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C:\Users\taguchi932\Desktop\20250401マニュアル様式\"/>
    </mc:Choice>
  </mc:AlternateContent>
  <xr:revisionPtr revIDLastSave="0" documentId="13_ncr:1_{4C5725CF-FDAF-4BEB-AA00-5631D46ABE67}" xr6:coauthVersionLast="47" xr6:coauthVersionMax="47" xr10:uidLastSave="{00000000-0000-0000-0000-000000000000}"/>
  <bookViews>
    <workbookView xWindow="1170" yWindow="0" windowWidth="14535" windowHeight="15450" tabRatio="918" firstSheet="8" activeTab="8" xr2:uid="{E9ABDFE0-949E-4293-9441-196882120F22}"/>
  </bookViews>
  <sheets>
    <sheet name="dSHEET" sheetId="1" state="veryHidden" r:id="rId1"/>
    <sheet name="dSTART" sheetId="2" state="veryHidden" r:id="rId2"/>
    <sheet name="dAName" sheetId="184" state="veryHidden" r:id="rId3"/>
    <sheet name="DATA" sheetId="3" state="veryHidden" r:id="rId4"/>
    <sheet name="cst_DATA" sheetId="4" state="veryHidden" r:id="rId5"/>
    <sheet name="項目リスト" sheetId="5" state="veryHidden" r:id="rId6"/>
    <sheet name="用途の区分" sheetId="6" state="veryHidden" r:id="rId7"/>
    <sheet name="リスト" sheetId="7" state="veryHidden" r:id="rId8"/>
    <sheet name="省エネ関連業務用" sheetId="66" r:id="rId9"/>
    <sheet name="建築工事届" sheetId="229" state="veryHidden" r:id="rId10"/>
    <sheet name="建築工事届K" sheetId="230" state="veryHidden" r:id="rId11"/>
    <sheet name="第１面連名用別紙_建築主" sheetId="168" state="veryHidden" r:id="rId12"/>
    <sheet name="建築計画概要書_第三面" sheetId="131" state="veryHidden" r:id="rId13"/>
    <sheet name="委任状_確認等" sheetId="133" state="veryHidden" r:id="rId14"/>
    <sheet name="第一面" sheetId="286" state="veryHidden" r:id="rId15"/>
    <sheet name="第二面" sheetId="287" state="veryHidden" r:id="rId16"/>
    <sheet name="注意書" sheetId="288" state="veryHidden" r:id="rId17"/>
    <sheet name="第四面_中間" sheetId="143" state="veryHidden" r:id="rId18"/>
    <sheet name="第四面_完了【住宅を含む建築物の場合】" sheetId="144" state="veryHidden" r:id="rId19"/>
    <sheet name="第四面_完了【住宅を含まない建築物の場合】" sheetId="145" state="veryHidden" r:id="rId20"/>
    <sheet name="完了検査追加説明書" sheetId="158" state="veryHidden" r:id="rId21"/>
    <sheet name="茨城県_現地調査表" sheetId="255" state="veryHidden" r:id="rId22"/>
    <sheet name="水戸市_別添" sheetId="256" state="veryHidden" r:id="rId23"/>
    <sheet name="日立市_別添" sheetId="257" state="veryHidden" r:id="rId24"/>
    <sheet name="ひたちなか市_別添" sheetId="258" state="veryHidden" r:id="rId25"/>
    <sheet name="高萩市_別添" sheetId="285" state="veryHidden" r:id="rId26"/>
    <sheet name="記載事項変更・訂正届" sheetId="79" state="veryHidden" r:id="rId27"/>
    <sheet name="軽微な変更説明書" sheetId="80" state="veryHidden" r:id="rId28"/>
    <sheet name="名義変更届" sheetId="81" state="veryHidden" r:id="rId29"/>
    <sheet name="工事監理者・施工者の決定届出書" sheetId="82" state="veryHidden" r:id="rId30"/>
    <sheet name="工事施工者の決定報告書" sheetId="83" state="veryHidden" r:id="rId31"/>
    <sheet name="取下げ届" sheetId="84" state="veryHidden" r:id="rId32"/>
    <sheet name="工事取止届" sheetId="85" state="veryHidden" r:id="rId33"/>
    <sheet name="設申一面" sheetId="289" state="veryHidden" r:id="rId34"/>
    <sheet name="設申二面戸" sheetId="290" state="veryHidden" r:id="rId35"/>
    <sheet name="設申一面_旧" sheetId="245" state="veryHidden" r:id="rId36"/>
    <sheet name="設申二面戸_旧" sheetId="246" state="veryHidden" r:id="rId37"/>
    <sheet name="中現申一面" sheetId="291" state="veryHidden" r:id="rId38"/>
    <sheet name="中現申二面" sheetId="292" state="veryHidden" r:id="rId39"/>
    <sheet name="中現申一面_旧" sheetId="247" state="veryHidden" r:id="rId40"/>
    <sheet name="中現申二面_旧" sheetId="248" state="veryHidden" r:id="rId41"/>
    <sheet name="適合申一面" sheetId="293" state="veryHidden" r:id="rId42"/>
    <sheet name="適合申二面戸" sheetId="294" state="veryHidden" r:id="rId43"/>
    <sheet name="適合申一面_旧" sheetId="249" state="veryHidden" r:id="rId44"/>
    <sheet name="適合申二面戸_旧" sheetId="250" state="veryHidden" r:id="rId45"/>
    <sheet name="連名用別紙_申請者" sheetId="164" state="veryHidden" r:id="rId46"/>
    <sheet name="設計住宅性能評価申請書" sheetId="260" state="veryHidden" r:id="rId47"/>
    <sheet name="設計住宅性能評価申請書_" sheetId="92" state="hidden" r:id="rId48"/>
    <sheet name="設計住宅性能評価申請書H" sheetId="213" state="veryHidden" r:id="rId49"/>
    <sheet name="設計住宅性能評価申請書H_" sheetId="93" state="hidden" r:id="rId50"/>
    <sheet name="変更設計住宅性能評価申請書" sheetId="274" state="veryHidden" r:id="rId51"/>
    <sheet name="申請書_2202" sheetId="284" state="veryHidden" r:id="rId52"/>
    <sheet name="申請書_2210" sheetId="283" state="veryHidden" r:id="rId53"/>
    <sheet name="第二面連名用別紙１_申請者" sheetId="251" state="veryHidden" r:id="rId54"/>
    <sheet name="第二面連名用別紙１_代理者" sheetId="278" state="veryHidden" r:id="rId55"/>
    <sheet name="第二面連名用別紙１_建築主" sheetId="279" state="veryHidden" r:id="rId56"/>
    <sheet name="第二面連名用別紙１_設計者" sheetId="280" state="veryHidden" r:id="rId57"/>
    <sheet name="第二面連名用別紙１_工事監理者" sheetId="281" state="veryHidden" r:id="rId58"/>
    <sheet name="第二面連名用別紙１_施工者" sheetId="282" state="veryHidden" r:id="rId59"/>
    <sheet name="表紙_木造" sheetId="95" state="veryHidden" r:id="rId60"/>
    <sheet name="耐震_木造" sheetId="142" state="veryHidden" r:id="rId61"/>
    <sheet name="火災_木造" sheetId="97" state="veryHidden" r:id="rId62"/>
    <sheet name="劣化・維持管理_木造" sheetId="98" state="veryHidden" r:id="rId63"/>
    <sheet name="省エネ_木造" sheetId="99" state="veryHidden" r:id="rId64"/>
    <sheet name="空気・光・音環境_木造" sheetId="100" state="veryHidden" r:id="rId65"/>
    <sheet name="高齢者_木造" sheetId="101" state="veryHidden" r:id="rId66"/>
    <sheet name="防犯_木造" sheetId="102" state="veryHidden" r:id="rId67"/>
    <sheet name="表紙_S造" sheetId="103" state="veryHidden" r:id="rId68"/>
    <sheet name="耐震_一般_S造" sheetId="140" state="veryHidden" r:id="rId69"/>
    <sheet name="耐震_認証_S造" sheetId="141" state="veryHidden" r:id="rId70"/>
    <sheet name="火災_S造" sheetId="106" state="veryHidden" r:id="rId71"/>
    <sheet name="劣化・維持管理_S造" sheetId="107" state="veryHidden" r:id="rId72"/>
    <sheet name="省エネ_S造" sheetId="108" state="veryHidden" r:id="rId73"/>
    <sheet name="空気・光・音環境_S造" sheetId="109" state="veryHidden" r:id="rId74"/>
    <sheet name="高齢者_S造" sheetId="110" state="veryHidden" r:id="rId75"/>
    <sheet name="防犯_S造" sheetId="111" state="veryHidden" r:id="rId76"/>
    <sheet name="説明" sheetId="8" r:id="rId77"/>
    <sheet name="説明1" sheetId="159" state="veryHidden" r:id="rId78"/>
    <sheet name="非表示予定" sheetId="118" state="veryHidden" r:id="rId79"/>
    <sheet name="技術的審査依頼書_長期" sheetId="122" state="veryHidden" r:id="rId80"/>
    <sheet name="技術的審査依頼書_変更_長期" sheetId="130" state="veryHidden" r:id="rId81"/>
    <sheet name="認定申請書_第１号" sheetId="262" state="veryHidden" r:id="rId82"/>
    <sheet name="認定申請書_第１号の２" sheetId="263" state="veryHidden" r:id="rId83"/>
    <sheet name="認定申請書_第１号の３" sheetId="264" state="veryHidden" r:id="rId84"/>
    <sheet name="変更認定申請書_8条1項" sheetId="266" state="veryHidden" r:id="rId85"/>
    <sheet name="変更認定申請書_11条" sheetId="267" state="veryHidden" r:id="rId86"/>
    <sheet name="変更認定申請書_13条" sheetId="268" state="veryHidden" r:id="rId87"/>
    <sheet name="確認申請書" sheetId="261" state="veryHidden" r:id="rId88"/>
    <sheet name="変更確認申請書_第一面" sheetId="265" state="veryHidden" r:id="rId89"/>
    <sheet name="申請者別紙" sheetId="237" state="veryHidden" r:id="rId90"/>
    <sheet name="建築主別紙" sheetId="238" state="veryHidden" r:id="rId91"/>
    <sheet name="軽微変更該当証明申請書_長期" sheetId="253" state="veryHidden" r:id="rId92"/>
    <sheet name="取下げ届_長期" sheetId="127" state="veryHidden" r:id="rId93"/>
    <sheet name="技術的審査依頼書_低炭素" sheetId="269" state="veryHidden" r:id="rId94"/>
    <sheet name="技術的審査依頼書_変更_低炭素" sheetId="156" state="veryHidden" r:id="rId95"/>
    <sheet name="第一面_低炭素" sheetId="270" state="veryHidden" r:id="rId96"/>
    <sheet name="第一面_変更_低炭素" sheetId="157" state="veryHidden" r:id="rId97"/>
    <sheet name="第二面_低炭素" sheetId="149" state="veryHidden" r:id="rId98"/>
    <sheet name="第三面_低炭素" sheetId="271" state="veryHidden" r:id="rId99"/>
    <sheet name="第四面_低炭素" sheetId="152" state="veryHidden" r:id="rId100"/>
    <sheet name="第五面_低炭素" sheetId="272" state="veryHidden" r:id="rId101"/>
    <sheet name="第六面_低炭素" sheetId="154" state="veryHidden" r:id="rId102"/>
    <sheet name="別紙_低炭素" sheetId="273" state="veryHidden" r:id="rId103"/>
    <sheet name="取下げ届_低炭素" sheetId="155" state="veryHidden" r:id="rId104"/>
    <sheet name="第二面連名用別紙_認定申請書_建築主" sheetId="169" state="veryHidden" r:id="rId105"/>
    <sheet name="第一面_省エネ" sheetId="170" state="veryHidden" r:id="rId106"/>
    <sheet name="第二面_省エネ" sheetId="171" state="veryHidden" r:id="rId107"/>
    <sheet name="第三面_省エネ" sheetId="172" state="veryHidden" r:id="rId108"/>
    <sheet name="第四面_省エネ" sheetId="173" state="veryHidden" r:id="rId109"/>
    <sheet name="第五面_省エネ" sheetId="174" state="veryHidden" r:id="rId110"/>
    <sheet name="第六面_省エネ" sheetId="175" state="veryHidden" r:id="rId111"/>
    <sheet name="第七面_省エネ" sheetId="176" state="veryHidden" r:id="rId112"/>
    <sheet name="別紙_省エネ" sheetId="177" state="veryHidden" r:id="rId113"/>
    <sheet name="第二面連名用別紙_建築主_省エネ" sheetId="178" state="veryHidden" r:id="rId114"/>
    <sheet name="変更計画書_第一面_省エネ" sheetId="179" state="veryHidden" r:id="rId115"/>
    <sheet name="軽微変更説明書" sheetId="182" state="veryHidden" r:id="rId116"/>
    <sheet name="軽微変更該当証明申請書" sheetId="183" state="veryHidden" r:id="rId117"/>
    <sheet name="注意書_省エネ" sheetId="180" state="veryHidden" r:id="rId118"/>
    <sheet name="取下げ届_省エネ" sheetId="181" state="veryHidden" r:id="rId119"/>
    <sheet name="説明2" sheetId="160" state="veryHidden" r:id="rId120"/>
  </sheets>
  <definedNames>
    <definedName name="__IntlFixup" hidden="1">TRUE</definedName>
    <definedName name="__IntlFixupTable" localSheetId="41" hidden="1">#REF!</definedName>
    <definedName name="__IntlFixupTable" hidden="1">#REF!</definedName>
    <definedName name="_１級">リスト!$A$3</definedName>
    <definedName name="_IntlFixup2Table" hidden="1">#REF!</definedName>
    <definedName name="_Order1" hidden="1">255</definedName>
    <definedName name="_output_sheetname">DATA!$D$9</definedName>
    <definedName name="_output_title">DATA!$D$7</definedName>
    <definedName name="AAA_01" localSheetId="47">#REF!</definedName>
    <definedName name="AAA_01" localSheetId="49">#REF!</definedName>
    <definedName name="AAA_01" localSheetId="41" hidden="1">#REF!</definedName>
    <definedName name="AAA_01" hidden="1">#REF!</definedName>
    <definedName name="aaaaa" hidden="1">#REF!</definedName>
    <definedName name="AAAAA2" hidden="1">#REF!</definedName>
    <definedName name="AAAAA3" hidden="1">#REF!</definedName>
    <definedName name="AAAAA4" hidden="1">#REF!</definedName>
    <definedName name="AAAAA5" hidden="1">#REF!</definedName>
    <definedName name="AAAAA6" hidden="1">#REF!</definedName>
    <definedName name="AAAAA7" hidden="1">#REF!</definedName>
    <definedName name="AAAAA8" hidden="1">#REF!</definedName>
    <definedName name="AAAAA9" hidden="1">#REF!</definedName>
    <definedName name="AAAAB" hidden="1">#REF!</definedName>
    <definedName name="BBBBB1" hidden="1">#REF!</definedName>
    <definedName name="BBBBB2" hidden="1">#REF!</definedName>
    <definedName name="chk_INTER_state_in_final">DATA!$F$30</definedName>
    <definedName name="chk_INTER1_state_in_conf">DATA!$F$27</definedName>
    <definedName name="chk_INTER2_state_in_conf">DATA!$F$28</definedName>
    <definedName name="chk_INTER3_state_in_conf">DATA!$F$29</definedName>
    <definedName name="chk_JOB_KIND_kakunin">DATA!$F$26</definedName>
    <definedName name="cls_JOB_KIND_base_point">cst_DATA!$I$23</definedName>
    <definedName name="cls_JOB_KIND_erea">cst_DATA!$H$24:$H$29</definedName>
    <definedName name="cls_JOB_SET_KIND_base_point">cst_DATA!$I$4</definedName>
    <definedName name="cls_JOB_SET_KIND_erea">cst_DATA!$H$5:$H$9</definedName>
    <definedName name="cls_TARGET_KIND_base_point">cst_DATA!$I$13</definedName>
    <definedName name="cls_TARGET_KIND_erea">cst_DATA!$H$14:$H$19</definedName>
    <definedName name="cst__output_sheetname">DATA!$F$9</definedName>
    <definedName name="cst__output_title">DATA!$F$7</definedName>
    <definedName name="cst_ISSUE_DATE_select">DATA!$F$32</definedName>
    <definedName name="cst_ISSUE_KOUFU_NAME_select">DATA!$F$70</definedName>
    <definedName name="cst_ISSUE_NO_select">DATA!$F$31</definedName>
    <definedName name="cst_KAKU_SUMI_KOUFU_DATE">DATA!$F$48</definedName>
    <definedName name="cst_KAKU_SUMI_KOUFU_DATE_JOB_KIND">DATA!$F$49</definedName>
    <definedName name="cst_KAKU_SUMI_KOUFU_NAME">DATA!$F$52</definedName>
    <definedName name="cst_KAKU_SUMI_KOUFU_NAME_JOB_KIND">DATA!$F$53</definedName>
    <definedName name="cst_koujikikan_month">DATA!$F$1230</definedName>
    <definedName name="cst_koujikikan_year">DATA!$F$1229</definedName>
    <definedName name="cst_Pre_Corp__SHINSEI">dAName!$F$18</definedName>
    <definedName name="cst_Pre_Corptype__SHINSEI">dAName!$E$18</definedName>
    <definedName name="cst_Pre_Daihyou__SHINSEI">dAName!$G$18</definedName>
    <definedName name="cst_shinsei_build_p6_01_PAGE6_KOUZOU_KEISAN_KIND__002">DATA!$F$58</definedName>
    <definedName name="cst_shinsei_build_p6_01_PAGE6_KOUZOU_KEISAN_KIND__004">DATA!$F$57</definedName>
    <definedName name="cst_shinsei_build_p6_01_PAGE6_KOUZOU_KEISAN_KIND__005">DATA!$F$56</definedName>
    <definedName name="cst_shinsei_build_YOUTO">DATA!$F$1412</definedName>
    <definedName name="cst_shinsei_HIKIUKE_DATE">DATA!$F$40</definedName>
    <definedName name="cst_shinsei_ISSUE_DATE">DATA!$F$47</definedName>
    <definedName name="cst_shinsei_ISSUE_KOUFU_NAME">DATA!$F$51</definedName>
    <definedName name="cst_shinsei_ISSUE_NO">DATA!$F$42</definedName>
    <definedName name="cst_shinsei_ISSUE_NO_disp">DATA!$F$43</definedName>
    <definedName name="cst_shinsei_KAKU_SUMI_NO">DATA!$F$44</definedName>
    <definedName name="cst_shinsei_KAKU_SUMI_NO_JOB_KIND">DATA!$F$45</definedName>
    <definedName name="cst_shinsei_KAKUNIN_ISSUE_NO">DATA!$F$68</definedName>
    <definedName name="cst_shinsei_KAKUNIN_KOUFU_DATE">DATA!$F$71</definedName>
    <definedName name="cst_shinsei_PROVO_DATE">DATA!$F$34</definedName>
    <definedName name="cst_shinsei_PROVO_NO">DATA!$F$35</definedName>
    <definedName name="cst_shinsei_UKETUKE_NO">DATA!$F$38</definedName>
    <definedName name="cst_shinsei_UNIT_COUNT">DATA!$F$1038</definedName>
    <definedName name="cst_wsflat35_dairi1_POST">DATA!$F$210</definedName>
    <definedName name="cst_wsjob_JOB_INPUT_VERSION">DATA!$F$23</definedName>
    <definedName name="cst_wsjob_JOB_KIND">DATA!$F$19</definedName>
    <definedName name="cst_wsjob_JOB_KIND_final_box">DATA!$F$22</definedName>
    <definedName name="cst_wsjob_JOB_KIND_inter_box">DATA!$F$21</definedName>
    <definedName name="cst_wsjob_JOB_KIND_kakunin_box">DATA!$F$20</definedName>
    <definedName name="cst_wsjob_JOB_SET_KIND">DATA!$F$12</definedName>
    <definedName name="cst_wsjob_KENTIKUBUTU_box">DATA!$F$14</definedName>
    <definedName name="cst_wsjob_KENTIKUSETUBI_box">DATA!$F$16</definedName>
    <definedName name="cst_wsjob_KOUSAKUBUTU_1_box">DATA!$F$17</definedName>
    <definedName name="cst_wsjob_KOUSAKUBUTU_2_box">DATA!$F$18</definedName>
    <definedName name="cst_wsjob_SYOUKOUKI_box">DATA!$F$15</definedName>
    <definedName name="cst_wsjob_TARGET_KIND">DATA!$F$13</definedName>
    <definedName name="cst_wsjob_TARGET_KIND__label">DATA!$F$11</definedName>
    <definedName name="cst_wskakunin__bouka">DATA!$F$991</definedName>
    <definedName name="cst_wskakunin__kouji">DATA!$F$1042</definedName>
    <definedName name="cst_wskakunin__kuiki">DATA!$F$982</definedName>
    <definedName name="cst_wskakunin__kuiki_box">DATA!$F$983</definedName>
    <definedName name="cst_wskakunin__tosi_kuiki">DATA!$F$985</definedName>
    <definedName name="cst_wskakunin_20kouzou101_KOUZOUSEKKEI_KOUFU_NO">DATA!$F$559</definedName>
    <definedName name="cst_wskakunin_20kouzou101_NAME">DATA!$F$558</definedName>
    <definedName name="cst_wskakunin_20kouzou102_KOUZOUSEKKEI_KOUFU_NO">DATA!$F$561</definedName>
    <definedName name="cst_wskakunin_20kouzou102_NAME">DATA!$F$560</definedName>
    <definedName name="cst_wskakunin_20kouzou103_KOUZOUSEKKEI_KOUFU_NO">DATA!$F$563</definedName>
    <definedName name="cst_wskakunin_20kouzou103_NAME">DATA!$F$562</definedName>
    <definedName name="cst_wskakunin_20kouzou104_KOUZOUSEKKEI_KOUFU_NO">DATA!$F$565</definedName>
    <definedName name="cst_wskakunin_20kouzou104_NAME">DATA!$F$564</definedName>
    <definedName name="cst_wskakunin_20kouzou105_KOUZOUSEKKEI_KOUFU_NO">DATA!$F$567</definedName>
    <definedName name="cst_wskakunin_20kouzou105_NAME">DATA!$F$566</definedName>
    <definedName name="cst_wskakunin_20kouzou301_KOUZOUSEKKEI_KOUFU_NO">DATA!$F$571</definedName>
    <definedName name="cst_wskakunin_20kouzou301_NAME">DATA!$F$570</definedName>
    <definedName name="cst_wskakunin_20kouzou302_KOUZOUSEKKEI_KOUFU_NO">DATA!$F$573</definedName>
    <definedName name="cst_wskakunin_20kouzou302_NAME">DATA!$F$572</definedName>
    <definedName name="cst_wskakunin_20kouzou303_KOUZOUSEKKEI_KOUFU_NO">DATA!$F$575</definedName>
    <definedName name="cst_wskakunin_20kouzou303_NAME">DATA!$F$574</definedName>
    <definedName name="cst_wskakunin_20kouzou304_KOUZOUSEKKEI_KOUFU_NO">DATA!$F$577</definedName>
    <definedName name="cst_wskakunin_20kouzou304_NAME">DATA!$F$576</definedName>
    <definedName name="cst_wskakunin_20kouzou305_KOUZOUSEKKEI_KOUFU_NO">DATA!$F$579</definedName>
    <definedName name="cst_wskakunin_20kouzou305_NAME">DATA!$F$578</definedName>
    <definedName name="cst_wskakunin_20setubi101_NAME">DATA!$F$582</definedName>
    <definedName name="cst_wskakunin_20setubi101_SETUBISEKKEI_KOUFU_NO">DATA!$F$583</definedName>
    <definedName name="cst_wskakunin_20setubi102_NAME">DATA!$F$584</definedName>
    <definedName name="cst_wskakunin_20setubi102_SETUBISEKKEI_KOUFU_NO">DATA!$F$585</definedName>
    <definedName name="cst_wskakunin_20setubi103_NAME">DATA!$F$586</definedName>
    <definedName name="cst_wskakunin_20setubi103_SETUBISEKKEI_KOUFU_NO">DATA!$F$587</definedName>
    <definedName name="cst_wskakunin_20setubi104_NAME">DATA!$F$588</definedName>
    <definedName name="cst_wskakunin_20setubi104_SETUBISEKKEI_KOUFU_NO">DATA!$F$589</definedName>
    <definedName name="cst_wskakunin_20setubi105_NAME">DATA!$F$590</definedName>
    <definedName name="cst_wskakunin_20setubi105_SETUBISEKKEI_KOUFU_NO">DATA!$F$591</definedName>
    <definedName name="cst_wskakunin_20setubi301_NAME">DATA!$F$594</definedName>
    <definedName name="cst_wskakunin_20setubi301_SETUBISEKKEI_KOUFU_NO">DATA!$F$595</definedName>
    <definedName name="cst_wskakunin_20setubi302_NAME">DATA!$F$596</definedName>
    <definedName name="cst_wskakunin_20setubi302_SETUBISEKKEI_KOUFU_NO">DATA!$F$597</definedName>
    <definedName name="cst_wskakunin_20setubi303_NAME">DATA!$F$598</definedName>
    <definedName name="cst_wskakunin_20setubi303_SETUBISEKKEI_KOUFU_NO">DATA!$F$599</definedName>
    <definedName name="cst_wskakunin_20setubi304_NAME">DATA!$F$600</definedName>
    <definedName name="cst_wskakunin_20setubi304_SETUBISEKKEI_KOUFU_NO">DATA!$F$601</definedName>
    <definedName name="cst_wskakunin_20setubi305_NAME">DATA!$F$602</definedName>
    <definedName name="cst_wskakunin_20setubi305_SETUBISEKKEI_KOUFU_NO">DATA!$F$603</definedName>
    <definedName name="cst_wskakunin_APPLICANT_NAME">DATA!$F$76</definedName>
    <definedName name="cst_wskakunin_BOUKA_22JYO">DATA!$F$995</definedName>
    <definedName name="cst_wskakunin_BOUKA_BOUKA">DATA!$F$992</definedName>
    <definedName name="cst_wskakunin_BOUKA_JYUN_BOUKA">DATA!$F$993</definedName>
    <definedName name="cst_wskakunin_BOUKA_NASI">DATA!$F$994</definedName>
    <definedName name="cst_wskakunin_BOUKA_SETUBI_FLAG">DATA!$F$1254</definedName>
    <definedName name="cst_wskakunin_BOUKA_SETUBI_FLAG_box_off">DATA!$F$1256</definedName>
    <definedName name="cst_wskakunin_BOUKA_SETUBI_FLAG_box_on">DATA!$F$1255</definedName>
    <definedName name="cst_wskakunin_BUILD__address">DATA!$F$971</definedName>
    <definedName name="cst_wskakunin_BUILD_ADDRESS">DATA!$F$973</definedName>
    <definedName name="cst_wskakunin_BUILD_JYUKYO__address">DATA!$F$976</definedName>
    <definedName name="cst_wskakunin_BUILD_JYUKYO_ADDRESS">DATA!$F$978</definedName>
    <definedName name="cst_wskakunin_BUILD_JYUKYO_KEN__ken">DATA!$F$977</definedName>
    <definedName name="cst_wskakunin_BUILD_KEN__ken">DATA!$F$972</definedName>
    <definedName name="cst_wskakunin_BUILD_NAME">DATA!$F$907</definedName>
    <definedName name="cst_wskakunin_BUILD_NAME_KANA">DATA!$F$908</definedName>
    <definedName name="cst_wskakunin_BUILD_SHINSEI_COUNT">DATA!$F$1169</definedName>
    <definedName name="cst_wskakunin_BUILD_SONOTA_COUNT">DATA!$F$1170</definedName>
    <definedName name="cst_wskakunin_dairi1__address">DATA!$F$220</definedName>
    <definedName name="cst_wskakunin_dairi1__sikaku">DATA!$F$206</definedName>
    <definedName name="cst_wskakunin_dairi1__space">DATA!$F$223</definedName>
    <definedName name="cst_wskakunin_dairi1__space2">DATA!$F$224</definedName>
    <definedName name="cst_wskakunin_dairi1__space3">DATA!$F$212</definedName>
    <definedName name="cst_wskakunin_dairi1__space5">DATA!$F$225</definedName>
    <definedName name="cst_wskakunin_dairi1_FAX">DATA!$F$222</definedName>
    <definedName name="cst_wskakunin_dairi1_JIMU__sikaku">DATA!$F$214</definedName>
    <definedName name="cst_wskakunin_dairi1_JIMU_NAME">DATA!$F$218</definedName>
    <definedName name="cst_wskakunin_dairi1_JIMU_NO">DATA!$F$217</definedName>
    <definedName name="cst_wskakunin_dairi1_JIMU_SIKAKU">DATA!$F$215</definedName>
    <definedName name="cst_wskakunin_dairi1_JIMU_TOUROKU_KIKAN">DATA!$F$216</definedName>
    <definedName name="cst_wskakunin_dairi1_KENTIKUSI_NO">DATA!$F$209</definedName>
    <definedName name="cst_wskakunin_dairi1_NAME">DATA!$F$211</definedName>
    <definedName name="cst_wskakunin_dairi1_NAME_KANA">DATA!$F$213</definedName>
    <definedName name="cst_wskakunin_dairi1_SIKAKU">DATA!$F$207</definedName>
    <definedName name="cst_wskakunin_dairi1_TEL">DATA!$F$221</definedName>
    <definedName name="cst_wskakunin_dairi1_TOUROKU_KIKAN">DATA!$F$208</definedName>
    <definedName name="cst_wskakunin_dairi1_ZIP">DATA!$F$219</definedName>
    <definedName name="cst_wskakunin_dairi2__address">DATA!$F$239</definedName>
    <definedName name="cst_wskakunin_dairi2__sikaku">DATA!$F$227</definedName>
    <definedName name="cst_wskakunin_dairi2__space">DATA!$F$242</definedName>
    <definedName name="cst_wskakunin_dairi2_FAX">DATA!$F$241</definedName>
    <definedName name="cst_wskakunin_dairi2_JIMU__sikaku">DATA!$F$233</definedName>
    <definedName name="cst_wskakunin_dairi2_JIMU_NAME">DATA!$F$237</definedName>
    <definedName name="cst_wskakunin_dairi2_JIMU_NO">DATA!$F$236</definedName>
    <definedName name="cst_wskakunin_dairi2_JIMU_SIKAKU">DATA!$F$234</definedName>
    <definedName name="cst_wskakunin_dairi2_JIMU_TOUROKU_KIKAN">DATA!$F$235</definedName>
    <definedName name="cst_wskakunin_dairi2_KENTIKUSI_NO">DATA!$F$230</definedName>
    <definedName name="cst_wskakunin_dairi2_NAME">DATA!$F$231</definedName>
    <definedName name="cst_wskakunin_dairi2_NAME_KANA">DATA!$F$232</definedName>
    <definedName name="cst_wskakunin_dairi2_SIKAKU">DATA!$F$228</definedName>
    <definedName name="cst_wskakunin_dairi2_TEL">DATA!$F$240</definedName>
    <definedName name="cst_wskakunin_dairi2_TOUROKU_KIKAN">DATA!$F$229</definedName>
    <definedName name="cst_wskakunin_dairi2_ZIP">DATA!$F$238</definedName>
    <definedName name="cst_wskakunin_dairi3__address">DATA!$F$257</definedName>
    <definedName name="cst_wskakunin_dairi3__sikaku">DATA!$F$245</definedName>
    <definedName name="cst_wskakunin_dairi3__space">DATA!$F$260</definedName>
    <definedName name="cst_wskakunin_dairi3_FAX">DATA!$F$259</definedName>
    <definedName name="cst_wskakunin_dairi3_JIMU__sikaku">DATA!$F$251</definedName>
    <definedName name="cst_wskakunin_dairi3_JIMU_NAME">DATA!$F$255</definedName>
    <definedName name="cst_wskakunin_dairi3_JIMU_NO">DATA!$F$254</definedName>
    <definedName name="cst_wskakunin_dairi3_JIMU_SIKAKU">DATA!$F$252</definedName>
    <definedName name="cst_wskakunin_dairi3_JIMU_TOUROKU_KIKAN">DATA!$F$253</definedName>
    <definedName name="cst_wskakunin_dairi3_KENTIKUSI_NO">DATA!$F$248</definedName>
    <definedName name="cst_wskakunin_dairi3_NAME">DATA!$F$249</definedName>
    <definedName name="cst_wskakunin_dairi3_NAME_KANA">DATA!$F$250</definedName>
    <definedName name="cst_wskakunin_dairi3_SIKAKU">DATA!$F$246</definedName>
    <definedName name="cst_wskakunin_dairi3_TEL">DATA!$F$258</definedName>
    <definedName name="cst_wskakunin_dairi3_TOUROKU_KIKAN">DATA!$F$247</definedName>
    <definedName name="cst_wskakunin_dairi3_ZIP">DATA!$F$256</definedName>
    <definedName name="cst_wskakunin_dairi4__address">DATA!$F$275</definedName>
    <definedName name="cst_wskakunin_dairi4__sikaku">DATA!$F$263</definedName>
    <definedName name="cst_wskakunin_dairi4__space">DATA!$F$278</definedName>
    <definedName name="cst_wskakunin_dairi4_FAX">DATA!$F$277</definedName>
    <definedName name="cst_wskakunin_dairi4_JIMU__sikaku">DATA!$F$269</definedName>
    <definedName name="cst_wskakunin_dairi4_JIMU_NAME">DATA!$F$273</definedName>
    <definedName name="cst_wskakunin_dairi4_JIMU_NO">DATA!$F$272</definedName>
    <definedName name="cst_wskakunin_dairi4_JIMU_SIKAKU">DATA!$F$270</definedName>
    <definedName name="cst_wskakunin_dairi4_JIMU_TOUROKU_KIKAN">DATA!$F$271</definedName>
    <definedName name="cst_wskakunin_dairi4_KENTIKUSI_NO">DATA!$F$266</definedName>
    <definedName name="cst_wskakunin_dairi4_NAME">DATA!$F$267</definedName>
    <definedName name="cst_wskakunin_dairi4_NAME_KANA">DATA!$F$268</definedName>
    <definedName name="cst_wskakunin_dairi4_SIKAKU">DATA!$F$264</definedName>
    <definedName name="cst_wskakunin_dairi4_TEL">DATA!$F$276</definedName>
    <definedName name="cst_wskakunin_dairi4_TOUROKU_KIKAN">DATA!$F$265</definedName>
    <definedName name="cst_wskakunin_dairi4_ZIP">DATA!$F$274</definedName>
    <definedName name="cst_wskakunin_dairi5__address">DATA!$F$293</definedName>
    <definedName name="cst_wskakunin_dairi5__sikaku">DATA!$F$281</definedName>
    <definedName name="cst_wskakunin_dairi5__space">DATA!$F$296</definedName>
    <definedName name="cst_wskakunin_dairi5_FAX">DATA!$F$295</definedName>
    <definedName name="cst_wskakunin_dairi5_JIMU__sikaku">DATA!$F$287</definedName>
    <definedName name="cst_wskakunin_dairi5_JIMU_NAME">DATA!$F$291</definedName>
    <definedName name="cst_wskakunin_dairi5_JIMU_NO">DATA!$F$290</definedName>
    <definedName name="cst_wskakunin_dairi5_JIMU_SIKAKU">DATA!$F$288</definedName>
    <definedName name="cst_wskakunin_dairi5_JIMU_TOUROKU_KIKAN">DATA!$F$289</definedName>
    <definedName name="cst_wskakunin_dairi5_KENTIKUSI_NO">DATA!$F$284</definedName>
    <definedName name="cst_wskakunin_dairi5_NAME">DATA!$F$285</definedName>
    <definedName name="cst_wskakunin_dairi5_NAME_KANA">DATA!$F$286</definedName>
    <definedName name="cst_wskakunin_dairi5_SIKAKU">DATA!$F$282</definedName>
    <definedName name="cst_wskakunin_dairi5_TEL">DATA!$F$294</definedName>
    <definedName name="cst_wskakunin_dairi5_TOUROKU_KIKAN">DATA!$F$283</definedName>
    <definedName name="cst_wskakunin_dairi5_ZIP">DATA!$F$292</definedName>
    <definedName name="cst_wskakunin_dairi6__address">DATA!$F$311</definedName>
    <definedName name="cst_wskakunin_dairi6__sikaku">DATA!$F$299</definedName>
    <definedName name="cst_wskakunin_dairi6__space">DATA!$F$314</definedName>
    <definedName name="cst_wskakunin_dairi6_FAX">DATA!$F$313</definedName>
    <definedName name="cst_wskakunin_dairi6_JIMU__sikaku">DATA!$F$305</definedName>
    <definedName name="cst_wskakunin_dairi6_JIMU_NAME">DATA!$F$309</definedName>
    <definedName name="cst_wskakunin_dairi6_JIMU_NO">DATA!$F$308</definedName>
    <definedName name="cst_wskakunin_dairi6_JIMU_SIKAKU">DATA!$F$306</definedName>
    <definedName name="cst_wskakunin_dairi6_JIMU_TOUROKU_KIKAN">DATA!$F$307</definedName>
    <definedName name="cst_wskakunin_dairi6_KENTIKUSI_NO">DATA!$F$302</definedName>
    <definedName name="cst_wskakunin_dairi6_NAME">DATA!$F$303</definedName>
    <definedName name="cst_wskakunin_dairi6_NAME_KANA">DATA!$F$304</definedName>
    <definedName name="cst_wskakunin_dairi6_SIKAKU">DATA!$F$300</definedName>
    <definedName name="cst_wskakunin_dairi6_TEL">DATA!$F$312</definedName>
    <definedName name="cst_wskakunin_dairi6_TOUROKU_KIKAN">DATA!$F$301</definedName>
    <definedName name="cst_wskakunin_dairi6_ZIP">DATA!$F$310</definedName>
    <definedName name="cst_wskakunin_dairi7__address">DATA!$F$329</definedName>
    <definedName name="cst_wskakunin_dairi7__sikaku">DATA!$F$317</definedName>
    <definedName name="cst_wskakunin_dairi7__space">DATA!$F$332</definedName>
    <definedName name="cst_wskakunin_dairi7_FAX">DATA!$F$331</definedName>
    <definedName name="cst_wskakunin_dairi7_JIMU__sikaku">DATA!$F$323</definedName>
    <definedName name="cst_wskakunin_dairi7_JIMU_NAME">DATA!$F$327</definedName>
    <definedName name="cst_wskakunin_dairi7_JIMU_NO">DATA!$F$326</definedName>
    <definedName name="cst_wskakunin_dairi7_JIMU_SIKAKU">DATA!$F$324</definedName>
    <definedName name="cst_wskakunin_dairi7_JIMU_TOUROKU_KIKAN">DATA!$F$325</definedName>
    <definedName name="cst_wskakunin_dairi7_KENTIKUSI_NO">DATA!$F$320</definedName>
    <definedName name="cst_wskakunin_dairi7_NAME">DATA!$F$321</definedName>
    <definedName name="cst_wskakunin_dairi7_NAME_KANA">DATA!$F$322</definedName>
    <definedName name="cst_wskakunin_dairi7_SIKAKU">DATA!$F$318</definedName>
    <definedName name="cst_wskakunin_dairi7_TEL">DATA!$F$330</definedName>
    <definedName name="cst_wskakunin_dairi7_TOUROKU_KIKAN">DATA!$F$319</definedName>
    <definedName name="cst_wskakunin_dairi7_ZIP">DATA!$F$328</definedName>
    <definedName name="cst_wskakunin_dairi8__address">DATA!$F$347</definedName>
    <definedName name="cst_wskakunin_dairi8__sikaku">DATA!$F$335</definedName>
    <definedName name="cst_wskakunin_dairi8__space">DATA!$F$350</definedName>
    <definedName name="cst_wskakunin_dairi8_FAX">DATA!$F$349</definedName>
    <definedName name="cst_wskakunin_dairi8_JIMU__sikaku">DATA!$F$341</definedName>
    <definedName name="cst_wskakunin_dairi8_JIMU_NAME">DATA!$F$345</definedName>
    <definedName name="cst_wskakunin_dairi8_JIMU_NO">DATA!$F$344</definedName>
    <definedName name="cst_wskakunin_dairi8_JIMU_SIKAKU">DATA!$F$342</definedName>
    <definedName name="cst_wskakunin_dairi8_JIMU_TOUROKU_KIKAN">DATA!$F$343</definedName>
    <definedName name="cst_wskakunin_dairi8_KENTIKUSI_NO">DATA!$F$338</definedName>
    <definedName name="cst_wskakunin_dairi8_NAME">DATA!$F$339</definedName>
    <definedName name="cst_wskakunin_dairi8_NAME_KANA">DATA!$F$340</definedName>
    <definedName name="cst_wskakunin_dairi8_SIKAKU">DATA!$F$336</definedName>
    <definedName name="cst_wskakunin_dairi8_TEL">DATA!$F$348</definedName>
    <definedName name="cst_wskakunin_dairi8_TOUROKU_KIKAN">DATA!$F$337</definedName>
    <definedName name="cst_wskakunin_dairi8_ZIP">DATA!$F$346</definedName>
    <definedName name="cst_wskakunin_DOURO_FUKUIN">DATA!$F$1000</definedName>
    <definedName name="cst_wskakunin_DOURO_NAGASA">DATA!$F$1001</definedName>
    <definedName name="cst_wskakunin_ecotekihan01_FUYOU_CAUSE">DATA!$F$937</definedName>
    <definedName name="cst_wskakunin_ecotekihan01_miteisyutu_kikan_info">DATA!$F$936</definedName>
    <definedName name="cst_wskakunin_ecotekihan01_teisyutu_kikan_info">DATA!$F$935</definedName>
    <definedName name="cst_wskakunin_ecotekihan01_TEKIHAN_KIKAN_ADDRESS">DATA!$F$933</definedName>
    <definedName name="cst_wskakunin_ecotekihan01_TEKIHAN_KIKAN_KEN__ken">DATA!$F$932</definedName>
    <definedName name="cst_wskakunin_ecotekihan01_TEKIHAN_KIKAN_NAME">DATA!$F$931</definedName>
    <definedName name="cst_wskakunin_ecotekihan01_TEKIHAN_STATE_miteisyutu">DATA!$F$929</definedName>
    <definedName name="cst_wskakunin_ecotekihan01_TEKIHAN_STATE_teisyutu">DATA!$F$928</definedName>
    <definedName name="cst_wskakunin_ecotekihan01_TEKIHAN_STATE_teisyutufuyou">DATA!$F$930</definedName>
    <definedName name="cst_wskakunin_gaiyou1_EV_KIND">DATA!$F$1073</definedName>
    <definedName name="cst_wskakunin_gaiyou1_KOUJI_KAITIKU">DATA!$F$1060</definedName>
    <definedName name="cst_wskakunin_gaiyou1_KOUJI_SINTIKU">DATA!$F$1058</definedName>
    <definedName name="cst_wskakunin_gaiyou1_KOUJI_SONOTA">DATA!$F$1061</definedName>
    <definedName name="cst_wskakunin_gaiyou1_KOUJI_SONOTA_TEXT">DATA!$F$1062</definedName>
    <definedName name="cst_wskakunin_gaiyou1_KOUJI_ZOUTIKU">DATA!$F$1059</definedName>
    <definedName name="cst_wskakunin_gaiyou1_KOUZOU">DATA!$F$1057</definedName>
    <definedName name="cst_wskakunin_gaiyou1_NINSYOU_NO">DATA!$F$1079</definedName>
    <definedName name="cst_wskakunin_gaiyou1_NO">DATA!$F$1072</definedName>
    <definedName name="cst_wskakunin_gaiyou1_SEKISAI">DATA!$F$1075</definedName>
    <definedName name="cst_wskakunin_gaiyou1_SONOTA">DATA!$F$1078</definedName>
    <definedName name="cst_wskakunin_gaiyou1_SONOTA_and_NINSYOU_NO">DATA!$F$1080</definedName>
    <definedName name="cst_wskakunin_gaiyou1_SPEED">DATA!$F$1077</definedName>
    <definedName name="cst_wskakunin_gaiyou1_TAKASA">DATA!$F$1056</definedName>
    <definedName name="cst_wskakunin_gaiyou1_TEIIN">DATA!$F$1076</definedName>
    <definedName name="cst_wskakunin_gaiyou1_TIKUZOU_MENSEKI_IGAI">DATA!$F$1065</definedName>
    <definedName name="cst_wskakunin_gaiyou1_TIKUZOU_MENSEKI_SHINSEI">DATA!$F$1064</definedName>
    <definedName name="cst_wskakunin_gaiyou1_TIKUZOU_MENSEKI_TOTAL">DATA!$F$1066</definedName>
    <definedName name="cst_wskakunin_gaiyou1_WORK_COUNT_IGAI">DATA!$F$1068</definedName>
    <definedName name="cst_wskakunin_gaiyou1_WORK_COUNT_SHINSEI">DATA!$F$1067</definedName>
    <definedName name="cst_wskakunin_gaiyou1_WORK_COUNT_TOTAL">DATA!$F$1069</definedName>
    <definedName name="cst_wskakunin_gaiyou1_WORK_SYURUI">DATA!$F$1055</definedName>
    <definedName name="cst_wskakunin_gaiyou1_WORK_SYURUI_CODE">DATA!$F$1054</definedName>
    <definedName name="cst_wskakunin_gaiyou1_YOUTO">DATA!$F$1074</definedName>
    <definedName name="cst_wskakunin_iken1__address">DATA!$F$610</definedName>
    <definedName name="cst_wskakunin_iken1_DOC">DATA!$F$613</definedName>
    <definedName name="cst_wskakunin_iken1_IKEN_NO">DATA!$F$612</definedName>
    <definedName name="cst_wskakunin_iken1_JIMU_NAME">DATA!$F$608</definedName>
    <definedName name="cst_wskakunin_iken1_NAME">DATA!$F$607</definedName>
    <definedName name="cst_wskakunin_iken1_TEL">DATA!$F$611</definedName>
    <definedName name="cst_wskakunin_iken1_ZIP">DATA!$F$609</definedName>
    <definedName name="cst_wskakunin_iken2__address">DATA!$F$619</definedName>
    <definedName name="cst_wskakunin_iken2_DOC">DATA!$F$622</definedName>
    <definedName name="cst_wskakunin_iken2_IKEN_NO">DATA!$F$621</definedName>
    <definedName name="cst_wskakunin_iken2_JIMU_NAME">DATA!$F$617</definedName>
    <definedName name="cst_wskakunin_iken2_NAME">DATA!$F$616</definedName>
    <definedName name="cst_wskakunin_iken2_TEL">DATA!$F$620</definedName>
    <definedName name="cst_wskakunin_iken2_ZIP">DATA!$F$618</definedName>
    <definedName name="cst_wskakunin_iken3__address">DATA!$F$628</definedName>
    <definedName name="cst_wskakunin_iken3_DOC">DATA!$F$631</definedName>
    <definedName name="cst_wskakunin_iken3_IKEN_NO">DATA!$F$630</definedName>
    <definedName name="cst_wskakunin_iken3_JIMU_NAME">DATA!$F$626</definedName>
    <definedName name="cst_wskakunin_iken3_NAME">DATA!$F$625</definedName>
    <definedName name="cst_wskakunin_iken3_TEL">DATA!$F$629</definedName>
    <definedName name="cst_wskakunin_iken3_ZIP">DATA!$F$627</definedName>
    <definedName name="cst_wskakunin_iken4__address">DATA!$F$637</definedName>
    <definedName name="cst_wskakunin_iken4_DOC">DATA!$F$640</definedName>
    <definedName name="cst_wskakunin_iken4_IKEN_NO">DATA!$F$639</definedName>
    <definedName name="cst_wskakunin_iken4_JIMU_NAME">DATA!$F$635</definedName>
    <definedName name="cst_wskakunin_iken4_NAME">DATA!$F$634</definedName>
    <definedName name="cst_wskakunin_iken4_TEL">DATA!$F$638</definedName>
    <definedName name="cst_wskakunin_iken4_ZIP">DATA!$F$636</definedName>
    <definedName name="cst_wskakunin_iken5__address">DATA!$F$645</definedName>
    <definedName name="cst_wskakunin_iken5_DOC">DATA!$F$648</definedName>
    <definedName name="cst_wskakunin_iken5_IKEN_NO">DATA!$F$647</definedName>
    <definedName name="cst_wskakunin_iken5_JIMU_NAME">DATA!$F$643</definedName>
    <definedName name="cst_wskakunin_iken5_NAME">DATA!$F$642</definedName>
    <definedName name="cst_wskakunin_iken5_TEL">DATA!$F$646</definedName>
    <definedName name="cst_wskakunin_iken5_ZIP">DATA!$F$644</definedName>
    <definedName name="cst_wskakunin_KAISU_TIJYOU_SHINSEI">DATA!$F$1177</definedName>
    <definedName name="cst_wskakunin_KAISU_TIJYOU_SONOTA">DATA!$F$1178</definedName>
    <definedName name="cst_wskakunin_KAISU_TIKA_SHINSEI__zero">DATA!$F$1180</definedName>
    <definedName name="cst_wskakunin_KAISU_TIKA_SONOTA">DATA!$F$1181</definedName>
    <definedName name="cst_wskakunin_kanri1__address">DATA!$F$663</definedName>
    <definedName name="cst_wskakunin_kanri1__sikaku">DATA!$F$651</definedName>
    <definedName name="cst_wskakunin_kanri1_DOC">DATA!$F$665</definedName>
    <definedName name="cst_wskakunin_kanri1_JIMU">DATA!$F$656</definedName>
    <definedName name="cst_wskakunin_kanri1_JIMU_NAME">DATA!$F$660</definedName>
    <definedName name="cst_wskakunin_kanri1_JIMU_NO">DATA!$F$659</definedName>
    <definedName name="cst_wskakunin_kanri1_JIMU_SIKAKU">DATA!$F$657</definedName>
    <definedName name="cst_wskakunin_kanri1_JIMU_TOUROKU_KIKAN">DATA!$F$658</definedName>
    <definedName name="cst_wskakunin_kanri1_KENTIKUSI_NO">DATA!$F$654</definedName>
    <definedName name="cst_wskakunin_kanri1_NAME">DATA!$F$655</definedName>
    <definedName name="cst_wskakunin_kanri1_SIKAKU">DATA!$F$652</definedName>
    <definedName name="cst_wskakunin_kanri1_TEL">DATA!$F$664</definedName>
    <definedName name="cst_wskakunin_kanri1_TOUROKU_KIKAN">DATA!$F$653</definedName>
    <definedName name="cst_wskakunin_kanri1_ZIP">DATA!$F$661</definedName>
    <definedName name="cst_wskakunin_kanri1_ZIP2">DATA!$F$662</definedName>
    <definedName name="cst_wskakunin_kanri10__address">DATA!$F$807</definedName>
    <definedName name="cst_wskakunin_kanri10__sikaku">DATA!$F$796</definedName>
    <definedName name="cst_wskakunin_kanri10_DOC">DATA!$F$809</definedName>
    <definedName name="cst_wskakunin_kanri10_JIMU__sikaku">DATA!$F$801</definedName>
    <definedName name="cst_wskakunin_kanri10_JIMU_NAME">DATA!$F$805</definedName>
    <definedName name="cst_wskakunin_kanri10_JIMU_NO">DATA!$F$804</definedName>
    <definedName name="cst_wskakunin_kanri10_JIMU_SIKAKU">DATA!$F$802</definedName>
    <definedName name="cst_wskakunin_kanri10_JIMU_TOUROKU_KIKAN">DATA!$F$803</definedName>
    <definedName name="cst_wskakunin_kanri10_KENTIKUSI_NO">DATA!$F$799</definedName>
    <definedName name="cst_wskakunin_kanri10_NAME">DATA!$F$800</definedName>
    <definedName name="cst_wskakunin_kanri10_SIKAKU">DATA!$F$797</definedName>
    <definedName name="cst_wskakunin_kanri10_TEL">DATA!$F$808</definedName>
    <definedName name="cst_wskakunin_kanri10_TOUROKU_KIKAN">DATA!$F$798</definedName>
    <definedName name="cst_wskakunin_kanri10_ZIP">DATA!$F$806</definedName>
    <definedName name="cst_wskakunin_kanri11__address">DATA!$F$823</definedName>
    <definedName name="cst_wskakunin_kanri11__sikaku">DATA!$F$812</definedName>
    <definedName name="cst_wskakunin_kanri11_DOC">DATA!$F$825</definedName>
    <definedName name="cst_wskakunin_kanri11_JIMU__sikaku">DATA!$F$817</definedName>
    <definedName name="cst_wskakunin_kanri11_JIMU_NAME">DATA!$F$821</definedName>
    <definedName name="cst_wskakunin_kanri11_JIMU_NO">DATA!$F$820</definedName>
    <definedName name="cst_wskakunin_kanri11_JIMU_SIKAKU">DATA!$F$818</definedName>
    <definedName name="cst_wskakunin_kanri11_JIMU_TOUROKU_KIKAN">DATA!$F$819</definedName>
    <definedName name="cst_wskakunin_kanri11_KENTIKUSI_NO">DATA!$F$815</definedName>
    <definedName name="cst_wskakunin_kanri11_NAME">DATA!$F$816</definedName>
    <definedName name="cst_wskakunin_kanri11_SIKAKU">DATA!$F$813</definedName>
    <definedName name="cst_wskakunin_kanri11_TEL">DATA!$F$824</definedName>
    <definedName name="cst_wskakunin_kanri11_TOUROKU_KIKAN">DATA!$F$814</definedName>
    <definedName name="cst_wskakunin_kanri11_ZIP">DATA!$F$822</definedName>
    <definedName name="cst_wskakunin_kanri12__address">DATA!$F$839</definedName>
    <definedName name="cst_wskakunin_kanri12__sikaku">DATA!$F$828</definedName>
    <definedName name="cst_wskakunin_kanri12_DOC">DATA!$F$841</definedName>
    <definedName name="cst_wskakunin_kanri12_JIMU__sikaku">DATA!$F$833</definedName>
    <definedName name="cst_wskakunin_kanri12_JIMU_NAME">DATA!$F$837</definedName>
    <definedName name="cst_wskakunin_kanri12_JIMU_NO">DATA!$F$836</definedName>
    <definedName name="cst_wskakunin_kanri12_JIMU_SIKAKU">DATA!$F$834</definedName>
    <definedName name="cst_wskakunin_kanri12_JIMU_TOUROKU_KIKAN">DATA!$F$835</definedName>
    <definedName name="cst_wskakunin_kanri12_KENTIKUSI_NO">DATA!$F$831</definedName>
    <definedName name="cst_wskakunin_kanri12_NAME">DATA!$F$832</definedName>
    <definedName name="cst_wskakunin_kanri12_SIKAKU">DATA!$F$829</definedName>
    <definedName name="cst_wskakunin_kanri12_TEL">DATA!$F$840</definedName>
    <definedName name="cst_wskakunin_kanri12_TOUROKU_KIKAN">DATA!$F$830</definedName>
    <definedName name="cst_wskakunin_kanri12_ZIP">DATA!$F$838</definedName>
    <definedName name="cst_wskakunin_kanri2__address">DATA!$F$679</definedName>
    <definedName name="cst_wskakunin_kanri2__sikaku">DATA!$F$668</definedName>
    <definedName name="cst_wskakunin_kanri2_DOC">DATA!$F$681</definedName>
    <definedName name="cst_wskakunin_kanri2_JIMU">DATA!$F$673</definedName>
    <definedName name="cst_wskakunin_kanri2_JIMU_NAME">DATA!$F$677</definedName>
    <definedName name="cst_wskakunin_kanri2_JIMU_NO">DATA!$F$676</definedName>
    <definedName name="cst_wskakunin_kanri2_JIMU_SIKAKU">DATA!$F$674</definedName>
    <definedName name="cst_wskakunin_kanri2_JIMU_TOUROKU_KIKAN">DATA!$F$675</definedName>
    <definedName name="cst_wskakunin_kanri2_KENTIKUSI_NO">DATA!$F$671</definedName>
    <definedName name="cst_wskakunin_kanri2_NAME">DATA!$F$672</definedName>
    <definedName name="cst_wskakunin_kanri2_SIKAKU">DATA!$F$669</definedName>
    <definedName name="cst_wskakunin_kanri2_TEL">DATA!$F$680</definedName>
    <definedName name="cst_wskakunin_kanri2_TOUROKU_KIKAN">DATA!$F$670</definedName>
    <definedName name="cst_wskakunin_kanri2_ZIP">DATA!$F$678</definedName>
    <definedName name="cst_wskakunin_kanri3__address">DATA!$F$695</definedName>
    <definedName name="cst_wskakunin_kanri3__sikaku">DATA!$F$684</definedName>
    <definedName name="cst_wskakunin_kanri3_DOC">DATA!$F$697</definedName>
    <definedName name="cst_wskakunin_kanri3_JIMU__sikaku">DATA!$F$689</definedName>
    <definedName name="cst_wskakunin_kanri3_JIMU_NAME">DATA!$F$693</definedName>
    <definedName name="cst_wskakunin_kanri3_JIMU_NO">DATA!$F$692</definedName>
    <definedName name="cst_wskakunin_kanri3_JIMU_SIKAKU">DATA!$F$690</definedName>
    <definedName name="cst_wskakunin_kanri3_JIMU_TOUROKU_KIKAN">DATA!$F$691</definedName>
    <definedName name="cst_wskakunin_kanri3_KENTIKUSI_NO">DATA!$F$687</definedName>
    <definedName name="cst_wskakunin_kanri3_NAME">DATA!$F$688</definedName>
    <definedName name="cst_wskakunin_kanri3_SIKAKU">DATA!$F$685</definedName>
    <definedName name="cst_wskakunin_kanri3_TEL">DATA!$F$696</definedName>
    <definedName name="cst_wskakunin_kanri3_TOUROKU_KIKAN">DATA!$F$686</definedName>
    <definedName name="cst_wskakunin_kanri3_ZIP">DATA!$F$694</definedName>
    <definedName name="cst_wskakunin_kanri4__address">DATA!$F$711</definedName>
    <definedName name="cst_wskakunin_kanri4__sikaku">DATA!$F$700</definedName>
    <definedName name="cst_wskakunin_kanri4_DOC">DATA!$F$713</definedName>
    <definedName name="cst_wskakunin_kanri4_JIMU__sikaku">DATA!$F$705</definedName>
    <definedName name="cst_wskakunin_kanri4_JIMU_NAME">DATA!$F$709</definedName>
    <definedName name="cst_wskakunin_kanri4_JIMU_NO">DATA!$F$708</definedName>
    <definedName name="cst_wskakunin_kanri4_JIMU_SIKAKU">DATA!$F$706</definedName>
    <definedName name="cst_wskakunin_kanri4_JIMU_TOUROKU_KIKAN">DATA!$F$707</definedName>
    <definedName name="cst_wskakunin_kanri4_KENTIKUSI_NO">DATA!$F$703</definedName>
    <definedName name="cst_wskakunin_kanri4_NAME">DATA!$F$704</definedName>
    <definedName name="cst_wskakunin_kanri4_SIKAKU">DATA!$F$701</definedName>
    <definedName name="cst_wskakunin_kanri4_TEL">DATA!$F$712</definedName>
    <definedName name="cst_wskakunin_kanri4_TOUROKU_KIKAN">DATA!$F$702</definedName>
    <definedName name="cst_wskakunin_kanri4_ZIP">DATA!$F$710</definedName>
    <definedName name="cst_wskakunin_kanri5__address">DATA!$F$727</definedName>
    <definedName name="cst_wskakunin_kanri5__sikaku">DATA!$F$716</definedName>
    <definedName name="cst_wskakunin_kanri5_DOC">DATA!$F$729</definedName>
    <definedName name="cst_wskakunin_kanri5_JIMU__sikaku">DATA!$F$721</definedName>
    <definedName name="cst_wskakunin_kanri5_JIMU_NAME">DATA!$F$725</definedName>
    <definedName name="cst_wskakunin_kanri5_JIMU_NO">DATA!$F$724</definedName>
    <definedName name="cst_wskakunin_kanri5_JIMU_SIKAKU">DATA!$F$722</definedName>
    <definedName name="cst_wskakunin_kanri5_JIMU_TOUROKU_KIKAN">DATA!$F$723</definedName>
    <definedName name="cst_wskakunin_kanri5_KENTIKUSI_NO">DATA!$F$719</definedName>
    <definedName name="cst_wskakunin_kanri5_NAME">DATA!$F$720</definedName>
    <definedName name="cst_wskakunin_kanri5_SIKAKU">DATA!$F$717</definedName>
    <definedName name="cst_wskakunin_kanri5_TEL">DATA!$F$728</definedName>
    <definedName name="cst_wskakunin_kanri5_TOUROKU_KIKAN">DATA!$F$718</definedName>
    <definedName name="cst_wskakunin_kanri5_ZIP">DATA!$F$726</definedName>
    <definedName name="cst_wskakunin_kanri6__address">DATA!$F$743</definedName>
    <definedName name="cst_wskakunin_kanri6__sikaku">DATA!$F$732</definedName>
    <definedName name="cst_wskakunin_kanri6_DOC">DATA!$F$745</definedName>
    <definedName name="cst_wskakunin_kanri6_JIMU__sikaku">DATA!$F$737</definedName>
    <definedName name="cst_wskakunin_kanri6_JIMU_NAME">DATA!$F$741</definedName>
    <definedName name="cst_wskakunin_kanri6_JIMU_NO">DATA!$F$740</definedName>
    <definedName name="cst_wskakunin_kanri6_JIMU_SIKAKU">DATA!$F$738</definedName>
    <definedName name="cst_wskakunin_kanri6_JIMU_TOUROKU_KIKAN">DATA!$F$739</definedName>
    <definedName name="cst_wskakunin_kanri6_KENTIKUSI_NO">DATA!$F$735</definedName>
    <definedName name="cst_wskakunin_kanri6_NAME">DATA!$F$736</definedName>
    <definedName name="cst_wskakunin_kanri6_SIKAKU">DATA!$F$733</definedName>
    <definedName name="cst_wskakunin_kanri6_TEL">DATA!$F$744</definedName>
    <definedName name="cst_wskakunin_kanri6_TOUROKU_KIKAN">DATA!$F$734</definedName>
    <definedName name="cst_wskakunin_kanri6_ZIP">DATA!$F$742</definedName>
    <definedName name="cst_wskakunin_kanri7__address">DATA!$F$759</definedName>
    <definedName name="cst_wskakunin_kanri7__sikaku">DATA!$F$748</definedName>
    <definedName name="cst_wskakunin_kanri7_DOC">DATA!$F$761</definedName>
    <definedName name="cst_wskakunin_kanri7_JIMU__sikaku">DATA!$F$753</definedName>
    <definedName name="cst_wskakunin_kanri7_JIMU_NAME">DATA!$F$757</definedName>
    <definedName name="cst_wskakunin_kanri7_JIMU_NO">DATA!$F$756</definedName>
    <definedName name="cst_wskakunin_kanri7_JIMU_SIKAKU">DATA!$F$754</definedName>
    <definedName name="cst_wskakunin_kanri7_JIMU_TOUROKU_KIKAN">DATA!$F$755</definedName>
    <definedName name="cst_wskakunin_kanri7_KENTIKUSI_NO">DATA!$F$751</definedName>
    <definedName name="cst_wskakunin_kanri7_NAME">DATA!$F$752</definedName>
    <definedName name="cst_wskakunin_kanri7_SIKAKU">DATA!$F$749</definedName>
    <definedName name="cst_wskakunin_kanri7_TEL">DATA!$F$760</definedName>
    <definedName name="cst_wskakunin_kanri7_TOUROKU_KIKAN">DATA!$F$750</definedName>
    <definedName name="cst_wskakunin_kanri7_ZIP">DATA!$F$758</definedName>
    <definedName name="cst_wskakunin_kanri8__address">DATA!$F$775</definedName>
    <definedName name="cst_wskakunin_kanri8__sikaku">DATA!$F$764</definedName>
    <definedName name="cst_wskakunin_kanri8_DOC">DATA!$F$777</definedName>
    <definedName name="cst_wskakunin_kanri8_JIMU__sikaku">DATA!$F$769</definedName>
    <definedName name="cst_wskakunin_kanri8_JIMU_NAME">DATA!$F$773</definedName>
    <definedName name="cst_wskakunin_kanri8_JIMU_NO">DATA!$F$772</definedName>
    <definedName name="cst_wskakunin_kanri8_JIMU_SIKAKU">DATA!$F$770</definedName>
    <definedName name="cst_wskakunin_kanri8_JIMU_TOUROKU_KIKAN">DATA!$F$771</definedName>
    <definedName name="cst_wskakunin_kanri8_KENTIKUSI_NO">DATA!$F$767</definedName>
    <definedName name="cst_wskakunin_kanri8_NAME">DATA!$F$768</definedName>
    <definedName name="cst_wskakunin_kanri8_SIKAKU">DATA!$F$765</definedName>
    <definedName name="cst_wskakunin_kanri8_TEL">DATA!$F$776</definedName>
    <definedName name="cst_wskakunin_kanri8_TOUROKU_KIKAN">DATA!$F$766</definedName>
    <definedName name="cst_wskakunin_kanri8_ZIP">DATA!$F$774</definedName>
    <definedName name="cst_wskakunin_kanri9__address">DATA!$F$791</definedName>
    <definedName name="cst_wskakunin_kanri9__sikaku">DATA!$F$780</definedName>
    <definedName name="cst_wskakunin_kanri9_DOC">DATA!$F$793</definedName>
    <definedName name="cst_wskakunin_kanri9_JIMU__sikaku">DATA!$F$785</definedName>
    <definedName name="cst_wskakunin_kanri9_JIMU_NAME">DATA!$F$789</definedName>
    <definedName name="cst_wskakunin_kanri9_JIMU_NO">DATA!$F$788</definedName>
    <definedName name="cst_wskakunin_kanri9_JIMU_SIKAKU">DATA!$F$786</definedName>
    <definedName name="cst_wskakunin_kanri9_JIMU_TOUROKU_KIKAN">DATA!$F$787</definedName>
    <definedName name="cst_wskakunin_kanri9_KENTIKUSI_NO">DATA!$F$783</definedName>
    <definedName name="cst_wskakunin_kanri9_NAME">DATA!$F$784</definedName>
    <definedName name="cst_wskakunin_kanri9_SIKAKU">DATA!$F$781</definedName>
    <definedName name="cst_wskakunin_kanri9_TEL">DATA!$F$792</definedName>
    <definedName name="cst_wskakunin_kanri9_TOUROKU_KIKAN">DATA!$F$782</definedName>
    <definedName name="cst_wskakunin_kanri9_ZIP">DATA!$F$790</definedName>
    <definedName name="cst_wskakunin_keibi_henkou01_HENKOU_GAIYOU">DATA!$F$1377</definedName>
    <definedName name="cst_wskakunin_keibi_henkou01_HENKOU_SYURUI">DATA!$F$1376</definedName>
    <definedName name="cst_wskakunin_KENPEI_RITU">DATA!$F$1089</definedName>
    <definedName name="cst_wskakunin_KENPEI_RITU_A">DATA!$F$1025</definedName>
    <definedName name="cst_wskakunin_KENPEI_RITU_B">DATA!$F$1026</definedName>
    <definedName name="cst_wskakunin_KENPEI_RITU_C">DATA!$F$1027</definedName>
    <definedName name="cst_wskakunin_KENPEI_RITU_D">DATA!$F$1028</definedName>
    <definedName name="cst_wskakunin_KENSA_YUKA_MENSEKI_select">DATA!$F$1285</definedName>
    <definedName name="cst_wskakunin_KENTIKU_MENSEKI_IGAI">DATA!$F$1087</definedName>
    <definedName name="cst_wskakunin_KENTIKU_MENSEKI_SHINSEI">DATA!$F$1086</definedName>
    <definedName name="cst_wskakunin_KENTIKU_MENSEKI_TOTAL">DATA!$F$1088</definedName>
    <definedName name="cst_wskakunin_KENTIKU_MENSEKI_ZENTAI_IGAI">DATA!$F$1084</definedName>
    <definedName name="cst_wskakunin_KENTIKU_MENSEKI_ZENTAI_SHINSEI">DATA!$F$1083</definedName>
    <definedName name="cst_wskakunin_KENTIKU_MENSEKI_ZENTAI_TOTAL">DATA!$F$1085</definedName>
    <definedName name="cst_wskakunin_KENTIKU_NINSYO_NO">DATA!$F$1273</definedName>
    <definedName name="cst_wskakunin_KIKAN_NAME">DATA!$F$59</definedName>
    <definedName name="cst_wskakunin_KOUJI_DAI_MOYOUGAE_box">DATA!$F$1049</definedName>
    <definedName name="cst_wskakunin_KOUJI_DAI_SYUUZEN_box">DATA!$F$1048</definedName>
    <definedName name="cst_wskakunin_KOUJI_ITEN_box">DATA!$F$1046</definedName>
    <definedName name="cst_wskakunin_KOUJI_KAITIKU_box">DATA!$F$1045</definedName>
    <definedName name="cst_wskakunin_KOUJI_KANRYOU_DATE_select">DATA!$F$1380</definedName>
    <definedName name="cst_wskakunin_KOUJI_KANRYOU_YOTEI_DATE">DATA!$F$1227</definedName>
    <definedName name="cst_wskakunin_KOUJI_KANRYOU_YOTEI_DATE_select">DATA!$F$1278</definedName>
    <definedName name="cst_wskakunin_KOUJI_SETUBI_box">DATA!$F$1050</definedName>
    <definedName name="cst_wskakunin_KOUJI_SINTIKU_box">DATA!$F$1043</definedName>
    <definedName name="cst_wskakunin_KOUJI_TYAKUSYU_DATE_select">DATA!$F$1275</definedName>
    <definedName name="cst_wskakunin_KOUJI_TYAKUSYU_YOTEI_DATE">DATA!$F$1225</definedName>
    <definedName name="cst_wskakunin_KOUJI_YOUTOHENKOU_box">DATA!$F$1047</definedName>
    <definedName name="cst_wskakunin_KOUJI_zoukaitiku_box">DATA!$F$1051</definedName>
    <definedName name="cst_wskakunin_KOUJI_ZOUTIKU_box">DATA!$F$1044</definedName>
    <definedName name="cst_wskakunin_koutei_ikou01_KOUTEI_DATE">DATA!$F$1348</definedName>
    <definedName name="cst_wskakunin_koutei_ikou01_KOUTEI_DATE_inter1">DATA!$F$1358</definedName>
    <definedName name="cst_wskakunin_koutei_ikou01_KOUTEI_DATE_inter2">DATA!$F$1363</definedName>
    <definedName name="cst_wskakunin_koutei_ikou01_KOUTEI_KAISUU">DATA!$F$1346</definedName>
    <definedName name="cst_wskakunin_koutei_ikou01_KOUTEI_KAISUU_inter1">DATA!$F$1356</definedName>
    <definedName name="cst_wskakunin_koutei_ikou01_KOUTEI_KAISUU_inter2">DATA!$F$1361</definedName>
    <definedName name="cst_wskakunin_koutei_ikou01_KOUTEI_TEXT">DATA!$F$1347</definedName>
    <definedName name="cst_wskakunin_koutei_ikou01_KOUTEI_TEXT_inter1">DATA!$F$1357</definedName>
    <definedName name="cst_wskakunin_koutei_ikou01_KOUTEI_TEXT_inter2">DATA!$F$1362</definedName>
    <definedName name="cst_wskakunin_koutei_ikou02_KOUTEI_DATE">DATA!$F$1353</definedName>
    <definedName name="cst_wskakunin_koutei_ikou02_KOUTEI_DATE_inter1">DATA!$F$1368</definedName>
    <definedName name="cst_wskakunin_koutei_ikou02_KOUTEI_DATE_inter2">DATA!$F$1373</definedName>
    <definedName name="cst_wskakunin_koutei_ikou02_KOUTEI_KAISUU">DATA!$F$1351</definedName>
    <definedName name="cst_wskakunin_koutei_ikou02_KOUTEI_KAISUU_inter1">DATA!$F$1366</definedName>
    <definedName name="cst_wskakunin_koutei_ikou02_KOUTEI_KAISUU_inter2">DATA!$F$1371</definedName>
    <definedName name="cst_wskakunin_koutei_ikou02_KOUTEI_TEXT">DATA!$F$1352</definedName>
    <definedName name="cst_wskakunin_koutei_ikou02_KOUTEI_TEXT_inter1">DATA!$F$1367</definedName>
    <definedName name="cst_wskakunin_koutei_ikou02_KOUTEI_TEXT_inter2">DATA!$F$1372</definedName>
    <definedName name="cst_wskakunin_koutei_izen01_INTER_ISSUE_DATE">DATA!$F$1293</definedName>
    <definedName name="cst_wskakunin_koutei_izen01_INTER_ISSUE_DATE_inter1">DATA!$F$1321</definedName>
    <definedName name="cst_wskakunin_koutei_izen01_INTER_ISSUE_DATE_inter2">DATA!$F$1328</definedName>
    <definedName name="cst_wskakunin_koutei_izen01_INTER_ISSUE_NAME">DATA!$F$1291</definedName>
    <definedName name="cst_wskakunin_koutei_izen01_INTER_ISSUE_NAME_inter1">DATA!$F$1319</definedName>
    <definedName name="cst_wskakunin_koutei_izen01_INTER_ISSUE_NAME_inter2">DATA!$F$1326</definedName>
    <definedName name="cst_wskakunin_koutei_izen01_INTER_ISSUE_NO">DATA!$F$1292</definedName>
    <definedName name="cst_wskakunin_koutei_izen01_INTER_ISSUE_NO_inter1">DATA!$F$1320</definedName>
    <definedName name="cst_wskakunin_koutei_izen01_INTER_ISSUE_NO_inter2">DATA!$F$1327</definedName>
    <definedName name="cst_wskakunin_koutei_izen01_KOUTEI_KAISUU">DATA!$F$1289</definedName>
    <definedName name="cst_wskakunin_koutei_izen01_KOUTEI_KAISUU_inter1">DATA!$F$1317</definedName>
    <definedName name="cst_wskakunin_koutei_izen01_KOUTEI_KAISUU_inter2">DATA!$F$1324</definedName>
    <definedName name="cst_wskakunin_koutei_izen01_KOUTEI_TEXT">DATA!$F$1290</definedName>
    <definedName name="cst_wskakunin_koutei_izen01_KOUTEI_TEXT_inter1">DATA!$F$1318</definedName>
    <definedName name="cst_wskakunin_koutei_izen01_KOUTEI_TEXT_inter2">DATA!$F$1325</definedName>
    <definedName name="cst_wskakunin_koutei_izen02_INTER_ISSUE_DATE">DATA!$F$1300</definedName>
    <definedName name="cst_wskakunin_koutei_izen02_INTER_ISSUE_DATE_inter1">DATA!$F$1335</definedName>
    <definedName name="cst_wskakunin_koutei_izen02_INTER_ISSUE_DATE_inter2">DATA!$F$1342</definedName>
    <definedName name="cst_wskakunin_koutei_izen02_INTER_ISSUE_NAME">DATA!$F$1298</definedName>
    <definedName name="cst_wskakunin_koutei_izen02_INTER_ISSUE_NAME_inter1">DATA!$F$1333</definedName>
    <definedName name="cst_wskakunin_koutei_izen02_INTER_ISSUE_NAME_inter2">DATA!$F$1340</definedName>
    <definedName name="cst_wskakunin_koutei_izen02_INTER_ISSUE_NO">DATA!$F$1299</definedName>
    <definedName name="cst_wskakunin_koutei_izen02_INTER_ISSUE_NO_inter1">DATA!$F$1334</definedName>
    <definedName name="cst_wskakunin_koutei_izen02_INTER_ISSUE_NO_inter2">DATA!$F$1341</definedName>
    <definedName name="cst_wskakunin_koutei_izen02_KOUTEI_KAISUU">DATA!$F$1296</definedName>
    <definedName name="cst_wskakunin_koutei_izen02_KOUTEI_KAISUU_inter1">DATA!$F$1331</definedName>
    <definedName name="cst_wskakunin_koutei_izen02_KOUTEI_KAISUU_inter2">DATA!$F$1338</definedName>
    <definedName name="cst_wskakunin_koutei_izen02_KOUTEI_TEXT">DATA!$F$1297</definedName>
    <definedName name="cst_wskakunin_koutei_izen02_KOUTEI_TEXT_inter1">DATA!$F$1332</definedName>
    <definedName name="cst_wskakunin_koutei_izen02_KOUTEI_TEXT_inter2">DATA!$F$1339</definedName>
    <definedName name="cst_wskakunin_koutei_izen03_INTER_ISSUE_DATE">DATA!$F$1307</definedName>
    <definedName name="cst_wskakunin_koutei_izen03_INTER_ISSUE_NAME">DATA!$F$1305</definedName>
    <definedName name="cst_wskakunin_koutei_izen03_INTER_ISSUE_NO">DATA!$F$1306</definedName>
    <definedName name="cst_wskakunin_koutei_izen03_KOUTEI_KAISUU">DATA!$F$1303</definedName>
    <definedName name="cst_wskakunin_koutei_izen03_KOUTEI_TEXT">DATA!$F$1304</definedName>
    <definedName name="cst_wskakunin_koutei_izen04_INTER_ISSUE_DATE">DATA!$F$1314</definedName>
    <definedName name="cst_wskakunin_koutei_izen04_INTER_ISSUE_NAME">DATA!$F$1312</definedName>
    <definedName name="cst_wskakunin_koutei_izen04_INTER_ISSUE_NO">DATA!$F$1313</definedName>
    <definedName name="cst_wskakunin_koutei_izen04_KOUTEI_KAISUU">DATA!$F$1310</definedName>
    <definedName name="cst_wskakunin_koutei_izen04_KOUTEI_TEXT">DATA!$F$1311</definedName>
    <definedName name="cst_wskakunin_koutei_keika01_INTER_ISSUE_DATE_select">DATA!$F$1394</definedName>
    <definedName name="cst_wskakunin_koutei_keika01_INTER_ISSUE_NAME_select">DATA!$F$1392</definedName>
    <definedName name="cst_wskakunin_koutei_keika01_INTER_ISSUE_NO_select">DATA!$F$1393</definedName>
    <definedName name="cst_wskakunin_koutei_keika01_KOUTEI_KAISUU_select">DATA!$F$1390</definedName>
    <definedName name="cst_wskakunin_koutei_keika01_KOUTEI_TEXT_select">DATA!$F$1391</definedName>
    <definedName name="cst_wskakunin_koutei_keika02_INTER_ISSUE_DATE_select">DATA!$F$1409</definedName>
    <definedName name="cst_wskakunin_koutei_keika02_INTER_ISSUE_NAME_select">DATA!$F$1407</definedName>
    <definedName name="cst_wskakunin_koutei_keika02_INTER_ISSUE_NO_select">DATA!$F$1408</definedName>
    <definedName name="cst_wskakunin_koutei_keika02_KOUTEI_KAISUU_select">DATA!$F$1405</definedName>
    <definedName name="cst_wskakunin_koutei_keika02_KOUTEI_TEXT_select">DATA!$F$1406</definedName>
    <definedName name="cst_wskakunin_koutei01_INTER_ISSUE_DATE">DATA!$F$1387</definedName>
    <definedName name="cst_wskakunin_koutei01_INTER_ISSUE_NAME">DATA!$F$1385</definedName>
    <definedName name="cst_wskakunin_koutei01_INTER_ISSUE_NO">DATA!$F$1386</definedName>
    <definedName name="cst_wskakunin_koutei01_KOUTEI_DATE">DATA!$F$1236</definedName>
    <definedName name="cst_wskakunin_koutei01_KOUTEI_KAISUU">DATA!$F$1235</definedName>
    <definedName name="cst_wskakunin_koutei01_KOUTEI_TEXT">DATA!$F$1237</definedName>
    <definedName name="cst_wskakunin_koutei02_INTER_ISSUE_DATE">DATA!$F$1401</definedName>
    <definedName name="cst_wskakunin_koutei02_INTER_ISSUE_NAME">DATA!$F$1399</definedName>
    <definedName name="cst_wskakunin_koutei02_INTER_ISSUE_NO">DATA!$F$1400</definedName>
    <definedName name="cst_wskakunin_koutei02_KOUTEI_DATE">DATA!$F$1241</definedName>
    <definedName name="cst_wskakunin_koutei02_KOUTEI_KAISUU">DATA!$F$1240</definedName>
    <definedName name="cst_wskakunin_koutei02_KOUTEI_TEXT">DATA!$F$1242</definedName>
    <definedName name="cst_wskakunin_koutei03_KOUTEI_DATE">DATA!$F$1246</definedName>
    <definedName name="cst_wskakunin_koutei03_KOUTEI_KAISUU">DATA!$F$1245</definedName>
    <definedName name="cst_wskakunin_koutei03_KOUTEI_TEXT">DATA!$F$1247</definedName>
    <definedName name="cst_wskakunin_koutei04_KOUTEI_DATE">DATA!$F$1251</definedName>
    <definedName name="cst_wskakunin_koutei04_KOUTEI_KAISUU">DATA!$F$1250</definedName>
    <definedName name="cst_wskakunin_koutei04_KOUTEI_TEXT">DATA!$F$1252</definedName>
    <definedName name="cst_wskakunin_KOUZOU">DATA!$F$1187</definedName>
    <definedName name="cst_wskakunin_KOUZOU_mokuzou">DATA!$F$1185</definedName>
    <definedName name="cst_wskakunin_KOUZOU_zairai">DATA!$F$1186</definedName>
    <definedName name="cst_wskakunin_KOUZOU1">DATA!$F$1183</definedName>
    <definedName name="cst_wskakunin_KOUZOU2">DATA!$F$1184</definedName>
    <definedName name="cst_wskakunin_KUIKI_HISETTEI">DATA!$F$987</definedName>
    <definedName name="cst_wskakunin_KUIKI_JYUN_TOSHI">DATA!$F$988</definedName>
    <definedName name="cst_wskakunin_KUIKI_KUIKIGAI">DATA!$F$989</definedName>
    <definedName name="cst_wskakunin_KUIKI_SIGAIKA">DATA!$F$984</definedName>
    <definedName name="cst_wskakunin_KUIKI_TOSI">DATA!$F$981</definedName>
    <definedName name="cst_wskakunin_KUIKI_TYOSEI">DATA!$F$986</definedName>
    <definedName name="cst_wskakunin_kyoka_HOUREI_all">DATA!$F$1223</definedName>
    <definedName name="cst_wskakunin_kyoka01_BIKOU">DATA!$F$1204</definedName>
    <definedName name="cst_wskakunin_kyoka01_HOUREI">DATA!$F$1200</definedName>
    <definedName name="cst_wskakunin_kyoka01_JOUKOU">DATA!$F$1201</definedName>
    <definedName name="cst_wskakunin_kyoka01_KYOKA_DATE">DATA!$F$1203</definedName>
    <definedName name="cst_wskakunin_kyoka01_KYOKA_NO">DATA!$F$1202</definedName>
    <definedName name="cst_wskakunin_kyoka02_BIKOU">DATA!$F$1212</definedName>
    <definedName name="cst_wskakunin_kyoka02_HOUREI">DATA!$F$1208</definedName>
    <definedName name="cst_wskakunin_kyoka02_JOUKOU">DATA!$F$1209</definedName>
    <definedName name="cst_wskakunin_kyoka02_KYOKA_DATE">DATA!$F$1211</definedName>
    <definedName name="cst_wskakunin_kyoka02_KYOKA_NO">DATA!$F$1210</definedName>
    <definedName name="cst_wskakunin_kyoka03_BIKOU">DATA!$F$1220</definedName>
    <definedName name="cst_wskakunin_kyoka03_HOUREI">DATA!$F$1216</definedName>
    <definedName name="cst_wskakunin_kyoka03_JOUKOU">DATA!$F$1217</definedName>
    <definedName name="cst_wskakunin_kyoka03_KYOKA_DATE">DATA!$F$1219</definedName>
    <definedName name="cst_wskakunin_kyoka03_KYOKA_NO">DATA!$F$1218</definedName>
    <definedName name="cst_wskakunin_LAST_ISSUE_DATE">DATA!$F$64</definedName>
    <definedName name="cst_wskakunin_LAST_ISSUE_NAME">DATA!$F$65</definedName>
    <definedName name="cst_wskakunin_LAST_ISSUE_NO">DATA!$F$63</definedName>
    <definedName name="cst_wskakunin_LIMIT_KENPEI_RITU">DATA!$F$1033</definedName>
    <definedName name="cst_wskakunin_LIMIT_YOUSEKI_RITU">DATA!$F$1032</definedName>
    <definedName name="cst_wskakunin_NOBE_MENSEKI">DATA!$F$1163</definedName>
    <definedName name="cst_wskakunin_NOBE_MENSEKI_BITIKUSOUKO_IGAI">DATA!$F$1124</definedName>
    <definedName name="cst_wskakunin_NOBE_MENSEKI_BITIKUSOUKO_SHINSEI">DATA!$F$1123</definedName>
    <definedName name="cst_wskakunin_NOBE_MENSEKI_BITIKUSOUKO_TOTAL">DATA!$F$1125</definedName>
    <definedName name="cst_wskakunin_NOBE_MENSEKI_BUILD_IGAI">DATA!$F$1094</definedName>
    <definedName name="cst_wskakunin_NOBE_MENSEKI_BUILD_SHINSEI">DATA!$F$1093</definedName>
    <definedName name="cst_wskakunin_NOBE_MENSEKI_BUILD_TOTAL">DATA!$F$1095</definedName>
    <definedName name="cst_wskakunin_NOBE_MENSEKI_CHOSUISOU_IGAI">DATA!$F$1139</definedName>
    <definedName name="cst_wskakunin_NOBE_MENSEKI_CHOSUISOU_SHINSEI">DATA!$F$1138</definedName>
    <definedName name="cst_wskakunin_NOBE_MENSEKI_CHOSUISOU_TOTAL">DATA!$F$1140</definedName>
    <definedName name="cst_wskakunin_NOBE_MENSEKI_FUSANNYU_IGAI">DATA!$F$1149</definedName>
    <definedName name="cst_wskakunin_NOBE_MENSEKI_FUSANNYU_SHINSEI">DATA!$F$1148</definedName>
    <definedName name="cst_wskakunin_NOBE_MENSEKI_FUSANNYU_TOTAL">DATA!$F$1150</definedName>
    <definedName name="cst_wskakunin_NOBE_MENSEKI_JIKAHATUDEN_IGAI">DATA!$F$1134</definedName>
    <definedName name="cst_wskakunin_NOBE_MENSEKI_JIKAHATUDEN_SHINSEI">DATA!$F$1133</definedName>
    <definedName name="cst_wskakunin_NOBE_MENSEKI_JIKAHATUDEN_TOTAL">DATA!$F$1135</definedName>
    <definedName name="cst_wskakunin_NOBE_MENSEKI_JYUTAKU_IGAI">DATA!$F$1154</definedName>
    <definedName name="cst_wskakunin_NOBE_MENSEKI_JYUTAKU_SHINSEI">DATA!$F$1153</definedName>
    <definedName name="cst_wskakunin_NOBE_MENSEKI_JYUTAKU_TOTAL">DATA!$F$1155</definedName>
    <definedName name="cst_wskakunin_NOBE_MENSEKI_KIKAI_IGAI">DATA!$F$1114</definedName>
    <definedName name="cst_wskakunin_NOBE_MENSEKI_KIKAI_SHINSEI">DATA!$F$1113</definedName>
    <definedName name="cst_wskakunin_NOBE_MENSEKI_KIKAI_TOTAL">DATA!$F$1115</definedName>
    <definedName name="cst_wskakunin_NOBE_MENSEKI_KYOYOU_IGAI">DATA!$F$1109</definedName>
    <definedName name="cst_wskakunin_NOBE_MENSEKI_KYOYOU_SHINSEI">DATA!$F$1108</definedName>
    <definedName name="cst_wskakunin_NOBE_MENSEKI_KYOYOU_TOTAL">DATA!$F$1110</definedName>
    <definedName name="cst_wskakunin_NOBE_MENSEKI_ROUJIN_IGAI">DATA!$F$1159</definedName>
    <definedName name="cst_wskakunin_NOBE_MENSEKI_ROUJIN_SHINSEI">DATA!$F$1158</definedName>
    <definedName name="cst_wskakunin_NOBE_MENSEKI_ROUJIN_TOTAL">DATA!$F$1160</definedName>
    <definedName name="cst_wskakunin_NOBE_MENSEKI_SYAKO_IGAI">DATA!$F$1119</definedName>
    <definedName name="cst_wskakunin_NOBE_MENSEKI_SYAKO_SHINSEI">DATA!$F$1118</definedName>
    <definedName name="cst_wskakunin_NOBE_MENSEKI_SYAKO_TOTAL">DATA!$F$1120</definedName>
    <definedName name="cst_wskakunin_NOBE_MENSEKI_SYOUKOURO_IGAI">DATA!$F$1104</definedName>
    <definedName name="cst_wskakunin_NOBE_MENSEKI_SYOUKOURO_SHINSEI">DATA!$F$1103</definedName>
    <definedName name="cst_wskakunin_NOBE_MENSEKI_SYOUKOURO_TOTAL">DATA!$F$1105</definedName>
    <definedName name="cst_wskakunin_NOBE_MENSEKI_TAKUHAI_IGAI">DATA!$F$1144</definedName>
    <definedName name="cst_wskakunin_NOBE_MENSEKI_TAKUHAI_SHINSEI">DATA!$F$1143</definedName>
    <definedName name="cst_wskakunin_NOBE_MENSEKI_TAKUHAI_TOTAL">DATA!$F$1145</definedName>
    <definedName name="cst_wskakunin_NOBE_MENSEKI_TIKAI_IGAI">DATA!$F$1099</definedName>
    <definedName name="cst_wskakunin_NOBE_MENSEKI_TIKAI_SHINSEI">DATA!$F$1098</definedName>
    <definedName name="cst_wskakunin_NOBE_MENSEKI_TIKAI_TOTAL">DATA!$F$1100</definedName>
    <definedName name="cst_wskakunin_NOBE_MENSEKI_TIKUDENTI_IGAI">DATA!$F$1129</definedName>
    <definedName name="cst_wskakunin_NOBE_MENSEKI_TIKUDENTI_SHINSEI">DATA!$F$1128</definedName>
    <definedName name="cst_wskakunin_NOBE_MENSEKI_TIKUDENTI_TOTAL">DATA!$F$1130</definedName>
    <definedName name="cst_wskakunin_owner1__address">DATA!$F$89</definedName>
    <definedName name="cst_wskakunin_owner1__line1">DATA!$F$95</definedName>
    <definedName name="cst_wskakunin_owner1__line2">DATA!$F$96</definedName>
    <definedName name="cst_wskakunin_owner1__space">DATA!$F$91</definedName>
    <definedName name="cst_wskakunin_owner1__space_KANA">DATA!$F$85</definedName>
    <definedName name="cst_wskakunin_owner1__space_KANA2">DATA!$F$86</definedName>
    <definedName name="cst_wskakunin_owner1__space2">DATA!$F$92</definedName>
    <definedName name="cst_wskakunin_owner1__space3">DATA!$F$93</definedName>
    <definedName name="cst_wskakunin_owner1__space4">DATA!$F$94</definedName>
    <definedName name="cst_wskakunin_owner1_JIMU_NAME">DATA!$F$79</definedName>
    <definedName name="cst_wskakunin_owner1_JIMU_NAME_KANA">DATA!$F$80</definedName>
    <definedName name="cst_wskakunin_owner1_NAME">DATA!$F$83</definedName>
    <definedName name="cst_wskakunin_owner1_NAME_KANA">DATA!$F$84</definedName>
    <definedName name="cst_wskakunin_owner1_POST">DATA!$F$81</definedName>
    <definedName name="cst_wskakunin_owner1_POST_KANA">DATA!$F$82</definedName>
    <definedName name="cst_wskakunin_owner1_TEL">DATA!$F$90</definedName>
    <definedName name="cst_wskakunin_owner1_ZIP">DATA!$F$87</definedName>
    <definedName name="cst_wskakunin_owner1_ZIP2">DATA!$F$88</definedName>
    <definedName name="cst_wskakunin_owner2__address">DATA!$F$106</definedName>
    <definedName name="cst_wskakunin_owner2__space">DATA!$F$108</definedName>
    <definedName name="cst_wskakunin_owner2__space_KANA">DATA!$F$111</definedName>
    <definedName name="cst_wskakunin_owner2__space2">DATA!$F$109</definedName>
    <definedName name="cst_wskakunin_owner2__space3">DATA!$F$110</definedName>
    <definedName name="cst_wskakunin_owner2_JIMU_NAME">DATA!$F$99</definedName>
    <definedName name="cst_wskakunin_owner2_JIMU_NAME_KANA">DATA!$F$100</definedName>
    <definedName name="cst_wskakunin_owner2_NAME">DATA!$F$103</definedName>
    <definedName name="cst_wskakunin_owner2_NAME_KANA">DATA!$F$104</definedName>
    <definedName name="cst_wskakunin_owner2_POST">DATA!$F$101</definedName>
    <definedName name="cst_wskakunin_owner2_POST_KANA">DATA!$F$102</definedName>
    <definedName name="cst_wskakunin_owner2_TEL">DATA!$F$107</definedName>
    <definedName name="cst_wskakunin_owner2_ZIP">DATA!$F$105</definedName>
    <definedName name="cst_wskakunin_owner3__address">DATA!$F$121</definedName>
    <definedName name="cst_wskakunin_owner3__space">DATA!$F$123</definedName>
    <definedName name="cst_wskakunin_owner3__space_KANA">DATA!$F$126</definedName>
    <definedName name="cst_wskakunin_owner3__space2">DATA!$F$124</definedName>
    <definedName name="cst_wskakunin_owner3__space3">DATA!$F$125</definedName>
    <definedName name="cst_wskakunin_owner3_JIMU_NAME">DATA!$F$114</definedName>
    <definedName name="cst_wskakunin_owner3_JIMU_NAME_KANA">DATA!$F$115</definedName>
    <definedName name="cst_wskakunin_owner3_NAME">DATA!$F$118</definedName>
    <definedName name="cst_wskakunin_owner3_NAME_KANA">DATA!$F$119</definedName>
    <definedName name="cst_wskakunin_owner3_POST">DATA!$F$116</definedName>
    <definedName name="cst_wskakunin_owner3_POST_KANA">DATA!$F$117</definedName>
    <definedName name="cst_wskakunin_owner3_TEL">DATA!$F$122</definedName>
    <definedName name="cst_wskakunin_owner3_ZIP">DATA!$F$120</definedName>
    <definedName name="cst_wskakunin_owner4__address">DATA!$F$136</definedName>
    <definedName name="cst_wskakunin_owner4__space">DATA!$F$138</definedName>
    <definedName name="cst_wskakunin_owner4__space_KANA">DATA!$F$139</definedName>
    <definedName name="cst_wskakunin_owner4_JIMU_NAME">DATA!$F$129</definedName>
    <definedName name="cst_wskakunin_owner4_JIMU_NAME_KANA">DATA!$F$130</definedName>
    <definedName name="cst_wskakunin_owner4_NAME">DATA!$F$133</definedName>
    <definedName name="cst_wskakunin_owner4_NAME_KANA">DATA!$F$134</definedName>
    <definedName name="cst_wskakunin_owner4_POST">DATA!$F$131</definedName>
    <definedName name="cst_wskakunin_owner4_POST_KANA">DATA!$F$132</definedName>
    <definedName name="cst_wskakunin_owner4_TEL">DATA!$F$137</definedName>
    <definedName name="cst_wskakunin_owner4_ZIP">DATA!$F$135</definedName>
    <definedName name="cst_wskakunin_owner5__address">DATA!$F$149</definedName>
    <definedName name="cst_wskakunin_owner5__space">DATA!$F$151</definedName>
    <definedName name="cst_wskakunin_owner5__space_KANA">DATA!$F$152</definedName>
    <definedName name="cst_wskakunin_owner5_JIMU_NAME">DATA!$F$142</definedName>
    <definedName name="cst_wskakunin_owner5_JIMU_NAME_KANA">DATA!$F$143</definedName>
    <definedName name="cst_wskakunin_owner5_NAME">DATA!$F$146</definedName>
    <definedName name="cst_wskakunin_owner5_NAME_KANA">DATA!$F$147</definedName>
    <definedName name="cst_wskakunin_owner5_POST">DATA!$F$144</definedName>
    <definedName name="cst_wskakunin_owner5_POST_KANA">DATA!$F$145</definedName>
    <definedName name="cst_wskakunin_owner5_TEL">DATA!$F$150</definedName>
    <definedName name="cst_wskakunin_owner5_ZIP">DATA!$F$148</definedName>
    <definedName name="cst_wskakunin_owner6__address">DATA!$F$162</definedName>
    <definedName name="cst_wskakunin_owner6__space">DATA!$F$164</definedName>
    <definedName name="cst_wskakunin_owner6__space_KANA">DATA!$F$166</definedName>
    <definedName name="cst_wskakunin_owner6__space2">DATA!$F$175</definedName>
    <definedName name="cst_wskakunin_owner6__space3">DATA!$F$165</definedName>
    <definedName name="cst_wskakunin_owner6_JIMU_NAME">DATA!$F$155</definedName>
    <definedName name="cst_wskakunin_owner6_JIMU_NAME_KANA">DATA!$F$156</definedName>
    <definedName name="cst_wskakunin_owner6_NAME">DATA!$F$159</definedName>
    <definedName name="cst_wskakunin_owner6_NAME_KANA">DATA!$F$160</definedName>
    <definedName name="cst_wskakunin_owner6_POST">DATA!$F$157</definedName>
    <definedName name="cst_wskakunin_owner6_POST_KANA">DATA!$F$158</definedName>
    <definedName name="cst_wskakunin_owner6_TEL">DATA!$F$163</definedName>
    <definedName name="cst_wskakunin_owner6_ZIP">DATA!$F$161</definedName>
    <definedName name="cst_wskakunin_owner7__address">DATA!$F$176</definedName>
    <definedName name="cst_wskakunin_owner7__space">DATA!$F$178</definedName>
    <definedName name="cst_wskakunin_owner7__space_KANA">DATA!$F$179</definedName>
    <definedName name="cst_wskakunin_owner7_JIMU_NAME">DATA!$F$169</definedName>
    <definedName name="cst_wskakunin_owner7_JIMU_NAME_KANA">DATA!$F$170</definedName>
    <definedName name="cst_wskakunin_owner7_NAME">DATA!$F$173</definedName>
    <definedName name="cst_wskakunin_owner7_NAME_KANA">DATA!$F$174</definedName>
    <definedName name="cst_wskakunin_owner7_POST">DATA!$F$171</definedName>
    <definedName name="cst_wskakunin_owner7_POST_KANA">DATA!$F$172</definedName>
    <definedName name="cst_wskakunin_owner7_TEL">DATA!$F$177</definedName>
    <definedName name="cst_wskakunin_owner7_ZIP">DATA!$F$175</definedName>
    <definedName name="cst_wskakunin_owner8__address">DATA!$F$189</definedName>
    <definedName name="cst_wskakunin_owner8__space">DATA!$F$191</definedName>
    <definedName name="cst_wskakunin_owner8__space_KANA">DATA!$F$192</definedName>
    <definedName name="cst_wskakunin_owner8_JIMU_NAME">DATA!$F$182</definedName>
    <definedName name="cst_wskakunin_owner8_JIMU_NAME_KANA">DATA!$F$183</definedName>
    <definedName name="cst_wskakunin_owner8_NAME">DATA!$F$186</definedName>
    <definedName name="cst_wskakunin_owner8_NAME_KANA">DATA!$F$187</definedName>
    <definedName name="cst_wskakunin_owner8_POST">DATA!$F$184</definedName>
    <definedName name="cst_wskakunin_owner8_POST_KANA">DATA!$F$185</definedName>
    <definedName name="cst_wskakunin_owner8_TEL">DATA!$F$190</definedName>
    <definedName name="cst_wskakunin_owner8_ZIP">DATA!$F$188</definedName>
    <definedName name="cst_wskakunin_owner9__address">DATA!$F$202</definedName>
    <definedName name="cst_wskakunin_owner9_JIMU_NAME">DATA!$F$195</definedName>
    <definedName name="cst_wskakunin_owner9_JIMU_NAME_KANA">DATA!$F$196</definedName>
    <definedName name="cst_wskakunin_owner9_NAME">DATA!$F$199</definedName>
    <definedName name="cst_wskakunin_owner9_NAME_KANA">DATA!$F$200</definedName>
    <definedName name="cst_wskakunin_owner9_POST">DATA!$F$197</definedName>
    <definedName name="cst_wskakunin_owner9_POST_KANA">DATA!$F$198</definedName>
    <definedName name="cst_wskakunin_owner9_TEL">DATA!$F$203</definedName>
    <definedName name="cst_wskakunin_owner9_ZIP">DATA!$F$201</definedName>
    <definedName name="cst_wskakunin_P1_HENKOU_GAIYOU">DATA!$F$66</definedName>
    <definedName name="cst_wskakunin_P2_BIKOU">DATA!$F$909</definedName>
    <definedName name="cst_wskakunin_P3_BIKOU">DATA!$F$1260</definedName>
    <definedName name="cst_wskakunin_P3_SONOTA">DATA!$F$1258</definedName>
    <definedName name="cst_wskakunin_p4_1__kouji">DATA!$F$950</definedName>
    <definedName name="cst_wskakunin_p4_1_KAISU_TIKAI">DATA!$F$952</definedName>
    <definedName name="cst_wskakunin_p4_1_KAISU_TIKAI_NOZOKU">DATA!$F$951</definedName>
    <definedName name="cst_wskakunin_p4_1_KAISU_YUKA_MENSEKI_SHINSEI">DATA!$F$957</definedName>
    <definedName name="cst_wskakunin_p4_1_KOUZOU1">DATA!$F$953</definedName>
    <definedName name="cst_wskakunin_p4_1_KOUZOU2">DATA!$F$954</definedName>
    <definedName name="cst_wskakunin_p4_1_p5_1_KAI">DATA!$F$962</definedName>
    <definedName name="cst_wskakunin_p4_1_p5_1_P4_MENSEKI_SHINSEI">DATA!$F$963</definedName>
    <definedName name="cst_wskakunin_p4_1_p5_2_KAI">DATA!$F$964</definedName>
    <definedName name="cst_wskakunin_p4_1_p5_2_P4_MENSEKI_SHINSEI">DATA!$F$965</definedName>
    <definedName name="cst_wskakunin_p4_1_p5_3_KAI">DATA!$F$966</definedName>
    <definedName name="cst_wskakunin_p4_1_p5_3_P4_MENSEKI_SHINSEI">DATA!$F$967</definedName>
    <definedName name="cst_wskakunin_p4_1_TAKASA_KEN_MAX">DATA!$F$956</definedName>
    <definedName name="cst_wskakunin_p4_1_TAKASA_MAX">DATA!$F$955</definedName>
    <definedName name="cst_wskakunin_p4_1_TOKUREI_KAKUNIN_FLAG">DATA!$F$958</definedName>
    <definedName name="cst_wskakunin_p4_1_TOKUREI_KAKUNIN_FLAG_off">DATA!$F$960</definedName>
    <definedName name="cst_wskakunin_p4_1_TOKUREI_KAKUNIN_FLAG_on">DATA!$F$959</definedName>
    <definedName name="cst_wskakunin_p4_1_youto1_YOUTO">DATA!$F$941</definedName>
    <definedName name="cst_wskakunin_p4_1_youto1_YOUTO_1">DATA!$F$943</definedName>
    <definedName name="cst_wskakunin_p4_1_youto1_YOUTO_2">DATA!$F$944</definedName>
    <definedName name="cst_wskakunin_p4_1_youto1_YOUTO_3">DATA!$F$945</definedName>
    <definedName name="cst_wskakunin_p4_1_youto1_YOUTO_4">DATA!$F$946</definedName>
    <definedName name="cst_wskakunin_p4_1_youto1_YOUTO_5">DATA!$F$947</definedName>
    <definedName name="cst_wskakunin_p4_1_youto1_YOUTO_6">DATA!$F$948</definedName>
    <definedName name="cst_wskakunin_p4_1_youto1_YOUTO_9">DATA!$F$949</definedName>
    <definedName name="cst_wskakunin_p4_1_youto1_YOUTO_CODE">DATA!$F$942</definedName>
    <definedName name="cst_wskakunin_PAGE1_ALTERATION_NOTE">DATA!$F$73</definedName>
    <definedName name="cst_wskakunin_sekkei1__address">DATA!$F$365</definedName>
    <definedName name="cst_wskakunin_sekkei1__sikaku">DATA!$F$353</definedName>
    <definedName name="cst_wskakunin_sekkei1_DOC">DATA!$F$367</definedName>
    <definedName name="cst_wskakunin_sekkei1_JIMU__sikaku">DATA!$F$358</definedName>
    <definedName name="cst_wskakunin_sekkei1_JIMU_NAME">DATA!$F$362</definedName>
    <definedName name="cst_wskakunin_sekkei1_JIMU_NO">DATA!$F$361</definedName>
    <definedName name="cst_wskakunin_sekkei1_JIMU_SIKAKU">DATA!$F$359</definedName>
    <definedName name="cst_wskakunin_sekkei1_JIMU_TOUROKU_KIKAN">DATA!$F$360</definedName>
    <definedName name="cst_wskakunin_sekkei1_jimuname_name">DATA!$F$363</definedName>
    <definedName name="cst_wskakunin_sekkei1_KENTIKUSI_NO">DATA!$F$356</definedName>
    <definedName name="cst_wskakunin_sekkei1_NAME">DATA!$F$357</definedName>
    <definedName name="cst_wskakunin_sekkei1_SIKAKU">DATA!$F$354</definedName>
    <definedName name="cst_wskakunin_sekkei1_TEL">DATA!$F$366</definedName>
    <definedName name="cst_wskakunin_sekkei1_TOUROKU_KIKAN">DATA!$F$355</definedName>
    <definedName name="cst_wskakunin_sekkei1_ZIP">DATA!$F$364</definedName>
    <definedName name="cst_wskakunin_sekkei10__address">DATA!$F$518</definedName>
    <definedName name="cst_wskakunin_sekkei10__sikaku">DATA!$F$506</definedName>
    <definedName name="cst_wskakunin_sekkei10_DOC">DATA!$F$520</definedName>
    <definedName name="cst_wskakunin_sekkei10_JIMU__sikaku">DATA!$F$511</definedName>
    <definedName name="cst_wskakunin_sekkei10_JIMU_NAME">DATA!$F$515</definedName>
    <definedName name="cst_wskakunin_sekkei10_JIMU_NO">DATA!$F$514</definedName>
    <definedName name="cst_wskakunin_sekkei10_JIMU_SIKAKU">DATA!$F$512</definedName>
    <definedName name="cst_wskakunin_sekkei10_JIMU_TOUROKU_KIKAN">DATA!$F$513</definedName>
    <definedName name="cst_wskakunin_sekkei10_jimuname_name">DATA!$F$516</definedName>
    <definedName name="cst_wskakunin_sekkei10_KENTIKUSI_NO">DATA!$F$509</definedName>
    <definedName name="cst_wskakunin_sekkei10_NAME">DATA!$F$510</definedName>
    <definedName name="cst_wskakunin_sekkei10_SIKAKU">DATA!$F$507</definedName>
    <definedName name="cst_wskakunin_sekkei10_TEL">DATA!$F$519</definedName>
    <definedName name="cst_wskakunin_sekkei10_TOUROKU_KIKAN">DATA!$F$508</definedName>
    <definedName name="cst_wskakunin_sekkei10_ZIP">DATA!$F$517</definedName>
    <definedName name="cst_wskakunin_sekkei11__address">DATA!$F$535</definedName>
    <definedName name="cst_wskakunin_sekkei11__sikaku">DATA!$F$523</definedName>
    <definedName name="cst_wskakunin_sekkei11_DOC">DATA!$F$537</definedName>
    <definedName name="cst_wskakunin_sekkei11_JIMU__sikaku">DATA!$F$528</definedName>
    <definedName name="cst_wskakunin_sekkei11_JIMU_NAME">DATA!$F$532</definedName>
    <definedName name="cst_wskakunin_sekkei11_JIMU_NO">DATA!$F$531</definedName>
    <definedName name="cst_wskakunin_sekkei11_JIMU_SIKAKU">DATA!$F$529</definedName>
    <definedName name="cst_wskakunin_sekkei11_JIMU_TOUROKU_KIKAN">DATA!$F$530</definedName>
    <definedName name="cst_wskakunin_sekkei11_jimuname_name">DATA!$F$533</definedName>
    <definedName name="cst_wskakunin_sekkei11_KENTIKUSI_NO">DATA!$F$526</definedName>
    <definedName name="cst_wskakunin_sekkei11_NAME">DATA!$F$527</definedName>
    <definedName name="cst_wskakunin_sekkei11_SIKAKU">DATA!$F$524</definedName>
    <definedName name="cst_wskakunin_sekkei11_TEL">DATA!$F$536</definedName>
    <definedName name="cst_wskakunin_sekkei11_TOUROKU_KIKAN">DATA!$F$525</definedName>
    <definedName name="cst_wskakunin_sekkei11_ZIP">DATA!$F$534</definedName>
    <definedName name="cst_wskakunin_sekkei12__address">DATA!$F$552</definedName>
    <definedName name="cst_wskakunin_sekkei12__sikaku">DATA!$F$540</definedName>
    <definedName name="cst_wskakunin_sekkei12_DOC">DATA!$F$554</definedName>
    <definedName name="cst_wskakunin_sekkei12_JIMU__sikaku">DATA!$F$545</definedName>
    <definedName name="cst_wskakunin_sekkei12_JIMU_NAME">DATA!$F$549</definedName>
    <definedName name="cst_wskakunin_sekkei12_JIMU_NO">DATA!$F$548</definedName>
    <definedName name="cst_wskakunin_sekkei12_JIMU_SIKAKU">DATA!$F$546</definedName>
    <definedName name="cst_wskakunin_sekkei12_JIMU_TOUROKU_KIKAN">DATA!$F$547</definedName>
    <definedName name="cst_wskakunin_sekkei12_jimuname_name">DATA!$F$550</definedName>
    <definedName name="cst_wskakunin_sekkei12_KENTIKUSI_NO">DATA!$F$543</definedName>
    <definedName name="cst_wskakunin_sekkei12_NAME">DATA!$F$544</definedName>
    <definedName name="cst_wskakunin_sekkei12_SIKAKU">DATA!$F$541</definedName>
    <definedName name="cst_wskakunin_sekkei12_TEL">DATA!$F$553</definedName>
    <definedName name="cst_wskakunin_sekkei12_TOUROKU_KIKAN">DATA!$F$542</definedName>
    <definedName name="cst_wskakunin_sekkei12_ZIP">DATA!$F$551</definedName>
    <definedName name="cst_wskakunin_sekkei2__address">DATA!$F$382</definedName>
    <definedName name="cst_wskakunin_sekkei2__sikaku">DATA!$F$370</definedName>
    <definedName name="cst_wskakunin_sekkei2_DOC">DATA!$F$384</definedName>
    <definedName name="cst_wskakunin_sekkei2_JIMU__sikaku">DATA!$F$375</definedName>
    <definedName name="cst_wskakunin_sekkei2_JIMU_NAME">DATA!$F$379</definedName>
    <definedName name="cst_wskakunin_sekkei2_JIMU_NO">DATA!$F$378</definedName>
    <definedName name="cst_wskakunin_sekkei2_JIMU_SIKAKU">DATA!$F$376</definedName>
    <definedName name="cst_wskakunin_sekkei2_JIMU_TOUROKU_KIKAN">DATA!$F$377</definedName>
    <definedName name="cst_wskakunin_sekkei2_jimuname_name">DATA!$F$380</definedName>
    <definedName name="cst_wskakunin_sekkei2_KENTIKUSI_NO">DATA!$F$373</definedName>
    <definedName name="cst_wskakunin_sekkei2_NAME">DATA!$F$374</definedName>
    <definedName name="cst_wskakunin_sekkei2_SIKAKU">DATA!$F$371</definedName>
    <definedName name="cst_wskakunin_sekkei2_TEL">DATA!$F$383</definedName>
    <definedName name="cst_wskakunin_sekkei2_TOUROKU_KIKAN">DATA!$F$372</definedName>
    <definedName name="cst_wskakunin_sekkei2_ZIP">DATA!$F$381</definedName>
    <definedName name="cst_wskakunin_sekkei3__address">DATA!$F$399</definedName>
    <definedName name="cst_wskakunin_sekkei3__sikaku">DATA!$F$387</definedName>
    <definedName name="cst_wskakunin_sekkei3_DOC">DATA!$F$401</definedName>
    <definedName name="cst_wskakunin_sekkei3_JIMU__sikaku">DATA!$F$392</definedName>
    <definedName name="cst_wskakunin_sekkei3_JIMU_NAME">DATA!$F$396</definedName>
    <definedName name="cst_wskakunin_sekkei3_JIMU_NO">DATA!$F$395</definedName>
    <definedName name="cst_wskakunin_sekkei3_JIMU_SIKAKU">DATA!$F$393</definedName>
    <definedName name="cst_wskakunin_sekkei3_JIMU_TOUROKU_KIKAN">DATA!$F$394</definedName>
    <definedName name="cst_wskakunin_sekkei3_jimuname_name">DATA!$F$397</definedName>
    <definedName name="cst_wskakunin_sekkei3_KENTIKUSI_NO">DATA!$F$390</definedName>
    <definedName name="cst_wskakunin_sekkei3_NAME">DATA!$F$391</definedName>
    <definedName name="cst_wskakunin_sekkei3_SIKAKU">DATA!$F$388</definedName>
    <definedName name="cst_wskakunin_sekkei3_TEL">DATA!$F$400</definedName>
    <definedName name="cst_wskakunin_sekkei3_TOUROKU_KIKAN">DATA!$F$389</definedName>
    <definedName name="cst_wskakunin_sekkei3_ZIP">DATA!$F$398</definedName>
    <definedName name="cst_wskakunin_sekkei4__address">DATA!$F$416</definedName>
    <definedName name="cst_wskakunin_sekkei4__sikaku">DATA!$F$404</definedName>
    <definedName name="cst_wskakunin_sekkei4_DOC">DATA!$F$418</definedName>
    <definedName name="cst_wskakunin_sekkei4_JIMU__sikaku">DATA!$F$409</definedName>
    <definedName name="cst_wskakunin_sekkei4_JIMU_NAME">DATA!$F$413</definedName>
    <definedName name="cst_wskakunin_sekkei4_JIMU_NO">DATA!$F$412</definedName>
    <definedName name="cst_wskakunin_sekkei4_JIMU_SIKAKU">DATA!$F$410</definedName>
    <definedName name="cst_wskakunin_sekkei4_JIMU_TOUROKU_KIKAN">DATA!$F$411</definedName>
    <definedName name="cst_wskakunin_sekkei4_jimuname_name">DATA!$F$414</definedName>
    <definedName name="cst_wskakunin_sekkei4_KENTIKUSI_NO">DATA!$F$407</definedName>
    <definedName name="cst_wskakunin_sekkei4_NAME">DATA!$F$408</definedName>
    <definedName name="cst_wskakunin_sekkei4_SIKAKU">DATA!$F$405</definedName>
    <definedName name="cst_wskakunin_sekkei4_TEL">DATA!$F$417</definedName>
    <definedName name="cst_wskakunin_sekkei4_TOUROKU_KIKAN">DATA!$F$406</definedName>
    <definedName name="cst_wskakunin_sekkei4_ZIP">DATA!$F$415</definedName>
    <definedName name="cst_wskakunin_sekkei5__address">DATA!$F$433</definedName>
    <definedName name="cst_wskakunin_sekkei5__sikaku">DATA!$F$421</definedName>
    <definedName name="cst_wskakunin_sekkei5_DOC">DATA!$F$435</definedName>
    <definedName name="cst_wskakunin_sekkei5_JIMU__sikaku">DATA!$F$426</definedName>
    <definedName name="cst_wskakunin_sekkei5_JIMU_NAME">DATA!$F$430</definedName>
    <definedName name="cst_wskakunin_sekkei5_JIMU_NO">DATA!$F$429</definedName>
    <definedName name="cst_wskakunin_sekkei5_JIMU_SIKAKU">DATA!$F$427</definedName>
    <definedName name="cst_wskakunin_sekkei5_JIMU_TOUROKU_KIKAN">DATA!$F$428</definedName>
    <definedName name="cst_wskakunin_sekkei5_jimuname_name">DATA!$F$431</definedName>
    <definedName name="cst_wskakunin_sekkei5_KENTIKUSI_NO">DATA!$F$424</definedName>
    <definedName name="cst_wskakunin_sekkei5_NAME">DATA!$F$425</definedName>
    <definedName name="cst_wskakunin_sekkei5_SIKAKU">DATA!$F$422</definedName>
    <definedName name="cst_wskakunin_sekkei5_TEL">DATA!$F$434</definedName>
    <definedName name="cst_wskakunin_sekkei5_TOUROKU_KIKAN">DATA!$F$423</definedName>
    <definedName name="cst_wskakunin_sekkei5_ZIP">DATA!$F$432</definedName>
    <definedName name="cst_wskakunin_sekkei6__address">DATA!$F$450</definedName>
    <definedName name="cst_wskakunin_sekkei6__sikaku">DATA!$F$438</definedName>
    <definedName name="cst_wskakunin_sekkei6_DOC">DATA!$F$452</definedName>
    <definedName name="cst_wskakunin_sekkei6_JIMU__sikaku">DATA!$F$443</definedName>
    <definedName name="cst_wskakunin_sekkei6_JIMU_NAME">DATA!$F$447</definedName>
    <definedName name="cst_wskakunin_sekkei6_JIMU_NO">DATA!$F$446</definedName>
    <definedName name="cst_wskakunin_sekkei6_JIMU_SIKAKU">DATA!$F$444</definedName>
    <definedName name="cst_wskakunin_sekkei6_JIMU_TOUROKU_KIKAN">DATA!$F$445</definedName>
    <definedName name="cst_wskakunin_sekkei6_jimuname_name">DATA!$F$448</definedName>
    <definedName name="cst_wskakunin_sekkei6_KENTIKUSI_NO">DATA!$F$441</definedName>
    <definedName name="cst_wskakunin_sekkei6_NAME">DATA!$F$442</definedName>
    <definedName name="cst_wskakunin_sekkei6_SIKAKU">DATA!$F$439</definedName>
    <definedName name="cst_wskakunin_sekkei6_TEL">DATA!$F$451</definedName>
    <definedName name="cst_wskakunin_sekkei6_TOUROKU_KIKAN">DATA!$F$440</definedName>
    <definedName name="cst_wskakunin_sekkei6_ZIP">DATA!$F$449</definedName>
    <definedName name="cst_wskakunin_sekkei7__address">DATA!$F$467</definedName>
    <definedName name="cst_wskakunin_sekkei7__sikaku">DATA!$F$455</definedName>
    <definedName name="cst_wskakunin_sekkei7_DOC">DATA!$F$469</definedName>
    <definedName name="cst_wskakunin_sekkei7_JIMU__sikaku">DATA!$F$460</definedName>
    <definedName name="cst_wskakunin_sekkei7_JIMU_NAME">DATA!$F$464</definedName>
    <definedName name="cst_wskakunin_sekkei7_JIMU_NO">DATA!$F$463</definedName>
    <definedName name="cst_wskakunin_sekkei7_JIMU_SIKAKU">DATA!$F$461</definedName>
    <definedName name="cst_wskakunin_sekkei7_JIMU_TOUROKU_KIKAN">DATA!$F$462</definedName>
    <definedName name="cst_wskakunin_sekkei7_jimuname_name">DATA!$F$465</definedName>
    <definedName name="cst_wskakunin_sekkei7_KENTIKUSI_NO">DATA!$F$458</definedName>
    <definedName name="cst_wskakunin_sekkei7_NAME">DATA!$F$459</definedName>
    <definedName name="cst_wskakunin_sekkei7_SIKAKU">DATA!$F$456</definedName>
    <definedName name="cst_wskakunin_sekkei7_TEL">DATA!$F$468</definedName>
    <definedName name="cst_wskakunin_sekkei7_TOUROKU_KIKAN">DATA!$F$457</definedName>
    <definedName name="cst_wskakunin_sekkei7_ZIP">DATA!$F$466</definedName>
    <definedName name="cst_wskakunin_sekkei8__address">DATA!$F$484</definedName>
    <definedName name="cst_wskakunin_sekkei8__sikaku">DATA!$F$472</definedName>
    <definedName name="cst_wskakunin_sekkei8_DOC">DATA!$F$486</definedName>
    <definedName name="cst_wskakunin_sekkei8_JIMU__sikaku">DATA!$F$477</definedName>
    <definedName name="cst_wskakunin_sekkei8_JIMU_NAME">DATA!$F$481</definedName>
    <definedName name="cst_wskakunin_sekkei8_JIMU_NO">DATA!$F$480</definedName>
    <definedName name="cst_wskakunin_sekkei8_JIMU_SIKAKU">DATA!$F$478</definedName>
    <definedName name="cst_wskakunin_sekkei8_JIMU_TOUROKU_KIKAN">DATA!$F$479</definedName>
    <definedName name="cst_wskakunin_sekkei8_jimuname_name">DATA!$F$482</definedName>
    <definedName name="cst_wskakunin_sekkei8_KENTIKUSI_NO">DATA!$F$475</definedName>
    <definedName name="cst_wskakunin_sekkei8_NAME">DATA!$F$476</definedName>
    <definedName name="cst_wskakunin_sekkei8_SIKAKU">DATA!$F$473</definedName>
    <definedName name="cst_wskakunin_sekkei8_TEL">DATA!$F$485</definedName>
    <definedName name="cst_wskakunin_sekkei8_TOUROKU_KIKAN">DATA!$F$474</definedName>
    <definedName name="cst_wskakunin_sekkei8_ZIP">DATA!$F$483</definedName>
    <definedName name="cst_wskakunin_sekkei9__address">DATA!$F$501</definedName>
    <definedName name="cst_wskakunin_sekkei9__sikaku">DATA!$F$489</definedName>
    <definedName name="cst_wskakunin_sekkei9_DOC">DATA!$F$503</definedName>
    <definedName name="cst_wskakunin_sekkei9_JIMU__sikaku">DATA!$F$494</definedName>
    <definedName name="cst_wskakunin_sekkei9_JIMU_NAME">DATA!$F$498</definedName>
    <definedName name="cst_wskakunin_sekkei9_JIMU_NO">DATA!$F$497</definedName>
    <definedName name="cst_wskakunin_sekkei9_JIMU_SIKAKU">DATA!$F$495</definedName>
    <definedName name="cst_wskakunin_sekkei9_JIMU_TOUROKU_KIKAN">DATA!$F$496</definedName>
    <definedName name="cst_wskakunin_sekkei9_jimuname_name">DATA!$F$499</definedName>
    <definedName name="cst_wskakunin_sekkei9_KENTIKUSI_NO">DATA!$F$492</definedName>
    <definedName name="cst_wskakunin_sekkei9_NAME">DATA!$F$493</definedName>
    <definedName name="cst_wskakunin_sekkei9_SIKAKU">DATA!$F$490</definedName>
    <definedName name="cst_wskakunin_sekkei9_TEL">DATA!$F$502</definedName>
    <definedName name="cst_wskakunin_sekkei9_TOUROKU_KIKAN">DATA!$F$491</definedName>
    <definedName name="cst_wskakunin_sekkei9_ZIP">DATA!$F$500</definedName>
    <definedName name="cst_wskakunin_sekou1__address">DATA!$F$850</definedName>
    <definedName name="cst_wskakunin_sekou1__hajime">DATA!$F$904</definedName>
    <definedName name="cst_wskakunin_sekou1__kistar">DATA!$F$905</definedName>
    <definedName name="cst_wskakunin_sekou1_JIMU_NAME">DATA!$F$848</definedName>
    <definedName name="cst_wskakunin_sekou1_kakunin">DATA!$F$852</definedName>
    <definedName name="cst_wskakunin_sekou1_NAME">DATA!$F$844</definedName>
    <definedName name="cst_wskakunin_sekou1_SEKOU__sikaku">DATA!$F$845</definedName>
    <definedName name="cst_wskakunin_sekou1_SEKOU_NO">DATA!$F$847</definedName>
    <definedName name="cst_wskakunin_sekou1_SEKOU_SIKAKU">DATA!$F$846</definedName>
    <definedName name="cst_wskakunin_sekou1_TEL">DATA!$F$851</definedName>
    <definedName name="cst_wskakunin_sekou1_ZIP">DATA!$F$849</definedName>
    <definedName name="cst_wskakunin_sekou2__address">DATA!$F$860</definedName>
    <definedName name="cst_wskakunin_sekou2_JIMU_NAME">DATA!$F$858</definedName>
    <definedName name="cst_wskakunin_sekou2_NAME">DATA!$F$854</definedName>
    <definedName name="cst_wskakunin_sekou2_SEKOU__sikaku">DATA!$F$855</definedName>
    <definedName name="cst_wskakunin_sekou2_SEKOU_NO">DATA!$F$857</definedName>
    <definedName name="cst_wskakunin_sekou2_SEKOU_SIKAKU">DATA!$F$856</definedName>
    <definedName name="cst_wskakunin_sekou2_TEL">DATA!$F$861</definedName>
    <definedName name="cst_wskakunin_sekou2_ZIP">DATA!$F$859</definedName>
    <definedName name="cst_wskakunin_sekou3__address">DATA!$F$870</definedName>
    <definedName name="cst_wskakunin_sekou3_JIMU_NAME">DATA!$F$868</definedName>
    <definedName name="cst_wskakunin_sekou3_NAME">DATA!$F$864</definedName>
    <definedName name="cst_wskakunin_sekou3_SEKOU__sikaku">DATA!$F$865</definedName>
    <definedName name="cst_wskakunin_sekou3_SEKOU_NO">DATA!$F$867</definedName>
    <definedName name="cst_wskakunin_sekou3_SEKOU_SIKAKU">DATA!$F$866</definedName>
    <definedName name="cst_wskakunin_sekou3_TEL">DATA!$F$871</definedName>
    <definedName name="cst_wskakunin_sekou3_ZIP">DATA!$F$869</definedName>
    <definedName name="cst_wskakunin_sekou4__address">DATA!$F$880</definedName>
    <definedName name="cst_wskakunin_sekou4_JIMU_NAME">DATA!$F$878</definedName>
    <definedName name="cst_wskakunin_sekou4_NAME">DATA!$F$874</definedName>
    <definedName name="cst_wskakunin_sekou4_SEKOU__sikaku">DATA!$F$875</definedName>
    <definedName name="cst_wskakunin_sekou4_SEKOU_NO">DATA!$F$877</definedName>
    <definedName name="cst_wskakunin_sekou4_SEKOU_SIKAKU">DATA!$F$876</definedName>
    <definedName name="cst_wskakunin_sekou4_TEL">DATA!$F$881</definedName>
    <definedName name="cst_wskakunin_sekou4_ZIP">DATA!$F$879</definedName>
    <definedName name="cst_wskakunin_sekou5__address">DATA!$F$890</definedName>
    <definedName name="cst_wskakunin_sekou5_JIMU_NAME">DATA!$F$888</definedName>
    <definedName name="cst_wskakunin_sekou5_NAME">DATA!$F$884</definedName>
    <definedName name="cst_wskakunin_sekou5_SEKOU__sikaku">DATA!$F$885</definedName>
    <definedName name="cst_wskakunin_sekou5_SEKOU_NO">DATA!$F$887</definedName>
    <definedName name="cst_wskakunin_sekou5_SEKOU_SIKAKU">DATA!$F$886</definedName>
    <definedName name="cst_wskakunin_sekou5_TEL">DATA!$F$891</definedName>
    <definedName name="cst_wskakunin_sekou5_ZIP">DATA!$F$889</definedName>
    <definedName name="cst_wskakunin_sekou6__address">DATA!$F$900</definedName>
    <definedName name="cst_wskakunin_sekou6_JIMU_NAME">DATA!$F$898</definedName>
    <definedName name="cst_wskakunin_sekou6_NAME">DATA!$F$894</definedName>
    <definedName name="cst_wskakunin_sekou6_SEKOU__sikaku">DATA!$F$895</definedName>
    <definedName name="cst_wskakunin_sekou6_SEKOU_NO">DATA!$F$897</definedName>
    <definedName name="cst_wskakunin_sekou6_SEKOU_SIKAKU">DATA!$F$896</definedName>
    <definedName name="cst_wskakunin_sekou6_TEL">DATA!$F$901</definedName>
    <definedName name="cst_wskakunin_sekou6_ZIP">DATA!$F$899</definedName>
    <definedName name="cst_wskakunin_SHIKITI_MENSEKI_1_TOTAL">DATA!$F$1030</definedName>
    <definedName name="cst_wskakunin_SHIKITI_MENSEKI_1A">DATA!$F$1005</definedName>
    <definedName name="cst_wskakunin_SHIKITI_MENSEKI_1B">DATA!$F$1006</definedName>
    <definedName name="cst_wskakunin_SHIKITI_MENSEKI_1C">DATA!$F$1007</definedName>
    <definedName name="cst_wskakunin_SHIKITI_MENSEKI_1D">DATA!$F$1008</definedName>
    <definedName name="cst_wskakunin_SHIKITI_MENSEKI_2_TOTAL">DATA!$F$1031</definedName>
    <definedName name="cst_wskakunin_SHIKITI_MENSEKI_2A">DATA!$F$1009</definedName>
    <definedName name="cst_wskakunin_SHIKITI_MENSEKI_2B">DATA!$F$1010</definedName>
    <definedName name="cst_wskakunin_SHIKITI_MENSEKI_2C">DATA!$F$1011</definedName>
    <definedName name="cst_wskakunin_SHIKITI_MENSEKI_2D">DATA!$F$1012</definedName>
    <definedName name="cst_wskakunin_SHIKITI_MENSEKI_BIKOU">DATA!$F$1034</definedName>
    <definedName name="cst_wskakunin_SHINSEI_DATE">DATA!$F$61</definedName>
    <definedName name="cst_wskakunin_TAKASA_MAX_SHINSEI">DATA!$F$1174</definedName>
    <definedName name="cst_wskakunin_TAKASA_MAX_SONOTA">DATA!$F$1175</definedName>
    <definedName name="cst_wskakunin_tekihan01_TEKIHAN_KIKAN_ADDRESS">DATA!$F$919</definedName>
    <definedName name="cst_wskakunin_tekihan01_TEKIHAN_KIKAN_info">DATA!$F$920</definedName>
    <definedName name="cst_wskakunin_tekihan01_TEKIHAN_KIKAN_KEN__ken">DATA!$F$918</definedName>
    <definedName name="cst_wskakunin_tekihan01_TEKIHAN_KIKAN_NAME">DATA!$F$917</definedName>
    <definedName name="cst_wskakunin_tekihan01_TEKIHAN_STATE_mishinsei">DATA!$F$915</definedName>
    <definedName name="cst_wskakunin_tekihan01_TEKIHAN_STATE_shinsei">DATA!$F$914</definedName>
    <definedName name="cst_wskakunin_tekihan01_TEKIHAN_STATE_shinseifuyou">DATA!$F$916</definedName>
    <definedName name="cst_wskakunin_tekihan02_TEKIHAN_KIKAN_ADDRESS">DATA!$F$923</definedName>
    <definedName name="cst_wskakunin_tekihan02_TEKIHAN_KIKAN_info">DATA!$F$924</definedName>
    <definedName name="cst_wskakunin_tekihan02_TEKIHAN_KIKAN_KEN__ken">DATA!$F$922</definedName>
    <definedName name="cst_wskakunin_tekihan02_TEKIHAN_KIKAN_NAME">DATA!$F$921</definedName>
    <definedName name="cst_wskakunin_TOKUREI_TAKASA">DATA!$F$1189</definedName>
    <definedName name="cst_wskakunin_TOKUREI_TAKASA_box_off">DATA!$F$1191</definedName>
    <definedName name="cst_wskakunin_TOKUREI_TAKASA_box_on">DATA!$F$1190</definedName>
    <definedName name="cst_wskakunin_TOKUREI_TAKASA_DOURO">DATA!$F$1194</definedName>
    <definedName name="cst_wskakunin_TOKUREI_TAKASA_KITA">DATA!$F$1196</definedName>
    <definedName name="cst_wskakunin_TOKUREI_TAKASA_RINTI">DATA!$F$1195</definedName>
    <definedName name="cst_wskakunin_TOKUREI_txt">DATA!$F$1267</definedName>
    <definedName name="cst_wskakunin_TOKUTEI_KOUJI_KANRYOU_DATE_select">DATA!$F$1283</definedName>
    <definedName name="cst_wskakunin_TOKUTEI_KOUTEI">DATA!$F$1280</definedName>
    <definedName name="cst_wskakunin_TOKUTEI_KOUTEI_inter1">DATA!$F$1281</definedName>
    <definedName name="cst_wskakunin_TOKUTEI_KOUTEI_inter2">DATA!$F$1282</definedName>
    <definedName name="cst_wskakunin_wskakunin_SONOTA_KUIKI">DATA!$F$997</definedName>
    <definedName name="cst_wskakunin_YOUSEKI_RITU">DATA!$F$1166</definedName>
    <definedName name="cst_wskakunin_YOUSEKI_RITU_A">DATA!$F$1020</definedName>
    <definedName name="cst_wskakunin_YOUSEKI_RITU_B">DATA!$F$1021</definedName>
    <definedName name="cst_wskakunin_YOUSEKI_RITU_C">DATA!$F$1022</definedName>
    <definedName name="cst_wskakunin_YOUSEKI_RITU_D">DATA!$F$1023</definedName>
    <definedName name="cst_wskakunin_YOUTO">DATA!$F$1037</definedName>
    <definedName name="cst_wskakunin_YOUTO_CODE">DATA!$F$1036</definedName>
    <definedName name="cst_wskakunin_YOUTO_kodate_box">DATA!$F$1039</definedName>
    <definedName name="cst_wskakunin_YOUTO_kyoudou_box">DATA!$F$1040</definedName>
    <definedName name="cst_wskakunin_YOUTO_TIIKI">DATA!$F$1014</definedName>
    <definedName name="cst_wskakunin_YOUTO_TIIKI_A">DATA!$F$1015</definedName>
    <definedName name="cst_wskakunin_YOUTO_TIIKI_B">DATA!$F$1016</definedName>
    <definedName name="cst_wskakunin_YOUTO_TIIKI_C">DATA!$F$1017</definedName>
    <definedName name="cst_wskakunin_YOUTO_TIIKI_D">DATA!$F$1018</definedName>
    <definedName name="intFixupTable_new" hidden="1">#REF!</definedName>
    <definedName name="_xlnm.Print_Area" localSheetId="21">茨城県_現地調査表!$A$1:$AF$94</definedName>
    <definedName name="_xlnm.Print_Area" localSheetId="70">火災_S造!$A$1:$R$34</definedName>
    <definedName name="_xlnm.Print_Area" localSheetId="61">火災_木造!$A$1:$R$35</definedName>
    <definedName name="_xlnm.Print_Area" localSheetId="87">確認申請書!$A$1:$AB$199</definedName>
    <definedName name="_xlnm.Print_Area" localSheetId="79">技術的審査依頼書_長期!$A$1:$AB$59</definedName>
    <definedName name="_xlnm.Print_Area" localSheetId="94">技術的審査依頼書_変更_低炭素!$A$1:$Z$42</definedName>
    <definedName name="_xlnm.Print_Area" localSheetId="73">空気・光・音環境_S造!$A$1:$S$56</definedName>
    <definedName name="_xlnm.Print_Area" localSheetId="64">空気・光・音環境_木造!$A$1:$S$56</definedName>
    <definedName name="_xlnm.Print_Area" localSheetId="27">軽微な変更説明書!$A$1:$W$45</definedName>
    <definedName name="_xlnm.Print_Area" localSheetId="91">軽微変更該当証明申請書_長期!$A$1:$AB$52</definedName>
    <definedName name="_xlnm.Print_Area" localSheetId="29">工事監理者・施工者の決定届出書!$A$1:$Z$54</definedName>
    <definedName name="_xlnm.Print_Area" localSheetId="30">工事施工者の決定報告書!$A$1:$U$46</definedName>
    <definedName name="_xlnm.Print_Area" localSheetId="74">高齢者_S造!$A$1:$S$64</definedName>
    <definedName name="_xlnm.Print_Area" localSheetId="65">高齢者_木造!$A$1:$S$64</definedName>
    <definedName name="_xlnm.Print_Area" localSheetId="31">取下げ届!$A$1:$U$42</definedName>
    <definedName name="_xlnm.Print_Area" localSheetId="92">取下げ届_長期!$A$1:$S$32</definedName>
    <definedName name="_xlnm.Print_Area" localSheetId="103">取下げ届_低炭素!$A$1:$T$32</definedName>
    <definedName name="_xlnm.Print_Area" localSheetId="63">省エネ_木造!$A$1:$R$56</definedName>
    <definedName name="_xlnm.Print_Area" localSheetId="8">省エネ関連業務用!$A$1:$AO$50</definedName>
    <definedName name="_xlnm.Print_Area" localSheetId="46">設計住宅性能評価申請書!$A$1:$AF$253</definedName>
    <definedName name="_xlnm.Print_Area" localSheetId="48">設計住宅性能評価申請書H!$A$1:$AF$161</definedName>
    <definedName name="_xlnm.Print_Area" localSheetId="49">設計住宅性能評価申請書H_!$A$1:$AF$140</definedName>
    <definedName name="_xlnm.Print_Area" localSheetId="33">設申一面!$B$1:$BM$100</definedName>
    <definedName name="_xlnm.Print_Area" localSheetId="35">設申一面_旧!$B$1:$BM$100</definedName>
    <definedName name="_xlnm.Print_Area" localSheetId="34">設申二面戸!$B$1:$BX$104</definedName>
    <definedName name="_xlnm.Print_Area" localSheetId="36">設申二面戸_旧!$B$1:$BX$106</definedName>
    <definedName name="_xlnm.Print_Area" localSheetId="68">耐震_一般_S造!$A$1:$R$103</definedName>
    <definedName name="_xlnm.Print_Area" localSheetId="69">耐震_認証_S造!$A$1:$R$59</definedName>
    <definedName name="_xlnm.Print_Area" localSheetId="60">耐震_木造!$A$1:$R$138</definedName>
    <definedName name="_xlnm.Print_Area" localSheetId="14">第一面!$A$1:$AB$111</definedName>
    <definedName name="_xlnm.Print_Area" localSheetId="96">第一面_変更_低炭素!$A$1:$Z$40</definedName>
    <definedName name="_xlnm.Print_Area" localSheetId="98">第三面_低炭素!$A$1:$AB$294</definedName>
    <definedName name="_xlnm.Print_Area" localSheetId="19">第四面_完了【住宅を含まない建築物の場合】!$A$1:$G$15</definedName>
    <definedName name="_xlnm.Print_Area" localSheetId="18">第四面_完了【住宅を含む建築物の場合】!$A$1:$G$16</definedName>
    <definedName name="_xlnm.Print_Area" localSheetId="17">第四面_中間!$A$1:$G$14</definedName>
    <definedName name="_xlnm.Print_Area" localSheetId="99">第四面_低炭素!$A$1:$AB$40</definedName>
    <definedName name="_xlnm.Print_Area" localSheetId="15">第二面!$A$1:$AB$61</definedName>
    <definedName name="_xlnm.Print_Area" localSheetId="106">第二面_省エネ!$A$1:$R$61</definedName>
    <definedName name="_xlnm.Print_Area" localSheetId="97">第二面_低炭素!$A$1:$Z$99</definedName>
    <definedName name="_xlnm.Print_Area" localSheetId="101">第六面_低炭素!$A$1:$Z$12</definedName>
    <definedName name="_xlnm.Print_Area" localSheetId="37">中現申一面!$B$1:$BM$122</definedName>
    <definedName name="_xlnm.Print_Area" localSheetId="39">中現申一面_旧!$B$1:$BM$122</definedName>
    <definedName name="_xlnm.Print_Area" localSheetId="38">中現申二面!$A$1:$CD$103</definedName>
    <definedName name="_xlnm.Print_Area" localSheetId="40">中現申二面_旧!$A$1:$CD$104</definedName>
    <definedName name="_xlnm.Print_Area" localSheetId="16">注意書!$A$1:$AB$17</definedName>
    <definedName name="_xlnm.Print_Area" localSheetId="117">注意書_省エネ!$A$1:$J$136</definedName>
    <definedName name="_xlnm.Print_Area" localSheetId="41">適合申一面!$A$1:$AK$57</definedName>
    <definedName name="_xlnm.Print_Area" localSheetId="43">適合申一面_旧!$A$1:$AK$57</definedName>
    <definedName name="_xlnm.Print_Area" localSheetId="42">適合申二面戸!$B$1:$CG$101</definedName>
    <definedName name="_xlnm.Print_Area" localSheetId="44">適合申二面戸_旧!$B$1:$CG$102</definedName>
    <definedName name="_xlnm.Print_Area" localSheetId="81">認定申請書_第１号!$A$1:$AB$302</definedName>
    <definedName name="_xlnm.Print_Area" localSheetId="82">認定申請書_第１号の２!$A$1:$AB$311</definedName>
    <definedName name="_xlnm.Print_Area" localSheetId="83">認定申請書_第１号の３!$A$1:$AB$237</definedName>
    <definedName name="_xlnm.Print_Area" localSheetId="67">表紙_S造!$A$1:$J$29</definedName>
    <definedName name="_xlnm.Print_Area" localSheetId="59">表紙_木造!$A$1:$J$30</definedName>
    <definedName name="_xlnm.Print_Area" localSheetId="88">変更確認申請書_第一面!$A$1:$AB$63</definedName>
    <definedName name="_xlnm.Print_Area" localSheetId="114">変更計画書_第一面_省エネ!$A$1:$Y$49</definedName>
    <definedName name="_xlnm.Print_Area" localSheetId="50">変更設計住宅性能評価申請書!$A$1:$AF$252</definedName>
    <definedName name="_xlnm.Print_Area" localSheetId="75">防犯_S造!$A$1:$U$52</definedName>
    <definedName name="_xlnm.Print_Area" localSheetId="66">防犯_木造!$A$1:$U$52</definedName>
    <definedName name="_xlnm.Print_Area" localSheetId="71">劣化・維持管理_S造!$A$1:$R$62</definedName>
    <definedName name="_xlnm.Print_Area" localSheetId="62">劣化・維持管理_木造!$A$1:$R$72</definedName>
    <definedName name="_xlnm.Print_Area" localSheetId="45">連名用別紙_申請者!$A$1:$BN$30</definedName>
    <definedName name="shinsei_build_p6_01_PAGE6_KOUZOU_KEISAN_KIND__002">DATA!$D$58</definedName>
    <definedName name="shinsei_build_p6_01_PAGE6_KOUZOU_KEISAN_KIND__004">DATA!$D$57</definedName>
    <definedName name="shinsei_build_p6_01_PAGE6_KOUZOU_KEISAN_KIND__005">DATA!$D$56</definedName>
    <definedName name="shinsei_build_YOUTO">DATA!$D$1412</definedName>
    <definedName name="shinsei_HIKIUKE_DATE">DATA!$D$40</definedName>
    <definedName name="shinsei_ISSUE_DATE">DATA!$D$47</definedName>
    <definedName name="shinsei_ISSUE_KOUFU_NAME">DATA!$D$51</definedName>
    <definedName name="shinsei_ISSUE_NO">DATA!$D$42</definedName>
    <definedName name="shinsei_KAKU_SUMI_KOUFU_DATE">DATA!$D$48</definedName>
    <definedName name="shinsei_KAKU_SUMI_KOUFU_NAME">DATA!$D$52</definedName>
    <definedName name="shinsei_KAKU_SUMI_NO">DATA!$D$44</definedName>
    <definedName name="shinsei_PROVO_DATE">DATA!$D$34</definedName>
    <definedName name="shinsei_PROVO_NO">DATA!$D$35</definedName>
    <definedName name="shinsei_UKETUKE_NO">DATA!$D$38</definedName>
    <definedName name="shinsei_UNIT_COUNT">DATA!$D$1038</definedName>
    <definedName name="showsheetflag_cst_DATA">dSHEET!$B$7</definedName>
    <definedName name="showsheetflag_dAName">dSHEET!$B$9</definedName>
    <definedName name="showsheetflag_DATA">dSHEET!$B$6</definedName>
    <definedName name="showsheetflag_dSHEET">dSHEET!$B$5</definedName>
    <definedName name="showsheetflag_dSTART">dSHEET!$B$4</definedName>
    <definedName name="showsheetflag_NoObject">dSHEET!$B$125</definedName>
    <definedName name="showsheetflag_ひたちなか市_別添">dSHEET!$B$30</definedName>
    <definedName name="showsheetflag_リスト">dSHEET!$B$11</definedName>
    <definedName name="showsheetflag_委任状_確認等">dSHEET!$B$19</definedName>
    <definedName name="showsheetflag_茨城県_現地調査表">dSHEET!$B$27</definedName>
    <definedName name="showsheetflag_火災_S造">dSHEET!$B$74</definedName>
    <definedName name="showsheetflag_火災_木造">dSHEET!$B$65</definedName>
    <definedName name="showsheetflag_確認申請書">dSHEET!$B$88</definedName>
    <definedName name="showsheetflag_完了検査追加説明書">dSHEET!$B$26</definedName>
    <definedName name="showsheetflag_記載事項変更・訂正届">dSHEET!$B$32</definedName>
    <definedName name="showsheetflag_技術的審査依頼書_長期">dSHEET!$B$80</definedName>
    <definedName name="showsheetflag_技術的審査依頼書_低炭素">dSHEET!$B$94</definedName>
    <definedName name="showsheetflag_技術的審査依頼書_変更_長期">dSHEET!$B$81</definedName>
    <definedName name="showsheetflag_技術的審査依頼書_変更_低炭素">dSHEET!$B$95</definedName>
    <definedName name="showsheetflag_空気・光・音環境_S造">dSHEET!$B$77</definedName>
    <definedName name="showsheetflag_空気・光・音環境_木造">dSHEET!$B$68</definedName>
    <definedName name="showsheetflag_軽微な変更説明書">dSHEET!$B$33</definedName>
    <definedName name="showsheetflag_軽微変更該当証明申請書">dSHEET!$B$117</definedName>
    <definedName name="showsheetflag_軽微変更該当証明申請書_長期">dSHEET!$B$92</definedName>
    <definedName name="showsheetflag_軽微変更説明書">dSHEET!$B$116</definedName>
    <definedName name="showsheetflag_建築確認申請事前調査票">dSHEET!$B$14</definedName>
    <definedName name="showsheetflag_建築計画概要書_第三面">dSHEET!$B$18</definedName>
    <definedName name="showsheetflag_建築工事届">dSHEET!$B$15</definedName>
    <definedName name="showsheetflag_建築工事届K">dSHEET!$B$16</definedName>
    <definedName name="showsheetflag_建築主別紙">dSHEET!$B$91</definedName>
    <definedName name="showsheetflag_工事監理者・施工者の決定届出書">dSHEET!$B$35</definedName>
    <definedName name="showsheetflag_工事施工者の決定報告書">dSHEET!$B$36</definedName>
    <definedName name="showsheetflag_工事取止届">dSHEET!$B$38</definedName>
    <definedName name="showsheetflag_項目リスト">dSHEET!$B$8</definedName>
    <definedName name="showsheetflag_高萩市_別添">dSHEET!$B$31</definedName>
    <definedName name="showsheetflag_高齢者_S造">dSHEET!$B$78</definedName>
    <definedName name="showsheetflag_高齢者_木造">dSHEET!$B$69</definedName>
    <definedName name="showsheetflag_取下げ届">dSHEET!$B$37</definedName>
    <definedName name="showsheetflag_取下げ届_省エネ">dSHEET!$B$119</definedName>
    <definedName name="showsheetflag_取下げ届_長期">dSHEET!$B$93</definedName>
    <definedName name="showsheetflag_取下げ届_低炭素">dSHEET!$B$104</definedName>
    <definedName name="showsheetflag_省エネ_S造">dSHEET!$B$76</definedName>
    <definedName name="showsheetflag_省エネ_木造">dSHEET!$B$67</definedName>
    <definedName name="showsheetflag_申請者別紙">dSHEET!$B$90</definedName>
    <definedName name="showsheetflag_申請書_2202">dSHEET!$B$55</definedName>
    <definedName name="showsheetflag_申請書_2210">dSHEET!$B$56</definedName>
    <definedName name="showsheetflag_水戸市_別添">dSHEET!$B$28</definedName>
    <definedName name="showsheetflag_設計住宅性能評価申請書">dSHEET!$B$52</definedName>
    <definedName name="showsheetflag_設計住宅性能評価申請書H">dSHEET!$B$53</definedName>
    <definedName name="showsheetflag_設申一面">dSHEET!$B$39</definedName>
    <definedName name="showsheetflag_設申一面_旧">dSHEET!$B$41</definedName>
    <definedName name="showsheetflag_設申二面戸">dSHEET!$B$40</definedName>
    <definedName name="showsheetflag_設申二面戸_旧">dSHEET!$B$42</definedName>
    <definedName name="showsheetflag_説明">dSHEET!$B$122</definedName>
    <definedName name="showsheetflag_説明1">dSHEET!$B$123</definedName>
    <definedName name="showsheetflag_説明2">dSHEET!$B$124</definedName>
    <definedName name="showsheetflag_耐震_一般_S造">dSHEET!$B$72</definedName>
    <definedName name="showsheetflag_耐震_認証_S造">dSHEET!$B$73</definedName>
    <definedName name="showsheetflag_耐震_木造">dSHEET!$B$64</definedName>
    <definedName name="showsheetflag_第１面連名用別紙_建築主">dSHEET!$B$17</definedName>
    <definedName name="showsheetflag_第一面">dSHEET!$B$20</definedName>
    <definedName name="showsheetflag_第一面_省エネ">dSHEET!$B$106</definedName>
    <definedName name="showsheetflag_第一面_低炭素">dSHEET!$B$96</definedName>
    <definedName name="showsheetflag_第一面_変更_低炭素">dSHEET!$B$97</definedName>
    <definedName name="showsheetflag_第五面_省エネ">dSHEET!$B$110</definedName>
    <definedName name="showsheetflag_第五面_低炭素">dSHEET!$B$101</definedName>
    <definedName name="showsheetflag_第三面_省エネ">dSHEET!$B$108</definedName>
    <definedName name="showsheetflag_第三面_低炭素">dSHEET!$B$99</definedName>
    <definedName name="showsheetflag_第四面_完了【住宅を含まない建築物の場合】">dSHEET!$B$25</definedName>
    <definedName name="showsheetflag_第四面_完了【住宅を含む建築物の場合】">dSHEET!$B$24</definedName>
    <definedName name="showsheetflag_第四面_省エネ">dSHEET!$B$109</definedName>
    <definedName name="showsheetflag_第四面_中間">dSHEET!$B$23</definedName>
    <definedName name="showsheetflag_第四面_低炭素">dSHEET!$B$100</definedName>
    <definedName name="showsheetflag_第七面_省エネ">dSHEET!$B$112</definedName>
    <definedName name="showsheetflag_第二面">dSHEET!$B$21</definedName>
    <definedName name="showsheetflag_第二面_省エネ">dSHEET!$B$107</definedName>
    <definedName name="showsheetflag_第二面_低炭素">dSHEET!$B$98</definedName>
    <definedName name="showsheetflag_第二面連名用別紙_建築主_省エネ">dSHEET!$B$114</definedName>
    <definedName name="showsheetflag_第二面連名用別紙_認定申請書_建築主">dSHEET!$B$105</definedName>
    <definedName name="showsheetflag_第二面連名用別紙１_建築主">dSHEET!$B$59</definedName>
    <definedName name="showsheetflag_第二面連名用別紙１_工事監理者">dSHEET!$B$61</definedName>
    <definedName name="showsheetflag_第二面連名用別紙１_施工者">dSHEET!$B$62</definedName>
    <definedName name="showsheetflag_第二面連名用別紙１_申請者">dSHEET!$B$57</definedName>
    <definedName name="showsheetflag_第二面連名用別紙１_設計者">dSHEET!$B$60</definedName>
    <definedName name="showsheetflag_第二面連名用別紙１_代理者">dSHEET!$B$58</definedName>
    <definedName name="showsheetflag_第六面_省エネ">dSHEET!$B$111</definedName>
    <definedName name="showsheetflag_第六面_低炭素">dSHEET!$B$102</definedName>
    <definedName name="showsheetflag_中現申一面">dSHEET!$B$43</definedName>
    <definedName name="showsheetflag_中現申一面_旧">dSHEET!$B$45</definedName>
    <definedName name="showsheetflag_中現申二面">dSHEET!$B$44</definedName>
    <definedName name="showsheetflag_中現申二面_旧">dSHEET!$B$46</definedName>
    <definedName name="showsheetflag_注意書">dSHEET!$B$22</definedName>
    <definedName name="showsheetflag_注意書_省エネ">dSHEET!$B$118</definedName>
    <definedName name="showsheetflag_適合申一面">dSHEET!$B$47</definedName>
    <definedName name="showsheetflag_適合申一面_旧">dSHEET!$B$49</definedName>
    <definedName name="showsheetflag_適合申二面戸">dSHEET!$B$48</definedName>
    <definedName name="showsheetflag_適合申二面戸_旧">dSHEET!$B$50</definedName>
    <definedName name="showsheetflag_日立市_別添">dSHEET!$B$29</definedName>
    <definedName name="showsheetflag_認定申請書_第１号">dSHEET!$B$82</definedName>
    <definedName name="showsheetflag_認定申請書_第１号の２">dSHEET!$B$83</definedName>
    <definedName name="showsheetflag_認定申請書_第１号の３">dSHEET!$B$84</definedName>
    <definedName name="showsheetflag_非表示予定">dSHEET!$B$121</definedName>
    <definedName name="showsheetflag_表紙_S造">dSHEET!$B$71</definedName>
    <definedName name="showsheetflag_表紙_木造">dSHEET!$B$63</definedName>
    <definedName name="showsheetflag_別紙_省エネ">dSHEET!$B$113</definedName>
    <definedName name="showsheetflag_別紙_低炭素">dSHEET!$B$103</definedName>
    <definedName name="showsheetflag_変更確認申請書_第一面">dSHEET!$B$89</definedName>
    <definedName name="showsheetflag_変更計画書_第一面_省エネ">dSHEET!$B$115</definedName>
    <definedName name="showsheetflag_変更設計住宅性能評価申請書">dSHEET!$B$54</definedName>
    <definedName name="showsheetflag_変更認定申請書_11条">dSHEET!$B$86</definedName>
    <definedName name="showsheetflag_変更認定申請書_13条">dSHEET!$B$87</definedName>
    <definedName name="showsheetflag_変更認定申請書_8条1項">dSHEET!$B$85</definedName>
    <definedName name="showsheetflag_防犯_S造">dSHEET!$B$79</definedName>
    <definedName name="showsheetflag_防犯_木造">dSHEET!$B$70</definedName>
    <definedName name="showsheetflag_名義変更届">dSHEET!$B$34</definedName>
    <definedName name="showsheetflag_用途の区分">dSHEET!$B$12</definedName>
    <definedName name="showsheetflag_劣化・維持管理_S造">dSHEET!$B$75</definedName>
    <definedName name="showsheetflag_劣化・維持管理_木造">dSHEET!$B$66</definedName>
    <definedName name="showsheetflag_連名用別紙_申請者">dSHEET!$B$51</definedName>
    <definedName name="wsflat35_dairi1_POST">DATA!$D$210</definedName>
    <definedName name="wsjob_JOB_INPUT_VERSION">DATA!$D$23</definedName>
    <definedName name="wsjob_JOB_KIND">DATA!$D$19</definedName>
    <definedName name="wsjob_JOB_SET_KIND">DATA!$D$12</definedName>
    <definedName name="wsjob_TARGET_KIND">DATA!$D$13</definedName>
    <definedName name="wsjob_TARGET_KIND__label">DATA!$D$11</definedName>
    <definedName name="wskakunin__bouka">DATA!$D$991</definedName>
    <definedName name="wskakunin__kouji">DATA!$D$1042</definedName>
    <definedName name="wskakunin__kuiki">DATA!$D$982</definedName>
    <definedName name="wskakunin__tosi_kuiki">DATA!$D$985</definedName>
    <definedName name="wskakunin_20kouzou101_KOUZOUSEKKEI_KOUFU_NO">DATA!$D$559</definedName>
    <definedName name="wskakunin_20kouzou101_NAME">DATA!$D$558</definedName>
    <definedName name="wskakunin_20kouzou102_KOUZOUSEKKEI_KOUFU_NO">DATA!$D$561</definedName>
    <definedName name="wskakunin_20kouzou102_NAME">DATA!$D$560</definedName>
    <definedName name="wskakunin_20kouzou103_KOUZOUSEKKEI_KOUFU_NO">DATA!$D$563</definedName>
    <definedName name="wskakunin_20kouzou103_NAME">DATA!$D$562</definedName>
    <definedName name="wskakunin_20kouzou104_KOUZOUSEKKEI_KOUFU_NO">DATA!$D$565</definedName>
    <definedName name="wskakunin_20kouzou104_NAME">DATA!$D$564</definedName>
    <definedName name="wskakunin_20kouzou105_KOUZOUSEKKEI_KOUFU_NO">DATA!$D$567</definedName>
    <definedName name="wskakunin_20kouzou105_NAME">DATA!$D$566</definedName>
    <definedName name="wskakunin_20kouzou301_KOUZOUSEKKEI_KOUFU_NO">DATA!$D$571</definedName>
    <definedName name="wskakunin_20kouzou301_NAME">DATA!$D$570</definedName>
    <definedName name="wskakunin_20kouzou302_KOUZOUSEKKEI_KOUFU_NO">DATA!$D$573</definedName>
    <definedName name="wskakunin_20kouzou302_NAME">DATA!$D$572</definedName>
    <definedName name="wskakunin_20kouzou303_KOUZOUSEKKEI_KOUFU_NO">DATA!$D$575</definedName>
    <definedName name="wskakunin_20kouzou303_NAME">DATA!$D$574</definedName>
    <definedName name="wskakunin_20kouzou304_KOUZOUSEKKEI_KOUFU_NO">DATA!$D$577</definedName>
    <definedName name="wskakunin_20kouzou304_NAME">DATA!$D$576</definedName>
    <definedName name="wskakunin_20kouzou305_KOUZOUSEKKEI_KOUFU_NO">DATA!$D$579</definedName>
    <definedName name="wskakunin_20kouzou305_NAME">DATA!$D$578</definedName>
    <definedName name="wskakunin_20setubi101_NAME">DATA!$D$582</definedName>
    <definedName name="wskakunin_20setubi101_SETUBISEKKEI_KOUFU_NO">DATA!$D$583</definedName>
    <definedName name="wskakunin_20setubi102_NAME">DATA!$D$584</definedName>
    <definedName name="wskakunin_20setubi102_SETUBISEKKEI_KOUFU_NO">DATA!$D$585</definedName>
    <definedName name="wskakunin_20setubi103_NAME">DATA!$D$586</definedName>
    <definedName name="wskakunin_20setubi103_SETUBISEKKEI_KOUFU_NO">DATA!$D$587</definedName>
    <definedName name="wskakunin_20setubi104_NAME">DATA!$D$588</definedName>
    <definedName name="wskakunin_20setubi104_SETUBISEKKEI_KOUFU_NO">DATA!$D$589</definedName>
    <definedName name="wskakunin_20setubi105_NAME">DATA!$D$590</definedName>
    <definedName name="wskakunin_20setubi105_SETUBISEKKEI_KOUFU_NO">DATA!$D$591</definedName>
    <definedName name="wskakunin_20setubi301_NAME">DATA!$D$594</definedName>
    <definedName name="wskakunin_20setubi301_SETUBISEKKEI_KOUFU_NO">DATA!$D$595</definedName>
    <definedName name="wskakunin_20setubi302_NAME">DATA!$D$596</definedName>
    <definedName name="wskakunin_20setubi302_SETUBISEKKEI_KOUFU_NO">DATA!$D$597</definedName>
    <definedName name="wskakunin_20setubi303_NAME">DATA!$D$598</definedName>
    <definedName name="wskakunin_20setubi303_SETUBISEKKEI_KOUFU_NO">DATA!$D$599</definedName>
    <definedName name="wskakunin_20setubi304_NAME">DATA!$D$600</definedName>
    <definedName name="wskakunin_20setubi304_SETUBISEKKEI_KOUFU_NO">DATA!$D$601</definedName>
    <definedName name="wskakunin_20setubi305_NAME">DATA!$D$602</definedName>
    <definedName name="wskakunin_20setubi305_SETUBISEKKEI_KOUFU_NO">DATA!$D$603</definedName>
    <definedName name="wskakunin_APPLICANT_NAME">DATA!$D$76</definedName>
    <definedName name="wskakunin_BOUKA_22JYO">DATA!$D$995</definedName>
    <definedName name="wskakunin_BOUKA_BOUKA">DATA!$D$992</definedName>
    <definedName name="wskakunin_BOUKA_JYUN_BOUKA">DATA!$D$993</definedName>
    <definedName name="wskakunin_BOUKA_NASI">DATA!$D$994</definedName>
    <definedName name="wskakunin_BOUKA_SETUBI_FLAG">DATA!$D$1254</definedName>
    <definedName name="wskakunin_BUILD__address">DATA!$D$971</definedName>
    <definedName name="wskakunin_BUILD_ADDRESS">DATA!$D$973</definedName>
    <definedName name="wskakunin_BUILD_JYUKYO__address">DATA!$D$976</definedName>
    <definedName name="wskakunin_BUILD_JYUKYO_ADDRESS">DATA!$D$978</definedName>
    <definedName name="wskakunin_BUILD_JYUKYO_KEN__ken">DATA!$D$977</definedName>
    <definedName name="wskakunin_BUILD_KEN__ken">DATA!$D$972</definedName>
    <definedName name="wskakunin_BUILD_NAME">DATA!$D$907</definedName>
    <definedName name="wskakunin_BUILD_NAME_KANA">DATA!$D$908</definedName>
    <definedName name="wskakunin_BUILD_SHINSEI_COUNT">DATA!$D$1169</definedName>
    <definedName name="wskakunin_BUILD_SONOTA_COUNT">DATA!$D$1170</definedName>
    <definedName name="wskakunin_dairi1__address">DATA!$D$220</definedName>
    <definedName name="wskakunin_dairi1__sikaku">DATA!$D$206</definedName>
    <definedName name="wskakunin_dairi1_FAX">DATA!$D$222</definedName>
    <definedName name="wskakunin_dairi1_JIMU__sikaku">DATA!$D$214</definedName>
    <definedName name="wskakunin_dairi1_JIMU_NAME">DATA!$D$218</definedName>
    <definedName name="wskakunin_dairi1_JIMU_NO">DATA!$D$217</definedName>
    <definedName name="wskakunin_dairi1_JIMU_SIKAKU__label">DATA!$D$215</definedName>
    <definedName name="wskakunin_dairi1_JIMU_TOUROKU_KIKAN__label">DATA!$D$216</definedName>
    <definedName name="wskakunin_dairi1_KENTIKUSI_NO">DATA!$D$209</definedName>
    <definedName name="wskakunin_dairi1_NAME">DATA!$D$211</definedName>
    <definedName name="wskakunin_dairi1_NAME_KANA">DATA!$D$213</definedName>
    <definedName name="wskakunin_dairi1_SIKAKU__label">DATA!$D$207</definedName>
    <definedName name="wskakunin_dairi1_TEL">DATA!$D$221</definedName>
    <definedName name="wskakunin_dairi1_TOUROKU_KIKAN__label">DATA!$D$208</definedName>
    <definedName name="wskakunin_dairi1_ZIP">DATA!$D$219</definedName>
    <definedName name="wskakunin_dairi2__address">DATA!$D$239</definedName>
    <definedName name="wskakunin_dairi2__sikaku">DATA!$D$227</definedName>
    <definedName name="wskakunin_dairi2_FAX">DATA!$D$241</definedName>
    <definedName name="wskakunin_dairi2_JIMU__sikaku">DATA!$D$233</definedName>
    <definedName name="wskakunin_dairi2_JIMU_NAME">DATA!$D$237</definedName>
    <definedName name="wskakunin_dairi2_JIMU_NO">DATA!$D$236</definedName>
    <definedName name="wskakunin_dairi2_JIMU_SIKAKU__label">DATA!$D$234</definedName>
    <definedName name="wskakunin_dairi2_JIMU_TOUROKU_KIKAN__label">DATA!$D$235</definedName>
    <definedName name="wskakunin_dairi2_KENTIKUSI_NO">DATA!$D$230</definedName>
    <definedName name="wskakunin_dairi2_NAME">DATA!$D$231</definedName>
    <definedName name="wskakunin_dairi2_NAME_KANA">DATA!$D$232</definedName>
    <definedName name="wskakunin_dairi2_SIKAKU__label">DATA!$D$228</definedName>
    <definedName name="wskakunin_dairi2_TEL">DATA!$D$240</definedName>
    <definedName name="wskakunin_dairi2_TOUROKU_KIKAN__label">DATA!$D$229</definedName>
    <definedName name="wskakunin_dairi2_ZIP">DATA!$D$238</definedName>
    <definedName name="wskakunin_dairi3__address">DATA!$D$257</definedName>
    <definedName name="wskakunin_dairi3__sikaku">DATA!$D$245</definedName>
    <definedName name="wskakunin_dairi3_FAX">DATA!$D$259</definedName>
    <definedName name="wskakunin_dairi3_JIMU__sikaku">DATA!$D$251</definedName>
    <definedName name="wskakunin_dairi3_JIMU_NAME">DATA!$D$255</definedName>
    <definedName name="wskakunin_dairi3_JIMU_NO">DATA!$D$254</definedName>
    <definedName name="wskakunin_dairi3_JIMU_SIKAKU__label">DATA!$D$252</definedName>
    <definedName name="wskakunin_dairi3_JIMU_TOUROKU_KIKAN__label">DATA!$D$253</definedName>
    <definedName name="wskakunin_dairi3_KENTIKUSI_NO">DATA!$D$248</definedName>
    <definedName name="wskakunin_dairi3_NAME">DATA!$D$249</definedName>
    <definedName name="wskakunin_dairi3_NAME_KANA">DATA!$D$250</definedName>
    <definedName name="wskakunin_dairi3_SIKAKU__label">DATA!$D$246</definedName>
    <definedName name="wskakunin_dairi3_TEL">DATA!$D$258</definedName>
    <definedName name="wskakunin_dairi3_TOUROKU_KIKAN__label">DATA!$D$247</definedName>
    <definedName name="wskakunin_dairi3_ZIP">DATA!$D$256</definedName>
    <definedName name="wskakunin_dairi4__address">DATA!$D$275</definedName>
    <definedName name="wskakunin_dairi4__sikaku">DATA!$D$263</definedName>
    <definedName name="wskakunin_dairi4_FAX">DATA!$D$277</definedName>
    <definedName name="wskakunin_dairi4_JIMU__sikaku">DATA!$D$269</definedName>
    <definedName name="wskakunin_dairi4_JIMU_NAME">DATA!$D$273</definedName>
    <definedName name="wskakunin_dairi4_JIMU_NO">DATA!$D$272</definedName>
    <definedName name="wskakunin_dairi4_JIMU_SIKAKU__label">DATA!$D$270</definedName>
    <definedName name="wskakunin_dairi4_JIMU_TOUROKU_KIKAN__label">DATA!$D$271</definedName>
    <definedName name="wskakunin_dairi4_KENTIKUSI_NO">DATA!$D$266</definedName>
    <definedName name="wskakunin_dairi4_NAME">DATA!$D$267</definedName>
    <definedName name="wskakunin_dairi4_NAME_KANA">DATA!$D$268</definedName>
    <definedName name="wskakunin_dairi4_SIKAKU__label">DATA!$D$264</definedName>
    <definedName name="wskakunin_dairi4_TEL">DATA!$D$276</definedName>
    <definedName name="wskakunin_dairi4_TOUROKU_KIKAN__label">DATA!$D$265</definedName>
    <definedName name="wskakunin_dairi4_ZIP">DATA!$D$274</definedName>
    <definedName name="wskakunin_dairi5__address">DATA!$D$293</definedName>
    <definedName name="wskakunin_dairi5__sikaku">DATA!$D$281</definedName>
    <definedName name="wskakunin_dairi5_FAX">DATA!$D$295</definedName>
    <definedName name="wskakunin_dairi5_JIMU__sikaku">DATA!$D$287</definedName>
    <definedName name="wskakunin_dairi5_JIMU_NAME">DATA!$D$291</definedName>
    <definedName name="wskakunin_dairi5_JIMU_NO">DATA!$D$290</definedName>
    <definedName name="wskakunin_dairi5_JIMU_SIKAKU__label">DATA!$D$288</definedName>
    <definedName name="wskakunin_dairi5_JIMU_TOUROKU_KIKAN__label">DATA!$D$289</definedName>
    <definedName name="wskakunin_dairi5_KENTIKUSI_NO">DATA!$D$284</definedName>
    <definedName name="wskakunin_dairi5_NAME">DATA!$D$285</definedName>
    <definedName name="wskakunin_dairi5_NAME_KANA">DATA!$D$286</definedName>
    <definedName name="wskakunin_dairi5_SIKAKU__label">DATA!$D$282</definedName>
    <definedName name="wskakunin_dairi5_TEL">DATA!$D$294</definedName>
    <definedName name="wskakunin_dairi5_TOUROKU_KIKAN__label">DATA!$D$283</definedName>
    <definedName name="wskakunin_dairi5_ZIP">DATA!$D$292</definedName>
    <definedName name="wskakunin_dairi6__address">DATA!$D$311</definedName>
    <definedName name="wskakunin_dairi6__sikaku">DATA!$D$299</definedName>
    <definedName name="wskakunin_dairi6_FAX">DATA!$D$313</definedName>
    <definedName name="wskakunin_dairi6_JIMU__sikaku">DATA!$D$305</definedName>
    <definedName name="wskakunin_dairi6_JIMU_NAME">DATA!$D$309</definedName>
    <definedName name="wskakunin_dairi6_JIMU_NO">DATA!$D$308</definedName>
    <definedName name="wskakunin_dairi6_JIMU_SIKAKU__label">DATA!$D$306</definedName>
    <definedName name="wskakunin_dairi6_JIMU_TOUROKU_KIKAN__label">DATA!$D$307</definedName>
    <definedName name="wskakunin_dairi6_KENTIKUSI_NO">DATA!$D$302</definedName>
    <definedName name="wskakunin_dairi6_NAME">DATA!$D$303</definedName>
    <definedName name="wskakunin_dairi6_NAME_KANA">DATA!$D$304</definedName>
    <definedName name="wskakunin_dairi6_SIKAKU__label">DATA!$D$300</definedName>
    <definedName name="wskakunin_dairi6_TEL">DATA!$D$312</definedName>
    <definedName name="wskakunin_dairi6_TOUROKU_KIKAN__label">DATA!$D$301</definedName>
    <definedName name="wskakunin_dairi6_ZIP">DATA!$D$310</definedName>
    <definedName name="wskakunin_dairi7__address">DATA!$D$329</definedName>
    <definedName name="wskakunin_dairi7__sikaku">DATA!$D$317</definedName>
    <definedName name="wskakunin_dairi7_FAX">DATA!$D$331</definedName>
    <definedName name="wskakunin_dairi7_JIMU__sikaku">DATA!$D$323</definedName>
    <definedName name="wskakunin_dairi7_JIMU_NAME">DATA!$D$327</definedName>
    <definedName name="wskakunin_dairi7_JIMU_NO">DATA!$D$326</definedName>
    <definedName name="wskakunin_dairi7_JIMU_SIKAKU__label">DATA!$D$324</definedName>
    <definedName name="wskakunin_dairi7_JIMU_TOUROKU_KIKAN__label">DATA!$D$325</definedName>
    <definedName name="wskakunin_dairi7_KENTIKUSI_NO">DATA!$D$320</definedName>
    <definedName name="wskakunin_dairi7_NAME">DATA!$D$321</definedName>
    <definedName name="wskakunin_dairi7_NAME_KANA">DATA!$D$322</definedName>
    <definedName name="wskakunin_dairi7_SIKAKU__label">DATA!$D$318</definedName>
    <definedName name="wskakunin_dairi7_TEL">DATA!$D$330</definedName>
    <definedName name="wskakunin_dairi7_TOUROKU_KIKAN__label">DATA!$D$319</definedName>
    <definedName name="wskakunin_dairi7_ZIP">DATA!$D$328</definedName>
    <definedName name="wskakunin_dairi8__address">DATA!$D$347</definedName>
    <definedName name="wskakunin_dairi8__sikaku">DATA!$D$335</definedName>
    <definedName name="wskakunin_dairi8_FAX">DATA!$D$349</definedName>
    <definedName name="wskakunin_dairi8_JIMU__sikaku">DATA!$D$341</definedName>
    <definedName name="wskakunin_dairi8_JIMU_NAME">DATA!$D$345</definedName>
    <definedName name="wskakunin_dairi8_JIMU_NO">DATA!$D$344</definedName>
    <definedName name="wskakunin_dairi8_JIMU_SIKAKU__label">DATA!$D$342</definedName>
    <definedName name="wskakunin_dairi8_JIMU_TOUROKU_KIKAN__label">DATA!$D$343</definedName>
    <definedName name="wskakunin_dairi8_KENTIKUSI_NO">DATA!$D$338</definedName>
    <definedName name="wskakunin_dairi8_NAME">DATA!$D$339</definedName>
    <definedName name="wskakunin_dairi8_NAME_KANA">DATA!$D$340</definedName>
    <definedName name="wskakunin_dairi8_SIKAKU__label">DATA!$D$336</definedName>
    <definedName name="wskakunin_dairi8_TEL">DATA!$D$348</definedName>
    <definedName name="wskakunin_dairi8_TOUROKU_KIKAN__label">DATA!$D$337</definedName>
    <definedName name="wskakunin_dairi8_ZIP">DATA!$D$346</definedName>
    <definedName name="wskakunin_DOURO_FUKUIN">DATA!$D$1000</definedName>
    <definedName name="wskakunin_DOURO_NAGASA">DATA!$D$1001</definedName>
    <definedName name="wskakunin_ecotekihan01_FUYOU_CAUSE">DATA!$D$937</definedName>
    <definedName name="wskakunin_ecotekihan01_TEKIHAN_KIKAN_ADDRESS">DATA!$D$933</definedName>
    <definedName name="wskakunin_ecotekihan01_TEKIHAN_KIKAN_KEN__ken">DATA!$D$932</definedName>
    <definedName name="wskakunin_ecotekihan01_TEKIHAN_KIKAN_NAME">DATA!$D$931</definedName>
    <definedName name="wskakunin_ecotekihan01_TEKIHAN_STATE">DATA!$D$927</definedName>
    <definedName name="wskakunin_gaiyou1_EV_KIND">DATA!$D$1073</definedName>
    <definedName name="wskakunin_gaiyou1_KOUJI_KAITIKU">DATA!$D$1060</definedName>
    <definedName name="wskakunin_gaiyou1_KOUJI_SINTIKU">DATA!$D$1058</definedName>
    <definedName name="wskakunin_gaiyou1_KOUJI_SONOTA">DATA!$D$1061</definedName>
    <definedName name="wskakunin_gaiyou1_KOUJI_SONOTA_TEXT">DATA!$D$1062</definedName>
    <definedName name="wskakunin_gaiyou1_KOUJI_ZOUTIKU">DATA!$D$1059</definedName>
    <definedName name="wskakunin_gaiyou1_KOUZOU">DATA!$D$1057</definedName>
    <definedName name="wskakunin_gaiyou1_NINSYOU_NO">DATA!$D$1079</definedName>
    <definedName name="wskakunin_gaiyou1_NO">DATA!$D$1072</definedName>
    <definedName name="wskakunin_gaiyou1_SEKISAI">DATA!$D$1075</definedName>
    <definedName name="wskakunin_gaiyou1_SONOTA">DATA!$D$1078</definedName>
    <definedName name="wskakunin_gaiyou1_SONOTA_and_NINSYOU_NO">DATA!$D$1080</definedName>
    <definedName name="wskakunin_gaiyou1_SPEED">DATA!$D$1077</definedName>
    <definedName name="wskakunin_gaiyou1_TAKASA">DATA!$D$1056</definedName>
    <definedName name="wskakunin_gaiyou1_TEIIN">DATA!$D$1076</definedName>
    <definedName name="wskakunin_gaiyou1_TIKUZOU_MENSEKI_IGAI">DATA!$D$1065</definedName>
    <definedName name="wskakunin_gaiyou1_TIKUZOU_MENSEKI_SHINSEI">DATA!$D$1064</definedName>
    <definedName name="wskakunin_gaiyou1_TIKUZOU_MENSEKI_TOTAL">DATA!$D$1066</definedName>
    <definedName name="wskakunin_gaiyou1_WORK_COUNT_IGAI">DATA!$D$1068</definedName>
    <definedName name="wskakunin_gaiyou1_WORK_COUNT_SHINSEI">DATA!$D$1067</definedName>
    <definedName name="wskakunin_gaiyou1_WORK_COUNT_TOTAL">DATA!$D$1069</definedName>
    <definedName name="wskakunin_gaiyou1_WORK_SYURUI">DATA!$D$1055</definedName>
    <definedName name="wskakunin_gaiyou1_WORK_SYURUI_CODE">DATA!$D$1054</definedName>
    <definedName name="wskakunin_gaiyou1_YOUTO">DATA!$D$1074</definedName>
    <definedName name="wskakunin_iken1__address">DATA!$D$610</definedName>
    <definedName name="wskakunin_iken1_DOC">DATA!$D$613</definedName>
    <definedName name="wskakunin_iken1_IKEN_NO">DATA!$D$612</definedName>
    <definedName name="wskakunin_iken1_JIMU_NAME">DATA!$D$608</definedName>
    <definedName name="wskakunin_iken1_NAME">DATA!$D$607</definedName>
    <definedName name="wskakunin_iken1_TEL">DATA!$D$611</definedName>
    <definedName name="wskakunin_iken1_ZIP">DATA!$D$609</definedName>
    <definedName name="wskakunin_iken2__address">DATA!$D$619</definedName>
    <definedName name="wskakunin_iken2_DOC">DATA!$D$622</definedName>
    <definedName name="wskakunin_iken2_IKEN_NO">DATA!$D$621</definedName>
    <definedName name="wskakunin_iken2_JIMU_NAME">DATA!$D$617</definedName>
    <definedName name="wskakunin_iken2_NAME">DATA!$D$616</definedName>
    <definedName name="wskakunin_iken2_TEL">DATA!$D$620</definedName>
    <definedName name="wskakunin_iken2_ZIP">DATA!$D$618</definedName>
    <definedName name="wskakunin_iken3__address">DATA!$D$628</definedName>
    <definedName name="wskakunin_iken3_DOC">DATA!$D$631</definedName>
    <definedName name="wskakunin_iken3_IKEN_NO">DATA!$D$630</definedName>
    <definedName name="wskakunin_iken3_JIMU_NAME">DATA!$D$626</definedName>
    <definedName name="wskakunin_iken3_NAME">DATA!$D$625</definedName>
    <definedName name="wskakunin_iken3_TEL">DATA!$D$629</definedName>
    <definedName name="wskakunin_iken3_ZIP">DATA!$D$627</definedName>
    <definedName name="wskakunin_iken4__address">DATA!$D$637</definedName>
    <definedName name="wskakunin_iken4_DOC">DATA!$D$640</definedName>
    <definedName name="wskakunin_iken4_IKEN_NO">DATA!$D$639</definedName>
    <definedName name="wskakunin_iken4_JIMU_NAME">DATA!$D$635</definedName>
    <definedName name="wskakunin_iken4_NAME">DATA!$D$634</definedName>
    <definedName name="wskakunin_iken4_TEL">DATA!$D$638</definedName>
    <definedName name="wskakunin_iken4_ZIP">DATA!$D$636</definedName>
    <definedName name="wskakunin_iken5__address">DATA!$D$645</definedName>
    <definedName name="wskakunin_iken5_DOC">DATA!$D$648</definedName>
    <definedName name="wskakunin_iken5_IKEN_NO">DATA!$D$647</definedName>
    <definedName name="wskakunin_iken5_JIMU_NAME">DATA!$D$643</definedName>
    <definedName name="wskakunin_iken5_NAME">DATA!$D$642</definedName>
    <definedName name="wskakunin_iken5_TEL">DATA!$D$646</definedName>
    <definedName name="wskakunin_iken5_ZIP">DATA!$D$644</definedName>
    <definedName name="wskakunin_KAISU_TIJYOU_SHINSEI">DATA!$D$1177</definedName>
    <definedName name="wskakunin_KAISU_TIJYOU_SONOTA">DATA!$D$1178</definedName>
    <definedName name="wskakunin_KAISU_TIKA_SHINSEI__zero">DATA!$D$1180</definedName>
    <definedName name="wskakunin_KAISU_TIKA_SONOTA">DATA!$D$1181</definedName>
    <definedName name="wskakunin_kanri1__address">DATA!$D$663</definedName>
    <definedName name="wskakunin_kanri1__sikaku">DATA!$D$651</definedName>
    <definedName name="wskakunin_kanri1_DOC">DATA!$D$665</definedName>
    <definedName name="wskakunin_kanri1_JIMU__sikaku">DATA!$D$656</definedName>
    <definedName name="wskakunin_kanri1_JIMU_NAME">DATA!$D$660</definedName>
    <definedName name="wskakunin_kanri1_JIMU_NO">DATA!$D$659</definedName>
    <definedName name="wskakunin_kanri1_JIMU_SIKAKU__label">DATA!$D$657</definedName>
    <definedName name="wskakunin_kanri1_JIMU_TOUROKU_KIKAN__label">DATA!$D$658</definedName>
    <definedName name="wskakunin_kanri1_KENTIKUSI_NO">DATA!$D$654</definedName>
    <definedName name="wskakunin_kanri1_NAME">DATA!$D$655</definedName>
    <definedName name="wskakunin_kanri1_SIKAKU__label">DATA!$D$652</definedName>
    <definedName name="wskakunin_kanri1_TEL">DATA!$D$664</definedName>
    <definedName name="wskakunin_kanri1_TOUROKU_KIKAN__label">DATA!$D$653</definedName>
    <definedName name="wskakunin_kanri1_ZIP">DATA!$D$661</definedName>
    <definedName name="wskakunin_kanri10__address">DATA!$D$807</definedName>
    <definedName name="wskakunin_kanri10__sikaku">DATA!$D$796</definedName>
    <definedName name="wskakunin_kanri10_DOC">DATA!$D$809</definedName>
    <definedName name="wskakunin_kanri10_JIMU__sikaku">DATA!$D$801</definedName>
    <definedName name="wskakunin_kanri10_JIMU_NAME">DATA!$D$805</definedName>
    <definedName name="wskakunin_kanri10_JIMU_NO">DATA!$D$804</definedName>
    <definedName name="wskakunin_kanri10_JIMU_SIKAKU__label">DATA!$D$802</definedName>
    <definedName name="wskakunin_kanri10_JIMU_TOUROKU_KIKAN__label">DATA!$D$803</definedName>
    <definedName name="wskakunin_kanri10_KENTIKUSI_NO">DATA!$D$799</definedName>
    <definedName name="wskakunin_kanri10_NAME">DATA!$D$800</definedName>
    <definedName name="wskakunin_kanri10_SIKAKU__label">DATA!$D$797</definedName>
    <definedName name="wskakunin_kanri10_TEL">DATA!$D$808</definedName>
    <definedName name="wskakunin_kanri10_TOUROKU_KIKAN__label">DATA!$D$798</definedName>
    <definedName name="wskakunin_kanri10_ZIP">DATA!$D$806</definedName>
    <definedName name="wskakunin_kanri11__address">DATA!$D$823</definedName>
    <definedName name="wskakunin_kanri11__sikaku">DATA!$D$812</definedName>
    <definedName name="wskakunin_kanri11_DOC">DATA!$D$825</definedName>
    <definedName name="wskakunin_kanri11_JIMU__sikaku">DATA!$D$817</definedName>
    <definedName name="wskakunin_kanri11_JIMU_NAME">DATA!$D$821</definedName>
    <definedName name="wskakunin_kanri11_JIMU_NO">DATA!$D$820</definedName>
    <definedName name="wskakunin_kanri11_JIMU_SIKAKU__label">DATA!$D$818</definedName>
    <definedName name="wskakunin_kanri11_JIMU_TOUROKU_KIKAN__label">DATA!$D$819</definedName>
    <definedName name="wskakunin_kanri11_KENTIKUSI_NO">DATA!$D$815</definedName>
    <definedName name="wskakunin_kanri11_NAME">DATA!$D$816</definedName>
    <definedName name="wskakunin_kanri11_SIKAKU__label">DATA!$D$813</definedName>
    <definedName name="wskakunin_kanri11_TEL">DATA!$D$824</definedName>
    <definedName name="wskakunin_kanri11_TOUROKU_KIKAN__label">DATA!$D$814</definedName>
    <definedName name="wskakunin_kanri11_ZIP">DATA!$D$822</definedName>
    <definedName name="wskakunin_kanri12__address">DATA!$D$839</definedName>
    <definedName name="wskakunin_kanri12__sikaku">DATA!$D$828</definedName>
    <definedName name="wskakunin_kanri12_DOC">DATA!$D$841</definedName>
    <definedName name="wskakunin_kanri12_JIMU__sikaku">DATA!$D$833</definedName>
    <definedName name="wskakunin_kanri12_JIMU_NAME">DATA!$D$837</definedName>
    <definedName name="wskakunin_kanri12_JIMU_NO">DATA!$D$836</definedName>
    <definedName name="wskakunin_kanri12_JIMU_SIKAKU__label">DATA!$D$834</definedName>
    <definedName name="wskakunin_kanri12_JIMU_TOUROKU_KIKAN__label">DATA!$D$835</definedName>
    <definedName name="wskakunin_kanri12_KENTIKUSI_NO">DATA!$D$831</definedName>
    <definedName name="wskakunin_kanri12_NAME">DATA!$D$832</definedName>
    <definedName name="wskakunin_kanri12_SIKAKU__label">DATA!$D$829</definedName>
    <definedName name="wskakunin_kanri12_TEL">DATA!$D$840</definedName>
    <definedName name="wskakunin_kanri12_TOUROKU_KIKAN__label">DATA!$D$830</definedName>
    <definedName name="wskakunin_kanri12_ZIP">DATA!$D$838</definedName>
    <definedName name="wskakunin_kanri2__address">DATA!$D$679</definedName>
    <definedName name="wskakunin_kanri2__sikaku">DATA!$D$668</definedName>
    <definedName name="wskakunin_kanri2_DOC">DATA!$D$681</definedName>
    <definedName name="wskakunin_kanri2_JIMU__sikaku">DATA!$D$673</definedName>
    <definedName name="wskakunin_kanri2_JIMU_NAME">DATA!$D$677</definedName>
    <definedName name="wskakunin_kanri2_JIMU_NO">DATA!$D$676</definedName>
    <definedName name="wskakunin_kanri2_JIMU_SIKAKU__label">DATA!$D$674</definedName>
    <definedName name="wskakunin_kanri2_JIMU_TOUROKU_KIKAN__label">DATA!$D$675</definedName>
    <definedName name="wskakunin_kanri2_KENTIKUSI_NO">DATA!$D$671</definedName>
    <definedName name="wskakunin_kanri2_NAME">DATA!$D$672</definedName>
    <definedName name="wskakunin_kanri2_SIKAKU__label">DATA!$D$669</definedName>
    <definedName name="wskakunin_kanri2_TEL">DATA!$D$680</definedName>
    <definedName name="wskakunin_kanri2_TOUROKU_KIKAN__label">DATA!$D$670</definedName>
    <definedName name="wskakunin_kanri2_ZIP">DATA!$D$678</definedName>
    <definedName name="wskakunin_kanri3__address">DATA!$D$695</definedName>
    <definedName name="wskakunin_kanri3__sikaku">DATA!$D$684</definedName>
    <definedName name="wskakunin_kanri3_DOC">DATA!$D$697</definedName>
    <definedName name="wskakunin_kanri3_JIMU__sikaku">DATA!$D$689</definedName>
    <definedName name="wskakunin_kanri3_JIMU_NAME">DATA!$D$693</definedName>
    <definedName name="wskakunin_kanri3_JIMU_NO">DATA!$D$692</definedName>
    <definedName name="wskakunin_kanri3_JIMU_SIKAKU__label">DATA!$D$690</definedName>
    <definedName name="wskakunin_kanri3_JIMU_TOUROKU_KIKAN__label">DATA!$D$691</definedName>
    <definedName name="wskakunin_kanri3_KENTIKUSI_NO">DATA!$D$687</definedName>
    <definedName name="wskakunin_kanri3_NAME">DATA!$D$688</definedName>
    <definedName name="wskakunin_kanri3_SIKAKU__label">DATA!$D$685</definedName>
    <definedName name="wskakunin_kanri3_TEL">DATA!$D$696</definedName>
    <definedName name="wskakunin_kanri3_TOUROKU_KIKAN__label">DATA!$D$686</definedName>
    <definedName name="wskakunin_kanri3_ZIP">DATA!$D$694</definedName>
    <definedName name="wskakunin_kanri4__address">DATA!$D$711</definedName>
    <definedName name="wskakunin_kanri4__sikaku">DATA!$D$700</definedName>
    <definedName name="wskakunin_kanri4_DOC">DATA!$D$713</definedName>
    <definedName name="wskakunin_kanri4_JIMU__sikaku">DATA!$D$705</definedName>
    <definedName name="wskakunin_kanri4_JIMU_NAME">DATA!$D$709</definedName>
    <definedName name="wskakunin_kanri4_JIMU_NO">DATA!$D$708</definedName>
    <definedName name="wskakunin_kanri4_JIMU_SIKAKU__label">DATA!$D$706</definedName>
    <definedName name="wskakunin_kanri4_JIMU_TOUROKU_KIKAN__label">DATA!$D$707</definedName>
    <definedName name="wskakunin_kanri4_KENTIKUSI_NO">DATA!$D$703</definedName>
    <definedName name="wskakunin_kanri4_NAME">DATA!$D$704</definedName>
    <definedName name="wskakunin_kanri4_SIKAKU__label">DATA!$D$701</definedName>
    <definedName name="wskakunin_kanri4_TEL">DATA!$D$712</definedName>
    <definedName name="wskakunin_kanri4_TOUROKU_KIKAN__label">DATA!$D$702</definedName>
    <definedName name="wskakunin_kanri4_ZIP">DATA!$D$710</definedName>
    <definedName name="wskakunin_kanri5__address">DATA!$D$727</definedName>
    <definedName name="wskakunin_kanri5__sikaku">DATA!$D$716</definedName>
    <definedName name="wskakunin_kanri5_DOC">DATA!$D$729</definedName>
    <definedName name="wskakunin_kanri5_JIMU__sikaku">DATA!$D$721</definedName>
    <definedName name="wskakunin_kanri5_JIMU_NAME">DATA!$D$725</definedName>
    <definedName name="wskakunin_kanri5_JIMU_NO">DATA!$D$724</definedName>
    <definedName name="wskakunin_kanri5_JIMU_SIKAKU__label">DATA!$D$722</definedName>
    <definedName name="wskakunin_kanri5_JIMU_TOUROKU_KIKAN__label">DATA!$D$723</definedName>
    <definedName name="wskakunin_kanri5_KENTIKUSI_NO">DATA!$D$719</definedName>
    <definedName name="wskakunin_kanri5_NAME">DATA!$D$720</definedName>
    <definedName name="wskakunin_kanri5_SIKAKU__label">DATA!$D$717</definedName>
    <definedName name="wskakunin_kanri5_TEL">DATA!$D$728</definedName>
    <definedName name="wskakunin_kanri5_TOUROKU_KIKAN__label">DATA!$D$718</definedName>
    <definedName name="wskakunin_kanri5_ZIP">DATA!$D$726</definedName>
    <definedName name="wskakunin_kanri6__address">DATA!$D$743</definedName>
    <definedName name="wskakunin_kanri6__sikaku">DATA!$D$732</definedName>
    <definedName name="wskakunin_kanri6_DOC">DATA!$D$745</definedName>
    <definedName name="wskakunin_kanri6_JIMU__sikaku">DATA!$D$737</definedName>
    <definedName name="wskakunin_kanri6_JIMU_NAME">DATA!$D$741</definedName>
    <definedName name="wskakunin_kanri6_JIMU_NO">DATA!$D$740</definedName>
    <definedName name="wskakunin_kanri6_JIMU_SIKAKU__label">DATA!$D$738</definedName>
    <definedName name="wskakunin_kanri6_JIMU_TOUROKU_KIKAN__label">DATA!$D$739</definedName>
    <definedName name="wskakunin_kanri6_KENTIKUSI_NO">DATA!$D$735</definedName>
    <definedName name="wskakunin_kanri6_NAME">DATA!$D$736</definedName>
    <definedName name="wskakunin_kanri6_SIKAKU__label">DATA!$D$733</definedName>
    <definedName name="wskakunin_kanri6_TEL">DATA!$D$744</definedName>
    <definedName name="wskakunin_kanri6_TOUROKU_KIKAN__label">DATA!$D$734</definedName>
    <definedName name="wskakunin_kanri6_ZIP">DATA!$D$742</definedName>
    <definedName name="wskakunin_kanri7__address">DATA!$D$759</definedName>
    <definedName name="wskakunin_kanri7__sikaku">DATA!$D$748</definedName>
    <definedName name="wskakunin_kanri7_DOC">DATA!$D$761</definedName>
    <definedName name="wskakunin_kanri7_JIMU__sikaku">DATA!$D$753</definedName>
    <definedName name="wskakunin_kanri7_JIMU_NAME">DATA!$D$757</definedName>
    <definedName name="wskakunin_kanri7_JIMU_NO">DATA!$D$756</definedName>
    <definedName name="wskakunin_kanri7_JIMU_SIKAKU__label">DATA!$D$754</definedName>
    <definedName name="wskakunin_kanri7_JIMU_TOUROKU_KIKAN__label">DATA!$D$755</definedName>
    <definedName name="wskakunin_kanri7_KENTIKUSI_NO">DATA!$D$751</definedName>
    <definedName name="wskakunin_kanri7_NAME">DATA!$D$752</definedName>
    <definedName name="wskakunin_kanri7_SIKAKU__label">DATA!$D$749</definedName>
    <definedName name="wskakunin_kanri7_TEL">DATA!$D$760</definedName>
    <definedName name="wskakunin_kanri7_TOUROKU_KIKAN__label">DATA!$D$750</definedName>
    <definedName name="wskakunin_kanri7_ZIP">DATA!$D$758</definedName>
    <definedName name="wskakunin_kanri8__address">DATA!$D$775</definedName>
    <definedName name="wskakunin_kanri8__sikaku">DATA!$D$764</definedName>
    <definedName name="wskakunin_kanri8_DOC">DATA!$D$777</definedName>
    <definedName name="wskakunin_kanri8_JIMU__sikaku">DATA!$D$769</definedName>
    <definedName name="wskakunin_kanri8_JIMU_NAME">DATA!$D$773</definedName>
    <definedName name="wskakunin_kanri8_JIMU_NO">DATA!$D$772</definedName>
    <definedName name="wskakunin_kanri8_JIMU_SIKAKU__label">DATA!$D$770</definedName>
    <definedName name="wskakunin_kanri8_JIMU_TOUROKU_KIKAN__label">DATA!$D$771</definedName>
    <definedName name="wskakunin_kanri8_KENTIKUSI_NO">DATA!$D$767</definedName>
    <definedName name="wskakunin_kanri8_NAME">DATA!$D$768</definedName>
    <definedName name="wskakunin_kanri8_SIKAKU__label">DATA!$D$765</definedName>
    <definedName name="wskakunin_kanri8_TEL">DATA!$D$776</definedName>
    <definedName name="wskakunin_kanri8_TOUROKU_KIKAN__label">DATA!$D$766</definedName>
    <definedName name="wskakunin_kanri8_ZIP">DATA!$D$774</definedName>
    <definedName name="wskakunin_kanri9__address">DATA!$D$791</definedName>
    <definedName name="wskakunin_kanri9__sikaku">DATA!$D$780</definedName>
    <definedName name="wskakunin_kanri9_DOC">DATA!$D$793</definedName>
    <definedName name="wskakunin_kanri9_JIMU__sikaku">DATA!$D$785</definedName>
    <definedName name="wskakunin_kanri9_JIMU_NAME">DATA!$D$789</definedName>
    <definedName name="wskakunin_kanri9_JIMU_NO">DATA!$D$788</definedName>
    <definedName name="wskakunin_kanri9_JIMU_SIKAKU__label">DATA!$D$786</definedName>
    <definedName name="wskakunin_kanri9_JIMU_TOUROKU_KIKAN__label">DATA!$D$787</definedName>
    <definedName name="wskakunin_kanri9_KENTIKUSI_NO">DATA!$D$783</definedName>
    <definedName name="wskakunin_kanri9_NAME">DATA!$D$784</definedName>
    <definedName name="wskakunin_kanri9_SIKAKU__label">DATA!$D$781</definedName>
    <definedName name="wskakunin_kanri9_TEL">DATA!$D$792</definedName>
    <definedName name="wskakunin_kanri9_TOUROKU_KIKAN__label">DATA!$D$782</definedName>
    <definedName name="wskakunin_kanri9_ZIP">DATA!$D$790</definedName>
    <definedName name="wskakunin_keibi_henkou01_HENKOU_GAIYOU">DATA!$D$1377</definedName>
    <definedName name="wskakunin_keibi_henkou01_HENKOU_SYURUI">DATA!$D$1376</definedName>
    <definedName name="wskakunin_KENPEI_RITU">DATA!$D$1089</definedName>
    <definedName name="wskakunin_KENPEI_RITU_A">DATA!$D$1025</definedName>
    <definedName name="wskakunin_KENPEI_RITU_B">DATA!$D$1026</definedName>
    <definedName name="wskakunin_KENPEI_RITU_C">DATA!$D$1027</definedName>
    <definedName name="wskakunin_KENPEI_RITU_D">DATA!$D$1028</definedName>
    <definedName name="wskakunin_KENSA_YUKA_MENSEKI">DATA!$D$1285</definedName>
    <definedName name="wskakunin_KENTIKU_MENSEKI_IGAI">DATA!$D$1087</definedName>
    <definedName name="wskakunin_KENTIKU_MENSEKI_SHINSEI">DATA!$D$1086</definedName>
    <definedName name="wskakunin_KENTIKU_MENSEKI_TOTAL">DATA!$D$1088</definedName>
    <definedName name="wskakunin_KENTIKU_MENSEKI_ZENTAI_IGAI">DATA!$D$1084</definedName>
    <definedName name="wskakunin_KENTIKU_MENSEKI_ZENTAI_SHINSEI">DATA!$D$1083</definedName>
    <definedName name="wskakunin_KENTIKU_MENSEKI_ZENTAI_TOTAL">DATA!$D$1085</definedName>
    <definedName name="wskakunin_KENTIKU_NINSYO_NO">DATA!$D$1273</definedName>
    <definedName name="wskakunin_KIKAN_NAME">DATA!$D$59</definedName>
    <definedName name="wskakunin_KOUJI_DAI_MOYOUGAE">DATA!$D$1049</definedName>
    <definedName name="wskakunin_KOUJI_DAI_SYUUZEN">DATA!$D$1048</definedName>
    <definedName name="wskakunin_KOUJI_ITEN">DATA!$D$1046</definedName>
    <definedName name="wskakunin_KOUJI_KAITIKU">DATA!$D$1045</definedName>
    <definedName name="wskakunin_KOUJI_KANRYOU_DATE">DATA!$D$1380</definedName>
    <definedName name="wskakunin_KOUJI_KANRYOU_YOTEI_DATE">DATA!$D$1227</definedName>
    <definedName name="wskakunin_KOUJI_SINTIKU">DATA!$D$1043</definedName>
    <definedName name="wskakunin_KOUJI_TYAKUSYU_DATE">DATA!$D$1275</definedName>
    <definedName name="wskakunin_KOUJI_TYAKUSYU_YOTEI_DATE">DATA!$D$1225</definedName>
    <definedName name="wskakunin_KOUJI_YOUTOHENKOU">DATA!$D$1047</definedName>
    <definedName name="wskakunin_KOUJI_ZOUTIKU">DATA!$D$1044</definedName>
    <definedName name="wskakunin_koutei_ikou01_KOUTEI_DATE">DATA!$D$1348</definedName>
    <definedName name="wskakunin_koutei_ikou01_KOUTEI_KAISUU">DATA!$D$1346</definedName>
    <definedName name="wskakunin_koutei_ikou01_KOUTEI_TEXT">DATA!$D$1347</definedName>
    <definedName name="wskakunin_koutei_ikou02_KOUTEI_DATE">DATA!$D$1353</definedName>
    <definedName name="wskakunin_koutei_ikou02_KOUTEI_KAISUU">DATA!$D$1351</definedName>
    <definedName name="wskakunin_koutei_ikou02_KOUTEI_TEXT">DATA!$D$1352</definedName>
    <definedName name="wskakunin_koutei_izen01_INTER_ISSUE_DATE">DATA!$D$1293</definedName>
    <definedName name="wskakunin_koutei_izen01_INTER_ISSUE_NAME">DATA!$D$1291</definedName>
    <definedName name="wskakunin_koutei_izen01_INTER_ISSUE_NO">DATA!$D$1292</definedName>
    <definedName name="wskakunin_koutei_izen01_KOUTEI_KAISUU">DATA!$D$1289</definedName>
    <definedName name="wskakunin_koutei_izen01_KOUTEI_TEXT">DATA!$D$1290</definedName>
    <definedName name="wskakunin_koutei_izen02_INTER_ISSUE_DATE">DATA!$D$1300</definedName>
    <definedName name="wskakunin_koutei_izen02_INTER_ISSUE_NAME">DATA!$D$1298</definedName>
    <definedName name="wskakunin_koutei_izen02_INTER_ISSUE_NO">DATA!$D$1299</definedName>
    <definedName name="wskakunin_koutei_izen02_KOUTEI_KAISUU">DATA!$D$1296</definedName>
    <definedName name="wskakunin_koutei_izen02_KOUTEI_TEXT">DATA!$D$1297</definedName>
    <definedName name="wskakunin_koutei_izen03_INTER_ISSUE_DATE">DATA!$D$1307</definedName>
    <definedName name="wskakunin_koutei_izen03_INTER_ISSUE_NAME">DATA!$D$1305</definedName>
    <definedName name="wskakunin_koutei_izen03_INTER_ISSUE_NO">DATA!$D$1306</definedName>
    <definedName name="wskakunin_koutei_izen03_KOUTEI_KAISUU">DATA!$D$1303</definedName>
    <definedName name="wskakunin_koutei_izen03_KOUTEI_TEXT">DATA!$D$1304</definedName>
    <definedName name="wskakunin_koutei_izen04_INTER_ISSUE_DATE">DATA!$D$1314</definedName>
    <definedName name="wskakunin_koutei_izen04_INTER_ISSUE_NAME">DATA!$D$1312</definedName>
    <definedName name="wskakunin_koutei_izen04_INTER_ISSUE_NO">DATA!$D$1313</definedName>
    <definedName name="wskakunin_koutei_izen04_KOUTEI_KAISUU">DATA!$D$1310</definedName>
    <definedName name="wskakunin_koutei_izen04_KOUTEI_TEXT">DATA!$D$1311</definedName>
    <definedName name="wskakunin_koutei01_INTER_ISSUE_DATE">DATA!$D$1387</definedName>
    <definedName name="wskakunin_koutei01_INTER_ISSUE_NAME">DATA!$D$1385</definedName>
    <definedName name="wskakunin_koutei01_INTER_ISSUE_NO">DATA!$D$1386</definedName>
    <definedName name="wskakunin_koutei01_KOUTEI_DATE">DATA!$D$1236</definedName>
    <definedName name="wskakunin_koutei01_KOUTEI_KAISUU">DATA!$D$1235</definedName>
    <definedName name="wskakunin_koutei01_KOUTEI_TEXT">DATA!$D$1237</definedName>
    <definedName name="wskakunin_koutei02_INTER_ISSUE_DATE">DATA!$D$1401</definedName>
    <definedName name="wskakunin_koutei02_INTER_ISSUE_NAME">DATA!$D$1399</definedName>
    <definedName name="wskakunin_koutei02_INTER_ISSUE_NO">DATA!$D$1400</definedName>
    <definedName name="wskakunin_koutei02_KOUTEI_DATE">DATA!$D$1241</definedName>
    <definedName name="wskakunin_koutei02_KOUTEI_KAISUU">DATA!$D$1240</definedName>
    <definedName name="wskakunin_koutei02_KOUTEI_TEXT">DATA!$D$1242</definedName>
    <definedName name="wskakunin_koutei03_KOUTEI_DATE">DATA!$D$1246</definedName>
    <definedName name="wskakunin_koutei03_KOUTEI_KAISUU">DATA!$D$1245</definedName>
    <definedName name="wskakunin_koutei03_KOUTEI_TEXT">DATA!$D$1247</definedName>
    <definedName name="wskakunin_koutei04_KOUTEI_DATE">DATA!$D$1251</definedName>
    <definedName name="wskakunin_koutei04_KOUTEI_KAISUU">DATA!$D$1250</definedName>
    <definedName name="wskakunin_koutei04_KOUTEI_TEXT">DATA!$D$1252</definedName>
    <definedName name="wskakunin_KOUZOU1">DATA!$D$1183</definedName>
    <definedName name="wskakunin_KOUZOU2">DATA!$D$1184</definedName>
    <definedName name="wskakunin_KUIKI_HISETTEI">DATA!$D$987</definedName>
    <definedName name="wskakunin_KUIKI_JYUN_TOSHI">DATA!$D$988</definedName>
    <definedName name="wskakunin_KUIKI_KUIKIGAI">DATA!$D$989</definedName>
    <definedName name="wskakunin_KUIKI_SIGAIKA">DATA!$D$984</definedName>
    <definedName name="wskakunin_KUIKI_TOSI">DATA!$D$981</definedName>
    <definedName name="wskakunin_KUIKI_TYOSEI">DATA!$D$986</definedName>
    <definedName name="wskakunin_kyoka01_">DATA!$D$1199</definedName>
    <definedName name="wskakunin_kyoka01_BIKOU">DATA!$D$1204</definedName>
    <definedName name="wskakunin_kyoka01_HOUREI">DATA!$D$1200</definedName>
    <definedName name="wskakunin_kyoka01_JOUKOU">DATA!$D$1201</definedName>
    <definedName name="wskakunin_kyoka01_KYOKA_DATE">DATA!$D$1203</definedName>
    <definedName name="wskakunin_kyoka01_KYOKA_NO">DATA!$D$1202</definedName>
    <definedName name="wskakunin_kyoka02_BIKOU">DATA!$D$1212</definedName>
    <definedName name="wskakunin_kyoka02_HOUREI">DATA!$D$1208</definedName>
    <definedName name="wskakunin_kyoka02_JOUKOU">DATA!$D$1209</definedName>
    <definedName name="wskakunin_kyoka02_KYOKA_DATE">DATA!$D$1211</definedName>
    <definedName name="wskakunin_kyoka02_KYOKA_NO">DATA!$D$1210</definedName>
    <definedName name="wskakunin_kyoka03_BIKOU">DATA!$D$1220</definedName>
    <definedName name="wskakunin_kyoka03_HOUREI">DATA!$D$1216</definedName>
    <definedName name="wskakunin_kyoka03_JOUKOU">DATA!$D$1217</definedName>
    <definedName name="wskakunin_kyoka03_KYOKA_DATE">DATA!$D$1219</definedName>
    <definedName name="wskakunin_kyoka03_KYOKA_NO">DATA!$D$1218</definedName>
    <definedName name="wskakunin_LAST_ISSUE_DATE">DATA!$D$64</definedName>
    <definedName name="wskakunin_LAST_ISSUE_NAME">DATA!$D$65</definedName>
    <definedName name="wskakunin_LAST_ISSUE_NO">DATA!$D$63</definedName>
    <definedName name="wskakunin_LIMIT_KENPEI_RITU">DATA!$D$1033</definedName>
    <definedName name="wskakunin_LIMIT_YOUSEKI_RITU">DATA!$D$1032</definedName>
    <definedName name="wskakunin_NOBE_MENSEKI">DATA!$D$1163</definedName>
    <definedName name="wskakunin_NOBE_MENSEKI_BITIKUSOUKO_IGAI">DATA!$D$1124</definedName>
    <definedName name="wskakunin_NOBE_MENSEKI_BITIKUSOUKO_SHINSEI">DATA!$D$1123</definedName>
    <definedName name="wskakunin_NOBE_MENSEKI_BITIKUSOUKO_TOTAL">DATA!$D$1125</definedName>
    <definedName name="wskakunin_NOBE_MENSEKI_BUILD_IGAI">DATA!$D$1094</definedName>
    <definedName name="wskakunin_NOBE_MENSEKI_BUILD_SHINSEI">DATA!$D$1093</definedName>
    <definedName name="wskakunin_NOBE_MENSEKI_BUILD_TOTAL">DATA!$D$1095</definedName>
    <definedName name="wskakunin_NOBE_MENSEKI_CHOSUISOU_IGAI">DATA!$D$1139</definedName>
    <definedName name="wskakunin_NOBE_MENSEKI_CHOSUISOU_SHINSEI">DATA!$D$1138</definedName>
    <definedName name="wskakunin_NOBE_MENSEKI_CHOSUISOU_TOTAL">DATA!$D$1140</definedName>
    <definedName name="wskakunin_NOBE_MENSEKI_FUSANNYU_IGAI">DATA!$D$1149</definedName>
    <definedName name="wskakunin_NOBE_MENSEKI_FUSANNYU_SHINSEI">DATA!$D$1148</definedName>
    <definedName name="wskakunin_NOBE_MENSEKI_FUSANNYU_TOTAL">DATA!$D$1150</definedName>
    <definedName name="wskakunin_NOBE_MENSEKI_JIKAHATUDEN_IGAI">DATA!$D$1134</definedName>
    <definedName name="wskakunin_NOBE_MENSEKI_JIKAHATUDEN_SHINSEI">DATA!$D$1133</definedName>
    <definedName name="wskakunin_NOBE_MENSEKI_JIKAHATUDEN_TOTAL">DATA!$D$1135</definedName>
    <definedName name="wskakunin_NOBE_MENSEKI_JYUTAKU_IGAI">DATA!$D$1154</definedName>
    <definedName name="wskakunin_NOBE_MENSEKI_JYUTAKU_SHINSEI">DATA!$D$1153</definedName>
    <definedName name="wskakunin_NOBE_MENSEKI_JYUTAKU_TOTAL">DATA!$D$1155</definedName>
    <definedName name="wskakunin_NOBE_MENSEKI_KIKAI_IGAI">DATA!$D$1114</definedName>
    <definedName name="wskakunin_NOBE_MENSEKI_KIKAI_SHINSEI">DATA!$D$1113</definedName>
    <definedName name="wskakunin_NOBE_MENSEKI_KIKAI_TOTAL">DATA!$D$1115</definedName>
    <definedName name="wskakunin_NOBE_MENSEKI_KYOYOU_IGAI">DATA!$D$1109</definedName>
    <definedName name="wskakunin_NOBE_MENSEKI_KYOYOU_SHINSEI">DATA!$D$1108</definedName>
    <definedName name="wskakunin_NOBE_MENSEKI_KYOYOU_TOTAL">DATA!$D$1110</definedName>
    <definedName name="wskakunin_NOBE_MENSEKI_ROUJIN_IGAI">DATA!$D$1159</definedName>
    <definedName name="wskakunin_NOBE_MENSEKI_ROUJIN_SHINSEI">DATA!$D$1158</definedName>
    <definedName name="wskakunin_NOBE_MENSEKI_ROUJIN_TOTAL">DATA!$D$1160</definedName>
    <definedName name="wskakunin_NOBE_MENSEKI_SYAKO_IGAI">DATA!$D$1119</definedName>
    <definedName name="wskakunin_NOBE_MENSEKI_SYAKO_SHINSEI">DATA!$D$1118</definedName>
    <definedName name="wskakunin_NOBE_MENSEKI_SYAKO_TOTAL">DATA!$D$1120</definedName>
    <definedName name="wskakunin_NOBE_MENSEKI_SYOUKOURO_IGAI">DATA!$D$1104</definedName>
    <definedName name="wskakunin_NOBE_MENSEKI_SYOUKOURO_SHINSEI">DATA!$D$1103</definedName>
    <definedName name="wskakunin_NOBE_MENSEKI_SYOUKOURO_TOTAL">DATA!$D$1105</definedName>
    <definedName name="wskakunin_NOBE_MENSEKI_TAKUHAI_IGAI">DATA!$D$1144</definedName>
    <definedName name="wskakunin_NOBE_MENSEKI_TAKUHAI_SHINSEI">DATA!$D$1143</definedName>
    <definedName name="wskakunin_NOBE_MENSEKI_TAKUHAI_TOTAL">DATA!$D$1145</definedName>
    <definedName name="wskakunin_NOBE_MENSEKI_TIKAI_IGAI">DATA!$D$1099</definedName>
    <definedName name="wskakunin_NOBE_MENSEKI_TIKAI_SHINSEI">DATA!$D$1098</definedName>
    <definedName name="wskakunin_NOBE_MENSEKI_TIKAI_TOTAL">DATA!$D$1100</definedName>
    <definedName name="wskakunin_NOBE_MENSEKI_TIKUDENTI_IGAI">DATA!$D$1129</definedName>
    <definedName name="wskakunin_NOBE_MENSEKI_TIKUDENTI_SHINSEI">DATA!$D$1128</definedName>
    <definedName name="wskakunin_NOBE_MENSEKI_TIKUDENTI_TOTAL">DATA!$D$1130</definedName>
    <definedName name="wskakunin_owner1__address">DATA!$D$89</definedName>
    <definedName name="wskakunin_owner1_JIMU_NAME">DATA!$D$79</definedName>
    <definedName name="wskakunin_owner1_JIMU_NAME_KANA">DATA!$D$80</definedName>
    <definedName name="wskakunin_owner1_NAME">DATA!$D$83</definedName>
    <definedName name="wskakunin_owner1_NAME_KANA">DATA!$D$84</definedName>
    <definedName name="wskakunin_owner1_POST">DATA!$D$81</definedName>
    <definedName name="wskakunin_owner1_POST_KANA">DATA!$D$82</definedName>
    <definedName name="wskakunin_owner1_TEL">DATA!$D$90</definedName>
    <definedName name="wskakunin_owner1_ZIP">DATA!$D$87</definedName>
    <definedName name="wskakunin_owner2__address">DATA!$D$106</definedName>
    <definedName name="wskakunin_owner2_JIMU_NAME">DATA!$D$99</definedName>
    <definedName name="wskakunin_owner2_JIMU_NAME_KANA">DATA!$D$100</definedName>
    <definedName name="wskakunin_owner2_NAME">DATA!$D$103</definedName>
    <definedName name="wskakunin_owner2_NAME_KANA">DATA!$D$104</definedName>
    <definedName name="wskakunin_owner2_POST">DATA!$D$101</definedName>
    <definedName name="wskakunin_owner2_POST_KANA">DATA!$D$102</definedName>
    <definedName name="wskakunin_owner2_TEL">DATA!$D$107</definedName>
    <definedName name="wskakunin_owner2_ZIP">DATA!$D$105</definedName>
    <definedName name="wskakunin_owner3__address">DATA!$D$121</definedName>
    <definedName name="wskakunin_owner3_JIMU_NAME">DATA!$D$114</definedName>
    <definedName name="wskakunin_owner3_JIMU_NAME_KANA">DATA!$D$115</definedName>
    <definedName name="wskakunin_owner3_NAME">DATA!$D$118</definedName>
    <definedName name="wskakunin_owner3_NAME_KANA">DATA!$D$119</definedName>
    <definedName name="wskakunin_owner3_POST">DATA!$D$116</definedName>
    <definedName name="wskakunin_owner3_POST_KANA">DATA!$D$117</definedName>
    <definedName name="wskakunin_owner3_TEL">DATA!$D$122</definedName>
    <definedName name="wskakunin_owner3_ZIP">DATA!$D$120</definedName>
    <definedName name="wskakunin_owner4__address">DATA!$D$136</definedName>
    <definedName name="wskakunin_owner4_JIMU_NAME">DATA!$D$129</definedName>
    <definedName name="wskakunin_owner4_JIMU_NAME_KANA">DATA!$D$130</definedName>
    <definedName name="wskakunin_owner4_NAME">DATA!$D$133</definedName>
    <definedName name="wskakunin_owner4_NAME_KANA">DATA!$D$134</definedName>
    <definedName name="wskakunin_owner4_POST">DATA!$D$131</definedName>
    <definedName name="wskakunin_owner4_POST_KANA">DATA!$D$132</definedName>
    <definedName name="wskakunin_owner4_TEL">DATA!$D$137</definedName>
    <definedName name="wskakunin_owner4_ZIP">DATA!$D$135</definedName>
    <definedName name="wskakunin_owner5__address">DATA!$D$149</definedName>
    <definedName name="wskakunin_owner5_JIMU_NAME">DATA!$D$142</definedName>
    <definedName name="wskakunin_owner5_JIMU_NAME_KANA">DATA!$D$143</definedName>
    <definedName name="wskakunin_owner5_NAME">DATA!$D$146</definedName>
    <definedName name="wskakunin_owner5_NAME_KANA">DATA!$D$147</definedName>
    <definedName name="wskakunin_owner5_POST">DATA!$D$144</definedName>
    <definedName name="wskakunin_owner5_POST_KANA">DATA!$D$145</definedName>
    <definedName name="wskakunin_owner5_TEL">DATA!$D$150</definedName>
    <definedName name="wskakunin_owner5_ZIP">DATA!$D$148</definedName>
    <definedName name="wskakunin_owner6__address">DATA!$D$162</definedName>
    <definedName name="wskakunin_owner6_JIMU_NAME">DATA!$D$155</definedName>
    <definedName name="wskakunin_owner6_JIMU_NAME_KANA">DATA!$D$156</definedName>
    <definedName name="wskakunin_owner6_NAME">DATA!$D$159</definedName>
    <definedName name="wskakunin_owner6_NAME_KANA">DATA!$D$160</definedName>
    <definedName name="wskakunin_owner6_POST">DATA!$D$157</definedName>
    <definedName name="wskakunin_owner6_POST_KANA">DATA!$D$158</definedName>
    <definedName name="wskakunin_owner6_TEL">DATA!$D$163</definedName>
    <definedName name="wskakunin_owner6_ZIP">DATA!$D$161</definedName>
    <definedName name="wskakunin_owner7__address">DATA!$D$176</definedName>
    <definedName name="wskakunin_owner7_JIMU_NAME">DATA!$D$169</definedName>
    <definedName name="wskakunin_owner7_JIMU_NAME_KANA">DATA!$D$170</definedName>
    <definedName name="wskakunin_owner7_NAME">DATA!$D$173</definedName>
    <definedName name="wskakunin_owner7_NAME_KANA">DATA!$D$174</definedName>
    <definedName name="wskakunin_owner7_POST">DATA!$D$171</definedName>
    <definedName name="wskakunin_owner7_POST_KANA">DATA!$D$172</definedName>
    <definedName name="wskakunin_owner7_TEL">DATA!$D$177</definedName>
    <definedName name="wskakunin_owner7_ZIP">DATA!$D$175</definedName>
    <definedName name="wskakunin_owner8__address">DATA!$D$189</definedName>
    <definedName name="wskakunin_owner8_JIMU_NAME">DATA!$D$182</definedName>
    <definedName name="wskakunin_owner8_JIMU_NAME_KANA">DATA!$D$183</definedName>
    <definedName name="wskakunin_owner8_NAME">DATA!$D$186</definedName>
    <definedName name="wskakunin_owner8_NAME_KANA">DATA!$D$187</definedName>
    <definedName name="wskakunin_owner8_POST">DATA!$D$184</definedName>
    <definedName name="wskakunin_owner8_POST_KANA">DATA!$D$185</definedName>
    <definedName name="wskakunin_owner8_TEL">DATA!$D$190</definedName>
    <definedName name="wskakunin_owner8_ZIP">DATA!$D$188</definedName>
    <definedName name="wskakunin_owner9__address">DATA!$D$202</definedName>
    <definedName name="wskakunin_owner9_JIMU_NAME">DATA!$D$195</definedName>
    <definedName name="wskakunin_owner9_JIMU_NAME_KANA">DATA!$D$196</definedName>
    <definedName name="wskakunin_owner9_NAME">DATA!$D$199</definedName>
    <definedName name="wskakunin_owner9_NAME_KANA">DATA!$D$200</definedName>
    <definedName name="wskakunin_owner9_POST">DATA!$D$197</definedName>
    <definedName name="wskakunin_owner9_POST_KANA">DATA!$D$198</definedName>
    <definedName name="wskakunin_owner9_TEL">DATA!$D$203</definedName>
    <definedName name="wskakunin_owner9_ZIP">DATA!$D$201</definedName>
    <definedName name="wskakunin_P1_HENKOU_GAIYOU">DATA!$D$66</definedName>
    <definedName name="wskakunin_P2_BIKOU">DATA!$D$909</definedName>
    <definedName name="wskakunin_P3_BIKOU">DATA!$D$1260</definedName>
    <definedName name="wskakunin_P3_SONOTA">DATA!$D$1258</definedName>
    <definedName name="wskakunin_p4_1__kouji">DATA!$D$950</definedName>
    <definedName name="wskakunin_p4_1_KAISU_TIKAI">DATA!$D$952</definedName>
    <definedName name="wskakunin_p4_1_KAISU_TIKAI_NOZOKU">DATA!$D$951</definedName>
    <definedName name="wskakunin_p4_1_KAISU_YUKA_MENSEKI_SHINSEI">DATA!$D$957</definedName>
    <definedName name="wskakunin_p4_1_KOUZOU1">DATA!$D$953</definedName>
    <definedName name="wskakunin_p4_1_KOUZOU2">DATA!$D$954</definedName>
    <definedName name="wskakunin_p4_1_p5_1_KAI">DATA!$D$962</definedName>
    <definedName name="wskakunin_p4_1_p5_1_P4_MENSEKI_SHINSEI">DATA!$D$963</definedName>
    <definedName name="wskakunin_p4_1_p5_2_KAI">DATA!$D$964</definedName>
    <definedName name="wskakunin_p4_1_p5_2_P4_MENSEKI_SHINSEI">DATA!$D$965</definedName>
    <definedName name="wskakunin_p4_1_p5_3_KAI">DATA!$D$966</definedName>
    <definedName name="wskakunin_p4_1_p5_3_P4_MENSEKI_SHINSEI">DATA!$D$967</definedName>
    <definedName name="wskakunin_p4_1_TAKASA_KEN_MAX">DATA!$D$956</definedName>
    <definedName name="wskakunin_p4_1_TAKASA_MAX">DATA!$D$955</definedName>
    <definedName name="wskakunin_p4_1_TOKUREI_KAKUNIN_FLAG">DATA!$D$958</definedName>
    <definedName name="wskakunin_p4_1_youto1_YOUTO">DATA!$D$941</definedName>
    <definedName name="wskakunin_p4_1_youto1_YOUTO_CODE">DATA!$D$942</definedName>
    <definedName name="wskakunin_PAGE1_ALTERATION_NOTE">DATA!$D$73</definedName>
    <definedName name="wskakunin_sekkei1__address">DATA!$D$365</definedName>
    <definedName name="wskakunin_sekkei1__sikaku">DATA!$D$353</definedName>
    <definedName name="wskakunin_sekkei1_DOC">DATA!$D$367</definedName>
    <definedName name="wskakunin_sekkei1_JIMU__sikaku">DATA!$D$358</definedName>
    <definedName name="wskakunin_sekkei1_JIMU_NAME">DATA!$D$362</definedName>
    <definedName name="wskakunin_sekkei1_JIMU_NO">DATA!$D$361</definedName>
    <definedName name="wskakunin_sekkei1_JIMU_SIKAKU__label">DATA!$D$359</definedName>
    <definedName name="wskakunin_sekkei1_JIMU_TOUROKU_KIKAN__label">DATA!$D$360</definedName>
    <definedName name="wskakunin_sekkei1_KENTIKUSI_NO">DATA!$D$356</definedName>
    <definedName name="wskakunin_sekkei1_NAME">DATA!$D$357</definedName>
    <definedName name="wskakunin_sekkei1_SIKAKU__label">DATA!$D$354</definedName>
    <definedName name="wskakunin_sekkei1_TEL">DATA!$D$366</definedName>
    <definedName name="wskakunin_sekkei1_TOUROKU_KIKAN__label">DATA!$D$355</definedName>
    <definedName name="wskakunin_sekkei1_ZIP">DATA!$D$364</definedName>
    <definedName name="wskakunin_sekkei10__address">DATA!$D$518</definedName>
    <definedName name="wskakunin_sekkei10__sikaku">DATA!$D$506</definedName>
    <definedName name="wskakunin_sekkei10_DOC">DATA!$D$520</definedName>
    <definedName name="wskakunin_sekkei10_JIMU__sikaku">DATA!$D$511</definedName>
    <definedName name="wskakunin_sekkei10_JIMU_NAME">DATA!$D$515</definedName>
    <definedName name="wskakunin_sekkei10_JIMU_NO">DATA!$D$514</definedName>
    <definedName name="wskakunin_sekkei10_JIMU_SIKAKU__label">DATA!$D$512</definedName>
    <definedName name="wskakunin_sekkei10_JIMU_TOUROKU_KIKAN__label">DATA!$D$513</definedName>
    <definedName name="wskakunin_sekkei10_KENTIKUSI_NO">DATA!$D$509</definedName>
    <definedName name="wskakunin_sekkei10_NAME">DATA!$D$510</definedName>
    <definedName name="wskakunin_sekkei10_SIKAKU__label">DATA!$D$507</definedName>
    <definedName name="wskakunin_sekkei10_TEL">DATA!$D$519</definedName>
    <definedName name="wskakunin_sekkei10_TOUROKU_KIKAN__label">DATA!$D$508</definedName>
    <definedName name="wskakunin_sekkei10_ZIP">DATA!$D$517</definedName>
    <definedName name="wskakunin_sekkei11__address">DATA!$D$535</definedName>
    <definedName name="wskakunin_sekkei11__sikaku">DATA!$D$523</definedName>
    <definedName name="wskakunin_sekkei11_DOC">DATA!$D$537</definedName>
    <definedName name="wskakunin_sekkei11_JIMU__sikaku">DATA!$D$528</definedName>
    <definedName name="wskakunin_sekkei11_JIMU_NAME">DATA!$D$532</definedName>
    <definedName name="wskakunin_sekkei11_JIMU_NO">DATA!$D$531</definedName>
    <definedName name="wskakunin_sekkei11_JIMU_SIKAKU__label">DATA!$D$529</definedName>
    <definedName name="wskakunin_sekkei11_JIMU_TOUROKU_KIKAN__label">DATA!$D$530</definedName>
    <definedName name="wskakunin_sekkei11_KENTIKUSI_NO">DATA!$D$526</definedName>
    <definedName name="wskakunin_sekkei11_NAME">DATA!$D$527</definedName>
    <definedName name="wskakunin_sekkei11_SIKAKU__label">DATA!$D$524</definedName>
    <definedName name="wskakunin_sekkei11_TEL">DATA!$D$536</definedName>
    <definedName name="wskakunin_sekkei11_TOUROKU_KIKAN__label">DATA!$D$525</definedName>
    <definedName name="wskakunin_sekkei11_ZIP">DATA!$D$534</definedName>
    <definedName name="wskakunin_sekkei12__address">DATA!$D$552</definedName>
    <definedName name="wskakunin_sekkei12__sikaku">DATA!$D$540</definedName>
    <definedName name="wskakunin_sekkei12_DOC">DATA!$D$554</definedName>
    <definedName name="wskakunin_sekkei12_JIMU__sikaku">DATA!$D$545</definedName>
    <definedName name="wskakunin_sekkei12_JIMU_NAME">DATA!$D$549</definedName>
    <definedName name="wskakunin_sekkei12_JIMU_NO">DATA!$D$548</definedName>
    <definedName name="wskakunin_sekkei12_JIMU_SIKAKU__label">DATA!$D$546</definedName>
    <definedName name="wskakunin_sekkei12_JIMU_TOUROKU_KIKAN__label">DATA!$D$547</definedName>
    <definedName name="wskakunin_sekkei12_KENTIKUSI_NO">DATA!$D$543</definedName>
    <definedName name="wskakunin_sekkei12_NAME">DATA!$D$544</definedName>
    <definedName name="wskakunin_sekkei12_SIKAKU__label">DATA!$D$541</definedName>
    <definedName name="wskakunin_sekkei12_TEL">DATA!$D$553</definedName>
    <definedName name="wskakunin_sekkei12_TOUROKU_KIKAN__label">DATA!$D$542</definedName>
    <definedName name="wskakunin_sekkei12_ZIP">DATA!$D$551</definedName>
    <definedName name="wskakunin_sekkei2__address">DATA!$D$382</definedName>
    <definedName name="wskakunin_sekkei2__sikaku">DATA!$D$370</definedName>
    <definedName name="wskakunin_sekkei2_DOC">DATA!$D$384</definedName>
    <definedName name="wskakunin_sekkei2_JIMU__sikaku">DATA!$D$375</definedName>
    <definedName name="wskakunin_sekkei2_JIMU_NAME">DATA!$D$379</definedName>
    <definedName name="wskakunin_sekkei2_JIMU_NO">DATA!$D$378</definedName>
    <definedName name="wskakunin_sekkei2_JIMU_SIKAKU__label">DATA!$D$376</definedName>
    <definedName name="wskakunin_sekkei2_JIMU_TOUROKU_KIKAN__label">DATA!$D$377</definedName>
    <definedName name="wskakunin_sekkei2_KENTIKUSI_NO">DATA!$D$373</definedName>
    <definedName name="wskakunin_sekkei2_NAME">DATA!$D$374</definedName>
    <definedName name="wskakunin_sekkei2_SIKAKU__label">DATA!$D$371</definedName>
    <definedName name="wskakunin_sekkei2_TEL">DATA!$D$383</definedName>
    <definedName name="wskakunin_sekkei2_TOUROKU_KIKAN__label">DATA!$D$372</definedName>
    <definedName name="wskakunin_sekkei2_ZIP">DATA!$D$381</definedName>
    <definedName name="wskakunin_sekkei3__address">DATA!$D$399</definedName>
    <definedName name="wskakunin_sekkei3__sikaku">DATA!$D$387</definedName>
    <definedName name="wskakunin_sekkei3_DOC">DATA!$D$401</definedName>
    <definedName name="wskakunin_sekkei3_JIMU__sikaku">DATA!$D$392</definedName>
    <definedName name="wskakunin_sekkei3_JIMU_NAME">DATA!$D$396</definedName>
    <definedName name="wskakunin_sekkei3_JIMU_NO">DATA!$D$395</definedName>
    <definedName name="wskakunin_sekkei3_JIMU_SIKAKU__label">DATA!$D$393</definedName>
    <definedName name="wskakunin_sekkei3_JIMU_TOUROKU_KIKAN__label">DATA!$D$394</definedName>
    <definedName name="wskakunin_sekkei3_KENTIKUSI_NO">DATA!$D$390</definedName>
    <definedName name="wskakunin_sekkei3_NAME">DATA!$D$391</definedName>
    <definedName name="wskakunin_sekkei3_SIKAKU__label">DATA!$D$388</definedName>
    <definedName name="wskakunin_sekkei3_TEL">DATA!$D$400</definedName>
    <definedName name="wskakunin_sekkei3_TOUROKU_KIKAN__label">DATA!$D$389</definedName>
    <definedName name="wskakunin_sekkei3_ZIP">DATA!$D$398</definedName>
    <definedName name="wskakunin_sekkei4__address">DATA!$D$416</definedName>
    <definedName name="wskakunin_sekkei4__sikaku">DATA!$D$404</definedName>
    <definedName name="wskakunin_sekkei4_DOC">DATA!$D$418</definedName>
    <definedName name="wskakunin_sekkei4_JIMU__sikaku">DATA!$D$409</definedName>
    <definedName name="wskakunin_sekkei4_JIMU_NAME">DATA!$D$413</definedName>
    <definedName name="wskakunin_sekkei4_JIMU_NO">DATA!$D$412</definedName>
    <definedName name="wskakunin_sekkei4_JIMU_SIKAKU__label">DATA!$D$410</definedName>
    <definedName name="wskakunin_sekkei4_JIMU_TOUROKU_KIKAN__label">DATA!$D$411</definedName>
    <definedName name="wskakunin_sekkei4_KENTIKUSI_NO">DATA!$D$407</definedName>
    <definedName name="wskakunin_sekkei4_NAME">DATA!$D$408</definedName>
    <definedName name="wskakunin_sekkei4_SIKAKU__label">DATA!$D$405</definedName>
    <definedName name="wskakunin_sekkei4_TEL">DATA!$D$417</definedName>
    <definedName name="wskakunin_sekkei4_TOUROKU_KIKAN__label">DATA!$D$406</definedName>
    <definedName name="wskakunin_sekkei4_ZIP">DATA!$D$415</definedName>
    <definedName name="wskakunin_sekkei5__address">DATA!$D$433</definedName>
    <definedName name="wskakunin_sekkei5__sikaku">DATA!$D$421</definedName>
    <definedName name="wskakunin_sekkei5_DOC">DATA!$D$435</definedName>
    <definedName name="wskakunin_sekkei5_JIMU__sikaku">DATA!$D$426</definedName>
    <definedName name="wskakunin_sekkei5_JIMU_NAME">DATA!$D$430</definedName>
    <definedName name="wskakunin_sekkei5_JIMU_NO">DATA!$D$429</definedName>
    <definedName name="wskakunin_sekkei5_JIMU_SIKAKU__label">DATA!$D$427</definedName>
    <definedName name="wskakunin_sekkei5_JIMU_TOUROKU_KIKAN__label">DATA!$D$428</definedName>
    <definedName name="wskakunin_sekkei5_KENTIKUSI_NO">DATA!$D$424</definedName>
    <definedName name="wskakunin_sekkei5_NAME">DATA!$D$425</definedName>
    <definedName name="wskakunin_sekkei5_SIKAKU__label">DATA!$D$422</definedName>
    <definedName name="wskakunin_sekkei5_TEL">DATA!$D$434</definedName>
    <definedName name="wskakunin_sekkei5_TOUROKU_KIKAN__label">DATA!$D$423</definedName>
    <definedName name="wskakunin_sekkei5_ZIP">DATA!$D$432</definedName>
    <definedName name="wskakunin_sekkei6__address">DATA!$D$450</definedName>
    <definedName name="wskakunin_sekkei6__sikaku">DATA!$D$438</definedName>
    <definedName name="wskakunin_sekkei6_DOC">DATA!$D$452</definedName>
    <definedName name="wskakunin_sekkei6_JIMU__sikaku">DATA!$D$443</definedName>
    <definedName name="wskakunin_sekkei6_JIMU_NAME">DATA!$D$447</definedName>
    <definedName name="wskakunin_sekkei6_JIMU_NO">DATA!$D$446</definedName>
    <definedName name="wskakunin_sekkei6_JIMU_SIKAKU__label">DATA!$D$444</definedName>
    <definedName name="wskakunin_sekkei6_JIMU_TOUROKU_KIKAN__label">DATA!$D$445</definedName>
    <definedName name="wskakunin_sekkei6_KENTIKUSI_NO">DATA!$D$441</definedName>
    <definedName name="wskakunin_sekkei6_NAME">DATA!$D$442</definedName>
    <definedName name="wskakunin_sekkei6_SIKAKU__label">DATA!$D$439</definedName>
    <definedName name="wskakunin_sekkei6_TEL">DATA!$D$451</definedName>
    <definedName name="wskakunin_sekkei6_TOUROKU_KIKAN__label">DATA!$D$440</definedName>
    <definedName name="wskakunin_sekkei6_ZIP">DATA!$D$449</definedName>
    <definedName name="wskakunin_sekkei7__address">DATA!$D$467</definedName>
    <definedName name="wskakunin_sekkei7__sikaku">DATA!$D$455</definedName>
    <definedName name="wskakunin_sekkei7_DOC">DATA!$D$469</definedName>
    <definedName name="wskakunin_sekkei7_JIMU__sikaku">DATA!$D$460</definedName>
    <definedName name="wskakunin_sekkei7_JIMU_NAME">DATA!$D$464</definedName>
    <definedName name="wskakunin_sekkei7_JIMU_NO">DATA!$D$463</definedName>
    <definedName name="wskakunin_sekkei7_JIMU_SIKAKU__label">DATA!$D$461</definedName>
    <definedName name="wskakunin_sekkei7_JIMU_TOUROKU_KIKAN__label">DATA!$D$462</definedName>
    <definedName name="wskakunin_sekkei7_KENTIKUSI_NO">DATA!$D$458</definedName>
    <definedName name="wskakunin_sekkei7_NAME">DATA!$D$459</definedName>
    <definedName name="wskakunin_sekkei7_SIKAKU__label">DATA!$D$456</definedName>
    <definedName name="wskakunin_sekkei7_TEL">DATA!$D$468</definedName>
    <definedName name="wskakunin_sekkei7_TOUROKU_KIKAN__label">DATA!$D$457</definedName>
    <definedName name="wskakunin_sekkei7_ZIP">DATA!$D$466</definedName>
    <definedName name="wskakunin_sekkei8__address">DATA!$D$484</definedName>
    <definedName name="wskakunin_sekkei8__sikaku">DATA!$D$472</definedName>
    <definedName name="wskakunin_sekkei8_DOC">DATA!$D$486</definedName>
    <definedName name="wskakunin_sekkei8_JIMU__sikaku">DATA!$D$477</definedName>
    <definedName name="wskakunin_sekkei8_JIMU_NAME">DATA!$D$481</definedName>
    <definedName name="wskakunin_sekkei8_JIMU_NO">DATA!$D$480</definedName>
    <definedName name="wskakunin_sekkei8_JIMU_SIKAKU__label">DATA!$D$478</definedName>
    <definedName name="wskakunin_sekkei8_JIMU_TOUROKU_KIKAN__label">DATA!$D$479</definedName>
    <definedName name="wskakunin_sekkei8_KENTIKUSI_NO">DATA!$D$475</definedName>
    <definedName name="wskakunin_sekkei8_NAME">DATA!$D$476</definedName>
    <definedName name="wskakunin_sekkei8_SIKAKU__label">DATA!$D$473</definedName>
    <definedName name="wskakunin_sekkei8_TEL">DATA!$D$485</definedName>
    <definedName name="wskakunin_sekkei8_TOUROKU_KIKAN__label">DATA!$D$474</definedName>
    <definedName name="wskakunin_sekkei8_ZIP">DATA!$D$483</definedName>
    <definedName name="wskakunin_sekkei9__address">DATA!$D$501</definedName>
    <definedName name="wskakunin_sekkei9__sikaku">DATA!$D$489</definedName>
    <definedName name="wskakunin_sekkei9_DOC">DATA!$D$503</definedName>
    <definedName name="wskakunin_sekkei9_JIMU__sikaku">DATA!$D$494</definedName>
    <definedName name="wskakunin_sekkei9_JIMU_NAME">DATA!$D$498</definedName>
    <definedName name="wskakunin_sekkei9_JIMU_NO">DATA!$D$497</definedName>
    <definedName name="wskakunin_sekkei9_JIMU_SIKAKU__label">DATA!$D$495</definedName>
    <definedName name="wskakunin_sekkei9_JIMU_TOUROKU_KIKAN__label">DATA!$D$496</definedName>
    <definedName name="wskakunin_sekkei9_KENTIKUSI_NO">DATA!$D$492</definedName>
    <definedName name="wskakunin_sekkei9_NAME">DATA!$D$493</definedName>
    <definedName name="wskakunin_sekkei9_SIKAKU__label">DATA!$D$490</definedName>
    <definedName name="wskakunin_sekkei9_TEL">DATA!$D$502</definedName>
    <definedName name="wskakunin_sekkei9_TOUROKU_KIKAN__label">DATA!$D$491</definedName>
    <definedName name="wskakunin_sekkei9_ZIP">DATA!$D$500</definedName>
    <definedName name="wskakunin_sekou1__address">DATA!$D$850</definedName>
    <definedName name="wskakunin_sekou1_JIMU_NAME">DATA!$D$848</definedName>
    <definedName name="wskakunin_sekou1_NAME">DATA!$D$844</definedName>
    <definedName name="wskakunin_sekou1_SEKOU__sikaku">DATA!$D$845</definedName>
    <definedName name="wskakunin_sekou1_SEKOU_NO">DATA!$D$847</definedName>
    <definedName name="wskakunin_sekou1_SEKOU_SIKAKU__label">DATA!$D$846</definedName>
    <definedName name="wskakunin_sekou1_TEL">DATA!$D$851</definedName>
    <definedName name="wskakunin_sekou1_ZIP">DATA!$D$849</definedName>
    <definedName name="wskakunin_sekou2__address">DATA!$D$860</definedName>
    <definedName name="wskakunin_sekou2_JIMU_NAME">DATA!$D$858</definedName>
    <definedName name="wskakunin_sekou2_NAME">DATA!$D$854</definedName>
    <definedName name="wskakunin_sekou2_SEKOU__sikaku">DATA!$D$855</definedName>
    <definedName name="wskakunin_sekou2_SEKOU_NO">DATA!$D$857</definedName>
    <definedName name="wskakunin_sekou2_SEKOU_SIKAKU__label">DATA!$D$856</definedName>
    <definedName name="wskakunin_sekou2_TEL">DATA!$D$861</definedName>
    <definedName name="wskakunin_sekou2_ZIP">DATA!$D$859</definedName>
    <definedName name="wskakunin_sekou3__address">DATA!$D$870</definedName>
    <definedName name="wskakunin_sekou3_JIMU_NAME">DATA!$D$868</definedName>
    <definedName name="wskakunin_sekou3_NAME">DATA!$D$864</definedName>
    <definedName name="wskakunin_sekou3_SEKOU__sikaku">DATA!$D$865</definedName>
    <definedName name="wskakunin_sekou3_SEKOU_NO">DATA!$D$867</definedName>
    <definedName name="wskakunin_sekou3_SEKOU_SIKAKU__label">DATA!$D$866</definedName>
    <definedName name="wskakunin_sekou3_TEL">DATA!$D$871</definedName>
    <definedName name="wskakunin_sekou3_ZIP">DATA!$D$869</definedName>
    <definedName name="wskakunin_sekou4__address">DATA!$D$880</definedName>
    <definedName name="wskakunin_sekou4_JIMU_NAME">DATA!$D$878</definedName>
    <definedName name="wskakunin_sekou4_NAME">DATA!$D$874</definedName>
    <definedName name="wskakunin_sekou4_SEKOU__sikaku">DATA!$D$875</definedName>
    <definedName name="wskakunin_sekou4_SEKOU_NO">DATA!$D$877</definedName>
    <definedName name="wskakunin_sekou4_SEKOU_SIKAKU__label">DATA!$D$876</definedName>
    <definedName name="wskakunin_sekou4_TEL">DATA!$D$881</definedName>
    <definedName name="wskakunin_sekou4_ZIP">DATA!$D$879</definedName>
    <definedName name="wskakunin_sekou5__address">DATA!$D$890</definedName>
    <definedName name="wskakunin_sekou5_JIMU_NAME">DATA!$D$888</definedName>
    <definedName name="wskakunin_sekou5_NAME">DATA!$D$884</definedName>
    <definedName name="wskakunin_sekou5_SEKOU__sikaku">DATA!$D$885</definedName>
    <definedName name="wskakunin_sekou5_SEKOU_NO">DATA!$D$887</definedName>
    <definedName name="wskakunin_sekou5_SEKOU_SIKAKU__label">DATA!$D$886</definedName>
    <definedName name="wskakunin_sekou5_TEL">DATA!$D$891</definedName>
    <definedName name="wskakunin_sekou5_ZIP">DATA!$D$889</definedName>
    <definedName name="wskakunin_sekou6__address">DATA!$D$900</definedName>
    <definedName name="wskakunin_sekou6_JIMU_NAME">DATA!$D$898</definedName>
    <definedName name="wskakunin_sekou6_NAME">DATA!$D$894</definedName>
    <definedName name="wskakunin_sekou6_SEKOU__sikaku">DATA!$D$895</definedName>
    <definedName name="wskakunin_sekou6_SEKOU_NO">DATA!$D$897</definedName>
    <definedName name="wskakunin_sekou6_SEKOU_SIKAKU__label">DATA!$D$896</definedName>
    <definedName name="wskakunin_sekou6_TEL">DATA!$D$901</definedName>
    <definedName name="wskakunin_sekou6_ZIP">DATA!$D$899</definedName>
    <definedName name="wskakunin_SHIKITI_MENSEKI_1_TOTAL">DATA!$D$1030</definedName>
    <definedName name="wskakunin_SHIKITI_MENSEKI_1A">DATA!$D$1005</definedName>
    <definedName name="wskakunin_SHIKITI_MENSEKI_1B">DATA!$D$1006</definedName>
    <definedName name="wskakunin_SHIKITI_MENSEKI_1C">DATA!$D$1007</definedName>
    <definedName name="wskakunin_SHIKITI_MENSEKI_1D">DATA!$D$1008</definedName>
    <definedName name="wskakunin_SHIKITI_MENSEKI_2_TOTAL">DATA!$D$1031</definedName>
    <definedName name="wskakunin_SHIKITI_MENSEKI_2A">DATA!$D$1009</definedName>
    <definedName name="wskakunin_SHIKITI_MENSEKI_2B">DATA!$D$1010</definedName>
    <definedName name="wskakunin_SHIKITI_MENSEKI_2C">DATA!$D$1011</definedName>
    <definedName name="wskakunin_SHIKITI_MENSEKI_2D">DATA!$D$1012</definedName>
    <definedName name="wskakunin_SHIKITI_MENSEKI_BIKOU">DATA!$D$1034</definedName>
    <definedName name="wskakunin_SHINSEI_DATE">DATA!$D$61</definedName>
    <definedName name="wskakunin_SONOTA_KUIKI">DATA!$D$997</definedName>
    <definedName name="wskakunin_TAKASA_MAX_SHINSEI">DATA!$D$1174</definedName>
    <definedName name="wskakunin_TAKASA_MAX_SONOTA">DATA!$D$1175</definedName>
    <definedName name="wskakunin_tekihan01_TEKIHAN_KIKAN_ADDRESS">DATA!$D$919</definedName>
    <definedName name="wskakunin_tekihan01_TEKIHAN_KIKAN_KEN__ken">DATA!$D$918</definedName>
    <definedName name="wskakunin_tekihan01_TEKIHAN_KIKAN_NAME">DATA!$D$917</definedName>
    <definedName name="wskakunin_tekihan01_TEKIHAN_STATE">DATA!$D$913</definedName>
    <definedName name="wskakunin_tekihan02_TEKIHAN_KIKAN_ADDRESS">DATA!$D$923</definedName>
    <definedName name="wskakunin_tekihan02_TEKIHAN_KIKAN_KEN__ken">DATA!$D$922</definedName>
    <definedName name="wskakunin_tekihan02_TEKIHAN_KIKAN_NAME">DATA!$D$921</definedName>
    <definedName name="wskakunin_TOKUREI_1">DATA!$D$1268</definedName>
    <definedName name="wskakunin_TOKUREI_2">DATA!$D$1269</definedName>
    <definedName name="wskakunin_TOKUREI_3">DATA!$D$1270</definedName>
    <definedName name="wskakunin_TOKUREI_4">DATA!$D$1271</definedName>
    <definedName name="wskakunin_TOKUREI_TAKASA">DATA!$D$1189</definedName>
    <definedName name="wskakunin_TOKUREI_TAKASA_DOURO">DATA!$D$1194</definedName>
    <definedName name="wskakunin_TOKUREI_TAKASA_KITA">DATA!$D$1196</definedName>
    <definedName name="wskakunin_TOKUREI_TAKASA_RINTI">DATA!$D$1195</definedName>
    <definedName name="wskakunin_TOKUTEI_KOUJI_KANRYOU_DATE">DATA!$D$1283</definedName>
    <definedName name="wskakunin_TOKUTEI_KOUTEI">DATA!$D$1280</definedName>
    <definedName name="wskakunin_YOUSEKI_RITU">DATA!$D$1166</definedName>
    <definedName name="wskakunin_YOUSEKI_RITU_A">DATA!$D$1020</definedName>
    <definedName name="wskakunin_YOUSEKI_RITU_B">DATA!$D$1021</definedName>
    <definedName name="wskakunin_YOUSEKI_RITU_C">DATA!$D$1022</definedName>
    <definedName name="wskakunin_YOUSEKI_RITU_D">DATA!$D$1023</definedName>
    <definedName name="wskakunin_YOUTO">DATA!$D$1037</definedName>
    <definedName name="wskakunin_YOUTO_CODE">DATA!$D$1036</definedName>
    <definedName name="wskakunin_YOUTO_TIIKI">DATA!$D$1014</definedName>
    <definedName name="wskakunin_YOUTO_TIIKI_A">DATA!$D$1015</definedName>
    <definedName name="wskakunin_YOUTO_TIIKI_B">DATA!$D$1016</definedName>
    <definedName name="wskakunin_YOUTO_TIIKI_C">DATA!$D$1017</definedName>
    <definedName name="wskakunin_YOUTO_TIIKI_D">DATA!$D$1018</definedName>
    <definedName name="wskakuninKOUJI_SETUBI">DATA!$D$1050</definedName>
    <definedName name="Z_D83ABAE7_1F4C_4C77_8E04_C5172671ED17_.wvu.PrintArea" localSheetId="33" hidden="1">設申一面!$B$1:$BM$100</definedName>
    <definedName name="Z_D83ABAE7_1F4C_4C77_8E04_C5172671ED17_.wvu.PrintArea" localSheetId="35">設申一面_旧!$B$1:$BM$100</definedName>
    <definedName name="Z_D83ABAE7_1F4C_4C77_8E04_C5172671ED17_.wvu.PrintArea" localSheetId="34" hidden="1">設申二面戸!$B$1:$BX$104</definedName>
    <definedName name="Z_D83ABAE7_1F4C_4C77_8E04_C5172671ED17_.wvu.PrintArea" localSheetId="36">設申二面戸_旧!$B$1:$BX$106</definedName>
    <definedName name="Z_D83ABAE7_1F4C_4C77_8E04_C5172671ED17_.wvu.PrintArea" localSheetId="37" hidden="1">中現申一面!$B$1:$BM$122</definedName>
    <definedName name="Z_D83ABAE7_1F4C_4C77_8E04_C5172671ED17_.wvu.PrintArea" localSheetId="39">中現申一面_旧!$B$1:$BM$122</definedName>
    <definedName name="Z_D83ABAE7_1F4C_4C77_8E04_C5172671ED17_.wvu.PrintArea" localSheetId="38" hidden="1">中現申二面!$A$1:$CD$103</definedName>
    <definedName name="Z_D83ABAE7_1F4C_4C77_8E04_C5172671ED17_.wvu.PrintArea" localSheetId="40">中現申二面_旧!$A$1:$CD$104</definedName>
    <definedName name="Z_D83ABAE7_1F4C_4C77_8E04_C5172671ED17_.wvu.PrintArea" localSheetId="41" hidden="1">適合申一面!$A$1:$AK$57</definedName>
    <definedName name="Z_D83ABAE7_1F4C_4C77_8E04_C5172671ED17_.wvu.PrintArea" localSheetId="43">適合申一面_旧!$A$1:$AK$57</definedName>
    <definedName name="Z_D83ABAE7_1F4C_4C77_8E04_C5172671ED17_.wvu.PrintArea" localSheetId="42" hidden="1">適合申二面戸!$B$1:$CG$101</definedName>
    <definedName name="Z_D83ABAE7_1F4C_4C77_8E04_C5172671ED17_.wvu.PrintArea" localSheetId="44">適合申二面戸_旧!$B$1:$CG$102</definedName>
    <definedName name="Z_D83ABAE7_1F4C_4C77_8E04_C5172671ED17_.wvu.Rows" localSheetId="3">DATA!$943:$949</definedName>
    <definedName name="Z_D83ABAE7_1F4C_4C77_8E04_C5172671ED17_.wvu.Rows" localSheetId="33" hidden="1">設申一面!$7:$7</definedName>
    <definedName name="Z_D83ABAE7_1F4C_4C77_8E04_C5172671ED17_.wvu.Rows" localSheetId="35">設申一面_旧!$7:$7</definedName>
    <definedName name="Z_F44FDF34_F52E_4D9A_BAB4_806A25CCEEBC_.wvu.PrintArea" localSheetId="33" hidden="1">設申一面!$B$1:$BM$100</definedName>
    <definedName name="Z_F44FDF34_F52E_4D9A_BAB4_806A25CCEEBC_.wvu.PrintArea" localSheetId="35">設申一面_旧!$B$1:$BM$100</definedName>
    <definedName name="Z_F44FDF34_F52E_4D9A_BAB4_806A25CCEEBC_.wvu.PrintArea" localSheetId="34" hidden="1">設申二面戸!$B$1:$BX$104</definedName>
    <definedName name="Z_F44FDF34_F52E_4D9A_BAB4_806A25CCEEBC_.wvu.PrintArea" localSheetId="36">設申二面戸_旧!$B$1:$BX$106</definedName>
    <definedName name="Z_F44FDF34_F52E_4D9A_BAB4_806A25CCEEBC_.wvu.PrintArea" localSheetId="37" hidden="1">中現申一面!$B$1:$BM$122</definedName>
    <definedName name="Z_F44FDF34_F52E_4D9A_BAB4_806A25CCEEBC_.wvu.PrintArea" localSheetId="39">中現申一面_旧!$B$1:$BM$122</definedName>
    <definedName name="Z_F44FDF34_F52E_4D9A_BAB4_806A25CCEEBC_.wvu.PrintArea" localSheetId="38" hidden="1">中現申二面!$A$1:$CD$103</definedName>
    <definedName name="Z_F44FDF34_F52E_4D9A_BAB4_806A25CCEEBC_.wvu.PrintArea" localSheetId="40">中現申二面_旧!$A$1:$CD$104</definedName>
    <definedName name="Z_F44FDF34_F52E_4D9A_BAB4_806A25CCEEBC_.wvu.PrintArea" localSheetId="41" hidden="1">適合申一面!$A$1:$AK$57</definedName>
    <definedName name="Z_F44FDF34_F52E_4D9A_BAB4_806A25CCEEBC_.wvu.PrintArea" localSheetId="43">適合申一面_旧!$A$1:$AK$57</definedName>
    <definedName name="Z_F44FDF34_F52E_4D9A_BAB4_806A25CCEEBC_.wvu.PrintArea" localSheetId="42" hidden="1">適合申二面戸!$B$1:$CG$101</definedName>
    <definedName name="Z_F44FDF34_F52E_4D9A_BAB4_806A25CCEEBC_.wvu.PrintArea" localSheetId="44">適合申二面戸_旧!$B$1:$CG$102</definedName>
    <definedName name="Z_F44FDF34_F52E_4D9A_BAB4_806A25CCEEBC_.wvu.Rows" localSheetId="33" hidden="1">設申一面!$7:$7</definedName>
    <definedName name="Z_F44FDF34_F52E_4D9A_BAB4_806A25CCEEBC_.wvu.Rows" localSheetId="35">設申一面_旧!$7:$7</definedName>
    <definedName name="しろくろ">リスト!$I$1:$I$2</definedName>
    <definedName name="チェック">リスト!$P$1:$P$2</definedName>
    <definedName name="はんとく">リスト!$F$1:$F$3</definedName>
    <definedName name="一級">項目リスト!$A$3</definedName>
    <definedName name="外壁後退">リスト!$K$1:$K$5</definedName>
    <definedName name="確変">リスト!$S$1:$S$2</definedName>
    <definedName name="居住専用番号">リスト!$Q$1:$Q$5</definedName>
    <definedName name="許可">リスト!$M$1:$M$20</definedName>
    <definedName name="許可区分">リスト!$D$1:$D$4</definedName>
    <definedName name="近隣商業地域">項目リスト!$L$3:$L$8</definedName>
    <definedName name="近隣商業地域建ぺい率">項目リスト!$Y$3:$Y$4</definedName>
    <definedName name="月">リスト!$H$1:$H$13</definedName>
    <definedName name="建ぺい率">項目リスト!$R$2:$AD$2</definedName>
    <definedName name="建昇工">リスト!$T$1:$T$3</definedName>
    <definedName name="建築士">項目リスト!$A$2:$C$2</definedName>
    <definedName name="県知事">項目リスト!$A$4:$A$50</definedName>
    <definedName name="工業専用地域">項目リスト!$P$3:$P$7</definedName>
    <definedName name="工業専用地域建ぺい率">項目リスト!$AC$3:$AC$6</definedName>
    <definedName name="工業地域">項目リスト!$O$3:$O$7</definedName>
    <definedName name="工業地域建ぺい率">項目リスト!$AB$3:$AB$4</definedName>
    <definedName name="工事届用主要用途">項目リスト!$AO$3:$AO$7</definedName>
    <definedName name="工事届用主要用途2">項目リスト!$AO$8:$AO$44</definedName>
    <definedName name="工事届用主要用途区分">項目リスト!$AO$3:$AP$44</definedName>
    <definedName name="構造">項目リスト!$AF$3:$AF$8</definedName>
    <definedName name="号">リスト!$U$1:$U$2</definedName>
    <definedName name="産業番号">リスト!$R$1:$R$37</definedName>
    <definedName name="指定なし">項目リスト!$Q$3:$Q$8</definedName>
    <definedName name="指定なし建ぺい率">項目リスト!$AD$3:$AD$7</definedName>
    <definedName name="施工者">項目リスト!$D$3:$D$51</definedName>
    <definedName name="資格">リスト!$A$2:$A$5</definedName>
    <definedName name="準工業地域">項目リスト!$N$3:$N$8</definedName>
    <definedName name="準工業地域建ぺい率">項目リスト!$AA$3:$AA$5</definedName>
    <definedName name="準住居地域">項目リスト!$K$3:$K$8</definedName>
    <definedName name="準住居地域建ぺい率">項目リスト!$X$3:$X$5</definedName>
    <definedName name="商業地域">項目リスト!$M$3:$M$14</definedName>
    <definedName name="商業地域建ぺい率">項目リスト!$Z$3</definedName>
    <definedName name="図書">リスト!$C$1:$C$6</definedName>
    <definedName name="数字">リスト!$G$1:$G$32</definedName>
    <definedName name="耐火建築物">項目リスト!$AM$3:$AM$8</definedName>
    <definedName name="大臣">項目リスト!$A$3</definedName>
    <definedName name="第一種住居地域">項目リスト!$I$3:$I$8</definedName>
    <definedName name="第一種住居地域建ぺい率">項目リスト!$V$3:$V$5</definedName>
    <definedName name="第一種中高層住居専用地域">項目リスト!$G$3:$G$8</definedName>
    <definedName name="第一種中高層住居専用地域建ぺい率">項目リスト!$T$3:$T$6</definedName>
    <definedName name="第一種低層住居専用地域">項目リスト!$E$3:$E$8</definedName>
    <definedName name="第一種低層住居専用地域建ぺい率">項目リスト!$R$3:$R$6</definedName>
    <definedName name="第二種住居地域">項目リスト!$J$3:$J$8</definedName>
    <definedName name="第二種住居地域建ぺい率">項目リスト!$W$3:$W$5</definedName>
    <definedName name="第二種中高層住居専用地域">項目リスト!$H$3:$H$8</definedName>
    <definedName name="第二種中高層住居専用地域建ぺい率">項目リスト!$U$3:$U$6</definedName>
    <definedName name="第二種低層住居専用地域">項目リスト!$F$3:$F$8</definedName>
    <definedName name="第二種低層住居専用地域建ぺい率">項目リスト!$S$3:$S$6</definedName>
    <definedName name="都道府県">リスト!$B$1:$B$3</definedName>
    <definedName name="特定工程">リスト!$N$1:$N$12</definedName>
    <definedName name="二級">項目リスト!$B$3:$B$49</definedName>
    <definedName name="年度">リスト!$E$1:$E$22</definedName>
    <definedName name="便所">項目リスト!$AN$3:$AN$5</definedName>
    <definedName name="面積">リスト!$J$1:$J$4</definedName>
    <definedName name="木造">項目リスト!$C$3:$C$49</definedName>
    <definedName name="容積率">項目リスト!$E$2:$Q$2</definedName>
    <definedName name="用途区分">項目リスト!$AG$3:$AG$68</definedName>
    <definedName name="用途地域">項目リスト!$AE$3:$AE$15</definedName>
    <definedName name="和暦">リスト!$O$1:$O$3</definedName>
  </definedNames>
  <calcPr calcId="191029"/>
  <customWorkbookViews>
    <customWorkbookView name="kasumi-PC - 個人用ビュー" guid="{E028D9C5-4CBB-430B-B1F8-80DD1ABDFA29}" mergeInterval="0" personalView="1" maximized="1" xWindow="1912" yWindow="-8" windowWidth="1936" windowHeight="1096" tabRatio="947" activeSheetId="3"/>
    <customWorkbookView name="tokunaga - 個人用ビュー" guid="{D83ABAE7-1F4C-4C77-8E04-C5172671ED17}" mergeInterval="0" personalView="1" maximized="1" xWindow="1912" yWindow="-8" windowWidth="1936" windowHeight="1096" tabRatio="947" activeSheetId="2"/>
    <customWorkbookView name="terada - 個人用ビュー" guid="{2DA24103-744A-47E0-AFFB-F94A0E194D57}" mergeInterval="0" personalView="1" xWindow="2047" yWindow="11" windowWidth="1720" windowHeight="1010" tabRatio="947"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8" i="181" l="1"/>
  <c r="L26" i="181"/>
  <c r="Q22" i="181"/>
  <c r="O22" i="181"/>
  <c r="L22" i="181"/>
  <c r="O15" i="181"/>
  <c r="O13" i="181"/>
  <c r="P16" i="183"/>
  <c r="P13" i="183"/>
  <c r="P11" i="183"/>
  <c r="I19" i="182"/>
  <c r="I18" i="182"/>
  <c r="O12" i="182"/>
  <c r="O16" i="179"/>
  <c r="O13" i="179"/>
  <c r="O11" i="179"/>
  <c r="H17" i="178"/>
  <c r="H16" i="178"/>
  <c r="H15" i="178"/>
  <c r="H14" i="178"/>
  <c r="H13" i="178"/>
  <c r="H11" i="178"/>
  <c r="H10" i="178"/>
  <c r="H9" i="178"/>
  <c r="H8" i="178"/>
  <c r="H7" i="178"/>
  <c r="O16" i="172"/>
  <c r="M16" i="172"/>
  <c r="K16" i="172"/>
  <c r="I16" i="172"/>
  <c r="O15" i="172"/>
  <c r="M15" i="172"/>
  <c r="K15" i="172"/>
  <c r="I15" i="172"/>
  <c r="P13" i="172"/>
  <c r="F13" i="172"/>
  <c r="P10" i="172"/>
  <c r="I10" i="172"/>
  <c r="F9" i="172"/>
  <c r="F8" i="172"/>
  <c r="F7" i="172"/>
  <c r="F6" i="172"/>
  <c r="H56" i="171"/>
  <c r="H55" i="171"/>
  <c r="H54" i="171"/>
  <c r="H53" i="171"/>
  <c r="H52" i="171"/>
  <c r="Q51" i="171"/>
  <c r="N51" i="171"/>
  <c r="I51" i="171"/>
  <c r="H50" i="171"/>
  <c r="Q49" i="171"/>
  <c r="N49" i="171"/>
  <c r="I49" i="171"/>
  <c r="H47" i="171"/>
  <c r="H46" i="171"/>
  <c r="H45" i="171"/>
  <c r="H44" i="171"/>
  <c r="H43" i="171"/>
  <c r="Q42" i="171"/>
  <c r="N42" i="171"/>
  <c r="I42" i="171"/>
  <c r="H41" i="171"/>
  <c r="Q40" i="171"/>
  <c r="N40" i="171"/>
  <c r="I40" i="171"/>
  <c r="H38" i="171"/>
  <c r="H37" i="171"/>
  <c r="H36" i="171"/>
  <c r="H35" i="171"/>
  <c r="H34" i="171"/>
  <c r="Q33" i="171"/>
  <c r="N33" i="171"/>
  <c r="I33" i="171"/>
  <c r="H32" i="171"/>
  <c r="Q31" i="171"/>
  <c r="N31" i="171"/>
  <c r="I31" i="171"/>
  <c r="H28" i="171"/>
  <c r="H27" i="171"/>
  <c r="H26" i="171"/>
  <c r="H25" i="171"/>
  <c r="H24" i="171"/>
  <c r="Q23" i="171"/>
  <c r="N23" i="171"/>
  <c r="I23" i="171"/>
  <c r="H22" i="171"/>
  <c r="Q21" i="171"/>
  <c r="N21" i="171"/>
  <c r="I21" i="171"/>
  <c r="H18" i="171"/>
  <c r="H17" i="171"/>
  <c r="H16" i="171"/>
  <c r="H15" i="171"/>
  <c r="Q14" i="171"/>
  <c r="N14" i="171"/>
  <c r="I14" i="171"/>
  <c r="H13" i="171"/>
  <c r="Q12" i="171"/>
  <c r="N12" i="171"/>
  <c r="I12" i="171"/>
  <c r="H10" i="171"/>
  <c r="H9" i="171"/>
  <c r="H8" i="171"/>
  <c r="H7" i="171"/>
  <c r="H6" i="171"/>
  <c r="O16" i="170"/>
  <c r="O13" i="170"/>
  <c r="O11" i="170"/>
  <c r="J17" i="169"/>
  <c r="J16" i="169"/>
  <c r="J15" i="169"/>
  <c r="J14" i="169"/>
  <c r="J13" i="169"/>
  <c r="J10" i="169"/>
  <c r="J9" i="169"/>
  <c r="J8" i="169"/>
  <c r="J7" i="169"/>
  <c r="J6" i="169"/>
  <c r="H30" i="155"/>
  <c r="D18" i="155"/>
  <c r="B18" i="155"/>
  <c r="L14" i="155"/>
  <c r="L12" i="155"/>
  <c r="O11" i="154"/>
  <c r="O10" i="154"/>
  <c r="R24" i="271"/>
  <c r="I24" i="271"/>
  <c r="R23" i="271"/>
  <c r="I23" i="271"/>
  <c r="I22" i="271"/>
  <c r="O21" i="271"/>
  <c r="L21" i="271"/>
  <c r="I21" i="271"/>
  <c r="J18" i="271"/>
  <c r="J17" i="271"/>
  <c r="Q16" i="271"/>
  <c r="J16" i="271"/>
  <c r="T15" i="271"/>
  <c r="M15" i="271"/>
  <c r="J14" i="271"/>
  <c r="J13" i="271"/>
  <c r="J12" i="271"/>
  <c r="J10" i="271"/>
  <c r="J9" i="271"/>
  <c r="I8" i="271"/>
  <c r="I59" i="149"/>
  <c r="I58" i="149"/>
  <c r="I57" i="149"/>
  <c r="I56" i="149"/>
  <c r="W55" i="149"/>
  <c r="P55" i="149"/>
  <c r="I55" i="149"/>
  <c r="I54" i="149"/>
  <c r="W53" i="149"/>
  <c r="P53" i="149"/>
  <c r="I53" i="149"/>
  <c r="I50" i="149"/>
  <c r="I49" i="149"/>
  <c r="I48" i="149"/>
  <c r="I47" i="149"/>
  <c r="W46" i="149"/>
  <c r="P46" i="149"/>
  <c r="I46" i="149"/>
  <c r="I45" i="149"/>
  <c r="W44" i="149"/>
  <c r="P44" i="149"/>
  <c r="I44" i="149"/>
  <c r="I41" i="149"/>
  <c r="I40" i="149"/>
  <c r="I39" i="149"/>
  <c r="I38" i="149"/>
  <c r="W37" i="149"/>
  <c r="P37" i="149"/>
  <c r="I37" i="149"/>
  <c r="I36" i="149"/>
  <c r="W35" i="149"/>
  <c r="P35" i="149"/>
  <c r="I35" i="149"/>
  <c r="I31" i="149"/>
  <c r="I30" i="149"/>
  <c r="I29" i="149"/>
  <c r="I28" i="149"/>
  <c r="W27" i="149"/>
  <c r="P27" i="149"/>
  <c r="I27" i="149"/>
  <c r="I26" i="149"/>
  <c r="W25" i="149"/>
  <c r="P25" i="149"/>
  <c r="I25" i="149"/>
  <c r="I20" i="149"/>
  <c r="I19" i="149"/>
  <c r="I18" i="149"/>
  <c r="I17" i="149"/>
  <c r="W16" i="149"/>
  <c r="P16" i="149"/>
  <c r="I16" i="149"/>
  <c r="I15" i="149"/>
  <c r="W14" i="149"/>
  <c r="P14" i="149"/>
  <c r="I14" i="149"/>
  <c r="I10" i="149"/>
  <c r="I9" i="149"/>
  <c r="I8" i="149"/>
  <c r="I7" i="149"/>
  <c r="I6" i="149"/>
  <c r="C32" i="157"/>
  <c r="D24" i="157"/>
  <c r="P11" i="157"/>
  <c r="P9" i="157"/>
  <c r="C23" i="270"/>
  <c r="C22" i="270"/>
  <c r="C21" i="270"/>
  <c r="P13" i="270"/>
  <c r="P11" i="270"/>
  <c r="B9" i="270"/>
  <c r="O16" i="156"/>
  <c r="O14" i="156"/>
  <c r="O11" i="156"/>
  <c r="O9" i="156"/>
  <c r="G34" i="269"/>
  <c r="G32" i="269"/>
  <c r="Q16" i="269"/>
  <c r="Q14" i="269"/>
  <c r="Q11" i="269"/>
  <c r="Q9" i="269"/>
  <c r="H30" i="127"/>
  <c r="D18" i="127"/>
  <c r="B18" i="127"/>
  <c r="L14" i="127"/>
  <c r="L12" i="127"/>
  <c r="C33" i="253"/>
  <c r="S11" i="253"/>
  <c r="S9" i="253"/>
  <c r="O3" i="253"/>
  <c r="K3" i="253"/>
  <c r="B27" i="265"/>
  <c r="S13" i="265"/>
  <c r="S11" i="265"/>
  <c r="P148" i="261"/>
  <c r="G148" i="261"/>
  <c r="P145" i="261"/>
  <c r="I145" i="261"/>
  <c r="I144" i="261"/>
  <c r="I143" i="261"/>
  <c r="N134" i="261"/>
  <c r="H134" i="261"/>
  <c r="I131" i="261"/>
  <c r="I128" i="261"/>
  <c r="I125" i="261"/>
  <c r="H122" i="261"/>
  <c r="H119" i="261"/>
  <c r="V91" i="261"/>
  <c r="S91" i="261"/>
  <c r="P91" i="261"/>
  <c r="P85" i="261"/>
  <c r="G85" i="261"/>
  <c r="P82" i="261"/>
  <c r="I82" i="261"/>
  <c r="I81" i="261"/>
  <c r="I80" i="261"/>
  <c r="N71" i="261"/>
  <c r="H71" i="261"/>
  <c r="I68" i="261"/>
  <c r="I65" i="261"/>
  <c r="I59" i="261"/>
  <c r="H56" i="261"/>
  <c r="H53" i="261"/>
  <c r="S13" i="261"/>
  <c r="S11" i="261"/>
  <c r="T90" i="268"/>
  <c r="Q90" i="268"/>
  <c r="N90" i="268"/>
  <c r="T87" i="268"/>
  <c r="Q87" i="268"/>
  <c r="N87" i="268"/>
  <c r="C33" i="268"/>
  <c r="T100" i="267"/>
  <c r="Q100" i="267"/>
  <c r="N100" i="267"/>
  <c r="T97" i="267"/>
  <c r="Q97" i="267"/>
  <c r="N97" i="267"/>
  <c r="C33" i="267"/>
  <c r="C27" i="266"/>
  <c r="S13" i="266"/>
  <c r="S11" i="266"/>
  <c r="P79" i="264"/>
  <c r="G79" i="264"/>
  <c r="P76" i="264"/>
  <c r="I76" i="264"/>
  <c r="I75" i="264"/>
  <c r="I74" i="264"/>
  <c r="Y68" i="264"/>
  <c r="V68" i="264"/>
  <c r="R68" i="264"/>
  <c r="O68" i="264"/>
  <c r="N67" i="264"/>
  <c r="G67" i="264"/>
  <c r="I64" i="264"/>
  <c r="I61" i="264"/>
  <c r="I58" i="264"/>
  <c r="H55" i="264"/>
  <c r="S15" i="264"/>
  <c r="S13" i="264"/>
  <c r="T305" i="263"/>
  <c r="Q305" i="263"/>
  <c r="N305" i="263"/>
  <c r="T302" i="263"/>
  <c r="Q302" i="263"/>
  <c r="N302" i="263"/>
  <c r="T238" i="263"/>
  <c r="Q238" i="263"/>
  <c r="N238" i="263"/>
  <c r="T235" i="263"/>
  <c r="Q235" i="263"/>
  <c r="N235" i="263"/>
  <c r="P81" i="263"/>
  <c r="G81" i="263"/>
  <c r="P78" i="263"/>
  <c r="I78" i="263"/>
  <c r="J77" i="263"/>
  <c r="J76" i="263"/>
  <c r="I67" i="263"/>
  <c r="I64" i="263"/>
  <c r="K61" i="263"/>
  <c r="H61" i="263"/>
  <c r="I58" i="263"/>
  <c r="H55" i="263"/>
  <c r="S15" i="263"/>
  <c r="S13" i="263"/>
  <c r="T293" i="262"/>
  <c r="Q293" i="262"/>
  <c r="N293" i="262"/>
  <c r="T290" i="262"/>
  <c r="Q290" i="262"/>
  <c r="N290" i="262"/>
  <c r="T245" i="262"/>
  <c r="Q245" i="262"/>
  <c r="N245" i="262"/>
  <c r="T242" i="262"/>
  <c r="Q242" i="262"/>
  <c r="N242" i="262"/>
  <c r="P82" i="262"/>
  <c r="G82" i="262"/>
  <c r="P79" i="262"/>
  <c r="I79" i="262"/>
  <c r="J78" i="262"/>
  <c r="J77" i="262"/>
  <c r="N70" i="262"/>
  <c r="H70" i="262"/>
  <c r="I67" i="262"/>
  <c r="I64" i="262"/>
  <c r="K61" i="262"/>
  <c r="H61" i="262"/>
  <c r="I58" i="262"/>
  <c r="H55" i="262"/>
  <c r="S15" i="262"/>
  <c r="S13" i="262"/>
  <c r="L40" i="130"/>
  <c r="Q19" i="130"/>
  <c r="Q17" i="130"/>
  <c r="Q14" i="130"/>
  <c r="Q12" i="130"/>
  <c r="K46" i="122"/>
  <c r="K45" i="122"/>
  <c r="K44" i="122"/>
  <c r="K43" i="122"/>
  <c r="R17" i="122"/>
  <c r="R15" i="122"/>
  <c r="R12" i="122"/>
  <c r="R10" i="122"/>
  <c r="J39" i="282"/>
  <c r="J38" i="282"/>
  <c r="J37" i="282"/>
  <c r="I36" i="282"/>
  <c r="U35" i="282"/>
  <c r="O35" i="282"/>
  <c r="I34" i="282"/>
  <c r="J32" i="282"/>
  <c r="J31" i="282"/>
  <c r="J30" i="282"/>
  <c r="I29" i="282"/>
  <c r="U28" i="282"/>
  <c r="O28" i="282"/>
  <c r="I27" i="282"/>
  <c r="J25" i="282"/>
  <c r="J24" i="282"/>
  <c r="J23" i="282"/>
  <c r="I22" i="282"/>
  <c r="U21" i="282"/>
  <c r="O21" i="282"/>
  <c r="I20" i="282"/>
  <c r="J18" i="282"/>
  <c r="J17" i="282"/>
  <c r="J16" i="282"/>
  <c r="I15" i="282"/>
  <c r="U14" i="282"/>
  <c r="O14" i="282"/>
  <c r="I13" i="282"/>
  <c r="J11" i="282"/>
  <c r="J10" i="282"/>
  <c r="J9" i="282"/>
  <c r="I8" i="282"/>
  <c r="U7" i="282"/>
  <c r="O7" i="282"/>
  <c r="I6" i="282"/>
  <c r="J44" i="281"/>
  <c r="J43" i="281"/>
  <c r="J42" i="281"/>
  <c r="I41" i="281"/>
  <c r="Z40" i="281"/>
  <c r="Q40" i="281"/>
  <c r="I40" i="281"/>
  <c r="I39" i="281"/>
  <c r="Z38" i="281"/>
  <c r="Q38" i="281"/>
  <c r="I38" i="281"/>
  <c r="J36" i="281"/>
  <c r="J35" i="281"/>
  <c r="J34" i="281"/>
  <c r="I33" i="281"/>
  <c r="Z32" i="281"/>
  <c r="Q32" i="281"/>
  <c r="I32" i="281"/>
  <c r="I31" i="281"/>
  <c r="Z30" i="281"/>
  <c r="Q30" i="281"/>
  <c r="I30" i="281"/>
  <c r="J28" i="281"/>
  <c r="J27" i="281"/>
  <c r="J26" i="281"/>
  <c r="I25" i="281"/>
  <c r="Z24" i="281"/>
  <c r="Q24" i="281"/>
  <c r="I24" i="281"/>
  <c r="I23" i="281"/>
  <c r="Z22" i="281"/>
  <c r="Q22" i="281"/>
  <c r="I22" i="281"/>
  <c r="J20" i="281"/>
  <c r="J19" i="281"/>
  <c r="J18" i="281"/>
  <c r="I17" i="281"/>
  <c r="Z16" i="281"/>
  <c r="Q16" i="281"/>
  <c r="I16" i="281"/>
  <c r="I15" i="281"/>
  <c r="Z14" i="281"/>
  <c r="Q14" i="281"/>
  <c r="I14" i="281"/>
  <c r="J12" i="281"/>
  <c r="J11" i="281"/>
  <c r="J10" i="281"/>
  <c r="I9" i="281"/>
  <c r="Z8" i="281"/>
  <c r="Q8" i="281"/>
  <c r="I8" i="281"/>
  <c r="I7" i="281"/>
  <c r="Z6" i="281"/>
  <c r="Q6" i="281"/>
  <c r="I6" i="281"/>
  <c r="J44" i="280"/>
  <c r="J43" i="280"/>
  <c r="J42" i="280"/>
  <c r="I41" i="280"/>
  <c r="Z40" i="280"/>
  <c r="Q40" i="280"/>
  <c r="I40" i="280"/>
  <c r="I39" i="280"/>
  <c r="Z38" i="280"/>
  <c r="Q38" i="280"/>
  <c r="I38" i="280"/>
  <c r="J36" i="280"/>
  <c r="J35" i="280"/>
  <c r="J34" i="280"/>
  <c r="I33" i="280"/>
  <c r="Z32" i="280"/>
  <c r="Q32" i="280"/>
  <c r="I32" i="280"/>
  <c r="I31" i="280"/>
  <c r="Z30" i="280"/>
  <c r="Q30" i="280"/>
  <c r="I30" i="280"/>
  <c r="J28" i="280"/>
  <c r="J27" i="280"/>
  <c r="J26" i="280"/>
  <c r="I25" i="280"/>
  <c r="Z24" i="280"/>
  <c r="Q24" i="280"/>
  <c r="I24" i="280"/>
  <c r="I23" i="280"/>
  <c r="Z22" i="280"/>
  <c r="Q22" i="280"/>
  <c r="I22" i="280"/>
  <c r="J20" i="280"/>
  <c r="J19" i="280"/>
  <c r="J18" i="280"/>
  <c r="I17" i="280"/>
  <c r="Z16" i="280"/>
  <c r="Q16" i="280"/>
  <c r="I16" i="280"/>
  <c r="I15" i="280"/>
  <c r="Z14" i="280"/>
  <c r="Q14" i="280"/>
  <c r="I14" i="280"/>
  <c r="J12" i="280"/>
  <c r="J11" i="280"/>
  <c r="J10" i="280"/>
  <c r="I9" i="280"/>
  <c r="Z8" i="280"/>
  <c r="Q8" i="280"/>
  <c r="I8" i="280"/>
  <c r="I7" i="280"/>
  <c r="Z6" i="280"/>
  <c r="Q6" i="280"/>
  <c r="I6" i="280"/>
  <c r="J34" i="279"/>
  <c r="J33" i="279"/>
  <c r="J32" i="279"/>
  <c r="J31" i="279"/>
  <c r="J30" i="279"/>
  <c r="J28" i="279"/>
  <c r="J27" i="279"/>
  <c r="J26" i="279"/>
  <c r="J25" i="279"/>
  <c r="J24" i="279"/>
  <c r="J22" i="279"/>
  <c r="J21" i="279"/>
  <c r="J20" i="279"/>
  <c r="J19" i="279"/>
  <c r="J18" i="279"/>
  <c r="J16" i="279"/>
  <c r="J15" i="279"/>
  <c r="J14" i="279"/>
  <c r="J13" i="279"/>
  <c r="J12" i="279"/>
  <c r="J10" i="279"/>
  <c r="J9" i="279"/>
  <c r="J8" i="279"/>
  <c r="J7" i="279"/>
  <c r="J6" i="279"/>
  <c r="J34" i="278"/>
  <c r="J33" i="278"/>
  <c r="J32" i="278"/>
  <c r="J31" i="278"/>
  <c r="J28" i="278"/>
  <c r="J27" i="278"/>
  <c r="J26" i="278"/>
  <c r="J25" i="278"/>
  <c r="J22" i="278"/>
  <c r="J21" i="278"/>
  <c r="J20" i="278"/>
  <c r="J19" i="278"/>
  <c r="J16" i="278"/>
  <c r="J15" i="278"/>
  <c r="J14" i="278"/>
  <c r="J13" i="278"/>
  <c r="J10" i="278"/>
  <c r="J9" i="278"/>
  <c r="J8" i="278"/>
  <c r="J7" i="278"/>
  <c r="L155" i="283"/>
  <c r="I155" i="283"/>
  <c r="E155" i="283"/>
  <c r="B155" i="283"/>
  <c r="L152" i="283"/>
  <c r="I152" i="283"/>
  <c r="E152" i="283"/>
  <c r="B152" i="283"/>
  <c r="C130" i="283"/>
  <c r="F85" i="283"/>
  <c r="J78" i="283"/>
  <c r="J77" i="283"/>
  <c r="J76" i="283"/>
  <c r="U75" i="283"/>
  <c r="O75" i="283"/>
  <c r="I74" i="283"/>
  <c r="I73" i="283"/>
  <c r="J71" i="283"/>
  <c r="J70" i="283"/>
  <c r="J69" i="283"/>
  <c r="I68" i="283"/>
  <c r="Z67" i="283"/>
  <c r="Q67" i="283"/>
  <c r="I67" i="283"/>
  <c r="I66" i="283"/>
  <c r="Z65" i="283"/>
  <c r="Q65" i="283"/>
  <c r="I65" i="283"/>
  <c r="J63" i="283"/>
  <c r="J62" i="283"/>
  <c r="J61" i="283"/>
  <c r="I60" i="283"/>
  <c r="Z59" i="283"/>
  <c r="Q59" i="283"/>
  <c r="I59" i="283"/>
  <c r="I58" i="283"/>
  <c r="Z57" i="283"/>
  <c r="Q57" i="283"/>
  <c r="I57" i="283"/>
  <c r="J55" i="283"/>
  <c r="J54" i="283"/>
  <c r="J53" i="283"/>
  <c r="J52" i="283"/>
  <c r="J51" i="283"/>
  <c r="J49" i="283"/>
  <c r="J48" i="283"/>
  <c r="J47" i="283"/>
  <c r="J46" i="283"/>
  <c r="J43" i="283"/>
  <c r="J42" i="283"/>
  <c r="J41" i="283"/>
  <c r="J40" i="283"/>
  <c r="J39" i="283"/>
  <c r="R22" i="283"/>
  <c r="R20" i="283"/>
  <c r="R18" i="283"/>
  <c r="R13" i="283"/>
  <c r="R11" i="283"/>
  <c r="L161" i="284"/>
  <c r="I161" i="284"/>
  <c r="E161" i="284"/>
  <c r="B161" i="284"/>
  <c r="L158" i="284"/>
  <c r="I158" i="284"/>
  <c r="E158" i="284"/>
  <c r="B158" i="284"/>
  <c r="C136" i="284"/>
  <c r="F85" i="284"/>
  <c r="J78" i="284"/>
  <c r="J77" i="284"/>
  <c r="J76" i="284"/>
  <c r="U75" i="284"/>
  <c r="O75" i="284"/>
  <c r="I74" i="284"/>
  <c r="I73" i="284"/>
  <c r="J71" i="284"/>
  <c r="J70" i="284"/>
  <c r="J69" i="284"/>
  <c r="I68" i="284"/>
  <c r="Z67" i="284"/>
  <c r="Q67" i="284"/>
  <c r="I67" i="284"/>
  <c r="I66" i="284"/>
  <c r="Z65" i="284"/>
  <c r="Q65" i="284"/>
  <c r="I65" i="284"/>
  <c r="J63" i="284"/>
  <c r="J62" i="284"/>
  <c r="J61" i="284"/>
  <c r="I60" i="284"/>
  <c r="Z59" i="284"/>
  <c r="Q59" i="284"/>
  <c r="I59" i="284"/>
  <c r="I58" i="284"/>
  <c r="Z57" i="284"/>
  <c r="Q57" i="284"/>
  <c r="I57" i="284"/>
  <c r="J55" i="284"/>
  <c r="J54" i="284"/>
  <c r="J53" i="284"/>
  <c r="J52" i="284"/>
  <c r="J51" i="284"/>
  <c r="J49" i="284"/>
  <c r="J48" i="284"/>
  <c r="J47" i="284"/>
  <c r="J46" i="284"/>
  <c r="J43" i="284"/>
  <c r="J42" i="284"/>
  <c r="J41" i="284"/>
  <c r="J40" i="284"/>
  <c r="J39" i="284"/>
  <c r="R22" i="284"/>
  <c r="R20" i="284"/>
  <c r="R18" i="284"/>
  <c r="R13" i="284"/>
  <c r="R11" i="284"/>
  <c r="R180" i="274"/>
  <c r="G180" i="274"/>
  <c r="J179" i="274"/>
  <c r="J178" i="274"/>
  <c r="J177" i="274"/>
  <c r="J176" i="274"/>
  <c r="H167" i="274"/>
  <c r="H164" i="274"/>
  <c r="P161" i="274"/>
  <c r="H161" i="274"/>
  <c r="H158" i="274"/>
  <c r="T155" i="274"/>
  <c r="N155" i="274"/>
  <c r="H155" i="274"/>
  <c r="K152" i="274"/>
  <c r="C152" i="274"/>
  <c r="X151" i="274"/>
  <c r="Q151" i="274"/>
  <c r="K151" i="274"/>
  <c r="C151" i="274"/>
  <c r="B147" i="274"/>
  <c r="F87" i="274"/>
  <c r="J71" i="274"/>
  <c r="J70" i="274"/>
  <c r="J69" i="274"/>
  <c r="I68" i="274"/>
  <c r="AB67" i="274"/>
  <c r="S67" i="274"/>
  <c r="J67" i="274"/>
  <c r="I66" i="274"/>
  <c r="AA65" i="274"/>
  <c r="R65" i="274"/>
  <c r="J65" i="274"/>
  <c r="J61" i="274"/>
  <c r="J60" i="274"/>
  <c r="J59" i="274"/>
  <c r="J58" i="274"/>
  <c r="J57" i="274"/>
  <c r="J53" i="274"/>
  <c r="J52" i="274"/>
  <c r="J51" i="274"/>
  <c r="J50" i="274"/>
  <c r="J45" i="274"/>
  <c r="J44" i="274"/>
  <c r="J43" i="274"/>
  <c r="J42" i="274"/>
  <c r="J41" i="274"/>
  <c r="R13" i="274"/>
  <c r="R11" i="274"/>
  <c r="S107" i="93"/>
  <c r="G107" i="93"/>
  <c r="J106" i="93"/>
  <c r="J105" i="93"/>
  <c r="J104" i="93"/>
  <c r="J103" i="93"/>
  <c r="H96" i="93"/>
  <c r="H94" i="93"/>
  <c r="H90" i="93"/>
  <c r="T88" i="93"/>
  <c r="N88" i="93"/>
  <c r="H88" i="93"/>
  <c r="K86" i="93"/>
  <c r="C86" i="93"/>
  <c r="X85" i="93"/>
  <c r="Q85" i="93"/>
  <c r="K85" i="93"/>
  <c r="C85" i="93"/>
  <c r="B82" i="93"/>
  <c r="J64" i="93"/>
  <c r="J63" i="93"/>
  <c r="J62" i="93"/>
  <c r="I61" i="93"/>
  <c r="Z60" i="93"/>
  <c r="Q60" i="93"/>
  <c r="I60" i="93"/>
  <c r="I59" i="93"/>
  <c r="Z58" i="93"/>
  <c r="Q58" i="93"/>
  <c r="I58" i="93"/>
  <c r="J56" i="93"/>
  <c r="J55" i="93"/>
  <c r="J54" i="93"/>
  <c r="J53" i="93"/>
  <c r="J52" i="93"/>
  <c r="R133" i="213"/>
  <c r="G133" i="213"/>
  <c r="J132" i="213"/>
  <c r="J131" i="213"/>
  <c r="J130" i="213"/>
  <c r="J129" i="213"/>
  <c r="H119" i="213"/>
  <c r="H116" i="213"/>
  <c r="H110" i="213"/>
  <c r="T107" i="213"/>
  <c r="N107" i="213"/>
  <c r="H107" i="213"/>
  <c r="K104" i="213"/>
  <c r="C104" i="213"/>
  <c r="X103" i="213"/>
  <c r="Q103" i="213"/>
  <c r="K103" i="213"/>
  <c r="C103" i="213"/>
  <c r="B99" i="213"/>
  <c r="J70" i="213"/>
  <c r="J69" i="213"/>
  <c r="J68" i="213"/>
  <c r="I67" i="213"/>
  <c r="AB66" i="213"/>
  <c r="S66" i="213"/>
  <c r="J66" i="213"/>
  <c r="I65" i="213"/>
  <c r="AA64" i="213"/>
  <c r="R64" i="213"/>
  <c r="J64" i="213"/>
  <c r="J60" i="213"/>
  <c r="J59" i="213"/>
  <c r="J58" i="213"/>
  <c r="J57" i="213"/>
  <c r="J56" i="213"/>
  <c r="S160" i="92"/>
  <c r="G160" i="92"/>
  <c r="J159" i="92"/>
  <c r="J158" i="92"/>
  <c r="J157" i="92"/>
  <c r="J156" i="92"/>
  <c r="H149" i="92"/>
  <c r="H147" i="92"/>
  <c r="P145" i="92"/>
  <c r="H145" i="92"/>
  <c r="H143" i="92"/>
  <c r="T141" i="92"/>
  <c r="N141" i="92"/>
  <c r="H141" i="92"/>
  <c r="K139" i="92"/>
  <c r="C139" i="92"/>
  <c r="X138" i="92"/>
  <c r="Q138" i="92"/>
  <c r="K138" i="92"/>
  <c r="C138" i="92"/>
  <c r="B135" i="92"/>
  <c r="F73" i="92"/>
  <c r="J65" i="92"/>
  <c r="J64" i="92"/>
  <c r="J63" i="92"/>
  <c r="I62" i="92"/>
  <c r="Z61" i="92"/>
  <c r="Q61" i="92"/>
  <c r="I61" i="92"/>
  <c r="I60" i="92"/>
  <c r="Z59" i="92"/>
  <c r="Q59" i="92"/>
  <c r="I59" i="92"/>
  <c r="J57" i="92"/>
  <c r="J56" i="92"/>
  <c r="J55" i="92"/>
  <c r="J54" i="92"/>
  <c r="J53" i="92"/>
  <c r="J51" i="92"/>
  <c r="J50" i="92"/>
  <c r="J49" i="92"/>
  <c r="J48" i="92"/>
  <c r="J45" i="92"/>
  <c r="J44" i="92"/>
  <c r="J43" i="92"/>
  <c r="J42" i="92"/>
  <c r="J41" i="92"/>
  <c r="R14" i="92"/>
  <c r="R11" i="92"/>
  <c r="R181" i="260"/>
  <c r="G181" i="260"/>
  <c r="J180" i="260"/>
  <c r="J179" i="260"/>
  <c r="J178" i="260"/>
  <c r="J177" i="260"/>
  <c r="H168" i="260"/>
  <c r="H165" i="260"/>
  <c r="P162" i="260"/>
  <c r="H162" i="260"/>
  <c r="H159" i="260"/>
  <c r="T156" i="260"/>
  <c r="N156" i="260"/>
  <c r="H156" i="260"/>
  <c r="K153" i="260"/>
  <c r="C153" i="260"/>
  <c r="X152" i="260"/>
  <c r="Q152" i="260"/>
  <c r="K152" i="260"/>
  <c r="C152" i="260"/>
  <c r="B148" i="260"/>
  <c r="F86" i="260"/>
  <c r="J70" i="260"/>
  <c r="J69" i="260"/>
  <c r="J68" i="260"/>
  <c r="I67" i="260"/>
  <c r="AB66" i="260"/>
  <c r="S66" i="260"/>
  <c r="J66" i="260"/>
  <c r="I65" i="260"/>
  <c r="AA64" i="260"/>
  <c r="R64" i="260"/>
  <c r="J64" i="260"/>
  <c r="J60" i="260"/>
  <c r="J59" i="260"/>
  <c r="J58" i="260"/>
  <c r="J57" i="260"/>
  <c r="J56" i="260"/>
  <c r="J52" i="260"/>
  <c r="J51" i="260"/>
  <c r="J50" i="260"/>
  <c r="J49" i="260"/>
  <c r="J44" i="260"/>
  <c r="J43" i="260"/>
  <c r="J42" i="260"/>
  <c r="J41" i="260"/>
  <c r="J40" i="260"/>
  <c r="R13" i="260"/>
  <c r="R11" i="260"/>
  <c r="K27" i="164"/>
  <c r="W24" i="164"/>
  <c r="I24" i="164"/>
  <c r="L20" i="164"/>
  <c r="P18" i="164"/>
  <c r="K15" i="164"/>
  <c r="W12" i="164"/>
  <c r="I12" i="164"/>
  <c r="L8" i="164"/>
  <c r="P6" i="164"/>
  <c r="X42" i="250"/>
  <c r="AF23" i="250"/>
  <c r="AP16" i="250"/>
  <c r="AA16" i="250"/>
  <c r="BL9" i="250"/>
  <c r="Y9" i="250"/>
  <c r="I23" i="249"/>
  <c r="I22" i="249"/>
  <c r="F18" i="249"/>
  <c r="O17" i="249"/>
  <c r="F17" i="249"/>
  <c r="G16" i="249"/>
  <c r="F14" i="249"/>
  <c r="O13" i="249"/>
  <c r="F13" i="249"/>
  <c r="G12" i="249"/>
  <c r="J11" i="249"/>
  <c r="X41" i="294"/>
  <c r="AP16" i="294"/>
  <c r="AA16" i="294"/>
  <c r="BL9" i="294"/>
  <c r="Y9" i="294"/>
  <c r="I23" i="293"/>
  <c r="I22" i="293"/>
  <c r="F18" i="293"/>
  <c r="O17" i="293"/>
  <c r="F17" i="293"/>
  <c r="G15" i="293"/>
  <c r="F14" i="293"/>
  <c r="O13" i="293"/>
  <c r="F13" i="293"/>
  <c r="G11" i="293"/>
  <c r="X44" i="248"/>
  <c r="AF25" i="248"/>
  <c r="AK16" i="248"/>
  <c r="Z16" i="248"/>
  <c r="BH9" i="248"/>
  <c r="Y9" i="248"/>
  <c r="O53" i="247"/>
  <c r="O49" i="247"/>
  <c r="K41" i="247"/>
  <c r="W38" i="247"/>
  <c r="I38" i="247"/>
  <c r="L34" i="247"/>
  <c r="K29" i="247"/>
  <c r="W26" i="247"/>
  <c r="I26" i="247"/>
  <c r="L22" i="247"/>
  <c r="P20" i="247"/>
  <c r="X43" i="292"/>
  <c r="AK16" i="292"/>
  <c r="Z16" i="292"/>
  <c r="BH9" i="292"/>
  <c r="Y9" i="292"/>
  <c r="O53" i="291"/>
  <c r="O49" i="291"/>
  <c r="K41" i="291"/>
  <c r="W38" i="291"/>
  <c r="I38" i="291"/>
  <c r="L32" i="291"/>
  <c r="K29" i="291"/>
  <c r="W26" i="291"/>
  <c r="I26" i="291"/>
  <c r="L20" i="291"/>
  <c r="X45" i="246"/>
  <c r="AD26" i="246"/>
  <c r="AN17" i="246"/>
  <c r="AA17" i="246"/>
  <c r="BG10" i="246"/>
  <c r="X10" i="246"/>
  <c r="O50" i="245"/>
  <c r="O46" i="245"/>
  <c r="K38" i="245"/>
  <c r="W35" i="245"/>
  <c r="I35" i="245"/>
  <c r="L31" i="245"/>
  <c r="K26" i="245"/>
  <c r="W23" i="245"/>
  <c r="I23" i="245"/>
  <c r="L19" i="245"/>
  <c r="P17" i="245"/>
  <c r="X44" i="290"/>
  <c r="AN17" i="290"/>
  <c r="AA17" i="290"/>
  <c r="BG10" i="290"/>
  <c r="X10" i="290"/>
  <c r="O50" i="289"/>
  <c r="O46" i="289"/>
  <c r="K38" i="289"/>
  <c r="W35" i="289"/>
  <c r="I35" i="289"/>
  <c r="L29" i="289"/>
  <c r="K26" i="289"/>
  <c r="W23" i="289"/>
  <c r="I23" i="289"/>
  <c r="L17" i="289"/>
  <c r="T28" i="85"/>
  <c r="P28" i="85"/>
  <c r="I28" i="85"/>
  <c r="H26" i="85"/>
  <c r="H24" i="85"/>
  <c r="H22" i="85"/>
  <c r="I20" i="85"/>
  <c r="M18" i="85"/>
  <c r="K18" i="85"/>
  <c r="I18" i="85"/>
  <c r="H18" i="85"/>
  <c r="M11" i="85"/>
  <c r="M9" i="85"/>
  <c r="M8" i="85"/>
  <c r="D32" i="84"/>
  <c r="E30" i="84"/>
  <c r="I28" i="84"/>
  <c r="G28" i="84"/>
  <c r="E28" i="84"/>
  <c r="C28" i="84"/>
  <c r="C25" i="84"/>
  <c r="C24" i="84"/>
  <c r="C23" i="84"/>
  <c r="K21" i="84"/>
  <c r="C21" i="84"/>
  <c r="O20" i="84"/>
  <c r="I20" i="84"/>
  <c r="C20" i="84"/>
  <c r="N11" i="84"/>
  <c r="N10" i="84"/>
  <c r="G27" i="83"/>
  <c r="G25" i="83"/>
  <c r="G23" i="83"/>
  <c r="G21" i="83"/>
  <c r="G19" i="83"/>
  <c r="M8" i="83"/>
  <c r="M7" i="83"/>
  <c r="W40" i="82"/>
  <c r="R40" i="82"/>
  <c r="J40" i="82"/>
  <c r="H39" i="82"/>
  <c r="H38" i="82"/>
  <c r="H37" i="82"/>
  <c r="Y36" i="82"/>
  <c r="W36" i="82"/>
  <c r="U36" i="82"/>
  <c r="T36" i="82"/>
  <c r="I36" i="82"/>
  <c r="O8" i="82"/>
  <c r="O7" i="82"/>
  <c r="G27" i="81"/>
  <c r="G25" i="81"/>
  <c r="G23" i="81"/>
  <c r="L21" i="81"/>
  <c r="J21" i="81"/>
  <c r="H21" i="81"/>
  <c r="G21" i="81"/>
  <c r="H19" i="81"/>
  <c r="M16" i="81"/>
  <c r="M15" i="81"/>
  <c r="H11" i="80"/>
  <c r="V10" i="80"/>
  <c r="T10" i="80"/>
  <c r="R10" i="80"/>
  <c r="Q10" i="80"/>
  <c r="I10" i="80"/>
  <c r="G21" i="79"/>
  <c r="H20" i="79"/>
  <c r="L19" i="79"/>
  <c r="J19" i="79"/>
  <c r="H19" i="79"/>
  <c r="F19" i="79"/>
  <c r="L13" i="79"/>
  <c r="L12" i="79"/>
  <c r="L11" i="79"/>
  <c r="L10" i="79"/>
  <c r="H8" i="255"/>
  <c r="H7" i="255"/>
  <c r="I20" i="158"/>
  <c r="I19" i="158"/>
  <c r="I17" i="158"/>
  <c r="I16" i="158"/>
  <c r="K11" i="158"/>
  <c r="K10" i="158"/>
  <c r="C107" i="286"/>
  <c r="Y103" i="286"/>
  <c r="I103" i="286"/>
  <c r="R100" i="286"/>
  <c r="I100" i="286"/>
  <c r="E100" i="286"/>
  <c r="R99" i="286"/>
  <c r="I99" i="286"/>
  <c r="E99" i="286"/>
  <c r="I95" i="286"/>
  <c r="I92" i="286"/>
  <c r="I89" i="286"/>
  <c r="U88" i="286"/>
  <c r="O88" i="286"/>
  <c r="J88" i="286"/>
  <c r="U87" i="286"/>
  <c r="O87" i="286"/>
  <c r="J87" i="286"/>
  <c r="W85" i="286"/>
  <c r="S85" i="286"/>
  <c r="P85" i="286"/>
  <c r="M85" i="286"/>
  <c r="J85" i="286"/>
  <c r="I84" i="286"/>
  <c r="K83" i="286"/>
  <c r="J79" i="286"/>
  <c r="I78" i="286"/>
  <c r="I77" i="286"/>
  <c r="I76" i="286"/>
  <c r="I72" i="286"/>
  <c r="I71" i="286"/>
  <c r="I70" i="286"/>
  <c r="I69" i="286"/>
  <c r="T68" i="286"/>
  <c r="N68" i="286"/>
  <c r="I67" i="286"/>
  <c r="I60" i="286"/>
  <c r="I59" i="286"/>
  <c r="I58" i="286"/>
  <c r="I57" i="286"/>
  <c r="I56" i="286"/>
  <c r="Y55" i="286"/>
  <c r="R55" i="286"/>
  <c r="J55" i="286"/>
  <c r="I54" i="286"/>
  <c r="Y53" i="286"/>
  <c r="R53" i="286"/>
  <c r="J53" i="286"/>
  <c r="I51" i="286"/>
  <c r="I50" i="286"/>
  <c r="I49" i="286"/>
  <c r="I48" i="286"/>
  <c r="I47" i="286"/>
  <c r="Y46" i="286"/>
  <c r="R46" i="286"/>
  <c r="J46" i="286"/>
  <c r="I45" i="286"/>
  <c r="Y44" i="286"/>
  <c r="R44" i="286"/>
  <c r="J44" i="286"/>
  <c r="I42" i="286"/>
  <c r="I41" i="286"/>
  <c r="I40" i="286"/>
  <c r="I39" i="286"/>
  <c r="I38" i="286"/>
  <c r="Y37" i="286"/>
  <c r="R37" i="286"/>
  <c r="J37" i="286"/>
  <c r="I36" i="286"/>
  <c r="Y35" i="286"/>
  <c r="R35" i="286"/>
  <c r="J35" i="286"/>
  <c r="I32" i="286"/>
  <c r="I31" i="286"/>
  <c r="I30" i="286"/>
  <c r="I29" i="286"/>
  <c r="I28" i="286"/>
  <c r="Y27" i="286"/>
  <c r="R27" i="286"/>
  <c r="J27" i="286"/>
  <c r="I26" i="286"/>
  <c r="Y25" i="286"/>
  <c r="R25" i="286"/>
  <c r="J25" i="286"/>
  <c r="I20" i="286"/>
  <c r="I19" i="286"/>
  <c r="I18" i="286"/>
  <c r="I17" i="286"/>
  <c r="Y16" i="286"/>
  <c r="R16" i="286"/>
  <c r="J16" i="286"/>
  <c r="I15" i="286"/>
  <c r="Y14" i="286"/>
  <c r="R14" i="286"/>
  <c r="J14" i="286"/>
  <c r="I10" i="286"/>
  <c r="I9" i="286"/>
  <c r="I8" i="286"/>
  <c r="I7" i="286"/>
  <c r="O54" i="133"/>
  <c r="F54" i="133"/>
  <c r="F53" i="133"/>
  <c r="E53" i="133"/>
  <c r="F51" i="133"/>
  <c r="E51" i="133"/>
  <c r="F49" i="133"/>
  <c r="F48" i="133"/>
  <c r="F46" i="133"/>
  <c r="B42" i="133"/>
  <c r="B38" i="133"/>
  <c r="B21" i="133"/>
  <c r="B20" i="133"/>
  <c r="B19" i="133"/>
  <c r="F11" i="133"/>
  <c r="F10" i="133"/>
  <c r="F8" i="133"/>
  <c r="E16" i="168"/>
  <c r="E15" i="168"/>
  <c r="E14" i="168"/>
  <c r="E12" i="168"/>
  <c r="E10" i="168"/>
  <c r="E9" i="168"/>
  <c r="E8" i="168"/>
  <c r="E6" i="168"/>
  <c r="R115" i="230"/>
  <c r="R114" i="230"/>
  <c r="R113" i="230"/>
  <c r="W109" i="230"/>
  <c r="H109" i="230"/>
  <c r="W108" i="230"/>
  <c r="H108" i="230"/>
  <c r="U104" i="230"/>
  <c r="H104" i="230"/>
  <c r="N95" i="230"/>
  <c r="I94" i="230"/>
  <c r="I92" i="230"/>
  <c r="I88" i="230"/>
  <c r="H76" i="230"/>
  <c r="H74" i="230"/>
  <c r="W66" i="230"/>
  <c r="P66" i="230"/>
  <c r="R64" i="230"/>
  <c r="R63" i="230"/>
  <c r="U61" i="230"/>
  <c r="P61" i="230"/>
  <c r="K61" i="230"/>
  <c r="F61" i="230"/>
  <c r="G60" i="230"/>
  <c r="R59" i="230"/>
  <c r="G59" i="230"/>
  <c r="N58" i="230"/>
  <c r="G58" i="230"/>
  <c r="G55" i="230"/>
  <c r="Q47" i="230"/>
  <c r="O47" i="230"/>
  <c r="M47" i="230"/>
  <c r="K47" i="230"/>
  <c r="Q46" i="230"/>
  <c r="O46" i="230"/>
  <c r="M46" i="230"/>
  <c r="K46" i="230"/>
  <c r="N33" i="230"/>
  <c r="L33" i="230"/>
  <c r="J33" i="230"/>
  <c r="H33" i="230"/>
  <c r="J32" i="230"/>
  <c r="E30" i="230"/>
  <c r="E29" i="230"/>
  <c r="E28" i="230"/>
  <c r="E27" i="230"/>
  <c r="E25" i="230"/>
  <c r="E23" i="230"/>
  <c r="E22" i="230"/>
  <c r="E21" i="230"/>
  <c r="E20" i="230"/>
  <c r="E18" i="230"/>
  <c r="E16" i="230"/>
  <c r="E15" i="230"/>
  <c r="E14" i="230"/>
  <c r="E12" i="230"/>
  <c r="B10" i="230"/>
  <c r="S8" i="230"/>
  <c r="R115" i="229"/>
  <c r="R114" i="229"/>
  <c r="R113" i="229"/>
  <c r="W109" i="229"/>
  <c r="H109" i="229"/>
  <c r="W108" i="229"/>
  <c r="H108" i="229"/>
  <c r="U104" i="229"/>
  <c r="H104" i="229"/>
  <c r="N95" i="229"/>
  <c r="I94" i="229"/>
  <c r="I92" i="229"/>
  <c r="I88" i="229"/>
  <c r="H76" i="229"/>
  <c r="H74" i="229"/>
  <c r="W66" i="229"/>
  <c r="P66" i="229"/>
  <c r="I66" i="229"/>
  <c r="R64" i="229"/>
  <c r="R63" i="229"/>
  <c r="R62" i="229"/>
  <c r="U61" i="229"/>
  <c r="P61" i="229"/>
  <c r="K61" i="229"/>
  <c r="F61" i="229"/>
  <c r="G60" i="229"/>
  <c r="R59" i="229"/>
  <c r="G59" i="229"/>
  <c r="N58" i="229"/>
  <c r="G58" i="229"/>
  <c r="G55" i="229"/>
  <c r="Q47" i="229"/>
  <c r="O47" i="229"/>
  <c r="M47" i="229"/>
  <c r="K47" i="229"/>
  <c r="Q46" i="229"/>
  <c r="O46" i="229"/>
  <c r="M46" i="229"/>
  <c r="K46" i="229"/>
  <c r="N33" i="229"/>
  <c r="L33" i="229"/>
  <c r="J33" i="229"/>
  <c r="H33" i="229"/>
  <c r="J32" i="229"/>
  <c r="E30" i="229"/>
  <c r="E29" i="229"/>
  <c r="E28" i="229"/>
  <c r="E27" i="229"/>
  <c r="E25" i="229"/>
  <c r="E23" i="229"/>
  <c r="E22" i="229"/>
  <c r="E21" i="229"/>
  <c r="E20" i="229"/>
  <c r="E18" i="229"/>
  <c r="E16" i="229"/>
  <c r="E15" i="229"/>
  <c r="E14" i="229"/>
  <c r="E12" i="229"/>
  <c r="B10" i="229"/>
  <c r="S8" i="229"/>
  <c r="F1412" i="3"/>
  <c r="F1401" i="3"/>
  <c r="F1400" i="3"/>
  <c r="F1399" i="3"/>
  <c r="F1398" i="3"/>
  <c r="F1397" i="3"/>
  <c r="F1387" i="3"/>
  <c r="F1386" i="3"/>
  <c r="F1385" i="3"/>
  <c r="F1384" i="3"/>
  <c r="F1383" i="3"/>
  <c r="F1377" i="3"/>
  <c r="F1376" i="3"/>
  <c r="F1353" i="3"/>
  <c r="F1352" i="3"/>
  <c r="F1351" i="3"/>
  <c r="F1348" i="3"/>
  <c r="F1347" i="3"/>
  <c r="F1346" i="3"/>
  <c r="F1314" i="3"/>
  <c r="F1313" i="3"/>
  <c r="F1312" i="3"/>
  <c r="F1311" i="3"/>
  <c r="F1310" i="3"/>
  <c r="F1307" i="3"/>
  <c r="F1306" i="3"/>
  <c r="F1305" i="3"/>
  <c r="F1304" i="3"/>
  <c r="F1303" i="3"/>
  <c r="F1300" i="3"/>
  <c r="F1299" i="3"/>
  <c r="F1298" i="3"/>
  <c r="F1297" i="3"/>
  <c r="F1296" i="3"/>
  <c r="F1293" i="3"/>
  <c r="F1292" i="3"/>
  <c r="F1291" i="3"/>
  <c r="F1290" i="3"/>
  <c r="F1289" i="3"/>
  <c r="F1280" i="3"/>
  <c r="F1273" i="3"/>
  <c r="F1267" i="3"/>
  <c r="F1260" i="3"/>
  <c r="F1258" i="3"/>
  <c r="F1256" i="3"/>
  <c r="F1255" i="3"/>
  <c r="F1254" i="3"/>
  <c r="F1252" i="3"/>
  <c r="F1251" i="3"/>
  <c r="F1250" i="3"/>
  <c r="F1247" i="3"/>
  <c r="F1246" i="3"/>
  <c r="F1245" i="3"/>
  <c r="F1242" i="3"/>
  <c r="F1241" i="3"/>
  <c r="F1240" i="3"/>
  <c r="F1237" i="3"/>
  <c r="F1236" i="3"/>
  <c r="F1235" i="3"/>
  <c r="F1230" i="3"/>
  <c r="F1229" i="3"/>
  <c r="F1227" i="3"/>
  <c r="F1225" i="3"/>
  <c r="F1223" i="3"/>
  <c r="F1220" i="3"/>
  <c r="F1219" i="3"/>
  <c r="F1218" i="3"/>
  <c r="F1217" i="3"/>
  <c r="F1216" i="3"/>
  <c r="F1212" i="3"/>
  <c r="F1211" i="3"/>
  <c r="F1210" i="3"/>
  <c r="F1209" i="3"/>
  <c r="F1208" i="3"/>
  <c r="F1204" i="3"/>
  <c r="F1203" i="3"/>
  <c r="F1202" i="3"/>
  <c r="F1201" i="3"/>
  <c r="F1200" i="3"/>
  <c r="F1196" i="3"/>
  <c r="F1195" i="3"/>
  <c r="F1194" i="3"/>
  <c r="F1191" i="3"/>
  <c r="F1190" i="3"/>
  <c r="F1189" i="3"/>
  <c r="F1187" i="3"/>
  <c r="F1186" i="3"/>
  <c r="F1185" i="3"/>
  <c r="F1184" i="3"/>
  <c r="F1183" i="3"/>
  <c r="F1181" i="3"/>
  <c r="F1180" i="3"/>
  <c r="F1178" i="3"/>
  <c r="F1177" i="3"/>
  <c r="F1175" i="3"/>
  <c r="F1174" i="3"/>
  <c r="F1170" i="3"/>
  <c r="F1169" i="3"/>
  <c r="F1166" i="3"/>
  <c r="F1163" i="3"/>
  <c r="F1160" i="3"/>
  <c r="F1159" i="3"/>
  <c r="F1158" i="3"/>
  <c r="F1155" i="3"/>
  <c r="F1154" i="3"/>
  <c r="F1153" i="3"/>
  <c r="F1150" i="3"/>
  <c r="F1149" i="3"/>
  <c r="F1148" i="3"/>
  <c r="F1145" i="3"/>
  <c r="F1144" i="3"/>
  <c r="F1143" i="3"/>
  <c r="F1140" i="3"/>
  <c r="F1139" i="3"/>
  <c r="F1138" i="3"/>
  <c r="F1135" i="3"/>
  <c r="F1134" i="3"/>
  <c r="F1133" i="3"/>
  <c r="F1130" i="3"/>
  <c r="F1129" i="3"/>
  <c r="F1128" i="3"/>
  <c r="F1125" i="3"/>
  <c r="F1124" i="3"/>
  <c r="F1123" i="3"/>
  <c r="F1120" i="3"/>
  <c r="F1119" i="3"/>
  <c r="F1118" i="3"/>
  <c r="F1115" i="3"/>
  <c r="F1114" i="3"/>
  <c r="F1113" i="3"/>
  <c r="F1110" i="3"/>
  <c r="F1109" i="3"/>
  <c r="F1108" i="3"/>
  <c r="F1105" i="3"/>
  <c r="F1104" i="3"/>
  <c r="F1103" i="3"/>
  <c r="F1100" i="3"/>
  <c r="F1099" i="3"/>
  <c r="F1098" i="3"/>
  <c r="F1095" i="3"/>
  <c r="F1094" i="3"/>
  <c r="F1093" i="3"/>
  <c r="F1089" i="3"/>
  <c r="F1088" i="3"/>
  <c r="F1087" i="3"/>
  <c r="F1086" i="3"/>
  <c r="F1085" i="3"/>
  <c r="F1084" i="3"/>
  <c r="F1083" i="3"/>
  <c r="F1080" i="3"/>
  <c r="F1079" i="3"/>
  <c r="F1078" i="3"/>
  <c r="F1077" i="3"/>
  <c r="F1076" i="3"/>
  <c r="F1075" i="3"/>
  <c r="F1074" i="3"/>
  <c r="F1073" i="3"/>
  <c r="F1072" i="3"/>
  <c r="F1069" i="3"/>
  <c r="F1068" i="3"/>
  <c r="F1067" i="3"/>
  <c r="F1066" i="3"/>
  <c r="F1065" i="3"/>
  <c r="F1064" i="3"/>
  <c r="F1062" i="3"/>
  <c r="F1061" i="3"/>
  <c r="F1060" i="3"/>
  <c r="F1059" i="3"/>
  <c r="F1058" i="3"/>
  <c r="F1057" i="3"/>
  <c r="F1056" i="3"/>
  <c r="F1055" i="3"/>
  <c r="F1054" i="3"/>
  <c r="F1051" i="3"/>
  <c r="F1050" i="3"/>
  <c r="F1049" i="3"/>
  <c r="F1048" i="3"/>
  <c r="F1047" i="3"/>
  <c r="F1046" i="3"/>
  <c r="F1045" i="3"/>
  <c r="F1044" i="3"/>
  <c r="F1043" i="3"/>
  <c r="F1042" i="3"/>
  <c r="F1040" i="3"/>
  <c r="F1039" i="3"/>
  <c r="F1038" i="3"/>
  <c r="F1037" i="3"/>
  <c r="F1036" i="3"/>
  <c r="F1034" i="3"/>
  <c r="F1033" i="3"/>
  <c r="F1032" i="3"/>
  <c r="F1031" i="3"/>
  <c r="F1030" i="3"/>
  <c r="F1028" i="3"/>
  <c r="F1027" i="3"/>
  <c r="F1026" i="3"/>
  <c r="F1025" i="3"/>
  <c r="F1023" i="3"/>
  <c r="F1022" i="3"/>
  <c r="F1021" i="3"/>
  <c r="F1020" i="3"/>
  <c r="F1018" i="3"/>
  <c r="F1017" i="3"/>
  <c r="F1016" i="3"/>
  <c r="F1015" i="3"/>
  <c r="F1014" i="3"/>
  <c r="F1012" i="3"/>
  <c r="F1011" i="3"/>
  <c r="F1010" i="3"/>
  <c r="F1009" i="3"/>
  <c r="F1008" i="3"/>
  <c r="F1007" i="3"/>
  <c r="F1006" i="3"/>
  <c r="F1005" i="3"/>
  <c r="F1001" i="3"/>
  <c r="F1000" i="3"/>
  <c r="F997" i="3"/>
  <c r="F995" i="3"/>
  <c r="F994" i="3"/>
  <c r="F993" i="3"/>
  <c r="F992" i="3"/>
  <c r="F991" i="3"/>
  <c r="F989" i="3"/>
  <c r="F988" i="3"/>
  <c r="F987" i="3"/>
  <c r="F986" i="3"/>
  <c r="F985" i="3"/>
  <c r="F984" i="3"/>
  <c r="F983" i="3"/>
  <c r="F982" i="3"/>
  <c r="F981" i="3"/>
  <c r="F978" i="3"/>
  <c r="F977" i="3"/>
  <c r="F976" i="3"/>
  <c r="F973" i="3"/>
  <c r="F972" i="3"/>
  <c r="F971" i="3"/>
  <c r="F967" i="3"/>
  <c r="F966" i="3"/>
  <c r="F965" i="3"/>
  <c r="F964" i="3"/>
  <c r="F963" i="3"/>
  <c r="F962" i="3"/>
  <c r="F960" i="3"/>
  <c r="F959" i="3"/>
  <c r="F958" i="3"/>
  <c r="F957" i="3"/>
  <c r="F956" i="3"/>
  <c r="F955" i="3"/>
  <c r="F954" i="3"/>
  <c r="F953" i="3"/>
  <c r="F952" i="3"/>
  <c r="F951" i="3"/>
  <c r="F950" i="3"/>
  <c r="F949" i="3"/>
  <c r="F942" i="3"/>
  <c r="F941" i="3"/>
  <c r="F937" i="3"/>
  <c r="F936" i="3"/>
  <c r="F935" i="3"/>
  <c r="F933" i="3"/>
  <c r="F932" i="3"/>
  <c r="F931" i="3"/>
  <c r="F930" i="3"/>
  <c r="F929" i="3"/>
  <c r="F928" i="3"/>
  <c r="F924" i="3"/>
  <c r="F923" i="3"/>
  <c r="F922" i="3"/>
  <c r="F921" i="3"/>
  <c r="F920" i="3"/>
  <c r="F919" i="3"/>
  <c r="F918" i="3"/>
  <c r="F917" i="3"/>
  <c r="F916" i="3"/>
  <c r="F915" i="3"/>
  <c r="F914" i="3"/>
  <c r="F909" i="3"/>
  <c r="F908" i="3"/>
  <c r="F907" i="3"/>
  <c r="F905" i="3"/>
  <c r="F904" i="3"/>
  <c r="F901" i="3"/>
  <c r="F900" i="3"/>
  <c r="F899" i="3"/>
  <c r="F898" i="3"/>
  <c r="F897" i="3"/>
  <c r="F896" i="3"/>
  <c r="F895" i="3"/>
  <c r="F894" i="3"/>
  <c r="F891" i="3"/>
  <c r="F890" i="3"/>
  <c r="F889" i="3"/>
  <c r="F888" i="3"/>
  <c r="F887" i="3"/>
  <c r="F886" i="3"/>
  <c r="F885" i="3"/>
  <c r="F884" i="3"/>
  <c r="F881" i="3"/>
  <c r="F880" i="3"/>
  <c r="F879" i="3"/>
  <c r="F878" i="3"/>
  <c r="F877" i="3"/>
  <c r="F876" i="3"/>
  <c r="F875" i="3"/>
  <c r="F874" i="3"/>
  <c r="F871" i="3"/>
  <c r="F870" i="3"/>
  <c r="F869" i="3"/>
  <c r="F868" i="3"/>
  <c r="F867" i="3"/>
  <c r="F866" i="3"/>
  <c r="F865" i="3"/>
  <c r="F864" i="3"/>
  <c r="F861" i="3"/>
  <c r="F860" i="3"/>
  <c r="F859" i="3"/>
  <c r="F858" i="3"/>
  <c r="F857" i="3"/>
  <c r="F856" i="3"/>
  <c r="F855" i="3"/>
  <c r="F854" i="3"/>
  <c r="F852" i="3"/>
  <c r="F851" i="3"/>
  <c r="F850" i="3"/>
  <c r="F849" i="3"/>
  <c r="F848" i="3"/>
  <c r="F847" i="3"/>
  <c r="F846" i="3"/>
  <c r="F845" i="3"/>
  <c r="F844" i="3"/>
  <c r="F841" i="3"/>
  <c r="F840" i="3"/>
  <c r="F839" i="3"/>
  <c r="F838" i="3"/>
  <c r="F837" i="3"/>
  <c r="F836" i="3"/>
  <c r="F835" i="3"/>
  <c r="F834" i="3"/>
  <c r="F833" i="3"/>
  <c r="F832" i="3"/>
  <c r="F831" i="3"/>
  <c r="F830" i="3"/>
  <c r="F829" i="3"/>
  <c r="F828" i="3"/>
  <c r="F825" i="3"/>
  <c r="F824" i="3"/>
  <c r="F823" i="3"/>
  <c r="F822" i="3"/>
  <c r="F821" i="3"/>
  <c r="F820" i="3"/>
  <c r="F819" i="3"/>
  <c r="F818" i="3"/>
  <c r="F817" i="3"/>
  <c r="F816" i="3"/>
  <c r="F815" i="3"/>
  <c r="F814" i="3"/>
  <c r="F813" i="3"/>
  <c r="F812" i="3"/>
  <c r="F809" i="3"/>
  <c r="F808" i="3"/>
  <c r="F807" i="3"/>
  <c r="F806" i="3"/>
  <c r="F805" i="3"/>
  <c r="F804" i="3"/>
  <c r="F803" i="3"/>
  <c r="F802" i="3"/>
  <c r="F801" i="3"/>
  <c r="F800" i="3"/>
  <c r="F799" i="3"/>
  <c r="F798" i="3"/>
  <c r="F797" i="3"/>
  <c r="F796" i="3"/>
  <c r="F793" i="3"/>
  <c r="F792" i="3"/>
  <c r="F791" i="3"/>
  <c r="F790" i="3"/>
  <c r="F789" i="3"/>
  <c r="F788" i="3"/>
  <c r="F787" i="3"/>
  <c r="F786" i="3"/>
  <c r="F785" i="3"/>
  <c r="F784" i="3"/>
  <c r="F783" i="3"/>
  <c r="F782" i="3"/>
  <c r="F781" i="3"/>
  <c r="F780" i="3"/>
  <c r="F777" i="3"/>
  <c r="F776" i="3"/>
  <c r="F775" i="3"/>
  <c r="F774" i="3"/>
  <c r="F773" i="3"/>
  <c r="F772" i="3"/>
  <c r="F771" i="3"/>
  <c r="F770" i="3"/>
  <c r="F769" i="3"/>
  <c r="F768" i="3"/>
  <c r="F767" i="3"/>
  <c r="F766" i="3"/>
  <c r="F765" i="3"/>
  <c r="F764" i="3"/>
  <c r="F761" i="3"/>
  <c r="F760" i="3"/>
  <c r="F759" i="3"/>
  <c r="F758" i="3"/>
  <c r="F757" i="3"/>
  <c r="F756" i="3"/>
  <c r="F755" i="3"/>
  <c r="F754" i="3"/>
  <c r="F753" i="3"/>
  <c r="F752" i="3"/>
  <c r="F751" i="3"/>
  <c r="F750" i="3"/>
  <c r="F749" i="3"/>
  <c r="F748" i="3"/>
  <c r="F745" i="3"/>
  <c r="F744" i="3"/>
  <c r="F743" i="3"/>
  <c r="F742" i="3"/>
  <c r="F741" i="3"/>
  <c r="F740" i="3"/>
  <c r="F739" i="3"/>
  <c r="F738" i="3"/>
  <c r="F737" i="3"/>
  <c r="F736" i="3"/>
  <c r="F735" i="3"/>
  <c r="F734" i="3"/>
  <c r="F733" i="3"/>
  <c r="F732" i="3"/>
  <c r="F729" i="3"/>
  <c r="F728" i="3"/>
  <c r="F727" i="3"/>
  <c r="F726" i="3"/>
  <c r="F725" i="3"/>
  <c r="F724" i="3"/>
  <c r="F723" i="3"/>
  <c r="F722" i="3"/>
  <c r="F721" i="3"/>
  <c r="F720" i="3"/>
  <c r="F719" i="3"/>
  <c r="F718" i="3"/>
  <c r="F717" i="3"/>
  <c r="F716" i="3"/>
  <c r="F713" i="3"/>
  <c r="F712" i="3"/>
  <c r="F711" i="3"/>
  <c r="F710" i="3"/>
  <c r="F709" i="3"/>
  <c r="F708" i="3"/>
  <c r="F707" i="3"/>
  <c r="F706" i="3"/>
  <c r="F705" i="3"/>
  <c r="F704" i="3"/>
  <c r="F703" i="3"/>
  <c r="F702" i="3"/>
  <c r="F701" i="3"/>
  <c r="F700" i="3"/>
  <c r="F697" i="3"/>
  <c r="F696" i="3"/>
  <c r="F695" i="3"/>
  <c r="F694" i="3"/>
  <c r="F693" i="3"/>
  <c r="F692" i="3"/>
  <c r="F691" i="3"/>
  <c r="F690" i="3"/>
  <c r="F689" i="3"/>
  <c r="F688" i="3"/>
  <c r="F687" i="3"/>
  <c r="F686" i="3"/>
  <c r="F685" i="3"/>
  <c r="F684" i="3"/>
  <c r="F681" i="3"/>
  <c r="F680" i="3"/>
  <c r="F679" i="3"/>
  <c r="F678" i="3"/>
  <c r="F677" i="3"/>
  <c r="F676" i="3"/>
  <c r="F675" i="3"/>
  <c r="F674" i="3"/>
  <c r="F673" i="3"/>
  <c r="F672" i="3"/>
  <c r="F671" i="3"/>
  <c r="F670" i="3"/>
  <c r="F669" i="3"/>
  <c r="F668" i="3"/>
  <c r="F665" i="3"/>
  <c r="F664" i="3"/>
  <c r="F663" i="3"/>
  <c r="F662" i="3"/>
  <c r="F661" i="3"/>
  <c r="F660" i="3"/>
  <c r="F659" i="3"/>
  <c r="F658" i="3"/>
  <c r="F657" i="3"/>
  <c r="F656" i="3"/>
  <c r="F655" i="3"/>
  <c r="F654" i="3"/>
  <c r="F653" i="3"/>
  <c r="F652" i="3"/>
  <c r="F651" i="3"/>
  <c r="F648" i="3"/>
  <c r="F647" i="3"/>
  <c r="F646" i="3"/>
  <c r="F645" i="3"/>
  <c r="F644" i="3"/>
  <c r="F643" i="3"/>
  <c r="F642" i="3"/>
  <c r="F640" i="3"/>
  <c r="F639" i="3"/>
  <c r="F638" i="3"/>
  <c r="F637" i="3"/>
  <c r="F636" i="3"/>
  <c r="F635" i="3"/>
  <c r="F634" i="3"/>
  <c r="F631" i="3"/>
  <c r="F630" i="3"/>
  <c r="F629" i="3"/>
  <c r="F628" i="3"/>
  <c r="F627" i="3"/>
  <c r="F626" i="3"/>
  <c r="F625" i="3"/>
  <c r="F622" i="3"/>
  <c r="F621" i="3"/>
  <c r="F620" i="3"/>
  <c r="F619" i="3"/>
  <c r="F618" i="3"/>
  <c r="F617" i="3"/>
  <c r="F616" i="3"/>
  <c r="F613" i="3"/>
  <c r="F612" i="3"/>
  <c r="F611" i="3"/>
  <c r="F610" i="3"/>
  <c r="F609" i="3"/>
  <c r="F608" i="3"/>
  <c r="F607" i="3"/>
  <c r="F603" i="3"/>
  <c r="F602" i="3"/>
  <c r="F601" i="3"/>
  <c r="F600" i="3"/>
  <c r="F599" i="3"/>
  <c r="F598" i="3"/>
  <c r="F597" i="3"/>
  <c r="F596" i="3"/>
  <c r="F595" i="3"/>
  <c r="F594" i="3"/>
  <c r="F591" i="3"/>
  <c r="F590" i="3"/>
  <c r="F589" i="3"/>
  <c r="F588" i="3"/>
  <c r="F587" i="3"/>
  <c r="F586" i="3"/>
  <c r="F585" i="3"/>
  <c r="F584" i="3"/>
  <c r="F583" i="3"/>
  <c r="F582" i="3"/>
  <c r="F579" i="3"/>
  <c r="F578" i="3"/>
  <c r="F577" i="3"/>
  <c r="F576" i="3"/>
  <c r="F575" i="3"/>
  <c r="F574" i="3"/>
  <c r="F573" i="3"/>
  <c r="F572" i="3"/>
  <c r="F571" i="3"/>
  <c r="F570" i="3"/>
  <c r="F567" i="3"/>
  <c r="F566" i="3"/>
  <c r="F565" i="3"/>
  <c r="F564" i="3"/>
  <c r="F563" i="3"/>
  <c r="F562" i="3"/>
  <c r="F561" i="3"/>
  <c r="F560" i="3"/>
  <c r="F559" i="3"/>
  <c r="F558" i="3"/>
  <c r="F554" i="3"/>
  <c r="F553" i="3"/>
  <c r="F552" i="3"/>
  <c r="F551" i="3"/>
  <c r="F550" i="3"/>
  <c r="F549" i="3"/>
  <c r="F548" i="3"/>
  <c r="F547" i="3"/>
  <c r="F546" i="3"/>
  <c r="F545" i="3"/>
  <c r="F544" i="3"/>
  <c r="F543" i="3"/>
  <c r="F542" i="3"/>
  <c r="F541" i="3"/>
  <c r="F540" i="3"/>
  <c r="F537" i="3"/>
  <c r="F536" i="3"/>
  <c r="F535" i="3"/>
  <c r="F534" i="3"/>
  <c r="F533" i="3"/>
  <c r="F532" i="3"/>
  <c r="F531" i="3"/>
  <c r="F530" i="3"/>
  <c r="F529" i="3"/>
  <c r="F528" i="3"/>
  <c r="F527" i="3"/>
  <c r="F526" i="3"/>
  <c r="F525" i="3"/>
  <c r="F524" i="3"/>
  <c r="F523" i="3"/>
  <c r="F520" i="3"/>
  <c r="F519" i="3"/>
  <c r="F518" i="3"/>
  <c r="F517" i="3"/>
  <c r="F516" i="3"/>
  <c r="F515" i="3"/>
  <c r="F514" i="3"/>
  <c r="F513" i="3"/>
  <c r="F512" i="3"/>
  <c r="F511" i="3"/>
  <c r="F510" i="3"/>
  <c r="F509" i="3"/>
  <c r="F508" i="3"/>
  <c r="F507" i="3"/>
  <c r="F506" i="3"/>
  <c r="F503" i="3"/>
  <c r="F502" i="3"/>
  <c r="F501" i="3"/>
  <c r="F500" i="3"/>
  <c r="F499" i="3"/>
  <c r="F498" i="3"/>
  <c r="F497" i="3"/>
  <c r="F496" i="3"/>
  <c r="F495" i="3"/>
  <c r="F494" i="3"/>
  <c r="F493" i="3"/>
  <c r="F492" i="3"/>
  <c r="F491" i="3"/>
  <c r="F490" i="3"/>
  <c r="F489" i="3"/>
  <c r="F486" i="3"/>
  <c r="F485" i="3"/>
  <c r="F484" i="3"/>
  <c r="F483" i="3"/>
  <c r="F482" i="3"/>
  <c r="F481" i="3"/>
  <c r="F480" i="3"/>
  <c r="F479" i="3"/>
  <c r="F478" i="3"/>
  <c r="F477" i="3"/>
  <c r="F476" i="3"/>
  <c r="F475" i="3"/>
  <c r="F474" i="3"/>
  <c r="F473" i="3"/>
  <c r="F472" i="3"/>
  <c r="F469" i="3"/>
  <c r="F468" i="3"/>
  <c r="F467" i="3"/>
  <c r="F466" i="3"/>
  <c r="F465" i="3"/>
  <c r="F464" i="3"/>
  <c r="F463" i="3"/>
  <c r="F462" i="3"/>
  <c r="F461" i="3"/>
  <c r="F460" i="3"/>
  <c r="F459" i="3"/>
  <c r="F458" i="3"/>
  <c r="F457" i="3"/>
  <c r="F456" i="3"/>
  <c r="F455" i="3"/>
  <c r="F452" i="3"/>
  <c r="F451" i="3"/>
  <c r="F450" i="3"/>
  <c r="F449" i="3"/>
  <c r="F448" i="3"/>
  <c r="F447" i="3"/>
  <c r="F446" i="3"/>
  <c r="F445" i="3"/>
  <c r="F444" i="3"/>
  <c r="F443" i="3"/>
  <c r="F442" i="3"/>
  <c r="F441" i="3"/>
  <c r="F440" i="3"/>
  <c r="F439" i="3"/>
  <c r="F438" i="3"/>
  <c r="F435" i="3"/>
  <c r="F434" i="3"/>
  <c r="F433" i="3"/>
  <c r="F432" i="3"/>
  <c r="F431" i="3"/>
  <c r="F430" i="3"/>
  <c r="F429" i="3"/>
  <c r="F428" i="3"/>
  <c r="F427" i="3"/>
  <c r="F426" i="3"/>
  <c r="F425" i="3"/>
  <c r="F424" i="3"/>
  <c r="F423" i="3"/>
  <c r="F422" i="3"/>
  <c r="F421" i="3"/>
  <c r="F418" i="3"/>
  <c r="F417" i="3"/>
  <c r="F416" i="3"/>
  <c r="F415" i="3"/>
  <c r="F414" i="3"/>
  <c r="F413" i="3"/>
  <c r="F412" i="3"/>
  <c r="F411" i="3"/>
  <c r="F410" i="3"/>
  <c r="F409" i="3"/>
  <c r="F408" i="3"/>
  <c r="F407" i="3"/>
  <c r="F406" i="3"/>
  <c r="F405" i="3"/>
  <c r="F404" i="3"/>
  <c r="F401" i="3"/>
  <c r="F400" i="3"/>
  <c r="F399" i="3"/>
  <c r="F398" i="3"/>
  <c r="F397" i="3"/>
  <c r="F396" i="3"/>
  <c r="F395" i="3"/>
  <c r="F394" i="3"/>
  <c r="F393" i="3"/>
  <c r="F392" i="3"/>
  <c r="F391" i="3"/>
  <c r="F390" i="3"/>
  <c r="F389" i="3"/>
  <c r="F388" i="3"/>
  <c r="F387" i="3"/>
  <c r="F384" i="3"/>
  <c r="F383" i="3"/>
  <c r="F382" i="3"/>
  <c r="F381" i="3"/>
  <c r="F380" i="3"/>
  <c r="F379" i="3"/>
  <c r="F378" i="3"/>
  <c r="F377" i="3"/>
  <c r="F376" i="3"/>
  <c r="F375" i="3"/>
  <c r="F374" i="3"/>
  <c r="F373" i="3"/>
  <c r="F372" i="3"/>
  <c r="F371" i="3"/>
  <c r="F370" i="3"/>
  <c r="F367" i="3"/>
  <c r="F366" i="3"/>
  <c r="F365" i="3"/>
  <c r="F364" i="3"/>
  <c r="F363" i="3"/>
  <c r="F362" i="3"/>
  <c r="F361" i="3"/>
  <c r="F360" i="3"/>
  <c r="F359" i="3"/>
  <c r="F358" i="3"/>
  <c r="F357" i="3"/>
  <c r="F356" i="3"/>
  <c r="F355" i="3"/>
  <c r="F354" i="3"/>
  <c r="F353" i="3"/>
  <c r="F350" i="3"/>
  <c r="F349" i="3"/>
  <c r="F348" i="3"/>
  <c r="F347" i="3"/>
  <c r="F346" i="3"/>
  <c r="F345" i="3"/>
  <c r="F344" i="3"/>
  <c r="F343" i="3"/>
  <c r="F342" i="3"/>
  <c r="F341" i="3"/>
  <c r="F340" i="3"/>
  <c r="F339" i="3"/>
  <c r="F338" i="3"/>
  <c r="F337" i="3"/>
  <c r="F336" i="3"/>
  <c r="F335" i="3"/>
  <c r="F332" i="3"/>
  <c r="F331" i="3"/>
  <c r="F330" i="3"/>
  <c r="F329" i="3"/>
  <c r="F328" i="3"/>
  <c r="F327" i="3"/>
  <c r="F326" i="3"/>
  <c r="F325" i="3"/>
  <c r="F324" i="3"/>
  <c r="F323" i="3"/>
  <c r="F322" i="3"/>
  <c r="F321" i="3"/>
  <c r="F320" i="3"/>
  <c r="F319" i="3"/>
  <c r="F318" i="3"/>
  <c r="F317" i="3"/>
  <c r="F314" i="3"/>
  <c r="F313" i="3"/>
  <c r="F312" i="3"/>
  <c r="F311" i="3"/>
  <c r="F310" i="3"/>
  <c r="F309" i="3"/>
  <c r="F308" i="3"/>
  <c r="F307" i="3"/>
  <c r="F306" i="3"/>
  <c r="F305" i="3"/>
  <c r="F304" i="3"/>
  <c r="F303" i="3"/>
  <c r="F302" i="3"/>
  <c r="F301" i="3"/>
  <c r="F300" i="3"/>
  <c r="F299" i="3"/>
  <c r="F296" i="3"/>
  <c r="F295" i="3"/>
  <c r="F294" i="3"/>
  <c r="F293" i="3"/>
  <c r="F292" i="3"/>
  <c r="F291" i="3"/>
  <c r="F290" i="3"/>
  <c r="F289" i="3"/>
  <c r="F288" i="3"/>
  <c r="F287" i="3"/>
  <c r="F286" i="3"/>
  <c r="F285" i="3"/>
  <c r="F284" i="3"/>
  <c r="F283" i="3"/>
  <c r="F282" i="3"/>
  <c r="F281" i="3"/>
  <c r="F278" i="3"/>
  <c r="F277" i="3"/>
  <c r="F276" i="3"/>
  <c r="F275" i="3"/>
  <c r="F274" i="3"/>
  <c r="F273" i="3"/>
  <c r="F272" i="3"/>
  <c r="F271" i="3"/>
  <c r="F270" i="3"/>
  <c r="F269" i="3"/>
  <c r="F268" i="3"/>
  <c r="F267" i="3"/>
  <c r="F266" i="3"/>
  <c r="F265" i="3"/>
  <c r="F264" i="3"/>
  <c r="F263" i="3"/>
  <c r="F260" i="3"/>
  <c r="F259" i="3"/>
  <c r="F258" i="3"/>
  <c r="F257" i="3"/>
  <c r="F256" i="3"/>
  <c r="F255" i="3"/>
  <c r="F254" i="3"/>
  <c r="F253" i="3"/>
  <c r="F252" i="3"/>
  <c r="F251" i="3"/>
  <c r="F250" i="3"/>
  <c r="F249" i="3"/>
  <c r="F248" i="3"/>
  <c r="F247" i="3"/>
  <c r="F246" i="3"/>
  <c r="F245" i="3"/>
  <c r="F242" i="3"/>
  <c r="F241" i="3"/>
  <c r="F240" i="3"/>
  <c r="F239" i="3"/>
  <c r="F238" i="3"/>
  <c r="F237" i="3"/>
  <c r="F236" i="3"/>
  <c r="F235" i="3"/>
  <c r="F234" i="3"/>
  <c r="F233" i="3"/>
  <c r="F232" i="3"/>
  <c r="F231" i="3"/>
  <c r="F230" i="3"/>
  <c r="F229" i="3"/>
  <c r="F228" i="3"/>
  <c r="F227" i="3"/>
  <c r="F225" i="3"/>
  <c r="F224" i="3"/>
  <c r="F223" i="3"/>
  <c r="F222" i="3"/>
  <c r="F221" i="3"/>
  <c r="F220" i="3"/>
  <c r="F219" i="3"/>
  <c r="F218" i="3"/>
  <c r="F217" i="3"/>
  <c r="F216" i="3"/>
  <c r="F215" i="3"/>
  <c r="F214" i="3"/>
  <c r="F213" i="3"/>
  <c r="F212" i="3"/>
  <c r="F211" i="3"/>
  <c r="F210" i="3"/>
  <c r="F209" i="3"/>
  <c r="F208" i="3"/>
  <c r="F207" i="3"/>
  <c r="F206" i="3"/>
  <c r="F203" i="3"/>
  <c r="F202" i="3"/>
  <c r="F201" i="3"/>
  <c r="F200" i="3"/>
  <c r="F199" i="3"/>
  <c r="F198" i="3"/>
  <c r="F197" i="3"/>
  <c r="F196" i="3"/>
  <c r="F195" i="3"/>
  <c r="F192" i="3"/>
  <c r="F191" i="3"/>
  <c r="F190" i="3"/>
  <c r="F189" i="3"/>
  <c r="F188" i="3"/>
  <c r="F187" i="3"/>
  <c r="F186" i="3"/>
  <c r="F185" i="3"/>
  <c r="F184" i="3"/>
  <c r="F183" i="3"/>
  <c r="F182" i="3"/>
  <c r="F179" i="3"/>
  <c r="F178" i="3"/>
  <c r="F177" i="3"/>
  <c r="F176" i="3"/>
  <c r="F175" i="3"/>
  <c r="F174" i="3"/>
  <c r="F173" i="3"/>
  <c r="F172" i="3"/>
  <c r="F171" i="3"/>
  <c r="F170" i="3"/>
  <c r="F169" i="3"/>
  <c r="F166" i="3"/>
  <c r="F165" i="3"/>
  <c r="F164" i="3"/>
  <c r="F163" i="3"/>
  <c r="F162" i="3"/>
  <c r="F161" i="3"/>
  <c r="F160" i="3"/>
  <c r="F159" i="3"/>
  <c r="F158" i="3"/>
  <c r="F157" i="3"/>
  <c r="F156" i="3"/>
  <c r="F155" i="3"/>
  <c r="F152" i="3"/>
  <c r="F151" i="3"/>
  <c r="F150" i="3"/>
  <c r="F149" i="3"/>
  <c r="F148" i="3"/>
  <c r="F147" i="3"/>
  <c r="F146" i="3"/>
  <c r="F145" i="3"/>
  <c r="F144" i="3"/>
  <c r="F143" i="3"/>
  <c r="F142" i="3"/>
  <c r="F139" i="3"/>
  <c r="F138" i="3"/>
  <c r="F137" i="3"/>
  <c r="F136" i="3"/>
  <c r="F135" i="3"/>
  <c r="F134" i="3"/>
  <c r="F133" i="3"/>
  <c r="F132" i="3"/>
  <c r="F131" i="3"/>
  <c r="F130" i="3"/>
  <c r="F129" i="3"/>
  <c r="F126" i="3"/>
  <c r="F125" i="3"/>
  <c r="F124" i="3"/>
  <c r="F123" i="3"/>
  <c r="F122" i="3"/>
  <c r="F121" i="3"/>
  <c r="F120" i="3"/>
  <c r="F119" i="3"/>
  <c r="F118" i="3"/>
  <c r="F117" i="3"/>
  <c r="F116" i="3"/>
  <c r="F115" i="3"/>
  <c r="F114" i="3"/>
  <c r="F111" i="3"/>
  <c r="F110" i="3"/>
  <c r="F109" i="3"/>
  <c r="F108" i="3"/>
  <c r="F107" i="3"/>
  <c r="F106" i="3"/>
  <c r="F105" i="3"/>
  <c r="F104" i="3"/>
  <c r="F103" i="3"/>
  <c r="F102" i="3"/>
  <c r="F101" i="3"/>
  <c r="F100" i="3"/>
  <c r="F99" i="3"/>
  <c r="F96" i="3"/>
  <c r="F95" i="3"/>
  <c r="F94" i="3"/>
  <c r="F93" i="3"/>
  <c r="F92" i="3"/>
  <c r="F91" i="3"/>
  <c r="F90" i="3"/>
  <c r="F89" i="3"/>
  <c r="F88" i="3"/>
  <c r="F87" i="3"/>
  <c r="F86" i="3"/>
  <c r="F85" i="3"/>
  <c r="F84" i="3"/>
  <c r="F83" i="3"/>
  <c r="F82" i="3"/>
  <c r="F81" i="3"/>
  <c r="F80" i="3"/>
  <c r="F79" i="3"/>
  <c r="F76" i="3"/>
  <c r="F73" i="3"/>
  <c r="F66" i="3"/>
  <c r="F65" i="3"/>
  <c r="F64" i="3"/>
  <c r="F63" i="3"/>
  <c r="F61" i="3"/>
  <c r="F59" i="3"/>
  <c r="F58" i="3"/>
  <c r="F57" i="3"/>
  <c r="F56" i="3"/>
  <c r="F52" i="3"/>
  <c r="F51" i="3"/>
  <c r="F48" i="3"/>
  <c r="F47" i="3"/>
  <c r="F44" i="3"/>
  <c r="F43" i="3"/>
  <c r="F42" i="3"/>
  <c r="F40" i="3"/>
  <c r="F38" i="3"/>
  <c r="F35" i="3"/>
  <c r="F34" i="3"/>
  <c r="F26" i="3"/>
  <c r="F1335" i="3" s="1"/>
  <c r="F23" i="3" a="1"/>
  <c r="F23" i="3"/>
  <c r="F22" i="3"/>
  <c r="F21" i="3"/>
  <c r="F20" i="3"/>
  <c r="F19" i="3"/>
  <c r="F49" i="3" s="1"/>
  <c r="F18" i="3"/>
  <c r="F17" i="3"/>
  <c r="F16" i="3"/>
  <c r="F15" i="3"/>
  <c r="F14" i="3"/>
  <c r="F13" i="3"/>
  <c r="F12" i="3"/>
  <c r="F11" i="3"/>
  <c r="F9" i="3"/>
  <c r="F7" i="3"/>
  <c r="D18" i="184"/>
  <c r="C18" i="184" s="1"/>
  <c r="B18" i="184" s="1"/>
  <c r="H5" i="184"/>
  <c r="H4" i="184"/>
  <c r="H3" i="184"/>
  <c r="E124" i="1"/>
  <c r="D124" i="1"/>
  <c r="B124" i="1"/>
  <c r="E123" i="1"/>
  <c r="D123" i="1"/>
  <c r="B123" i="1"/>
  <c r="E122" i="1"/>
  <c r="D122" i="1"/>
  <c r="B122" i="1"/>
  <c r="E121" i="1"/>
  <c r="D121" i="1"/>
  <c r="E120" i="1"/>
  <c r="D120" i="1"/>
  <c r="B120" i="1"/>
  <c r="E119" i="1"/>
  <c r="D119" i="1"/>
  <c r="B119" i="1"/>
  <c r="E118" i="1"/>
  <c r="D118" i="1"/>
  <c r="B118" i="1"/>
  <c r="E117" i="1"/>
  <c r="D117" i="1"/>
  <c r="B117" i="1"/>
  <c r="E116" i="1"/>
  <c r="D116" i="1"/>
  <c r="B116" i="1"/>
  <c r="E115" i="1"/>
  <c r="D115" i="1"/>
  <c r="B115" i="1"/>
  <c r="F114" i="1"/>
  <c r="E114" i="1"/>
  <c r="D114" i="1"/>
  <c r="B114" i="1"/>
  <c r="E113" i="1"/>
  <c r="D113" i="1"/>
  <c r="B113" i="1"/>
  <c r="E112" i="1"/>
  <c r="D112" i="1"/>
  <c r="B112" i="1"/>
  <c r="E111" i="1"/>
  <c r="D111" i="1"/>
  <c r="B111" i="1"/>
  <c r="E110" i="1"/>
  <c r="D110" i="1"/>
  <c r="B110" i="1"/>
  <c r="E109" i="1"/>
  <c r="D109" i="1"/>
  <c r="B109" i="1"/>
  <c r="E108" i="1"/>
  <c r="D108" i="1"/>
  <c r="B108" i="1"/>
  <c r="E107" i="1"/>
  <c r="D107" i="1"/>
  <c r="B107" i="1"/>
  <c r="E106" i="1"/>
  <c r="D106" i="1"/>
  <c r="B106" i="1"/>
  <c r="F105" i="1"/>
  <c r="E105" i="1"/>
  <c r="D105" i="1"/>
  <c r="B105" i="1"/>
  <c r="E104" i="1"/>
  <c r="D104" i="1"/>
  <c r="B104" i="1"/>
  <c r="E103" i="1"/>
  <c r="D103" i="1"/>
  <c r="B103" i="1"/>
  <c r="E102" i="1"/>
  <c r="D102" i="1"/>
  <c r="B102" i="1"/>
  <c r="E101" i="1"/>
  <c r="D101" i="1"/>
  <c r="B101" i="1"/>
  <c r="E100" i="1"/>
  <c r="D100" i="1"/>
  <c r="B100" i="1"/>
  <c r="E99" i="1"/>
  <c r="D99" i="1"/>
  <c r="B99" i="1"/>
  <c r="E98" i="1"/>
  <c r="D98" i="1"/>
  <c r="B98" i="1"/>
  <c r="E97" i="1"/>
  <c r="D97" i="1"/>
  <c r="B97" i="1"/>
  <c r="E96" i="1"/>
  <c r="D96" i="1"/>
  <c r="B96" i="1"/>
  <c r="E95" i="1"/>
  <c r="D95" i="1"/>
  <c r="B95" i="1"/>
  <c r="E94" i="1"/>
  <c r="D94" i="1"/>
  <c r="B94" i="1"/>
  <c r="E93" i="1"/>
  <c r="D93" i="1"/>
  <c r="B93" i="1"/>
  <c r="E92" i="1"/>
  <c r="D92" i="1"/>
  <c r="B92" i="1"/>
  <c r="E91" i="1"/>
  <c r="D91" i="1"/>
  <c r="B91" i="1"/>
  <c r="E90" i="1"/>
  <c r="D90" i="1"/>
  <c r="B90" i="1"/>
  <c r="E89" i="1"/>
  <c r="D89" i="1"/>
  <c r="B89" i="1"/>
  <c r="E88" i="1"/>
  <c r="D88" i="1"/>
  <c r="B88" i="1"/>
  <c r="E87" i="1"/>
  <c r="D87" i="1"/>
  <c r="B87" i="1"/>
  <c r="E86" i="1"/>
  <c r="D86" i="1"/>
  <c r="B86" i="1"/>
  <c r="E85" i="1"/>
  <c r="D85" i="1"/>
  <c r="B85" i="1"/>
  <c r="E84" i="1"/>
  <c r="D84" i="1"/>
  <c r="B84" i="1"/>
  <c r="E83" i="1"/>
  <c r="D83" i="1"/>
  <c r="B83" i="1"/>
  <c r="E82" i="1"/>
  <c r="D82" i="1"/>
  <c r="B82" i="1"/>
  <c r="E81" i="1"/>
  <c r="D81" i="1"/>
  <c r="B81" i="1"/>
  <c r="E80" i="1"/>
  <c r="D80" i="1"/>
  <c r="B80" i="1"/>
  <c r="E79" i="1"/>
  <c r="D79" i="1"/>
  <c r="B79" i="1"/>
  <c r="E78" i="1"/>
  <c r="D78" i="1"/>
  <c r="B78" i="1"/>
  <c r="E77" i="1"/>
  <c r="D77" i="1"/>
  <c r="B77" i="1"/>
  <c r="E76" i="1"/>
  <c r="D76" i="1"/>
  <c r="B76" i="1"/>
  <c r="E75" i="1"/>
  <c r="D75" i="1"/>
  <c r="B75" i="1"/>
  <c r="E74" i="1"/>
  <c r="D74" i="1"/>
  <c r="B74" i="1"/>
  <c r="E73" i="1"/>
  <c r="D73" i="1"/>
  <c r="B73" i="1"/>
  <c r="E72" i="1"/>
  <c r="D72" i="1"/>
  <c r="B72" i="1"/>
  <c r="E71" i="1"/>
  <c r="D71" i="1"/>
  <c r="B71" i="1"/>
  <c r="E70" i="1"/>
  <c r="D70" i="1"/>
  <c r="B70" i="1"/>
  <c r="E69" i="1"/>
  <c r="D69" i="1"/>
  <c r="B69" i="1"/>
  <c r="E68" i="1"/>
  <c r="D68" i="1"/>
  <c r="B68" i="1"/>
  <c r="E67" i="1"/>
  <c r="D67" i="1"/>
  <c r="B67" i="1"/>
  <c r="E66" i="1"/>
  <c r="D66" i="1"/>
  <c r="B66" i="1"/>
  <c r="E65" i="1"/>
  <c r="D65" i="1"/>
  <c r="B65" i="1"/>
  <c r="E64" i="1"/>
  <c r="D64" i="1"/>
  <c r="B64" i="1"/>
  <c r="E63" i="1"/>
  <c r="D63" i="1"/>
  <c r="B63" i="1"/>
  <c r="F62" i="1"/>
  <c r="E62" i="1"/>
  <c r="D62" i="1"/>
  <c r="B62" i="1"/>
  <c r="F61" i="1"/>
  <c r="E61" i="1"/>
  <c r="D61" i="1"/>
  <c r="B61" i="1"/>
  <c r="F60" i="1"/>
  <c r="E60" i="1"/>
  <c r="D60" i="1"/>
  <c r="B60" i="1"/>
  <c r="F59" i="1"/>
  <c r="E59" i="1"/>
  <c r="D59" i="1"/>
  <c r="B59" i="1"/>
  <c r="F58" i="1"/>
  <c r="E58" i="1"/>
  <c r="D58" i="1"/>
  <c r="B58" i="1"/>
  <c r="F57" i="1"/>
  <c r="E57" i="1"/>
  <c r="D57" i="1"/>
  <c r="B57" i="1"/>
  <c r="E56" i="1"/>
  <c r="D56" i="1"/>
  <c r="B56" i="1"/>
  <c r="E55" i="1"/>
  <c r="D55" i="1"/>
  <c r="B55" i="1"/>
  <c r="F54" i="1"/>
  <c r="E54" i="1"/>
  <c r="D54" i="1"/>
  <c r="B54" i="1"/>
  <c r="F53" i="1"/>
  <c r="E53" i="1"/>
  <c r="D53" i="1"/>
  <c r="B53" i="1"/>
  <c r="F52" i="1"/>
  <c r="E52" i="1"/>
  <c r="D52" i="1"/>
  <c r="B52" i="1"/>
  <c r="F51" i="1"/>
  <c r="E51" i="1"/>
  <c r="D51" i="1"/>
  <c r="B51" i="1"/>
  <c r="E50" i="1"/>
  <c r="D50" i="1"/>
  <c r="B50" i="1"/>
  <c r="E49" i="1"/>
  <c r="D49" i="1"/>
  <c r="B49" i="1"/>
  <c r="E48" i="1"/>
  <c r="D48" i="1"/>
  <c r="B48" i="1"/>
  <c r="E47" i="1"/>
  <c r="D47" i="1"/>
  <c r="B47" i="1"/>
  <c r="E46" i="1"/>
  <c r="D46" i="1"/>
  <c r="B46" i="1"/>
  <c r="E45" i="1"/>
  <c r="D45" i="1"/>
  <c r="B45" i="1"/>
  <c r="E44" i="1"/>
  <c r="D44" i="1"/>
  <c r="B44" i="1"/>
  <c r="E43" i="1"/>
  <c r="D43" i="1"/>
  <c r="B43" i="1"/>
  <c r="E42" i="1"/>
  <c r="D42" i="1"/>
  <c r="B42" i="1"/>
  <c r="E41" i="1"/>
  <c r="D41" i="1"/>
  <c r="B41" i="1"/>
  <c r="E40" i="1"/>
  <c r="D40" i="1"/>
  <c r="B40" i="1"/>
  <c r="E39" i="1"/>
  <c r="D39" i="1"/>
  <c r="B39" i="1"/>
  <c r="E38" i="1"/>
  <c r="D38" i="1"/>
  <c r="B38" i="1"/>
  <c r="E37" i="1"/>
  <c r="D37" i="1"/>
  <c r="B37" i="1"/>
  <c r="E36" i="1"/>
  <c r="D36" i="1"/>
  <c r="B36" i="1"/>
  <c r="E35" i="1"/>
  <c r="D35" i="1"/>
  <c r="B35" i="1"/>
  <c r="E34" i="1"/>
  <c r="D34" i="1"/>
  <c r="B34" i="1"/>
  <c r="E33" i="1"/>
  <c r="D33" i="1"/>
  <c r="B33" i="1"/>
  <c r="E32" i="1"/>
  <c r="D32" i="1"/>
  <c r="B32" i="1"/>
  <c r="E31" i="1"/>
  <c r="D31" i="1"/>
  <c r="B31" i="1"/>
  <c r="E30" i="1"/>
  <c r="D30" i="1"/>
  <c r="B30" i="1"/>
  <c r="E29" i="1"/>
  <c r="D29" i="1"/>
  <c r="B29" i="1"/>
  <c r="E28" i="1"/>
  <c r="D28" i="1"/>
  <c r="B28" i="1"/>
  <c r="E27" i="1"/>
  <c r="D27" i="1"/>
  <c r="B27" i="1"/>
  <c r="E26" i="1"/>
  <c r="D26" i="1"/>
  <c r="B26" i="1"/>
  <c r="E25" i="1"/>
  <c r="D25" i="1"/>
  <c r="B25" i="1"/>
  <c r="E24" i="1"/>
  <c r="D24" i="1"/>
  <c r="B24" i="1"/>
  <c r="E23" i="1"/>
  <c r="D23" i="1"/>
  <c r="B23" i="1"/>
  <c r="E22" i="1"/>
  <c r="D22" i="1"/>
  <c r="B22" i="1"/>
  <c r="E21" i="1"/>
  <c r="D21" i="1"/>
  <c r="B21" i="1"/>
  <c r="E20" i="1"/>
  <c r="D20" i="1"/>
  <c r="B20" i="1"/>
  <c r="E19" i="1"/>
  <c r="D19" i="1"/>
  <c r="B19" i="1"/>
  <c r="E18" i="1"/>
  <c r="D18" i="1"/>
  <c r="B18" i="1"/>
  <c r="F17" i="1"/>
  <c r="E17" i="1"/>
  <c r="D17" i="1"/>
  <c r="B17" i="1"/>
  <c r="F16" i="1"/>
  <c r="E16" i="1"/>
  <c r="D16" i="1"/>
  <c r="B16" i="1"/>
  <c r="F15" i="1"/>
  <c r="E15" i="1"/>
  <c r="D15" i="1"/>
  <c r="B15" i="1"/>
  <c r="E14" i="1"/>
  <c r="D14" i="1"/>
  <c r="B14" i="1"/>
  <c r="E13" i="1"/>
  <c r="D13" i="1"/>
  <c r="B13" i="1"/>
  <c r="E12" i="1"/>
  <c r="D12" i="1"/>
  <c r="B12" i="1"/>
  <c r="E11" i="1"/>
  <c r="D11" i="1"/>
  <c r="B11" i="1"/>
  <c r="E10" i="1"/>
  <c r="D10" i="1"/>
  <c r="B10" i="1"/>
  <c r="AS2" i="1"/>
  <c r="AR2" i="1"/>
  <c r="AQ2" i="1"/>
  <c r="AP2" i="1"/>
  <c r="AO2" i="1"/>
  <c r="AN2" i="1"/>
  <c r="AM2" i="1"/>
  <c r="AL2" i="1"/>
  <c r="AK2" i="1"/>
  <c r="AJ2" i="1"/>
  <c r="AI2" i="1"/>
  <c r="AH2" i="1"/>
  <c r="AG2" i="1"/>
  <c r="AF2" i="1"/>
  <c r="AE2" i="1"/>
  <c r="AD2" i="1"/>
  <c r="AC2" i="1"/>
  <c r="AB2" i="1"/>
  <c r="AA2" i="1"/>
  <c r="Z2" i="1"/>
  <c r="Y2" i="1"/>
  <c r="X2" i="1"/>
  <c r="W2" i="1"/>
  <c r="V2" i="1"/>
  <c r="U2" i="1"/>
  <c r="T2" i="1"/>
  <c r="S2" i="1"/>
  <c r="R2" i="1"/>
  <c r="Q2" i="1"/>
  <c r="P2" i="1"/>
  <c r="O2" i="1"/>
  <c r="N2" i="1"/>
  <c r="M2" i="1"/>
  <c r="L2" i="1"/>
  <c r="K2" i="1"/>
  <c r="J2" i="1"/>
  <c r="I2" i="1"/>
  <c r="H2" i="1"/>
  <c r="G2" i="1"/>
  <c r="F30" i="3" l="1"/>
  <c r="F1406" i="3" s="1"/>
  <c r="F32" i="3"/>
  <c r="F1332" i="3"/>
  <c r="F1334" i="3"/>
  <c r="F1282" i="3"/>
  <c r="F31" i="3"/>
  <c r="F1333" i="3"/>
  <c r="F1380" i="3"/>
  <c r="F1317" i="3"/>
  <c r="F27" i="3"/>
  <c r="F1340" i="3" s="1"/>
  <c r="F1318" i="3"/>
  <c r="F28" i="3"/>
  <c r="F1367" i="3" s="1"/>
  <c r="F68" i="3"/>
  <c r="F1281" i="3"/>
  <c r="F1321" i="3"/>
  <c r="F1283" i="3"/>
  <c r="F1319" i="3"/>
  <c r="F1285" i="3"/>
  <c r="F1320" i="3"/>
  <c r="F53" i="3"/>
  <c r="C149" i="283" s="1"/>
  <c r="F29" i="3"/>
  <c r="F1275" i="3"/>
  <c r="F1331" i="3"/>
  <c r="G18" i="184"/>
  <c r="F18" i="184"/>
  <c r="E18" i="184"/>
  <c r="H18" i="184"/>
  <c r="E146" i="283"/>
  <c r="E152" i="284"/>
  <c r="B146" i="283"/>
  <c r="B152" i="284"/>
  <c r="I146" i="283"/>
  <c r="I152" i="284"/>
  <c r="L146" i="283"/>
  <c r="L152" i="284"/>
  <c r="F70" i="3"/>
  <c r="F71" i="3"/>
  <c r="F1278" i="3"/>
  <c r="F45" i="3"/>
  <c r="F1408" i="3" l="1"/>
  <c r="F1407" i="3"/>
  <c r="F1392" i="3"/>
  <c r="F1390" i="3"/>
  <c r="F1391" i="3"/>
  <c r="F1394" i="3"/>
  <c r="F1328" i="3"/>
  <c r="F1405" i="3"/>
  <c r="F1409" i="3"/>
  <c r="F1341" i="3"/>
  <c r="F1366" i="3"/>
  <c r="F1338" i="3"/>
  <c r="F1358" i="3"/>
  <c r="F1368" i="3"/>
  <c r="F1326" i="3"/>
  <c r="F1357" i="3"/>
  <c r="F1342" i="3"/>
  <c r="F1327" i="3"/>
  <c r="F1339" i="3"/>
  <c r="F1393" i="3"/>
  <c r="F1324" i="3"/>
  <c r="F1356" i="3"/>
  <c r="C155" i="284"/>
  <c r="F1325" i="3"/>
  <c r="F1363" i="3"/>
  <c r="F1372" i="3"/>
  <c r="F1371" i="3"/>
  <c r="F1362" i="3"/>
  <c r="F1361" i="3"/>
  <c r="F1373" i="3"/>
  <c r="J32" i="156"/>
  <c r="K32" i="130"/>
  <c r="I34" i="229"/>
  <c r="H26" i="179"/>
  <c r="I34" i="230"/>
  <c r="D143" i="283"/>
  <c r="D149" i="2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t-hori</author>
  </authors>
  <commentList>
    <comment ref="R62" authorId="0" shapeId="0" xr:uid="{00000000-0006-0000-0900-000001000000}">
      <text>
        <r>
          <rPr>
            <b/>
            <sz val="9"/>
            <color indexed="81"/>
            <rFont val="ＭＳ Ｐゴシック"/>
            <family val="3"/>
            <charset val="128"/>
          </rPr>
          <t>左側のプルダウンを選択すると
自動的に区分内容が表示されます</t>
        </r>
      </text>
    </comment>
    <comment ref="R113" authorId="0" shapeId="0" xr:uid="{00000000-0006-0000-0900-000002000000}">
      <text>
        <r>
          <rPr>
            <b/>
            <sz val="9"/>
            <color indexed="81"/>
            <rFont val="ＭＳ Ｐゴシック"/>
            <family val="3"/>
            <charset val="128"/>
          </rPr>
          <t>左側のプルダウンを選択すると
自動的に区分内容が表示されます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t-hori</author>
  </authors>
  <commentList>
    <comment ref="R62" authorId="0" shapeId="0" xr:uid="{00000000-0006-0000-0A00-000001000000}">
      <text>
        <r>
          <rPr>
            <b/>
            <sz val="9"/>
            <color indexed="81"/>
            <rFont val="ＭＳ Ｐゴシック"/>
            <family val="3"/>
            <charset val="128"/>
          </rPr>
          <t>左側のプルダウンを選択すると
自動的に区分内容が表示されます</t>
        </r>
      </text>
    </comment>
    <comment ref="R113" authorId="0" shapeId="0" xr:uid="{00000000-0006-0000-0A00-000002000000}">
      <text>
        <r>
          <rPr>
            <b/>
            <sz val="9"/>
            <color indexed="81"/>
            <rFont val="ＭＳ Ｐゴシック"/>
            <family val="3"/>
            <charset val="128"/>
          </rPr>
          <t>左側のプルダウンを選択すると
自動的に区分内容が表示されます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有賀 恵梨</author>
  </authors>
  <commentList>
    <comment ref="L38" authorId="0" shapeId="0" xr:uid="{00000000-0006-0000-5000-000001000000}">
      <text>
        <r>
          <rPr>
            <b/>
            <sz val="9"/>
            <color indexed="81"/>
            <rFont val="MS P ゴシック"/>
            <charset val="128"/>
          </rPr>
          <t>当初、認定申請書を行政に提出した申請日をご記入下さい。</t>
        </r>
      </text>
    </comment>
  </commentList>
</comments>
</file>

<file path=xl/sharedStrings.xml><?xml version="1.0" encoding="utf-8"?>
<sst xmlns="http://schemas.openxmlformats.org/spreadsheetml/2006/main" count="18177" uniqueCount="6010">
  <si>
    <t>記</t>
  </si>
  <si>
    <t>建築基準法第６条の２第１項の規定による確認</t>
  </si>
  <si>
    <t>建築基準法第７条の４第１項の規定による中間検査</t>
  </si>
  <si>
    <t>建築基準法第７条の２第１項の規定による完了検査</t>
  </si>
  <si>
    <t>氏名</t>
  </si>
  <si>
    <t>月</t>
  </si>
  <si>
    <t>第</t>
  </si>
  <si>
    <t>号</t>
  </si>
  <si>
    <t>その他</t>
  </si>
  <si>
    <t>（</t>
  </si>
  <si>
    <t>）</t>
  </si>
  <si>
    <t>(</t>
  </si>
  <si>
    <t>第四十号様式（第八条関係）（Ａ４）</t>
  </si>
  <si>
    <t>建築基準法第15条第1項の規定による</t>
  </si>
  <si>
    <t>建 築 工 事 届</t>
  </si>
  <si>
    <t>（第一面）</t>
  </si>
  <si>
    <t>知事　様</t>
  </si>
  <si>
    <t>建築主</t>
  </si>
  <si>
    <t>郵便番号</t>
  </si>
  <si>
    <t>住所</t>
  </si>
  <si>
    <t>電話番号</t>
  </si>
  <si>
    <t>工事施工者（設計者又は代理者）</t>
  </si>
  <si>
    <t>営業所名（建築士事務所名）</t>
  </si>
  <si>
    <t>所在地</t>
  </si>
  <si>
    <t>工事監理者</t>
  </si>
  <si>
    <t>建築確認</t>
  </si>
  <si>
    <t>確認済証番号</t>
  </si>
  <si>
    <t>確認済証交付年月日</t>
  </si>
  <si>
    <t>確認済証交付者</t>
  </si>
  <si>
    <t>除却工事施工者</t>
  </si>
  <si>
    <t>営業所名</t>
  </si>
  <si>
    <t>※受付経由機関記載欄</t>
  </si>
  <si>
    <t>（第二面）</t>
  </si>
  <si>
    <t>(1) 国</t>
  </si>
  <si>
    <t>(2) 都道府県</t>
  </si>
  <si>
    <t>(3) 市区町村</t>
  </si>
  <si>
    <t>(4) 会社</t>
  </si>
  <si>
    <t>(5) 会社でない団体</t>
  </si>
  <si>
    <t>(6) 個人</t>
  </si>
  <si>
    <t>【イ.地名地番】</t>
  </si>
  <si>
    <t>【ロ.都市計画】</t>
  </si>
  <si>
    <t>(1) 市街化区域</t>
  </si>
  <si>
    <t>(2) 市街化調整区域</t>
  </si>
  <si>
    <t>(3) 区域区分非設定都市計画区域</t>
  </si>
  <si>
    <t>(4) 準都市計画区域</t>
  </si>
  <si>
    <t>(5) 都市計画区域及び準都市計画区域外</t>
  </si>
  <si>
    <t>【4.工事種別】</t>
  </si>
  <si>
    <t>(1) 新築</t>
  </si>
  <si>
    <t>(2) 増築</t>
  </si>
  <si>
    <t>(3) 改築</t>
  </si>
  <si>
    <t>(4) 移転</t>
  </si>
  <si>
    <t>【5.主要用途】</t>
  </si>
  <si>
    <t>(1) 居住専用建築物</t>
  </si>
  <si>
    <t>(2) 居住産業併用建築物</t>
  </si>
  <si>
    <t>(3) 産業専用建築物</t>
  </si>
  <si>
    <t>【6.一の建築物ごとの内容】</t>
  </si>
  <si>
    <t>【イ.番号】</t>
  </si>
  <si>
    <t>)</t>
  </si>
  <si>
    <t>【ロ.用途】</t>
  </si>
  <si>
    <t>(1)</t>
  </si>
  <si>
    <t>事務所等</t>
  </si>
  <si>
    <t>(2)</t>
  </si>
  <si>
    <t>物品販売業を営</t>
  </si>
  <si>
    <t>む店舗等</t>
  </si>
  <si>
    <t>(3)</t>
  </si>
  <si>
    <t>工場、作業場</t>
  </si>
  <si>
    <t>(4)</t>
  </si>
  <si>
    <t>倉庫</t>
  </si>
  <si>
    <t>(5)</t>
  </si>
  <si>
    <t>学校</t>
  </si>
  <si>
    <t>(6)</t>
  </si>
  <si>
    <t>病院、診療所</t>
  </si>
  <si>
    <t>(9)</t>
  </si>
  <si>
    <t>【ハ.工事部分の構造】</t>
  </si>
  <si>
    <t>木造</t>
  </si>
  <si>
    <t>鉄骨鉄筋コンク</t>
  </si>
  <si>
    <t>リート造</t>
  </si>
  <si>
    <t>鉄筋コンクリー</t>
  </si>
  <si>
    <t>ト造</t>
  </si>
  <si>
    <t>鉄骨造</t>
  </si>
  <si>
    <t>コンクリートブ</t>
  </si>
  <si>
    <t>ロック造</t>
  </si>
  <si>
    <t>　床面積の合計】</t>
  </si>
  <si>
    <t>万円)</t>
  </si>
  <si>
    <t>【７．新築工事の場合における敷地面積】</t>
  </si>
  <si>
    <t>（第三面）</t>
  </si>
  <si>
    <t>【1.住宅部分の概要】</t>
  </si>
  <si>
    <t>(1) 在来工法</t>
  </si>
  <si>
    <t>(2) プレハブ工法</t>
  </si>
  <si>
    <t>(3) 枠組壁工法</t>
  </si>
  <si>
    <t>(1) 専用住宅</t>
  </si>
  <si>
    <t>(1)一戸建住宅</t>
  </si>
  <si>
    <t>(2)長屋建住宅</t>
  </si>
  <si>
    <t>(2) 併用住宅</t>
  </si>
  <si>
    <t>(3) その他の住宅</t>
  </si>
  <si>
    <t>(1)持家</t>
  </si>
  <si>
    <t xml:space="preserve">)( </t>
  </si>
  <si>
    <t>(2)貸家</t>
  </si>
  <si>
    <t>(3)給与住宅</t>
  </si>
  <si>
    <t>(4)分譲住宅</t>
  </si>
  <si>
    <t xml:space="preserve"> 床面積の合計】</t>
  </si>
  <si>
    <t>（第四面）</t>
  </si>
  <si>
    <t>【1.主要用途】</t>
  </si>
  <si>
    <t>(1) 老朽して危険があるため</t>
  </si>
  <si>
    <t>(2) その他</t>
  </si>
  <si>
    <t>(1) 木造</t>
  </si>
  <si>
    <t>【4.建築物の数】</t>
  </si>
  <si>
    <t>【5.住宅の戸数】</t>
  </si>
  <si>
    <t>戸</t>
  </si>
  <si>
    <t>【6.住宅の利用関係】</t>
  </si>
  <si>
    <t>(1) 持家</t>
  </si>
  <si>
    <t>(2) 貸家</t>
  </si>
  <si>
    <t>(3) 給与住宅</t>
  </si>
  <si>
    <t>【7.建築物の床面積の合計】</t>
  </si>
  <si>
    <t>㎡</t>
  </si>
  <si>
    <t>【8.建築物の評価額】</t>
  </si>
  <si>
    <t>千円</t>
  </si>
  <si>
    <t>登録第</t>
  </si>
  <si>
    <t>構造</t>
  </si>
  <si>
    <t>工事種別</t>
  </si>
  <si>
    <t>【2.代理者】</t>
  </si>
  <si>
    <t>出力シート名</t>
  </si>
  <si>
    <t>**_output_sheetname</t>
  </si>
  <si>
    <t>cst__output_sheetname</t>
  </si>
  <si>
    <t>タイトル</t>
  </si>
  <si>
    <t>**_output_title</t>
  </si>
  <si>
    <t>cst__output_title</t>
  </si>
  <si>
    <t>第三面</t>
  </si>
  <si>
    <t>役職</t>
  </si>
  <si>
    <t/>
  </si>
  <si>
    <t>会社名</t>
  </si>
  <si>
    <t>事務所 資格</t>
  </si>
  <si>
    <t>事務所名</t>
  </si>
  <si>
    <t>各申請書のセルの色について</t>
  </si>
  <si>
    <t xml:space="preserve"> →黄色のセルは直接入力してください。</t>
  </si>
  <si>
    <t xml:space="preserve"> →緑色のセルは選択肢から選んでください。</t>
  </si>
  <si>
    <t xml:space="preserve"> →水色のセルはNICEシステムで入力した内容が初期表示されています。</t>
  </si>
  <si>
    <t>主要用途</t>
  </si>
  <si>
    <t>フリガナ</t>
  </si>
  <si>
    <t>□</t>
  </si>
  <si>
    <t>　</t>
  </si>
  <si>
    <t>引受番号</t>
  </si>
  <si>
    <t>引受日</t>
  </si>
  <si>
    <t>確認済証交付日</t>
  </si>
  <si>
    <t>代理者</t>
  </si>
  <si>
    <t>施工者</t>
  </si>
  <si>
    <t>備考（建築物名称）</t>
  </si>
  <si>
    <t>第四面</t>
  </si>
  <si>
    <t>内外の別</t>
  </si>
  <si>
    <t>階数－地上</t>
  </si>
  <si>
    <t>階数－地下</t>
  </si>
  <si>
    <t>構造の一部</t>
  </si>
  <si>
    <t>高さ－最高の高さ</t>
  </si>
  <si>
    <t>高さ－最高の軒の高さ</t>
  </si>
  <si>
    <t>一戸建ての住宅</t>
  </si>
  <si>
    <t>項目名</t>
  </si>
  <si>
    <t>セル名</t>
  </si>
  <si>
    <t>データ</t>
  </si>
  <si>
    <t>Customセル名</t>
  </si>
  <si>
    <t>Customデータ</t>
  </si>
  <si>
    <t>**wsjob_TARGET_KIND__label</t>
  </si>
  <si>
    <t>**shinsei_UKETUKE_NO</t>
  </si>
  <si>
    <t>**shinsei_HIKIUKE_DATE</t>
  </si>
  <si>
    <t>**shinsei_ISSUE_NO</t>
  </si>
  <si>
    <t>**wskakunin_owner1_NAME</t>
  </si>
  <si>
    <t>**wskakunin_owner1_NAME_KANA</t>
  </si>
  <si>
    <t>**wskakunin_owner1_ZIP</t>
  </si>
  <si>
    <t>**wskakunin_owner1__address</t>
  </si>
  <si>
    <t>**wskakunin_owner1_TEL</t>
  </si>
  <si>
    <t>**wskakunin_dairi1_NAME</t>
  </si>
  <si>
    <t>**wskakunin_dairi1_NAME_KANA</t>
  </si>
  <si>
    <t>**wskakunin_dairi1_JIMU_NAME</t>
  </si>
  <si>
    <t>**wskakunin_dairi1_ZIP</t>
  </si>
  <si>
    <t>**wskakunin_dairi1__address</t>
  </si>
  <si>
    <t>**wskakunin_dairi1_TEL</t>
  </si>
  <si>
    <t>**wskakunin_sekkei1__sikaku</t>
  </si>
  <si>
    <t>**wskakunin_sekkei1_NAME</t>
  </si>
  <si>
    <t>**wskakunin_sekkei1_JIMU_NAME</t>
  </si>
  <si>
    <t>**wskakunin_sekkei1_ZIP</t>
  </si>
  <si>
    <t>cst_shinsei_UKETUKE_NO</t>
  </si>
  <si>
    <t>cst_shinsei_HIKIUKE_DATE</t>
  </si>
  <si>
    <t>cst_shinsei_ISSUE_DATE</t>
  </si>
  <si>
    <t>cst_wskakunin_owner1_POST</t>
  </si>
  <si>
    <t>cst_wskakunin_owner1_NAME</t>
  </si>
  <si>
    <t>cst_wskakunin_owner1_NAME_KANA</t>
  </si>
  <si>
    <t>cst_wskakunin_owner1_ZIP</t>
  </si>
  <si>
    <t>cst_wskakunin_owner1__address</t>
  </si>
  <si>
    <t>cst_wskakunin_owner1_TEL</t>
  </si>
  <si>
    <t>cst_wskakunin_dairi1__sikaku</t>
  </si>
  <si>
    <t>cst_wskakunin_dairi1_NAME_KANA</t>
  </si>
  <si>
    <t>cst_wskakunin_dairi1_JIMU__sikaku</t>
  </si>
  <si>
    <t>会社名&lt;改行&gt;
役職&lt;スペース&gt;氏名</t>
  </si>
  <si>
    <t>役職&lt;スペース&gt;氏名</t>
  </si>
  <si>
    <t>会社名&lt;スペース&gt;役職&lt;スペース&gt;氏名</t>
  </si>
  <si>
    <t>会社名&lt;スペース&gt;氏名</t>
  </si>
  <si>
    <t>会社名フリガナ</t>
  </si>
  <si>
    <t>役職フリガナ</t>
  </si>
  <si>
    <t>氏名フリガナ</t>
  </si>
  <si>
    <t>会社名フリガナ&lt;スペース&gt;役職フリガナ&lt;スペース&gt;氏名フリガナ</t>
  </si>
  <si>
    <t>cst_wskakunin_dairi1_JIMU_NAME</t>
  </si>
  <si>
    <t>cst_wskakunin_dairi1_ZIP</t>
  </si>
  <si>
    <t>cst_wskakunin_dairi1__address</t>
  </si>
  <si>
    <t>cst_wskakunin_dairi1_TEL</t>
  </si>
  <si>
    <t>cst_wskakunin_sekkei1_NAME</t>
  </si>
  <si>
    <t>cst_wskakunin_sekkei1_JIMU__sikaku</t>
  </si>
  <si>
    <t>cst_wskakunin_sekkei1_JIMU_NAME</t>
  </si>
  <si>
    <t>cst_wskakunin_sekkei1_ZIP</t>
  </si>
  <si>
    <t>cst_wsjob_TARGET_KIND__label</t>
  </si>
  <si>
    <t>cst_shinsei_ISSUE_NO</t>
  </si>
  <si>
    <t>cst_wskakunin_owner1__space</t>
  </si>
  <si>
    <t>cst_wskakunin_owner1__space2</t>
  </si>
  <si>
    <t>cst_wskakunin_dairi1__space</t>
  </si>
  <si>
    <t>申請書</t>
  </si>
  <si>
    <t>容積率</t>
  </si>
  <si>
    <t>建ぺい率</t>
  </si>
  <si>
    <t>工事届</t>
  </si>
  <si>
    <t>一級</t>
  </si>
  <si>
    <t>二級</t>
  </si>
  <si>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</si>
  <si>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</si>
  <si>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</si>
  <si>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</si>
  <si>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</si>
  <si>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</si>
  <si>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</si>
  <si>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</si>
  <si>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</si>
  <si>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</si>
  <si>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</si>
  <si>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</si>
  <si>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</si>
  <si>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用途地域</t>
  </si>
  <si>
    <t>建物構造</t>
  </si>
  <si>
    <t>用途区分（建築物）</t>
  </si>
  <si>
    <t>名称（建築物）</t>
  </si>
  <si>
    <t>用途区分（工作物1）</t>
  </si>
  <si>
    <t>名称（工作物1）</t>
  </si>
  <si>
    <t>用途区分（工作物2）</t>
  </si>
  <si>
    <t>名称（工作物2）</t>
  </si>
  <si>
    <t>耐火建築物</t>
  </si>
  <si>
    <t>便所の種類</t>
  </si>
  <si>
    <t>大臣</t>
  </si>
  <si>
    <t>埼玉県知事</t>
  </si>
  <si>
    <t>なし</t>
  </si>
  <si>
    <t>08010</t>
  </si>
  <si>
    <t>06310</t>
  </si>
  <si>
    <t xml:space="preserve">煙突（支わく及び支線がある場合においては、これらを含み、ストーブの煙突を除く。） </t>
  </si>
  <si>
    <t>06410</t>
  </si>
  <si>
    <t>鉱物、岩石その他の粉砕で原動機を使用するもの、レディミクストコンクリートの製造等で出力の合計が2.5キロワットを超える原動機を使用するもの及びアスファルト、コールタール、木タール、石油蒸留産物又はその残りかすを原料とする製造を行うもの</t>
  </si>
  <si>
    <t>水洗</t>
  </si>
  <si>
    <t>01</t>
  </si>
  <si>
    <t>東京都知事</t>
  </si>
  <si>
    <t>木造軸組</t>
  </si>
  <si>
    <t>08020</t>
  </si>
  <si>
    <t>長屋</t>
  </si>
  <si>
    <t>06320</t>
  </si>
  <si>
    <t xml:space="preserve">鉄筋コンクリート造の柱、鉄柱、木柱その他これらに類するもの（旗ざお並びに架空電線路用及び電気事業者の保安通信設備用のものを除く。） H=15m超 </t>
  </si>
  <si>
    <t>06420</t>
  </si>
  <si>
    <t>自動車車庫の用途に供するもの</t>
  </si>
  <si>
    <t>準耐火建築物（イ-1）</t>
  </si>
  <si>
    <t>くみ取り</t>
  </si>
  <si>
    <t>02</t>
  </si>
  <si>
    <t>千葉県知事</t>
  </si>
  <si>
    <t>木造枠組</t>
  </si>
  <si>
    <t>08030</t>
  </si>
  <si>
    <t>共同住宅</t>
  </si>
  <si>
    <t>06330</t>
  </si>
  <si>
    <t>広告塔、広告板、装飾塔、記念塔その他これらに類するもの</t>
  </si>
  <si>
    <t>06430</t>
  </si>
  <si>
    <t>サイロその他これに類する工作物のうち飼料、肥料、セメントその他これらに類するものを貯蔵するもの</t>
  </si>
  <si>
    <t>準耐火建築物（イ-2）</t>
  </si>
  <si>
    <t>くみ取り(改良）</t>
  </si>
  <si>
    <t>03</t>
  </si>
  <si>
    <t>神奈川県知事</t>
  </si>
  <si>
    <t>08040</t>
  </si>
  <si>
    <t>寄宿舎</t>
  </si>
  <si>
    <t>06340</t>
  </si>
  <si>
    <t>高架水槽、サイロ、物見塔その他これらに類するもの</t>
  </si>
  <si>
    <t>06440</t>
  </si>
  <si>
    <t>昇降機、ウォーターショート、飛行塔その他これに類するもの</t>
  </si>
  <si>
    <t>準耐火建築物（ロ-1）</t>
  </si>
  <si>
    <t>04</t>
  </si>
  <si>
    <t>茨城県知事</t>
  </si>
  <si>
    <t>鉄筋コンクリート造</t>
  </si>
  <si>
    <t>08050</t>
  </si>
  <si>
    <t>下宿</t>
  </si>
  <si>
    <t>06350</t>
  </si>
  <si>
    <t>擁壁</t>
  </si>
  <si>
    <t>06450</t>
  </si>
  <si>
    <t>汚物処理場、ごみ焼却場その他の処理施設の用途に供するもの</t>
  </si>
  <si>
    <t>準耐火建築物（ロ-2）</t>
  </si>
  <si>
    <t>05</t>
  </si>
  <si>
    <t>栃木県知事</t>
  </si>
  <si>
    <t>鉄骨鉄筋コンクリート造</t>
  </si>
  <si>
    <t>08060</t>
  </si>
  <si>
    <t>住宅で事務所、店舗その他これらに類する用途を兼ねるもの</t>
  </si>
  <si>
    <t xml:space="preserve">06360  </t>
  </si>
  <si>
    <t>ウォーターシュート、コースターその他これに類する高架の遊戯施設</t>
  </si>
  <si>
    <t>06460</t>
  </si>
  <si>
    <t>群馬県知事</t>
  </si>
  <si>
    <t>08070</t>
  </si>
  <si>
    <t>幼稚園</t>
  </si>
  <si>
    <t xml:space="preserve">06370 </t>
  </si>
  <si>
    <t>メリーゴーランド、観覧車、オクトパス、飛行塔その他これらに類する回転運動をする遊戯施設で原動機を使用するもの</t>
  </si>
  <si>
    <t>北海道知事</t>
  </si>
  <si>
    <t>08080</t>
  </si>
  <si>
    <t>小学校</t>
  </si>
  <si>
    <t>青森県知事</t>
  </si>
  <si>
    <t>08090</t>
  </si>
  <si>
    <t>中学校又は高等学校</t>
  </si>
  <si>
    <t>岩手県知事</t>
  </si>
  <si>
    <t>08100</t>
  </si>
  <si>
    <t>養護学校、盲学校又は聾学校</t>
  </si>
  <si>
    <t>宮城県知事</t>
  </si>
  <si>
    <t>08110</t>
  </si>
  <si>
    <t>大学又は高等専門学校</t>
  </si>
  <si>
    <t>秋田県知事</t>
  </si>
  <si>
    <t>08120</t>
  </si>
  <si>
    <t>専修学校</t>
  </si>
  <si>
    <t>山形県知事</t>
  </si>
  <si>
    <t>08130</t>
  </si>
  <si>
    <t>各種学校</t>
  </si>
  <si>
    <t>福島県知事</t>
  </si>
  <si>
    <t>08140</t>
  </si>
  <si>
    <t>図書館その他これらに類するもの</t>
  </si>
  <si>
    <t>新潟県知事</t>
  </si>
  <si>
    <t>08150</t>
  </si>
  <si>
    <t>博物館その他これらに類するもの</t>
  </si>
  <si>
    <t>富山県知事</t>
  </si>
  <si>
    <t>08160</t>
  </si>
  <si>
    <t>神社、寺院、教会その他これらに類するもの</t>
  </si>
  <si>
    <t>石川県知事</t>
  </si>
  <si>
    <t>08170</t>
  </si>
  <si>
    <t>老人ホーム、身体障害者福祉ホームその他これに類するもの</t>
  </si>
  <si>
    <t>福井県知事</t>
  </si>
  <si>
    <t>08180</t>
  </si>
  <si>
    <t>保育所その他これに類するもの</t>
  </si>
  <si>
    <t>山梨県知事</t>
  </si>
  <si>
    <t>08190</t>
  </si>
  <si>
    <t>助産所</t>
  </si>
  <si>
    <t>長野県知事</t>
  </si>
  <si>
    <t>08210</t>
  </si>
  <si>
    <t>児童福祉施設等（前３項に掲げるものを除く。）</t>
  </si>
  <si>
    <t>岐阜県知事</t>
  </si>
  <si>
    <t>08220</t>
  </si>
  <si>
    <t>隣保館</t>
  </si>
  <si>
    <t>静岡県知事</t>
  </si>
  <si>
    <t>08230</t>
  </si>
  <si>
    <t>公衆浴場（個室付浴場業に係る公衆浴場を除く。）</t>
  </si>
  <si>
    <t>愛知県知事</t>
  </si>
  <si>
    <t>08240</t>
  </si>
  <si>
    <t>診療所（患者の収容施設のあるものに限る。）</t>
  </si>
  <si>
    <t>三重県知事</t>
  </si>
  <si>
    <t>08250</t>
  </si>
  <si>
    <t>診療所（患者の収容施設のないものに限る。）</t>
  </si>
  <si>
    <t>滋賀県知事</t>
  </si>
  <si>
    <t>08260</t>
  </si>
  <si>
    <t>病院</t>
  </si>
  <si>
    <t>京都府知事</t>
  </si>
  <si>
    <t>08270</t>
  </si>
  <si>
    <t>巡査派出所</t>
  </si>
  <si>
    <t>大阪府知事</t>
  </si>
  <si>
    <t>08280</t>
  </si>
  <si>
    <t>公衆電話所</t>
  </si>
  <si>
    <t>兵庫県知事</t>
  </si>
  <si>
    <t>08290</t>
  </si>
  <si>
    <t>郵便局</t>
  </si>
  <si>
    <t>奈良県知事</t>
  </si>
  <si>
    <t>08300</t>
  </si>
  <si>
    <t>地方公共団体の支庁又は支所</t>
  </si>
  <si>
    <t>和歌山県知事</t>
  </si>
  <si>
    <t>08310</t>
  </si>
  <si>
    <t>公衆便所、休憩所又は路線バスの停留所の上屋</t>
  </si>
  <si>
    <t>鳥取県知事</t>
  </si>
  <si>
    <t>08320</t>
  </si>
  <si>
    <t>建築基準法施行令第130条の4第5号に基づき国土交通大臣が指定する施設</t>
  </si>
  <si>
    <t>島根県知事</t>
  </si>
  <si>
    <t>08330</t>
  </si>
  <si>
    <t>税務署、警察署、保健所又は消防署その他これらに類するもの</t>
  </si>
  <si>
    <t>岡山県知事</t>
  </si>
  <si>
    <t>08340</t>
  </si>
  <si>
    <t>工場（自動車修理工場を除く。）</t>
  </si>
  <si>
    <t>広島県知事</t>
  </si>
  <si>
    <t>08350</t>
  </si>
  <si>
    <t>自動車修理工場</t>
  </si>
  <si>
    <t>山口県知事</t>
  </si>
  <si>
    <t>08360</t>
  </si>
  <si>
    <t>危険物の貯蔵又は処理に供するもの</t>
  </si>
  <si>
    <t>徳島県知事</t>
  </si>
  <si>
    <t>08370</t>
  </si>
  <si>
    <t>ボーリング場、スケート場、水泳場、スキー場、ゴルフ練習場又はバッティング練習場</t>
  </si>
  <si>
    <t>香川県知事</t>
  </si>
  <si>
    <t>08380</t>
  </si>
  <si>
    <t>体育館又はスポーツの練習場（前項に掲げるものを除く。）</t>
  </si>
  <si>
    <t>愛媛県知事</t>
  </si>
  <si>
    <t>08390</t>
  </si>
  <si>
    <t>マージャン屋、ぱちんこ屋、射的場、勝馬投票券発売所、場外車券売り場その他これらに類するもの又はカラオケボックスその他これらに類するもの</t>
  </si>
  <si>
    <t>高知県知事</t>
  </si>
  <si>
    <t>08400</t>
  </si>
  <si>
    <t>ホテル又は旅館</t>
  </si>
  <si>
    <t>福岡県知事</t>
  </si>
  <si>
    <t>08410</t>
  </si>
  <si>
    <t>自動車教習所</t>
  </si>
  <si>
    <t>佐賀県知事</t>
  </si>
  <si>
    <t>08420</t>
  </si>
  <si>
    <t>畜舎</t>
  </si>
  <si>
    <t>長崎県知事</t>
  </si>
  <si>
    <t>08430</t>
  </si>
  <si>
    <t>堆肥舎又は水産物の増殖場若しくは養殖場</t>
  </si>
  <si>
    <t>熊本県知事</t>
  </si>
  <si>
    <t>08438</t>
  </si>
  <si>
    <t>日用品の販売を主たる目的とする店舗</t>
  </si>
  <si>
    <t>大分県知事</t>
  </si>
  <si>
    <t>08440</t>
  </si>
  <si>
    <t>百貨店、マーケットその他の物品販売業を営む店舗（前項に掲げるもの及び専ら性的好奇心をおそる写真その他の物品の販売を行うものを除く。）</t>
  </si>
  <si>
    <t>宮崎県知事</t>
  </si>
  <si>
    <t>08450</t>
  </si>
  <si>
    <t>飲食店（次項に掲げるものを除く。）</t>
  </si>
  <si>
    <t>鹿児島県知事</t>
  </si>
  <si>
    <t>08452</t>
  </si>
  <si>
    <t>食堂又は喫茶店</t>
  </si>
  <si>
    <t>沖縄県知事</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</si>
  <si>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</si>
  <si>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で作業場の床面積の合計が50平方メートル以内のもの（原動機を使用する場合にあっては、その出力の合計が0.75キロワット以下のものに限る。）又は学習塾、華道教室、囲碁教室その他これらに類する施設</t>
  </si>
  <si>
    <t>08458</t>
  </si>
  <si>
    <t>銀行の支店、損害保険代理店、宅地建物取引業を営む店舗その他これらに類するサービス業を営む店舗</t>
  </si>
  <si>
    <t>08460</t>
  </si>
  <si>
    <t xml:space="preserve">物品販売業を営む店舗以外の店舗（前2項に掲げるものを除く。） </t>
  </si>
  <si>
    <t>08470</t>
  </si>
  <si>
    <t>事務所</t>
  </si>
  <si>
    <t>08480</t>
  </si>
  <si>
    <t>映画スタジオ又はテレビスタジオ</t>
  </si>
  <si>
    <t>08490</t>
  </si>
  <si>
    <t>自動車車庫</t>
  </si>
  <si>
    <t>08500</t>
  </si>
  <si>
    <t>自転車駐輪場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</si>
  <si>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</si>
  <si>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</si>
  <si>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</si>
  <si>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</si>
  <si>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</si>
  <si>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</si>
  <si>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</si>
  <si>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</si>
  <si>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</si>
  <si>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</si>
  <si>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</si>
  <si>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</si>
  <si>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</si>
  <si>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</si>
  <si>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</si>
  <si>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</si>
  <si>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</si>
  <si>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</si>
  <si>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</si>
  <si>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</si>
  <si>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08610</t>
  </si>
  <si>
    <t>卸売市場</t>
  </si>
  <si>
    <t>08620</t>
  </si>
  <si>
    <t>火葬場又はと畜場、汚物処理場、ごみ焼却場その他の処理施設</t>
  </si>
  <si>
    <t>08990</t>
  </si>
  <si>
    <t xml:space="preserve">その他 </t>
  </si>
  <si>
    <t>都市計画区域内</t>
  </si>
  <si>
    <t>準都市計画区域内</t>
  </si>
  <si>
    <t>都市計画区域及び準都市計画区域内準都市計画区域外</t>
  </si>
  <si>
    <t>区域内の分類</t>
  </si>
  <si>
    <t>市街化区域</t>
  </si>
  <si>
    <t>市街化調整区域</t>
  </si>
  <si>
    <t>区域区分非設定</t>
  </si>
  <si>
    <t>防火地域</t>
  </si>
  <si>
    <t>準防火地域</t>
  </si>
  <si>
    <t>法第22条区域</t>
  </si>
  <si>
    <t>新築</t>
  </si>
  <si>
    <t>増築</t>
  </si>
  <si>
    <t>改築</t>
  </si>
  <si>
    <t>移転</t>
  </si>
  <si>
    <t>説明</t>
  </si>
  <si>
    <t>年</t>
  </si>
  <si>
    <t>日</t>
  </si>
  <si>
    <t>御中</t>
  </si>
  <si>
    <t>印</t>
  </si>
  <si>
    <t>階</t>
  </si>
  <si>
    <t>**wskakunin_owner1_JIMU_NAME</t>
  </si>
  <si>
    <t>cst_wskakunin_owner1_JIMU_NAME</t>
  </si>
  <si>
    <t>**wskakunin_owner1_JIMU_NAME_KANA</t>
  </si>
  <si>
    <t>cst_wskakunin_owner1_JIMU_NAME_KANA</t>
  </si>
  <si>
    <t>**wskakunin_owner1_POST</t>
  </si>
  <si>
    <t>**wskakunin_owner1_POST_KANA</t>
  </si>
  <si>
    <t>cst_wskakunin_owner1_POST_KANA</t>
  </si>
  <si>
    <t>cst_wskakunin_owner1__space_KANA</t>
  </si>
  <si>
    <t>**wsjob_JOB_KIND</t>
  </si>
  <si>
    <t>cst_wsjob_JOB_KIND</t>
  </si>
  <si>
    <t>**wsjob_TARGET_KIND</t>
  </si>
  <si>
    <t>cst_wsjob_TARGET_KIND</t>
  </si>
  <si>
    <t>cst_wskakunin_SHINSEI_DATE</t>
  </si>
  <si>
    <t>**shinsei_ISSUE_DATE</t>
  </si>
  <si>
    <t>申請日</t>
  </si>
  <si>
    <t>有</t>
  </si>
  <si>
    <t>無</t>
  </si>
  <si>
    <t>シート名
※重複不可</t>
  </si>
  <si>
    <t>※最後にNoObjectを記述</t>
  </si>
  <si>
    <t>備考</t>
  </si>
  <si>
    <t>dSHEET</t>
  </si>
  <si>
    <t>DATA</t>
  </si>
  <si>
    <t>項目リスト</t>
  </si>
  <si>
    <t>NoObject</t>
  </si>
  <si>
    <t>※このシートをアクティブにして保存すること</t>
  </si>
  <si>
    <t xml:space="preserve"> </t>
  </si>
  <si>
    <t>申請者名</t>
  </si>
  <si>
    <t>申請者</t>
  </si>
  <si>
    <t>cst_wskakunin_APPLICANT_NAME</t>
  </si>
  <si>
    <t>直前の確認申請情報</t>
  </si>
  <si>
    <t>計画変更の概要</t>
  </si>
  <si>
    <t>**wskakunin_LAST_ISSUE_NO</t>
  </si>
  <si>
    <t>cst_wskakunin_LAST_ISSUE_NO</t>
  </si>
  <si>
    <t>**wskakunin_LAST_ISSUE_DATE</t>
  </si>
  <si>
    <t>cst_wskakunin_LAST_ISSUE_DATE</t>
  </si>
  <si>
    <t>**wskakunin_LAST_ISSUE_NAME</t>
  </si>
  <si>
    <t>cst_wskakunin_LAST_ISSUE_NAME</t>
  </si>
  <si>
    <t>**wskakunin_P1_HENKOU_GAIYOU</t>
  </si>
  <si>
    <t>cst_wskakunin_P1_HENKOU_GAIYOU</t>
  </si>
  <si>
    <t>・</t>
  </si>
  <si>
    <t>※</t>
  </si>
  <si>
    <t>→</t>
  </si>
  <si>
    <t>ルート１</t>
  </si>
  <si>
    <t>[</t>
  </si>
  <si>
    <t>］</t>
  </si>
  <si>
    <t>]</t>
  </si>
  <si>
    <t>確認内容</t>
  </si>
  <si>
    <t>断熱材の保管・養生</t>
  </si>
  <si>
    <t>壁の断熱構造</t>
  </si>
  <si>
    <t>床の断熱構造</t>
  </si>
  <si>
    <t>窓等の仕様</t>
  </si>
  <si>
    <t>ドアの仕様</t>
  </si>
  <si>
    <t>付属部材の設置状態</t>
  </si>
  <si>
    <t>窓・ドアの仕様</t>
  </si>
  <si>
    <t>川崎市条例第6条第2項ただし書き許可：</t>
  </si>
  <si>
    <t>災害危険区域：</t>
  </si>
  <si>
    <t>都市計画法第53条許可：</t>
  </si>
  <si>
    <t>都市計画法第43条許可：</t>
  </si>
  <si>
    <t>風致地区：</t>
  </si>
  <si>
    <t>地区計画：</t>
  </si>
  <si>
    <t>法第53条の2第1項第3号の許可</t>
  </si>
  <si>
    <t>公告：</t>
  </si>
  <si>
    <t>（平成</t>
  </si>
  <si>
    <t>宅造検査済：　</t>
  </si>
  <si>
    <t>変更許可：</t>
  </si>
  <si>
    <t>開発完了公告：</t>
  </si>
  <si>
    <t>開発検査済：　</t>
  </si>
  <si>
    <t>開発変更許可：</t>
  </si>
  <si>
    <t>トップ</t>
  </si>
  <si>
    <t>確</t>
  </si>
  <si>
    <t>工</t>
  </si>
  <si>
    <t>昇</t>
  </si>
  <si>
    <t>建</t>
  </si>
  <si>
    <t>狭あい道路協議済：</t>
  </si>
  <si>
    <t>鉄骨部の部分において初めて工事を施工する階の建方工事</t>
  </si>
  <si>
    <t>法第43条ただし書き許可：</t>
  </si>
  <si>
    <t>工業専用</t>
  </si>
  <si>
    <t>基礎の配筋工事</t>
  </si>
  <si>
    <t>急傾斜地崩壊危険区域の許可：</t>
  </si>
  <si>
    <t>工業</t>
  </si>
  <si>
    <t>屋根版の配筋工事</t>
  </si>
  <si>
    <t>準工業</t>
  </si>
  <si>
    <t>屋根の小屋組工事及び構造耐力上主要な耐力壁の工事</t>
  </si>
  <si>
    <t>位置指定道路：</t>
  </si>
  <si>
    <t>商業</t>
  </si>
  <si>
    <t>屋根の小屋組工事及び構造耐力上主要な軸組の工事</t>
  </si>
  <si>
    <t>近隣商業</t>
  </si>
  <si>
    <t>２階の床及びこれを支持するはりに鉄筋を配置する工事の工程</t>
  </si>
  <si>
    <t>準住居</t>
  </si>
  <si>
    <t>１階を含む鉄骨建方工事</t>
  </si>
  <si>
    <t>宅地造成に関する工事許可：</t>
  </si>
  <si>
    <t>第2種住居</t>
  </si>
  <si>
    <t>構造計算書一式</t>
  </si>
  <si>
    <t>屋根工事</t>
  </si>
  <si>
    <t>第1種住居</t>
  </si>
  <si>
    <t>構造設計図書一式</t>
  </si>
  <si>
    <t>小屋組完了時</t>
  </si>
  <si>
    <t>第2種中高層住居専用</t>
  </si>
  <si>
    <t>道路側を除く敷地境界 1ｍ）</t>
  </si>
  <si>
    <t>設計図書一式（構造計算書を除く）</t>
  </si>
  <si>
    <t>２級</t>
  </si>
  <si>
    <t>（昭和</t>
  </si>
  <si>
    <t>全軸組緊結完了時</t>
  </si>
  <si>
    <t>第1種中高層住居専用</t>
  </si>
  <si>
    <t>敷地境界1ｍ）</t>
  </si>
  <si>
    <t>特-</t>
  </si>
  <si>
    <t>設計図書一式（構造設計図書を除く）</t>
  </si>
  <si>
    <t>東京都</t>
  </si>
  <si>
    <t>１級</t>
  </si>
  <si>
    <t>変</t>
  </si>
  <si>
    <t>●</t>
  </si>
  <si>
    <t>基礎配筋完了時</t>
  </si>
  <si>
    <t>開発許可：</t>
  </si>
  <si>
    <t>第2種低層住居専用</t>
  </si>
  <si>
    <t>道路境界1ｍ）</t>
  </si>
  <si>
    <t>■</t>
  </si>
  <si>
    <t>般-</t>
  </si>
  <si>
    <t>設計図書一式</t>
  </si>
  <si>
    <t>神奈川県</t>
  </si>
  <si>
    <t>第1種低層住居専用</t>
  </si>
  <si>
    <t xml:space="preserve">    )</t>
  </si>
  <si>
    <t>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t>
  </si>
  <si>
    <t>自転車駐車場</t>
  </si>
  <si>
    <t>物品販売業を営む店舗以外の店舗</t>
  </si>
  <si>
    <t>銀行の支店、損害保険代理店、宅地建物取引業を営む店舗そのたこれらに類するサービス業を営む店舗</t>
  </si>
  <si>
    <t>理髪店、美容院、クリーニング取次店、質屋、貸衣装屋、貸本屋その他これらに類するサービス業を営む店舗、洋服店、畳屋、建具屋、自転車店等</t>
  </si>
  <si>
    <t>飲食店</t>
  </si>
  <si>
    <t>百貨店、マーケットその他の物品販売業を営む店舗</t>
  </si>
  <si>
    <t>マージャン屋、ぱちんこ屋、射的場、勝馬投票券発売所、場外車券売場その他これらに類するもの又はカラオケボックスその他これらに類するもの</t>
  </si>
  <si>
    <t>体育館又はスポーツの練習場</t>
  </si>
  <si>
    <t>建築基準法施行令第130条の4第5号に基づき建設大臣が指定する施設</t>
  </si>
  <si>
    <t>公衆便所、休憩所又は路線バスの停留所の上家</t>
  </si>
  <si>
    <t>郵便法の規定により行う郵便の業務の用に供する施設</t>
  </si>
  <si>
    <t>児童福祉施設等</t>
  </si>
  <si>
    <t>老人ホーム、身体障害者福祉ホームその他これらに類するもの</t>
  </si>
  <si>
    <t>博物館その他これに類するもの</t>
  </si>
  <si>
    <t>図書館その他これに類するもの</t>
  </si>
  <si>
    <t>中学校、高等学校又は中等教育学校</t>
  </si>
  <si>
    <t>リスト</t>
  </si>
  <si>
    <t>用途の区分</t>
  </si>
  <si>
    <t>**wskakunin_dairi1__sikaku</t>
  </si>
  <si>
    <t>2.住居表示</t>
  </si>
  <si>
    <t>4.防火地域</t>
  </si>
  <si>
    <t>5.その他の区域</t>
  </si>
  <si>
    <t>6.道路</t>
  </si>
  <si>
    <t>幅員</t>
  </si>
  <si>
    <t>敷地と接している部分の長さ</t>
  </si>
  <si>
    <t>7.敷地面積</t>
  </si>
  <si>
    <t>建蔽率</t>
  </si>
  <si>
    <t>8.主要用途</t>
  </si>
  <si>
    <t>9.工事種別</t>
  </si>
  <si>
    <t>用途変更</t>
  </si>
  <si>
    <t>10.建築面積</t>
  </si>
  <si>
    <t>申請以外の部分</t>
  </si>
  <si>
    <t>合計</t>
  </si>
  <si>
    <t>11.延べ面積</t>
  </si>
  <si>
    <t>12.建築物の数</t>
  </si>
  <si>
    <t>13.建築物の高さ等</t>
  </si>
  <si>
    <t>他の建築物</t>
  </si>
  <si>
    <t>一部</t>
  </si>
  <si>
    <t>特例の適用の有無</t>
  </si>
  <si>
    <t>14.許可認定等</t>
  </si>
  <si>
    <t>19.備考</t>
  </si>
  <si>
    <t>□、■表示</t>
  </si>
  <si>
    <t>有無表示</t>
  </si>
  <si>
    <t>7.構造計算適合性判定</t>
  </si>
  <si>
    <t>適判名称</t>
  </si>
  <si>
    <t>適判所在地　都道府県</t>
  </si>
  <si>
    <t>適判所在地　市区町村</t>
  </si>
  <si>
    <t>提出状況チェック</t>
  </si>
  <si>
    <t>登録機関</t>
  </si>
  <si>
    <t>建築士登録番号</t>
  </si>
  <si>
    <t>**wskakunin_dairi1_SIKAKU__label</t>
  </si>
  <si>
    <t>**wskakunin_dairi1_KENTIKUSI_NO</t>
  </si>
  <si>
    <t>資格一括</t>
  </si>
  <si>
    <t>資格</t>
  </si>
  <si>
    <t>事務所 資格一括</t>
  </si>
  <si>
    <t>事務所　登録機関</t>
  </si>
  <si>
    <t>事務所　許可番号</t>
  </si>
  <si>
    <t>**wskakunin_dairi1_JIMU__sikaku</t>
  </si>
  <si>
    <t>**wskakunin_dairi1_JIMU_SIKAKU__label</t>
  </si>
  <si>
    <t>**wskakunin_dairi1_JIMU_NO</t>
  </si>
  <si>
    <t>cst_wskakunin_koutei02_KOUTEI_KAISUU</t>
  </si>
  <si>
    <t>cst_wskakunin_koutei02_KOUTEI_DATE</t>
  </si>
  <si>
    <t>cst_wskakunin_koutei02_KOUTEI_TEXT</t>
  </si>
  <si>
    <t>第一面</t>
  </si>
  <si>
    <t>第二面</t>
  </si>
  <si>
    <t>【ﾊ.郵便番号】</t>
  </si>
  <si>
    <t>【4.建築設備の設計に関し意見を聴いた者】</t>
  </si>
  <si>
    <t>【ﾎ.電話番号】</t>
  </si>
  <si>
    <t>【ﾍ.登録番号】</t>
  </si>
  <si>
    <t>【ﾄ.意見を聴いた設計図書】</t>
  </si>
  <si>
    <t>ｍ</t>
  </si>
  <si>
    <t>TEL</t>
  </si>
  <si>
    <t>（その他の工事監理者）</t>
  </si>
  <si>
    <t>【ｲ.特定工程】</t>
  </si>
  <si>
    <t>事務所名＋氏名</t>
  </si>
  <si>
    <t>cst_wskakunin_sekkei1_jimuname_name</t>
  </si>
  <si>
    <t>cst_wskakunin_dairi1_KENTIKUSI_NO</t>
  </si>
  <si>
    <t>cst_wskakunin_dairi1_SIKAKU</t>
  </si>
  <si>
    <t>cst_wskakunin_dairi1_TOUROKU_KIKAN</t>
  </si>
  <si>
    <t>cst_wskakunin_dairi1_JIMU_TOUROKU_KIKAN</t>
  </si>
  <si>
    <t>cst_wskakunin_dairi1_JIMU_NO</t>
  </si>
  <si>
    <t>**wskakunin_sekkei1_JIMU__sikaku</t>
  </si>
  <si>
    <t>**wskakunin_sekkei1_JIMU_SIKAKU__label</t>
  </si>
  <si>
    <t>**wskakunin_sekkei1_JIMU_NO</t>
  </si>
  <si>
    <t>cst_wskakunin_sekkei1_JIMU_TOUROKU_KIKAN</t>
  </si>
  <si>
    <t>cst_wskakunin_sekkei1_JIMU_NO</t>
  </si>
  <si>
    <t>**wskakunin_sekkei1_SIKAKU__label</t>
  </si>
  <si>
    <t>**wskakunin_sekkei1_KENTIKUSI_NO</t>
  </si>
  <si>
    <t>cst_wskakunin_sekkei1__sikaku</t>
  </si>
  <si>
    <t>cst_wskakunin_sekkei1_SIKAKU</t>
  </si>
  <si>
    <t>cst_wskakunin_sekkei1_TOUROKU_KIKAN</t>
  </si>
  <si>
    <t>cst_wskakunin_sekkei1_KENTIKUSI_NO</t>
  </si>
  <si>
    <t>DOC</t>
  </si>
  <si>
    <t>設計図書</t>
  </si>
  <si>
    <t>設計者1</t>
  </si>
  <si>
    <t>設計者2</t>
  </si>
  <si>
    <t>設計者3</t>
  </si>
  <si>
    <t>設計者4</t>
  </si>
  <si>
    <t>【ﾛ.資格】構造設計一級建築士交付番号</t>
  </si>
  <si>
    <t>（代表となる建築設備の設計に関し意見を聴いた者）</t>
  </si>
  <si>
    <t>【ｲ.氏名】</t>
  </si>
  <si>
    <t>【ﾛ.勤務先】</t>
  </si>
  <si>
    <t>【ﾆ.所在地】</t>
  </si>
  <si>
    <t>（その他の建築設備の設計に関し意見を聴いた者１）</t>
  </si>
  <si>
    <t>（その他の建築設備の設計に関し意見を聴いた者２）</t>
  </si>
  <si>
    <t>（その他の建築設備の設計に関し意見を聴いた者３）</t>
  </si>
  <si>
    <t>建設業の許可</t>
  </si>
  <si>
    <t>登録番号</t>
  </si>
  <si>
    <t>－未申請チェック</t>
  </si>
  <si>
    <t>－申請不要チェック</t>
  </si>
  <si>
    <t>－提出済チェック</t>
  </si>
  <si>
    <t>－未提出チェック</t>
  </si>
  <si>
    <t>－提出不要チェック</t>
  </si>
  <si>
    <t>監理者1</t>
  </si>
  <si>
    <t>監理者2</t>
  </si>
  <si>
    <t>監理者3</t>
  </si>
  <si>
    <t>監理者4</t>
  </si>
  <si>
    <t>cst_wskakunin_tekihan01_TEKIHAN_STATE_mishinsei</t>
  </si>
  <si>
    <t>cst_wskakunin_tekihan01_TEKIHAN_STATE_shinseifuyou</t>
  </si>
  <si>
    <t>名称＋都道府県＋市区町村</t>
  </si>
  <si>
    <t>工事期間-年</t>
  </si>
  <si>
    <t>工事期間-月</t>
  </si>
  <si>
    <t>提出不要-理由</t>
  </si>
  <si>
    <t>**wskakunin_APPLICANT_NAME</t>
  </si>
  <si>
    <t>**wskakunin_PAGE1_ALTERATION_NOTE</t>
  </si>
  <si>
    <t>cst_wskakunin_PAGE1_ALTERATION_NOTE</t>
  </si>
  <si>
    <t>FAX番号</t>
  </si>
  <si>
    <t>**wskakunin_dairi1_FAX</t>
  </si>
  <si>
    <t>cst_wskakunin_dairi1_FAX</t>
  </si>
  <si>
    <t>※ 特定施工業者の検索</t>
  </si>
  <si>
    <t>cst_wskakunin_ecotekihan01_FUYOU_CAUSE</t>
  </si>
  <si>
    <t>8.建築物エネルギー消費性能確保計画の提出</t>
  </si>
  <si>
    <t>提出済-機関情報</t>
  </si>
  <si>
    <t>未提出-機関情報</t>
  </si>
  <si>
    <t>敷地面積</t>
  </si>
  <si>
    <t>敷地面積の合計</t>
  </si>
  <si>
    <t>地名地番</t>
  </si>
  <si>
    <t>最高の高さ</t>
  </si>
  <si>
    <t>階数-地上</t>
  </si>
  <si>
    <t>階数-地下</t>
  </si>
  <si>
    <t>特例の区分</t>
  </si>
  <si>
    <t>特例の有無</t>
  </si>
  <si>
    <t>ボックス-有</t>
  </si>
  <si>
    <t>ボックス-無</t>
  </si>
  <si>
    <t>cst_wskakunin_TOKUREI_TAKASA_box_on</t>
  </si>
  <si>
    <t>回数</t>
  </si>
  <si>
    <t>終了予定日</t>
  </si>
  <si>
    <t>特定工程</t>
  </si>
  <si>
    <t>区別</t>
  </si>
  <si>
    <t>第１号</t>
  </si>
  <si>
    <t>第２号</t>
  </si>
  <si>
    <t>第３号</t>
  </si>
  <si>
    <t>第４号</t>
  </si>
  <si>
    <t>【ｲ.建築基準法施工令第10条各号に掲げる建築物の区分</t>
  </si>
  <si>
    <t>【2.工事種別】</t>
  </si>
  <si>
    <t>【ﾊ.建築基準法第68条の20第２項の検査の特例に係る認証番号</t>
  </si>
  <si>
    <t>【6.工事着手年月日】</t>
  </si>
  <si>
    <t>【8.特定工程】</t>
  </si>
  <si>
    <t>【ﾛ.特定工程工事終了年月日】</t>
  </si>
  <si>
    <t>【ﾊ.検査対象床面積】</t>
  </si>
  <si>
    <t>【9.今回申請以前の中間検査】</t>
  </si>
  <si>
    <t>【ﾛ.中間検査合格証交付者】</t>
  </si>
  <si>
    <t>【ﾊ.中間検査合格証番号】</t>
  </si>
  <si>
    <t>【ﾆ.交付年月日】</t>
  </si>
  <si>
    <t>【10.今回申請以降の中間検査】</t>
  </si>
  <si>
    <t>【ﾛ.特定工程工事終了予定年月日】</t>
  </si>
  <si>
    <t>【11.確認以降の軽微な変更の概要】</t>
  </si>
  <si>
    <t>【ｲ.変更された設計図書の種類】</t>
  </si>
  <si>
    <t>【ﾛ.変更の概要】</t>
  </si>
  <si>
    <t>**wskakunin_sekkei1__address</t>
  </si>
  <si>
    <t>cst_wskakunin_sekkei1__address</t>
  </si>
  <si>
    <t>**wskakunin_sekkei1_TEL</t>
  </si>
  <si>
    <t>cst_wskakunin_sekkei1_TEL</t>
  </si>
  <si>
    <t>**wskakunin_sekkei1_DOC</t>
  </si>
  <si>
    <t>cst_wskakunin_sekkei1_DOC</t>
  </si>
  <si>
    <t>**wskakunin_sekkei2__sikaku</t>
  </si>
  <si>
    <t>cst_wskakunin_sekkei2__sikaku</t>
  </si>
  <si>
    <t>**wskakunin_sekkei2_SIKAKU__label</t>
  </si>
  <si>
    <t>cst_wskakunin_sekkei2_SIKAKU</t>
  </si>
  <si>
    <t>cst_wskakunin_sekkei2_TOUROKU_KIKAN</t>
  </si>
  <si>
    <t>**wskakunin_sekkei2_KENTIKUSI_NO</t>
  </si>
  <si>
    <t>cst_wskakunin_sekkei2_KENTIKUSI_NO</t>
  </si>
  <si>
    <t>**wskakunin_sekkei2_NAME</t>
  </si>
  <si>
    <t>cst_wskakunin_sekkei2_NAME</t>
  </si>
  <si>
    <t>**wskakunin_sekkei2_JIMU__sikaku</t>
  </si>
  <si>
    <t>cst_wskakunin_sekkei2_JIMU__sikaku</t>
  </si>
  <si>
    <t>**wskakunin_sekkei2_JIMU_SIKAKU__label</t>
  </si>
  <si>
    <t>cst_wskakunin_sekkei2_JIMU_TOUROKU_KIKAN</t>
  </si>
  <si>
    <t>**wskakunin_sekkei2_JIMU_NO</t>
  </si>
  <si>
    <t>cst_wskakunin_sekkei2_JIMU_NO</t>
  </si>
  <si>
    <t>**wskakunin_sekkei2_JIMU_NAME</t>
  </si>
  <si>
    <t>cst_wskakunin_sekkei2_JIMU_NAME</t>
  </si>
  <si>
    <t>cst_wskakunin_sekkei2_jimuname_name</t>
  </si>
  <si>
    <t>**wskakunin_sekkei2_ZIP</t>
  </si>
  <si>
    <t>cst_wskakunin_sekkei2_ZIP</t>
  </si>
  <si>
    <t>**wskakunin_sekkei2__address</t>
  </si>
  <si>
    <t>cst_wskakunin_sekkei2__address</t>
  </si>
  <si>
    <t>**wskakunin_sekkei2_TEL</t>
  </si>
  <si>
    <t>cst_wskakunin_sekkei2_TEL</t>
  </si>
  <si>
    <t>**wskakunin_sekkei2_DOC</t>
  </si>
  <si>
    <t>cst_wskakunin_sekkei2_DOC</t>
  </si>
  <si>
    <t>**wskakunin_sekkei3__sikaku</t>
  </si>
  <si>
    <t>cst_wskakunin_sekkei3__sikaku</t>
  </si>
  <si>
    <t>**wskakunin_sekkei3_SIKAKU__label</t>
  </si>
  <si>
    <t>cst_wskakunin_sekkei3_SIKAKU</t>
  </si>
  <si>
    <t>cst_wskakunin_sekkei3_TOUROKU_KIKAN</t>
  </si>
  <si>
    <t>**wskakunin_sekkei3_KENTIKUSI_NO</t>
  </si>
  <si>
    <t>cst_wskakunin_sekkei3_KENTIKUSI_NO</t>
  </si>
  <si>
    <t>**wskakunin_sekkei3_NAME</t>
  </si>
  <si>
    <t>cst_wskakunin_sekkei3_NAME</t>
  </si>
  <si>
    <t>**wskakunin_sekkei3_JIMU__sikaku</t>
  </si>
  <si>
    <t>cst_wskakunin_sekkei3_JIMU__sikaku</t>
  </si>
  <si>
    <t>**wskakunin_sekkei3_JIMU_SIKAKU__label</t>
  </si>
  <si>
    <t>cst_wskakunin_sekkei3_JIMU_TOUROKU_KIKAN</t>
  </si>
  <si>
    <t>**wskakunin_sekkei3_JIMU_NO</t>
  </si>
  <si>
    <t>cst_wskakunin_sekkei3_JIMU_NO</t>
  </si>
  <si>
    <t>**wskakunin_sekkei3_JIMU_NAME</t>
  </si>
  <si>
    <t>cst_wskakunin_sekkei3_JIMU_NAME</t>
  </si>
  <si>
    <t>cst_wskakunin_sekkei3_jimuname_name</t>
  </si>
  <si>
    <t>**wskakunin_sekkei3_ZIP</t>
  </si>
  <si>
    <t>cst_wskakunin_sekkei3_ZIP</t>
  </si>
  <si>
    <t>**wskakunin_sekkei3__address</t>
  </si>
  <si>
    <t>cst_wskakunin_sekkei3__address</t>
  </si>
  <si>
    <t>**wskakunin_sekkei3_TEL</t>
  </si>
  <si>
    <t>cst_wskakunin_sekkei3_TEL</t>
  </si>
  <si>
    <t>**wskakunin_sekkei3_DOC</t>
  </si>
  <si>
    <t>cst_wskakunin_sekkei3_DOC</t>
  </si>
  <si>
    <t>**wskakunin_sekkei4__sikaku</t>
  </si>
  <si>
    <t>cst_wskakunin_sekkei4__sikaku</t>
  </si>
  <si>
    <t>**wskakunin_sekkei4_SIKAKU__label</t>
  </si>
  <si>
    <t>cst_wskakunin_sekkei4_SIKAKU</t>
  </si>
  <si>
    <t>cst_wskakunin_sekkei4_TOUROKU_KIKAN</t>
  </si>
  <si>
    <t>**wskakunin_sekkei4_KENTIKUSI_NO</t>
  </si>
  <si>
    <t>cst_wskakunin_sekkei4_KENTIKUSI_NO</t>
  </si>
  <si>
    <t>**wskakunin_sekkei4_NAME</t>
  </si>
  <si>
    <t>cst_wskakunin_sekkei4_NAME</t>
  </si>
  <si>
    <t>**wskakunin_sekkei4_JIMU__sikaku</t>
  </si>
  <si>
    <t>cst_wskakunin_sekkei4_JIMU__sikaku</t>
  </si>
  <si>
    <t>**wskakunin_sekkei4_JIMU_SIKAKU__label</t>
  </si>
  <si>
    <t>cst_wskakunin_sekkei4_JIMU_TOUROKU_KIKAN</t>
  </si>
  <si>
    <t>**wskakunin_sekkei4_JIMU_NO</t>
  </si>
  <si>
    <t>cst_wskakunin_sekkei4_JIMU_NO</t>
  </si>
  <si>
    <t>**wskakunin_sekkei4_JIMU_NAME</t>
  </si>
  <si>
    <t>cst_wskakunin_sekkei4_JIMU_NAME</t>
  </si>
  <si>
    <t>cst_wskakunin_sekkei4_jimuname_name</t>
  </si>
  <si>
    <t>**wskakunin_sekkei4_ZIP</t>
  </si>
  <si>
    <t>cst_wskakunin_sekkei4_ZIP</t>
  </si>
  <si>
    <t>**wskakunin_sekkei4__address</t>
  </si>
  <si>
    <t>cst_wskakunin_sekkei4__address</t>
  </si>
  <si>
    <t>**wskakunin_sekkei4_TEL</t>
  </si>
  <si>
    <t>cst_wskakunin_sekkei4_TEL</t>
  </si>
  <si>
    <t>**wskakunin_sekkei4_DOC</t>
  </si>
  <si>
    <t>cst_wskakunin_sekkei4_DOC</t>
  </si>
  <si>
    <t>（構造設計一級建築士又は設備設計一級建築士である旨の表示をした者）</t>
  </si>
  <si>
    <t>建築士法第20条の２第１項の表示をした者</t>
  </si>
  <si>
    <t>**wskakunin_20kouzou101_NAME</t>
  </si>
  <si>
    <t>cst_wskakunin_20kouzou101_NAME</t>
  </si>
  <si>
    <t>建築士法第20条の２第３項の表示をした者</t>
  </si>
  <si>
    <t>**wskakunin_20kouzou301_NAME</t>
  </si>
  <si>
    <t>cst_wskakunin_20kouzou301_NAME</t>
  </si>
  <si>
    <t>建築士法第20条の３第１項の表示をした者</t>
  </si>
  <si>
    <t>**wskakunin_20setubi101_NAME</t>
  </si>
  <si>
    <t>cst_wskakunin_20setubi101_NAME</t>
  </si>
  <si>
    <t>【ﾛ.資格】設備設計一級建築士交付番号</t>
  </si>
  <si>
    <t>**wskakunin_20setubi102_NAME</t>
  </si>
  <si>
    <t>cst_wskakunin_20setubi102_NAME</t>
  </si>
  <si>
    <t>**wskakunin_20setubi103_NAME</t>
  </si>
  <si>
    <t>cst_wskakunin_20setubi103_NAME</t>
  </si>
  <si>
    <t>建築士法第20条の３第３項の表示をした者</t>
  </si>
  <si>
    <t>**wskakunin_20setubi301_NAME</t>
  </si>
  <si>
    <t>cst_wskakunin_20setubi301_NAME</t>
  </si>
  <si>
    <t>**wskakunin_20setubi302_NAME</t>
  </si>
  <si>
    <t>cst_wskakunin_20setubi302_NAME</t>
  </si>
  <si>
    <t>**wskakunin_20setubi303_NAME</t>
  </si>
  <si>
    <t>cst_wskakunin_20setubi303_NAME</t>
  </si>
  <si>
    <t>（代表となる工事監理者）</t>
  </si>
  <si>
    <t>**wskakunin_kanri1__sikaku</t>
  </si>
  <si>
    <t>cst_wskakunin_kanri1__sikaku</t>
  </si>
  <si>
    <t>**wskakunin_kanri1_SIKAKU__label</t>
  </si>
  <si>
    <t>cst_wskakunin_kanri1_TOUROKU_KIKAN</t>
  </si>
  <si>
    <t>**wskakunin_kanri1_KENTIKUSI_NO</t>
  </si>
  <si>
    <t>cst_wskakunin_kanri1_KENTIKUSI_NO</t>
  </si>
  <si>
    <t>**wskakunin_kanri1_NAME</t>
  </si>
  <si>
    <t>cst_wskakunin_kanri1_NAME</t>
  </si>
  <si>
    <t>**wskakunin_kanri1_JIMU__sikaku</t>
  </si>
  <si>
    <t>cst_wskakunin_kanri1_JIMU__sikaku</t>
  </si>
  <si>
    <t>**wskakunin_kanri1_JIMU_SIKAKU__label</t>
  </si>
  <si>
    <t>cst_wskakunin_kanri1_JIMU_TOUROKU_KIKAN</t>
  </si>
  <si>
    <t>**wskakunin_kanri1_JIMU_NO</t>
  </si>
  <si>
    <t>cst_wskakunin_kanri1_JIMU_NO</t>
  </si>
  <si>
    <t>**wskakunin_kanri1_JIMU_NAME</t>
  </si>
  <si>
    <t>cst_wskakunin_kanri1_JIMU_NAME</t>
  </si>
  <si>
    <t>**wskakunin_kanri1_ZIP</t>
  </si>
  <si>
    <t>cst_wskakunin_kanri1_ZIP</t>
  </si>
  <si>
    <t>**wskakunin_kanri1__address</t>
  </si>
  <si>
    <t>cst_wskakunin_kanri1__address</t>
  </si>
  <si>
    <t>**wskakunin_kanri1_TEL</t>
  </si>
  <si>
    <t>cst_wskakunin_kanri1_TEL</t>
  </si>
  <si>
    <t>**wskakunin_kanri1_DOC</t>
  </si>
  <si>
    <t>cst_wskakunin_kanri1_DOC</t>
  </si>
  <si>
    <t>**wskakunin_kanri2__sikaku</t>
  </si>
  <si>
    <t>cst_wskakunin_kanri2__sikaku</t>
  </si>
  <si>
    <t>**wskakunin_kanri2_SIKAKU__label</t>
  </si>
  <si>
    <t>cst_wskakunin_kanri2_TOUROKU_KIKAN</t>
  </si>
  <si>
    <t>**wskakunin_kanri2_KENTIKUSI_NO</t>
  </si>
  <si>
    <t>cst_wskakunin_kanri2_KENTIKUSI_NO</t>
  </si>
  <si>
    <t>**wskakunin_kanri2_NAME</t>
  </si>
  <si>
    <t>cst_wskakunin_kanri2_NAME</t>
  </si>
  <si>
    <t>**wskakunin_kanri2_JIMU__sikaku</t>
  </si>
  <si>
    <t>cst_wskakunin_kanri2_JIMU__sikaku</t>
  </si>
  <si>
    <t>**wskakunin_kanri2_JIMU_SIKAKU__label</t>
  </si>
  <si>
    <t>cst_wskakunin_kanri2_JIMU_TOUROKU_KIKAN</t>
  </si>
  <si>
    <t>**wskakunin_kanri2_JIMU_NO</t>
  </si>
  <si>
    <t>cst_wskakunin_kanri2_JIMU_NO</t>
  </si>
  <si>
    <t>**wskakunin_kanri2_JIMU_NAME</t>
  </si>
  <si>
    <t>cst_wskakunin_kanri2_JIMU_NAME</t>
  </si>
  <si>
    <t>**wskakunin_kanri2_ZIP</t>
  </si>
  <si>
    <t>cst_wskakunin_kanri2_ZIP</t>
  </si>
  <si>
    <t>**wskakunin_kanri2__address</t>
  </si>
  <si>
    <t>cst_wskakunin_kanri2__address</t>
  </si>
  <si>
    <t>**wskakunin_kanri2_TEL</t>
  </si>
  <si>
    <t>cst_wskakunin_kanri2_TEL</t>
  </si>
  <si>
    <t>**wskakunin_kanri2_DOC</t>
  </si>
  <si>
    <t>cst_wskakunin_kanri2_DOC</t>
  </si>
  <si>
    <t>**wskakunin_kanri3__sikaku</t>
  </si>
  <si>
    <t>cst_wskakunin_kanri3__sikaku</t>
  </si>
  <si>
    <t>**wskakunin_kanri3_SIKAKU__label</t>
  </si>
  <si>
    <t>cst_wskakunin_kanri3_TOUROKU_KIKAN</t>
  </si>
  <si>
    <t>**wskakunin_kanri3_KENTIKUSI_NO</t>
  </si>
  <si>
    <t>cst_wskakunin_kanri3_KENTIKUSI_NO</t>
  </si>
  <si>
    <t>**wskakunin_kanri3_NAME</t>
  </si>
  <si>
    <t>cst_wskakunin_kanri3_NAME</t>
  </si>
  <si>
    <t>**wskakunin_kanri3_JIMU__sikaku</t>
  </si>
  <si>
    <t>cst_wskakunin_kanri3_JIMU__sikaku</t>
  </si>
  <si>
    <t>**wskakunin_kanri3_JIMU_SIKAKU__label</t>
  </si>
  <si>
    <t>cst_wskakunin_kanri3_JIMU_TOUROKU_KIKAN</t>
  </si>
  <si>
    <t>**wskakunin_kanri3_JIMU_NO</t>
  </si>
  <si>
    <t>cst_wskakunin_kanri3_JIMU_NO</t>
  </si>
  <si>
    <t>**wskakunin_kanri3_JIMU_NAME</t>
  </si>
  <si>
    <t>cst_wskakunin_kanri3_JIMU_NAME</t>
  </si>
  <si>
    <t>**wskakunin_kanri3_ZIP</t>
  </si>
  <si>
    <t>cst_wskakunin_kanri3_ZIP</t>
  </si>
  <si>
    <t>**wskakunin_kanri3__address</t>
  </si>
  <si>
    <t>cst_wskakunin_kanri3__address</t>
  </si>
  <si>
    <t>**wskakunin_kanri3_TEL</t>
  </si>
  <si>
    <t>cst_wskakunin_kanri3_TEL</t>
  </si>
  <si>
    <t>**wskakunin_kanri3_DOC</t>
  </si>
  <si>
    <t>cst_wskakunin_kanri3_DOC</t>
  </si>
  <si>
    <t>**wskakunin_kanri4__sikaku</t>
  </si>
  <si>
    <t>cst_wskakunin_kanri4__sikaku</t>
  </si>
  <si>
    <t>**wskakunin_kanri4_SIKAKU__label</t>
  </si>
  <si>
    <t>cst_wskakunin_kanri4_TOUROKU_KIKAN</t>
  </si>
  <si>
    <t>**wskakunin_kanri4_KENTIKUSI_NO</t>
  </si>
  <si>
    <t>cst_wskakunin_kanri4_KENTIKUSI_NO</t>
  </si>
  <si>
    <t>**wskakunin_kanri4_NAME</t>
  </si>
  <si>
    <t>cst_wskakunin_kanri4_NAME</t>
  </si>
  <si>
    <t>**wskakunin_kanri4_JIMU__sikaku</t>
  </si>
  <si>
    <t>cst_wskakunin_kanri4_JIMU__sikaku</t>
  </si>
  <si>
    <t>**wskakunin_kanri4_JIMU_SIKAKU__label</t>
  </si>
  <si>
    <t>cst_wskakunin_kanri4_JIMU_TOUROKU_KIKAN</t>
  </si>
  <si>
    <t>**wskakunin_kanri4_JIMU_NO</t>
  </si>
  <si>
    <t>cst_wskakunin_kanri4_JIMU_NO</t>
  </si>
  <si>
    <t>**wskakunin_kanri4_JIMU_NAME</t>
  </si>
  <si>
    <t>cst_wskakunin_kanri4_JIMU_NAME</t>
  </si>
  <si>
    <t>**wskakunin_kanri4_ZIP</t>
  </si>
  <si>
    <t>cst_wskakunin_kanri4_ZIP</t>
  </si>
  <si>
    <t>**wskakunin_kanri4__address</t>
  </si>
  <si>
    <t>cst_wskakunin_kanri4__address</t>
  </si>
  <si>
    <t>**wskakunin_kanri4_TEL</t>
  </si>
  <si>
    <t>cst_wskakunin_kanri4_TEL</t>
  </si>
  <si>
    <t>**wskakunin_kanri4_DOC</t>
  </si>
  <si>
    <t>cst_wskakunin_kanri4_DOC</t>
  </si>
  <si>
    <t>**wskakunin_sekou1_NAME</t>
  </si>
  <si>
    <t>cst_wskakunin_sekou1_NAME</t>
  </si>
  <si>
    <t>**wskakunin_sekou1_SEKOU__sikaku</t>
  </si>
  <si>
    <t>cst_wskakunin_sekou1_SEKOU__sikaku</t>
  </si>
  <si>
    <t>**wskakunin_sekou1_JIMU_NAME</t>
  </si>
  <si>
    <t>cst_wskakunin_sekou1_JIMU_NAME</t>
  </si>
  <si>
    <t>**wskakunin_sekou1_ZIP</t>
  </si>
  <si>
    <t>cst_wskakunin_sekou1_ZIP</t>
  </si>
  <si>
    <t>**wskakunin_sekou1__address</t>
  </si>
  <si>
    <t>cst_wskakunin_sekou1__address</t>
  </si>
  <si>
    <t>**wskakunin_sekou1_TEL</t>
  </si>
  <si>
    <t>cst_wskakunin_sekou1_TEL</t>
  </si>
  <si>
    <t>一建設（前方一致で判定）</t>
  </si>
  <si>
    <t>cst_wskakunin_sekou1__hajime</t>
  </si>
  <si>
    <t>※showsheetflagではSEARCH関数は使用不可</t>
  </si>
  <si>
    <t>ケイアイスター</t>
  </si>
  <si>
    <t>cst_wskakunin_sekou1__kistar</t>
  </si>
  <si>
    <t>**wskakunin_BUILD_NAME</t>
  </si>
  <si>
    <t>cst_wskakunin_BUILD_NAME</t>
  </si>
  <si>
    <t>チェック</t>
  </si>
  <si>
    <t>**wskakunin_tekihan01_TEKIHAN_STATE</t>
  </si>
  <si>
    <t>－申請済チェック</t>
  </si>
  <si>
    <t>cst_wskakunin_tekihan01_TEKIHAN_STATE_shinsei</t>
  </si>
  <si>
    <t>**wskakunin_tekihan01_TEKIHAN_KIKAN_NAME</t>
  </si>
  <si>
    <t>cst_wskakunin_tekihan01_TEKIHAN_KIKAN_NAME</t>
  </si>
  <si>
    <t>**wskakunin_tekihan01_TEKIHAN_KIKAN_KEN__ken</t>
  </si>
  <si>
    <t>cst_wskakunin_tekihan01_TEKIHAN_KIKAN_KEN__ken</t>
  </si>
  <si>
    <t>**wskakunin_tekihan01_TEKIHAN_KIKAN_ADDRESS</t>
  </si>
  <si>
    <t>cst_wskakunin_tekihan01_TEKIHAN_KIKAN_ADDRESS</t>
  </si>
  <si>
    <t>cst_wskakunin_tekihan01_TEKIHAN_KIKAN_info</t>
  </si>
  <si>
    <t>**wskakunin_tekihan02_TEKIHAN_KIKAN_NAME</t>
  </si>
  <si>
    <t>cst_wskakunin_tekihan02_TEKIHAN_KIKAN_NAME</t>
  </si>
  <si>
    <t>**wskakunin_tekihan02_TEKIHAN_KIKAN_KEN__ken</t>
  </si>
  <si>
    <t>cst_wskakunin_tekihan02_TEKIHAN_KIKAN_KEN__ken</t>
  </si>
  <si>
    <t>**wskakunin_tekihan02_TEKIHAN_KIKAN_ADDRESS</t>
  </si>
  <si>
    <t>cst_wskakunin_tekihan02_TEKIHAN_KIKAN_ADDRESS</t>
  </si>
  <si>
    <t>cst_wskakunin_tekihan02_TEKIHAN_KIKAN_info</t>
  </si>
  <si>
    <t>**wskakunin_ecotekihan01_TEKIHAN_STATE</t>
  </si>
  <si>
    <t>cst_wskakunin_ecotekihan01_TEKIHAN_STATE_teisyutu</t>
  </si>
  <si>
    <t>cst_wskakunin_ecotekihan01_TEKIHAN_STATE_miteisyutu</t>
  </si>
  <si>
    <t>cst_wskakunin_ecotekihan01_TEKIHAN_STATE_teisyutufuyou</t>
  </si>
  <si>
    <t>**wskakunin_ecotekihan01_TEKIHAN_KIKAN_NAME</t>
  </si>
  <si>
    <t>cst_wskakunin_ecotekihan01_TEKIHAN_KIKAN_NAME</t>
  </si>
  <si>
    <t>**wskakunin_ecotekihan01_TEKIHAN_KIKAN_KEN__ken</t>
  </si>
  <si>
    <t>cst_wskakunin_ecotekihan01_TEKIHAN_KIKAN_KEN__ken</t>
  </si>
  <si>
    <t>**wskakunin_ecotekihan01_TEKIHAN_KIKAN_ADDRESS</t>
  </si>
  <si>
    <t>cst_wskakunin_ecotekihan01_TEKIHAN_KIKAN_ADDRESS</t>
  </si>
  <si>
    <t>cst_wskakunin_ecotekihan01_teisyutu_kikan_info</t>
  </si>
  <si>
    <t>cst_wskakunin_ecotekihan01_miteisyutu_kikan_info</t>
  </si>
  <si>
    <t>**wskakunin_ecotekihan01_FUYOU_CAUSE</t>
  </si>
  <si>
    <t>**wskakunin_p4_1_youto1_YOUTO</t>
  </si>
  <si>
    <t>cst_wskakunin_p4_1_youto1_YOUTO</t>
  </si>
  <si>
    <t>区分</t>
  </si>
  <si>
    <t>**wskakunin_p4_1_youto1_YOUTO_CODE</t>
  </si>
  <si>
    <t>cst_wskakunin_p4_1_youto1_YOUTO_CODE</t>
  </si>
  <si>
    <t>cst_wskakunin_p4_1_youto1_YOUTO_1</t>
  </si>
  <si>
    <t>物品販売業を営む店舗等</t>
  </si>
  <si>
    <t>cst_wskakunin_p4_1_youto1_YOUTO_2</t>
  </si>
  <si>
    <t>cst_wskakunin_p4_1_youto1_YOUTO_3</t>
  </si>
  <si>
    <t>cst_wskakunin_p4_1_youto1_YOUTO_4</t>
  </si>
  <si>
    <t>cst_wskakunin_p4_1_youto1_YOUTO_5</t>
  </si>
  <si>
    <t>cst_wskakunin_p4_1_youto1_YOUTO_6</t>
  </si>
  <si>
    <t>cst_wskakunin_p4_1_youto1_YOUTO_9</t>
  </si>
  <si>
    <t>**wskakunin_p4_1__kouji</t>
  </si>
  <si>
    <t>cst_wskakunin_p4_1__kouji</t>
  </si>
  <si>
    <t>**wskakunin_p4_1_KAISU_TIKAI_NOZOKU</t>
  </si>
  <si>
    <t>cst_wskakunin_p4_1_KAISU_TIKAI_NOZOKU</t>
  </si>
  <si>
    <t>**wskakunin_p4_1_KAISU_TIKAI</t>
  </si>
  <si>
    <t>cst_wskakunin_p4_1_KAISU_TIKAI</t>
  </si>
  <si>
    <t>**wskakunin_p4_1_KOUZOU1</t>
  </si>
  <si>
    <t>cst_wskakunin_p4_1_KOUZOU1</t>
  </si>
  <si>
    <t>**wskakunin_p4_1_KOUZOU2</t>
  </si>
  <si>
    <t>cst_wskakunin_p4_1_KOUZOU2</t>
  </si>
  <si>
    <t>**wskakunin_p4_1_TAKASA_MAX</t>
  </si>
  <si>
    <t>cst_wskakunin_p4_1_TAKASA_MAX</t>
  </si>
  <si>
    <t>**wskakunin_p4_1_TAKASA_KEN_MAX</t>
  </si>
  <si>
    <t>cst_wskakunin_p4_1_TAKASA_KEN_MAX</t>
  </si>
  <si>
    <t>1.地名地番</t>
  </si>
  <si>
    <t>**wskakunin_BUILD__address</t>
  </si>
  <si>
    <t>cst_wskakunin_BUILD__address</t>
  </si>
  <si>
    <t>**wskakunin_BUILD_KEN__ken</t>
  </si>
  <si>
    <t>cst_wskakunin_BUILD_KEN__ken</t>
  </si>
  <si>
    <t>**wskakunin_BUILD_JYUKYO_ADDRESS</t>
  </si>
  <si>
    <t>cst_wskakunin_BUILD_JYUKYO_ADDRESS</t>
  </si>
  <si>
    <t>3.都市計画区域</t>
  </si>
  <si>
    <t>**wskakunin_KUIKI_TOSI</t>
  </si>
  <si>
    <t>cst_wskakunin_KUIKI_TOSI</t>
  </si>
  <si>
    <t>**wskakunin__kuiki</t>
  </si>
  <si>
    <t>cst_wskakunin__kuiki</t>
  </si>
  <si>
    <t>**wskakunin_KUIKI_SIGAIKA</t>
  </si>
  <si>
    <t>cst_wskakunin_KUIKI_SIGAIKA</t>
  </si>
  <si>
    <t>**wskakunin__tosi_kuiki</t>
  </si>
  <si>
    <t>cst_wskakunin__tosi_kuiki</t>
  </si>
  <si>
    <t>**wskakunin_KUIKI_TYOSEI</t>
  </si>
  <si>
    <t>cst_wskakunin_KUIKI_TYOSEI</t>
  </si>
  <si>
    <t>**wskakunin_KUIKI_HISETTEI</t>
  </si>
  <si>
    <t>cst_wskakunin_KUIKI_HISETTEI</t>
  </si>
  <si>
    <t>**wskakunin_KUIKI_JYUN_TOSHI</t>
  </si>
  <si>
    <t>cst_wskakunin_KUIKI_JYUN_TOSHI</t>
  </si>
  <si>
    <t>**wskakunin_KUIKI_KUIKIGAI</t>
  </si>
  <si>
    <t>cst_wskakunin_KUIKI_KUIKIGAI</t>
  </si>
  <si>
    <t>**wskakunin__bouka</t>
  </si>
  <si>
    <t>cst_wskakunin__bouka</t>
  </si>
  <si>
    <t>**wskakunin_BOUKA_BOUKA</t>
  </si>
  <si>
    <t>cst_wskakunin_BOUKA_BOUKA</t>
  </si>
  <si>
    <t>**wskakunin_BOUKA_JYUN_BOUKA</t>
  </si>
  <si>
    <t>cst_wskakunin_BOUKA_JYUN_BOUKA</t>
  </si>
  <si>
    <t>**wskakunin_BOUKA_NASI</t>
  </si>
  <si>
    <t>cst_wskakunin_BOUKA_NASI</t>
  </si>
  <si>
    <t>**wskakunin_BOUKA_22JYO</t>
  </si>
  <si>
    <t>cst_wskakunin_BOUKA_22JYO</t>
  </si>
  <si>
    <t>**wskakunin_SONOTA_KUIKI</t>
  </si>
  <si>
    <t>cst_wskakunin_wskakunin_SONOTA_KUIKI</t>
  </si>
  <si>
    <t>**wskakunin_DOURO_FUKUIN</t>
  </si>
  <si>
    <t>cst_wskakunin_DOURO_FUKUIN</t>
  </si>
  <si>
    <t>**wskakunin_DOURO_NAGASA</t>
  </si>
  <si>
    <t>cst_wskakunin_DOURO_NAGASA</t>
  </si>
  <si>
    <t>（1）A</t>
  </si>
  <si>
    <t>**wskakunin_SHIKITI_MENSEKI_1A</t>
  </si>
  <si>
    <t>cst_wskakunin_SHIKITI_MENSEKI_1A</t>
  </si>
  <si>
    <t>（1）B</t>
  </si>
  <si>
    <t>**wskakunin_SHIKITI_MENSEKI_1B</t>
  </si>
  <si>
    <t>cst_wskakunin_SHIKITI_MENSEKI_1B</t>
  </si>
  <si>
    <t>（1）C</t>
  </si>
  <si>
    <t>**wskakunin_SHIKITI_MENSEKI_1C</t>
  </si>
  <si>
    <t>cst_wskakunin_SHIKITI_MENSEKI_1C</t>
  </si>
  <si>
    <t>（1）D</t>
  </si>
  <si>
    <t>**wskakunin_SHIKITI_MENSEKI_1D</t>
  </si>
  <si>
    <t>cst_wskakunin_SHIKITI_MENSEKI_1D</t>
  </si>
  <si>
    <t>（2）A</t>
  </si>
  <si>
    <t>**wskakunin_SHIKITI_MENSEKI_2A</t>
  </si>
  <si>
    <t>cst_wskakunin_SHIKITI_MENSEKI_2A</t>
  </si>
  <si>
    <t>（2）B</t>
  </si>
  <si>
    <t>**wskakunin_SHIKITI_MENSEKI_2B</t>
  </si>
  <si>
    <t>cst_wskakunin_SHIKITI_MENSEKI_2B</t>
  </si>
  <si>
    <t>（2）C</t>
  </si>
  <si>
    <t>**wskakunin_SHIKITI_MENSEKI_2C</t>
  </si>
  <si>
    <t>cst_wskakunin_SHIKITI_MENSEKI_2C</t>
  </si>
  <si>
    <t>（2）D</t>
  </si>
  <si>
    <t>**wskakunin_SHIKITI_MENSEKI_2D</t>
  </si>
  <si>
    <t>cst_wskakunin_SHIKITI_MENSEKI_2D</t>
  </si>
  <si>
    <t>A</t>
  </si>
  <si>
    <t>**wskakunin_YOUTO_TIIKI_A</t>
  </si>
  <si>
    <t>cst_wskakunin_YOUTO_TIIKI_A</t>
  </si>
  <si>
    <t>B</t>
  </si>
  <si>
    <t>**wskakunin_YOUTO_TIIKI_B</t>
  </si>
  <si>
    <t>cst_wskakunin_YOUTO_TIIKI_B</t>
  </si>
  <si>
    <t>C</t>
  </si>
  <si>
    <t>**wskakunin_YOUTO_TIIKI_C</t>
  </si>
  <si>
    <t>cst_wskakunin_YOUTO_TIIKI_C</t>
  </si>
  <si>
    <t>D</t>
  </si>
  <si>
    <t>**wskakunin_YOUTO_TIIKI_D</t>
  </si>
  <si>
    <t>cst_wskakunin_YOUTO_TIIKI_D</t>
  </si>
  <si>
    <t>**wskakunin_YOUSEKI_RITU_A</t>
  </si>
  <si>
    <t>cst_wskakunin_YOUSEKI_RITU_A</t>
  </si>
  <si>
    <t>**wskakunin_YOUSEKI_RITU_B</t>
  </si>
  <si>
    <t>cst_wskakunin_YOUSEKI_RITU_B</t>
  </si>
  <si>
    <t>**wskakunin_YOUSEKI_RITU_C</t>
  </si>
  <si>
    <t>cst_wskakunin_YOUSEKI_RITU_C</t>
  </si>
  <si>
    <t>**wskakunin_YOUSEKI_RITU_D</t>
  </si>
  <si>
    <t>cst_wskakunin_YOUSEKI_RITU_D</t>
  </si>
  <si>
    <t>**wskakunin_KENPEI_RITU_A</t>
  </si>
  <si>
    <t>cst_wskakunin_KENPEI_RITU_A</t>
  </si>
  <si>
    <t>**wskakunin_KENPEI_RITU_B</t>
  </si>
  <si>
    <t>cst_wskakunin_KENPEI_RITU_B</t>
  </si>
  <si>
    <t>**wskakunin_KENPEI_RITU_C</t>
  </si>
  <si>
    <t>cst_wskakunin_KENPEI_RITU_C</t>
  </si>
  <si>
    <t>**wskakunin_KENPEI_RITU_D</t>
  </si>
  <si>
    <t>cst_wskakunin_KENPEI_RITU_D</t>
  </si>
  <si>
    <t>（1）</t>
  </si>
  <si>
    <t>**wskakunin_SHIKITI_MENSEKI_1_TOTAL</t>
  </si>
  <si>
    <t>cst_wskakunin_SHIKITI_MENSEKI_1_TOTAL</t>
  </si>
  <si>
    <t>（2）</t>
  </si>
  <si>
    <t>**wskakunin_SHIKITI_MENSEKI_2_TOTAL</t>
  </si>
  <si>
    <t>cst_wskakunin_SHIKITI_MENSEKI_2_TOTAL</t>
  </si>
  <si>
    <t>延べ面積を敷地面積で除した数値</t>
  </si>
  <si>
    <t>**wskakunin_LIMIT_YOUSEKI_RITU</t>
  </si>
  <si>
    <t>cst_wskakunin_LIMIT_YOUSEKI_RITU</t>
  </si>
  <si>
    <t>建築面積を敷地面積で除した数値</t>
  </si>
  <si>
    <t>**wskakunin_LIMIT_KENPEI_RITU</t>
  </si>
  <si>
    <t>cst_wskakunin_LIMIT_KENPEI_RITU</t>
  </si>
  <si>
    <t>**wskakunin_SHIKITI_MENSEKI_BIKOU</t>
  </si>
  <si>
    <t>cst_wskakunin_SHIKITI_MENSEKI_BIKOU</t>
  </si>
  <si>
    <t>CODE</t>
  </si>
  <si>
    <t>**wskakunin_YOUTO_CODE</t>
  </si>
  <si>
    <t>cst_wskakunin_YOUTO_CODE</t>
  </si>
  <si>
    <t>**wskakunin_YOUTO</t>
  </si>
  <si>
    <t>cst_wskakunin_YOUTO</t>
  </si>
  <si>
    <t>**wskakunin__kouji</t>
  </si>
  <si>
    <t>cst_wskakunin__kouji</t>
  </si>
  <si>
    <t>**wskakunin_KOUJI_SINTIKU</t>
  </si>
  <si>
    <t>**wskakunin_KOUJI_ZOUTIKU</t>
  </si>
  <si>
    <t>**wskakunin_KOUJI_KAITIKU</t>
  </si>
  <si>
    <t>**wskakunin_KOUJI_ITEN</t>
  </si>
  <si>
    <t>**wskakunin_KOUJI_YOUTOHENKOU</t>
  </si>
  <si>
    <t>大規模の修繕</t>
  </si>
  <si>
    <t>**wskakunin_KOUJI_DAI_SYUUZEN</t>
  </si>
  <si>
    <t>大規模の模様替</t>
  </si>
  <si>
    <t>**wskakunin_KOUJI_DAI_MOYOUGAE</t>
  </si>
  <si>
    <t>建築設備の設置</t>
  </si>
  <si>
    <t>**wskakuninKOUJI_SETUBI</t>
  </si>
  <si>
    <t>申請部分</t>
  </si>
  <si>
    <t>**wskakunin_KENTIKU_MENSEKI_SHINSEI</t>
  </si>
  <si>
    <t>cst_wskakunin_KENTIKU_MENSEKI_SHINSEI</t>
  </si>
  <si>
    <t>**wskakunin_KENTIKU_MENSEKI_IGAI</t>
  </si>
  <si>
    <t>cst_wskakunin_KENTIKU_MENSEKI_IGAI</t>
  </si>
  <si>
    <t>**wskakunin_KENTIKU_MENSEKI_TOTAL</t>
  </si>
  <si>
    <t>cst_wskakunin_KENTIKU_MENSEKI_TOTAL</t>
  </si>
  <si>
    <t>**wskakunin_KENPEI_RITU</t>
  </si>
  <si>
    <t>cst_wskakunin_KENPEI_RITU</t>
  </si>
  <si>
    <t>**wskakunin_NOBE_MENSEKI_BUILD_SHINSEI</t>
  </si>
  <si>
    <t>cst_wskakunin_NOBE_MENSEKI_BUILD_SHINSEI</t>
  </si>
  <si>
    <t>**wskakunin_NOBE_MENSEKI_BUILD_IGAI</t>
  </si>
  <si>
    <t>cst_wskakunin_NOBE_MENSEKI_BUILD_IGAI</t>
  </si>
  <si>
    <t>**wskakunin_NOBE_MENSEKI_BUILD_TOTAL</t>
  </si>
  <si>
    <t>cst_wskakunin_NOBE_MENSEKI_BUILD_TOTAL</t>
  </si>
  <si>
    <t>**wskakunin_NOBE_MENSEKI_TIKAI_SHINSEI</t>
  </si>
  <si>
    <t>cst_wskakunin_NOBE_MENSEKI_TIKAI_SHINSEI</t>
  </si>
  <si>
    <t>**wskakunin_NOBE_MENSEKI_TIKAI_IGAI</t>
  </si>
  <si>
    <t>cst_wskakunin_NOBE_MENSEKI_TIKAI_IGAI</t>
  </si>
  <si>
    <t>**wskakunin_NOBE_MENSEKI_TIKAI_TOTAL</t>
  </si>
  <si>
    <t>cst_wskakunin_NOBE_MENSEKI_TIKAI_TOTAL</t>
  </si>
  <si>
    <t>**wskakunin_NOBE_MENSEKI_SYOUKOURO_SHINSEI</t>
  </si>
  <si>
    <t>cst_wskakunin_NOBE_MENSEKI_SYOUKOURO_SHINSEI</t>
  </si>
  <si>
    <t>**wskakunin_NOBE_MENSEKI_SYOUKOURO_IGAI</t>
  </si>
  <si>
    <t>cst_wskakunin_NOBE_MENSEKI_SYOUKOURO_IGAI</t>
  </si>
  <si>
    <t>**wskakunin_NOBE_MENSEKI_SYOUKOURO_TOTAL</t>
  </si>
  <si>
    <t>cst_wskakunin_NOBE_MENSEKI_SYOUKOURO_TOTAL</t>
  </si>
  <si>
    <t>**wskakunin_NOBE_MENSEKI_KYOYOU_SHINSEI</t>
  </si>
  <si>
    <t>cst_wskakunin_NOBE_MENSEKI_KYOYOU_SHINSEI</t>
  </si>
  <si>
    <t>**wskakunin_NOBE_MENSEKI_KYOYOU_IGAI</t>
  </si>
  <si>
    <t>cst_wskakunin_NOBE_MENSEKI_KYOYOU_IGAI</t>
  </si>
  <si>
    <t>**wskakunin_NOBE_MENSEKI_KYOYOU_TOTAL</t>
  </si>
  <si>
    <t>cst_wskakunin_NOBE_MENSEKI_KYOYOU_TOTAL</t>
  </si>
  <si>
    <t>**wskakunin_NOBE_MENSEKI_SYAKO_SHINSEI</t>
  </si>
  <si>
    <t>cst_wskakunin_NOBE_MENSEKI_SYAKO_SHINSEI</t>
  </si>
  <si>
    <t>**wskakunin_NOBE_MENSEKI_SYAKO_IGAI</t>
  </si>
  <si>
    <t>cst_wskakunin_NOBE_MENSEKI_SYAKO_IGAI</t>
  </si>
  <si>
    <t>**wskakunin_NOBE_MENSEKI_SYAKO_TOTAL</t>
  </si>
  <si>
    <t>cst_wskakunin_NOBE_MENSEKI_SYAKO_TOTAL</t>
  </si>
  <si>
    <t>**wskakunin_NOBE_MENSEKI_BITIKUSOUKO_SHINSEI</t>
  </si>
  <si>
    <t>cst_wskakunin_NOBE_MENSEKI_BITIKUSOUKO_SHINSEI</t>
  </si>
  <si>
    <t>**wskakunin_NOBE_MENSEKI_BITIKUSOUKO_IGAI</t>
  </si>
  <si>
    <t>cst_wskakunin_NOBE_MENSEKI_BITIKUSOUKO_IGAI</t>
  </si>
  <si>
    <t>**wskakunin_NOBE_MENSEKI_BITIKUSOUKO_TOTAL</t>
  </si>
  <si>
    <t>cst_wskakunin_NOBE_MENSEKI_BITIKUSOUKO_TOTAL</t>
  </si>
  <si>
    <t>**wskakunin_NOBE_MENSEKI_TIKUDENTI_SHINSEI</t>
  </si>
  <si>
    <t>cst_wskakunin_NOBE_MENSEKI_TIKUDENTI_SHINSEI</t>
  </si>
  <si>
    <t>**wskakunin_NOBE_MENSEKI_TIKUDENTI_IGAI</t>
  </si>
  <si>
    <t>cst_wskakunin_NOBE_MENSEKI_TIKUDENTI_IGAI</t>
  </si>
  <si>
    <t>**wskakunin_NOBE_MENSEKI_TIKUDENTI_TOTAL</t>
  </si>
  <si>
    <t>cst_wskakunin_NOBE_MENSEKI_TIKUDENTI_TOTAL</t>
  </si>
  <si>
    <t>**wskakunin_NOBE_MENSEKI_JIKAHATUDEN_SHINSEI</t>
  </si>
  <si>
    <t>cst_wskakunin_NOBE_MENSEKI_JIKAHATUDEN_SHINSEI</t>
  </si>
  <si>
    <t>**wskakunin_NOBE_MENSEKI_JIKAHATUDEN_IGAI</t>
  </si>
  <si>
    <t>cst_wskakunin_NOBE_MENSEKI_JIKAHATUDEN_IGAI</t>
  </si>
  <si>
    <t>**wskakunin_NOBE_MENSEKI_JIKAHATUDEN_TOTAL</t>
  </si>
  <si>
    <t>cst_wskakunin_NOBE_MENSEKI_JIKAHATUDEN_TOTAL</t>
  </si>
  <si>
    <t>**wskakunin_NOBE_MENSEKI_CHOSUISOU_SHINSEI</t>
  </si>
  <si>
    <t>cst_wskakunin_NOBE_MENSEKI_CHOSUISOU_SHINSEI</t>
  </si>
  <si>
    <t>**wskakunin_NOBE_MENSEKI_CHOSUISOU_IGAI</t>
  </si>
  <si>
    <t>cst_wskakunin_NOBE_MENSEKI_CHOSUISOU_IGAI</t>
  </si>
  <si>
    <t>**wskakunin_NOBE_MENSEKI_CHOSUISOU_TOTAL</t>
  </si>
  <si>
    <t>cst_wskakunin_NOBE_MENSEKI_CHOSUISOU_TOTAL</t>
  </si>
  <si>
    <t>**wskakunin_NOBE_MENSEKI_JYUTAKU_SHINSEI</t>
  </si>
  <si>
    <t>cst_wskakunin_NOBE_MENSEKI_JYUTAKU_SHINSEI</t>
  </si>
  <si>
    <t>**wskakunin_NOBE_MENSEKI_JYUTAKU_IGAI</t>
  </si>
  <si>
    <t>cst_wskakunin_NOBE_MENSEKI_JYUTAKU_IGAI</t>
  </si>
  <si>
    <t>**wskakunin_NOBE_MENSEKI_JYUTAKU_TOTAL</t>
  </si>
  <si>
    <t>cst_wskakunin_NOBE_MENSEKI_JYUTAKU_TOTAL</t>
  </si>
  <si>
    <t>**wskakunin_NOBE_MENSEKI_ROUJIN_SHINSEI</t>
  </si>
  <si>
    <t>cst_wskakunin_NOBE_MENSEKI_ROUJIN_SHINSEI</t>
  </si>
  <si>
    <t>**wskakunin_NOBE_MENSEKI_ROUJIN_IGAI</t>
  </si>
  <si>
    <t>cst_wskakunin_NOBE_MENSEKI_ROUJIN_IGAI</t>
  </si>
  <si>
    <t>**wskakunin_NOBE_MENSEKI_ROUJIN_TOTAL</t>
  </si>
  <si>
    <t>cst_wskakunin_NOBE_MENSEKI_ROUJIN_TOTAL</t>
  </si>
  <si>
    <t>**wskakunin_NOBE_MENSEKI</t>
  </si>
  <si>
    <t>cst_wskakunin_NOBE_MENSEKI</t>
  </si>
  <si>
    <t>**wskakunin_YOUSEKI_RITU</t>
  </si>
  <si>
    <t>cst_wskakunin_YOUSEKI_RITU</t>
  </si>
  <si>
    <t>申請に係る建築物の数</t>
  </si>
  <si>
    <t>**wskakunin_BUILD_SHINSEI_COUNT</t>
  </si>
  <si>
    <t>cst_wskakunin_BUILD_SHINSEI_COUNT</t>
  </si>
  <si>
    <t>同一敷地内の他の建築物の数</t>
  </si>
  <si>
    <t>**wskakunin_BUILD_SONOTA_COUNT</t>
  </si>
  <si>
    <t>cst_wskakunin_BUILD_SONOTA_COUNT</t>
  </si>
  <si>
    <t>申請に係る建築物</t>
  </si>
  <si>
    <t>**wskakunin_TAKASA_MAX_SHINSEI</t>
  </si>
  <si>
    <t>cst_wskakunin_TAKASA_MAX_SHINSEI</t>
  </si>
  <si>
    <t>**wskakunin_TAKASA_MAX_SONOTA</t>
  </si>
  <si>
    <t>cst_wskakunin_TAKASA_MAX_SONOTA</t>
  </si>
  <si>
    <t>**wskakunin_KAISU_TIJYOU_SHINSEI</t>
  </si>
  <si>
    <t>cst_wskakunin_KAISU_TIJYOU_SHINSEI</t>
  </si>
  <si>
    <t>**wskakunin_KAISU_TIJYOU_SONOTA</t>
  </si>
  <si>
    <t>cst_wskakunin_KAISU_TIJYOU_SONOTA</t>
  </si>
  <si>
    <t>**wskakunin_KAISU_TIKA_SHINSEI__zero</t>
  </si>
  <si>
    <t>cst_wskakunin_KAISU_TIKA_SHINSEI__zero</t>
  </si>
  <si>
    <t>**wskakunin_KAISU_TIKA_SONOTA</t>
  </si>
  <si>
    <t>cst_wskakunin_KAISU_TIKA_SONOTA</t>
  </si>
  <si>
    <t>**wskakunin_KOUZOU1</t>
  </si>
  <si>
    <t>cst_wskakunin_KOUZOU1</t>
  </si>
  <si>
    <t>**wskakunin_KOUZOU2</t>
  </si>
  <si>
    <t>cst_wskakunin_KOUZOU2</t>
  </si>
  <si>
    <t>**wskakunin_TOKUREI_TAKASA</t>
  </si>
  <si>
    <t>cst_wskakunin_TOKUREI_TAKASA</t>
  </si>
  <si>
    <t>cst_wskakunin_TOKUREI_TAKASA_box_off</t>
  </si>
  <si>
    <t>道路高さ制限不適用</t>
  </si>
  <si>
    <t>**wskakunin_TOKUREI_TAKASA_DOURO</t>
  </si>
  <si>
    <t>cst_wskakunin_TOKUREI_TAKASA_DOURO</t>
  </si>
  <si>
    <t>隣地高さ制限不適用</t>
  </si>
  <si>
    <t>**wskakunin_TOKUREI_TAKASA_RINTI</t>
  </si>
  <si>
    <t>cst_wskakunin_TOKUREI_TAKASA_RINTI</t>
  </si>
  <si>
    <t>北側高さ制限不適用</t>
  </si>
  <si>
    <t>**wskakunin_TOKUREI_TAKASA_KITA</t>
  </si>
  <si>
    <t>cst_wskakunin_TOKUREI_TAKASA_KITA</t>
  </si>
  <si>
    <t>15.工事着手予定年月日</t>
  </si>
  <si>
    <t>**wskakunin_KOUJI_TYAKUSYU_YOTEI_DATE</t>
  </si>
  <si>
    <t>cst_wskakunin_KOUJI_TYAKUSYU_YOTEI_DATE</t>
  </si>
  <si>
    <t>16.工事完了予定年月日</t>
  </si>
  <si>
    <t>**wskakunin_KOUJI_KANRYOU_YOTEI_DATE</t>
  </si>
  <si>
    <t>cst_wskakunin_KOUJI_KANRYOU_YOTEI_DATE</t>
  </si>
  <si>
    <t>17.特定工程工事終了予定年月日</t>
  </si>
  <si>
    <t>1.</t>
  </si>
  <si>
    <t>**wskakunin_koutei01_KOUTEI_KAISUU</t>
  </si>
  <si>
    <t>cst_wskakunin_koutei01_KOUTEI_KAISUU</t>
  </si>
  <si>
    <t>**wskakunin_koutei01_KOUTEI_DATE</t>
  </si>
  <si>
    <t>cst_wskakunin_koutei01_KOUTEI_DATE</t>
  </si>
  <si>
    <t>**wskakunin_koutei01_KOUTEI_TEXT</t>
  </si>
  <si>
    <t>cst_wskakunin_koutei01_KOUTEI_TEXT</t>
  </si>
  <si>
    <t>2.</t>
  </si>
  <si>
    <t>**wskakunin_koutei02_KOUTEI_KAISUU</t>
  </si>
  <si>
    <t>**wskakunin_koutei02_KOUTEI_DATE</t>
  </si>
  <si>
    <t>**wskakunin_koutei02_KOUTEI_TEXT</t>
  </si>
  <si>
    <t>3.</t>
  </si>
  <si>
    <t>**wskakunin_koutei03_KOUTEI_KAISUU</t>
  </si>
  <si>
    <t>cst_wskakunin_koutei03_KOUTEI_KAISUU</t>
  </si>
  <si>
    <t>**wskakunin_koutei03_KOUTEI_DATE</t>
  </si>
  <si>
    <t>cst_wskakunin_koutei03_KOUTEI_DATE</t>
  </si>
  <si>
    <t>**wskakunin_koutei03_KOUTEI_TEXT</t>
  </si>
  <si>
    <t>cst_wskakunin_koutei03_KOUTEI_TEXT</t>
  </si>
  <si>
    <t>18.その他必要な事項</t>
  </si>
  <si>
    <t>**wskakunin_P3_SONOTA</t>
  </si>
  <si>
    <t>cst_wskakunin_P3_SONOTA</t>
  </si>
  <si>
    <t>**wskakunin_P3_BIKOU</t>
  </si>
  <si>
    <t>cst_wskakunin_P3_BIKOU</t>
  </si>
  <si>
    <t>中間検査申請</t>
  </si>
  <si>
    <t>完了検査申請</t>
  </si>
  <si>
    <t>申請書種別</t>
  </si>
  <si>
    <t>1=建築物、
2=昇降機、3=建築設備、
4=工作物(88-1)、5=工作物(88-2)</t>
  </si>
  <si>
    <t>申請対象</t>
  </si>
  <si>
    <t>申請書セット種別</t>
  </si>
  <si>
    <t>0=不明な申請、100=基準法、200=適合証明、
300=性能評価</t>
  </si>
  <si>
    <t>*</t>
  </si>
  <si>
    <t>建築物</t>
  </si>
  <si>
    <t>昇降機</t>
  </si>
  <si>
    <t>建築設備</t>
  </si>
  <si>
    <t>工作物(88-1)</t>
  </si>
  <si>
    <t>工作物(88-2)</t>
  </si>
  <si>
    <t>cls_TARGET_KIND_erea</t>
  </si>
  <si>
    <t>cls_TARGET_KIND_base_point</t>
  </si>
  <si>
    <t>cst_DATA</t>
  </si>
  <si>
    <t>計画変更</t>
  </si>
  <si>
    <t>中間検査</t>
  </si>
  <si>
    <t>完了検査</t>
  </si>
  <si>
    <t>その他申請</t>
  </si>
  <si>
    <t>確認申請</t>
  </si>
  <si>
    <t>cls_JOB_KIND_erea</t>
  </si>
  <si>
    <t>cls_JOB_KIND_base_point</t>
  </si>
  <si>
    <t>＜基準法＞
101=確認申請、102=計画変更、103=中間検査、104=完了検査
＜その他申請＞
999=その他申請</t>
  </si>
  <si>
    <t>cst_wsjob_JOB_SET_KIND</t>
  </si>
  <si>
    <t>**wsjob_JOB_SET_KIND</t>
  </si>
  <si>
    <t>cls_JOB_SET_KIND_erea</t>
  </si>
  <si>
    <t>cls_JOB_SET_KIND_base_point</t>
  </si>
  <si>
    <t>不明な申請</t>
  </si>
  <si>
    <t>基準法</t>
  </si>
  <si>
    <t>適合証明</t>
  </si>
  <si>
    <t>性能評価</t>
  </si>
  <si>
    <t>**wskakunin_kyoka##_****</t>
  </si>
  <si>
    <t>根拠となる法令</t>
  </si>
  <si>
    <t>根拠となる法令の条項</t>
  </si>
  <si>
    <t>許可・認定等の番号</t>
  </si>
  <si>
    <t>認可・認定等を受けた日付</t>
  </si>
  <si>
    <t>**wskakunin_kyoka01_JOUKOU</t>
  </si>
  <si>
    <t>**wskakunin_kyoka01_HOUREI</t>
  </si>
  <si>
    <t>**wskakunin_kyoka01_KYOKA_NO</t>
  </si>
  <si>
    <t>**wskakunin_kyoka01_KYOKA_DATE</t>
  </si>
  <si>
    <t>**wskakunin_kyoka01_BIKOU</t>
  </si>
  <si>
    <t>**wskakunin_kyoka02_HOUREI</t>
  </si>
  <si>
    <t>**wskakunin_kyoka02_JOUKOU</t>
  </si>
  <si>
    <t>**wskakunin_kyoka02_KYOKA_NO</t>
  </si>
  <si>
    <t>**wskakunin_kyoka02_KYOKA_DATE</t>
  </si>
  <si>
    <t>**wskakunin_kyoka02_BIKOU</t>
  </si>
  <si>
    <t>**wskakunin_kyoka03_HOUREI</t>
  </si>
  <si>
    <t>**wskakunin_kyoka03_JOUKOU</t>
  </si>
  <si>
    <t>**wskakunin_kyoka03_KYOKA_NO</t>
  </si>
  <si>
    <t>**wskakunin_kyoka03_KYOKA_DATE</t>
  </si>
  <si>
    <t>**wskakunin_kyoka03_BIKOU</t>
  </si>
  <si>
    <t>一括出力</t>
  </si>
  <si>
    <t>許可01一括出力</t>
  </si>
  <si>
    <t>許可03一括出力</t>
  </si>
  <si>
    <t>許可02一括出力</t>
  </si>
  <si>
    <t>cst_wskakunin_kyoka01_HOUREI</t>
  </si>
  <si>
    <t>cst_wskakunin_kyoka02_HOUREI</t>
  </si>
  <si>
    <t>cst_wskakunin_kyoka03_HOUREI</t>
  </si>
  <si>
    <t>cst_wskakunin_kyoka_HOUREI_all</t>
  </si>
  <si>
    <t>現在、３行対応。</t>
  </si>
  <si>
    <t>**wskakunin_TOKUREI_1</t>
  </si>
  <si>
    <t>**wskakunin_TOKUREI_2</t>
  </si>
  <si>
    <t>**wskakunin_TOKUREI_3</t>
  </si>
  <si>
    <t>**wskakunin_TOKUREI_4</t>
  </si>
  <si>
    <t>**wskakunin_KENTIKU_NINSYO_NO</t>
  </si>
  <si>
    <t>**wskakunin_BUILD_ADDRESS</t>
  </si>
  <si>
    <t>cst_wskakunin_BUILD_ADDRESS</t>
  </si>
  <si>
    <t>-都道府県</t>
  </si>
  <si>
    <t>-住所</t>
  </si>
  <si>
    <t>**wskakunin_BUILD_JYUKYO__address</t>
  </si>
  <si>
    <t>**wskakunin_BUILD_JYUKYO_KEN__ken</t>
  </si>
  <si>
    <t>cst_wskakunin_BUILD_JYUKYO__address</t>
  </si>
  <si>
    <t>cst_wskakunin_BUILD_JYUKYO_KEN__ken</t>
  </si>
  <si>
    <t>建築物全体</t>
  </si>
  <si>
    <t>地階の住宅</t>
  </si>
  <si>
    <t>エレベーター</t>
  </si>
  <si>
    <t>共同住宅の共用</t>
  </si>
  <si>
    <t>自動車車庫等の部分</t>
  </si>
  <si>
    <t>備蓄倉庫の部分</t>
  </si>
  <si>
    <t>蓄電池の設置部分</t>
  </si>
  <si>
    <t>自家発電設備</t>
  </si>
  <si>
    <t>貯水槽の設置部分</t>
  </si>
  <si>
    <t>住宅の部分</t>
  </si>
  <si>
    <t>老人ホーム</t>
  </si>
  <si>
    <t>延べ面積</t>
  </si>
  <si>
    <t>**wskakunin_TOKUTEI_KOUTEI</t>
  </si>
  <si>
    <t>**wskakunin_TOKUTEI_KOUJI_KANRYOU_DATE</t>
  </si>
  <si>
    <t>**wskakunin_KENSA_YUKA_MENSEKI</t>
  </si>
  <si>
    <t>**wskakunin_koutei_izen01_KOUTEI_KAISUU</t>
  </si>
  <si>
    <t>**wskakunin_koutei_izen01_KOUTEI_TEXT</t>
  </si>
  <si>
    <t>**wskakunin_koutei_izen01_INTER_ISSUE_NAME</t>
  </si>
  <si>
    <t>**wskakunin_koutei_izen01_INTER_ISSUE_NO</t>
  </si>
  <si>
    <t>**wskakunin_koutei_izen01_INTER_ISSUE_DATE</t>
  </si>
  <si>
    <t>**wskakunin_koutei_izen02_KOUTEI_KAISUU</t>
  </si>
  <si>
    <t>**wskakunin_koutei_izen02_KOUTEI_TEXT</t>
  </si>
  <si>
    <t>**wskakunin_koutei_izen02_INTER_ISSUE_NAME</t>
  </si>
  <si>
    <t>**wskakunin_koutei_izen02_INTER_ISSUE_NO</t>
  </si>
  <si>
    <t>**wskakunin_koutei_izen02_INTER_ISSUE_DATE</t>
  </si>
  <si>
    <t>**wskakunin_koutei_ikou01_KOUTEI_KAISUU</t>
  </si>
  <si>
    <t>**wskakunin_koutei_ikou01_KOUTEI_TEXT</t>
  </si>
  <si>
    <t>**wskakunin_koutei_ikou01_KOUTEI_DATE</t>
  </si>
  <si>
    <t>**wskakunin_koutei_ikou02_KOUTEI_KAISUU</t>
  </si>
  <si>
    <t>**wskakunin_koutei_ikou02_KOUTEI_TEXT</t>
  </si>
  <si>
    <t>**wskakunin_koutei_ikou02_KOUTEI_DATE</t>
  </si>
  <si>
    <t>**wskakunin_sekkei1_TOUROKU_KIKAN__label</t>
  </si>
  <si>
    <t>**wskakunin_sekkei1_JIMU_TOUROKU_KIKAN__label</t>
  </si>
  <si>
    <t>**wskakunin_sekkei2_TOUROKU_KIKAN__label</t>
  </si>
  <si>
    <t>**wskakunin_sekkei2_JIMU_TOUROKU_KIKAN__label</t>
  </si>
  <si>
    <t>**wskakunin_sekkei3_TOUROKU_KIKAN__label</t>
  </si>
  <si>
    <t>**wskakunin_sekkei3_JIMU_TOUROKU_KIKAN__label</t>
  </si>
  <si>
    <t>**wskakunin_sekkei4_TOUROKU_KIKAN__label</t>
  </si>
  <si>
    <t>**wskakunin_sekkei4_JIMU_TOUROKU_KIKAN__label</t>
  </si>
  <si>
    <t>**wskakunin_kanri1_TOUROKU_KIKAN__label</t>
  </si>
  <si>
    <t>**wskakunin_kanri1_JIMU_TOUROKU_KIKAN__label</t>
  </si>
  <si>
    <t>**wskakunin_kanri2_TOUROKU_KIKAN__label</t>
  </si>
  <si>
    <t>**wskakunin_kanri2_JIMU_TOUROKU_KIKAN__label</t>
  </si>
  <si>
    <t>**wskakunin_kanri3_TOUROKU_KIKAN__label</t>
  </si>
  <si>
    <t>**wskakunin_kanri3_JIMU_TOUROKU_KIKAN__label</t>
  </si>
  <si>
    <t>**wskakunin_kanri4_TOUROKU_KIKAN__label</t>
  </si>
  <si>
    <t>**wskakunin_kanri4_JIMU_TOUROKU_KIKAN__label</t>
  </si>
  <si>
    <t>cst_wskakunin_iken1_NAME</t>
  </si>
  <si>
    <t>cst_wskakunin_iken1__address</t>
  </si>
  <si>
    <t>cst_wskakunin_iken1_TEL</t>
  </si>
  <si>
    <t>cst_wskakunin_iken1_DOC</t>
  </si>
  <si>
    <t>**wskakunin_iken1_NAME</t>
  </si>
  <si>
    <t>**wskakunin_iken1_JIMU_NAME</t>
  </si>
  <si>
    <t>**wskakunin_iken1_ZIP</t>
  </si>
  <si>
    <t>**wskakunin_iken1__address</t>
  </si>
  <si>
    <t>**wskakunin_iken1_TEL</t>
  </si>
  <si>
    <t>**wskakunin_iken1_IKEN_NO</t>
  </si>
  <si>
    <t>**wskakunin_iken1_DOC</t>
  </si>
  <si>
    <t>cst_wskakunin_iken1_JIMU_NAME</t>
  </si>
  <si>
    <t>cst_wskakunin_iken1_ZIP</t>
  </si>
  <si>
    <t>cst_wskakunin_iken1_IKEN_NO</t>
  </si>
  <si>
    <t>cst_wskakunin_iken2_NAME</t>
  </si>
  <si>
    <t>cst_wskakunin_iken2__address</t>
  </si>
  <si>
    <t>cst_wskakunin_iken2_TEL</t>
  </si>
  <si>
    <t>cst_wskakunin_iken2_DOC</t>
  </si>
  <si>
    <t>cst_wskakunin_iken2_JIMU_NAME</t>
  </si>
  <si>
    <t>cst_wskakunin_iken2_ZIP</t>
  </si>
  <si>
    <t>cst_wskakunin_iken2_IKEN_NO</t>
  </si>
  <si>
    <t>**wskakunin_iken2_NAME</t>
  </si>
  <si>
    <t>**wskakunin_iken2_JIMU_NAME</t>
  </si>
  <si>
    <t>**wskakunin_iken2_ZIP</t>
  </si>
  <si>
    <t>**wskakunin_iken2__address</t>
  </si>
  <si>
    <t>**wskakunin_iken2_TEL</t>
  </si>
  <si>
    <t>**wskakunin_iken2_IKEN_NO</t>
  </si>
  <si>
    <t>**wskakunin_iken2_DOC</t>
  </si>
  <si>
    <t>**wskakunin_dairi1_JIMU_TOUROKU_KIKAN__label</t>
  </si>
  <si>
    <t>**wskakunin_dairi1_TOUROKU_KIKAN__label</t>
  </si>
  <si>
    <t>cst_wskakunin_iken3_NAME</t>
  </si>
  <si>
    <t>cst_wskakunin_iken3_JIMU_NAME</t>
  </si>
  <si>
    <t>cst_wskakunin_iken3_ZIP</t>
  </si>
  <si>
    <t>cst_wskakunin_iken3__address</t>
  </si>
  <si>
    <t>cst_wskakunin_iken3_TEL</t>
  </si>
  <si>
    <t>cst_wskakunin_iken3_IKEN_NO</t>
  </si>
  <si>
    <t>cst_wskakunin_iken3_DOC</t>
  </si>
  <si>
    <t>cst_wskakunin_iken4_NAME</t>
  </si>
  <si>
    <t>cst_wskakunin_iken4_JIMU_NAME</t>
  </si>
  <si>
    <t>cst_wskakunin_iken4_ZIP</t>
  </si>
  <si>
    <t>cst_wskakunin_iken4__address</t>
  </si>
  <si>
    <t>cst_wskakunin_iken4_TEL</t>
  </si>
  <si>
    <t>cst_wskakunin_iken4_IKEN_NO</t>
  </si>
  <si>
    <t>cst_wskakunin_iken4_DOC</t>
  </si>
  <si>
    <t>**wskakunin_iken3_NAME</t>
  </si>
  <si>
    <t>**wskakunin_iken3_JIMU_NAME</t>
  </si>
  <si>
    <t>**wskakunin_iken3_ZIP</t>
  </si>
  <si>
    <t>**wskakunin_iken3__address</t>
  </si>
  <si>
    <t>**wskakunin_iken3_TEL</t>
  </si>
  <si>
    <t>**wskakunin_iken3_IKEN_NO</t>
  </si>
  <si>
    <t>**wskakunin_iken3_DOC</t>
  </si>
  <si>
    <t>**wskakunin_iken4_NAME</t>
  </si>
  <si>
    <t>**wskakunin_iken4_JIMU_NAME</t>
  </si>
  <si>
    <t>**wskakunin_iken4_ZIP</t>
  </si>
  <si>
    <t>**wskakunin_iken4__address</t>
  </si>
  <si>
    <t>**wskakunin_iken4_TEL</t>
  </si>
  <si>
    <t>**wskakunin_iken4_IKEN_NO</t>
  </si>
  <si>
    <t>**wskakunin_iken4_DOC</t>
  </si>
  <si>
    <t>**wskakunin_sekou1_SEKOU_NO</t>
  </si>
  <si>
    <t>建設業の資格一括</t>
  </si>
  <si>
    <t>cst_wskakunin_sekou1_SEKOU_SIKAKU</t>
  </si>
  <si>
    <t>cst_wskakunin_sekou1_SEKOU_NO</t>
  </si>
  <si>
    <t>**wskakunin_sekou1_SEKOU_SIKAKU__label</t>
  </si>
  <si>
    <t>cst_wskakunin_kanri4_JIMU_SIKAKU</t>
  </si>
  <si>
    <t>cst_wskakunin_kanri1_SIKAKU</t>
  </si>
  <si>
    <t>cst_wskakunin_kanri1_JIMU_SIKAKU</t>
  </si>
  <si>
    <t>cst_wskakunin_kanri2_SIKAKU</t>
  </si>
  <si>
    <t>cst_wskakunin_kanri2_JIMU_SIKAKU</t>
  </si>
  <si>
    <t>cst_wskakunin_kanri3_SIKAKU</t>
  </si>
  <si>
    <t>cst_wskakunin_kanri3_JIMU_SIKAKU</t>
  </si>
  <si>
    <t>cst_wskakunin_kanri4_SIKAKU</t>
  </si>
  <si>
    <t>cst_wskakunin_dairi1_JIMU_SIKAKU</t>
  </si>
  <si>
    <t>cst_wskakunin_sekkei1_JIMU_SIKAKU</t>
  </si>
  <si>
    <t>cst_wskakunin_sekkei2_JIMU_SIKAKU</t>
  </si>
  <si>
    <t>cst_wskakunin_sekkei3_JIMU_SIKAKU</t>
  </si>
  <si>
    <t>cst_wskakunin_sekkei4_JIMU_SIKAKU</t>
  </si>
  <si>
    <t>建築主2</t>
  </si>
  <si>
    <t>建築主3</t>
  </si>
  <si>
    <t>建築主4</t>
  </si>
  <si>
    <t>建築主5</t>
  </si>
  <si>
    <t>建築主6</t>
  </si>
  <si>
    <t>建築主7</t>
  </si>
  <si>
    <t>建築主8</t>
  </si>
  <si>
    <t>建築主9</t>
  </si>
  <si>
    <t>**wskakunin_owner2_JIMU_NAME</t>
  </si>
  <si>
    <t>**wskakunin_owner2_JIMU_NAME_KANA</t>
  </si>
  <si>
    <t>**wskakunin_owner2_POST</t>
  </si>
  <si>
    <t>cst_wskakunin_owner2_POST</t>
  </si>
  <si>
    <t>**wskakunin_owner2_POST_KANA</t>
  </si>
  <si>
    <t>cst_wskakunin_owner2_POST_KANA</t>
  </si>
  <si>
    <t>**wskakunin_owner2_NAME</t>
  </si>
  <si>
    <t>cst_wskakunin_owner2_NAME</t>
  </si>
  <si>
    <t>**wskakunin_owner2_NAME_KANA</t>
  </si>
  <si>
    <t>cst_wskakunin_owner2_NAME_KANA</t>
  </si>
  <si>
    <t>**wskakunin_owner2_ZIP</t>
  </si>
  <si>
    <t>cst_wskakunin_owner2_ZIP</t>
  </si>
  <si>
    <t>**wskakunin_owner2__address</t>
  </si>
  <si>
    <t>**wskakunin_owner2_TEL</t>
  </si>
  <si>
    <t>cst_wskakunin_owner2_TEL</t>
  </si>
  <si>
    <t>**wskakunin_owner3_JIMU_NAME</t>
  </si>
  <si>
    <t>cst_wskakunin_owner3_JIMU_NAME</t>
  </si>
  <si>
    <t>**wskakunin_owner3_JIMU_NAME_KANA</t>
  </si>
  <si>
    <t>cst_wskakunin_owner3_JIMU_NAME_KANA</t>
  </si>
  <si>
    <t>**wskakunin_owner3_POST</t>
  </si>
  <si>
    <t>cst_wskakunin_owner3_POST</t>
  </si>
  <si>
    <t>**wskakunin_owner3_POST_KANA</t>
  </si>
  <si>
    <t>cst_wskakunin_owner3_POST_KANA</t>
  </si>
  <si>
    <t>**wskakunin_owner3_NAME</t>
  </si>
  <si>
    <t>cst_wskakunin_owner3_NAME</t>
  </si>
  <si>
    <t>**wskakunin_owner3_NAME_KANA</t>
  </si>
  <si>
    <t>cst_wskakunin_owner3_NAME_KANA</t>
  </si>
  <si>
    <t>**wskakunin_owner3_ZIP</t>
  </si>
  <si>
    <t>cst_wskakunin_owner3_ZIP</t>
  </si>
  <si>
    <t>**wskakunin_owner3__address</t>
  </si>
  <si>
    <t>cst_wskakunin_owner3__address</t>
  </si>
  <si>
    <t>**wskakunin_owner3_TEL</t>
  </si>
  <si>
    <t>cst_wskakunin_owner3_TEL</t>
  </si>
  <si>
    <t>**wskakunin_owner4_JIMU_NAME</t>
  </si>
  <si>
    <t>cst_wskakunin_owner4_JIMU_NAME</t>
  </si>
  <si>
    <t>**wskakunin_owner4_JIMU_NAME_KANA</t>
  </si>
  <si>
    <t>cst_wskakunin_owner4_JIMU_NAME_KANA</t>
  </si>
  <si>
    <t>**wskakunin_owner4_POST</t>
  </si>
  <si>
    <t>cst_wskakunin_owner4_POST</t>
  </si>
  <si>
    <t>**wskakunin_owner4_POST_KANA</t>
  </si>
  <si>
    <t>cst_wskakunin_owner4_POST_KANA</t>
  </si>
  <si>
    <t>**wskakunin_owner4_NAME</t>
  </si>
  <si>
    <t>cst_wskakunin_owner4_NAME</t>
  </si>
  <si>
    <t>**wskakunin_owner4_NAME_KANA</t>
  </si>
  <si>
    <t>cst_wskakunin_owner4_NAME_KANA</t>
  </si>
  <si>
    <t>**wskakunin_owner4_ZIP</t>
  </si>
  <si>
    <t>cst_wskakunin_owner4_ZIP</t>
  </si>
  <si>
    <t>**wskakunin_owner4__address</t>
  </si>
  <si>
    <t>cst_wskakunin_owner4__address</t>
  </si>
  <si>
    <t>**wskakunin_owner4_TEL</t>
  </si>
  <si>
    <t>cst_wskakunin_owner4_TEL</t>
  </si>
  <si>
    <t>**wskakunin_owner5_JIMU_NAME</t>
  </si>
  <si>
    <t>cst_wskakunin_owner5_JIMU_NAME</t>
  </si>
  <si>
    <t>**wskakunin_owner5_JIMU_NAME_KANA</t>
  </si>
  <si>
    <t>cst_wskakunin_owner5_JIMU_NAME_KANA</t>
  </si>
  <si>
    <t>**wskakunin_owner5_POST</t>
  </si>
  <si>
    <t>cst_wskakunin_owner5_POST</t>
  </si>
  <si>
    <t>**wskakunin_owner5_POST_KANA</t>
  </si>
  <si>
    <t>cst_wskakunin_owner5_POST_KANA</t>
  </si>
  <si>
    <t>**wskakunin_owner5_NAME</t>
  </si>
  <si>
    <t>cst_wskakunin_owner5_NAME</t>
  </si>
  <si>
    <t>**wskakunin_owner5_NAME_KANA</t>
  </si>
  <si>
    <t>cst_wskakunin_owner5_NAME_KANA</t>
  </si>
  <si>
    <t>**wskakunin_owner5_ZIP</t>
  </si>
  <si>
    <t>cst_wskakunin_owner5_ZIP</t>
  </si>
  <si>
    <t>**wskakunin_owner5__address</t>
  </si>
  <si>
    <t>cst_wskakunin_owner5__address</t>
  </si>
  <si>
    <t>**wskakunin_owner5_TEL</t>
  </si>
  <si>
    <t>cst_wskakunin_owner5_TEL</t>
  </si>
  <si>
    <t>**wskakunin_owner6_JIMU_NAME</t>
  </si>
  <si>
    <t>cst_wskakunin_owner6_JIMU_NAME</t>
  </si>
  <si>
    <t>**wskakunin_owner6_JIMU_NAME_KANA</t>
  </si>
  <si>
    <t>cst_wskakunin_owner6_JIMU_NAME_KANA</t>
  </si>
  <si>
    <t>**wskakunin_owner6_POST</t>
  </si>
  <si>
    <t>cst_wskakunin_owner6_POST</t>
  </si>
  <si>
    <t>**wskakunin_owner6_POST_KANA</t>
  </si>
  <si>
    <t>cst_wskakunin_owner6_POST_KANA</t>
  </si>
  <si>
    <t>**wskakunin_owner6_NAME</t>
  </si>
  <si>
    <t>cst_wskakunin_owner6_NAME</t>
  </si>
  <si>
    <t>**wskakunin_owner6_NAME_KANA</t>
  </si>
  <si>
    <t>cst_wskakunin_owner6_NAME_KANA</t>
  </si>
  <si>
    <t>**wskakunin_owner6_ZIP</t>
  </si>
  <si>
    <t>cst_wskakunin_owner6_ZIP</t>
  </si>
  <si>
    <t>**wskakunin_owner6__address</t>
  </si>
  <si>
    <t>cst_wskakunin_owner6__address</t>
  </si>
  <si>
    <t>**wskakunin_owner6_TEL</t>
  </si>
  <si>
    <t>cst_wskakunin_owner6_TEL</t>
  </si>
  <si>
    <t>**wskakunin_owner7_JIMU_NAME</t>
  </si>
  <si>
    <t>cst_wskakunin_owner7_JIMU_NAME</t>
  </si>
  <si>
    <t>**wskakunin_owner7_JIMU_NAME_KANA</t>
  </si>
  <si>
    <t>cst_wskakunin_owner7_JIMU_NAME_KANA</t>
  </si>
  <si>
    <t>**wskakunin_owner7_POST</t>
  </si>
  <si>
    <t>cst_wskakunin_owner7_POST</t>
  </si>
  <si>
    <t>**wskakunin_owner7_POST_KANA</t>
  </si>
  <si>
    <t>cst_wskakunin_owner7_POST_KANA</t>
  </si>
  <si>
    <t>**wskakunin_owner7_NAME</t>
  </si>
  <si>
    <t>cst_wskakunin_owner7_NAME</t>
  </si>
  <si>
    <t>**wskakunin_owner7_NAME_KANA</t>
  </si>
  <si>
    <t>cst_wskakunin_owner7_NAME_KANA</t>
  </si>
  <si>
    <t>**wskakunin_owner7_ZIP</t>
  </si>
  <si>
    <t>cst_wskakunin_owner7_ZIP</t>
  </si>
  <si>
    <t>**wskakunin_owner7__address</t>
  </si>
  <si>
    <t>cst_wskakunin_owner7__address</t>
  </si>
  <si>
    <t>**wskakunin_owner7_TEL</t>
  </si>
  <si>
    <t>cst_wskakunin_owner7_TEL</t>
  </si>
  <si>
    <t>**wskakunin_owner8_JIMU_NAME</t>
  </si>
  <si>
    <t>cst_wskakunin_owner8_JIMU_NAME</t>
  </si>
  <si>
    <t>**wskakunin_owner8_JIMU_NAME_KANA</t>
  </si>
  <si>
    <t>cst_wskakunin_owner8_JIMU_NAME_KANA</t>
  </si>
  <si>
    <t>**wskakunin_owner8_POST</t>
  </si>
  <si>
    <t>cst_wskakunin_owner8_POST</t>
  </si>
  <si>
    <t>**wskakunin_owner8_POST_KANA</t>
  </si>
  <si>
    <t>cst_wskakunin_owner8_POST_KANA</t>
  </si>
  <si>
    <t>**wskakunin_owner8_NAME</t>
  </si>
  <si>
    <t>cst_wskakunin_owner8_NAME</t>
  </si>
  <si>
    <t>**wskakunin_owner8_NAME_KANA</t>
  </si>
  <si>
    <t>cst_wskakunin_owner8_NAME_KANA</t>
  </si>
  <si>
    <t>**wskakunin_owner8_ZIP</t>
  </si>
  <si>
    <t>cst_wskakunin_owner8_ZIP</t>
  </si>
  <si>
    <t>**wskakunin_owner8__address</t>
  </si>
  <si>
    <t>cst_wskakunin_owner8__address</t>
  </si>
  <si>
    <t>**wskakunin_owner8_TEL</t>
  </si>
  <si>
    <t>cst_wskakunin_owner8_TEL</t>
  </si>
  <si>
    <t>**wskakunin_owner9_JIMU_NAME</t>
  </si>
  <si>
    <t>cst_wskakunin_owner9_JIMU_NAME</t>
  </si>
  <si>
    <t>**wskakunin_owner9_JIMU_NAME_KANA</t>
  </si>
  <si>
    <t>cst_wskakunin_owner9_JIMU_NAME_KANA</t>
  </si>
  <si>
    <t>**wskakunin_owner9_POST</t>
  </si>
  <si>
    <t>cst_wskakunin_owner9_POST</t>
  </si>
  <si>
    <t>**wskakunin_owner9_POST_KANA</t>
  </si>
  <si>
    <t>cst_wskakunin_owner9_POST_KANA</t>
  </si>
  <si>
    <t>**wskakunin_owner9_NAME</t>
  </si>
  <si>
    <t>cst_wskakunin_owner9_NAME</t>
  </si>
  <si>
    <t>**wskakunin_owner9_NAME_KANA</t>
  </si>
  <si>
    <t>cst_wskakunin_owner9_NAME_KANA</t>
  </si>
  <si>
    <t>**wskakunin_owner9_ZIP</t>
  </si>
  <si>
    <t>cst_wskakunin_owner9_ZIP</t>
  </si>
  <si>
    <t>**wskakunin_owner9__address</t>
  </si>
  <si>
    <t>cst_wskakunin_owner9__address</t>
  </si>
  <si>
    <t>**wskakunin_owner9_TEL</t>
  </si>
  <si>
    <t>cst_wskakunin_owner9_TEL</t>
  </si>
  <si>
    <t>代理者2</t>
  </si>
  <si>
    <t>代理者3</t>
  </si>
  <si>
    <t>代理者4</t>
  </si>
  <si>
    <t>代理者5</t>
  </si>
  <si>
    <t>**wskakunin_dairi2__sikaku</t>
  </si>
  <si>
    <t>cst_wskakunin_dairi2__sikaku</t>
  </si>
  <si>
    <t>**wskakunin_dairi2_SIKAKU__label</t>
  </si>
  <si>
    <t>cst_wskakunin_dairi2_SIKAKU</t>
  </si>
  <si>
    <t>**wskakunin_dairi2_TOUROKU_KIKAN__label</t>
  </si>
  <si>
    <t>cst_wskakunin_dairi2_TOUROKU_KIKAN</t>
  </si>
  <si>
    <t>**wskakunin_dairi2_KENTIKUSI_NO</t>
  </si>
  <si>
    <t>cst_wskakunin_dairi2_KENTIKUSI_NO</t>
  </si>
  <si>
    <t>**wskakunin_dairi2_NAME</t>
  </si>
  <si>
    <t>cst_wskakunin_dairi2_NAME</t>
  </si>
  <si>
    <t>**wskakunin_dairi2_NAME_KANA</t>
  </si>
  <si>
    <t>cst_wskakunin_dairi2_NAME_KANA</t>
  </si>
  <si>
    <t>**wskakunin_dairi2_JIMU__sikaku</t>
  </si>
  <si>
    <t>cst_wskakunin_dairi2_JIMU__sikaku</t>
  </si>
  <si>
    <t>**wskakunin_dairi2_JIMU_SIKAKU__label</t>
  </si>
  <si>
    <t>cst_wskakunin_dairi2_JIMU_SIKAKU</t>
  </si>
  <si>
    <t>**wskakunin_dairi2_JIMU_TOUROKU_KIKAN__label</t>
  </si>
  <si>
    <t>cst_wskakunin_dairi2_JIMU_TOUROKU_KIKAN</t>
  </si>
  <si>
    <t>**wskakunin_dairi2_JIMU_NO</t>
  </si>
  <si>
    <t>cst_wskakunin_dairi2_JIMU_NO</t>
  </si>
  <si>
    <t>**wskakunin_dairi2_JIMU_NAME</t>
  </si>
  <si>
    <t>cst_wskakunin_dairi2_JIMU_NAME</t>
  </si>
  <si>
    <t>**wskakunin_dairi2_ZIP</t>
  </si>
  <si>
    <t>cst_wskakunin_dairi2_ZIP</t>
  </si>
  <si>
    <t>**wskakunin_dairi2__address</t>
  </si>
  <si>
    <t>cst_wskakunin_dairi2__address</t>
  </si>
  <si>
    <t>**wskakunin_dairi2_TEL</t>
  </si>
  <si>
    <t>cst_wskakunin_dairi2_TEL</t>
  </si>
  <si>
    <t>**wskakunin_dairi2_FAX</t>
  </si>
  <si>
    <t>cst_wskakunin_dairi2_FAX</t>
  </si>
  <si>
    <t>cst_wskakunin_dairi2__space</t>
  </si>
  <si>
    <t>**wskakunin_dairi3__sikaku</t>
  </si>
  <si>
    <t>cst_wskakunin_dairi3__sikaku</t>
  </si>
  <si>
    <t>**wskakunin_dairi3_SIKAKU__label</t>
  </si>
  <si>
    <t>cst_wskakunin_dairi3_SIKAKU</t>
  </si>
  <si>
    <t>**wskakunin_dairi3_TOUROKU_KIKAN__label</t>
  </si>
  <si>
    <t>cst_wskakunin_dairi3_TOUROKU_KIKAN</t>
  </si>
  <si>
    <t>**wskakunin_dairi3_KENTIKUSI_NO</t>
  </si>
  <si>
    <t>cst_wskakunin_dairi3_KENTIKUSI_NO</t>
  </si>
  <si>
    <t>**wskakunin_dairi3_NAME</t>
  </si>
  <si>
    <t>cst_wskakunin_dairi3_NAME</t>
  </si>
  <si>
    <t>**wskakunin_dairi3_NAME_KANA</t>
  </si>
  <si>
    <t>cst_wskakunin_dairi3_NAME_KANA</t>
  </si>
  <si>
    <t>**wskakunin_dairi3_JIMU__sikaku</t>
  </si>
  <si>
    <t>cst_wskakunin_dairi3_JIMU__sikaku</t>
  </si>
  <si>
    <t>**wskakunin_dairi3_JIMU_SIKAKU__label</t>
  </si>
  <si>
    <t>cst_wskakunin_dairi3_JIMU_SIKAKU</t>
  </si>
  <si>
    <t>**wskakunin_dairi3_JIMU_TOUROKU_KIKAN__label</t>
  </si>
  <si>
    <t>cst_wskakunin_dairi3_JIMU_TOUROKU_KIKAN</t>
  </si>
  <si>
    <t>**wskakunin_dairi3_JIMU_NO</t>
  </si>
  <si>
    <t>cst_wskakunin_dairi3_JIMU_NO</t>
  </si>
  <si>
    <t>**wskakunin_dairi3_JIMU_NAME</t>
  </si>
  <si>
    <t>cst_wskakunin_dairi3_JIMU_NAME</t>
  </si>
  <si>
    <t>**wskakunin_dairi3_ZIP</t>
  </si>
  <si>
    <t>cst_wskakunin_dairi3_ZIP</t>
  </si>
  <si>
    <t>**wskakunin_dairi3__address</t>
  </si>
  <si>
    <t>cst_wskakunin_dairi3__address</t>
  </si>
  <si>
    <t>**wskakunin_dairi3_TEL</t>
  </si>
  <si>
    <t>cst_wskakunin_dairi3_TEL</t>
  </si>
  <si>
    <t>**wskakunin_dairi3_FAX</t>
  </si>
  <si>
    <t>cst_wskakunin_dairi3_FAX</t>
  </si>
  <si>
    <t>cst_wskakunin_dairi3__space</t>
  </si>
  <si>
    <t>**wskakunin_dairi4__sikaku</t>
  </si>
  <si>
    <t>cst_wskakunin_dairi4__sikaku</t>
  </si>
  <si>
    <t>**wskakunin_dairi4_SIKAKU__label</t>
  </si>
  <si>
    <t>cst_wskakunin_dairi4_SIKAKU</t>
  </si>
  <si>
    <t>**wskakunin_dairi4_TOUROKU_KIKAN__label</t>
  </si>
  <si>
    <t>cst_wskakunin_dairi4_TOUROKU_KIKAN</t>
  </si>
  <si>
    <t>**wskakunin_dairi4_KENTIKUSI_NO</t>
  </si>
  <si>
    <t>cst_wskakunin_dairi4_KENTIKUSI_NO</t>
  </si>
  <si>
    <t>**wskakunin_dairi4_NAME</t>
  </si>
  <si>
    <t>cst_wskakunin_dairi4_NAME</t>
  </si>
  <si>
    <t>**wskakunin_dairi4_NAME_KANA</t>
  </si>
  <si>
    <t>cst_wskakunin_dairi4_NAME_KANA</t>
  </si>
  <si>
    <t>**wskakunin_dairi4_JIMU__sikaku</t>
  </si>
  <si>
    <t>cst_wskakunin_dairi4_JIMU__sikaku</t>
  </si>
  <si>
    <t>**wskakunin_dairi4_JIMU_SIKAKU__label</t>
  </si>
  <si>
    <t>cst_wskakunin_dairi4_JIMU_SIKAKU</t>
  </si>
  <si>
    <t>**wskakunin_dairi4_JIMU_TOUROKU_KIKAN__label</t>
  </si>
  <si>
    <t>cst_wskakunin_dairi4_JIMU_TOUROKU_KIKAN</t>
  </si>
  <si>
    <t>**wskakunin_dairi4_JIMU_NO</t>
  </si>
  <si>
    <t>cst_wskakunin_dairi4_JIMU_NO</t>
  </si>
  <si>
    <t>**wskakunin_dairi4_JIMU_NAME</t>
  </si>
  <si>
    <t>cst_wskakunin_dairi4_JIMU_NAME</t>
  </si>
  <si>
    <t>**wskakunin_dairi4_ZIP</t>
  </si>
  <si>
    <t>cst_wskakunin_dairi4_ZIP</t>
  </si>
  <si>
    <t>**wskakunin_dairi4__address</t>
  </si>
  <si>
    <t>cst_wskakunin_dairi4__address</t>
  </si>
  <si>
    <t>**wskakunin_dairi4_TEL</t>
  </si>
  <si>
    <t>cst_wskakunin_dairi4_TEL</t>
  </si>
  <si>
    <t>**wskakunin_dairi4_FAX</t>
  </si>
  <si>
    <t>cst_wskakunin_dairi4_FAX</t>
  </si>
  <si>
    <t>cst_wskakunin_dairi4__space</t>
  </si>
  <si>
    <t>**wskakunin_dairi5__sikaku</t>
  </si>
  <si>
    <t>cst_wskakunin_dairi5__sikaku</t>
  </si>
  <si>
    <t>**wskakunin_dairi5_SIKAKU__label</t>
  </si>
  <si>
    <t>cst_wskakunin_dairi5_SIKAKU</t>
  </si>
  <si>
    <t>**wskakunin_dairi5_TOUROKU_KIKAN__label</t>
  </si>
  <si>
    <t>cst_wskakunin_dairi5_TOUROKU_KIKAN</t>
  </si>
  <si>
    <t>**wskakunin_dairi5_KENTIKUSI_NO</t>
  </si>
  <si>
    <t>cst_wskakunin_dairi5_KENTIKUSI_NO</t>
  </si>
  <si>
    <t>**wskakunin_dairi5_NAME</t>
  </si>
  <si>
    <t>cst_wskakunin_dairi5_NAME</t>
  </si>
  <si>
    <t>**wskakunin_dairi5_NAME_KANA</t>
  </si>
  <si>
    <t>cst_wskakunin_dairi5_NAME_KANA</t>
  </si>
  <si>
    <t>**wskakunin_dairi5_JIMU__sikaku</t>
  </si>
  <si>
    <t>cst_wskakunin_dairi5_JIMU__sikaku</t>
  </si>
  <si>
    <t>**wskakunin_dairi5_JIMU_SIKAKU__label</t>
  </si>
  <si>
    <t>cst_wskakunin_dairi5_JIMU_SIKAKU</t>
  </si>
  <si>
    <t>**wskakunin_dairi5_JIMU_TOUROKU_KIKAN__label</t>
  </si>
  <si>
    <t>cst_wskakunin_dairi5_JIMU_TOUROKU_KIKAN</t>
  </si>
  <si>
    <t>**wskakunin_dairi5_JIMU_NO</t>
  </si>
  <si>
    <t>cst_wskakunin_dairi5_JIMU_NO</t>
  </si>
  <si>
    <t>**wskakunin_dairi5_JIMU_NAME</t>
  </si>
  <si>
    <t>cst_wskakunin_dairi5_JIMU_NAME</t>
  </si>
  <si>
    <t>**wskakunin_dairi5_ZIP</t>
  </si>
  <si>
    <t>cst_wskakunin_dairi5_ZIP</t>
  </si>
  <si>
    <t>**wskakunin_dairi5__address</t>
  </si>
  <si>
    <t>cst_wskakunin_dairi5__address</t>
  </si>
  <si>
    <t>**wskakunin_dairi5_TEL</t>
  </si>
  <si>
    <t>cst_wskakunin_dairi5_TEL</t>
  </si>
  <si>
    <t>**wskakunin_dairi5_FAX</t>
  </si>
  <si>
    <t>cst_wskakunin_dairi5_FAX</t>
  </si>
  <si>
    <t>cst_wskakunin_dairi5__space</t>
  </si>
  <si>
    <t>設計者5</t>
  </si>
  <si>
    <t>**wskakunin_sekkei5__sikaku</t>
  </si>
  <si>
    <t>cst_wskakunin_sekkei5__sikaku</t>
  </si>
  <si>
    <t>**wskakunin_sekkei5_SIKAKU__label</t>
  </si>
  <si>
    <t>cst_wskakunin_sekkei5_SIKAKU</t>
  </si>
  <si>
    <t>**wskakunin_sekkei5_TOUROKU_KIKAN__label</t>
  </si>
  <si>
    <t>cst_wskakunin_sekkei5_TOUROKU_KIKAN</t>
  </si>
  <si>
    <t>**wskakunin_sekkei5_KENTIKUSI_NO</t>
  </si>
  <si>
    <t>cst_wskakunin_sekkei5_KENTIKUSI_NO</t>
  </si>
  <si>
    <t>**wskakunin_sekkei5_NAME</t>
  </si>
  <si>
    <t>cst_wskakunin_sekkei5_NAME</t>
  </si>
  <si>
    <t>**wskakunin_sekkei5_JIMU__sikaku</t>
  </si>
  <si>
    <t>cst_wskakunin_sekkei5_JIMU__sikaku</t>
  </si>
  <si>
    <t>**wskakunin_sekkei5_JIMU_SIKAKU__label</t>
  </si>
  <si>
    <t>cst_wskakunin_sekkei5_JIMU_SIKAKU</t>
  </si>
  <si>
    <t>**wskakunin_sekkei5_JIMU_TOUROKU_KIKAN__label</t>
  </si>
  <si>
    <t>cst_wskakunin_sekkei5_JIMU_TOUROKU_KIKAN</t>
  </si>
  <si>
    <t>**wskakunin_sekkei5_JIMU_NO</t>
  </si>
  <si>
    <t>cst_wskakunin_sekkei5_JIMU_NO</t>
  </si>
  <si>
    <t>**wskakunin_sekkei5_JIMU_NAME</t>
  </si>
  <si>
    <t>cst_wskakunin_sekkei5_JIMU_NAME</t>
  </si>
  <si>
    <t>cst_wskakunin_sekkei5_jimuname_name</t>
  </si>
  <si>
    <t>**wskakunin_sekkei5_ZIP</t>
  </si>
  <si>
    <t>cst_wskakunin_sekkei5_ZIP</t>
  </si>
  <si>
    <t>**wskakunin_sekkei5__address</t>
  </si>
  <si>
    <t>cst_wskakunin_sekkei5__address</t>
  </si>
  <si>
    <t>**wskakunin_sekkei5_TEL</t>
  </si>
  <si>
    <t>cst_wskakunin_sekkei5_TEL</t>
  </si>
  <si>
    <t>**wskakunin_sekkei5_DOC</t>
  </si>
  <si>
    <t>cst_wskakunin_sekkei5_DOC</t>
  </si>
  <si>
    <t>**wskakunin_sekkei6__sikaku</t>
  </si>
  <si>
    <t>cst_wskakunin_sekkei6__sikaku</t>
  </si>
  <si>
    <t>**wskakunin_sekkei6_SIKAKU__label</t>
  </si>
  <si>
    <t>cst_wskakunin_sekkei6_SIKAKU</t>
  </si>
  <si>
    <t>**wskakunin_sekkei6_TOUROKU_KIKAN__label</t>
  </si>
  <si>
    <t>cst_wskakunin_sekkei6_TOUROKU_KIKAN</t>
  </si>
  <si>
    <t>**wskakunin_sekkei6_KENTIKUSI_NO</t>
  </si>
  <si>
    <t>cst_wskakunin_sekkei6_KENTIKUSI_NO</t>
  </si>
  <si>
    <t>**wskakunin_sekkei6_NAME</t>
  </si>
  <si>
    <t>cst_wskakunin_sekkei6_NAME</t>
  </si>
  <si>
    <t>**wskakunin_sekkei6_JIMU__sikaku</t>
  </si>
  <si>
    <t>cst_wskakunin_sekkei6_JIMU__sikaku</t>
  </si>
  <si>
    <t>**wskakunin_sekkei6_JIMU_SIKAKU__label</t>
  </si>
  <si>
    <t>cst_wskakunin_sekkei6_JIMU_SIKAKU</t>
  </si>
  <si>
    <t>**wskakunin_sekkei6_JIMU_TOUROKU_KIKAN__label</t>
  </si>
  <si>
    <t>cst_wskakunin_sekkei6_JIMU_TOUROKU_KIKAN</t>
  </si>
  <si>
    <t>**wskakunin_sekkei6_JIMU_NO</t>
  </si>
  <si>
    <t>cst_wskakunin_sekkei6_JIMU_NO</t>
  </si>
  <si>
    <t>**wskakunin_sekkei6_JIMU_NAME</t>
  </si>
  <si>
    <t>cst_wskakunin_sekkei6_JIMU_NAME</t>
  </si>
  <si>
    <t>cst_wskakunin_sekkei6_jimuname_name</t>
  </si>
  <si>
    <t>**wskakunin_sekkei6_ZIP</t>
  </si>
  <si>
    <t>cst_wskakunin_sekkei6_ZIP</t>
  </si>
  <si>
    <t>**wskakunin_sekkei6__address</t>
  </si>
  <si>
    <t>cst_wskakunin_sekkei6__address</t>
  </si>
  <si>
    <t>**wskakunin_sekkei6_TEL</t>
  </si>
  <si>
    <t>cst_wskakunin_sekkei6_TEL</t>
  </si>
  <si>
    <t>**wskakunin_sekkei6_DOC</t>
  </si>
  <si>
    <t>cst_wskakunin_sekkei6_DOC</t>
  </si>
  <si>
    <t>**wskakunin_sekkei7__sikaku</t>
  </si>
  <si>
    <t>cst_wskakunin_sekkei7__sikaku</t>
  </si>
  <si>
    <t>**wskakunin_sekkei7_SIKAKU__label</t>
  </si>
  <si>
    <t>cst_wskakunin_sekkei7_SIKAKU</t>
  </si>
  <si>
    <t>**wskakunin_sekkei7_TOUROKU_KIKAN__label</t>
  </si>
  <si>
    <t>cst_wskakunin_sekkei7_TOUROKU_KIKAN</t>
  </si>
  <si>
    <t>**wskakunin_sekkei7_KENTIKUSI_NO</t>
  </si>
  <si>
    <t>cst_wskakunin_sekkei7_KENTIKUSI_NO</t>
  </si>
  <si>
    <t>**wskakunin_sekkei7_NAME</t>
  </si>
  <si>
    <t>cst_wskakunin_sekkei7_NAME</t>
  </si>
  <si>
    <t>**wskakunin_sekkei7_JIMU__sikaku</t>
  </si>
  <si>
    <t>cst_wskakunin_sekkei7_JIMU__sikaku</t>
  </si>
  <si>
    <t>**wskakunin_sekkei7_JIMU_SIKAKU__label</t>
  </si>
  <si>
    <t>cst_wskakunin_sekkei7_JIMU_SIKAKU</t>
  </si>
  <si>
    <t>**wskakunin_sekkei7_JIMU_TOUROKU_KIKAN__label</t>
  </si>
  <si>
    <t>cst_wskakunin_sekkei7_JIMU_TOUROKU_KIKAN</t>
  </si>
  <si>
    <t>**wskakunin_sekkei7_JIMU_NO</t>
  </si>
  <si>
    <t>cst_wskakunin_sekkei7_JIMU_NO</t>
  </si>
  <si>
    <t>**wskakunin_sekkei7_JIMU_NAME</t>
  </si>
  <si>
    <t>cst_wskakunin_sekkei7_JIMU_NAME</t>
  </si>
  <si>
    <t>cst_wskakunin_sekkei7_jimuname_name</t>
  </si>
  <si>
    <t>**wskakunin_sekkei7_ZIP</t>
  </si>
  <si>
    <t>cst_wskakunin_sekkei7_ZIP</t>
  </si>
  <si>
    <t>**wskakunin_sekkei7__address</t>
  </si>
  <si>
    <t>cst_wskakunin_sekkei7__address</t>
  </si>
  <si>
    <t>**wskakunin_sekkei7_TEL</t>
  </si>
  <si>
    <t>cst_wskakunin_sekkei7_TEL</t>
  </si>
  <si>
    <t>**wskakunin_sekkei7_DOC</t>
  </si>
  <si>
    <t>cst_wskakunin_sekkei7_DOC</t>
  </si>
  <si>
    <t>**wskakunin_sekkei8__sikaku</t>
  </si>
  <si>
    <t>cst_wskakunin_sekkei8__sikaku</t>
  </si>
  <si>
    <t>**wskakunin_sekkei8_SIKAKU__label</t>
  </si>
  <si>
    <t>cst_wskakunin_sekkei8_SIKAKU</t>
  </si>
  <si>
    <t>**wskakunin_sekkei8_TOUROKU_KIKAN__label</t>
  </si>
  <si>
    <t>cst_wskakunin_sekkei8_TOUROKU_KIKAN</t>
  </si>
  <si>
    <t>**wskakunin_sekkei8_KENTIKUSI_NO</t>
  </si>
  <si>
    <t>cst_wskakunin_sekkei8_KENTIKUSI_NO</t>
  </si>
  <si>
    <t>**wskakunin_sekkei8_NAME</t>
  </si>
  <si>
    <t>cst_wskakunin_sekkei8_NAME</t>
  </si>
  <si>
    <t>**wskakunin_sekkei8_JIMU__sikaku</t>
  </si>
  <si>
    <t>cst_wskakunin_sekkei8_JIMU__sikaku</t>
  </si>
  <si>
    <t>**wskakunin_sekkei8_JIMU_SIKAKU__label</t>
  </si>
  <si>
    <t>cst_wskakunin_sekkei8_JIMU_SIKAKU</t>
  </si>
  <si>
    <t>**wskakunin_sekkei8_JIMU_TOUROKU_KIKAN__label</t>
  </si>
  <si>
    <t>cst_wskakunin_sekkei8_JIMU_TOUROKU_KIKAN</t>
  </si>
  <si>
    <t>**wskakunin_sekkei8_JIMU_NO</t>
  </si>
  <si>
    <t>cst_wskakunin_sekkei8_JIMU_NO</t>
  </si>
  <si>
    <t>**wskakunin_sekkei8_JIMU_NAME</t>
  </si>
  <si>
    <t>cst_wskakunin_sekkei8_JIMU_NAME</t>
  </si>
  <si>
    <t>cst_wskakunin_sekkei8_jimuname_name</t>
  </si>
  <si>
    <t>**wskakunin_sekkei8_ZIP</t>
  </si>
  <si>
    <t>cst_wskakunin_sekkei8_ZIP</t>
  </si>
  <si>
    <t>**wskakunin_sekkei8__address</t>
  </si>
  <si>
    <t>cst_wskakunin_sekkei8__address</t>
  </si>
  <si>
    <t>**wskakunin_sekkei8_TEL</t>
  </si>
  <si>
    <t>cst_wskakunin_sekkei8_TEL</t>
  </si>
  <si>
    <t>**wskakunin_sekkei8_DOC</t>
  </si>
  <si>
    <t>cst_wskakunin_sekkei8_DOC</t>
  </si>
  <si>
    <t>**wskakunin_sekkei9__sikaku</t>
  </si>
  <si>
    <t>cst_wskakunin_sekkei9__sikaku</t>
  </si>
  <si>
    <t>**wskakunin_sekkei9_SIKAKU__label</t>
  </si>
  <si>
    <t>cst_wskakunin_sekkei9_SIKAKU</t>
  </si>
  <si>
    <t>**wskakunin_sekkei9_TOUROKU_KIKAN__label</t>
  </si>
  <si>
    <t>cst_wskakunin_sekkei9_TOUROKU_KIKAN</t>
  </si>
  <si>
    <t>**wskakunin_sekkei9_KENTIKUSI_NO</t>
  </si>
  <si>
    <t>cst_wskakunin_sekkei9_KENTIKUSI_NO</t>
  </si>
  <si>
    <t>**wskakunin_sekkei9_NAME</t>
  </si>
  <si>
    <t>cst_wskakunin_sekkei9_NAME</t>
  </si>
  <si>
    <t>**wskakunin_sekkei9_JIMU__sikaku</t>
  </si>
  <si>
    <t>cst_wskakunin_sekkei9_JIMU__sikaku</t>
  </si>
  <si>
    <t>**wskakunin_sekkei9_JIMU_SIKAKU__label</t>
  </si>
  <si>
    <t>cst_wskakunin_sekkei9_JIMU_SIKAKU</t>
  </si>
  <si>
    <t>**wskakunin_sekkei9_JIMU_TOUROKU_KIKAN__label</t>
  </si>
  <si>
    <t>cst_wskakunin_sekkei9_JIMU_TOUROKU_KIKAN</t>
  </si>
  <si>
    <t>**wskakunin_sekkei9_JIMU_NO</t>
  </si>
  <si>
    <t>cst_wskakunin_sekkei9_JIMU_NO</t>
  </si>
  <si>
    <t>**wskakunin_sekkei9_JIMU_NAME</t>
  </si>
  <si>
    <t>cst_wskakunin_sekkei9_JIMU_NAME</t>
  </si>
  <si>
    <t>cst_wskakunin_sekkei9_jimuname_name</t>
  </si>
  <si>
    <t>**wskakunin_sekkei9_ZIP</t>
  </si>
  <si>
    <t>cst_wskakunin_sekkei9_ZIP</t>
  </si>
  <si>
    <t>**wskakunin_sekkei9__address</t>
  </si>
  <si>
    <t>cst_wskakunin_sekkei9__address</t>
  </si>
  <si>
    <t>**wskakunin_sekkei9_TEL</t>
  </si>
  <si>
    <t>cst_wskakunin_sekkei9_TEL</t>
  </si>
  <si>
    <t>**wskakunin_sekkei9_DOC</t>
  </si>
  <si>
    <t>cst_wskakunin_sekkei9_DOC</t>
  </si>
  <si>
    <t>**wskakunin_sekkei10__sikaku</t>
  </si>
  <si>
    <t>cst_wskakunin_sekkei10__sikaku</t>
  </si>
  <si>
    <t>**wskakunin_sekkei10_SIKAKU__label</t>
  </si>
  <si>
    <t>cst_wskakunin_sekkei10_SIKAKU</t>
  </si>
  <si>
    <t>**wskakunin_sekkei10_TOUROKU_KIKAN__label</t>
  </si>
  <si>
    <t>cst_wskakunin_sekkei10_TOUROKU_KIKAN</t>
  </si>
  <si>
    <t>**wskakunin_sekkei10_KENTIKUSI_NO</t>
  </si>
  <si>
    <t>cst_wskakunin_sekkei10_KENTIKUSI_NO</t>
  </si>
  <si>
    <t>**wskakunin_sekkei10_NAME</t>
  </si>
  <si>
    <t>cst_wskakunin_sekkei10_NAME</t>
  </si>
  <si>
    <t>**wskakunin_sekkei10_JIMU__sikaku</t>
  </si>
  <si>
    <t>cst_wskakunin_sekkei10_JIMU__sikaku</t>
  </si>
  <si>
    <t>**wskakunin_sekkei10_JIMU_SIKAKU__label</t>
  </si>
  <si>
    <t>cst_wskakunin_sekkei10_JIMU_SIKAKU</t>
  </si>
  <si>
    <t>**wskakunin_sekkei10_JIMU_TOUROKU_KIKAN__label</t>
  </si>
  <si>
    <t>cst_wskakunin_sekkei10_JIMU_TOUROKU_KIKAN</t>
  </si>
  <si>
    <t>**wskakunin_sekkei10_JIMU_NO</t>
  </si>
  <si>
    <t>cst_wskakunin_sekkei10_JIMU_NO</t>
  </si>
  <si>
    <t>**wskakunin_sekkei10_JIMU_NAME</t>
  </si>
  <si>
    <t>cst_wskakunin_sekkei10_JIMU_NAME</t>
  </si>
  <si>
    <t>cst_wskakunin_sekkei10_jimuname_name</t>
  </si>
  <si>
    <t>**wskakunin_sekkei10_ZIP</t>
  </si>
  <si>
    <t>cst_wskakunin_sekkei10_ZIP</t>
  </si>
  <si>
    <t>**wskakunin_sekkei10__address</t>
  </si>
  <si>
    <t>cst_wskakunin_sekkei10__address</t>
  </si>
  <si>
    <t>**wskakunin_sekkei10_TEL</t>
  </si>
  <si>
    <t>cst_wskakunin_sekkei10_TEL</t>
  </si>
  <si>
    <t>**wskakunin_sekkei10_DOC</t>
  </si>
  <si>
    <t>cst_wskakunin_sekkei10_DOC</t>
  </si>
  <si>
    <t>**wskakunin_sekkei11__sikaku</t>
  </si>
  <si>
    <t>cst_wskakunin_sekkei11__sikaku</t>
  </si>
  <si>
    <t>**wskakunin_sekkei11_SIKAKU__label</t>
  </si>
  <si>
    <t>cst_wskakunin_sekkei11_SIKAKU</t>
  </si>
  <si>
    <t>**wskakunin_sekkei11_TOUROKU_KIKAN__label</t>
  </si>
  <si>
    <t>cst_wskakunin_sekkei11_TOUROKU_KIKAN</t>
  </si>
  <si>
    <t>**wskakunin_sekkei11_KENTIKUSI_NO</t>
  </si>
  <si>
    <t>cst_wskakunin_sekkei11_KENTIKUSI_NO</t>
  </si>
  <si>
    <t>**wskakunin_sekkei11_NAME</t>
  </si>
  <si>
    <t>cst_wskakunin_sekkei11_NAME</t>
  </si>
  <si>
    <t>**wskakunin_sekkei11_JIMU__sikaku</t>
  </si>
  <si>
    <t>cst_wskakunin_sekkei11_JIMU__sikaku</t>
  </si>
  <si>
    <t>**wskakunin_sekkei11_JIMU_SIKAKU__label</t>
  </si>
  <si>
    <t>cst_wskakunin_sekkei11_JIMU_SIKAKU</t>
  </si>
  <si>
    <t>**wskakunin_sekkei11_JIMU_TOUROKU_KIKAN__label</t>
  </si>
  <si>
    <t>cst_wskakunin_sekkei11_JIMU_TOUROKU_KIKAN</t>
  </si>
  <si>
    <t>**wskakunin_sekkei11_JIMU_NO</t>
  </si>
  <si>
    <t>cst_wskakunin_sekkei11_JIMU_NO</t>
  </si>
  <si>
    <t>**wskakunin_sekkei11_JIMU_NAME</t>
  </si>
  <si>
    <t>cst_wskakunin_sekkei11_JIMU_NAME</t>
  </si>
  <si>
    <t>cst_wskakunin_sekkei11_jimuname_name</t>
  </si>
  <si>
    <t>**wskakunin_sekkei11_ZIP</t>
  </si>
  <si>
    <t>cst_wskakunin_sekkei11_ZIP</t>
  </si>
  <si>
    <t>**wskakunin_sekkei11__address</t>
  </si>
  <si>
    <t>cst_wskakunin_sekkei11__address</t>
  </si>
  <si>
    <t>**wskakunin_sekkei11_TEL</t>
  </si>
  <si>
    <t>cst_wskakunin_sekkei11_TEL</t>
  </si>
  <si>
    <t>**wskakunin_sekkei11_DOC</t>
  </si>
  <si>
    <t>cst_wskakunin_sekkei11_DOC</t>
  </si>
  <si>
    <t>設計者11</t>
  </si>
  <si>
    <t>設計者6</t>
  </si>
  <si>
    <t>設計者7</t>
  </si>
  <si>
    <t>設計者8</t>
  </si>
  <si>
    <t>設計者9</t>
  </si>
  <si>
    <t>設計者10</t>
  </si>
  <si>
    <t>**wskakunin_kanri5__sikaku</t>
  </si>
  <si>
    <t>cst_wskakunin_kanri5__sikaku</t>
  </si>
  <si>
    <t>**wskakunin_kanri5_SIKAKU__label</t>
  </si>
  <si>
    <t>cst_wskakunin_kanri5_SIKAKU</t>
  </si>
  <si>
    <t>**wskakunin_kanri5_TOUROKU_KIKAN__label</t>
  </si>
  <si>
    <t>cst_wskakunin_kanri5_TOUROKU_KIKAN</t>
  </si>
  <si>
    <t>**wskakunin_kanri5_KENTIKUSI_NO</t>
  </si>
  <si>
    <t>cst_wskakunin_kanri5_KENTIKUSI_NO</t>
  </si>
  <si>
    <t>**wskakunin_kanri5_NAME</t>
  </si>
  <si>
    <t>cst_wskakunin_kanri5_NAME</t>
  </si>
  <si>
    <t>**wskakunin_kanri5_JIMU__sikaku</t>
  </si>
  <si>
    <t>cst_wskakunin_kanri5_JIMU__sikaku</t>
  </si>
  <si>
    <t>**wskakunin_kanri5_JIMU_SIKAKU__label</t>
  </si>
  <si>
    <t>cst_wskakunin_kanri5_JIMU_SIKAKU</t>
  </si>
  <si>
    <t>**wskakunin_kanri5_JIMU_TOUROKU_KIKAN__label</t>
  </si>
  <si>
    <t>cst_wskakunin_kanri5_JIMU_TOUROKU_KIKAN</t>
  </si>
  <si>
    <t>**wskakunin_kanri5_JIMU_NO</t>
  </si>
  <si>
    <t>cst_wskakunin_kanri5_JIMU_NO</t>
  </si>
  <si>
    <t>**wskakunin_kanri5_JIMU_NAME</t>
  </si>
  <si>
    <t>cst_wskakunin_kanri5_JIMU_NAME</t>
  </si>
  <si>
    <t>**wskakunin_kanri5_ZIP</t>
  </si>
  <si>
    <t>cst_wskakunin_kanri5_ZIP</t>
  </si>
  <si>
    <t>**wskakunin_kanri5__address</t>
  </si>
  <si>
    <t>cst_wskakunin_kanri5__address</t>
  </si>
  <si>
    <t>**wskakunin_kanri5_TEL</t>
  </si>
  <si>
    <t>cst_wskakunin_kanri5_TEL</t>
  </si>
  <si>
    <t>**wskakunin_kanri5_DOC</t>
  </si>
  <si>
    <t>cst_wskakunin_kanri5_DOC</t>
  </si>
  <si>
    <t>**wskakunin_kanri6__sikaku</t>
  </si>
  <si>
    <t>cst_wskakunin_kanri6__sikaku</t>
  </si>
  <si>
    <t>**wskakunin_kanri6_SIKAKU__label</t>
  </si>
  <si>
    <t>cst_wskakunin_kanri6_SIKAKU</t>
  </si>
  <si>
    <t>**wskakunin_kanri6_TOUROKU_KIKAN__label</t>
  </si>
  <si>
    <t>cst_wskakunin_kanri6_TOUROKU_KIKAN</t>
  </si>
  <si>
    <t>**wskakunin_kanri6_KENTIKUSI_NO</t>
  </si>
  <si>
    <t>cst_wskakunin_kanri6_KENTIKUSI_NO</t>
  </si>
  <si>
    <t>**wskakunin_kanri6_NAME</t>
  </si>
  <si>
    <t>cst_wskakunin_kanri6_NAME</t>
  </si>
  <si>
    <t>**wskakunin_kanri6_JIMU__sikaku</t>
  </si>
  <si>
    <t>cst_wskakunin_kanri6_JIMU__sikaku</t>
  </si>
  <si>
    <t>**wskakunin_kanri6_JIMU_SIKAKU__label</t>
  </si>
  <si>
    <t>cst_wskakunin_kanri6_JIMU_SIKAKU</t>
  </si>
  <si>
    <t>**wskakunin_kanri6_JIMU_TOUROKU_KIKAN__label</t>
  </si>
  <si>
    <t>cst_wskakunin_kanri6_JIMU_TOUROKU_KIKAN</t>
  </si>
  <si>
    <t>**wskakunin_kanri6_JIMU_NO</t>
  </si>
  <si>
    <t>cst_wskakunin_kanri6_JIMU_NO</t>
  </si>
  <si>
    <t>**wskakunin_kanri6_JIMU_NAME</t>
  </si>
  <si>
    <t>cst_wskakunin_kanri6_JIMU_NAME</t>
  </si>
  <si>
    <t>**wskakunin_kanri6_ZIP</t>
  </si>
  <si>
    <t>cst_wskakunin_kanri6_ZIP</t>
  </si>
  <si>
    <t>**wskakunin_kanri6__address</t>
  </si>
  <si>
    <t>cst_wskakunin_kanri6__address</t>
  </si>
  <si>
    <t>**wskakunin_kanri6_TEL</t>
  </si>
  <si>
    <t>cst_wskakunin_kanri6_TEL</t>
  </si>
  <si>
    <t>**wskakunin_kanri6_DOC</t>
  </si>
  <si>
    <t>cst_wskakunin_kanri6_DOC</t>
  </si>
  <si>
    <t>**wskakunin_kanri7__sikaku</t>
  </si>
  <si>
    <t>cst_wskakunin_kanri7__sikaku</t>
  </si>
  <si>
    <t>**wskakunin_kanri7_SIKAKU__label</t>
  </si>
  <si>
    <t>cst_wskakunin_kanri7_SIKAKU</t>
  </si>
  <si>
    <t>**wskakunin_kanri7_TOUROKU_KIKAN__label</t>
  </si>
  <si>
    <t>cst_wskakunin_kanri7_TOUROKU_KIKAN</t>
  </si>
  <si>
    <t>**wskakunin_kanri7_KENTIKUSI_NO</t>
  </si>
  <si>
    <t>cst_wskakunin_kanri7_KENTIKUSI_NO</t>
  </si>
  <si>
    <t>**wskakunin_kanri7_NAME</t>
  </si>
  <si>
    <t>cst_wskakunin_kanri7_NAME</t>
  </si>
  <si>
    <t>**wskakunin_kanri7_JIMU__sikaku</t>
  </si>
  <si>
    <t>cst_wskakunin_kanri7_JIMU__sikaku</t>
  </si>
  <si>
    <t>**wskakunin_kanri7_JIMU_SIKAKU__label</t>
  </si>
  <si>
    <t>cst_wskakunin_kanri7_JIMU_SIKAKU</t>
  </si>
  <si>
    <t>**wskakunin_kanri7_JIMU_TOUROKU_KIKAN__label</t>
  </si>
  <si>
    <t>cst_wskakunin_kanri7_JIMU_TOUROKU_KIKAN</t>
  </si>
  <si>
    <t>**wskakunin_kanri7_JIMU_NO</t>
  </si>
  <si>
    <t>cst_wskakunin_kanri7_JIMU_NO</t>
  </si>
  <si>
    <t>**wskakunin_kanri7_JIMU_NAME</t>
  </si>
  <si>
    <t>cst_wskakunin_kanri7_JIMU_NAME</t>
  </si>
  <si>
    <t>**wskakunin_kanri7_ZIP</t>
  </si>
  <si>
    <t>cst_wskakunin_kanri7_ZIP</t>
  </si>
  <si>
    <t>**wskakunin_kanri7__address</t>
  </si>
  <si>
    <t>cst_wskakunin_kanri7__address</t>
  </si>
  <si>
    <t>**wskakunin_kanri7_TEL</t>
  </si>
  <si>
    <t>cst_wskakunin_kanri7_TEL</t>
  </si>
  <si>
    <t>**wskakunin_kanri7_DOC</t>
  </si>
  <si>
    <t>cst_wskakunin_kanri7_DOC</t>
  </si>
  <si>
    <t>**wskakunin_kanri8__sikaku</t>
  </si>
  <si>
    <t>cst_wskakunin_kanri8__sikaku</t>
  </si>
  <si>
    <t>**wskakunin_kanri8_SIKAKU__label</t>
  </si>
  <si>
    <t>cst_wskakunin_kanri8_SIKAKU</t>
  </si>
  <si>
    <t>**wskakunin_kanri8_TOUROKU_KIKAN__label</t>
  </si>
  <si>
    <t>cst_wskakunin_kanri8_TOUROKU_KIKAN</t>
  </si>
  <si>
    <t>**wskakunin_kanri8_KENTIKUSI_NO</t>
  </si>
  <si>
    <t>cst_wskakunin_kanri8_KENTIKUSI_NO</t>
  </si>
  <si>
    <t>**wskakunin_kanri8_NAME</t>
  </si>
  <si>
    <t>cst_wskakunin_kanri8_NAME</t>
  </si>
  <si>
    <t>**wskakunin_kanri8_JIMU__sikaku</t>
  </si>
  <si>
    <t>cst_wskakunin_kanri8_JIMU__sikaku</t>
  </si>
  <si>
    <t>**wskakunin_kanri8_JIMU_SIKAKU__label</t>
  </si>
  <si>
    <t>cst_wskakunin_kanri8_JIMU_SIKAKU</t>
  </si>
  <si>
    <t>**wskakunin_kanri8_JIMU_TOUROKU_KIKAN__label</t>
  </si>
  <si>
    <t>cst_wskakunin_kanri8_JIMU_TOUROKU_KIKAN</t>
  </si>
  <si>
    <t>**wskakunin_kanri8_JIMU_NO</t>
  </si>
  <si>
    <t>cst_wskakunin_kanri8_JIMU_NO</t>
  </si>
  <si>
    <t>**wskakunin_kanri8_JIMU_NAME</t>
  </si>
  <si>
    <t>cst_wskakunin_kanri8_JIMU_NAME</t>
  </si>
  <si>
    <t>**wskakunin_kanri8_ZIP</t>
  </si>
  <si>
    <t>cst_wskakunin_kanri8_ZIP</t>
  </si>
  <si>
    <t>**wskakunin_kanri8__address</t>
  </si>
  <si>
    <t>cst_wskakunin_kanri8__address</t>
  </si>
  <si>
    <t>**wskakunin_kanri8_TEL</t>
  </si>
  <si>
    <t>cst_wskakunin_kanri8_TEL</t>
  </si>
  <si>
    <t>**wskakunin_kanri8_DOC</t>
  </si>
  <si>
    <t>cst_wskakunin_kanri8_DOC</t>
  </si>
  <si>
    <t>**wskakunin_kanri9__sikaku</t>
  </si>
  <si>
    <t>cst_wskakunin_kanri9__sikaku</t>
  </si>
  <si>
    <t>**wskakunin_kanri9_SIKAKU__label</t>
  </si>
  <si>
    <t>cst_wskakunin_kanri9_SIKAKU</t>
  </si>
  <si>
    <t>**wskakunin_kanri9_TOUROKU_KIKAN__label</t>
  </si>
  <si>
    <t>cst_wskakunin_kanri9_TOUROKU_KIKAN</t>
  </si>
  <si>
    <t>**wskakunin_kanri9_KENTIKUSI_NO</t>
  </si>
  <si>
    <t>cst_wskakunin_kanri9_KENTIKUSI_NO</t>
  </si>
  <si>
    <t>**wskakunin_kanri9_NAME</t>
  </si>
  <si>
    <t>cst_wskakunin_kanri9_NAME</t>
  </si>
  <si>
    <t>**wskakunin_kanri9_JIMU__sikaku</t>
  </si>
  <si>
    <t>cst_wskakunin_kanri9_JIMU__sikaku</t>
  </si>
  <si>
    <t>**wskakunin_kanri9_JIMU_SIKAKU__label</t>
  </si>
  <si>
    <t>cst_wskakunin_kanri9_JIMU_SIKAKU</t>
  </si>
  <si>
    <t>**wskakunin_kanri9_JIMU_TOUROKU_KIKAN__label</t>
  </si>
  <si>
    <t>cst_wskakunin_kanri9_JIMU_TOUROKU_KIKAN</t>
  </si>
  <si>
    <t>**wskakunin_kanri9_JIMU_NO</t>
  </si>
  <si>
    <t>cst_wskakunin_kanri9_JIMU_NO</t>
  </si>
  <si>
    <t>**wskakunin_kanri9_JIMU_NAME</t>
  </si>
  <si>
    <t>cst_wskakunin_kanri9_JIMU_NAME</t>
  </si>
  <si>
    <t>**wskakunin_kanri9_ZIP</t>
  </si>
  <si>
    <t>cst_wskakunin_kanri9_ZIP</t>
  </si>
  <si>
    <t>**wskakunin_kanri9__address</t>
  </si>
  <si>
    <t>cst_wskakunin_kanri9__address</t>
  </si>
  <si>
    <t>**wskakunin_kanri9_TEL</t>
  </si>
  <si>
    <t>cst_wskakunin_kanri9_TEL</t>
  </si>
  <si>
    <t>**wskakunin_kanri9_DOC</t>
  </si>
  <si>
    <t>cst_wskakunin_kanri9_DOC</t>
  </si>
  <si>
    <t>**wskakunin_kanri10__sikaku</t>
  </si>
  <si>
    <t>cst_wskakunin_kanri10__sikaku</t>
  </si>
  <si>
    <t>**wskakunin_kanri10_SIKAKU__label</t>
  </si>
  <si>
    <t>cst_wskakunin_kanri10_SIKAKU</t>
  </si>
  <si>
    <t>**wskakunin_kanri10_TOUROKU_KIKAN__label</t>
  </si>
  <si>
    <t>cst_wskakunin_kanri10_TOUROKU_KIKAN</t>
  </si>
  <si>
    <t>**wskakunin_kanri10_KENTIKUSI_NO</t>
  </si>
  <si>
    <t>cst_wskakunin_kanri10_KENTIKUSI_NO</t>
  </si>
  <si>
    <t>**wskakunin_kanri10_NAME</t>
  </si>
  <si>
    <t>cst_wskakunin_kanri10_NAME</t>
  </si>
  <si>
    <t>**wskakunin_kanri10_JIMU__sikaku</t>
  </si>
  <si>
    <t>cst_wskakunin_kanri10_JIMU__sikaku</t>
  </si>
  <si>
    <t>**wskakunin_kanri10_JIMU_SIKAKU__label</t>
  </si>
  <si>
    <t>cst_wskakunin_kanri10_JIMU_SIKAKU</t>
  </si>
  <si>
    <t>**wskakunin_kanri10_JIMU_TOUROKU_KIKAN__label</t>
  </si>
  <si>
    <t>cst_wskakunin_kanri10_JIMU_TOUROKU_KIKAN</t>
  </si>
  <si>
    <t>**wskakunin_kanri10_JIMU_NO</t>
  </si>
  <si>
    <t>cst_wskakunin_kanri10_JIMU_NO</t>
  </si>
  <si>
    <t>**wskakunin_kanri10_JIMU_NAME</t>
  </si>
  <si>
    <t>cst_wskakunin_kanri10_JIMU_NAME</t>
  </si>
  <si>
    <t>**wskakunin_kanri10_ZIP</t>
  </si>
  <si>
    <t>cst_wskakunin_kanri10_ZIP</t>
  </si>
  <si>
    <t>**wskakunin_kanri10__address</t>
  </si>
  <si>
    <t>cst_wskakunin_kanri10__address</t>
  </si>
  <si>
    <t>**wskakunin_kanri10_TEL</t>
  </si>
  <si>
    <t>cst_wskakunin_kanri10_TEL</t>
  </si>
  <si>
    <t>**wskakunin_kanri10_DOC</t>
  </si>
  <si>
    <t>cst_wskakunin_kanri10_DOC</t>
  </si>
  <si>
    <t>**wskakunin_kanri11__sikaku</t>
  </si>
  <si>
    <t>cst_wskakunin_kanri11__sikaku</t>
  </si>
  <si>
    <t>**wskakunin_kanri11_SIKAKU__label</t>
  </si>
  <si>
    <t>cst_wskakunin_kanri11_SIKAKU</t>
  </si>
  <si>
    <t>**wskakunin_kanri11_TOUROKU_KIKAN__label</t>
  </si>
  <si>
    <t>cst_wskakunin_kanri11_TOUROKU_KIKAN</t>
  </si>
  <si>
    <t>**wskakunin_kanri11_KENTIKUSI_NO</t>
  </si>
  <si>
    <t>cst_wskakunin_kanri11_KENTIKUSI_NO</t>
  </si>
  <si>
    <t>**wskakunin_kanri11_NAME</t>
  </si>
  <si>
    <t>cst_wskakunin_kanri11_NAME</t>
  </si>
  <si>
    <t>**wskakunin_kanri11_JIMU__sikaku</t>
  </si>
  <si>
    <t>cst_wskakunin_kanri11_JIMU__sikaku</t>
  </si>
  <si>
    <t>**wskakunin_kanri11_JIMU_SIKAKU__label</t>
  </si>
  <si>
    <t>cst_wskakunin_kanri11_JIMU_SIKAKU</t>
  </si>
  <si>
    <t>**wskakunin_kanri11_JIMU_TOUROKU_KIKAN__label</t>
  </si>
  <si>
    <t>cst_wskakunin_kanri11_JIMU_TOUROKU_KIKAN</t>
  </si>
  <si>
    <t>**wskakunin_kanri11_JIMU_NO</t>
  </si>
  <si>
    <t>cst_wskakunin_kanri11_JIMU_NO</t>
  </si>
  <si>
    <t>**wskakunin_kanri11_JIMU_NAME</t>
  </si>
  <si>
    <t>cst_wskakunin_kanri11_JIMU_NAME</t>
  </si>
  <si>
    <t>**wskakunin_kanri11_ZIP</t>
  </si>
  <si>
    <t>cst_wskakunin_kanri11_ZIP</t>
  </si>
  <si>
    <t>**wskakunin_kanri11__address</t>
  </si>
  <si>
    <t>cst_wskakunin_kanri11__address</t>
  </si>
  <si>
    <t>**wskakunin_kanri11_TEL</t>
  </si>
  <si>
    <t>cst_wskakunin_kanri11_TEL</t>
  </si>
  <si>
    <t>**wskakunin_kanri11_DOC</t>
  </si>
  <si>
    <t>cst_wskakunin_kanri11_DOC</t>
  </si>
  <si>
    <t>監理者5</t>
  </si>
  <si>
    <t>監理者6</t>
  </si>
  <si>
    <t>監理者7</t>
  </si>
  <si>
    <t>監理者8</t>
  </si>
  <si>
    <t>監理者9</t>
  </si>
  <si>
    <t>監理者10</t>
  </si>
  <si>
    <t>監理者11</t>
  </si>
  <si>
    <t>**wskakunin_sekou2_NAME</t>
  </si>
  <si>
    <t>cst_wskakunin_sekou2_NAME</t>
  </si>
  <si>
    <t>**wskakunin_sekou2_SEKOU__sikaku</t>
  </si>
  <si>
    <t>cst_wskakunin_sekou2_SEKOU__sikaku</t>
  </si>
  <si>
    <t>**wskakunin_sekou2_SEKOU_SIKAKU__label</t>
  </si>
  <si>
    <t>cst_wskakunin_sekou2_SEKOU_SIKAKU</t>
  </si>
  <si>
    <t>**wskakunin_sekou2_SEKOU_NO</t>
  </si>
  <si>
    <t>cst_wskakunin_sekou2_SEKOU_NO</t>
  </si>
  <si>
    <t>**wskakunin_sekou2_JIMU_NAME</t>
  </si>
  <si>
    <t>cst_wskakunin_sekou2_JIMU_NAME</t>
  </si>
  <si>
    <t>**wskakunin_sekou2_ZIP</t>
  </si>
  <si>
    <t>cst_wskakunin_sekou2_ZIP</t>
  </si>
  <si>
    <t>**wskakunin_sekou2__address</t>
  </si>
  <si>
    <t>cst_wskakunin_sekou2__address</t>
  </si>
  <si>
    <t>**wskakunin_sekou2_TEL</t>
  </si>
  <si>
    <t>cst_wskakunin_sekou2_TEL</t>
  </si>
  <si>
    <t>**wskakunin_sekou3_NAME</t>
  </si>
  <si>
    <t>cst_wskakunin_sekou3_NAME</t>
  </si>
  <si>
    <t>**wskakunin_sekou3_SEKOU__sikaku</t>
  </si>
  <si>
    <t>cst_wskakunin_sekou3_SEKOU__sikaku</t>
  </si>
  <si>
    <t>**wskakunin_sekou3_SEKOU_SIKAKU__label</t>
  </si>
  <si>
    <t>cst_wskakunin_sekou3_SEKOU_SIKAKU</t>
  </si>
  <si>
    <t>**wskakunin_sekou3_SEKOU_NO</t>
  </si>
  <si>
    <t>cst_wskakunin_sekou3_SEKOU_NO</t>
  </si>
  <si>
    <t>**wskakunin_sekou3_JIMU_NAME</t>
  </si>
  <si>
    <t>cst_wskakunin_sekou3_JIMU_NAME</t>
  </si>
  <si>
    <t>**wskakunin_sekou3_ZIP</t>
  </si>
  <si>
    <t>cst_wskakunin_sekou3_ZIP</t>
  </si>
  <si>
    <t>**wskakunin_sekou3__address</t>
  </si>
  <si>
    <t>cst_wskakunin_sekou3__address</t>
  </si>
  <si>
    <t>**wskakunin_sekou3_TEL</t>
  </si>
  <si>
    <t>cst_wskakunin_sekou3_TEL</t>
  </si>
  <si>
    <t>**wskakunin_sekou4_NAME</t>
  </si>
  <si>
    <t>cst_wskakunin_sekou4_NAME</t>
  </si>
  <si>
    <t>**wskakunin_sekou4_SEKOU__sikaku</t>
  </si>
  <si>
    <t>cst_wskakunin_sekou4_SEKOU__sikaku</t>
  </si>
  <si>
    <t>**wskakunin_sekou4_SEKOU_SIKAKU__label</t>
  </si>
  <si>
    <t>cst_wskakunin_sekou4_SEKOU_SIKAKU</t>
  </si>
  <si>
    <t>**wskakunin_sekou4_SEKOU_NO</t>
  </si>
  <si>
    <t>cst_wskakunin_sekou4_SEKOU_NO</t>
  </si>
  <si>
    <t>**wskakunin_sekou4_JIMU_NAME</t>
  </si>
  <si>
    <t>cst_wskakunin_sekou4_JIMU_NAME</t>
  </si>
  <si>
    <t>**wskakunin_sekou4_ZIP</t>
  </si>
  <si>
    <t>cst_wskakunin_sekou4_ZIP</t>
  </si>
  <si>
    <t>**wskakunin_sekou4__address</t>
  </si>
  <si>
    <t>cst_wskakunin_sekou4__address</t>
  </si>
  <si>
    <t>**wskakunin_sekou4_TEL</t>
  </si>
  <si>
    <t>cst_wskakunin_sekou4_TEL</t>
  </si>
  <si>
    <t>**wskakunin_sekou5_NAME</t>
  </si>
  <si>
    <t>cst_wskakunin_sekou5_NAME</t>
  </si>
  <si>
    <t>**wskakunin_sekou5_SEKOU__sikaku</t>
  </si>
  <si>
    <t>cst_wskakunin_sekou5_SEKOU__sikaku</t>
  </si>
  <si>
    <t>**wskakunin_sekou5_SEKOU_SIKAKU__label</t>
  </si>
  <si>
    <t>cst_wskakunin_sekou5_SEKOU_SIKAKU</t>
  </si>
  <si>
    <t>**wskakunin_sekou5_SEKOU_NO</t>
  </si>
  <si>
    <t>cst_wskakunin_sekou5_SEKOU_NO</t>
  </si>
  <si>
    <t>**wskakunin_sekou5_JIMU_NAME</t>
  </si>
  <si>
    <t>cst_wskakunin_sekou5_JIMU_NAME</t>
  </si>
  <si>
    <t>**wskakunin_sekou5_ZIP</t>
  </si>
  <si>
    <t>cst_wskakunin_sekou5_ZIP</t>
  </si>
  <si>
    <t>**wskakunin_sekou5__address</t>
  </si>
  <si>
    <t>cst_wskakunin_sekou5__address</t>
  </si>
  <si>
    <t>**wskakunin_sekou5_TEL</t>
  </si>
  <si>
    <t>cst_wskakunin_sekou5_TEL</t>
  </si>
  <si>
    <t>**wskakunin_sekou6_NAME</t>
  </si>
  <si>
    <t>cst_wskakunin_sekou6_NAME</t>
  </si>
  <si>
    <t>**wskakunin_sekou6_SEKOU__sikaku</t>
  </si>
  <si>
    <t>cst_wskakunin_sekou6_SEKOU__sikaku</t>
  </si>
  <si>
    <t>**wskakunin_sekou6_SEKOU_SIKAKU__label</t>
  </si>
  <si>
    <t>cst_wskakunin_sekou6_SEKOU_SIKAKU</t>
  </si>
  <si>
    <t>**wskakunin_sekou6_SEKOU_NO</t>
  </si>
  <si>
    <t>cst_wskakunin_sekou6_SEKOU_NO</t>
  </si>
  <si>
    <t>**wskakunin_sekou6_JIMU_NAME</t>
  </si>
  <si>
    <t>cst_wskakunin_sekou6_JIMU_NAME</t>
  </si>
  <si>
    <t>**wskakunin_sekou6_ZIP</t>
  </si>
  <si>
    <t>cst_wskakunin_sekou6_ZIP</t>
  </si>
  <si>
    <t>**wskakunin_sekou6__address</t>
  </si>
  <si>
    <t>cst_wskakunin_sekou6__address</t>
  </si>
  <si>
    <t>**wskakunin_sekou6_TEL</t>
  </si>
  <si>
    <t>cst_wskakunin_sekou6_TEL</t>
  </si>
  <si>
    <t>施工者2</t>
  </si>
  <si>
    <t>施工者3</t>
  </si>
  <si>
    <t>施工者4</t>
  </si>
  <si>
    <t>施工者5</t>
  </si>
  <si>
    <t>施工者6</t>
  </si>
  <si>
    <t>wskakunin_keibi_henkou01_</t>
  </si>
  <si>
    <t>**wskakunin_keibi_henkou01_HENKOU_SYURUI</t>
  </si>
  <si>
    <t>**wskakunin_keibi_henkou01_HENKOU_GAIYOU</t>
  </si>
  <si>
    <t>**wskakunin_sekkei12__sikaku</t>
  </si>
  <si>
    <t>cst_wskakunin_sekkei12__sikaku</t>
  </si>
  <si>
    <t>**wskakunin_sekkei12_SIKAKU__label</t>
  </si>
  <si>
    <t>cst_wskakunin_sekkei12_SIKAKU</t>
  </si>
  <si>
    <t>**wskakunin_sekkei12_TOUROKU_KIKAN__label</t>
  </si>
  <si>
    <t>cst_wskakunin_sekkei12_TOUROKU_KIKAN</t>
  </si>
  <si>
    <t>**wskakunin_sekkei12_KENTIKUSI_NO</t>
  </si>
  <si>
    <t>cst_wskakunin_sekkei12_KENTIKUSI_NO</t>
  </si>
  <si>
    <t>**wskakunin_sekkei12_NAME</t>
  </si>
  <si>
    <t>cst_wskakunin_sekkei12_NAME</t>
  </si>
  <si>
    <t>**wskakunin_sekkei12_JIMU__sikaku</t>
  </si>
  <si>
    <t>cst_wskakunin_sekkei12_JIMU__sikaku</t>
  </si>
  <si>
    <t>**wskakunin_sekkei12_JIMU_SIKAKU__label</t>
  </si>
  <si>
    <t>cst_wskakunin_sekkei12_JIMU_SIKAKU</t>
  </si>
  <si>
    <t>**wskakunin_sekkei12_JIMU_TOUROKU_KIKAN__label</t>
  </si>
  <si>
    <t>cst_wskakunin_sekkei12_JIMU_TOUROKU_KIKAN</t>
  </si>
  <si>
    <t>**wskakunin_sekkei12_JIMU_NO</t>
  </si>
  <si>
    <t>cst_wskakunin_sekkei12_JIMU_NO</t>
  </si>
  <si>
    <t>**wskakunin_sekkei12_JIMU_NAME</t>
  </si>
  <si>
    <t>cst_wskakunin_sekkei12_JIMU_NAME</t>
  </si>
  <si>
    <t>cst_wskakunin_sekkei12_jimuname_name</t>
  </si>
  <si>
    <t>**wskakunin_sekkei12_ZIP</t>
  </si>
  <si>
    <t>cst_wskakunin_sekkei12_ZIP</t>
  </si>
  <si>
    <t>**wskakunin_sekkei12__address</t>
  </si>
  <si>
    <t>cst_wskakunin_sekkei12__address</t>
  </si>
  <si>
    <t>**wskakunin_sekkei12_TEL</t>
  </si>
  <si>
    <t>cst_wskakunin_sekkei12_TEL</t>
  </si>
  <si>
    <t>**wskakunin_sekkei12_DOC</t>
  </si>
  <si>
    <t>cst_wskakunin_sekkei12_DOC</t>
  </si>
  <si>
    <t>設計者12</t>
  </si>
  <si>
    <t>監理者12</t>
  </si>
  <si>
    <t>**wskakunin_kanri12__sikaku</t>
  </si>
  <si>
    <t>cst_wskakunin_kanri12__sikaku</t>
  </si>
  <si>
    <t>**wskakunin_kanri12_SIKAKU__label</t>
  </si>
  <si>
    <t>cst_wskakunin_kanri12_SIKAKU</t>
  </si>
  <si>
    <t>**wskakunin_kanri12_TOUROKU_KIKAN__label</t>
  </si>
  <si>
    <t>cst_wskakunin_kanri12_TOUROKU_KIKAN</t>
  </si>
  <si>
    <t>**wskakunin_kanri12_KENTIKUSI_NO</t>
  </si>
  <si>
    <t>cst_wskakunin_kanri12_KENTIKUSI_NO</t>
  </si>
  <si>
    <t>**wskakunin_kanri12_NAME</t>
  </si>
  <si>
    <t>cst_wskakunin_kanri12_NAME</t>
  </si>
  <si>
    <t>**wskakunin_kanri12_JIMU__sikaku</t>
  </si>
  <si>
    <t>cst_wskakunin_kanri12_JIMU__sikaku</t>
  </si>
  <si>
    <t>**wskakunin_kanri12_JIMU_SIKAKU__label</t>
  </si>
  <si>
    <t>cst_wskakunin_kanri12_JIMU_SIKAKU</t>
  </si>
  <si>
    <t>**wskakunin_kanri12_JIMU_TOUROKU_KIKAN__label</t>
  </si>
  <si>
    <t>cst_wskakunin_kanri12_JIMU_TOUROKU_KIKAN</t>
  </si>
  <si>
    <t>**wskakunin_kanri12_JIMU_NO</t>
  </si>
  <si>
    <t>cst_wskakunin_kanri12_JIMU_NO</t>
  </si>
  <si>
    <t>**wskakunin_kanri12_JIMU_NAME</t>
  </si>
  <si>
    <t>cst_wskakunin_kanri12_JIMU_NAME</t>
  </si>
  <si>
    <t>**wskakunin_kanri12_ZIP</t>
  </si>
  <si>
    <t>cst_wskakunin_kanri12_ZIP</t>
  </si>
  <si>
    <t>**wskakunin_kanri12__address</t>
  </si>
  <si>
    <t>cst_wskakunin_kanri12__address</t>
  </si>
  <si>
    <t>**wskakunin_kanri12_TEL</t>
  </si>
  <si>
    <t>cst_wskakunin_kanri12_TEL</t>
  </si>
  <si>
    <t>**wskakunin_kanri12_DOC</t>
  </si>
  <si>
    <t>cst_wskakunin_kanri12_DOC</t>
  </si>
  <si>
    <t>工事種別一括出力</t>
  </si>
  <si>
    <t>中間・完了のみ</t>
  </si>
  <si>
    <t>確認・計変のみ</t>
  </si>
  <si>
    <t>第二面 備考</t>
  </si>
  <si>
    <t>**wskakunin_P2_BIKOU</t>
  </si>
  <si>
    <t>cst_wskakunin_P2_BIKOU</t>
  </si>
  <si>
    <t>都市計画区域及び準都市計画区域外</t>
  </si>
  <si>
    <t>文字出力</t>
  </si>
  <si>
    <t>cst_wskakunin_TOKUREI_txt</t>
  </si>
  <si>
    <t>cst_wskakunin_KOUJI_SINTIKU_box</t>
  </si>
  <si>
    <t>cst_wskakunin_KOUJI_ZOUTIKU_box</t>
  </si>
  <si>
    <t>cst_wskakunin_KOUJI_KAITIKU_box</t>
  </si>
  <si>
    <t>cst_wskakunin_KOUJI_ITEN_box</t>
  </si>
  <si>
    <t>cst_wskakunin_KOUJI_YOUTOHENKOU_box</t>
  </si>
  <si>
    <t>cst_wskakunin_KOUJI_DAI_SYUUZEN_box</t>
  </si>
  <si>
    <t>cst_wskakunin_KOUJI_DAI_MOYOUGAE_box</t>
  </si>
  <si>
    <t>cst_wskakunin_KENTIKU_NINSYO_NO</t>
  </si>
  <si>
    <t>**wskakunin_KOUJI_TYAKUSYU_DATE</t>
  </si>
  <si>
    <t>**wskakunin_KOUJI_KANRYOU_DATE</t>
  </si>
  <si>
    <t>※ 確認時：出力しない</t>
  </si>
  <si>
    <t>※ 中間1枚目 - 確認時：特定工程2があれば出力</t>
  </si>
  <si>
    <t>select （ 1枚目と2枚目の処理が必要 ）</t>
  </si>
  <si>
    <t xml:space="preserve"> - 中間1枚目</t>
  </si>
  <si>
    <t xml:space="preserve"> - 中間2枚目</t>
  </si>
  <si>
    <t xml:space="preserve"> - 回数</t>
  </si>
  <si>
    <t xml:space="preserve"> - 【ｲ.特定工程】</t>
  </si>
  <si>
    <t xml:space="preserve"> - 【ﾛ.中間検査合格証交付者】</t>
  </si>
  <si>
    <t xml:space="preserve"> - 【ﾊ.中間検査合格証番号】</t>
  </si>
  <si>
    <t xml:space="preserve"> - 【ﾆ.交付年月日】</t>
  </si>
  <si>
    <t>確認時の中間申請書出力処理用</t>
  </si>
  <si>
    <t>確認時 - 特定工程1の入力あり</t>
  </si>
  <si>
    <t>確認時 - 特定工程2の入力あり</t>
  </si>
  <si>
    <t>確認時 - 特定工程3の入力あり</t>
  </si>
  <si>
    <t>cst_wskakunin_KOUJI_TYAKUSYU_DATE_select</t>
  </si>
  <si>
    <t>cst_wskakunin_KOUJI_KANRYOU_DATE_select</t>
  </si>
  <si>
    <t>cst_wskakunin_TOKUTEI_KOUTEI</t>
  </si>
  <si>
    <t>cst_wskakunin_TOKUTEI_KOUTEI_inter1</t>
  </si>
  <si>
    <t>cst_wskakunin_TOKUTEI_KOUTEI_inter2</t>
  </si>
  <si>
    <t>cst_wskakunin_TOKUTEI_KOUJI_KANRYOU_DATE_select</t>
  </si>
  <si>
    <t>cst_wskakunin_KENSA_YUKA_MENSEKI_select</t>
  </si>
  <si>
    <t>cst_wskakunin_koutei_izen01_KOUTEI_KAISUU</t>
  </si>
  <si>
    <t>cst_wskakunin_koutei_izen01_KOUTEI_TEXT</t>
  </si>
  <si>
    <t>cst_wskakunin_koutei_izen01_INTER_ISSUE_NAME</t>
  </si>
  <si>
    <t>cst_wskakunin_koutei_izen01_INTER_ISSUE_NO</t>
  </si>
  <si>
    <t>cst_wskakunin_koutei_izen01_INTER_ISSUE_DATE</t>
  </si>
  <si>
    <t>cst_wskakunin_koutei_izen01_KOUTEI_KAISUU_inter1</t>
  </si>
  <si>
    <t>cst_wskakunin_koutei_izen01_KOUTEI_TEXT_inter1</t>
  </si>
  <si>
    <t>cst_wskakunin_koutei_izen01_INTER_ISSUE_NO_inter1</t>
  </si>
  <si>
    <t>cst_wskakunin_koutei_izen01_INTER_ISSUE_DATE_inter1</t>
  </si>
  <si>
    <t>cst_wskakunin_koutei_izen01_INTER_ISSUE_NAME_inter1</t>
  </si>
  <si>
    <t>cst_wskakunin_koutei_izen01_KOUTEI_KAISUU_inter2</t>
  </si>
  <si>
    <t>cst_wskakunin_koutei_izen01_KOUTEI_TEXT_inter2</t>
  </si>
  <si>
    <t>cst_wskakunin_koutei_izen01_INTER_ISSUE_NAME_inter2</t>
  </si>
  <si>
    <t>cst_wskakunin_koutei_izen01_INTER_ISSUE_NO_inter2</t>
  </si>
  <si>
    <t>cst_wskakunin_koutei_izen01_INTER_ISSUE_DATE_inter2</t>
  </si>
  <si>
    <t>※ 確認時：特定工程1の入力があれば出力</t>
  </si>
  <si>
    <t>受付システムテーブルから取得した情報（受理後）</t>
  </si>
  <si>
    <t>**wskakunin_SHINSEI_DATE</t>
  </si>
  <si>
    <t>cst_wskakunin_koutei_izen02_KOUTEI_KAISUU</t>
  </si>
  <si>
    <t>cst_wskakunin_koutei_izen02_KOUTEI_TEXT</t>
  </si>
  <si>
    <t>cst_wskakunin_koutei_izen02_INTER_ISSUE_NAME</t>
  </si>
  <si>
    <t>cst_wskakunin_koutei_izen02_INTER_ISSUE_NO</t>
  </si>
  <si>
    <t>cst_wskakunin_koutei_izen02_INTER_ISSUE_DATE</t>
  </si>
  <si>
    <t>※ 中間2枚目 - 確認時：特定工程3があれば出力</t>
  </si>
  <si>
    <t xml:space="preserve"> - 【ﾛ.特定工程工事終了予定年月日】</t>
  </si>
  <si>
    <t>cst_wskakunin_koutei_ikou01_KOUTEI_KAISUU</t>
  </si>
  <si>
    <t>cst_wskakunin_koutei_ikou01_KOUTEI_TEXT</t>
  </si>
  <si>
    <t>cst_wskakunin_koutei_ikou01_KOUTEI_DATE</t>
  </si>
  <si>
    <t>cst_wskakunin_koutei_ikou01_KOUTEI_DATE_inter1</t>
  </si>
  <si>
    <t>cst_wskakunin_koutei_ikou01_KOUTEI_TEXT_inter2</t>
  </si>
  <si>
    <t>cst_wskakunin_koutei_ikou01_KOUTEI_DATE_inter2</t>
  </si>
  <si>
    <t>cst_wskakunin_koutei_ikou02_KOUTEI_DATE_inter1</t>
  </si>
  <si>
    <t>cst_wskakunin_koutei_ikou02_KOUTEI_TEXT_inter2</t>
  </si>
  <si>
    <t>※ 中間1枚目 - 確認時：特定工程3があれば出力</t>
  </si>
  <si>
    <t>※ 中間2枚目 - 確認時：特定工程4があれば出力</t>
  </si>
  <si>
    <t>cst_wskakunin_koutei_ikou02_KOUTEI_KAISUU</t>
  </si>
  <si>
    <t>cst_wskakunin_koutei_ikou02_KOUTEI_TEXT</t>
  </si>
  <si>
    <t>cst_wskakunin_koutei_ikou02_KOUTEI_DATE</t>
  </si>
  <si>
    <t>cst_wskakunin_keibi_henkou01_HENKOU_SYURUI</t>
  </si>
  <si>
    <t>cst_wskakunin_keibi_henkou01_HENKOU_GAIYOU</t>
  </si>
  <si>
    <t>cst_wskakunin_koutei_ikou01_KOUTEI_KAISUU_inter1</t>
  </si>
  <si>
    <t>cst_wskakunin_koutei_ikou01_KOUTEI_TEXT_inter1</t>
  </si>
  <si>
    <t>cst_wskakunin_koutei_ikou01_KOUTEI_KAISUU_inter2</t>
  </si>
  <si>
    <t>cst_wskakunin_koutei_ikou02_KOUTEI_KAISUU_inter1</t>
  </si>
  <si>
    <t>cst_wskakunin_koutei_ikou02_KOUTEI_TEXT_inter1</t>
  </si>
  <si>
    <t>cst_wskakunin_koutei_ikou02_KOUTEI_KAISUU_inter2</t>
  </si>
  <si>
    <t>cst_wskakunin_koutei_ikou02_KOUTEI_DATE_inter2</t>
  </si>
  <si>
    <t>確認：自分, 検査：直前 ※ 確認は受理後有効</t>
  </si>
  <si>
    <t>cst_ISSUE_NO_select</t>
  </si>
  <si>
    <t>1：確認（確認, 計変）,3：中間, 4：完了</t>
  </si>
  <si>
    <t>chk_JOB_KIND_kakunin</t>
  </si>
  <si>
    <t>基準法の種別判定</t>
  </si>
  <si>
    <t>【9.検査経過】</t>
  </si>
  <si>
    <t xml:space="preserve">【ﾛ.中間検査合格証交付者】 </t>
  </si>
  <si>
    <t>左側：</t>
  </si>
  <si>
    <t>右側：</t>
  </si>
  <si>
    <t>**wskakunin_koutei02_INTER_ISSUE_NAME</t>
  </si>
  <si>
    <t>**wskakunin_koutei02_INTER_ISSUE_NO</t>
  </si>
  <si>
    <t>**wskakunin_koutei02_INTER_ISSUE_DATE</t>
  </si>
  <si>
    <t>**wskakunin_koutei01_INTER_ISSUE_NAME</t>
  </si>
  <si>
    <t>**wskakunin_koutei01_INTER_ISSUE_NO</t>
  </si>
  <si>
    <t>**wskakunin_koutei01_INTER_ISSUE_DATE</t>
  </si>
  <si>
    <t>cst_wskakunin_koutei02_INTER_ISSUE_DATE</t>
  </si>
  <si>
    <t>種別（中間時 - 特定工程別）</t>
  </si>
  <si>
    <t>10：確認（確認, 計変）, 30：中間_前0, 31：中間_前1, 32：中間_前2, 40：完了</t>
  </si>
  <si>
    <t>chk_INTER1_state_in_conf</t>
  </si>
  <si>
    <t>chk_INTER2_state_in_conf</t>
  </si>
  <si>
    <t>chk_INTER3_state_in_conf</t>
  </si>
  <si>
    <t>chk_INTER_state_in_final</t>
  </si>
  <si>
    <t>※ 確認(10)、完了(40)で用いる</t>
  </si>
  <si>
    <t>出力用</t>
  </si>
  <si>
    <t>cst_wskakunin_koutei01_INTER_ISSUE_NAME</t>
  </si>
  <si>
    <t>cst_wskakunin_koutei01_INTER_ISSUE_NO</t>
  </si>
  <si>
    <t>cst_wskakunin_koutei01_INTER_ISSUE_DATE</t>
  </si>
  <si>
    <t>cst_wskakunin_koutei_keika01_INTER_ISSUE_DATE_select</t>
  </si>
  <si>
    <t>cst_wskakunin_koutei_keika01_KOUTEI_KAISUU_select</t>
  </si>
  <si>
    <t>cst_wskakunin_koutei_keika01_KOUTEI_TEXT_select</t>
  </si>
  <si>
    <t>cst_wskakunin_koutei_keika01_INTER_ISSUE_NAME_select</t>
  </si>
  <si>
    <t>cst_wskakunin_koutei_keika01_INTER_ISSUE_NO_select</t>
  </si>
  <si>
    <t>中間1枚目出力用</t>
  </si>
  <si>
    <t>中間2枚目出力用</t>
  </si>
  <si>
    <t>cst_wskakunin_koutei02_INTER_ISSUE_NAME</t>
  </si>
  <si>
    <t>cst_wskakunin_koutei02_INTER_ISSUE_NO</t>
  </si>
  <si>
    <t>cst_wskakunin_koutei_keika02_KOUTEI_KAISUU_select</t>
  </si>
  <si>
    <t>cst_wskakunin_koutei_keika02_KOUTEI_TEXT_select</t>
  </si>
  <si>
    <t>cst_wskakunin_koutei_keika02_INTER_ISSUE_NAME_select</t>
  </si>
  <si>
    <t>cst_wskakunin_koutei_keika02_INTER_ISSUE_NO_select</t>
  </si>
  <si>
    <t>cst_wskakunin_koutei_keika02_INTER_ISSUE_DATE_select</t>
  </si>
  <si>
    <t>2</t>
  </si>
  <si>
    <t>4.</t>
  </si>
  <si>
    <t>**wskakunin_koutei_izen03_KOUTEI_KAISUU</t>
  </si>
  <si>
    <t>**wskakunin_koutei_izen03_KOUTEI_TEXT</t>
  </si>
  <si>
    <t>**wskakunin_koutei_izen03_INTER_ISSUE_NAME</t>
  </si>
  <si>
    <t>**wskakunin_koutei_izen03_INTER_ISSUE_NO</t>
  </si>
  <si>
    <t>**wskakunin_koutei_izen03_INTER_ISSUE_DATE</t>
  </si>
  <si>
    <t>**wskakunin_koutei_izen04_KOUTEI_KAISUU</t>
  </si>
  <si>
    <t>**wskakunin_koutei_izen04_KOUTEI_TEXT</t>
  </si>
  <si>
    <t>**wskakunin_koutei_izen04_INTER_ISSUE_NAME</t>
  </si>
  <si>
    <t>**wskakunin_koutei_izen04_INTER_ISSUE_NO</t>
  </si>
  <si>
    <t>**wskakunin_koutei_izen04_INTER_ISSUE_DATE</t>
  </si>
  <si>
    <t>cst_wskakunin_koutei_izen03_KOUTEI_KAISUU</t>
  </si>
  <si>
    <t>cst_wskakunin_koutei_izen03_KOUTEI_TEXT</t>
  </si>
  <si>
    <t>cst_wskakunin_koutei_izen03_INTER_ISSUE_NAME</t>
  </si>
  <si>
    <t>cst_wskakunin_koutei_izen03_INTER_ISSUE_NO</t>
  </si>
  <si>
    <t>cst_wskakunin_koutei_izen03_INTER_ISSUE_DATE</t>
  </si>
  <si>
    <t>cst_wskakunin_koutei_izen04_KOUTEI_KAISUU</t>
  </si>
  <si>
    <t>cst_wskakunin_koutei_izen04_KOUTEI_TEXT</t>
  </si>
  <si>
    <t>cst_wskakunin_koutei_izen04_INTER_ISSUE_NAME</t>
  </si>
  <si>
    <t>cst_wskakunin_koutei_izen04_INTER_ISSUE_NO</t>
  </si>
  <si>
    <t>cst_wskakunin_koutei_izen04_INTER_ISSUE_DATE</t>
  </si>
  <si>
    <t>以前の中間 左側：</t>
  </si>
  <si>
    <t>以前の中間 右側：</t>
  </si>
  <si>
    <t>cst_wskakunin_koutei_izen02_KOUTEI_KAISUU_inter1</t>
  </si>
  <si>
    <t>cst_wskakunin_koutei_izen02_KOUTEI_TEXT_inter1</t>
  </si>
  <si>
    <t>cst_wskakunin_koutei_izen02_INTER_ISSUE_NAME_inter1</t>
  </si>
  <si>
    <t>cst_wskakunin_koutei_izen02_INTER_ISSUE_NO_inter1</t>
  </si>
  <si>
    <t>cst_wskakunin_koutei_izen02_INTER_ISSUE_DATE_inter1</t>
  </si>
  <si>
    <t>cst_wskakunin_koutei_izen02_KOUTEI_KAISUU_inter2</t>
  </si>
  <si>
    <t>cst_wskakunin_koutei_izen02_KOUTEI_TEXT_inter2</t>
  </si>
  <si>
    <t>cst_wskakunin_koutei_izen02_INTER_ISSUE_NAME_inter2</t>
  </si>
  <si>
    <t>cst_wskakunin_koutei_izen02_INTER_ISSUE_NO_inter2</t>
  </si>
  <si>
    <t>cst_wskakunin_koutei_izen02_INTER_ISSUE_DATE_inter2</t>
  </si>
  <si>
    <t>以降の中間 左側：</t>
  </si>
  <si>
    <t>以降の中間 右側：</t>
  </si>
  <si>
    <t>出力条件</t>
  </si>
  <si>
    <t>出力処理</t>
  </si>
  <si>
    <t>cst_koujikikan_year</t>
  </si>
  <si>
    <t>cst_koujikikan_month</t>
  </si>
  <si>
    <t>KAKUNIN_PAGE1</t>
  </si>
  <si>
    <t>cst_wskakunin_KOUZOU_mokuzou</t>
  </si>
  <si>
    <t>cst_wskakunin_KOUZOU_zairai</t>
  </si>
  <si>
    <t>（フラット３５・財形住宅）</t>
  </si>
  <si>
    <t>3.準耐火 （</t>
  </si>
  <si>
    <t>5.耐火</t>
  </si>
  <si>
    <t>2.連続建て</t>
  </si>
  <si>
    <t>2.併用住宅</t>
  </si>
  <si>
    <t>1.在来木造</t>
  </si>
  <si>
    <t>2.ﾌﾟﾚﾊﾌﾞ（木質系）</t>
  </si>
  <si>
    <t>3.ﾌﾟﾚﾊﾌﾞ（鉄骨系）</t>
  </si>
  <si>
    <t>1.イ準耐</t>
  </si>
  <si>
    <t>宅配ﾎﾞｯｸｽの設置部分</t>
  </si>
  <si>
    <t>**wskakunin_NOBE_MENSEKI_TAKUHAI_SHINSEI</t>
  </si>
  <si>
    <t>**wskakunin_NOBE_MENSEKI_TAKUHAI_IGAI</t>
  </si>
  <si>
    <t>**wskakunin_NOBE_MENSEKI_TAKUHAI_TOTAL</t>
  </si>
  <si>
    <t>cst_wskakunin_NOBE_MENSEKI_TAKUHAI_SHINSEI</t>
  </si>
  <si>
    <t>cst_wskakunin_NOBE_MENSEKI_TAKUHAI_IGAI</t>
  </si>
  <si>
    <t>cst_wskakunin_NOBE_MENSEKI_TAKUHAI_TOTAL</t>
  </si>
  <si>
    <t>令和</t>
  </si>
  <si>
    <t>１．</t>
  </si>
  <si>
    <t>独立行政法人住宅金融支援機構の定める技術基準、手続及び申請書第二面の申請者確認事項を了承し、申請書第二面に記載された個人情報の取扱いについて同意の上、次のとおり設計検査を申請します。なお、この申請書及び添付図書等に記載された事項は、事実に相違ありません。記載された事項が万が一事実に相違していた場合は、この手続及び交付された設計検査に関する通知書を取り消されても異議ありません。　　</t>
  </si>
  <si>
    <t>２．</t>
  </si>
  <si>
    <t>次表の代理者欄に記載された者にこの申請手続を委任します（代理者欄が記載された場合に限ります。）。</t>
  </si>
  <si>
    <t>検査機関名</t>
  </si>
  <si>
    <t>氏　　名
又は
名　　称　　</t>
  </si>
  <si>
    <t>〒（</t>
  </si>
  <si>
    <t>住所：</t>
  </si>
  <si>
    <t>ＴＥＬ (</t>
  </si>
  <si>
    <t>FAX (</t>
  </si>
  <si>
    <r>
      <t xml:space="preserve">担当者名：
</t>
    </r>
    <r>
      <rPr>
        <sz val="6"/>
        <color theme="1"/>
        <rFont val="ＭＳ Ｐ明朝"/>
        <family val="1"/>
        <charset val="128"/>
      </rPr>
      <t>（事業者の場合）</t>
    </r>
  </si>
  <si>
    <t>手数料
請求先</t>
  </si>
  <si>
    <t>会社名：</t>
  </si>
  <si>
    <t>所属/担当者名：</t>
  </si>
  <si>
    <t>連絡先：</t>
  </si>
  <si>
    <t>住所：〒（</t>
  </si>
  <si>
    <t>建物の名称</t>
  </si>
  <si>
    <t>注文住宅・
分譲住宅の区分</t>
  </si>
  <si>
    <t>1.注文住宅</t>
  </si>
  <si>
    <t>2.分譲住宅</t>
  </si>
  <si>
    <t>氏名又は名称</t>
  </si>
  <si>
    <t>郵便番号・住所</t>
  </si>
  <si>
    <t>1.適合証明の中間現場検査を実施</t>
  </si>
  <si>
    <t>（元号）</t>
  </si>
  <si>
    <t>連絡事項</t>
  </si>
  <si>
    <t>※検査機関受付欄</t>
  </si>
  <si>
    <t>※検査者名</t>
  </si>
  <si>
    <t>※決裁者名</t>
  </si>
  <si>
    <t>※整理簿記録照合欄</t>
  </si>
  <si>
    <t>※判定欄　（合格年月日及び番号）</t>
  </si>
  <si>
    <t>※備考欄</t>
  </si>
  <si>
    <t>　※維持管理基準確認の条件［共同建て（分譲住宅）の場合］</t>
  </si>
  <si>
    <t>＊１</t>
  </si>
  <si>
    <t>＊２</t>
  </si>
  <si>
    <t>1.一戸建て</t>
  </si>
  <si>
    <t>1.専用住宅</t>
  </si>
  <si>
    <t>3.重ね建て</t>
  </si>
  <si>
    <t>4.ﾌﾟﾚﾊﾌﾞ（ｺﾝｸﾘｰﾄ系）</t>
  </si>
  <si>
    <t>6.丸太組構法</t>
  </si>
  <si>
    <t>7.鉄骨造・RC造等</t>
  </si>
  <si>
    <t>フラット３５</t>
  </si>
  <si>
    <t>＜個人情報の取扱い＞</t>
  </si>
  <si>
    <t>イ　その他これらに付随する業務</t>
  </si>
  <si>
    <t>ア　検査機関が行う適合証明業務の実施のため</t>
  </si>
  <si>
    <t>イ　お客さまとの契約や法律等に基づく権利の行使や義務の履行のため</t>
  </si>
  <si>
    <t>ウ　その他お客さまとのお取引を適切かつ円滑に履行するため</t>
  </si>
  <si>
    <t>個人情報の提供先</t>
  </si>
  <si>
    <t>提供先の利用目的</t>
  </si>
  <si>
    <t>・住宅ローンや住宅関連の情報提供・市場調査や分析・統計の実施</t>
  </si>
  <si>
    <t>・アンケートの実施等による機構に関連する商品やサービスの研究・開発</t>
  </si>
  <si>
    <t>申請住宅について融資の申込みを行う金融機関</t>
  </si>
  <si>
    <t>独立行政法人住宅金融支援機構の定める技術基準、手続及び申請書第二面の申請者確認事項を了承し、申請書第二面に記載された個人情報の取扱いについて同意の上、次のとおり中間現場検査を申請します。なお、この申請書及び添付図書等に記載された事項は、事実に相違ありません。記載された事項が万が一事実に相違していた場合は、この手続及び交付された中間現場検査に関する通知書を取り消されても異議ありません。　</t>
  </si>
  <si>
    <t>〒</t>
  </si>
  <si>
    <t>設計検査</t>
  </si>
  <si>
    <t>1.設計検査を実施</t>
  </si>
  <si>
    <t>合格日・番号</t>
  </si>
  <si>
    <t>(第</t>
  </si>
  <si>
    <t>号)</t>
  </si>
  <si>
    <t>着工日</t>
  </si>
  <si>
    <t>計画に関する変更の有無</t>
  </si>
  <si>
    <t>1.無</t>
  </si>
  <si>
    <t>　注：連絡事項欄に変更内容を記入してください。なお、再度設計検査が必要な場合があります。</t>
  </si>
  <si>
    <t>4.ﾌﾟﾚﾊﾌﾞ（ｺﾝｸﾘｰﾄ系)</t>
  </si>
  <si>
    <t>[適新工第５号書式]</t>
  </si>
  <si>
    <t>竣工現場検査申請書・適合証明申請書（新築住宅）</t>
  </si>
  <si>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</si>
  <si>
    <r>
      <rPr>
        <sz val="12"/>
        <color theme="1"/>
        <rFont val="ＭＳ Ｐ明朝"/>
        <family val="1"/>
        <charset val="128"/>
      </rPr>
      <t>代理者</t>
    </r>
    <r>
      <rPr>
        <sz val="11"/>
        <color theme="1"/>
        <rFont val="ＭＳ Ｐ明朝"/>
        <family val="1"/>
        <charset val="128"/>
      </rPr>
      <t xml:space="preserve">
（</t>
    </r>
    <r>
      <rPr>
        <sz val="8"/>
        <color theme="1"/>
        <rFont val="ＭＳ Ｐ明朝"/>
        <family val="1"/>
        <charset val="128"/>
      </rPr>
      <t>申請者以外が手続する場合に限り記入）</t>
    </r>
  </si>
  <si>
    <r>
      <t>建設の場所</t>
    </r>
    <r>
      <rPr>
        <sz val="8"/>
        <color theme="1"/>
        <rFont val="ＭＳ Ｐ明朝"/>
        <family val="1"/>
        <charset val="128"/>
      </rPr>
      <t>（地名地番）</t>
    </r>
  </si>
  <si>
    <r>
      <rPr>
        <sz val="12"/>
        <color theme="1"/>
        <rFont val="ＭＳ Ｐ明朝"/>
        <family val="1"/>
        <charset val="128"/>
      </rPr>
      <t>建築主</t>
    </r>
    <r>
      <rPr>
        <sz val="11"/>
        <color theme="1"/>
        <rFont val="ＭＳ Ｐ明朝"/>
        <family val="1"/>
        <charset val="128"/>
      </rPr>
      <t xml:space="preserve">
</t>
    </r>
    <r>
      <rPr>
        <sz val="7"/>
        <color theme="1"/>
        <rFont val="ＭＳ Ｐ明朝"/>
        <family val="1"/>
        <charset val="128"/>
      </rPr>
      <t>（申請者と異なる場合のみ記入）</t>
    </r>
  </si>
  <si>
    <r>
      <t>2.設計検査を省略　</t>
    </r>
    <r>
      <rPr>
        <sz val="9"/>
        <color theme="1"/>
        <rFont val="ＭＳ Ｐ明朝"/>
        <family val="1"/>
        <charset val="128"/>
      </rPr>
      <t>（適合証明の検査と同一機関で、いずれかの検査を実施）</t>
    </r>
  </si>
  <si>
    <t>長期優良住宅の技術的審査</t>
  </si>
  <si>
    <r>
      <t>設計住宅性能評価の検査</t>
    </r>
    <r>
      <rPr>
        <sz val="8"/>
        <color theme="1"/>
        <rFont val="ＭＳ Ｐ明朝"/>
        <family val="1"/>
        <charset val="128"/>
      </rPr>
      <t>(一定の性能※を満たすものに限ります。)</t>
    </r>
  </si>
  <si>
    <t>1.中間現場検査を実施</t>
  </si>
  <si>
    <t>住宅瑕疵担保保険の検査実施</t>
  </si>
  <si>
    <t>建築基準法の中間検査実施</t>
  </si>
  <si>
    <r>
      <rPr>
        <sz val="9"/>
        <color theme="1"/>
        <rFont val="ＭＳ Ｐ明朝"/>
        <family val="1"/>
        <charset val="128"/>
      </rPr>
      <t>建設住宅性能評価の検査実施</t>
    </r>
    <r>
      <rPr>
        <sz val="11"/>
        <color theme="1"/>
        <rFont val="ＭＳ Ｐ明朝"/>
        <family val="1"/>
        <charset val="128"/>
      </rPr>
      <t xml:space="preserve">
</t>
    </r>
    <r>
      <rPr>
        <sz val="7.5"/>
        <color theme="1"/>
        <rFont val="ＭＳ Ｐ明朝"/>
        <family val="1"/>
        <charset val="128"/>
      </rPr>
      <t>(一定の性能※を満たすものに限ります。)</t>
    </r>
  </si>
  <si>
    <r>
      <t xml:space="preserve">竣工済特例
</t>
    </r>
    <r>
      <rPr>
        <sz val="8"/>
        <color theme="1"/>
        <rFont val="ＭＳ Ｐ明朝"/>
        <family val="1"/>
        <charset val="128"/>
      </rPr>
      <t>（一戸建て等の場合のみ）</t>
    </r>
  </si>
  <si>
    <r>
      <rPr>
        <sz val="10"/>
        <color theme="1"/>
        <rFont val="ＭＳ Ｐ明朝"/>
        <family val="1"/>
        <charset val="128"/>
      </rPr>
      <t>竣工済特例による検査を実施　</t>
    </r>
    <r>
      <rPr>
        <sz val="9"/>
        <color theme="1"/>
        <rFont val="ＭＳ Ｐ明朝"/>
        <family val="1"/>
        <charset val="128"/>
      </rPr>
      <t>（中間現場検査が可能な時期を過ぎてしまった場合）</t>
    </r>
  </si>
  <si>
    <t>注：設計検査申請書を併せて提出してください。</t>
  </si>
  <si>
    <t>竣工（予定）日</t>
  </si>
  <si>
    <r>
      <rPr>
        <sz val="10"/>
        <color theme="1"/>
        <rFont val="ＭＳ Ｐ明朝"/>
        <family val="1"/>
        <charset val="128"/>
      </rPr>
      <t>2.有　</t>
    </r>
    <r>
      <rPr>
        <sz val="9"/>
        <color theme="1"/>
        <rFont val="ＭＳ Ｐ明朝"/>
        <family val="1"/>
        <charset val="128"/>
      </rPr>
      <t>（前回の検査時から申請内容に変更がある場合）</t>
    </r>
  </si>
  <si>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</si>
  <si>
    <t>（注）</t>
  </si>
  <si>
    <t>建設性能評価の検査時にフラット３５の検査項目について確認している場合は、現地での検査を実施済みとして取り扱う場合があります。</t>
  </si>
  <si>
    <t>日付</t>
  </si>
  <si>
    <t>変更内容</t>
  </si>
  <si>
    <t>三木香澄</t>
  </si>
  <si>
    <t>建築概要一面、築造概要一面の受付欄部分を削除。</t>
  </si>
  <si>
    <t>dSTART</t>
  </si>
  <si>
    <t>種類コード</t>
  </si>
  <si>
    <t>工作物の概要</t>
  </si>
  <si>
    <t>**wskakunin_gaiyou1_WORK_SYURUI_CODE</t>
  </si>
  <si>
    <t>**wskakunin_gaiyou1_WORK_SYURUI</t>
  </si>
  <si>
    <t>**wskakunin_gaiyou1_TAKASA</t>
  </si>
  <si>
    <t>**wskakunin_gaiyou1_KOUZOU</t>
  </si>
  <si>
    <t>cst_wskakunin_gaiyou1_WORK_SYURUI_CODE</t>
  </si>
  <si>
    <t>cst_wskakunin_gaiyou1_WORK_SYURUI</t>
  </si>
  <si>
    <t>cst_wskakunin_gaiyou1_TAKASA</t>
  </si>
  <si>
    <t>cst_wskakunin_gaiyou1_KOUZOU</t>
  </si>
  <si>
    <t>種類</t>
  </si>
  <si>
    <t>高さ</t>
  </si>
  <si>
    <t>昇降機の概要</t>
  </si>
  <si>
    <t>番号</t>
  </si>
  <si>
    <t>種別</t>
  </si>
  <si>
    <t>用途</t>
  </si>
  <si>
    <t>積載荷重</t>
  </si>
  <si>
    <t>最大定員</t>
  </si>
  <si>
    <t>定格速度</t>
  </si>
  <si>
    <t>その他必要な事項</t>
  </si>
  <si>
    <t>認証番号</t>
  </si>
  <si>
    <t>その他必要事項+認証番号</t>
  </si>
  <si>
    <t>**wskakunin_gaiyou1_NO</t>
  </si>
  <si>
    <t>**wskakunin_gaiyou1_EV_KIND</t>
  </si>
  <si>
    <t>**wskakunin_gaiyou1_YOUTO</t>
  </si>
  <si>
    <t>**wskakunin_gaiyou1_SEKISAI</t>
  </si>
  <si>
    <t>**wskakunin_gaiyou1_TEIIN</t>
  </si>
  <si>
    <t>**wskakunin_gaiyou1_SPEED</t>
  </si>
  <si>
    <t>**wskakunin_gaiyou1_SONOTA</t>
  </si>
  <si>
    <t>**wskakunin_gaiyou1_NINSYOU_NO</t>
  </si>
  <si>
    <t>**wskakunin_gaiyou1_SONOTA_and_NINSYOU_NO</t>
  </si>
  <si>
    <t>cst_wskakunin_gaiyou1_NO</t>
  </si>
  <si>
    <t>cst_wskakunin_gaiyou1_EV_KIND</t>
  </si>
  <si>
    <t>cst_wskakunin_gaiyou1_YOUTO</t>
  </si>
  <si>
    <t>cst_wskakunin_gaiyou1_SEKISAI</t>
  </si>
  <si>
    <t>cst_wskakunin_gaiyou1_TEIIN</t>
  </si>
  <si>
    <t>cst_wskakunin_gaiyou1_SPEED</t>
  </si>
  <si>
    <t>cst_wskakunin_gaiyou1_SONOTA</t>
  </si>
  <si>
    <t>cst_wskakunin_gaiyou1_NINSYOU_NO</t>
  </si>
  <si>
    <t>cst_wskakunin_gaiyou1_SONOTA_and_NINSYOU_NO</t>
  </si>
  <si>
    <t>築造、設備概要一面のエラー部分を一部修正</t>
  </si>
  <si>
    <t>築造面積_申請部分</t>
  </si>
  <si>
    <t>築造面積_申請以外の部分</t>
  </si>
  <si>
    <t>築造面積_合計</t>
  </si>
  <si>
    <t>工作物の数_申請部分</t>
  </si>
  <si>
    <t>工作物の数_申請以外部分</t>
  </si>
  <si>
    <t>工作物の数_合計</t>
  </si>
  <si>
    <t>**wskakunin_gaiyou1_TIKUZOU_MENSEKI_SHINSEI</t>
  </si>
  <si>
    <t>**wskakunin_gaiyou1_TIKUZOU_MENSEKI_IGAI</t>
  </si>
  <si>
    <t>**wskakunin_gaiyou1_TIKUZOU_MENSEKI_TOTAL</t>
  </si>
  <si>
    <t>**wskakunin_gaiyou1_WORK_COUNT_SHINSEI</t>
  </si>
  <si>
    <t>**wskakunin_gaiyou1_WORK_COUNT_IGAI</t>
  </si>
  <si>
    <t>**wskakunin_gaiyou1_WORK_COUNT_TOTAL</t>
  </si>
  <si>
    <t>cst_wskakunin_gaiyou1_TIKUZOU_MENSEKI_SHINSEI</t>
  </si>
  <si>
    <t>cst_wskakunin_gaiyou1_TIKUZOU_MENSEKI_IGAI</t>
  </si>
  <si>
    <t>cst_wskakunin_gaiyou1_TIKUZOU_MENSEKI_TOTAL</t>
  </si>
  <si>
    <t>cst_wskakunin_gaiyou1_WORK_COUNT_SHINSEI</t>
  </si>
  <si>
    <t>cst_wskakunin_gaiyou1_WORK_COUNT_IGAI</t>
  </si>
  <si>
    <t>cst_wskakunin_gaiyou1_WORK_COUNT_TOTAL</t>
  </si>
  <si>
    <t>築造、設備概要一面のエラー部分を修正</t>
  </si>
  <si>
    <t>cst_wskakunin_20setubi301_NAMEの式を修正</t>
  </si>
  <si>
    <t>**wskakunin_20kouzou101_KOUZOUSEKKEI_KOUFU_NO</t>
  </si>
  <si>
    <t>cst_wskakunin_20kouzou101_KOUZOUSEKKEI_KOUFU_NO</t>
  </si>
  <si>
    <t>**wskakunin_20kouzou301_KOUZOUSEKKEI_KOUFU_NO</t>
  </si>
  <si>
    <t>cst_wskakunin_20kouzou301_KOUZOUSEKKEI_KOUFU_NO</t>
  </si>
  <si>
    <t>**wskakunin_20setubi101_SETUBISEKKEI_KOUFU_NO</t>
  </si>
  <si>
    <t>cst_wskakunin_20setubi101_SETUBISEKKEI_KOUFU_NO</t>
  </si>
  <si>
    <t>**wskakunin_20setubi102_SETUBISEKKEI_KOUFU_NO</t>
  </si>
  <si>
    <t>cst_wskakunin_20setubi102_SETUBISEKKEI_KOUFU_NO</t>
  </si>
  <si>
    <t>**wskakunin_20setubi103_SETUBISEKKEI_KOUFU_NO</t>
  </si>
  <si>
    <t>cst_wskakunin_20setubi103_SETUBISEKKEI_KOUFU_NO</t>
  </si>
  <si>
    <t>**wskakunin_20setubi301_SETUBISEKKEI_KOUFU_NO</t>
  </si>
  <si>
    <t>cst_wskakunin_20setubi301_SETUBISEKKEI_KOUFU_NO</t>
  </si>
  <si>
    <t>**wskakunin_20setubi302_SETUBISEKKEI_KOUFU_NO</t>
  </si>
  <si>
    <t>cst_wskakunin_20setubi302_SETUBISEKKEI_KOUFU_NO</t>
  </si>
  <si>
    <t>**wskakunin_20setubi303_SETUBISEKKEI_KOUFU_NO</t>
  </si>
  <si>
    <t>cst_wskakunin_20setubi303_SETUBISEKKEI_KOUFU_NO</t>
  </si>
  <si>
    <t>床面積（申請部分）</t>
  </si>
  <si>
    <t>設備・構造設計一級建築士交付番号のセル名修正</t>
  </si>
  <si>
    <t>**shinsei_ISSUE_KOUFU_NAME</t>
  </si>
  <si>
    <t>cst_shinsei_ISSUE_KOUFU_NAME</t>
  </si>
  <si>
    <t>確認済証交付者のセル名を修正</t>
  </si>
  <si>
    <t>**wskakunin_20kouzou102_NAME</t>
  </si>
  <si>
    <t>cst_wskakunin_20kouzou102_NAME</t>
  </si>
  <si>
    <t>**wskakunin_20kouzou102_KOUZOUSEKKEI_KOUFU_NO</t>
  </si>
  <si>
    <t>cst_wskakunin_20kouzou102_KOUZOUSEKKEI_KOUFU_NO</t>
  </si>
  <si>
    <t>**wskakunin_20kouzou103_NAME</t>
  </si>
  <si>
    <t>cst_wskakunin_20kouzou103_NAME</t>
  </si>
  <si>
    <t>**wskakunin_20kouzou103_KOUZOUSEKKEI_KOUFU_NO</t>
  </si>
  <si>
    <t>cst_wskakunin_20kouzou103_KOUZOUSEKKEI_KOUFU_NO</t>
  </si>
  <si>
    <t>**wskakunin_20kouzou104_NAME</t>
  </si>
  <si>
    <t>cst_wskakunin_20kouzou104_NAME</t>
  </si>
  <si>
    <t>**wskakunin_20kouzou104_KOUZOUSEKKEI_KOUFU_NO</t>
  </si>
  <si>
    <t>cst_wskakunin_20kouzou104_KOUZOUSEKKEI_KOUFU_NO</t>
  </si>
  <si>
    <t>**wskakunin_20kouzou105_NAME</t>
  </si>
  <si>
    <t>cst_wskakunin_20kouzou105_NAME</t>
  </si>
  <si>
    <t>**wskakunin_20kouzou105_KOUZOUSEKKEI_KOUFU_NO</t>
  </si>
  <si>
    <t>cst_wskakunin_20kouzou105_KOUZOUSEKKEI_KOUFU_NO</t>
  </si>
  <si>
    <t>**wskakunin_20kouzou302_NAME</t>
  </si>
  <si>
    <t>cst_wskakunin_20kouzou302_NAME</t>
  </si>
  <si>
    <t>**wskakunin_20kouzou302_KOUZOUSEKKEI_KOUFU_NO</t>
  </si>
  <si>
    <t>cst_wskakunin_20kouzou302_KOUZOUSEKKEI_KOUFU_NO</t>
  </si>
  <si>
    <t>**wskakunin_20kouzou303_NAME</t>
  </si>
  <si>
    <t>cst_wskakunin_20kouzou303_NAME</t>
  </si>
  <si>
    <t>**wskakunin_20kouzou303_KOUZOUSEKKEI_KOUFU_NO</t>
  </si>
  <si>
    <t>cst_wskakunin_20kouzou303_KOUZOUSEKKEI_KOUFU_NO</t>
  </si>
  <si>
    <t>**wskakunin_20kouzou304_NAME</t>
  </si>
  <si>
    <t>cst_wskakunin_20kouzou304_NAME</t>
  </si>
  <si>
    <t>**wskakunin_20kouzou304_KOUZOUSEKKEI_KOUFU_NO</t>
  </si>
  <si>
    <t>cst_wskakunin_20kouzou304_KOUZOUSEKKEI_KOUFU_NO</t>
  </si>
  <si>
    <t>**wskakunin_20kouzou305_NAME</t>
  </si>
  <si>
    <t>cst_wskakunin_20kouzou305_NAME</t>
  </si>
  <si>
    <t>**wskakunin_20kouzou305_KOUZOUSEKKEI_KOUFU_NO</t>
  </si>
  <si>
    <t>cst_wskakunin_20kouzou305_KOUZOUSEKKEI_KOUFU_NO</t>
  </si>
  <si>
    <t>**wskakunin_20setubi104_NAME</t>
  </si>
  <si>
    <t>cst_wskakunin_20setubi104_NAME</t>
  </si>
  <si>
    <t>**wskakunin_20setubi104_SETUBISEKKEI_KOUFU_NO</t>
  </si>
  <si>
    <t>cst_wskakunin_20setubi104_SETUBISEKKEI_KOUFU_NO</t>
  </si>
  <si>
    <t>**wskakunin_20setubi105_NAME</t>
  </si>
  <si>
    <t>cst_wskakunin_20setubi105_NAME</t>
  </si>
  <si>
    <t>**wskakunin_20setubi105_SETUBISEKKEI_KOUFU_NO</t>
  </si>
  <si>
    <t>cst_wskakunin_20setubi105_SETUBISEKKEI_KOUFU_NO</t>
  </si>
  <si>
    <t>**wskakunin_20setubi304_NAME</t>
  </si>
  <si>
    <t>cst_wskakunin_20setubi304_NAME</t>
  </si>
  <si>
    <t>**wskakunin_20setubi304_SETUBISEKKEI_KOUFU_NO</t>
  </si>
  <si>
    <t>cst_wskakunin_20setubi304_SETUBISEKKEI_KOUFU_NO</t>
  </si>
  <si>
    <t>**wskakunin_20setubi305_NAME</t>
  </si>
  <si>
    <t>cst_wskakunin_20setubi305_NAME</t>
  </si>
  <si>
    <t>**wskakunin_20setubi305_SETUBISEKKEI_KOUFU_NO</t>
  </si>
  <si>
    <t>cst_wskakunin_20setubi305_SETUBISEKKEI_KOUFU_NO</t>
  </si>
  <si>
    <t>別紙_設計者2のリンク先修正、表示人数を五人ずつに</t>
  </si>
  <si>
    <t>建築工事届　「印」削除</t>
  </si>
  <si>
    <t>寺田</t>
  </si>
  <si>
    <t>DATAシートのデータ欄に入力されているものを削除</t>
  </si>
  <si>
    <t>入力チェック</t>
  </si>
  <si>
    <t>cst_wskakunin_sekou1_kakunin</t>
  </si>
  <si>
    <t>：未入力1,入力済み2</t>
  </si>
  <si>
    <t>cst_ISSUE_DATE_select</t>
  </si>
  <si>
    <t>cst_wskakunin_KOUZOU</t>
  </si>
  <si>
    <t>cst_wsjob_KENTIKUBUTU_box</t>
  </si>
  <si>
    <t>cst_wsjob_SYOUKOUKI_box</t>
  </si>
  <si>
    <t>工事種別-新築</t>
  </si>
  <si>
    <t>**wskakunin_gaiyou1_KOUJI_SINTIKU</t>
  </si>
  <si>
    <t>cst_wskakunin_gaiyou1_KOUJI_SINTIKU</t>
  </si>
  <si>
    <t>工事種別-増築</t>
  </si>
  <si>
    <t>**wskakunin_gaiyou1_KOUJI_ZOUTIKU</t>
  </si>
  <si>
    <t>cst_wskakunin_gaiyou1_KOUJI_ZOUTIKU</t>
  </si>
  <si>
    <t>工事種別-改築</t>
  </si>
  <si>
    <t>**wskakunin_gaiyou1_KOUJI_KAITIKU</t>
  </si>
  <si>
    <t>cst_wskakunin_gaiyou1_KOUJI_KAITIKU</t>
  </si>
  <si>
    <t>工事種別-その他</t>
  </si>
  <si>
    <t>**wskakunin_gaiyou1_KOUJI_SONOTA</t>
  </si>
  <si>
    <t>cst_wskakunin_gaiyou1_KOUJI_SONOTA</t>
  </si>
  <si>
    <t>工事種別-その他()</t>
  </si>
  <si>
    <t>**wskakunin_gaiyou1_KOUJI_SONOTA_TEXT</t>
  </si>
  <si>
    <t>cst_wskakunin_gaiyou1_KOUJI_SONOTA_TEXT</t>
  </si>
  <si>
    <t>（その他の建築設備の設計に関し意見を聴いた者４）</t>
  </si>
  <si>
    <t>**wskakunin_iken5_NAME</t>
  </si>
  <si>
    <t>cst_wskakunin_iken5_NAME</t>
  </si>
  <si>
    <t>**wskakunin_iken5_JIMU_NAME</t>
  </si>
  <si>
    <t>cst_wskakunin_iken5_JIMU_NAME</t>
  </si>
  <si>
    <t>**wskakunin_iken5_ZIP</t>
  </si>
  <si>
    <t>cst_wskakunin_iken5_ZIP</t>
  </si>
  <si>
    <t>**wskakunin_iken5__address</t>
  </si>
  <si>
    <t>cst_wskakunin_iken5__address</t>
  </si>
  <si>
    <t>**wskakunin_iken5_TEL</t>
  </si>
  <si>
    <t>cst_wskakunin_iken5_TEL</t>
  </si>
  <si>
    <t>**wskakunin_iken5_IKEN_NO</t>
  </si>
  <si>
    <t>cst_wskakunin_iken5_IKEN_NO</t>
  </si>
  <si>
    <t>**wskakunin_iken5_DOC</t>
  </si>
  <si>
    <t>cst_wskakunin_iken5_DOC</t>
  </si>
  <si>
    <t>**wskakunin_BUILD_NAME_KANA</t>
  </si>
  <si>
    <t>**wskakunin_koutei04_KOUTEI_KAISUU</t>
  </si>
  <si>
    <t>**wskakunin_koutei04_KOUTEI_DATE</t>
  </si>
  <si>
    <t>**wskakunin_koutei04_KOUTEI_TEXT</t>
  </si>
  <si>
    <t>共同・長屋の戸数</t>
  </si>
  <si>
    <t>**shinsei_UNIT_COUNT</t>
  </si>
  <si>
    <t>cst_shinsei_UNIT_COUNT</t>
  </si>
  <si>
    <t>受付システム第六面</t>
  </si>
  <si>
    <t>**shinsei_build_p6_01_PAGE6_KOUZOU_KEISAN_KIND__005</t>
  </si>
  <si>
    <t>cst_shinsei_build_p6_01_PAGE6_KOUZOU_KEISAN_KIND__005</t>
  </si>
  <si>
    <t>ルート２</t>
  </si>
  <si>
    <t>**shinsei_build_p6_01_PAGE6_KOUZOU_KEISAN_KIND__004</t>
  </si>
  <si>
    <t>cst_shinsei_build_p6_01_PAGE6_KOUZOU_KEISAN_KIND__004</t>
  </si>
  <si>
    <t>ルート３</t>
  </si>
  <si>
    <t>**shinsei_build_p6_01_PAGE6_KOUZOU_KEISAN_KIND__002</t>
  </si>
  <si>
    <t>cst_shinsei_build_p6_01_PAGE6_KOUZOU_KEISAN_KIND__002</t>
  </si>
  <si>
    <t>cst_wskakunin_kyoka01_JOUKOU</t>
  </si>
  <si>
    <t>cst_wskakunin_kyoka01_KYOKA_NO</t>
  </si>
  <si>
    <t>cst_wskakunin_kyoka01_KYOKA_DATE</t>
  </si>
  <si>
    <t>cst_wskakunin_kyoka01_BIKOU</t>
  </si>
  <si>
    <t>cst_wskakunin_kyoka02_JOUKOU</t>
  </si>
  <si>
    <t>cst_wskakunin_kyoka02_KYOKA_NO</t>
  </si>
  <si>
    <t>cst_wskakunin_kyoka02_KYOKA_DATE</t>
  </si>
  <si>
    <t>cst_wskakunin_kyoka02_BIKOU</t>
  </si>
  <si>
    <t>cst_wskakunin_kyoka03_JOUKOU</t>
  </si>
  <si>
    <t>cst_wskakunin_kyoka03_KYOKA_NO</t>
  </si>
  <si>
    <t>cst_wskakunin_kyoka03_KYOKA_DATE</t>
  </si>
  <si>
    <t>cst_wskakunin_kyoka03_BIKOU</t>
  </si>
  <si>
    <t>cst_wskakunin_owner2__space</t>
  </si>
  <si>
    <t>cst_wskakunin_owner3__space</t>
  </si>
  <si>
    <t>cst_wskakunin_owner4__space</t>
  </si>
  <si>
    <t>cst_wskakunin_owner5__space</t>
  </si>
  <si>
    <t>cst_wskakunin_owner6__space3</t>
  </si>
  <si>
    <t>確認済証交付者（届出用）</t>
  </si>
  <si>
    <t>cst_ISSUE_KOUFU_NAME_select</t>
  </si>
  <si>
    <t>cst_wskakunin__kuiki_box</t>
  </si>
  <si>
    <t>事前受付日</t>
  </si>
  <si>
    <t>**shinsei_PROVO_DATE</t>
  </si>
  <si>
    <t>cst_shinsei_PROVO_DATE</t>
  </si>
  <si>
    <t>事前受付番号</t>
  </si>
  <si>
    <t>**shinsei_PROVO_NO</t>
  </si>
  <si>
    <t>cst_shinsei_PROVO_NO</t>
  </si>
  <si>
    <t>cst_wskakunin_owner2__space2</t>
  </si>
  <si>
    <t>cst_wskakunin_owner1__space3</t>
  </si>
  <si>
    <t>cst_wskakunin_owner2__space3</t>
  </si>
  <si>
    <t>cst_wskakunin_KOUJI_SETUBI_box</t>
  </si>
  <si>
    <t>確認済証番号（届出用）</t>
  </si>
  <si>
    <t>cst_shinsei_KAKUNIN_ISSUE_NO</t>
  </si>
  <si>
    <t>　※確認かそれ以外かで判別する</t>
  </si>
  <si>
    <t>cst_shinsei_KAKUNIN_KOUFU_DATE</t>
  </si>
  <si>
    <t>確認済証交付日（届出用）</t>
  </si>
  <si>
    <t>cst_wskakunin_owner1_ZIP2</t>
  </si>
  <si>
    <t>cst_wskakunin_kanri1_ZIP2</t>
  </si>
  <si>
    <t>cst_wsjob_JOB_KIND_kakunin_box</t>
  </si>
  <si>
    <t>cst_wsjob_JOB_KIND_inter_box</t>
  </si>
  <si>
    <t>cst_wsjob_JOB_KIND_final_box</t>
  </si>
  <si>
    <t>【7.工事完了年月日】</t>
  </si>
  <si>
    <t>西暦</t>
  </si>
  <si>
    <t>【7.工事完了予定年月日】</t>
  </si>
  <si>
    <t>cst_wskakunin_KOUJI_KANRYOU_YOTEI_DATE_select</t>
  </si>
  <si>
    <t>**shinsei_KAKU_SUMI_NO</t>
  </si>
  <si>
    <t>cst_shinsei_KAKU_SUMI_NO</t>
  </si>
  <si>
    <t>基準法より</t>
  </si>
  <si>
    <t>**shinsei_build_YOUTO</t>
  </si>
  <si>
    <t>cst_shinsei_build_YOUTO</t>
  </si>
  <si>
    <t>cst_wskakunin_BUILD_NAME_KANA</t>
  </si>
  <si>
    <t>cst_wskakunin_koutei04_KOUTEI_KAISUU</t>
  </si>
  <si>
    <t>cst_wskakunin_koutei04_KOUTEI_DATE</t>
  </si>
  <si>
    <t>cst_wskakunin_koutei04_KOUTEI_TEXT</t>
  </si>
  <si>
    <t>会社名フリガナ&lt;スペース&gt;役職フリガナ&lt;スペース&gt;氏名フリガナ　常に表示（一行表示）</t>
  </si>
  <si>
    <t>cst_wskakunin_owner1__space_KANA2</t>
  </si>
  <si>
    <t>cst_wskakunin_owner1__space4</t>
  </si>
  <si>
    <t>会社名&lt;スペース&gt;役職&lt;スペース&gt;氏名　常に表示（一行表示）</t>
  </si>
  <si>
    <t>防火設備の有無</t>
  </si>
  <si>
    <t>**wskakunin_BOUKA_SETUBI_FLAG</t>
  </si>
  <si>
    <t>cst_wskakunin_BOUKA_SETUBI_FLAG</t>
  </si>
  <si>
    <t>cst_wskakunin_BOUKA_SETUBI_FLAG_box_on</t>
  </si>
  <si>
    <t>cst_wskakunin_BOUKA_SETUBI_FLAG_box_off</t>
  </si>
  <si>
    <t>提出機関先</t>
  </si>
  <si>
    <t>**wskakunin_KIKAN_NAME</t>
  </si>
  <si>
    <t>cst_wskakunin_KIKAN_NAME</t>
  </si>
  <si>
    <t>建築確認申請事前調査票</t>
  </si>
  <si>
    <t>区域区分非設定）</t>
  </si>
  <si>
    <t>田園住居地域</t>
  </si>
  <si>
    <t>氏名：</t>
  </si>
  <si>
    <t>電話：</t>
  </si>
  <si>
    <t>FAX：</t>
  </si>
  <si>
    <t>【構造】</t>
  </si>
  <si>
    <t>FAX</t>
  </si>
  <si>
    <t>①</t>
  </si>
  <si>
    <t>該当する・</t>
  </si>
  <si>
    <t>しない　）</t>
  </si>
  <si>
    <t>②</t>
  </si>
  <si>
    <t>③</t>
  </si>
  <si>
    <t>④</t>
  </si>
  <si>
    <t>　申請地を水戸市内とする建築確認を水戸市又は指定確認検査機関に申請する場合には、次の項目についても調査、手続き等を行ってください。</t>
  </si>
  <si>
    <t>１．次の条例、又は要綱に該当する場合には、その条例、要綱に従い手続きを行ってください。</t>
  </si>
  <si>
    <t>２．4m未満の道路（法第42条第2項道路）に申請敷地が接する場合の対応について。</t>
  </si>
  <si>
    <t>明確</t>
  </si>
  <si>
    <t>不明確　）</t>
  </si>
  <si>
    <t>設置　）</t>
  </si>
  <si>
    <t>存在する・</t>
  </si>
  <si>
    <t>４．建築確認申請に際し、建築計画概要書又は確認申請書に次の書類を添付してください。</t>
  </si>
  <si>
    <t>完了</t>
  </si>
  <si>
    <t>存在しない）</t>
  </si>
  <si>
    <t>ひたちなか市</t>
  </si>
  <si>
    <t>確定してください。</t>
  </si>
  <si>
    <t>後退杭をまだ設置していない場合には、杭の支給を受け申請敷地に設置してください。</t>
  </si>
  <si>
    <t>⑥</t>
  </si>
  <si>
    <t>４．確認申請図書に公図の写しを添付してください。</t>
  </si>
  <si>
    <t>⑦</t>
  </si>
  <si>
    <t>しない</t>
  </si>
  <si>
    <t>記載事項変更・誤記訂正届</t>
  </si>
  <si>
    <t>一般財団法人さいたま住宅検査センター</t>
  </si>
  <si>
    <t>　理　事　長　　　　　　　　　　　様</t>
  </si>
  <si>
    <t>届出者</t>
  </si>
  <si>
    <t>（建築主等・代理者）</t>
  </si>
  <si>
    <t>電話</t>
  </si>
  <si>
    <t>　下記のとおり記載事項の変更又は誤記の訂正をしたいので、一般財団法人さいたま住宅検査セン</t>
  </si>
  <si>
    <t>建築場所、設置場所</t>
  </si>
  <si>
    <t>又は築造場所</t>
  </si>
  <si>
    <t>変更・訂正
内容</t>
  </si>
  <si>
    <t>変更・
訂正前</t>
  </si>
  <si>
    <t>変更・
訂正後</t>
  </si>
  <si>
    <t>変更・訂正
の期日及び理由</t>
  </si>
  <si>
    <t>※ 受 付 欄</t>
  </si>
  <si>
    <t>※ 処 理 事 項</t>
  </si>
  <si>
    <t>（注意）　</t>
  </si>
  <si>
    <t>①正副二部提出してください。</t>
  </si>
  <si>
    <t>②※印のある欄は記入しないでください。</t>
  </si>
  <si>
    <t>③完了検査実施後（工事完了後）は受理できませんのでご注意願います。</t>
  </si>
  <si>
    <t>④表中の変更又は訂正部分のいずれかに○を付けてください。</t>
  </si>
  <si>
    <t>⑤代理者が届け出る場合は、委任状を添付してください。</t>
  </si>
  <si>
    <t>軽 微 な 変 更 説 明 書</t>
  </si>
  <si>
    <t>　下記について直前の（ 確認・中間検査 ）を受けた日以降に施行規則第３条の２に該当する</t>
  </si>
  <si>
    <t>軽微な変更があったので、当該変更の内容を下記の通り説明します。</t>
  </si>
  <si>
    <t>（１）確認番号・確認日</t>
  </si>
  <si>
    <t>（２）物件名称</t>
  </si>
  <si>
    <t>（３）軽微な変更の概要</t>
  </si>
  <si>
    <t>（４）添付図書リスト</t>
  </si>
  <si>
    <t>（注意）</t>
  </si>
  <si>
    <t>①（３）には軽微な変更の概要を項目ごとに箇条書きしてください。</t>
  </si>
  <si>
    <t>②（４）には添付図面等の名称と記載内容をまとめてください。</t>
  </si>
  <si>
    <t>③（３）、（４）で、欄内に内容が書ききれない場合は別紙に記載してください。</t>
  </si>
  <si>
    <t>※センター使用欄</t>
  </si>
  <si>
    <t xml:space="preserve"> 受付欄</t>
  </si>
  <si>
    <t>工事種別の変更</t>
  </si>
  <si>
    <t>あり</t>
  </si>
  <si>
    <t>延べ面積の変更</t>
  </si>
  <si>
    <t xml:space="preserve"> a.申請部分</t>
  </si>
  <si>
    <t xml:space="preserve"> b.申請以外の部分</t>
  </si>
  <si>
    <t xml:space="preserve"> c.合計</t>
  </si>
  <si>
    <t>申請棟数の変更</t>
  </si>
  <si>
    <t>棟</t>
  </si>
  <si>
    <t>名　義　変　更　届</t>
  </si>
  <si>
    <t>　理事長　　　　　　　　　　　　 様</t>
  </si>
  <si>
    <t xml:space="preserve">  次のとおり建築主（設置者・築造主）に変更があったので、一般財団法人さいたま住宅検査センター</t>
  </si>
  <si>
    <t>新建築主（設置者・築造主）</t>
  </si>
  <si>
    <t>住　　所</t>
  </si>
  <si>
    <t>氏　　名</t>
  </si>
  <si>
    <t>旧建築主（設置者・築造主）</t>
  </si>
  <si>
    <t>建築（設置・築造）場所</t>
  </si>
  <si>
    <t>理由</t>
  </si>
  <si>
    <t>1.正副二部提出してください。</t>
  </si>
  <si>
    <t>2.※印のある欄は記入しないでください。</t>
  </si>
  <si>
    <t>3.完了検査実施後（工事完了後）は受理できませんのでご注意願います。</t>
  </si>
  <si>
    <t>の決定（変更）届出書</t>
  </si>
  <si>
    <t>工事施工者</t>
  </si>
  <si>
    <t>(建築主等・代理者)</t>
  </si>
  <si>
    <t>　さきに確認を受けた次の建築物の工事監理者（工事施工者）を次のとおり決定（変更）したので、</t>
  </si>
  <si>
    <t>【 資　格 】</t>
  </si>
  <si>
    <t>建築士</t>
  </si>
  <si>
    <t>【 氏　名 】</t>
  </si>
  <si>
    <t>【営業所名】</t>
  </si>
  <si>
    <t>建築士事務所</t>
  </si>
  <si>
    <t>【郵便番号】・【電話番号】</t>
  </si>
  <si>
    <t>【所 在 地】</t>
  </si>
  <si>
    <t>【工事と照合する設計図書】</t>
  </si>
  <si>
    <t xml:space="preserve"> 建設業の許可</t>
  </si>
  <si>
    <t>建築場所</t>
  </si>
  <si>
    <t>構造規模</t>
  </si>
  <si>
    <t>(注)</t>
  </si>
  <si>
    <t>4.工事監理者欄は、代表となる工事監理者及び届出に係る建築物に係る全ての工事監理者について</t>
  </si>
  <si>
    <t>　記入してください。記入欄が不足する場合には、別紙に必要な事項を記入して添付してください。</t>
  </si>
  <si>
    <t>5.代理者が届け出る場合は、委任状を添付してください。</t>
  </si>
  <si>
    <t>工事施工者の決定（変更）届出書</t>
  </si>
  <si>
    <t>（設置者等・代理者）</t>
  </si>
  <si>
    <t>　さきに確認を受けた次の建築設備（工作物）の工事施工者を次のとおり決定（変更）したので、</t>
  </si>
  <si>
    <t>【郵便番号】･【電話番号】</t>
  </si>
  <si>
    <t>確認済証
交付年月日</t>
  </si>
  <si>
    <t>設置場所又は築造場所</t>
  </si>
  <si>
    <t>建築設備の概要又は
工作物の用途</t>
  </si>
  <si>
    <t>4.代理者が届け出る場合は、委任状を添付してください。</t>
  </si>
  <si>
    <t>取下げ届</t>
  </si>
  <si>
    <t>一般財団法人 さいたま住宅検査センター</t>
  </si>
  <si>
    <t>　理 事 長</t>
  </si>
  <si>
    <t>様</t>
  </si>
  <si>
    <t>下記の申請について、取下げたいので届け出ます。</t>
  </si>
  <si>
    <t>取下げる申請の業務</t>
  </si>
  <si>
    <t>【対象物】</t>
  </si>
  <si>
    <t>建築設備（昇降機）</t>
  </si>
  <si>
    <t>建築設備（昇降機以外）</t>
  </si>
  <si>
    <t>建築基準法第７条の６第１項の規定による仮使用認定</t>
  </si>
  <si>
    <t>取下げる申請の申請年月日</t>
  </si>
  <si>
    <t>３．</t>
  </si>
  <si>
    <t>取下げる申請の引受番号</t>
  </si>
  <si>
    <t>４．</t>
  </si>
  <si>
    <t>取下げる申請に係る建築場所、設置場所又は築造場所</t>
  </si>
  <si>
    <t>５．</t>
  </si>
  <si>
    <t>特記事項</t>
  </si>
  <si>
    <t>①代理者が届け出る場合は、委任状を添付してください。</t>
  </si>
  <si>
    <t>②１欄は、該当するチェックボックスに「レ」マークを入れてください。</t>
  </si>
  <si>
    <t>③数字は算用数字を用いてください。</t>
  </si>
  <si>
    <t>工事取止届</t>
  </si>
  <si>
    <t>全部</t>
  </si>
  <si>
    <t>電話　　　　　　　　　　　</t>
  </si>
  <si>
    <t>工事取止年月日</t>
  </si>
  <si>
    <t>理　由</t>
  </si>
  <si>
    <t>3.確認済証、確認申請書副本を提示願います。</t>
  </si>
  <si>
    <t>第四号様式（第三条関係）</t>
  </si>
  <si>
    <t>設 計 住 宅 性 能 評 価 申 請 書</t>
  </si>
  <si>
    <t>一般財団法人 さいたま住宅検査センター　殿</t>
  </si>
  <si>
    <t>申請者の氏名又は名称</t>
  </si>
  <si>
    <t>代表者の氏名</t>
  </si>
  <si>
    <t>住宅の品質確保の促進等に関する法律第5条第1項の規定に基づき、設計住宅性能評価を申請</t>
  </si>
  <si>
    <t>します。この申請書及び添付図書に記載の事項は、事実に相違ありません。</t>
  </si>
  <si>
    <t>※受付欄</t>
  </si>
  <si>
    <t>※手数料欄</t>
  </si>
  <si>
    <t>① 数字は算用数字を、単位はメートル法を用いてください。</t>
  </si>
  <si>
    <t>② ※印のある欄は記入しないでください。</t>
  </si>
  <si>
    <t>申請者等の概要</t>
  </si>
  <si>
    <t>【1.申請者】</t>
  </si>
  <si>
    <t>【氏名又は名称のﾌﾘｶﾞﾅ】</t>
  </si>
  <si>
    <t>【氏名又は名称】</t>
  </si>
  <si>
    <t>【郵便番号】</t>
  </si>
  <si>
    <t>【住　　所】</t>
  </si>
  <si>
    <t>【電話番号】</t>
  </si>
  <si>
    <t>【3.建築主】</t>
  </si>
  <si>
    <t>【4.設計者】　</t>
  </si>
  <si>
    <t>【資　　格】</t>
  </si>
  <si>
    <t>【氏　　名】</t>
  </si>
  <si>
    <t>【建築士事務所名】</t>
  </si>
  <si>
    <t>【5.設計住宅性能評価を希望する性能表示事項】</t>
  </si>
  <si>
    <t>【6.備　考】</t>
  </si>
  <si>
    <t>(建築物名称：</t>
  </si>
  <si>
    <t>① 数字は算用数字を用いてください。</t>
  </si>
  <si>
    <t>② 申請者からの委任を受けて申請を代理で行う者がいる場合においては、２欄に記入してください。</t>
  </si>
  <si>
    <t>③ 建築主が２以上のときは、３欄には代表となる建築主のみについて記入し、別紙に他の建築主についてそれ</t>
  </si>
  <si>
    <t>　 ぞれ必要な事項を記入して添えてください。</t>
  </si>
  <si>
    <t>④ 4欄の郵便番号、所在地及び電話番号には、設計者が建築士事務所に所属しているときはそれぞれ建築士事務</t>
  </si>
  <si>
    <t>　 所のものを、設計者が建築士事務所に属してないときはそれぞれ設計者のもの（所在地は住所とします。）を</t>
  </si>
  <si>
    <t xml:space="preserve">   書いてください。</t>
  </si>
  <si>
    <t>⑤ 5欄は、必須評価事項以外で設計住宅性能評価を希望する性能表示事項がある場合は「別紙」と記入し、第二面</t>
  </si>
  <si>
    <t xml:space="preserve">   （別紙）に希望する性能表示事項を記載し、提出してください。</t>
  </si>
  <si>
    <t>第二面（別紙）</t>
  </si>
  <si>
    <t>【地盤の液状化に関する情報提供】</t>
  </si>
  <si>
    <t>地盤の液状化に関する情報提供を行う（情報提供の内容は申出書による）</t>
  </si>
  <si>
    <t>地盤の液状化に関する情報提供を行わない</t>
  </si>
  <si>
    <t>【設計住宅性能評価を希望する性能表示事項】</t>
  </si>
  <si>
    <t>.</t>
  </si>
  <si>
    <t>構造の安定に関すること</t>
  </si>
  <si>
    <t>1-2</t>
  </si>
  <si>
    <t>耐震等級（構造躯体の損傷防止）</t>
  </si>
  <si>
    <t>1-4</t>
  </si>
  <si>
    <t>耐風等級（構造躯体の倒壊等防止及び損傷防止）</t>
  </si>
  <si>
    <t>1-5</t>
  </si>
  <si>
    <t>耐積雪等級（構造躯体の倒壊等防止及び損傷防止）</t>
  </si>
  <si>
    <t>火災時の安全に関すること</t>
  </si>
  <si>
    <t>2-1</t>
  </si>
  <si>
    <t>感知警報装置設置等級（自住戸火災時）</t>
  </si>
  <si>
    <t>2-4</t>
  </si>
  <si>
    <t>脱出対策（火災時）</t>
  </si>
  <si>
    <t>2-5</t>
  </si>
  <si>
    <t>耐火等級（延焼のおそれのある部分（開口部））</t>
  </si>
  <si>
    <t>2-6</t>
  </si>
  <si>
    <t>耐火等級（延焼のおそれのある部分（開口部以外））</t>
  </si>
  <si>
    <t>温熱環境・エネルギー消費量に関すること</t>
  </si>
  <si>
    <t>「5-1」又は「5-2」、もしくは「5-1」と「5-2」両方の選択が必要となります。</t>
  </si>
  <si>
    <t>5-1</t>
  </si>
  <si>
    <t>断熱等性能等級</t>
  </si>
  <si>
    <t>5-2</t>
  </si>
  <si>
    <t>一次エネルギー消費量等級</t>
  </si>
  <si>
    <t>空気環境に関すること</t>
  </si>
  <si>
    <t>6-1</t>
  </si>
  <si>
    <t>ホルムアルデヒド対策（内装及び天井裏等）</t>
  </si>
  <si>
    <t>6-2</t>
  </si>
  <si>
    <t>換気対策</t>
  </si>
  <si>
    <t>6-3</t>
  </si>
  <si>
    <t>室内空気中の化学物質の濃度等</t>
  </si>
  <si>
    <t>　特定測定物質（必須）</t>
  </si>
  <si>
    <t>ホルムアルデヒド</t>
  </si>
  <si>
    <t>　特定測定物質（選択）</t>
  </si>
  <si>
    <t>トルエン</t>
  </si>
  <si>
    <t>キシレン</t>
  </si>
  <si>
    <t>エチルベンゼン</t>
  </si>
  <si>
    <t>スチレン</t>
  </si>
  <si>
    <t>光・視環境に関すること</t>
  </si>
  <si>
    <t>7-1</t>
  </si>
  <si>
    <t>単純開口率</t>
  </si>
  <si>
    <t>7-2</t>
  </si>
  <si>
    <t>方位別開口比</t>
  </si>
  <si>
    <t>音環境に関すること</t>
  </si>
  <si>
    <t>8-4</t>
  </si>
  <si>
    <t>透過損失等級（外壁開口部）</t>
  </si>
  <si>
    <t>高齢者等への配慮に関すること</t>
  </si>
  <si>
    <t>9-1</t>
  </si>
  <si>
    <t>高齢者等配慮対策等級（専用部分）</t>
  </si>
  <si>
    <t>防犯に関すること</t>
  </si>
  <si>
    <t>10-1</t>
  </si>
  <si>
    <t>開口部の侵入防止対策</t>
  </si>
  <si>
    <t>選択を希望する性能表示事項にチェックしてください。</t>
  </si>
  <si>
    <t>「5.温熱環境・エネルギー消費量に関すること」については「5-1　断熱等性能等級」又は「5-2　一次エネル</t>
  </si>
  <si>
    <t xml:space="preserve">   ギー消費量等級」、もしくは両方の選択が必要となります。</t>
  </si>
  <si>
    <t>建築物に関する事項</t>
  </si>
  <si>
    <t>【1.地名地番】</t>
  </si>
  <si>
    <t>【2.都市計画区域及び準都市計画区域の内外の別等】</t>
  </si>
  <si>
    <t>区域区分未設定 )</t>
  </si>
  <si>
    <t>都市計画区域 及び 準都市計画区域外</t>
  </si>
  <si>
    <t>【3.防火地域】</t>
  </si>
  <si>
    <t>【4.敷地面積】</t>
  </si>
  <si>
    <t>【5.建 て 方】</t>
  </si>
  <si>
    <t>共同住宅等</t>
  </si>
  <si>
    <t>【6.建築面積】</t>
  </si>
  <si>
    <t>【7.延べ面積】</t>
  </si>
  <si>
    <t>【8.住戸の数】</t>
  </si>
  <si>
    <t>【建物全体】</t>
  </si>
  <si>
    <t>【評価対象戸数】</t>
  </si>
  <si>
    <t>【9.建築物の高さ等】</t>
  </si>
  <si>
    <t>【最高の高さ】</t>
  </si>
  <si>
    <t>【最高の軒の高さ】</t>
  </si>
  <si>
    <t>【階数】</t>
  </si>
  <si>
    <t>地上（</t>
  </si>
  <si>
    <t>地下（</t>
  </si>
  <si>
    <t>【10.利用関係】</t>
  </si>
  <si>
    <t>持家</t>
  </si>
  <si>
    <t>賃貸</t>
  </si>
  <si>
    <t>給与住宅</t>
  </si>
  <si>
    <t>分譲住宅</t>
  </si>
  <si>
    <t>【11.その他必要な事項】</t>
  </si>
  <si>
    <t>【12.備　考】</t>
  </si>
  <si>
    <t>② 1欄は、住居表示が定まっていないときは、地名地番を記入してください。</t>
  </si>
  <si>
    <t>③ 2欄は、該当するチェックボックスに「レ」マークを入れてください。だだし、建築物の敷地が都市計画区域、</t>
  </si>
  <si>
    <t>　 準都市計画区域又はこれらの区域以外の区域のうち２以上の区域にわたる場合においては、当該敷地の過半の</t>
  </si>
  <si>
    <t>　 属する区域について記入してください。なお、当該敷地が３の区域にわたる場合で、かつ、当該敷地の過半の</t>
  </si>
  <si>
    <t>　 属する区域がない場合においては、都市計画区域又は準都市計画区域のうち、当該敷地の属する面積が大きい</t>
  </si>
  <si>
    <t>　 区域について記入してください。</t>
  </si>
  <si>
    <t>④ 3欄は、該当するチェックボックスに「レ」マークを入れてください。なお、建築物の敷地が防火地域、準防</t>
  </si>
  <si>
    <t xml:space="preserve"> 　火地域又は指定のない区域のうち２以上の地域又は区域にわたるときは、それぞれの地域又は区域について記</t>
  </si>
  <si>
    <t>　 入してください。</t>
  </si>
  <si>
    <t>⑤ 10欄の「利用関係」は、該当するチェックボックスに「レ」マークを入れてください。なお、利用関係が未</t>
  </si>
  <si>
    <t xml:space="preserve">   定のときは、予定する利用関係としてください。また、「持家」、「貸家」、「給与住宅」、「分譲住宅」</t>
  </si>
  <si>
    <t xml:space="preserve">   とは、次のとおりです。</t>
  </si>
  <si>
    <t>　　イ．持家　　　建築主が自ら居住する目的で建築する住宅</t>
  </si>
  <si>
    <t>　　ロ．貸家　　　建築主が賃貸する目的で建築する住宅</t>
  </si>
  <si>
    <t>　　ハ．給与住宅　会社、官公署等がその社員、職員等を居住させる目的で建築する住宅</t>
  </si>
  <si>
    <t>　　ニ．分譲住宅　建売り又は分譲の目的で建築する住宅</t>
  </si>
  <si>
    <t>⑥ ここに書き表せない事項で、評価に当たり特に注意を要する事項等は、11欄又は別紙に記載して添えてくだ</t>
  </si>
  <si>
    <t xml:space="preserve">   さい。</t>
  </si>
  <si>
    <t>一建設株式会社</t>
  </si>
  <si>
    <t>代表取締役　堀口　忠美</t>
  </si>
  <si>
    <t>ﾊｼﾞﾒｹﾝｾﾂｶﾌﾞｼｷｶﾞｲｼｬ　ﾀﾞｲﾋｮｳﾄﾘｼﾏﾘﾔｸ　ﾎﾘｸﾞﾁ　ﾀﾀﾞﾖｼ</t>
  </si>
  <si>
    <t>一建設株式会社　　　代表取締役　　　堀口　忠美</t>
  </si>
  <si>
    <t>171-0022</t>
  </si>
  <si>
    <t>東京都豊島区南池袋2-25-5　藤久ビル東5号館</t>
  </si>
  <si>
    <t>03-5928-1700</t>
  </si>
  <si>
    <t>（本人申請）</t>
  </si>
  <si>
    <t>【必須事項】</t>
  </si>
  <si>
    <t>5.温熱環境・エネルギー消費量に関すること</t>
  </si>
  <si>
    <t>【選択事項】</t>
  </si>
  <si>
    <t>　希望選択事項あり</t>
  </si>
  <si>
    <t>　地盤の液状化に関する情報提供を行わない</t>
  </si>
  <si>
    <t>施工状況報告書【一戸建ての住宅用（木造軸組・枠組壁工法）】</t>
  </si>
  <si>
    <t xml:space="preserve">   建設住宅性能評価の申請を行うに当たり、施工状況報告書を提出します。施工状況報告書に記載する内容は、事実に相違ありません。</t>
  </si>
  <si>
    <t>評価建築物の名称※</t>
  </si>
  <si>
    <t>評価対象建築物の所在地※</t>
  </si>
  <si>
    <t>工事施工者※</t>
  </si>
  <si>
    <t xml:space="preserve">                  </t>
  </si>
  <si>
    <t>検査対象工程</t>
  </si>
  <si>
    <t>検査年月日</t>
  </si>
  <si>
    <t>評価員の署名</t>
  </si>
  <si>
    <t>施工（管理）者の署名</t>
  </si>
  <si>
    <t>第１回目</t>
  </si>
  <si>
    <t>基礎配筋工事の
完了時</t>
  </si>
  <si>
    <t>第２回目</t>
  </si>
  <si>
    <t>躯体工事の完了時</t>
  </si>
  <si>
    <t>第３回目</t>
  </si>
  <si>
    <t>内装下地貼り直前の
工事完了時</t>
  </si>
  <si>
    <t>第４回目</t>
  </si>
  <si>
    <t>竣工時</t>
  </si>
  <si>
    <t>[記入要領]</t>
  </si>
  <si>
    <t>※の付されている欄は、建設住宅性能評価の申請の際に申請者が記入してください。</t>
  </si>
  <si>
    <t>｢評価対象建築物の名称｣欄には、建設住宅性能評価の対象となる一戸建ての住宅が特定できる名称を記載してください。未定の場合は、その旨を記入してください。</t>
  </si>
  <si>
    <t>｢評価対象建築物の所在地｣欄には、建設住宅性能評価の対象となる一戸建ての住宅が特定できる住居表示を記載してください。未定の場合は、その旨を記入してください。</t>
  </si>
  <si>
    <t>｢工事施工者｣欄には、建設住宅性能評価の対象となる一戸建ての住宅の工事を行う工事施工者の氏名又は名称、住所及び電話番号を記入してください。</t>
  </si>
  <si>
    <t>5.</t>
  </si>
  <si>
    <t>｢検査対象工程｣欄、｢検査年月日｣欄及び｢評価員の署名｣欄は、検査を行った評価員が各検査終了後に記入してください。</t>
  </si>
  <si>
    <t>6.</t>
  </si>
  <si>
    <t>｢検査対象工程｣欄には、検査を実施したときの工程を記入してください。</t>
  </si>
  <si>
    <t>7.</t>
  </si>
  <si>
    <t>｢検査年月日｣欄には、検査を実施した年月日を記入してください。</t>
  </si>
  <si>
    <t>8.</t>
  </si>
  <si>
    <t>｢評価員の署名｣欄には、各検査終了後に検査を行った評価員自らが署名を行ってください。</t>
  </si>
  <si>
    <t>9.</t>
  </si>
  <si>
    <t>｢施工（管理）者の署名｣欄には、各検査終了後に施工(管理)者自らが署名を行ってください。</t>
  </si>
  <si>
    <t>検査方法 Ａ：実物の目視、Ｂ：実物の計測、Ｃ施工関連図書の確認</t>
  </si>
  <si>
    <t>※の欄を施工管理者が記入してください。</t>
  </si>
  <si>
    <t>住宅性能表示事項</t>
  </si>
  <si>
    <t>検査項目</t>
  </si>
  <si>
    <t>施工状況報告欄※</t>
  </si>
  <si>
    <t>変更等
の内容</t>
  </si>
  <si>
    <t>関連図書</t>
  </si>
  <si>
    <t>管理の時期</t>
  </si>
  <si>
    <t>検査方法</t>
  </si>
  <si>
    <t>判定結果及び指摘事項</t>
  </si>
  <si>
    <t>Ａ</t>
  </si>
  <si>
    <t>Ｂ</t>
  </si>
  <si>
    <t>Ｃ</t>
  </si>
  <si>
    <t>[一次]</t>
  </si>
  <si>
    <t>[二次]</t>
  </si>
  <si>
    <t>□適  □不適</t>
  </si>
  <si>
    <t>納品書</t>
  </si>
  <si>
    <t>施工写真</t>
  </si>
  <si>
    <t>施工状況確認欄</t>
  </si>
  <si>
    <t>（火災時の安全）</t>
  </si>
  <si>
    <t xml:space="preserve">   火災時の安全に関すること</t>
  </si>
  <si>
    <t>感知警報装置
設置等級（自
住戸火災時）</t>
  </si>
  <si>
    <t>感知警報
装置</t>
  </si>
  <si>
    <t>製品資料</t>
  </si>
  <si>
    <t>感知部分の設置場所</t>
  </si>
  <si>
    <t>感知部分の種別</t>
  </si>
  <si>
    <t>感知部分の取付位置</t>
  </si>
  <si>
    <t>感知部分の感度等</t>
  </si>
  <si>
    <t>警報部分の設置場所</t>
  </si>
  <si>
    <t>警報部分の性能</t>
  </si>
  <si>
    <t>脱出対策
（火災時）</t>
  </si>
  <si>
    <t>脱出対策
（3階
以上）</t>
  </si>
  <si>
    <t>直通階段に直接通ずるバルコニー</t>
  </si>
  <si>
    <t>避難器具の設置</t>
  </si>
  <si>
    <t>耐火等級（延
焼のおそれ
のある部分
（開口部））</t>
  </si>
  <si>
    <t>開口部の
耐火性能</t>
  </si>
  <si>
    <t>対象となる範囲</t>
  </si>
  <si>
    <t>開口部の防火性能</t>
  </si>
  <si>
    <t>耐火等級（延
焼のおそれ
のある部分
（開口部以外））</t>
  </si>
  <si>
    <t>外壁・軒
裏の構造</t>
  </si>
  <si>
    <t>表示マークの写真</t>
  </si>
  <si>
    <t>外壁の構造</t>
  </si>
  <si>
    <t>軒裏の構造</t>
  </si>
  <si>
    <t>（劣化の軽減、維持管理・更新）</t>
  </si>
  <si>
    <t xml:space="preserve">   劣化の軽減に関すること</t>
  </si>
  <si>
    <t>劣化対策等級
（構造躯体等）</t>
  </si>
  <si>
    <t>外壁の
軸組等</t>
  </si>
  <si>
    <t>実施報告書</t>
  </si>
  <si>
    <t>通気構造等の状態</t>
  </si>
  <si>
    <t>保存処理の方法</t>
  </si>
  <si>
    <t>保存処理の状態</t>
  </si>
  <si>
    <t>部材の小径</t>
  </si>
  <si>
    <t>部材の樹種</t>
  </si>
  <si>
    <t>土台の防
腐・防蟻</t>
  </si>
  <si>
    <t>土台に接する外壁下端の水切り</t>
  </si>
  <si>
    <t>浴室・脱衣室の防水</t>
  </si>
  <si>
    <t>浴室の防水措置</t>
  </si>
  <si>
    <t>脱衣室の防水措置</t>
  </si>
  <si>
    <t>地盤の
防蟻</t>
  </si>
  <si>
    <t>コンクリート打設の範囲</t>
  </si>
  <si>
    <t>土壌処理の材料</t>
  </si>
  <si>
    <t>土壌処理の状態</t>
  </si>
  <si>
    <t>基礎高さ</t>
  </si>
  <si>
    <t>地面から基礎上端又は地面から土台下端までの高さ</t>
  </si>
  <si>
    <t>床下防湿・
換気措置</t>
  </si>
  <si>
    <t>梱包材</t>
  </si>
  <si>
    <t>基礎開口の位置</t>
  </si>
  <si>
    <t>基礎開口の大きさ</t>
  </si>
  <si>
    <t>ねこ土台の寸法・形状</t>
  </si>
  <si>
    <t>ねこ土台の位置</t>
  </si>
  <si>
    <t>コンクリートの厚さ</t>
  </si>
  <si>
    <t>防湿フィルム等の種類</t>
  </si>
  <si>
    <t>防湿フィルム等の措置状態</t>
  </si>
  <si>
    <t>小屋裏
換気</t>
  </si>
  <si>
    <t>給気口の位置・大きさ</t>
  </si>
  <si>
    <t>排気口の位置・大きさ</t>
  </si>
  <si>
    <t>維持管理・更新への配慮に関すること</t>
  </si>
  <si>
    <t>維持管理
対策等級
（専用配管）</t>
  </si>
  <si>
    <t>専用配管</t>
  </si>
  <si>
    <t>コンクリート内埋め込み配管</t>
  </si>
  <si>
    <t>地中
埋設管</t>
  </si>
  <si>
    <t>屋内の地中埋設管上のコンクリート</t>
  </si>
  <si>
    <t>外周部の地中埋設管上のコンクリート</t>
  </si>
  <si>
    <t>専用排水
管の性状
等・清掃
措置</t>
  </si>
  <si>
    <t>排水管の仕様等、設置状態</t>
  </si>
  <si>
    <t>排水管の掃除口</t>
  </si>
  <si>
    <t>トラップの清掃措置</t>
  </si>
  <si>
    <t>配管
点検口</t>
  </si>
  <si>
    <t>開口の位置</t>
  </si>
  <si>
    <t>開口と配管の関係</t>
  </si>
  <si>
    <t>（温熱環境・省エネルギー）</t>
  </si>
  <si>
    <t xml:space="preserve">   温熱環境・省エネルギーに関すること</t>
  </si>
  <si>
    <t>断熱等
性能等級</t>
  </si>
  <si>
    <t>躯体の断熱性能等</t>
  </si>
  <si>
    <t>断熱材の種類</t>
  </si>
  <si>
    <t>屋根又は天井の断熱構造</t>
  </si>
  <si>
    <t>土間床等の外周部の断熱構造</t>
  </si>
  <si>
    <t>開口部の
断熱性能</t>
  </si>
  <si>
    <t>適用除外の窓の面積</t>
  </si>
  <si>
    <t>開口部の
日射遮
蔽措置</t>
  </si>
  <si>
    <t>庇・軒等の状態</t>
  </si>
  <si>
    <t>設備機器
の種類等</t>
  </si>
  <si>
    <t>暖房方式</t>
  </si>
  <si>
    <t>冷房方式</t>
  </si>
  <si>
    <t>換気設備方式</t>
  </si>
  <si>
    <t>給湯設備</t>
  </si>
  <si>
    <t>照明設備</t>
  </si>
  <si>
    <t>太陽光発電設備等</t>
  </si>
  <si>
    <t>コージェネレーション設備</t>
  </si>
  <si>
    <t>（空気環境、光・視環境、音環境）</t>
  </si>
  <si>
    <t xml:space="preserve">   空気環境に関すること</t>
  </si>
  <si>
    <t>ホルムアルデ
ヒド対策
（内装及び
天井裏等）</t>
  </si>
  <si>
    <t>居室の内
装の仕上
げ材</t>
  </si>
  <si>
    <t>製材等の有無</t>
  </si>
  <si>
    <t>特定建材の有無</t>
  </si>
  <si>
    <t>その他の建材の有無</t>
  </si>
  <si>
    <t>ホルムアルデヒド発散等級（特定建材）</t>
  </si>
  <si>
    <t>材料の性能区分</t>
  </si>
  <si>
    <t>材料の使用範囲</t>
  </si>
  <si>
    <t>天井裏
等の下地
材等</t>
  </si>
  <si>
    <t>換気・気密措置</t>
  </si>
  <si>
    <t>換気対策</t>
  </si>
  <si>
    <t>居室の換
気対策</t>
  </si>
  <si>
    <t>機械換気設備の仕様</t>
  </si>
  <si>
    <t>機械換気設備の仕様位置</t>
  </si>
  <si>
    <t>給排気口の位置</t>
  </si>
  <si>
    <t>建具の通気措置</t>
  </si>
  <si>
    <t>局所換気対策</t>
  </si>
  <si>
    <t>便所</t>
  </si>
  <si>
    <t>機械換気設備</t>
  </si>
  <si>
    <t>換気のできる窓</t>
  </si>
  <si>
    <t>浴室</t>
  </si>
  <si>
    <t>台所</t>
  </si>
  <si>
    <t xml:space="preserve">  光・視環境</t>
  </si>
  <si>
    <t>開口部
（単純開
口率）</t>
  </si>
  <si>
    <t>開口部の形状等</t>
  </si>
  <si>
    <t>開口部の大きさ</t>
  </si>
  <si>
    <t>開口部
（方位別
開口比）</t>
  </si>
  <si>
    <t>音環境</t>
  </si>
  <si>
    <t>透過損失等級
（外壁開口部）</t>
  </si>
  <si>
    <t>開口部の
遮音等級</t>
  </si>
  <si>
    <t>開口部の遮音性能</t>
  </si>
  <si>
    <t>開口部の設置状況</t>
  </si>
  <si>
    <t>（高齢者）</t>
  </si>
  <si>
    <t xml:space="preserve">   高齢者等への配慮に関すること</t>
  </si>
  <si>
    <t>高齢者等配
慮対策等級
（専用部分）</t>
  </si>
  <si>
    <t>部屋の
配置等</t>
  </si>
  <si>
    <t>日常生活空間の配置</t>
  </si>
  <si>
    <t>ホームエレベーターの設置</t>
  </si>
  <si>
    <t>段差</t>
  </si>
  <si>
    <t>玄関出入口の段差</t>
  </si>
  <si>
    <t>玄関上がりかまちの段差</t>
  </si>
  <si>
    <t>浴室出入口の段差</t>
  </si>
  <si>
    <t>バルコニーの出入口の段差</t>
  </si>
  <si>
    <t>居室の部分床とその他床の段差</t>
  </si>
  <si>
    <t>その他の床の段差</t>
  </si>
  <si>
    <t>日常生活空間外の床の段差</t>
  </si>
  <si>
    <t>階段</t>
  </si>
  <si>
    <t>けあげ・踏面・蹴込み寸法</t>
  </si>
  <si>
    <t>回り階段の構成</t>
  </si>
  <si>
    <t>平面形状</t>
  </si>
  <si>
    <t>滑り止め</t>
  </si>
  <si>
    <t>手すり
（転落防止
のための
手すり）</t>
  </si>
  <si>
    <t>階段の手すり</t>
  </si>
  <si>
    <t>便所の手すり</t>
  </si>
  <si>
    <t>浴室の手すり</t>
  </si>
  <si>
    <t>玄関の手すり</t>
  </si>
  <si>
    <t>脱衣室の手すり</t>
  </si>
  <si>
    <t>バルコニーの手すり</t>
  </si>
  <si>
    <t>2階以上の窓の手すり</t>
  </si>
  <si>
    <t>廊下及び階段の手すり</t>
  </si>
  <si>
    <t>通路及び
出入口の
幅員（日常
生活空間）</t>
  </si>
  <si>
    <t>通路の幅員</t>
  </si>
  <si>
    <t>玄関出入口の幅員</t>
  </si>
  <si>
    <t>浴室出入口の幅員</t>
  </si>
  <si>
    <t>他の出入口の幅員</t>
  </si>
  <si>
    <t>寝室、便所
及び浴室
（日常生活
空間）</t>
  </si>
  <si>
    <t>特定寝室の広さ</t>
  </si>
  <si>
    <t>便所の広さ等</t>
  </si>
  <si>
    <t>浴室の広さ</t>
  </si>
  <si>
    <t>（防犯）</t>
  </si>
  <si>
    <t xml:space="preserve">   防犯に関すること</t>
  </si>
  <si>
    <t xml:space="preserve">
開口部の
侵入防止
対策
</t>
  </si>
  <si>
    <t>住戸の
出入口
（区分a)</t>
  </si>
  <si>
    <t>戸・ガラスの性能・施工状態</t>
  </si>
  <si>
    <t>錠の数・性能・仕様・設置状態</t>
  </si>
  <si>
    <t>]　階＊</t>
  </si>
  <si>
    <t>雨戸等の性能・施工状態</t>
  </si>
  <si>
    <t>外部か
らの接
近が比
較的容
易な開
口部
(区分ｂ)</t>
  </si>
  <si>
    <t>開閉機構あり</t>
  </si>
  <si>
    <t>開口部の位置</t>
  </si>
  <si>
    <t>サッシの性能・施工状態</t>
  </si>
  <si>
    <t>ガラスの性能・施工状態</t>
  </si>
  <si>
    <t>開閉機構なし</t>
  </si>
  <si>
    <t>その他
の
開口部
(区分ｂ)</t>
  </si>
  <si>
    <t>＊  1つの階に1つの欄を使用し、階の数だけ各欄を連結して使用する。</t>
  </si>
  <si>
    <t>施工状況報告書【一戸建ての住宅用（Ｓ造）】</t>
  </si>
  <si>
    <t>工事監理報告書</t>
  </si>
  <si>
    <t>型式住宅部分等製造者認証番号</t>
  </si>
  <si>
    <t>構造躯体
（最下階の
柱脚部）</t>
  </si>
  <si>
    <t>ミルシート</t>
  </si>
  <si>
    <t>鋼材の厚さ</t>
  </si>
  <si>
    <t>鉄骨施工
報告書</t>
  </si>
  <si>
    <t>防錆措置</t>
  </si>
  <si>
    <t>コンクリートへの
埋め込み</t>
  </si>
  <si>
    <t>構造躯体
（一般部）</t>
  </si>
  <si>
    <t>構造躯体
（その他）</t>
  </si>
  <si>
    <t>劣化対策等級
（認証）</t>
  </si>
  <si>
    <t>構造躯体</t>
  </si>
  <si>
    <t>法第42条第1項一号</t>
  </si>
  <si>
    <t>法第42条第1項二号</t>
  </si>
  <si>
    <t>法第42条第1項三号</t>
  </si>
  <si>
    <t>法第42条第1項四号</t>
  </si>
  <si>
    <t>法第42条第1項五号</t>
  </si>
  <si>
    <t>法第42条第2項</t>
  </si>
  <si>
    <t>☑</t>
  </si>
  <si>
    <t>用途地域の指定のない区域</t>
  </si>
  <si>
    <t>第一種低層住居専用</t>
  </si>
  <si>
    <t>第二種低層住居専用</t>
  </si>
  <si>
    <t>第一種中高層住居専用</t>
  </si>
  <si>
    <t>第二種中高層住居専用</t>
  </si>
  <si>
    <t>第一種住居</t>
  </si>
  <si>
    <t>第二種住居</t>
  </si>
  <si>
    <t>高層住居誘導地区</t>
  </si>
  <si>
    <t>cst_shinsei_ISSUE_NO_disp</t>
  </si>
  <si>
    <t>【確認検査の区分】</t>
  </si>
  <si>
    <t>cst_wskakunin_dairi1__space2</t>
  </si>
  <si>
    <t>**wsflat35_dairi1_POST</t>
  </si>
  <si>
    <t>cst_wsflat35_dairi1_POST</t>
  </si>
  <si>
    <t>氏名または会社名</t>
  </si>
  <si>
    <t>役職＋氏名 ※会社時のみ</t>
  </si>
  <si>
    <t>cst_wskakunin_owner1__line1</t>
  </si>
  <si>
    <t>cst_wskakunin_owner1__line2</t>
  </si>
  <si>
    <t>全様式を作成</t>
  </si>
  <si>
    <t>設計住宅性能評価申請書H　出力条件を修正</t>
  </si>
  <si>
    <t>取下げ届 　チェックボックスのリンク先修正</t>
  </si>
  <si>
    <t>_S造、_木造　施工状況報告欄→施工状況確認欄</t>
  </si>
  <si>
    <t>KNKからSTJCへ</t>
  </si>
  <si>
    <t>DATAシートを共通のものに差し替え、日付表示設定を変更</t>
  </si>
  <si>
    <t>建築工事届</t>
  </si>
  <si>
    <t>委任状(確認等)</t>
  </si>
  <si>
    <t>現地調査表(茨城県)</t>
  </si>
  <si>
    <t>記載事項変更・訂正届</t>
  </si>
  <si>
    <t>軽微な変更説明書</t>
  </si>
  <si>
    <t>名義変更届</t>
  </si>
  <si>
    <t>工事監理者・施工者の決定届出書</t>
  </si>
  <si>
    <t>工事施工者の決定届出書（建築設備用・工作物）</t>
  </si>
  <si>
    <t>フラット35(設計)</t>
  </si>
  <si>
    <t>フラット35(中間)</t>
  </si>
  <si>
    <t>フラット35(竣工)</t>
  </si>
  <si>
    <t>設計住宅性能評価申請書</t>
  </si>
  <si>
    <t>評価用　施工状況報告書【戸建（木造）】</t>
  </si>
  <si>
    <t>評価用　施工状況報告書【戸建（Ｓ造）】</t>
  </si>
  <si>
    <t>評価用　自己評価書･設計内容説明書【戸建（木造用）】</t>
  </si>
  <si>
    <t>評価用　自己評価書･設計内容説明書【戸建（S造用）】</t>
  </si>
  <si>
    <t>非表示予定</t>
  </si>
  <si>
    <t>建築工事届K</t>
  </si>
  <si>
    <t>茨城県_現地調査表</t>
  </si>
  <si>
    <t>水戸市_別添</t>
  </si>
  <si>
    <t>日立市_別添</t>
  </si>
  <si>
    <t>ひたちなか市_別添</t>
  </si>
  <si>
    <t>高萩市_別添</t>
  </si>
  <si>
    <t>工事施工者の決定報告書</t>
  </si>
  <si>
    <t>設申一面</t>
  </si>
  <si>
    <t>設申二面戸</t>
  </si>
  <si>
    <t>中現申一面</t>
  </si>
  <si>
    <t>中現申二面</t>
  </si>
  <si>
    <t>設計住宅性能評価申請書H</t>
  </si>
  <si>
    <t>表紙_木造</t>
  </si>
  <si>
    <t>耐震_木造</t>
  </si>
  <si>
    <t>火災_木造</t>
  </si>
  <si>
    <t>劣化・維持管理_木造</t>
  </si>
  <si>
    <t>省エネ_木造</t>
  </si>
  <si>
    <t>空気・光・音環境_木造</t>
  </si>
  <si>
    <t>高齢者_木造</t>
  </si>
  <si>
    <t>防犯_木造</t>
  </si>
  <si>
    <t>表紙_S造</t>
  </si>
  <si>
    <t>耐震_一般_S造</t>
  </si>
  <si>
    <t>耐震_認証_S造</t>
  </si>
  <si>
    <t>火災_S造</t>
  </si>
  <si>
    <t>劣化・維持管理_S造</t>
  </si>
  <si>
    <t>省エネ_S造</t>
  </si>
  <si>
    <t>空気・光・音環境_S造</t>
  </si>
  <si>
    <t>高齢者_S造</t>
  </si>
  <si>
    <t>防犯_S造</t>
  </si>
  <si>
    <t>施工者 &lt;&gt; 一建設</t>
  </si>
  <si>
    <t>リンク先修正</t>
  </si>
  <si>
    <t>cst_wskakunin_owner3__space2</t>
  </si>
  <si>
    <t>印刷範囲、白黒印刷設定</t>
  </si>
  <si>
    <t>自己評価書系のシート削除（別ファイルで管理するため）</t>
  </si>
  <si>
    <t>dSHEET修正</t>
  </si>
  <si>
    <t>委任状_確認等</t>
  </si>
  <si>
    <t>住宅金融支援機構融資に係る工事検査</t>
  </si>
  <si>
    <t>堀</t>
  </si>
  <si>
    <t>委任状(3シート)を「_200513」からコピー、dSheet復元</t>
  </si>
  <si>
    <t>徳永</t>
  </si>
  <si>
    <t>建築工事届　プルダウン修正</t>
  </si>
  <si>
    <t>委任状シートが全様式に未対応だったため修復</t>
  </si>
  <si>
    <t>昇降機以外の建築設備</t>
  </si>
  <si>
    <t>工作物（88-1）</t>
  </si>
  <si>
    <t>工作物（88-2）</t>
  </si>
  <si>
    <t>cst_wsjob_KENTIKUSETUBI_box</t>
  </si>
  <si>
    <t>cst_wsjob_KOUSAKUBUTU_2_box</t>
  </si>
  <si>
    <t>cst_wsjob_KOUSAKUBUTU_1_box</t>
  </si>
  <si>
    <t>別記様式1号</t>
  </si>
  <si>
    <t>長期優良住宅建築等計画に係る技術的審査依頼書</t>
  </si>
  <si>
    <t>（ 新 築 ／ 増 築 ・ 改 築 ）</t>
  </si>
  <si>
    <t>　一般財団法人さいたま住宅検査センター　理事長　様</t>
  </si>
  <si>
    <t>依頼者の住所又は</t>
  </si>
  <si>
    <t>主たる事務所の所在地</t>
  </si>
  <si>
    <t>依頼者の氏名又は名称</t>
  </si>
  <si>
    <t>代理者の住所又は</t>
  </si>
  <si>
    <t>代理者の氏名又は名称</t>
  </si>
  <si>
    <t>　長期優良住宅建築等計画に係る技術的審査業務規程に基づき、長期優良住宅の普及の促進に関す</t>
  </si>
  <si>
    <t>る法律第６条第１項の認定基準のうち、以下に掲げる基準への適合性について技術的審査を依頼し</t>
  </si>
  <si>
    <t>ます。この依頼書及び添付図書に記載の事項は、事実に相違ありません。</t>
  </si>
  <si>
    <t>【技術的審査を依頼する認定基準の区分】</t>
  </si>
  <si>
    <t>法第６条第１項第１号関係（長期使用構造等）</t>
  </si>
  <si>
    <t>法第２条第４項第１号イ関係（構造の腐食、腐朽及び摩損の防止）</t>
  </si>
  <si>
    <t>法第２条第４項第１号ロ関係（地震に対する安全性の確保）</t>
  </si>
  <si>
    <t>（免震建築物、耐震等級２又は耐震等級３に係る適合審査を受けようとする場合</t>
  </si>
  <si>
    <t>免震建築物</t>
  </si>
  <si>
    <t>耐震等級２</t>
  </si>
  <si>
    <t>耐震等級３）</t>
  </si>
  <si>
    <t>法第２条第４項第２号関係（構造及び設備の変更を容易にするための措置）</t>
  </si>
  <si>
    <t>法第２条第４項第３号関係（維持保全を容易にするための措置）</t>
  </si>
  <si>
    <t>法第２条第４項第４号関係（高齢者の利用上の利便性及び安全性）</t>
  </si>
  <si>
    <t>法第２条第４項第４号関係（エネルギーの使用の効率性）</t>
  </si>
  <si>
    <t>法第６条第１項第２号関係（住宅の規模）</t>
  </si>
  <si>
    <t>法第６条第１項第３号関係（居住環境の維持及び向上への配慮）</t>
  </si>
  <si>
    <t>法第６条第１項第４号イ及びロ又は同項第５号イ関係（建築後の住宅の維持保全）</t>
  </si>
  <si>
    <t>法第６条第１項第４号ハ又は同項第５号ロ関係（資金計画）</t>
  </si>
  <si>
    <t>【設計住宅性能評価申請の有無】</t>
  </si>
  <si>
    <t>同一の機関</t>
  </si>
  <si>
    <t>他機関）</t>
  </si>
  <si>
    <t>【認定申請先の所管行政庁名】</t>
  </si>
  <si>
    <t>【認定申請予定日】</t>
  </si>
  <si>
    <t>【建築工事着手予定年月日】</t>
  </si>
  <si>
    <t>【住宅の位置】</t>
  </si>
  <si>
    <t>【住宅又は建築物の名称】</t>
  </si>
  <si>
    <t>【住宅の建て方】</t>
  </si>
  <si>
    <t>※料金欄</t>
  </si>
  <si>
    <t>　　　　　年　　　月　　　日</t>
  </si>
  <si>
    <t>第　　　　　　　　　　　　号</t>
  </si>
  <si>
    <t>１．依頼者が法人である場合には、代表者の氏名を併せて記載してください。</t>
  </si>
  <si>
    <t>　依頼することとしてください。</t>
  </si>
  <si>
    <t>　ることを適合証に表示することを希望する場合はいずれかを選択してください。</t>
  </si>
  <si>
    <t>殿</t>
  </si>
  <si>
    <t>申請者の住所又は</t>
  </si>
  <si>
    <t>受付欄</t>
  </si>
  <si>
    <t>決　裁　欄</t>
  </si>
  <si>
    <t>【１．地名地番】</t>
  </si>
  <si>
    <t>【２．敷地面積】</t>
  </si>
  <si>
    <t>（地上）</t>
  </si>
  <si>
    <t>【８．構造】</t>
  </si>
  <si>
    <t>【３．専用部分の床面積】</t>
  </si>
  <si>
    <t>【エレベーター】</t>
  </si>
  <si>
    <t>別記様式６号</t>
  </si>
  <si>
    <t>長期優良住宅建築等計画に係る技術的審査</t>
  </si>
  <si>
    <t>取り下げ届</t>
  </si>
  <si>
    <t>一般財団法人さいたま住宅検査センター　理事長　様</t>
  </si>
  <si>
    <t>に依頼した長期優良住宅建築等計画に係る技術的審査依頼につきまして、</t>
  </si>
  <si>
    <t>下記により長期優良住宅建築等計画に係る技術的審査業務規程第８条第１項に基づき、依頼を</t>
  </si>
  <si>
    <t>取り下げます。</t>
  </si>
  <si>
    <t>１．依頼書提出日</t>
  </si>
  <si>
    <t>：</t>
  </si>
  <si>
    <t>２．受付番号</t>
  </si>
  <si>
    <t>３．住宅の位置</t>
  </si>
  <si>
    <t>-長期第二面表記用</t>
  </si>
  <si>
    <t>cst_wskakunin_KOUJI_zoukaitiku_box</t>
  </si>
  <si>
    <t>―長期第二面表記用戸建box</t>
  </si>
  <si>
    <t>―長期第二面表記用共同box</t>
  </si>
  <si>
    <t>cst_wskakunin_YOUTO_kodate_box</t>
  </si>
  <si>
    <t>cst_wskakunin_YOUTO_kyoudou_box</t>
  </si>
  <si>
    <t>第6条の4第1項の特例の有無</t>
  </si>
  <si>
    <t>**wskakunin_p4_1_TOKUREI_KAKUNIN_FLAG</t>
  </si>
  <si>
    <t>cst_wskakunin_p4_1_TOKUREI_KAKUNIN_FLAG</t>
  </si>
  <si>
    <t>cst_wskakunin_p4_1_TOKUREI_KAKUNIN_FLAG_on</t>
  </si>
  <si>
    <t>cst_wskakunin_p4_1_TOKUREI_KAKUNIN_FLAG_off</t>
  </si>
  <si>
    <t>別記様式３号</t>
  </si>
  <si>
    <t>長期優良住宅建築等計画の変更に係る技術的審査依頼書</t>
  </si>
  <si>
    <t>　下記の住宅ついて、長期優良住宅建築等計画に係る技術的審査業務規程第６条に基づき、変更の</t>
  </si>
  <si>
    <t>技術的審査を依頼します。この依頼書及び添付図書に記載の事項は、事実に相違ありません。</t>
  </si>
  <si>
    <t>【計画を変更する住宅の適合証】</t>
  </si>
  <si>
    <t>　１．適合証交付番号</t>
  </si>
  <si>
    <t>　２．適合証交付年月日</t>
  </si>
  <si>
    <t>　３．適合証を交付した者</t>
  </si>
  <si>
    <t>　４．当初適合時の工事種別</t>
  </si>
  <si>
    <t>　５．変更の概要</t>
  </si>
  <si>
    <t>　６．変更の対象となる認定申請書の申請日</t>
  </si>
  <si>
    <t>　７．建築工事着手（予定）年月日</t>
  </si>
  <si>
    <t>長期優良シートを作成</t>
  </si>
  <si>
    <t>取下げ届_長期</t>
  </si>
  <si>
    <t>建築計画概要書（第三面）</t>
  </si>
  <si>
    <t>付近見取り図</t>
  </si>
  <si>
    <t>配置図</t>
  </si>
  <si>
    <t>建築計画概要書(第三面)</t>
  </si>
  <si>
    <t>建築計画概要書_第三面</t>
  </si>
  <si>
    <t>上記縮小表示、リンク先修正、建築計画第三面を追加</t>
  </si>
  <si>
    <t>長期　第一面/第二面修正</t>
  </si>
  <si>
    <t>**wskakunin_p4_1_KAISU_YUKA_MENSEKI_SHINSEI</t>
  </si>
  <si>
    <t>cst_wskakunin_p4_1_KAISU_YUKA_MENSEKI_SHINSEI</t>
  </si>
  <si>
    <t>**wskakunin_p4_1_p5_1_KAI</t>
  </si>
  <si>
    <t>第四面-階別-階数-1</t>
  </si>
  <si>
    <t>　-階数1-床面積-申請部分</t>
  </si>
  <si>
    <t>**wskakunin_p4_1_p5_1_P4_MENSEKI_SHINSEI</t>
  </si>
  <si>
    <t>階別-階数-2</t>
  </si>
  <si>
    <t>　-階数2-床面積-申請部分</t>
  </si>
  <si>
    <t>cst_wskakunin_p4_1_p5_1_KAI</t>
  </si>
  <si>
    <t>cst_wskakunin_p4_1_p5_1_P4_MENSEKI_SHINSEI</t>
  </si>
  <si>
    <t>**wskakunin_p4_1_p5_2_KAI</t>
  </si>
  <si>
    <t>**wskakunin_p4_1_p5_2_P4_MENSEKI_SHINSEI</t>
  </si>
  <si>
    <t>cst_wskakunin_p4_1_p5_2_KAI</t>
  </si>
  <si>
    <t>cst_wskakunin_p4_1_p5_2_P4_MENSEKI_SHINSEI</t>
  </si>
  <si>
    <t>階別-階数-3</t>
  </si>
  <si>
    <t>　-階数3-床面積-申請部分</t>
  </si>
  <si>
    <t>**wskakunin_p4_1_p5_3_KAI</t>
  </si>
  <si>
    <t>**wskakunin_p4_1_p5_3_P4_MENSEKI_SHINSEI</t>
  </si>
  <si>
    <t>cst_wskakunin_p4_1_p5_3_KAI</t>
  </si>
  <si>
    <t>cst_wskakunin_p4_1_p5_3_P4_MENSEKI_SHINSEI</t>
  </si>
  <si>
    <t>第二面　三階の情報も追加</t>
  </si>
  <si>
    <t>技術的審査依頼書　建物の名称リンク修正、第二面プルダウン追加</t>
  </si>
  <si>
    <t>その他
の
開口部
(区分c)</t>
  </si>
  <si>
    <t>三木</t>
  </si>
  <si>
    <t>省エネ_木造：断熱等級、一次エネ部分の等級表示を削除</t>
  </si>
  <si>
    <t>高齢者_木造：印刷範囲は1ページ設定</t>
  </si>
  <si>
    <t>防犯_木造：その他開口部（区分b）を（区分c）へ</t>
  </si>
  <si>
    <t>建築工事届　第三面　ニ．建築工法(1)在来工法の条件に木造（在来工法）も追加</t>
  </si>
  <si>
    <t>住　所</t>
  </si>
  <si>
    <t>住宅金融支援機構の証券化支援事業（フラット３５）に係る物件検査</t>
  </si>
  <si>
    <t>委任状差し替え</t>
  </si>
  <si>
    <t>cst_wskakunin_dairi1_NAME</t>
  </si>
  <si>
    <t>cst_wskakunin_dairi1__space3</t>
  </si>
  <si>
    <t>委任状　代理部分　代理者とリンクへ</t>
  </si>
  <si>
    <t>委　任　状</t>
  </si>
  <si>
    <t>＜代理人＞</t>
  </si>
  <si>
    <t>氏　名</t>
  </si>
  <si>
    <t>　私は、上記の者を代理人と定め、一般財団法人さいたま住宅検査センターに対する</t>
  </si>
  <si>
    <t>下記の申請に関する手続き等の一切の権限を委任します。</t>
  </si>
  <si>
    <r>
      <t>　</t>
    </r>
    <r>
      <rPr>
        <sz val="11"/>
        <color rgb="FF000000"/>
        <rFont val="ＭＳ 明朝"/>
        <family val="1"/>
        <charset val="128"/>
      </rPr>
      <t>１　申請の区分</t>
    </r>
  </si>
  <si>
    <t>建築基準法第６条の２第１項の規定による確認(計画変更を含む)</t>
  </si>
  <si>
    <t>設計住宅性能評価</t>
  </si>
  <si>
    <t>建設住宅性能評価</t>
  </si>
  <si>
    <t>低炭素建築物新築等計画に係る技術的審査</t>
  </si>
  <si>
    <t>建築物エネルギー消費性能適合性判定</t>
  </si>
  <si>
    <t>住宅性能証明書</t>
  </si>
  <si>
    <t>現金所得者向け新築対象住宅証明書</t>
  </si>
  <si>
    <t>BELS評価</t>
  </si>
  <si>
    <t>その他上記に係る各種届出</t>
  </si>
  <si>
    <t>　２  建築場所、設置場所又は築造場所</t>
  </si>
  <si>
    <t>　３  建築物等の名称</t>
  </si>
  <si>
    <t>＜委任者(建築主等)＞</t>
  </si>
  <si>
    <t>cst_wskakunin_owner2_JIMU_NAME</t>
  </si>
  <si>
    <t>cst_wskakunin_owner2_JIMU_NAME_KANA</t>
  </si>
  <si>
    <t>cst_wskakunin_owner2__address</t>
  </si>
  <si>
    <t>委任状　再度差し替え</t>
  </si>
  <si>
    <t>「建築確認申請事前調査票」の「22条地域」⇒「22条区域」</t>
  </si>
  <si>
    <t>[適新工第１号書式]</t>
  </si>
  <si>
    <t>設計検査申請書（新築住宅）</t>
  </si>
  <si>
    <t>ＴＥＬ</t>
  </si>
  <si>
    <r>
      <t>代理者</t>
    </r>
    <r>
      <rPr>
        <sz val="12"/>
        <color theme="1"/>
        <rFont val="ＭＳ Ｐ明朝"/>
        <family val="1"/>
        <charset val="128"/>
      </rPr>
      <t xml:space="preserve">
</t>
    </r>
    <r>
      <rPr>
        <sz val="8"/>
        <color theme="1"/>
        <rFont val="ＭＳ Ｐ明朝"/>
        <family val="1"/>
        <charset val="128"/>
      </rPr>
      <t>（申請者以外が手続する場合に限り記入）</t>
    </r>
  </si>
  <si>
    <t>-</t>
  </si>
  <si>
    <t>建設の場所（地名地番）</t>
  </si>
  <si>
    <r>
      <rPr>
        <sz val="11"/>
        <color theme="1"/>
        <rFont val="ＭＳ Ｐ明朝"/>
        <family val="1"/>
        <charset val="128"/>
      </rPr>
      <t>建築主</t>
    </r>
    <r>
      <rPr>
        <sz val="12"/>
        <color theme="1"/>
        <rFont val="ＭＳ Ｐ明朝"/>
        <family val="1"/>
        <charset val="128"/>
      </rPr>
      <t xml:space="preserve">
</t>
    </r>
    <r>
      <rPr>
        <sz val="8"/>
        <color theme="1"/>
        <rFont val="ＭＳ Ｐ明朝"/>
        <family val="1"/>
        <charset val="128"/>
      </rPr>
      <t>(申請者と異なる場合のみ記入)</t>
    </r>
  </si>
  <si>
    <t>　〒</t>
  </si>
  <si>
    <t>－</t>
  </si>
  <si>
    <r>
      <rPr>
        <sz val="12"/>
        <color theme="1"/>
        <rFont val="ＭＳ Ｐ明朝"/>
        <family val="1"/>
        <charset val="128"/>
      </rPr>
      <t>中間現場検査</t>
    </r>
    <r>
      <rPr>
        <sz val="9"/>
        <color theme="1"/>
        <rFont val="ＭＳ Ｐ明朝"/>
        <family val="1"/>
        <charset val="128"/>
      </rPr>
      <t xml:space="preserve">
（一戸建て等の場合）</t>
    </r>
  </si>
  <si>
    <t>中間現場検査等
予定日（＊2）</t>
  </si>
  <si>
    <r>
      <t>2.適合証明の中間現場検査を省略</t>
    </r>
    <r>
      <rPr>
        <sz val="11"/>
        <color indexed="10"/>
        <rFont val="ＭＳ Ｐ明朝"/>
        <family val="1"/>
        <charset val="128"/>
      </rPr>
      <t>（＊1）</t>
    </r>
  </si>
  <si>
    <r>
      <t>住宅瑕疵担保保険の検査を実施予定</t>
    </r>
    <r>
      <rPr>
        <sz val="9"/>
        <color theme="1"/>
        <rFont val="ＭＳ Ｐ明朝"/>
        <family val="1"/>
        <charset val="128"/>
      </rPr>
      <t>　（適合証明の検査と同一機関の場合）</t>
    </r>
  </si>
  <si>
    <r>
      <t>建築基準法の中間検査を実施予定</t>
    </r>
    <r>
      <rPr>
        <sz val="9"/>
        <color theme="1"/>
        <rFont val="ＭＳ Ｐ明朝"/>
        <family val="1"/>
        <charset val="128"/>
      </rPr>
      <t>　（適合証明の検査と同一機関の場合）</t>
    </r>
  </si>
  <si>
    <t>着工予定日</t>
  </si>
  <si>
    <t>竣工予定日</t>
  </si>
  <si>
    <t xml:space="preserve">次の①及び②に該当する場合は、適合証明の中間現場検査を省略できます。
 ① 住宅瑕疵担保保険の躯体工事完了時の現場検査又は建築基準法の中間検査（適合証明の中間現場検査と同時期
　　　のものに限ります。）を実施する前に、適合証明の設計検査の申請を行うこと。
 ② フラット３５の中間現場検査及び竣工現場検査と住宅瑕疵担保保険又は建築基準法の検査を同一機関で実施すること。
</t>
  </si>
  <si>
    <t xml:space="preserve">適合証明の中間現場検査予定日を記入してください（住宅瑕疵担保保険又は建築基準法の検査を実施して中間現場検査
を省略する場合は、住宅瑕疵担保保険又は建築基準法の検査の予定日を記入してください。）。
</t>
  </si>
  <si>
    <r>
      <t>j</t>
    </r>
    <r>
      <rPr>
        <sz val="11"/>
        <color theme="1"/>
        <rFont val="ＭＳ Ｐゴシック"/>
        <family val="3"/>
        <charset val="128"/>
      </rPr>
      <t>yushin</t>
    </r>
  </si>
  <si>
    <t>（第二面）［一戸建て等用］</t>
  </si>
  <si>
    <t>○建物の概要</t>
  </si>
  <si>
    <t>１戸当たりの床面積</t>
  </si>
  <si>
    <t>建物の構造等　　　　　</t>
  </si>
  <si>
    <t>構　造</t>
  </si>
  <si>
    <t>2.ロ準耐</t>
  </si>
  <si>
    <t>戸建型式</t>
  </si>
  <si>
    <t>併用住宅区分</t>
  </si>
  <si>
    <t>階   数</t>
  </si>
  <si>
    <t>地上</t>
  </si>
  <si>
    <t>地下</t>
  </si>
  <si>
    <t>工　　　　法</t>
  </si>
  <si>
    <t>5.枠組壁工法（ﾂｰﾊﾞｲﾌｫｰ工法）</t>
  </si>
  <si>
    <t>5.省エネルギー性</t>
  </si>
  <si>
    <t>申請戸数</t>
  </si>
  <si>
    <t>住宅番号</t>
  </si>
  <si>
    <t>＜申請者確認事項＞</t>
  </si>
  <si>
    <t xml:space="preserve"> (1) 機構のフラット３５又は財形住宅融資に適用される技術的基準に適合していること。</t>
  </si>
  <si>
    <r>
      <t xml:space="preserve"> (2) 住宅の床面積</t>
    </r>
    <r>
      <rPr>
        <vertAlign val="superscript"/>
        <sz val="9"/>
        <color theme="1"/>
        <rFont val="ＭＳ Ｐ明朝"/>
        <family val="1"/>
        <charset val="128"/>
      </rPr>
      <t>※</t>
    </r>
    <r>
      <rPr>
        <sz val="9"/>
        <color theme="1"/>
        <rFont val="ＭＳ Ｐ明朝"/>
        <family val="1"/>
        <charset val="128"/>
      </rPr>
      <t>、建設費、購入価額、人の居住等についての要件に適合していること。</t>
    </r>
  </si>
  <si>
    <t>※住宅の床面積の要件は次表のとおりです。</t>
  </si>
  <si>
    <t>一戸建て等</t>
  </si>
  <si>
    <t>共同建て</t>
  </si>
  <si>
    <t>下限</t>
  </si>
  <si>
    <t>上限</t>
  </si>
  <si>
    <t>70㎡以上</t>
  </si>
  <si>
    <t>30㎡以上</t>
  </si>
  <si>
    <t>財形住宅融資</t>
  </si>
  <si>
    <t>280㎡以下</t>
  </si>
  <si>
    <t>40㎡以上</t>
  </si>
  <si>
    <t>１　個人情報を利用する業務の内容及び目的</t>
  </si>
  <si>
    <t xml:space="preserve"> (1) 業務内容</t>
  </si>
  <si>
    <t xml:space="preserve"> (2) 利用目的</t>
  </si>
  <si>
    <t>設計検査の申請に際して取得した個人情報は、次の目的で利用します。</t>
  </si>
  <si>
    <t>２　機構等への個人情報の提供</t>
  </si>
  <si>
    <t>提供する個人情報</t>
  </si>
  <si>
    <t>機構</t>
  </si>
  <si>
    <t>・適合証明業務の適切かつ円滑な実施のために必要な情報の収集等</t>
  </si>
  <si>
    <t>・フラット３５に関する債権の譲渡又は保険・保証に関する事務</t>
  </si>
  <si>
    <t>・財形住宅融資に関する事務</t>
  </si>
  <si>
    <t>[適新工第３号書式]</t>
  </si>
  <si>
    <t>中間現場検査申請書（新築住宅）</t>
  </si>
  <si>
    <r>
      <t xml:space="preserve">建築主
</t>
    </r>
    <r>
      <rPr>
        <sz val="8"/>
        <color theme="1"/>
        <rFont val="ＭＳ Ｐ明朝"/>
        <family val="1"/>
        <charset val="128"/>
      </rPr>
      <t>(申請者と異なる場合のみ記入)</t>
    </r>
  </si>
  <si>
    <t>（第</t>
  </si>
  <si>
    <t>号）</t>
  </si>
  <si>
    <t>2.設計検査を省略</t>
  </si>
  <si>
    <r>
      <t>長期優良住宅の技術的審査を実施　</t>
    </r>
    <r>
      <rPr>
        <sz val="9"/>
        <color theme="1"/>
        <rFont val="ＭＳ Ｐ明朝"/>
        <family val="1"/>
        <charset val="128"/>
      </rPr>
      <t>（適合証明の検査と同一機関の場合）</t>
    </r>
  </si>
  <si>
    <r>
      <t>設計住宅性能評価の検査を実施</t>
    </r>
    <r>
      <rPr>
        <sz val="9"/>
        <color theme="1"/>
        <rFont val="ＭＳ Ｐ明朝"/>
        <family val="1"/>
        <charset val="128"/>
      </rPr>
      <t>　（適合証明の検査と同一機関の場合）</t>
    </r>
  </si>
  <si>
    <t>中間現場検査予定日</t>
  </si>
  <si>
    <r>
      <t>2.有　</t>
    </r>
    <r>
      <rPr>
        <sz val="9"/>
        <color theme="1"/>
        <rFont val="ＭＳ Ｐ明朝"/>
        <family val="1"/>
        <charset val="128"/>
      </rPr>
      <t>（前回の検査時から申請内容に変更がある場合）</t>
    </r>
  </si>
  <si>
    <t>注：連絡事項欄に変更内容を記入してください。なお、再度設計検査が必要な場合があります。</t>
  </si>
  <si>
    <t>中間現場検査の申請に際して取得した個人情報は、次の目的で利用します。</t>
  </si>
  <si>
    <t>フラット３５及び財形住宅融資（新築住宅及び中古住宅）に関する次の利用目的を達成するため。</t>
  </si>
  <si>
    <t>中間現場検査申請書に記載されたお客さまの属性等（氏名、住所、電話番号等）、申請に関する住宅情報（所在地、構造、面積、仕様等）</t>
  </si>
  <si>
    <t>武下</t>
  </si>
  <si>
    <t>適合証明法改正対応（2021年1月）</t>
  </si>
  <si>
    <t>（耐震-1）</t>
  </si>
  <si>
    <t xml:space="preserve">   構造の安定に関すること</t>
  </si>
  <si>
    <t>耐震等級、
その他、
耐風等級、
耐積雪等級</t>
  </si>
  <si>
    <t>地盤</t>
  </si>
  <si>
    <t xml:space="preserve">□
</t>
  </si>
  <si>
    <t>地盤調査
報告書</t>
  </si>
  <si>
    <t>地盤の種類・支持力</t>
  </si>
  <si>
    <t>地盤改良
報告書</t>
  </si>
  <si>
    <t>地業の状態</t>
  </si>
  <si>
    <t>杭基礎</t>
  </si>
  <si>
    <t>杭施工
報告書</t>
  </si>
  <si>
    <t>工法</t>
  </si>
  <si>
    <t>□該当なし</t>
  </si>
  <si>
    <t>杭の種別・規格</t>
  </si>
  <si>
    <t>杭径・杭長・継ぎ杭</t>
  </si>
  <si>
    <t>構成</t>
  </si>
  <si>
    <t>継手の施工状況</t>
  </si>
  <si>
    <t>配置・芯ずれ</t>
  </si>
  <si>
    <t>杭頭レベル</t>
  </si>
  <si>
    <t>杭頭補強筋の設置</t>
  </si>
  <si>
    <t>状況</t>
  </si>
  <si>
    <t>基礎・1
（寸法・
配筋等）</t>
  </si>
  <si>
    <t>ミルシート
他</t>
  </si>
  <si>
    <t>基礎の配置</t>
  </si>
  <si>
    <t>引張強度
成績書</t>
  </si>
  <si>
    <t>根入れ深さ</t>
  </si>
  <si>
    <t>立上り部分の寸法</t>
  </si>
  <si>
    <t>資格者証等</t>
  </si>
  <si>
    <t>基礎底盤の寸法</t>
  </si>
  <si>
    <t>鉄筋の種類・径・間隔等</t>
  </si>
  <si>
    <t>開口周辺等の補強</t>
  </si>
  <si>
    <t>定着・継手・端部
処理</t>
  </si>
  <si>
    <t>コンクリートの種類</t>
  </si>
  <si>
    <t>免震
建築物</t>
  </si>
  <si>
    <t>免震層</t>
  </si>
  <si>
    <t>免震材料</t>
  </si>
  <si>
    <t>上部構造</t>
  </si>
  <si>
    <t>下部構造</t>
  </si>
  <si>
    <t>落下・挟まれ防止等</t>
  </si>
  <si>
    <t>表示</t>
  </si>
  <si>
    <t>管理に関する計画</t>
  </si>
  <si>
    <t>基礎の構造
方式及び型
式等</t>
  </si>
  <si>
    <t>基礎・2
（型式）</t>
  </si>
  <si>
    <t>基礎の構造方法</t>
  </si>
  <si>
    <t>基礎の型式</t>
  </si>
  <si>
    <t>（耐震-2）</t>
  </si>
  <si>
    <t>施工状況報告書【一戸建ての住宅（Ｓ造用）】</t>
  </si>
  <si>
    <t>管理理の時期</t>
  </si>
  <si>
    <t>柱脚</t>
  </si>
  <si>
    <t>位置</t>
  </si>
  <si>
    <t>溶接検査
結果</t>
  </si>
  <si>
    <t>アンカーボルトの種類・寸法</t>
  </si>
  <si>
    <t>工事記録</t>
  </si>
  <si>
    <t>ベースプレートの種類・寸法</t>
  </si>
  <si>
    <t>柱・梁</t>
  </si>
  <si>
    <t>工場管理
報告書</t>
  </si>
  <si>
    <t>種類・寸法</t>
  </si>
  <si>
    <t>床・小屋組</t>
  </si>
  <si>
    <t>耐力壁
ブレース</t>
  </si>
  <si>
    <t>水平構面
水平ブレース</t>
  </si>
  <si>
    <t>ボルト</t>
  </si>
  <si>
    <t>種類・寸法・本数</t>
  </si>
  <si>
    <t>締め付け状態</t>
  </si>
  <si>
    <t>溶接</t>
  </si>
  <si>
    <t>溶接方法・管理法</t>
  </si>
  <si>
    <t>溶接接合部の品質</t>
  </si>
  <si>
    <t>構造躯体
（認証）</t>
  </si>
  <si>
    <t>・耐震等級</t>
  </si>
  <si>
    <t>・耐風等級</t>
  </si>
  <si>
    <t>・耐積雪等級</t>
  </si>
  <si>
    <t>耐震等級、
その他、
耐風等級、
耐積雪等級</t>
  </si>
  <si>
    <t>部材の品質</t>
  </si>
  <si>
    <t>土台・
柱等</t>
  </si>
  <si>
    <t>柱の小径</t>
  </si>
  <si>
    <t>土台の継手位置</t>
  </si>
  <si>
    <t>アンカーボルトの品質</t>
  </si>
  <si>
    <t>アンカーボルトの埋め込み長さ</t>
  </si>
  <si>
    <t>アンカーボルトの位置</t>
  </si>
  <si>
    <t>耐力壁等</t>
  </si>
  <si>
    <t>筋かい耐力壁の位置・長さ</t>
  </si>
  <si>
    <t>筋かいの種類・断面</t>
  </si>
  <si>
    <t>面材耐力壁の位置・長さ</t>
  </si>
  <si>
    <t>面材の種類・厚さ</t>
  </si>
  <si>
    <t>釘の種類と止め付け状態</t>
  </si>
  <si>
    <t>準耐力
壁等</t>
  </si>
  <si>
    <t>準耐力壁の位置・長さ</t>
  </si>
  <si>
    <t>たれ壁・腰壁の位置・長さ</t>
  </si>
  <si>
    <t>たれ壁・腰壁の幅と両隣の状況</t>
  </si>
  <si>
    <t>床組等</t>
  </si>
  <si>
    <t>火打ちの位置・種類</t>
  </si>
  <si>
    <t>火打ちと取り合う梁</t>
  </si>
  <si>
    <t>火打ち材の止め付け状態</t>
  </si>
  <si>
    <t>面材種類・厚さ</t>
  </si>
  <si>
    <t>根太の寸法・間隔</t>
  </si>
  <si>
    <t>根太の取付構法</t>
  </si>
  <si>
    <t>屋根面</t>
  </si>
  <si>
    <t>屋根勾配</t>
  </si>
  <si>
    <t>垂木の寸法・間隔</t>
  </si>
  <si>
    <t>施工状況報告書【一戸建ての木造軸組住宅用】</t>
  </si>
  <si>
    <t xml:space="preserve">   構造の安定に関すること（つづき）</t>
  </si>
  <si>
    <t>耐震等級、
その他、
耐風等級、
耐積雪等級
（つづき）</t>
  </si>
  <si>
    <t>接合部</t>
  </si>
  <si>
    <t>接合金物の品質</t>
  </si>
  <si>
    <t>筋かい端部の接合部</t>
  </si>
  <si>
    <t>柱脚・柱頭の接合部</t>
  </si>
  <si>
    <t>床・屋根の接合部</t>
  </si>
  <si>
    <t>胴差と通し柱の接合部</t>
  </si>
  <si>
    <t>立上り部分の高さ</t>
  </si>
  <si>
    <t>立上り部分の厚さ</t>
  </si>
  <si>
    <t>主筋の径・位置</t>
  </si>
  <si>
    <t>補強筋の径・位置等</t>
  </si>
  <si>
    <t>横架材</t>
  </si>
  <si>
    <t>床大梁の断面・間隔</t>
  </si>
  <si>
    <t>床小梁の断面・間隔</t>
  </si>
  <si>
    <t>小屋梁の断面・間隔</t>
  </si>
  <si>
    <t>胴差の断面</t>
  </si>
  <si>
    <t>根太の断面・間隔</t>
  </si>
  <si>
    <t>垂木の断面・間隔</t>
  </si>
  <si>
    <t>地盤又は杭
の許容支持力
等及びその
設定方法</t>
  </si>
  <si>
    <t>地盤・杭</t>
  </si>
  <si>
    <t>地盤調査報告書</t>
  </si>
  <si>
    <t>地盤改良報告書</t>
  </si>
  <si>
    <t>耐震_木造、耐震_一般_S造、耐震_認証_S造シート差し替え</t>
  </si>
  <si>
    <t>ｄSHEET-2対応</t>
  </si>
  <si>
    <t>建築工事届・設計住宅性能評価申請書　押印削除（法改正対応）</t>
  </si>
  <si>
    <t>２．代理者が存しない場合については、代理者の部分は空欄としてください。</t>
  </si>
  <si>
    <t>３．工事種別において該当するもの（新築、増築・改築）に○を付けてください。</t>
  </si>
  <si>
    <t>４．技術的審査を依頼する認定基準の区分については、所管行政庁が定める区分の全てを</t>
  </si>
  <si>
    <t>５．地震に対する安全性の確保に関して免震建築物、耐震等級２又は耐震等級３に適合す</t>
  </si>
  <si>
    <t>依頼受理者氏名</t>
  </si>
  <si>
    <t>申請受理者氏名</t>
  </si>
  <si>
    <t>係員氏名</t>
  </si>
  <si>
    <t>長期、性能評価帳票の印削除</t>
  </si>
  <si>
    <t>茨城県_現地調査表　印削除（2021/1/5依頼）</t>
  </si>
  <si>
    <t>工事監理の状況</t>
  </si>
  <si>
    <t>確認を行った部位・材料の種類等</t>
  </si>
  <si>
    <t>照合内容</t>
  </si>
  <si>
    <t>照合を行った設計図書</t>
  </si>
  <si>
    <t>設計図書の内容について設計者に確認した事項</t>
  </si>
  <si>
    <t>照合方法</t>
  </si>
  <si>
    <t>照合結果
(不適の場合には建築主に対して行った報告の内容)</t>
  </si>
  <si>
    <t>敷地の形状、高さ、衛生及び安全</t>
  </si>
  <si>
    <t>主要構造部及び主要構造部以外の構造耐力上主要な部分に用いる材料（接合材料を含む）の種類、品質、形状及び寸法</t>
  </si>
  <si>
    <t>主要構造部及び主要構造部以外の構造耐力上主要な部分に用いる材料の接合状況、接合部分の形状等</t>
  </si>
  <si>
    <t>建築物の各部分の位置、形状及び大きさ</t>
  </si>
  <si>
    <t>構造耐力上主要な部分の防錆、防腐及び防蟻措置及び状況</t>
  </si>
  <si>
    <t>特定天井に用いる材料の種類並びに当該特定天井の構造及び施工状況</t>
  </si>
  <si>
    <t>居室の内装の仕上げに用いる建築材料の種別及び当該建築材料を用いる部分の面積</t>
  </si>
  <si>
    <t>天井及び壁の室内に面する部分に係る仕上げの材料の種別及び厚さ</t>
  </si>
  <si>
    <t>開口部に設ける建具の種類及び大きさ</t>
  </si>
  <si>
    <t>建築設備に用いる材料の種類及びその照合した内容並びに当該建築設備の構造及び施工状況（区画貫通部の処理状況を含む）</t>
  </si>
  <si>
    <t>※住宅を含む建築物の場合</t>
  </si>
  <si>
    <t>消防法第９条の２第１項に規定する住宅用防災機器の位置及び種類</t>
  </si>
  <si>
    <t>※住宅を含まない建築物の場合</t>
  </si>
  <si>
    <t>第四面_中間</t>
  </si>
  <si>
    <t>第四面_完了【住宅を含む建築物の場合】</t>
  </si>
  <si>
    <t>第四面_完了【住宅を含まない建築物の場合】</t>
  </si>
  <si>
    <t>中間検査申請書_第四面</t>
  </si>
  <si>
    <t>完了検査申請書_第四面</t>
  </si>
  <si>
    <t>第四面_中間、完了シート追加</t>
  </si>
  <si>
    <t>技術的審査依頼書_長期</t>
  </si>
  <si>
    <t>技術的審査依頼書_変更_長期</t>
  </si>
  <si>
    <t>建築物全体及び住戸の部分</t>
  </si>
  <si>
    <t>住戸の部分のみ</t>
  </si>
  <si>
    <t>（本欄には記入しないでください。）</t>
  </si>
  <si>
    <t>認定番号欄</t>
  </si>
  <si>
    <t>申請者が法人である場合には、代表者の氏名を併せて記載してください。</t>
  </si>
  <si>
    <t>[建築主等に関する事項]</t>
  </si>
  <si>
    <t>【１．建築主】</t>
  </si>
  <si>
    <t>【イ．</t>
  </si>
  <si>
    <t>氏名のフリガナ</t>
  </si>
  <si>
    <t>】</t>
  </si>
  <si>
    <t>【ロ．</t>
  </si>
  <si>
    <t>【ハ．</t>
  </si>
  <si>
    <t>【ニ．</t>
  </si>
  <si>
    <t>【ホ．</t>
  </si>
  <si>
    <t>【２．代理者】</t>
  </si>
  <si>
    <t>登録 第</t>
  </si>
  <si>
    <t>建築士事務所名</t>
  </si>
  <si>
    <t>知事登録 第</t>
  </si>
  <si>
    <t>【ヘ．</t>
  </si>
  <si>
    <t>【３．設計者】</t>
  </si>
  <si>
    <t>（代表となる設計者）</t>
  </si>
  <si>
    <t>【ト．</t>
  </si>
  <si>
    <t>作成した設計図書】</t>
  </si>
  <si>
    <t>（その他の設計者）</t>
  </si>
  <si>
    <t>【４．確認の申請】</t>
  </si>
  <si>
    <t>申請済</t>
  </si>
  <si>
    <t>未申請</t>
  </si>
  <si>
    <t>【５．備考】</t>
  </si>
  <si>
    <t>基準一次エネルギー消費量</t>
  </si>
  <si>
    <t>設計一次エネルギー消費量</t>
  </si>
  <si>
    <t>外皮平均熱貫流率</t>
  </si>
  <si>
    <t>W/(㎡・K)</t>
  </si>
  <si>
    <t>冷房期の平均日射熱取得率</t>
  </si>
  <si>
    <t>年間熱負荷係数</t>
  </si>
  <si>
    <t>（基準値</t>
  </si>
  <si>
    <t>【１．付近見取図】</t>
  </si>
  <si>
    <t>【２．配置図】</t>
  </si>
  <si>
    <t>１. この面は、低炭素建築物等計画に係る建築物の新築等が、建築物のエネルギー消費性能の向上に関</t>
  </si>
  <si>
    <t>　する法律第１２条第１項の建築物のエネルギー消費性能適合性判定を受けなければならない場合にのみ、</t>
  </si>
  <si>
    <t>　記載してください。</t>
  </si>
  <si>
    <t>２. 付近見取図には、方位、道路及び目標となる地物を明示してください。</t>
  </si>
  <si>
    <t>３. 配置図には、縮尺、方位、敷地境界線、敷地内における建築物の位置、計画に係る建築物とその他</t>
  </si>
  <si>
    <t>　の建築物との別並びに敷地の接する道路の位置及び幅員を明示してください。</t>
  </si>
  <si>
    <t>（第五面）</t>
  </si>
  <si>
    <t>〔申請に係る住戸に関する事項〕</t>
  </si>
  <si>
    <t>【１．住戸の番号】</t>
  </si>
  <si>
    <t>【２．住戸の存する階】</t>
  </si>
  <si>
    <t>【４．住戸のエネルギーの使用の効率性】</t>
  </si>
  <si>
    <t>（第六面）</t>
  </si>
  <si>
    <t>低炭素化のための建築物の新築等に係る資金計画</t>
  </si>
  <si>
    <t>低炭素化のための建築物の新築等に関する工事の着手予定時期及び完了予定時期</t>
  </si>
  <si>
    <t xml:space="preserve"> [工事の着手の予定年月日]</t>
  </si>
  <si>
    <t xml:space="preserve"> [工事の完了の予定年月日]</t>
  </si>
  <si>
    <t>この面は、記載すべき事項の全てが明示された別の書面をもって代えることができます。</t>
  </si>
  <si>
    <t>業務規程第６号様式（第８条関係）</t>
  </si>
  <si>
    <t>に依頼した低炭素建築物新築等計画に係る技術的審査依頼につきまして、</t>
  </si>
  <si>
    <t>下記により低炭素建築物新築等計画に係る技術的審査業務規程第８条第１項に基づき、依</t>
  </si>
  <si>
    <t>頼を取り下げます。</t>
  </si>
  <si>
    <t>３．建築物の位置</t>
  </si>
  <si>
    <t>業務規程第３号様式（第６条関係）</t>
  </si>
  <si>
    <t>低炭素建築物新築等計画の変更に係る技術的審査依頼書</t>
  </si>
  <si>
    <t>　下記の建築物ついて、低炭素建築物新築等計画に係る技術的審査業務規程第６条に基づ</t>
  </si>
  <si>
    <t>き、変更の技術的審査を依頼します。この依頼書及び添付図書に記載の事項は、事実に相</t>
  </si>
  <si>
    <t>違ありません。</t>
  </si>
  <si>
    <t>【計画を変更する建築物の適合証】</t>
  </si>
  <si>
    <t>１．適合証交付番号</t>
  </si>
  <si>
    <t>２．適合証交付年月日</t>
  </si>
  <si>
    <t>３．適合証を交付した者</t>
  </si>
  <si>
    <t>４．変更の概要</t>
  </si>
  <si>
    <t>５．変更の対象となる認定申請書の申請日</t>
  </si>
  <si>
    <t>様式第七（第四十五条関係）（日本産業規格Ａ列４番）</t>
  </si>
  <si>
    <t>低炭素建築物新築等計画変更認定申請書</t>
  </si>
  <si>
    <t>都市の低炭素化の促進に関する法律第５５条第１項の規定により、低炭素建築物新築等計画の</t>
  </si>
  <si>
    <t xml:space="preserve">  変更の認定を申請します。この申請書及び添付図書に記載の事項は、事実に相違ありません。</t>
  </si>
  <si>
    <t>１．低炭素建築物新築等計画の認定番号</t>
  </si>
  <si>
    <t>２．低炭素建築物新築等計画の認定年月日</t>
  </si>
  <si>
    <t>３．認定に係る建築物の位置</t>
  </si>
  <si>
    <t>４．申請の対象とする範囲</t>
  </si>
  <si>
    <t>５．変更の概要</t>
  </si>
  <si>
    <t>　　　年　 　月　 　日</t>
  </si>
  <si>
    <t>３欄には、認定に係る建築物の位置する地名地番及び認定に係る住戸の番号（共同住宅等又</t>
  </si>
  <si>
    <t xml:space="preserve"> は複合建築物において、住戸の部分に係る申請を行った場合に限ります。）を記載してくださ</t>
  </si>
  <si>
    <t xml:space="preserve"> い。</t>
  </si>
  <si>
    <t>４欄には、一戸建ての住宅、非住宅建築物又は共同住宅等若しくは複合建築物の全体に係る</t>
  </si>
  <si>
    <t xml:space="preserve"> 申請の場合には「建築物全体」に、共同住宅等又は複合建築物の住戸の部分のみに係る申請の</t>
  </si>
  <si>
    <t xml:space="preserve"> 場合には「住戸の部分のみ」に、共同住宅等又は複合建築物の全体及び住戸の部分の両方に係</t>
  </si>
  <si>
    <t xml:space="preserve"> る申請の場合には「建築物全体及び住戸の部分」に、「✔」マークを入れてください。</t>
  </si>
  <si>
    <t>※「一戸建ての住宅」は「一棟の建築物からなる一戸の住宅で、住宅以外の用途に供する部分</t>
  </si>
  <si>
    <t>　を有しないもの」をいい、「共同住宅等」は「共同住宅、長屋その他の一戸建ての住宅以外</t>
  </si>
  <si>
    <t>　の住宅」をいい、「非住宅建築物」は「住宅以外の用途のみに供する建築物」をいい、「複</t>
  </si>
  <si>
    <t>　合建築物」は「住宅の用途及び住宅以外の用途に供する建築物」をいいます。</t>
  </si>
  <si>
    <t>技術的審査依頼書_低炭素</t>
  </si>
  <si>
    <t>技術的審査依頼書_変更_低炭素</t>
  </si>
  <si>
    <t>第一面_低炭素</t>
  </si>
  <si>
    <t>第一面_変更_低炭素</t>
  </si>
  <si>
    <t>第二面_低炭素</t>
  </si>
  <si>
    <t>第三面_低炭素</t>
  </si>
  <si>
    <t>第四面_低炭素</t>
  </si>
  <si>
    <t>第五面_低炭素</t>
  </si>
  <si>
    <t>第六面_低炭素</t>
  </si>
  <si>
    <t>取下げ届_低炭素</t>
  </si>
  <si>
    <t>低炭素</t>
  </si>
  <si>
    <t>低炭素（変更）</t>
  </si>
  <si>
    <t>完了検査追加説明書</t>
  </si>
  <si>
    <t>完了検査追加説明書、低炭素帳票　追加</t>
  </si>
  <si>
    <t>　建築基準法施行規則第４条の５の２に基づき、検査済証を交付できない旨の通知書で</t>
  </si>
  <si>
    <t>追加説明を求められたので、下記のとおり提出します。</t>
  </si>
  <si>
    <t>(１)完了検査申請年月日</t>
  </si>
  <si>
    <t>(２)完了検査引受番号</t>
  </si>
  <si>
    <t>(３)完了検査日</t>
  </si>
  <si>
    <t>(４)物件名</t>
  </si>
  <si>
    <t>(５)建築、設置又は築造場所</t>
  </si>
  <si>
    <t>(６)追加説明書提出期限</t>
  </si>
  <si>
    <t>(７)追加説明の概要</t>
  </si>
  <si>
    <t>(８)添付図書リスト</t>
  </si>
  <si>
    <t>(注意)(７)、(８)で、内容が欄内に書ききれない場合は、別紙に記載してください。</t>
  </si>
  <si>
    <t>説明1</t>
  </si>
  <si>
    <t xml:space="preserve"> →ピンク色のセルは技術的審査依頼書のシートに入力した内容が認定申請書へコピーされます。</t>
  </si>
  <si>
    <t>（地下）</t>
  </si>
  <si>
    <t>説明2</t>
  </si>
  <si>
    <t>上記修正</t>
  </si>
  <si>
    <t>修正依頼分（2021/12/15）</t>
  </si>
  <si>
    <t>修正依頼分（2021/02/12）</t>
  </si>
  <si>
    <t>修正依頼分（2021/2/22）</t>
  </si>
  <si>
    <t>法改正対応</t>
  </si>
  <si>
    <t>（第一面　別紙）</t>
  </si>
  <si>
    <t>フリガナ一行表示</t>
  </si>
  <si>
    <t>cst_wskakunin_owner2__space_KANA</t>
  </si>
  <si>
    <t>cst_wskakunin_owner3__space_KANA</t>
  </si>
  <si>
    <t>連名用別紙_申請者</t>
  </si>
  <si>
    <t>第二面連名用別紙１_建築主</t>
  </si>
  <si>
    <t>第二面連名用別紙１_設計者</t>
  </si>
  <si>
    <t>別紙</t>
  </si>
  <si>
    <t>第二面連名用別紙１_工事監理者</t>
  </si>
  <si>
    <t>第１面連名用別紙_建築主</t>
  </si>
  <si>
    <t>（第二面　別紙）</t>
  </si>
  <si>
    <t>【イ.氏名のフリガナ】</t>
  </si>
  <si>
    <t>【ロ.氏名　　　　　】</t>
  </si>
  <si>
    <t>【ハ.郵便番号　　　】</t>
  </si>
  <si>
    <t>【ニ.住所　　　　　】</t>
  </si>
  <si>
    <t>【ホ.電話番号　　　】</t>
  </si>
  <si>
    <t>第二面連名用別紙_認定申請書_建築主</t>
  </si>
  <si>
    <t>修正依頼分（2021/4/28）</t>
  </si>
  <si>
    <t>様式第一（第一条第一項関係）（日本産業規格Ａ列４番）</t>
  </si>
  <si>
    <t>計　画　書</t>
  </si>
  <si>
    <t>　一般財団法人さいたま住宅検査センター　理事長　殿</t>
  </si>
  <si>
    <t>提出者の住所又は</t>
  </si>
  <si>
    <t>提出者の氏名又は名称</t>
  </si>
  <si>
    <t>設計者氏名</t>
  </si>
  <si>
    <t>　建築物のエネルギー消費性能の向上に関する法律第１２条第１項（同法第１５条第２項において読み替えて適</t>
  </si>
  <si>
    <t>用する場合を含む。）の規定により、建築物エネルギー消費性能確保計画を提出します。この計画書及び添付図</t>
  </si>
  <si>
    <t>書に記載の事項は、事実に相違ありません。</t>
  </si>
  <si>
    <t>手数料欄</t>
  </si>
  <si>
    <t>引受書による</t>
  </si>
  <si>
    <t>決裁欄</t>
  </si>
  <si>
    <t>適合判定通知書番号欄</t>
  </si>
  <si>
    <t>　第</t>
  </si>
  <si>
    <t>　係員氏名</t>
  </si>
  <si>
    <t>登録　　第</t>
  </si>
  <si>
    <r>
      <t>作成した設計図書</t>
    </r>
    <r>
      <rPr>
        <sz val="10"/>
        <color theme="1"/>
        <rFont val="ＭＳ 明朝"/>
        <family val="1"/>
        <charset val="128"/>
      </rPr>
      <t>】</t>
    </r>
  </si>
  <si>
    <t>建築物エネルギー消費性能確保計画</t>
  </si>
  <si>
    <t>[建築物及びその敷地に関する事項]</t>
  </si>
  <si>
    <t>【３．建築面積】</t>
  </si>
  <si>
    <t>【４．延べ面積】</t>
  </si>
  <si>
    <t>【５．建築物の階数】</t>
  </si>
  <si>
    <t>【６．建築物の用途】</t>
  </si>
  <si>
    <t>非住宅建築物</t>
  </si>
  <si>
    <t>複合建築物</t>
  </si>
  <si>
    <t>【７．工事種別】</t>
  </si>
  <si>
    <t>【９．該当する地域の区分】</t>
  </si>
  <si>
    <t>地域</t>
  </si>
  <si>
    <t>【１０．工事着手予定年月日】</t>
  </si>
  <si>
    <t>【１１．工事完了予定年月日】</t>
  </si>
  <si>
    <t>【１２．備考】</t>
  </si>
  <si>
    <t>[非住宅部分に関する事項]</t>
  </si>
  <si>
    <t>【１．非住宅部分の用途】</t>
  </si>
  <si>
    <t>【２．非住宅部分の床面積】</t>
  </si>
  <si>
    <t>床面積</t>
  </si>
  <si>
    <t>開放部分を除いた部分の床面積</t>
  </si>
  <si>
    <t>【イ．新築】</t>
  </si>
  <si>
    <t>【ロ．増築】</t>
  </si>
  <si>
    <t>全体</t>
  </si>
  <si>
    <t>増築部分</t>
  </si>
  <si>
    <t>【ハ．改築】</t>
  </si>
  <si>
    <t>改築部分</t>
  </si>
  <si>
    <t>【３．基準省令附則第３条の適用の有無】</t>
  </si>
  <si>
    <t>（竣工年月日</t>
  </si>
  <si>
    <t>竣工）</t>
  </si>
  <si>
    <t>【４．非住宅部分のエネルギー消費性能】</t>
  </si>
  <si>
    <t>(一次エネルギー消費量に関する事項)</t>
  </si>
  <si>
    <t>基準省令第１条第１項第１号イの基準</t>
  </si>
  <si>
    <t>GJ/年</t>
  </si>
  <si>
    <t>ＢＥＩ</t>
  </si>
  <si>
    <t>基準省令第１条第１項第１号ロの基準</t>
  </si>
  <si>
    <t>国土交通大臣が認める方法及びその結果</t>
  </si>
  <si>
    <t>[住宅部分に関する事項]</t>
  </si>
  <si>
    <t>【１．建築物の住戸の数】</t>
  </si>
  <si>
    <t>【３．基準省令附則第２条の適用の有無】</t>
  </si>
  <si>
    <t>（国土交通大臣が定める基準に適合するもの）</t>
  </si>
  <si>
    <t>【４．基準省令附則第４条の適用の有無】</t>
  </si>
  <si>
    <t>【５．住宅部分のエネルギー消費性能】</t>
  </si>
  <si>
    <t>（外壁、窓等を通しての熱の損失の防止に関する事項）</t>
  </si>
  <si>
    <t>基準省令第１条第１項第２号イ(１)( i)の基準</t>
  </si>
  <si>
    <t>基準省令第１条第１項第２号イ(１)(ii)の基準</t>
  </si>
  <si>
    <t>住棟単位外皮平均熱貫流率</t>
  </si>
  <si>
    <t>住棟単位冷房期平均日射熱取得率</t>
  </si>
  <si>
    <t>基準省令第１条第１項第２号イ(２)( i)の基準</t>
  </si>
  <si>
    <t>基準省令第１条第１項第２号イ(２)(ii)の基準</t>
  </si>
  <si>
    <t>基準省令第１条第１項第２号イ(３)の基準</t>
  </si>
  <si>
    <t>基準省令附則第４条第１項の規定による適用除外</t>
  </si>
  <si>
    <t>（一次エネルギー消費量に関する事項）</t>
  </si>
  <si>
    <t>基準省令第１条第１項第２号ロ(１)の基準</t>
  </si>
  <si>
    <t>基準省令第４条第３項に掲げる数値の区分（</t>
  </si>
  <si>
    <t>基準省令第１条第１項第２号ロ(２)の基準</t>
  </si>
  <si>
    <t>基準省令第１条第１項第２号ロ(３)の基準</t>
  </si>
  <si>
    <t>【６．備考】</t>
  </si>
  <si>
    <t>（第七面）</t>
  </si>
  <si>
    <t>[住戸に関する事項]</t>
  </si>
  <si>
    <t>【４．住戸のエネルギー消費性能】</t>
  </si>
  <si>
    <t>W/(㎡・K)）</t>
  </si>
  <si>
    <t>（別紙）基準省令第１条第１項第２号イ(３)の基準又は基準省令第１条第１項第２号ロ(３)の基準を用いる</t>
  </si>
  <si>
    <t>場合</t>
  </si>
  <si>
    <t>１.住戸に係る事項</t>
  </si>
  <si>
    <t>（１）外壁、窓等を通しての熱の損失の防止のための措置</t>
  </si>
  <si>
    <t>１）屋根又は天井</t>
  </si>
  <si>
    <t>【断熱材の施工法】</t>
  </si>
  <si>
    <t>内断熱工法</t>
  </si>
  <si>
    <t>外断熱工法</t>
  </si>
  <si>
    <t>充填断熱工法</t>
  </si>
  <si>
    <t>外張断熱工法</t>
  </si>
  <si>
    <t>内張断熱工法</t>
  </si>
  <si>
    <t>【断熱性能】</t>
  </si>
  <si>
    <t>断熱材の種別及び厚さ（種別</t>
  </si>
  <si>
    <t>（厚さ</t>
  </si>
  <si>
    <t>mm）</t>
  </si>
  <si>
    <t>熱貫流率（</t>
  </si>
  <si>
    <t>熱抵抗値（</t>
  </si>
  <si>
    <t>(㎡・K)/W）</t>
  </si>
  <si>
    <t>２）壁</t>
  </si>
  <si>
    <t>３）床</t>
  </si>
  <si>
    <t xml:space="preserve"> （イ）外気に接する部分</t>
  </si>
  <si>
    <t>【該当箇所の有無】</t>
  </si>
  <si>
    <t xml:space="preserve"> （ロ）その他の部分</t>
  </si>
  <si>
    <t>４）土間床等の外周部分の基礎</t>
  </si>
  <si>
    <t>５）開口部</t>
  </si>
  <si>
    <t>【開口部比率】</t>
  </si>
  <si>
    <t>【開口部比率区分】</t>
  </si>
  <si>
    <t>建具等の種類</t>
  </si>
  <si>
    <t>　（建具の材質・構造</t>
  </si>
  <si>
    <t>　（ガラスの種別</t>
  </si>
  <si>
    <t>【日射遮蔽性能】</t>
  </si>
  <si>
    <t>ガラスの日射熱取得率</t>
  </si>
  <si>
    <t>（日射熱取得率</t>
  </si>
  <si>
    <t>付属部材</t>
  </si>
  <si>
    <t>（南±25度に設置するもの</t>
  </si>
  <si>
    <t>（上記以外の方位に設置するもの</t>
  </si>
  <si>
    <t>ひさし、軒等</t>
  </si>
  <si>
    <t>６）構造熱橋部</t>
  </si>
  <si>
    <t>断熱補強の範囲（</t>
  </si>
  <si>
    <t>断熱補強の熱抵抗値（</t>
  </si>
  <si>
    <t>（２）空気調和設備等に係るエネルギーの効率的利用のための措置</t>
  </si>
  <si>
    <t>【暖房】</t>
  </si>
  <si>
    <t>暖房設備</t>
  </si>
  <si>
    <t>効率</t>
  </si>
  <si>
    <t>【冷房】</t>
  </si>
  <si>
    <t>冷房設備</t>
  </si>
  <si>
    <t>【換気】</t>
  </si>
  <si>
    <t>換気設備</t>
  </si>
  <si>
    <t>【照明】</t>
  </si>
  <si>
    <t>【給湯】</t>
  </si>
  <si>
    <t>２.備考</t>
  </si>
  <si>
    <t>様式第二（第二条第一項関係）（日本産業規格Ａ列４番）</t>
  </si>
  <si>
    <t>変更計画書</t>
  </si>
  <si>
    <t>　建築物のエネルギー消費性能の向上に関する法律第１２条第２項（同法第１５条第２項において読み替えて適用す</t>
  </si>
  <si>
    <t>る場合を含む。）の規定により、変更後の建築物エネルギー消費性能確保計画を提出します。この申請書及び添付図</t>
  </si>
  <si>
    <t>【計画を変更する建築物の直前の建築物エネルギー消費性能適合性判定】</t>
  </si>
  <si>
    <t>【適合判定通知書番号】</t>
  </si>
  <si>
    <t>【適合判定通知書交付年月日】</t>
  </si>
  <si>
    <t>【適合判定通知書交付者】</t>
  </si>
  <si>
    <t>【計画変更の対象の範囲】</t>
  </si>
  <si>
    <t>建築物の一部（非住宅部分）</t>
  </si>
  <si>
    <t>建築物の一部（住宅部分）</t>
  </si>
  <si>
    <t>【計画変更の概要】</t>
  </si>
  <si>
    <t>1.第二面から第七面までとして別記様式第一の第二面から第七面までに記載すべき事項を記載した書類を添えてください。</t>
  </si>
  <si>
    <t>2.別記様式第一の（注意）に準じて記入してください。</t>
  </si>
  <si>
    <t>１．各面共通関係</t>
  </si>
  <si>
    <t>　①　この様式において使用する用語は、特別の定めのある場合を除くほか、建築物エネルギー消費</t>
  </si>
  <si>
    <t>　　性能基準等を定める省令（平成28年経済産業省令・国土交通省令第１号。以下「基準省令」とい</t>
  </si>
  <si>
    <t>　　う。）において使用する用語の例によります。</t>
  </si>
  <si>
    <t>２．第一面関係</t>
  </si>
  <si>
    <t>　　　提出者が法人である場合には、代表者の氏名を併せて記載してください。</t>
  </si>
  <si>
    <t>３．第二面関係</t>
  </si>
  <si>
    <t>　①　建築主が２者以上の場合は、【１．建築主】の欄は代表となる建築主について記入し、別紙に</t>
  </si>
  <si>
    <t>　　他の建築主について記入して添えてください。</t>
  </si>
  <si>
    <t>　②　【１．建築主】の欄は、建築主が法人の場合は、「イ」は法人の名称及び代表者の氏名のフリ</t>
  </si>
  <si>
    <t>　　ガナを、「ロ」は法人の名称及び代表者の氏名を、「ニ」は法人の所在地を、建築主がマンショ</t>
  </si>
  <si>
    <t>　　ンの管理を行う建物の区分所有等に関する法律第３条又は第65条に規定する団体の場合は、｢イ｣</t>
  </si>
  <si>
    <t>　　は団体の名称及び代表者の氏名のフリガナを、｢ロ｣は団体の名称及び代表者の氏名を、「ニ」は</t>
  </si>
  <si>
    <t>　　団体の所在地を記入してください。</t>
  </si>
  <si>
    <t>　③　【２．代理者】の欄は、建築主からの委任を受けて提出をする場合に記入してください。</t>
  </si>
  <si>
    <t>　④　【２．代理者】及び【３．設計者】の欄は、代理者又は設計者が建築士事務所に属していると</t>
  </si>
  <si>
    <t>　　きは、その名称を書き、建築士事務所に属していないときは、所在地はそれぞれ代理者又は設計</t>
  </si>
  <si>
    <t>　　者の住所を書いてください。</t>
  </si>
  <si>
    <t>　⑤　【３．設計者】の欄は、代表となる設計者及び提出に係る建築物のエネルギー消費性能確保計</t>
  </si>
  <si>
    <t>　　画に係る他のすべての設計者について記入してください。</t>
  </si>
  <si>
    <t>　⑥　【４．確認の申請】の欄は、該当するチェックボックスに「✓」マークを入れ、申請済の場合</t>
  </si>
  <si>
    <t>　　には、申請をした市町村名若しくは都道府県名又は指定確認検査機関の名称及び事務所の所在地</t>
  </si>
  <si>
    <t>　　を記入してください。未申請の場合には、申請する予定の市町村名若しくは都道府県名又は指定</t>
  </si>
  <si>
    <t>　　確認検査機関の名称及び事務所の所在地を記入し、申請をした後に、遅滞なく、申請をした旨(</t>
  </si>
  <si>
    <t>　　申請先を変更した場合においては、申請をした市町村名若しくは都道府県名又は指定確認検査機</t>
  </si>
  <si>
    <t>　　関の名称及び事務所の所在地を含む。）を届け出てください。なお、所在地については、〇〇県</t>
  </si>
  <si>
    <t>　　〇〇市、郡〇〇町、村、程度で結構です。</t>
  </si>
  <si>
    <t>４．第三面関係</t>
  </si>
  <si>
    <t>　①　【６．建築物の用途】及び【７．工事種別】の欄は、該当するチェックボックスに「✓」マー</t>
  </si>
  <si>
    <t>　　クを入れてください。</t>
  </si>
  <si>
    <t>　②　【９．該当する地域の区分】の欄において、「地域の区分」は、基準省令第１条第１項第２号</t>
  </si>
  <si>
    <t>　　イ(1)の地域の区分をいいます。</t>
  </si>
  <si>
    <t>５．第四面関係</t>
  </si>
  <si>
    <t>　①　付近見取図には、方位、道路及び目標となる地物を明示してください。</t>
  </si>
  <si>
    <t>　②　配置図には、縮尺、方位、敷地境界線、敷地内における建築物の位置、計画に係る建築物と他</t>
  </si>
  <si>
    <t>　　の建築物との別並びに敷地の接する道路の位置及び幅員を明示してください。</t>
  </si>
  <si>
    <t>６．第五面関係</t>
  </si>
  <si>
    <t>　①　【１．非住宅部分の用途】の欄は、建築基準法施行規則（昭和25年建設省令第40号）別紙の表</t>
  </si>
  <si>
    <t>　　の用途の区分に従い記入して下さい。</t>
  </si>
  <si>
    <t>　②　【２．非住宅部分の床面積】の欄は、第三面の【７．工事種別】の欄の工事種別に応じ、非住</t>
  </si>
  <si>
    <t>　　宅部分の床面積を記載して下さい。増築又は改築の場合は、延べ面積を併せて記載して下さい。</t>
  </si>
  <si>
    <t>　③　【２．非住宅部分の床面積】の欄において、「床面積」は、単に非住宅部分の床面積をいい、</t>
  </si>
  <si>
    <t>　　「開放部分を除いた部分の床面積」は、建築物のエネルギー消費性能の向上に関する法律施行令</t>
  </si>
  <si>
    <t>　　第４条第１項に規定する床面積をいいます。</t>
  </si>
  <si>
    <t>　④　【３．基準省令附則第３条の適用の有無】の欄は、該当するチェックボックスに「✓」マーク</t>
  </si>
  <si>
    <t>　　を入れ、「有」の場合は計画に係る建築物の新築工事の竣工年月日を記載してください。</t>
  </si>
  <si>
    <t>　⑤　【４．非住宅部分のエネルギー消費性能】の欄は、いずれか該当するチェックボックスに「✓」</t>
  </si>
  <si>
    <t>　　マークを入れた上で記載してください。</t>
  </si>
  <si>
    <t>　⑥　「ＢＥＩ」は、設計一次エネルギー消費量（その他一次エネルギー消費量を除く。）を基準一</t>
  </si>
  <si>
    <t>　　次エネルギー消費量（その他一次エネルギー消費量を除く。）で除したものをいいます。「ＢＥ</t>
  </si>
  <si>
    <t>　　Ｉ」を記載する場合は、小数点第二位未満を切り上げた数値としてください。</t>
  </si>
  <si>
    <t>７．第六面関係</t>
  </si>
  <si>
    <t>　①　第六面は、第三面の【６．建築物の用途】の欄で「複合建築物」を選択した場合のみ記載して</t>
  </si>
  <si>
    <t>　　下さい。</t>
  </si>
  <si>
    <t>　②　【２．住宅部分の床面積】の欄は、第三面の【７．工事種別】の欄の工事種別に応じ、住宅部</t>
  </si>
  <si>
    <t>　　分の床面積を記載して下さい。増築又は改築の場合は、延べ面積を併せて記載して下さい。</t>
  </si>
  <si>
    <t>　③　【２．住宅部分の床面積】の欄において、「床面積」は、単に住宅部分の床面積をいい、「開</t>
  </si>
  <si>
    <t>　　放部分を除いた部分の床面積」は、建築物のエネルギー消費性能の向上に関する法律施行令第４</t>
  </si>
  <si>
    <t>　　条第１項に規定する床面積をいいます。</t>
  </si>
  <si>
    <t>　④　【３．基準省令附則第２条の適用の有無】の欄は、いずれか該当するチェックボックスに「✓」</t>
  </si>
  <si>
    <t>　　マークを入れてください。</t>
  </si>
  <si>
    <t>　⑤　【４．基準省令附則第４条の適用の有無】の欄は、該当するチェックボックスに「✓」マーク</t>
  </si>
  <si>
    <t>　　を入れ、「有」の場合は申請に係る建築物の新築工事の竣工年月日を記載してください。</t>
  </si>
  <si>
    <t>　⑥　【５．住宅部分のエネルギー消費性能】の欄は、以下の内容に従って記載してください。</t>
  </si>
  <si>
    <t>　　(１)（外壁、窓等を通しての熱の損失の防止に関する事項）又は（一次エネルギー消費量に関す</t>
  </si>
  <si>
    <t>　　　る事項）のそれぞれについて、該当するチェックボックスに「✓」マークを入れた上で記載し</t>
  </si>
  <si>
    <t>　　　てください。</t>
  </si>
  <si>
    <t>　　(２)「住棟単位外皮平均熱貫流率」及び「住棟単位冷房期平均日射熱取得率」については、それ</t>
  </si>
  <si>
    <t>　　　ぞれの基準値（基準省令第１条第１項第２号イ(１)(ii)の表に掲げる数値をいう。）と併せて</t>
  </si>
  <si>
    <t>　　　記載してください。</t>
  </si>
  <si>
    <t>　　(３)「基準一次エネルギー消費量」、「設計一次エネルギー消費量」及び「ＢＥＩ」については、</t>
  </si>
  <si>
    <t>　　　住宅部分全体での数値を記載してください。</t>
  </si>
  <si>
    <t>　　(４)「基準省令第１条第１項第２号イ(３)の基準」又は「基準省令第１条第１項第２号ロ(３)の</t>
  </si>
  <si>
    <t>　　　基準」を用いる場合は、別紙に詳細を記載してください。</t>
  </si>
  <si>
    <t>　　(５)「ＢＥＩ」は、設計一次エネルギー消費量（その他一次エネルギー消費量を除く。）を基準一</t>
  </si>
  <si>
    <t>　　　次エネルギー消費量(その他一次エネルギー消費量を除く。)で除したものをいいます。「ＢＥＩ</t>
  </si>
  <si>
    <t>　　　」を記載する場合は、小数点第二位未満を切り上げた数値としてください。</t>
  </si>
  <si>
    <t>　⑦　第六面は、確認申請等他の制度の申請書の写しに必要事項を補って追加して記載した書面その</t>
  </si>
  <si>
    <t>　　他の記載すべき事項のすべてが明示された別の書面をもって代えることができます。</t>
  </si>
  <si>
    <t>８．第七面関係</t>
  </si>
  <si>
    <t>　①　第七面は、第三面の【６．建築物の用途】の欄で「複合建築物」を選択した場合に、住戸ごと</t>
  </si>
  <si>
    <t>　　に作成してください。</t>
  </si>
  <si>
    <t>　②　住戸の階数が二以上である場合には、【３．専用部分の床面積】に各階ごとの床面積を併せて</t>
  </si>
  <si>
    <t>　　記載してください。</t>
  </si>
  <si>
    <t>　③　【４．住戸のエネルギー消費性能】の欄は、以下の内容に従って記載してください。</t>
  </si>
  <si>
    <t>　　(２)「外皮平均熱貫流率」及び「冷房期の平均日射熱取得率」については、それぞれの基準値（基</t>
  </si>
  <si>
    <t>　　　準省令第１条第１項第２号イ(１)(i)の表に掲げる数値をいう。）と併せて記載してください。</t>
  </si>
  <si>
    <t>　　(３)「基準省令第１条第１項第２号イ(３)の基準」又は「基準省令第１条第１項第２号ロ(３)の</t>
  </si>
  <si>
    <t>　　(４)「ＢＥＩ」は、設計一次エネルギー消費量（その他一次エネルギー消費量を除く。）を基準一</t>
  </si>
  <si>
    <t>　　　次エネルギー消費量(その他一次エネルギー消費量を除く。)で除したものをいいます。「ＢＥＩ」</t>
  </si>
  <si>
    <t>　　　を記載する場合は、小数点第二位未満を切り上げた数値としてください。</t>
  </si>
  <si>
    <t>　④　第七面は、確認申請等他の制度の申請書の写しに必要事項を補うこと、複数の住戸に関する情</t>
  </si>
  <si>
    <t>　　報を集約して記載すること等により記載すべき事項の全てが明示された別の書面をもって代える</t>
  </si>
  <si>
    <t>　　ことができます。</t>
  </si>
  <si>
    <t>９．別紙関係</t>
  </si>
  <si>
    <t>　①　１欄は、共同住宅等又は複合建築物の住戸に係る措置について、住戸ごとに記入してください。</t>
  </si>
  <si>
    <t>　　なお、計画に係る住戸の数が二以上である場合は、当該各住戸に関して記載すべき事項の全てが</t>
  </si>
  <si>
    <t>　　明示された別の書面をもって代えることができます。</t>
  </si>
  <si>
    <t>　②　１欄の（１）の１）から３）までにおける「断熱材の施工法」は、部位ごとに断熱材の施工法</t>
  </si>
  <si>
    <t>　　を複数用いている場合は、主たる施工法のチェックボックスに「✓」マークを入れてください。</t>
  </si>
  <si>
    <t>　　なお、主たる施工法以外の施工法について、主たる施工法に準じて、別紙のうち当該部位に係る</t>
  </si>
  <si>
    <t>　　事項を記入したものを添えることを妨げるものではありません。</t>
  </si>
  <si>
    <t>　③　１欄の（１）の１）から４）までにおける「断熱性能」は、「断熱材の種別及び厚さ」、「熱</t>
  </si>
  <si>
    <t>　　貫流率」又は「熱抵抗値」のうち、該当するチェックボックスに「✓」マークを入れ、併せて必</t>
  </si>
  <si>
    <t>　　要な事項を記入してください。「断熱材の種別及び厚さ」については、当該部位に使用している</t>
  </si>
  <si>
    <t>　　断熱材の材料名及び厚さを記入してください。</t>
  </si>
  <si>
    <t>　④　１欄の（１）の３）及び４）における（イ）及び（ロ）の「該当箇所の有無」は、該当箇所が</t>
  </si>
  <si>
    <t>　　ある場合には「有」のチェックボックスに、「✓」マークを入れてください。</t>
  </si>
  <si>
    <t>　⑤　１欄の（１）の５）の「開口部比率」とは、外皮面積の合計に占める開口部の面積の割合をい</t>
  </si>
  <si>
    <t>　　います。</t>
  </si>
  <si>
    <t>　⑥　１欄の（１）の５）は、開口部のうち主たるものを対象として、必要な事項を記入してくださ</t>
  </si>
  <si>
    <t>　　い。</t>
  </si>
  <si>
    <t>　⑦　１欄の（１）の５）の「断熱性能」は、「建具等の種類」又は「熱貫流率」の該当するチェッ</t>
  </si>
  <si>
    <t>　　クボックスに「✓」マークを入れ、必要な事項を記入してください。</t>
  </si>
  <si>
    <t>　⑧　１欄の（１）の５）の「日射遮蔽性能」は、｢ガラスの日射熱取得率｣、「付属部材」又は「ひ</t>
  </si>
  <si>
    <t>　　さし、軒等」について該当するチェックボックスに「✓」マークを入れ、必要な事項を記入して</t>
  </si>
  <si>
    <t>　　ください。</t>
  </si>
  <si>
    <t>　⑨　１欄の（１）の６）の「該当箇所の有無」は、該当箇所がある場合には、「有」のチェックボ　</t>
  </si>
  <si>
    <t>　　ックスに「✓」マークを入れ、「断熱性能」の欄に、「断熱補強の範囲」及び「断熱補強の熱抵</t>
  </si>
  <si>
    <t>　　抗値」を記入してください。</t>
  </si>
  <si>
    <t>　⑩　１欄の（２）の「暖房」、「冷房」、「換気」、「照明」、「給湯」については、住戸に設置</t>
  </si>
  <si>
    <t>　　する設備機器（「照明」にあっては、非居室に白熱灯又はこれと同等以下の性能の照明設備を採</t>
  </si>
  <si>
    <t>　　用しない旨）とその効率（「照明」を除く。）を記載してください。設備機器が複数ある場合は</t>
  </si>
  <si>
    <t>　　最も効率の低い設備機器とその効率を記載してください。「効率」の欄には、「暖房」では熱源</t>
  </si>
  <si>
    <t>　　機の熱効率又は暖房能力を消費電力で除した値を、「冷房」では冷房能力を消費電力で除した値</t>
  </si>
  <si>
    <t>　　を、「換気」では換気回数及び比消費電力（全般換気設備の消費電力を設計風量で除した値をい</t>
  </si>
  <si>
    <t>　　う。以下同じ。）（熱交換換気設備を採用する場合にあっては、比消費電力を有効換気量率で除</t>
  </si>
  <si>
    <t>　　した値）を、「給湯」では熱源機の熱効率をそれぞれ記載してください。ただし、浴室等、台所</t>
  </si>
  <si>
    <t>　　及び洗面所がない場合は、「給湯」の欄は記載する必要はありません。</t>
  </si>
  <si>
    <t>　⑪　１欄に書き表せない事項で特に記入すべき事項は、２欄に記入し、又は別紙に記入して添えて</t>
  </si>
  <si>
    <t>業務規程第３号様式（業務規程第１０条関係）</t>
  </si>
  <si>
    <t>　　</t>
  </si>
  <si>
    <t>　　理事長</t>
  </si>
  <si>
    <t>　提出した下記の計画書について、取り下げたいので届け出ます。</t>
  </si>
  <si>
    <t>１．取り下げる計画書の提出年月日</t>
  </si>
  <si>
    <t>２．取り下げる計画書の引受番号</t>
  </si>
  <si>
    <t>３．取り下げる計画書の建築場所</t>
  </si>
  <si>
    <t>４．取り下げる計画書の建築物の名称</t>
  </si>
  <si>
    <t>５．特記事項</t>
  </si>
  <si>
    <t>第一面_省エネ</t>
  </si>
  <si>
    <t>第二面_省エネ</t>
  </si>
  <si>
    <t>第三面_省エネ</t>
  </si>
  <si>
    <t>第四面_省エネ</t>
  </si>
  <si>
    <t>第五面_省エネ</t>
  </si>
  <si>
    <t>第六面_省エネ</t>
  </si>
  <si>
    <t>第七面_省エネ</t>
  </si>
  <si>
    <t>別紙_省エネ</t>
  </si>
  <si>
    <t>第二面連名用別紙_建築主_省エネ</t>
  </si>
  <si>
    <t>変更計画書_第一面_省エネ</t>
  </si>
  <si>
    <t>注意書_省エネ</t>
  </si>
  <si>
    <t>取下げ届_省エネ</t>
  </si>
  <si>
    <t>省エネ適判計画書</t>
  </si>
  <si>
    <t>登録　第</t>
  </si>
  <si>
    <t>**shinsei_KAKU_SUMI_KOUFU_DATE</t>
  </si>
  <si>
    <t>**shinsei_KAKU_SUMI_KOUFU_NAME</t>
  </si>
  <si>
    <t>cst_KAKU_SUMI_KOUFU_DATE</t>
  </si>
  <si>
    <t>cst_KAKU_SUMI_KOUFU_NAME</t>
  </si>
  <si>
    <t>申請種類別表示</t>
  </si>
  <si>
    <t>cst_shinsei_KAKU_SUMI_NO_JOB_KIND</t>
  </si>
  <si>
    <t>cst_KAKU_SUMI_KOUFU_DATE_JOB_KIND</t>
  </si>
  <si>
    <t>cst_KAKU_SUMI_KOUFU_NAME_JOB_KIND</t>
  </si>
  <si>
    <t>cst_wskakunin_owner3__space3</t>
  </si>
  <si>
    <t>飯島</t>
  </si>
  <si>
    <t>修正依頼分（2021/5/6）</t>
  </si>
  <si>
    <t>cst_wskakunin_dairi1__space5</t>
  </si>
  <si>
    <t>修正依頼分（2021/5/6）　レイアウト修正</t>
  </si>
  <si>
    <t>修正依頼分（2021/5/12）</t>
  </si>
  <si>
    <t>建築物エネルギー消費性能確保計画に係る軽微な変更説明書</t>
  </si>
  <si>
    <t>申請者氏名</t>
  </si>
  <si>
    <t>　申請に係る建築物の建築物エネルギー消費性能確保計画について、建築物のエネルギー消費性能向上に関</t>
  </si>
  <si>
    <t>する法律施行規則第３条に該当する軽微な変更がありましたので、変更の内容を報告します。</t>
  </si>
  <si>
    <t>（１）建築物等の名称</t>
  </si>
  <si>
    <t>（２）建築物等の所在地</t>
  </si>
  <si>
    <t>（３）省エネ適合判定年月日・番号</t>
  </si>
  <si>
    <t>（４）変更の内容</t>
  </si>
  <si>
    <t>省エネ性能が向上する変更</t>
  </si>
  <si>
    <t>一定範囲内の省エネ性能が減少する変更</t>
  </si>
  <si>
    <t>再計算によって基準適合が明らかな変更（計画の抜本的な変更を除く）</t>
  </si>
  <si>
    <t>（５）備考</t>
  </si>
  <si>
    <t>１.この説明書は、完了検査申請の際に、申請に係る建築物の建築物エネルギー消費</t>
  </si>
  <si>
    <t xml:space="preserve"> 性能確保計画に軽微な変更があった場合に、完了検査申請書の第三面の別紙として</t>
  </si>
  <si>
    <t xml:space="preserve"> 添付してください。</t>
  </si>
  <si>
    <t>２.（４）変更の内容において、Ａにチェックした場合には第二面に、Ｂにチェック</t>
  </si>
  <si>
    <t xml:space="preserve"> した場合は第三面に必要事項を記入した上で、変更内容を説明するための図書を添</t>
  </si>
  <si>
    <t xml:space="preserve"> 付してください。Ｃにチェックした場合には軽微変更該当証明書及びその申請に要</t>
  </si>
  <si>
    <t xml:space="preserve"> した場合には軽微変更該当証明書及びその申請に要した図書を添付してください。</t>
  </si>
  <si>
    <t>業務規程第１号様式（業務規程第７条関係）</t>
  </si>
  <si>
    <t>軽微変更該当証明申請書</t>
  </si>
  <si>
    <t>　建築物のエネルギー消費性能の向上に関する法律施行規則第１１条の規定により、建築物エネルギー消費</t>
  </si>
  <si>
    <t>性能確保計画（非住宅部分に係る部分に限る。）の変更が同規則第３条（同規則第７条第２項において読み</t>
  </si>
  <si>
    <t>替えて準用する場合を含む。）の軽微な変更に該当していること証する書面の交付を申請します。この申請</t>
  </si>
  <si>
    <t>書及び添付図書に記載の事項は、事実に相違ありません。</t>
  </si>
  <si>
    <t>【軽微な変更をする建築物の直前の建築物エネルギー消費性能適合性判定又は軽微変更該当証明】</t>
  </si>
  <si>
    <t>【適合判定通知書番号又は軽微変更該当証明書番号】</t>
  </si>
  <si>
    <t>【適合判定通知書又は軽微変更該当証明書交付年月日】</t>
  </si>
  <si>
    <t>【適合判定通知書又は軽微変更該当証明書交付者】</t>
  </si>
  <si>
    <t>※決裁欄</t>
  </si>
  <si>
    <t>※軽微変更該当証明書番号欄</t>
  </si>
  <si>
    <t>　係員氏名　　別途</t>
  </si>
  <si>
    <t>（注意）第二面から第五面までとして建築物のエネルギー消費性能の向上に関する法律施行規則別記様式第一の第二面から第五面</t>
  </si>
  <si>
    <t>　までに記載すべき事項を記載した書類を添えてください。ただし、直前の建築物エネルギー消費性能適合性判定又は軽微変更該</t>
  </si>
  <si>
    <t>　当証明をセンターで実施している場合、変更に係る部分のみの提出とすることができます。</t>
  </si>
  <si>
    <t>軽微変更説明書</t>
  </si>
  <si>
    <t>軽微変更説明書 / 軽微変更該当証明申請書 シート追加</t>
  </si>
  <si>
    <t>会社情報 履歴</t>
  </si>
  <si>
    <t>状態</t>
  </si>
  <si>
    <t>履歴</t>
  </si>
  <si>
    <t>開始日</t>
  </si>
  <si>
    <t>会社タイプ</t>
  </si>
  <si>
    <t>代表者名</t>
  </si>
  <si>
    <t>会社名表記名</t>
  </si>
  <si>
    <t>誕生日</t>
  </si>
  <si>
    <t>帳票情報</t>
  </si>
  <si>
    <t>採用情報</t>
  </si>
  <si>
    <t>帳票名</t>
  </si>
  <si>
    <t>Ctrl</t>
  </si>
  <si>
    <t>検査結果</t>
  </si>
  <si>
    <t>会社名２</t>
  </si>
  <si>
    <t>理事長　岩 﨑  康 夫</t>
  </si>
  <si>
    <t>理事長　栁 澤  一 正</t>
  </si>
  <si>
    <t>理事長　福 島  克 季</t>
  </si>
  <si>
    <t>代表者名変更対応</t>
  </si>
  <si>
    <t>建築工事届第二面6.ハ．の木造に〇が付く条件を修正（木造が含まれていれば〇）</t>
  </si>
  <si>
    <t>省エネルギー基準適合仕様シートの有無</t>
  </si>
  <si>
    <t>1.有</t>
  </si>
  <si>
    <t>2.無</t>
  </si>
  <si>
    <t>※１</t>
  </si>
  <si>
    <t>耐火、準耐火構造以外の構造で、機構の定める一定の耐久性向上措置を施したものです。</t>
  </si>
  <si>
    <t>※２</t>
  </si>
  <si>
    <t>※３</t>
  </si>
  <si>
    <t>※４</t>
  </si>
  <si>
    <t>都市の低炭素化の促進に関する法律（平成24年法律第84号）の規定により集約都市開発事業計画が認定された住宅を含みます。</t>
  </si>
  <si>
    <t>※５</t>
  </si>
  <si>
    <t>建築物のエネルギー消費性能の向上に関する法律の規定により建築物エネルギー消費性能向上計画が認定された住宅をいいます。</t>
  </si>
  <si>
    <t>申請住宅が２戸以上の場合は申請戸数欄に戸数を記載した上で、第二面を申請戸数分提出してください。</t>
  </si>
  <si>
    <t>　独立行政法人住宅金融支援機構（以下「機構」といいます。）の証券化支援事業を活用した民間金融機関の住宅ローン（以下「フラット３５」といいます。）及び財形住宅融資の利用に際しては、機構の定める次の要件に該当する必要があることについて承知しており、これらの要件についてフラット３５のご案内等により確認しています。</t>
  </si>
  <si>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</si>
  <si>
    <t>　検査機関は、個人情報の保護に関する法令に基づき、申請者（以下「お客さま」といいます。）から提供を受けた個人情報を次の業務及び利用目的の達成に必要な範囲で利用いたします。</t>
  </si>
  <si>
    <t>ア　住宅に関する検査を行い、機構のフラット３５又は財形住宅融資に適用される技術的基準に適合することを証明する業務（以下「適合証明業務」といいます。）</t>
  </si>
  <si>
    <t>　ただし、個人情報の保護に関する法令に基づくお客さまの同意を得た上で、次表に示すとおり利用目的の達成に必要な範囲内で個人情報を機構等に提供することがあります。</t>
  </si>
  <si>
    <t>・中古住宅における適合証明書の発行の省略その他適合証明業務の事務の簡素化</t>
  </si>
  <si>
    <t>フラット３５及び財形住宅融資（新築住宅及び中古住宅）に関する次の事務を履行するため。</t>
  </si>
  <si>
    <r>
      <rPr>
        <sz val="10"/>
        <color theme="1"/>
        <rFont val="ＭＳ Ｐ明朝"/>
        <family val="1"/>
        <charset val="128"/>
      </rPr>
      <t>＊機構承認住宅（省令準耐火構造タイプ）の場合：承認番号</t>
    </r>
    <r>
      <rPr>
        <sz val="12"/>
        <color theme="1"/>
        <rFont val="ＭＳ Ｐ明朝"/>
        <family val="1"/>
        <charset val="128"/>
      </rPr>
      <t>（</t>
    </r>
  </si>
  <si>
    <t>建築物のエネルギー消費性能の向上に関する法律(平成27年法律第53号)の規定により建築物エネルギー消費性能向上計画が認定された住宅をいいます。</t>
  </si>
  <si>
    <t>申請住宅が２戸以上の場合は、申請戸数欄に戸数を記載した上で、第二面を申請戸数分提出してください。</t>
  </si>
  <si>
    <t>＊機構承認住宅（省令準耐火構造タイプ）の場合：承認番号（</t>
  </si>
  <si>
    <t>高齢者等配慮対策等級４等：評価方法基準による高齢者等配慮対策等級４以上（共同住宅の専用部分は、等級３で可）</t>
  </si>
  <si>
    <t>ア</t>
  </si>
  <si>
    <t>　住宅に関する検査を行い、機構のフラット３５又は財形住宅融資に適用される技術的基準に適合することを証明する業務（以下「適合証明業務」といいます。）</t>
  </si>
  <si>
    <t>竣工現場検査の申請に際して取得した個人情報は、次の目的で利用します。</t>
  </si>
  <si>
    <t>竣工現場検査申請書に記載されたお客さまの属性等（氏名、住所、電話番号等）、申請に関する住宅情報（所在地、構造、面積、仕様等）</t>
  </si>
  <si>
    <t>法改正対応（2021/10/1～）</t>
  </si>
  <si>
    <t>長期第二面　文字の見切れを修正</t>
  </si>
  <si>
    <t>2.耐震性</t>
  </si>
  <si>
    <t>旧適合申請書（2021/4版）追加</t>
  </si>
  <si>
    <t>適合申請書一面二面（2021/10版）シート名を変更</t>
  </si>
  <si>
    <t>業務規程第13号様式（第63条関係）</t>
  </si>
  <si>
    <t>業務規程第10号様式（第63条関係）</t>
  </si>
  <si>
    <t>業務規程第11号様式（第63条関係）</t>
  </si>
  <si>
    <t>一般財団法人さいたま住宅検査センター確認検査業務規程第63条第１項第２号により、届け出ます。</t>
  </si>
  <si>
    <t>ター確認検査業務規程第63条第１項第４号により届け出ます。</t>
  </si>
  <si>
    <t>工作物（法第88条第１項）</t>
  </si>
  <si>
    <t>工作物（法第88条第２項）</t>
  </si>
  <si>
    <t>業務規程第９号様式（第63条関係）</t>
  </si>
  <si>
    <t>確認検査業務規程第63条第１項第１号により届け出ます。</t>
  </si>
  <si>
    <t>4.完了検査実施後（工事完了後）は受理できませんのでご注意願います。</t>
  </si>
  <si>
    <t>届出様式変更</t>
  </si>
  <si>
    <t>業務規程第６号様式（第23条、第30条、第36条、第44条関係）</t>
  </si>
  <si>
    <t>業務規程第12号様式（第63条関係）</t>
  </si>
  <si>
    <t>取下げ届、工事取止届　修正</t>
  </si>
  <si>
    <t>工事取止届　年号を縮小表示</t>
  </si>
  <si>
    <t>【計画を変更する住宅の直前の（確認書・住宅性能評価書）】</t>
  </si>
  <si>
    <t>　　さい。</t>
  </si>
  <si>
    <t>第１号様式（第２条関係）（日本産業規格Ａ列４番）</t>
  </si>
  <si>
    <t>認　定　申　請　書</t>
  </si>
  <si>
    <t>　長期優良住宅の普及の促進に関する法律第５条</t>
  </si>
  <si>
    <t xml:space="preserve"> 第１項</t>
  </si>
  <si>
    <t>の規定に基づき、長期優良住宅建築等</t>
  </si>
  <si>
    <t xml:space="preserve"> 第２項</t>
  </si>
  <si>
    <t xml:space="preserve"> 第３項</t>
  </si>
  <si>
    <t>計画について認定を申請します。この申請書及び添付図書に記載の事項は、事実に相違ありません。</t>
  </si>
  <si>
    <t>受　付　欄</t>
  </si>
  <si>
    <t>認　定　番　号　欄</t>
  </si>
  <si>
    <t>　１．この様式において、「一戸建ての住宅」は、人の居住の用以外の用途に供する部分を有しない</t>
  </si>
  <si>
    <t>　　ものに限り、「共同住宅等」とは、共同住宅、長屋その他の一戸建ての住宅以外の住宅をいいま</t>
  </si>
  <si>
    <t>　　す。</t>
  </si>
  <si>
    <t>　　の氏名又は名称を記載してください。</t>
  </si>
  <si>
    <t>　　法人である場合には、代表者の氏名を併せて記載してください。</t>
  </si>
  <si>
    <t>　４．共同住宅等に係る申請にあっては、第三面を申請に係る住戸（認定を求める住戸）ごとに作成</t>
  </si>
  <si>
    <t>　　してください。</t>
  </si>
  <si>
    <t>長　期　優　良　住　宅　建　築　等　計　画</t>
  </si>
  <si>
    <t>１．建築をしようとする住宅の位置、構造及び設備並びに規模等に関する事項</t>
  </si>
  <si>
    <t>　〔建築物に関する事項〕</t>
  </si>
  <si>
    <t>【３．工事種別】</t>
  </si>
  <si>
    <t>増築・改築</t>
  </si>
  <si>
    <t>【４．建築面積】</t>
  </si>
  <si>
    <t>【５．床面積の合計】</t>
  </si>
  <si>
    <t>【６．建て方】</t>
  </si>
  <si>
    <t>【一戸建ての住宅の場合：各階の床面積】</t>
  </si>
  <si>
    <t>【共同住宅等の場合：住戸の数】</t>
  </si>
  <si>
    <t>申請対象住戸</t>
  </si>
  <si>
    <t>【７．建築物の高さ等】</t>
  </si>
  <si>
    <t>【９．長期使用構造等に係る構造及び設備の概要】</t>
  </si>
  <si>
    <t>別添設計内容説明書による</t>
  </si>
  <si>
    <t>【10．確認の特例】</t>
  </si>
  <si>
    <t>法第６条第２項の規定による申出の有無</t>
  </si>
  <si>
    <t>【11. 住宅の品質の確保の促進等に関する法律第６条の２第５項の適用の有無】　</t>
  </si>
  <si>
    <t>　　住宅の品質確保の促進等に関する法律（平成11年法律第81号）第６条の２第３項又は第４項</t>
  </si>
  <si>
    <t>　の規定により、その住宅の構造及び設備が長期使用構造等である旨が記載された確認書（住宅</t>
  </si>
  <si>
    <t>　の品質確保の促進等に関する法律施行規則（平成12年建設省令第20号）第７条の４第１項第１</t>
  </si>
  <si>
    <t>　号に規定する別記第11号の４様式）若しくは住宅性能評価書又はこれらの写しの添付の有無</t>
  </si>
  <si>
    <t>　〔申請に係る共同住宅等の住戸に関する事項〕</t>
  </si>
  <si>
    <t>【４．当該住戸への経路】</t>
  </si>
  <si>
    <t>【共用階段】</t>
  </si>
  <si>
    <t>【共用廊下】</t>
  </si>
  <si>
    <t>　　る情報を集約して記載すること等により記載すべき事項の全てが明示された別の書面をもって代</t>
  </si>
  <si>
    <t>　　えることができます。</t>
  </si>
  <si>
    <t>（第四面：法第５条第３項の規定に基づく申請の場合）</t>
  </si>
  <si>
    <t>２．建築後の住宅の維持保全の方法の概要</t>
  </si>
  <si>
    <t>３．住宅の建築に係る資金計画</t>
  </si>
  <si>
    <t>４．住宅の建築の実施時期</t>
  </si>
  <si>
    <t>〔建築に関する工事の着手の予定年月日〕</t>
  </si>
  <si>
    <t>〔建築に関する工事の完了の予定年月日〕</t>
  </si>
  <si>
    <t>５．譲受人の決定の予定時期</t>
  </si>
  <si>
    <t>１．３欄には、建築に要する費用の概算額を記載してください。また、共同住宅等に係る申請である</t>
  </si>
  <si>
    <t>　場合でも、一棟に係る費用を記載してください。</t>
  </si>
  <si>
    <t>２．この面は、複数の住戸に関する情報を集約して記載すること等により記載すべき事項の全てが明</t>
  </si>
  <si>
    <t>　示された別の書面をもって代えることができます。</t>
  </si>
  <si>
    <t>　２．法第５条第２項の規定に基づく申請にあっては、一戸建て住宅等分譲事業者及び譲受人の両者</t>
  </si>
  <si>
    <t>　３．申請者（法第５条第２項に基づく申請にあっては、一戸建て住宅等分譲事業者又は譲受人）が</t>
  </si>
  <si>
    <t>第１号の２様式（第２条関係）（日本産業規格Ａ列４番）</t>
  </si>
  <si>
    <t xml:space="preserve"> 第４項</t>
  </si>
  <si>
    <t xml:space="preserve"> 第５項</t>
  </si>
  <si>
    <t>　１．この様式において、「共同住宅等」とは、共同住宅、長屋その他の一戸建ての住宅以外の住宅</t>
  </si>
  <si>
    <t>　　をいいます。</t>
  </si>
  <si>
    <t>　２．申請者（法第５条第４項に基づく申請にあっては、区分所有住宅分譲事業者、同条第５項に基</t>
  </si>
  <si>
    <t>　　づく申請にあっては区分所有住宅の管理者等）が法人である場合には、代表者の氏名を併せて記</t>
  </si>
  <si>
    <t>　　載してください。</t>
  </si>
  <si>
    <t>【住戸の数】</t>
  </si>
  <si>
    <t>　２．【４．当該住戸への経路】の欄は該当するチェックボックスに「✔」マークを入れてください。</t>
  </si>
  <si>
    <t>　３．この面は、住宅性能表示等他の制度の申請書の写しに必要事項を補うこと、複数の住戸に関す</t>
  </si>
  <si>
    <t>（第四面：法第５条第４項の規定に基づく申請の場合）</t>
  </si>
  <si>
    <t>５．区分所有住宅の管理者等の決定の予定時期</t>
  </si>
  <si>
    <t>　１．３欄には、一棟の建築に要する費用の概算額を記載してください。</t>
  </si>
  <si>
    <t>　２．この面は、複数の住戸に関する情報を集約して記載すること等により記載すべき事項の全てが</t>
  </si>
  <si>
    <t>（第四面：法第５条第５項の規定に基づく申請の場合）</t>
  </si>
  <si>
    <t>２．建築後の住宅の維持保全の方法及び期間</t>
  </si>
  <si>
    <t>　本欄には、区分所有住宅の管理者等が建築後の住宅の維持保全を管理会社と共同して行う場合には、</t>
  </si>
  <si>
    <t>当該管理会社の名称についても記載してください。</t>
  </si>
  <si>
    <t>　①　建築に係る資金計画</t>
  </si>
  <si>
    <t>　②　維持保全に係る資金計画</t>
  </si>
  <si>
    <t>　１．３①欄には、一棟の建築に要する費用の概算額を記載してください。</t>
  </si>
  <si>
    <t>　３．この面は、複数の住戸に関する情報を集約して記載すること等により記載すべき事項の全てが明</t>
  </si>
  <si>
    <t>　　示された別の書面をもって代えることができます。</t>
  </si>
  <si>
    <t>第３号様式（第８条関係）（日本産業規格Ａ列４番）</t>
  </si>
  <si>
    <t>変 更 認 定 申 請 書</t>
  </si>
  <si>
    <t>１．長期優良住宅建築等計画の認定番号</t>
  </si>
  <si>
    <t>２．長期優良住宅建築等計画の認定年月日</t>
  </si>
  <si>
    <t>３．認定に係る住宅の位置</t>
  </si>
  <si>
    <t>４．当初認定時の工事種別</t>
  </si>
  <si>
    <t>第５号様式（第11条関係）（日本産業規格Ａ列４番）</t>
  </si>
  <si>
    <t>分譲事業者</t>
  </si>
  <si>
    <t>住所又は</t>
  </si>
  <si>
    <t>譲　受　人</t>
  </si>
  <si>
    <t>　長期優良住宅の普及の促進に関する法律第９条第１項の規定に基づき、長期優良住宅建築等計画の</t>
  </si>
  <si>
    <t>変更の認定を申請します。この申請書に記載の事項は、事実に相違ありません。</t>
  </si>
  <si>
    <t>　１．この様式において、「共同住宅等」とは、共同住宅、長屋その他の一戸建ての住宅（人の居住</t>
  </si>
  <si>
    <t>　　の用以外の用途に供する部分を有しないものに限ります。）以外の住宅をいいます。</t>
  </si>
  <si>
    <t>　３．共同住宅等に係る申請にあたっては、第一面を申請に係る住戸ごとに作成し、第二面について</t>
  </si>
  <si>
    <t>　　は、同時に申請する申請書のうちいずれかの申請書について作成し、他の申請書についてはこの</t>
  </si>
  <si>
    <t>　　面の作成を省略することができます。</t>
  </si>
  <si>
    <t>１．建築後の長期優良住宅の維持保全の方法及び期間</t>
  </si>
  <si>
    <t>２．住宅の建築及び維持保全に係る資金計画</t>
  </si>
  <si>
    <t>　１．①欄には、建築に要する費用の概算額を記載してください。</t>
  </si>
  <si>
    <t>　２．②欄には、住宅の修繕に要する費用の年間積み立て予定額を記載してください。</t>
  </si>
  <si>
    <t>　３．共同住宅等に係る申請である場合でも、①、②欄とも、一棟に係る費用を記載してください。</t>
  </si>
  <si>
    <t>３．法第５条第２項の規定による認定を受けようとする住宅の維持保全を行う者</t>
  </si>
  <si>
    <t>　②　譲受人が建築後の住宅の維持保全を他の者と共同して行う場合、当該他の者の氏名又は名称</t>
  </si>
  <si>
    <t>　２．一戸建て住宅等分譲事業者又は譲受人が法人である場合には、代表者の氏名を併せて記載して</t>
  </si>
  <si>
    <t>第６号様式（第13条関係）（日本産業規格Ａ列４番）</t>
  </si>
  <si>
    <t>　長期優良住宅の普及の促進に関する法律第９条第３項の規定に基づき、長期優良住宅建築等計画の</t>
  </si>
  <si>
    <t>　　区分所有住宅分譲事業者又は区分所有住宅の管理者等が法人である場合には、代表者の氏名を併</t>
  </si>
  <si>
    <t>　せて記載してください。</t>
  </si>
  <si>
    <t>　　本欄には、区分所有住宅の管理者等が建築後の住宅の維持保全を管理会社と共同して行う</t>
  </si>
  <si>
    <t>　場合には、当該管理会社の名称についても記載ください。</t>
  </si>
  <si>
    <t>　３．①、②欄とも、一棟に係る費用を記載してください。</t>
  </si>
  <si>
    <t>３．住宅の建築の実施時期</t>
  </si>
  <si>
    <t>第４号様式（第３条関係）</t>
  </si>
  <si>
    <t>　一般財団法人さいたま住宅検査センター　殿</t>
  </si>
  <si>
    <t>　住宅の品質確保の促進等に関する法律第５条第１項の規定に基づき、設計住宅性能評価を申請します。</t>
  </si>
  <si>
    <t>この申請書及び添付図書に記載の事項は、事実に相違ありません。</t>
  </si>
  <si>
    <t>【１．申請者】</t>
  </si>
  <si>
    <t>【３．建築主】</t>
  </si>
  <si>
    <t>【４．設計者】　</t>
  </si>
  <si>
    <t>)建築士</t>
  </si>
  <si>
    <t>)登録</t>
  </si>
  <si>
    <t>)建築士事務所</t>
  </si>
  <si>
    <t>)知事登録第</t>
  </si>
  <si>
    <t>【５．設計住宅性能評価を希望する性能表示事項】</t>
  </si>
  <si>
    <t>【６．長期使用構造等であることの確認の要否】</t>
  </si>
  <si>
    <t>要</t>
  </si>
  <si>
    <t>否</t>
  </si>
  <si>
    <t>【７．備　考】</t>
  </si>
  <si>
    <t xml:space="preserve"> ※６．が要の場合</t>
  </si>
  <si>
    <t>工事着手年月日：</t>
  </si>
  <si>
    <t>認定申請予定年月日：</t>
  </si>
  <si>
    <t>【２．都市計画区域及び準都市計画区域の内外の別等】</t>
  </si>
  <si>
    <t>【３．防火地域】</t>
  </si>
  <si>
    <t>【４．敷地面積】</t>
  </si>
  <si>
    <t>【５．建 て 方】</t>
  </si>
  <si>
    <t>【６．建築面積】</t>
  </si>
  <si>
    <t>【７．延べ面積】</t>
  </si>
  <si>
    <t xml:space="preserve"> ※第２面_６．が要の場合</t>
  </si>
  <si>
    <t>１階：</t>
  </si>
  <si>
    <t>　階：</t>
  </si>
  <si>
    <t>【８．住戸の数】</t>
  </si>
  <si>
    <t>【９．建築物の高さ等】</t>
  </si>
  <si>
    <t>【10．利用関係】</t>
  </si>
  <si>
    <t>【11．その他必要な事項】</t>
  </si>
  <si>
    <t>【12．備　考】</t>
  </si>
  <si>
    <t>１．各面共通</t>
  </si>
  <si>
    <t>　　数字は算用数字を、単位はメートル法を用いてください。</t>
  </si>
  <si>
    <t>　　※印のある欄は記入しないでください。</t>
  </si>
  <si>
    <t>　①　申請者からの委任を受けて申請を代理で行う者がいる場合においては、２欄に記入してください。</t>
  </si>
  <si>
    <t>　②　申請者が２以上のときは、１欄には代表となる申請者のみについて記入し、別紙に他の申請者についてそれ</t>
  </si>
  <si>
    <t>　　ぞれ必要な事項を記入してください。</t>
  </si>
  <si>
    <t>　③　建築主が２以上のときは、３欄には代表となる建築主のみについて記入し、別紙に他の建築主についてそれ</t>
  </si>
  <si>
    <t>　　ぞれ必要な事項を記入して添えてください。</t>
  </si>
  <si>
    <t>　④　４欄の郵便番号、所在地及び電話番号には、設計者が建築士事務所に所属しているときはそれぞれ建築士事</t>
  </si>
  <si>
    <t>　　務所のものを、設計者が建築士事務所に属してないときはそれぞれ設計者のもの（所在地は住所とします。）</t>
  </si>
  <si>
    <t xml:space="preserve">  　を書いてください。</t>
  </si>
  <si>
    <t>　⑤　５欄は、必須評価事項以外で設計住宅性能評価を希望する性能表示事項を記入してください。</t>
  </si>
  <si>
    <t>　⑥　６欄には、住宅の品質確保の促進等に関する法律第６条の２の規定による長期使用構造等（長期優良住宅の</t>
  </si>
  <si>
    <t>　　普及の促進に関する法律（平成20年法律第87号）第２条第４項に規定する長期使用構造等をいう。）であるこ</t>
  </si>
  <si>
    <t>　　との確認の要否について、該当するチェックボックスに「レ」マークを入れてください。</t>
  </si>
  <si>
    <t>　⑦　６欄において、「要」のチェックボックスに「レ」マークを入れた場合は、７欄に工事の着手予定年月日及</t>
  </si>
  <si>
    <t>　　び認定申請予定年月日について記載してください。</t>
  </si>
  <si>
    <t>　①　１欄は、地名地番と併せて住居表示が定まっているときは、当該住居表示を括弧書きで併記してください。</t>
  </si>
  <si>
    <t>　②　２欄は、該当するチェックボックスに「レ」マークを入れてください。だだし、建築物の敷地が都市計画区</t>
  </si>
  <si>
    <t>　　域、準都市計画区域又はこれらの区域以外の区域のうち２以上の区域にわたる場合においては、当該敷地の過</t>
  </si>
  <si>
    <t>　　半の属する区域について記入してください。なお、当該敷地が３の区域にわたる場合で、かつ、当該敷地の過</t>
  </si>
  <si>
    <t>　　半の属する区域がない場合においては、都市計画区域又は準都市計画区域のうち、当該敷地の属する面積が大</t>
  </si>
  <si>
    <t>　　きい区域について記入してください。</t>
  </si>
  <si>
    <t>　③　３欄は、該当するチェックボックスに「レ」マークを入れてください。なお、建築物の敷地が防火地域、準</t>
  </si>
  <si>
    <t>　　防火地域又は指定のない区域のうち２以上の地域又は区域にわたるときは、それぞれの地域又は区域について</t>
  </si>
  <si>
    <t>　　記入してください。</t>
  </si>
  <si>
    <t>　④　７欄は、第二面６欄において、「要」のチェックボックスに「レ」マークを入れた場合は、各階の床面積を</t>
  </si>
  <si>
    <t>　　併せて記載してください。</t>
  </si>
  <si>
    <t>　④　10欄の「利用関係」は、該当するチェックボックスに「レ」マークを入れてください。なお、利用関係が未</t>
  </si>
  <si>
    <t xml:space="preserve">  　定のときは、予定する利用関係としてください。また、「持家」、「貸家」、「給与住宅」、「分譲住宅」と</t>
  </si>
  <si>
    <t xml:space="preserve">  　は、次のとおりです。</t>
  </si>
  <si>
    <t>　⑤　ここに書き表せない事項で、評価に当たり特に注意を要する事項等は、11欄又は別紙に記載して添えてくだ</t>
  </si>
  <si>
    <t xml:space="preserve">  　さい。</t>
  </si>
  <si>
    <t>　⑥　変更設計住宅性能評価に係る申請の際は、12欄に第三面に係る部分の概要について記入してください。</t>
  </si>
  <si>
    <t>第11号の２様式（第７条の２関係）</t>
  </si>
  <si>
    <t>確 認 申 請 書</t>
  </si>
  <si>
    <t>　住宅の品質確保の促進等に関する法律第６条の２第１項の規定に基づき、本申請に係る住宅の構造</t>
  </si>
  <si>
    <t>及び設備が長期使用構造等（長期優良住宅の普及の促進に関する法律（平成20年法律第87号）第２条</t>
  </si>
  <si>
    <t>第４項に規定する長期使用構造等をいう。）であることの確認を行うことを求めます。この申請書及</t>
  </si>
  <si>
    <t>び添付図書に記載の事項は、事実に相違ありません。</t>
  </si>
  <si>
    <t>　　てください。</t>
  </si>
  <si>
    <t>３．　数字は算用数字を、単位はメートル法を用いてください。</t>
  </si>
  <si>
    <t>４．　※印のある欄は記入しないでください。</t>
  </si>
  <si>
    <t>備考　この用紙の大きさは、日本産業規格Ａ４としてください。</t>
  </si>
  <si>
    <t>　以下の表示を希望します。</t>
  </si>
  <si>
    <t>　　免震建築物、耐震等級２又は耐震等級３に係る適合審査を受けようとする場合</t>
  </si>
  <si>
    <t>耐震等級３</t>
  </si>
  <si>
    <t>１．　この面は、共同住宅等に係る申請の場合に作成してください。</t>
  </si>
  <si>
    <t>２．　この面は、申請対象住戸について作成してください。</t>
  </si>
  <si>
    <t>第11号の３様式（第７条の２関係）</t>
  </si>
  <si>
    <t>変 更 確 認 申 請 書</t>
  </si>
  <si>
    <t>　下記の住宅について、住宅の品質確保の促進等に関する法律第６条の２第１項の規定に基づき、変更</t>
  </si>
  <si>
    <t>確認を行うことを求めます。この申請書及び添付図書に記載の事項は、事実に相違ありません。</t>
  </si>
  <si>
    <t>１. 確認書又は住宅性能評価書交付番号</t>
  </si>
  <si>
    <t>２. 確認書又は住宅性能評価書交付年月日</t>
  </si>
  <si>
    <t>３. 確認書又は住宅性能評価書交付者</t>
  </si>
  <si>
    <t>　理事長　福島　克季</t>
  </si>
  <si>
    <t>４. 確認書又は住宅性能評価書に係る住宅の位置</t>
  </si>
  <si>
    <t>変更設計住宅性能評価申請書</t>
  </si>
  <si>
    <t>確認申請書</t>
  </si>
  <si>
    <t>軽微変更該当証明申請書_長期</t>
  </si>
  <si>
    <t>変更認定申請書_8条1項</t>
  </si>
  <si>
    <t>変更確認申請書_第一面</t>
  </si>
  <si>
    <t>帳票差し替え、追加</t>
  </si>
  <si>
    <t>帳票修正</t>
  </si>
  <si>
    <t>認定申請書（一戸建て）</t>
  </si>
  <si>
    <t>認定申請書（共同住宅等）</t>
  </si>
  <si>
    <t>変更確認申請書</t>
  </si>
  <si>
    <t>軽微変更該当証明申請書（長期使用構造等確認）</t>
  </si>
  <si>
    <t>dAName</t>
  </si>
  <si>
    <t>第二面_長期、確認申請書_第二面　各階の床面積の書式を数値に設定</t>
  </si>
  <si>
    <t>（第四面：法第５条第１項又は第２項の規定に基づく申請の場合）</t>
  </si>
  <si>
    <t>１．３①欄には、建築に要する費用の概算額を記載してください。</t>
  </si>
  <si>
    <t>長期　認定申請書　差し替え、確認申請書/変更確認申請書　代理者→代表者</t>
  </si>
  <si>
    <t>【1.着工及び工事完了の予定期日】</t>
  </si>
  <si>
    <t>【イ.着工予定期日】</t>
  </si>
  <si>
    <t>【ロ.工事完了予定期日】</t>
  </si>
  <si>
    <t>【2.建築主】</t>
  </si>
  <si>
    <t>【イ.建築主の種別】</t>
  </si>
  <si>
    <t>【ロ.資本の額又は出資の総額】</t>
  </si>
  <si>
    <t>(1)1,000万円以下</t>
  </si>
  <si>
    <t>(2)1,000万円超～3,000万円以下</t>
  </si>
  <si>
    <t>(3)3,000万円超～1億円以下</t>
  </si>
  <si>
    <t>(4)1億円超～10億円以下</t>
  </si>
  <si>
    <t>(5)10億円超</t>
  </si>
  <si>
    <t>【3.敷地の位置】</t>
  </si>
  <si>
    <t>多用途</t>
  </si>
  <si>
    <t>【ニ．工事の予定期間】</t>
  </si>
  <si>
    <t>月間)</t>
  </si>
  <si>
    <t>【ホ.工事部分の</t>
  </si>
  <si>
    <t>【ヘ.建築工事費予定額】</t>
  </si>
  <si>
    <t>【ト.新築工事の場合における地上の階数】</t>
  </si>
  <si>
    <t>【チ.新築工事の場合における地下の階数】</t>
  </si>
  <si>
    <t>【ロ.新設又はその他の別】</t>
  </si>
  <si>
    <t>(1)新設</t>
  </si>
  <si>
    <t>(2)その他</t>
  </si>
  <si>
    <t>【ハ.新設住宅の資金】</t>
  </si>
  <si>
    <t>(1)民間資金住宅</t>
  </si>
  <si>
    <t>(2)公営住宅</t>
  </si>
  <si>
    <t>(3)住宅金融支援機構住宅</t>
  </si>
  <si>
    <t>(4)都市再生機構住宅</t>
  </si>
  <si>
    <t>(5)その他</t>
  </si>
  <si>
    <t>【ニ.住宅の建築工法】</t>
  </si>
  <si>
    <t>【ホ.住宅の種類】</t>
  </si>
  <si>
    <t>【ヘ.住宅の建て方】</t>
  </si>
  <si>
    <t>(3)共同住宅</t>
  </si>
  <si>
    <t>【ト.利用関係】</t>
  </si>
  <si>
    <t>【チ.住宅の戸数】</t>
  </si>
  <si>
    <t>【リ.工事部分の</t>
  </si>
  <si>
    <t>【2.除却原因】</t>
  </si>
  <si>
    <t>【3.構造】</t>
  </si>
  <si>
    <t>基準法　法改正対応</t>
  </si>
  <si>
    <t>変更認定申請書（8条1項）</t>
  </si>
  <si>
    <t>変更認定申請書（11条）</t>
  </si>
  <si>
    <t>変更認定申請書（13条）</t>
  </si>
  <si>
    <t>認定申請書　代理者→代表者に修正</t>
  </si>
  <si>
    <t>取止め届　延べ面積リンク先変更</t>
  </si>
  <si>
    <t>建築工事届　修正</t>
  </si>
  <si>
    <t>居住専用住宅（附属建築物を除く。）</t>
  </si>
  <si>
    <t>居住専用住宅附属建築物（物置，車庫等）</t>
  </si>
  <si>
    <t>寮，寄宿舎，合宿所（附属建築物を除く。）</t>
  </si>
  <si>
    <t>寮，寄宿舎，合宿所附属建築物（物置，車庫等）</t>
  </si>
  <si>
    <t>他に分類されない居住専用建築物</t>
  </si>
  <si>
    <t>農業，林業，漁業，水産養殖業</t>
  </si>
  <si>
    <t>鉱業，採石業，砂利採取業</t>
  </si>
  <si>
    <t>建設業</t>
  </si>
  <si>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</si>
  <si>
    <t>化学工業，石油製品・石炭製品製造業</t>
  </si>
  <si>
    <t>鉄鋼業，非鉄金属製造業，金属製品製造業</t>
  </si>
  <si>
    <t>はん用機械器具製造業，生産用機械器具製造業，業務用機械器具製造業，電子部品・デバイス・電子回路製造業，電気機械器具製造業，情報通信機械器具製造業，輸送用機械器具製造業</t>
  </si>
  <si>
    <t>ゴム製品製造業，なめし革・同製品・毛皮製造業，その他の製造業</t>
  </si>
  <si>
    <t>電気業</t>
  </si>
  <si>
    <t>ガス業</t>
  </si>
  <si>
    <t>熱供給業</t>
  </si>
  <si>
    <t>水道業</t>
  </si>
  <si>
    <t>通信業</t>
  </si>
  <si>
    <t>放送業，情報サービス業，インターネット附随サービス業</t>
  </si>
  <si>
    <t>映像・音声・文字情報製作業（新聞業及び出版業を除く。）</t>
  </si>
  <si>
    <t>映像・音声・文字情報制作業（新聞業及び出版業に限る。）</t>
  </si>
  <si>
    <t>鉄道業，道路旅客運送業，道路貨物運送業，水運業，航空，運輸業，倉庫業，運輸に附帯するサービス業</t>
  </si>
  <si>
    <t>卸売業，小売業</t>
  </si>
  <si>
    <t>金融業，保険業</t>
  </si>
  <si>
    <t>不動産取引業，不動産賃貸業・管理業（駐車場業を除く。）</t>
  </si>
  <si>
    <t>不動産賃貸業・管理業（駐車場業に限る。）</t>
  </si>
  <si>
    <t>宿泊業</t>
  </si>
  <si>
    <t>飲食店，持ち帰り・配達飲食サービス業</t>
  </si>
  <si>
    <t>学校教育</t>
  </si>
  <si>
    <t>その他の教育及び学習支援業（社会教育に限る。）</t>
  </si>
  <si>
    <t>その他の教育及び学習支援業（学習塾及び教養・技能教授業に限る。）</t>
  </si>
  <si>
    <t>その他の教育及び学習支援業（記号35及び記号36に該当するものを除く。）</t>
  </si>
  <si>
    <t>医療業，保健衛生</t>
  </si>
  <si>
    <t>社会保険・社会福祉・介護事業</t>
  </si>
  <si>
    <t>郵便業（信書便事業を含む。），郵便局</t>
  </si>
  <si>
    <t>学術・開発研究機関，政治・経済・文化団体</t>
  </si>
  <si>
    <t>その他の生活関連サービス業（旅行業に限る。）</t>
  </si>
  <si>
    <t>娯楽業</t>
  </si>
  <si>
    <t>宗教</t>
  </si>
  <si>
    <t>物品賃貸業，専門サービス業，広告業，技術サービス業，洗濯・理容・美容・浴場業，その他の生活関連サービス業（旅行業を除く。），協同組合，サービス業（他に分類されないもの）（記号41及び記号44に該当するものを除く。）</t>
  </si>
  <si>
    <t>国家公務，地方公務</t>
  </si>
  <si>
    <t>他に分類されないもの</t>
  </si>
  <si>
    <t>項目リスト　工事届用主要用途区分設定</t>
  </si>
  <si>
    <t>　※フラット３５Ｓ（金利Aプラン）「耐久性・可変性」及びフラット３５維持保全型（長期優良住宅）確認の条件</t>
  </si>
  <si>
    <t>2.木造（耐久性あり）※１</t>
  </si>
  <si>
    <t>3.省令準耐＊</t>
  </si>
  <si>
    <t>機構承認住宅
（設計登録タイプ）の場合</t>
  </si>
  <si>
    <t>　会社名（</t>
  </si>
  <si>
    <t>承認番号（</t>
  </si>
  <si>
    <t>フラット３５Ｓ又は
フラット３５維持保全型の
適用の有無</t>
  </si>
  <si>
    <t>フラット３５Ｓ</t>
  </si>
  <si>
    <t>フラット３５維持保全型</t>
  </si>
  <si>
    <t>上記で「1.有」を選択した場合のみ以下を記入してください。</t>
  </si>
  <si>
    <t>申請住宅が土砂災害特別警戒区域（レッドゾーン）内に含まれないことを確認した。</t>
  </si>
  <si>
    <t>注）</t>
  </si>
  <si>
    <t xml:space="preserve">レッドゾーン内に含まれる場合はフラット３５Ｓ又はフラット３５維持保全型を利用できません。
</t>
  </si>
  <si>
    <t>フラット３５Ｓ
適用基準</t>
  </si>
  <si>
    <t>金利B
プラン</t>
  </si>
  <si>
    <t>1.省エネルギー性</t>
  </si>
  <si>
    <t>3.バリアフリー性</t>
  </si>
  <si>
    <t>4.耐久性・可変性</t>
  </si>
  <si>
    <t>劣化対策等級３以上等※２</t>
  </si>
  <si>
    <t>金利A
プラン</t>
  </si>
  <si>
    <t>6.耐震性</t>
  </si>
  <si>
    <t>7.バリアフリー性</t>
  </si>
  <si>
    <t>高齢者等配慮対策等級４等※２</t>
  </si>
  <si>
    <t>8.耐久性・可変性</t>
  </si>
  <si>
    <t>長期優良住宅</t>
  </si>
  <si>
    <t>フラット３５維持保全型適用基準</t>
  </si>
  <si>
    <t>劣化対策等級３等　：　評価方法基準による劣化対策等級３、維持管理対策等級２以上及び一定の更新対策（一戸建て以外の場合に限ります。）が必要</t>
  </si>
  <si>
    <t>高齢者等配慮対策等級４等　：　評価方法基準による高齢者等配慮対策等級４以上（共同住宅の専用部分は等級３でも可）</t>
  </si>
  <si>
    <t>　フラット３５Ｓ又はフラット３５維持保全型を利用する場合は、金融機関への申込期間が定められていますので、当該申込期間内に借入申込みを行う必要があることを承知しています。</t>
  </si>
  <si>
    <t>　フラット３５Ｓ又はフラット３５維持保全型を利用する場合は、それぞれの基準のうちいずれか１つ以上の基準に適合することが必要であることを承知しています。</t>
  </si>
  <si>
    <t>　検査機関は、個人情報の保護に関する法律（平成15年法律第57号）第27条第１項各号に掲げる場合を除き、お客さまから提供を受けた個人情報を第三者に提供することはありません。</t>
  </si>
  <si>
    <t>設計検査申請書に記載されたお客さまの属性等（氏名、住所、電話番号等）、申請に関する住宅情報（所在地、構造、面積、仕様等）</t>
  </si>
  <si>
    <t>・財形住宅融資、フラット３５に関する債権の譲受け又は保険・保証の対象となる住宅等の審査及びその他の事務</t>
  </si>
  <si>
    <t>設申一面_旧</t>
  </si>
  <si>
    <t>設申二面戸_旧</t>
  </si>
  <si>
    <t>3.準耐火（</t>
  </si>
  <si>
    <t>3.省令準耐＊）</t>
  </si>
  <si>
    <t>）　承認番号（</t>
  </si>
  <si>
    <t>　フラット３５Ｓ又はフラット３５維持保全型を利用する場合は、それぞれの基準のうちいずれか１つ以上の基準に適合する必要があることを承知しています。</t>
  </si>
  <si>
    <t>2.中間現場検査を省略 ： 下記検査実施機関名 ［</t>
  </si>
  <si>
    <r>
      <t>2.木造（耐久性あり）</t>
    </r>
    <r>
      <rPr>
        <sz val="10"/>
        <color theme="1"/>
        <rFont val="ＭＳ Ｐ明朝"/>
        <family val="1"/>
        <charset val="128"/>
      </rPr>
      <t>※１</t>
    </r>
  </si>
  <si>
    <t>劣化対策等級３等：評価方法基準による劣化対策等級３、維持管理対策等級２以上及び一定の更新対策（一戸建て以外の場合に限ります。）が必要</t>
  </si>
  <si>
    <t>中現申一面_旧</t>
  </si>
  <si>
    <t>中現申二面_旧</t>
  </si>
  <si>
    <t>適合申一面</t>
  </si>
  <si>
    <t>適合申二面戸</t>
  </si>
  <si>
    <t>適合申一面_旧</t>
  </si>
  <si>
    <t>適合申二面戸_旧</t>
  </si>
  <si>
    <t>申請者別紙</t>
  </si>
  <si>
    <t>建築主別紙</t>
  </si>
  <si>
    <t>【申請者】　（代表となる申請者以外の申請者）</t>
  </si>
  <si>
    <t xml:space="preserve"> 【氏名又は名称のフリガナ】</t>
  </si>
  <si>
    <t xml:space="preserve"> 【氏名又は名称】</t>
  </si>
  <si>
    <t xml:space="preserve"> 【郵便番号】</t>
  </si>
  <si>
    <t xml:space="preserve"> 【住所】</t>
  </si>
  <si>
    <t xml:space="preserve"> 【電話番号】</t>
  </si>
  <si>
    <t>【建築主】　（代表となる建築主以外の建築主）</t>
  </si>
  <si>
    <t>長期確認帳票に　別紙追加</t>
  </si>
  <si>
    <t>㎡）</t>
  </si>
  <si>
    <t>㎡)</t>
  </si>
  <si>
    <t>建築工事届　第二面ホ、第三面チ・リ　単位追加</t>
  </si>
  <si>
    <t xml:space="preserve">戸)( </t>
  </si>
  <si>
    <t xml:space="preserve">㎡)( </t>
  </si>
  <si>
    <t>戸)</t>
  </si>
  <si>
    <t>cst_wskakunin_owner4__space_KANA</t>
  </si>
  <si>
    <t>cst_wskakunin_owner5__space_KANA</t>
  </si>
  <si>
    <t>cst_wskakunin_owner6__space_KANA</t>
  </si>
  <si>
    <t>cst_wskakunin_owner7__space_KANA</t>
  </si>
  <si>
    <t>cst_wskakunin_owner8__space_KANA</t>
  </si>
  <si>
    <t>cst_wskakunin_owner6__space</t>
  </si>
  <si>
    <t>cst_wskakunin_owner7__space</t>
  </si>
  <si>
    <t>cst_wskakunin_owner8__space</t>
  </si>
  <si>
    <t>代理者6</t>
  </si>
  <si>
    <t>代理者7</t>
  </si>
  <si>
    <t>代理者8</t>
  </si>
  <si>
    <t>**wskakunin_dairi6__sikaku</t>
  </si>
  <si>
    <t>**wskakunin_dairi6_SIKAKU__label</t>
  </si>
  <si>
    <t>**wskakunin_dairi6_TOUROKU_KIKAN__label</t>
  </si>
  <si>
    <t>**wskakunin_dairi6_KENTIKUSI_NO</t>
  </si>
  <si>
    <t>**wskakunin_dairi6_NAME</t>
  </si>
  <si>
    <t>**wskakunin_dairi6_NAME_KANA</t>
  </si>
  <si>
    <t>**wskakunin_dairi6_JIMU__sikaku</t>
  </si>
  <si>
    <t>**wskakunin_dairi6_JIMU_SIKAKU__label</t>
  </si>
  <si>
    <t>**wskakunin_dairi6_JIMU_TOUROKU_KIKAN__label</t>
  </si>
  <si>
    <t>**wskakunin_dairi6_JIMU_NO</t>
  </si>
  <si>
    <t>**wskakunin_dairi6_JIMU_NAME</t>
  </si>
  <si>
    <t>**wskakunin_dairi6_ZIP</t>
  </si>
  <si>
    <t>**wskakunin_dairi6__address</t>
  </si>
  <si>
    <t>**wskakunin_dairi6_TEL</t>
  </si>
  <si>
    <t>**wskakunin_dairi6_FAX</t>
  </si>
  <si>
    <t>cst_wskakunin_dairi6__sikaku</t>
  </si>
  <si>
    <t>cst_wskakunin_dairi6_SIKAKU</t>
  </si>
  <si>
    <t>cst_wskakunin_dairi6_TOUROKU_KIKAN</t>
  </si>
  <si>
    <t>cst_wskakunin_dairi6_KENTIKUSI_NO</t>
  </si>
  <si>
    <t>cst_wskakunin_dairi6_NAME</t>
  </si>
  <si>
    <t>cst_wskakunin_dairi6_NAME_KANA</t>
  </si>
  <si>
    <t>cst_wskakunin_dairi6_JIMU_SIKAKU</t>
  </si>
  <si>
    <t>cst_wskakunin_dairi6_JIMU__sikaku</t>
  </si>
  <si>
    <t>cst_wskakunin_dairi6_JIMU_TOUROKU_KIKAN</t>
  </si>
  <si>
    <t>cst_wskakunin_dairi6_JIMU_NO</t>
  </si>
  <si>
    <t>cst_wskakunin_dairi6_JIMU_NAME</t>
  </si>
  <si>
    <t>cst_wskakunin_dairi6_ZIP</t>
  </si>
  <si>
    <t>cst_wskakunin_dairi6__address</t>
  </si>
  <si>
    <t>cst_wskakunin_dairi6_TEL</t>
  </si>
  <si>
    <t>cst_wskakunin_dairi6_FAX</t>
  </si>
  <si>
    <t>cst_wskakunin_dairi6__space</t>
  </si>
  <si>
    <t>**wskakunin_dairi7__sikaku</t>
  </si>
  <si>
    <t>**wskakunin_dairi7_SIKAKU__label</t>
  </si>
  <si>
    <t>**wskakunin_dairi7_TOUROKU_KIKAN__label</t>
  </si>
  <si>
    <t>**wskakunin_dairi7_KENTIKUSI_NO</t>
  </si>
  <si>
    <t>**wskakunin_dairi7_NAME</t>
  </si>
  <si>
    <t>**wskakunin_dairi7_NAME_KANA</t>
  </si>
  <si>
    <t>**wskakunin_dairi7_JIMU__sikaku</t>
  </si>
  <si>
    <t>**wskakunin_dairi7_JIMU_SIKAKU__label</t>
  </si>
  <si>
    <t>**wskakunin_dairi7_JIMU_TOUROKU_KIKAN__label</t>
  </si>
  <si>
    <t>**wskakunin_dairi7_JIMU_NO</t>
  </si>
  <si>
    <t>**wskakunin_dairi7_JIMU_NAME</t>
  </si>
  <si>
    <t>**wskakunin_dairi7_ZIP</t>
  </si>
  <si>
    <t>**wskakunin_dairi7__address</t>
  </si>
  <si>
    <t>**wskakunin_dairi7_TEL</t>
  </si>
  <si>
    <t>**wskakunin_dairi7_FAX</t>
  </si>
  <si>
    <t>cst_wskakunin_dairi7__sikaku</t>
  </si>
  <si>
    <t>cst_wskakunin_dairi7_SIKAKU</t>
  </si>
  <si>
    <t>cst_wskakunin_dairi7_TOUROKU_KIKAN</t>
  </si>
  <si>
    <t>cst_wskakunin_dairi7_KENTIKUSI_NO</t>
  </si>
  <si>
    <t>cst_wskakunin_dairi7_NAME</t>
  </si>
  <si>
    <t>cst_wskakunin_dairi7_NAME_KANA</t>
  </si>
  <si>
    <t>cst_wskakunin_dairi7_JIMU__sikaku</t>
  </si>
  <si>
    <t>cst_wskakunin_dairi7_JIMU_SIKAKU</t>
  </si>
  <si>
    <t>cst_wskakunin_dairi7_JIMU_TOUROKU_KIKAN</t>
  </si>
  <si>
    <t>cst_wskakunin_dairi7_JIMU_NO</t>
  </si>
  <si>
    <t>cst_wskakunin_dairi7_JIMU_NAME</t>
  </si>
  <si>
    <t>cst_wskakunin_dairi7_ZIP</t>
  </si>
  <si>
    <t>cst_wskakunin_dairi7__address</t>
  </si>
  <si>
    <t>cst_wskakunin_dairi7_TEL</t>
  </si>
  <si>
    <t>cst_wskakunin_dairi7_FAX</t>
  </si>
  <si>
    <t>cst_wskakunin_dairi7__space</t>
  </si>
  <si>
    <t>**wskakunin_dairi8__sikaku</t>
  </si>
  <si>
    <t>**wskakunin_dairi8_SIKAKU__label</t>
  </si>
  <si>
    <t>**wskakunin_dairi8_TOUROKU_KIKAN__label</t>
  </si>
  <si>
    <t>**wskakunin_dairi8_KENTIKUSI_NO</t>
  </si>
  <si>
    <t>**wskakunin_dairi8_NAME</t>
  </si>
  <si>
    <t>**wskakunin_dairi8_NAME_KANA</t>
  </si>
  <si>
    <t>**wskakunin_dairi8_JIMU__sikaku</t>
  </si>
  <si>
    <t>**wskakunin_dairi8_JIMU_SIKAKU__label</t>
  </si>
  <si>
    <t>**wskakunin_dairi8_JIMU_TOUROKU_KIKAN__label</t>
  </si>
  <si>
    <t>**wskakunin_dairi8_JIMU_NO</t>
  </si>
  <si>
    <t>**wskakunin_dairi8_JIMU_NAME</t>
  </si>
  <si>
    <t>**wskakunin_dairi8_ZIP</t>
  </si>
  <si>
    <t>**wskakunin_dairi8__address</t>
  </si>
  <si>
    <t>**wskakunin_dairi8_TEL</t>
  </si>
  <si>
    <t>**wskakunin_dairi8_FAX</t>
  </si>
  <si>
    <t>cst_wskakunin_dairi8__sikaku</t>
  </si>
  <si>
    <t>cst_wskakunin_dairi8_SIKAKU</t>
  </si>
  <si>
    <t>cst_wskakunin_dairi8_TOUROKU_KIKAN</t>
  </si>
  <si>
    <t>cst_wskakunin_dairi8_KENTIKUSI_NO</t>
  </si>
  <si>
    <t>cst_wskakunin_dairi8_NAME</t>
  </si>
  <si>
    <t>cst_wskakunin_dairi8_NAME_KANA</t>
  </si>
  <si>
    <t>cst_wskakunin_dairi8_JIMU__sikaku</t>
  </si>
  <si>
    <t>cst_wskakunin_dairi8_JIMU_SIKAKU</t>
  </si>
  <si>
    <t>cst_wskakunin_dairi8_JIMU_TOUROKU_KIKAN</t>
  </si>
  <si>
    <t>cst_wskakunin_dairi8_JIMU_NO</t>
  </si>
  <si>
    <t>cst_wskakunin_dairi8_JIMU_NAME</t>
  </si>
  <si>
    <t>cst_wskakunin_dairi8_ZIP</t>
  </si>
  <si>
    <t>cst_wskakunin_dairi8__address</t>
  </si>
  <si>
    <t>cst_wskakunin_dairi8_TEL</t>
  </si>
  <si>
    <t>cst_wskakunin_dairi8_FAX</t>
  </si>
  <si>
    <t>cst_wskakunin_dairi8__space</t>
  </si>
  <si>
    <t>性能評価申請書の別紙追加</t>
  </si>
  <si>
    <t>第二面連名用別紙１_代理者</t>
  </si>
  <si>
    <t xml:space="preserve"> 　さきに確認を受けた次の建築物（建築設備・工作物）は、建築（設置・築造）を取り止めたので、</t>
  </si>
  <si>
    <t xml:space="preserve"> 一般財団法人さいたま住宅検査センター確認検査業務規程第63条第１項第３号により届け出ます。</t>
  </si>
  <si>
    <t>工事取止届差し替え、記載事項変更・誤記訂正届に出力名変更</t>
  </si>
  <si>
    <t>建築物省エネ法第35条及び第41条に基づく認定に係る技術的審査業務</t>
  </si>
  <si>
    <t>その他の業務　 （</t>
  </si>
  <si>
    <t>委任状_確認等　シート修正</t>
  </si>
  <si>
    <t>　※フラット３５Ｓ（金利Aプラン）「省エネルギー性」確認の条件</t>
  </si>
  <si>
    <t>　※フラット３５Ｓの確認にBELS評価書を利用する場合の条件</t>
  </si>
  <si>
    <t>　※フラット３５維持保全型（予備認定マンション）確認の条件[共同建て（分譲住宅）の場合]</t>
  </si>
  <si>
    <t>　※住宅瑕疵担保保険又は建築基準法の検査による中間現場検査の省略</t>
  </si>
  <si>
    <t>2022年10月</t>
  </si>
  <si>
    <t>1.断熱等性能等級４（※２）及び一次エネルギー消費量等級６</t>
  </si>
  <si>
    <t>2.断熱等性能等級５以上及び一次エネルギー消費量等級４（※２）又は５</t>
  </si>
  <si>
    <t>耐震等級(構造躯体の倒壊等防止)２</t>
  </si>
  <si>
    <t>高齢者等配慮対策等級３</t>
  </si>
  <si>
    <t>劣化対策等級３以上等※３</t>
  </si>
  <si>
    <t>1.断熱等性能等級５以上及び一次エネルギー消費量等級６</t>
  </si>
  <si>
    <t>2.認定低炭素住宅※４</t>
  </si>
  <si>
    <t>3.性能向上計画認定住宅※５</t>
  </si>
  <si>
    <t>1.耐震等級(構造躯体の倒壊等防止)３</t>
  </si>
  <si>
    <t>2.免震</t>
  </si>
  <si>
    <t>高齢者等配慮対策等級４等※３</t>
  </si>
  <si>
    <t>ZEH</t>
  </si>
  <si>
    <t>適用基準</t>
  </si>
  <si>
    <t>９．『ＺＥＨ（－Ｍ）』</t>
  </si>
  <si>
    <t>10．Ｎｅａｒｌｙ　ＺＥＨ（－Ｍ）※６</t>
  </si>
  <si>
    <t>11．ＺＥＨ－Ｍ　Ｒｅａｄｙ※６</t>
  </si>
  <si>
    <t>12．ＺＥＨ（－Ｍ） Ｏｒｉｅｎｔｅｄ※６</t>
  </si>
  <si>
    <t>適用条件（一戸建ての場合）</t>
  </si>
  <si>
    <t>寒冷地</t>
  </si>
  <si>
    <t>低日射地域</t>
  </si>
  <si>
    <t>多雪地域</t>
  </si>
  <si>
    <t>都市部狭小地等</t>
  </si>
  <si>
    <t>２戸以上申請の場合※７</t>
  </si>
  <si>
    <t>断熱等性能等級４又は一次エネルギー消費量等級４の基準は、それぞれ建築物エネルギー消費性能基準に代えることができます。</t>
  </si>
  <si>
    <t>※６</t>
  </si>
  <si>
    <t>当該基準の適用に当たっては、住宅の建設地域、建物の階数など、それぞれの基準で定める条件に該当する必要があります。</t>
  </si>
  <si>
    <t>※７</t>
  </si>
  <si>
    <t>　※フラット３５Ｓ（金利Ａプラン）「省エネルギー性」確認の条件</t>
  </si>
  <si>
    <t>1.断熱等性能等級４及び一次エネルギー消費量等級６※２</t>
  </si>
  <si>
    <t>2.断熱等性能等級５以上及び一次エネルギー消費量等級４又は５※２</t>
  </si>
  <si>
    <t>　　　　省エネルギー性</t>
  </si>
  <si>
    <t>２戸以上申請の場合　※７</t>
  </si>
  <si>
    <t>断熱等性能等級４又は一次エネルギー消費量等級４の基準は、それぞれ建築物エネルギー消費量基準に代えることができます。</t>
  </si>
  <si>
    <t>劣化対策等級３以上等：評価方法基準による劣化対策等級３、維持管理対策等級２以上及び一定の更新対策（一戸建て以外の場合のみ。）が必要</t>
  </si>
  <si>
    <t>当該基準の適用に当たっては、住宅の建設地域、建物の階数等、それぞれの基準で定める条件に該当する必要があります。</t>
  </si>
  <si>
    <t>１.</t>
  </si>
  <si>
    <t>２.</t>
  </si>
  <si>
    <r>
      <rPr>
        <sz val="12"/>
        <color theme="1"/>
        <rFont val="ＭＳ Ｐ明朝"/>
        <family val="1"/>
        <charset val="128"/>
      </rPr>
      <t>中間現場検査</t>
    </r>
    <r>
      <rPr>
        <sz val="11"/>
        <color theme="1"/>
        <rFont val="ＭＳ Ｐ明朝"/>
        <family val="1"/>
        <charset val="128"/>
      </rPr>
      <t xml:space="preserve">
</t>
    </r>
    <r>
      <rPr>
        <sz val="8"/>
        <color theme="1"/>
        <rFont val="ＭＳ Ｐ明朝"/>
        <family val="1"/>
        <charset val="128"/>
      </rPr>
      <t>（一戸建て等の場合のみ）</t>
    </r>
  </si>
  <si>
    <t xml:space="preserve">1
</t>
  </si>
  <si>
    <t>１．建築をしようとする住宅の位置、構造及び設備並びに規模に関する事項</t>
  </si>
  <si>
    <t>４．この面は、複数の住戸に関する情報を集約して記載すること等により記載すべき事項の全てが明</t>
  </si>
  <si>
    <t>　３．第三面を申請に係る住戸（認定を求める住戸）ごとに作成してください。</t>
  </si>
  <si>
    <t>１．　この様式において、「既存」とは、本申請が、長期優良住宅の普及の促進に関する法律第５条</t>
  </si>
  <si>
    <t>　　第６項又は第７項の規定による認定の申請に係るものであることを指します。また、「一戸建て</t>
  </si>
  <si>
    <t>　　の住宅」は、人の居住の用以外の用途に供する部分を有しないものに限り、「共同住宅等」とは、</t>
  </si>
  <si>
    <t>　　共同住宅、長屋その他の一戸建ての住宅以外の住宅をいいます。</t>
  </si>
  <si>
    <t>【６．床面積の合計】</t>
  </si>
  <si>
    <t>【７．建て方】</t>
  </si>
  <si>
    <t>【８．区分所有住宅の該当の有無】</t>
  </si>
  <si>
    <t>【10．構造】</t>
  </si>
  <si>
    <t>【11．長期使用構造等に係る構造及び設備の概要】</t>
  </si>
  <si>
    <t>【13. 認定申請予定日】　</t>
  </si>
  <si>
    <t>【12．建築に関する工事の着手の予定年月日】</t>
  </si>
  <si>
    <t>１．維持保全をしようとする住宅の位置、構造及び設備並びに規模等に関する事項</t>
  </si>
  <si>
    <t>【７．区分所有住宅の該当の有無】</t>
  </si>
  <si>
    <t>【８．建築物の高さ等】</t>
  </si>
  <si>
    <t>【９．構造】</t>
  </si>
  <si>
    <t>【10．長期使用構造等に係る構造及び設備の概要】</t>
  </si>
  <si>
    <t>【11．新築又は増築・改築の時期】</t>
  </si>
  <si>
    <t>【新築の時期】</t>
  </si>
  <si>
    <t>【増築・改築の時期】</t>
  </si>
  <si>
    <t>【12. 認定申請予定日】　</t>
  </si>
  <si>
    <t>１．【６．建て方】の欄は、該当するチェックボックスに「レ」マークを入れてください。</t>
  </si>
  <si>
    <t>【３．当該住戸への経路】</t>
  </si>
  <si>
    <t>法改正対応（2022/10/1～）</t>
  </si>
  <si>
    <t>（第二面　別紙１）</t>
  </si>
  <si>
    <t>第二面連名用別紙１_施工者</t>
  </si>
  <si>
    <t>第二面連名用別紙１_申請者</t>
  </si>
  <si>
    <t>第二面連名用別紙１_申請者 / 第二面連名用別紙１_施工者　シート追加</t>
  </si>
  <si>
    <t>dSHEET　各第二面連名用別紙１の表示条件修正</t>
  </si>
  <si>
    <t>各第二面連名用別紙１　５名まで表示に修正</t>
  </si>
  <si>
    <t>showsheetflag_****
  1=表示
  0=削除(速度遅くなるため✕)
 -1=非表示
 -2=シート非表示（再表示不可）</t>
  </si>
  <si>
    <t>ｄSHEET　0⇒-2に修正</t>
  </si>
  <si>
    <t>新築 ／</t>
  </si>
  <si>
    <t>増築・改築 ）</t>
  </si>
  <si>
    <t>　下記の住宅について長期優良住宅の普及の促進に関する法律第８条第１項及び長期優良住宅の普及</t>
  </si>
  <si>
    <t>の促進に関する法律施行 規則第７条第４号 に規定する軽微な変更に該当していることを証する書面</t>
  </si>
  <si>
    <t>の交付を申請します。この申請書及び添付図書に記載の事項は、事実に相違ありません。</t>
  </si>
  <si>
    <t>　１．確認書又は住宅性能評価書交付番号</t>
  </si>
  <si>
    <t>　２．確認書又は住宅性能評価書交付年月日</t>
  </si>
  <si>
    <t>　３．確認書又は住宅性能評価書交付者</t>
  </si>
  <si>
    <t>一般財団法人さいたま住宅検査センター　理事長　福島　克季</t>
  </si>
  <si>
    <t>　４．確認又は住宅性能評価に係る 住宅の位置</t>
  </si>
  <si>
    <t>　５．当初確認時又は住宅性能評価時の工事種別</t>
  </si>
  <si>
    <t>　６．変更の概要</t>
  </si>
  <si>
    <t>　①数字は算用数字を用いてください。</t>
  </si>
  <si>
    <t>　②※印のある欄は記入しないでください。</t>
  </si>
  <si>
    <t>　③当機関の交付した確認書又は住宅性能評価書を用いずに認定申請を行った住宅の場合は、当機関へ予めご相談くだ</t>
  </si>
  <si>
    <t>第七号様式（第五条関係）</t>
  </si>
  <si>
    <t>建 設 住 宅 性 能 評 価 申 請 書（新築住宅）</t>
  </si>
  <si>
    <t>住宅の品質確保の促進等に関する法律第5条第1項の規定に基づき、建設住宅性能評価を申請</t>
  </si>
  <si>
    <t>工事施工者の氏名又は名称</t>
  </si>
  <si>
    <t>工事監理者の氏名</t>
  </si>
  <si>
    <t>① ※印のある欄は記入しないでください。</t>
  </si>
  <si>
    <t>② 共同住宅等に係る建設住宅性能評価の申請にあっては、この申請書を共同住宅等一棟又は複数の住戸につき</t>
  </si>
  <si>
    <t xml:space="preserve">   一部とすることができます。</t>
  </si>
  <si>
    <t>【5.工事監理者】　</t>
  </si>
  <si>
    <t>【6.工事施工者】　</t>
  </si>
  <si>
    <t>【7.建設住宅性能評価を希望する性能表示事項】</t>
  </si>
  <si>
    <t>【8.備　考】</t>
  </si>
  <si>
    <t>【建設住宅性能評価を希望する性能表示事項】</t>
  </si>
  <si>
    <t>申請する工事の概要</t>
  </si>
  <si>
    <t>【2.設計住宅性能評価書の交付番号】</t>
  </si>
  <si>
    <t>【3.設計住宅性能評価書交付年月日】</t>
  </si>
  <si>
    <t>【4.設計住宅性能評価書交付者】</t>
  </si>
  <si>
    <t>【5.確認済証番号】</t>
  </si>
  <si>
    <t>【6.確認済証交付年月日】</t>
  </si>
  <si>
    <t>【7.確認済証交付者】</t>
  </si>
  <si>
    <t>【8.工事着手（予定）年月日】</t>
  </si>
  <si>
    <t>【9.工事完了予定年月日】</t>
  </si>
  <si>
    <t>【10.検査対象工程工事終了予定年月日】</t>
  </si>
  <si>
    <t>検査時期</t>
  </si>
  <si>
    <t>回</t>
  </si>
  <si>
    <t>■ 第二面関係</t>
  </si>
  <si>
    <t>① 申請者からの委任を受けて申請を代理で行う者がいる場合においては、２欄に記入してください。</t>
  </si>
  <si>
    <t>　 必要な事項を記入して添えてください。</t>
  </si>
  <si>
    <t>　 ときはそれぞれ建築士事務所のものを、設計者又は工事監理者が建築士事務所に属していないときはそれ</t>
  </si>
  <si>
    <t xml:space="preserve">   ぞれ設計者又は工事監理者のもの（所在地は住所とします。）を書いてください。</t>
  </si>
  <si>
    <t xml:space="preserve">  第二面（別紙）に希望する性能表示事項を記載し、提出してください。</t>
  </si>
  <si>
    <t>■ 第三面関係</t>
  </si>
  <si>
    <t>様式第１号</t>
  </si>
  <si>
    <t>現　地　調　査　表</t>
  </si>
  <si>
    <t>　※この現地調査表は確認申請書に添付してください。</t>
  </si>
  <si>
    <t>　※公表資料等だけでは判断が難しい事項については、担当部署に確認等を行ったうえで記入してください。</t>
  </si>
  <si>
    <t>建 築 場 所</t>
  </si>
  <si>
    <t>建　築　主</t>
  </si>
  <si>
    <t>調　査　者</t>
  </si>
  <si>
    <t>(所属･氏名)</t>
  </si>
  <si>
    <t>(TEL:　　-　　-　　)</t>
  </si>
  <si>
    <t>調査年月日</t>
  </si>
  <si>
    <t>Ⅰ．建築基準関係規定</t>
  </si>
  <si>
    <t>　１．敷地に接する道路関係</t>
  </si>
  <si>
    <t>　 敷地に接する道路について記入してください。</t>
  </si>
  <si>
    <t>道 路 名 称</t>
  </si>
  <si>
    <t>法42条の該当項号</t>
  </si>
  <si>
    <t>m</t>
  </si>
  <si>
    <t>　※建築基準法上の道路の該当については、指定道路図(いばらきデジタルまっぷ等)のほか、管轄の特定行政庁</t>
  </si>
  <si>
    <t>　　で確認してください。</t>
  </si>
  <si>
    <t>　※道路の名称、幅員、境界等が不明の場合は、関係部署（道路管理者等）で協議又は調査をしてください。</t>
  </si>
  <si>
    <t>　※法42条2項による道路のｾｯﾄﾊﾞｯｸ内に建築物等がある場合は、管轄の特定行政庁に取扱いを確認してください｡</t>
  </si>
  <si>
    <t>　※備考欄に法42条の該当項号の確認方法を記入してください。</t>
  </si>
  <si>
    <t>　※水路等を占用して接道する場合は、備考欄に「水路占用」などと記入してください。</t>
  </si>
  <si>
    <t>　２．地域・地区等</t>
  </si>
  <si>
    <r>
      <t>　 地域・地区等の該当について記入してください。</t>
    </r>
    <r>
      <rPr>
        <u/>
        <sz val="10"/>
        <color theme="1"/>
        <rFont val="ＭＳ 明朝"/>
        <family val="1"/>
        <charset val="128"/>
      </rPr>
      <t>該当しない場合には「しない」にチェックしてください。</t>
    </r>
  </si>
  <si>
    <t>　 地域・地区等の概要については市町村や管轄の県民センター建築指導課等のHPもご参照ください。</t>
  </si>
  <si>
    <t>【建築基準法】</t>
  </si>
  <si>
    <t>一低</t>
  </si>
  <si>
    <t>二低</t>
  </si>
  <si>
    <t>一中高</t>
  </si>
  <si>
    <t>二中高</t>
  </si>
  <si>
    <t>一住</t>
  </si>
  <si>
    <t>二住</t>
  </si>
  <si>
    <t>準住</t>
  </si>
  <si>
    <t>田園</t>
  </si>
  <si>
    <t>近商</t>
  </si>
  <si>
    <t>準工</t>
  </si>
  <si>
    <t>工専</t>
  </si>
  <si>
    <t>無指定</t>
  </si>
  <si>
    <t>知事が指定する区域内</t>
  </si>
  <si>
    <t xml:space="preserve"> 22条区域</t>
  </si>
  <si>
    <t xml:space="preserve"> 法22条（根拠条文）</t>
  </si>
  <si>
    <t>該当する</t>
  </si>
  <si>
    <t xml:space="preserve"> 下水道処理区域</t>
  </si>
  <si>
    <t xml:space="preserve"> 法31条、下水道法2条8号</t>
  </si>
  <si>
    <t xml:space="preserve"> 災害危険区域</t>
  </si>
  <si>
    <t xml:space="preserve"> 法39条</t>
  </si>
  <si>
    <t>該当する(</t>
  </si>
  <si>
    <t>急傾斜地</t>
  </si>
  <si>
    <t>出水</t>
  </si>
  <si>
    <t>津波)</t>
  </si>
  <si>
    <t xml:space="preserve"> 特別用途地区</t>
  </si>
  <si>
    <t xml:space="preserve"> 法49条</t>
  </si>
  <si>
    <t xml:space="preserve"> 特定用途制限地域</t>
  </si>
  <si>
    <t xml:space="preserve"> 法49条の2</t>
  </si>
  <si>
    <t xml:space="preserve"> 容積率､建蔽率､道路斜線､
 隣地斜線の特殊基準</t>
  </si>
  <si>
    <t xml:space="preserve"> 法52条､法53条､法56条</t>
  </si>
  <si>
    <t xml:space="preserve"> 敷地面積の最低限度</t>
  </si>
  <si>
    <t xml:space="preserve"> 法53条の2</t>
  </si>
  <si>
    <t xml:space="preserve"> 外壁後退</t>
  </si>
  <si>
    <t xml:space="preserve"> 法54条</t>
  </si>
  <si>
    <t xml:space="preserve"> 日影規制</t>
  </si>
  <si>
    <t xml:space="preserve"> 法56条の2</t>
  </si>
  <si>
    <t xml:space="preserve"> 日影規制（特殊基準）</t>
  </si>
  <si>
    <t xml:space="preserve"> 高度地区</t>
  </si>
  <si>
    <t xml:space="preserve"> 法58条</t>
  </si>
  <si>
    <t xml:space="preserve"> 高度利用地区</t>
  </si>
  <si>
    <t xml:space="preserve"> 法59条</t>
  </si>
  <si>
    <t xml:space="preserve"> 防火地域</t>
  </si>
  <si>
    <t xml:space="preserve"> 法61条</t>
  </si>
  <si>
    <t xml:space="preserve"> 準防火地域</t>
  </si>
  <si>
    <t xml:space="preserve"> 地区計画（条例）</t>
  </si>
  <si>
    <t xml:space="preserve"> 法68条の2</t>
  </si>
  <si>
    <t xml:space="preserve"> 建築協定</t>
  </si>
  <si>
    <t xml:space="preserve"> 法69条</t>
  </si>
  <si>
    <t xml:space="preserve"> 土砂災害特別警戒区域</t>
  </si>
  <si>
    <t xml:space="preserve"> 令80条の3</t>
  </si>
  <si>
    <t xml:space="preserve"> 霞ヶ浦流域</t>
  </si>
  <si>
    <t xml:space="preserve"> 県条例46条の3</t>
  </si>
  <si>
    <t xml:space="preserve"> その他の地域・区域等</t>
  </si>
  <si>
    <t>該当する(条項:</t>
  </si>
  <si>
    <t xml:space="preserve"> 建築基準法許可・認定等</t>
  </si>
  <si>
    <t>　※1　用途地域の指定のない区域の基準のうち、一般基準（容積率200%、建蔽率60%、道路斜線勾配1.5、隣地斜</t>
  </si>
  <si>
    <t>　　 線20m＋勾配1.25）よりも強化又は緩和する基準を適用している地域</t>
  </si>
  <si>
    <t>　※2　法第56条の2 の対象建築物に該当する場合には、確認申請時に日影図と合わせて、アイソメ図を添付して</t>
  </si>
  <si>
    <t>　　 ください。</t>
  </si>
  <si>
    <t>　※3　建築主事を置く市町村以外の市町村が法第56条の2第1項の規定に基づき条例で指定する区域</t>
  </si>
  <si>
    <t>【建築基準関係規定（建築基準法を除く）】</t>
  </si>
  <si>
    <t xml:space="preserve"> 開発許可</t>
  </si>
  <si>
    <t xml:space="preserve"> 都計法29条</t>
  </si>
  <si>
    <t xml:space="preserve"> 建築許可</t>
  </si>
  <si>
    <t xml:space="preserve"> 都計法43条</t>
  </si>
  <si>
    <t xml:space="preserve"> 都計法41条制限区域</t>
  </si>
  <si>
    <t xml:space="preserve"> 都計法41条</t>
  </si>
  <si>
    <t xml:space="preserve"> 都市計画施設等の区域</t>
  </si>
  <si>
    <t xml:space="preserve"> 都計法53条</t>
  </si>
  <si>
    <t xml:space="preserve"> 臨港地区内の分区</t>
  </si>
  <si>
    <t xml:space="preserve"> 港湾法39、40条</t>
  </si>
  <si>
    <t xml:space="preserve"> 駐車場附置義務条例</t>
  </si>
  <si>
    <t xml:space="preserve"> 駐車場法20条</t>
  </si>
  <si>
    <t xml:space="preserve"> 流通業務地区</t>
  </si>
  <si>
    <t xml:space="preserve"> 流通業務市街地の整備
 に関する法律4、5条</t>
  </si>
  <si>
    <t xml:space="preserve"> バリアフリー法</t>
  </si>
  <si>
    <t xml:space="preserve"> バリアフリー法14条</t>
  </si>
  <si>
    <t xml:space="preserve"> 建築物省エネ法</t>
  </si>
  <si>
    <t xml:space="preserve"> 建築物省エネ法11条</t>
  </si>
  <si>
    <t>適判</t>
  </si>
  <si>
    <t>届出</t>
  </si>
  <si>
    <t>該当しない</t>
  </si>
  <si>
    <t>Ⅱ．他法令等</t>
  </si>
  <si>
    <t>　 他法令の届出等の該当について記入してください。</t>
  </si>
  <si>
    <t xml:space="preserve"> ひとにやさしいまちづくり条例</t>
  </si>
  <si>
    <t xml:space="preserve"> 景観形成条例</t>
  </si>
  <si>
    <t xml:space="preserve"> 中高層建築物によるテレビ受信障害テレビ受信障害の未然
 防止に関する指導要綱</t>
  </si>
  <si>
    <t>Ⅲ．その他</t>
  </si>
  <si>
    <t>　 確認・相談等を行った場合は、年月日及び担当部署名等を記入してください。</t>
  </si>
  <si>
    <t>確認・相談事項</t>
  </si>
  <si>
    <t>確認・相談年月日</t>
  </si>
  <si>
    <t>担当部署名</t>
  </si>
  <si>
    <t xml:space="preserve"> 道路関係</t>
  </si>
  <si>
    <t xml:space="preserve"> 地域・地区等</t>
  </si>
  <si>
    <t xml:space="preserve"> その他（</t>
  </si>
  <si>
    <t xml:space="preserve"> ）</t>
  </si>
  <si>
    <t xml:space="preserve"> 上記の確認・相談内容等（必要に応じて記入してください。）</t>
  </si>
  <si>
    <t>水　戸　市</t>
  </si>
  <si>
    <t>　水戸市中高層建築物等の建築に係る手続き等に関する条例</t>
  </si>
  <si>
    <t>　水戸市都市景観条例</t>
  </si>
  <si>
    <t>　水戸市における建築物に附置する駐車施設に関する条例</t>
  </si>
  <si>
    <t>　水戸市共同住宅等に係る駐車場等の確保に関する指導要綱</t>
  </si>
  <si>
    <t xml:space="preserve">注1
</t>
  </si>
  <si>
    <t>　①については、建築確認申請、建築基準法又は水戸市建築基準条例に基づく認定又は許可の申請をしようとする日のうち、いずれか早い日の40日前までに標識設置届を水戸市に届出し、標識の設置を完了してください。</t>
  </si>
  <si>
    <t>注2</t>
  </si>
  <si>
    <t>　②・③・④については、建築確認交付前までに完了してください。</t>
  </si>
  <si>
    <t>　道路境界は明確となっていますか。</t>
  </si>
  <si>
    <t>　水戸市支給の後退杭を現地に設置しましたか。</t>
  </si>
  <si>
    <t>　セットバック内に構築物等は存在しますか。</t>
  </si>
  <si>
    <t>注1　道路境界が不明確な場合には、当該道路を管理している管理者と協議のうえ道路境界を確定し　
　 てください。</t>
  </si>
  <si>
    <t>注2　後退杭をまだ設置していない場合には、杭の支給を受け申請敷地に設置してください。</t>
  </si>
  <si>
    <t>注3　セットバック内に構築物等が存在する場合には、速やかに撤去してください。</t>
  </si>
  <si>
    <t>注4　これらの事項は建築確認申請前までに完了してください。</t>
  </si>
  <si>
    <t>３．次の事項については、建築確認申請前までに関係する部署、又は当該施設を管理する管理者と
　協議を行ってください。</t>
  </si>
  <si>
    <t>　浄化槽の排水を公共下水道、都市下水道、道路側溝、水路等に放流する場合。</t>
  </si>
  <si>
    <t>　都市施設(都市計画道路、都市計画公園等)、又は市街地開発事業(土地区画整理事業、市街地</t>
  </si>
  <si>
    <t>再開発事業等)の区域内又は隣接して建築を行う場合。</t>
  </si>
  <si>
    <t>　その他　道路改良計画区域、埋蔵文化財</t>
  </si>
  <si>
    <t>　法務局備え付けの公図の写し</t>
  </si>
  <si>
    <t>　その他</t>
  </si>
  <si>
    <t>５．都市計画法関係 該当する欄があれば□に印と許可事項等を記入してください。</t>
  </si>
  <si>
    <t>開発許可(法29条)</t>
  </si>
  <si>
    <t>：許可年月日</t>
  </si>
  <si>
    <r>
      <t>日</t>
    </r>
    <r>
      <rPr>
        <sz val="9"/>
        <color theme="1"/>
        <rFont val="ＭＳ 明朝"/>
        <family val="1"/>
        <charset val="128"/>
      </rPr>
      <t xml:space="preserve"> </t>
    </r>
    <r>
      <rPr>
        <sz val="11"/>
        <color theme="1"/>
        <rFont val="ＭＳ 明朝"/>
        <family val="1"/>
        <charset val="128"/>
      </rPr>
      <t>番号第</t>
    </r>
  </si>
  <si>
    <t>　検査済証年月日</t>
  </si>
  <si>
    <t>　制限解除年月日</t>
  </si>
  <si>
    <t>建築許可(法43条)</t>
  </si>
  <si>
    <t>既存宅地(法43条)</t>
  </si>
  <si>
    <t>　確認年月日</t>
  </si>
  <si>
    <t>60条証明書(規則60条)</t>
  </si>
  <si>
    <t>：証明年月日</t>
  </si>
  <si>
    <t>都市計画施設(法53条)</t>
  </si>
  <si>
    <t>：名称</t>
  </si>
  <si>
    <t>　許可年月日</t>
  </si>
  <si>
    <t>風致地区(法58条)</t>
  </si>
  <si>
    <t>６．他法令等について 該当項目があれば、許可等の手続きを行ってください。</t>
  </si>
  <si>
    <t>農地法（地目名</t>
  </si>
  <si>
    <t>河川法（河川区域・河川保全区域）</t>
  </si>
  <si>
    <t>森林法（保安林区域・地域森林計画対象民有林）</t>
  </si>
  <si>
    <t>土地区画整理法（東前第二・第四土地区画整理地内）</t>
  </si>
  <si>
    <t>⑤</t>
  </si>
  <si>
    <t>都市再生特別措置法（立地適正化計画区域）</t>
  </si>
  <si>
    <t>電波法（電波伝搬障害杭k）</t>
  </si>
  <si>
    <t>建設リサイクル法</t>
  </si>
  <si>
    <t>日　立　市</t>
  </si>
  <si>
    <t>　建築確認を日立市に申請する場合、又は申請地が日立市内で指定確認検査機関に申請する場合には、次の項目についても調査、手続き等を行ってください。</t>
  </si>
  <si>
    <t>１．次の要綱に該当する場合は、その要綱に従い、手続を行ってください。</t>
  </si>
  <si>
    <t>①日立市中高層建築物によるテレビ受信障害の未然防止に関する指導要綱</t>
  </si>
  <si>
    <t>②日立市中高層建築物に関する指導要綱</t>
  </si>
  <si>
    <t>①道路境界は明確となっていますか。</t>
  </si>
  <si>
    <t>明確・</t>
  </si>
  <si>
    <t>不明確）</t>
  </si>
  <si>
    <t>②後退杭を現地に設置しましたか。</t>
  </si>
  <si>
    <t>完了・</t>
  </si>
  <si>
    <t>未完了）</t>
  </si>
  <si>
    <t>③セットバック内に構築物等は存在しますか。</t>
  </si>
  <si>
    <t>注1　道路境界が不明確な場合には、当該道路を管理している管理者と協議のうえ道路境界を確
　 定してください。</t>
  </si>
  <si>
    <t>注2　後退杭をまだ設置してない場合には、申請敷地に設置してください。</t>
  </si>
  <si>
    <t>３．次の事項については、確認申請前までに関係する部署、又は当該施設を管理する管理者と協議
　を行ってください。</t>
  </si>
  <si>
    <t>①埋蔵文化財に関すること。</t>
  </si>
  <si>
    <t>（教育委員会郷土博物館）</t>
  </si>
  <si>
    <t>②雑排水及び汚水を公共下水道、浄化槽処理水・雨水等を道路側溝又は水路等に放流する場合。</t>
  </si>
  <si>
    <t>（放流先管理者 道路管理課・下水道課・都市整備課・茨城県高萩工事事務所等）</t>
  </si>
  <si>
    <t>③申請敷地が急傾斜地崩落危険区域内又は、隣接している場合</t>
  </si>
  <si>
    <t>（茨城県高萩工事事務所）</t>
  </si>
  <si>
    <t>④申請敷地が土砂災害特別警戒区域内又は、隣接している場合</t>
  </si>
  <si>
    <t>⑤建築協定区域内で建築行為をする場合</t>
  </si>
  <si>
    <t>（各団地の協定地区の協定運営委員会）</t>
  </si>
  <si>
    <t>⑥道路改良区域について</t>
  </si>
  <si>
    <t>（道路建設課）</t>
  </si>
  <si>
    <t>４．建築確認申請に際し、建築計画概要書に最新の公図の写しを添付してください</t>
  </si>
  <si>
    <t>　建築確認をひたちなか市に申請する場合、又は申請地がひたちなか市内で指定確認検査機関に申請する場合には、次の項目についても調査、手続きを行ってください。</t>
  </si>
  <si>
    <t>１． 次の条例等に該当する場合は、その条例等に従い手続きを行って下さい。</t>
  </si>
  <si>
    <t>　①　ひたちなか市中高層建築物に関する指導要綱（高さが10ｍを超える建築物）</t>
  </si>
  <si>
    <t>　②　ひたちなか市土砂等による土地の埋立て等の規制に関する条例</t>
  </si>
  <si>
    <t>（埋立て等区域の面積 5,000㎡未満に適用、5,000㎡以上は県残土条例適用）</t>
  </si>
  <si>
    <t>２． ４ｍ未満の道路（法第42条第2項道路）に申請敷地が接する場合の対応について。</t>
  </si>
  <si>
    <t>　①　道路境界は明確になっていますか。</t>
  </si>
  <si>
    <t>　②　ひたちなか市支給の後退杭を現地に設置し，建築指導課との立会いは済みましたか。</t>
  </si>
  <si>
    <t>未完了　）</t>
  </si>
  <si>
    <t>　　セットバック内に構築物等は存在しますか。</t>
  </si>
  <si>
    <t>（注1）</t>
  </si>
  <si>
    <t>道路境界が不明確な場合には、当該道路を管理している管理者と協議のうえ道路境界を</t>
  </si>
  <si>
    <t>（注2）</t>
  </si>
  <si>
    <t>（注3）</t>
  </si>
  <si>
    <t>セットバック内に建築物等が存在する場合には、速やかに撤去してください。</t>
  </si>
  <si>
    <t>（注4）</t>
  </si>
  <si>
    <t>これらの事項は建築確認申請前までに完了してください。</t>
  </si>
  <si>
    <t>３．次の事項については建築確認申請前までに関係する部署、又は当該施設を管理する管理者と
　協議を行ってください。</t>
  </si>
  <si>
    <t>　①　浄化槽等の排水を都市排水路、道路側溝、水路等に放流する場合。</t>
  </si>
  <si>
    <t>（道路管理課、河川課、常陸大宮土木事務所等）</t>
  </si>
  <si>
    <t>　②　申請敷地が埋蔵文化財区域内の場合。</t>
  </si>
  <si>
    <t>（教育委員会総務課文化財室）</t>
  </si>
  <si>
    <t>　③　事業所（専用住宅、共同住宅、長屋等以外の建物をいう)を建築する場合。</t>
  </si>
  <si>
    <t>（公園緑地課）</t>
  </si>
  <si>
    <t>《緑の保存と緑化の推進条例》</t>
  </si>
  <si>
    <t>　④　建築協定区域内に建築行為をする場合。</t>
  </si>
  <si>
    <t>（さわ野杜―㈱日立ライフ、常葉台―建築協定運営委員会）</t>
  </si>
  <si>
    <t>　⑤　任意の協定区域内に建築行為をする場合。</t>
  </si>
  <si>
    <t>（神敷台－神敷台自治会館）</t>
  </si>
  <si>
    <t>　⑥　線路敷きに申請地が接する場合。</t>
  </si>
  <si>
    <t>（ＪＲ水戸支社、ひたちなか海浜鉄道那珂湊駅）</t>
  </si>
  <si>
    <t>１．構造の安定に関すること</t>
  </si>
  <si>
    <t>１－２</t>
  </si>
  <si>
    <t>１－４</t>
  </si>
  <si>
    <t>１－５</t>
  </si>
  <si>
    <t>２．火災時の安全に関すること</t>
  </si>
  <si>
    <t>２－１</t>
  </si>
  <si>
    <t>２－４</t>
  </si>
  <si>
    <t>２－５</t>
  </si>
  <si>
    <t>２－６</t>
  </si>
  <si>
    <t>６．空気環境に関すること</t>
  </si>
  <si>
    <t>６－１</t>
  </si>
  <si>
    <t>６－２</t>
  </si>
  <si>
    <t>６－３</t>
  </si>
  <si>
    <t>７．光・視環境に関すること</t>
  </si>
  <si>
    <t>７－１</t>
  </si>
  <si>
    <t>７－２</t>
  </si>
  <si>
    <t>８．音環境に関すること</t>
  </si>
  <si>
    <t>８－４</t>
  </si>
  <si>
    <t>９．高齢者等への配慮に関すること</t>
  </si>
  <si>
    <t>９－１</t>
  </si>
  <si>
    <t>10．防犯に関すること</t>
  </si>
  <si>
    <t>10－１</t>
  </si>
  <si>
    <t>　④　第二面６欄において、「要」のチェックボックスに「レ」マークを入れ、かつ、５欄において「共同住宅等」</t>
  </si>
  <si>
    <t>　　のチェックボックスに「レ」マークを入れた場合は、12欄に区分所有住宅であるかどうかについて記載してく</t>
  </si>
  <si>
    <t>　　ださい。</t>
  </si>
  <si>
    <t>　⑤　10欄の「利用関係」は、該当するチェックボックスに「レ」マークを入れてください。なお、利用関係が未</t>
  </si>
  <si>
    <t>　　イ．持　　家　建築主が自ら居住する目的で建築する住宅</t>
  </si>
  <si>
    <t>　　ロ．貸　　家　建築主が賃貸する目的で建築する住宅</t>
  </si>
  <si>
    <t>　⑥　ここに書き表せない事項で、評価に当たり特に注意を要する事項等は、11欄又は別紙に記載して添えてくだ</t>
  </si>
  <si>
    <t>　⑦　変更設計住宅性能評価に係る申請の際は、12欄に第三面に係る部分の変更の概要について記入してください。</t>
  </si>
  <si>
    <t>（ 新 築 ／ 増 築 ・ 改 築 ／ 既存 ）</t>
  </si>
  <si>
    <t>２．　共同住宅等に係る申請にあっては、第三面を申請に係る住戸（認定を求める住戸）ごとに作成</t>
  </si>
  <si>
    <t>（第二面：長期優良住宅の普及の促進に関する法律第５条第１項から第５項までの規定による</t>
  </si>
  <si>
    <t>認定の申請をしようとする場合）</t>
  </si>
  <si>
    <t>【２．名称】</t>
  </si>
  <si>
    <t>【３．敷地面積】</t>
  </si>
  <si>
    <t>【４．工事種別】</t>
  </si>
  <si>
    <t>【５．建築面積】</t>
  </si>
  <si>
    <t>１．　【４．工事種別】及び【７．建て方】の欄は、該当するチェックボックスに「✓」マークを入れ</t>
  </si>
  <si>
    <t>２．【８．区分所有住宅の該当の有無】の欄は、【７．建て方】の欄において、「共同住宅等」のチェ</t>
  </si>
  <si>
    <t>　　ックボックスに「レ」マークを入れた場合は、該当するチェックボックスに「レ」マークを入れて</t>
  </si>
  <si>
    <t>３．　【13．認定申請予定日】については、長期優良住宅の普及の促進に関する法律第５条第１項から</t>
  </si>
  <si>
    <t>　　第５項までの規定による認定申請予定日を記載してください。</t>
  </si>
  <si>
    <t>４．　この面は、建築確認等他の制度の申請書の写しに必要事項を補うこと等により記載すべき事項の</t>
  </si>
  <si>
    <t>　　全てが明示された別の書面をもって代えることができます。</t>
  </si>
  <si>
    <t>（第二面：長期優良住宅の普及の促進に関する法律第５条第６項又は第７項までの規定による</t>
  </si>
  <si>
    <t>造</t>
  </si>
  <si>
    <t>２．【７．区分所有住宅の該当の有無】の欄は、【６．建て方】の欄において、「共同住宅等」のチェ</t>
  </si>
  <si>
    <t>３．　【13．認定申請予定日】については、長期優良住宅の普及の促進に関する法律第５条第６項又は</t>
  </si>
  <si>
    <t>　　第７項までの規定による認定申請予定日を記載してください。</t>
  </si>
  <si>
    <t>３．【４．当該住戸への経路】の欄は該当するチェックボックスに「✓」マークを入れてください。</t>
  </si>
  <si>
    <t>４．　この面は、住宅性能表示等他の制度の申請書の写しに必要事項を補うこと、複数の住戸に関する</t>
  </si>
  <si>
    <t>　　情報を集約して記載すること等により記載すべき事項の全てが明示された別の書面をもって代える</t>
  </si>
  <si>
    <t>　所管行政庁　殿</t>
  </si>
  <si>
    <t>　１．【６．建て方】の欄は、該当するチェックボックスに「✓」マークを入れてください。</t>
  </si>
  <si>
    <t>　２．【９．長期使用構造等に係る構造及び設備の概要】の欄について、【11. 住宅の品質確保の促</t>
  </si>
  <si>
    <r>
      <t>　　進等に関する法律第６条の２第５項の適用の有無】の欄で「無」に「</t>
    </r>
    <r>
      <rPr>
        <sz val="10.5"/>
        <color theme="1"/>
        <rFont val="Wingdings"/>
        <charset val="2"/>
      </rPr>
      <t></t>
    </r>
    <r>
      <rPr>
        <sz val="10.5"/>
        <color theme="1"/>
        <rFont val="ＭＳ 明朝"/>
        <family val="1"/>
        <charset val="128"/>
      </rPr>
      <t>」マークを入れた場合に</t>
    </r>
  </si>
  <si>
    <t>　　おいては、設計内容説明書を提出してください。</t>
  </si>
  <si>
    <t>　３．【10．確認の特例】の欄は、認定の申請に併せて建築基準法（昭和25年法律第 201号）第６条</t>
  </si>
  <si>
    <t>　　第１項の規定による確認申請書を提出して適合審査を受けるよう申し出る場合においては「有」</t>
  </si>
  <si>
    <t>　　に、申し出ない場合においては「無」に「✓」マークを入れてください。</t>
  </si>
  <si>
    <t>　４．【11. 住宅の品質の確保の促進等に関する法律第６条の２第５項の適用の有無】の欄は、住宅</t>
  </si>
  <si>
    <t>　　の品質確保の促進等に関する法律第６条の２第３項又は第４項の規定により、その住宅の構造及</t>
  </si>
  <si>
    <t>　　び設備が長期使用構造等である旨が記載された確認書若しくは住宅性能評価書又はこれらの写し</t>
  </si>
  <si>
    <t>　　を添付して申請する場合においては「有」に、添付しないで申請する場合においては「無」に</t>
  </si>
  <si>
    <t>　　「✓」マークを入れてください。</t>
  </si>
  <si>
    <t>　５．この面は、建築確認等他の制度の申請書の写しに必要事項を補うこと等により記載すべき事項</t>
  </si>
  <si>
    <t>　　の全てが明示された別の書面をもって代えることができます。</t>
  </si>
  <si>
    <t>　１．この面は、共同住宅等に係る申請の場合に作成してください。</t>
  </si>
  <si>
    <t>　２．住戸の階数が２以上である場合には、【３．専用部分の床面積】に各階の床面積を併せて記載</t>
  </si>
  <si>
    <t>　３．【４．当該住戸への経路】の欄は該当するチェックボックスに「✓」マークを入れてください。</t>
  </si>
  <si>
    <t>　４．この面は、住宅性能表示等他の制度の申請書の写しに必要事項を補うこと、複数の住戸に関す</t>
  </si>
  <si>
    <t>３．住宅の建築及び維持保全に係る資金計画</t>
  </si>
  <si>
    <t>２．３②欄には、住宅の修繕に要する費用の年間積み立て予定額を記載してください。</t>
  </si>
  <si>
    <t>３．共同住宅等に係る申請である場合でも、３①及び②欄とも、一棟に係る費用を記載してください。</t>
  </si>
  <si>
    <t>（ 新 築 ／ 増 築 ・ 改 築／既存 ）</t>
  </si>
  <si>
    <t>認定申請対象住戸</t>
  </si>
  <si>
    <t>【12．マンションの管理の適正化の推進に関する法律第５条の８に規定する認定管理計画の有無】</t>
  </si>
  <si>
    <t>　５．【12．マンションの管理の適正化の推進に関する法律第５条の８に規定する認定管理計画の有</t>
  </si>
  <si>
    <t>　　無】の欄は、マンション管理の適正化の推進に関する法律施行規則（平成13年国土交通省令第11</t>
  </si>
  <si>
    <t>　　0 号）第１条の６に規定する通知書及びマンションの管理の適正化の推進に関する法律（平成12</t>
  </si>
  <si>
    <t>　　年法律第 149号）第５条の８に規定する認定管理計画又はこれらの写しを添付して申請する場合</t>
  </si>
  <si>
    <t>　　においては「有」に、添付しないで申請する場合においては「無」に「✔」マークを入れてくだ</t>
  </si>
  <si>
    <t>　６．この面は、建築確認等他の制度の申請書の写しに必要事項を補うこと等により記載すべき事項</t>
  </si>
  <si>
    <t>　〔申請に係る建築物の住戸に関する事項〕</t>
  </si>
  <si>
    <t>　１．住戸の階数が２以上である場合には、【３．専用部分の床面積】に各階ごとの床面積を併せて</t>
  </si>
  <si>
    <t>　２．３②欄には、一棟の住宅の修繕に要する費用の年間積み立て予定額を記載してください。</t>
  </si>
  <si>
    <t>第１号の３様式（第２条関係）（日本産業規格Ａ列４番）</t>
  </si>
  <si>
    <t>（ 既　存 ）</t>
  </si>
  <si>
    <t xml:space="preserve"> 第６項</t>
  </si>
  <si>
    <t xml:space="preserve"> 第７項</t>
  </si>
  <si>
    <t>　１．この様式において、「既存」とは、本申請が、法第５条第６項又は第７項の規定による認定の</t>
  </si>
  <si>
    <t>　　申請に係るものであることを指します。また、「一戸建ての住宅」は、人の居住の用以外の用途</t>
  </si>
  <si>
    <t>　　に供する部分を有しないものに限り、「共同住宅等」とは、共同住宅、長屋その他の一戸建ての</t>
  </si>
  <si>
    <t>　　住宅以外の住宅をいいます。</t>
  </si>
  <si>
    <t>　２．申請者（法第５条第６項に基づく申請にあっては、住宅（区分所有住宅を除く。）の所有者等、</t>
  </si>
  <si>
    <t>　　同条第７項に基づく申請にあっては区分所有住宅の管理者等）が法人である場合には、代表者の</t>
  </si>
  <si>
    <t>　　氏名を併せて記載してください。</t>
  </si>
  <si>
    <t>　３．共同住宅等に係る申請にあっては、第三面を申請に係る住戸（認定を求める住戸）ごとに作成</t>
  </si>
  <si>
    <t>１．維持保全をしようとする住宅の位置、構造及び設備並びに規模に関する事項</t>
  </si>
  <si>
    <t>【４．床面積の合計】</t>
  </si>
  <si>
    <t>【５．建て方】</t>
  </si>
  <si>
    <t>【６．建築物の高さ等】</t>
  </si>
  <si>
    <t>【７．構造】</t>
  </si>
  <si>
    <t>【８．長期使用構造等に係る構造及び設備の概要】</t>
  </si>
  <si>
    <t>【10. 住宅の品質の確保の促進等に関する法律第６条の２第５項の適用の有無】　</t>
  </si>
  <si>
    <t>【11．マンションの管理の適正化の推進に関する法律第５条の８に規定する認定管理計画の有無】</t>
  </si>
  <si>
    <t>　１．【５．建て方】の欄は、該当するチェックボックスに「✓」マークを入れてください。</t>
  </si>
  <si>
    <t>　　進等に関する法律第６条の２第５項の適用の有無】の欄で「無」に「✓」マークを入れた場合に</t>
  </si>
  <si>
    <t>　３．【10. 住宅の品質の確保の促進等に関する法律第６条の２第５項の適用の有無】の欄は、住宅</t>
  </si>
  <si>
    <t>　４．【11．マンションの管理の適正化の推進に関する法律第５条の８に規定する認定管理計画の有</t>
  </si>
  <si>
    <t>　２．住戸の階数が２以上である場合には、【３．専用部分の床面積】に各階ごとの床面積を併せて</t>
  </si>
  <si>
    <t>　３．【４．当該住戸への経路】の欄は該当するチェックボックスに「✔」マークを入れてください。</t>
  </si>
  <si>
    <t>２．認定後の住宅の維持保全の方法の概要</t>
  </si>
  <si>
    <t>３．認定後の住宅の建築に係る資金計画</t>
  </si>
  <si>
    <t>　１．３欄には、住宅の修繕に要する費用の年間積立予定額を記載してください。また、共同住宅等</t>
  </si>
  <si>
    <t>　　に係る申請である場合でも、一棟に係る費用を記載してください。</t>
  </si>
  <si>
    <t>（ 新 築 ／ 増 築 ・ 改 築 ／既存 ）</t>
  </si>
  <si>
    <t>５. 確認又は住宅性能評価に係る住宅が共同住宅等である場合は、区分所有住宅の該当の有無</t>
  </si>
  <si>
    <t>６. 当初確認時又は住宅性能評価時の工事種別</t>
  </si>
  <si>
    <t>７. 当初確認又は住宅性能評価における新築又は当初確認若しくは住宅性能評価を受ける前にした増築</t>
  </si>
  <si>
    <t>　・改築の時期</t>
  </si>
  <si>
    <t>８. 変更の概要</t>
  </si>
  <si>
    <t>　①　この様式において、「既存」とは、本申請が、長期優良住宅の普及の促進に関する法律（平成20</t>
  </si>
  <si>
    <t>　　年法律第87号）第５条第６項又は第７項の規定による認定の申請に係るものであることを指します。</t>
  </si>
  <si>
    <t>　　また、「一戸建ての住宅」は、人の居住の用以外の用途に供する部分を有しないものに限り、「共</t>
  </si>
  <si>
    <t>　　同住宅等」とは、共同住宅、長屋その他の一戸建ての住宅以外の住宅をいいます。</t>
  </si>
  <si>
    <t>　②　【計画を変更する住宅の直前の（確認書・住宅性能評価書）】については、「確認書」又は「住</t>
  </si>
  <si>
    <t>　　宅性能評価書」の該当するいずれかを〇で囲んでください。</t>
  </si>
  <si>
    <t>　③　６欄は、本申請が、長期優良住宅の普及の促進に関する法律第５条第１項から第５項までの規定</t>
  </si>
  <si>
    <t>　　による認定の申請に係る場合に記載してください。</t>
  </si>
  <si>
    <t>　④　７欄は、本申請が、長期優良住宅の普及の促進に関する法律第５条第６項又は第７項の規定によ</t>
  </si>
  <si>
    <t>　　る認定の申請に係る場合に記載してください。</t>
  </si>
  <si>
    <t>　⑤　数字は算用数字を用いてください。</t>
  </si>
  <si>
    <t>　⑥　※印のある欄は記入しないでください。</t>
  </si>
  <si>
    <t>　長期優良住宅の普及の促進に関する法律第８条第１項の規定に基づき、長期優良住宅建築等計画の</t>
  </si>
  <si>
    <t>変更の認定を申請します。この申請書及び添付図書に記載の事項は、事実に相違ありません。</t>
  </si>
  <si>
    <t>　１．法第５条第２項の規定に基づく申請により認定を受けた場合は、一戸建て住宅等分譲事業者及</t>
  </si>
  <si>
    <t>　　び譲受人の両者の氏名又は名称を記載してください。</t>
  </si>
  <si>
    <t>　２．申請者（法第５条第２項の規定に基づく申請により認定を受けた場合は一戸建て住宅等分譲事</t>
  </si>
  <si>
    <t>　　業者又は譲受人）が法人である場合には、代表者の氏名を併せて記載してください。</t>
  </si>
  <si>
    <t>　①　維持保全を建物の区分所有等に関する法律（昭和37年法律第69号）第３条若しくは第65条に規</t>
  </si>
  <si>
    <t>　　定する団体又は同法第47条第１項に規定する法人が行う場合、当該団体又は法人の名称</t>
  </si>
  <si>
    <t>区分所有住宅</t>
  </si>
  <si>
    <t>の管理者等</t>
  </si>
  <si>
    <t>業務規程第１号様式（第５条関係）</t>
  </si>
  <si>
    <t>低炭素建築物新築等計画に係る技術的審査依頼書</t>
  </si>
  <si>
    <t>　低炭素建築物新築等計画に係る技術的審査業務規程に基づき、都市の低炭素化の促進に</t>
  </si>
  <si>
    <t>関する法律第54条第１項の認定基準のうち、以下に掲げる基準への適合性について技術的</t>
  </si>
  <si>
    <t>審査を依頼します。この依頼書及び添付図書に記載の事項は、事実に相違ありません。</t>
  </si>
  <si>
    <t>【技術的審査を依頼する認定基準】</t>
  </si>
  <si>
    <t>法第54条第１項第１号関係</t>
  </si>
  <si>
    <t>外壁、窓等を通しての熱の損失の防止に関する基準</t>
  </si>
  <si>
    <t>一次エネルギー消費量に関する基準</t>
  </si>
  <si>
    <t>その他の基準</t>
  </si>
  <si>
    <t>法第54条第１項第２号関係（基本方針）</t>
  </si>
  <si>
    <t>法第54条第１項第３号関係（資金計画）</t>
  </si>
  <si>
    <t>【建築物の位置】</t>
  </si>
  <si>
    <t>【建築物の名称】</t>
  </si>
  <si>
    <t>【市街化区域等】</t>
  </si>
  <si>
    <t>区域区分が定められていない都市計画区域のうち用途地域が定め</t>
  </si>
  <si>
    <t>られている土地の区域</t>
  </si>
  <si>
    <t>【建築物の用途】</t>
  </si>
  <si>
    <t>【建築物の工事種別】</t>
  </si>
  <si>
    <t>修繕又は模様替</t>
  </si>
  <si>
    <t>空気調和設備等の設置</t>
  </si>
  <si>
    <t>空気調和設備等の改修</t>
  </si>
  <si>
    <t>【申請の対象とする範囲】</t>
  </si>
  <si>
    <t>複合建築物の非住宅部分</t>
  </si>
  <si>
    <t>複合建築物の住宅部分</t>
  </si>
  <si>
    <t>＜登録住宅性能評価機関からのお願い＞</t>
  </si>
  <si>
    <t>省エネ技術導入状況等について、個人や個別の住宅が特定されない統計情報として、国土交</t>
  </si>
  <si>
    <t>通省等に提供することがございますのであらかじめご了承のほどお願い申し上げます。</t>
  </si>
  <si>
    <t>様式第五（第四十一条関係）（日本産業規格Ａ列４番）</t>
  </si>
  <si>
    <t>低炭素建築物新築等計画認定申請書</t>
  </si>
  <si>
    <t>　都市の低炭素化の促進に関する法律第５３条第１項の規定により、低炭素建築物新築等計画につ</t>
  </si>
  <si>
    <t>いて認定を申請します。この申請書及び添付図書に記載の事項は、事実に相違ありません。</t>
  </si>
  <si>
    <t>　　　 年　 　月　 　日</t>
  </si>
  <si>
    <t>１．　この様式において使用する用語は、特別の定めのある場合を除くほか、都市の低炭素化の</t>
  </si>
  <si>
    <t>　　促進に関する法律（平成24年法律第84号) 、建築物エネルギー消費性能基準等を定める省令</t>
  </si>
  <si>
    <t>　　（平成28年経済産業省令・国土交通省令第１号。以下「基準省令」という。）及び建築物の</t>
  </si>
  <si>
    <t>　　エネルギー消費性能の向上の一層の促進その他の建築物の低炭素化の促進のために誘導すべ</t>
  </si>
  <si>
    <t>　　き基準（平成24年経済産業省・国土交通省・環境省告示第 119号。以下「建築物の低炭素化</t>
  </si>
  <si>
    <t>　　誘導基準」という。）において使用する用語の例によります。</t>
  </si>
  <si>
    <t>２．　この様式において、次に掲げる用語の意義は、それぞれ次のとおりとします。</t>
  </si>
  <si>
    <t>　　①　一戸建ての住宅　一棟の建築物からなる一戸の住宅で、住宅以外の用途に供する部分を</t>
  </si>
  <si>
    <t>　　　有しないもの</t>
  </si>
  <si>
    <t>　　②　共同住宅等 共同住宅、長屋その他の一戸建ての住宅以外の住宅</t>
  </si>
  <si>
    <t>　　③　非住宅建築物 基準省令第１条令第１項第１号に規定する非住宅</t>
  </si>
  <si>
    <t>　　④　複合建築物 基準省令第1条第1項第1号に規定する複合建築物</t>
  </si>
  <si>
    <t>　　⑤　施行日以後認定申請建築物　建築物エネルギー消費性能基準等を定める省令の一部を改</t>
  </si>
  <si>
    <t>　　　正する省令（令和４年経済産業省・国土交通省令第１号。この様式において「令和４年改</t>
  </si>
  <si>
    <t>　　　正基準省令」という。）附則第2項に規定する施行日以後認定申請建築物</t>
  </si>
  <si>
    <t>３．申請者が法人である場合には、代表者の氏名を併せて記載してください。</t>
  </si>
  <si>
    <t>４．　【申請の対象とする範囲】の欄は、一戸建ての住宅、非住宅建築物又は共同住宅等若しく</t>
  </si>
  <si>
    <t>　　は複合建築物の全体に係る申請の場合には「建築物全体」に、複合建築物の非住宅部分に係</t>
  </si>
  <si>
    <t>　　る申請の場合には「非複合建築物の非住宅部分」に、複合建築物の住宅部分に係る申請の場</t>
  </si>
  <si>
    <t>　　合には、「複合建築物の住宅部分」に、「✓」マークを入れてください。</t>
  </si>
  <si>
    <t>低炭素建築物新築等計画</t>
  </si>
  <si>
    <t>新築等をしようとする建築物の位置、延べ面積、構造、設備及び用途並びに敷地面積に関する</t>
  </si>
  <si>
    <t>事項</t>
  </si>
  <si>
    <t>〔建築物に関する事項〕</t>
  </si>
  <si>
    <t>【２．市街化区域等】</t>
  </si>
  <si>
    <t>区域区分が定められていない都市計画区域のうち用途地域が</t>
  </si>
  <si>
    <t>定められている土地の区域</t>
  </si>
  <si>
    <t>【５．延べ面積】</t>
  </si>
  <si>
    <t>【６．建築物の階数】</t>
  </si>
  <si>
    <t>【７．建築物の用途】</t>
  </si>
  <si>
    <t>【８．建築物の住戸の数】</t>
  </si>
  <si>
    <t>【９．工事種別】</t>
  </si>
  <si>
    <t>【１０．構造】</t>
  </si>
  <si>
    <t>【１１．建築物の構造及び設備の概要】</t>
  </si>
  <si>
    <t>【１２．該当する地域区分】</t>
  </si>
  <si>
    <t>【１３．非住宅部分の床面積】</t>
  </si>
  <si>
    <t>)(</t>
  </si>
  <si>
    <t xml:space="preserve"> )</t>
  </si>
  <si>
    <t>【１４．住宅部分の床面積】</t>
  </si>
  <si>
    <t>（　床面積　）</t>
  </si>
  <si>
    <t>（開放部分を除い</t>
  </si>
  <si>
    <t>（開放部分及び共用部分</t>
  </si>
  <si>
    <t>　た部分の床面積）</t>
  </si>
  <si>
    <t xml:space="preserve"> を除いた部分の床面積）</t>
  </si>
  <si>
    <t>全体(</t>
  </si>
  <si>
    <t>増築部分(</t>
  </si>
  <si>
    <t>改築部分(</t>
  </si>
  <si>
    <t>【１５．建築物全体のエネルギーの使用の効率性】</t>
  </si>
  <si>
    <t>　【イ．非住宅建築物】</t>
  </si>
  <si>
    <t>　（外壁、窓等を通しての熱の損失の防止に関する事項）</t>
  </si>
  <si>
    <t>基準省令第10条第１号イ（１）の基準</t>
  </si>
  <si>
    <t>ＭＪ／（㎡・年）</t>
  </si>
  <si>
    <t>ＭＪ／（㎡・年））</t>
  </si>
  <si>
    <t>ＢＰＩ（</t>
  </si>
  <si>
    <t>基準省令第10条第１号イ（２）の基準</t>
  </si>
  <si>
    <t>令和４年改正基準省令附則第３項の規定による適用除外</t>
  </si>
  <si>
    <t>　（一次エネルギー消費量に関する事項）</t>
  </si>
  <si>
    <t>基準省令第10条第１号ロ（１）の基準</t>
  </si>
  <si>
    <t>誘導基準一次エネルギー消費量</t>
  </si>
  <si>
    <t>ＧＪ／年</t>
  </si>
  <si>
    <t>誘導設計一次エネルギー消費量</t>
  </si>
  <si>
    <t>誘導ＢＥＩ（</t>
  </si>
  <si>
    <t>（誘導ＢＥＩの基準値</t>
  </si>
  <si>
    <t>基準省令第10条第１号ロ（２）の基準</t>
  </si>
  <si>
    <t>改正省令附則第３項に規定する増築、改築又は修繕等をする部分の基準</t>
  </si>
  <si>
    <t>（誘導基準ＢＥＩ</t>
  </si>
  <si>
    <t>　【ロ．一戸建ての住宅】</t>
  </si>
  <si>
    <t>　　（外壁、窓等を通しての熱の損失の防止に関する事項）</t>
  </si>
  <si>
    <t>基準省令第10条第２号イ（１）の基準</t>
  </si>
  <si>
    <t>Ｗ／（㎡・Ｋ）</t>
  </si>
  <si>
    <t>Ｗ／（㎡・Ｋ））</t>
  </si>
  <si>
    <t>基準省令第10条第２号イ（２）の基準</t>
  </si>
  <si>
    <t>令和４年改正基準省令附則第４項に規定する増築、改築又は修繕等をする部分の</t>
  </si>
  <si>
    <t>基準</t>
  </si>
  <si>
    <t>　　（一次エネルギー消費量に関する事項）</t>
  </si>
  <si>
    <t>基準省令第10条第２号ロ（１）の基準</t>
  </si>
  <si>
    <t>基準省令第10条第２号ロ（２）の基準</t>
  </si>
  <si>
    <t>　【ハ．共同住宅等】</t>
  </si>
  <si>
    <t>　【二．複合建築物】</t>
  </si>
  <si>
    <t>基準省令第10条第３号イの基準</t>
  </si>
  <si>
    <t>　（非住宅部分）</t>
  </si>
  <si>
    <t>　（住宅部分）</t>
  </si>
  <si>
    <t>基準省令第10条第３号ロの基準</t>
  </si>
  <si>
    <t>基準省令第１条第１号イの基準</t>
  </si>
  <si>
    <t>ＢＥＩ（</t>
  </si>
  <si>
    <t>基準省令第１条第２号ロ（１）の基準</t>
  </si>
  <si>
    <t>　（複合建築物）</t>
  </si>
  <si>
    <t>【１６．再生可能エネルギー利用設備】</t>
  </si>
  <si>
    <t>　　再生可能エネルギー利用設備の種類（</t>
  </si>
  <si>
    <t>　　低炭素化促進基準一次エネルギー消費量</t>
  </si>
  <si>
    <t>　　低炭素化促進設計一次エネルギー消費量</t>
  </si>
  <si>
    <t>【１7．確認の特例】</t>
  </si>
  <si>
    <t>　　法第５４条第２項の規定による申出の有無</t>
  </si>
  <si>
    <t>【１８．建築物の床面積のうち、通常の建築物の床面積を超える部分】</t>
  </si>
  <si>
    <t>【１９．備考】</t>
  </si>
  <si>
    <t>１．【２．市街化区域等】の欄は、新築等をしようとする建築物の敷地が存する区域が該当するチェ</t>
  </si>
  <si>
    <t>　ックボックスに「✓」マークを入れてください。</t>
  </si>
  <si>
    <t>２．【７．建築物の用途】及び【９．工事種別】の欄は、該当するチェックボックスに「✓」マーク</t>
  </si>
  <si>
    <t>　を入れてください。</t>
  </si>
  <si>
    <t>３．【８．建築物の住戸の数】の欄は、【７．建築物の用途】で「共同住宅等」又は「複合建築物」</t>
  </si>
  <si>
    <t>　を選んだ場合のみ記載してください。</t>
  </si>
  <si>
    <t>４．【12．該当する地域区分】の欄は、建築物の低炭素化誘導基準において定めるところにより、</t>
  </si>
  <si>
    <t>　該当する地域区分を記載してください。</t>
  </si>
  <si>
    <t>５．【13．非住宅部分の床面積】の欄は、第三面の【９．工事種別】の欄の工事種別に応じ、非住宅</t>
  </si>
  <si>
    <t>　部分の床面積を記載して下さい。増築又は改築の場合は、延べ面積を併せて記載して下さい。</t>
  </si>
  <si>
    <t>６．【13．非住宅部分の床面積】及び【14．住宅部分の床面積】の欄において、「床面積」は、それ</t>
  </si>
  <si>
    <t>　ぞれ、非住宅部分の床面積及び住宅部分の床面積をいい、「開放部分を除いた部分の床面積」は、</t>
  </si>
  <si>
    <t>　建築物のエネルギー消費性能の向上に関する法律施行令（平成28年政令第８号）第４条第１項に規</t>
  </si>
  <si>
    <t>　定する床面積をいいます。</t>
  </si>
  <si>
    <t>７．【14．住宅部分の床面積】の欄において、「開放部分及び共用部分を除いた部分の床面積」は、</t>
  </si>
  <si>
    <t>　住宅部分の床面積のうち「開放部分を除いた部分の床面積」から共用部分の床面積を除いた部分の</t>
  </si>
  <si>
    <t>　面積をいいます。</t>
  </si>
  <si>
    <t>８．【15．建築物全体のエネルギーの使用の効率性】の欄は、【７．建築物の用途】の欄において選</t>
  </si>
  <si>
    <t>　択した用途に応じて、イから二までのいずれかについて、以下の内容に従って記載してください。</t>
  </si>
  <si>
    <t>　なお、イから二までの事項のうち、記載しないものについては削除して構いません。</t>
  </si>
  <si>
    <t>　（１）（外壁、窓等を通しての熱の損失の防止に関する事項）及び（一次エネルギー消費量に関す</t>
  </si>
  <si>
    <t>　（２）「年間熱負荷係数」については、基準値（基準省令別表第一（第10条関係）に掲げる数値を</t>
  </si>
  <si>
    <t>　　　いう。）と併せて記載してください。</t>
  </si>
  <si>
    <t>　（３）「外皮平均熱貫流率」及び「冷房期の平均日射熱取得率」については、それぞれの基準値（</t>
  </si>
  <si>
    <t>　　　基準省令第10条第２号イ（１）の表に掲げる数値をいう。）と併せて記載してください。</t>
  </si>
  <si>
    <t>　（４）「基準省令第10条第２号イ（２）の基準」又は「基準省令第10条第２号ロ（２）の基準」を</t>
  </si>
  <si>
    <t>　　　用いる場合は、別紙に詳細を記載してください。また、「基準省令第10条第２号ロ（２）の基</t>
  </si>
  <si>
    <t>　　　準を用いる場合は、共同住宅等又は複合建築物の住宅部分の共用部分（基準省令第４条第３項</t>
  </si>
  <si>
    <t>　　　第１号の共用部分をいう。）の一次エネルギー消費量に関する事項は、「基準省令第10条第２</t>
  </si>
  <si>
    <t>　　　号ロ（１）の基準」に記載してください。</t>
  </si>
  <si>
    <t>　（５）この欄において、次に掲げる用語の意義は、それぞれ次のとおりとします。</t>
  </si>
  <si>
    <t>　　　ⅰ）年間熱負荷係数、屋内周囲空間の年間熱負荷を屋内周囲空間の床面積の合計で除して得た</t>
  </si>
  <si>
    <t>　　　　数値をいいます。</t>
  </si>
  <si>
    <t>　　　ⅱ）ＢＰＩ　年間熱負荷係数を基準値で除したものをいいます。記載する場合は、小数点第二</t>
  </si>
  <si>
    <t>　　　　位未満を切り上げた数値としてください。</t>
  </si>
  <si>
    <t>　　　ⅲ）ＢＥＩ　設計一次エネルギー消費量（その他一次エネルギー消費量を除く。）を基準一次</t>
  </si>
  <si>
    <t>　　　　エネルギー消費量（その他一次エネルギー消費量を除く。）で除したものをいいます。「Ｂ</t>
  </si>
  <si>
    <t>　　　　ＥＩ」を記載する場合は、小数点第二未満を切り上げた数値としてください。</t>
  </si>
  <si>
    <t>　　　ⅳ）誘導ＢＥＩ　誘導設計一次エネルギー消費量（その他一次エネルギー消費量を除く）を基</t>
  </si>
  <si>
    <t>　　　　準一次エネルギー消費量（その他一次エネルギー消費量を除く）で除したものをいいます。</t>
  </si>
  <si>
    <t>　　　　「誘導ＢＥＩ」を記載する場合は、小数点第二未満を切り上げた数値としてください。</t>
  </si>
  <si>
    <t>　　　ⅴ）誘導ＢＥＩ基準値　誘導基準一次エネルギー消費量（その他一次エネルギー消費量を除く</t>
  </si>
  <si>
    <t>　　　　）を基準一次エネルギー消費量（その他一次エネルギー消費量を除く）で除した値をいいま</t>
  </si>
  <si>
    <t>　　　　す。なお、非住宅部分を二以上の用途に供する場合にあっては、用途ごとに算出した誘導基</t>
  </si>
  <si>
    <t>　　　　準一次エネルギー消費量（その他一次エネルギー消費量を除く）の合計を、用途ごとに算出</t>
  </si>
  <si>
    <t>　　　　した基準一次エネルギー消費量（その他一次エネルギー消費量を除く）の合計で除した値を</t>
  </si>
  <si>
    <t>　　　　いいます。「誘導ＢＥＩの基準値」を記載する場合は、小数点第二未満を切り上げた数値と</t>
  </si>
  <si>
    <t>　　　　してください。</t>
  </si>
  <si>
    <t>　（６）施行日以後認定申請建築物（建築物エネルギー消費性能基準等を定める省令の一部を改正す</t>
  </si>
  <si>
    <t>　　　る省令（令和４年経済産業省・国土交通省令第１号以下「改正省令」という。）附則第２項に</t>
  </si>
  <si>
    <t>　　　定める施工日以後認定申請建築物をいう。以下同じ。）の増築、改築又は修繕等をする場合の</t>
  </si>
  <si>
    <t>　　　記載については下記によることとします。</t>
  </si>
  <si>
    <t>　　　ⅰ）非住宅建築物及び複合建築物の非住宅部分について、建築物全体の一次エネルギー消費量</t>
  </si>
  <si>
    <t>　　　　は第10条第１号ロの欄に、改正省令附則第３項の一次エネルギー消費量に関する国土交通大</t>
  </si>
  <si>
    <t>　　　　臣が定める基準に関する事項は改正省令附則第３項の欄に記載してください。</t>
  </si>
  <si>
    <t>　　　ⅱ）一戸建ての住宅、共同住宅等又は複合建築物の住宅部分について、住戸全体の外壁、窓等</t>
  </si>
  <si>
    <t>　　　　を通しての熱の損失の防止に関する事項については「基準省令第10条第２号イ（１）の基準」</t>
  </si>
  <si>
    <t>　　　　に、住戸全体の一次エネルギー消費量に関する事項は第10条第２号ロ（１）の欄に記載する</t>
  </si>
  <si>
    <t>　　　　とともに、改正省令附則第４項の基準の適用を受ける場合については、改正省令附則第４項</t>
  </si>
  <si>
    <t>　　　　のチェックボックスに「✓」マークを入れ、別紙に詳細を記載してください。</t>
  </si>
  <si>
    <t>９．【16.再生可能エネルギー利用設備】の欄の「低炭素化促進基準一次エネルギー消費量」及び「</t>
  </si>
  <si>
    <t>　低炭素化促進設計一次エネルギー消費量」は、建築物の低炭素化誘導基準において定めるところに</t>
  </si>
  <si>
    <t>　従って算出した数値を記載してください。</t>
  </si>
  <si>
    <t>10．【17．確認の特例】の欄は、認定の申請に併せて建築基準法（昭和25年法律第 201号）第６条第</t>
  </si>
  <si>
    <t>　１項の規定による確認の申請書を提出して同項に規定する建築基準関係規定に適合するかどうかの</t>
  </si>
  <si>
    <t>　審査を受けるよう申し出る場合には「有」に、申し出ない場合には「無」に、「チェック」マーク</t>
  </si>
  <si>
    <t>11．【18．建築物の床面積のうち、通常の建築物の床面積を超える部分】の欄には、法第60条の規定</t>
  </si>
  <si>
    <t>　により容積率の算定の基礎となる延べ面積に算入しない部分の床面積（建築基準法第52条第３項及</t>
  </si>
  <si>
    <t>　び第６項並びに建築基準法施行令（昭和25年政令第 338号）第２条第１項第４号及び第３項の規定</t>
  </si>
  <si>
    <t>　に基づき延べ面積に算入しない部分の床面積を除き、建築物の延べ面積の20分の１を超えるときは</t>
  </si>
  <si>
    <t>　当該建築物の延べ面積の20分の１とする。）を記入してください。また、当該床面積の算定根拠を</t>
  </si>
  <si>
    <t>　示す資料を別に添付してください。</t>
  </si>
  <si>
    <t>12．この面は、建築確認等他の制度の申請書の写しに必要事項を補って追加して記載した書面その他</t>
  </si>
  <si>
    <t>　の記載すべき事項の全てが明示された別の書面をもって代えることができます。</t>
  </si>
  <si>
    <t>基準省令第10条２号イ（１）の基準</t>
  </si>
  <si>
    <t>基準省令第10条２号イ（２）の基準</t>
  </si>
  <si>
    <t>改正省令附則第４項に規定する増築、改築又は修繕等をする部分の基準</t>
  </si>
  <si>
    <t>基準省令第10条２号ロ（１）の基準</t>
  </si>
  <si>
    <t>基準省令第10条２号ロ（２）の基準</t>
  </si>
  <si>
    <t>１．この面は、共同住宅等又は複合建築物（複合建築物の非住宅部分の認定を除く。）に係る申</t>
  </si>
  <si>
    <t>　請を行う場合に、申請に係る住戸ごとに作成してください。</t>
  </si>
  <si>
    <t>２．住戸の階数が二以上である場合には、【３．専用部分の床面積】に各階ごとの床面積を併せ</t>
  </si>
  <si>
    <t>　て記載してください。</t>
  </si>
  <si>
    <t>３．【４．住戸のエネルギーの使用の効率性】の欄は以下の内容に従って記載してください。</t>
  </si>
  <si>
    <t>　（１）（外壁、窓等を通しての熱の損失の防止に関する事項）及び（一次エネルギー消費量に</t>
  </si>
  <si>
    <t>　　　関する事項）のそれぞれについて、該当するチェックボックスに「✓」を入れた上で記載</t>
  </si>
  <si>
    <t>　　　してください。</t>
  </si>
  <si>
    <t>　（２）「外皮平均熱貫流率」及び「冷房期の平均日射熱取得率」については、それぞれの基準</t>
  </si>
  <si>
    <t>　　　値（基準省令第10条第２号イ（１）の表に掲げる数値をいう。）と併せて記載してくださ</t>
  </si>
  <si>
    <t>　　　い。</t>
  </si>
  <si>
    <t>　（３）「基準省令第10条第２号イ（２）の基準」又は「基準省令第10条第２号ロ（２）の基準」</t>
  </si>
  <si>
    <t>　　　を用いる場合は、別紙に詳細を記載してください。</t>
  </si>
  <si>
    <t>　（４）「誘導ＢＥＩ」は、誘導設計一次エネルギー消費量（その他一次エネルギー消費量を除</t>
  </si>
  <si>
    <t>　　　く。）を基準一次エネルギー消費量（その他一次エネルギー消費量を除く。）で除したも</t>
  </si>
  <si>
    <t>　　　のをいいます。「誘導ＢＥＩ」を記載する場合は、小数点第二未満を切り上げた数値とし</t>
  </si>
  <si>
    <t>　（５）施行日以後認定申請建築物の増築、改築又は修繕等をする場合の記載について、住戸全</t>
  </si>
  <si>
    <t>　　　体の外壁、窓等を通しての熱損失の防止に関する事項は「基準省令第10条第２号イ（１）</t>
  </si>
  <si>
    <t>　　　の基準」に、住戸全体の一次エネルギー消費量に関する事項は「基準省令第10条第２号ロ</t>
  </si>
  <si>
    <t>　　　（１）の基準」に記載するとともに、令和４年改正基準省令附則第４項の基準の適用を受</t>
  </si>
  <si>
    <t>　　　ける場合には、「令和４年改正省令附則第４項に規定する増築、改築又は修繕等をする部</t>
  </si>
  <si>
    <t>　　　分の基準」に「✓」マークを入れ、別紙に詳細を記載してください。</t>
  </si>
  <si>
    <t>４．この面は、他の制度の申請書の写しに必要事項を補うこと、複数の住戸に関する情報を集約</t>
  </si>
  <si>
    <t>　して記載すること等により記載すべき事項の全てが明示された別の書面をもって代えることが</t>
  </si>
  <si>
    <t>　できます。</t>
  </si>
  <si>
    <t>（別紙）基準省令第10条第２号イ（２）の基準、基準省令第10条第２号ロ（２）の基準又は令和</t>
  </si>
  <si>
    <t>　　　４年改正基準省令附則第４項に規定する増築、改築若しくは修繕等をする部分の基準を用</t>
  </si>
  <si>
    <t>　　　いる場合</t>
  </si>
  <si>
    <t>１．住戸に係る事項</t>
  </si>
  <si>
    <t>（１）外壁、窓等を通しての熱の損失の防止に関する措置</t>
  </si>
  <si>
    <t>　　１）屋根又は天井</t>
  </si>
  <si>
    <t>　　　【断熱材の施工法】</t>
  </si>
  <si>
    <t>内断熱</t>
  </si>
  <si>
    <t>外断熱</t>
  </si>
  <si>
    <t>両面断熱</t>
  </si>
  <si>
    <t>充填断熱</t>
  </si>
  <si>
    <t>外張断熱</t>
  </si>
  <si>
    <t>内張断熱</t>
  </si>
  <si>
    <t>　　　【断熱性能】</t>
  </si>
  <si>
    <t>（㎡・Ｋ）／Ｗ）</t>
  </si>
  <si>
    <t>　　２）壁</t>
  </si>
  <si>
    <t>　　３）床</t>
  </si>
  <si>
    <t>　　　（イ）外壁に接する部分</t>
  </si>
  <si>
    <t>　　　　　【該当箇所の有無】</t>
  </si>
  <si>
    <t>　　　　　【断熱材の施工法】</t>
  </si>
  <si>
    <t>　　　　　【断熱性能】</t>
  </si>
  <si>
    <t>　　　（ロ）その他の部分</t>
  </si>
  <si>
    <t>　　４）土間床等の外周部分の基礎壁</t>
  </si>
  <si>
    <t>　　５）開口部</t>
  </si>
  <si>
    <t>　　　　　【日射遮蔽性能】</t>
  </si>
  <si>
    <t>開口部の日射熱取得率</t>
  </si>
  <si>
    <t>　　６）構造熱橋部</t>
  </si>
  <si>
    <t>㎜）</t>
  </si>
  <si>
    <t>（２）一次エネルギー消費量に関する措置</t>
  </si>
  <si>
    <t>　　　【暖房】</t>
  </si>
  <si>
    <t>暖房設備（</t>
  </si>
  <si>
    <t>効　　率（</t>
  </si>
  <si>
    <t>　　　【冷房】</t>
  </si>
  <si>
    <t>冷房設備（</t>
  </si>
  <si>
    <t>　　　【換気】</t>
  </si>
  <si>
    <t>換気設備（</t>
  </si>
  <si>
    <t>　　　【照明】</t>
  </si>
  <si>
    <t>照明設備（</t>
  </si>
  <si>
    <t>　　　【給湯】</t>
  </si>
  <si>
    <t>給湯設備（</t>
  </si>
  <si>
    <t>２．備考</t>
  </si>
  <si>
    <t>１．１欄は、共同住宅等又は複合建築物の住戸に係る措置について、住戸ごとに記入してくださ</t>
  </si>
  <si>
    <t>　い。なお、計画に係る住戸の数が二以上である場合は、当該各住戸に関して記載すべき事項の</t>
  </si>
  <si>
    <t>　全てが明示された別の書面をもって代えることができます。</t>
  </si>
  <si>
    <t>２．１欄の（１）の１）から３）までにおける「断熱材の施工法」は、部位ごとに断熱材の施工</t>
  </si>
  <si>
    <t>　法を複数用いている場合は、主たる施工法のチェックボックスに「✓」マークを入れてくださ</t>
  </si>
  <si>
    <t>　い。なお、主たる施工法以外の施工法について、主たる施工法に準じて、別紙のうち当該部位</t>
  </si>
  <si>
    <t>　に係る事項を記入したものを添えることを妨げるものではありません。</t>
  </si>
  <si>
    <t>３．１欄の（１）の１）から４）までにおける「断熱性能」は、「熱貫流率」又は「熱抵抗値」</t>
  </si>
  <si>
    <t>　のうち、該当するチェックボックスに「✓」マークを入れ、併せて必要な事項を記入してくだ</t>
  </si>
  <si>
    <t>　さい。</t>
  </si>
  <si>
    <t>４．１欄の（１）の３）及び４）における（イ）及び（ロ）の「該当箇所の有無」は、該当箇所</t>
  </si>
  <si>
    <t>　がある場合には「有」のチェックボックスに、「✓」マークを入れてください。</t>
  </si>
  <si>
    <t>５．１欄の（１）の５）は、開口部のうち主たるものを対象として、必要な事項を記入してくだ</t>
  </si>
  <si>
    <t>６．１欄の（１）の５）の「日射遮蔽性能」は、「開口部の日射熱取得率」、「ガラスの日射熱</t>
  </si>
  <si>
    <t>　取得率」、「付属部材」又は「ひさし、軒等」について該当するチェックボックスに「✓」マ</t>
  </si>
  <si>
    <t>　ークを入れ、必要な事項を記入してください。地域の区分（基準省令第１条第１項第２号イ（</t>
  </si>
  <si>
    <t>　１）の地域の区分をいう。）のうち８の地域に存する共同住宅等又は複合建築物に係る「日射</t>
  </si>
  <si>
    <t>　遮蔽性能」については、北±22.5度以外の方位に設置する開口部について記載してください。</t>
  </si>
  <si>
    <t>７．１欄の（１）の６）の「該当箇所の有無」は、該当箇所がある場合には、「有」のチェック</t>
  </si>
  <si>
    <t>　ボックスに「✓」マークを入れ、「断熱性能」の欄に、「断熱補強部の範囲」及び「断熱補強</t>
  </si>
  <si>
    <t>　の熱抵抗値」を記入してください。</t>
  </si>
  <si>
    <t>８．１欄の（２）の「暖房」、「冷房」、「換気」、「照明」、「給湯」については、住戸に設</t>
  </si>
  <si>
    <t>　置する設備機器とその効率（「照明」を除き、かつ、効率に係る基準を用いる場合に限る。）</t>
  </si>
  <si>
    <t>　を記載してください。設備機器が複数ある場合は最も効率の低い設備機器とその効率を記載し</t>
  </si>
  <si>
    <t>　てください。「効率」の欄には、「暖房」では暖房能力を消費電力で除した値を、「冷房」で</t>
  </si>
  <si>
    <t>　は冷房能力を消費電力で除した値を、「換気」では比消費電力（全般換気設備の消費電力を設</t>
  </si>
  <si>
    <t>　計風量で除した値をいう。）、有効換気量率又は温度交換効率を、「給湯」ではモード熱効率、</t>
  </si>
  <si>
    <t>　年間給湯保温効率又は年間給湯効率をそれぞれ記載してください。ただし、浴室等、台所及び</t>
  </si>
  <si>
    <t>　洗面所がない場合は、「給湯」の欄は記載する必要はありません。</t>
  </si>
  <si>
    <t>９．１欄に書き表せない事項で特に記入すべき事項は、２欄に記入し、又は別紙に記入して添え</t>
  </si>
  <si>
    <t>　てください。</t>
  </si>
  <si>
    <t>第５号様式（第３条関係）</t>
  </si>
  <si>
    <t>変 更 設 計 住 宅 性 能 評 価 申 請 書</t>
  </si>
  <si>
    <t>　下記の住宅について、住宅の品質確保の促進等に関する法律施行規則第３条第１項の規定に基づき、</t>
  </si>
  <si>
    <t>変更設計住宅性能評価を申請します。この申請書及び添付図書に記載の事項は、事実に相違ありませ</t>
  </si>
  <si>
    <t>ん。</t>
  </si>
  <si>
    <t>【計画を変更する住宅の直前の設計住宅性能評価】</t>
  </si>
  <si>
    <t>１．設計住宅性能評価書交付番号</t>
  </si>
  <si>
    <t xml:space="preserve">２．設計住宅性能評価書交付年月日 </t>
  </si>
  <si>
    <t>３．設計住宅性能評価書交付者</t>
  </si>
  <si>
    <t>認定申請書_第１号</t>
  </si>
  <si>
    <t>認定申請書_第１号の２</t>
  </si>
  <si>
    <t>認定申請書_第１号の３</t>
  </si>
  <si>
    <t>変更認定申請書_11条</t>
  </si>
  <si>
    <t>変更認定申請書_13条</t>
  </si>
  <si>
    <t>別紙_低炭素</t>
  </si>
  <si>
    <t>申請書_2202</t>
  </si>
  <si>
    <t>申請書_2210</t>
  </si>
  <si>
    <t>建設住宅性能評価申請書(2022年2月書式)</t>
  </si>
  <si>
    <t>建設住宅性能評価申請書(2022年10月書式)</t>
  </si>
  <si>
    <t>帳票差し替え</t>
  </si>
  <si>
    <t>１．この面は、低炭素建築物新築等計画に係る建築物の新築等が、建築物のエネルギー消費性能の向上に関</t>
  </si>
  <si>
    <t>　する法律第12条第１項の建築物のエネルギー消費性能適合性判定を受けなければならない場合にのみ、記</t>
  </si>
  <si>
    <t>　載してください。</t>
  </si>
  <si>
    <t>２．建築主が２者以上の場合は、【１．建築主】の欄は代表となる建築主について記入し、別紙に他の建築</t>
  </si>
  <si>
    <t>　主について記入して添えてください。</t>
  </si>
  <si>
    <t>３．【１．建築主】の欄は、建築主が法人の場合は、「イ」は法人の名称及び代表者の氏名のフリガナを、</t>
  </si>
  <si>
    <t>　「ロ」は法人の名称及び代表者の氏名を、「ニ」は法人の所在地を、建築主がマンションの管理を行う建</t>
  </si>
  <si>
    <t>　物の区分所有等に関する法律第３条又は第65条に規定する団体の場合は、「イ」は団体の名称及び代表者</t>
  </si>
  <si>
    <t>　の氏名のフリガナを、「ロ」は団体の名称及び代表者の氏名を、「ニ」は団体の所在地を記入してくださ</t>
  </si>
  <si>
    <t>　い。</t>
  </si>
  <si>
    <t>４．【２．代理者】の欄は、建築主からの委任を受けて提出をする場合に記入してください。</t>
  </si>
  <si>
    <t>５．【２．代理者】及び【３．設計者】の欄は、代理者又は設計者が建築士事務所に属しているときは、そ</t>
  </si>
  <si>
    <t>　の名称を書き、建築士事務所に属していないときは、所在地はそれぞれ代理者又は設計者の住所を書いて</t>
  </si>
  <si>
    <t>　ください。</t>
  </si>
  <si>
    <t>６．【３．設計者】の欄は、代表となる設計者及び提出に係る建築物のエネルギー消費性能確保計画に係る</t>
  </si>
  <si>
    <t>　他のすべての設計者について記入してください。</t>
  </si>
  <si>
    <t>７．【４．確認の申請】の欄は、該当するチェックボックスに「✓」マークを入れ、申請済の場合には、申</t>
  </si>
  <si>
    <t>　請をした市町村若しくは都道府県名又は指定確認検査機関の名称及び事務所の所在地を記入してください。</t>
  </si>
  <si>
    <t>　未申請の場合には、申請する予定の市町村若しくは都道府県名又は指定確認検査機関の名称及び事務所の</t>
  </si>
  <si>
    <t>　所在地を記入し、申請をした後に、遅滞なく、申請をした旨（申請先を変更した場合においては、申請を</t>
  </si>
  <si>
    <t>　した市町村若しくは都道府県名又は指定確認検査機関の名称及び事務所の所在地を含む。）を届け出てく</t>
  </si>
  <si>
    <t>　ださい。なお、所在地については、〇〇県〇〇市、郡〇〇町、村、程度で結構です。</t>
  </si>
  <si>
    <t>第二面 （別紙）</t>
  </si>
  <si>
    <t>建築主等の概要</t>
  </si>
  <si>
    <t>上記　見切れ等修正</t>
  </si>
  <si>
    <t>【4.設計者】</t>
  </si>
  <si>
    <t>【5.工事監理者】</t>
  </si>
  <si>
    <t>【6.施工者】</t>
  </si>
  <si>
    <t>② 建築主が２以上のときは、３欄は代表となる建築主について記入し、別紙に他の建築主についてそれぞれ</t>
  </si>
  <si>
    <t>③ ４欄及び５欄の郵便番号、所在地及び電話番号には、設計者又は工事監理者が建築士事務所に所属している</t>
  </si>
  <si>
    <t>④ ７欄は、必須評価事項以外で建設住宅性能評価を希望する性能表示事項がある場合は「別紙」と記入し、</t>
  </si>
  <si>
    <t>① １欄は、地名地番と併せて住居表示が定まっているときは、当該住居表示を括弧書きで併記してください。</t>
  </si>
  <si>
    <t>② ５欄から７欄までは、確認済証が交付されていない場合は空欄としてください。</t>
  </si>
  <si>
    <t>③ ８欄は、既に工事を着手している場合はその年月日を、それ以外の場合は予定年月日を記入してください。</t>
  </si>
  <si>
    <t>④ 10欄は、検査の回数が７回以上の場合は、適宜記入欄を増やして記入してください。</t>
  </si>
  <si>
    <t>⑤ ここに書き表せない事項で、評価に当たり特に注意を要する事項等は、11欄又は別紙に記載して添えてくだ</t>
  </si>
  <si>
    <t>評価申請書　差し替え</t>
  </si>
  <si>
    <t>【1.建築場所の地名地番】</t>
  </si>
  <si>
    <t>取手市_別紙、つくば市_別紙　削除</t>
  </si>
  <si>
    <t>高萩市</t>
  </si>
  <si>
    <t>　指定確認検査機関に建築確認を申請する場合には、次の項目についても調査・手続き等を行っ</t>
  </si>
  <si>
    <t>てください。</t>
  </si>
  <si>
    <t>１．4.0ｍ未満の道路に申請敷地が接している場合について</t>
  </si>
  <si>
    <t>項　目</t>
  </si>
  <si>
    <t>チェック欄</t>
  </si>
  <si>
    <t>①　42条２項道路として指定されていることを確認していますか</t>
  </si>
  <si>
    <t>済</t>
  </si>
  <si>
    <t>未</t>
  </si>
  <si>
    <t>②　道路境界は明確になっていますか</t>
  </si>
  <si>
    <t>不明確</t>
  </si>
  <si>
    <t>③　セットバックの方法について高萩市と協議しましたか</t>
  </si>
  <si>
    <t>協議済</t>
  </si>
  <si>
    <t>未協議</t>
  </si>
  <si>
    <t>④　高萩市支給の後退杭を現地に設置しましたか</t>
  </si>
  <si>
    <t>未完了</t>
  </si>
  <si>
    <t>⑤　セットバックの範囲内に障害物（門塀、樹木植栽、その他突
　出物等）はありますか</t>
  </si>
  <si>
    <t>ある</t>
  </si>
  <si>
    <t>⑥　高萩市の道路後退助成制度を利用しますか</t>
  </si>
  <si>
    <t>する</t>
  </si>
  <si>
    <t>＜注意＞下記事項は、建築確認申請前までに完了してください。</t>
  </si>
  <si>
    <t>　・　法42条２項道路の取扱いやセットバック方法については、高萩市と十分協議すること。　</t>
  </si>
  <si>
    <t>　・　特に道・水路併走箇所や道路中心が不確定な場合などは注意してください。</t>
  </si>
  <si>
    <t>　・　道路境界が不明確な場合には、当該道路を管理している管理者と協議し、道路境界を確</t>
  </si>
  <si>
    <t>　　定してください。</t>
  </si>
  <si>
    <t>　・　後退杭を未設置の場合には、高萩市より杭の支給を受け、申請敷地に設置してください。</t>
  </si>
  <si>
    <t>　・　セットバック範囲内に障害物等が存在する場合には撤去してください。</t>
  </si>
  <si>
    <t>２．次の事項については、確認申請前までに関係する部署と協議を行ってください。</t>
  </si>
  <si>
    <t>①　建築協定区域内である場合（協定運営委員会）</t>
  </si>
  <si>
    <t>②　雑排水及び汚水を公共下水道へ放流する場合、または浄化槽
　処理水を都市下水路、道路側溝、水路等に放流する場合（放流
　先管理者）</t>
  </si>
  <si>
    <t>高萩市_別添差し替え</t>
  </si>
  <si>
    <t>技術的審査依頼書_長期、技術的審査依頼書_変更_長期、取下げ届_長期シート非表示</t>
  </si>
  <si>
    <t>建築工事届　右上の日付のリンク解除</t>
  </si>
  <si>
    <t>【11．備考】</t>
  </si>
  <si>
    <t>【10．許可等】</t>
  </si>
  <si>
    <t>回）</t>
  </si>
  <si>
    <t>【９．特定工程工事終了予定年月日】</t>
  </si>
  <si>
    <t>【８．工事完了予定年月日】</t>
  </si>
  <si>
    <t>【７．工事着手予定年月日】</t>
  </si>
  <si>
    <t>工作物の数</t>
  </si>
  <si>
    <t>築造面積</t>
  </si>
  <si>
    <t>（区分</t>
  </si>
  <si>
    <t>【６．工作物の概要】</t>
  </si>
  <si>
    <t>その他の区域又は地区】</t>
  </si>
  <si>
    <t>住居表示</t>
  </si>
  <si>
    <t>【５．敷地の位置】</t>
  </si>
  <si>
    <t>）第</t>
  </si>
  <si>
    <t>建設業の許可（</t>
  </si>
  <si>
    <t>【４．工事施工者】</t>
  </si>
  <si>
    <t>【１．築造主】</t>
  </si>
  <si>
    <t>築 造 計 画 概 要 書</t>
  </si>
  <si>
    <t>第十二号様式（第三条、第三条の三、第十一条の三関係）（Ａ４）</t>
  </si>
  <si>
    <t>付近見取図</t>
  </si>
  <si>
    <t>築造計画概要書（第二面）</t>
  </si>
  <si>
    <t>　　げるものである場合においては、当該工作物と建築物との別を含む。）を明示してください。</t>
  </si>
  <si>
    <t>　　の工作物との別（申請に係る工作物が建築基準法施行令第 138条第３項第２号ハからチまでに掲</t>
  </si>
  <si>
    <t>　②　配置図には、縮尺、方位、敷地境界線、敷地内にある工作物の位置及び申請に係る工作物と他</t>
  </si>
  <si>
    <t>２．第二面関係</t>
  </si>
  <si>
    <t>　　場合には、特定行政庁が届出のあった旨を明示した上で記入します。</t>
  </si>
  <si>
    <t>　②　４欄は、工事施工者が未定のときは、後で定まってから工事着手前に届け出てください。この</t>
  </si>
  <si>
    <t>　　計画概要書（第一面）」と明示してください。</t>
  </si>
  <si>
    <t>　①　これは第十一号様式の第二面の写しに代えることができます。この場合には、最上段に「築造</t>
  </si>
  <si>
    <t>１．第一面関係</t>
  </si>
  <si>
    <t>**wskakunin_YOUTO_TIIKI</t>
  </si>
  <si>
    <t>cst_wskakunin_YOUTO_TIIKI</t>
  </si>
  <si>
    <t>築造計画概要書(工作物)</t>
  </si>
  <si>
    <t>注意書</t>
  </si>
  <si>
    <t>第一面、第二面、注意書シート追加</t>
  </si>
  <si>
    <t>区分所有住宅の該当の有無</t>
  </si>
  <si>
    <t>設計評価書、変更設計評価書　修正</t>
  </si>
  <si>
    <t>2023年４月</t>
  </si>
  <si>
    <t>　※フラット３５（断熱構造等）又はフラット３５Ｓの確認にBELS評価書等を利用する場合の条件</t>
  </si>
  <si>
    <t>フラット３５Ｓ又はフラット３５維持保全型の適用の有無</t>
  </si>
  <si>
    <t xml:space="preserve"> 1.有</t>
  </si>
  <si>
    <t>2.無（フラット３５Ｓ及びフラット３５維持保全型のいずれも適用なし）</t>
  </si>
  <si>
    <t>上記で「1.有」に該当する場合のみ以下を記入してください。</t>
  </si>
  <si>
    <t xml:space="preserve">      1.省エネルギー性</t>
  </si>
  <si>
    <t>1.断熱等性能等級５以上</t>
  </si>
  <si>
    <t>2.一次エネルギー消費量等級６</t>
  </si>
  <si>
    <t xml:space="preserve">      5.省エネルギー性</t>
  </si>
  <si>
    <t>2.認定低炭素住宅※３</t>
  </si>
  <si>
    <t>3.性能向上計画認定住宅※４</t>
  </si>
  <si>
    <t xml:space="preserve">      6.耐震性</t>
  </si>
  <si>
    <t>1.免震</t>
  </si>
  <si>
    <t>2.耐震等級(構造躯体の倒壊等防止)３</t>
  </si>
  <si>
    <t>10．Ｎｅａｒｌｙ　ＺＥＨ（－Ｍ）※５</t>
  </si>
  <si>
    <t>11．ＺＥＨ－Ｍ　Ｒｅａｄｙ※５</t>
  </si>
  <si>
    <t>12．ＺＥＨ（－Ｍ） Ｏｒｉｅｎｔｅｄ※５</t>
  </si>
  <si>
    <t>２戸以上申請の場合※６</t>
  </si>
  <si>
    <t>　申請住宅の建築に際し、都市再生特別措置法（平成12年法律第22号）第88条第１項の規定による届出（建築行為に係る届出に限ります。）をした者が、同条第３項及び第５項に規定する市町村長の勧告を受け、これに従わなかった旨の公表の措置を受けている場合は、当該申請住宅はフラット３５Ｓ及びフラット３５維持保全型のいずれも利用できないことを承知しています。</t>
  </si>
  <si>
    <t>　※フラット３５（断熱構造等）又はフラット３５Ｓの確認にBELS評価書等 を利用する場合の条件</t>
  </si>
  <si>
    <t>２戸以上申請の場合　※６</t>
  </si>
  <si>
    <t>2023年4月</t>
  </si>
  <si>
    <r>
      <t>2.設計検査を省略　</t>
    </r>
    <r>
      <rPr>
        <sz val="9"/>
        <color theme="1"/>
        <rFont val="ＭＳ Ｐ明朝"/>
        <family val="1"/>
        <charset val="128"/>
      </rPr>
      <t>（適合証明の検査と次のいずれかの検査を同一機関で実施する場合）</t>
    </r>
  </si>
  <si>
    <t xml:space="preserve">2.中間現場検査を省略（適合証明の検査と次のいずれかの検査を同一機関で実施する場合） </t>
  </si>
  <si>
    <t>一定の性能とは、原則として次の性能を満たすものをいいます。
〔一戸建て等〕断熱等性能等級：等級４以上、一次エネルギー消費量等級：等級４以上、劣化対策等級：等級２以上、維持管理対策等級（専用配管）：等級３
〔共同建て〕 　断熱等性能等級：等級４以上、一次エネルギー消費量等級：等級４以上、維持管理対策等級（共用配管）：等級２以上
また、フラット３５Ｓを利用する場合は、上記に加えて、必要とされる等級等を満たす必要があります。</t>
  </si>
  <si>
    <t>法改正対応（適合証明）</t>
  </si>
  <si>
    <t>【９．新築又は増築・改築の時期】</t>
  </si>
  <si>
    <t>認定申請書_第１号の３　修正</t>
  </si>
  <si>
    <t>建築面積</t>
  </si>
  <si>
    <t>**wskakunin_KENTIKU_MENSEKI_ZENTAI_SHINSEI</t>
  </si>
  <si>
    <t>**wskakunin_KENTIKU_MENSEKI_ZENTAI_IGAI</t>
  </si>
  <si>
    <t>**wskakunin_KENTIKU_MENSEKI_ZENTAI_TOTAL</t>
  </si>
  <si>
    <t>cst_wskakunin_KENTIKU_MENSEKI_ZENTAI_SHINSEI</t>
  </si>
  <si>
    <t>cst_wskakunin_KENTIKU_MENSEKI_ZENTAI_IGAI</t>
  </si>
  <si>
    <t>cst_wskakunin_KENTIKU_MENSEKI_ZENTAI_TOTAL</t>
  </si>
  <si>
    <t>認定機械室等の部分</t>
  </si>
  <si>
    <t>**wskakunin_NOBE_MENSEKI_KIKAI_SHINSEI</t>
  </si>
  <si>
    <t>**wskakunin_NOBE_MENSEKI_KIKAI_IGAI</t>
  </si>
  <si>
    <t>**wskakunin_NOBE_MENSEKI_KIKAI_TOTAL</t>
  </si>
  <si>
    <t>cst_wskakunin_NOBE_MENSEKI_KIKAI_SHINSEI</t>
  </si>
  <si>
    <t>cst_wskakunin_NOBE_MENSEKI_KIKAI_IGAI</t>
  </si>
  <si>
    <t>cst_wskakunin_NOBE_MENSEKI_KIKAI_TOTAL</t>
  </si>
  <si>
    <t>その他の不算入部分</t>
  </si>
  <si>
    <t>**wskakunin_NOBE_MENSEKI_FUSANNYU_SHINSEI</t>
  </si>
  <si>
    <t>**wskakunin_NOBE_MENSEKI_FUSANNYU_IGAI</t>
  </si>
  <si>
    <t>**wskakunin_NOBE_MENSEKI_FUSANNYU_TOTAL</t>
  </si>
  <si>
    <t>cst_wskakunin_NOBE_MENSEKI_FUSANNYU_SHINSEI</t>
  </si>
  <si>
    <t>cst_wskakunin_NOBE_MENSEKI_FUSANNYU_IGAI</t>
  </si>
  <si>
    <t>cst_wskakunin_NOBE_MENSEKI_FUSANNYU_TOTAL</t>
  </si>
  <si>
    <t>田口</t>
  </si>
  <si>
    <t>法改正対応（基準法）</t>
  </si>
  <si>
    <t>申請様式</t>
  </si>
  <si>
    <t>**wsjob_JOB_INPUT_VERSION</t>
  </si>
  <si>
    <t>cst_wsjob_JOB_INPUT_VERSION</t>
  </si>
  <si>
    <t>1＝「2020年3月まで」、2＝「2020年4月」、3＝「2020年9月」
4＝「2021年1月」、5＝「2022年4月」、6＝「2023年4月」</t>
  </si>
  <si>
    <t>断熱等
性能等級</t>
  </si>
  <si>
    <t>一次エネルギー
消費量等級</t>
  </si>
  <si>
    <t>施工状況報告書　S造差し替え</t>
  </si>
  <si>
    <t>長期使用構造等確認</t>
  </si>
  <si>
    <t>委任状　C27　文言修正</t>
  </si>
  <si>
    <t>茨城県　現地調査表　建築場所・建築主　リンク修正</t>
  </si>
  <si>
    <t>基本事項</t>
  </si>
  <si>
    <t>居室の構成等</t>
  </si>
  <si>
    <t>通風利用状況</t>
  </si>
  <si>
    <t>蓄熱利用状況</t>
  </si>
  <si>
    <t>床下空間の外気
導入利用状況</t>
  </si>
  <si>
    <t>5/17対応分　修正</t>
  </si>
  <si>
    <t>佐藤</t>
  </si>
  <si>
    <t>Ｓ造　文字見切れ・高齢者印刷設定修正</t>
  </si>
  <si>
    <t>テスト建て主 代表取締役社長 テストさん</t>
  </si>
  <si>
    <t>埼玉県さいたま市緑区</t>
  </si>
  <si>
    <t>さいたま市緑区</t>
  </si>
  <si>
    <t>埼玉県</t>
  </si>
  <si>
    <t>テスト０７１１－１</t>
  </si>
  <si>
    <t>埼玉県所沢市東新井町307-7</t>
  </si>
  <si>
    <t>一級建築士大臣登録第111111号</t>
  </si>
  <si>
    <t>一級建築士事務所埼玉県知事登録第222222号</t>
  </si>
  <si>
    <t>XXXアーキ</t>
  </si>
  <si>
    <t>222222</t>
  </si>
  <si>
    <t>111111</t>
  </si>
  <si>
    <t>テスト代理人</t>
  </si>
  <si>
    <t>048-222-2222</t>
  </si>
  <si>
    <t>359-0034</t>
  </si>
  <si>
    <t>一般財団法人 さいたま住宅検査センター　理事長</t>
  </si>
  <si>
    <t>埼玉県埼玉県さいたま市浦和区岸町７－１２－３</t>
  </si>
  <si>
    <t>テスト建て主</t>
  </si>
  <si>
    <t>テストさん</t>
  </si>
  <si>
    <t>テスト</t>
  </si>
  <si>
    <t>代表取締役社長</t>
  </si>
  <si>
    <t>ﾀﾞｲﾋｮｳﾄﾘｼﾏﾘﾔｸｼｬﾁｮｳ</t>
  </si>
  <si>
    <t>330-0064</t>
  </si>
  <si>
    <t>テスト施工者</t>
  </si>
  <si>
    <t>フラット35適合証明</t>
    <rPh sb="6" eb="8">
      <t>テキゴウ</t>
    </rPh>
    <rPh sb="8" eb="10">
      <t>ショウメイ</t>
    </rPh>
    <phoneticPr fontId="129"/>
  </si>
  <si>
    <t>長期使用構造等確認</t>
    <rPh sb="0" eb="2">
      <t>チョウキ</t>
    </rPh>
    <rPh sb="2" eb="4">
      <t>シヨウ</t>
    </rPh>
    <rPh sb="4" eb="6">
      <t>コウゾウ</t>
    </rPh>
    <rPh sb="6" eb="7">
      <t>トウ</t>
    </rPh>
    <rPh sb="7" eb="9">
      <t>カクニン</t>
    </rPh>
    <phoneticPr fontId="129"/>
  </si>
  <si>
    <t>BELS評価</t>
    <rPh sb="4" eb="6">
      <t>ヒョウカ</t>
    </rPh>
    <phoneticPr fontId="129"/>
  </si>
  <si>
    <t>東京ゼロエミ住宅</t>
    <rPh sb="0" eb="2">
      <t>トウキョウ</t>
    </rPh>
    <rPh sb="6" eb="8">
      <t>ジュウタク</t>
    </rPh>
    <phoneticPr fontId="129"/>
  </si>
  <si>
    <t>住宅性能証明（贈与税非課税措置）</t>
    <rPh sb="0" eb="2">
      <t>ジュウタク</t>
    </rPh>
    <rPh sb="2" eb="4">
      <t>セイノウ</t>
    </rPh>
    <rPh sb="4" eb="6">
      <t>ショウメイ</t>
    </rPh>
    <rPh sb="7" eb="10">
      <t>ゾウヨゼイ</t>
    </rPh>
    <rPh sb="10" eb="13">
      <t>ヒカゼイ</t>
    </rPh>
    <rPh sb="13" eb="15">
      <t>ソチ</t>
    </rPh>
    <phoneticPr fontId="129"/>
  </si>
  <si>
    <t>申請の種別</t>
    <rPh sb="0" eb="2">
      <t>シンセイ</t>
    </rPh>
    <rPh sb="3" eb="5">
      <t>シュベツ</t>
    </rPh>
    <phoneticPr fontId="129"/>
  </si>
  <si>
    <t>申請済</t>
    <rPh sb="0" eb="2">
      <t>シンセイ</t>
    </rPh>
    <rPh sb="2" eb="3">
      <t>ズ</t>
    </rPh>
    <phoneticPr fontId="129"/>
  </si>
  <si>
    <t>未申請</t>
    <rPh sb="0" eb="1">
      <t>ミ</t>
    </rPh>
    <rPh sb="1" eb="3">
      <t>シンセイ</t>
    </rPh>
    <phoneticPr fontId="129"/>
  </si>
  <si>
    <t>申請状況</t>
    <rPh sb="0" eb="2">
      <t>シンセイ</t>
    </rPh>
    <rPh sb="2" eb="4">
      <t>ジョウキョウ</t>
    </rPh>
    <phoneticPr fontId="129"/>
  </si>
  <si>
    <t xml:space="preserve">   当センターへの当該物件の以下の申請の有無等について、□ 欄にチェックをお願いします。</t>
    <rPh sb="10" eb="12">
      <t>トウガイ</t>
    </rPh>
    <rPh sb="12" eb="14">
      <t>ブッケン</t>
    </rPh>
    <rPh sb="15" eb="17">
      <t>イカ</t>
    </rPh>
    <rPh sb="21" eb="23">
      <t>ウム</t>
    </rPh>
    <rPh sb="23" eb="24">
      <t>トウ</t>
    </rPh>
    <phoneticPr fontId="129"/>
  </si>
  <si>
    <t>建築物の名称</t>
    <rPh sb="0" eb="3">
      <t>ケンチクブツ</t>
    </rPh>
    <rPh sb="4" eb="6">
      <t>メイショウ</t>
    </rPh>
    <phoneticPr fontId="129"/>
  </si>
  <si>
    <t>備考</t>
    <rPh sb="0" eb="2">
      <t>ビコウ</t>
    </rPh>
    <phoneticPr fontId="129"/>
  </si>
  <si>
    <t>設計住宅性能評価</t>
    <rPh sb="0" eb="2">
      <t>セッケイ</t>
    </rPh>
    <rPh sb="2" eb="4">
      <t>ジュウタク</t>
    </rPh>
    <rPh sb="4" eb="6">
      <t>セイノウ</t>
    </rPh>
    <rPh sb="6" eb="8">
      <t>ヒョウカ</t>
    </rPh>
    <phoneticPr fontId="129"/>
  </si>
  <si>
    <t>　※ 申請の種別については、申請する（申請予定を含む）業務すべてにチェックをお願いいたします。</t>
    <rPh sb="3" eb="5">
      <t>シンセイ</t>
    </rPh>
    <rPh sb="6" eb="8">
      <t>シュベツ</t>
    </rPh>
    <rPh sb="14" eb="16">
      <t>シンセイ</t>
    </rPh>
    <rPh sb="27" eb="29">
      <t>ギョウム</t>
    </rPh>
    <rPh sb="39" eb="40">
      <t>ネガ</t>
    </rPh>
    <phoneticPr fontId="129"/>
  </si>
  <si>
    <r>
      <t>　　 申請事務所や引受番号等が</t>
    </r>
    <r>
      <rPr>
        <u/>
        <sz val="12"/>
        <rFont val="HG丸ｺﾞｼｯｸM-PRO"/>
        <family val="3"/>
        <charset val="128"/>
      </rPr>
      <t>わかる場合</t>
    </r>
    <r>
      <rPr>
        <sz val="12"/>
        <rFont val="HG丸ｺﾞｼｯｸM-PRO"/>
        <family val="3"/>
        <charset val="128"/>
      </rPr>
      <t>には、可能な限りで結構ですので、備考欄への記載にご協力ください。</t>
    </r>
    <rPh sb="3" eb="5">
      <t>シンセイ</t>
    </rPh>
    <rPh sb="5" eb="7">
      <t>ジム</t>
    </rPh>
    <rPh sb="7" eb="8">
      <t>ショ</t>
    </rPh>
    <rPh sb="9" eb="11">
      <t>ヒキウケ</t>
    </rPh>
    <rPh sb="11" eb="13">
      <t>バンゴウ</t>
    </rPh>
    <rPh sb="13" eb="14">
      <t>トウ</t>
    </rPh>
    <rPh sb="18" eb="20">
      <t>バアイ</t>
    </rPh>
    <rPh sb="23" eb="25">
      <t>カノウ</t>
    </rPh>
    <rPh sb="26" eb="27">
      <t>カギ</t>
    </rPh>
    <rPh sb="29" eb="31">
      <t>ケッコウ</t>
    </rPh>
    <rPh sb="36" eb="38">
      <t>ビコウ</t>
    </rPh>
    <rPh sb="38" eb="39">
      <t>ラン</t>
    </rPh>
    <rPh sb="41" eb="43">
      <t>キサイ</t>
    </rPh>
    <rPh sb="45" eb="47">
      <t>キョウリョク</t>
    </rPh>
    <phoneticPr fontId="129"/>
  </si>
  <si>
    <t>取得予定等級</t>
    <rPh sb="0" eb="2">
      <t>シュトク</t>
    </rPh>
    <rPh sb="2" eb="4">
      <t>ヨテイ</t>
    </rPh>
    <rPh sb="4" eb="6">
      <t>トウキュウ</t>
    </rPh>
    <phoneticPr fontId="129"/>
  </si>
  <si>
    <t>備考 ※（引受番号等）</t>
    <rPh sb="0" eb="2">
      <t>ビコウ</t>
    </rPh>
    <rPh sb="5" eb="7">
      <t>ヒキウケ</t>
    </rPh>
    <rPh sb="7" eb="9">
      <t>バンゴウ</t>
    </rPh>
    <rPh sb="9" eb="10">
      <t>トウ</t>
    </rPh>
    <phoneticPr fontId="129"/>
  </si>
  <si>
    <t>耐震</t>
    <rPh sb="0" eb="1">
      <t>タイ</t>
    </rPh>
    <rPh sb="1" eb="2">
      <t>シン</t>
    </rPh>
    <phoneticPr fontId="129"/>
  </si>
  <si>
    <t>　</t>
    <phoneticPr fontId="129"/>
  </si>
  <si>
    <t>ZEH</t>
    <phoneticPr fontId="129"/>
  </si>
  <si>
    <t>省エネ</t>
    <rPh sb="0" eb="1">
      <t>ショウ</t>
    </rPh>
    <phoneticPr fontId="129"/>
  </si>
  <si>
    <t>断熱</t>
    <rPh sb="0" eb="2">
      <t>ダンネツ</t>
    </rPh>
    <phoneticPr fontId="129"/>
  </si>
  <si>
    <t>一次エネ</t>
    <rPh sb="0" eb="2">
      <t>イチジ</t>
    </rPh>
    <phoneticPr fontId="129"/>
  </si>
  <si>
    <t>高齢者</t>
    <rPh sb="0" eb="3">
      <t>コウレイシャ</t>
    </rPh>
    <phoneticPr fontId="129"/>
  </si>
  <si>
    <t>耐久･可変</t>
    <rPh sb="0" eb="2">
      <t>タイキュウ</t>
    </rPh>
    <rPh sb="3" eb="5">
      <t>カヘン</t>
    </rPh>
    <phoneticPr fontId="129"/>
  </si>
  <si>
    <t>長期</t>
    <rPh sb="0" eb="2">
      <t>チョウキ</t>
    </rPh>
    <phoneticPr fontId="129"/>
  </si>
  <si>
    <t>劣化等</t>
    <rPh sb="0" eb="2">
      <t>レッカ</t>
    </rPh>
    <rPh sb="2" eb="3">
      <t>トウ</t>
    </rPh>
    <phoneticPr fontId="129"/>
  </si>
  <si>
    <t>劣化</t>
    <rPh sb="0" eb="1">
      <t>レツ</t>
    </rPh>
    <rPh sb="1" eb="2">
      <t>カ</t>
    </rPh>
    <phoneticPr fontId="129"/>
  </si>
  <si>
    <t>維持管理</t>
    <rPh sb="0" eb="2">
      <t>イジ</t>
    </rPh>
    <rPh sb="2" eb="4">
      <t>カンリ</t>
    </rPh>
    <phoneticPr fontId="129"/>
  </si>
  <si>
    <t>建設住宅性能評価</t>
    <rPh sb="0" eb="2">
      <t>ケンセツ</t>
    </rPh>
    <rPh sb="2" eb="4">
      <t>ジュウタク</t>
    </rPh>
    <rPh sb="4" eb="6">
      <t>セイノウ</t>
    </rPh>
    <rPh sb="6" eb="8">
      <t>ヒョウカ</t>
    </rPh>
    <phoneticPr fontId="129"/>
  </si>
  <si>
    <t>劣化</t>
    <rPh sb="0" eb="1">
      <t>レツ</t>
    </rPh>
    <rPh sb="1" eb="2">
      <t/>
    </rPh>
    <phoneticPr fontId="129"/>
  </si>
  <si>
    <t>省エネ適判</t>
    <rPh sb="0" eb="1">
      <t>ショウ</t>
    </rPh>
    <rPh sb="3" eb="4">
      <t>テキ</t>
    </rPh>
    <phoneticPr fontId="129"/>
  </si>
  <si>
    <t>免震</t>
    <rPh sb="0" eb="1">
      <t>メン</t>
    </rPh>
    <rPh sb="1" eb="2">
      <t>シン</t>
    </rPh>
    <phoneticPr fontId="129"/>
  </si>
  <si>
    <t>低炭素建築物新築等計画</t>
    <rPh sb="0" eb="3">
      <t>テイタンソ</t>
    </rPh>
    <rPh sb="3" eb="6">
      <t>ケンチクブツ</t>
    </rPh>
    <rPh sb="6" eb="8">
      <t>シンチク</t>
    </rPh>
    <rPh sb="8" eb="9">
      <t>トウ</t>
    </rPh>
    <rPh sb="9" eb="11">
      <t>ケイカク</t>
    </rPh>
    <phoneticPr fontId="129"/>
  </si>
  <si>
    <t>性能向上計画（法第30条）</t>
    <rPh sb="0" eb="2">
      <t>セイノウ</t>
    </rPh>
    <rPh sb="2" eb="4">
      <t>コウジョウ</t>
    </rPh>
    <rPh sb="4" eb="6">
      <t>ケイカク</t>
    </rPh>
    <rPh sb="7" eb="8">
      <t>ホウ</t>
    </rPh>
    <rPh sb="8" eb="9">
      <t>ダイ</t>
    </rPh>
    <rPh sb="11" eb="12">
      <t>ジョウ</t>
    </rPh>
    <phoneticPr fontId="129"/>
  </si>
  <si>
    <t>－</t>
    <phoneticPr fontId="129"/>
  </si>
  <si>
    <t>審査事項連絡先
（審査結果の連絡を速やかに行うため、必ずご記入ください。）</t>
    <phoneticPr fontId="129"/>
  </si>
  <si>
    <t>代理者</t>
    <rPh sb="0" eb="3">
      <t>ダイリシャ</t>
    </rPh>
    <phoneticPr fontId="129"/>
  </si>
  <si>
    <t>設計者</t>
    <rPh sb="0" eb="3">
      <t>セッケイシャ</t>
    </rPh>
    <phoneticPr fontId="129"/>
  </si>
  <si>
    <t>右記の者</t>
    <phoneticPr fontId="129"/>
  </si>
  <si>
    <t>Email：</t>
    <phoneticPr fontId="129"/>
  </si>
  <si>
    <t>確認（建築基準法）</t>
    <rPh sb="0" eb="2">
      <t>カクニン</t>
    </rPh>
    <rPh sb="3" eb="5">
      <t>ケンチク</t>
    </rPh>
    <rPh sb="5" eb="8">
      <t>キジュンホウ</t>
    </rPh>
    <phoneticPr fontId="129"/>
  </si>
  <si>
    <t>センターが行う各審査業務の申請の有無に係る確認票（省エネ関連業務用）</t>
    <rPh sb="5" eb="6">
      <t>オコナ</t>
    </rPh>
    <rPh sb="7" eb="8">
      <t>カク</t>
    </rPh>
    <rPh sb="8" eb="10">
      <t>シンサ</t>
    </rPh>
    <rPh sb="10" eb="12">
      <t>ギョウム</t>
    </rPh>
    <rPh sb="13" eb="15">
      <t>シンセイ</t>
    </rPh>
    <rPh sb="16" eb="18">
      <t>ウム</t>
    </rPh>
    <rPh sb="19" eb="20">
      <t>カカ</t>
    </rPh>
    <rPh sb="21" eb="23">
      <t>カクニン</t>
    </rPh>
    <rPh sb="23" eb="24">
      <t>ヒョウ</t>
    </rPh>
    <rPh sb="25" eb="26">
      <t>ショウ</t>
    </rPh>
    <rPh sb="28" eb="32">
      <t>カンレンギョウム</t>
    </rPh>
    <rPh sb="32" eb="33">
      <t>ヨウ</t>
    </rPh>
    <phoneticPr fontId="129"/>
  </si>
  <si>
    <t>20250401版</t>
    <rPh sb="8" eb="9">
      <t>バン</t>
    </rPh>
    <phoneticPr fontId="12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</si>
</sst>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176" formatCode="yyyy/m/d;@"/>
    <numFmt numFmtId="177" formatCode="#,##0.00_ "/>
    <numFmt numFmtId="178" formatCode="#,##0.000_ "/>
    <numFmt numFmtId="179" formatCode="0.00_ "/>
    <numFmt numFmtId="180" formatCode="0000"/>
    <numFmt numFmtId="181" formatCode="#,##0_ "/>
    <numFmt numFmtId="182" formatCode="0.000"/>
    <numFmt numFmtId="183" formatCode="[$-411]ggge&quot;年&quot;m&quot;月&quot;d&quot;日&quot;;@"/>
    <numFmt numFmtId="184" formatCode="#,##0.00_);[Red]\(#,##0.00\)"/>
    <numFmt numFmtId="185" formatCode="e"/>
    <numFmt numFmtId="186" formatCode="m"/>
    <numFmt numFmtId="187" formatCode="d"/>
    <numFmt numFmtId="188" formatCode="0_ "/>
    <numFmt numFmtId="189" formatCode="yyyy/mm/dd"/>
    <numFmt numFmtId="190" formatCode="[$-411]ggge&quot;年&quot;mm&quot;月&quot;dd&quot;日 ( &quot;aaa&quot; )&quot;;@"/>
    <numFmt numFmtId="191" formatCode="[$-F800]dddd\,\ mmmm\ dd\,\ yyyy"/>
    <numFmt numFmtId="192" formatCode="&quot;･&quot;@"/>
    <numFmt numFmtId="193" formatCode="0.00_);[Red]\(0.00\)"/>
    <numFmt numFmtId="194" formatCode="ggg"/>
    <numFmt numFmtId="195" formatCode="yyyy"/>
    <numFmt numFmtId="196" formatCode="000"/>
    <numFmt numFmtId="197" formatCode="\ @"/>
    <numFmt numFmtId="198" formatCode="[$]ggge&quot;年&quot;m&quot;月&quot;d&quot;日&quot;;@"/>
  </numFmts>
  <fonts count="136">
    <font>
      <sz val="11"/>
      <color theme="1"/>
      <name val="ＭＳ Ｐゴシック"/>
      <charset val="128"/>
    </font>
    <font>
      <sz val="11"/>
      <color theme="1"/>
      <name val="ＭＳ Ｐゴシック"/>
      <family val="3"/>
      <charset val="128"/>
      <scheme val="minor"/>
    </font>
    <font>
      <sz val="11"/>
      <color indexed="8"/>
      <name val="ＭＳ Ｐゴシック"/>
      <family val="3"/>
      <charset val="128"/>
    </font>
    <font>
      <sz val="6"/>
      <color theme="1"/>
      <name val="ＭＳ Ｐゴシック"/>
      <family val="3"/>
      <charset val="128"/>
    </font>
    <font>
      <sz val="11"/>
      <color theme="1"/>
      <name val="ＭＳ Ｐゴシック"/>
      <family val="3"/>
      <charset val="128"/>
    </font>
    <font>
      <sz val="10"/>
      <color theme="1"/>
      <name val="ＭＳ Ｐゴシック"/>
      <family val="3"/>
      <charset val="128"/>
    </font>
    <font>
      <sz val="14"/>
      <color theme="1"/>
      <name val="ＭＳ Ｐゴシック"/>
      <family val="3"/>
      <charset val="128"/>
    </font>
    <font>
      <sz val="12"/>
      <color theme="1"/>
      <name val="ＭＳ Ｐゴシック"/>
      <family val="3"/>
      <charset val="128"/>
    </font>
    <font>
      <sz val="9"/>
      <color theme="1"/>
      <name val="ＭＳ Ｐゴシック"/>
      <family val="3"/>
      <charset val="128"/>
    </font>
    <font>
      <sz val="9"/>
      <color theme="1"/>
      <name val="ＭＳ Ｐ明朝"/>
      <family val="1"/>
      <charset val="128"/>
    </font>
    <font>
      <sz val="8"/>
      <color theme="1"/>
      <name val="ＭＳ Ｐゴシック"/>
      <family val="3"/>
      <charset val="128"/>
    </font>
    <font>
      <sz val="11"/>
      <color theme="1"/>
      <name val="ＭＳ Ｐ明朝"/>
      <family val="1"/>
      <charset val="128"/>
    </font>
    <font>
      <sz val="12"/>
      <color theme="1"/>
      <name val="ＭＳ Ｐ明朝"/>
      <family val="1"/>
      <charset val="128"/>
    </font>
    <font>
      <sz val="10"/>
      <color theme="1"/>
      <name val="ＭＳ Ｐ明朝"/>
      <family val="1"/>
      <charset val="128"/>
    </font>
    <font>
      <sz val="8"/>
      <color theme="1"/>
      <name val="ＭＳ Ｐ明朝"/>
      <family val="1"/>
      <charset val="128"/>
    </font>
    <font>
      <sz val="7"/>
      <color theme="1"/>
      <name val="ＭＳ Ｐ明朝"/>
      <family val="1"/>
      <charset val="128"/>
    </font>
    <font>
      <sz val="14"/>
      <color theme="1"/>
      <name val="ＭＳ Ｐ明朝"/>
      <family val="1"/>
      <charset val="128"/>
    </font>
    <font>
      <sz val="6"/>
      <color theme="1"/>
      <name val="ＭＳ Ｐ明朝"/>
      <family val="1"/>
      <charset val="128"/>
    </font>
    <font>
      <sz val="24"/>
      <color theme="1"/>
      <name val="ＭＳ Ｐ明朝"/>
      <family val="1"/>
      <charset val="128"/>
    </font>
    <font>
      <b/>
      <sz val="12"/>
      <color theme="1"/>
      <name val="ＭＳ Ｐゴシック"/>
      <family val="3"/>
      <charset val="128"/>
    </font>
    <font>
      <sz val="12"/>
      <color indexed="8"/>
      <name val="ＭＳ 明朝"/>
      <family val="1"/>
      <charset val="128"/>
    </font>
    <font>
      <sz val="12"/>
      <color theme="1"/>
      <name val="ＭＳ 明朝"/>
      <family val="1"/>
      <charset val="128"/>
    </font>
    <font>
      <sz val="10.5"/>
      <color theme="1"/>
      <name val="ＭＳ Ｐゴシック"/>
      <family val="3"/>
      <charset val="128"/>
    </font>
    <font>
      <sz val="20"/>
      <color theme="1"/>
      <name val="ＭＳ Ｐゴシック"/>
      <family val="3"/>
      <charset val="128"/>
    </font>
    <font>
      <sz val="9"/>
      <color theme="1"/>
      <name val="ＭＳ 明朝"/>
      <family val="1"/>
      <charset val="128"/>
    </font>
    <font>
      <sz val="7.5"/>
      <color theme="1"/>
      <name val="ＭＳ Ｐ明朝"/>
      <family val="1"/>
      <charset val="128"/>
    </font>
    <font>
      <sz val="20"/>
      <color theme="1"/>
      <name val="ＭＳ ゴシック"/>
      <family val="3"/>
      <charset val="128"/>
    </font>
    <font>
      <b/>
      <sz val="10"/>
      <color theme="1"/>
      <name val="ＭＳ Ｐゴシック"/>
      <family val="3"/>
      <charset val="128"/>
    </font>
    <font>
      <b/>
      <sz val="9"/>
      <color theme="1"/>
      <name val="ＭＳ Ｐ明朝"/>
      <family val="1"/>
      <charset val="128"/>
    </font>
    <font>
      <sz val="11"/>
      <color indexed="8"/>
      <name val="ＭＳ 明朝"/>
      <family val="1"/>
      <charset val="128"/>
    </font>
    <font>
      <sz val="11"/>
      <color theme="1"/>
      <name val="ＭＳ 明朝"/>
      <family val="1"/>
      <charset val="128"/>
    </font>
    <font>
      <sz val="10.5"/>
      <color indexed="8"/>
      <name val="ＭＳ 明朝"/>
      <family val="1"/>
      <charset val="128"/>
    </font>
    <font>
      <sz val="10"/>
      <color theme="1"/>
      <name val="ＭＳ 明朝"/>
      <family val="1"/>
      <charset val="128"/>
    </font>
    <font>
      <b/>
      <sz val="18"/>
      <color theme="1"/>
      <name val="ＭＳ ゴシック"/>
      <family val="3"/>
      <charset val="128"/>
    </font>
    <font>
      <sz val="10"/>
      <color indexed="8"/>
      <name val="ＭＳ 明朝"/>
      <family val="1"/>
      <charset val="128"/>
    </font>
    <font>
      <sz val="10.5"/>
      <color theme="1"/>
      <name val="ＭＳ 明朝"/>
      <family val="1"/>
      <charset val="128"/>
    </font>
    <font>
      <sz val="9"/>
      <color indexed="10"/>
      <name val="ＭＳ Ｐゴシック"/>
      <family val="3"/>
      <charset val="128"/>
    </font>
    <font>
      <sz val="8"/>
      <color theme="1"/>
      <name val="ＭＳ 明朝"/>
      <family val="1"/>
      <charset val="128"/>
    </font>
    <font>
      <sz val="9"/>
      <color indexed="8"/>
      <name val="ＭＳ Ｐゴシック"/>
      <family val="3"/>
      <charset val="128"/>
    </font>
    <font>
      <sz val="10"/>
      <color rgb="FFFF0000"/>
      <name val="ＭＳ Ｐゴシック"/>
      <family val="3"/>
      <charset val="128"/>
    </font>
    <font>
      <u/>
      <sz val="11"/>
      <color theme="10"/>
      <name val="ＭＳ Ｐゴシック"/>
      <family val="3"/>
      <charset val="128"/>
      <scheme val="minor"/>
    </font>
    <font>
      <sz val="9"/>
      <color indexed="9"/>
      <name val="ＭＳ Ｐゴシック"/>
      <family val="3"/>
      <charset val="128"/>
    </font>
    <font>
      <b/>
      <sz val="18"/>
      <color indexed="56"/>
      <name val="ＭＳ Ｐゴシック"/>
      <family val="3"/>
      <charset val="128"/>
    </font>
    <font>
      <b/>
      <sz val="9"/>
      <color indexed="9"/>
      <name val="ＭＳ Ｐゴシック"/>
      <family val="3"/>
      <charset val="128"/>
    </font>
    <font>
      <sz val="9"/>
      <color indexed="60"/>
      <name val="ＭＳ Ｐゴシック"/>
      <family val="3"/>
      <charset val="128"/>
    </font>
    <font>
      <sz val="9"/>
      <color indexed="52"/>
      <name val="ＭＳ Ｐゴシック"/>
      <family val="3"/>
      <charset val="128"/>
    </font>
    <font>
      <sz val="9"/>
      <color indexed="20"/>
      <name val="ＭＳ Ｐゴシック"/>
      <family val="3"/>
      <charset val="128"/>
    </font>
    <font>
      <b/>
      <sz val="9"/>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9"/>
      <color indexed="8"/>
      <name val="ＭＳ Ｐゴシック"/>
      <family val="3"/>
      <charset val="128"/>
    </font>
    <font>
      <b/>
      <sz val="9"/>
      <color indexed="63"/>
      <name val="ＭＳ Ｐゴシック"/>
      <family val="3"/>
      <charset val="128"/>
    </font>
    <font>
      <i/>
      <sz val="9"/>
      <color indexed="23"/>
      <name val="ＭＳ Ｐゴシック"/>
      <family val="3"/>
      <charset val="128"/>
    </font>
    <font>
      <sz val="9"/>
      <color indexed="62"/>
      <name val="ＭＳ Ｐゴシック"/>
      <family val="3"/>
      <charset val="128"/>
    </font>
    <font>
      <sz val="9"/>
      <color indexed="17"/>
      <name val="ＭＳ Ｐゴシック"/>
      <family val="3"/>
      <charset val="128"/>
    </font>
    <font>
      <sz val="10"/>
      <color indexed="8"/>
      <name val="ＭＳ Ｐゴシック"/>
      <family val="3"/>
      <charset val="128"/>
    </font>
    <font>
      <sz val="11"/>
      <color theme="1"/>
      <name val="ＭＳ Ｐゴシック"/>
      <family val="3"/>
      <charset val="128"/>
    </font>
    <font>
      <sz val="10"/>
      <color theme="1"/>
      <name val="HG丸ｺﾞｼｯｸM-PRO"/>
      <family val="3"/>
      <charset val="128"/>
    </font>
    <font>
      <sz val="14"/>
      <color theme="1"/>
      <name val="HG丸ｺﾞｼｯｸM-PRO"/>
      <family val="3"/>
      <charset val="128"/>
    </font>
    <font>
      <sz val="12"/>
      <color theme="1"/>
      <name val="HG丸ｺﾞｼｯｸM-PRO"/>
      <family val="3"/>
      <charset val="128"/>
    </font>
    <font>
      <sz val="18"/>
      <color theme="1"/>
      <name val="ＭＳ 明朝"/>
      <family val="1"/>
      <charset val="128"/>
    </font>
    <font>
      <sz val="14"/>
      <color theme="1"/>
      <name val="ＭＳ 明朝"/>
      <family val="1"/>
      <charset val="128"/>
    </font>
    <font>
      <b/>
      <sz val="18"/>
      <color theme="1"/>
      <name val="ＭＳ 明朝"/>
      <family val="1"/>
      <charset val="128"/>
    </font>
    <font>
      <b/>
      <sz val="18"/>
      <color theme="1"/>
      <name val="ＭＳ Ｐゴシック"/>
      <family val="3"/>
      <charset val="128"/>
    </font>
    <font>
      <b/>
      <sz val="14"/>
      <color theme="1"/>
      <name val="ＭＳ 明朝"/>
      <family val="1"/>
      <charset val="128"/>
    </font>
    <font>
      <sz val="18"/>
      <color indexed="8"/>
      <name val="ＭＳ Ｐゴシック"/>
      <family val="3"/>
      <charset val="128"/>
    </font>
    <font>
      <sz val="9"/>
      <color indexed="8"/>
      <name val="ＭＳ 明朝"/>
      <family val="1"/>
      <charset val="128"/>
    </font>
    <font>
      <sz val="9.5"/>
      <color indexed="8"/>
      <name val="ＭＳ 明朝"/>
      <family val="1"/>
      <charset val="128"/>
    </font>
    <font>
      <b/>
      <sz val="16"/>
      <color theme="1"/>
      <name val="ＭＳ ゴシック"/>
      <family val="3"/>
      <charset val="128"/>
    </font>
    <font>
      <sz val="16"/>
      <color theme="1"/>
      <name val="ＭＳ 明朝"/>
      <family val="1"/>
      <charset val="128"/>
    </font>
    <font>
      <b/>
      <sz val="18"/>
      <color indexed="8"/>
      <name val="ＭＳ 明朝"/>
      <family val="1"/>
      <charset val="128"/>
    </font>
    <font>
      <b/>
      <sz val="10.5"/>
      <color indexed="8"/>
      <name val="ＭＳ 明朝"/>
      <family val="1"/>
      <charset val="128"/>
    </font>
    <font>
      <sz val="10.5"/>
      <color indexed="8"/>
      <name val="ＭＳ Ｐゴシック"/>
      <family val="3"/>
      <charset val="128"/>
    </font>
    <font>
      <b/>
      <sz val="10.5"/>
      <color theme="1"/>
      <name val="ＭＳ 明朝"/>
      <family val="1"/>
      <charset val="128"/>
    </font>
    <font>
      <b/>
      <sz val="14"/>
      <color theme="1"/>
      <name val="ＭＳ Ｐゴシック"/>
      <family val="3"/>
      <charset val="128"/>
    </font>
    <font>
      <b/>
      <sz val="11"/>
      <color theme="1"/>
      <name val="ＭＳ Ｐゴシック"/>
      <family val="3"/>
      <charset val="128"/>
    </font>
    <font>
      <b/>
      <sz val="8"/>
      <color theme="1"/>
      <name val="ＭＳ Ｐゴシック"/>
      <family val="3"/>
      <charset val="128"/>
    </font>
    <font>
      <sz val="11"/>
      <color theme="1"/>
      <name val="ＭＳ Ｐゴシック"/>
      <family val="3"/>
      <charset val="128"/>
      <scheme val="minor"/>
    </font>
    <font>
      <b/>
      <sz val="11"/>
      <color theme="1"/>
      <name val="ＭＳ Ｐゴシック"/>
      <family val="3"/>
      <charset val="128"/>
    </font>
    <font>
      <b/>
      <sz val="8"/>
      <color theme="1"/>
      <name val="ＭＳ Ｐゴシック"/>
      <family val="3"/>
      <charset val="128"/>
    </font>
    <font>
      <sz val="11"/>
      <color theme="1"/>
      <name val="ＭＳ Ｐ明朝"/>
      <family val="1"/>
      <charset val="128"/>
    </font>
    <font>
      <sz val="9"/>
      <color theme="1"/>
      <name val="ＭＳ Ｐ明朝"/>
      <family val="1"/>
      <charset val="128"/>
    </font>
    <font>
      <sz val="8"/>
      <color theme="1"/>
      <name val="ＭＳ Ｐ明朝"/>
      <family val="1"/>
      <charset val="128"/>
    </font>
    <font>
      <sz val="16"/>
      <color theme="1"/>
      <name val="ＭＳ Ｐゴシック"/>
      <family val="3"/>
      <charset val="128"/>
      <scheme val="minor"/>
    </font>
    <font>
      <b/>
      <sz val="12"/>
      <color theme="1"/>
      <name val="ＭＳ 明朝"/>
      <family val="1"/>
      <charset val="128"/>
    </font>
    <font>
      <b/>
      <sz val="9"/>
      <color indexed="81"/>
      <name val="MS P ゴシック"/>
      <charset val="128"/>
    </font>
    <font>
      <sz val="11"/>
      <color rgb="FF000000"/>
      <name val="ＭＳ 明朝"/>
      <family val="1"/>
      <charset val="128"/>
    </font>
    <font>
      <sz val="11"/>
      <color indexed="8"/>
      <name val="ＭＳ 明朝"/>
      <family val="1"/>
      <charset val="128"/>
    </font>
    <font>
      <sz val="11"/>
      <color theme="1"/>
      <name val="ＭＳ 明朝"/>
      <family val="1"/>
      <charset val="128"/>
    </font>
    <font>
      <sz val="20"/>
      <color rgb="FF000000"/>
      <name val="ＭＳ 明朝"/>
      <family val="1"/>
      <charset val="128"/>
    </font>
    <font>
      <sz val="11"/>
      <color rgb="FF000000"/>
      <name val="ＭＳ 明朝"/>
      <family val="1"/>
      <charset val="128"/>
    </font>
    <font>
      <b/>
      <sz val="11"/>
      <color indexed="8"/>
      <name val="ＭＳ 明朝"/>
      <family val="1"/>
      <charset val="128"/>
    </font>
    <font>
      <sz val="11"/>
      <color rgb="FFFF0000"/>
      <name val="ＭＳ Ｐゴシック"/>
      <family val="3"/>
      <charset val="128"/>
    </font>
    <font>
      <sz val="11"/>
      <color theme="2" tint="-0.89999084444715716"/>
      <name val="ＭＳ Ｐ明朝"/>
      <family val="1"/>
      <charset val="128"/>
    </font>
    <font>
      <sz val="10"/>
      <color theme="2" tint="-0.89999084444715716"/>
      <name val="ＭＳ Ｐ明朝"/>
      <family val="1"/>
      <charset val="128"/>
    </font>
    <font>
      <sz val="8"/>
      <color rgb="FFFF0000"/>
      <name val="ＭＳ Ｐゴシック"/>
      <family val="3"/>
      <charset val="128"/>
    </font>
    <font>
      <sz val="11"/>
      <color indexed="10"/>
      <name val="ＭＳ Ｐ明朝"/>
      <family val="1"/>
      <charset val="128"/>
    </font>
    <font>
      <vertAlign val="superscript"/>
      <sz val="9"/>
      <color theme="1"/>
      <name val="ＭＳ Ｐ明朝"/>
      <family val="1"/>
      <charset val="128"/>
    </font>
    <font>
      <sz val="9"/>
      <color theme="1"/>
      <name val="ＭＳ Ｐゴシック"/>
      <family val="3"/>
      <charset val="128"/>
      <scheme val="minor"/>
    </font>
    <font>
      <sz val="9"/>
      <color theme="1"/>
      <name val="ＭＳ Ｐゴシック"/>
      <family val="3"/>
      <charset val="128"/>
      <scheme val="minor"/>
    </font>
    <font>
      <sz val="10"/>
      <color indexed="10"/>
      <name val="ＭＳ 明朝"/>
      <family val="1"/>
      <charset val="128"/>
    </font>
    <font>
      <sz val="14"/>
      <color theme="1"/>
      <name val="ＭＳ ゴシック"/>
      <family val="3"/>
      <charset val="128"/>
    </font>
    <font>
      <sz val="18"/>
      <color theme="1"/>
      <name val="ＭＳ ゴシック"/>
      <family val="3"/>
      <charset val="128"/>
    </font>
    <font>
      <sz val="8.5"/>
      <color theme="1"/>
      <name val="ＭＳ 明朝"/>
      <family val="1"/>
      <charset val="128"/>
    </font>
    <font>
      <sz val="9.5"/>
      <color theme="1"/>
      <name val="ＭＳ 明朝"/>
      <family val="1"/>
      <charset val="128"/>
    </font>
    <font>
      <sz val="8.5"/>
      <color theme="1"/>
      <name val="ＭＳ Ｐゴシック"/>
      <family val="3"/>
      <charset val="128"/>
    </font>
    <font>
      <sz val="10.5"/>
      <color theme="1"/>
      <name val="ＭＳ ゴシック"/>
      <family val="3"/>
      <charset val="128"/>
    </font>
    <font>
      <sz val="11"/>
      <color rgb="FFFF0000"/>
      <name val="ＭＳ 明朝"/>
      <family val="1"/>
      <charset val="128"/>
    </font>
    <font>
      <b/>
      <sz val="14"/>
      <color theme="1"/>
      <name val="ＭＳ ゴシック"/>
      <family val="3"/>
      <charset val="128"/>
    </font>
    <font>
      <sz val="10"/>
      <color rgb="FFFF0000"/>
      <name val="ＭＳ 明朝"/>
      <family val="1"/>
      <charset val="128"/>
    </font>
    <font>
      <b/>
      <sz val="12"/>
      <color theme="1"/>
      <name val="ＭＳ Ｐ明朝"/>
      <family val="1"/>
      <charset val="128"/>
    </font>
    <font>
      <sz val="10.5"/>
      <color rgb="FFFF0000"/>
      <name val="ＭＳ 明朝"/>
      <family val="1"/>
      <charset val="128"/>
    </font>
    <font>
      <sz val="10.5"/>
      <color rgb="FF000000"/>
      <name val="ＭＳ 明朝"/>
      <family val="1"/>
      <charset val="128"/>
    </font>
    <font>
      <b/>
      <sz val="9"/>
      <color indexed="81"/>
      <name val="ＭＳ Ｐゴシック"/>
      <family val="3"/>
      <charset val="128"/>
    </font>
    <font>
      <sz val="10"/>
      <color rgb="FFFF0000"/>
      <name val="ＭＳ Ｐ明朝"/>
      <family val="1"/>
      <charset val="128"/>
    </font>
    <font>
      <sz val="11"/>
      <color indexed="22"/>
      <name val="ＭＳ Ｐ明朝"/>
      <family val="1"/>
      <charset val="128"/>
    </font>
    <font>
      <sz val="12"/>
      <color theme="1"/>
      <name val="ＭＳ ゴシック"/>
      <family val="3"/>
      <charset val="128"/>
    </font>
    <font>
      <sz val="11"/>
      <color theme="1"/>
      <name val="ＭＳ ゴシック"/>
      <family val="3"/>
      <charset val="128"/>
    </font>
    <font>
      <u/>
      <sz val="10"/>
      <color theme="1"/>
      <name val="ＭＳ 明朝"/>
      <family val="1"/>
      <charset val="128"/>
    </font>
    <font>
      <u/>
      <sz val="11"/>
      <color theme="1"/>
      <name val="ＭＳ 明朝"/>
      <family val="1"/>
      <charset val="128"/>
    </font>
    <font>
      <sz val="10"/>
      <color theme="1"/>
      <name val="ＭＳ Ｐゴシック"/>
      <family val="3"/>
      <charset val="128"/>
      <scheme val="minor"/>
    </font>
    <font>
      <sz val="11"/>
      <color theme="0" tint="-0.249977111117893"/>
      <name val="ＭＳ Ｐゴシック"/>
      <family val="3"/>
      <charset val="128"/>
      <scheme val="minor"/>
    </font>
    <font>
      <sz val="11"/>
      <color theme="0" tint="-0.249977111117893"/>
      <name val="ＭＳ Ｐゴシック"/>
      <family val="3"/>
      <charset val="128"/>
      <scheme val="minor"/>
    </font>
    <font>
      <u/>
      <sz val="10"/>
      <color theme="1"/>
      <name val="ＭＳ Ｐゴシック"/>
      <family val="3"/>
      <charset val="128"/>
      <scheme val="minor"/>
    </font>
    <font>
      <sz val="10.5"/>
      <color theme="1"/>
      <name val="Wingdings"/>
      <charset val="2"/>
    </font>
    <font>
      <b/>
      <sz val="11"/>
      <color theme="1"/>
      <name val="ＭＳ 明朝"/>
      <family val="1"/>
      <charset val="128"/>
    </font>
    <font>
      <b/>
      <sz val="11"/>
      <color theme="1"/>
      <name val="ＭＳ Ｐ明朝"/>
      <family val="1"/>
      <charset val="128"/>
    </font>
    <font>
      <sz val="11"/>
      <color theme="1"/>
      <name val="ＭＳ Ｐゴシック"/>
      <family val="3"/>
      <charset val="128"/>
    </font>
    <font>
      <sz val="6"/>
      <name val="ＭＳ Ｐゴシック"/>
      <family val="3"/>
      <charset val="128"/>
    </font>
    <font>
      <sz val="10"/>
      <color theme="0" tint="-0.499984740745262"/>
      <name val="HG丸ｺﾞｼｯｸM-PRO"/>
      <family val="3"/>
      <charset val="128"/>
    </font>
    <font>
      <b/>
      <sz val="18"/>
      <color theme="1"/>
      <name val="HG丸ｺﾞｼｯｸM-PRO"/>
      <family val="3"/>
      <charset val="128"/>
    </font>
    <font>
      <sz val="12"/>
      <name val="HG丸ｺﾞｼｯｸM-PRO"/>
      <family val="3"/>
      <charset val="128"/>
    </font>
    <font>
      <u/>
      <sz val="12"/>
      <name val="HG丸ｺﾞｼｯｸM-PRO"/>
      <family val="3"/>
      <charset val="128"/>
    </font>
    <font>
      <sz val="10"/>
      <name val="HG丸ｺﾞｼｯｸM-PRO"/>
      <family val="3"/>
      <charset val="128"/>
    </font>
    <font>
      <sz val="11"/>
      <name val="HG丸ｺﾞｼｯｸM-PRO"/>
      <family val="3"/>
      <charset val="128"/>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3"/>
        <bgColor indexed="64"/>
      </patternFill>
    </fill>
    <fill>
      <patternFill patternType="solid">
        <fgColor indexed="50"/>
        <bgColor indexed="64"/>
      </patternFill>
    </fill>
    <fill>
      <patternFill patternType="solid">
        <fgColor indexed="44"/>
        <bgColor indexed="64"/>
      </patternFill>
    </fill>
    <fill>
      <patternFill patternType="solid">
        <fgColor indexed="52"/>
        <bgColor indexed="64"/>
      </patternFill>
    </fill>
    <fill>
      <patternFill patternType="solid">
        <fgColor indexed="29"/>
        <bgColor indexed="64"/>
      </patternFill>
    </fill>
    <fill>
      <patternFill patternType="solid">
        <fgColor rgb="FFCCFFCC"/>
        <bgColor indexed="64"/>
      </patternFill>
    </fill>
    <fill>
      <patternFill patternType="solid">
        <fgColor rgb="FFCCFFFF"/>
        <bgColor indexed="64"/>
      </patternFill>
    </fill>
    <fill>
      <patternFill patternType="solid">
        <fgColor rgb="FFFF99CC"/>
        <bgColor indexed="64"/>
      </patternFill>
    </fill>
    <fill>
      <patternFill patternType="solid">
        <fgColor rgb="FFFFFF99"/>
        <bgColor indexed="64"/>
      </patternFill>
    </fill>
    <fill>
      <patternFill patternType="solid">
        <fgColor rgb="FF00FF00"/>
        <bgColor indexed="64"/>
      </patternFill>
    </fill>
    <fill>
      <patternFill patternType="solid">
        <fgColor rgb="FF99CC00"/>
        <bgColor indexed="64"/>
      </patternFill>
    </fill>
    <fill>
      <patternFill patternType="solid">
        <fgColor rgb="FF99CCFF"/>
        <bgColor indexed="64"/>
      </patternFill>
    </fill>
    <fill>
      <patternFill patternType="solid">
        <fgColor indexed="22"/>
        <bgColor indexed="64"/>
      </patternFill>
    </fill>
    <fill>
      <patternFill patternType="solid">
        <fgColor rgb="FFFFCCFF"/>
        <bgColor indexed="64"/>
      </patternFill>
    </fill>
    <fill>
      <patternFill patternType="solid">
        <fgColor rgb="FF92D050"/>
        <bgColor indexed="64"/>
      </patternFill>
    </fill>
    <fill>
      <patternFill patternType="solid">
        <fgColor indexed="26"/>
        <bgColor indexed="64"/>
      </patternFill>
    </fill>
    <fill>
      <patternFill patternType="solid">
        <fgColor indexed="41"/>
        <bgColor indexed="64"/>
      </patternFill>
    </fill>
    <fill>
      <patternFill patternType="solid">
        <fgColor theme="0" tint="-0.14999847407452621"/>
        <bgColor indexed="64"/>
      </patternFill>
    </fill>
    <fill>
      <patternFill patternType="solid">
        <fgColor rgb="FFFFFF66"/>
        <bgColor indexed="64"/>
      </patternFill>
    </fill>
    <fill>
      <patternFill patternType="solid">
        <fgColor rgb="FFFFFFCC"/>
        <bgColor indexed="64"/>
      </patternFill>
    </fill>
    <fill>
      <patternFill patternType="solid">
        <fgColor rgb="FFD9D9D9"/>
        <bgColor indexed="64"/>
      </patternFill>
    </fill>
    <fill>
      <patternFill patternType="solid">
        <fgColor rgb="FFFFFF00"/>
        <bgColor indexed="64"/>
      </patternFill>
    </fill>
  </fills>
  <borders count="20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bottom style="thin">
        <color indexed="64"/>
      </bottom>
      <diagonal/>
    </border>
    <border>
      <left/>
      <right/>
      <top/>
      <bottom style="hair">
        <color auto="1"/>
      </bottom>
      <diagonal/>
    </border>
    <border>
      <left/>
      <right style="thin">
        <color indexed="64"/>
      </right>
      <top style="thin">
        <color indexed="64"/>
      </top>
      <bottom style="thin">
        <color indexed="64"/>
      </bottom>
      <diagonal/>
    </border>
    <border>
      <left style="thin">
        <color rgb="FF0000FF"/>
      </left>
      <right style="thin">
        <color rgb="FF0000FF"/>
      </right>
      <top style="thin">
        <color rgb="FF0000FF"/>
      </top>
      <bottom/>
      <diagonal/>
    </border>
    <border>
      <left style="thin">
        <color rgb="FF0000FF"/>
      </left>
      <right style="thin">
        <color rgb="FF0000FF"/>
      </right>
      <top/>
      <bottom/>
      <diagonal/>
    </border>
    <border>
      <left style="thin">
        <color rgb="FF0000FF"/>
      </left>
      <right style="thin">
        <color rgb="FF0000FF"/>
      </right>
      <top/>
      <bottom style="thin">
        <color rgb="FF0000FF"/>
      </bottom>
      <diagonal/>
    </border>
    <border>
      <left style="hair">
        <color auto="1"/>
      </left>
      <right style="hair">
        <color auto="1"/>
      </right>
      <top style="hair">
        <color auto="1"/>
      </top>
      <bottom style="hair">
        <color auto="1"/>
      </bottom>
      <diagonal/>
    </border>
    <border>
      <left style="thin">
        <color rgb="FF0000FF"/>
      </left>
      <right style="hair">
        <color auto="1"/>
      </right>
      <top style="hair">
        <color auto="1"/>
      </top>
      <bottom/>
      <diagonal/>
    </border>
    <border>
      <left style="thin">
        <color rgb="FF0000FF"/>
      </left>
      <right style="hair">
        <color auto="1"/>
      </right>
      <top/>
      <bottom/>
      <diagonal/>
    </border>
    <border>
      <left style="thin">
        <color rgb="FF0000FF"/>
      </left>
      <right style="hair">
        <color auto="1"/>
      </right>
      <top/>
      <bottom style="hair">
        <color auto="1"/>
      </bottom>
      <diagonal/>
    </border>
    <border>
      <left style="hair">
        <color auto="1"/>
      </left>
      <right style="hair">
        <color auto="1"/>
      </right>
      <top style="hair">
        <color auto="1"/>
      </top>
      <bottom style="thin">
        <color rgb="FF0000FF"/>
      </bottom>
      <diagonal/>
    </border>
    <border>
      <left/>
      <right style="thin">
        <color auto="1"/>
      </right>
      <top/>
      <bottom style="hair">
        <color indexed="64"/>
      </bottom>
      <diagonal/>
    </border>
    <border>
      <left style="hair">
        <color auto="1"/>
      </left>
      <right style="hair">
        <color auto="1"/>
      </right>
      <top style="hair">
        <color auto="1"/>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style="thin">
        <color indexed="64"/>
      </right>
      <top style="hair">
        <color indexed="64"/>
      </top>
      <bottom style="hair">
        <color indexed="64"/>
      </bottom>
      <diagonal/>
    </border>
    <border>
      <left/>
      <right/>
      <top style="medium">
        <color indexed="64"/>
      </top>
      <bottom/>
      <diagonal/>
    </border>
    <border>
      <left/>
      <right/>
      <top/>
      <bottom style="medium">
        <color indexed="64"/>
      </bottom>
      <diagonal/>
    </border>
    <border>
      <left/>
      <right style="medium">
        <color indexed="64"/>
      </right>
      <top style="thin">
        <color indexed="64"/>
      </top>
      <bottom/>
      <diagonal/>
    </border>
    <border>
      <left/>
      <right style="medium">
        <color indexed="64"/>
      </right>
      <top/>
      <bottom style="hair">
        <color indexed="64"/>
      </bottom>
      <diagonal/>
    </border>
    <border>
      <left/>
      <right/>
      <top style="thin">
        <color indexed="64"/>
      </top>
      <bottom/>
      <diagonal/>
    </border>
    <border>
      <left/>
      <right style="medium">
        <color indexed="64"/>
      </right>
      <top/>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thin">
        <color indexed="64"/>
      </bottom>
      <diagonal/>
    </border>
    <border>
      <left/>
      <right/>
      <top/>
      <bottom style="thin">
        <color auto="1"/>
      </bottom>
      <diagonal/>
    </border>
    <border>
      <left style="thin">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style="thin">
        <color indexed="64"/>
      </left>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medium">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hair">
        <color indexed="64"/>
      </right>
      <top/>
      <bottom/>
      <diagonal/>
    </border>
    <border>
      <left/>
      <right style="hair">
        <color indexed="64"/>
      </right>
      <top/>
      <bottom style="thin">
        <color indexed="64"/>
      </bottom>
      <diagonal/>
    </border>
    <border>
      <left/>
      <right/>
      <top style="thin">
        <color indexed="64"/>
      </top>
      <bottom style="hair">
        <color indexed="64"/>
      </bottom>
      <diagonal/>
    </border>
    <border>
      <left style="thin">
        <color auto="1"/>
      </left>
      <right style="thin">
        <color auto="1"/>
      </right>
      <top/>
      <bottom style="thin">
        <color auto="1"/>
      </bottom>
      <diagonal/>
    </border>
    <border>
      <left/>
      <right/>
      <top style="hair">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thin">
        <color auto="1"/>
      </left>
      <right style="hair">
        <color auto="1"/>
      </right>
      <top style="thin">
        <color auto="1"/>
      </top>
      <bottom/>
      <diagonal/>
    </border>
    <border>
      <left style="thin">
        <color auto="1"/>
      </left>
      <right style="hair">
        <color auto="1"/>
      </right>
      <top/>
      <bottom/>
      <diagonal/>
    </border>
    <border>
      <left/>
      <right/>
      <top style="medium">
        <color indexed="64"/>
      </top>
      <bottom style="medium">
        <color indexed="64"/>
      </bottom>
      <diagonal/>
    </border>
    <border>
      <left/>
      <right style="medium">
        <color indexed="64"/>
      </right>
      <top style="hair">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bottom/>
      <diagonal/>
    </border>
    <border>
      <left/>
      <right style="dotted">
        <color indexed="64"/>
      </right>
      <top/>
      <bottom/>
      <diagonal/>
    </border>
    <border>
      <left/>
      <right style="medium">
        <color indexed="64"/>
      </right>
      <top style="thin">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hair">
        <color indexed="64"/>
      </left>
      <right/>
      <top style="hair">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hair">
        <color indexed="64"/>
      </left>
      <right/>
      <top/>
      <bottom style="thin">
        <color indexed="64"/>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dashed">
        <color indexed="64"/>
      </left>
      <right/>
      <top style="dashed">
        <color indexed="64"/>
      </top>
      <bottom/>
      <diagonal/>
    </border>
    <border>
      <left/>
      <right/>
      <top style="dashed">
        <color indexed="64"/>
      </top>
      <bottom/>
      <diagonal/>
    </border>
    <border>
      <left style="dashed">
        <color indexed="64"/>
      </left>
      <right/>
      <top/>
      <bottom/>
      <diagonal/>
    </border>
    <border>
      <left style="dashed">
        <color indexed="64"/>
      </left>
      <right/>
      <top/>
      <bottom style="medium">
        <color indexed="64"/>
      </bottom>
      <diagonal/>
    </border>
    <border>
      <left/>
      <right style="medium">
        <color indexed="64"/>
      </right>
      <top style="dashed">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style="double">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double">
        <color indexed="64"/>
      </bottom>
      <diagonal style="thin">
        <color indexed="64"/>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hair">
        <color indexed="64"/>
      </bottom>
      <diagonal/>
    </border>
    <border>
      <left style="hair">
        <color indexed="64"/>
      </left>
      <right/>
      <top/>
      <bottom/>
      <diagonal/>
    </border>
    <border>
      <left style="hair">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tted">
        <color indexed="64"/>
      </left>
      <right/>
      <top style="dotted">
        <color indexed="64"/>
      </top>
      <bottom/>
      <diagonal/>
    </border>
    <border>
      <left/>
      <right style="thin">
        <color indexed="64"/>
      </right>
      <top style="dotted">
        <color indexed="64"/>
      </top>
      <bottom/>
      <diagonal/>
    </border>
    <border>
      <left style="dotted">
        <color indexed="64"/>
      </left>
      <right/>
      <top/>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dotted">
        <color indexed="64"/>
      </right>
      <top style="dotted">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thin">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top style="dotted">
        <color indexed="64"/>
      </top>
      <bottom style="hair">
        <color indexed="64"/>
      </bottom>
      <diagonal/>
    </border>
    <border>
      <left/>
      <right/>
      <top style="dotted">
        <color indexed="64"/>
      </top>
      <bottom style="hair">
        <color indexed="64"/>
      </bottom>
      <diagonal/>
    </border>
    <border>
      <left/>
      <right style="medium">
        <color indexed="64"/>
      </right>
      <top style="dotted">
        <color indexed="64"/>
      </top>
      <bottom style="hair">
        <color indexed="64"/>
      </bottom>
      <diagonal/>
    </border>
    <border>
      <left style="medium">
        <color indexed="64"/>
      </left>
      <right/>
      <top style="thin">
        <color indexed="64"/>
      </top>
      <bottom style="hair">
        <color indexed="64"/>
      </bottom>
      <diagonal/>
    </border>
    <border>
      <left style="thin">
        <color indexed="64"/>
      </left>
      <right/>
      <top style="hair">
        <color indexed="64"/>
      </top>
      <bottom style="medium">
        <color indexed="64"/>
      </bottom>
      <diagonal/>
    </border>
    <border>
      <left style="dotted">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dashed">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style="medium">
        <color indexed="64"/>
      </top>
      <bottom style="dotted">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double">
        <color indexed="64"/>
      </bottom>
      <diagonal/>
    </border>
    <border>
      <left style="thin">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bottom style="double">
        <color indexed="64"/>
      </bottom>
      <diagonal/>
    </border>
    <border>
      <left style="thin">
        <color indexed="64"/>
      </left>
      <right/>
      <top style="medium">
        <color indexed="64"/>
      </top>
      <bottom style="hair">
        <color indexed="64"/>
      </bottom>
      <diagonal/>
    </border>
  </borders>
  <cellStyleXfs count="161">
    <xf numFmtId="0" fontId="0" fillId="0" borderId="0">
      <alignment vertical="center"/>
    </xf>
    <xf numFmtId="0" fontId="1" fillId="0" borderId="0">
      <alignment vertical="center"/>
    </xf>
    <xf numFmtId="0" fontId="40" fillId="0" borderId="0" applyNumberFormat="0" applyAlignment="0" applyProtection="0">
      <alignment vertical="center"/>
    </xf>
    <xf numFmtId="0" fontId="128" fillId="0" borderId="0">
      <alignment vertical="center"/>
    </xf>
    <xf numFmtId="0" fontId="8" fillId="0" borderId="0">
      <alignment vertical="center"/>
    </xf>
    <xf numFmtId="0" fontId="38" fillId="2" borderId="0" applyNumberFormat="0" applyAlignment="0" applyProtection="0">
      <alignment vertical="center"/>
    </xf>
    <xf numFmtId="0" fontId="38" fillId="3" borderId="0" applyNumberFormat="0" applyAlignment="0" applyProtection="0">
      <alignment vertical="center"/>
    </xf>
    <xf numFmtId="0" fontId="38" fillId="4" borderId="0" applyNumberFormat="0" applyAlignment="0" applyProtection="0">
      <alignment vertical="center"/>
    </xf>
    <xf numFmtId="0" fontId="38" fillId="5" borderId="0" applyNumberFormat="0" applyAlignment="0" applyProtection="0">
      <alignment vertical="center"/>
    </xf>
    <xf numFmtId="0" fontId="38" fillId="6" borderId="0" applyNumberFormat="0" applyAlignment="0" applyProtection="0">
      <alignment vertical="center"/>
    </xf>
    <xf numFmtId="0" fontId="38" fillId="7" borderId="0" applyNumberFormat="0" applyAlignment="0" applyProtection="0">
      <alignment vertical="center"/>
    </xf>
    <xf numFmtId="0" fontId="38" fillId="8" borderId="0" applyNumberFormat="0" applyAlignment="0" applyProtection="0">
      <alignment vertical="center"/>
    </xf>
    <xf numFmtId="0" fontId="38" fillId="9" borderId="0" applyNumberFormat="0" applyAlignment="0" applyProtection="0">
      <alignment vertical="center"/>
    </xf>
    <xf numFmtId="0" fontId="38" fillId="10" borderId="0" applyNumberFormat="0" applyAlignment="0" applyProtection="0">
      <alignment vertical="center"/>
    </xf>
    <xf numFmtId="0" fontId="38" fillId="5" borderId="0" applyNumberFormat="0" applyAlignment="0" applyProtection="0">
      <alignment vertical="center"/>
    </xf>
    <xf numFmtId="0" fontId="38" fillId="8" borderId="0" applyNumberFormat="0" applyAlignment="0" applyProtection="0">
      <alignment vertical="center"/>
    </xf>
    <xf numFmtId="0" fontId="38" fillId="11" borderId="0" applyNumberFormat="0" applyAlignment="0" applyProtection="0">
      <alignment vertical="center"/>
    </xf>
    <xf numFmtId="0" fontId="41" fillId="12" borderId="0" applyNumberFormat="0" applyAlignment="0" applyProtection="0">
      <alignment vertical="center"/>
    </xf>
    <xf numFmtId="0" fontId="41" fillId="9" borderId="0" applyNumberFormat="0" applyAlignment="0" applyProtection="0">
      <alignment vertical="center"/>
    </xf>
    <xf numFmtId="0" fontId="41" fillId="10" borderId="0" applyNumberFormat="0" applyAlignment="0" applyProtection="0">
      <alignment vertical="center"/>
    </xf>
    <xf numFmtId="0" fontId="41" fillId="13" borderId="0" applyNumberFormat="0" applyAlignment="0" applyProtection="0">
      <alignment vertical="center"/>
    </xf>
    <xf numFmtId="0" fontId="41" fillId="14" borderId="0" applyNumberFormat="0" applyAlignment="0" applyProtection="0">
      <alignment vertical="center"/>
    </xf>
    <xf numFmtId="0" fontId="41" fillId="15" borderId="0" applyNumberFormat="0" applyAlignment="0" applyProtection="0">
      <alignment vertical="center"/>
    </xf>
    <xf numFmtId="0" fontId="41" fillId="16" borderId="0" applyNumberFormat="0" applyAlignment="0" applyProtection="0">
      <alignment vertical="center"/>
    </xf>
    <xf numFmtId="0" fontId="41" fillId="17" borderId="0" applyNumberFormat="0" applyAlignment="0" applyProtection="0">
      <alignment vertical="center"/>
    </xf>
    <xf numFmtId="0" fontId="41" fillId="18" borderId="0" applyNumberFormat="0" applyAlignment="0" applyProtection="0">
      <alignment vertical="center"/>
    </xf>
    <xf numFmtId="0" fontId="41" fillId="13" borderId="0" applyNumberFormat="0" applyAlignment="0" applyProtection="0">
      <alignment vertical="center"/>
    </xf>
    <xf numFmtId="0" fontId="41" fillId="14" borderId="0" applyNumberFormat="0" applyAlignment="0" applyProtection="0">
      <alignment vertical="center"/>
    </xf>
    <xf numFmtId="0" fontId="41" fillId="19" borderId="0" applyNumberFormat="0" applyAlignment="0" applyProtection="0">
      <alignment vertical="center"/>
    </xf>
    <xf numFmtId="0" fontId="42" fillId="0" borderId="0" applyNumberFormat="0" applyAlignment="0" applyProtection="0">
      <alignment vertical="center"/>
    </xf>
    <xf numFmtId="0" fontId="43" fillId="20" borderId="1" applyNumberFormat="0" applyAlignment="0" applyProtection="0">
      <alignment vertical="center"/>
    </xf>
    <xf numFmtId="0" fontId="44" fillId="21" borderId="0" applyNumberFormat="0" applyAlignment="0" applyProtection="0">
      <alignment vertical="center"/>
    </xf>
    <xf numFmtId="9" fontId="128" fillId="0" borderId="0" applyFont="0" applyAlignment="0" applyProtection="0"/>
    <xf numFmtId="0" fontId="38" fillId="22" borderId="2" applyNumberFormat="0" applyFont="0" applyAlignment="0" applyProtection="0">
      <alignment vertical="center"/>
    </xf>
    <xf numFmtId="0" fontId="45" fillId="0" borderId="3" applyNumberFormat="0" applyAlignment="0" applyProtection="0">
      <alignment vertical="center"/>
    </xf>
    <xf numFmtId="0" fontId="46" fillId="3" borderId="0" applyNumberFormat="0" applyAlignment="0" applyProtection="0">
      <alignment vertical="center"/>
    </xf>
    <xf numFmtId="0" fontId="47" fillId="23" borderId="4" applyNumberFormat="0" applyAlignment="0" applyProtection="0">
      <alignment vertical="center"/>
    </xf>
    <xf numFmtId="0" fontId="36" fillId="0" borderId="0" applyNumberFormat="0" applyAlignment="0" applyProtection="0">
      <alignment vertical="center"/>
    </xf>
    <xf numFmtId="38" fontId="128" fillId="0" borderId="0" applyFont="0" applyAlignment="0" applyProtection="0"/>
    <xf numFmtId="0" fontId="48" fillId="0" borderId="5" applyNumberFormat="0" applyAlignment="0" applyProtection="0">
      <alignment vertical="center"/>
    </xf>
    <xf numFmtId="0" fontId="49" fillId="0" borderId="6" applyNumberFormat="0" applyAlignment="0" applyProtection="0">
      <alignment vertical="center"/>
    </xf>
    <xf numFmtId="0" fontId="50" fillId="0" borderId="7" applyNumberFormat="0" applyAlignment="0" applyProtection="0">
      <alignment vertical="center"/>
    </xf>
    <xf numFmtId="0" fontId="50" fillId="0" borderId="0" applyNumberFormat="0" applyAlignment="0" applyProtection="0">
      <alignment vertical="center"/>
    </xf>
    <xf numFmtId="0" fontId="51" fillId="0" borderId="8" applyNumberFormat="0" applyAlignment="0" applyProtection="0">
      <alignment vertical="center"/>
    </xf>
    <xf numFmtId="0" fontId="52" fillId="23" borderId="9" applyNumberFormat="0" applyAlignment="0" applyProtection="0">
      <alignment vertical="center"/>
    </xf>
    <xf numFmtId="0" fontId="53" fillId="0" borderId="0" applyNumberFormat="0" applyAlignment="0" applyProtection="0">
      <alignment vertical="center"/>
    </xf>
    <xf numFmtId="6" fontId="8" fillId="0" borderId="0" applyFont="0" applyAlignment="0" applyProtection="0">
      <alignment vertical="center"/>
    </xf>
    <xf numFmtId="6" fontId="128" fillId="0" borderId="0" applyFont="0" applyAlignment="0" applyProtection="0"/>
    <xf numFmtId="0" fontId="54" fillId="7" borderId="4" applyNumberFormat="0" applyAlignment="0" applyProtection="0">
      <alignment vertical="center"/>
    </xf>
    <xf numFmtId="0" fontId="30" fillId="0" borderId="0"/>
    <xf numFmtId="0" fontId="128" fillId="0" borderId="0">
      <alignment vertical="center"/>
    </xf>
    <xf numFmtId="0" fontId="128" fillId="0" borderId="0"/>
    <xf numFmtId="0" fontId="128" fillId="0" borderId="0"/>
    <xf numFmtId="0" fontId="128" fillId="0" borderId="0">
      <alignment vertical="center"/>
    </xf>
    <xf numFmtId="0" fontId="55" fillId="4" borderId="0" applyNumberFormat="0" applyAlignment="0" applyProtection="0">
      <alignment vertical="center"/>
    </xf>
    <xf numFmtId="0" fontId="38" fillId="0" borderId="0">
      <alignment vertical="center"/>
    </xf>
    <xf numFmtId="0" fontId="128" fillId="0" borderId="0">
      <alignment vertical="center"/>
    </xf>
    <xf numFmtId="0" fontId="30" fillId="0" borderId="0"/>
    <xf numFmtId="0" fontId="128" fillId="0" borderId="0"/>
    <xf numFmtId="9" fontId="128" fillId="0" borderId="0" applyFont="0" applyAlignment="0" applyProtection="0"/>
    <xf numFmtId="9" fontId="128"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128" fillId="0" borderId="0" applyFont="0" applyAlignment="0" applyProtection="0"/>
    <xf numFmtId="6" fontId="2" fillId="0" borderId="0" applyFont="0" applyAlignment="0" applyProtection="0">
      <alignment vertical="center"/>
    </xf>
    <xf numFmtId="6" fontId="128" fillId="0" borderId="0" applyFont="0" applyAlignment="0" applyProtection="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30" fillId="0" borderId="0"/>
    <xf numFmtId="0" fontId="1" fillId="0" borderId="0">
      <alignment vertical="center"/>
    </xf>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 fillId="0" borderId="0">
      <alignment vertical="center"/>
    </xf>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 fillId="0" borderId="0">
      <alignment vertical="center"/>
    </xf>
    <xf numFmtId="0" fontId="1" fillId="0" borderId="0">
      <alignment vertical="center"/>
    </xf>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alignment vertical="center"/>
    </xf>
    <xf numFmtId="0" fontId="128" fillId="0" borderId="0">
      <alignment vertical="center"/>
    </xf>
    <xf numFmtId="0" fontId="30" fillId="0" borderId="0"/>
    <xf numFmtId="0" fontId="128" fillId="0" borderId="0">
      <alignment vertical="center"/>
    </xf>
    <xf numFmtId="0" fontId="128" fillId="0" borderId="0">
      <alignment vertical="center"/>
    </xf>
    <xf numFmtId="0" fontId="128" fillId="0" borderId="0">
      <alignment vertical="center"/>
    </xf>
    <xf numFmtId="0" fontId="38" fillId="0" borderId="0">
      <alignment vertical="center"/>
    </xf>
    <xf numFmtId="0" fontId="30" fillId="0" borderId="0"/>
    <xf numFmtId="0" fontId="8" fillId="0" borderId="0">
      <alignment vertical="center"/>
    </xf>
    <xf numFmtId="0" fontId="128" fillId="0" borderId="0"/>
    <xf numFmtId="0" fontId="128" fillId="0" borderId="0"/>
    <xf numFmtId="9" fontId="57" fillId="0" borderId="0">
      <alignment vertical="center"/>
    </xf>
    <xf numFmtId="0" fontId="1" fillId="0" borderId="0">
      <alignment vertical="center"/>
    </xf>
    <xf numFmtId="0" fontId="1" fillId="0" borderId="0">
      <alignment vertical="center"/>
    </xf>
    <xf numFmtId="0" fontId="78" fillId="0" borderId="0">
      <alignment vertical="center"/>
    </xf>
    <xf numFmtId="0" fontId="1" fillId="0" borderId="0">
      <alignment vertical="center"/>
    </xf>
    <xf numFmtId="0" fontId="128" fillId="0" borderId="0">
      <alignment vertical="center"/>
    </xf>
    <xf numFmtId="0" fontId="128" fillId="0" borderId="0">
      <alignment vertical="center"/>
    </xf>
    <xf numFmtId="0" fontId="1" fillId="0" borderId="0">
      <alignment vertical="center"/>
    </xf>
    <xf numFmtId="0" fontId="128" fillId="0" borderId="0"/>
    <xf numFmtId="0" fontId="57" fillId="2" borderId="0">
      <alignment vertical="center"/>
    </xf>
    <xf numFmtId="0" fontId="128" fillId="0" borderId="0"/>
    <xf numFmtId="0" fontId="128" fillId="0" borderId="0"/>
    <xf numFmtId="0" fontId="128" fillId="0" borderId="0"/>
    <xf numFmtId="0" fontId="128" fillId="0" borderId="0"/>
    <xf numFmtId="0" fontId="128" fillId="0" borderId="0"/>
    <xf numFmtId="0" fontId="7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alignment vertical="center"/>
    </xf>
    <xf numFmtId="0" fontId="128" fillId="0" borderId="0"/>
    <xf numFmtId="0" fontId="1" fillId="0" borderId="0">
      <alignment vertical="center"/>
    </xf>
    <xf numFmtId="0" fontId="128" fillId="0" borderId="0">
      <alignment vertical="center"/>
    </xf>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128" fillId="0" borderId="0">
      <alignment vertical="center"/>
    </xf>
    <xf numFmtId="0" fontId="128" fillId="0" borderId="0">
      <alignment vertical="center"/>
    </xf>
    <xf numFmtId="0" fontId="128" fillId="0" borderId="0"/>
    <xf numFmtId="0" fontId="128" fillId="0" borderId="0">
      <alignment vertical="center"/>
    </xf>
    <xf numFmtId="0" fontId="128" fillId="0" borderId="0">
      <alignment vertical="center"/>
    </xf>
  </cellStyleXfs>
  <cellXfs count="5617">
    <xf numFmtId="0" fontId="0" fillId="0" borderId="0" xfId="0">
      <alignment vertical="center"/>
    </xf>
    <xf numFmtId="0" fontId="5" fillId="24" borderId="10" xfId="0" applyFont="1" applyFill="1" applyBorder="1" applyAlignment="1">
      <alignment vertical="center" wrapText="1"/>
    </xf>
    <xf numFmtId="0" fontId="7" fillId="0" borderId="0" xfId="0" applyFont="1">
      <alignment vertical="center"/>
    </xf>
    <xf numFmtId="0" fontId="20" fillId="25" borderId="11" xfId="0" applyFont="1" applyFill="1" applyBorder="1" applyAlignment="1" applyProtection="1">
      <alignment horizontal="center" vertical="center"/>
      <protection locked="0" hidden="1"/>
    </xf>
    <xf numFmtId="0" fontId="21" fillId="26" borderId="11" xfId="0" applyFont="1" applyFill="1" applyBorder="1" applyAlignment="1" applyProtection="1">
      <alignment horizontal="right" vertical="center"/>
      <protection locked="0" hidden="1"/>
    </xf>
    <xf numFmtId="0" fontId="5" fillId="27" borderId="10" xfId="0" applyFont="1" applyFill="1" applyBorder="1" applyAlignment="1">
      <alignment vertical="center" wrapText="1"/>
    </xf>
    <xf numFmtId="49" fontId="0" fillId="0" borderId="0" xfId="0" applyNumberFormat="1">
      <alignment vertical="center"/>
    </xf>
    <xf numFmtId="0" fontId="0" fillId="28" borderId="0" xfId="0" applyFill="1">
      <alignment vertical="center"/>
    </xf>
    <xf numFmtId="0" fontId="0" fillId="26" borderId="0" xfId="0" applyFill="1">
      <alignment vertical="center"/>
    </xf>
    <xf numFmtId="0" fontId="0" fillId="29" borderId="0" xfId="0" applyFill="1">
      <alignment vertical="center"/>
    </xf>
    <xf numFmtId="0" fontId="5" fillId="24" borderId="12" xfId="0" applyFont="1" applyFill="1" applyBorder="1" applyAlignment="1">
      <alignment vertical="center" wrapText="1"/>
    </xf>
    <xf numFmtId="0" fontId="5" fillId="24" borderId="13" xfId="0" applyFont="1" applyFill="1" applyBorder="1" applyAlignment="1">
      <alignment vertical="center" wrapText="1"/>
    </xf>
    <xf numFmtId="0" fontId="5" fillId="27" borderId="12" xfId="0" applyFont="1" applyFill="1" applyBorder="1" applyAlignment="1">
      <alignment vertical="center" wrapText="1"/>
    </xf>
    <xf numFmtId="0" fontId="29" fillId="0" borderId="0" xfId="0" applyFont="1">
      <alignment vertical="center"/>
    </xf>
    <xf numFmtId="0" fontId="31" fillId="0" borderId="0" xfId="0" applyFont="1">
      <alignment vertical="center"/>
    </xf>
    <xf numFmtId="0" fontId="8" fillId="0" borderId="0" xfId="0" applyFont="1">
      <alignment vertical="center"/>
    </xf>
    <xf numFmtId="0" fontId="8" fillId="0" borderId="0" xfId="0" applyFont="1" applyAlignment="1">
      <alignment horizontal="left" vertical="center" wrapText="1"/>
    </xf>
    <xf numFmtId="0" fontId="8" fillId="0" borderId="0" xfId="0" applyFont="1" applyAlignment="1">
      <alignment horizontal="left" vertical="center"/>
    </xf>
    <xf numFmtId="0" fontId="36" fillId="0" borderId="0" xfId="0" applyFont="1" applyAlignment="1">
      <alignment horizontal="left" vertical="center"/>
    </xf>
    <xf numFmtId="0" fontId="13" fillId="0" borderId="0" xfId="0" applyFont="1">
      <alignment vertical="center"/>
    </xf>
    <xf numFmtId="0" fontId="5" fillId="0" borderId="0" xfId="0" applyFont="1">
      <alignment vertical="center"/>
    </xf>
    <xf numFmtId="0" fontId="9" fillId="0" borderId="0" xfId="0" applyFont="1">
      <alignment vertical="center"/>
    </xf>
    <xf numFmtId="0" fontId="5" fillId="0" borderId="0" xfId="0" applyFont="1" applyAlignment="1">
      <alignment horizontal="left" vertical="center"/>
    </xf>
    <xf numFmtId="0" fontId="1" fillId="0" borderId="0" xfId="1">
      <alignment vertical="center"/>
    </xf>
    <xf numFmtId="0" fontId="40" fillId="0" borderId="0" xfId="2" applyNumberFormat="1" applyAlignment="1" applyProtection="1">
      <alignment vertical="center"/>
    </xf>
    <xf numFmtId="0" fontId="32" fillId="0" borderId="0" xfId="1" applyFont="1" applyProtection="1">
      <alignment vertical="center"/>
      <protection locked="0"/>
    </xf>
    <xf numFmtId="0" fontId="40" fillId="0" borderId="0" xfId="2" applyNumberFormat="1" applyAlignment="1" applyProtection="1">
      <alignment horizontal="center" vertical="center"/>
    </xf>
    <xf numFmtId="0" fontId="0" fillId="0" borderId="0" xfId="1" applyFont="1" applyProtection="1">
      <alignment vertical="center"/>
      <protection locked="0"/>
    </xf>
    <xf numFmtId="49" fontId="1" fillId="0" borderId="0" xfId="1" applyNumberFormat="1">
      <alignment vertical="center"/>
    </xf>
    <xf numFmtId="0" fontId="35" fillId="0" borderId="0" xfId="1" applyFont="1">
      <alignment vertical="center"/>
    </xf>
    <xf numFmtId="0" fontId="1" fillId="0" borderId="0" xfId="1" applyAlignment="1">
      <alignment horizontal="center" vertical="center"/>
    </xf>
    <xf numFmtId="0" fontId="5" fillId="0" borderId="11" xfId="3" applyFont="1" applyBorder="1" applyProtection="1">
      <alignment vertical="center"/>
      <protection locked="0"/>
    </xf>
    <xf numFmtId="0" fontId="5" fillId="24" borderId="0" xfId="0" applyFont="1" applyFill="1" applyAlignment="1">
      <alignment vertical="center" wrapText="1"/>
    </xf>
    <xf numFmtId="0" fontId="5" fillId="24" borderId="14" xfId="0" applyFont="1" applyFill="1" applyBorder="1" applyAlignment="1">
      <alignment vertical="center" wrapText="1"/>
    </xf>
    <xf numFmtId="0" fontId="5" fillId="24" borderId="15" xfId="0" applyFont="1" applyFill="1" applyBorder="1" applyAlignment="1">
      <alignment vertical="center" wrapText="1"/>
    </xf>
    <xf numFmtId="0" fontId="5" fillId="24" borderId="10" xfId="0" applyFont="1" applyFill="1" applyBorder="1" applyAlignment="1">
      <alignment vertical="center" shrinkToFit="1"/>
    </xf>
    <xf numFmtId="0" fontId="5" fillId="24" borderId="13" xfId="0" applyFont="1" applyFill="1" applyBorder="1" applyAlignment="1">
      <alignment vertical="center" shrinkToFit="1"/>
    </xf>
    <xf numFmtId="0" fontId="5" fillId="30" borderId="0" xfId="0" applyFont="1" applyFill="1" applyAlignment="1">
      <alignment vertical="center" wrapText="1"/>
    </xf>
    <xf numFmtId="0" fontId="56" fillId="0" borderId="0" xfId="0" applyFont="1">
      <alignment vertical="center"/>
    </xf>
    <xf numFmtId="49" fontId="5" fillId="0" borderId="0" xfId="0" applyNumberFormat="1" applyFont="1" applyAlignment="1">
      <alignment horizontal="left" vertical="center"/>
    </xf>
    <xf numFmtId="0" fontId="5" fillId="0" borderId="0" xfId="0" applyFont="1" applyAlignment="1">
      <alignment horizontal="left" vertical="top"/>
    </xf>
    <xf numFmtId="0" fontId="5" fillId="0" borderId="0" xfId="0" applyFont="1" applyAlignment="1">
      <alignment horizontal="left" vertical="top" wrapText="1"/>
    </xf>
    <xf numFmtId="49" fontId="5" fillId="30" borderId="12" xfId="0" applyNumberFormat="1" applyFont="1" applyFill="1" applyBorder="1" applyAlignment="1">
      <alignment horizontal="left" vertical="center"/>
    </xf>
    <xf numFmtId="49" fontId="5" fillId="30" borderId="15" xfId="0" applyNumberFormat="1" applyFont="1" applyFill="1" applyBorder="1" applyAlignment="1">
      <alignment horizontal="left" vertical="center"/>
    </xf>
    <xf numFmtId="49" fontId="5" fillId="30" borderId="12" xfId="0" applyNumberFormat="1" applyFont="1" applyFill="1" applyBorder="1" applyAlignment="1">
      <alignment horizontal="left" vertical="top"/>
    </xf>
    <xf numFmtId="49" fontId="5" fillId="30" borderId="16" xfId="0" applyNumberFormat="1" applyFont="1" applyFill="1" applyBorder="1" applyAlignment="1">
      <alignment horizontal="left" vertical="center"/>
    </xf>
    <xf numFmtId="49" fontId="5" fillId="30" borderId="17" xfId="0" applyNumberFormat="1" applyFont="1" applyFill="1" applyBorder="1" applyAlignment="1">
      <alignment horizontal="left" vertical="center"/>
    </xf>
    <xf numFmtId="0" fontId="5" fillId="30" borderId="18" xfId="0" applyFont="1" applyFill="1" applyBorder="1">
      <alignment vertical="center"/>
    </xf>
    <xf numFmtId="0" fontId="5" fillId="24" borderId="18" xfId="0" applyFont="1" applyFill="1" applyBorder="1" applyAlignment="1">
      <alignment vertical="center" wrapText="1"/>
    </xf>
    <xf numFmtId="0" fontId="5" fillId="30" borderId="0" xfId="0" applyFont="1" applyFill="1">
      <alignment vertical="center"/>
    </xf>
    <xf numFmtId="0" fontId="5" fillId="24" borderId="16" xfId="0" applyFont="1" applyFill="1" applyBorder="1" applyAlignment="1">
      <alignment vertical="center" wrapText="1"/>
    </xf>
    <xf numFmtId="0" fontId="5" fillId="30" borderId="10" xfId="0" applyFont="1" applyFill="1" applyBorder="1" applyAlignment="1">
      <alignment vertical="center" wrapText="1"/>
    </xf>
    <xf numFmtId="0" fontId="5" fillId="30" borderId="14" xfId="0" applyFont="1" applyFill="1" applyBorder="1" applyAlignment="1">
      <alignment vertical="center" wrapText="1"/>
    </xf>
    <xf numFmtId="0" fontId="5" fillId="30" borderId="10" xfId="0" applyFont="1" applyFill="1" applyBorder="1">
      <alignment vertical="center"/>
    </xf>
    <xf numFmtId="0" fontId="5" fillId="30" borderId="14" xfId="0" applyFont="1" applyFill="1" applyBorder="1">
      <alignment vertical="center"/>
    </xf>
    <xf numFmtId="0" fontId="5" fillId="30" borderId="12" xfId="0" applyFont="1" applyFill="1" applyBorder="1">
      <alignment vertical="center"/>
    </xf>
    <xf numFmtId="0" fontId="5" fillId="30" borderId="13" xfId="0" applyFont="1" applyFill="1" applyBorder="1">
      <alignment vertical="center"/>
    </xf>
    <xf numFmtId="0" fontId="5" fillId="31" borderId="10" xfId="0" applyFont="1" applyFill="1" applyBorder="1" applyAlignment="1">
      <alignment vertical="center" wrapText="1"/>
    </xf>
    <xf numFmtId="0" fontId="5" fillId="31" borderId="14" xfId="0" applyFont="1" applyFill="1" applyBorder="1" applyAlignment="1">
      <alignment vertical="center" wrapText="1"/>
    </xf>
    <xf numFmtId="0" fontId="5" fillId="31" borderId="18" xfId="0" applyFont="1" applyFill="1" applyBorder="1" applyAlignment="1">
      <alignment vertical="center" wrapText="1"/>
    </xf>
    <xf numFmtId="0" fontId="5" fillId="31" borderId="19" xfId="0" applyFont="1" applyFill="1" applyBorder="1" applyAlignment="1">
      <alignment vertical="center" wrapText="1"/>
    </xf>
    <xf numFmtId="0" fontId="5" fillId="31" borderId="20" xfId="0" applyFont="1" applyFill="1" applyBorder="1" applyAlignment="1">
      <alignment vertical="center" wrapText="1"/>
    </xf>
    <xf numFmtId="0" fontId="5" fillId="0" borderId="0" xfId="0" applyFont="1" applyAlignment="1">
      <alignment horizontal="left" vertical="center" wrapText="1"/>
    </xf>
    <xf numFmtId="0" fontId="5" fillId="30" borderId="21" xfId="0" applyFont="1" applyFill="1" applyBorder="1" applyAlignment="1">
      <alignment vertical="center" wrapText="1"/>
    </xf>
    <xf numFmtId="0" fontId="5" fillId="31" borderId="17" xfId="0" applyFont="1" applyFill="1" applyBorder="1" applyAlignment="1">
      <alignment vertical="center" wrapText="1"/>
    </xf>
    <xf numFmtId="0" fontId="5" fillId="24" borderId="0" xfId="0" applyFont="1" applyFill="1">
      <alignment vertical="center"/>
    </xf>
    <xf numFmtId="0" fontId="5" fillId="31" borderId="12" xfId="0" applyFont="1" applyFill="1" applyBorder="1">
      <alignment vertical="center"/>
    </xf>
    <xf numFmtId="0" fontId="5" fillId="31" borderId="13" xfId="0" applyFont="1" applyFill="1" applyBorder="1">
      <alignment vertical="center"/>
    </xf>
    <xf numFmtId="0" fontId="5" fillId="30" borderId="22" xfId="0" applyFont="1" applyFill="1" applyBorder="1">
      <alignment vertical="center"/>
    </xf>
    <xf numFmtId="0" fontId="5" fillId="31" borderId="16" xfId="0" applyFont="1" applyFill="1" applyBorder="1" applyAlignment="1">
      <alignment horizontal="left" vertical="center"/>
    </xf>
    <xf numFmtId="0" fontId="8" fillId="32" borderId="0" xfId="0" applyFont="1" applyFill="1" applyAlignment="1">
      <alignment horizontal="left" vertical="center"/>
    </xf>
    <xf numFmtId="0" fontId="5" fillId="30" borderId="15" xfId="0" applyFont="1" applyFill="1" applyBorder="1">
      <alignment vertical="center"/>
    </xf>
    <xf numFmtId="0" fontId="5" fillId="24" borderId="23" xfId="0" applyFont="1" applyFill="1" applyBorder="1" applyAlignment="1">
      <alignment vertical="center" wrapText="1"/>
    </xf>
    <xf numFmtId="0" fontId="5" fillId="24" borderId="24" xfId="0" applyFont="1" applyFill="1" applyBorder="1" applyAlignment="1">
      <alignment vertical="center" wrapText="1"/>
    </xf>
    <xf numFmtId="0" fontId="5" fillId="24" borderId="17" xfId="0" applyFont="1" applyFill="1" applyBorder="1" applyAlignment="1">
      <alignment vertical="center" wrapText="1"/>
    </xf>
    <xf numFmtId="0" fontId="5" fillId="24" borderId="25" xfId="0" applyFont="1" applyFill="1" applyBorder="1" applyAlignment="1">
      <alignment vertical="center" wrapText="1"/>
    </xf>
    <xf numFmtId="0" fontId="5" fillId="24" borderId="26" xfId="0" applyFont="1" applyFill="1" applyBorder="1" applyAlignment="1">
      <alignment vertical="center" wrapText="1"/>
    </xf>
    <xf numFmtId="0" fontId="5" fillId="24" borderId="27" xfId="0" applyFont="1" applyFill="1" applyBorder="1" applyAlignment="1">
      <alignment vertical="center" wrapText="1"/>
    </xf>
    <xf numFmtId="49" fontId="5" fillId="30" borderId="26" xfId="0" applyNumberFormat="1" applyFont="1" applyFill="1" applyBorder="1">
      <alignment vertical="center"/>
    </xf>
    <xf numFmtId="0" fontId="5" fillId="30" borderId="26" xfId="0" applyFont="1" applyFill="1" applyBorder="1">
      <alignment vertical="center"/>
    </xf>
    <xf numFmtId="0" fontId="5" fillId="30" borderId="27" xfId="0" applyFont="1" applyFill="1" applyBorder="1">
      <alignment vertical="center"/>
    </xf>
    <xf numFmtId="0" fontId="5" fillId="31" borderId="26" xfId="0" applyFont="1" applyFill="1" applyBorder="1" applyAlignment="1">
      <alignment vertical="center" wrapText="1"/>
    </xf>
    <xf numFmtId="0" fontId="5" fillId="30" borderId="26" xfId="0" applyFont="1" applyFill="1" applyBorder="1" applyAlignment="1">
      <alignment vertical="center" wrapText="1"/>
    </xf>
    <xf numFmtId="49" fontId="5" fillId="30" borderId="26" xfId="0" applyNumberFormat="1" applyFont="1" applyFill="1" applyBorder="1" applyAlignment="1">
      <alignment horizontal="left" vertical="top"/>
    </xf>
    <xf numFmtId="49" fontId="5" fillId="30" borderId="26" xfId="0" applyNumberFormat="1" applyFont="1" applyFill="1" applyBorder="1" applyAlignment="1">
      <alignment horizontal="left" vertical="center"/>
    </xf>
    <xf numFmtId="0" fontId="56" fillId="30" borderId="27" xfId="0" applyFont="1" applyFill="1" applyBorder="1">
      <alignment vertical="center"/>
    </xf>
    <xf numFmtId="0" fontId="5" fillId="30" borderId="28" xfId="0" applyFont="1" applyFill="1" applyBorder="1">
      <alignment vertical="center"/>
    </xf>
    <xf numFmtId="0" fontId="5" fillId="24" borderId="26" xfId="0" applyFont="1" applyFill="1" applyBorder="1" applyAlignment="1">
      <alignment vertical="center" shrinkToFit="1"/>
    </xf>
    <xf numFmtId="0" fontId="5" fillId="30" borderId="12" xfId="0" applyFont="1" applyFill="1" applyBorder="1" applyAlignment="1">
      <alignment vertical="center" wrapText="1"/>
    </xf>
    <xf numFmtId="0" fontId="5" fillId="30" borderId="13" xfId="0" applyFont="1" applyFill="1" applyBorder="1" applyAlignment="1">
      <alignment vertical="center" wrapText="1"/>
    </xf>
    <xf numFmtId="0" fontId="5" fillId="30" borderId="27" xfId="0" applyFont="1" applyFill="1" applyBorder="1" applyAlignment="1">
      <alignment vertical="center" wrapText="1"/>
    </xf>
    <xf numFmtId="0" fontId="5" fillId="24" borderId="29" xfId="0" applyFont="1" applyFill="1" applyBorder="1" applyAlignment="1">
      <alignment vertical="center" wrapText="1"/>
    </xf>
    <xf numFmtId="0" fontId="5" fillId="24" borderId="10" xfId="0" applyFont="1" applyFill="1" applyBorder="1">
      <alignment vertical="center"/>
    </xf>
    <xf numFmtId="0" fontId="5" fillId="30" borderId="23" xfId="0" applyFont="1" applyFill="1" applyBorder="1">
      <alignment vertical="center"/>
    </xf>
    <xf numFmtId="49" fontId="5" fillId="24" borderId="12" xfId="0" applyNumberFormat="1" applyFont="1" applyFill="1" applyBorder="1">
      <alignment vertical="center"/>
    </xf>
    <xf numFmtId="49" fontId="5" fillId="24" borderId="12" xfId="0" applyNumberFormat="1" applyFont="1" applyFill="1" applyBorder="1" applyAlignment="1">
      <alignment vertical="center" shrinkToFit="1"/>
    </xf>
    <xf numFmtId="49" fontId="5" fillId="24" borderId="13" xfId="0" applyNumberFormat="1" applyFont="1" applyFill="1" applyBorder="1" applyAlignment="1">
      <alignment vertical="center" shrinkToFit="1"/>
    </xf>
    <xf numFmtId="49" fontId="5" fillId="24" borderId="16" xfId="0" applyNumberFormat="1" applyFont="1" applyFill="1" applyBorder="1">
      <alignment vertical="center"/>
    </xf>
    <xf numFmtId="49" fontId="5" fillId="24" borderId="25" xfId="0" applyNumberFormat="1" applyFont="1" applyFill="1" applyBorder="1" applyAlignment="1">
      <alignment vertical="center" shrinkToFit="1"/>
    </xf>
    <xf numFmtId="49" fontId="5" fillId="24" borderId="29" xfId="0" applyNumberFormat="1" applyFont="1" applyFill="1" applyBorder="1" applyAlignment="1">
      <alignment vertical="center" shrinkToFit="1"/>
    </xf>
    <xf numFmtId="49" fontId="5" fillId="24" borderId="30" xfId="0" applyNumberFormat="1" applyFont="1" applyFill="1" applyBorder="1" applyAlignment="1">
      <alignment vertical="center" shrinkToFit="1"/>
    </xf>
    <xf numFmtId="0" fontId="5" fillId="24" borderId="14" xfId="0" applyFont="1" applyFill="1" applyBorder="1" applyAlignment="1">
      <alignment vertical="center" shrinkToFit="1"/>
    </xf>
    <xf numFmtId="0" fontId="5" fillId="24" borderId="22" xfId="0" applyFont="1" applyFill="1" applyBorder="1" applyAlignment="1">
      <alignment vertical="center" shrinkToFit="1"/>
    </xf>
    <xf numFmtId="0" fontId="5" fillId="30" borderId="10" xfId="0" applyFont="1" applyFill="1" applyBorder="1" applyAlignment="1">
      <alignment vertical="center" shrinkToFit="1"/>
    </xf>
    <xf numFmtId="0" fontId="5" fillId="30" borderId="14" xfId="0" applyFont="1" applyFill="1" applyBorder="1" applyAlignment="1">
      <alignment vertical="center" shrinkToFit="1"/>
    </xf>
    <xf numFmtId="176" fontId="5" fillId="0" borderId="0" xfId="0" applyNumberFormat="1" applyFont="1" applyAlignment="1">
      <alignment horizontal="left" vertical="center"/>
    </xf>
    <xf numFmtId="0" fontId="32" fillId="30" borderId="24" xfId="1" applyFont="1" applyFill="1" applyBorder="1" applyProtection="1">
      <alignment vertical="center"/>
      <protection locked="0"/>
    </xf>
    <xf numFmtId="0" fontId="32" fillId="30" borderId="0" xfId="1" applyFont="1" applyFill="1" applyProtection="1">
      <alignment vertical="center"/>
      <protection locked="0"/>
    </xf>
    <xf numFmtId="0" fontId="32" fillId="30" borderId="12" xfId="1" applyFont="1" applyFill="1" applyBorder="1" applyProtection="1">
      <alignment vertical="center"/>
      <protection locked="0"/>
    </xf>
    <xf numFmtId="0" fontId="5" fillId="30" borderId="31" xfId="0" applyFont="1" applyFill="1" applyBorder="1">
      <alignment vertical="center"/>
    </xf>
    <xf numFmtId="49" fontId="5" fillId="0" borderId="0" xfId="0" applyNumberFormat="1" applyFont="1">
      <alignment vertical="center"/>
    </xf>
    <xf numFmtId="0" fontId="5" fillId="30" borderId="32" xfId="0" applyFont="1" applyFill="1" applyBorder="1">
      <alignment vertical="center"/>
    </xf>
    <xf numFmtId="177" fontId="5" fillId="0" borderId="0" xfId="0" applyNumberFormat="1" applyFont="1">
      <alignment vertical="center"/>
    </xf>
    <xf numFmtId="177" fontId="5" fillId="0" borderId="0" xfId="0" applyNumberFormat="1" applyFont="1" applyAlignment="1">
      <alignment horizontal="left" vertical="center"/>
    </xf>
    <xf numFmtId="0" fontId="5" fillId="30" borderId="24" xfId="0" applyFont="1" applyFill="1" applyBorder="1">
      <alignment vertical="center"/>
    </xf>
    <xf numFmtId="0" fontId="5" fillId="30" borderId="17" xfId="0" applyFont="1" applyFill="1" applyBorder="1">
      <alignment vertical="center"/>
    </xf>
    <xf numFmtId="0" fontId="5" fillId="31" borderId="14" xfId="0" applyFont="1" applyFill="1" applyBorder="1">
      <alignment vertical="center"/>
    </xf>
    <xf numFmtId="0" fontId="5" fillId="31" borderId="12" xfId="0" applyFont="1" applyFill="1" applyBorder="1" applyAlignment="1">
      <alignment vertical="center" wrapText="1"/>
    </xf>
    <xf numFmtId="0" fontId="5" fillId="31" borderId="26" xfId="0" applyFont="1" applyFill="1" applyBorder="1">
      <alignment vertical="center"/>
    </xf>
    <xf numFmtId="0" fontId="5" fillId="31" borderId="27" xfId="0" applyFont="1" applyFill="1" applyBorder="1" applyAlignment="1">
      <alignment vertical="center" wrapText="1"/>
    </xf>
    <xf numFmtId="0" fontId="5" fillId="30" borderId="26" xfId="0" applyFont="1" applyFill="1" applyBorder="1" applyAlignment="1">
      <alignment horizontal="left" vertical="center"/>
    </xf>
    <xf numFmtId="0" fontId="5" fillId="31" borderId="0" xfId="0" applyFont="1" applyFill="1">
      <alignment vertical="center"/>
    </xf>
    <xf numFmtId="0" fontId="5" fillId="31" borderId="13" xfId="0" applyFont="1" applyFill="1" applyBorder="1" applyAlignment="1">
      <alignment vertical="center" wrapText="1"/>
    </xf>
    <xf numFmtId="0" fontId="5" fillId="24" borderId="22" xfId="0" applyFont="1" applyFill="1" applyBorder="1" applyAlignment="1">
      <alignment vertical="center" wrapText="1"/>
    </xf>
    <xf numFmtId="0" fontId="5" fillId="0" borderId="0" xfId="0" applyFont="1" applyAlignment="1">
      <alignment horizontal="center" vertical="center"/>
    </xf>
    <xf numFmtId="0" fontId="5" fillId="0" borderId="33" xfId="0" applyFont="1" applyBorder="1" applyAlignment="1">
      <alignment horizontal="left" vertical="center"/>
    </xf>
    <xf numFmtId="0" fontId="5" fillId="0" borderId="34" xfId="0" applyFont="1" applyBorder="1" applyAlignment="1">
      <alignment horizontal="left" vertical="center"/>
    </xf>
    <xf numFmtId="0" fontId="5" fillId="0" borderId="35" xfId="0" applyFont="1" applyBorder="1">
      <alignment vertical="center"/>
    </xf>
    <xf numFmtId="0" fontId="5" fillId="33" borderId="36" xfId="0" applyFont="1" applyFill="1" applyBorder="1" applyAlignment="1">
      <alignment horizontal="left" vertical="center" wrapText="1"/>
    </xf>
    <xf numFmtId="0" fontId="5" fillId="0" borderId="37" xfId="0" applyFont="1" applyBorder="1" applyAlignment="1">
      <alignment horizontal="left" vertical="center" wrapText="1"/>
    </xf>
    <xf numFmtId="0" fontId="5" fillId="0" borderId="38" xfId="0" applyFont="1" applyBorder="1" applyAlignment="1">
      <alignment horizontal="left" vertical="center" wrapText="1"/>
    </xf>
    <xf numFmtId="0" fontId="5" fillId="0" borderId="39" xfId="0" applyFont="1" applyBorder="1" applyAlignment="1">
      <alignment horizontal="left" vertical="center" wrapText="1"/>
    </xf>
    <xf numFmtId="0" fontId="5" fillId="0" borderId="40" xfId="0" applyFont="1" applyBorder="1" applyAlignment="1">
      <alignment horizontal="left" vertical="center"/>
    </xf>
    <xf numFmtId="0" fontId="5" fillId="0" borderId="35" xfId="0" applyFont="1" applyBorder="1" applyAlignment="1">
      <alignment horizontal="left" vertical="center"/>
    </xf>
    <xf numFmtId="0" fontId="5" fillId="0" borderId="37" xfId="0" applyFont="1" applyBorder="1">
      <alignment vertical="center"/>
    </xf>
    <xf numFmtId="0" fontId="5" fillId="0" borderId="38" xfId="0" applyFont="1" applyBorder="1">
      <alignment vertical="center"/>
    </xf>
    <xf numFmtId="0" fontId="5" fillId="0" borderId="39" xfId="0" applyFont="1" applyBorder="1">
      <alignment vertical="center"/>
    </xf>
    <xf numFmtId="0" fontId="5" fillId="0" borderId="21" xfId="0" applyFont="1" applyBorder="1" applyAlignment="1">
      <alignment vertical="center" wrapText="1"/>
    </xf>
    <xf numFmtId="0" fontId="5" fillId="0" borderId="32" xfId="0" applyFont="1" applyBorder="1" applyAlignment="1">
      <alignment vertical="center" wrapText="1"/>
    </xf>
    <xf numFmtId="0" fontId="5" fillId="30" borderId="26" xfId="0" applyFont="1" applyFill="1" applyBorder="1" applyAlignment="1">
      <alignment horizontal="left" vertical="center" wrapText="1"/>
    </xf>
    <xf numFmtId="0" fontId="5" fillId="27" borderId="14" xfId="0" applyFont="1" applyFill="1" applyBorder="1" applyAlignment="1">
      <alignment horizontal="right" vertical="center" wrapText="1"/>
    </xf>
    <xf numFmtId="0" fontId="5" fillId="27" borderId="26" xfId="0" applyFont="1" applyFill="1" applyBorder="1" applyAlignment="1">
      <alignment horizontal="left" vertical="center" wrapText="1"/>
    </xf>
    <xf numFmtId="0" fontId="5" fillId="30" borderId="27" xfId="0" applyFont="1" applyFill="1" applyBorder="1" applyAlignment="1">
      <alignment horizontal="left" vertical="center" wrapText="1"/>
    </xf>
    <xf numFmtId="0" fontId="5" fillId="24" borderId="15" xfId="0" applyFont="1" applyFill="1" applyBorder="1" applyAlignment="1">
      <alignment vertical="center" shrinkToFit="1"/>
    </xf>
    <xf numFmtId="0" fontId="5" fillId="24" borderId="17" xfId="0" applyFont="1" applyFill="1" applyBorder="1" applyAlignment="1">
      <alignment vertical="center" shrinkToFit="1"/>
    </xf>
    <xf numFmtId="0" fontId="5" fillId="24" borderId="18" xfId="0" applyFont="1" applyFill="1" applyBorder="1" applyAlignment="1">
      <alignment vertical="center" shrinkToFit="1"/>
    </xf>
    <xf numFmtId="49" fontId="5" fillId="24" borderId="25" xfId="0" applyNumberFormat="1" applyFont="1" applyFill="1" applyBorder="1">
      <alignment vertical="center"/>
    </xf>
    <xf numFmtId="0" fontId="5" fillId="30" borderId="18" xfId="0" applyFont="1" applyFill="1" applyBorder="1" applyAlignment="1">
      <alignment vertical="center" wrapText="1"/>
    </xf>
    <xf numFmtId="49" fontId="5" fillId="30" borderId="18" xfId="0" applyNumberFormat="1" applyFont="1" applyFill="1" applyBorder="1" applyAlignment="1">
      <alignment vertical="center" wrapText="1"/>
    </xf>
    <xf numFmtId="0" fontId="5" fillId="30" borderId="20" xfId="0" applyFont="1" applyFill="1" applyBorder="1" applyAlignment="1">
      <alignment vertical="center" wrapText="1"/>
    </xf>
    <xf numFmtId="0" fontId="5" fillId="30" borderId="0" xfId="0" applyFont="1" applyFill="1" applyAlignment="1">
      <alignment horizontal="left" vertical="center"/>
    </xf>
    <xf numFmtId="0" fontId="39" fillId="0" borderId="0" xfId="0" applyFont="1">
      <alignment vertical="center"/>
    </xf>
    <xf numFmtId="49" fontId="5" fillId="33" borderId="10" xfId="0" applyNumberFormat="1" applyFont="1" applyFill="1" applyBorder="1" applyAlignment="1">
      <alignment horizontal="left" vertical="center"/>
    </xf>
    <xf numFmtId="0" fontId="5" fillId="33" borderId="14" xfId="0" applyFont="1" applyFill="1" applyBorder="1">
      <alignment vertical="center"/>
    </xf>
    <xf numFmtId="49" fontId="5" fillId="33" borderId="12" xfId="0" applyNumberFormat="1" applyFont="1" applyFill="1" applyBorder="1" applyAlignment="1">
      <alignment horizontal="left" vertical="center"/>
    </xf>
    <xf numFmtId="49" fontId="5" fillId="33" borderId="13" xfId="0" applyNumberFormat="1" applyFont="1" applyFill="1" applyBorder="1" applyAlignment="1">
      <alignment horizontal="left" vertical="center"/>
    </xf>
    <xf numFmtId="0" fontId="5" fillId="33" borderId="26" xfId="0" applyFont="1" applyFill="1" applyBorder="1">
      <alignment vertical="center"/>
    </xf>
    <xf numFmtId="0" fontId="5" fillId="33" borderId="27" xfId="0" applyFont="1" applyFill="1" applyBorder="1">
      <alignment vertical="center"/>
    </xf>
    <xf numFmtId="0" fontId="5" fillId="34" borderId="23" xfId="0" applyFont="1" applyFill="1" applyBorder="1">
      <alignment vertical="center"/>
    </xf>
    <xf numFmtId="0" fontId="5" fillId="34" borderId="24" xfId="0" applyFont="1" applyFill="1" applyBorder="1">
      <alignment vertical="center"/>
    </xf>
    <xf numFmtId="49" fontId="5" fillId="33" borderId="16" xfId="0" applyNumberFormat="1" applyFont="1" applyFill="1" applyBorder="1" applyAlignment="1">
      <alignment vertical="center" wrapText="1"/>
    </xf>
    <xf numFmtId="49" fontId="5" fillId="33" borderId="17" xfId="0" applyNumberFormat="1" applyFont="1" applyFill="1" applyBorder="1" applyAlignment="1">
      <alignment vertical="center" wrapText="1"/>
    </xf>
    <xf numFmtId="49" fontId="5" fillId="33" borderId="25" xfId="0" applyNumberFormat="1" applyFont="1" applyFill="1" applyBorder="1" applyAlignment="1">
      <alignment vertical="center" wrapText="1"/>
    </xf>
    <xf numFmtId="49" fontId="5" fillId="33" borderId="41" xfId="0" applyNumberFormat="1" applyFont="1" applyFill="1" applyBorder="1" applyAlignment="1">
      <alignment vertical="center" wrapText="1"/>
    </xf>
    <xf numFmtId="0" fontId="5" fillId="33" borderId="16" xfId="0" applyFont="1" applyFill="1" applyBorder="1" applyAlignment="1">
      <alignment vertical="center" wrapText="1"/>
    </xf>
    <xf numFmtId="0" fontId="5" fillId="33" borderId="17" xfId="0" applyFont="1" applyFill="1" applyBorder="1" applyAlignment="1">
      <alignment vertical="center" wrapText="1"/>
    </xf>
    <xf numFmtId="0" fontId="5" fillId="33" borderId="25" xfId="0" applyFont="1" applyFill="1" applyBorder="1" applyAlignment="1">
      <alignment vertical="center" wrapText="1"/>
    </xf>
    <xf numFmtId="0" fontId="5" fillId="33" borderId="41" xfId="0" applyFont="1" applyFill="1" applyBorder="1" applyAlignment="1">
      <alignment vertical="center" wrapText="1"/>
    </xf>
    <xf numFmtId="49" fontId="5" fillId="33" borderId="12" xfId="0" applyNumberFormat="1" applyFont="1" applyFill="1" applyBorder="1">
      <alignment vertical="center"/>
    </xf>
    <xf numFmtId="49" fontId="5" fillId="33" borderId="15" xfId="0" applyNumberFormat="1" applyFont="1" applyFill="1" applyBorder="1" applyAlignment="1">
      <alignment vertical="center" wrapText="1"/>
    </xf>
    <xf numFmtId="0" fontId="5" fillId="33" borderId="13" xfId="0" applyFont="1" applyFill="1" applyBorder="1" applyAlignment="1">
      <alignment vertical="center" wrapText="1"/>
    </xf>
    <xf numFmtId="0" fontId="5" fillId="30" borderId="21" xfId="0" applyFont="1" applyFill="1" applyBorder="1">
      <alignment vertical="center"/>
    </xf>
    <xf numFmtId="0" fontId="5" fillId="30" borderId="16" xfId="0" applyFont="1" applyFill="1" applyBorder="1">
      <alignment vertical="center"/>
    </xf>
    <xf numFmtId="0" fontId="5" fillId="30" borderId="25" xfId="0" applyFont="1" applyFill="1" applyBorder="1">
      <alignment vertical="center"/>
    </xf>
    <xf numFmtId="49" fontId="5" fillId="30" borderId="10" xfId="0" applyNumberFormat="1" applyFont="1" applyFill="1" applyBorder="1" applyAlignment="1">
      <alignment horizontal="left" vertical="center"/>
    </xf>
    <xf numFmtId="0" fontId="5" fillId="30" borderId="13" xfId="0" applyFont="1" applyFill="1" applyBorder="1" applyAlignment="1">
      <alignment horizontal="left" vertical="center"/>
    </xf>
    <xf numFmtId="0" fontId="5" fillId="30" borderId="14" xfId="0" applyFont="1" applyFill="1" applyBorder="1" applyAlignment="1">
      <alignment horizontal="left" vertical="center"/>
    </xf>
    <xf numFmtId="49" fontId="5" fillId="30" borderId="23" xfId="0" applyNumberFormat="1" applyFont="1" applyFill="1" applyBorder="1">
      <alignment vertical="center"/>
    </xf>
    <xf numFmtId="0" fontId="5" fillId="33" borderId="18" xfId="0" applyFont="1" applyFill="1" applyBorder="1">
      <alignment vertical="center"/>
    </xf>
    <xf numFmtId="0" fontId="5" fillId="0" borderId="42" xfId="0" applyFont="1" applyBorder="1">
      <alignment vertical="center"/>
    </xf>
    <xf numFmtId="0" fontId="5" fillId="0" borderId="43" xfId="0" applyFont="1" applyBorder="1">
      <alignment vertical="center"/>
    </xf>
    <xf numFmtId="0" fontId="5" fillId="0" borderId="44" xfId="0" applyFont="1" applyBorder="1">
      <alignment vertical="center"/>
    </xf>
    <xf numFmtId="0" fontId="5" fillId="0" borderId="36" xfId="0" applyFont="1" applyBorder="1" applyAlignment="1">
      <alignment horizontal="center" vertical="center"/>
    </xf>
    <xf numFmtId="0" fontId="5" fillId="0" borderId="22" xfId="0" applyFont="1" applyBorder="1">
      <alignment vertical="center"/>
    </xf>
    <xf numFmtId="0" fontId="5" fillId="0" borderId="13" xfId="0" applyFont="1" applyBorder="1">
      <alignment vertical="center"/>
    </xf>
    <xf numFmtId="189" fontId="5" fillId="0" borderId="0" xfId="0" applyNumberFormat="1" applyFont="1">
      <alignment vertical="center"/>
    </xf>
    <xf numFmtId="0" fontId="5" fillId="30" borderId="45" xfId="0" applyFont="1" applyFill="1" applyBorder="1">
      <alignment vertical="center"/>
    </xf>
    <xf numFmtId="49" fontId="5" fillId="30" borderId="16" xfId="0" applyNumberFormat="1" applyFont="1" applyFill="1" applyBorder="1">
      <alignment vertical="center"/>
    </xf>
    <xf numFmtId="49" fontId="5" fillId="30" borderId="12" xfId="0" applyNumberFormat="1" applyFont="1" applyFill="1" applyBorder="1">
      <alignment vertical="center"/>
    </xf>
    <xf numFmtId="49" fontId="5" fillId="30" borderId="25" xfId="0" applyNumberFormat="1" applyFont="1" applyFill="1" applyBorder="1">
      <alignment vertical="center"/>
    </xf>
    <xf numFmtId="49" fontId="5" fillId="30" borderId="13" xfId="0" applyNumberFormat="1" applyFont="1" applyFill="1" applyBorder="1">
      <alignment vertical="center"/>
    </xf>
    <xf numFmtId="0" fontId="8" fillId="30" borderId="0" xfId="0" applyFont="1" applyFill="1">
      <alignment vertical="center"/>
    </xf>
    <xf numFmtId="0" fontId="8" fillId="32" borderId="0" xfId="0" applyFont="1" applyFill="1">
      <alignment vertical="center"/>
    </xf>
    <xf numFmtId="0" fontId="0" fillId="0" borderId="0" xfId="0" applyAlignment="1">
      <alignment vertical="center" shrinkToFit="1"/>
    </xf>
    <xf numFmtId="49" fontId="24" fillId="0" borderId="0" xfId="0" applyNumberFormat="1" applyFont="1" applyAlignment="1">
      <alignment vertical="top"/>
    </xf>
    <xf numFmtId="49" fontId="24" fillId="0" borderId="0" xfId="0" applyNumberFormat="1" applyFont="1">
      <alignment vertical="center"/>
    </xf>
    <xf numFmtId="0" fontId="9" fillId="35" borderId="46" xfId="0" applyFont="1" applyFill="1" applyBorder="1" applyAlignment="1">
      <alignment horizontal="center" vertical="center" shrinkToFit="1"/>
    </xf>
    <xf numFmtId="0" fontId="9" fillId="0" borderId="46" xfId="0" applyFont="1" applyBorder="1" applyAlignment="1">
      <alignment vertical="center" shrinkToFit="1"/>
    </xf>
    <xf numFmtId="0" fontId="9" fillId="35" borderId="47" xfId="0" applyFont="1" applyFill="1" applyBorder="1" applyAlignment="1">
      <alignment horizontal="center" vertical="center" shrinkToFit="1"/>
    </xf>
    <xf numFmtId="0" fontId="11" fillId="0" borderId="47" xfId="0" applyFont="1" applyBorder="1" applyAlignment="1">
      <alignment vertical="center" shrinkToFit="1"/>
    </xf>
    <xf numFmtId="0" fontId="9" fillId="0" borderId="47" xfId="0" applyFont="1" applyBorder="1" applyAlignment="1">
      <alignment vertical="center" shrinkToFit="1"/>
    </xf>
    <xf numFmtId="0" fontId="11" fillId="0" borderId="48" xfId="0" applyFont="1" applyBorder="1">
      <alignment vertical="center"/>
    </xf>
    <xf numFmtId="0" fontId="11" fillId="0" borderId="31" xfId="0" applyFont="1" applyBorder="1">
      <alignment vertical="center"/>
    </xf>
    <xf numFmtId="0" fontId="11" fillId="0" borderId="49" xfId="0" applyFont="1" applyBorder="1">
      <alignment vertical="center"/>
    </xf>
    <xf numFmtId="0" fontId="13" fillId="0" borderId="50" xfId="0" applyFont="1" applyBorder="1">
      <alignment vertical="center"/>
    </xf>
    <xf numFmtId="0" fontId="13" fillId="0" borderId="14" xfId="0" applyFont="1" applyBorder="1">
      <alignment vertical="center"/>
    </xf>
    <xf numFmtId="0" fontId="13" fillId="0" borderId="22" xfId="0" applyFont="1" applyBorder="1">
      <alignment vertical="center"/>
    </xf>
    <xf numFmtId="0" fontId="0" fillId="0" borderId="15" xfId="0" applyBorder="1">
      <alignment vertical="center"/>
    </xf>
    <xf numFmtId="0" fontId="11" fillId="0" borderId="51" xfId="0" applyFont="1" applyBorder="1">
      <alignment vertical="center"/>
    </xf>
    <xf numFmtId="0" fontId="10" fillId="0" borderId="0" xfId="0" applyFont="1">
      <alignment vertical="center"/>
    </xf>
    <xf numFmtId="0" fontId="12" fillId="35" borderId="21" xfId="0" applyFont="1" applyFill="1" applyBorder="1" applyAlignment="1">
      <alignment horizontal="center" vertical="center" shrinkToFit="1"/>
    </xf>
    <xf numFmtId="0" fontId="12" fillId="35" borderId="52" xfId="0" applyFont="1" applyFill="1" applyBorder="1" applyAlignment="1">
      <alignment horizontal="center" vertical="center" shrinkToFit="1"/>
    </xf>
    <xf numFmtId="0" fontId="11" fillId="0" borderId="53" xfId="0" applyFont="1" applyBorder="1" applyAlignment="1">
      <alignment horizontal="center" vertical="center" shrinkToFit="1"/>
    </xf>
    <xf numFmtId="0" fontId="11" fillId="0" borderId="54" xfId="0" applyFont="1" applyBorder="1">
      <alignment vertical="center"/>
    </xf>
    <xf numFmtId="0" fontId="13" fillId="0" borderId="31" xfId="0" applyFont="1" applyBorder="1">
      <alignment vertical="center"/>
    </xf>
    <xf numFmtId="0" fontId="9" fillId="35" borderId="55" xfId="0" applyFont="1" applyFill="1" applyBorder="1" applyAlignment="1">
      <alignment horizontal="center" vertical="center" shrinkToFit="1"/>
    </xf>
    <xf numFmtId="0" fontId="13" fillId="0" borderId="55" xfId="0" applyFont="1" applyBorder="1" applyAlignment="1">
      <alignment vertical="center" shrinkToFit="1"/>
    </xf>
    <xf numFmtId="0" fontId="12" fillId="35" borderId="16" xfId="0" applyFont="1" applyFill="1" applyBorder="1" applyAlignment="1">
      <alignment horizontal="center" vertical="center" shrinkToFit="1"/>
    </xf>
    <xf numFmtId="0" fontId="10" fillId="0" borderId="50" xfId="0" applyFont="1" applyBorder="1" applyAlignment="1">
      <alignment horizontal="center" vertical="top" shrinkToFit="1"/>
    </xf>
    <xf numFmtId="0" fontId="14" fillId="0" borderId="0" xfId="0" applyFont="1" applyAlignment="1">
      <alignment horizontal="center" vertical="center" shrinkToFit="1"/>
    </xf>
    <xf numFmtId="190" fontId="5" fillId="0" borderId="0" xfId="0" applyNumberFormat="1" applyFont="1" applyAlignment="1">
      <alignment horizontal="center" vertical="center"/>
    </xf>
    <xf numFmtId="178" fontId="5" fillId="0" borderId="0" xfId="0" applyNumberFormat="1" applyFont="1" applyAlignment="1">
      <alignment horizontal="left" vertical="center"/>
    </xf>
    <xf numFmtId="49" fontId="5" fillId="31" borderId="12" xfId="0" applyNumberFormat="1" applyFont="1" applyFill="1" applyBorder="1" applyAlignment="1">
      <alignment vertical="center" wrapText="1"/>
    </xf>
    <xf numFmtId="0" fontId="5" fillId="0" borderId="0" xfId="1" applyFont="1" applyProtection="1">
      <alignment vertical="center"/>
      <protection locked="0"/>
    </xf>
    <xf numFmtId="49" fontId="5" fillId="0" borderId="0" xfId="1" applyNumberFormat="1" applyFont="1" applyProtection="1">
      <alignment vertical="center"/>
      <protection locked="0"/>
    </xf>
    <xf numFmtId="0" fontId="56" fillId="30" borderId="13" xfId="0" applyFont="1" applyFill="1" applyBorder="1">
      <alignment vertical="center"/>
    </xf>
    <xf numFmtId="0" fontId="5" fillId="34" borderId="12" xfId="0" applyFont="1" applyFill="1" applyBorder="1" applyAlignment="1">
      <alignment vertical="center" wrapText="1"/>
    </xf>
    <xf numFmtId="0" fontId="5" fillId="34" borderId="15" xfId="0" applyFont="1" applyFill="1" applyBorder="1" applyAlignment="1">
      <alignment vertical="center" wrapText="1"/>
    </xf>
    <xf numFmtId="0" fontId="5" fillId="0" borderId="12" xfId="0" applyFont="1" applyBorder="1" applyAlignment="1">
      <alignment vertical="center" wrapText="1"/>
    </xf>
    <xf numFmtId="0" fontId="5" fillId="0" borderId="15" xfId="0" applyFont="1" applyBorder="1" applyAlignment="1">
      <alignment vertical="center" wrapText="1"/>
    </xf>
    <xf numFmtId="0" fontId="0" fillId="0" borderId="0" xfId="0" applyAlignment="1">
      <alignment horizontal="left" vertical="center"/>
    </xf>
    <xf numFmtId="0" fontId="5" fillId="30" borderId="15" xfId="0" applyFont="1" applyFill="1" applyBorder="1" applyAlignment="1">
      <alignment horizontal="left" vertical="center" wrapText="1"/>
    </xf>
    <xf numFmtId="176" fontId="0" fillId="0" borderId="0" xfId="0" applyNumberFormat="1" applyAlignment="1">
      <alignment horizontal="left" vertical="center"/>
    </xf>
    <xf numFmtId="0" fontId="5" fillId="33" borderId="56" xfId="0" applyFont="1" applyFill="1" applyBorder="1" applyAlignment="1">
      <alignment vertical="center" wrapText="1"/>
    </xf>
    <xf numFmtId="0" fontId="5" fillId="33" borderId="11" xfId="0" applyFont="1" applyFill="1" applyBorder="1" applyAlignment="1">
      <alignment vertical="center" wrapText="1"/>
    </xf>
    <xf numFmtId="0" fontId="5" fillId="30" borderId="11" xfId="0" applyFont="1" applyFill="1" applyBorder="1">
      <alignment vertical="center"/>
    </xf>
    <xf numFmtId="0" fontId="5" fillId="30" borderId="56" xfId="0" applyFont="1" applyFill="1" applyBorder="1" applyAlignment="1">
      <alignment vertical="center" wrapText="1"/>
    </xf>
    <xf numFmtId="0" fontId="5" fillId="33" borderId="11" xfId="0" applyFont="1" applyFill="1" applyBorder="1">
      <alignment vertical="center"/>
    </xf>
    <xf numFmtId="0" fontId="5" fillId="33" borderId="32" xfId="0" applyFont="1" applyFill="1" applyBorder="1" applyAlignment="1">
      <alignment vertical="center" wrapText="1"/>
    </xf>
    <xf numFmtId="0" fontId="5" fillId="30" borderId="57" xfId="0" applyFont="1" applyFill="1" applyBorder="1" applyAlignment="1">
      <alignment horizontal="left" vertical="center" wrapText="1"/>
    </xf>
    <xf numFmtId="0" fontId="5" fillId="33" borderId="12" xfId="0" applyFont="1" applyFill="1" applyBorder="1">
      <alignment vertical="center"/>
    </xf>
    <xf numFmtId="0" fontId="5" fillId="33" borderId="15" xfId="0" applyFont="1" applyFill="1" applyBorder="1" applyAlignment="1">
      <alignment vertical="center" wrapText="1"/>
    </xf>
    <xf numFmtId="0" fontId="5" fillId="33" borderId="12" xfId="0" applyFont="1" applyFill="1" applyBorder="1" applyAlignment="1">
      <alignment vertical="center" wrapText="1"/>
    </xf>
    <xf numFmtId="183" fontId="5" fillId="30" borderId="0" xfId="0" applyNumberFormat="1" applyFont="1" applyFill="1" applyAlignment="1">
      <alignment horizontal="left" vertical="center"/>
    </xf>
    <xf numFmtId="49" fontId="5" fillId="30" borderId="0" xfId="0" applyNumberFormat="1" applyFont="1" applyFill="1" applyAlignment="1">
      <alignment horizontal="left" vertical="center"/>
    </xf>
    <xf numFmtId="49" fontId="5" fillId="30" borderId="0" xfId="0" applyNumberFormat="1" applyFont="1" applyFill="1">
      <alignment vertical="center"/>
    </xf>
    <xf numFmtId="176" fontId="5" fillId="30" borderId="0" xfId="0" applyNumberFormat="1" applyFont="1" applyFill="1" applyAlignment="1">
      <alignment horizontal="left" vertical="center"/>
    </xf>
    <xf numFmtId="0" fontId="5" fillId="33" borderId="0" xfId="0" applyFont="1" applyFill="1" applyAlignment="1">
      <alignment horizontal="left" vertical="center"/>
    </xf>
    <xf numFmtId="0" fontId="0" fillId="33" borderId="0" xfId="0" applyFill="1" applyAlignment="1">
      <alignment horizontal="left" vertical="center"/>
    </xf>
    <xf numFmtId="183" fontId="5" fillId="33" borderId="0" xfId="0" applyNumberFormat="1" applyFont="1" applyFill="1" applyAlignment="1">
      <alignment horizontal="left" vertical="center"/>
    </xf>
    <xf numFmtId="0" fontId="5" fillId="31" borderId="0" xfId="0" applyFont="1" applyFill="1" applyAlignment="1">
      <alignment horizontal="left" vertical="center"/>
    </xf>
    <xf numFmtId="0" fontId="5" fillId="30" borderId="0" xfId="0" applyFont="1" applyFill="1" applyAlignment="1">
      <alignment horizontal="left" vertical="center" wrapText="1"/>
    </xf>
    <xf numFmtId="49" fontId="5" fillId="31" borderId="0" xfId="0" applyNumberFormat="1" applyFont="1" applyFill="1" applyAlignment="1">
      <alignment horizontal="left" vertical="center"/>
    </xf>
    <xf numFmtId="49" fontId="5" fillId="30" borderId="0" xfId="1" applyNumberFormat="1" applyFont="1" applyFill="1" applyProtection="1">
      <alignment vertical="center"/>
      <protection locked="0"/>
    </xf>
    <xf numFmtId="49" fontId="32" fillId="30" borderId="0" xfId="1" applyNumberFormat="1" applyFont="1" applyFill="1" applyProtection="1">
      <alignment vertical="center"/>
      <protection locked="0"/>
    </xf>
    <xf numFmtId="0" fontId="56" fillId="30" borderId="0" xfId="0" applyFont="1" applyFill="1">
      <alignment vertical="center"/>
    </xf>
    <xf numFmtId="0" fontId="5" fillId="30" borderId="0" xfId="1" applyFont="1" applyFill="1" applyProtection="1">
      <alignment vertical="center"/>
      <protection locked="0"/>
    </xf>
    <xf numFmtId="49" fontId="5" fillId="30" borderId="0" xfId="0" applyNumberFormat="1" applyFont="1" applyFill="1" applyAlignment="1">
      <alignment horizontal="left" vertical="top"/>
    </xf>
    <xf numFmtId="0" fontId="5" fillId="30" borderId="0" xfId="0" applyFont="1" applyFill="1" applyAlignment="1">
      <alignment horizontal="left" vertical="top"/>
    </xf>
    <xf numFmtId="178" fontId="5" fillId="31" borderId="0" xfId="0" applyNumberFormat="1" applyFont="1" applyFill="1" applyAlignment="1">
      <alignment horizontal="left" vertical="center"/>
    </xf>
    <xf numFmtId="180" fontId="5" fillId="31" borderId="0" xfId="0" applyNumberFormat="1" applyFont="1" applyFill="1" applyAlignment="1">
      <alignment horizontal="left" vertical="center"/>
    </xf>
    <xf numFmtId="178" fontId="5" fillId="30" borderId="0" xfId="0" applyNumberFormat="1" applyFont="1" applyFill="1" applyAlignment="1">
      <alignment horizontal="left" vertical="center"/>
    </xf>
    <xf numFmtId="177" fontId="5" fillId="30" borderId="0" xfId="0" applyNumberFormat="1" applyFont="1" applyFill="1" applyAlignment="1">
      <alignment horizontal="left" vertical="center"/>
    </xf>
    <xf numFmtId="184" fontId="5" fillId="30" borderId="0" xfId="0" applyNumberFormat="1" applyFont="1" applyFill="1" applyAlignment="1">
      <alignment horizontal="left" vertical="center"/>
    </xf>
    <xf numFmtId="191" fontId="5" fillId="30" borderId="0" xfId="0" applyNumberFormat="1" applyFont="1" applyFill="1" applyAlignment="1">
      <alignment horizontal="left" vertical="center"/>
    </xf>
    <xf numFmtId="189" fontId="5" fillId="30" borderId="0" xfId="0" applyNumberFormat="1" applyFont="1" applyFill="1">
      <alignment vertical="center"/>
    </xf>
    <xf numFmtId="177" fontId="5" fillId="30" borderId="0" xfId="0" applyNumberFormat="1" applyFont="1" applyFill="1">
      <alignment vertical="center"/>
    </xf>
    <xf numFmtId="191" fontId="5" fillId="30" borderId="0" xfId="0" applyNumberFormat="1" applyFont="1" applyFill="1">
      <alignment vertical="center"/>
    </xf>
    <xf numFmtId="191" fontId="5" fillId="36" borderId="0" xfId="0" applyNumberFormat="1" applyFont="1" applyFill="1" applyAlignment="1">
      <alignment horizontal="left" vertical="center"/>
    </xf>
    <xf numFmtId="0" fontId="5" fillId="24" borderId="27" xfId="0" applyFont="1" applyFill="1" applyBorder="1" applyAlignment="1">
      <alignment vertical="center" shrinkToFit="1"/>
    </xf>
    <xf numFmtId="0" fontId="5" fillId="24" borderId="58" xfId="0" applyFont="1" applyFill="1" applyBorder="1" applyAlignment="1">
      <alignment vertical="center" shrinkToFit="1"/>
    </xf>
    <xf numFmtId="0" fontId="58" fillId="0" borderId="0" xfId="120" applyNumberFormat="1" applyFont="1">
      <alignment vertical="center"/>
    </xf>
    <xf numFmtId="0" fontId="58" fillId="0" borderId="74" xfId="120" applyNumberFormat="1" applyFont="1" applyBorder="1">
      <alignment vertical="center"/>
    </xf>
    <xf numFmtId="0" fontId="60" fillId="0" borderId="0" xfId="120" applyNumberFormat="1" applyFont="1">
      <alignment vertical="center"/>
    </xf>
    <xf numFmtId="0" fontId="32" fillId="0" borderId="0" xfId="0" applyFont="1">
      <alignment vertical="center"/>
    </xf>
    <xf numFmtId="0" fontId="32" fillId="0" borderId="0" xfId="0" applyFont="1" applyAlignment="1">
      <alignment horizontal="right" vertical="center"/>
    </xf>
    <xf numFmtId="0" fontId="32" fillId="0" borderId="55" xfId="0" applyFont="1" applyBorder="1">
      <alignment vertical="center"/>
    </xf>
    <xf numFmtId="49" fontId="32" fillId="0" borderId="0" xfId="0" applyNumberFormat="1" applyFont="1">
      <alignment vertical="center"/>
    </xf>
    <xf numFmtId="0" fontId="32" fillId="27" borderId="0" xfId="0" applyFont="1" applyFill="1" applyAlignment="1" applyProtection="1">
      <alignment horizontal="right" vertical="center"/>
      <protection locked="0" hidden="1"/>
    </xf>
    <xf numFmtId="0" fontId="32" fillId="27" borderId="55" xfId="0" applyFont="1" applyFill="1" applyBorder="1" applyAlignment="1" applyProtection="1">
      <alignment horizontal="right" vertical="center"/>
      <protection locked="0" hidden="1"/>
    </xf>
    <xf numFmtId="0" fontId="32" fillId="0" borderId="52" xfId="0" applyFont="1" applyBorder="1">
      <alignment vertical="center"/>
    </xf>
    <xf numFmtId="0" fontId="32" fillId="27" borderId="52" xfId="0" applyFont="1" applyFill="1" applyBorder="1" applyAlignment="1" applyProtection="1">
      <alignment horizontal="right" vertical="center"/>
      <protection locked="0" hidden="1"/>
    </xf>
    <xf numFmtId="0" fontId="32" fillId="0" borderId="0" xfId="0" applyFont="1" applyAlignment="1">
      <alignment horizontal="center" vertical="center"/>
    </xf>
    <xf numFmtId="0" fontId="32" fillId="0" borderId="0" xfId="0" applyFont="1" applyAlignment="1">
      <alignment horizontal="left" vertical="center"/>
    </xf>
    <xf numFmtId="0" fontId="128" fillId="0" borderId="0" xfId="52"/>
    <xf numFmtId="0" fontId="62" fillId="0" borderId="0" xfId="0" applyFont="1">
      <alignment vertical="center"/>
    </xf>
    <xf numFmtId="0" fontId="30" fillId="0" borderId="0" xfId="0" applyFont="1" applyAlignment="1">
      <alignment horizontal="center" vertical="center"/>
    </xf>
    <xf numFmtId="0" fontId="30" fillId="25" borderId="0" xfId="0" applyFont="1" applyFill="1">
      <alignment vertical="center"/>
    </xf>
    <xf numFmtId="0" fontId="30" fillId="0" borderId="0" xfId="0" applyFont="1">
      <alignment vertical="center"/>
    </xf>
    <xf numFmtId="0" fontId="32" fillId="0" borderId="0" xfId="0" applyFont="1" applyAlignment="1">
      <alignment vertical="top"/>
    </xf>
    <xf numFmtId="0" fontId="32" fillId="0" borderId="46" xfId="0" applyFont="1" applyBorder="1">
      <alignment vertical="center"/>
    </xf>
    <xf numFmtId="0" fontId="32" fillId="0" borderId="46" xfId="0" applyFont="1" applyBorder="1" applyAlignment="1">
      <alignment horizontal="center" vertical="center"/>
    </xf>
    <xf numFmtId="0" fontId="32" fillId="0" borderId="72" xfId="0" applyFont="1" applyBorder="1">
      <alignment vertical="center"/>
    </xf>
    <xf numFmtId="0" fontId="32" fillId="0" borderId="55" xfId="0" applyFont="1" applyBorder="1" applyAlignment="1">
      <alignment horizontal="center" vertical="center"/>
    </xf>
    <xf numFmtId="0" fontId="32" fillId="0" borderId="64" xfId="0" applyFont="1" applyBorder="1">
      <alignment vertical="center"/>
    </xf>
    <xf numFmtId="0" fontId="32" fillId="0" borderId="10" xfId="0" applyFont="1" applyBorder="1">
      <alignment vertical="center"/>
    </xf>
    <xf numFmtId="0" fontId="32" fillId="0" borderId="13" xfId="0" applyFont="1" applyBorder="1">
      <alignment vertical="center"/>
    </xf>
    <xf numFmtId="0" fontId="32" fillId="0" borderId="12" xfId="0" applyFont="1" applyBorder="1">
      <alignment vertical="center"/>
    </xf>
    <xf numFmtId="0" fontId="32" fillId="0" borderId="13" xfId="0" applyFont="1" applyBorder="1" applyAlignment="1">
      <alignment horizontal="center" vertical="center"/>
    </xf>
    <xf numFmtId="0" fontId="32" fillId="0" borderId="21" xfId="0" applyFont="1" applyBorder="1" applyAlignment="1">
      <alignment horizontal="center" vertical="center"/>
    </xf>
    <xf numFmtId="0" fontId="32" fillId="25" borderId="52" xfId="0" applyFont="1" applyFill="1" applyBorder="1">
      <alignment vertical="center"/>
    </xf>
    <xf numFmtId="0" fontId="32" fillId="0" borderId="52" xfId="0" applyFont="1" applyBorder="1" applyAlignment="1">
      <alignment horizontal="center" vertical="center"/>
    </xf>
    <xf numFmtId="0" fontId="32" fillId="0" borderId="52" xfId="0" applyFont="1" applyBorder="1" applyAlignment="1">
      <alignment horizontal="right" vertical="center"/>
    </xf>
    <xf numFmtId="0" fontId="32" fillId="0" borderId="78" xfId="0" applyFont="1" applyBorder="1">
      <alignment vertical="center"/>
    </xf>
    <xf numFmtId="0" fontId="32" fillId="0" borderId="10" xfId="0" applyFont="1" applyBorder="1" applyAlignment="1">
      <alignment horizontal="center" vertical="center"/>
    </xf>
    <xf numFmtId="0" fontId="32" fillId="0" borderId="12" xfId="0" applyFont="1" applyBorder="1" applyAlignment="1">
      <alignment horizontal="center" vertical="center"/>
    </xf>
    <xf numFmtId="0" fontId="32" fillId="0" borderId="76" xfId="0" applyFont="1" applyBorder="1" applyAlignment="1">
      <alignment vertical="center" wrapText="1"/>
    </xf>
    <xf numFmtId="0" fontId="66" fillId="0" borderId="0" xfId="0" applyFont="1" applyAlignment="1">
      <alignment horizontal="center" vertical="center"/>
    </xf>
    <xf numFmtId="0" fontId="34" fillId="0" borderId="21" xfId="0" applyFont="1" applyBorder="1">
      <alignment vertical="center"/>
    </xf>
    <xf numFmtId="0" fontId="34" fillId="0" borderId="52" xfId="0" applyFont="1" applyBorder="1">
      <alignment vertical="center"/>
    </xf>
    <xf numFmtId="0" fontId="34" fillId="0" borderId="21" xfId="0" applyFont="1" applyBorder="1" applyAlignment="1">
      <alignment horizontal="right" vertical="center"/>
    </xf>
    <xf numFmtId="0" fontId="34" fillId="0" borderId="52" xfId="0" applyFont="1" applyBorder="1" applyAlignment="1">
      <alignment horizontal="left" vertical="center"/>
    </xf>
    <xf numFmtId="0" fontId="34" fillId="0" borderId="52" xfId="0" applyFont="1" applyBorder="1" applyAlignment="1">
      <alignment horizontal="center" vertical="center"/>
    </xf>
    <xf numFmtId="0" fontId="34" fillId="0" borderId="32" xfId="0" applyFont="1" applyBorder="1" applyAlignment="1">
      <alignment horizontal="center" vertical="center"/>
    </xf>
    <xf numFmtId="0" fontId="34" fillId="0" borderId="10" xfId="0" applyFont="1" applyBorder="1">
      <alignment vertical="center"/>
    </xf>
    <xf numFmtId="0" fontId="34" fillId="0" borderId="50" xfId="0" applyFont="1" applyBorder="1">
      <alignment vertical="center"/>
    </xf>
    <xf numFmtId="0" fontId="34" fillId="25" borderId="10" xfId="0" applyFont="1" applyFill="1" applyBorder="1">
      <alignment vertical="center"/>
    </xf>
    <xf numFmtId="0" fontId="34" fillId="25" borderId="50" xfId="0" applyFont="1" applyFill="1" applyBorder="1">
      <alignment vertical="center"/>
    </xf>
    <xf numFmtId="0" fontId="34" fillId="25" borderId="14" xfId="0" applyFont="1" applyFill="1" applyBorder="1">
      <alignment vertical="center"/>
    </xf>
    <xf numFmtId="0" fontId="34" fillId="0" borderId="12" xfId="0" applyFont="1" applyBorder="1">
      <alignment vertical="center"/>
    </xf>
    <xf numFmtId="0" fontId="34" fillId="0" borderId="0" xfId="0" applyFont="1">
      <alignment vertical="center"/>
    </xf>
    <xf numFmtId="0" fontId="34" fillId="25" borderId="12" xfId="0" applyFont="1" applyFill="1" applyBorder="1">
      <alignment vertical="center"/>
    </xf>
    <xf numFmtId="0" fontId="34" fillId="25" borderId="0" xfId="0" applyFont="1" applyFill="1">
      <alignment vertical="center"/>
    </xf>
    <xf numFmtId="0" fontId="34" fillId="25" borderId="15" xfId="0" applyFont="1" applyFill="1" applyBorder="1">
      <alignment vertical="center"/>
    </xf>
    <xf numFmtId="0" fontId="34" fillId="0" borderId="13" xfId="0" applyFont="1" applyBorder="1">
      <alignment vertical="center"/>
    </xf>
    <xf numFmtId="0" fontId="34" fillId="0" borderId="55" xfId="0" applyFont="1" applyBorder="1">
      <alignment vertical="center"/>
    </xf>
    <xf numFmtId="0" fontId="34" fillId="25" borderId="13" xfId="0" applyFont="1" applyFill="1" applyBorder="1">
      <alignment vertical="center"/>
    </xf>
    <xf numFmtId="0" fontId="34" fillId="25" borderId="55" xfId="0" applyFont="1" applyFill="1" applyBorder="1">
      <alignment vertical="center"/>
    </xf>
    <xf numFmtId="0" fontId="34" fillId="25" borderId="22" xfId="0" applyFont="1" applyFill="1" applyBorder="1">
      <alignment vertical="center"/>
    </xf>
    <xf numFmtId="0" fontId="67" fillId="0" borderId="0" xfId="0" applyFont="1">
      <alignment vertical="center"/>
    </xf>
    <xf numFmtId="0" fontId="34" fillId="0" borderId="0" xfId="0" applyFont="1" applyAlignment="1">
      <alignment horizontal="left" vertical="center"/>
    </xf>
    <xf numFmtId="0" fontId="34" fillId="0" borderId="14" xfId="0" applyFont="1" applyBorder="1">
      <alignment vertical="center"/>
    </xf>
    <xf numFmtId="0" fontId="29" fillId="0" borderId="50" xfId="0" applyFont="1" applyBorder="1">
      <alignment vertical="center"/>
    </xf>
    <xf numFmtId="0" fontId="34" fillId="0" borderId="50" xfId="0" applyFont="1" applyBorder="1" applyAlignment="1">
      <alignment horizontal="center" vertical="center"/>
    </xf>
    <xf numFmtId="0" fontId="34" fillId="0" borderId="15" xfId="0" applyFont="1" applyBorder="1">
      <alignment vertical="center"/>
    </xf>
    <xf numFmtId="0" fontId="34" fillId="0" borderId="55" xfId="0" applyFont="1" applyBorder="1" applyAlignment="1">
      <alignment horizontal="center" vertical="center"/>
    </xf>
    <xf numFmtId="0" fontId="34" fillId="0" borderId="22" xfId="0" applyFont="1" applyBorder="1">
      <alignment vertical="center"/>
    </xf>
    <xf numFmtId="0" fontId="68" fillId="0" borderId="12" xfId="0" applyFont="1" applyBorder="1">
      <alignment vertical="center"/>
    </xf>
    <xf numFmtId="0" fontId="34" fillId="0" borderId="0" xfId="0" applyFont="1" applyAlignment="1">
      <alignment horizontal="center" vertical="center"/>
    </xf>
    <xf numFmtId="0" fontId="34" fillId="0" borderId="15" xfId="0" applyFont="1" applyBorder="1" applyAlignment="1">
      <alignment horizontal="center" vertical="center"/>
    </xf>
    <xf numFmtId="0" fontId="68" fillId="0" borderId="13" xfId="0" applyFont="1" applyBorder="1">
      <alignment vertical="center"/>
    </xf>
    <xf numFmtId="0" fontId="34" fillId="0" borderId="22" xfId="0" applyFont="1" applyBorder="1" applyAlignment="1">
      <alignment horizontal="center" vertical="center"/>
    </xf>
    <xf numFmtId="0" fontId="69" fillId="0" borderId="12" xfId="0" applyFont="1" applyBorder="1" applyAlignment="1">
      <alignment horizontal="center" vertical="center"/>
    </xf>
    <xf numFmtId="0" fontId="69" fillId="0" borderId="0" xfId="0" applyFont="1" applyAlignment="1">
      <alignment horizontal="center" vertical="center"/>
    </xf>
    <xf numFmtId="0" fontId="70" fillId="0" borderId="0" xfId="0" applyFont="1" applyAlignment="1">
      <alignment horizontal="center" vertical="center"/>
    </xf>
    <xf numFmtId="0" fontId="70" fillId="0" borderId="15" xfId="0" applyFont="1" applyBorder="1" applyAlignment="1">
      <alignment horizontal="center" vertical="center"/>
    </xf>
    <xf numFmtId="0" fontId="32" fillId="25" borderId="0" xfId="0" applyFont="1" applyFill="1" applyAlignment="1">
      <alignment horizontal="center" vertical="center"/>
    </xf>
    <xf numFmtId="0" fontId="32" fillId="0" borderId="15" xfId="0" applyFont="1" applyBorder="1" applyAlignment="1">
      <alignment horizontal="center" vertical="center"/>
    </xf>
    <xf numFmtId="0" fontId="32" fillId="0" borderId="15" xfId="0" applyFont="1" applyBorder="1">
      <alignment vertical="center"/>
    </xf>
    <xf numFmtId="0" fontId="32" fillId="0" borderId="22" xfId="0" applyFont="1" applyBorder="1">
      <alignment vertical="center"/>
    </xf>
    <xf numFmtId="0" fontId="32" fillId="0" borderId="50" xfId="0" applyFont="1" applyBorder="1" applyAlignment="1">
      <alignment horizontal="left" vertical="center"/>
    </xf>
    <xf numFmtId="0" fontId="32" fillId="0" borderId="14" xfId="0" applyFont="1" applyBorder="1" applyAlignment="1">
      <alignment horizontal="left" vertical="center"/>
    </xf>
    <xf numFmtId="0" fontId="32" fillId="0" borderId="55" xfId="0" applyFont="1" applyBorder="1" applyAlignment="1">
      <alignment horizontal="left" vertical="center"/>
    </xf>
    <xf numFmtId="0" fontId="32" fillId="0" borderId="22" xfId="0" applyFont="1" applyBorder="1" applyAlignment="1">
      <alignment horizontal="left" vertical="center"/>
    </xf>
    <xf numFmtId="14" fontId="32" fillId="0" borderId="50" xfId="0" applyNumberFormat="1" applyFont="1" applyBorder="1" applyAlignment="1">
      <alignment horizontal="left" vertical="center"/>
    </xf>
    <xf numFmtId="14" fontId="32" fillId="0" borderId="14" xfId="0" applyNumberFormat="1" applyFont="1" applyBorder="1" applyAlignment="1">
      <alignment horizontal="left" vertical="center"/>
    </xf>
    <xf numFmtId="14" fontId="32" fillId="0" borderId="55" xfId="0" applyNumberFormat="1" applyFont="1" applyBorder="1" applyAlignment="1">
      <alignment horizontal="left" vertical="center"/>
    </xf>
    <xf numFmtId="14" fontId="32" fillId="0" borderId="22" xfId="0" applyNumberFormat="1" applyFont="1" applyBorder="1" applyAlignment="1">
      <alignment horizontal="left" vertical="center"/>
    </xf>
    <xf numFmtId="0" fontId="32" fillId="0" borderId="50" xfId="0" applyFont="1" applyBorder="1">
      <alignment vertical="center"/>
    </xf>
    <xf numFmtId="0" fontId="32" fillId="0" borderId="14" xfId="0" applyFont="1" applyBorder="1">
      <alignment vertical="center"/>
    </xf>
    <xf numFmtId="0" fontId="69" fillId="0" borderId="0" xfId="0" applyFont="1">
      <alignment vertical="center"/>
    </xf>
    <xf numFmtId="0" fontId="69" fillId="0" borderId="55" xfId="0" applyFont="1" applyBorder="1">
      <alignment vertical="center"/>
    </xf>
    <xf numFmtId="0" fontId="32" fillId="25" borderId="50" xfId="0" applyFont="1" applyFill="1" applyBorder="1">
      <alignment vertical="center"/>
    </xf>
    <xf numFmtId="0" fontId="32" fillId="0" borderId="50" xfId="0" applyFont="1" applyBorder="1" applyAlignment="1">
      <alignment horizontal="center" vertical="center"/>
    </xf>
    <xf numFmtId="0" fontId="24" fillId="0" borderId="12" xfId="0" applyFont="1" applyBorder="1">
      <alignment vertical="center"/>
    </xf>
    <xf numFmtId="0" fontId="24" fillId="0" borderId="0" xfId="0" applyFont="1">
      <alignment vertical="center"/>
    </xf>
    <xf numFmtId="0" fontId="24" fillId="0" borderId="79" xfId="0" applyFont="1" applyBorder="1">
      <alignment vertical="center"/>
    </xf>
    <xf numFmtId="0" fontId="24" fillId="0" borderId="0" xfId="0" applyFont="1" applyAlignment="1">
      <alignment vertical="top" wrapText="1"/>
    </xf>
    <xf numFmtId="0" fontId="24" fillId="0" borderId="0" xfId="0" applyFont="1" applyAlignment="1">
      <alignment horizontal="right" vertical="center"/>
    </xf>
    <xf numFmtId="0" fontId="24" fillId="0" borderId="79" xfId="0" applyFont="1" applyBorder="1" applyAlignment="1">
      <alignment horizontal="right" vertical="center"/>
    </xf>
    <xf numFmtId="0" fontId="24" fillId="0" borderId="13" xfId="0" applyFont="1" applyBorder="1">
      <alignment vertical="center"/>
    </xf>
    <xf numFmtId="0" fontId="24" fillId="0" borderId="55" xfId="0" applyFont="1" applyBorder="1" applyAlignment="1">
      <alignment vertical="top" wrapText="1"/>
    </xf>
    <xf numFmtId="0" fontId="24" fillId="0" borderId="55" xfId="0" applyFont="1" applyBorder="1">
      <alignment vertical="center"/>
    </xf>
    <xf numFmtId="0" fontId="24" fillId="0" borderId="80" xfId="0" applyFont="1" applyBorder="1">
      <alignment vertical="center"/>
    </xf>
    <xf numFmtId="0" fontId="32" fillId="0" borderId="81" xfId="0" applyFont="1" applyBorder="1">
      <alignment vertical="center"/>
    </xf>
    <xf numFmtId="0" fontId="32" fillId="0" borderId="24" xfId="0" applyFont="1" applyBorder="1">
      <alignment vertical="center"/>
    </xf>
    <xf numFmtId="0" fontId="32" fillId="0" borderId="50" xfId="0" applyFont="1" applyBorder="1" applyAlignment="1"/>
    <xf numFmtId="0" fontId="5" fillId="0" borderId="15" xfId="0" applyFont="1" applyBorder="1">
      <alignment vertical="center"/>
    </xf>
    <xf numFmtId="0" fontId="32" fillId="27" borderId="52" xfId="0" applyFont="1" applyFill="1" applyBorder="1" applyAlignment="1">
      <alignment horizontal="center" vertical="center" shrinkToFit="1"/>
    </xf>
    <xf numFmtId="0" fontId="32" fillId="0" borderId="32" xfId="0" applyFont="1" applyBorder="1" applyAlignment="1">
      <alignment horizontal="center" vertical="center"/>
    </xf>
    <xf numFmtId="0" fontId="32" fillId="0" borderId="52" xfId="0" applyFont="1" applyBorder="1" applyAlignment="1">
      <alignment horizontal="left" vertical="center"/>
    </xf>
    <xf numFmtId="0" fontId="32" fillId="0" borderId="32" xfId="0" applyFont="1" applyBorder="1" applyAlignment="1">
      <alignment horizontal="left" vertical="center"/>
    </xf>
    <xf numFmtId="0" fontId="32" fillId="33" borderId="50" xfId="0" applyFont="1" applyFill="1" applyBorder="1">
      <alignment vertical="center"/>
    </xf>
    <xf numFmtId="0" fontId="32" fillId="0" borderId="0" xfId="0" applyFont="1" applyAlignment="1">
      <alignment vertical="top" wrapText="1"/>
    </xf>
    <xf numFmtId="0" fontId="32" fillId="0" borderId="55" xfId="0" applyFont="1" applyBorder="1" applyAlignment="1">
      <alignment vertical="top" wrapText="1"/>
    </xf>
    <xf numFmtId="49" fontId="30" fillId="0" borderId="0" xfId="0" applyNumberFormat="1" applyFont="1">
      <alignment vertical="center"/>
    </xf>
    <xf numFmtId="49" fontId="30" fillId="0" borderId="0" xfId="0" applyNumberFormat="1" applyFont="1" applyAlignment="1">
      <alignment horizontal="center" vertical="center"/>
    </xf>
    <xf numFmtId="0" fontId="30" fillId="0" borderId="0" xfId="0" applyFont="1" applyAlignment="1">
      <alignment horizontal="right" vertical="center"/>
    </xf>
    <xf numFmtId="49" fontId="30" fillId="0" borderId="0" xfId="0" applyNumberFormat="1" applyFont="1" applyAlignment="1">
      <alignment horizontal="right" vertical="center"/>
    </xf>
    <xf numFmtId="0" fontId="30" fillId="27" borderId="0" xfId="0" applyFont="1" applyFill="1" applyAlignment="1">
      <alignment horizontal="right" vertical="center"/>
    </xf>
    <xf numFmtId="0" fontId="30" fillId="0" borderId="0" xfId="0" applyFont="1" applyAlignment="1">
      <alignment vertical="top" wrapText="1" shrinkToFit="1"/>
    </xf>
    <xf numFmtId="0" fontId="30" fillId="0" borderId="0" xfId="0" applyFont="1" applyAlignment="1">
      <alignment horizontal="left" vertical="center"/>
    </xf>
    <xf numFmtId="49" fontId="30" fillId="0" borderId="0" xfId="0" applyNumberFormat="1" applyFont="1" applyAlignment="1">
      <alignment horizontal="left" vertical="center"/>
    </xf>
    <xf numFmtId="0" fontId="30" fillId="0" borderId="0" xfId="0" applyFont="1" applyAlignment="1">
      <alignment vertical="top" wrapText="1"/>
    </xf>
    <xf numFmtId="0" fontId="30" fillId="26" borderId="0" xfId="0" applyFont="1" applyFill="1" applyAlignment="1">
      <alignment horizontal="right" vertical="center"/>
    </xf>
    <xf numFmtId="0" fontId="30" fillId="0" borderId="0" xfId="0" applyFont="1" applyAlignment="1">
      <alignment vertical="top"/>
    </xf>
    <xf numFmtId="49" fontId="32" fillId="0" borderId="0" xfId="0" applyNumberFormat="1" applyFont="1" applyAlignment="1">
      <alignment horizontal="left" vertical="center"/>
    </xf>
    <xf numFmtId="0" fontId="32" fillId="25" borderId="0" xfId="0" applyFont="1" applyFill="1">
      <alignment vertical="center"/>
    </xf>
    <xf numFmtId="0" fontId="5" fillId="0" borderId="15" xfId="0" applyFont="1" applyBorder="1" applyAlignment="1">
      <alignment vertical="center" shrinkToFit="1"/>
    </xf>
    <xf numFmtId="0" fontId="32" fillId="0" borderId="0" xfId="0" applyFont="1" applyAlignment="1">
      <alignment vertical="center" shrinkToFit="1"/>
    </xf>
    <xf numFmtId="0" fontId="13" fillId="0" borderId="0" xfId="0" applyFont="1" applyAlignment="1">
      <alignment horizontal="left" vertical="center"/>
    </xf>
    <xf numFmtId="0" fontId="5" fillId="0" borderId="0" xfId="0" applyFont="1" applyAlignment="1">
      <alignment horizontal="left" vertical="center" shrinkToFit="1"/>
    </xf>
    <xf numFmtId="0" fontId="9" fillId="35" borderId="0" xfId="0" applyFont="1" applyFill="1" applyAlignment="1">
      <alignment horizontal="center" vertical="center" shrinkToFit="1"/>
    </xf>
    <xf numFmtId="0" fontId="13" fillId="33" borderId="82" xfId="0" applyFont="1" applyFill="1" applyBorder="1" applyAlignment="1">
      <alignment vertical="center" shrinkToFit="1"/>
    </xf>
    <xf numFmtId="0" fontId="11" fillId="0" borderId="64" xfId="0" applyFont="1" applyBorder="1">
      <alignment vertical="center"/>
    </xf>
    <xf numFmtId="0" fontId="11" fillId="0" borderId="12" xfId="0" applyFont="1" applyBorder="1">
      <alignment vertical="center"/>
    </xf>
    <xf numFmtId="0" fontId="11" fillId="0" borderId="13" xfId="0" applyFont="1" applyBorder="1">
      <alignment vertical="center"/>
    </xf>
    <xf numFmtId="0" fontId="14" fillId="0" borderId="46" xfId="0" applyFont="1" applyBorder="1" applyAlignment="1">
      <alignment vertical="center" shrinkToFit="1"/>
    </xf>
    <xf numFmtId="0" fontId="9" fillId="0" borderId="31" xfId="0" applyFont="1" applyBorder="1">
      <alignment vertical="center"/>
    </xf>
    <xf numFmtId="0" fontId="13" fillId="0" borderId="64" xfId="0" applyFont="1" applyBorder="1" applyAlignment="1">
      <alignment vertical="center" shrinkToFit="1"/>
    </xf>
    <xf numFmtId="0" fontId="12" fillId="0" borderId="0" xfId="0" applyFont="1">
      <alignment vertical="center"/>
    </xf>
    <xf numFmtId="0" fontId="10" fillId="0" borderId="0" xfId="0" applyFont="1" applyAlignment="1">
      <alignment horizontal="center" vertical="top" shrinkToFit="1"/>
    </xf>
    <xf numFmtId="0" fontId="31" fillId="0" borderId="0" xfId="0" applyFont="1" applyAlignment="1">
      <alignment horizontal="right" vertical="center"/>
    </xf>
    <xf numFmtId="0" fontId="31" fillId="25" borderId="0" xfId="0" applyFont="1" applyFill="1" applyAlignment="1">
      <alignment horizontal="center" vertical="center" shrinkToFit="1"/>
    </xf>
    <xf numFmtId="0" fontId="31" fillId="0" borderId="10" xfId="0" applyFont="1" applyBorder="1">
      <alignment vertical="center"/>
    </xf>
    <xf numFmtId="0" fontId="31" fillId="0" borderId="50" xfId="0" applyFont="1" applyBorder="1">
      <alignment vertical="center"/>
    </xf>
    <xf numFmtId="0" fontId="31" fillId="0" borderId="14" xfId="0" applyFont="1" applyBorder="1">
      <alignment vertical="center"/>
    </xf>
    <xf numFmtId="0" fontId="31" fillId="0" borderId="21" xfId="0" applyFont="1" applyBorder="1">
      <alignment vertical="center"/>
    </xf>
    <xf numFmtId="0" fontId="31" fillId="0" borderId="52" xfId="0" applyFont="1" applyBorder="1">
      <alignment vertical="center"/>
    </xf>
    <xf numFmtId="0" fontId="31" fillId="0" borderId="32" xfId="0" applyFont="1" applyBorder="1">
      <alignment vertical="center"/>
    </xf>
    <xf numFmtId="0" fontId="31" fillId="0" borderId="12" xfId="0" applyFont="1" applyBorder="1">
      <alignment vertical="center"/>
    </xf>
    <xf numFmtId="0" fontId="31" fillId="0" borderId="15" xfId="0" applyFont="1" applyBorder="1">
      <alignment vertical="center"/>
    </xf>
    <xf numFmtId="0" fontId="31" fillId="0" borderId="13" xfId="0" applyFont="1" applyBorder="1">
      <alignment vertical="center"/>
    </xf>
    <xf numFmtId="0" fontId="31" fillId="0" borderId="55" xfId="0" applyFont="1" applyBorder="1">
      <alignment vertical="center"/>
    </xf>
    <xf numFmtId="0" fontId="31" fillId="0" borderId="22" xfId="0" applyFont="1" applyBorder="1">
      <alignment vertical="center"/>
    </xf>
    <xf numFmtId="0" fontId="72" fillId="0" borderId="55" xfId="0" applyFont="1" applyBorder="1">
      <alignment vertical="center"/>
    </xf>
    <xf numFmtId="0" fontId="72" fillId="37" borderId="0" xfId="0" applyFont="1" applyFill="1">
      <alignment vertical="center"/>
    </xf>
    <xf numFmtId="0" fontId="31" fillId="37" borderId="0" xfId="0" applyFont="1" applyFill="1">
      <alignment vertical="center"/>
    </xf>
    <xf numFmtId="0" fontId="0" fillId="0" borderId="0" xfId="0" applyAlignment="1">
      <alignment vertical="center" wrapText="1"/>
    </xf>
    <xf numFmtId="0" fontId="29" fillId="0" borderId="55" xfId="0" applyFont="1" applyBorder="1">
      <alignment vertical="center"/>
    </xf>
    <xf numFmtId="0" fontId="31" fillId="26" borderId="0" xfId="0" applyFont="1" applyFill="1">
      <alignment vertical="center"/>
    </xf>
    <xf numFmtId="0" fontId="31" fillId="0" borderId="0" xfId="0" applyFont="1" applyAlignment="1">
      <alignment vertical="center" shrinkToFit="1"/>
    </xf>
    <xf numFmtId="49" fontId="31" fillId="0" borderId="0" xfId="0" applyNumberFormat="1" applyFont="1">
      <alignment vertical="center"/>
    </xf>
    <xf numFmtId="0" fontId="72" fillId="0" borderId="0" xfId="0" applyFont="1">
      <alignment vertical="center"/>
    </xf>
    <xf numFmtId="49" fontId="31" fillId="0" borderId="83" xfId="0" applyNumberFormat="1" applyFont="1" applyBorder="1">
      <alignment vertical="center"/>
    </xf>
    <xf numFmtId="0" fontId="72" fillId="0" borderId="83" xfId="0" applyFont="1" applyBorder="1">
      <alignment vertical="center"/>
    </xf>
    <xf numFmtId="0" fontId="31" fillId="0" borderId="83" xfId="0" applyFont="1" applyBorder="1">
      <alignment vertical="center"/>
    </xf>
    <xf numFmtId="0" fontId="31" fillId="0" borderId="83" xfId="0" applyFont="1" applyBorder="1" applyAlignment="1">
      <alignment vertical="center" shrinkToFit="1"/>
    </xf>
    <xf numFmtId="0" fontId="0" fillId="0" borderId="83" xfId="0" applyBorder="1" applyAlignment="1">
      <alignment vertical="center" shrinkToFit="1"/>
    </xf>
    <xf numFmtId="0" fontId="29" fillId="0" borderId="0" xfId="0" applyFont="1" applyAlignment="1">
      <alignment vertical="center" shrinkToFit="1"/>
    </xf>
    <xf numFmtId="0" fontId="31" fillId="27" borderId="0" xfId="0" applyFont="1" applyFill="1">
      <alignment vertical="center"/>
    </xf>
    <xf numFmtId="0" fontId="31" fillId="25" borderId="0" xfId="0" applyFont="1" applyFill="1" applyAlignment="1" applyProtection="1">
      <alignment horizontal="center" vertical="center" shrinkToFit="1"/>
      <protection locked="0"/>
    </xf>
    <xf numFmtId="49" fontId="31" fillId="0" borderId="0" xfId="0" applyNumberFormat="1" applyFont="1" applyAlignment="1">
      <alignment horizontal="center" vertical="center"/>
    </xf>
    <xf numFmtId="0" fontId="31" fillId="0" borderId="0" xfId="0" applyFont="1" applyAlignment="1">
      <alignment horizontal="center" vertical="center"/>
    </xf>
    <xf numFmtId="0" fontId="11" fillId="0" borderId="0" xfId="122" applyFont="1">
      <alignment vertical="center"/>
    </xf>
    <xf numFmtId="0" fontId="11" fillId="0" borderId="0" xfId="122" applyFont="1" applyAlignment="1">
      <alignment horizontal="right" vertical="center"/>
    </xf>
    <xf numFmtId="0" fontId="11" fillId="0" borderId="0" xfId="122" applyFont="1" applyAlignment="1">
      <alignment vertical="top"/>
    </xf>
    <xf numFmtId="0" fontId="11" fillId="0" borderId="0" xfId="122" applyFont="1" applyAlignment="1">
      <alignment horizontal="center" vertical="top"/>
    </xf>
    <xf numFmtId="0" fontId="11" fillId="0" borderId="0" xfId="122" applyFont="1" applyAlignment="1">
      <alignment horizontal="left" vertical="top"/>
    </xf>
    <xf numFmtId="0" fontId="76" fillId="0" borderId="0" xfId="122" applyFont="1" applyAlignment="1">
      <alignment vertical="top"/>
    </xf>
    <xf numFmtId="0" fontId="76" fillId="0" borderId="0" xfId="122" applyFont="1" applyAlignment="1">
      <alignment horizontal="center" vertical="top"/>
    </xf>
    <xf numFmtId="0" fontId="77" fillId="0" borderId="0" xfId="122" applyFont="1" applyAlignment="1">
      <alignment horizontal="left" vertical="top"/>
    </xf>
    <xf numFmtId="0" fontId="11" fillId="0" borderId="0" xfId="122" applyFont="1" applyAlignment="1">
      <alignment horizontal="right" vertical="top"/>
    </xf>
    <xf numFmtId="0" fontId="9" fillId="0" borderId="0" xfId="122" applyFont="1" applyAlignment="1">
      <alignment vertical="top"/>
    </xf>
    <xf numFmtId="0" fontId="9" fillId="0" borderId="0" xfId="122" applyFont="1" applyAlignment="1">
      <alignment horizontal="center" vertical="top"/>
    </xf>
    <xf numFmtId="0" fontId="14" fillId="0" borderId="0" xfId="122" applyFont="1" applyAlignment="1">
      <alignment horizontal="left" vertical="top"/>
    </xf>
    <xf numFmtId="0" fontId="9" fillId="0" borderId="0" xfId="122" applyFont="1">
      <alignment vertical="center"/>
    </xf>
    <xf numFmtId="0" fontId="9" fillId="0" borderId="84" xfId="122" applyFont="1" applyBorder="1" applyAlignment="1">
      <alignment horizontal="center" vertical="center"/>
    </xf>
    <xf numFmtId="0" fontId="9" fillId="0" borderId="85" xfId="122" applyFont="1" applyBorder="1" applyAlignment="1">
      <alignment horizontal="center" vertical="center"/>
    </xf>
    <xf numFmtId="0" fontId="9" fillId="0" borderId="86" xfId="122" applyFont="1" applyBorder="1" applyAlignment="1">
      <alignment horizontal="center" vertical="center"/>
    </xf>
    <xf numFmtId="0" fontId="9" fillId="0" borderId="87" xfId="122" applyFont="1" applyBorder="1" applyAlignment="1">
      <alignment horizontal="center" vertical="top"/>
    </xf>
    <xf numFmtId="0" fontId="9" fillId="0" borderId="15" xfId="122" applyFont="1" applyBorder="1" applyAlignment="1">
      <alignment horizontal="center" vertical="top"/>
    </xf>
    <xf numFmtId="0" fontId="9" fillId="0" borderId="88" xfId="122" applyFont="1" applyBorder="1" applyAlignment="1">
      <alignment horizontal="center" vertical="top"/>
    </xf>
    <xf numFmtId="0" fontId="9" fillId="0" borderId="89" xfId="122" applyFont="1" applyBorder="1" applyAlignment="1">
      <alignment horizontal="center" vertical="top"/>
    </xf>
    <xf numFmtId="0" fontId="9" fillId="0" borderId="13" xfId="122" applyFont="1" applyBorder="1" applyAlignment="1">
      <alignment horizontal="center" vertical="top"/>
    </xf>
    <xf numFmtId="0" fontId="9" fillId="0" borderId="22" xfId="122" applyFont="1" applyBorder="1" applyAlignment="1">
      <alignment horizontal="center" vertical="top"/>
    </xf>
    <xf numFmtId="0" fontId="9" fillId="0" borderId="90" xfId="122" applyFont="1" applyBorder="1" applyAlignment="1">
      <alignment horizontal="center" vertical="top"/>
    </xf>
    <xf numFmtId="0" fontId="9" fillId="0" borderId="10" xfId="122" applyFont="1" applyBorder="1" applyAlignment="1">
      <alignment horizontal="center" vertical="top"/>
    </xf>
    <xf numFmtId="0" fontId="9" fillId="0" borderId="14" xfId="122" applyFont="1" applyBorder="1" applyAlignment="1">
      <alignment horizontal="center" vertical="top"/>
    </xf>
    <xf numFmtId="0" fontId="9" fillId="0" borderId="56" xfId="122" applyFont="1" applyBorder="1" applyAlignment="1">
      <alignment horizontal="center" vertical="top"/>
    </xf>
    <xf numFmtId="0" fontId="9" fillId="0" borderId="91" xfId="122" applyFont="1" applyBorder="1" applyAlignment="1">
      <alignment horizontal="center" vertical="top"/>
    </xf>
    <xf numFmtId="0" fontId="9" fillId="0" borderId="12" xfId="122" applyFont="1" applyBorder="1" applyAlignment="1">
      <alignment horizontal="center" vertical="top"/>
    </xf>
    <xf numFmtId="0" fontId="9" fillId="0" borderId="92" xfId="122" applyFont="1" applyBorder="1" applyAlignment="1">
      <alignment horizontal="center" vertical="top"/>
    </xf>
    <xf numFmtId="0" fontId="9" fillId="0" borderId="93" xfId="122" applyFont="1" applyBorder="1" applyAlignment="1">
      <alignment horizontal="center" vertical="top"/>
    </xf>
    <xf numFmtId="0" fontId="9" fillId="0" borderId="12" xfId="122" applyFont="1" applyBorder="1" applyAlignment="1">
      <alignment horizontal="center" vertical="top" wrapText="1"/>
    </xf>
    <xf numFmtId="0" fontId="9" fillId="0" borderId="82" xfId="122" applyFont="1" applyBorder="1" applyAlignment="1">
      <alignment horizontal="center" vertical="top"/>
    </xf>
    <xf numFmtId="0" fontId="9" fillId="0" borderId="76" xfId="122" applyFont="1" applyBorder="1" applyAlignment="1">
      <alignment horizontal="center" vertical="top"/>
    </xf>
    <xf numFmtId="0" fontId="9" fillId="0" borderId="94" xfId="122" applyFont="1" applyBorder="1" applyAlignment="1">
      <alignment horizontal="center" vertical="top"/>
    </xf>
    <xf numFmtId="0" fontId="9" fillId="0" borderId="95" xfId="122" applyFont="1" applyBorder="1" applyAlignment="1">
      <alignment horizontal="center" vertical="top"/>
    </xf>
    <xf numFmtId="0" fontId="9" fillId="0" borderId="96" xfId="122" applyFont="1" applyBorder="1" applyAlignment="1">
      <alignment horizontal="center" vertical="top"/>
    </xf>
    <xf numFmtId="0" fontId="9" fillId="0" borderId="97" xfId="122" applyFont="1" applyBorder="1" applyAlignment="1">
      <alignment horizontal="center" vertical="top"/>
    </xf>
    <xf numFmtId="0" fontId="9" fillId="0" borderId="13" xfId="122" applyFont="1" applyBorder="1" applyAlignment="1">
      <alignment horizontal="center" vertical="top" wrapText="1"/>
    </xf>
    <xf numFmtId="0" fontId="76" fillId="0" borderId="0" xfId="122" applyFont="1" applyAlignment="1">
      <alignment horizontal="left" vertical="top"/>
    </xf>
    <xf numFmtId="0" fontId="9" fillId="0" borderId="0" xfId="122" applyFont="1" applyAlignment="1">
      <alignment horizontal="left" vertical="top"/>
    </xf>
    <xf numFmtId="0" fontId="76" fillId="0" borderId="0" xfId="122" applyFont="1" applyAlignment="1">
      <alignment vertical="top" wrapText="1"/>
    </xf>
    <xf numFmtId="0" fontId="77" fillId="0" borderId="0" xfId="122" applyFont="1" applyAlignment="1">
      <alignment vertical="top" wrapText="1"/>
    </xf>
    <xf numFmtId="0" fontId="9" fillId="0" borderId="0" xfId="122" applyFont="1" applyAlignment="1">
      <alignment vertical="top" wrapText="1"/>
    </xf>
    <xf numFmtId="0" fontId="14" fillId="0" borderId="0" xfId="122" applyFont="1" applyAlignment="1">
      <alignment vertical="top" wrapText="1"/>
    </xf>
    <xf numFmtId="0" fontId="9" fillId="0" borderId="97" xfId="122" applyFont="1" applyBorder="1" applyAlignment="1">
      <alignment horizontal="left" vertical="top" wrapText="1"/>
    </xf>
    <xf numFmtId="0" fontId="9" fillId="0" borderId="15" xfId="122" applyFont="1" applyBorder="1" applyAlignment="1">
      <alignment horizontal="left" vertical="top" wrapText="1"/>
    </xf>
    <xf numFmtId="0" fontId="9" fillId="0" borderId="15" xfId="122" applyFont="1" applyBorder="1" applyAlignment="1">
      <alignment horizontal="center" vertical="top" wrapText="1"/>
    </xf>
    <xf numFmtId="0" fontId="9" fillId="0" borderId="22" xfId="122" applyFont="1" applyBorder="1" applyAlignment="1">
      <alignment horizontal="center" vertical="top" wrapText="1"/>
    </xf>
    <xf numFmtId="0" fontId="9" fillId="0" borderId="13" xfId="122" applyFont="1" applyBorder="1" applyAlignment="1">
      <alignment vertical="top"/>
    </xf>
    <xf numFmtId="0" fontId="9" fillId="0" borderId="14" xfId="122" applyFont="1" applyBorder="1" applyAlignment="1">
      <alignment horizontal="left" vertical="top" wrapText="1"/>
    </xf>
    <xf numFmtId="0" fontId="9" fillId="0" borderId="12" xfId="122" applyFont="1" applyBorder="1" applyAlignment="1">
      <alignment vertical="top"/>
    </xf>
    <xf numFmtId="0" fontId="9" fillId="0" borderId="22" xfId="122" applyFont="1" applyBorder="1" applyAlignment="1">
      <alignment horizontal="left" vertical="top" wrapText="1"/>
    </xf>
    <xf numFmtId="0" fontId="9" fillId="0" borderId="98" xfId="122" applyFont="1" applyBorder="1" applyAlignment="1">
      <alignment horizontal="center" vertical="top"/>
    </xf>
    <xf numFmtId="0" fontId="9" fillId="0" borderId="99" xfId="122" applyFont="1" applyBorder="1" applyAlignment="1">
      <alignment horizontal="center" vertical="top"/>
    </xf>
    <xf numFmtId="0" fontId="9" fillId="0" borderId="98" xfId="122" applyFont="1" applyBorder="1" applyAlignment="1">
      <alignment horizontal="center" vertical="top" wrapText="1"/>
    </xf>
    <xf numFmtId="0" fontId="9" fillId="0" borderId="99" xfId="122" applyFont="1" applyBorder="1" applyAlignment="1">
      <alignment horizontal="left" vertical="top" wrapText="1"/>
    </xf>
    <xf numFmtId="0" fontId="9" fillId="0" borderId="100" xfId="122" applyFont="1" applyBorder="1" applyAlignment="1">
      <alignment horizontal="center" vertical="top"/>
    </xf>
    <xf numFmtId="0" fontId="9" fillId="0" borderId="98" xfId="122" applyFont="1" applyBorder="1" applyAlignment="1">
      <alignment vertical="top"/>
    </xf>
    <xf numFmtId="0" fontId="9" fillId="0" borderId="101" xfId="122" applyFont="1" applyBorder="1" applyAlignment="1">
      <alignment horizontal="center" vertical="top"/>
    </xf>
    <xf numFmtId="0" fontId="9" fillId="0" borderId="56" xfId="122" applyFont="1" applyBorder="1" applyAlignment="1">
      <alignment horizontal="center" vertical="top" wrapText="1"/>
    </xf>
    <xf numFmtId="0" fontId="9" fillId="0" borderId="92" xfId="122" applyFont="1" applyBorder="1" applyAlignment="1">
      <alignment horizontal="center" vertical="top" wrapText="1"/>
    </xf>
    <xf numFmtId="0" fontId="9" fillId="0" borderId="12" xfId="122" applyFont="1" applyBorder="1" applyAlignment="1">
      <alignment vertical="top" wrapText="1"/>
    </xf>
    <xf numFmtId="0" fontId="9" fillId="0" borderId="93" xfId="122" applyFont="1" applyBorder="1" applyAlignment="1">
      <alignment horizontal="center" vertical="top" wrapText="1"/>
    </xf>
    <xf numFmtId="0" fontId="9" fillId="0" borderId="82" xfId="122" applyFont="1" applyBorder="1" applyAlignment="1">
      <alignment horizontal="center" vertical="top" wrapText="1"/>
    </xf>
    <xf numFmtId="0" fontId="9" fillId="0" borderId="13" xfId="122" applyFont="1" applyBorder="1" applyAlignment="1">
      <alignment vertical="top" wrapText="1"/>
    </xf>
    <xf numFmtId="0" fontId="9" fillId="0" borderId="90" xfId="122" applyFont="1" applyBorder="1" applyAlignment="1">
      <alignment horizontal="center" vertical="top" wrapText="1"/>
    </xf>
    <xf numFmtId="0" fontId="9" fillId="0" borderId="76" xfId="122" applyFont="1" applyBorder="1" applyAlignment="1">
      <alignment horizontal="center" vertical="top" wrapText="1"/>
    </xf>
    <xf numFmtId="0" fontId="9" fillId="0" borderId="94" xfId="122" applyFont="1" applyBorder="1" applyAlignment="1">
      <alignment horizontal="left" vertical="top" wrapText="1"/>
    </xf>
    <xf numFmtId="0" fontId="9" fillId="0" borderId="95" xfId="122" applyFont="1" applyBorder="1" applyAlignment="1">
      <alignment horizontal="center" vertical="top" wrapText="1"/>
    </xf>
    <xf numFmtId="0" fontId="9" fillId="0" borderId="76" xfId="122" applyFont="1" applyBorder="1" applyAlignment="1">
      <alignment vertical="top" wrapText="1"/>
    </xf>
    <xf numFmtId="0" fontId="9" fillId="0" borderId="96" xfId="122" applyFont="1" applyBorder="1" applyAlignment="1">
      <alignment horizontal="center" vertical="top" wrapText="1"/>
    </xf>
    <xf numFmtId="0" fontId="79" fillId="0" borderId="0" xfId="123" applyFont="1" applyAlignment="1">
      <alignment vertical="top"/>
    </xf>
    <xf numFmtId="0" fontId="79" fillId="0" borderId="0" xfId="123" applyFont="1" applyAlignment="1">
      <alignment vertical="top" wrapText="1"/>
    </xf>
    <xf numFmtId="0" fontId="79" fillId="0" borderId="0" xfId="123" applyFont="1" applyAlignment="1">
      <alignment horizontal="center" vertical="top"/>
    </xf>
    <xf numFmtId="0" fontId="79" fillId="0" borderId="0" xfId="123" applyFont="1" applyAlignment="1">
      <alignment horizontal="left" vertical="top"/>
    </xf>
    <xf numFmtId="0" fontId="80" fillId="0" borderId="0" xfId="123" applyFont="1" applyAlignment="1">
      <alignment horizontal="left" vertical="top"/>
    </xf>
    <xf numFmtId="0" fontId="81" fillId="0" borderId="0" xfId="123" applyFont="1" applyAlignment="1">
      <alignment horizontal="center" vertical="top"/>
    </xf>
    <xf numFmtId="0" fontId="81" fillId="0" borderId="0" xfId="123" applyFont="1" applyAlignment="1">
      <alignment horizontal="right" vertical="top"/>
    </xf>
    <xf numFmtId="0" fontId="81" fillId="0" borderId="0" xfId="123" applyFont="1" applyAlignment="1">
      <alignment vertical="top"/>
    </xf>
    <xf numFmtId="0" fontId="82" fillId="0" borderId="0" xfId="123" applyFont="1" applyAlignment="1">
      <alignment vertical="top"/>
    </xf>
    <xf numFmtId="0" fontId="82" fillId="0" borderId="0" xfId="123" applyFont="1" applyAlignment="1">
      <alignment vertical="top" wrapText="1"/>
    </xf>
    <xf numFmtId="0" fontId="82" fillId="0" borderId="0" xfId="123" applyFont="1" applyAlignment="1">
      <alignment horizontal="center" vertical="top"/>
    </xf>
    <xf numFmtId="0" fontId="82" fillId="0" borderId="0" xfId="123" applyFont="1" applyAlignment="1">
      <alignment horizontal="left" vertical="top"/>
    </xf>
    <xf numFmtId="0" fontId="83" fillId="0" borderId="0" xfId="123" applyFont="1" applyAlignment="1">
      <alignment horizontal="left" vertical="top"/>
    </xf>
    <xf numFmtId="0" fontId="82" fillId="0" borderId="0" xfId="123" applyFont="1">
      <alignment vertical="center"/>
    </xf>
    <xf numFmtId="0" fontId="82" fillId="0" borderId="84" xfId="123" applyFont="1" applyBorder="1" applyAlignment="1">
      <alignment horizontal="center" vertical="center"/>
    </xf>
    <xf numFmtId="0" fontId="82" fillId="0" borderId="85" xfId="123" applyFont="1" applyBorder="1" applyAlignment="1">
      <alignment horizontal="center" vertical="center"/>
    </xf>
    <xf numFmtId="0" fontId="82" fillId="0" borderId="86" xfId="123" applyFont="1" applyBorder="1" applyAlignment="1">
      <alignment horizontal="center" vertical="center"/>
    </xf>
    <xf numFmtId="0" fontId="82" fillId="0" borderId="87" xfId="123" applyFont="1" applyBorder="1" applyAlignment="1">
      <alignment horizontal="center" vertical="top"/>
    </xf>
    <xf numFmtId="0" fontId="82" fillId="0" borderId="97" xfId="123" applyFont="1" applyBorder="1" applyAlignment="1">
      <alignment horizontal="center" vertical="top"/>
    </xf>
    <xf numFmtId="0" fontId="82" fillId="0" borderId="88" xfId="123" applyFont="1" applyBorder="1" applyAlignment="1">
      <alignment horizontal="center" vertical="top"/>
    </xf>
    <xf numFmtId="0" fontId="82" fillId="0" borderId="87" xfId="123" applyFont="1" applyBorder="1" applyAlignment="1">
      <alignment vertical="top"/>
    </xf>
    <xf numFmtId="0" fontId="82" fillId="0" borderId="89" xfId="123" applyFont="1" applyBorder="1" applyAlignment="1">
      <alignment horizontal="center" vertical="top"/>
    </xf>
    <xf numFmtId="0" fontId="82" fillId="0" borderId="12" xfId="123" applyFont="1" applyBorder="1" applyAlignment="1">
      <alignment horizontal="center" vertical="top"/>
    </xf>
    <xf numFmtId="0" fontId="82" fillId="0" borderId="15" xfId="123" applyFont="1" applyBorder="1" applyAlignment="1">
      <alignment horizontal="center" vertical="top"/>
    </xf>
    <xf numFmtId="0" fontId="82" fillId="0" borderId="92" xfId="123" applyFont="1" applyBorder="1" applyAlignment="1">
      <alignment horizontal="center" vertical="top"/>
    </xf>
    <xf numFmtId="0" fontId="82" fillId="0" borderId="12" xfId="123" applyFont="1" applyBorder="1" applyAlignment="1">
      <alignment vertical="top"/>
    </xf>
    <xf numFmtId="0" fontId="82" fillId="0" borderId="93" xfId="123" applyFont="1" applyBorder="1" applyAlignment="1">
      <alignment horizontal="center" vertical="top"/>
    </xf>
    <xf numFmtId="0" fontId="82" fillId="0" borderId="12" xfId="123" applyFont="1" applyBorder="1" applyAlignment="1">
      <alignment horizontal="center" vertical="top" wrapText="1"/>
    </xf>
    <xf numFmtId="0" fontId="82" fillId="0" borderId="12" xfId="123" applyFont="1" applyBorder="1" applyAlignment="1">
      <alignment vertical="top" wrapText="1"/>
    </xf>
    <xf numFmtId="0" fontId="82" fillId="0" borderId="92" xfId="123" applyFont="1" applyBorder="1" applyAlignment="1">
      <alignment horizontal="center" vertical="top" wrapText="1"/>
    </xf>
    <xf numFmtId="0" fontId="78" fillId="0" borderId="92" xfId="123" applyBorder="1" applyAlignment="1">
      <alignment vertical="top" wrapText="1"/>
    </xf>
    <xf numFmtId="0" fontId="78" fillId="0" borderId="92" xfId="123" applyBorder="1" applyAlignment="1">
      <alignment vertical="top"/>
    </xf>
    <xf numFmtId="0" fontId="82" fillId="0" borderId="13" xfId="123" applyFont="1" applyBorder="1" applyAlignment="1">
      <alignment horizontal="center" vertical="top"/>
    </xf>
    <xf numFmtId="0" fontId="82" fillId="0" borderId="22" xfId="123" applyFont="1" applyBorder="1" applyAlignment="1">
      <alignment horizontal="center" vertical="top"/>
    </xf>
    <xf numFmtId="0" fontId="82" fillId="0" borderId="82" xfId="123" applyFont="1" applyBorder="1" applyAlignment="1">
      <alignment horizontal="center" vertical="top"/>
    </xf>
    <xf numFmtId="0" fontId="82" fillId="0" borderId="13" xfId="123" applyFont="1" applyBorder="1" applyAlignment="1">
      <alignment vertical="top"/>
    </xf>
    <xf numFmtId="0" fontId="82" fillId="0" borderId="90" xfId="123" applyFont="1" applyBorder="1" applyAlignment="1">
      <alignment horizontal="center" vertical="top"/>
    </xf>
    <xf numFmtId="0" fontId="82" fillId="0" borderId="10" xfId="123" applyFont="1" applyBorder="1" applyAlignment="1">
      <alignment horizontal="center" vertical="top"/>
    </xf>
    <xf numFmtId="0" fontId="82" fillId="0" borderId="14" xfId="123" applyFont="1" applyBorder="1" applyAlignment="1">
      <alignment horizontal="center" vertical="top"/>
    </xf>
    <xf numFmtId="0" fontId="82" fillId="0" borderId="56" xfId="123" applyFont="1" applyBorder="1" applyAlignment="1">
      <alignment horizontal="center" vertical="top"/>
    </xf>
    <xf numFmtId="0" fontId="82" fillId="0" borderId="10" xfId="123" applyFont="1" applyBorder="1" applyAlignment="1">
      <alignment vertical="top"/>
    </xf>
    <xf numFmtId="0" fontId="82" fillId="0" borderId="91" xfId="123" applyFont="1" applyBorder="1" applyAlignment="1">
      <alignment horizontal="center" vertical="top"/>
    </xf>
    <xf numFmtId="0" fontId="78" fillId="0" borderId="82" xfId="123" applyBorder="1" applyAlignment="1">
      <alignment vertical="top" wrapText="1"/>
    </xf>
    <xf numFmtId="0" fontId="78" fillId="0" borderId="95" xfId="123" applyBorder="1" applyAlignment="1">
      <alignment vertical="top"/>
    </xf>
    <xf numFmtId="0" fontId="82" fillId="0" borderId="76" xfId="123" applyFont="1" applyBorder="1" applyAlignment="1">
      <alignment horizontal="center" vertical="top"/>
    </xf>
    <xf numFmtId="0" fontId="82" fillId="0" borderId="94" xfId="123" applyFont="1" applyBorder="1" applyAlignment="1">
      <alignment horizontal="center" vertical="top"/>
    </xf>
    <xf numFmtId="0" fontId="82" fillId="0" borderId="95" xfId="123" applyFont="1" applyBorder="1" applyAlignment="1">
      <alignment horizontal="center" vertical="top"/>
    </xf>
    <xf numFmtId="0" fontId="82" fillId="0" borderId="76" xfId="123" applyFont="1" applyBorder="1" applyAlignment="1">
      <alignment vertical="top"/>
    </xf>
    <xf numFmtId="0" fontId="82" fillId="0" borderId="96" xfId="123" applyFont="1" applyBorder="1" applyAlignment="1">
      <alignment horizontal="center" vertical="top"/>
    </xf>
    <xf numFmtId="0" fontId="14" fillId="0" borderId="48" xfId="122" applyFont="1" applyBorder="1" applyAlignment="1">
      <alignment horizontal="left" vertical="top"/>
    </xf>
    <xf numFmtId="0" fontId="14" fillId="0" borderId="51" xfId="122" applyFont="1" applyBorder="1" applyAlignment="1">
      <alignment horizontal="left" vertical="top"/>
    </xf>
    <xf numFmtId="0" fontId="14" fillId="0" borderId="102" xfId="122" applyFont="1" applyBorder="1" applyAlignment="1">
      <alignment horizontal="left" vertical="top"/>
    </xf>
    <xf numFmtId="0" fontId="9" fillId="0" borderId="47" xfId="122" applyFont="1" applyBorder="1" applyAlignment="1">
      <alignment vertical="top" wrapText="1"/>
    </xf>
    <xf numFmtId="0" fontId="11" fillId="0" borderId="0" xfId="124" applyFont="1">
      <alignment vertical="center"/>
    </xf>
    <xf numFmtId="0" fontId="11" fillId="0" borderId="0" xfId="124" applyFont="1" applyAlignment="1">
      <alignment horizontal="right" vertical="center"/>
    </xf>
    <xf numFmtId="0" fontId="11" fillId="0" borderId="0" xfId="124" applyFont="1" applyAlignment="1">
      <alignment vertical="top"/>
    </xf>
    <xf numFmtId="0" fontId="11" fillId="0" borderId="0" xfId="124" applyFont="1" applyAlignment="1">
      <alignment horizontal="center" vertical="top"/>
    </xf>
    <xf numFmtId="0" fontId="11" fillId="0" borderId="0" xfId="124" applyFont="1" applyAlignment="1">
      <alignment horizontal="left" vertical="top"/>
    </xf>
    <xf numFmtId="0" fontId="76" fillId="0" borderId="0" xfId="124" applyFont="1" applyAlignment="1">
      <alignment vertical="top"/>
    </xf>
    <xf numFmtId="0" fontId="76" fillId="0" borderId="0" xfId="124" applyFont="1" applyAlignment="1">
      <alignment horizontal="center" vertical="top"/>
    </xf>
    <xf numFmtId="0" fontId="76" fillId="0" borderId="0" xfId="124" applyFont="1" applyAlignment="1">
      <alignment horizontal="left" vertical="top"/>
    </xf>
    <xf numFmtId="0" fontId="77" fillId="0" borderId="0" xfId="124" applyFont="1" applyAlignment="1">
      <alignment horizontal="left" vertical="top"/>
    </xf>
    <xf numFmtId="0" fontId="11" fillId="0" borderId="0" xfId="124" applyFont="1" applyAlignment="1">
      <alignment horizontal="right" vertical="top"/>
    </xf>
    <xf numFmtId="0" fontId="9" fillId="0" borderId="0" xfId="124" applyFont="1" applyAlignment="1">
      <alignment vertical="top"/>
    </xf>
    <xf numFmtId="0" fontId="9" fillId="0" borderId="0" xfId="124" applyFont="1" applyAlignment="1">
      <alignment horizontal="center" vertical="top"/>
    </xf>
    <xf numFmtId="0" fontId="9" fillId="0" borderId="0" xfId="124" applyFont="1" applyAlignment="1">
      <alignment horizontal="left" vertical="top"/>
    </xf>
    <xf numFmtId="0" fontId="14" fillId="0" borderId="0" xfId="124" applyFont="1" applyAlignment="1">
      <alignment horizontal="left" vertical="top"/>
    </xf>
    <xf numFmtId="0" fontId="9" fillId="0" borderId="0" xfId="124" applyFont="1">
      <alignment vertical="center"/>
    </xf>
    <xf numFmtId="0" fontId="9" fillId="0" borderId="84" xfId="124" applyFont="1" applyBorder="1" applyAlignment="1">
      <alignment horizontal="center" vertical="center"/>
    </xf>
    <xf numFmtId="0" fontId="9" fillId="0" borderId="85" xfId="124" applyFont="1" applyBorder="1" applyAlignment="1">
      <alignment horizontal="center" vertical="center"/>
    </xf>
    <xf numFmtId="0" fontId="9" fillId="0" borderId="86" xfId="124" applyFont="1" applyBorder="1" applyAlignment="1">
      <alignment horizontal="center" vertical="center"/>
    </xf>
    <xf numFmtId="0" fontId="9" fillId="0" borderId="87" xfId="124" applyFont="1" applyBorder="1" applyAlignment="1">
      <alignment horizontal="center" vertical="top"/>
    </xf>
    <xf numFmtId="0" fontId="9" fillId="0" borderId="88" xfId="124" applyFont="1" applyBorder="1" applyAlignment="1">
      <alignment horizontal="center" vertical="top"/>
    </xf>
    <xf numFmtId="0" fontId="9" fillId="0" borderId="89" xfId="124" applyFont="1" applyBorder="1" applyAlignment="1">
      <alignment horizontal="center" vertical="top"/>
    </xf>
    <xf numFmtId="0" fontId="9" fillId="0" borderId="12" xfId="124" applyFont="1" applyBorder="1" applyAlignment="1">
      <alignment horizontal="center" vertical="top"/>
    </xf>
    <xf numFmtId="0" fontId="9" fillId="0" borderId="12" xfId="124" applyFont="1" applyBorder="1" applyAlignment="1">
      <alignment horizontal="center" vertical="top" wrapText="1"/>
    </xf>
    <xf numFmtId="0" fontId="9" fillId="0" borderId="92" xfId="124" applyFont="1" applyBorder="1" applyAlignment="1">
      <alignment horizontal="center" vertical="top"/>
    </xf>
    <xf numFmtId="0" fontId="9" fillId="0" borderId="93" xfId="124" applyFont="1" applyBorder="1" applyAlignment="1">
      <alignment horizontal="center" vertical="top"/>
    </xf>
    <xf numFmtId="0" fontId="9" fillId="0" borderId="13" xfId="124" applyFont="1" applyBorder="1" applyAlignment="1">
      <alignment horizontal="center" vertical="top"/>
    </xf>
    <xf numFmtId="0" fontId="9" fillId="0" borderId="82" xfId="124" applyFont="1" applyBorder="1" applyAlignment="1">
      <alignment horizontal="center" vertical="top"/>
    </xf>
    <xf numFmtId="0" fontId="9" fillId="0" borderId="90" xfId="124" applyFont="1" applyBorder="1" applyAlignment="1">
      <alignment horizontal="center" vertical="top"/>
    </xf>
    <xf numFmtId="0" fontId="9" fillId="0" borderId="10" xfId="124" applyFont="1" applyBorder="1" applyAlignment="1">
      <alignment horizontal="center" vertical="top"/>
    </xf>
    <xf numFmtId="0" fontId="9" fillId="0" borderId="14" xfId="124" applyFont="1" applyBorder="1" applyAlignment="1">
      <alignment horizontal="center" vertical="top"/>
    </xf>
    <xf numFmtId="0" fontId="9" fillId="0" borderId="56" xfId="124" applyFont="1" applyBorder="1" applyAlignment="1">
      <alignment horizontal="center" vertical="top"/>
    </xf>
    <xf numFmtId="0" fontId="9" fillId="0" borderId="91" xfId="124" applyFont="1" applyBorder="1" applyAlignment="1">
      <alignment horizontal="center" vertical="top"/>
    </xf>
    <xf numFmtId="0" fontId="9" fillId="0" borderId="15" xfId="124" applyFont="1" applyBorder="1" applyAlignment="1">
      <alignment horizontal="center" vertical="top"/>
    </xf>
    <xf numFmtId="0" fontId="9" fillId="0" borderId="22" xfId="124" applyFont="1" applyBorder="1" applyAlignment="1">
      <alignment horizontal="center" vertical="top"/>
    </xf>
    <xf numFmtId="0" fontId="9" fillId="0" borderId="13" xfId="124" applyFont="1" applyBorder="1" applyAlignment="1">
      <alignment horizontal="center" vertical="top" wrapText="1"/>
    </xf>
    <xf numFmtId="0" fontId="9" fillId="0" borderId="76" xfId="124" applyFont="1" applyBorder="1" applyAlignment="1">
      <alignment horizontal="center" vertical="top"/>
    </xf>
    <xf numFmtId="0" fontId="9" fillId="0" borderId="94" xfId="124" applyFont="1" applyBorder="1" applyAlignment="1">
      <alignment horizontal="center" vertical="top"/>
    </xf>
    <xf numFmtId="0" fontId="9" fillId="0" borderId="95" xfId="124" applyFont="1" applyBorder="1" applyAlignment="1">
      <alignment horizontal="center" vertical="top"/>
    </xf>
    <xf numFmtId="0" fontId="9" fillId="0" borderId="96" xfId="124" applyFont="1" applyBorder="1" applyAlignment="1">
      <alignment horizontal="center" vertical="top"/>
    </xf>
    <xf numFmtId="0" fontId="9" fillId="0" borderId="97" xfId="124" applyFont="1" applyBorder="1" applyAlignment="1">
      <alignment horizontal="center" vertical="top"/>
    </xf>
    <xf numFmtId="0" fontId="9" fillId="0" borderId="12" xfId="124" applyFont="1" applyBorder="1" applyAlignment="1">
      <alignment vertical="top" wrapText="1"/>
    </xf>
    <xf numFmtId="0" fontId="76" fillId="0" borderId="0" xfId="124" applyFont="1" applyAlignment="1">
      <alignment horizontal="center" vertical="top" wrapText="1"/>
    </xf>
    <xf numFmtId="0" fontId="76" fillId="0" borderId="0" xfId="124" applyFont="1" applyAlignment="1">
      <alignment horizontal="left" vertical="top" wrapText="1"/>
    </xf>
    <xf numFmtId="0" fontId="77" fillId="0" borderId="0" xfId="124" applyFont="1" applyAlignment="1">
      <alignment vertical="top" wrapText="1"/>
    </xf>
    <xf numFmtId="0" fontId="9" fillId="0" borderId="0" xfId="124" applyFont="1" applyAlignment="1">
      <alignment horizontal="center" vertical="top" wrapText="1"/>
    </xf>
    <xf numFmtId="0" fontId="9" fillId="0" borderId="0" xfId="124" applyFont="1" applyAlignment="1">
      <alignment horizontal="left" vertical="top" wrapText="1"/>
    </xf>
    <xf numFmtId="0" fontId="14" fillId="0" borderId="0" xfId="124" applyFont="1" applyAlignment="1">
      <alignment vertical="top" wrapText="1"/>
    </xf>
    <xf numFmtId="0" fontId="9" fillId="0" borderId="93" xfId="124" applyFont="1" applyBorder="1" applyAlignment="1">
      <alignment vertical="top" textRotation="255"/>
    </xf>
    <xf numFmtId="0" fontId="14" fillId="0" borderId="48" xfId="124" applyFont="1" applyBorder="1" applyAlignment="1">
      <alignment vertical="top" wrapText="1"/>
    </xf>
    <xf numFmtId="0" fontId="9" fillId="0" borderId="101" xfId="124" applyFont="1" applyBorder="1" applyAlignment="1">
      <alignment vertical="top" textRotation="255"/>
    </xf>
    <xf numFmtId="0" fontId="9" fillId="0" borderId="98" xfId="124" applyFont="1" applyBorder="1" applyAlignment="1">
      <alignment horizontal="center" vertical="top"/>
    </xf>
    <xf numFmtId="0" fontId="9" fillId="0" borderId="99" xfId="124" applyFont="1" applyBorder="1" applyAlignment="1">
      <alignment horizontal="center" vertical="top"/>
    </xf>
    <xf numFmtId="0" fontId="9" fillId="0" borderId="98" xfId="124" applyFont="1" applyBorder="1" applyAlignment="1">
      <alignment horizontal="center" vertical="top" wrapText="1"/>
    </xf>
    <xf numFmtId="0" fontId="9" fillId="0" borderId="100" xfId="124" applyFont="1" applyBorder="1" applyAlignment="1">
      <alignment horizontal="center" vertical="top"/>
    </xf>
    <xf numFmtId="0" fontId="9" fillId="0" borderId="56" xfId="124" applyFont="1" applyBorder="1" applyAlignment="1">
      <alignment horizontal="center" vertical="top" wrapText="1"/>
    </xf>
    <xf numFmtId="0" fontId="9" fillId="0" borderId="92" xfId="124" applyFont="1" applyBorder="1" applyAlignment="1">
      <alignment horizontal="center" vertical="top" wrapText="1"/>
    </xf>
    <xf numFmtId="0" fontId="9" fillId="0" borderId="93" xfId="124" applyFont="1" applyBorder="1" applyAlignment="1">
      <alignment horizontal="center" vertical="top" wrapText="1"/>
    </xf>
    <xf numFmtId="0" fontId="9" fillId="0" borderId="82" xfId="124" applyFont="1" applyBorder="1" applyAlignment="1">
      <alignment horizontal="center" vertical="top" wrapText="1"/>
    </xf>
    <xf numFmtId="0" fontId="9" fillId="0" borderId="90" xfId="124" applyFont="1" applyBorder="1" applyAlignment="1">
      <alignment horizontal="center" vertical="top" wrapText="1"/>
    </xf>
    <xf numFmtId="0" fontId="9" fillId="0" borderId="76" xfId="124" applyFont="1" applyBorder="1" applyAlignment="1">
      <alignment horizontal="center" vertical="top" wrapText="1"/>
    </xf>
    <xf numFmtId="0" fontId="9" fillId="0" borderId="95" xfId="124" applyFont="1" applyBorder="1" applyAlignment="1">
      <alignment horizontal="center" vertical="top" wrapText="1"/>
    </xf>
    <xf numFmtId="0" fontId="9" fillId="0" borderId="96" xfId="124" applyFont="1" applyBorder="1" applyAlignment="1">
      <alignment horizontal="center" vertical="top" wrapText="1"/>
    </xf>
    <xf numFmtId="0" fontId="9" fillId="0" borderId="0" xfId="124" applyFont="1" applyAlignment="1">
      <alignment vertical="top" wrapText="1"/>
    </xf>
    <xf numFmtId="0" fontId="14" fillId="0" borderId="48" xfId="124" applyFont="1" applyBorder="1" applyAlignment="1">
      <alignment horizontal="left" vertical="top"/>
    </xf>
    <xf numFmtId="0" fontId="14" fillId="0" borderId="51" xfId="124" applyFont="1" applyBorder="1" applyAlignment="1">
      <alignment horizontal="left" vertical="top"/>
    </xf>
    <xf numFmtId="0" fontId="14" fillId="0" borderId="102" xfId="124" applyFont="1" applyBorder="1" applyAlignment="1">
      <alignment horizontal="left" vertical="top"/>
    </xf>
    <xf numFmtId="0" fontId="9" fillId="0" borderId="101" xfId="124" applyFont="1" applyBorder="1" applyAlignment="1">
      <alignment horizontal="center" vertical="top"/>
    </xf>
    <xf numFmtId="0" fontId="9" fillId="0" borderId="76" xfId="124" applyFont="1" applyBorder="1" applyAlignment="1">
      <alignment vertical="top" wrapText="1"/>
    </xf>
    <xf numFmtId="0" fontId="9" fillId="0" borderId="47" xfId="124" applyFont="1" applyBorder="1" applyAlignment="1">
      <alignment vertical="top" wrapText="1"/>
    </xf>
    <xf numFmtId="185" fontId="32" fillId="27" borderId="0" xfId="0" applyNumberFormat="1" applyFont="1" applyFill="1" applyAlignment="1" applyProtection="1">
      <alignment horizontal="center" vertical="center" shrinkToFit="1"/>
      <protection locked="0"/>
    </xf>
    <xf numFmtId="186" fontId="32" fillId="27" borderId="0" xfId="0" applyNumberFormat="1" applyFont="1" applyFill="1" applyAlignment="1" applyProtection="1">
      <alignment horizontal="center" vertical="center" shrinkToFit="1"/>
      <protection locked="0"/>
    </xf>
    <xf numFmtId="187" fontId="32" fillId="27" borderId="0" xfId="0" applyNumberFormat="1" applyFont="1" applyFill="1" applyAlignment="1" applyProtection="1">
      <alignment horizontal="center" vertical="center" shrinkToFit="1"/>
      <protection locked="0"/>
    </xf>
    <xf numFmtId="0" fontId="0" fillId="0" borderId="0" xfId="127" applyFont="1">
      <alignment vertical="center"/>
    </xf>
    <xf numFmtId="0" fontId="84" fillId="0" borderId="0" xfId="127" applyFont="1">
      <alignment vertical="center"/>
    </xf>
    <xf numFmtId="0" fontId="1" fillId="0" borderId="0" xfId="127">
      <alignment vertical="center"/>
    </xf>
    <xf numFmtId="0" fontId="84" fillId="0" borderId="0" xfId="52" applyFont="1" applyAlignment="1" applyProtection="1">
      <alignment vertical="center"/>
      <protection hidden="1"/>
    </xf>
    <xf numFmtId="185" fontId="32" fillId="27" borderId="46" xfId="0" applyNumberFormat="1" applyFont="1" applyFill="1" applyBorder="1" applyAlignment="1">
      <alignment horizontal="center" vertical="center" shrinkToFit="1"/>
    </xf>
    <xf numFmtId="186" fontId="32" fillId="27" borderId="46" xfId="0" applyNumberFormat="1" applyFont="1" applyFill="1" applyBorder="1" applyAlignment="1">
      <alignment horizontal="center" vertical="center" shrinkToFit="1"/>
    </xf>
    <xf numFmtId="187" fontId="32" fillId="27" borderId="46" xfId="0" applyNumberFormat="1" applyFont="1" applyFill="1" applyBorder="1" applyAlignment="1">
      <alignment horizontal="center" vertical="center" shrinkToFit="1"/>
    </xf>
    <xf numFmtId="194" fontId="34" fillId="0" borderId="52" xfId="0" applyNumberFormat="1" applyFont="1" applyBorder="1" applyAlignment="1">
      <alignment horizontal="right" vertical="center" shrinkToFit="1"/>
    </xf>
    <xf numFmtId="185" fontId="34" fillId="27" borderId="52" xfId="0" applyNumberFormat="1" applyFont="1" applyFill="1" applyBorder="1" applyAlignment="1">
      <alignment horizontal="center" vertical="center" shrinkToFit="1"/>
    </xf>
    <xf numFmtId="186" fontId="34" fillId="27" borderId="52" xfId="0" applyNumberFormat="1" applyFont="1" applyFill="1" applyBorder="1" applyAlignment="1">
      <alignment horizontal="center" vertical="center" shrinkToFit="1"/>
    </xf>
    <xf numFmtId="187" fontId="34" fillId="27" borderId="52" xfId="0" applyNumberFormat="1" applyFont="1" applyFill="1" applyBorder="1" applyAlignment="1">
      <alignment horizontal="center" vertical="center" shrinkToFit="1"/>
    </xf>
    <xf numFmtId="185" fontId="32" fillId="27" borderId="52" xfId="0" applyNumberFormat="1" applyFont="1" applyFill="1" applyBorder="1" applyAlignment="1">
      <alignment horizontal="center" vertical="center" shrinkToFit="1"/>
    </xf>
    <xf numFmtId="186" fontId="32" fillId="27" borderId="52" xfId="0" applyNumberFormat="1" applyFont="1" applyFill="1" applyBorder="1" applyAlignment="1">
      <alignment horizontal="center" vertical="center" shrinkToFit="1"/>
    </xf>
    <xf numFmtId="187" fontId="32" fillId="27" borderId="52" xfId="0" applyNumberFormat="1" applyFont="1" applyFill="1" applyBorder="1" applyAlignment="1">
      <alignment horizontal="center" vertical="center" shrinkToFit="1"/>
    </xf>
    <xf numFmtId="194" fontId="32" fillId="0" borderId="21" xfId="0" applyNumberFormat="1" applyFont="1" applyBorder="1" applyAlignment="1">
      <alignment horizontal="right" vertical="center" shrinkToFit="1"/>
    </xf>
    <xf numFmtId="185" fontId="30" fillId="27" borderId="0" xfId="0" applyNumberFormat="1" applyFont="1" applyFill="1" applyAlignment="1">
      <alignment horizontal="center" vertical="center" shrinkToFit="1"/>
    </xf>
    <xf numFmtId="186" fontId="30" fillId="27" borderId="0" xfId="0" applyNumberFormat="1" applyFont="1" applyFill="1" applyAlignment="1">
      <alignment horizontal="center" vertical="center" shrinkToFit="1"/>
    </xf>
    <xf numFmtId="187" fontId="30" fillId="27" borderId="0" xfId="0" applyNumberFormat="1" applyFont="1" applyFill="1" applyAlignment="1">
      <alignment horizontal="center" vertical="center" shrinkToFit="1"/>
    </xf>
    <xf numFmtId="0" fontId="5" fillId="31" borderId="18" xfId="0" applyFont="1" applyFill="1" applyBorder="1">
      <alignment vertical="center"/>
    </xf>
    <xf numFmtId="0" fontId="8" fillId="33" borderId="0" xfId="0" applyFont="1" applyFill="1" applyAlignment="1">
      <alignment horizontal="left" vertical="center"/>
    </xf>
    <xf numFmtId="0" fontId="5" fillId="30" borderId="19" xfId="0" applyFont="1" applyFill="1" applyBorder="1">
      <alignment vertical="center"/>
    </xf>
    <xf numFmtId="0" fontId="66" fillId="0" borderId="0" xfId="0" applyFont="1">
      <alignment vertical="center"/>
    </xf>
    <xf numFmtId="0" fontId="35" fillId="0" borderId="0" xfId="128" applyFont="1" applyAlignment="1">
      <alignment vertical="center"/>
    </xf>
    <xf numFmtId="0" fontId="35" fillId="0" borderId="0" xfId="128" applyFont="1" applyAlignment="1">
      <alignment horizontal="right" vertical="center"/>
    </xf>
    <xf numFmtId="0" fontId="128" fillId="0" borderId="0" xfId="128"/>
    <xf numFmtId="0" fontId="85" fillId="0" borderId="0" xfId="128" applyFont="1" applyAlignment="1">
      <alignment horizontal="center" vertical="center"/>
    </xf>
    <xf numFmtId="0" fontId="35" fillId="0" borderId="0" xfId="128" applyFont="1" applyAlignment="1">
      <alignment horizontal="center" vertical="center"/>
    </xf>
    <xf numFmtId="0" fontId="35" fillId="0" borderId="0" xfId="128" applyFont="1" applyAlignment="1" applyProtection="1">
      <alignment horizontal="center" vertical="center"/>
      <protection locked="0"/>
    </xf>
    <xf numFmtId="0" fontId="35" fillId="0" borderId="0" xfId="128" applyFont="1"/>
    <xf numFmtId="0" fontId="35" fillId="0" borderId="55" xfId="128" applyFont="1" applyBorder="1" applyAlignment="1">
      <alignment vertical="center"/>
    </xf>
    <xf numFmtId="0" fontId="11" fillId="0" borderId="0" xfId="0" applyFont="1">
      <alignment vertical="center"/>
    </xf>
    <xf numFmtId="49" fontId="5" fillId="24" borderId="26" xfId="0" applyNumberFormat="1" applyFont="1" applyFill="1" applyBorder="1" applyAlignment="1">
      <alignment vertical="center" wrapText="1"/>
    </xf>
    <xf numFmtId="0" fontId="35" fillId="0" borderId="0" xfId="52" applyFont="1" applyAlignment="1">
      <alignment vertical="center"/>
    </xf>
    <xf numFmtId="0" fontId="35" fillId="0" borderId="0" xfId="52" applyFont="1" applyAlignment="1">
      <alignment horizontal="right" vertical="center"/>
    </xf>
    <xf numFmtId="0" fontId="85" fillId="0" borderId="0" xfId="52" applyFont="1" applyAlignment="1">
      <alignment horizontal="center" vertical="center"/>
    </xf>
    <xf numFmtId="0" fontId="35" fillId="0" borderId="0" xfId="52" applyFont="1" applyAlignment="1">
      <alignment horizontal="center" vertical="center"/>
    </xf>
    <xf numFmtId="0" fontId="35" fillId="0" borderId="0" xfId="52" applyFont="1"/>
    <xf numFmtId="0" fontId="30" fillId="0" borderId="55" xfId="0" applyFont="1" applyBorder="1">
      <alignment vertical="center"/>
    </xf>
    <xf numFmtId="0" fontId="30" fillId="0" borderId="0" xfId="0" applyFont="1" applyAlignment="1"/>
    <xf numFmtId="0" fontId="5" fillId="31" borderId="103" xfId="0" applyFont="1" applyFill="1" applyBorder="1">
      <alignment vertical="center"/>
    </xf>
    <xf numFmtId="0" fontId="5" fillId="31" borderId="104" xfId="0" applyFont="1" applyFill="1" applyBorder="1">
      <alignment vertical="center"/>
    </xf>
    <xf numFmtId="0" fontId="5" fillId="31" borderId="30" xfId="0" applyFont="1" applyFill="1" applyBorder="1">
      <alignment vertical="center"/>
    </xf>
    <xf numFmtId="0" fontId="5" fillId="31" borderId="58" xfId="0" applyFont="1" applyFill="1" applyBorder="1" applyAlignment="1">
      <alignment vertical="center" wrapText="1"/>
    </xf>
    <xf numFmtId="0" fontId="88" fillId="0" borderId="0" xfId="129" applyFont="1" applyFill="1">
      <alignment vertical="center"/>
    </xf>
    <xf numFmtId="0" fontId="88" fillId="0" borderId="0" xfId="129" applyFont="1" applyFill="1" applyAlignment="1">
      <alignment horizontal="right" vertical="center"/>
    </xf>
    <xf numFmtId="0" fontId="88" fillId="25" borderId="0" xfId="129" applyFont="1" applyFill="1" applyAlignment="1" applyProtection="1">
      <alignment horizontal="center" vertical="center"/>
      <protection locked="0" hidden="1"/>
    </xf>
    <xf numFmtId="0" fontId="88" fillId="0" borderId="0" xfId="129" applyFont="1" applyFill="1" applyAlignment="1">
      <alignment vertical="top"/>
    </xf>
    <xf numFmtId="0" fontId="88" fillId="0" borderId="0" xfId="129" applyFont="1" applyFill="1" applyAlignment="1">
      <alignment wrapText="1"/>
    </xf>
    <xf numFmtId="0" fontId="88" fillId="0" borderId="0" xfId="129" applyFont="1" applyFill="1" applyAlignment="1">
      <alignment vertical="center" wrapText="1"/>
    </xf>
    <xf numFmtId="0" fontId="88" fillId="27" borderId="0" xfId="129" applyFont="1" applyFill="1" applyAlignment="1" applyProtection="1">
      <alignment horizontal="center" vertical="center"/>
      <protection locked="0" hidden="1"/>
    </xf>
    <xf numFmtId="0" fontId="88" fillId="26" borderId="0" xfId="129" applyFont="1" applyFill="1" applyAlignment="1" applyProtection="1">
      <alignment horizontal="center" vertical="center"/>
      <protection locked="0" hidden="1"/>
    </xf>
    <xf numFmtId="0" fontId="89" fillId="0" borderId="0" xfId="129" applyFont="1" applyFill="1" applyAlignment="1">
      <alignment horizontal="left" vertical="center" shrinkToFit="1"/>
    </xf>
    <xf numFmtId="0" fontId="88" fillId="0" borderId="0" xfId="129" applyFont="1" applyFill="1" applyAlignment="1">
      <alignment horizontal="center" vertical="center"/>
    </xf>
    <xf numFmtId="0" fontId="88" fillId="0" borderId="0" xfId="129" applyFont="1" applyFill="1" applyAlignment="1">
      <alignment horizontal="left" vertical="center"/>
    </xf>
    <xf numFmtId="0" fontId="91" fillId="0" borderId="0" xfId="129" applyFont="1" applyFill="1" applyAlignment="1">
      <alignment horizontal="center" vertical="center"/>
    </xf>
    <xf numFmtId="0" fontId="92" fillId="0" borderId="0" xfId="129" applyFont="1" applyFill="1">
      <alignment vertical="center"/>
    </xf>
    <xf numFmtId="0" fontId="89" fillId="0" borderId="0" xfId="129" applyFont="1" applyFill="1" applyAlignment="1" applyProtection="1">
      <alignment horizontal="left" vertical="center" shrinkToFit="1"/>
      <protection locked="0" hidden="1"/>
    </xf>
    <xf numFmtId="0" fontId="13" fillId="0" borderId="0" xfId="0" applyFont="1" applyAlignment="1">
      <alignment horizontal="center" vertical="center"/>
    </xf>
    <xf numFmtId="0" fontId="13" fillId="0" borderId="50" xfId="0" applyFont="1" applyBorder="1" applyAlignment="1">
      <alignment horizontal="left" vertical="center" shrinkToFit="1"/>
    </xf>
    <xf numFmtId="0" fontId="12" fillId="35" borderId="10" xfId="0" applyFont="1" applyFill="1" applyBorder="1" applyAlignment="1">
      <alignment horizontal="center" vertical="center" shrinkToFit="1"/>
    </xf>
    <xf numFmtId="0" fontId="11" fillId="0" borderId="105" xfId="0" applyFont="1" applyBorder="1" applyAlignment="1">
      <alignment horizontal="center" vertical="center" shrinkToFit="1"/>
    </xf>
    <xf numFmtId="0" fontId="12" fillId="35" borderId="50" xfId="0" applyFont="1" applyFill="1" applyBorder="1" applyAlignment="1">
      <alignment horizontal="center" vertical="center" shrinkToFit="1"/>
    </xf>
    <xf numFmtId="0" fontId="12" fillId="35" borderId="0" xfId="0" applyFont="1" applyFill="1" applyAlignment="1">
      <alignment horizontal="center" vertical="center" shrinkToFit="1"/>
    </xf>
    <xf numFmtId="0" fontId="14" fillId="0" borderId="0" xfId="0" applyFont="1" applyAlignment="1">
      <alignment horizontal="left" vertical="top" wrapText="1" shrinkToFit="1"/>
    </xf>
    <xf numFmtId="0" fontId="11" fillId="0" borderId="55" xfId="0" applyFont="1" applyBorder="1">
      <alignment vertical="center"/>
    </xf>
    <xf numFmtId="0" fontId="11" fillId="0" borderId="10" xfId="0" applyFont="1" applyBorder="1">
      <alignment vertical="center"/>
    </xf>
    <xf numFmtId="0" fontId="11" fillId="0" borderId="50" xfId="0" applyFont="1" applyBorder="1">
      <alignment vertical="center"/>
    </xf>
    <xf numFmtId="0" fontId="5" fillId="0" borderId="0" xfId="130" applyFont="1" applyAlignment="1">
      <alignment vertical="center" shrinkToFit="1"/>
    </xf>
    <xf numFmtId="0" fontId="128" fillId="0" borderId="0" xfId="130" applyAlignment="1">
      <alignment vertical="center" shrinkToFit="1"/>
    </xf>
    <xf numFmtId="0" fontId="5" fillId="0" borderId="0" xfId="130" applyFont="1" applyAlignment="1">
      <alignment horizontal="left" vertical="center" shrinkToFit="1"/>
    </xf>
    <xf numFmtId="0" fontId="128" fillId="0" borderId="0" xfId="130" applyAlignment="1">
      <alignment horizontal="left" vertical="center"/>
    </xf>
    <xf numFmtId="0" fontId="128" fillId="0" borderId="0" xfId="130" applyAlignment="1">
      <alignment horizontal="left"/>
    </xf>
    <xf numFmtId="58" fontId="128" fillId="0" borderId="0" xfId="130" applyNumberFormat="1" applyAlignment="1" applyProtection="1">
      <alignment vertical="center" shrinkToFit="1"/>
      <protection locked="0"/>
    </xf>
    <xf numFmtId="0" fontId="7" fillId="0" borderId="0" xfId="130" applyFont="1" applyAlignment="1" applyProtection="1">
      <alignment vertical="center"/>
      <protection locked="0"/>
    </xf>
    <xf numFmtId="0" fontId="8" fillId="0" borderId="0" xfId="130" applyFont="1" applyAlignment="1">
      <alignment horizontal="center" vertical="center"/>
    </xf>
    <xf numFmtId="0" fontId="5" fillId="0" borderId="0" xfId="130" applyFont="1" applyAlignment="1">
      <alignment vertical="center"/>
    </xf>
    <xf numFmtId="0" fontId="3" fillId="0" borderId="0" xfId="130" applyFont="1" applyAlignment="1">
      <alignment horizontal="left" vertical="top"/>
    </xf>
    <xf numFmtId="0" fontId="5" fillId="0" borderId="0" xfId="130" applyFont="1" applyAlignment="1">
      <alignment horizontal="center" vertical="center"/>
    </xf>
    <xf numFmtId="0" fontId="9" fillId="0" borderId="0" xfId="130" applyFont="1" applyAlignment="1">
      <alignment vertical="center" wrapText="1" shrinkToFit="1"/>
    </xf>
    <xf numFmtId="49" fontId="24" fillId="0" borderId="0" xfId="130" applyNumberFormat="1" applyFont="1" applyAlignment="1">
      <alignment horizontal="right" vertical="center" wrapText="1" shrinkToFit="1"/>
    </xf>
    <xf numFmtId="49" fontId="24" fillId="0" borderId="0" xfId="130" applyNumberFormat="1" applyFont="1" applyAlignment="1">
      <alignment vertical="center" wrapText="1" shrinkToFit="1"/>
    </xf>
    <xf numFmtId="0" fontId="8" fillId="0" borderId="0" xfId="130" applyFont="1" applyAlignment="1">
      <alignment vertical="center" wrapText="1" shrinkToFit="1"/>
    </xf>
    <xf numFmtId="0" fontId="11" fillId="0" borderId="46" xfId="130" applyFont="1" applyBorder="1" applyAlignment="1">
      <alignment vertical="center" shrinkToFit="1"/>
    </xf>
    <xf numFmtId="0" fontId="12" fillId="0" borderId="46" xfId="130" applyFont="1" applyBorder="1" applyAlignment="1" applyProtection="1">
      <alignment vertical="center" shrinkToFit="1"/>
      <protection locked="0"/>
    </xf>
    <xf numFmtId="0" fontId="9" fillId="0" borderId="46" xfId="130" applyFont="1" applyBorder="1" applyAlignment="1" applyProtection="1">
      <alignment vertical="center" shrinkToFit="1"/>
      <protection locked="0"/>
    </xf>
    <xf numFmtId="0" fontId="9" fillId="0" borderId="72" xfId="130" applyFont="1" applyBorder="1" applyAlignment="1" applyProtection="1">
      <alignment vertical="center" shrinkToFit="1"/>
      <protection locked="0"/>
    </xf>
    <xf numFmtId="0" fontId="11" fillId="0" borderId="0" xfId="130" applyFont="1" applyAlignment="1">
      <alignment vertical="center" shrinkToFit="1"/>
    </xf>
    <xf numFmtId="0" fontId="12" fillId="0" borderId="0" xfId="130" applyFont="1" applyAlignment="1" applyProtection="1">
      <alignment vertical="center" shrinkToFit="1"/>
      <protection locked="0"/>
    </xf>
    <xf numFmtId="0" fontId="9" fillId="0" borderId="0" xfId="130" applyFont="1" applyAlignment="1" applyProtection="1">
      <alignment vertical="center" shrinkToFit="1"/>
      <protection locked="0"/>
    </xf>
    <xf numFmtId="0" fontId="9" fillId="0" borderId="51" xfId="130" applyFont="1" applyBorder="1" applyAlignment="1" applyProtection="1">
      <alignment vertical="center" shrinkToFit="1"/>
      <protection locked="0"/>
    </xf>
    <xf numFmtId="0" fontId="11" fillId="0" borderId="0" xfId="130" applyFont="1" applyAlignment="1" applyProtection="1">
      <alignment vertical="center" shrinkToFit="1"/>
      <protection locked="0"/>
    </xf>
    <xf numFmtId="0" fontId="11" fillId="0" borderId="51" xfId="130" applyFont="1" applyBorder="1" applyAlignment="1" applyProtection="1">
      <alignment vertical="center" shrinkToFit="1"/>
      <protection locked="0"/>
    </xf>
    <xf numFmtId="0" fontId="13" fillId="0" borderId="0" xfId="130" applyFont="1" applyAlignment="1">
      <alignment vertical="center" shrinkToFit="1"/>
    </xf>
    <xf numFmtId="0" fontId="13" fillId="0" borderId="0" xfId="130" applyFont="1" applyAlignment="1">
      <alignment horizontal="left" vertical="center"/>
    </xf>
    <xf numFmtId="0" fontId="13" fillId="0" borderId="51" xfId="130" applyFont="1" applyBorder="1" applyAlignment="1">
      <alignment horizontal="left" vertical="center"/>
    </xf>
    <xf numFmtId="0" fontId="11" fillId="0" borderId="0" xfId="130" applyFont="1" applyAlignment="1">
      <alignment horizontal="left" vertical="center"/>
    </xf>
    <xf numFmtId="0" fontId="9" fillId="0" borderId="46" xfId="130" applyFont="1" applyBorder="1" applyAlignment="1" applyProtection="1">
      <alignment vertical="center"/>
      <protection locked="0"/>
    </xf>
    <xf numFmtId="0" fontId="9" fillId="0" borderId="0" xfId="130" applyFont="1" applyAlignment="1" applyProtection="1">
      <alignment vertical="center"/>
      <protection locked="0"/>
    </xf>
    <xf numFmtId="0" fontId="93" fillId="0" borderId="0" xfId="130" applyFont="1" applyAlignment="1" applyProtection="1">
      <alignment vertical="center" shrinkToFit="1"/>
      <protection locked="0"/>
    </xf>
    <xf numFmtId="0" fontId="9" fillId="0" borderId="0" xfId="130" applyFont="1" applyAlignment="1">
      <alignment vertical="center" wrapText="1"/>
    </xf>
    <xf numFmtId="0" fontId="9" fillId="0" borderId="0" xfId="130" applyFont="1" applyAlignment="1">
      <alignment vertical="center" shrinkToFit="1"/>
    </xf>
    <xf numFmtId="0" fontId="9" fillId="0" borderId="47" xfId="130" applyFont="1" applyBorder="1" applyAlignment="1">
      <alignment horizontal="center" vertical="center" wrapText="1"/>
    </xf>
    <xf numFmtId="0" fontId="9" fillId="0" borderId="47" xfId="130" applyFont="1" applyBorder="1" applyAlignment="1">
      <alignment horizontal="center" vertical="center" shrinkToFit="1"/>
    </xf>
    <xf numFmtId="0" fontId="9" fillId="0" borderId="47" xfId="130" applyFont="1" applyBorder="1" applyAlignment="1">
      <alignment vertical="center" shrinkToFit="1"/>
    </xf>
    <xf numFmtId="0" fontId="94" fillId="0" borderId="0" xfId="130" applyFont="1" applyAlignment="1">
      <alignment horizontal="center" vertical="center" shrinkToFit="1"/>
    </xf>
    <xf numFmtId="0" fontId="95" fillId="0" borderId="0" xfId="130" applyFont="1" applyAlignment="1">
      <alignment horizontal="center" vertical="center" wrapText="1"/>
    </xf>
    <xf numFmtId="0" fontId="95" fillId="0" borderId="0" xfId="130" applyFont="1" applyAlignment="1">
      <alignment horizontal="center" vertical="center" shrinkToFit="1"/>
    </xf>
    <xf numFmtId="0" fontId="94" fillId="0" borderId="47" xfId="130" applyFont="1" applyBorder="1" applyAlignment="1">
      <alignment horizontal="center" vertical="center" shrinkToFit="1"/>
    </xf>
    <xf numFmtId="0" fontId="95" fillId="0" borderId="47" xfId="130" applyFont="1" applyBorder="1" applyAlignment="1">
      <alignment horizontal="center" vertical="center" wrapText="1"/>
    </xf>
    <xf numFmtId="0" fontId="94" fillId="0" borderId="47" xfId="130" applyFont="1" applyBorder="1" applyAlignment="1">
      <alignment horizontal="center" vertical="center" wrapText="1" shrinkToFit="1"/>
    </xf>
    <xf numFmtId="0" fontId="39" fillId="0" borderId="0" xfId="130" applyFont="1" applyAlignment="1">
      <alignment vertical="center" wrapText="1"/>
    </xf>
    <xf numFmtId="0" fontId="93" fillId="0" borderId="0" xfId="130" applyFont="1" applyAlignment="1">
      <alignment vertical="center"/>
    </xf>
    <xf numFmtId="0" fontId="96" fillId="0" borderId="0" xfId="130" applyFont="1" applyAlignment="1">
      <alignment vertical="center"/>
    </xf>
    <xf numFmtId="0" fontId="96" fillId="0" borderId="0" xfId="130" applyFont="1" applyAlignment="1" applyProtection="1">
      <alignment vertical="center" shrinkToFit="1"/>
      <protection locked="0"/>
    </xf>
    <xf numFmtId="0" fontId="11" fillId="0" borderId="50" xfId="130" applyFont="1" applyBorder="1" applyAlignment="1">
      <alignment vertical="top" wrapText="1"/>
    </xf>
    <xf numFmtId="0" fontId="11" fillId="0" borderId="50" xfId="130" applyFont="1" applyBorder="1" applyAlignment="1">
      <alignment vertical="center" wrapText="1"/>
    </xf>
    <xf numFmtId="0" fontId="12" fillId="0" borderId="50" xfId="130" applyFont="1" applyBorder="1" applyAlignment="1">
      <alignment horizontal="center" vertical="center" wrapText="1"/>
    </xf>
    <xf numFmtId="0" fontId="12" fillId="0" borderId="50" xfId="130" applyFont="1" applyBorder="1" applyAlignment="1">
      <alignment horizontal="left" vertical="center" wrapText="1"/>
    </xf>
    <xf numFmtId="0" fontId="11" fillId="0" borderId="48" xfId="130" applyFont="1" applyBorder="1" applyAlignment="1">
      <alignment vertical="center" wrapText="1"/>
    </xf>
    <xf numFmtId="0" fontId="12" fillId="0" borderId="55" xfId="130" applyFont="1" applyBorder="1" applyAlignment="1">
      <alignment horizontal="center" vertical="center" wrapText="1"/>
    </xf>
    <xf numFmtId="0" fontId="13" fillId="0" borderId="55" xfId="131" applyFont="1" applyBorder="1" applyAlignment="1" applyProtection="1">
      <alignment horizontal="left" vertical="center"/>
      <protection locked="0"/>
    </xf>
    <xf numFmtId="0" fontId="11" fillId="0" borderId="55" xfId="131" applyFont="1" applyBorder="1" applyAlignment="1" applyProtection="1">
      <alignment vertical="center"/>
      <protection locked="0"/>
    </xf>
    <xf numFmtId="0" fontId="11" fillId="0" borderId="64" xfId="131" applyFont="1" applyBorder="1" applyAlignment="1" applyProtection="1">
      <alignment vertical="center"/>
      <protection locked="0"/>
    </xf>
    <xf numFmtId="0" fontId="93" fillId="0" borderId="0" xfId="130" applyFont="1" applyAlignment="1">
      <alignment vertical="center" shrinkToFit="1"/>
    </xf>
    <xf numFmtId="0" fontId="39" fillId="0" borderId="0" xfId="130" applyFont="1" applyAlignment="1" applyProtection="1">
      <alignment vertical="center" shrinkToFit="1"/>
      <protection locked="0"/>
    </xf>
    <xf numFmtId="196" fontId="39" fillId="0" borderId="0" xfId="130" applyNumberFormat="1" applyFont="1" applyAlignment="1" applyProtection="1">
      <alignment vertical="center" shrinkToFit="1"/>
      <protection locked="0"/>
    </xf>
    <xf numFmtId="180" fontId="39" fillId="0" borderId="0" xfId="130" applyNumberFormat="1" applyFont="1" applyAlignment="1" applyProtection="1">
      <alignment vertical="center" shrinkToFit="1"/>
      <protection locked="0"/>
    </xf>
    <xf numFmtId="0" fontId="12" fillId="0" borderId="48" xfId="130" applyFont="1" applyBorder="1" applyAlignment="1">
      <alignment horizontal="left" vertical="center" wrapText="1"/>
    </xf>
    <xf numFmtId="49" fontId="39" fillId="0" borderId="0" xfId="130" applyNumberFormat="1" applyFont="1" applyAlignment="1" applyProtection="1">
      <alignment vertical="center" shrinkToFit="1"/>
      <protection locked="0"/>
    </xf>
    <xf numFmtId="0" fontId="5" fillId="0" borderId="0" xfId="130" applyFont="1" applyAlignment="1" applyProtection="1">
      <alignment horizontal="left" vertical="center" shrinkToFit="1"/>
      <protection locked="0"/>
    </xf>
    <xf numFmtId="0" fontId="12" fillId="0" borderId="31" xfId="130" applyFont="1" applyBorder="1" applyAlignment="1">
      <alignment horizontal="left" vertical="center" wrapText="1"/>
    </xf>
    <xf numFmtId="0" fontId="12" fillId="0" borderId="49" xfId="130" applyFont="1" applyBorder="1" applyAlignment="1">
      <alignment horizontal="left" vertical="center" wrapText="1"/>
    </xf>
    <xf numFmtId="0" fontId="5" fillId="0" borderId="0" xfId="130" applyFont="1" applyAlignment="1">
      <alignment horizontal="left" vertical="center"/>
    </xf>
    <xf numFmtId="0" fontId="12" fillId="0" borderId="0" xfId="130" applyFont="1" applyAlignment="1">
      <alignment vertical="top" wrapText="1"/>
    </xf>
    <xf numFmtId="0" fontId="12" fillId="0" borderId="0" xfId="130" applyFont="1" applyAlignment="1">
      <alignment vertical="center" wrapText="1"/>
    </xf>
    <xf numFmtId="0" fontId="7" fillId="0" borderId="0" xfId="130" applyFont="1" applyAlignment="1">
      <alignment horizontal="center" vertical="center"/>
    </xf>
    <xf numFmtId="0" fontId="12" fillId="0" borderId="0" xfId="130" applyFont="1" applyAlignment="1">
      <alignment horizontal="center" vertical="center"/>
    </xf>
    <xf numFmtId="0" fontId="128" fillId="0" borderId="0" xfId="130" applyAlignment="1">
      <alignment vertical="center"/>
    </xf>
    <xf numFmtId="0" fontId="12" fillId="0" borderId="55" xfId="130" applyFont="1" applyBorder="1" applyAlignment="1">
      <alignment vertical="top" wrapText="1"/>
    </xf>
    <xf numFmtId="0" fontId="12" fillId="0" borderId="55" xfId="130" applyFont="1" applyBorder="1" applyAlignment="1">
      <alignment vertical="center" wrapText="1"/>
    </xf>
    <xf numFmtId="0" fontId="12" fillId="0" borderId="50" xfId="130" applyFont="1" applyBorder="1" applyAlignment="1">
      <alignment horizontal="center" vertical="center"/>
    </xf>
    <xf numFmtId="0" fontId="12" fillId="0" borderId="50" xfId="130" applyFont="1" applyBorder="1" applyAlignment="1">
      <alignment horizontal="left" vertical="center"/>
    </xf>
    <xf numFmtId="0" fontId="12" fillId="0" borderId="50" xfId="130" applyFont="1" applyBorder="1" applyAlignment="1">
      <alignment vertical="center" shrinkToFit="1"/>
    </xf>
    <xf numFmtId="0" fontId="11" fillId="0" borderId="50" xfId="130" applyFont="1" applyBorder="1" applyAlignment="1">
      <alignment vertical="center" shrinkToFit="1"/>
    </xf>
    <xf numFmtId="0" fontId="12" fillId="0" borderId="48" xfId="130" applyFont="1" applyBorder="1" applyAlignment="1">
      <alignment horizontal="center" vertical="center"/>
    </xf>
    <xf numFmtId="0" fontId="13" fillId="0" borderId="0" xfId="130" applyFont="1" applyAlignment="1">
      <alignment vertical="center"/>
    </xf>
    <xf numFmtId="0" fontId="13" fillId="0" borderId="0" xfId="130" applyFont="1" applyAlignment="1">
      <alignment horizontal="center" vertical="center"/>
    </xf>
    <xf numFmtId="0" fontId="11" fillId="0" borderId="51" xfId="130" applyFont="1" applyBorder="1" applyAlignment="1">
      <alignment vertical="center" shrinkToFit="1"/>
    </xf>
    <xf numFmtId="0" fontId="12" fillId="0" borderId="55" xfId="130" applyFont="1" applyBorder="1" applyAlignment="1">
      <alignment horizontal="center" vertical="center"/>
    </xf>
    <xf numFmtId="0" fontId="12" fillId="0" borderId="55" xfId="130" applyFont="1" applyBorder="1" applyAlignment="1">
      <alignment horizontal="left" vertical="center"/>
    </xf>
    <xf numFmtId="0" fontId="11" fillId="0" borderId="55" xfId="130" applyFont="1" applyBorder="1" applyAlignment="1">
      <alignment vertical="center" shrinkToFit="1"/>
    </xf>
    <xf numFmtId="0" fontId="12" fillId="0" borderId="64" xfId="130" applyFont="1" applyBorder="1" applyAlignment="1">
      <alignment horizontal="center" vertical="center"/>
    </xf>
    <xf numFmtId="0" fontId="128" fillId="0" borderId="0" xfId="130" applyAlignment="1">
      <alignment horizontal="center" vertical="center"/>
    </xf>
    <xf numFmtId="0" fontId="27" fillId="0" borderId="0" xfId="130" applyFont="1"/>
    <xf numFmtId="0" fontId="12" fillId="0" borderId="0" xfId="131" applyFont="1" applyAlignment="1">
      <alignment vertical="center" wrapText="1"/>
    </xf>
    <xf numFmtId="0" fontId="12" fillId="0" borderId="47" xfId="131" applyFont="1" applyBorder="1" applyAlignment="1">
      <alignment vertical="center" wrapText="1"/>
    </xf>
    <xf numFmtId="0" fontId="13" fillId="0" borderId="0" xfId="131" applyFont="1" applyAlignment="1">
      <alignment vertical="center" shrinkToFit="1"/>
    </xf>
    <xf numFmtId="0" fontId="13" fillId="0" borderId="0" xfId="131" applyFont="1" applyAlignment="1">
      <alignment horizontal="left" vertical="center" shrinkToFit="1"/>
    </xf>
    <xf numFmtId="0" fontId="13" fillId="0" borderId="0" xfId="131" applyFont="1" applyAlignment="1">
      <alignment vertical="center" wrapText="1" shrinkToFit="1"/>
    </xf>
    <xf numFmtId="0" fontId="128" fillId="0" borderId="0" xfId="133" applyAlignment="1">
      <alignment vertical="center" shrinkToFit="1"/>
    </xf>
    <xf numFmtId="0" fontId="10" fillId="0" borderId="0" xfId="133" applyFont="1" applyAlignment="1">
      <alignment horizontal="left" vertical="center" shrinkToFit="1"/>
    </xf>
    <xf numFmtId="0" fontId="5" fillId="0" borderId="0" xfId="133" applyFont="1" applyAlignment="1">
      <alignment vertical="center" shrinkToFit="1"/>
    </xf>
    <xf numFmtId="0" fontId="5" fillId="0" borderId="0" xfId="133" applyFont="1" applyAlignment="1">
      <alignment horizontal="center" vertical="center" shrinkToFit="1"/>
    </xf>
    <xf numFmtId="58" fontId="128" fillId="0" borderId="0" xfId="133" applyNumberFormat="1" applyAlignment="1" applyProtection="1">
      <alignment horizontal="center" vertical="center" shrinkToFit="1"/>
      <protection locked="0"/>
    </xf>
    <xf numFmtId="58" fontId="128" fillId="0" borderId="0" xfId="133" applyNumberFormat="1" applyAlignment="1" applyProtection="1">
      <alignment vertical="center" shrinkToFit="1"/>
      <protection locked="0"/>
    </xf>
    <xf numFmtId="0" fontId="7" fillId="0" borderId="0" xfId="133" applyFont="1" applyAlignment="1" applyProtection="1">
      <alignment vertical="center"/>
      <protection locked="0"/>
    </xf>
    <xf numFmtId="0" fontId="8" fillId="0" borderId="0" xfId="133" applyFont="1" applyAlignment="1">
      <alignment horizontal="center" vertical="center"/>
    </xf>
    <xf numFmtId="0" fontId="5" fillId="0" borderId="0" xfId="133" applyFont="1" applyAlignment="1">
      <alignment vertical="center"/>
    </xf>
    <xf numFmtId="0" fontId="3" fillId="0" borderId="0" xfId="133" applyFont="1" applyAlignment="1">
      <alignment horizontal="left" vertical="top"/>
    </xf>
    <xf numFmtId="0" fontId="5" fillId="0" borderId="0" xfId="133" applyFont="1" applyAlignment="1">
      <alignment horizontal="center" vertical="center"/>
    </xf>
    <xf numFmtId="0" fontId="9" fillId="0" borderId="0" xfId="133" applyFont="1" applyAlignment="1">
      <alignment vertical="center" wrapText="1" shrinkToFit="1"/>
    </xf>
    <xf numFmtId="49" fontId="24" fillId="0" borderId="0" xfId="133" applyNumberFormat="1" applyFont="1" applyAlignment="1">
      <alignment horizontal="right" vertical="center" shrinkToFit="1"/>
    </xf>
    <xf numFmtId="49" fontId="24" fillId="0" borderId="0" xfId="133" applyNumberFormat="1" applyFont="1" applyAlignment="1">
      <alignment vertical="center" shrinkToFit="1"/>
    </xf>
    <xf numFmtId="49" fontId="24" fillId="0" borderId="0" xfId="133" applyNumberFormat="1" applyFont="1" applyAlignment="1">
      <alignment vertical="center" wrapText="1" shrinkToFit="1"/>
    </xf>
    <xf numFmtId="0" fontId="11" fillId="0" borderId="46" xfId="133" applyFont="1" applyBorder="1" applyAlignment="1">
      <alignment vertical="center" shrinkToFit="1"/>
    </xf>
    <xf numFmtId="0" fontId="12" fillId="0" borderId="46" xfId="133" applyFont="1" applyBorder="1" applyAlignment="1" applyProtection="1">
      <alignment vertical="center" shrinkToFit="1"/>
      <protection locked="0"/>
    </xf>
    <xf numFmtId="0" fontId="9" fillId="0" borderId="46" xfId="133" applyFont="1" applyBorder="1" applyAlignment="1" applyProtection="1">
      <alignment vertical="center" shrinkToFit="1"/>
      <protection locked="0"/>
    </xf>
    <xf numFmtId="0" fontId="9" fillId="0" borderId="72" xfId="133" applyFont="1" applyBorder="1" applyAlignment="1" applyProtection="1">
      <alignment vertical="center" shrinkToFit="1"/>
      <protection locked="0"/>
    </xf>
    <xf numFmtId="0" fontId="11" fillId="0" borderId="0" xfId="133" applyFont="1" applyAlignment="1">
      <alignment vertical="center" shrinkToFit="1"/>
    </xf>
    <xf numFmtId="0" fontId="12" fillId="0" borderId="0" xfId="133" applyFont="1" applyAlignment="1" applyProtection="1">
      <alignment vertical="center" shrinkToFit="1"/>
      <protection locked="0"/>
    </xf>
    <xf numFmtId="0" fontId="9" fillId="0" borderId="0" xfId="133" applyFont="1" applyAlignment="1" applyProtection="1">
      <alignment vertical="center" shrinkToFit="1"/>
      <protection locked="0"/>
    </xf>
    <xf numFmtId="0" fontId="9" fillId="0" borderId="51" xfId="133" applyFont="1" applyBorder="1" applyAlignment="1" applyProtection="1">
      <alignment vertical="center" shrinkToFit="1"/>
      <protection locked="0"/>
    </xf>
    <xf numFmtId="0" fontId="11" fillId="0" borderId="0" xfId="133" applyFont="1" applyAlignment="1" applyProtection="1">
      <alignment vertical="center" shrinkToFit="1"/>
      <protection locked="0"/>
    </xf>
    <xf numFmtId="0" fontId="11" fillId="0" borderId="51" xfId="133" applyFont="1" applyBorder="1" applyAlignment="1" applyProtection="1">
      <alignment vertical="center" shrinkToFit="1"/>
      <protection locked="0"/>
    </xf>
    <xf numFmtId="0" fontId="13" fillId="0" borderId="0" xfId="133" applyFont="1" applyAlignment="1">
      <alignment vertical="center" shrinkToFit="1"/>
    </xf>
    <xf numFmtId="0" fontId="13" fillId="0" borderId="0" xfId="133" applyFont="1" applyAlignment="1">
      <alignment horizontal="left" vertical="center"/>
    </xf>
    <xf numFmtId="0" fontId="13" fillId="0" borderId="51" xfId="133" applyFont="1" applyBorder="1" applyAlignment="1">
      <alignment horizontal="left" vertical="center"/>
    </xf>
    <xf numFmtId="0" fontId="11" fillId="0" borderId="0" xfId="133" applyFont="1" applyAlignment="1">
      <alignment horizontal="left" vertical="center"/>
    </xf>
    <xf numFmtId="0" fontId="9" fillId="0" borderId="46" xfId="133" applyFont="1" applyBorder="1" applyAlignment="1" applyProtection="1">
      <alignment vertical="center"/>
      <protection locked="0"/>
    </xf>
    <xf numFmtId="0" fontId="9" fillId="0" borderId="0" xfId="133" applyFont="1" applyAlignment="1" applyProtection="1">
      <alignment vertical="center"/>
      <protection locked="0"/>
    </xf>
    <xf numFmtId="0" fontId="93" fillId="0" borderId="0" xfId="133" applyFont="1" applyAlignment="1" applyProtection="1">
      <alignment vertical="center" shrinkToFit="1"/>
      <protection locked="0"/>
    </xf>
    <xf numFmtId="0" fontId="9" fillId="0" borderId="0" xfId="133" applyFont="1" applyAlignment="1">
      <alignment vertical="center" wrapText="1"/>
    </xf>
    <xf numFmtId="0" fontId="9" fillId="0" borderId="0" xfId="133" applyFont="1" applyAlignment="1">
      <alignment vertical="center" shrinkToFit="1"/>
    </xf>
    <xf numFmtId="0" fontId="9" fillId="0" borderId="47" xfId="133" applyFont="1" applyBorder="1" applyAlignment="1">
      <alignment horizontal="center" vertical="center" wrapText="1"/>
    </xf>
    <xf numFmtId="0" fontId="9" fillId="0" borderId="47" xfId="133" applyFont="1" applyBorder="1" applyAlignment="1">
      <alignment horizontal="center" vertical="center" shrinkToFit="1"/>
    </xf>
    <xf numFmtId="0" fontId="9" fillId="0" borderId="47" xfId="133" applyFont="1" applyBorder="1" applyAlignment="1">
      <alignment vertical="center" shrinkToFit="1"/>
    </xf>
    <xf numFmtId="0" fontId="11" fillId="0" borderId="0" xfId="133" applyFont="1" applyAlignment="1">
      <alignment horizontal="center" vertical="center" shrinkToFit="1"/>
    </xf>
    <xf numFmtId="0" fontId="13" fillId="0" borderId="0" xfId="133" applyFont="1" applyAlignment="1">
      <alignment horizontal="center" vertical="center" wrapText="1"/>
    </xf>
    <xf numFmtId="0" fontId="13" fillId="0" borderId="0" xfId="133" applyFont="1" applyAlignment="1">
      <alignment horizontal="center" vertical="center" shrinkToFit="1"/>
    </xf>
    <xf numFmtId="0" fontId="11" fillId="0" borderId="47" xfId="133" applyFont="1" applyBorder="1" applyAlignment="1">
      <alignment horizontal="center" vertical="center" shrinkToFit="1"/>
    </xf>
    <xf numFmtId="0" fontId="13" fillId="0" borderId="47" xfId="133" applyFont="1" applyBorder="1" applyAlignment="1">
      <alignment horizontal="center" vertical="center" wrapText="1"/>
    </xf>
    <xf numFmtId="0" fontId="11" fillId="0" borderId="47" xfId="133" applyFont="1" applyBorder="1" applyAlignment="1">
      <alignment horizontal="center" vertical="center" wrapText="1" shrinkToFit="1"/>
    </xf>
    <xf numFmtId="0" fontId="11" fillId="0" borderId="50" xfId="133" applyFont="1" applyBorder="1" applyAlignment="1">
      <alignment vertical="top" wrapText="1"/>
    </xf>
    <xf numFmtId="0" fontId="11" fillId="0" borderId="50" xfId="133" applyFont="1" applyBorder="1" applyAlignment="1">
      <alignment vertical="center" wrapText="1"/>
    </xf>
    <xf numFmtId="0" fontId="12" fillId="0" borderId="50" xfId="133" applyFont="1" applyBorder="1" applyAlignment="1">
      <alignment horizontal="center" vertical="center" wrapText="1"/>
    </xf>
    <xf numFmtId="0" fontId="12" fillId="0" borderId="50" xfId="133" applyFont="1" applyBorder="1" applyAlignment="1">
      <alignment horizontal="left" vertical="center" wrapText="1"/>
    </xf>
    <xf numFmtId="0" fontId="11" fillId="0" borderId="48" xfId="133" applyFont="1" applyBorder="1" applyAlignment="1">
      <alignment vertical="center" wrapText="1"/>
    </xf>
    <xf numFmtId="0" fontId="12" fillId="0" borderId="55" xfId="133" applyFont="1" applyBorder="1" applyAlignment="1">
      <alignment vertical="center" wrapText="1"/>
    </xf>
    <xf numFmtId="0" fontId="12" fillId="0" borderId="55" xfId="131" applyFont="1" applyBorder="1" applyAlignment="1" applyProtection="1">
      <alignment vertical="center"/>
      <protection locked="0"/>
    </xf>
    <xf numFmtId="0" fontId="12" fillId="0" borderId="64" xfId="131" applyFont="1" applyBorder="1" applyAlignment="1" applyProtection="1">
      <alignment vertical="center"/>
      <protection locked="0"/>
    </xf>
    <xf numFmtId="0" fontId="12" fillId="0" borderId="83" xfId="133" applyFont="1" applyBorder="1" applyAlignment="1" applyProtection="1">
      <alignment horizontal="center" vertical="center" shrinkToFit="1"/>
      <protection locked="0"/>
    </xf>
    <xf numFmtId="0" fontId="12" fillId="0" borderId="0" xfId="133" applyFont="1" applyAlignment="1" applyProtection="1">
      <alignment horizontal="center" vertical="center" shrinkToFit="1"/>
      <protection locked="0"/>
    </xf>
    <xf numFmtId="0" fontId="12" fillId="0" borderId="50" xfId="133" applyFont="1" applyBorder="1" applyAlignment="1">
      <alignment horizontal="left" vertical="center"/>
    </xf>
    <xf numFmtId="0" fontId="12" fillId="31" borderId="10" xfId="133" applyFont="1" applyFill="1" applyBorder="1" applyAlignment="1">
      <alignment horizontal="left" vertical="center"/>
    </xf>
    <xf numFmtId="0" fontId="12" fillId="31" borderId="50" xfId="133" applyFont="1" applyFill="1" applyBorder="1" applyAlignment="1">
      <alignment horizontal="left" vertical="center"/>
    </xf>
    <xf numFmtId="0" fontId="12" fillId="31" borderId="14" xfId="133" applyFont="1" applyFill="1" applyBorder="1" applyAlignment="1">
      <alignment horizontal="left" vertical="center"/>
    </xf>
    <xf numFmtId="0" fontId="11" fillId="0" borderId="10" xfId="133" applyFont="1" applyBorder="1" applyAlignment="1">
      <alignment vertical="center" shrinkToFit="1"/>
    </xf>
    <xf numFmtId="0" fontId="12" fillId="0" borderId="50" xfId="133" applyFont="1" applyBorder="1" applyAlignment="1">
      <alignment vertical="center" shrinkToFit="1"/>
    </xf>
    <xf numFmtId="0" fontId="12" fillId="0" borderId="50" xfId="133" applyFont="1" applyBorder="1" applyAlignment="1">
      <alignment horizontal="center" vertical="center"/>
    </xf>
    <xf numFmtId="0" fontId="12" fillId="0" borderId="48" xfId="133" applyFont="1" applyBorder="1" applyAlignment="1">
      <alignment horizontal="center" vertical="center"/>
    </xf>
    <xf numFmtId="0" fontId="11" fillId="0" borderId="12" xfId="133" applyFont="1" applyBorder="1" applyAlignment="1">
      <alignment vertical="center" shrinkToFit="1"/>
    </xf>
    <xf numFmtId="0" fontId="11" fillId="0" borderId="0" xfId="133" applyFont="1" applyAlignment="1">
      <alignment vertical="center"/>
    </xf>
    <xf numFmtId="0" fontId="12" fillId="0" borderId="0" xfId="133" applyFont="1" applyAlignment="1">
      <alignment horizontal="left" vertical="center"/>
    </xf>
    <xf numFmtId="0" fontId="11" fillId="31" borderId="13" xfId="133" applyFont="1" applyFill="1" applyBorder="1" applyAlignment="1">
      <alignment vertical="center" shrinkToFit="1"/>
    </xf>
    <xf numFmtId="0" fontId="12" fillId="31" borderId="55" xfId="133" applyFont="1" applyFill="1" applyBorder="1" applyAlignment="1">
      <alignment horizontal="left" vertical="center"/>
    </xf>
    <xf numFmtId="0" fontId="12" fillId="31" borderId="22" xfId="133" applyFont="1" applyFill="1" applyBorder="1" applyAlignment="1">
      <alignment horizontal="left" vertical="center"/>
    </xf>
    <xf numFmtId="0" fontId="11" fillId="0" borderId="25" xfId="133" applyFont="1" applyBorder="1" applyAlignment="1">
      <alignment vertical="center" shrinkToFit="1"/>
    </xf>
    <xf numFmtId="0" fontId="12" fillId="0" borderId="0" xfId="133" applyFont="1" applyAlignment="1">
      <alignment vertical="center" shrinkToFit="1"/>
    </xf>
    <xf numFmtId="0" fontId="12" fillId="0" borderId="0" xfId="133" applyFont="1" applyAlignment="1">
      <alignment horizontal="center" vertical="center"/>
    </xf>
    <xf numFmtId="0" fontId="12" fillId="0" borderId="51" xfId="133" applyFont="1" applyBorder="1" applyAlignment="1">
      <alignment horizontal="center" vertical="center"/>
    </xf>
    <xf numFmtId="0" fontId="12" fillId="0" borderId="83" xfId="133" applyFont="1" applyBorder="1" applyAlignment="1">
      <alignment horizontal="left" vertical="center" wrapText="1"/>
    </xf>
    <xf numFmtId="0" fontId="12" fillId="0" borderId="106" xfId="133" applyFont="1" applyBorder="1" applyAlignment="1">
      <alignment horizontal="left" vertical="center" wrapText="1"/>
    </xf>
    <xf numFmtId="0" fontId="12" fillId="0" borderId="0" xfId="133" applyFont="1" applyAlignment="1">
      <alignment horizontal="left" vertical="center" wrapText="1"/>
    </xf>
    <xf numFmtId="0" fontId="12" fillId="0" borderId="51" xfId="133" applyFont="1" applyBorder="1" applyAlignment="1">
      <alignment horizontal="left" vertical="center" wrapText="1"/>
    </xf>
    <xf numFmtId="0" fontId="12" fillId="0" borderId="0" xfId="133" applyFont="1" applyAlignment="1">
      <alignment vertical="top" wrapText="1"/>
    </xf>
    <xf numFmtId="0" fontId="12" fillId="0" borderId="0" xfId="133" applyFont="1" applyAlignment="1">
      <alignment vertical="center" wrapText="1"/>
    </xf>
    <xf numFmtId="0" fontId="7" fillId="0" borderId="0" xfId="133" applyFont="1" applyAlignment="1">
      <alignment horizontal="center" vertical="center"/>
    </xf>
    <xf numFmtId="0" fontId="12" fillId="0" borderId="55" xfId="133" applyFont="1" applyBorder="1" applyAlignment="1">
      <alignment vertical="top" wrapText="1"/>
    </xf>
    <xf numFmtId="0" fontId="13" fillId="0" borderId="0" xfId="133" applyFont="1" applyAlignment="1">
      <alignment vertical="center"/>
    </xf>
    <xf numFmtId="0" fontId="12" fillId="0" borderId="55" xfId="133" applyFont="1" applyBorder="1" applyAlignment="1">
      <alignment horizontal="center" vertical="center"/>
    </xf>
    <xf numFmtId="0" fontId="12" fillId="0" borderId="55" xfId="133" applyFont="1" applyBorder="1" applyAlignment="1">
      <alignment horizontal="left" vertical="center"/>
    </xf>
    <xf numFmtId="0" fontId="12" fillId="0" borderId="64" xfId="133" applyFont="1" applyBorder="1" applyAlignment="1">
      <alignment horizontal="center" vertical="center"/>
    </xf>
    <xf numFmtId="0" fontId="12" fillId="0" borderId="50" xfId="133" applyFont="1" applyBorder="1" applyAlignment="1">
      <alignment vertical="center"/>
    </xf>
    <xf numFmtId="0" fontId="12" fillId="0" borderId="48" xfId="133" applyFont="1" applyBorder="1" applyAlignment="1">
      <alignment vertical="center"/>
    </xf>
    <xf numFmtId="0" fontId="12" fillId="0" borderId="0" xfId="133" applyFont="1" applyAlignment="1">
      <alignment vertical="center"/>
    </xf>
    <xf numFmtId="0" fontId="12" fillId="0" borderId="51" xfId="133" applyFont="1" applyBorder="1" applyAlignment="1">
      <alignment vertical="center"/>
    </xf>
    <xf numFmtId="0" fontId="12" fillId="0" borderId="55" xfId="133" applyFont="1" applyBorder="1" applyAlignment="1">
      <alignment vertical="center"/>
    </xf>
    <xf numFmtId="0" fontId="12" fillId="0" borderId="64" xfId="133" applyFont="1" applyBorder="1" applyAlignment="1">
      <alignment vertical="center"/>
    </xf>
    <xf numFmtId="0" fontId="11" fillId="0" borderId="50" xfId="133" applyFont="1" applyBorder="1" applyAlignment="1">
      <alignment vertical="center" shrinkToFit="1"/>
    </xf>
    <xf numFmtId="0" fontId="10" fillId="0" borderId="0" xfId="133" applyFont="1" applyAlignment="1">
      <alignment vertical="center"/>
    </xf>
    <xf numFmtId="0" fontId="128" fillId="0" borderId="0" xfId="133" applyAlignment="1">
      <alignment vertical="center"/>
    </xf>
    <xf numFmtId="0" fontId="11" fillId="0" borderId="0" xfId="131" applyFont="1" applyAlignment="1">
      <alignment vertical="center" shrinkToFit="1"/>
    </xf>
    <xf numFmtId="0" fontId="11" fillId="0" borderId="0" xfId="131" applyFont="1" applyAlignment="1">
      <alignment horizontal="left" vertical="center" shrinkToFit="1"/>
    </xf>
    <xf numFmtId="0" fontId="11" fillId="0" borderId="0" xfId="131" applyFont="1" applyAlignment="1">
      <alignment vertical="center" wrapText="1" shrinkToFit="1"/>
    </xf>
    <xf numFmtId="0" fontId="79" fillId="0" borderId="0" xfId="135" applyFont="1" applyAlignment="1">
      <alignment vertical="top"/>
    </xf>
    <xf numFmtId="0" fontId="79" fillId="0" borderId="0" xfId="135" applyFont="1" applyAlignment="1">
      <alignment horizontal="center" vertical="top"/>
    </xf>
    <xf numFmtId="0" fontId="79" fillId="0" borderId="0" xfId="135" applyFont="1" applyAlignment="1">
      <alignment horizontal="left" vertical="top"/>
    </xf>
    <xf numFmtId="0" fontId="80" fillId="0" borderId="0" xfId="135" applyFont="1" applyAlignment="1">
      <alignment horizontal="left" vertical="top"/>
    </xf>
    <xf numFmtId="0" fontId="81" fillId="0" borderId="0" xfId="135" applyFont="1" applyAlignment="1">
      <alignment horizontal="center" vertical="top"/>
    </xf>
    <xf numFmtId="0" fontId="81" fillId="0" borderId="0" xfId="135" applyFont="1" applyAlignment="1">
      <alignment horizontal="right" vertical="top"/>
    </xf>
    <xf numFmtId="0" fontId="81" fillId="0" borderId="0" xfId="135" applyFont="1" applyAlignment="1">
      <alignment vertical="top"/>
    </xf>
    <xf numFmtId="0" fontId="82" fillId="0" borderId="0" xfId="135" applyFont="1">
      <alignment vertical="center"/>
    </xf>
    <xf numFmtId="0" fontId="82" fillId="0" borderId="84" xfId="135" applyFont="1" applyBorder="1" applyAlignment="1">
      <alignment horizontal="center" vertical="center"/>
    </xf>
    <xf numFmtId="0" fontId="82" fillId="0" borderId="85" xfId="135" applyFont="1" applyBorder="1" applyAlignment="1">
      <alignment horizontal="center" vertical="center"/>
    </xf>
    <xf numFmtId="0" fontId="82" fillId="0" borderId="86" xfId="135" applyFont="1" applyBorder="1" applyAlignment="1">
      <alignment horizontal="center" vertical="center"/>
    </xf>
    <xf numFmtId="0" fontId="82" fillId="0" borderId="87" xfId="135" applyFont="1" applyBorder="1" applyAlignment="1">
      <alignment horizontal="center" vertical="top"/>
    </xf>
    <xf numFmtId="0" fontId="82" fillId="0" borderId="97" xfId="135" applyFont="1" applyBorder="1" applyAlignment="1">
      <alignment vertical="top"/>
    </xf>
    <xf numFmtId="0" fontId="82" fillId="0" borderId="87" xfId="135" applyFont="1" applyBorder="1" applyAlignment="1">
      <alignment horizontal="center" vertical="top" wrapText="1"/>
    </xf>
    <xf numFmtId="0" fontId="82" fillId="0" borderId="88" xfId="135" applyFont="1" applyBorder="1" applyAlignment="1">
      <alignment horizontal="center" vertical="top"/>
    </xf>
    <xf numFmtId="0" fontId="82" fillId="0" borderId="89" xfId="135" applyFont="1" applyBorder="1" applyAlignment="1">
      <alignment horizontal="center" vertical="top"/>
    </xf>
    <xf numFmtId="0" fontId="82" fillId="0" borderId="12" xfId="135" applyFont="1" applyBorder="1" applyAlignment="1">
      <alignment horizontal="center" vertical="top"/>
    </xf>
    <xf numFmtId="0" fontId="82" fillId="0" borderId="15" xfId="135" applyFont="1" applyBorder="1" applyAlignment="1">
      <alignment vertical="top"/>
    </xf>
    <xf numFmtId="0" fontId="82" fillId="0" borderId="12" xfId="135" applyFont="1" applyBorder="1" applyAlignment="1">
      <alignment horizontal="center" vertical="top" wrapText="1"/>
    </xf>
    <xf numFmtId="0" fontId="82" fillId="0" borderId="92" xfId="135" applyFont="1" applyBorder="1" applyAlignment="1">
      <alignment horizontal="center" vertical="top"/>
    </xf>
    <xf numFmtId="0" fontId="83" fillId="0" borderId="51" xfId="135" applyFont="1" applyBorder="1" applyAlignment="1">
      <alignment vertical="top" wrapText="1"/>
    </xf>
    <xf numFmtId="0" fontId="82" fillId="0" borderId="93" xfId="135" applyFont="1" applyBorder="1" applyAlignment="1">
      <alignment horizontal="center" vertical="top"/>
    </xf>
    <xf numFmtId="0" fontId="78" fillId="0" borderId="92" xfId="135" applyBorder="1" applyAlignment="1">
      <alignment horizontal="distributed" vertical="top"/>
    </xf>
    <xf numFmtId="0" fontId="82" fillId="0" borderId="15" xfId="135" applyFont="1" applyBorder="1" applyAlignment="1">
      <alignment horizontal="left" vertical="top" wrapText="1"/>
    </xf>
    <xf numFmtId="0" fontId="83" fillId="0" borderId="51" xfId="135" applyFont="1" applyBorder="1" applyAlignment="1">
      <alignment horizontal="left" vertical="top" wrapText="1"/>
    </xf>
    <xf numFmtId="0" fontId="82" fillId="0" borderId="107" xfId="135" applyFont="1" applyBorder="1" applyAlignment="1">
      <alignment horizontal="center" vertical="top"/>
    </xf>
    <xf numFmtId="0" fontId="82" fillId="0" borderId="13" xfId="135" applyFont="1" applyBorder="1" applyAlignment="1">
      <alignment horizontal="center" vertical="top"/>
    </xf>
    <xf numFmtId="0" fontId="82" fillId="0" borderId="22" xfId="135" applyFont="1" applyBorder="1" applyAlignment="1">
      <alignment vertical="top"/>
    </xf>
    <xf numFmtId="0" fontId="82" fillId="0" borderId="82" xfId="135" applyFont="1" applyBorder="1" applyAlignment="1">
      <alignment horizontal="center" vertical="top"/>
    </xf>
    <xf numFmtId="0" fontId="82" fillId="0" borderId="90" xfId="135" applyFont="1" applyBorder="1" applyAlignment="1">
      <alignment horizontal="center" vertical="top"/>
    </xf>
    <xf numFmtId="0" fontId="99" fillId="0" borderId="56" xfId="135" applyFont="1" applyBorder="1" applyAlignment="1">
      <alignment horizontal="distributed" vertical="top"/>
    </xf>
    <xf numFmtId="0" fontId="82" fillId="0" borderId="10" xfId="135" applyFont="1" applyBorder="1" applyAlignment="1">
      <alignment horizontal="center" vertical="top"/>
    </xf>
    <xf numFmtId="0" fontId="82" fillId="0" borderId="14" xfId="135" applyFont="1" applyBorder="1" applyAlignment="1">
      <alignment horizontal="center" vertical="top"/>
    </xf>
    <xf numFmtId="0" fontId="82" fillId="0" borderId="56" xfId="135" applyFont="1" applyBorder="1" applyAlignment="1">
      <alignment horizontal="center" vertical="top"/>
    </xf>
    <xf numFmtId="0" fontId="83" fillId="0" borderId="48" xfId="135" applyFont="1" applyBorder="1" applyAlignment="1">
      <alignment horizontal="left" vertical="top" wrapText="1"/>
    </xf>
    <xf numFmtId="0" fontId="82" fillId="0" borderId="91" xfId="135" applyFont="1" applyBorder="1" applyAlignment="1">
      <alignment horizontal="center" vertical="top"/>
    </xf>
    <xf numFmtId="0" fontId="99" fillId="0" borderId="92" xfId="135" applyFont="1" applyBorder="1" applyAlignment="1">
      <alignment horizontal="distributed" vertical="top"/>
    </xf>
    <xf numFmtId="0" fontId="82" fillId="0" borderId="15" xfId="135" applyFont="1" applyBorder="1" applyAlignment="1">
      <alignment horizontal="center" vertical="top"/>
    </xf>
    <xf numFmtId="0" fontId="78" fillId="0" borderId="82" xfId="135" applyBorder="1" applyAlignment="1">
      <alignment horizontal="distributed" vertical="top"/>
    </xf>
    <xf numFmtId="0" fontId="82" fillId="0" borderId="22" xfId="135" applyFont="1" applyBorder="1" applyAlignment="1">
      <alignment horizontal="center" vertical="top"/>
    </xf>
    <xf numFmtId="0" fontId="83" fillId="0" borderId="64" xfId="135" applyFont="1" applyBorder="1" applyAlignment="1">
      <alignment vertical="top" wrapText="1"/>
    </xf>
    <xf numFmtId="0" fontId="82" fillId="0" borderId="108" xfId="135" applyFont="1" applyBorder="1" applyAlignment="1">
      <alignment horizontal="center" vertical="top"/>
    </xf>
    <xf numFmtId="0" fontId="82" fillId="0" borderId="13" xfId="135" applyFont="1" applyBorder="1" applyAlignment="1">
      <alignment horizontal="center" vertical="top" wrapText="1"/>
    </xf>
    <xf numFmtId="0" fontId="82" fillId="0" borderId="0" xfId="135" applyFont="1" applyAlignment="1">
      <alignment vertical="top"/>
    </xf>
    <xf numFmtId="0" fontId="82" fillId="0" borderId="76" xfId="135" applyFont="1" applyBorder="1" applyAlignment="1">
      <alignment horizontal="center" vertical="top"/>
    </xf>
    <xf numFmtId="0" fontId="82" fillId="0" borderId="94" xfId="135" applyFont="1" applyBorder="1" applyAlignment="1">
      <alignment horizontal="center" vertical="top"/>
    </xf>
    <xf numFmtId="0" fontId="82" fillId="0" borderId="95" xfId="135" applyFont="1" applyBorder="1" applyAlignment="1">
      <alignment horizontal="center" vertical="top"/>
    </xf>
    <xf numFmtId="0" fontId="82" fillId="0" borderId="96" xfId="135" applyFont="1" applyBorder="1" applyAlignment="1">
      <alignment horizontal="center" vertical="top"/>
    </xf>
    <xf numFmtId="0" fontId="82" fillId="0" borderId="0" xfId="135" applyFont="1" applyAlignment="1">
      <alignment horizontal="center" vertical="center"/>
    </xf>
    <xf numFmtId="0" fontId="82" fillId="0" borderId="0" xfId="135" applyFont="1" applyAlignment="1">
      <alignment horizontal="distributed" vertical="top" wrapText="1"/>
    </xf>
    <xf numFmtId="0" fontId="82" fillId="0" borderId="0" xfId="135" applyFont="1" applyAlignment="1">
      <alignment horizontal="distributed" vertical="top"/>
    </xf>
    <xf numFmtId="0" fontId="82" fillId="0" borderId="0" xfId="135" applyFont="1" applyAlignment="1">
      <alignment horizontal="center" vertical="top"/>
    </xf>
    <xf numFmtId="0" fontId="82" fillId="0" borderId="0" xfId="135" applyFont="1" applyAlignment="1">
      <alignment horizontal="left" vertical="top"/>
    </xf>
    <xf numFmtId="0" fontId="83" fillId="0" borderId="0" xfId="135" applyFont="1" applyAlignment="1">
      <alignment horizontal="left" vertical="top" wrapText="1"/>
    </xf>
    <xf numFmtId="0" fontId="83" fillId="0" borderId="0" xfId="135" applyFont="1" applyAlignment="1">
      <alignment horizontal="left" vertical="top"/>
    </xf>
    <xf numFmtId="0" fontId="82" fillId="0" borderId="97" xfId="135" applyFont="1" applyBorder="1" applyAlignment="1">
      <alignment horizontal="center" vertical="top"/>
    </xf>
    <xf numFmtId="0" fontId="79" fillId="0" borderId="0" xfId="135" applyFont="1" applyAlignment="1">
      <alignment horizontal="right" vertical="top"/>
    </xf>
    <xf numFmtId="0" fontId="82" fillId="0" borderId="12" xfId="135" applyFont="1" applyBorder="1" applyAlignment="1">
      <alignment horizontal="center" vertical="center"/>
    </xf>
    <xf numFmtId="0" fontId="82" fillId="0" borderId="15" xfId="135" applyFont="1" applyBorder="1" applyAlignment="1">
      <alignment horizontal="left" vertical="center"/>
    </xf>
    <xf numFmtId="0" fontId="82" fillId="0" borderId="92" xfId="135" applyFont="1" applyBorder="1" applyAlignment="1">
      <alignment horizontal="center" vertical="center"/>
    </xf>
    <xf numFmtId="0" fontId="83" fillId="0" borderId="48" xfId="135" applyFont="1" applyBorder="1" applyAlignment="1">
      <alignment vertical="center" wrapText="1"/>
    </xf>
    <xf numFmtId="0" fontId="82" fillId="0" borderId="15" xfId="135" applyFont="1" applyBorder="1" applyAlignment="1">
      <alignment horizontal="center" vertical="center"/>
    </xf>
    <xf numFmtId="0" fontId="82" fillId="0" borderId="107" xfId="135" applyFont="1" applyBorder="1" applyAlignment="1">
      <alignment horizontal="center" vertical="center"/>
    </xf>
    <xf numFmtId="0" fontId="82" fillId="0" borderId="82" xfId="135" applyFont="1" applyBorder="1" applyAlignment="1">
      <alignment horizontal="center" vertical="center"/>
    </xf>
    <xf numFmtId="0" fontId="82" fillId="0" borderId="13" xfId="135" applyFont="1" applyBorder="1" applyAlignment="1">
      <alignment horizontal="center" vertical="center"/>
    </xf>
    <xf numFmtId="0" fontId="82" fillId="0" borderId="22" xfId="135" applyFont="1" applyBorder="1" applyAlignment="1">
      <alignment horizontal="left" vertical="center"/>
    </xf>
    <xf numFmtId="0" fontId="82" fillId="0" borderId="22" xfId="135" applyFont="1" applyBorder="1" applyAlignment="1">
      <alignment horizontal="center" vertical="center"/>
    </xf>
    <xf numFmtId="0" fontId="82" fillId="0" borderId="108" xfId="135" applyFont="1" applyBorder="1" applyAlignment="1">
      <alignment horizontal="center" vertical="center"/>
    </xf>
    <xf numFmtId="0" fontId="76" fillId="0" borderId="0" xfId="136" applyFont="1" applyAlignment="1">
      <alignment vertical="top"/>
    </xf>
    <xf numFmtId="0" fontId="76" fillId="0" borderId="0" xfId="136" applyFont="1" applyAlignment="1">
      <alignment horizontal="center" vertical="top"/>
    </xf>
    <xf numFmtId="0" fontId="77" fillId="0" borderId="0" xfId="136" applyFont="1" applyAlignment="1">
      <alignment horizontal="left" vertical="top"/>
    </xf>
    <xf numFmtId="0" fontId="11" fillId="0" borderId="0" xfId="136" applyFont="1" applyAlignment="1">
      <alignment horizontal="center" vertical="top"/>
    </xf>
    <xf numFmtId="0" fontId="11" fillId="0" borderId="0" xfId="136" applyFont="1" applyAlignment="1">
      <alignment horizontal="right" vertical="top"/>
    </xf>
    <xf numFmtId="0" fontId="11" fillId="0" borderId="0" xfId="136" applyFont="1" applyAlignment="1">
      <alignment vertical="top"/>
    </xf>
    <xf numFmtId="0" fontId="9" fillId="0" borderId="0" xfId="136" applyFont="1" applyAlignment="1">
      <alignment vertical="top"/>
    </xf>
    <xf numFmtId="0" fontId="9" fillId="0" borderId="0" xfId="136" applyFont="1" applyAlignment="1">
      <alignment horizontal="center" vertical="top"/>
    </xf>
    <xf numFmtId="0" fontId="14" fillId="0" borderId="0" xfId="136" applyFont="1" applyAlignment="1">
      <alignment horizontal="left" vertical="top"/>
    </xf>
    <xf numFmtId="0" fontId="9" fillId="0" borderId="0" xfId="136" applyFont="1">
      <alignment vertical="center"/>
    </xf>
    <xf numFmtId="0" fontId="9" fillId="0" borderId="84" xfId="136" applyFont="1" applyBorder="1" applyAlignment="1">
      <alignment horizontal="center" vertical="center"/>
    </xf>
    <xf numFmtId="0" fontId="9" fillId="0" borderId="85" xfId="136" applyFont="1" applyBorder="1" applyAlignment="1">
      <alignment horizontal="center" vertical="center"/>
    </xf>
    <xf numFmtId="0" fontId="9" fillId="0" borderId="86" xfId="136" applyFont="1" applyBorder="1" applyAlignment="1">
      <alignment horizontal="center" vertical="center"/>
    </xf>
    <xf numFmtId="0" fontId="9" fillId="0" borderId="87" xfId="136" applyFont="1" applyBorder="1" applyAlignment="1">
      <alignment horizontal="center" vertical="top"/>
    </xf>
    <xf numFmtId="0" fontId="9" fillId="0" borderId="15" xfId="136" applyFont="1" applyBorder="1" applyAlignment="1">
      <alignment horizontal="center" vertical="top"/>
    </xf>
    <xf numFmtId="0" fontId="9" fillId="0" borderId="88" xfId="136" applyFont="1" applyBorder="1" applyAlignment="1">
      <alignment horizontal="center" vertical="top"/>
    </xf>
    <xf numFmtId="0" fontId="9" fillId="0" borderId="89" xfId="136" applyFont="1" applyBorder="1" applyAlignment="1">
      <alignment horizontal="center" vertical="top"/>
    </xf>
    <xf numFmtId="0" fontId="9" fillId="0" borderId="13" xfId="136" applyFont="1" applyBorder="1" applyAlignment="1">
      <alignment horizontal="center" vertical="top"/>
    </xf>
    <xf numFmtId="0" fontId="9" fillId="0" borderId="22" xfId="136" applyFont="1" applyBorder="1" applyAlignment="1">
      <alignment horizontal="center" vertical="top"/>
    </xf>
    <xf numFmtId="0" fontId="9" fillId="0" borderId="82" xfId="136" applyFont="1" applyBorder="1" applyAlignment="1">
      <alignment horizontal="center" vertical="top"/>
    </xf>
    <xf numFmtId="0" fontId="9" fillId="0" borderId="90" xfId="136" applyFont="1" applyBorder="1" applyAlignment="1">
      <alignment horizontal="center" vertical="top"/>
    </xf>
    <xf numFmtId="0" fontId="9" fillId="0" borderId="10" xfId="136" applyFont="1" applyBorder="1" applyAlignment="1">
      <alignment horizontal="center" vertical="top"/>
    </xf>
    <xf numFmtId="0" fontId="9" fillId="0" borderId="14" xfId="136" applyFont="1" applyBorder="1" applyAlignment="1">
      <alignment horizontal="center" vertical="top"/>
    </xf>
    <xf numFmtId="0" fontId="9" fillId="0" borderId="14" xfId="136" applyFont="1" applyBorder="1" applyAlignment="1">
      <alignment horizontal="left" vertical="top"/>
    </xf>
    <xf numFmtId="0" fontId="9" fillId="0" borderId="56" xfId="136" applyFont="1" applyBorder="1" applyAlignment="1">
      <alignment horizontal="center" vertical="top"/>
    </xf>
    <xf numFmtId="0" fontId="9" fillId="0" borderId="91" xfId="136" applyFont="1" applyBorder="1" applyAlignment="1">
      <alignment horizontal="center" vertical="top"/>
    </xf>
    <xf numFmtId="0" fontId="9" fillId="0" borderId="12" xfId="136" applyFont="1" applyBorder="1" applyAlignment="1">
      <alignment horizontal="center" vertical="top"/>
    </xf>
    <xf numFmtId="0" fontId="9" fillId="0" borderId="15" xfId="136" applyFont="1" applyBorder="1" applyAlignment="1">
      <alignment horizontal="left" vertical="top"/>
    </xf>
    <xf numFmtId="0" fontId="9" fillId="0" borderId="92" xfId="136" applyFont="1" applyBorder="1" applyAlignment="1">
      <alignment horizontal="center" vertical="top"/>
    </xf>
    <xf numFmtId="0" fontId="9" fillId="0" borderId="93" xfId="136" applyFont="1" applyBorder="1" applyAlignment="1">
      <alignment horizontal="center" vertical="top"/>
    </xf>
    <xf numFmtId="0" fontId="9" fillId="0" borderId="12" xfId="136" applyFont="1" applyBorder="1" applyAlignment="1">
      <alignment horizontal="center" vertical="top" wrapText="1"/>
    </xf>
    <xf numFmtId="0" fontId="9" fillId="0" borderId="76" xfId="136" applyFont="1" applyBorder="1" applyAlignment="1">
      <alignment horizontal="center" vertical="top"/>
    </xf>
    <xf numFmtId="0" fontId="9" fillId="0" borderId="94" xfId="136" applyFont="1" applyBorder="1" applyAlignment="1">
      <alignment horizontal="center" vertical="top"/>
    </xf>
    <xf numFmtId="0" fontId="9" fillId="0" borderId="95" xfId="136" applyFont="1" applyBorder="1" applyAlignment="1">
      <alignment horizontal="center" vertical="top"/>
    </xf>
    <xf numFmtId="0" fontId="9" fillId="0" borderId="96" xfId="136" applyFont="1" applyBorder="1" applyAlignment="1">
      <alignment horizontal="center" vertical="top"/>
    </xf>
    <xf numFmtId="0" fontId="9" fillId="0" borderId="97" xfId="136" applyFont="1" applyBorder="1" applyAlignment="1">
      <alignment horizontal="center" vertical="top"/>
    </xf>
    <xf numFmtId="0" fontId="9" fillId="0" borderId="97" xfId="136" applyFont="1" applyBorder="1" applyAlignment="1">
      <alignment horizontal="left" vertical="top"/>
    </xf>
    <xf numFmtId="0" fontId="9" fillId="0" borderId="13" xfId="136" applyFont="1" applyBorder="1" applyAlignment="1">
      <alignment horizontal="center" vertical="top" wrapText="1"/>
    </xf>
    <xf numFmtId="0" fontId="24" fillId="0" borderId="11" xfId="0" applyFont="1" applyBorder="1" applyAlignment="1">
      <alignment vertical="center" wrapText="1"/>
    </xf>
    <xf numFmtId="0" fontId="24" fillId="0" borderId="11" xfId="0" applyFont="1" applyBorder="1" applyAlignment="1">
      <alignment horizontal="center" vertical="center" wrapText="1"/>
    </xf>
    <xf numFmtId="0" fontId="24" fillId="0" borderId="0" xfId="0" applyFont="1" applyAlignment="1">
      <alignment vertical="center" wrapText="1"/>
    </xf>
    <xf numFmtId="0" fontId="24" fillId="0" borderId="11" xfId="0" applyFont="1" applyBorder="1" applyAlignment="1" applyProtection="1">
      <alignment vertical="center" wrapText="1"/>
      <protection locked="0"/>
    </xf>
    <xf numFmtId="0" fontId="24" fillId="0" borderId="11" xfId="0" applyFont="1" applyBorder="1" applyAlignment="1">
      <alignment horizontal="distributed" vertical="center" wrapText="1"/>
    </xf>
    <xf numFmtId="0" fontId="101" fillId="0" borderId="0" xfId="0" applyFont="1" applyAlignment="1">
      <alignment horizontal="right" vertical="center"/>
    </xf>
    <xf numFmtId="0" fontId="24" fillId="0" borderId="11" xfId="0" applyFont="1" applyBorder="1" applyAlignment="1">
      <alignment vertical="distributed" wrapText="1"/>
    </xf>
    <xf numFmtId="0" fontId="32" fillId="0" borderId="55" xfId="0" applyFont="1" applyBorder="1" applyAlignment="1">
      <alignment horizontal="distributed" vertical="center"/>
    </xf>
    <xf numFmtId="0" fontId="35" fillId="0" borderId="0" xfId="128" applyFont="1" applyAlignment="1" applyProtection="1">
      <alignment vertical="center"/>
      <protection locked="0"/>
    </xf>
    <xf numFmtId="0" fontId="30" fillId="0" borderId="0" xfId="128" applyFont="1" applyAlignment="1">
      <alignment vertical="center"/>
    </xf>
    <xf numFmtId="0" fontId="30" fillId="0" borderId="0" xfId="128" applyFont="1" applyAlignment="1">
      <alignment horizontal="right" vertical="center"/>
    </xf>
    <xf numFmtId="0" fontId="30" fillId="0" borderId="0" xfId="128" applyFont="1" applyAlignment="1" applyProtection="1">
      <alignment vertical="center"/>
      <protection locked="0"/>
    </xf>
    <xf numFmtId="0" fontId="30" fillId="0" borderId="0" xfId="128" applyFont="1" applyAlignment="1">
      <alignment horizontal="center" vertical="center"/>
    </xf>
    <xf numFmtId="0" fontId="30" fillId="0" borderId="0" xfId="128" applyFont="1"/>
    <xf numFmtId="0" fontId="0" fillId="0" borderId="0" xfId="0" applyProtection="1">
      <alignment vertical="center"/>
      <protection locked="0"/>
    </xf>
    <xf numFmtId="0" fontId="35" fillId="0" borderId="0" xfId="0" applyFont="1">
      <alignment vertical="center"/>
    </xf>
    <xf numFmtId="0" fontId="35" fillId="0" borderId="0" xfId="0" applyFont="1" applyAlignment="1">
      <alignment horizontal="center" vertical="center"/>
    </xf>
    <xf numFmtId="0" fontId="35" fillId="0" borderId="21" xfId="0" applyFont="1" applyBorder="1" applyAlignment="1">
      <alignment horizontal="left" vertical="center"/>
    </xf>
    <xf numFmtId="0" fontId="35" fillId="0" borderId="52" xfId="0" applyFont="1" applyBorder="1">
      <alignment vertical="center"/>
    </xf>
    <xf numFmtId="0" fontId="35" fillId="0" borderId="32" xfId="0" applyFont="1" applyBorder="1" applyAlignment="1">
      <alignment horizontal="right" vertical="center"/>
    </xf>
    <xf numFmtId="0" fontId="35" fillId="0" borderId="12" xfId="0" applyFont="1" applyBorder="1">
      <alignment vertical="center"/>
    </xf>
    <xf numFmtId="0" fontId="35" fillId="0" borderId="15" xfId="0" applyFont="1" applyBorder="1">
      <alignment vertical="center"/>
    </xf>
    <xf numFmtId="0" fontId="35" fillId="0" borderId="21" xfId="0" applyFont="1" applyBorder="1" applyAlignment="1">
      <alignment vertical="top"/>
    </xf>
    <xf numFmtId="0" fontId="35" fillId="0" borderId="32" xfId="0" applyFont="1" applyBorder="1">
      <alignment vertical="center"/>
    </xf>
    <xf numFmtId="0" fontId="35" fillId="0" borderId="13" xfId="0" applyFont="1" applyBorder="1">
      <alignment vertical="center"/>
    </xf>
    <xf numFmtId="0" fontId="35" fillId="0" borderId="55" xfId="0" applyFont="1" applyBorder="1">
      <alignment vertical="center"/>
    </xf>
    <xf numFmtId="0" fontId="35" fillId="0" borderId="22" xfId="0" applyFont="1" applyBorder="1">
      <alignment vertical="center"/>
    </xf>
    <xf numFmtId="49" fontId="35" fillId="0" borderId="0" xfId="0" applyNumberFormat="1" applyFont="1" applyAlignment="1">
      <alignment horizontal="right" vertical="center"/>
    </xf>
    <xf numFmtId="0" fontId="32" fillId="0" borderId="0" xfId="0" applyFont="1" applyAlignment="1">
      <alignment horizontal="distributed" vertical="center"/>
    </xf>
    <xf numFmtId="0" fontId="32" fillId="0" borderId="0" xfId="0" applyFont="1" applyAlignment="1" applyProtection="1">
      <alignment horizontal="left" vertical="center" shrinkToFit="1"/>
      <protection locked="0"/>
    </xf>
    <xf numFmtId="0" fontId="0" fillId="0" borderId="55" xfId="0" applyBorder="1" applyAlignment="1">
      <alignment horizontal="distributed" vertical="center"/>
    </xf>
    <xf numFmtId="0" fontId="0" fillId="0" borderId="0" xfId="0" applyAlignment="1">
      <alignment horizontal="distributed" vertical="center"/>
    </xf>
    <xf numFmtId="0" fontId="104" fillId="0" borderId="0" xfId="0" applyFont="1">
      <alignment vertical="center"/>
    </xf>
    <xf numFmtId="0" fontId="32" fillId="0" borderId="0" xfId="0" applyFont="1" applyAlignment="1" applyProtection="1">
      <alignment vertical="center" shrinkToFit="1"/>
      <protection locked="0"/>
    </xf>
    <xf numFmtId="0" fontId="0" fillId="0" borderId="0" xfId="0" applyAlignment="1" applyProtection="1">
      <alignment vertical="center" shrinkToFit="1"/>
      <protection locked="0"/>
    </xf>
    <xf numFmtId="0" fontId="0" fillId="0" borderId="0" xfId="0" applyAlignment="1" applyProtection="1">
      <alignment horizontal="center" vertical="center" shrinkToFit="1"/>
      <protection locked="0"/>
    </xf>
    <xf numFmtId="0" fontId="35" fillId="0" borderId="21" xfId="0" applyFont="1" applyBorder="1">
      <alignment vertical="center"/>
    </xf>
    <xf numFmtId="0" fontId="35" fillId="0" borderId="0" xfId="0" applyFont="1" applyAlignment="1">
      <alignment horizontal="left" vertical="center"/>
    </xf>
    <xf numFmtId="49" fontId="35" fillId="0" borderId="0" xfId="0" applyNumberFormat="1" applyFont="1">
      <alignment vertical="center"/>
    </xf>
    <xf numFmtId="49" fontId="32" fillId="0" borderId="0" xfId="0" applyNumberFormat="1" applyFont="1" applyAlignment="1" applyProtection="1">
      <alignment vertical="center" shrinkToFit="1"/>
      <protection locked="0"/>
    </xf>
    <xf numFmtId="0" fontId="32" fillId="0" borderId="0" xfId="0" applyFont="1" applyProtection="1">
      <alignment vertical="center"/>
      <protection locked="0"/>
    </xf>
    <xf numFmtId="0" fontId="32" fillId="0" borderId="15" xfId="0" applyFont="1" applyBorder="1" applyProtection="1">
      <alignment vertical="center"/>
      <protection locked="0"/>
    </xf>
    <xf numFmtId="0" fontId="32" fillId="0" borderId="0" xfId="0" applyFont="1" applyAlignment="1" applyProtection="1">
      <alignment horizontal="center" vertical="center" shrinkToFit="1"/>
      <protection locked="0"/>
    </xf>
    <xf numFmtId="0" fontId="32" fillId="0" borderId="15" xfId="0" applyFont="1" applyBorder="1" applyAlignment="1" applyProtection="1">
      <alignment vertical="center" shrinkToFit="1"/>
      <protection locked="0"/>
    </xf>
    <xf numFmtId="0" fontId="32" fillId="0" borderId="55" xfId="0" applyFont="1" applyBorder="1" applyAlignment="1" applyProtection="1">
      <alignment vertical="center" shrinkToFit="1"/>
      <protection locked="0"/>
    </xf>
    <xf numFmtId="0" fontId="32" fillId="0" borderId="22" xfId="0" applyFont="1" applyBorder="1" applyAlignment="1" applyProtection="1">
      <alignment vertical="center" shrinkToFit="1"/>
      <protection locked="0"/>
    </xf>
    <xf numFmtId="0" fontId="32" fillId="0" borderId="15" xfId="0" applyFont="1" applyBorder="1" applyAlignment="1">
      <alignment vertical="center" shrinkToFit="1"/>
    </xf>
    <xf numFmtId="49" fontId="0" fillId="0" borderId="0" xfId="0" applyNumberFormat="1" applyAlignment="1" applyProtection="1">
      <alignment vertical="center" shrinkToFit="1"/>
      <protection locked="0"/>
    </xf>
    <xf numFmtId="0" fontId="32"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24" fillId="0" borderId="0" xfId="0" applyFont="1" applyAlignment="1" applyProtection="1">
      <alignment vertical="center" shrinkToFit="1"/>
      <protection locked="0"/>
    </xf>
    <xf numFmtId="49" fontId="32" fillId="0" borderId="55" xfId="0" applyNumberFormat="1" applyFont="1" applyBorder="1" applyAlignment="1" applyProtection="1">
      <alignment vertical="center" shrinkToFit="1"/>
      <protection locked="0"/>
    </xf>
    <xf numFmtId="0" fontId="24" fillId="0" borderId="55" xfId="0" applyFont="1" applyBorder="1" applyAlignment="1" applyProtection="1">
      <alignment vertical="center" shrinkToFit="1"/>
      <protection locked="0"/>
    </xf>
    <xf numFmtId="0" fontId="30" fillId="33" borderId="0" xfId="128" applyFont="1" applyFill="1" applyAlignment="1" applyProtection="1">
      <alignment vertical="center"/>
      <protection locked="0"/>
    </xf>
    <xf numFmtId="0" fontId="35" fillId="35" borderId="0" xfId="0" applyFont="1" applyFill="1">
      <alignment vertical="center"/>
    </xf>
    <xf numFmtId="0" fontId="35" fillId="33" borderId="0" xfId="128" applyFont="1" applyFill="1" applyAlignment="1" applyProtection="1">
      <alignment vertical="center"/>
      <protection locked="0"/>
    </xf>
    <xf numFmtId="0" fontId="22" fillId="0" borderId="0" xfId="128" applyFont="1"/>
    <xf numFmtId="0" fontId="35" fillId="33" borderId="0" xfId="0" applyFont="1" applyFill="1">
      <alignment vertical="center"/>
    </xf>
    <xf numFmtId="0" fontId="128" fillId="0" borderId="0" xfId="137">
      <alignment vertical="center"/>
    </xf>
    <xf numFmtId="0" fontId="30" fillId="0" borderId="0" xfId="137" applyFont="1">
      <alignment vertical="center"/>
    </xf>
    <xf numFmtId="0" fontId="30" fillId="0" borderId="0" xfId="137" applyFont="1" applyAlignment="1">
      <alignment horizontal="left" vertical="center"/>
    </xf>
    <xf numFmtId="0" fontId="30" fillId="0" borderId="0" xfId="137" applyFont="1" applyAlignment="1">
      <alignment horizontal="left" vertical="top"/>
    </xf>
    <xf numFmtId="0" fontId="30" fillId="0" borderId="0" xfId="137" applyFont="1" applyAlignment="1">
      <alignment horizontal="center" vertical="center"/>
    </xf>
    <xf numFmtId="0" fontId="30" fillId="0" borderId="10" xfId="137" applyFont="1" applyBorder="1">
      <alignment vertical="center"/>
    </xf>
    <xf numFmtId="0" fontId="30" fillId="0" borderId="50" xfId="137" applyFont="1" applyBorder="1">
      <alignment vertical="center"/>
    </xf>
    <xf numFmtId="0" fontId="30" fillId="0" borderId="14" xfId="137" applyFont="1" applyBorder="1">
      <alignment vertical="center"/>
    </xf>
    <xf numFmtId="0" fontId="30" fillId="0" borderId="21" xfId="137" applyFont="1" applyBorder="1">
      <alignment vertical="center"/>
    </xf>
    <xf numFmtId="0" fontId="30" fillId="0" borderId="52" xfId="137" applyFont="1" applyBorder="1">
      <alignment vertical="center"/>
    </xf>
    <xf numFmtId="0" fontId="30" fillId="0" borderId="32" xfId="137" applyFont="1" applyBorder="1">
      <alignment vertical="center"/>
    </xf>
    <xf numFmtId="0" fontId="30" fillId="0" borderId="12" xfId="137" applyFont="1" applyBorder="1">
      <alignment vertical="center"/>
    </xf>
    <xf numFmtId="0" fontId="30" fillId="0" borderId="15" xfId="137" applyFont="1" applyBorder="1">
      <alignment vertical="center"/>
    </xf>
    <xf numFmtId="0" fontId="30" fillId="0" borderId="13" xfId="137" applyFont="1" applyBorder="1">
      <alignment vertical="center"/>
    </xf>
    <xf numFmtId="0" fontId="30" fillId="0" borderId="55" xfId="137" applyFont="1" applyBorder="1">
      <alignment vertical="center"/>
    </xf>
    <xf numFmtId="0" fontId="30" fillId="0" borderId="22" xfId="137" applyFont="1" applyBorder="1">
      <alignment vertical="center"/>
    </xf>
    <xf numFmtId="0" fontId="128" fillId="0" borderId="0" xfId="137" applyAlignment="1">
      <alignment horizontal="left" vertical="center"/>
    </xf>
    <xf numFmtId="0" fontId="32" fillId="0" borderId="0" xfId="137" applyFont="1" applyAlignment="1">
      <alignment horizontal="left" vertical="center"/>
    </xf>
    <xf numFmtId="0" fontId="32" fillId="0" borderId="10" xfId="137" applyFont="1" applyBorder="1">
      <alignment vertical="center"/>
    </xf>
    <xf numFmtId="0" fontId="32" fillId="0" borderId="50" xfId="137" applyFont="1" applyBorder="1">
      <alignment vertical="center"/>
    </xf>
    <xf numFmtId="0" fontId="32" fillId="0" borderId="14" xfId="137" applyFont="1" applyBorder="1">
      <alignment vertical="center"/>
    </xf>
    <xf numFmtId="0" fontId="32" fillId="0" borderId="50" xfId="137" applyFont="1" applyBorder="1" applyAlignment="1">
      <alignment horizontal="center" vertical="center"/>
    </xf>
    <xf numFmtId="0" fontId="32" fillId="0" borderId="12" xfId="137" applyFont="1" applyBorder="1">
      <alignment vertical="center"/>
    </xf>
    <xf numFmtId="0" fontId="32" fillId="0" borderId="0" xfId="137" applyFont="1">
      <alignment vertical="center"/>
    </xf>
    <xf numFmtId="0" fontId="32" fillId="0" borderId="15" xfId="137" applyFont="1" applyBorder="1">
      <alignment vertical="center"/>
    </xf>
    <xf numFmtId="0" fontId="32" fillId="0" borderId="13" xfId="137" applyFont="1" applyBorder="1">
      <alignment vertical="center"/>
    </xf>
    <xf numFmtId="0" fontId="32" fillId="0" borderId="55" xfId="137" applyFont="1" applyBorder="1">
      <alignment vertical="center"/>
    </xf>
    <xf numFmtId="0" fontId="32" fillId="0" borderId="55" xfId="137" applyFont="1" applyBorder="1" applyAlignment="1">
      <alignment horizontal="center" vertical="center"/>
    </xf>
    <xf numFmtId="0" fontId="32" fillId="0" borderId="22" xfId="137" applyFont="1" applyBorder="1">
      <alignment vertical="center"/>
    </xf>
    <xf numFmtId="0" fontId="105" fillId="0" borderId="12" xfId="137" applyFont="1" applyBorder="1">
      <alignment vertical="center"/>
    </xf>
    <xf numFmtId="0" fontId="32" fillId="0" borderId="0" xfId="137" applyFont="1" applyAlignment="1">
      <alignment horizontal="center" vertical="center"/>
    </xf>
    <xf numFmtId="0" fontId="32" fillId="0" borderId="15" xfId="137" applyFont="1" applyBorder="1" applyAlignment="1">
      <alignment horizontal="center" vertical="center"/>
    </xf>
    <xf numFmtId="0" fontId="105" fillId="0" borderId="13" xfId="137" applyFont="1" applyBorder="1">
      <alignment vertical="center"/>
    </xf>
    <xf numFmtId="0" fontId="32" fillId="0" borderId="22" xfId="137" applyFont="1" applyBorder="1" applyAlignment="1">
      <alignment horizontal="center" vertical="center"/>
    </xf>
    <xf numFmtId="0" fontId="7" fillId="0" borderId="0" xfId="138" applyFont="1">
      <alignment vertical="center"/>
    </xf>
    <xf numFmtId="0" fontId="20" fillId="25" borderId="11" xfId="138" applyFont="1" applyFill="1" applyBorder="1" applyAlignment="1" applyProtection="1">
      <alignment horizontal="center" vertical="center"/>
      <protection locked="0" hidden="1"/>
    </xf>
    <xf numFmtId="0" fontId="21" fillId="27" borderId="11" xfId="138" applyFont="1" applyFill="1" applyBorder="1" applyProtection="1">
      <alignment vertical="center"/>
      <protection locked="0" hidden="1"/>
    </xf>
    <xf numFmtId="0" fontId="21" fillId="26" borderId="11" xfId="138" applyFont="1" applyFill="1" applyBorder="1" applyAlignment="1" applyProtection="1">
      <alignment horizontal="right" vertical="center"/>
      <protection locked="0" hidden="1"/>
    </xf>
    <xf numFmtId="0" fontId="21" fillId="38" borderId="11" xfId="138" applyFont="1" applyFill="1" applyBorder="1" applyProtection="1">
      <alignment vertical="center"/>
      <protection locked="0" hidden="1"/>
    </xf>
    <xf numFmtId="0" fontId="35" fillId="0" borderId="0" xfId="139" applyFont="1" applyAlignment="1">
      <alignment vertical="center"/>
    </xf>
    <xf numFmtId="0" fontId="30" fillId="0" borderId="0" xfId="139" applyFont="1" applyAlignment="1">
      <alignment vertical="center"/>
    </xf>
    <xf numFmtId="0" fontId="35" fillId="0" borderId="0" xfId="139" applyFont="1" applyAlignment="1">
      <alignment horizontal="left" vertical="center"/>
    </xf>
    <xf numFmtId="0" fontId="35" fillId="0" borderId="0" xfId="139" applyFont="1" applyAlignment="1">
      <alignment horizontal="center" vertical="center"/>
    </xf>
    <xf numFmtId="0" fontId="128" fillId="0" borderId="0" xfId="138">
      <alignment vertical="center"/>
    </xf>
    <xf numFmtId="0" fontId="35" fillId="0" borderId="50" xfId="139" applyFont="1" applyBorder="1" applyAlignment="1">
      <alignment vertical="center"/>
    </xf>
    <xf numFmtId="0" fontId="35" fillId="0" borderId="55" xfId="139" applyFont="1" applyBorder="1" applyAlignment="1">
      <alignment vertical="center"/>
    </xf>
    <xf numFmtId="0" fontId="35" fillId="0" borderId="0" xfId="138" applyFont="1" applyAlignment="1">
      <alignment horizontal="center" vertical="center"/>
    </xf>
    <xf numFmtId="0" fontId="35" fillId="0" borderId="52" xfId="138" applyFont="1" applyBorder="1">
      <alignment vertical="center"/>
    </xf>
    <xf numFmtId="0" fontId="35" fillId="35" borderId="0" xfId="138" applyFont="1" applyFill="1">
      <alignment vertical="center"/>
    </xf>
    <xf numFmtId="0" fontId="32" fillId="35" borderId="0" xfId="0" applyFont="1" applyFill="1" applyAlignment="1" applyProtection="1">
      <alignment horizontal="right" vertical="center" shrinkToFit="1"/>
      <protection locked="0"/>
    </xf>
    <xf numFmtId="0" fontId="35" fillId="38" borderId="50" xfId="138" applyFont="1" applyFill="1" applyBorder="1">
      <alignment vertical="center"/>
    </xf>
    <xf numFmtId="0" fontId="35" fillId="38" borderId="0" xfId="138" applyFont="1" applyFill="1">
      <alignment vertical="center"/>
    </xf>
    <xf numFmtId="0" fontId="35" fillId="38" borderId="55" xfId="138" applyFont="1" applyFill="1" applyBorder="1">
      <alignment vertical="center"/>
    </xf>
    <xf numFmtId="0" fontId="35" fillId="0" borderId="0" xfId="138" applyFont="1" applyAlignment="1">
      <alignment horizontal="left" vertical="center"/>
    </xf>
    <xf numFmtId="0" fontId="30" fillId="33" borderId="0" xfId="139" applyFont="1" applyFill="1" applyAlignment="1" applyProtection="1">
      <alignment vertical="center"/>
      <protection locked="0"/>
    </xf>
    <xf numFmtId="0" fontId="30" fillId="0" borderId="0" xfId="128" applyFont="1" applyAlignment="1">
      <alignment vertical="top"/>
    </xf>
    <xf numFmtId="0" fontId="35" fillId="0" borderId="0" xfId="128" applyFont="1" applyAlignment="1">
      <alignment vertical="top"/>
    </xf>
    <xf numFmtId="0" fontId="35" fillId="0" borderId="0" xfId="0" applyFont="1" applyAlignment="1">
      <alignment vertical="top"/>
    </xf>
    <xf numFmtId="0" fontId="30" fillId="33" borderId="0" xfId="128" applyFont="1" applyFill="1" applyAlignment="1" applyProtection="1">
      <alignment horizontal="right" vertical="center"/>
      <protection locked="0"/>
    </xf>
    <xf numFmtId="0" fontId="30" fillId="0" borderId="0" xfId="128" applyFont="1" applyAlignment="1" applyProtection="1">
      <alignment vertical="top"/>
      <protection locked="0"/>
    </xf>
    <xf numFmtId="0" fontId="5" fillId="0" borderId="0" xfId="140" applyFont="1" applyAlignment="1">
      <alignment vertical="center" shrinkToFit="1"/>
    </xf>
    <xf numFmtId="0" fontId="128" fillId="0" borderId="0" xfId="140" applyAlignment="1">
      <alignment vertical="center" shrinkToFit="1"/>
    </xf>
    <xf numFmtId="0" fontId="8" fillId="0" borderId="0" xfId="140" applyFont="1" applyAlignment="1">
      <alignment horizontal="center" vertical="center"/>
    </xf>
    <xf numFmtId="0" fontId="5" fillId="0" borderId="0" xfId="140" applyFont="1" applyAlignment="1">
      <alignment vertical="center"/>
    </xf>
    <xf numFmtId="0" fontId="3" fillId="0" borderId="0" xfId="140" applyFont="1" applyAlignment="1">
      <alignment horizontal="left" vertical="top"/>
    </xf>
    <xf numFmtId="0" fontId="5" fillId="0" borderId="0" xfId="140" applyFont="1" applyAlignment="1">
      <alignment horizontal="center" vertical="center"/>
    </xf>
    <xf numFmtId="0" fontId="8" fillId="0" borderId="0" xfId="140" applyFont="1" applyAlignment="1">
      <alignment vertical="center" wrapText="1" shrinkToFit="1"/>
    </xf>
    <xf numFmtId="0" fontId="11" fillId="0" borderId="46" xfId="140" applyFont="1" applyBorder="1" applyAlignment="1">
      <alignment vertical="center" shrinkToFit="1"/>
    </xf>
    <xf numFmtId="0" fontId="12" fillId="0" borderId="46" xfId="140" applyFont="1" applyBorder="1" applyAlignment="1" applyProtection="1">
      <alignment vertical="center" shrinkToFit="1"/>
      <protection locked="0"/>
    </xf>
    <xf numFmtId="0" fontId="9" fillId="0" borderId="46" xfId="140" applyFont="1" applyBorder="1" applyAlignment="1" applyProtection="1">
      <alignment vertical="center" shrinkToFit="1"/>
      <protection locked="0"/>
    </xf>
    <xf numFmtId="0" fontId="9" fillId="0" borderId="72" xfId="140" applyFont="1" applyBorder="1" applyAlignment="1" applyProtection="1">
      <alignment vertical="center" shrinkToFit="1"/>
      <protection locked="0"/>
    </xf>
    <xf numFmtId="0" fontId="11" fillId="0" borderId="0" xfId="140" applyFont="1" applyAlignment="1">
      <alignment vertical="center" shrinkToFit="1"/>
    </xf>
    <xf numFmtId="0" fontId="12" fillId="0" borderId="0" xfId="140" applyFont="1" applyAlignment="1" applyProtection="1">
      <alignment vertical="center" shrinkToFit="1"/>
      <protection locked="0"/>
    </xf>
    <xf numFmtId="0" fontId="9" fillId="0" borderId="0" xfId="140" applyFont="1" applyAlignment="1" applyProtection="1">
      <alignment vertical="center" shrinkToFit="1"/>
      <protection locked="0"/>
    </xf>
    <xf numFmtId="0" fontId="9" fillId="0" borderId="51" xfId="140" applyFont="1" applyBorder="1" applyAlignment="1" applyProtection="1">
      <alignment vertical="center" shrinkToFit="1"/>
      <protection locked="0"/>
    </xf>
    <xf numFmtId="0" fontId="11" fillId="0" borderId="0" xfId="140" applyFont="1" applyAlignment="1" applyProtection="1">
      <alignment vertical="center" shrinkToFit="1"/>
      <protection locked="0"/>
    </xf>
    <xf numFmtId="0" fontId="11" fillId="0" borderId="51" xfId="140" applyFont="1" applyBorder="1" applyAlignment="1" applyProtection="1">
      <alignment vertical="center" shrinkToFit="1"/>
      <protection locked="0"/>
    </xf>
    <xf numFmtId="0" fontId="13" fillId="0" borderId="0" xfId="140" applyFont="1" applyAlignment="1">
      <alignment vertical="center" shrinkToFit="1"/>
    </xf>
    <xf numFmtId="0" fontId="13" fillId="0" borderId="0" xfId="140" applyFont="1" applyAlignment="1">
      <alignment horizontal="left" vertical="center"/>
    </xf>
    <xf numFmtId="0" fontId="13" fillId="0" borderId="51" xfId="140" applyFont="1" applyBorder="1" applyAlignment="1">
      <alignment horizontal="left" vertical="center"/>
    </xf>
    <xf numFmtId="0" fontId="11" fillId="0" borderId="0" xfId="140" applyFont="1" applyAlignment="1">
      <alignment horizontal="left" vertical="center"/>
    </xf>
    <xf numFmtId="0" fontId="30" fillId="0" borderId="0" xfId="138" applyFont="1">
      <alignment vertical="center"/>
    </xf>
    <xf numFmtId="0" fontId="31" fillId="0" borderId="55" xfId="138" applyFont="1" applyBorder="1">
      <alignment vertical="center"/>
    </xf>
    <xf numFmtId="0" fontId="72" fillId="0" borderId="55" xfId="138" applyFont="1" applyBorder="1">
      <alignment vertical="center"/>
    </xf>
    <xf numFmtId="0" fontId="31" fillId="0" borderId="0" xfId="138" applyFont="1">
      <alignment vertical="center"/>
    </xf>
    <xf numFmtId="0" fontId="72" fillId="37" borderId="0" xfId="138" applyFont="1" applyFill="1">
      <alignment vertical="center"/>
    </xf>
    <xf numFmtId="0" fontId="31" fillId="37" borderId="0" xfId="138" applyFont="1" applyFill="1">
      <alignment vertical="center"/>
    </xf>
    <xf numFmtId="0" fontId="30" fillId="0" borderId="55" xfId="138" applyFont="1" applyBorder="1">
      <alignment vertical="center"/>
    </xf>
    <xf numFmtId="0" fontId="32" fillId="0" borderId="50" xfId="0" applyFont="1" applyBorder="1" applyAlignment="1">
      <alignment horizontal="distributed" vertical="center"/>
    </xf>
    <xf numFmtId="0" fontId="32" fillId="0" borderId="55" xfId="0" applyFont="1" applyBorder="1" applyAlignment="1">
      <alignment horizontal="right" vertical="center"/>
    </xf>
    <xf numFmtId="0" fontId="32" fillId="36" borderId="0" xfId="0" applyFont="1" applyFill="1" applyAlignment="1" applyProtection="1">
      <alignment horizontal="center" vertical="center" shrinkToFit="1"/>
      <protection locked="0"/>
    </xf>
    <xf numFmtId="0" fontId="32" fillId="36" borderId="0" xfId="0" applyFont="1" applyFill="1" applyAlignment="1" applyProtection="1">
      <alignment horizontal="left" vertical="center" shrinkToFit="1"/>
      <protection locked="0"/>
    </xf>
    <xf numFmtId="0" fontId="30" fillId="0" borderId="50" xfId="138" applyFont="1" applyBorder="1">
      <alignment vertical="center"/>
    </xf>
    <xf numFmtId="0" fontId="35" fillId="38" borderId="0" xfId="128" applyFont="1" applyFill="1" applyAlignment="1" applyProtection="1">
      <alignment vertical="center"/>
      <protection locked="0"/>
    </xf>
    <xf numFmtId="0" fontId="30" fillId="38" borderId="0" xfId="128" applyFont="1" applyFill="1" applyAlignment="1" applyProtection="1">
      <alignment vertical="center"/>
      <protection locked="0"/>
    </xf>
    <xf numFmtId="0" fontId="35" fillId="33" borderId="0" xfId="52" applyFont="1" applyFill="1" applyAlignment="1" applyProtection="1">
      <alignment vertical="center"/>
      <protection locked="0"/>
    </xf>
    <xf numFmtId="0" fontId="35" fillId="33" borderId="0" xfId="128" applyFont="1" applyFill="1" applyAlignment="1" applyProtection="1">
      <alignment horizontal="center" vertical="center"/>
      <protection locked="0"/>
    </xf>
    <xf numFmtId="0" fontId="35" fillId="35" borderId="0" xfId="128" applyFont="1" applyFill="1" applyAlignment="1" applyProtection="1">
      <alignment horizontal="center" vertical="center"/>
      <protection locked="0"/>
    </xf>
    <xf numFmtId="0" fontId="32" fillId="0" borderId="55" xfId="138" applyFont="1" applyBorder="1">
      <alignment vertical="center"/>
    </xf>
    <xf numFmtId="0" fontId="32" fillId="0" borderId="0" xfId="138" applyFont="1">
      <alignment vertical="center"/>
    </xf>
    <xf numFmtId="0" fontId="32" fillId="0" borderId="0" xfId="138" applyFont="1" applyAlignment="1">
      <alignment horizontal="right" vertical="center"/>
    </xf>
    <xf numFmtId="0" fontId="30" fillId="0" borderId="55" xfId="138" applyFont="1" applyBorder="1" applyAlignment="1">
      <alignment horizontal="left" vertical="center"/>
    </xf>
    <xf numFmtId="0" fontId="32" fillId="33" borderId="0" xfId="0" applyFont="1" applyFill="1" applyAlignment="1" applyProtection="1">
      <alignment horizontal="center" vertical="center" shrinkToFit="1"/>
      <protection locked="0"/>
    </xf>
    <xf numFmtId="0" fontId="32" fillId="0" borderId="23" xfId="0" applyFont="1" applyBorder="1">
      <alignment vertical="center"/>
    </xf>
    <xf numFmtId="0" fontId="32" fillId="0" borderId="54" xfId="0" applyFont="1" applyBorder="1">
      <alignment vertical="center"/>
    </xf>
    <xf numFmtId="0" fontId="32" fillId="0" borderId="109" xfId="0" applyFont="1" applyBorder="1">
      <alignment vertical="center"/>
    </xf>
    <xf numFmtId="0" fontId="32" fillId="0" borderId="110" xfId="0" applyFont="1" applyBorder="1">
      <alignment vertical="center"/>
    </xf>
    <xf numFmtId="0" fontId="24" fillId="0" borderId="0" xfId="0" applyFont="1" applyAlignment="1">
      <alignment horizontal="left" vertical="center"/>
    </xf>
    <xf numFmtId="0" fontId="32" fillId="39" borderId="0" xfId="0" applyFont="1" applyFill="1" applyAlignment="1" applyProtection="1">
      <alignment horizontal="right" vertical="center" shrinkToFit="1"/>
      <protection locked="0"/>
    </xf>
    <xf numFmtId="0" fontId="0" fillId="0" borderId="15" xfId="0" applyBorder="1" applyAlignment="1" applyProtection="1">
      <alignment horizontal="center" vertical="center" shrinkToFit="1"/>
      <protection locked="0"/>
    </xf>
    <xf numFmtId="0" fontId="32" fillId="0" borderId="21" xfId="0" applyFont="1" applyBorder="1">
      <alignment vertical="center"/>
    </xf>
    <xf numFmtId="0" fontId="32" fillId="0" borderId="52" xfId="0" applyFont="1" applyBorder="1" applyAlignment="1" applyProtection="1">
      <alignment vertical="center" wrapText="1" shrinkToFit="1"/>
      <protection locked="0"/>
    </xf>
    <xf numFmtId="0" fontId="32" fillId="0" borderId="52" xfId="0" applyFont="1" applyBorder="1" applyAlignment="1" applyProtection="1">
      <alignment vertical="center" shrinkToFit="1"/>
      <protection locked="0"/>
    </xf>
    <xf numFmtId="0" fontId="24" fillId="0" borderId="52" xfId="0" applyFont="1" applyBorder="1" applyAlignment="1" applyProtection="1">
      <alignment horizontal="center" vertical="center" shrinkToFit="1"/>
      <protection locked="0"/>
    </xf>
    <xf numFmtId="0" fontId="32" fillId="0" borderId="32" xfId="0" applyFont="1" applyBorder="1" applyAlignment="1" applyProtection="1">
      <alignment vertical="center" shrinkToFit="1"/>
      <protection locked="0"/>
    </xf>
    <xf numFmtId="0" fontId="32" fillId="0" borderId="50" xfId="0" applyFont="1" applyBorder="1" applyProtection="1">
      <alignment vertical="center"/>
      <protection locked="0"/>
    </xf>
    <xf numFmtId="0" fontId="32" fillId="0" borderId="50" xfId="0" applyFont="1" applyBorder="1" applyAlignment="1" applyProtection="1">
      <alignment vertical="center" shrinkToFit="1"/>
      <protection locked="0"/>
    </xf>
    <xf numFmtId="0" fontId="24" fillId="0" borderId="50" xfId="0" applyFont="1" applyBorder="1" applyAlignment="1" applyProtection="1">
      <alignment horizontal="center" vertical="center" shrinkToFit="1"/>
      <protection locked="0"/>
    </xf>
    <xf numFmtId="0" fontId="32" fillId="0" borderId="14" xfId="0" applyFont="1" applyBorder="1" applyAlignment="1" applyProtection="1">
      <alignment vertical="center" shrinkToFit="1"/>
      <protection locked="0"/>
    </xf>
    <xf numFmtId="0" fontId="32" fillId="39" borderId="52" xfId="0" applyFont="1" applyFill="1" applyBorder="1" applyAlignment="1" applyProtection="1">
      <alignment horizontal="center" vertical="center" shrinkToFit="1"/>
      <protection locked="0"/>
    </xf>
    <xf numFmtId="0" fontId="32" fillId="0" borderId="52" xfId="0" applyFont="1" applyBorder="1" applyProtection="1">
      <alignment vertical="center"/>
      <protection locked="0"/>
    </xf>
    <xf numFmtId="0" fontId="32" fillId="0" borderId="52" xfId="0" applyFont="1" applyBorder="1" applyAlignment="1" applyProtection="1">
      <alignment horizontal="center" vertical="center"/>
      <protection locked="0"/>
    </xf>
    <xf numFmtId="0" fontId="32" fillId="0" borderId="52" xfId="0" applyFont="1" applyBorder="1" applyAlignment="1" applyProtection="1">
      <alignment horizontal="center" vertical="center" shrinkToFit="1"/>
      <protection locked="0"/>
    </xf>
    <xf numFmtId="0" fontId="32" fillId="39" borderId="55" xfId="0" applyFont="1" applyFill="1" applyBorder="1" applyAlignment="1" applyProtection="1">
      <alignment horizontal="center" vertical="center" shrinkToFit="1"/>
      <protection locked="0"/>
    </xf>
    <xf numFmtId="0" fontId="32" fillId="0" borderId="55" xfId="0" applyFont="1" applyBorder="1" applyAlignment="1" applyProtection="1">
      <alignment horizontal="left" vertical="center"/>
      <protection locked="0"/>
    </xf>
    <xf numFmtId="0" fontId="32" fillId="0" borderId="55" xfId="0" applyFont="1" applyBorder="1" applyAlignment="1" applyProtection="1">
      <alignment horizontal="center" vertical="center"/>
      <protection locked="0"/>
    </xf>
    <xf numFmtId="0" fontId="32" fillId="0" borderId="55" xfId="0" applyFont="1" applyBorder="1" applyAlignment="1" applyProtection="1">
      <alignment horizontal="center" vertical="center" shrinkToFit="1"/>
      <protection locked="0"/>
    </xf>
    <xf numFmtId="0" fontId="24" fillId="0" borderId="55" xfId="0" applyFont="1" applyBorder="1" applyAlignment="1" applyProtection="1">
      <alignment horizontal="center" vertical="center" shrinkToFit="1"/>
      <protection locked="0"/>
    </xf>
    <xf numFmtId="0" fontId="32" fillId="36" borderId="52" xfId="0" applyFont="1" applyFill="1" applyBorder="1" applyAlignment="1">
      <alignment horizontal="center" vertical="center"/>
    </xf>
    <xf numFmtId="0" fontId="32" fillId="0" borderId="32" xfId="0" applyFont="1" applyBorder="1">
      <alignment vertical="center"/>
    </xf>
    <xf numFmtId="0" fontId="32" fillId="36" borderId="55" xfId="0" applyFont="1" applyFill="1" applyBorder="1" applyAlignment="1">
      <alignment horizontal="center" vertical="center"/>
    </xf>
    <xf numFmtId="0" fontId="32" fillId="0" borderId="50" xfId="0" applyFont="1" applyBorder="1" applyAlignment="1" applyProtection="1">
      <alignment vertical="center" wrapText="1" shrinkToFit="1"/>
      <protection locked="0"/>
    </xf>
    <xf numFmtId="1" fontId="32" fillId="0" borderId="0" xfId="0" applyNumberFormat="1" applyFont="1">
      <alignment vertical="center"/>
    </xf>
    <xf numFmtId="0" fontId="24" fillId="0" borderId="0" xfId="0" applyFont="1" applyAlignment="1" applyProtection="1">
      <alignment horizontal="center" vertical="center" shrinkToFit="1"/>
      <protection locked="0"/>
    </xf>
    <xf numFmtId="1" fontId="32" fillId="0" borderId="55" xfId="0" applyNumberFormat="1" applyFont="1" applyBorder="1">
      <alignment vertical="center"/>
    </xf>
    <xf numFmtId="0" fontId="32" fillId="39" borderId="0" xfId="0" applyFont="1" applyFill="1" applyAlignment="1" applyProtection="1">
      <alignment horizontal="center" vertical="center" shrinkToFit="1"/>
      <protection locked="0"/>
    </xf>
    <xf numFmtId="0" fontId="32" fillId="0" borderId="0" xfId="0" applyFont="1" applyAlignment="1" applyProtection="1">
      <alignment horizontal="left" vertical="center"/>
      <protection locked="0"/>
    </xf>
    <xf numFmtId="0" fontId="32" fillId="0" borderId="50" xfId="0" applyFont="1" applyBorder="1" applyAlignment="1" applyProtection="1">
      <alignment horizontal="center" vertical="center" wrapText="1" shrinkToFit="1"/>
      <protection locked="0"/>
    </xf>
    <xf numFmtId="0" fontId="32" fillId="0" borderId="14" xfId="0" applyFont="1" applyBorder="1" applyAlignment="1" applyProtection="1">
      <alignment vertical="center" wrapText="1" shrinkToFit="1"/>
      <protection locked="0"/>
    </xf>
    <xf numFmtId="0" fontId="32" fillId="0" borderId="50" xfId="0" applyFont="1" applyBorder="1" applyAlignment="1" applyProtection="1">
      <alignment horizontal="center" vertical="center" shrinkToFit="1"/>
      <protection locked="0"/>
    </xf>
    <xf numFmtId="0" fontId="32" fillId="39" borderId="0" xfId="0" applyFont="1" applyFill="1" applyAlignment="1" applyProtection="1">
      <alignment horizontal="center" vertical="center"/>
      <protection locked="0"/>
    </xf>
    <xf numFmtId="0" fontId="32" fillId="0" borderId="55" xfId="0" applyFont="1" applyBorder="1" applyProtection="1">
      <alignment vertical="center"/>
      <protection locked="0"/>
    </xf>
    <xf numFmtId="0" fontId="32" fillId="0" borderId="22" xfId="0" applyFont="1" applyBorder="1" applyProtection="1">
      <alignment vertical="center"/>
      <protection locked="0"/>
    </xf>
    <xf numFmtId="0" fontId="32" fillId="0" borderId="50" xfId="0" applyFont="1" applyBorder="1" applyAlignment="1" applyProtection="1">
      <alignment horizontal="center" vertical="center"/>
      <protection locked="0"/>
    </xf>
    <xf numFmtId="0" fontId="32" fillId="0" borderId="50" xfId="0" applyFont="1" applyBorder="1" applyAlignment="1" applyProtection="1">
      <alignment horizontal="left" vertical="center"/>
      <protection locked="0"/>
    </xf>
    <xf numFmtId="0" fontId="32" fillId="0" borderId="14" xfId="0" applyFont="1" applyBorder="1" applyProtection="1">
      <alignment vertical="center"/>
      <protection locked="0"/>
    </xf>
    <xf numFmtId="0" fontId="32" fillId="0" borderId="0" xfId="0" applyFont="1" applyAlignment="1" applyProtection="1">
      <alignment horizontal="right" vertical="center"/>
      <protection locked="0"/>
    </xf>
    <xf numFmtId="0" fontId="0" fillId="0" borderId="12" xfId="0" applyBorder="1">
      <alignment vertical="center"/>
    </xf>
    <xf numFmtId="0" fontId="0" fillId="0" borderId="13" xfId="0" applyBorder="1">
      <alignment vertical="center"/>
    </xf>
    <xf numFmtId="0" fontId="0" fillId="0" borderId="55" xfId="0" applyBorder="1">
      <alignment vertical="center"/>
    </xf>
    <xf numFmtId="0" fontId="0" fillId="0" borderId="22" xfId="0" applyBorder="1">
      <alignment vertical="center"/>
    </xf>
    <xf numFmtId="0" fontId="32" fillId="0" borderId="0" xfId="0" applyFont="1" applyAlignment="1" applyProtection="1">
      <alignment horizontal="left" vertical="top" shrinkToFit="1"/>
      <protection locked="0"/>
    </xf>
    <xf numFmtId="0" fontId="32" fillId="33" borderId="0" xfId="0" applyFont="1" applyFill="1">
      <alignment vertical="center"/>
    </xf>
    <xf numFmtId="0" fontId="107" fillId="0" borderId="0" xfId="0" applyFont="1">
      <alignment vertical="center"/>
    </xf>
    <xf numFmtId="0" fontId="107" fillId="0" borderId="0" xfId="0" applyFont="1" applyAlignment="1">
      <alignment horizontal="left" vertical="center"/>
    </xf>
    <xf numFmtId="183" fontId="30" fillId="0" borderId="0" xfId="0" applyNumberFormat="1" applyFont="1" applyAlignment="1">
      <alignment horizontal="distributed" vertical="center"/>
    </xf>
    <xf numFmtId="183" fontId="30" fillId="33" borderId="0" xfId="0" applyNumberFormat="1" applyFont="1" applyFill="1" applyAlignment="1">
      <alignment horizontal="distributed" vertical="center"/>
    </xf>
    <xf numFmtId="183" fontId="30" fillId="0" borderId="0" xfId="0" applyNumberFormat="1" applyFont="1" applyAlignment="1">
      <alignment horizontal="right" vertical="center"/>
    </xf>
    <xf numFmtId="183" fontId="30" fillId="0" borderId="0" xfId="0" applyNumberFormat="1" applyFont="1">
      <alignment vertical="center"/>
    </xf>
    <xf numFmtId="0" fontId="30" fillId="0" borderId="0" xfId="0" applyFont="1" applyAlignment="1">
      <alignment vertical="center" wrapText="1"/>
    </xf>
    <xf numFmtId="58" fontId="108" fillId="0" borderId="0" xfId="0" applyNumberFormat="1" applyFont="1" applyAlignment="1">
      <alignment horizontal="left" vertical="center"/>
    </xf>
    <xf numFmtId="0" fontId="30" fillId="38" borderId="0" xfId="0" applyFont="1" applyFill="1">
      <alignment vertical="center"/>
    </xf>
    <xf numFmtId="187" fontId="32" fillId="36" borderId="52" xfId="0" applyNumberFormat="1" applyFont="1" applyFill="1" applyBorder="1" applyAlignment="1" applyProtection="1">
      <alignment horizontal="center" vertical="center" shrinkToFit="1"/>
      <protection locked="0"/>
    </xf>
    <xf numFmtId="186" fontId="32" fillId="36" borderId="52" xfId="0" applyNumberFormat="1" applyFont="1" applyFill="1" applyBorder="1" applyAlignment="1" applyProtection="1">
      <alignment horizontal="center" vertical="center" shrinkToFit="1"/>
      <protection locked="0"/>
    </xf>
    <xf numFmtId="185" fontId="32" fillId="36" borderId="52" xfId="0" applyNumberFormat="1" applyFont="1" applyFill="1" applyBorder="1">
      <alignment vertical="center"/>
    </xf>
    <xf numFmtId="187" fontId="32" fillId="36" borderId="55" xfId="0" applyNumberFormat="1" applyFont="1" applyFill="1" applyBorder="1" applyAlignment="1" applyProtection="1">
      <alignment horizontal="center" vertical="center" shrinkToFit="1"/>
      <protection locked="0"/>
    </xf>
    <xf numFmtId="186" fontId="32" fillId="36" borderId="55" xfId="0" applyNumberFormat="1" applyFont="1" applyFill="1" applyBorder="1" applyAlignment="1" applyProtection="1">
      <alignment horizontal="center" vertical="center" shrinkToFit="1"/>
      <protection locked="0"/>
    </xf>
    <xf numFmtId="0" fontId="5" fillId="33" borderId="15" xfId="0" applyFont="1" applyFill="1" applyBorder="1" applyAlignment="1">
      <alignment horizontal="right" vertical="center" wrapText="1"/>
    </xf>
    <xf numFmtId="0" fontId="5" fillId="33" borderId="15" xfId="0" applyFont="1" applyFill="1" applyBorder="1" applyAlignment="1">
      <alignment horizontal="left" vertical="center" wrapText="1"/>
    </xf>
    <xf numFmtId="0" fontId="5" fillId="33" borderId="22" xfId="0" applyFont="1" applyFill="1" applyBorder="1" applyAlignment="1">
      <alignment horizontal="left" vertical="center" wrapText="1"/>
    </xf>
    <xf numFmtId="0" fontId="35" fillId="0" borderId="0" xfId="128" applyFont="1" applyAlignment="1">
      <alignment horizontal="right" vertical="top"/>
    </xf>
    <xf numFmtId="0" fontId="35" fillId="0" borderId="0" xfId="52" applyFont="1" applyAlignment="1">
      <alignment vertical="top"/>
    </xf>
    <xf numFmtId="0" fontId="32" fillId="0" borderId="0" xfId="0" applyFont="1" applyAlignment="1" applyProtection="1">
      <alignment vertical="top" shrinkToFit="1"/>
      <protection locked="0"/>
    </xf>
    <xf numFmtId="0" fontId="30" fillId="0" borderId="0" xfId="0" applyFont="1" applyAlignment="1">
      <alignment horizontal="left" vertical="top"/>
    </xf>
    <xf numFmtId="0" fontId="32" fillId="0" borderId="0" xfId="138" applyFont="1" applyAlignment="1">
      <alignment horizontal="center" vertical="center"/>
    </xf>
    <xf numFmtId="0" fontId="32" fillId="33" borderId="0" xfId="138" applyFont="1" applyFill="1" applyAlignment="1" applyProtection="1">
      <alignment horizontal="center" vertical="center" shrinkToFit="1"/>
      <protection locked="0"/>
    </xf>
    <xf numFmtId="0" fontId="110" fillId="0" borderId="0" xfId="138" applyFont="1">
      <alignment vertical="center"/>
    </xf>
    <xf numFmtId="0" fontId="32" fillId="0" borderId="0" xfId="138" applyFont="1" applyAlignment="1">
      <alignment vertical="top"/>
    </xf>
    <xf numFmtId="0" fontId="24" fillId="0" borderId="0" xfId="138" applyFont="1" applyAlignment="1"/>
    <xf numFmtId="0" fontId="32" fillId="0" borderId="0" xfId="138" applyFont="1" applyAlignment="1" applyProtection="1">
      <alignment vertical="center" shrinkToFit="1"/>
      <protection locked="0"/>
    </xf>
    <xf numFmtId="0" fontId="32" fillId="0" borderId="21" xfId="138" applyFont="1" applyBorder="1">
      <alignment vertical="center"/>
    </xf>
    <xf numFmtId="0" fontId="32" fillId="0" borderId="52" xfId="138" applyFont="1" applyBorder="1">
      <alignment vertical="center"/>
    </xf>
    <xf numFmtId="0" fontId="32" fillId="0" borderId="32" xfId="138" applyFont="1" applyBorder="1">
      <alignment vertical="center"/>
    </xf>
    <xf numFmtId="0" fontId="32" fillId="0" borderId="12" xfId="138" applyFont="1" applyBorder="1">
      <alignment vertical="center"/>
    </xf>
    <xf numFmtId="0" fontId="32" fillId="0" borderId="15" xfId="138" applyFont="1" applyBorder="1">
      <alignment vertical="center"/>
    </xf>
    <xf numFmtId="0" fontId="32" fillId="39" borderId="0" xfId="138" applyFont="1" applyFill="1" applyAlignment="1" applyProtection="1">
      <alignment horizontal="center" vertical="center" shrinkToFit="1"/>
      <protection locked="0"/>
    </xf>
    <xf numFmtId="0" fontId="32" fillId="0" borderId="0" xfId="138" applyFont="1" applyAlignment="1" applyProtection="1">
      <alignment horizontal="center" vertical="center" shrinkToFit="1"/>
      <protection locked="0"/>
    </xf>
    <xf numFmtId="0" fontId="32" fillId="0" borderId="52" xfId="138" applyFont="1" applyBorder="1" applyAlignment="1" applyProtection="1">
      <alignment horizontal="center" vertical="center" shrinkToFit="1"/>
      <protection locked="0"/>
    </xf>
    <xf numFmtId="0" fontId="32" fillId="0" borderId="10" xfId="138" applyFont="1" applyBorder="1">
      <alignment vertical="center"/>
    </xf>
    <xf numFmtId="0" fontId="32" fillId="0" borderId="50" xfId="138" applyFont="1" applyBorder="1">
      <alignment vertical="center"/>
    </xf>
    <xf numFmtId="0" fontId="32" fillId="0" borderId="14" xfId="138" applyFont="1" applyBorder="1">
      <alignment vertical="center"/>
    </xf>
    <xf numFmtId="0" fontId="24" fillId="0" borderId="12" xfId="138" applyFont="1" applyBorder="1">
      <alignment vertical="center"/>
    </xf>
    <xf numFmtId="0" fontId="24" fillId="0" borderId="13" xfId="138" applyFont="1" applyBorder="1">
      <alignment vertical="center"/>
    </xf>
    <xf numFmtId="0" fontId="32" fillId="0" borderId="22" xfId="138" applyFont="1" applyBorder="1">
      <alignment vertical="center"/>
    </xf>
    <xf numFmtId="0" fontId="32" fillId="0" borderId="13" xfId="138" applyFont="1" applyBorder="1">
      <alignment vertical="center"/>
    </xf>
    <xf numFmtId="0" fontId="24" fillId="0" borderId="0" xfId="138" applyFont="1">
      <alignment vertical="center"/>
    </xf>
    <xf numFmtId="0" fontId="32" fillId="33" borderId="0" xfId="138" applyFont="1" applyFill="1" applyAlignment="1">
      <alignment horizontal="center" vertical="center"/>
    </xf>
    <xf numFmtId="0" fontId="32" fillId="33" borderId="0" xfId="138" applyFont="1" applyFill="1">
      <alignment vertical="center"/>
    </xf>
    <xf numFmtId="0" fontId="110" fillId="0" borderId="16" xfId="138" applyFont="1" applyBorder="1">
      <alignment vertical="center"/>
    </xf>
    <xf numFmtId="0" fontId="110" fillId="0" borderId="25" xfId="138" applyFont="1" applyBorder="1">
      <alignment vertical="center"/>
    </xf>
    <xf numFmtId="176" fontId="5" fillId="0" borderId="0" xfId="0" applyNumberFormat="1" applyFont="1">
      <alignment vertical="center"/>
    </xf>
    <xf numFmtId="0" fontId="5" fillId="0" borderId="36" xfId="0" applyFont="1" applyBorder="1">
      <alignment vertical="center"/>
    </xf>
    <xf numFmtId="176" fontId="5" fillId="0" borderId="36" xfId="0" applyNumberFormat="1" applyFont="1" applyBorder="1">
      <alignment vertical="center"/>
    </xf>
    <xf numFmtId="0" fontId="5" fillId="0" borderId="36" xfId="0" applyFont="1" applyBorder="1" applyAlignment="1">
      <alignment vertical="center" shrinkToFit="1"/>
    </xf>
    <xf numFmtId="0" fontId="5" fillId="0" borderId="111" xfId="0" applyFont="1" applyBorder="1">
      <alignment vertical="center"/>
    </xf>
    <xf numFmtId="0" fontId="5" fillId="0" borderId="74" xfId="0" applyFont="1" applyBorder="1">
      <alignment vertical="center"/>
    </xf>
    <xf numFmtId="176" fontId="5" fillId="0" borderId="112" xfId="0" applyNumberFormat="1" applyFont="1" applyBorder="1">
      <alignment vertical="center"/>
    </xf>
    <xf numFmtId="0" fontId="5" fillId="0" borderId="112" xfId="0" applyFont="1" applyBorder="1">
      <alignment vertical="center"/>
    </xf>
    <xf numFmtId="0" fontId="5" fillId="0" borderId="42" xfId="0" applyFont="1" applyBorder="1" applyAlignment="1">
      <alignment horizontal="center" vertical="center"/>
    </xf>
    <xf numFmtId="176" fontId="5" fillId="0" borderId="42" xfId="0" applyNumberFormat="1" applyFont="1" applyBorder="1">
      <alignment vertical="center"/>
    </xf>
    <xf numFmtId="0" fontId="0" fillId="0" borderId="36" xfId="0" applyBorder="1">
      <alignment vertical="center"/>
    </xf>
    <xf numFmtId="176" fontId="0" fillId="0" borderId="36" xfId="0" applyNumberFormat="1" applyBorder="1">
      <alignment vertical="center"/>
    </xf>
    <xf numFmtId="0" fontId="0" fillId="34" borderId="36" xfId="0" applyFill="1" applyBorder="1">
      <alignment vertical="center"/>
    </xf>
    <xf numFmtId="0" fontId="0" fillId="34" borderId="0" xfId="0" applyFill="1">
      <alignment vertical="center"/>
    </xf>
    <xf numFmtId="176" fontId="0" fillId="0" borderId="0" xfId="0" applyNumberFormat="1">
      <alignment vertical="center"/>
    </xf>
    <xf numFmtId="0" fontId="0" fillId="0" borderId="79" xfId="0" applyBorder="1">
      <alignment vertical="center"/>
    </xf>
    <xf numFmtId="189" fontId="5" fillId="40" borderId="36" xfId="0" applyNumberFormat="1" applyFont="1" applyFill="1" applyBorder="1">
      <alignment vertical="center"/>
    </xf>
    <xf numFmtId="0" fontId="35" fillId="0" borderId="0" xfId="125" applyFont="1">
      <alignment vertical="center"/>
    </xf>
    <xf numFmtId="0" fontId="30" fillId="0" borderId="0" xfId="125" applyFont="1">
      <alignment vertical="center"/>
    </xf>
    <xf numFmtId="0" fontId="32" fillId="0" borderId="0" xfId="125" applyFont="1">
      <alignment vertical="center"/>
    </xf>
    <xf numFmtId="0" fontId="24" fillId="0" borderId="0" xfId="125" applyFont="1">
      <alignment vertical="center"/>
    </xf>
    <xf numFmtId="0" fontId="35" fillId="0" borderId="10" xfId="125" applyFont="1" applyBorder="1">
      <alignment vertical="center"/>
    </xf>
    <xf numFmtId="0" fontId="35" fillId="0" borderId="50" xfId="125" applyFont="1" applyBorder="1">
      <alignment vertical="center"/>
    </xf>
    <xf numFmtId="0" fontId="35" fillId="0" borderId="14" xfId="125" applyFont="1" applyBorder="1">
      <alignment vertical="center"/>
    </xf>
    <xf numFmtId="0" fontId="35" fillId="0" borderId="21" xfId="125" applyFont="1" applyBorder="1">
      <alignment vertical="center"/>
    </xf>
    <xf numFmtId="0" fontId="35" fillId="0" borderId="52" xfId="125" applyFont="1" applyBorder="1">
      <alignment vertical="center"/>
    </xf>
    <xf numFmtId="0" fontId="35" fillId="0" borderId="32" xfId="125" applyFont="1" applyBorder="1">
      <alignment vertical="center"/>
    </xf>
    <xf numFmtId="0" fontId="35" fillId="0" borderId="12" xfId="125" applyFont="1" applyBorder="1">
      <alignment vertical="center"/>
    </xf>
    <xf numFmtId="0" fontId="35" fillId="0" borderId="15" xfId="125" applyFont="1" applyBorder="1">
      <alignment vertical="center"/>
    </xf>
    <xf numFmtId="0" fontId="35" fillId="0" borderId="13" xfId="125" applyFont="1" applyBorder="1">
      <alignment vertical="center"/>
    </xf>
    <xf numFmtId="0" fontId="35" fillId="0" borderId="55" xfId="125" applyFont="1" applyBorder="1">
      <alignment vertical="center"/>
    </xf>
    <xf numFmtId="0" fontId="35" fillId="0" borderId="22" xfId="125" applyFont="1" applyBorder="1">
      <alignment vertical="center"/>
    </xf>
    <xf numFmtId="0" fontId="74" fillId="0" borderId="55" xfId="125" applyFont="1" applyBorder="1">
      <alignment vertical="center"/>
    </xf>
    <xf numFmtId="0" fontId="74" fillId="0" borderId="0" xfId="125" applyFont="1">
      <alignment vertical="center"/>
    </xf>
    <xf numFmtId="0" fontId="35" fillId="0" borderId="0" xfId="125" applyFont="1" applyAlignment="1">
      <alignment vertical="center" shrinkToFit="1"/>
    </xf>
    <xf numFmtId="0" fontId="128" fillId="0" borderId="0" xfId="125" applyAlignment="1">
      <alignment vertical="center" shrinkToFit="1"/>
    </xf>
    <xf numFmtId="0" fontId="35" fillId="0" borderId="50" xfId="125" applyFont="1" applyBorder="1" applyAlignment="1">
      <alignment vertical="center" shrinkToFit="1"/>
    </xf>
    <xf numFmtId="0" fontId="128" fillId="0" borderId="50" xfId="125" applyBorder="1" applyAlignment="1">
      <alignment vertical="center" shrinkToFit="1"/>
    </xf>
    <xf numFmtId="0" fontId="35" fillId="0" borderId="55" xfId="125" applyFont="1" applyBorder="1" applyAlignment="1">
      <alignment vertical="center" shrinkToFit="1"/>
    </xf>
    <xf numFmtId="0" fontId="128" fillId="0" borderId="55" xfId="125" applyBorder="1" applyAlignment="1">
      <alignment vertical="center" shrinkToFit="1"/>
    </xf>
    <xf numFmtId="0" fontId="35" fillId="0" borderId="0" xfId="125" applyFont="1" applyAlignment="1">
      <alignment horizontal="right" vertical="center"/>
    </xf>
    <xf numFmtId="0" fontId="35" fillId="0" borderId="0" xfId="125" applyFont="1" applyAlignment="1">
      <alignment vertical="center" wrapText="1"/>
    </xf>
    <xf numFmtId="0" fontId="35" fillId="0" borderId="0" xfId="125" applyFont="1" applyAlignment="1">
      <alignment horizontal="left" vertical="center" wrapText="1"/>
    </xf>
    <xf numFmtId="0" fontId="30" fillId="0" borderId="55" xfId="125" applyFont="1" applyBorder="1">
      <alignment vertical="center"/>
    </xf>
    <xf numFmtId="49" fontId="35" fillId="0" borderId="0" xfId="125" applyNumberFormat="1" applyFont="1" applyAlignment="1">
      <alignment horizontal="right" vertical="center"/>
    </xf>
    <xf numFmtId="0" fontId="35" fillId="33" borderId="0" xfId="125" applyFont="1" applyFill="1" applyAlignment="1">
      <alignment horizontal="center" vertical="center" shrinkToFit="1"/>
    </xf>
    <xf numFmtId="0" fontId="35" fillId="36" borderId="0" xfId="125" applyFont="1" applyFill="1">
      <alignment vertical="center"/>
    </xf>
    <xf numFmtId="0" fontId="35" fillId="35" borderId="0" xfId="125" applyFont="1" applyFill="1">
      <alignment vertical="center"/>
    </xf>
    <xf numFmtId="0" fontId="35" fillId="33" borderId="0" xfId="125" applyFont="1" applyFill="1" applyAlignment="1">
      <alignment vertical="center" wrapText="1"/>
    </xf>
    <xf numFmtId="0" fontId="35" fillId="33" borderId="0" xfId="125" applyFont="1" applyFill="1">
      <alignment vertical="center"/>
    </xf>
    <xf numFmtId="0" fontId="24" fillId="0" borderId="0" xfId="125" applyFont="1" applyAlignment="1">
      <alignment horizontal="left" vertical="center"/>
    </xf>
    <xf numFmtId="0" fontId="32" fillId="26" borderId="0" xfId="0" applyFont="1" applyFill="1" applyAlignment="1" applyProtection="1">
      <alignment horizontal="center" vertical="center"/>
      <protection locked="0" hidden="1"/>
    </xf>
    <xf numFmtId="0" fontId="32" fillId="26" borderId="55" xfId="0" applyFont="1" applyFill="1" applyBorder="1" applyAlignment="1" applyProtection="1">
      <alignment horizontal="center" vertical="center"/>
      <protection locked="0" hidden="1"/>
    </xf>
    <xf numFmtId="185" fontId="32" fillId="27" borderId="0" xfId="0" applyNumberFormat="1" applyFont="1" applyFill="1" applyAlignment="1" applyProtection="1">
      <alignment horizontal="center" vertical="center" shrinkToFit="1"/>
      <protection locked="0" hidden="1"/>
    </xf>
    <xf numFmtId="186" fontId="32" fillId="27" borderId="0" xfId="0" applyNumberFormat="1" applyFont="1" applyFill="1" applyAlignment="1" applyProtection="1">
      <alignment horizontal="center" vertical="center" shrinkToFit="1"/>
      <protection locked="0" hidden="1"/>
    </xf>
    <xf numFmtId="187" fontId="32" fillId="27" borderId="0" xfId="0" applyNumberFormat="1" applyFont="1" applyFill="1" applyAlignment="1" applyProtection="1">
      <alignment horizontal="center" vertical="center" shrinkToFit="1"/>
      <protection locked="0" hidden="1"/>
    </xf>
    <xf numFmtId="185" fontId="32" fillId="27" borderId="55" xfId="0" applyNumberFormat="1" applyFont="1" applyFill="1" applyBorder="1" applyAlignment="1" applyProtection="1">
      <alignment horizontal="center" vertical="center" shrinkToFit="1"/>
      <protection locked="0" hidden="1"/>
    </xf>
    <xf numFmtId="186" fontId="32" fillId="27" borderId="55" xfId="0" applyNumberFormat="1" applyFont="1" applyFill="1" applyBorder="1" applyAlignment="1" applyProtection="1">
      <alignment horizontal="center" vertical="center" shrinkToFit="1"/>
      <protection locked="0" hidden="1"/>
    </xf>
    <xf numFmtId="187" fontId="32" fillId="27" borderId="55" xfId="0" applyNumberFormat="1" applyFont="1" applyFill="1" applyBorder="1" applyAlignment="1" applyProtection="1">
      <alignment horizontal="center" vertical="center" shrinkToFit="1"/>
      <protection locked="0" hidden="1"/>
    </xf>
    <xf numFmtId="0" fontId="32" fillId="36" borderId="0" xfId="0" applyFont="1" applyFill="1" applyAlignment="1" applyProtection="1">
      <alignment horizontal="center" vertical="center"/>
      <protection locked="0" hidden="1"/>
    </xf>
    <xf numFmtId="0" fontId="32" fillId="33" borderId="0" xfId="0" applyFont="1" applyFill="1" applyAlignment="1" applyProtection="1">
      <alignment horizontal="center" vertical="center"/>
      <protection locked="0" hidden="1"/>
    </xf>
    <xf numFmtId="0" fontId="11" fillId="0" borderId="0" xfId="0" applyFont="1" applyAlignment="1" applyProtection="1">
      <alignment horizontal="center"/>
      <protection locked="0"/>
    </xf>
    <xf numFmtId="0" fontId="11" fillId="0" borderId="0" xfId="0" applyFont="1" applyAlignment="1" applyProtection="1">
      <protection locked="0"/>
    </xf>
    <xf numFmtId="0" fontId="28" fillId="0" borderId="0" xfId="0" applyFont="1" applyAlignment="1" applyProtection="1">
      <alignment horizontal="right"/>
      <protection locked="0"/>
    </xf>
    <xf numFmtId="0" fontId="28" fillId="0" borderId="0" xfId="0" applyFont="1" applyAlignment="1" applyProtection="1">
      <alignment horizontal="left"/>
      <protection locked="0"/>
    </xf>
    <xf numFmtId="0" fontId="11" fillId="0" borderId="15" xfId="0" applyFont="1" applyBorder="1" applyAlignment="1" applyProtection="1">
      <protection locked="0"/>
    </xf>
    <xf numFmtId="0" fontId="11" fillId="0" borderId="0" xfId="0" applyFont="1" applyAlignment="1">
      <alignment vertical="center" shrinkToFit="1"/>
    </xf>
    <xf numFmtId="0" fontId="11" fillId="0" borderId="15" xfId="0" applyFont="1" applyBorder="1" applyAlignment="1">
      <alignment vertical="center" shrinkToFit="1"/>
    </xf>
    <xf numFmtId="0" fontId="11" fillId="0" borderId="55" xfId="0" applyFont="1" applyBorder="1" applyAlignment="1">
      <alignment vertical="center" shrinkToFit="1"/>
    </xf>
    <xf numFmtId="0" fontId="28" fillId="0" borderId="55" xfId="0" applyFont="1" applyBorder="1" applyAlignment="1" applyProtection="1">
      <alignment horizontal="right"/>
      <protection locked="0"/>
    </xf>
    <xf numFmtId="0" fontId="28" fillId="0" borderId="55" xfId="0" applyFont="1" applyBorder="1" applyAlignment="1" applyProtection="1">
      <alignment horizontal="left"/>
      <protection locked="0"/>
    </xf>
    <xf numFmtId="0" fontId="11" fillId="0" borderId="22" xfId="0" applyFont="1" applyBorder="1" applyAlignment="1">
      <alignment vertical="center" shrinkToFit="1"/>
    </xf>
    <xf numFmtId="0" fontId="128" fillId="0" borderId="0" xfId="143" applyAlignment="1">
      <alignment vertical="center" shrinkToFit="1"/>
    </xf>
    <xf numFmtId="0" fontId="5" fillId="0" borderId="0" xfId="143" applyFont="1" applyAlignment="1">
      <alignment horizontal="left" vertical="center" shrinkToFit="1"/>
    </xf>
    <xf numFmtId="0" fontId="8" fillId="0" borderId="0" xfId="143" applyFont="1" applyAlignment="1">
      <alignment horizontal="center" vertical="center" shrinkToFit="1"/>
    </xf>
    <xf numFmtId="0" fontId="5" fillId="0" borderId="0" xfId="143" applyFont="1" applyAlignment="1">
      <alignment horizontal="center" vertical="center"/>
    </xf>
    <xf numFmtId="0" fontId="8" fillId="0" borderId="0" xfId="143" applyFont="1" applyAlignment="1">
      <alignment horizontal="center" vertical="center"/>
    </xf>
    <xf numFmtId="0" fontId="5" fillId="0" borderId="0" xfId="143" applyFont="1" applyAlignment="1">
      <alignment vertical="center"/>
    </xf>
    <xf numFmtId="0" fontId="12" fillId="0" borderId="62" xfId="143" applyFont="1" applyBorder="1" applyAlignment="1">
      <alignment horizontal="left" vertical="center"/>
    </xf>
    <xf numFmtId="0" fontId="12" fillId="0" borderId="46" xfId="143" applyFont="1" applyBorder="1" applyAlignment="1">
      <alignment horizontal="left" vertical="center"/>
    </xf>
    <xf numFmtId="0" fontId="12" fillId="0" borderId="46" xfId="143" applyFont="1" applyBorder="1" applyAlignment="1">
      <alignment horizontal="center" vertical="center"/>
    </xf>
    <xf numFmtId="0" fontId="128" fillId="0" borderId="46" xfId="143" applyBorder="1" applyAlignment="1">
      <alignment vertical="center" shrinkToFit="1"/>
    </xf>
    <xf numFmtId="0" fontId="128" fillId="0" borderId="72" xfId="143" applyBorder="1" applyAlignment="1">
      <alignment vertical="center" shrinkToFit="1"/>
    </xf>
    <xf numFmtId="0" fontId="12" fillId="0" borderId="12" xfId="143" applyFont="1" applyBorder="1" applyAlignment="1">
      <alignment horizontal="left" vertical="center"/>
    </xf>
    <xf numFmtId="0" fontId="12" fillId="0" borderId="0" xfId="143" applyFont="1" applyAlignment="1">
      <alignment horizontal="left" vertical="center"/>
    </xf>
    <xf numFmtId="0" fontId="11" fillId="0" borderId="0" xfId="143" applyFont="1" applyAlignment="1">
      <alignment vertical="center" shrinkToFit="1"/>
    </xf>
    <xf numFmtId="0" fontId="12" fillId="0" borderId="0" xfId="143" applyFont="1" applyAlignment="1">
      <alignment vertical="center"/>
    </xf>
    <xf numFmtId="0" fontId="12" fillId="0" borderId="51" xfId="143" applyFont="1" applyBorder="1" applyAlignment="1">
      <alignment vertical="center"/>
    </xf>
    <xf numFmtId="0" fontId="12" fillId="0" borderId="13" xfId="143" applyFont="1" applyBorder="1" applyAlignment="1">
      <alignment horizontal="left" vertical="center"/>
    </xf>
    <xf numFmtId="0" fontId="12" fillId="0" borderId="55" xfId="143" applyFont="1" applyBorder="1" applyAlignment="1">
      <alignment horizontal="left" vertical="center"/>
    </xf>
    <xf numFmtId="0" fontId="12" fillId="0" borderId="55" xfId="143" applyFont="1" applyBorder="1" applyAlignment="1">
      <alignment horizontal="center" vertical="center"/>
    </xf>
    <xf numFmtId="0" fontId="128" fillId="0" borderId="55" xfId="143" applyBorder="1" applyAlignment="1">
      <alignment vertical="center" shrinkToFit="1"/>
    </xf>
    <xf numFmtId="0" fontId="128" fillId="0" borderId="64" xfId="143" applyBorder="1" applyAlignment="1">
      <alignment vertical="center" shrinkToFit="1"/>
    </xf>
    <xf numFmtId="0" fontId="12" fillId="0" borderId="0" xfId="143" applyFont="1" applyAlignment="1">
      <alignment horizontal="left" vertical="center" wrapText="1"/>
    </xf>
    <xf numFmtId="0" fontId="11" fillId="0" borderId="55" xfId="143" applyFont="1" applyBorder="1" applyAlignment="1">
      <alignment vertical="center" shrinkToFit="1"/>
    </xf>
    <xf numFmtId="0" fontId="12" fillId="0" borderId="55" xfId="143" applyFont="1" applyBorder="1" applyAlignment="1">
      <alignment vertical="center" wrapText="1"/>
    </xf>
    <xf numFmtId="0" fontId="12" fillId="0" borderId="22" xfId="143" applyFont="1" applyBorder="1" applyAlignment="1">
      <alignment vertical="center" wrapText="1"/>
    </xf>
    <xf numFmtId="0" fontId="12" fillId="0" borderId="0" xfId="143" applyFont="1" applyAlignment="1">
      <alignment vertical="center" shrinkToFit="1"/>
    </xf>
    <xf numFmtId="0" fontId="12" fillId="0" borderId="68" xfId="143" applyFont="1" applyBorder="1" applyAlignment="1">
      <alignment vertical="center" wrapText="1" shrinkToFit="1"/>
    </xf>
    <xf numFmtId="0" fontId="12" fillId="41" borderId="113" xfId="143" applyFont="1" applyFill="1" applyBorder="1" applyAlignment="1">
      <alignment horizontal="center" vertical="center"/>
    </xf>
    <xf numFmtId="0" fontId="12" fillId="41" borderId="0" xfId="143" applyFont="1" applyFill="1" applyAlignment="1">
      <alignment horizontal="center" vertical="center"/>
    </xf>
    <xf numFmtId="0" fontId="12" fillId="0" borderId="67" xfId="143" applyFont="1" applyBorder="1" applyAlignment="1">
      <alignment horizontal="left" vertical="center"/>
    </xf>
    <xf numFmtId="0" fontId="12" fillId="41" borderId="114" xfId="143" applyFont="1" applyFill="1" applyBorder="1" applyAlignment="1">
      <alignment horizontal="center" vertical="center"/>
    </xf>
    <xf numFmtId="0" fontId="12" fillId="0" borderId="81" xfId="143" applyFont="1" applyBorder="1" applyAlignment="1">
      <alignment vertical="center"/>
    </xf>
    <xf numFmtId="0" fontId="12" fillId="0" borderId="81" xfId="143" applyFont="1" applyBorder="1" applyAlignment="1">
      <alignment horizontal="center" vertical="center"/>
    </xf>
    <xf numFmtId="0" fontId="12" fillId="0" borderId="81" xfId="143" applyFont="1" applyBorder="1" applyAlignment="1">
      <alignment horizontal="left" vertical="center" shrinkToFit="1"/>
    </xf>
    <xf numFmtId="0" fontId="12" fillId="0" borderId="81" xfId="143" applyFont="1" applyBorder="1" applyAlignment="1">
      <alignment horizontal="left" vertical="center"/>
    </xf>
    <xf numFmtId="0" fontId="12" fillId="0" borderId="115" xfId="143" applyFont="1" applyBorder="1" applyAlignment="1">
      <alignment horizontal="left" vertical="center"/>
    </xf>
    <xf numFmtId="0" fontId="12" fillId="0" borderId="116" xfId="143" applyFont="1" applyBorder="1" applyAlignment="1">
      <alignment vertical="center"/>
    </xf>
    <xf numFmtId="0" fontId="12" fillId="0" borderId="116" xfId="143" applyFont="1" applyBorder="1" applyAlignment="1">
      <alignment horizontal="center" vertical="center"/>
    </xf>
    <xf numFmtId="0" fontId="12" fillId="0" borderId="116" xfId="143" applyFont="1" applyBorder="1" applyAlignment="1">
      <alignment horizontal="left" vertical="center" shrinkToFit="1"/>
    </xf>
    <xf numFmtId="0" fontId="12" fillId="0" borderId="116" xfId="143" applyFont="1" applyBorder="1" applyAlignment="1">
      <alignment horizontal="left" vertical="center"/>
    </xf>
    <xf numFmtId="0" fontId="12" fillId="0" borderId="117" xfId="143" applyFont="1" applyBorder="1" applyAlignment="1">
      <alignment horizontal="left" vertical="center"/>
    </xf>
    <xf numFmtId="0" fontId="12" fillId="31" borderId="51" xfId="143" applyFont="1" applyFill="1" applyBorder="1" applyAlignment="1">
      <alignment vertical="center"/>
    </xf>
    <xf numFmtId="0" fontId="12" fillId="31" borderId="113" xfId="143" applyFont="1" applyFill="1" applyBorder="1" applyAlignment="1">
      <alignment vertical="center" wrapText="1"/>
    </xf>
    <xf numFmtId="0" fontId="12" fillId="0" borderId="13" xfId="143" applyFont="1" applyBorder="1" applyAlignment="1">
      <alignment vertical="center" wrapText="1"/>
    </xf>
    <xf numFmtId="0" fontId="11" fillId="31" borderId="113" xfId="143" applyFont="1" applyFill="1" applyBorder="1" applyAlignment="1">
      <alignment vertical="center" wrapText="1" shrinkToFit="1"/>
    </xf>
    <xf numFmtId="0" fontId="13" fillId="0" borderId="50" xfId="143" applyFont="1" applyBorder="1" applyAlignment="1">
      <alignment horizontal="left" vertical="center"/>
    </xf>
    <xf numFmtId="0" fontId="128" fillId="0" borderId="50" xfId="143" applyBorder="1" applyAlignment="1">
      <alignment vertical="center" shrinkToFit="1"/>
    </xf>
    <xf numFmtId="0" fontId="128" fillId="0" borderId="48" xfId="143" applyBorder="1" applyAlignment="1">
      <alignment vertical="center" shrinkToFit="1"/>
    </xf>
    <xf numFmtId="0" fontId="13" fillId="0" borderId="31" xfId="143" applyFont="1" applyBorder="1" applyAlignment="1">
      <alignment horizontal="left" vertical="center"/>
    </xf>
    <xf numFmtId="0" fontId="128" fillId="0" borderId="31" xfId="143" applyBorder="1" applyAlignment="1">
      <alignment vertical="center" shrinkToFit="1"/>
    </xf>
    <xf numFmtId="0" fontId="128" fillId="0" borderId="49" xfId="143" applyBorder="1" applyAlignment="1">
      <alignment vertical="center" shrinkToFit="1"/>
    </xf>
    <xf numFmtId="0" fontId="13" fillId="0" borderId="83" xfId="143" applyFont="1" applyBorder="1" applyAlignment="1">
      <alignment horizontal="left" vertical="center"/>
    </xf>
    <xf numFmtId="0" fontId="128" fillId="0" borderId="83" xfId="143" applyBorder="1" applyAlignment="1">
      <alignment vertical="center" shrinkToFit="1"/>
    </xf>
    <xf numFmtId="0" fontId="128" fillId="0" borderId="106" xfId="143" applyBorder="1" applyAlignment="1">
      <alignment vertical="center" shrinkToFit="1"/>
    </xf>
    <xf numFmtId="0" fontId="11" fillId="0" borderId="74" xfId="143" applyFont="1" applyBorder="1" applyAlignment="1">
      <alignment horizontal="left" vertical="center"/>
    </xf>
    <xf numFmtId="0" fontId="11" fillId="0" borderId="112" xfId="143" applyFont="1" applyBorder="1" applyAlignment="1">
      <alignment horizontal="left" vertical="center"/>
    </xf>
    <xf numFmtId="0" fontId="128" fillId="0" borderId="74" xfId="143" applyBorder="1" applyAlignment="1">
      <alignment vertical="center" shrinkToFit="1"/>
    </xf>
    <xf numFmtId="0" fontId="11" fillId="0" borderId="74" xfId="143" applyFont="1" applyBorder="1" applyAlignment="1">
      <alignment horizontal="center" vertical="center"/>
    </xf>
    <xf numFmtId="0" fontId="13" fillId="0" borderId="74" xfId="143" applyFont="1" applyBorder="1" applyAlignment="1">
      <alignment horizontal="left" vertical="center"/>
    </xf>
    <xf numFmtId="0" fontId="128" fillId="0" borderId="75" xfId="143" applyBorder="1" applyAlignment="1">
      <alignment vertical="center" shrinkToFit="1"/>
    </xf>
    <xf numFmtId="0" fontId="128" fillId="0" borderId="74" xfId="143" applyBorder="1" applyAlignment="1">
      <alignment horizontal="left" vertical="center"/>
    </xf>
    <xf numFmtId="0" fontId="128" fillId="0" borderId="83" xfId="143" applyBorder="1" applyAlignment="1">
      <alignment horizontal="left" vertical="center"/>
    </xf>
    <xf numFmtId="0" fontId="13" fillId="0" borderId="0" xfId="143" applyFont="1" applyAlignment="1">
      <alignment horizontal="left" vertical="center"/>
    </xf>
    <xf numFmtId="0" fontId="128" fillId="0" borderId="0" xfId="143" applyAlignment="1">
      <alignment horizontal="left" vertical="center"/>
    </xf>
    <xf numFmtId="0" fontId="128" fillId="0" borderId="51" xfId="143" applyBorder="1" applyAlignment="1">
      <alignment vertical="center" shrinkToFit="1"/>
    </xf>
    <xf numFmtId="0" fontId="128" fillId="0" borderId="31" xfId="143" applyBorder="1" applyAlignment="1">
      <alignment horizontal="left" vertical="center"/>
    </xf>
    <xf numFmtId="0" fontId="128" fillId="0" borderId="0" xfId="143" applyAlignment="1">
      <alignment vertical="center" wrapText="1" shrinkToFit="1"/>
    </xf>
    <xf numFmtId="0" fontId="128" fillId="0" borderId="113" xfId="143" applyBorder="1" applyAlignment="1">
      <alignment vertical="center" shrinkToFit="1"/>
    </xf>
    <xf numFmtId="0" fontId="11" fillId="31" borderId="96" xfId="143" applyFont="1" applyFill="1" applyBorder="1" applyAlignment="1">
      <alignment vertical="center" wrapText="1" shrinkToFit="1"/>
    </xf>
    <xf numFmtId="0" fontId="11" fillId="0" borderId="0" xfId="143" applyFont="1" applyAlignment="1">
      <alignment horizontal="center" vertical="center" wrapText="1"/>
    </xf>
    <xf numFmtId="0" fontId="11" fillId="0" borderId="0" xfId="143" applyFont="1" applyAlignment="1">
      <alignment vertical="center" wrapText="1" shrinkToFit="1"/>
    </xf>
    <xf numFmtId="0" fontId="11" fillId="0" borderId="46" xfId="143" applyFont="1" applyBorder="1" applyAlignment="1">
      <alignment horizontal="center" vertical="center" wrapText="1" shrinkToFit="1"/>
    </xf>
    <xf numFmtId="0" fontId="12" fillId="0" borderId="46" xfId="143" applyFont="1" applyBorder="1" applyAlignment="1">
      <alignment horizontal="center" vertical="center" wrapText="1"/>
    </xf>
    <xf numFmtId="0" fontId="11" fillId="0" borderId="46" xfId="143" applyFont="1" applyBorder="1" applyAlignment="1">
      <alignment horizontal="left" vertical="center" shrinkToFit="1"/>
    </xf>
    <xf numFmtId="0" fontId="11" fillId="0" borderId="46" xfId="143" applyFont="1" applyBorder="1" applyAlignment="1">
      <alignment horizontal="center" vertical="center" wrapText="1"/>
    </xf>
    <xf numFmtId="0" fontId="12" fillId="0" borderId="46" xfId="131" applyFont="1" applyBorder="1" applyAlignment="1">
      <alignment vertical="center" wrapText="1"/>
    </xf>
    <xf numFmtId="0" fontId="5" fillId="0" borderId="0" xfId="143" applyFont="1" applyAlignment="1">
      <alignment vertical="center" shrinkToFit="1"/>
    </xf>
    <xf numFmtId="0" fontId="128" fillId="0" borderId="14" xfId="143" applyBorder="1" applyAlignment="1">
      <alignment vertical="center" shrinkToFit="1"/>
    </xf>
    <xf numFmtId="0" fontId="9" fillId="0" borderId="12" xfId="143" applyFont="1" applyBorder="1" applyAlignment="1">
      <alignment vertical="center" shrinkToFit="1"/>
    </xf>
    <xf numFmtId="0" fontId="9" fillId="0" borderId="0" xfId="143" applyFont="1" applyAlignment="1">
      <alignment vertical="center" wrapText="1" shrinkToFit="1"/>
    </xf>
    <xf numFmtId="0" fontId="128" fillId="0" borderId="15" xfId="143" applyBorder="1" applyAlignment="1">
      <alignment vertical="center" shrinkToFit="1"/>
    </xf>
    <xf numFmtId="0" fontId="9" fillId="0" borderId="0" xfId="143" applyFont="1" applyAlignment="1">
      <alignment vertical="center" shrinkToFit="1"/>
    </xf>
    <xf numFmtId="0" fontId="9" fillId="0" borderId="0" xfId="143" applyFont="1"/>
    <xf numFmtId="0" fontId="11" fillId="0" borderId="12" xfId="143" applyFont="1" applyBorder="1" applyAlignment="1">
      <alignment vertical="center" shrinkToFit="1"/>
    </xf>
    <xf numFmtId="0" fontId="14" fillId="0" borderId="0" xfId="143" applyFont="1" applyAlignment="1">
      <alignment horizontal="center" vertical="center" shrinkToFit="1"/>
    </xf>
    <xf numFmtId="0" fontId="9" fillId="0" borderId="0" xfId="143" applyFont="1" applyAlignment="1">
      <alignment vertical="center" wrapText="1"/>
    </xf>
    <xf numFmtId="0" fontId="9" fillId="0" borderId="0" xfId="143" applyFont="1" applyAlignment="1">
      <alignment vertical="top" wrapText="1"/>
    </xf>
    <xf numFmtId="0" fontId="9" fillId="0" borderId="12" xfId="143" applyFont="1" applyBorder="1" applyAlignment="1">
      <alignment vertical="center" wrapText="1" shrinkToFit="1"/>
    </xf>
    <xf numFmtId="0" fontId="9" fillId="0" borderId="0" xfId="143" applyFont="1" applyAlignment="1">
      <alignment horizontal="left" vertical="center" shrinkToFit="1"/>
    </xf>
    <xf numFmtId="0" fontId="9" fillId="0" borderId="12" xfId="143" applyFont="1" applyBorder="1" applyAlignment="1">
      <alignment horizontal="left" vertical="center" shrinkToFit="1"/>
    </xf>
    <xf numFmtId="0" fontId="128" fillId="0" borderId="13" xfId="143" applyBorder="1" applyAlignment="1">
      <alignment vertical="center" shrinkToFit="1"/>
    </xf>
    <xf numFmtId="0" fontId="128" fillId="0" borderId="22" xfId="143" applyBorder="1" applyAlignment="1">
      <alignment vertical="center" shrinkToFit="1"/>
    </xf>
    <xf numFmtId="0" fontId="128" fillId="0" borderId="0" xfId="144" applyAlignment="1">
      <alignment vertical="center" shrinkToFit="1"/>
    </xf>
    <xf numFmtId="0" fontId="5" fillId="0" borderId="0" xfId="144" applyFont="1" applyAlignment="1">
      <alignment vertical="center"/>
    </xf>
    <xf numFmtId="0" fontId="5" fillId="0" borderId="0" xfId="144" applyFont="1" applyAlignment="1">
      <alignment horizontal="center" vertical="center"/>
    </xf>
    <xf numFmtId="0" fontId="8" fillId="0" borderId="0" xfId="144" applyFont="1" applyAlignment="1">
      <alignment horizontal="center" vertical="center"/>
    </xf>
    <xf numFmtId="0" fontId="128" fillId="0" borderId="0" xfId="144" applyAlignment="1">
      <alignment vertical="center"/>
    </xf>
    <xf numFmtId="0" fontId="128" fillId="0" borderId="47" xfId="144" applyBorder="1" applyAlignment="1">
      <alignment vertical="center" shrinkToFit="1"/>
    </xf>
    <xf numFmtId="0" fontId="12" fillId="0" borderId="46" xfId="144" applyFont="1" applyBorder="1" applyAlignment="1">
      <alignment horizontal="left" vertical="center"/>
    </xf>
    <xf numFmtId="0" fontId="128" fillId="0" borderId="46" xfId="144" applyBorder="1" applyAlignment="1">
      <alignment vertical="center" shrinkToFit="1"/>
    </xf>
    <xf numFmtId="0" fontId="12" fillId="0" borderId="46" xfId="144" applyFont="1" applyBorder="1" applyAlignment="1">
      <alignment vertical="center"/>
    </xf>
    <xf numFmtId="0" fontId="12" fillId="0" borderId="63" xfId="144" applyFont="1" applyBorder="1" applyAlignment="1">
      <alignment vertical="center"/>
    </xf>
    <xf numFmtId="0" fontId="12" fillId="0" borderId="62" xfId="144" applyFont="1" applyBorder="1" applyAlignment="1">
      <alignment vertical="center"/>
    </xf>
    <xf numFmtId="0" fontId="12" fillId="0" borderId="46" xfId="144" applyFont="1" applyBorder="1" applyAlignment="1">
      <alignment horizontal="center" vertical="center"/>
    </xf>
    <xf numFmtId="0" fontId="11" fillId="0" borderId="72" xfId="144" applyFont="1" applyBorder="1" applyAlignment="1">
      <alignment vertical="center" shrinkToFit="1"/>
    </xf>
    <xf numFmtId="0" fontId="11" fillId="0" borderId="0" xfId="144" applyFont="1" applyAlignment="1">
      <alignment vertical="center" shrinkToFit="1"/>
    </xf>
    <xf numFmtId="0" fontId="12" fillId="0" borderId="0" xfId="144" applyFont="1" applyAlignment="1">
      <alignment vertical="center"/>
    </xf>
    <xf numFmtId="0" fontId="12" fillId="0" borderId="15" xfId="144" applyFont="1" applyBorder="1" applyAlignment="1">
      <alignment vertical="center"/>
    </xf>
    <xf numFmtId="0" fontId="12" fillId="0" borderId="12" xfId="144" applyFont="1" applyBorder="1" applyAlignment="1">
      <alignment vertical="center"/>
    </xf>
    <xf numFmtId="0" fontId="12" fillId="0" borderId="0" xfId="144" applyFont="1" applyAlignment="1">
      <alignment horizontal="center" vertical="center"/>
    </xf>
    <xf numFmtId="0" fontId="11" fillId="0" borderId="51" xfId="144" applyFont="1" applyBorder="1" applyAlignment="1">
      <alignment vertical="center" shrinkToFit="1"/>
    </xf>
    <xf numFmtId="0" fontId="12" fillId="0" borderId="55" xfId="144" applyFont="1" applyBorder="1" applyAlignment="1">
      <alignment horizontal="left" vertical="center"/>
    </xf>
    <xf numFmtId="0" fontId="12" fillId="0" borderId="55" xfId="144" applyFont="1" applyBorder="1" applyAlignment="1">
      <alignment vertical="center"/>
    </xf>
    <xf numFmtId="0" fontId="12" fillId="0" borderId="22" xfId="144" applyFont="1" applyBorder="1" applyAlignment="1">
      <alignment vertical="center"/>
    </xf>
    <xf numFmtId="0" fontId="12" fillId="0" borderId="13" xfId="144" applyFont="1" applyBorder="1" applyAlignment="1">
      <alignment vertical="center"/>
    </xf>
    <xf numFmtId="0" fontId="12" fillId="0" borderId="55" xfId="144" applyFont="1" applyBorder="1" applyAlignment="1">
      <alignment horizontal="center" vertical="center"/>
    </xf>
    <xf numFmtId="0" fontId="11" fillId="0" borderId="64" xfId="144" applyFont="1" applyBorder="1" applyAlignment="1">
      <alignment vertical="center" shrinkToFit="1"/>
    </xf>
    <xf numFmtId="0" fontId="13" fillId="0" borderId="113" xfId="144" applyFont="1" applyBorder="1" applyAlignment="1">
      <alignment vertical="center" wrapText="1"/>
    </xf>
    <xf numFmtId="0" fontId="13" fillId="0" borderId="0" xfId="144" applyFont="1" applyAlignment="1">
      <alignment vertical="center" wrapText="1"/>
    </xf>
    <xf numFmtId="0" fontId="12" fillId="0" borderId="0" xfId="144" applyFont="1" applyAlignment="1">
      <alignment horizontal="left" vertical="center" shrinkToFit="1"/>
    </xf>
    <xf numFmtId="0" fontId="12" fillId="41" borderId="113" xfId="144" applyFont="1" applyFill="1" applyBorder="1" applyAlignment="1">
      <alignment vertical="center"/>
    </xf>
    <xf numFmtId="0" fontId="11" fillId="31" borderId="0" xfId="144" applyFont="1" applyFill="1" applyAlignment="1">
      <alignment vertical="center"/>
    </xf>
    <xf numFmtId="0" fontId="12" fillId="41" borderId="113" xfId="144" applyFont="1" applyFill="1" applyBorder="1" applyAlignment="1">
      <alignment horizontal="center" vertical="center"/>
    </xf>
    <xf numFmtId="0" fontId="12" fillId="41" borderId="0" xfId="144" applyFont="1" applyFill="1" applyAlignment="1">
      <alignment horizontal="center" vertical="center"/>
    </xf>
    <xf numFmtId="0" fontId="12" fillId="0" borderId="118" xfId="144" applyFont="1" applyBorder="1" applyAlignment="1">
      <alignment vertical="center"/>
    </xf>
    <xf numFmtId="0" fontId="12" fillId="0" borderId="119" xfId="144" applyFont="1" applyBorder="1" applyAlignment="1">
      <alignment vertical="center"/>
    </xf>
    <xf numFmtId="0" fontId="12" fillId="0" borderId="81" xfId="144" applyFont="1" applyBorder="1" applyAlignment="1">
      <alignment vertical="center"/>
    </xf>
    <xf numFmtId="0" fontId="12" fillId="0" borderId="81" xfId="144" applyFont="1" applyBorder="1" applyAlignment="1">
      <alignment horizontal="center" vertical="center"/>
    </xf>
    <xf numFmtId="0" fontId="12" fillId="0" borderId="81" xfId="144" applyFont="1" applyBorder="1" applyAlignment="1">
      <alignment horizontal="left" vertical="center" shrinkToFit="1"/>
    </xf>
    <xf numFmtId="0" fontId="12" fillId="0" borderId="81" xfId="144" applyFont="1" applyBorder="1" applyAlignment="1">
      <alignment horizontal="left" vertical="center"/>
    </xf>
    <xf numFmtId="0" fontId="128" fillId="0" borderId="81" xfId="144" applyBorder="1" applyAlignment="1">
      <alignment vertical="center" shrinkToFit="1"/>
    </xf>
    <xf numFmtId="0" fontId="128" fillId="0" borderId="115" xfId="144" applyBorder="1" applyAlignment="1">
      <alignment vertical="center" shrinkToFit="1"/>
    </xf>
    <xf numFmtId="0" fontId="12" fillId="0" borderId="109" xfId="144" applyFont="1" applyBorder="1" applyAlignment="1">
      <alignment vertical="center"/>
    </xf>
    <xf numFmtId="0" fontId="12" fillId="0" borderId="120" xfId="144" applyFont="1" applyBorder="1" applyAlignment="1">
      <alignment vertical="center"/>
    </xf>
    <xf numFmtId="0" fontId="12" fillId="0" borderId="83" xfId="144" applyFont="1" applyBorder="1" applyAlignment="1">
      <alignment vertical="center"/>
    </xf>
    <xf numFmtId="0" fontId="12" fillId="0" borderId="83" xfId="144" applyFont="1" applyBorder="1" applyAlignment="1">
      <alignment horizontal="center" vertical="center"/>
    </xf>
    <xf numFmtId="0" fontId="12" fillId="0" borderId="83" xfId="144" applyFont="1" applyBorder="1" applyAlignment="1">
      <alignment horizontal="left" vertical="center" shrinkToFit="1"/>
    </xf>
    <xf numFmtId="0" fontId="12" fillId="0" borderId="83" xfId="144" applyFont="1" applyBorder="1" applyAlignment="1">
      <alignment horizontal="left" vertical="center"/>
    </xf>
    <xf numFmtId="0" fontId="128" fillId="0" borderId="116" xfId="144" applyBorder="1" applyAlignment="1">
      <alignment vertical="center" shrinkToFit="1"/>
    </xf>
    <xf numFmtId="0" fontId="128" fillId="0" borderId="117" xfId="144" applyBorder="1" applyAlignment="1">
      <alignment vertical="center" shrinkToFit="1"/>
    </xf>
    <xf numFmtId="0" fontId="12" fillId="31" borderId="46" xfId="144" applyFont="1" applyFill="1" applyBorder="1" applyAlignment="1">
      <alignment vertical="center"/>
    </xf>
    <xf numFmtId="0" fontId="128" fillId="31" borderId="46" xfId="144" applyFill="1" applyBorder="1" applyAlignment="1">
      <alignment vertical="center" shrinkToFit="1"/>
    </xf>
    <xf numFmtId="0" fontId="128" fillId="31" borderId="72" xfId="144" applyFill="1" applyBorder="1" applyAlignment="1">
      <alignment vertical="center" shrinkToFit="1"/>
    </xf>
    <xf numFmtId="0" fontId="12" fillId="31" borderId="113" xfId="144" applyFont="1" applyFill="1" applyBorder="1" applyAlignment="1">
      <alignment vertical="center" wrapText="1"/>
    </xf>
    <xf numFmtId="0" fontId="128" fillId="0" borderId="50" xfId="144" applyBorder="1" applyAlignment="1">
      <alignment vertical="center" shrinkToFit="1"/>
    </xf>
    <xf numFmtId="0" fontId="128" fillId="0" borderId="48" xfId="144" applyBorder="1" applyAlignment="1">
      <alignment vertical="center" shrinkToFit="1"/>
    </xf>
    <xf numFmtId="0" fontId="12" fillId="0" borderId="13" xfId="144" applyFont="1" applyBorder="1" applyAlignment="1">
      <alignment vertical="center" wrapText="1"/>
    </xf>
    <xf numFmtId="0" fontId="12" fillId="0" borderId="55" xfId="144" applyFont="1" applyBorder="1" applyAlignment="1">
      <alignment vertical="center" wrapText="1"/>
    </xf>
    <xf numFmtId="0" fontId="128" fillId="0" borderId="55" xfId="144" applyBorder="1" applyAlignment="1">
      <alignment vertical="center" shrinkToFit="1"/>
    </xf>
    <xf numFmtId="0" fontId="128" fillId="0" borderId="64" xfId="144" applyBorder="1" applyAlignment="1">
      <alignment vertical="center" shrinkToFit="1"/>
    </xf>
    <xf numFmtId="0" fontId="11" fillId="31" borderId="113" xfId="144" applyFont="1" applyFill="1" applyBorder="1" applyAlignment="1">
      <alignment vertical="center" wrapText="1" shrinkToFit="1"/>
    </xf>
    <xf numFmtId="0" fontId="11" fillId="0" borderId="50" xfId="144" applyFont="1" applyBorder="1" applyAlignment="1">
      <alignment horizontal="left" vertical="center"/>
    </xf>
    <xf numFmtId="0" fontId="128" fillId="0" borderId="51" xfId="144" applyBorder="1" applyAlignment="1">
      <alignment vertical="center" shrinkToFit="1"/>
    </xf>
    <xf numFmtId="0" fontId="11" fillId="0" borderId="31" xfId="144" applyFont="1" applyBorder="1" applyAlignment="1">
      <alignment horizontal="left" vertical="center"/>
    </xf>
    <xf numFmtId="0" fontId="128" fillId="0" borderId="31" xfId="144" applyBorder="1" applyAlignment="1">
      <alignment vertical="center" shrinkToFit="1"/>
    </xf>
    <xf numFmtId="0" fontId="11" fillId="0" borderId="83" xfId="144" applyFont="1" applyBorder="1" applyAlignment="1">
      <alignment horizontal="left" vertical="center"/>
    </xf>
    <xf numFmtId="0" fontId="128" fillId="0" borderId="83" xfId="144" applyBorder="1" applyAlignment="1">
      <alignment vertical="center" shrinkToFit="1"/>
    </xf>
    <xf numFmtId="0" fontId="128" fillId="0" borderId="106" xfId="144" applyBorder="1" applyAlignment="1">
      <alignment vertical="center" shrinkToFit="1"/>
    </xf>
    <xf numFmtId="0" fontId="128" fillId="0" borderId="49" xfId="144" applyBorder="1" applyAlignment="1">
      <alignment vertical="center" shrinkToFit="1"/>
    </xf>
    <xf numFmtId="0" fontId="11" fillId="0" borderId="74" xfId="144" applyFont="1" applyBorder="1" applyAlignment="1">
      <alignment horizontal="left" vertical="center"/>
    </xf>
    <xf numFmtId="0" fontId="11" fillId="0" borderId="112" xfId="144" applyFont="1" applyBorder="1" applyAlignment="1">
      <alignment horizontal="left" vertical="center"/>
    </xf>
    <xf numFmtId="0" fontId="128" fillId="0" borderId="74" xfId="144" applyBorder="1" applyAlignment="1">
      <alignment vertical="center" shrinkToFit="1"/>
    </xf>
    <xf numFmtId="0" fontId="11" fillId="0" borderId="74" xfId="144" applyFont="1" applyBorder="1" applyAlignment="1">
      <alignment horizontal="center" vertical="center"/>
    </xf>
    <xf numFmtId="0" fontId="128" fillId="0" borderId="74" xfId="144" applyBorder="1" applyAlignment="1">
      <alignment horizontal="left" vertical="center"/>
    </xf>
    <xf numFmtId="0" fontId="128" fillId="0" borderId="75" xfId="144" applyBorder="1" applyAlignment="1">
      <alignment vertical="center" shrinkToFit="1"/>
    </xf>
    <xf numFmtId="0" fontId="128" fillId="0" borderId="83" xfId="144" applyBorder="1" applyAlignment="1">
      <alignment horizontal="left" vertical="center"/>
    </xf>
    <xf numFmtId="0" fontId="11" fillId="0" borderId="0" xfId="144" applyFont="1" applyAlignment="1">
      <alignment horizontal="left" vertical="center"/>
    </xf>
    <xf numFmtId="0" fontId="128" fillId="0" borderId="0" xfId="144" applyAlignment="1">
      <alignment horizontal="left" vertical="center"/>
    </xf>
    <xf numFmtId="0" fontId="128" fillId="0" borderId="31" xfId="144" applyBorder="1" applyAlignment="1">
      <alignment horizontal="left" vertical="center"/>
    </xf>
    <xf numFmtId="0" fontId="128" fillId="0" borderId="0" xfId="144" applyAlignment="1">
      <alignment vertical="center" wrapText="1" shrinkToFit="1"/>
    </xf>
    <xf numFmtId="0" fontId="11" fillId="0" borderId="55" xfId="144" applyFont="1" applyBorder="1" applyAlignment="1">
      <alignment horizontal="left" vertical="center"/>
    </xf>
    <xf numFmtId="0" fontId="11" fillId="0" borderId="80" xfId="144" applyFont="1" applyBorder="1" applyAlignment="1">
      <alignment horizontal="left" vertical="center"/>
    </xf>
    <xf numFmtId="0" fontId="11" fillId="0" borderId="55" xfId="144" applyFont="1" applyBorder="1" applyAlignment="1">
      <alignment horizontal="center" vertical="center"/>
    </xf>
    <xf numFmtId="0" fontId="128" fillId="0" borderId="55" xfId="144" applyBorder="1" applyAlignment="1">
      <alignment horizontal="left" vertical="center"/>
    </xf>
    <xf numFmtId="0" fontId="11" fillId="31" borderId="93" xfId="144" applyFont="1" applyFill="1" applyBorder="1" applyAlignment="1">
      <alignment vertical="center" wrapText="1" shrinkToFit="1"/>
    </xf>
    <xf numFmtId="0" fontId="11" fillId="0" borderId="0" xfId="144" applyFont="1" applyAlignment="1">
      <alignment horizontal="center" vertical="center" wrapText="1"/>
    </xf>
    <xf numFmtId="0" fontId="128" fillId="0" borderId="121" xfId="144" applyBorder="1" applyAlignment="1">
      <alignment vertical="center" shrinkToFit="1"/>
    </xf>
    <xf numFmtId="0" fontId="128" fillId="0" borderId="122" xfId="144" applyBorder="1" applyAlignment="1">
      <alignment vertical="center" shrinkToFit="1"/>
    </xf>
    <xf numFmtId="0" fontId="12" fillId="0" borderId="105" xfId="144" applyFont="1" applyBorder="1" applyAlignment="1">
      <alignment horizontal="center" vertical="center"/>
    </xf>
    <xf numFmtId="0" fontId="11" fillId="0" borderId="105" xfId="144" applyFont="1" applyBorder="1" applyAlignment="1">
      <alignment vertical="center" wrapText="1" shrinkToFit="1"/>
    </xf>
    <xf numFmtId="0" fontId="11" fillId="0" borderId="105" xfId="144" applyFont="1" applyBorder="1" applyAlignment="1">
      <alignment horizontal="center" vertical="center" wrapText="1" shrinkToFit="1"/>
    </xf>
    <xf numFmtId="0" fontId="12" fillId="0" borderId="105" xfId="144" applyFont="1" applyBorder="1" applyAlignment="1">
      <alignment horizontal="center" vertical="center" wrapText="1"/>
    </xf>
    <xf numFmtId="0" fontId="11" fillId="0" borderId="105" xfId="144" applyFont="1" applyBorder="1" applyAlignment="1">
      <alignment horizontal="left" vertical="center" shrinkToFit="1"/>
    </xf>
    <xf numFmtId="0" fontId="11" fillId="0" borderId="105" xfId="144" applyFont="1" applyBorder="1" applyAlignment="1">
      <alignment horizontal="center" vertical="center" wrapText="1"/>
    </xf>
    <xf numFmtId="0" fontId="128" fillId="0" borderId="105" xfId="144" applyBorder="1" applyAlignment="1">
      <alignment vertical="center" shrinkToFit="1"/>
    </xf>
    <xf numFmtId="0" fontId="12" fillId="0" borderId="47" xfId="144" applyFont="1" applyBorder="1" applyAlignment="1">
      <alignment vertical="center"/>
    </xf>
    <xf numFmtId="0" fontId="13" fillId="0" borderId="0" xfId="144" applyFont="1" applyAlignment="1">
      <alignment vertical="center" shrinkToFit="1"/>
    </xf>
    <xf numFmtId="0" fontId="13" fillId="0" borderId="0" xfId="144" applyFont="1" applyAlignment="1">
      <alignment vertical="center"/>
    </xf>
    <xf numFmtId="0" fontId="9" fillId="0" borderId="50" xfId="144" applyFont="1" applyBorder="1" applyAlignment="1">
      <alignment horizontal="left" shrinkToFit="1"/>
    </xf>
    <xf numFmtId="0" fontId="11" fillId="0" borderId="14" xfId="144" applyFont="1" applyBorder="1" applyAlignment="1">
      <alignment vertical="center" shrinkToFit="1"/>
    </xf>
    <xf numFmtId="0" fontId="9" fillId="0" borderId="12" xfId="144" applyFont="1" applyBorder="1" applyAlignment="1">
      <alignment vertical="center" shrinkToFit="1"/>
    </xf>
    <xf numFmtId="0" fontId="9" fillId="0" borderId="0" xfId="144" applyFont="1"/>
    <xf numFmtId="0" fontId="9" fillId="0" borderId="0" xfId="144" applyFont="1" applyAlignment="1">
      <alignment vertical="center" shrinkToFit="1"/>
    </xf>
    <xf numFmtId="0" fontId="11" fillId="0" borderId="15" xfId="144" applyFont="1" applyBorder="1" applyAlignment="1">
      <alignment vertical="center" shrinkToFit="1"/>
    </xf>
    <xf numFmtId="0" fontId="11" fillId="0" borderId="12" xfId="144" applyFont="1" applyBorder="1" applyAlignment="1">
      <alignment vertical="center" shrinkToFit="1"/>
    </xf>
    <xf numFmtId="0" fontId="14" fillId="0" borderId="0" xfId="144" applyFont="1" applyAlignment="1">
      <alignment horizontal="center" vertical="center" shrinkToFit="1"/>
    </xf>
    <xf numFmtId="0" fontId="9" fillId="0" borderId="0" xfId="144" applyFont="1" applyAlignment="1">
      <alignment horizontal="left" vertical="center" shrinkToFit="1"/>
    </xf>
    <xf numFmtId="0" fontId="9" fillId="0" borderId="12" xfId="144" applyFont="1" applyBorder="1" applyAlignment="1">
      <alignment horizontal="left" vertical="center" shrinkToFit="1"/>
    </xf>
    <xf numFmtId="0" fontId="128" fillId="0" borderId="32" xfId="144" applyBorder="1" applyAlignment="1">
      <alignment vertical="center" shrinkToFit="1"/>
    </xf>
    <xf numFmtId="0" fontId="9" fillId="0" borderId="0" xfId="144" applyFont="1" applyAlignment="1">
      <alignment vertical="top" wrapText="1"/>
    </xf>
    <xf numFmtId="0" fontId="9" fillId="0" borderId="55" xfId="144" applyFont="1" applyBorder="1" applyAlignment="1">
      <alignment vertical="top" wrapText="1"/>
    </xf>
    <xf numFmtId="0" fontId="9" fillId="0" borderId="22" xfId="144" applyFont="1" applyBorder="1" applyAlignment="1">
      <alignment vertical="top" wrapText="1"/>
    </xf>
    <xf numFmtId="0" fontId="11" fillId="0" borderId="13" xfId="144" applyFont="1" applyBorder="1" applyAlignment="1">
      <alignment vertical="center" shrinkToFit="1"/>
    </xf>
    <xf numFmtId="0" fontId="11" fillId="0" borderId="55" xfId="144" applyFont="1" applyBorder="1" applyAlignment="1">
      <alignment vertical="center" shrinkToFit="1"/>
    </xf>
    <xf numFmtId="0" fontId="11" fillId="0" borderId="22" xfId="144" applyFont="1" applyBorder="1" applyAlignment="1">
      <alignment vertical="center" shrinkToFit="1"/>
    </xf>
    <xf numFmtId="0" fontId="11" fillId="0" borderId="25" xfId="0" applyFont="1" applyBorder="1">
      <alignment vertical="center"/>
    </xf>
    <xf numFmtId="0" fontId="13" fillId="0" borderId="83" xfId="0" applyFont="1" applyBorder="1" applyAlignment="1">
      <alignment horizontal="center" vertical="center"/>
    </xf>
    <xf numFmtId="0" fontId="13" fillId="0" borderId="106" xfId="0" applyFont="1" applyBorder="1">
      <alignment vertical="center"/>
    </xf>
    <xf numFmtId="0" fontId="22" fillId="0" borderId="0" xfId="145" applyFont="1" applyAlignment="1">
      <alignment horizontal="left" vertical="center"/>
    </xf>
    <xf numFmtId="0" fontId="128" fillId="0" borderId="0" xfId="145" applyAlignment="1">
      <alignment vertical="center" shrinkToFit="1"/>
    </xf>
    <xf numFmtId="0" fontId="6" fillId="0" borderId="0" xfId="145" applyFont="1" applyAlignment="1">
      <alignment horizontal="center" vertical="center"/>
    </xf>
    <xf numFmtId="0" fontId="5" fillId="0" borderId="0" xfId="145" applyFont="1" applyAlignment="1">
      <alignment horizontal="center" vertical="center"/>
    </xf>
    <xf numFmtId="0" fontId="8" fillId="0" borderId="0" xfId="145" applyFont="1" applyAlignment="1">
      <alignment horizontal="center" vertical="center"/>
    </xf>
    <xf numFmtId="0" fontId="8" fillId="0" borderId="0" xfId="145" applyFont="1" applyAlignment="1">
      <alignment horizontal="center" vertical="top" shrinkToFit="1"/>
    </xf>
    <xf numFmtId="0" fontId="7" fillId="0" borderId="0" xfId="145" applyFont="1" applyAlignment="1">
      <alignment horizontal="left" vertical="center"/>
    </xf>
    <xf numFmtId="0" fontId="19" fillId="0" borderId="0" xfId="145" applyFont="1" applyAlignment="1">
      <alignment horizontal="center"/>
    </xf>
    <xf numFmtId="0" fontId="5" fillId="0" borderId="0" xfId="145" applyFont="1" applyAlignment="1">
      <alignment vertical="center"/>
    </xf>
    <xf numFmtId="0" fontId="11" fillId="0" borderId="0" xfId="145" applyFont="1" applyAlignment="1">
      <alignment vertical="center" shrinkToFit="1"/>
    </xf>
    <xf numFmtId="0" fontId="12" fillId="0" borderId="46" xfId="145" applyFont="1" applyBorder="1" applyAlignment="1">
      <alignment horizontal="left" vertical="center"/>
    </xf>
    <xf numFmtId="0" fontId="128" fillId="0" borderId="46" xfId="145" applyBorder="1" applyAlignment="1">
      <alignment vertical="center" shrinkToFit="1"/>
    </xf>
    <xf numFmtId="0" fontId="12" fillId="0" borderId="46" xfId="145" applyFont="1" applyBorder="1" applyAlignment="1">
      <alignment vertical="center"/>
    </xf>
    <xf numFmtId="0" fontId="12" fillId="0" borderId="63" xfId="145" applyFont="1" applyBorder="1" applyAlignment="1">
      <alignment vertical="center"/>
    </xf>
    <xf numFmtId="0" fontId="12" fillId="0" borderId="62" xfId="145" applyFont="1" applyBorder="1" applyAlignment="1">
      <alignment horizontal="center" vertical="center"/>
    </xf>
    <xf numFmtId="0" fontId="12" fillId="0" borderId="46" xfId="145" applyFont="1" applyBorder="1" applyAlignment="1">
      <alignment horizontal="center" vertical="center"/>
    </xf>
    <xf numFmtId="0" fontId="12" fillId="0" borderId="72" xfId="145" applyFont="1" applyBorder="1" applyAlignment="1">
      <alignment horizontal="center" vertical="center"/>
    </xf>
    <xf numFmtId="0" fontId="12" fillId="0" borderId="0" xfId="145" applyFont="1" applyAlignment="1">
      <alignment horizontal="left" vertical="center"/>
    </xf>
    <xf numFmtId="0" fontId="12" fillId="0" borderId="0" xfId="145" applyFont="1" applyAlignment="1">
      <alignment vertical="center"/>
    </xf>
    <xf numFmtId="0" fontId="12" fillId="0" borderId="15" xfId="145" applyFont="1" applyBorder="1" applyAlignment="1">
      <alignment vertical="center"/>
    </xf>
    <xf numFmtId="0" fontId="12" fillId="0" borderId="12" xfId="145" applyFont="1" applyBorder="1" applyAlignment="1">
      <alignment horizontal="center" vertical="center"/>
    </xf>
    <xf numFmtId="0" fontId="12" fillId="0" borderId="51" xfId="145" applyFont="1" applyBorder="1" applyAlignment="1">
      <alignment horizontal="center" vertical="center"/>
    </xf>
    <xf numFmtId="0" fontId="12" fillId="0" borderId="55" xfId="145" applyFont="1" applyBorder="1" applyAlignment="1">
      <alignment horizontal="left" vertical="center"/>
    </xf>
    <xf numFmtId="0" fontId="12" fillId="0" borderId="55" xfId="145" applyFont="1" applyBorder="1" applyAlignment="1">
      <alignment vertical="center"/>
    </xf>
    <xf numFmtId="0" fontId="12" fillId="0" borderId="22" xfId="145" applyFont="1" applyBorder="1" applyAlignment="1">
      <alignment vertical="center"/>
    </xf>
    <xf numFmtId="0" fontId="12" fillId="0" borderId="13" xfId="145" applyFont="1" applyBorder="1" applyAlignment="1">
      <alignment horizontal="center" vertical="center"/>
    </xf>
    <xf numFmtId="0" fontId="12" fillId="0" borderId="55" xfId="145" applyFont="1" applyBorder="1" applyAlignment="1">
      <alignment horizontal="center" vertical="center"/>
    </xf>
    <xf numFmtId="0" fontId="111" fillId="0" borderId="55" xfId="145" applyFont="1" applyBorder="1"/>
    <xf numFmtId="0" fontId="12" fillId="0" borderId="64" xfId="145" applyFont="1" applyBorder="1" applyAlignment="1">
      <alignment horizontal="center" vertical="center"/>
    </xf>
    <xf numFmtId="0" fontId="12" fillId="0" borderId="113" xfId="145" applyFont="1" applyBorder="1" applyAlignment="1" applyProtection="1">
      <alignment vertical="center"/>
      <protection locked="0"/>
    </xf>
    <xf numFmtId="0" fontId="12" fillId="0" borderId="0" xfId="145" applyFont="1" applyAlignment="1" applyProtection="1">
      <alignment vertical="center"/>
      <protection locked="0"/>
    </xf>
    <xf numFmtId="0" fontId="128" fillId="0" borderId="50" xfId="145" applyBorder="1" applyAlignment="1">
      <alignment vertical="center" shrinkToFit="1"/>
    </xf>
    <xf numFmtId="0" fontId="12" fillId="0" borderId="55" xfId="145" applyFont="1" applyBorder="1" applyAlignment="1">
      <alignment horizontal="left" vertical="center" wrapText="1"/>
    </xf>
    <xf numFmtId="0" fontId="12" fillId="0" borderId="55" xfId="145" applyFont="1" applyBorder="1" applyAlignment="1">
      <alignment vertical="center" shrinkToFit="1"/>
    </xf>
    <xf numFmtId="0" fontId="12" fillId="0" borderId="22" xfId="145" applyFont="1" applyBorder="1" applyAlignment="1">
      <alignment vertical="center" shrinkToFit="1"/>
    </xf>
    <xf numFmtId="0" fontId="12" fillId="41" borderId="113" xfId="145" applyFont="1" applyFill="1" applyBorder="1" applyAlignment="1">
      <alignment vertical="center"/>
    </xf>
    <xf numFmtId="0" fontId="11" fillId="31" borderId="0" xfId="145" applyFont="1" applyFill="1" applyAlignment="1">
      <alignment vertical="center"/>
    </xf>
    <xf numFmtId="0" fontId="12" fillId="41" borderId="113" xfId="145" applyFont="1" applyFill="1" applyBorder="1" applyAlignment="1">
      <alignment horizontal="center" vertical="center"/>
    </xf>
    <xf numFmtId="0" fontId="12" fillId="41" borderId="0" xfId="145" applyFont="1" applyFill="1" applyAlignment="1">
      <alignment horizontal="center" vertical="center"/>
    </xf>
    <xf numFmtId="0" fontId="11" fillId="0" borderId="123" xfId="145" applyFont="1" applyBorder="1" applyAlignment="1">
      <alignment vertical="center"/>
    </xf>
    <xf numFmtId="0" fontId="12" fillId="0" borderId="124" xfId="145" applyFont="1" applyBorder="1" applyAlignment="1">
      <alignment horizontal="center" vertical="center" shrinkToFit="1"/>
    </xf>
    <xf numFmtId="0" fontId="12" fillId="0" borderId="124" xfId="145" applyFont="1" applyBorder="1" applyAlignment="1">
      <alignment horizontal="left" vertical="center"/>
    </xf>
    <xf numFmtId="0" fontId="12" fillId="0" borderId="125" xfId="145" applyFont="1" applyBorder="1" applyAlignment="1">
      <alignment horizontal="left" vertical="center"/>
    </xf>
    <xf numFmtId="0" fontId="12" fillId="0" borderId="118" xfId="145" applyFont="1" applyBorder="1" applyAlignment="1">
      <alignment vertical="center"/>
    </xf>
    <xf numFmtId="0" fontId="12" fillId="0" borderId="119" xfId="145" applyFont="1" applyBorder="1" applyAlignment="1">
      <alignment vertical="center"/>
    </xf>
    <xf numFmtId="0" fontId="12" fillId="0" borderId="81" xfId="145" applyFont="1" applyBorder="1" applyAlignment="1">
      <alignment vertical="center"/>
    </xf>
    <xf numFmtId="0" fontId="12" fillId="0" borderId="81" xfId="145" applyFont="1" applyBorder="1" applyAlignment="1">
      <alignment horizontal="center" vertical="center"/>
    </xf>
    <xf numFmtId="0" fontId="12" fillId="0" borderId="81" xfId="145" applyFont="1" applyBorder="1" applyAlignment="1">
      <alignment horizontal="left" vertical="center" shrinkToFit="1"/>
    </xf>
    <xf numFmtId="0" fontId="12" fillId="0" borderId="81" xfId="145" applyFont="1" applyBorder="1" applyAlignment="1">
      <alignment horizontal="left" vertical="center"/>
    </xf>
    <xf numFmtId="0" fontId="128" fillId="0" borderId="81" xfId="145" applyBorder="1" applyAlignment="1">
      <alignment vertical="center" shrinkToFit="1"/>
    </xf>
    <xf numFmtId="0" fontId="128" fillId="0" borderId="115" xfId="145" applyBorder="1" applyAlignment="1">
      <alignment vertical="center" shrinkToFit="1"/>
    </xf>
    <xf numFmtId="0" fontId="12" fillId="0" borderId="109" xfId="145" applyFont="1" applyBorder="1" applyAlignment="1">
      <alignment vertical="center"/>
    </xf>
    <xf numFmtId="0" fontId="12" fillId="0" borderId="120" xfId="145" applyFont="1" applyBorder="1" applyAlignment="1">
      <alignment vertical="center"/>
    </xf>
    <xf numFmtId="0" fontId="12" fillId="0" borderId="83" xfId="145" applyFont="1" applyBorder="1" applyAlignment="1">
      <alignment vertical="center"/>
    </xf>
    <xf numFmtId="0" fontId="12" fillId="0" borderId="83" xfId="145" applyFont="1" applyBorder="1" applyAlignment="1">
      <alignment horizontal="center" vertical="center"/>
    </xf>
    <xf numFmtId="0" fontId="12" fillId="0" borderId="83" xfId="145" applyFont="1" applyBorder="1" applyAlignment="1">
      <alignment horizontal="left" vertical="center" shrinkToFit="1"/>
    </xf>
    <xf numFmtId="0" fontId="12" fillId="0" borderId="83" xfId="145" applyFont="1" applyBorder="1" applyAlignment="1">
      <alignment horizontal="left" vertical="center"/>
    </xf>
    <xf numFmtId="0" fontId="128" fillId="0" borderId="116" xfId="145" applyBorder="1" applyAlignment="1">
      <alignment vertical="center" shrinkToFit="1"/>
    </xf>
    <xf numFmtId="0" fontId="128" fillId="0" borderId="51" xfId="145" applyBorder="1" applyAlignment="1">
      <alignment vertical="center" shrinkToFit="1"/>
    </xf>
    <xf numFmtId="0" fontId="12" fillId="31" borderId="46" xfId="145" applyFont="1" applyFill="1" applyBorder="1" applyAlignment="1">
      <alignment vertical="center"/>
    </xf>
    <xf numFmtId="0" fontId="128" fillId="31" borderId="46" xfId="145" applyFill="1" applyBorder="1" applyAlignment="1">
      <alignment vertical="center" shrinkToFit="1"/>
    </xf>
    <xf numFmtId="0" fontId="128" fillId="31" borderId="72" xfId="145" applyFill="1" applyBorder="1" applyAlignment="1">
      <alignment vertical="center" shrinkToFit="1"/>
    </xf>
    <xf numFmtId="0" fontId="111" fillId="31" borderId="0" xfId="145" applyFont="1" applyFill="1" applyAlignment="1">
      <alignment vertical="center" wrapText="1"/>
    </xf>
    <xf numFmtId="0" fontId="111" fillId="0" borderId="50" xfId="145" applyFont="1" applyBorder="1" applyAlignment="1">
      <alignment vertical="center"/>
    </xf>
    <xf numFmtId="0" fontId="111" fillId="0" borderId="50" xfId="145" applyFont="1" applyBorder="1" applyAlignment="1">
      <alignment vertical="center" wrapText="1"/>
    </xf>
    <xf numFmtId="0" fontId="128" fillId="0" borderId="48" xfId="145" applyBorder="1" applyAlignment="1">
      <alignment vertical="center" shrinkToFit="1"/>
    </xf>
    <xf numFmtId="0" fontId="12" fillId="31" borderId="113" xfId="145" applyFont="1" applyFill="1" applyBorder="1" applyAlignment="1">
      <alignment vertical="center" wrapText="1"/>
    </xf>
    <xf numFmtId="0" fontId="12" fillId="0" borderId="13" xfId="145" applyFont="1" applyBorder="1" applyAlignment="1">
      <alignment vertical="center" wrapText="1"/>
    </xf>
    <xf numFmtId="0" fontId="12" fillId="0" borderId="55" xfId="145" applyFont="1" applyBorder="1" applyAlignment="1">
      <alignment vertical="center" wrapText="1"/>
    </xf>
    <xf numFmtId="0" fontId="128" fillId="0" borderId="55" xfId="145" applyBorder="1" applyAlignment="1">
      <alignment vertical="center" shrinkToFit="1"/>
    </xf>
    <xf numFmtId="0" fontId="128" fillId="0" borderId="64" xfId="145" applyBorder="1" applyAlignment="1">
      <alignment vertical="center" shrinkToFit="1"/>
    </xf>
    <xf numFmtId="0" fontId="11" fillId="31" borderId="113" xfId="145" applyFont="1" applyFill="1" applyBorder="1" applyAlignment="1">
      <alignment vertical="center" wrapText="1" shrinkToFit="1"/>
    </xf>
    <xf numFmtId="0" fontId="11" fillId="0" borderId="50" xfId="145" applyFont="1" applyBorder="1" applyAlignment="1">
      <alignment horizontal="left" vertical="center"/>
    </xf>
    <xf numFmtId="0" fontId="14" fillId="0" borderId="0" xfId="145" applyFont="1" applyAlignment="1">
      <alignment vertical="center"/>
    </xf>
    <xf numFmtId="0" fontId="14" fillId="0" borderId="51" xfId="145" applyFont="1" applyBorder="1" applyAlignment="1">
      <alignment vertical="center"/>
    </xf>
    <xf numFmtId="0" fontId="11" fillId="0" borderId="31" xfId="145" applyFont="1" applyBorder="1" applyAlignment="1">
      <alignment horizontal="left" vertical="center"/>
    </xf>
    <xf numFmtId="0" fontId="128" fillId="0" borderId="31" xfId="145" applyBorder="1" applyAlignment="1">
      <alignment vertical="center" shrinkToFit="1"/>
    </xf>
    <xf numFmtId="0" fontId="11" fillId="0" borderId="83" xfId="145" applyFont="1" applyBorder="1" applyAlignment="1">
      <alignment horizontal="left" vertical="center"/>
    </xf>
    <xf numFmtId="0" fontId="128" fillId="0" borderId="83" xfId="145" applyBorder="1" applyAlignment="1">
      <alignment vertical="center" shrinkToFit="1"/>
    </xf>
    <xf numFmtId="0" fontId="128" fillId="0" borderId="106" xfId="145" applyBorder="1" applyAlignment="1">
      <alignment vertical="center" shrinkToFit="1"/>
    </xf>
    <xf numFmtId="0" fontId="128" fillId="0" borderId="49" xfId="145" applyBorder="1" applyAlignment="1">
      <alignment vertical="center" shrinkToFit="1"/>
    </xf>
    <xf numFmtId="0" fontId="11" fillId="0" borderId="74" xfId="145" applyFont="1" applyBorder="1" applyAlignment="1">
      <alignment horizontal="left" vertical="center"/>
    </xf>
    <xf numFmtId="0" fontId="11" fillId="0" borderId="112" xfId="145" applyFont="1" applyBorder="1" applyAlignment="1">
      <alignment horizontal="left" vertical="center"/>
    </xf>
    <xf numFmtId="0" fontId="128" fillId="0" borderId="74" xfId="145" applyBorder="1" applyAlignment="1">
      <alignment vertical="center" shrinkToFit="1"/>
    </xf>
    <xf numFmtId="0" fontId="11" fillId="0" borderId="74" xfId="145" applyFont="1" applyBorder="1" applyAlignment="1">
      <alignment horizontal="center" vertical="center"/>
    </xf>
    <xf numFmtId="0" fontId="128" fillId="0" borderId="74" xfId="145" applyBorder="1" applyAlignment="1">
      <alignment horizontal="left" vertical="center"/>
    </xf>
    <xf numFmtId="0" fontId="128" fillId="0" borderId="75" xfId="145" applyBorder="1" applyAlignment="1">
      <alignment vertical="center" shrinkToFit="1"/>
    </xf>
    <xf numFmtId="0" fontId="128" fillId="0" borderId="83" xfId="145" applyBorder="1" applyAlignment="1">
      <alignment horizontal="left" vertical="center"/>
    </xf>
    <xf numFmtId="0" fontId="11" fillId="0" borderId="0" xfId="145" applyFont="1" applyAlignment="1">
      <alignment horizontal="left" vertical="center"/>
    </xf>
    <xf numFmtId="0" fontId="128" fillId="0" borderId="0" xfId="145" applyAlignment="1">
      <alignment horizontal="left" vertical="center"/>
    </xf>
    <xf numFmtId="0" fontId="128" fillId="0" borderId="31" xfId="145" applyBorder="1" applyAlignment="1">
      <alignment horizontal="left" vertical="center"/>
    </xf>
    <xf numFmtId="0" fontId="128" fillId="0" borderId="0" xfId="145" applyAlignment="1">
      <alignment vertical="center" wrapText="1" shrinkToFit="1"/>
    </xf>
    <xf numFmtId="0" fontId="11" fillId="0" borderId="55" xfId="145" applyFont="1" applyBorder="1" applyAlignment="1">
      <alignment horizontal="left" vertical="center"/>
    </xf>
    <xf numFmtId="0" fontId="11" fillId="0" borderId="80" xfId="145" applyFont="1" applyBorder="1" applyAlignment="1">
      <alignment horizontal="left" vertical="center"/>
    </xf>
    <xf numFmtId="0" fontId="11" fillId="0" borderId="55" xfId="145" applyFont="1" applyBorder="1" applyAlignment="1">
      <alignment horizontal="center" vertical="center"/>
    </xf>
    <xf numFmtId="0" fontId="128" fillId="0" borderId="55" xfId="145" applyBorder="1" applyAlignment="1">
      <alignment horizontal="left" vertical="center"/>
    </xf>
    <xf numFmtId="0" fontId="11" fillId="31" borderId="93" xfId="145" applyFont="1" applyFill="1" applyBorder="1" applyAlignment="1">
      <alignment vertical="center" wrapText="1" shrinkToFit="1"/>
    </xf>
    <xf numFmtId="0" fontId="11" fillId="0" borderId="0" xfId="145" applyFont="1" applyAlignment="1">
      <alignment horizontal="center" vertical="center" wrapText="1"/>
    </xf>
    <xf numFmtId="0" fontId="128" fillId="0" borderId="121" xfId="145" applyBorder="1" applyAlignment="1">
      <alignment vertical="center" shrinkToFit="1"/>
    </xf>
    <xf numFmtId="0" fontId="128" fillId="0" borderId="122" xfId="145" applyBorder="1" applyAlignment="1">
      <alignment vertical="center" shrinkToFit="1"/>
    </xf>
    <xf numFmtId="0" fontId="12" fillId="0" borderId="105" xfId="145" applyFont="1" applyBorder="1" applyAlignment="1">
      <alignment horizontal="center" vertical="center"/>
    </xf>
    <xf numFmtId="0" fontId="11" fillId="0" borderId="105" xfId="145" applyFont="1" applyBorder="1" applyAlignment="1">
      <alignment vertical="center" wrapText="1" shrinkToFit="1"/>
    </xf>
    <xf numFmtId="0" fontId="11" fillId="0" borderId="105" xfId="145" applyFont="1" applyBorder="1" applyAlignment="1">
      <alignment horizontal="center" vertical="center" wrapText="1" shrinkToFit="1"/>
    </xf>
    <xf numFmtId="0" fontId="12" fillId="0" borderId="105" xfId="145" applyFont="1" applyBorder="1" applyAlignment="1">
      <alignment horizontal="center" vertical="center" wrapText="1"/>
    </xf>
    <xf numFmtId="0" fontId="11" fillId="0" borderId="105" xfId="145" applyFont="1" applyBorder="1" applyAlignment="1">
      <alignment horizontal="left" vertical="center" shrinkToFit="1"/>
    </xf>
    <xf numFmtId="0" fontId="11" fillId="0" borderId="105" xfId="145" applyFont="1" applyBorder="1" applyAlignment="1">
      <alignment horizontal="center" vertical="center" wrapText="1"/>
    </xf>
    <xf numFmtId="0" fontId="128" fillId="0" borderId="105" xfId="145" applyBorder="1" applyAlignment="1">
      <alignment vertical="center" shrinkToFit="1"/>
    </xf>
    <xf numFmtId="0" fontId="5" fillId="0" borderId="0" xfId="145" applyFont="1" applyAlignment="1">
      <alignment vertical="center" shrinkToFit="1"/>
    </xf>
    <xf numFmtId="0" fontId="13" fillId="0" borderId="0" xfId="145" applyFont="1" applyAlignment="1">
      <alignment vertical="center" shrinkToFit="1"/>
    </xf>
    <xf numFmtId="0" fontId="13" fillId="0" borderId="0" xfId="145" applyFont="1" applyAlignment="1">
      <alignment vertical="center"/>
    </xf>
    <xf numFmtId="0" fontId="9" fillId="0" borderId="12" xfId="145" applyFont="1" applyBorder="1" applyAlignment="1">
      <alignment vertical="center" shrinkToFit="1"/>
    </xf>
    <xf numFmtId="0" fontId="9" fillId="0" borderId="0" xfId="145" applyFont="1" applyAlignment="1">
      <alignment vertical="center" shrinkToFit="1"/>
    </xf>
    <xf numFmtId="0" fontId="9" fillId="0" borderId="0" xfId="145" applyFont="1"/>
    <xf numFmtId="0" fontId="9" fillId="0" borderId="0" xfId="145" applyFont="1" applyAlignment="1">
      <alignment horizontal="left"/>
    </xf>
    <xf numFmtId="0" fontId="9" fillId="0" borderId="15" xfId="145" applyFont="1" applyBorder="1" applyAlignment="1">
      <alignment vertical="center" shrinkToFit="1"/>
    </xf>
    <xf numFmtId="0" fontId="9" fillId="0" borderId="0" xfId="145" applyFont="1" applyAlignment="1">
      <alignment horizontal="left" vertical="center" shrinkToFit="1"/>
    </xf>
    <xf numFmtId="0" fontId="11" fillId="0" borderId="12" xfId="145" applyFont="1" applyBorder="1" applyAlignment="1">
      <alignment vertical="center" shrinkToFit="1"/>
    </xf>
    <xf numFmtId="0" fontId="14" fillId="0" borderId="0" xfId="145" applyFont="1" applyAlignment="1">
      <alignment horizontal="center" vertical="center" shrinkToFit="1"/>
    </xf>
    <xf numFmtId="0" fontId="11" fillId="0" borderId="15" xfId="145" applyFont="1" applyBorder="1" applyAlignment="1">
      <alignment vertical="center" shrinkToFit="1"/>
    </xf>
    <xf numFmtId="0" fontId="9" fillId="0" borderId="0" xfId="145" applyFont="1" applyAlignment="1">
      <alignment vertical="center" wrapText="1"/>
    </xf>
    <xf numFmtId="0" fontId="9" fillId="0" borderId="0" xfId="145" applyFont="1" applyAlignment="1">
      <alignment vertical="top" wrapText="1"/>
    </xf>
    <xf numFmtId="0" fontId="9" fillId="0" borderId="12" xfId="145" applyFont="1" applyBorder="1" applyAlignment="1">
      <alignment vertical="center" wrapText="1" shrinkToFit="1"/>
    </xf>
    <xf numFmtId="0" fontId="9" fillId="0" borderId="0" xfId="145" applyFont="1" applyAlignment="1">
      <alignment vertical="center" wrapText="1" shrinkToFit="1"/>
    </xf>
    <xf numFmtId="0" fontId="9" fillId="0" borderId="12" xfId="145" applyFont="1" applyBorder="1" applyAlignment="1">
      <alignment horizontal="left" vertical="center" shrinkToFit="1"/>
    </xf>
    <xf numFmtId="0" fontId="9" fillId="0" borderId="15" xfId="145" applyFont="1" applyBorder="1" applyAlignment="1">
      <alignment horizontal="left" vertical="center" shrinkToFit="1"/>
    </xf>
    <xf numFmtId="0" fontId="11" fillId="0" borderId="13" xfId="145" applyFont="1" applyBorder="1" applyAlignment="1">
      <alignment vertical="center" shrinkToFit="1"/>
    </xf>
    <xf numFmtId="0" fontId="11" fillId="0" borderId="55" xfId="145" applyFont="1" applyBorder="1" applyAlignment="1">
      <alignment vertical="center" shrinkToFit="1"/>
    </xf>
    <xf numFmtId="0" fontId="11" fillId="0" borderId="22" xfId="145" applyFont="1" applyBorder="1" applyAlignment="1">
      <alignment vertical="center" shrinkToFit="1"/>
    </xf>
    <xf numFmtId="0" fontId="32" fillId="0" borderId="0" xfId="146" applyFont="1" applyAlignment="1">
      <alignment vertical="center"/>
    </xf>
    <xf numFmtId="0" fontId="32" fillId="0" borderId="0" xfId="146" applyFont="1"/>
    <xf numFmtId="0" fontId="32" fillId="0" borderId="55" xfId="146" applyFont="1" applyBorder="1" applyAlignment="1">
      <alignment vertical="center" wrapText="1"/>
    </xf>
    <xf numFmtId="0" fontId="32" fillId="0" borderId="55" xfId="146" applyFont="1" applyBorder="1" applyAlignment="1">
      <alignment horizontal="right" vertical="center"/>
    </xf>
    <xf numFmtId="0" fontId="32" fillId="0" borderId="0" xfId="146" applyFont="1" applyAlignment="1">
      <alignment vertical="center" wrapText="1"/>
    </xf>
    <xf numFmtId="0" fontId="32" fillId="37" borderId="50" xfId="146" applyFont="1" applyFill="1" applyBorder="1" applyAlignment="1">
      <alignment vertical="center"/>
    </xf>
    <xf numFmtId="0" fontId="32" fillId="37" borderId="0" xfId="146" applyFont="1" applyFill="1" applyAlignment="1">
      <alignment vertical="center"/>
    </xf>
    <xf numFmtId="0" fontId="32" fillId="0" borderId="0" xfId="146" applyFont="1" applyAlignment="1">
      <alignment horizontal="left" vertical="center"/>
    </xf>
    <xf numFmtId="0" fontId="32" fillId="0" borderId="0" xfId="146" applyFont="1" applyAlignment="1" applyProtection="1">
      <alignment vertical="center" shrinkToFit="1"/>
      <protection locked="0"/>
    </xf>
    <xf numFmtId="0" fontId="32" fillId="0" borderId="0" xfId="146" applyFont="1" applyAlignment="1" applyProtection="1">
      <alignment vertical="center"/>
      <protection locked="0"/>
    </xf>
    <xf numFmtId="0" fontId="32" fillId="0" borderId="55" xfId="146" applyFont="1" applyBorder="1" applyAlignment="1" applyProtection="1">
      <alignment vertical="center"/>
      <protection locked="0"/>
    </xf>
    <xf numFmtId="0" fontId="32" fillId="0" borderId="55" xfId="146" applyFont="1" applyBorder="1" applyAlignment="1">
      <alignment vertical="center"/>
    </xf>
    <xf numFmtId="0" fontId="32" fillId="0" borderId="0" xfId="69" applyFont="1" applyAlignment="1">
      <alignment vertical="center"/>
    </xf>
    <xf numFmtId="0" fontId="32" fillId="0" borderId="0" xfId="69" applyFont="1"/>
    <xf numFmtId="0" fontId="32" fillId="0" borderId="55" xfId="69" applyFont="1" applyBorder="1" applyAlignment="1">
      <alignment vertical="center" wrapText="1"/>
    </xf>
    <xf numFmtId="0" fontId="32" fillId="0" borderId="55" xfId="69" applyFont="1" applyBorder="1" applyAlignment="1">
      <alignment horizontal="right" vertical="center"/>
    </xf>
    <xf numFmtId="0" fontId="32" fillId="0" borderId="0" xfId="69" applyFont="1" applyAlignment="1">
      <alignment vertical="center" wrapText="1"/>
    </xf>
    <xf numFmtId="0" fontId="32" fillId="37" borderId="50" xfId="69" applyFont="1" applyFill="1" applyBorder="1" applyAlignment="1">
      <alignment vertical="center"/>
    </xf>
    <xf numFmtId="0" fontId="32" fillId="37" borderId="0" xfId="69" applyFont="1" applyFill="1" applyAlignment="1">
      <alignment vertical="center"/>
    </xf>
    <xf numFmtId="0" fontId="32" fillId="0" borderId="0" xfId="69" applyFont="1" applyAlignment="1">
      <alignment horizontal="left" vertical="center"/>
    </xf>
    <xf numFmtId="0" fontId="32" fillId="0" borderId="0" xfId="69" applyFont="1" applyAlignment="1" applyProtection="1">
      <alignment vertical="center" shrinkToFit="1"/>
      <protection locked="0"/>
    </xf>
    <xf numFmtId="0" fontId="32" fillId="0" borderId="0" xfId="69" applyFont="1" applyAlignment="1" applyProtection="1">
      <alignment vertical="center"/>
      <protection locked="0"/>
    </xf>
    <xf numFmtId="0" fontId="32" fillId="0" borderId="55" xfId="69" applyFont="1" applyBorder="1" applyAlignment="1" applyProtection="1">
      <alignment vertical="center"/>
      <protection locked="0"/>
    </xf>
    <xf numFmtId="0" fontId="32" fillId="0" borderId="55" xfId="69" applyFont="1" applyBorder="1" applyAlignment="1">
      <alignment vertical="center"/>
    </xf>
    <xf numFmtId="177" fontId="0" fillId="0" borderId="0" xfId="0" applyNumberFormat="1" applyAlignment="1" applyProtection="1">
      <alignment vertical="center" shrinkToFit="1"/>
      <protection locked="0" hidden="1"/>
    </xf>
    <xf numFmtId="0" fontId="30" fillId="0" borderId="0" xfId="129" applyFont="1" applyFill="1">
      <alignment vertical="center"/>
    </xf>
    <xf numFmtId="0" fontId="12" fillId="31" borderId="12" xfId="143" applyFont="1" applyFill="1" applyBorder="1" applyAlignment="1">
      <alignment horizontal="center" vertical="center" wrapText="1" shrinkToFit="1"/>
    </xf>
    <xf numFmtId="0" fontId="12" fillId="31" borderId="0" xfId="143" applyFont="1" applyFill="1" applyAlignment="1">
      <alignment horizontal="center" vertical="center" wrapText="1" shrinkToFit="1"/>
    </xf>
    <xf numFmtId="0" fontId="12" fillId="31" borderId="12" xfId="144" applyFont="1" applyFill="1" applyBorder="1" applyAlignment="1">
      <alignment horizontal="center" vertical="center" wrapText="1" shrinkToFit="1"/>
    </xf>
    <xf numFmtId="0" fontId="12" fillId="31" borderId="0" xfId="144" applyFont="1" applyFill="1" applyAlignment="1">
      <alignment horizontal="center" vertical="center" wrapText="1" shrinkToFit="1"/>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30" fillId="0" borderId="0" xfId="138" applyFont="1" applyAlignment="1">
      <alignment horizontal="center" vertical="center"/>
    </xf>
    <xf numFmtId="0" fontId="13" fillId="0" borderId="126" xfId="143" applyFont="1" applyBorder="1" applyAlignment="1">
      <alignment horizontal="left" vertical="center"/>
    </xf>
    <xf numFmtId="0" fontId="13" fillId="0" borderId="0" xfId="0" applyFont="1" applyAlignment="1">
      <alignment vertical="center" shrinkToFit="1"/>
    </xf>
    <xf numFmtId="0" fontId="115" fillId="0" borderId="0" xfId="0" applyFont="1" applyAlignment="1">
      <alignment horizontal="center" vertical="top" shrinkToFit="1"/>
    </xf>
    <xf numFmtId="0" fontId="115" fillId="0" borderId="0" xfId="0" applyFont="1" applyAlignment="1">
      <alignment vertical="center" shrinkToFit="1"/>
    </xf>
    <xf numFmtId="0" fontId="115" fillId="0" borderId="0" xfId="0" applyFont="1" applyAlignment="1">
      <alignment horizontal="center" vertical="center" shrinkToFit="1"/>
    </xf>
    <xf numFmtId="0" fontId="35" fillId="0" borderId="0" xfId="147" applyFont="1">
      <alignment vertical="center"/>
    </xf>
    <xf numFmtId="0" fontId="35" fillId="0" borderId="0" xfId="147" applyFont="1" applyAlignment="1">
      <alignment horizontal="left" vertical="center"/>
    </xf>
    <xf numFmtId="0" fontId="35" fillId="0" borderId="0" xfId="147" applyFont="1" applyAlignment="1">
      <alignment vertical="center" shrinkToFit="1"/>
    </xf>
    <xf numFmtId="0" fontId="35" fillId="0" borderId="0" xfId="147" applyFont="1" applyAlignment="1">
      <alignment horizontal="center" vertical="center"/>
    </xf>
    <xf numFmtId="0" fontId="30" fillId="0" borderId="0" xfId="138" applyFont="1" applyAlignment="1">
      <alignment horizontal="left" vertical="center"/>
    </xf>
    <xf numFmtId="0" fontId="30" fillId="36" borderId="0" xfId="138" applyFont="1" applyFill="1" applyAlignment="1">
      <alignment horizontal="left" vertical="center"/>
    </xf>
    <xf numFmtId="0" fontId="35" fillId="0" borderId="0" xfId="139" applyFont="1" applyAlignment="1">
      <alignment horizontal="right" vertical="center"/>
    </xf>
    <xf numFmtId="0" fontId="22" fillId="0" borderId="0" xfId="139" applyFont="1"/>
    <xf numFmtId="0" fontId="74" fillId="0" borderId="0" xfId="139" applyFont="1" applyAlignment="1">
      <alignment horizontal="center" vertical="center"/>
    </xf>
    <xf numFmtId="0" fontId="35" fillId="0" borderId="0" xfId="139" applyFont="1" applyAlignment="1" applyProtection="1">
      <alignment horizontal="center" vertical="center"/>
      <protection locked="0"/>
    </xf>
    <xf numFmtId="0" fontId="35" fillId="33" borderId="0" xfId="139" applyFont="1" applyFill="1" applyAlignment="1">
      <alignment vertical="center"/>
    </xf>
    <xf numFmtId="0" fontId="35" fillId="0" borderId="0" xfId="139" applyFont="1"/>
    <xf numFmtId="0" fontId="35" fillId="0" borderId="0" xfId="139" applyFont="1" applyAlignment="1">
      <alignment horizontal="left" vertical="top"/>
    </xf>
    <xf numFmtId="0" fontId="24" fillId="0" borderId="0" xfId="139" applyFont="1" applyAlignment="1">
      <alignment vertical="center"/>
    </xf>
    <xf numFmtId="0" fontId="128" fillId="0" borderId="0" xfId="139"/>
    <xf numFmtId="0" fontId="35" fillId="0" borderId="0" xfId="147" applyFont="1" applyAlignment="1">
      <alignment horizontal="right" vertical="center"/>
    </xf>
    <xf numFmtId="0" fontId="30" fillId="0" borderId="0" xfId="147" applyFont="1">
      <alignment vertical="center"/>
    </xf>
    <xf numFmtId="0" fontId="35" fillId="33" borderId="0" xfId="147" applyFont="1" applyFill="1" applyAlignment="1">
      <alignment horizontal="center" vertical="center" shrinkToFit="1"/>
    </xf>
    <xf numFmtId="0" fontId="35" fillId="0" borderId="50" xfId="147" applyFont="1" applyBorder="1">
      <alignment vertical="center"/>
    </xf>
    <xf numFmtId="0" fontId="35" fillId="0" borderId="50" xfId="147" applyFont="1" applyBorder="1" applyAlignment="1">
      <alignment horizontal="right" vertical="center"/>
    </xf>
    <xf numFmtId="0" fontId="35" fillId="0" borderId="55" xfId="147" applyFont="1" applyBorder="1">
      <alignment vertical="center"/>
    </xf>
    <xf numFmtId="0" fontId="35" fillId="0" borderId="55" xfId="147" applyFont="1" applyBorder="1" applyAlignment="1">
      <alignment horizontal="right" vertical="center"/>
    </xf>
    <xf numFmtId="0" fontId="35" fillId="0" borderId="10" xfId="147" applyFont="1" applyBorder="1">
      <alignment vertical="center"/>
    </xf>
    <xf numFmtId="0" fontId="35" fillId="0" borderId="14" xfId="147" applyFont="1" applyBorder="1">
      <alignment vertical="center"/>
    </xf>
    <xf numFmtId="0" fontId="35" fillId="0" borderId="21" xfId="147" applyFont="1" applyBorder="1">
      <alignment vertical="center"/>
    </xf>
    <xf numFmtId="0" fontId="35" fillId="0" borderId="52" xfId="147" applyFont="1" applyBorder="1">
      <alignment vertical="center"/>
    </xf>
    <xf numFmtId="0" fontId="35" fillId="0" borderId="32" xfId="147" applyFont="1" applyBorder="1">
      <alignment vertical="center"/>
    </xf>
    <xf numFmtId="0" fontId="35" fillId="0" borderId="12" xfId="147" applyFont="1" applyBorder="1">
      <alignment vertical="center"/>
    </xf>
    <xf numFmtId="0" fontId="35" fillId="0" borderId="15" xfId="147" applyFont="1" applyBorder="1">
      <alignment vertical="center"/>
    </xf>
    <xf numFmtId="0" fontId="35" fillId="0" borderId="13" xfId="147" applyFont="1" applyBorder="1">
      <alignment vertical="center"/>
    </xf>
    <xf numFmtId="0" fontId="35" fillId="0" borderId="22" xfId="147" applyFont="1" applyBorder="1">
      <alignment vertical="center"/>
    </xf>
    <xf numFmtId="0" fontId="32" fillId="0" borderId="0" xfId="147" applyFont="1">
      <alignment vertical="center"/>
    </xf>
    <xf numFmtId="0" fontId="24" fillId="0" borderId="0" xfId="147" applyFont="1">
      <alignment vertical="center"/>
    </xf>
    <xf numFmtId="0" fontId="74" fillId="0" borderId="55" xfId="147" applyFont="1" applyBorder="1">
      <alignment vertical="center"/>
    </xf>
    <xf numFmtId="0" fontId="74" fillId="42" borderId="0" xfId="147" applyFont="1" applyFill="1">
      <alignment vertical="center"/>
    </xf>
    <xf numFmtId="0" fontId="35" fillId="42" borderId="0" xfId="147" applyFont="1" applyFill="1">
      <alignment vertical="center"/>
    </xf>
    <xf numFmtId="0" fontId="32" fillId="0" borderId="0" xfId="138" applyFont="1" applyAlignment="1">
      <alignment vertical="center" shrinkToFit="1"/>
    </xf>
    <xf numFmtId="0" fontId="35" fillId="35" borderId="0" xfId="147" applyFont="1" applyFill="1">
      <alignment vertical="center"/>
    </xf>
    <xf numFmtId="0" fontId="128" fillId="0" borderId="0" xfId="147" applyAlignment="1">
      <alignment vertical="center" shrinkToFit="1"/>
    </xf>
    <xf numFmtId="49" fontId="35" fillId="0" borderId="0" xfId="147" applyNumberFormat="1" applyFont="1">
      <alignment vertical="center"/>
    </xf>
    <xf numFmtId="0" fontId="74" fillId="0" borderId="0" xfId="147" applyFont="1">
      <alignment vertical="center"/>
    </xf>
    <xf numFmtId="49" fontId="35" fillId="0" borderId="83" xfId="147" applyNumberFormat="1" applyFont="1" applyBorder="1">
      <alignment vertical="center"/>
    </xf>
    <xf numFmtId="0" fontId="74" fillId="0" borderId="83" xfId="147" applyFont="1" applyBorder="1">
      <alignment vertical="center"/>
    </xf>
    <xf numFmtId="0" fontId="35" fillId="0" borderId="83" xfId="147" applyFont="1" applyBorder="1">
      <alignment vertical="center"/>
    </xf>
    <xf numFmtId="0" fontId="35" fillId="0" borderId="83" xfId="147" applyFont="1" applyBorder="1" applyAlignment="1">
      <alignment vertical="center" shrinkToFit="1"/>
    </xf>
    <xf numFmtId="0" fontId="128" fillId="0" borderId="83" xfId="147" applyBorder="1" applyAlignment="1">
      <alignment vertical="center" shrinkToFit="1"/>
    </xf>
    <xf numFmtId="0" fontId="30" fillId="0" borderId="0" xfId="147" applyFont="1" applyAlignment="1">
      <alignment vertical="center" shrinkToFit="1"/>
    </xf>
    <xf numFmtId="0" fontId="30" fillId="0" borderId="55" xfId="147" applyFont="1" applyBorder="1">
      <alignment vertical="center"/>
    </xf>
    <xf numFmtId="49" fontId="35" fillId="42" borderId="0" xfId="147" applyNumberFormat="1" applyFont="1" applyFill="1">
      <alignment vertical="center"/>
    </xf>
    <xf numFmtId="0" fontId="30" fillId="0" borderId="0" xfId="148" applyFont="1" applyAlignment="1" applyProtection="1">
      <alignment vertical="center"/>
      <protection hidden="1"/>
    </xf>
    <xf numFmtId="0" fontId="30" fillId="0" borderId="0" xfId="148" applyFont="1" applyAlignment="1">
      <alignment vertical="center"/>
    </xf>
    <xf numFmtId="0" fontId="1" fillId="0" borderId="0" xfId="149">
      <alignment vertical="center"/>
    </xf>
    <xf numFmtId="0" fontId="30" fillId="0" borderId="0" xfId="150" applyFont="1" applyProtection="1">
      <alignment vertical="center"/>
      <protection hidden="1"/>
    </xf>
    <xf numFmtId="0" fontId="116" fillId="0" borderId="0" xfId="148" applyFont="1" applyAlignment="1" applyProtection="1">
      <alignment vertical="center"/>
      <protection hidden="1"/>
    </xf>
    <xf numFmtId="0" fontId="62" fillId="0" borderId="0" xfId="150" applyFont="1" applyAlignment="1" applyProtection="1">
      <alignment horizontal="center" vertical="center"/>
      <protection hidden="1"/>
    </xf>
    <xf numFmtId="0" fontId="32" fillId="0" borderId="0" xfId="150" applyFont="1" applyProtection="1">
      <alignment vertical="center"/>
      <protection hidden="1"/>
    </xf>
    <xf numFmtId="0" fontId="30" fillId="0" borderId="0" xfId="150" applyFont="1" applyAlignment="1" applyProtection="1">
      <alignment horizontal="center" vertical="center"/>
      <protection hidden="1"/>
    </xf>
    <xf numFmtId="0" fontId="32" fillId="0" borderId="0" xfId="148" applyFont="1" applyAlignment="1">
      <alignment vertical="center"/>
    </xf>
    <xf numFmtId="0" fontId="30" fillId="0" borderId="52" xfId="150" applyFont="1" applyBorder="1" applyAlignment="1" applyProtection="1">
      <alignment horizontal="center" vertical="center"/>
      <protection hidden="1"/>
    </xf>
    <xf numFmtId="0" fontId="30" fillId="43" borderId="52" xfId="150" applyFont="1" applyFill="1" applyBorder="1" applyAlignment="1" applyProtection="1">
      <alignment horizontal="center" vertical="center"/>
      <protection hidden="1"/>
    </xf>
    <xf numFmtId="0" fontId="30" fillId="0" borderId="52" xfId="150" applyFont="1" applyBorder="1" applyAlignment="1" applyProtection="1">
      <alignment horizontal="center" vertical="center" shrinkToFit="1"/>
      <protection locked="0"/>
    </xf>
    <xf numFmtId="0" fontId="1" fillId="43" borderId="52" xfId="149" applyFill="1" applyBorder="1">
      <alignment vertical="center"/>
    </xf>
    <xf numFmtId="0" fontId="1" fillId="0" borderId="32" xfId="149" applyBorder="1" applyAlignment="1">
      <alignment horizontal="center" vertical="center"/>
    </xf>
    <xf numFmtId="0" fontId="30" fillId="0" borderId="0" xfId="150" applyFont="1" applyAlignment="1" applyProtection="1">
      <alignment horizontal="center" vertical="center" shrinkToFit="1"/>
      <protection locked="0"/>
    </xf>
    <xf numFmtId="0" fontId="30" fillId="0" borderId="0" xfId="150" applyFont="1" applyAlignment="1" applyProtection="1">
      <alignment horizontal="right" vertical="center"/>
      <protection hidden="1"/>
    </xf>
    <xf numFmtId="0" fontId="117" fillId="0" borderId="0" xfId="150" applyFont="1" applyProtection="1">
      <alignment vertical="center"/>
      <protection hidden="1"/>
    </xf>
    <xf numFmtId="0" fontId="30" fillId="0" borderId="0" xfId="150" applyFont="1" applyAlignment="1" applyProtection="1">
      <alignment vertical="center" shrinkToFit="1"/>
      <protection locked="0"/>
    </xf>
    <xf numFmtId="0" fontId="118" fillId="0" borderId="0" xfId="150" applyFont="1" applyProtection="1">
      <alignment vertical="center"/>
      <protection hidden="1"/>
    </xf>
    <xf numFmtId="0" fontId="1" fillId="0" borderId="14" xfId="149" applyBorder="1" applyAlignment="1">
      <alignment horizontal="center" vertical="center"/>
    </xf>
    <xf numFmtId="0" fontId="1" fillId="0" borderId="22" xfId="149" applyBorder="1" applyAlignment="1">
      <alignment horizontal="center" vertical="center"/>
    </xf>
    <xf numFmtId="0" fontId="32" fillId="0" borderId="0" xfId="150" applyFont="1" applyAlignment="1" applyProtection="1">
      <alignment horizontal="left" vertical="center"/>
      <protection hidden="1"/>
    </xf>
    <xf numFmtId="0" fontId="30" fillId="0" borderId="0" xfId="150" applyFont="1" applyAlignment="1" applyProtection="1">
      <alignment horizontal="left" vertical="center"/>
      <protection hidden="1"/>
    </xf>
    <xf numFmtId="188" fontId="30" fillId="0" borderId="0" xfId="148" applyNumberFormat="1" applyFont="1" applyAlignment="1" applyProtection="1">
      <alignment horizontal="center" vertical="center" shrinkToFit="1"/>
      <protection locked="0"/>
    </xf>
    <xf numFmtId="0" fontId="30" fillId="0" borderId="0" xfId="148" applyFont="1" applyAlignment="1" applyProtection="1">
      <alignment horizontal="center" vertical="center"/>
      <protection hidden="1"/>
    </xf>
    <xf numFmtId="0" fontId="118" fillId="0" borderId="0" xfId="148" applyFont="1" applyAlignment="1">
      <alignment vertical="center"/>
    </xf>
    <xf numFmtId="0" fontId="118" fillId="0" borderId="0" xfId="149" applyFont="1">
      <alignment vertical="center"/>
    </xf>
    <xf numFmtId="0" fontId="30" fillId="0" borderId="0" xfId="150" applyFont="1" applyAlignment="1" applyProtection="1">
      <alignment vertical="center" justifyLastLine="1"/>
      <protection hidden="1"/>
    </xf>
    <xf numFmtId="0" fontId="120" fillId="0" borderId="0" xfId="150" applyFont="1" applyAlignment="1" applyProtection="1">
      <alignment vertical="center" justifyLastLine="1"/>
      <protection hidden="1"/>
    </xf>
    <xf numFmtId="0" fontId="32" fillId="35" borderId="10" xfId="148" applyFont="1" applyFill="1" applyBorder="1" applyAlignment="1">
      <alignment horizontal="center" vertical="center"/>
    </xf>
    <xf numFmtId="0" fontId="32" fillId="0" borderId="50" xfId="148" applyFont="1" applyBorder="1" applyAlignment="1">
      <alignment vertical="center"/>
    </xf>
    <xf numFmtId="0" fontId="32" fillId="0" borderId="50" xfId="149" applyFont="1" applyBorder="1">
      <alignment vertical="center"/>
    </xf>
    <xf numFmtId="0" fontId="32" fillId="0" borderId="50" xfId="150" applyFont="1" applyBorder="1" applyAlignment="1" applyProtection="1">
      <alignment vertical="center" justifyLastLine="1"/>
      <protection hidden="1"/>
    </xf>
    <xf numFmtId="0" fontId="32" fillId="35" borderId="50" xfId="148" applyFont="1" applyFill="1" applyBorder="1" applyAlignment="1">
      <alignment horizontal="center" vertical="center"/>
    </xf>
    <xf numFmtId="0" fontId="1" fillId="0" borderId="50" xfId="149" applyBorder="1">
      <alignment vertical="center"/>
    </xf>
    <xf numFmtId="0" fontId="1" fillId="0" borderId="14" xfId="149" applyBorder="1">
      <alignment vertical="center"/>
    </xf>
    <xf numFmtId="0" fontId="32" fillId="0" borderId="13" xfId="148" applyFont="1" applyBorder="1" applyAlignment="1">
      <alignment horizontal="right" vertical="center"/>
    </xf>
    <xf numFmtId="0" fontId="32" fillId="35" borderId="55" xfId="148" applyFont="1" applyFill="1" applyBorder="1" applyAlignment="1">
      <alignment horizontal="center" vertical="center"/>
    </xf>
    <xf numFmtId="0" fontId="32" fillId="0" borderId="55" xfId="148" applyFont="1" applyBorder="1" applyAlignment="1">
      <alignment vertical="center"/>
    </xf>
    <xf numFmtId="0" fontId="32" fillId="0" borderId="55" xfId="150" applyFont="1" applyBorder="1" applyAlignment="1" applyProtection="1">
      <alignment vertical="center" justifyLastLine="1"/>
      <protection hidden="1"/>
    </xf>
    <xf numFmtId="0" fontId="121" fillId="0" borderId="55" xfId="149" applyFont="1" applyBorder="1">
      <alignment vertical="center"/>
    </xf>
    <xf numFmtId="0" fontId="32" fillId="0" borderId="55" xfId="149" applyFont="1" applyBorder="1">
      <alignment vertical="center"/>
    </xf>
    <xf numFmtId="188" fontId="32" fillId="0" borderId="55" xfId="150" applyNumberFormat="1" applyFont="1" applyBorder="1" applyProtection="1">
      <alignment vertical="center"/>
      <protection locked="0"/>
    </xf>
    <xf numFmtId="188" fontId="32" fillId="0" borderId="55" xfId="150" applyNumberFormat="1" applyFont="1" applyBorder="1" applyAlignment="1" applyProtection="1">
      <alignment vertical="center" shrinkToFit="1"/>
      <protection locked="0"/>
    </xf>
    <xf numFmtId="0" fontId="32" fillId="35" borderId="12" xfId="148" applyFont="1" applyFill="1" applyBorder="1" applyAlignment="1">
      <alignment horizontal="center" vertical="center"/>
    </xf>
    <xf numFmtId="0" fontId="32" fillId="0" borderId="0" xfId="150" applyFont="1" applyAlignment="1" applyProtection="1">
      <alignment vertical="center" justifyLastLine="1"/>
      <protection hidden="1"/>
    </xf>
    <xf numFmtId="0" fontId="32" fillId="35" borderId="0" xfId="148" applyFont="1" applyFill="1" applyAlignment="1">
      <alignment horizontal="center" vertical="center"/>
    </xf>
    <xf numFmtId="0" fontId="1" fillId="0" borderId="15" xfId="149" applyBorder="1">
      <alignment vertical="center"/>
    </xf>
    <xf numFmtId="0" fontId="32" fillId="0" borderId="10" xfId="150" applyFont="1" applyBorder="1" applyProtection="1">
      <alignment vertical="center"/>
      <protection hidden="1"/>
    </xf>
    <xf numFmtId="192" fontId="32" fillId="0" borderId="50" xfId="150" applyNumberFormat="1" applyFont="1" applyBorder="1" applyAlignment="1" applyProtection="1">
      <alignment vertical="center" shrinkToFit="1"/>
      <protection locked="0" hidden="1"/>
    </xf>
    <xf numFmtId="188" fontId="32" fillId="0" borderId="50" xfId="150" applyNumberFormat="1" applyFont="1" applyBorder="1" applyAlignment="1" applyProtection="1">
      <alignment vertical="center" shrinkToFit="1"/>
      <protection locked="0"/>
    </xf>
    <xf numFmtId="192" fontId="32" fillId="0" borderId="0" xfId="150" applyNumberFormat="1" applyFont="1" applyAlignment="1" applyProtection="1">
      <alignment vertical="center" shrinkToFit="1"/>
      <protection locked="0" hidden="1"/>
    </xf>
    <xf numFmtId="188" fontId="32" fillId="0" borderId="0" xfId="150" applyNumberFormat="1" applyFont="1" applyAlignment="1" applyProtection="1">
      <alignment vertical="center" shrinkToFit="1"/>
      <protection locked="0"/>
    </xf>
    <xf numFmtId="0" fontId="32" fillId="0" borderId="13" xfId="150" applyFont="1" applyBorder="1" applyProtection="1">
      <alignment vertical="center"/>
      <protection hidden="1"/>
    </xf>
    <xf numFmtId="0" fontId="32" fillId="35" borderId="13" xfId="148" applyFont="1" applyFill="1" applyBorder="1" applyAlignment="1">
      <alignment horizontal="center" vertical="center"/>
    </xf>
    <xf numFmtId="0" fontId="32" fillId="0" borderId="22" xfId="150" applyFont="1" applyBorder="1" applyAlignment="1" applyProtection="1">
      <alignment vertical="center" justifyLastLine="1"/>
      <protection hidden="1"/>
    </xf>
    <xf numFmtId="0" fontId="128" fillId="0" borderId="0" xfId="148" applyAlignment="1">
      <alignment vertical="center"/>
    </xf>
    <xf numFmtId="0" fontId="32" fillId="35" borderId="21" xfId="148" applyFont="1" applyFill="1" applyBorder="1" applyAlignment="1">
      <alignment horizontal="center" vertical="center"/>
    </xf>
    <xf numFmtId="0" fontId="32" fillId="0" borderId="52" xfId="150" applyFont="1" applyBorder="1" applyProtection="1">
      <alignment vertical="center"/>
      <protection hidden="1"/>
    </xf>
    <xf numFmtId="0" fontId="32" fillId="0" borderId="52" xfId="150" applyFont="1" applyBorder="1" applyAlignment="1" applyProtection="1">
      <alignment horizontal="center" vertical="center"/>
      <protection hidden="1"/>
    </xf>
    <xf numFmtId="0" fontId="32" fillId="0" borderId="52" xfId="150" applyFont="1" applyBorder="1" applyAlignment="1" applyProtection="1">
      <alignment horizontal="right" vertical="center"/>
      <protection hidden="1"/>
    </xf>
    <xf numFmtId="0" fontId="32" fillId="0" borderId="52" xfId="150" applyFont="1" applyBorder="1" applyAlignment="1" applyProtection="1">
      <alignment vertical="center" shrinkToFit="1"/>
      <protection locked="0"/>
    </xf>
    <xf numFmtId="188" fontId="32" fillId="0" borderId="52" xfId="148" applyNumberFormat="1" applyFont="1" applyBorder="1" applyAlignment="1" applyProtection="1">
      <alignment horizontal="center" vertical="center" shrinkToFit="1"/>
      <protection locked="0"/>
    </xf>
    <xf numFmtId="0" fontId="32" fillId="0" borderId="52" xfId="148" applyFont="1" applyBorder="1" applyAlignment="1" applyProtection="1">
      <alignment horizontal="center" vertical="center"/>
      <protection hidden="1"/>
    </xf>
    <xf numFmtId="0" fontId="32" fillId="0" borderId="32" xfId="148" applyFont="1" applyBorder="1" applyAlignment="1" applyProtection="1">
      <alignment horizontal="center" vertical="center"/>
      <protection hidden="1"/>
    </xf>
    <xf numFmtId="0" fontId="32" fillId="0" borderId="52" xfId="148" applyFont="1" applyBorder="1" applyAlignment="1">
      <alignment vertical="center"/>
    </xf>
    <xf numFmtId="0" fontId="32" fillId="0" borderId="11" xfId="150" applyFont="1" applyBorder="1" applyAlignment="1" applyProtection="1">
      <alignment horizontal="center" vertical="center"/>
      <protection hidden="1"/>
    </xf>
    <xf numFmtId="0" fontId="32" fillId="0" borderId="21" xfId="148" applyFont="1" applyBorder="1" applyAlignment="1">
      <alignment vertical="center"/>
    </xf>
    <xf numFmtId="0" fontId="1" fillId="0" borderId="52" xfId="149" applyBorder="1">
      <alignment vertical="center"/>
    </xf>
    <xf numFmtId="0" fontId="32" fillId="0" borderId="32" xfId="148" applyFont="1" applyBorder="1" applyAlignment="1">
      <alignment vertical="center"/>
    </xf>
    <xf numFmtId="0" fontId="32" fillId="35" borderId="52" xfId="148" applyFont="1" applyFill="1" applyBorder="1" applyAlignment="1">
      <alignment horizontal="center" vertical="center"/>
    </xf>
    <xf numFmtId="0" fontId="121" fillId="0" borderId="52" xfId="149" applyFont="1" applyBorder="1">
      <alignment vertical="center"/>
    </xf>
    <xf numFmtId="0" fontId="32" fillId="0" borderId="52" xfId="150" applyFont="1" applyBorder="1" applyAlignment="1" applyProtection="1">
      <alignment horizontal="right" vertical="center"/>
      <protection locked="0" hidden="1"/>
    </xf>
    <xf numFmtId="0" fontId="32" fillId="0" borderId="56" xfId="150" applyFont="1" applyBorder="1" applyAlignment="1" applyProtection="1">
      <alignment horizontal="center" vertical="center"/>
      <protection hidden="1"/>
    </xf>
    <xf numFmtId="0" fontId="121" fillId="0" borderId="50" xfId="149" applyFont="1" applyBorder="1">
      <alignment vertical="center"/>
    </xf>
    <xf numFmtId="0" fontId="32" fillId="0" borderId="14" xfId="148" applyFont="1" applyBorder="1" applyAlignment="1">
      <alignment vertical="center"/>
    </xf>
    <xf numFmtId="0" fontId="32" fillId="0" borderId="82" xfId="150" applyFont="1" applyBorder="1" applyAlignment="1" applyProtection="1">
      <alignment horizontal="center" vertical="center"/>
      <protection hidden="1"/>
    </xf>
    <xf numFmtId="0" fontId="1" fillId="0" borderId="55" xfId="149" applyBorder="1">
      <alignment vertical="center"/>
    </xf>
    <xf numFmtId="0" fontId="32" fillId="0" borderId="22" xfId="148" applyFont="1" applyBorder="1" applyAlignment="1">
      <alignment vertical="center"/>
    </xf>
    <xf numFmtId="0" fontId="32" fillId="0" borderId="92" xfId="150" applyFont="1" applyBorder="1" applyAlignment="1" applyProtection="1">
      <alignment horizontal="center" vertical="center"/>
      <protection hidden="1"/>
    </xf>
    <xf numFmtId="0" fontId="32" fillId="0" borderId="12" xfId="148" applyFont="1" applyBorder="1" applyAlignment="1">
      <alignment vertical="center"/>
    </xf>
    <xf numFmtId="0" fontId="121" fillId="0" borderId="0" xfId="149" applyFont="1">
      <alignment vertical="center"/>
    </xf>
    <xf numFmtId="0" fontId="32" fillId="0" borderId="0" xfId="150" applyFont="1" applyAlignment="1" applyProtection="1">
      <alignment horizontal="right" vertical="center"/>
      <protection locked="0" hidden="1"/>
    </xf>
    <xf numFmtId="0" fontId="32" fillId="0" borderId="15" xfId="148" applyFont="1" applyBorder="1" applyAlignment="1">
      <alignment vertical="center"/>
    </xf>
    <xf numFmtId="0" fontId="32" fillId="0" borderId="12" xfId="148" applyFont="1" applyBorder="1" applyAlignment="1">
      <alignment horizontal="left" vertical="center"/>
    </xf>
    <xf numFmtId="0" fontId="32" fillId="0" borderId="0" xfId="148" applyFont="1" applyAlignment="1">
      <alignment horizontal="left" vertical="center"/>
    </xf>
    <xf numFmtId="0" fontId="122" fillId="0" borderId="0" xfId="149" applyFont="1">
      <alignment vertical="center"/>
    </xf>
    <xf numFmtId="0" fontId="123" fillId="0" borderId="0" xfId="149" applyFont="1">
      <alignment vertical="center"/>
    </xf>
    <xf numFmtId="0" fontId="32" fillId="0" borderId="32" xfId="150" applyFont="1" applyBorder="1" applyProtection="1">
      <alignment vertical="center"/>
      <protection hidden="1"/>
    </xf>
    <xf numFmtId="0" fontId="32" fillId="0" borderId="15" xfId="150" applyFont="1" applyBorder="1" applyProtection="1">
      <alignment vertical="center"/>
      <protection hidden="1"/>
    </xf>
    <xf numFmtId="0" fontId="124" fillId="0" borderId="0" xfId="149" applyFont="1">
      <alignment vertical="center"/>
    </xf>
    <xf numFmtId="0" fontId="32" fillId="0" borderId="0" xfId="150" applyFont="1" applyAlignment="1" applyProtection="1">
      <alignment vertical="center" shrinkToFit="1"/>
      <protection locked="0"/>
    </xf>
    <xf numFmtId="0" fontId="32" fillId="0" borderId="12" xfId="150" applyFont="1" applyBorder="1" applyProtection="1">
      <alignment vertical="center"/>
      <protection locked="0"/>
    </xf>
    <xf numFmtId="0" fontId="32" fillId="0" borderId="0" xfId="150" applyFont="1" applyAlignment="1" applyProtection="1">
      <alignment horizontal="center" vertical="center"/>
      <protection hidden="1"/>
    </xf>
    <xf numFmtId="0" fontId="32" fillId="0" borderId="21" xfId="150" applyFont="1" applyBorder="1" applyProtection="1">
      <alignment vertical="center"/>
      <protection hidden="1"/>
    </xf>
    <xf numFmtId="0" fontId="32" fillId="0" borderId="12" xfId="150" applyFont="1" applyBorder="1" applyProtection="1">
      <alignment vertical="center"/>
      <protection hidden="1"/>
    </xf>
    <xf numFmtId="188" fontId="32" fillId="0" borderId="32" xfId="148" applyNumberFormat="1" applyFont="1" applyBorder="1" applyAlignment="1" applyProtection="1">
      <alignment horizontal="center" vertical="center" shrinkToFit="1"/>
      <protection locked="0"/>
    </xf>
    <xf numFmtId="0" fontId="32" fillId="0" borderId="0" xfId="150" applyFont="1" applyAlignment="1" applyProtection="1">
      <alignment horizontal="right" vertical="center"/>
      <protection hidden="1"/>
    </xf>
    <xf numFmtId="188" fontId="32" fillId="0" borderId="0" xfId="148" applyNumberFormat="1" applyFont="1" applyAlignment="1" applyProtection="1">
      <alignment horizontal="center" vertical="center" shrinkToFit="1"/>
      <protection locked="0"/>
    </xf>
    <xf numFmtId="0" fontId="32" fillId="0" borderId="0" xfId="148" applyFont="1" applyAlignment="1" applyProtection="1">
      <alignment horizontal="center" vertical="center"/>
      <protection hidden="1"/>
    </xf>
    <xf numFmtId="188" fontId="32" fillId="0" borderId="15" xfId="148" applyNumberFormat="1" applyFont="1" applyBorder="1" applyAlignment="1" applyProtection="1">
      <alignment horizontal="center" vertical="center" shrinkToFit="1"/>
      <protection locked="0"/>
    </xf>
    <xf numFmtId="0" fontId="32" fillId="0" borderId="0" xfId="150" applyFont="1" applyAlignment="1" applyProtection="1">
      <alignment horizontal="center" vertical="center" shrinkToFit="1"/>
      <protection locked="0"/>
    </xf>
    <xf numFmtId="0" fontId="32" fillId="0" borderId="52" xfId="150" applyFont="1" applyBorder="1" applyAlignment="1" applyProtection="1">
      <alignment horizontal="center" vertical="center" shrinkToFit="1"/>
      <protection locked="0"/>
    </xf>
    <xf numFmtId="0" fontId="32" fillId="0" borderId="50" xfId="150" applyFont="1" applyBorder="1" applyProtection="1">
      <alignment vertical="center"/>
      <protection hidden="1"/>
    </xf>
    <xf numFmtId="0" fontId="32" fillId="0" borderId="14" xfId="150" applyFont="1" applyBorder="1" applyProtection="1">
      <alignment vertical="center"/>
      <protection hidden="1"/>
    </xf>
    <xf numFmtId="0" fontId="32" fillId="0" borderId="10" xfId="149" applyFont="1" applyBorder="1">
      <alignment vertical="center"/>
    </xf>
    <xf numFmtId="0" fontId="32" fillId="0" borderId="21" xfId="149" applyFont="1" applyBorder="1">
      <alignment vertical="center"/>
    </xf>
    <xf numFmtId="0" fontId="32" fillId="0" borderId="15" xfId="150" applyFont="1" applyBorder="1" applyAlignment="1" applyProtection="1">
      <alignment vertical="center" shrinkToFit="1"/>
      <protection locked="0"/>
    </xf>
    <xf numFmtId="0" fontId="32" fillId="0" borderId="12" xfId="149" applyFont="1" applyBorder="1">
      <alignment vertical="center"/>
    </xf>
    <xf numFmtId="0" fontId="32" fillId="0" borderId="55" xfId="150" applyFont="1" applyBorder="1" applyProtection="1">
      <alignment vertical="center"/>
      <protection hidden="1"/>
    </xf>
    <xf numFmtId="0" fontId="32" fillId="0" borderId="22" xfId="150" applyFont="1" applyBorder="1" applyProtection="1">
      <alignment vertical="center"/>
      <protection hidden="1"/>
    </xf>
    <xf numFmtId="0" fontId="32" fillId="0" borderId="13" xfId="149" applyFont="1" applyBorder="1">
      <alignment vertical="center"/>
    </xf>
    <xf numFmtId="0" fontId="32" fillId="0" borderId="52" xfId="149" applyFont="1" applyBorder="1">
      <alignment vertical="center"/>
    </xf>
    <xf numFmtId="0" fontId="24" fillId="0" borderId="52" xfId="150" applyFont="1" applyBorder="1" applyProtection="1">
      <alignment vertical="center"/>
      <protection hidden="1"/>
    </xf>
    <xf numFmtId="0" fontId="30" fillId="0" borderId="0" xfId="150" applyFont="1" applyAlignment="1" applyProtection="1">
      <alignment horizontal="right" vertical="center"/>
      <protection locked="0" hidden="1"/>
    </xf>
    <xf numFmtId="0" fontId="32" fillId="43" borderId="52" xfId="150" applyFont="1" applyFill="1" applyBorder="1" applyProtection="1">
      <alignment vertical="center"/>
      <protection hidden="1"/>
    </xf>
    <xf numFmtId="0" fontId="1" fillId="0" borderId="32" xfId="149" applyBorder="1">
      <alignment vertical="center"/>
    </xf>
    <xf numFmtId="0" fontId="32" fillId="0" borderId="55" xfId="150" applyFont="1" applyBorder="1" applyAlignment="1" applyProtection="1">
      <alignment horizontal="center" vertical="center"/>
      <protection hidden="1"/>
    </xf>
    <xf numFmtId="0" fontId="32" fillId="43" borderId="55" xfId="150" applyFont="1" applyFill="1" applyBorder="1" applyProtection="1">
      <alignment vertical="center"/>
      <protection hidden="1"/>
    </xf>
    <xf numFmtId="0" fontId="32" fillId="0" borderId="50" xfId="150" applyFont="1" applyBorder="1" applyAlignment="1" applyProtection="1">
      <alignment horizontal="right" vertical="center"/>
      <protection hidden="1"/>
    </xf>
    <xf numFmtId="0" fontId="32" fillId="0" borderId="50" xfId="150" applyFont="1" applyBorder="1" applyAlignment="1" applyProtection="1">
      <alignment horizontal="right" vertical="center"/>
      <protection locked="0" hidden="1"/>
    </xf>
    <xf numFmtId="0" fontId="32" fillId="0" borderId="0" xfId="150" applyFont="1">
      <alignment vertical="center"/>
    </xf>
    <xf numFmtId="0" fontId="32" fillId="0" borderId="0" xfId="150" applyFont="1" applyAlignment="1">
      <alignment horizontal="left" vertical="center"/>
    </xf>
    <xf numFmtId="0" fontId="32" fillId="0" borderId="0" xfId="150" applyFont="1" applyAlignment="1">
      <alignment horizontal="center" vertical="center"/>
    </xf>
    <xf numFmtId="0" fontId="32" fillId="0" borderId="0" xfId="150" applyFont="1" applyAlignment="1">
      <alignment horizontal="right" vertical="center"/>
    </xf>
    <xf numFmtId="0" fontId="30" fillId="0" borderId="0" xfId="150" applyFont="1" applyAlignment="1">
      <alignment horizontal="left" vertical="center"/>
    </xf>
    <xf numFmtId="0" fontId="30" fillId="0" borderId="0" xfId="150" applyFont="1" applyAlignment="1">
      <alignment horizontal="center" vertical="center"/>
    </xf>
    <xf numFmtId="0" fontId="30" fillId="0" borderId="0" xfId="150" applyFont="1">
      <alignment vertical="center"/>
    </xf>
    <xf numFmtId="0" fontId="30" fillId="0" borderId="0" xfId="150" applyFont="1" applyAlignment="1">
      <alignment horizontal="right" vertical="center"/>
    </xf>
    <xf numFmtId="0" fontId="30" fillId="0" borderId="0" xfId="150" applyFont="1" applyAlignment="1">
      <alignment vertical="center" wrapText="1"/>
    </xf>
    <xf numFmtId="0" fontId="30" fillId="0" borderId="0" xfId="149" applyFont="1">
      <alignment vertical="center"/>
    </xf>
    <xf numFmtId="0" fontId="128" fillId="0" borderId="0" xfId="150" applyAlignment="1" applyProtection="1">
      <alignment horizontal="right" vertical="center"/>
      <protection hidden="1"/>
    </xf>
    <xf numFmtId="0" fontId="128" fillId="0" borderId="0" xfId="150" applyAlignment="1">
      <alignment vertical="center" wrapText="1"/>
    </xf>
    <xf numFmtId="0" fontId="128" fillId="0" borderId="0" xfId="150">
      <alignment vertical="center"/>
    </xf>
    <xf numFmtId="0" fontId="0" fillId="0" borderId="0" xfId="149" applyFont="1">
      <alignment vertical="center"/>
    </xf>
    <xf numFmtId="0" fontId="24" fillId="0" borderId="0" xfId="148" applyFont="1" applyAlignment="1" applyProtection="1">
      <alignment vertical="center"/>
      <protection hidden="1"/>
    </xf>
    <xf numFmtId="0" fontId="30" fillId="0" borderId="0" xfId="148" applyFont="1"/>
    <xf numFmtId="0" fontId="128" fillId="0" borderId="0" xfId="148"/>
    <xf numFmtId="0" fontId="63" fillId="0" borderId="0" xfId="150" applyFont="1" applyProtection="1">
      <alignment vertical="center"/>
      <protection hidden="1"/>
    </xf>
    <xf numFmtId="0" fontId="64" fillId="0" borderId="0" xfId="150" applyFont="1" applyProtection="1">
      <alignment vertical="center"/>
      <protection hidden="1"/>
    </xf>
    <xf numFmtId="0" fontId="61" fillId="0" borderId="0" xfId="150" applyFont="1" applyAlignment="1" applyProtection="1">
      <alignment horizontal="left" vertical="center"/>
      <protection hidden="1"/>
    </xf>
    <xf numFmtId="0" fontId="61" fillId="0" borderId="0" xfId="150" applyFont="1" applyAlignment="1" applyProtection="1">
      <alignment horizontal="center" vertical="center"/>
      <protection hidden="1"/>
    </xf>
    <xf numFmtId="0" fontId="30" fillId="0" borderId="0" xfId="150" applyFont="1" applyAlignment="1" applyProtection="1">
      <alignment horizontal="left" vertical="center" wrapText="1"/>
      <protection hidden="1"/>
    </xf>
    <xf numFmtId="0" fontId="30" fillId="0" borderId="0" xfId="150" applyFont="1" applyAlignment="1" applyProtection="1">
      <alignment vertical="center" wrapText="1"/>
      <protection hidden="1"/>
    </xf>
    <xf numFmtId="0" fontId="128" fillId="0" borderId="0" xfId="150" applyAlignment="1" applyProtection="1">
      <alignment vertical="center" wrapText="1"/>
      <protection hidden="1"/>
    </xf>
    <xf numFmtId="0" fontId="21" fillId="0" borderId="0" xfId="150" applyFont="1" applyProtection="1">
      <alignment vertical="center"/>
      <protection hidden="1"/>
    </xf>
    <xf numFmtId="0" fontId="5" fillId="0" borderId="0" xfId="150" applyFont="1" applyProtection="1">
      <alignment vertical="center"/>
      <protection hidden="1"/>
    </xf>
    <xf numFmtId="0" fontId="30" fillId="0" borderId="0" xfId="150" applyFont="1" applyAlignment="1" applyProtection="1">
      <alignment vertical="top" wrapText="1"/>
      <protection hidden="1"/>
    </xf>
    <xf numFmtId="0" fontId="128" fillId="0" borderId="0" xfId="150" applyAlignment="1" applyProtection="1">
      <alignment vertical="top" wrapText="1"/>
      <protection hidden="1"/>
    </xf>
    <xf numFmtId="0" fontId="62" fillId="0" borderId="0" xfId="150" applyFont="1" applyProtection="1">
      <alignment vertical="center"/>
      <protection hidden="1"/>
    </xf>
    <xf numFmtId="0" fontId="6" fillId="0" borderId="0" xfId="150" applyFont="1" applyProtection="1">
      <alignment vertical="center"/>
      <protection hidden="1"/>
    </xf>
    <xf numFmtId="0" fontId="1" fillId="43" borderId="0" xfId="149" applyFill="1">
      <alignment vertical="center"/>
    </xf>
    <xf numFmtId="0" fontId="30" fillId="0" borderId="0" xfId="150" applyFont="1" applyAlignment="1" applyProtection="1">
      <alignment vertical="top"/>
      <protection hidden="1"/>
    </xf>
    <xf numFmtId="0" fontId="128" fillId="0" borderId="0" xfId="150" applyAlignment="1" applyProtection="1">
      <alignment vertical="top"/>
      <protection hidden="1"/>
    </xf>
    <xf numFmtId="0" fontId="7" fillId="0" borderId="0" xfId="150" applyFont="1" applyAlignment="1" applyProtection="1">
      <alignment vertical="top" wrapText="1"/>
      <protection hidden="1"/>
    </xf>
    <xf numFmtId="0" fontId="128" fillId="0" borderId="0" xfId="150" applyProtection="1">
      <alignment vertical="center"/>
      <protection hidden="1"/>
    </xf>
    <xf numFmtId="0" fontId="11" fillId="0" borderId="0" xfId="150" applyFont="1" applyProtection="1">
      <alignment vertical="center"/>
      <protection hidden="1"/>
    </xf>
    <xf numFmtId="0" fontId="32" fillId="44" borderId="0" xfId="150" applyFont="1" applyFill="1" applyAlignment="1" applyProtection="1">
      <alignment horizontal="right" vertical="center"/>
      <protection locked="0" hidden="1"/>
    </xf>
    <xf numFmtId="0" fontId="30" fillId="0" borderId="0" xfId="149" applyFont="1" applyAlignment="1">
      <alignment horizontal="right" vertical="center"/>
    </xf>
    <xf numFmtId="0" fontId="30" fillId="0" borderId="0" xfId="149" applyFont="1" applyAlignment="1">
      <alignment horizontal="center" vertical="center"/>
    </xf>
    <xf numFmtId="0" fontId="30" fillId="0" borderId="0" xfId="149" applyFont="1" applyAlignment="1">
      <alignment horizontal="left" vertical="center"/>
    </xf>
    <xf numFmtId="0" fontId="30" fillId="43" borderId="0" xfId="149" applyFont="1" applyFill="1">
      <alignment vertical="center"/>
    </xf>
    <xf numFmtId="0" fontId="11" fillId="0" borderId="0" xfId="150" applyFont="1" applyAlignment="1" applyProtection="1">
      <alignment horizontal="left" vertical="center"/>
      <protection hidden="1"/>
    </xf>
    <xf numFmtId="0" fontId="30" fillId="0" borderId="0" xfId="148" applyFont="1" applyAlignment="1">
      <alignment horizontal="right" vertical="center"/>
    </xf>
    <xf numFmtId="0" fontId="30" fillId="0" borderId="50" xfId="150" applyFont="1" applyBorder="1" applyProtection="1">
      <alignment vertical="center"/>
      <protection hidden="1"/>
    </xf>
    <xf numFmtId="0" fontId="30" fillId="0" borderId="50" xfId="150" applyFont="1" applyBorder="1" applyAlignment="1" applyProtection="1">
      <alignment vertical="center" wrapText="1"/>
      <protection hidden="1"/>
    </xf>
    <xf numFmtId="0" fontId="30" fillId="0" borderId="14" xfId="150" applyFont="1" applyBorder="1" applyAlignment="1" applyProtection="1">
      <alignment vertical="center" wrapText="1"/>
      <protection hidden="1"/>
    </xf>
    <xf numFmtId="0" fontId="1" fillId="0" borderId="12" xfId="149" applyBorder="1">
      <alignment vertical="center"/>
    </xf>
    <xf numFmtId="0" fontId="30" fillId="0" borderId="15" xfId="150" applyFont="1" applyBorder="1" applyAlignment="1" applyProtection="1">
      <alignment vertical="center" wrapText="1"/>
      <protection hidden="1"/>
    </xf>
    <xf numFmtId="0" fontId="30" fillId="0" borderId="15" xfId="150" applyFont="1" applyBorder="1" applyProtection="1">
      <alignment vertical="center"/>
      <protection hidden="1"/>
    </xf>
    <xf numFmtId="0" fontId="30" fillId="0" borderId="55" xfId="150" applyFont="1" applyBorder="1" applyProtection="1">
      <alignment vertical="center"/>
      <protection hidden="1"/>
    </xf>
    <xf numFmtId="0" fontId="30" fillId="0" borderId="22" xfId="150" applyFont="1" applyBorder="1" applyProtection="1">
      <alignment vertical="center"/>
      <protection hidden="1"/>
    </xf>
    <xf numFmtId="0" fontId="35" fillId="0" borderId="0" xfId="151" applyFont="1">
      <alignment vertical="center"/>
    </xf>
    <xf numFmtId="0" fontId="30" fillId="0" borderId="0" xfId="151" applyFont="1">
      <alignment vertical="center"/>
    </xf>
    <xf numFmtId="0" fontId="35" fillId="33" borderId="0" xfId="151" applyFont="1" applyFill="1" applyAlignment="1">
      <alignment horizontal="center" vertical="center" shrinkToFit="1"/>
    </xf>
    <xf numFmtId="0" fontId="32" fillId="0" borderId="0" xfId="151" applyFont="1">
      <alignment vertical="center"/>
    </xf>
    <xf numFmtId="0" fontId="24" fillId="0" borderId="0" xfId="151" applyFont="1">
      <alignment vertical="center"/>
    </xf>
    <xf numFmtId="0" fontId="35" fillId="0" borderId="10" xfId="151" applyFont="1" applyBorder="1">
      <alignment vertical="center"/>
    </xf>
    <xf numFmtId="0" fontId="35" fillId="0" borderId="50" xfId="151" applyFont="1" applyBorder="1">
      <alignment vertical="center"/>
    </xf>
    <xf numFmtId="0" fontId="35" fillId="0" borderId="14" xfId="151" applyFont="1" applyBorder="1">
      <alignment vertical="center"/>
    </xf>
    <xf numFmtId="0" fontId="35" fillId="0" borderId="21" xfId="151" applyFont="1" applyBorder="1">
      <alignment vertical="center"/>
    </xf>
    <xf numFmtId="0" fontId="35" fillId="0" borderId="52" xfId="151" applyFont="1" applyBorder="1">
      <alignment vertical="center"/>
    </xf>
    <xf numFmtId="0" fontId="35" fillId="0" borderId="32" xfId="151" applyFont="1" applyBorder="1">
      <alignment vertical="center"/>
    </xf>
    <xf numFmtId="0" fontId="35" fillId="0" borderId="12" xfId="151" applyFont="1" applyBorder="1">
      <alignment vertical="center"/>
    </xf>
    <xf numFmtId="0" fontId="35" fillId="0" borderId="15" xfId="151" applyFont="1" applyBorder="1">
      <alignment vertical="center"/>
    </xf>
    <xf numFmtId="0" fontId="35" fillId="0" borderId="13" xfId="151" applyFont="1" applyBorder="1">
      <alignment vertical="center"/>
    </xf>
    <xf numFmtId="0" fontId="35" fillId="0" borderId="55" xfId="151" applyFont="1" applyBorder="1">
      <alignment vertical="center"/>
    </xf>
    <xf numFmtId="0" fontId="35" fillId="0" borderId="22" xfId="151" applyFont="1" applyBorder="1">
      <alignment vertical="center"/>
    </xf>
    <xf numFmtId="0" fontId="74" fillId="0" borderId="55" xfId="151" applyFont="1" applyBorder="1">
      <alignment vertical="center"/>
    </xf>
    <xf numFmtId="0" fontId="74" fillId="0" borderId="0" xfId="151" applyFont="1">
      <alignment vertical="center"/>
    </xf>
    <xf numFmtId="0" fontId="35" fillId="0" borderId="0" xfId="151" applyFont="1" applyAlignment="1">
      <alignment vertical="center" shrinkToFit="1"/>
    </xf>
    <xf numFmtId="0" fontId="128" fillId="0" borderId="0" xfId="151" applyAlignment="1">
      <alignment vertical="center" shrinkToFit="1"/>
    </xf>
    <xf numFmtId="0" fontId="35" fillId="0" borderId="50" xfId="151" applyFont="1" applyBorder="1" applyAlignment="1">
      <alignment vertical="center" shrinkToFit="1"/>
    </xf>
    <xf numFmtId="0" fontId="128" fillId="0" borderId="50" xfId="151" applyBorder="1" applyAlignment="1">
      <alignment vertical="center" shrinkToFit="1"/>
    </xf>
    <xf numFmtId="0" fontId="35" fillId="0" borderId="55" xfId="151" applyFont="1" applyBorder="1" applyAlignment="1">
      <alignment vertical="center" shrinkToFit="1"/>
    </xf>
    <xf numFmtId="0" fontId="128" fillId="0" borderId="55" xfId="151" applyBorder="1" applyAlignment="1">
      <alignment vertical="center" shrinkToFit="1"/>
    </xf>
    <xf numFmtId="0" fontId="35" fillId="0" borderId="0" xfId="151" applyFont="1" applyAlignment="1">
      <alignment horizontal="right" vertical="center"/>
    </xf>
    <xf numFmtId="0" fontId="35" fillId="35" borderId="0" xfId="151" applyFont="1" applyFill="1">
      <alignment vertical="center"/>
    </xf>
    <xf numFmtId="0" fontId="35" fillId="0" borderId="0" xfId="151" applyFont="1" applyAlignment="1">
      <alignment vertical="center" wrapText="1"/>
    </xf>
    <xf numFmtId="0" fontId="35" fillId="33" borderId="0" xfId="151" applyFont="1" applyFill="1" applyAlignment="1">
      <alignment vertical="center" wrapText="1"/>
    </xf>
    <xf numFmtId="0" fontId="35" fillId="33" borderId="0" xfId="151" applyFont="1" applyFill="1">
      <alignment vertical="center"/>
    </xf>
    <xf numFmtId="0" fontId="35" fillId="0" borderId="0" xfId="151" applyFont="1" applyAlignment="1">
      <alignment horizontal="left" vertical="center" wrapText="1"/>
    </xf>
    <xf numFmtId="0" fontId="30" fillId="0" borderId="55" xfId="151" applyFont="1" applyBorder="1">
      <alignment vertical="center"/>
    </xf>
    <xf numFmtId="49" fontId="35" fillId="0" borderId="0" xfId="151" applyNumberFormat="1" applyFont="1">
      <alignment vertical="center"/>
    </xf>
    <xf numFmtId="0" fontId="35" fillId="0" borderId="31" xfId="151" applyFont="1" applyBorder="1">
      <alignment vertical="center"/>
    </xf>
    <xf numFmtId="49" fontId="35" fillId="0" borderId="31" xfId="151" applyNumberFormat="1" applyFont="1" applyBorder="1" applyAlignment="1">
      <alignment horizontal="center" vertical="center"/>
    </xf>
    <xf numFmtId="0" fontId="35" fillId="0" borderId="31" xfId="151" applyFont="1" applyBorder="1" applyAlignment="1">
      <alignment vertical="center" shrinkToFit="1"/>
    </xf>
    <xf numFmtId="0" fontId="128" fillId="0" borderId="31" xfId="151" applyBorder="1" applyAlignment="1">
      <alignment vertical="center" shrinkToFit="1"/>
    </xf>
    <xf numFmtId="0" fontId="35" fillId="0" borderId="83" xfId="151" applyFont="1" applyBorder="1">
      <alignment vertical="center"/>
    </xf>
    <xf numFmtId="49" fontId="35" fillId="0" borderId="83" xfId="151" applyNumberFormat="1" applyFont="1" applyBorder="1" applyAlignment="1">
      <alignment horizontal="center" vertical="center"/>
    </xf>
    <xf numFmtId="0" fontId="35" fillId="0" borderId="83" xfId="151" applyFont="1" applyBorder="1" applyAlignment="1">
      <alignment vertical="center" shrinkToFit="1"/>
    </xf>
    <xf numFmtId="0" fontId="128" fillId="0" borderId="83" xfId="151" applyBorder="1" applyAlignment="1">
      <alignment vertical="center" shrinkToFit="1"/>
    </xf>
    <xf numFmtId="0" fontId="30" fillId="0" borderId="0" xfId="151" applyFont="1" applyAlignment="1">
      <alignment vertical="center" shrinkToFit="1"/>
    </xf>
    <xf numFmtId="0" fontId="128" fillId="0" borderId="0" xfId="151" applyAlignment="1">
      <alignment vertical="center" wrapText="1"/>
    </xf>
    <xf numFmtId="0" fontId="35" fillId="36" borderId="0" xfId="151" applyFont="1" applyFill="1">
      <alignment vertical="center"/>
    </xf>
    <xf numFmtId="0" fontId="24" fillId="0" borderId="0" xfId="138" applyFont="1" applyAlignment="1">
      <alignment horizontal="left" vertical="center"/>
    </xf>
    <xf numFmtId="0" fontId="35" fillId="0" borderId="0" xfId="152" applyFont="1" applyAlignment="1">
      <alignment horizontal="left" vertical="center"/>
    </xf>
    <xf numFmtId="0" fontId="35" fillId="0" borderId="0" xfId="152" applyFont="1" applyAlignment="1">
      <alignment vertical="center"/>
    </xf>
    <xf numFmtId="0" fontId="35" fillId="0" borderId="0" xfId="152" applyFont="1" applyAlignment="1">
      <alignment horizontal="right" vertical="center"/>
    </xf>
    <xf numFmtId="0" fontId="22" fillId="0" borderId="0" xfId="152" applyFont="1"/>
    <xf numFmtId="0" fontId="35" fillId="0" borderId="0" xfId="152" applyFont="1" applyAlignment="1">
      <alignment horizontal="center" vertical="center"/>
    </xf>
    <xf numFmtId="0" fontId="74" fillId="0" borderId="0" xfId="152" applyFont="1" applyAlignment="1">
      <alignment horizontal="center" vertical="center"/>
    </xf>
    <xf numFmtId="0" fontId="35" fillId="33" borderId="0" xfId="139" applyFont="1" applyFill="1" applyAlignment="1" applyProtection="1">
      <alignment horizontal="center" vertical="center"/>
      <protection locked="0"/>
    </xf>
    <xf numFmtId="0" fontId="35" fillId="0" borderId="0" xfId="152" applyFont="1"/>
    <xf numFmtId="0" fontId="35" fillId="0" borderId="0" xfId="152" applyFont="1" applyAlignment="1" applyProtection="1">
      <alignment horizontal="center" vertical="center"/>
      <protection locked="0"/>
    </xf>
    <xf numFmtId="0" fontId="35" fillId="0" borderId="0" xfId="152" applyFont="1" applyAlignment="1" applyProtection="1">
      <alignment vertical="center"/>
      <protection locked="0"/>
    </xf>
    <xf numFmtId="0" fontId="22" fillId="0" borderId="0" xfId="153" applyFont="1" applyProtection="1">
      <alignment vertical="center"/>
      <protection locked="0"/>
    </xf>
    <xf numFmtId="0" fontId="35" fillId="0" borderId="55" xfId="152" applyFont="1" applyBorder="1" applyAlignment="1">
      <alignment vertical="center"/>
    </xf>
    <xf numFmtId="0" fontId="35" fillId="0" borderId="55" xfId="152" applyFont="1" applyBorder="1" applyAlignment="1" applyProtection="1">
      <alignment vertical="center"/>
      <protection locked="0"/>
    </xf>
    <xf numFmtId="0" fontId="22" fillId="0" borderId="55" xfId="153" applyFont="1" applyBorder="1" applyProtection="1">
      <alignment vertical="center"/>
      <protection locked="0"/>
    </xf>
    <xf numFmtId="0" fontId="35" fillId="0" borderId="21" xfId="153" applyFont="1" applyBorder="1">
      <alignment vertical="center"/>
    </xf>
    <xf numFmtId="0" fontId="35" fillId="0" borderId="52" xfId="153" applyFont="1" applyBorder="1">
      <alignment vertical="center"/>
    </xf>
    <xf numFmtId="0" fontId="35" fillId="0" borderId="32" xfId="153" applyFont="1" applyBorder="1">
      <alignment vertical="center"/>
    </xf>
    <xf numFmtId="0" fontId="35" fillId="0" borderId="0" xfId="152" applyFont="1" applyAlignment="1">
      <alignment horizontal="left" vertical="top"/>
    </xf>
    <xf numFmtId="0" fontId="128" fillId="0" borderId="0" xfId="152"/>
    <xf numFmtId="0" fontId="35" fillId="35" borderId="0" xfId="139" applyFont="1" applyFill="1" applyAlignment="1" applyProtection="1">
      <alignment horizontal="center" vertical="center"/>
      <protection locked="0"/>
    </xf>
    <xf numFmtId="0" fontId="35" fillId="0" borderId="0" xfId="153" applyFont="1" applyAlignment="1">
      <alignment horizontal="center" vertical="center"/>
    </xf>
    <xf numFmtId="0" fontId="35" fillId="0" borderId="10" xfId="152" applyFont="1" applyBorder="1" applyAlignment="1">
      <alignment vertical="center"/>
    </xf>
    <xf numFmtId="0" fontId="35" fillId="0" borderId="50" xfId="152" applyFont="1" applyBorder="1" applyAlignment="1">
      <alignment vertical="center"/>
    </xf>
    <xf numFmtId="0" fontId="128" fillId="0" borderId="50" xfId="152" applyBorder="1"/>
    <xf numFmtId="0" fontId="35" fillId="0" borderId="14" xfId="152" applyFont="1" applyBorder="1" applyAlignment="1">
      <alignment vertical="center"/>
    </xf>
    <xf numFmtId="0" fontId="35" fillId="0" borderId="12" xfId="152" applyFont="1" applyBorder="1" applyAlignment="1">
      <alignment vertical="center"/>
    </xf>
    <xf numFmtId="0" fontId="35" fillId="0" borderId="13" xfId="152" applyFont="1" applyBorder="1" applyAlignment="1">
      <alignment vertical="center"/>
    </xf>
    <xf numFmtId="0" fontId="128" fillId="0" borderId="55" xfId="152" applyBorder="1"/>
    <xf numFmtId="0" fontId="35" fillId="0" borderId="22" xfId="152" applyFont="1" applyBorder="1" applyAlignment="1">
      <alignment vertical="center"/>
    </xf>
    <xf numFmtId="0" fontId="35" fillId="0" borderId="15" xfId="152" applyFont="1" applyBorder="1" applyAlignment="1">
      <alignment vertical="center"/>
    </xf>
    <xf numFmtId="0" fontId="35" fillId="36" borderId="0" xfId="138" applyFont="1" applyFill="1" applyAlignment="1">
      <alignment horizontal="center" vertical="center"/>
    </xf>
    <xf numFmtId="0" fontId="35" fillId="0" borderId="0" xfId="153" applyFont="1">
      <alignment vertical="center"/>
    </xf>
    <xf numFmtId="0" fontId="35" fillId="0" borderId="15" xfId="152" applyFont="1" applyBorder="1" applyAlignment="1">
      <alignment horizontal="center" vertical="center"/>
    </xf>
    <xf numFmtId="0" fontId="113" fillId="0" borderId="0" xfId="138" applyFont="1">
      <alignment vertical="center"/>
    </xf>
    <xf numFmtId="0" fontId="32" fillId="0" borderId="0" xfId="152" applyFont="1" applyAlignment="1">
      <alignment vertical="center"/>
    </xf>
    <xf numFmtId="0" fontId="35" fillId="0" borderId="0" xfId="154" applyFont="1" applyAlignment="1">
      <alignment vertical="center"/>
    </xf>
    <xf numFmtId="0" fontId="35" fillId="33" borderId="0" xfId="154" applyFont="1" applyFill="1" applyAlignment="1" applyProtection="1">
      <alignment vertical="center"/>
      <protection locked="0"/>
    </xf>
    <xf numFmtId="0" fontId="35" fillId="0" borderId="50" xfId="153" applyFont="1" applyBorder="1" applyAlignment="1">
      <alignment horizontal="center" vertical="center"/>
    </xf>
    <xf numFmtId="0" fontId="35" fillId="0" borderId="21" xfId="153" applyFont="1" applyBorder="1" applyAlignment="1">
      <alignment horizontal="left" vertical="center"/>
    </xf>
    <xf numFmtId="0" fontId="35" fillId="0" borderId="55" xfId="153" applyFont="1" applyBorder="1" applyAlignment="1">
      <alignment horizontal="center" vertical="center"/>
    </xf>
    <xf numFmtId="0" fontId="113" fillId="0" borderId="0" xfId="153" applyFont="1">
      <alignment vertical="center"/>
    </xf>
    <xf numFmtId="0" fontId="113" fillId="0" borderId="0" xfId="153" applyFont="1" applyAlignment="1">
      <alignment horizontal="center" vertical="center"/>
    </xf>
    <xf numFmtId="0" fontId="35" fillId="35" borderId="0" xfId="138" applyFont="1" applyFill="1" applyAlignment="1">
      <alignment horizontal="center" vertical="center"/>
    </xf>
    <xf numFmtId="0" fontId="93" fillId="0" borderId="0" xfId="152" applyFont="1"/>
    <xf numFmtId="0" fontId="112" fillId="0" borderId="0" xfId="152" applyFont="1" applyAlignment="1">
      <alignment vertical="center"/>
    </xf>
    <xf numFmtId="0" fontId="35" fillId="36" borderId="0" xfId="153" applyFont="1" applyFill="1" applyAlignment="1">
      <alignment horizontal="center" vertical="center"/>
    </xf>
    <xf numFmtId="0" fontId="32" fillId="0" borderId="12" xfId="152" applyFont="1" applyBorder="1" applyAlignment="1">
      <alignment vertical="center"/>
    </xf>
    <xf numFmtId="0" fontId="35" fillId="33" borderId="0" xfId="139" applyFont="1" applyFill="1" applyAlignment="1" applyProtection="1">
      <alignment vertical="center"/>
      <protection locked="0"/>
    </xf>
    <xf numFmtId="0" fontId="22" fillId="0" borderId="0" xfId="153" applyFont="1" applyAlignment="1"/>
    <xf numFmtId="0" fontId="35" fillId="0" borderId="0" xfId="139" applyFont="1" applyAlignment="1" applyProtection="1">
      <alignment horizontal="left" vertical="center"/>
      <protection locked="0"/>
    </xf>
    <xf numFmtId="0" fontId="35" fillId="33" borderId="12" xfId="139" applyFont="1" applyFill="1" applyBorder="1" applyAlignment="1">
      <alignment vertical="top"/>
    </xf>
    <xf numFmtId="0" fontId="35" fillId="33" borderId="0" xfId="139" applyFont="1" applyFill="1" applyAlignment="1">
      <alignment vertical="top"/>
    </xf>
    <xf numFmtId="0" fontId="35" fillId="33" borderId="15" xfId="139" applyFont="1" applyFill="1" applyBorder="1" applyAlignment="1">
      <alignment vertical="top"/>
    </xf>
    <xf numFmtId="0" fontId="35" fillId="0" borderId="0" xfId="152" applyFont="1" applyAlignment="1" applyProtection="1">
      <alignment horizontal="left" vertical="center"/>
      <protection locked="0"/>
    </xf>
    <xf numFmtId="0" fontId="30" fillId="0" borderId="0" xfId="152" applyFont="1" applyAlignment="1">
      <alignment vertical="center"/>
    </xf>
    <xf numFmtId="0" fontId="30" fillId="0" borderId="0" xfId="152" applyFont="1" applyAlignment="1">
      <alignment horizontal="right" vertical="center"/>
    </xf>
    <xf numFmtId="0" fontId="85" fillId="0" borderId="0" xfId="152" applyFont="1" applyAlignment="1">
      <alignment horizontal="center" vertical="center"/>
    </xf>
    <xf numFmtId="0" fontId="30" fillId="0" borderId="0" xfId="155" applyFont="1" applyAlignment="1">
      <alignment vertical="center"/>
    </xf>
    <xf numFmtId="0" fontId="30" fillId="33" borderId="0" xfId="155" applyFont="1" applyFill="1" applyAlignment="1" applyProtection="1">
      <alignment horizontal="right" vertical="center"/>
      <protection locked="0"/>
    </xf>
    <xf numFmtId="0" fontId="30" fillId="0" borderId="0" xfId="152" applyFont="1" applyAlignment="1">
      <alignment horizontal="center" vertical="center"/>
    </xf>
    <xf numFmtId="0" fontId="30" fillId="0" borderId="0" xfId="152" applyFont="1"/>
    <xf numFmtId="0" fontId="30" fillId="35" borderId="0" xfId="155" applyFont="1" applyFill="1" applyAlignment="1" applyProtection="1">
      <alignment vertical="center"/>
      <protection locked="0"/>
    </xf>
    <xf numFmtId="0" fontId="30" fillId="0" borderId="0" xfId="152" applyFont="1" applyAlignment="1" applyProtection="1">
      <alignment vertical="center"/>
      <protection locked="0"/>
    </xf>
    <xf numFmtId="0" fontId="30" fillId="0" borderId="0" xfId="152" applyFont="1" applyProtection="1">
      <protection locked="0"/>
    </xf>
    <xf numFmtId="0" fontId="128" fillId="0" borderId="0" xfId="153">
      <alignment vertical="center"/>
    </xf>
    <xf numFmtId="0" fontId="128" fillId="0" borderId="0" xfId="153" applyProtection="1">
      <alignment vertical="center"/>
      <protection locked="0"/>
    </xf>
    <xf numFmtId="0" fontId="35" fillId="0" borderId="0" xfId="156" applyFont="1" applyAlignment="1">
      <alignment horizontal="center" vertical="center"/>
    </xf>
    <xf numFmtId="0" fontId="35" fillId="33" borderId="0" xfId="156" applyFont="1" applyFill="1">
      <alignment vertical="center"/>
    </xf>
    <xf numFmtId="0" fontId="35" fillId="38" borderId="0" xfId="156" applyFont="1" applyFill="1">
      <alignment vertical="center"/>
    </xf>
    <xf numFmtId="0" fontId="35" fillId="0" borderId="10" xfId="153" applyFont="1" applyBorder="1">
      <alignment vertical="center"/>
    </xf>
    <xf numFmtId="0" fontId="35" fillId="0" borderId="50" xfId="153" applyFont="1" applyBorder="1">
      <alignment vertical="center"/>
    </xf>
    <xf numFmtId="0" fontId="35" fillId="0" borderId="14" xfId="153" applyFont="1" applyBorder="1">
      <alignment vertical="center"/>
    </xf>
    <xf numFmtId="0" fontId="35" fillId="0" borderId="32" xfId="153" applyFont="1" applyBorder="1" applyAlignment="1">
      <alignment horizontal="right" vertical="center"/>
    </xf>
    <xf numFmtId="0" fontId="35" fillId="0" borderId="12" xfId="153" applyFont="1" applyBorder="1">
      <alignment vertical="center"/>
    </xf>
    <xf numFmtId="0" fontId="35" fillId="0" borderId="15" xfId="153" applyFont="1" applyBorder="1">
      <alignment vertical="center"/>
    </xf>
    <xf numFmtId="0" fontId="35" fillId="0" borderId="21" xfId="153" applyFont="1" applyBorder="1" applyAlignment="1">
      <alignment vertical="top"/>
    </xf>
    <xf numFmtId="0" fontId="35" fillId="0" borderId="13" xfId="153" applyFont="1" applyBorder="1">
      <alignment vertical="center"/>
    </xf>
    <xf numFmtId="0" fontId="35" fillId="0" borderId="55" xfId="153" applyFont="1" applyBorder="1">
      <alignment vertical="center"/>
    </xf>
    <xf numFmtId="0" fontId="35" fillId="0" borderId="22" xfId="153" applyFont="1" applyBorder="1">
      <alignment vertical="center"/>
    </xf>
    <xf numFmtId="49" fontId="35" fillId="0" borderId="0" xfId="153" applyNumberFormat="1" applyFont="1" applyAlignment="1">
      <alignment horizontal="right" vertical="center"/>
    </xf>
    <xf numFmtId="0" fontId="35" fillId="0" borderId="0" xfId="153" applyFont="1" applyAlignment="1">
      <alignment horizontal="right" vertical="center"/>
    </xf>
    <xf numFmtId="49" fontId="35" fillId="0" borderId="52" xfId="153" applyNumberFormat="1" applyFont="1" applyBorder="1">
      <alignment vertical="center"/>
    </xf>
    <xf numFmtId="49" fontId="35" fillId="0" borderId="50" xfId="153" applyNumberFormat="1" applyFont="1" applyBorder="1">
      <alignment vertical="center"/>
    </xf>
    <xf numFmtId="49" fontId="35" fillId="0" borderId="50" xfId="153" applyNumberFormat="1" applyFont="1" applyBorder="1" applyAlignment="1">
      <alignment horizontal="center" vertical="center"/>
    </xf>
    <xf numFmtId="0" fontId="35" fillId="0" borderId="14" xfId="153" applyFont="1" applyBorder="1" applyAlignment="1">
      <alignment horizontal="left" vertical="center"/>
    </xf>
    <xf numFmtId="0" fontId="35" fillId="0" borderId="0" xfId="153" applyFont="1" applyAlignment="1">
      <alignment horizontal="left" vertical="center"/>
    </xf>
    <xf numFmtId="49" fontId="35" fillId="0" borderId="0" xfId="153" applyNumberFormat="1" applyFont="1">
      <alignment vertical="center"/>
    </xf>
    <xf numFmtId="49" fontId="35" fillId="0" borderId="55" xfId="153" applyNumberFormat="1" applyFont="1" applyBorder="1">
      <alignment vertical="center"/>
    </xf>
    <xf numFmtId="49" fontId="35" fillId="0" borderId="55" xfId="153" applyNumberFormat="1" applyFont="1" applyBorder="1" applyAlignment="1">
      <alignment horizontal="right" vertical="center"/>
    </xf>
    <xf numFmtId="0" fontId="35" fillId="0" borderId="55" xfId="153" applyFont="1" applyBorder="1" applyAlignment="1">
      <alignment horizontal="right" vertical="center"/>
    </xf>
    <xf numFmtId="0" fontId="35" fillId="0" borderId="55" xfId="153" applyFont="1" applyBorder="1" applyAlignment="1">
      <alignment horizontal="left" vertical="center"/>
    </xf>
    <xf numFmtId="0" fontId="112" fillId="0" borderId="0" xfId="153" applyFont="1" applyAlignment="1">
      <alignment horizontal="left" vertical="center"/>
    </xf>
    <xf numFmtId="0" fontId="112" fillId="0" borderId="0" xfId="153" applyFont="1">
      <alignment vertical="center"/>
    </xf>
    <xf numFmtId="0" fontId="112" fillId="0" borderId="0" xfId="153" applyFont="1" applyAlignment="1">
      <alignment horizontal="center" vertical="center"/>
    </xf>
    <xf numFmtId="0" fontId="24" fillId="0" borderId="0" xfId="151" applyFont="1" applyAlignment="1">
      <alignment horizontal="left" vertical="center"/>
    </xf>
    <xf numFmtId="0" fontId="32" fillId="0" borderId="0" xfId="153" applyFont="1">
      <alignment vertical="center"/>
    </xf>
    <xf numFmtId="0" fontId="32" fillId="0" borderId="0" xfId="153" applyFont="1" applyAlignment="1">
      <alignment horizontal="distributed" vertical="center"/>
    </xf>
    <xf numFmtId="194" fontId="35" fillId="0" borderId="0" xfId="147" applyNumberFormat="1" applyFont="1" applyAlignment="1">
      <alignment horizontal="center" vertical="center"/>
    </xf>
    <xf numFmtId="0" fontId="35" fillId="33" borderId="55" xfId="153" applyFont="1" applyFill="1" applyBorder="1">
      <alignment vertical="center"/>
    </xf>
    <xf numFmtId="0" fontId="35" fillId="33" borderId="0" xfId="153" applyFont="1" applyFill="1">
      <alignment vertical="center"/>
    </xf>
    <xf numFmtId="49" fontId="35" fillId="33" borderId="0" xfId="153" applyNumberFormat="1" applyFont="1" applyFill="1">
      <alignment vertical="center"/>
    </xf>
    <xf numFmtId="0" fontId="74" fillId="45" borderId="0" xfId="147" applyFont="1" applyFill="1">
      <alignment vertical="center"/>
    </xf>
    <xf numFmtId="0" fontId="35" fillId="45" borderId="0" xfId="147" applyFont="1" applyFill="1">
      <alignment vertical="center"/>
    </xf>
    <xf numFmtId="49" fontId="35" fillId="45" borderId="0" xfId="147" applyNumberFormat="1" applyFont="1" applyFill="1">
      <alignment vertical="center"/>
    </xf>
    <xf numFmtId="0" fontId="32" fillId="0" borderId="0" xfId="157" applyFont="1">
      <alignment vertical="center"/>
    </xf>
    <xf numFmtId="0" fontId="32" fillId="0" borderId="0" xfId="157" applyFont="1" applyAlignment="1">
      <alignment horizontal="right" vertical="center"/>
    </xf>
    <xf numFmtId="0" fontId="32" fillId="0" borderId="0" xfId="157" applyFont="1" applyAlignment="1">
      <alignment vertical="center" shrinkToFit="1"/>
    </xf>
    <xf numFmtId="0" fontId="31" fillId="0" borderId="0" xfId="157" applyFont="1">
      <alignment vertical="center"/>
    </xf>
    <xf numFmtId="0" fontId="32" fillId="0" borderId="0" xfId="157" applyFont="1" applyAlignment="1">
      <alignment horizontal="center" vertical="center"/>
    </xf>
    <xf numFmtId="0" fontId="128" fillId="0" borderId="0" xfId="147" applyAlignment="1">
      <alignment vertical="center" wrapText="1"/>
    </xf>
    <xf numFmtId="0" fontId="24" fillId="0" borderId="0" xfId="157" applyFont="1">
      <alignment vertical="center"/>
    </xf>
    <xf numFmtId="0" fontId="30" fillId="0" borderId="0" xfId="157" applyFont="1">
      <alignment vertical="center"/>
    </xf>
    <xf numFmtId="0" fontId="30" fillId="0" borderId="0" xfId="158" applyFont="1" applyAlignment="1" applyProtection="1">
      <alignment vertical="center"/>
      <protection hidden="1"/>
    </xf>
    <xf numFmtId="0" fontId="24" fillId="0" borderId="0" xfId="158" applyFont="1" applyAlignment="1" applyProtection="1">
      <alignment vertical="center"/>
      <protection hidden="1"/>
    </xf>
    <xf numFmtId="0" fontId="30" fillId="0" borderId="0" xfId="158" applyFont="1"/>
    <xf numFmtId="0" fontId="128" fillId="0" borderId="0" xfId="159">
      <alignment vertical="center"/>
    </xf>
    <xf numFmtId="0" fontId="61" fillId="0" borderId="0" xfId="160" applyFont="1" applyAlignment="1" applyProtection="1">
      <alignment horizontal="left" vertical="center"/>
      <protection hidden="1"/>
    </xf>
    <xf numFmtId="0" fontId="61" fillId="0" borderId="0" xfId="160" applyFont="1" applyAlignment="1" applyProtection="1">
      <alignment horizontal="center" vertical="center"/>
      <protection hidden="1"/>
    </xf>
    <xf numFmtId="0" fontId="32" fillId="0" borderId="0" xfId="160" applyFont="1" applyAlignment="1" applyProtection="1">
      <alignment horizontal="center" vertical="center"/>
      <protection hidden="1"/>
    </xf>
    <xf numFmtId="0" fontId="32" fillId="0" borderId="0" xfId="160" applyFont="1" applyAlignment="1" applyProtection="1">
      <alignment horizontal="right" vertical="center"/>
      <protection hidden="1"/>
    </xf>
    <xf numFmtId="0" fontId="32" fillId="0" borderId="0" xfId="160" applyFont="1" applyProtection="1">
      <alignment vertical="center"/>
      <protection hidden="1"/>
    </xf>
    <xf numFmtId="0" fontId="30" fillId="0" borderId="0" xfId="160" applyFont="1" applyAlignment="1" applyProtection="1">
      <alignment horizontal="left" vertical="center"/>
      <protection hidden="1"/>
    </xf>
    <xf numFmtId="0" fontId="30" fillId="0" borderId="0" xfId="160" applyFont="1" applyAlignment="1" applyProtection="1">
      <alignment horizontal="center" vertical="center"/>
      <protection hidden="1"/>
    </xf>
    <xf numFmtId="0" fontId="30" fillId="0" borderId="0" xfId="160" applyFont="1" applyProtection="1">
      <alignment vertical="center"/>
      <protection hidden="1"/>
    </xf>
    <xf numFmtId="0" fontId="30" fillId="0" borderId="0" xfId="160" applyFont="1" applyAlignment="1" applyProtection="1">
      <alignment horizontal="right" vertical="center"/>
      <protection hidden="1"/>
    </xf>
    <xf numFmtId="0" fontId="118" fillId="0" borderId="0" xfId="160" applyFont="1" applyProtection="1">
      <alignment vertical="center"/>
      <protection hidden="1"/>
    </xf>
    <xf numFmtId="0" fontId="126" fillId="0" borderId="0" xfId="160" applyFont="1" applyProtection="1">
      <alignment vertical="center"/>
      <protection hidden="1"/>
    </xf>
    <xf numFmtId="0" fontId="126" fillId="0" borderId="0" xfId="160" applyFont="1" applyAlignment="1" applyProtection="1">
      <alignment vertical="top"/>
      <protection hidden="1"/>
    </xf>
    <xf numFmtId="0" fontId="32" fillId="35" borderId="60" xfId="158" applyFont="1" applyFill="1" applyBorder="1" applyAlignment="1">
      <alignment horizontal="center" vertical="center"/>
    </xf>
    <xf numFmtId="0" fontId="32" fillId="35" borderId="21" xfId="158" applyFont="1" applyFill="1" applyBorder="1" applyAlignment="1">
      <alignment horizontal="center" vertical="center"/>
    </xf>
    <xf numFmtId="0" fontId="30" fillId="0" borderId="52" xfId="160" applyFont="1" applyBorder="1" applyProtection="1">
      <alignment vertical="center"/>
      <protection hidden="1"/>
    </xf>
    <xf numFmtId="0" fontId="32" fillId="35" borderId="52" xfId="158" applyFont="1" applyFill="1" applyBorder="1" applyAlignment="1">
      <alignment horizontal="center" vertical="center"/>
    </xf>
    <xf numFmtId="0" fontId="32" fillId="35" borderId="13" xfId="158" applyFont="1" applyFill="1" applyBorder="1" applyAlignment="1">
      <alignment horizontal="center" vertical="center"/>
    </xf>
    <xf numFmtId="0" fontId="30" fillId="0" borderId="55" xfId="160" applyFont="1" applyBorder="1" applyProtection="1">
      <alignment vertical="center"/>
      <protection hidden="1"/>
    </xf>
    <xf numFmtId="0" fontId="32" fillId="35" borderId="47" xfId="158" applyFont="1" applyFill="1" applyBorder="1" applyAlignment="1">
      <alignment horizontal="center" vertical="center"/>
    </xf>
    <xf numFmtId="0" fontId="30" fillId="0" borderId="121" xfId="160" applyFont="1" applyBorder="1" applyProtection="1">
      <alignment vertical="center"/>
      <protection hidden="1"/>
    </xf>
    <xf numFmtId="0" fontId="126" fillId="0" borderId="121" xfId="160" applyFont="1" applyBorder="1" applyProtection="1">
      <alignment vertical="center"/>
      <protection hidden="1"/>
    </xf>
    <xf numFmtId="0" fontId="85" fillId="0" borderId="0" xfId="160" applyFont="1" applyAlignment="1" applyProtection="1">
      <alignment vertical="top"/>
      <protection hidden="1"/>
    </xf>
    <xf numFmtId="0" fontId="65" fillId="0" borderId="0" xfId="160" applyFont="1" applyProtection="1">
      <alignment vertical="center"/>
      <protection hidden="1"/>
    </xf>
    <xf numFmtId="0" fontId="62" fillId="0" borderId="0" xfId="160" applyFont="1" applyProtection="1">
      <alignment vertical="center"/>
      <protection hidden="1"/>
    </xf>
    <xf numFmtId="0" fontId="118" fillId="0" borderId="0" xfId="160" applyFont="1" applyAlignment="1" applyProtection="1">
      <alignment horizontal="left" vertical="center"/>
      <protection hidden="1"/>
    </xf>
    <xf numFmtId="0" fontId="30" fillId="0" borderId="0" xfId="160" applyFont="1" applyAlignment="1" applyProtection="1">
      <alignment horizontal="right" vertical="top"/>
      <protection hidden="1"/>
    </xf>
    <xf numFmtId="0" fontId="30" fillId="0" borderId="0" xfId="160" applyFont="1" applyAlignment="1" applyProtection="1">
      <alignment vertical="top"/>
      <protection hidden="1"/>
    </xf>
    <xf numFmtId="0" fontId="32" fillId="35" borderId="59" xfId="158" applyFont="1" applyFill="1" applyBorder="1" applyAlignment="1">
      <alignment horizontal="center" vertical="center"/>
    </xf>
    <xf numFmtId="0" fontId="32" fillId="35" borderId="76" xfId="158" applyFont="1" applyFill="1" applyBorder="1" applyAlignment="1">
      <alignment horizontal="center" vertical="center"/>
    </xf>
    <xf numFmtId="0" fontId="30" fillId="0" borderId="0" xfId="160" applyFont="1" applyAlignment="1" applyProtection="1">
      <alignment vertical="top" wrapText="1"/>
      <protection hidden="1"/>
    </xf>
    <xf numFmtId="0" fontId="85" fillId="0" borderId="0" xfId="160" applyFont="1" applyAlignment="1" applyProtection="1">
      <alignment vertical="top" wrapText="1"/>
      <protection hidden="1"/>
    </xf>
    <xf numFmtId="0" fontId="11" fillId="0" borderId="0" xfId="160" applyFont="1" applyAlignment="1" applyProtection="1">
      <alignment horizontal="right" vertical="top"/>
      <protection hidden="1"/>
    </xf>
    <xf numFmtId="0" fontId="11" fillId="0" borderId="0" xfId="160" applyFont="1" applyAlignment="1" applyProtection="1">
      <alignment vertical="top"/>
      <protection hidden="1"/>
    </xf>
    <xf numFmtId="0" fontId="11" fillId="0" borderId="0" xfId="160" applyFont="1" applyProtection="1">
      <alignment vertical="center"/>
      <protection hidden="1"/>
    </xf>
    <xf numFmtId="0" fontId="11" fillId="0" borderId="0" xfId="160" applyFont="1" applyAlignment="1" applyProtection="1">
      <alignment horizontal="right" vertical="center"/>
      <protection hidden="1"/>
    </xf>
    <xf numFmtId="0" fontId="19" fillId="0" borderId="0" xfId="160" applyFont="1" applyAlignment="1" applyProtection="1">
      <alignment vertical="top"/>
      <protection hidden="1"/>
    </xf>
    <xf numFmtId="0" fontId="127" fillId="0" borderId="0" xfId="160" applyFont="1" applyAlignment="1" applyProtection="1">
      <alignment vertical="top"/>
      <protection hidden="1"/>
    </xf>
    <xf numFmtId="0" fontId="127" fillId="0" borderId="0" xfId="160" applyFont="1" applyProtection="1">
      <alignment vertical="center"/>
      <protection hidden="1"/>
    </xf>
    <xf numFmtId="0" fontId="29" fillId="33" borderId="0" xfId="0" applyFont="1" applyFill="1" applyAlignment="1" applyProtection="1">
      <alignment horizontal="center" vertical="center" shrinkToFit="1"/>
      <protection locked="0" hidden="1"/>
    </xf>
    <xf numFmtId="0" fontId="30" fillId="0" borderId="55" xfId="0" applyFont="1" applyBorder="1" applyAlignment="1">
      <alignment horizontal="distributed" vertical="center"/>
    </xf>
    <xf numFmtId="0" fontId="30" fillId="0" borderId="0" xfId="0" applyFont="1" applyAlignment="1">
      <alignment horizontal="distributed" vertical="center"/>
    </xf>
    <xf numFmtId="0" fontId="30" fillId="0" borderId="0" xfId="0" applyFont="1" applyAlignment="1" applyProtection="1">
      <alignment vertical="center" shrinkToFit="1"/>
      <protection locked="0"/>
    </xf>
    <xf numFmtId="0" fontId="30" fillId="0" borderId="0" xfId="0" applyFont="1" applyAlignment="1" applyProtection="1">
      <alignment horizontal="center" vertical="center" shrinkToFit="1"/>
      <protection locked="0"/>
    </xf>
    <xf numFmtId="0" fontId="108" fillId="0" borderId="0" xfId="0" applyFont="1">
      <alignment vertical="center"/>
    </xf>
    <xf numFmtId="0" fontId="35" fillId="0" borderId="0" xfId="151" applyFont="1" applyAlignment="1">
      <alignment horizontal="center" vertical="center" wrapText="1" shrinkToFit="1"/>
    </xf>
    <xf numFmtId="0" fontId="128" fillId="0" borderId="0" xfId="151" applyAlignment="1">
      <alignment vertical="center" wrapText="1" shrinkToFit="1"/>
    </xf>
    <xf numFmtId="0" fontId="128" fillId="0" borderId="0" xfId="125" applyAlignment="1">
      <alignment vertical="center" wrapText="1" shrinkToFit="1"/>
    </xf>
    <xf numFmtId="0" fontId="12" fillId="0" borderId="127" xfId="144" applyFont="1" applyBorder="1" applyAlignment="1">
      <alignment vertical="center"/>
    </xf>
    <xf numFmtId="0" fontId="12" fillId="0" borderId="72" xfId="144" applyFont="1" applyBorder="1" applyAlignment="1">
      <alignment vertical="center"/>
    </xf>
    <xf numFmtId="0" fontId="12" fillId="0" borderId="127" xfId="145" applyFont="1" applyBorder="1" applyAlignment="1">
      <alignment vertical="center" wrapText="1"/>
    </xf>
    <xf numFmtId="0" fontId="12" fillId="0" borderId="72" xfId="145" applyFont="1" applyBorder="1" applyAlignment="1">
      <alignment vertical="center"/>
    </xf>
    <xf numFmtId="0" fontId="128" fillId="0" borderId="0" xfId="145" applyAlignment="1">
      <alignment horizontal="left" shrinkToFit="1"/>
    </xf>
    <xf numFmtId="0" fontId="76" fillId="0" borderId="0" xfId="135" applyFont="1" applyAlignment="1">
      <alignment vertical="top"/>
    </xf>
    <xf numFmtId="0" fontId="76" fillId="0" borderId="0" xfId="135" applyFont="1" applyAlignment="1">
      <alignment vertical="top" wrapText="1"/>
    </xf>
    <xf numFmtId="0" fontId="76" fillId="0" borderId="0" xfId="135" applyFont="1" applyAlignment="1">
      <alignment horizontal="center" vertical="top"/>
    </xf>
    <xf numFmtId="0" fontId="76" fillId="0" borderId="0" xfId="135" applyFont="1" applyAlignment="1">
      <alignment horizontal="left" vertical="top"/>
    </xf>
    <xf numFmtId="0" fontId="77" fillId="0" borderId="0" xfId="135" applyFont="1" applyAlignment="1">
      <alignment horizontal="left" vertical="top"/>
    </xf>
    <xf numFmtId="0" fontId="11" fillId="0" borderId="0" xfId="135" applyFont="1" applyAlignment="1">
      <alignment horizontal="center" vertical="top"/>
    </xf>
    <xf numFmtId="0" fontId="11" fillId="0" borderId="0" xfId="135" applyFont="1" applyAlignment="1">
      <alignment horizontal="right" vertical="top"/>
    </xf>
    <xf numFmtId="0" fontId="9" fillId="0" borderId="0" xfId="135" applyFont="1" applyAlignment="1">
      <alignment vertical="top"/>
    </xf>
    <xf numFmtId="0" fontId="9" fillId="0" borderId="0" xfId="135" applyFont="1" applyAlignment="1">
      <alignment vertical="top" wrapText="1"/>
    </xf>
    <xf numFmtId="0" fontId="9" fillId="0" borderId="0" xfId="135" applyFont="1" applyAlignment="1">
      <alignment horizontal="center" vertical="top"/>
    </xf>
    <xf numFmtId="0" fontId="9" fillId="0" borderId="0" xfId="135" applyFont="1" applyAlignment="1">
      <alignment horizontal="left" vertical="top"/>
    </xf>
    <xf numFmtId="0" fontId="14" fillId="0" borderId="0" xfId="135" applyFont="1" applyAlignment="1">
      <alignment horizontal="left" vertical="top"/>
    </xf>
    <xf numFmtId="0" fontId="9" fillId="0" borderId="84" xfId="135" applyFont="1" applyBorder="1" applyAlignment="1">
      <alignment horizontal="center" vertical="center"/>
    </xf>
    <xf numFmtId="0" fontId="9" fillId="0" borderId="85" xfId="135" applyFont="1" applyBorder="1" applyAlignment="1">
      <alignment horizontal="center" vertical="center"/>
    </xf>
    <xf numFmtId="0" fontId="9" fillId="0" borderId="86" xfId="135" applyFont="1" applyBorder="1" applyAlignment="1">
      <alignment horizontal="center" vertical="center"/>
    </xf>
    <xf numFmtId="0" fontId="9" fillId="0" borderId="87" xfId="135" applyFont="1" applyBorder="1" applyAlignment="1">
      <alignment horizontal="center" vertical="top"/>
    </xf>
    <xf numFmtId="0" fontId="9" fillId="0" borderId="97" xfId="135" applyFont="1" applyBorder="1" applyAlignment="1">
      <alignment horizontal="center" vertical="top"/>
    </xf>
    <xf numFmtId="0" fontId="9" fillId="0" borderId="88" xfId="135" applyFont="1" applyBorder="1" applyAlignment="1">
      <alignment horizontal="center" vertical="top"/>
    </xf>
    <xf numFmtId="0" fontId="9" fillId="0" borderId="12" xfId="135" applyFont="1" applyBorder="1" applyAlignment="1">
      <alignment horizontal="center" vertical="top"/>
    </xf>
    <xf numFmtId="0" fontId="9" fillId="0" borderId="15" xfId="135" applyFont="1" applyBorder="1" applyAlignment="1">
      <alignment horizontal="center" vertical="top"/>
    </xf>
    <xf numFmtId="0" fontId="9" fillId="0" borderId="92" xfId="135" applyFont="1" applyBorder="1" applyAlignment="1">
      <alignment horizontal="center" vertical="top"/>
    </xf>
    <xf numFmtId="0" fontId="9" fillId="0" borderId="93" xfId="135" applyFont="1" applyBorder="1" applyAlignment="1">
      <alignment horizontal="center" vertical="top"/>
    </xf>
    <xf numFmtId="0" fontId="9" fillId="0" borderId="12" xfId="135" applyFont="1" applyBorder="1" applyAlignment="1">
      <alignment horizontal="center" vertical="top" wrapText="1"/>
    </xf>
    <xf numFmtId="0" fontId="78" fillId="0" borderId="92" xfId="135" applyBorder="1" applyAlignment="1">
      <alignment vertical="top" wrapText="1"/>
    </xf>
    <xf numFmtId="0" fontId="9" fillId="0" borderId="13" xfId="135" applyFont="1" applyBorder="1" applyAlignment="1">
      <alignment horizontal="center" vertical="top"/>
    </xf>
    <xf numFmtId="0" fontId="9" fillId="0" borderId="22" xfId="135" applyFont="1" applyBorder="1" applyAlignment="1">
      <alignment horizontal="center" vertical="top"/>
    </xf>
    <xf numFmtId="0" fontId="9" fillId="0" borderId="82" xfId="135" applyFont="1" applyBorder="1" applyAlignment="1">
      <alignment horizontal="center" vertical="top"/>
    </xf>
    <xf numFmtId="0" fontId="9" fillId="0" borderId="90" xfId="135" applyFont="1" applyBorder="1" applyAlignment="1">
      <alignment horizontal="center" vertical="top"/>
    </xf>
    <xf numFmtId="0" fontId="9" fillId="0" borderId="10" xfId="135" applyFont="1" applyBorder="1" applyAlignment="1">
      <alignment horizontal="center" vertical="top"/>
    </xf>
    <xf numFmtId="0" fontId="9" fillId="0" borderId="14" xfId="135" applyFont="1" applyBorder="1" applyAlignment="1">
      <alignment horizontal="center" vertical="top"/>
    </xf>
    <xf numFmtId="0" fontId="9" fillId="0" borderId="56" xfId="135" applyFont="1" applyBorder="1" applyAlignment="1">
      <alignment horizontal="center" vertical="top"/>
    </xf>
    <xf numFmtId="0" fontId="9" fillId="0" borderId="91" xfId="135" applyFont="1" applyBorder="1" applyAlignment="1">
      <alignment horizontal="center" vertical="top"/>
    </xf>
    <xf numFmtId="0" fontId="78" fillId="0" borderId="82" xfId="135" applyBorder="1" applyAlignment="1">
      <alignment vertical="top" wrapText="1"/>
    </xf>
    <xf numFmtId="0" fontId="9" fillId="0" borderId="76" xfId="135" applyFont="1" applyBorder="1" applyAlignment="1">
      <alignment horizontal="center" vertical="top"/>
    </xf>
    <xf numFmtId="0" fontId="9" fillId="0" borderId="94" xfId="135" applyFont="1" applyBorder="1" applyAlignment="1">
      <alignment horizontal="center" vertical="top"/>
    </xf>
    <xf numFmtId="0" fontId="9" fillId="0" borderId="95" xfId="135" applyFont="1" applyBorder="1" applyAlignment="1">
      <alignment horizontal="center" vertical="top"/>
    </xf>
    <xf numFmtId="0" fontId="9" fillId="0" borderId="96" xfId="135" applyFont="1" applyBorder="1" applyAlignment="1">
      <alignment horizontal="center" vertical="top"/>
    </xf>
    <xf numFmtId="0" fontId="9" fillId="0" borderId="15" xfId="135" applyFont="1" applyBorder="1" applyAlignment="1">
      <alignment horizontal="left" vertical="top"/>
    </xf>
    <xf numFmtId="0" fontId="82" fillId="0" borderId="12" xfId="135" applyFont="1" applyBorder="1" applyAlignment="1">
      <alignment vertical="top"/>
    </xf>
    <xf numFmtId="0" fontId="9" fillId="0" borderId="92" xfId="123" applyFont="1" applyBorder="1" applyAlignment="1">
      <alignment vertical="top"/>
    </xf>
    <xf numFmtId="0" fontId="9" fillId="0" borderId="92" xfId="123" applyFont="1" applyBorder="1" applyAlignment="1">
      <alignment vertical="top" wrapText="1"/>
    </xf>
    <xf numFmtId="0" fontId="82" fillId="0" borderId="92" xfId="123" applyFont="1" applyBorder="1" applyAlignment="1">
      <alignment vertical="top"/>
    </xf>
    <xf numFmtId="0" fontId="21" fillId="0" borderId="0" xfId="0" applyFont="1" applyProtection="1">
      <alignment vertical="center"/>
      <protection locked="0" hidden="1"/>
    </xf>
    <xf numFmtId="0" fontId="59" fillId="0" borderId="0" xfId="120" applyNumberFormat="1" applyFont="1">
      <alignment vertical="center"/>
    </xf>
    <xf numFmtId="0" fontId="59" fillId="0" borderId="0" xfId="120" applyNumberFormat="1" applyFont="1" applyAlignment="1">
      <alignment horizontal="center" vertical="center"/>
    </xf>
    <xf numFmtId="0" fontId="59" fillId="0" borderId="0" xfId="120" applyNumberFormat="1" applyFont="1" applyFill="1" applyAlignment="1">
      <alignment horizontal="center" vertical="center"/>
    </xf>
    <xf numFmtId="0" fontId="59" fillId="0" borderId="0" xfId="120" applyNumberFormat="1" applyFont="1" applyFill="1" applyAlignment="1">
      <alignment horizontal="left" vertical="center"/>
    </xf>
    <xf numFmtId="0" fontId="59" fillId="0" borderId="0" xfId="120" applyNumberFormat="1" applyFont="1" applyFill="1">
      <alignment vertical="center"/>
    </xf>
    <xf numFmtId="0" fontId="130" fillId="0" borderId="0" xfId="120" applyNumberFormat="1" applyFont="1" applyFill="1" applyBorder="1" applyAlignment="1">
      <alignment horizontal="right" vertical="center"/>
    </xf>
    <xf numFmtId="0" fontId="60" fillId="0" borderId="52" xfId="120" applyNumberFormat="1" applyFont="1" applyBorder="1">
      <alignment vertical="center"/>
    </xf>
    <xf numFmtId="0" fontId="60" fillId="0" borderId="32" xfId="120" applyNumberFormat="1" applyFont="1" applyBorder="1">
      <alignment vertical="center"/>
    </xf>
    <xf numFmtId="0" fontId="60" fillId="0" borderId="15" xfId="120" applyNumberFormat="1" applyFont="1" applyBorder="1">
      <alignment vertical="center"/>
    </xf>
    <xf numFmtId="0" fontId="60" fillId="0" borderId="55" xfId="120" applyNumberFormat="1" applyFont="1" applyBorder="1">
      <alignment vertical="center"/>
    </xf>
    <xf numFmtId="0" fontId="60" fillId="0" borderId="22" xfId="120" applyNumberFormat="1" applyFont="1" applyBorder="1">
      <alignment vertical="center"/>
    </xf>
    <xf numFmtId="0" fontId="60" fillId="0" borderId="0" xfId="120" applyNumberFormat="1" applyFont="1" applyAlignment="1">
      <alignment vertical="center"/>
    </xf>
    <xf numFmtId="0" fontId="58" fillId="0" borderId="118" xfId="120" applyNumberFormat="1" applyFont="1" applyBorder="1">
      <alignment vertical="center"/>
    </xf>
    <xf numFmtId="0" fontId="60" fillId="33" borderId="10" xfId="120" applyNumberFormat="1" applyFont="1" applyFill="1" applyBorder="1" applyAlignment="1">
      <alignment horizontal="left" vertical="center"/>
    </xf>
    <xf numFmtId="0" fontId="60" fillId="33" borderId="50" xfId="120" applyNumberFormat="1" applyFont="1" applyFill="1" applyBorder="1" applyAlignment="1">
      <alignment horizontal="left" vertical="center"/>
    </xf>
    <xf numFmtId="0" fontId="60" fillId="33" borderId="14" xfId="120" applyNumberFormat="1" applyFont="1" applyFill="1" applyBorder="1" applyAlignment="1">
      <alignment horizontal="left" vertical="center"/>
    </xf>
    <xf numFmtId="0" fontId="60" fillId="33" borderId="12" xfId="120" applyNumberFormat="1" applyFont="1" applyFill="1" applyBorder="1" applyAlignment="1">
      <alignment horizontal="left" vertical="center"/>
    </xf>
    <xf numFmtId="0" fontId="60" fillId="33" borderId="0" xfId="120" applyNumberFormat="1" applyFont="1" applyFill="1" applyAlignment="1">
      <alignment horizontal="left" vertical="center"/>
    </xf>
    <xf numFmtId="0" fontId="60" fillId="33" borderId="15" xfId="120" applyNumberFormat="1" applyFont="1" applyFill="1" applyBorder="1" applyAlignment="1">
      <alignment horizontal="left" vertical="center"/>
    </xf>
    <xf numFmtId="0" fontId="132" fillId="0" borderId="0" xfId="120" applyNumberFormat="1" applyFont="1">
      <alignment vertical="center"/>
    </xf>
    <xf numFmtId="0" fontId="60" fillId="35" borderId="10" xfId="120" applyNumberFormat="1" applyFont="1" applyFill="1" applyBorder="1" applyAlignment="1">
      <alignment horizontal="center" vertical="center"/>
    </xf>
    <xf numFmtId="0" fontId="132" fillId="35" borderId="10" xfId="120" applyNumberFormat="1" applyFont="1" applyFill="1" applyBorder="1" applyAlignment="1">
      <alignment horizontal="right" vertical="center"/>
    </xf>
    <xf numFmtId="0" fontId="132" fillId="0" borderId="50" xfId="120" applyNumberFormat="1" applyFont="1" applyBorder="1">
      <alignment vertical="center"/>
    </xf>
    <xf numFmtId="0" fontId="132" fillId="39" borderId="50" xfId="120" applyNumberFormat="1" applyFont="1" applyFill="1" applyBorder="1" applyAlignment="1">
      <alignment horizontal="left" vertical="center"/>
    </xf>
    <xf numFmtId="0" fontId="132" fillId="0" borderId="14" xfId="120" applyNumberFormat="1" applyFont="1" applyBorder="1">
      <alignment vertical="center"/>
    </xf>
    <xf numFmtId="0" fontId="132" fillId="35" borderId="12" xfId="120" applyNumberFormat="1" applyFont="1" applyFill="1" applyBorder="1" applyAlignment="1">
      <alignment horizontal="right" vertical="center"/>
    </xf>
    <xf numFmtId="0" fontId="132" fillId="0" borderId="15" xfId="120" applyNumberFormat="1" applyFont="1" applyBorder="1">
      <alignment vertical="center"/>
    </xf>
    <xf numFmtId="0" fontId="134" fillId="0" borderId="0" xfId="120" applyNumberFormat="1" applyFont="1">
      <alignment vertical="center"/>
    </xf>
    <xf numFmtId="0" fontId="132" fillId="0" borderId="0" xfId="120" applyNumberFormat="1" applyFont="1" applyAlignment="1">
      <alignment horizontal="left" vertical="center"/>
    </xf>
    <xf numFmtId="0" fontId="132" fillId="0" borderId="15" xfId="120" applyNumberFormat="1" applyFont="1" applyBorder="1" applyAlignment="1">
      <alignment horizontal="left" vertical="center"/>
    </xf>
    <xf numFmtId="0" fontId="132" fillId="39" borderId="0" xfId="120" applyNumberFormat="1" applyFont="1" applyFill="1" applyAlignment="1">
      <alignment horizontal="left" vertical="center"/>
    </xf>
    <xf numFmtId="0" fontId="132" fillId="35" borderId="13" xfId="120" applyNumberFormat="1" applyFont="1" applyFill="1" applyBorder="1" applyAlignment="1">
      <alignment horizontal="right" vertical="center"/>
    </xf>
    <xf numFmtId="0" fontId="132" fillId="0" borderId="55" xfId="120" applyNumberFormat="1" applyFont="1" applyBorder="1">
      <alignment vertical="center"/>
    </xf>
    <xf numFmtId="0" fontId="132" fillId="39" borderId="55" xfId="120" applyNumberFormat="1" applyFont="1" applyFill="1" applyBorder="1">
      <alignment vertical="center"/>
    </xf>
    <xf numFmtId="0" fontId="135" fillId="0" borderId="55" xfId="120" applyNumberFormat="1" applyFont="1" applyBorder="1">
      <alignment vertical="center"/>
    </xf>
    <xf numFmtId="0" fontId="132" fillId="0" borderId="22" xfId="120" applyNumberFormat="1" applyFont="1" applyBorder="1">
      <alignment vertical="center"/>
    </xf>
    <xf numFmtId="0" fontId="132" fillId="0" borderId="10" xfId="120" applyNumberFormat="1" applyFont="1" applyBorder="1">
      <alignment vertical="center"/>
    </xf>
    <xf numFmtId="0" fontId="132" fillId="0" borderId="12" xfId="120" applyNumberFormat="1" applyFont="1" applyBorder="1">
      <alignment vertical="center"/>
    </xf>
    <xf numFmtId="0" fontId="132" fillId="39" borderId="0" xfId="120" applyNumberFormat="1" applyFont="1" applyFill="1">
      <alignment vertical="center"/>
    </xf>
    <xf numFmtId="0" fontId="133" fillId="39" borderId="15" xfId="120" applyNumberFormat="1" applyFont="1" applyFill="1" applyBorder="1">
      <alignment vertical="center"/>
    </xf>
    <xf numFmtId="0" fontId="132" fillId="0" borderId="13" xfId="120" applyNumberFormat="1" applyFont="1" applyBorder="1">
      <alignment vertical="center"/>
    </xf>
    <xf numFmtId="0" fontId="132" fillId="39" borderId="55" xfId="120" applyNumberFormat="1" applyFont="1" applyFill="1" applyBorder="1" applyAlignment="1">
      <alignment horizontal="left" vertical="center"/>
    </xf>
    <xf numFmtId="0" fontId="134" fillId="0" borderId="55" xfId="120" applyNumberFormat="1" applyFont="1" applyBorder="1">
      <alignment vertical="center"/>
    </xf>
    <xf numFmtId="0" fontId="132" fillId="0" borderId="50" xfId="120" applyNumberFormat="1" applyFont="1" applyBorder="1" applyAlignment="1">
      <alignment horizontal="left" vertical="center"/>
    </xf>
    <xf numFmtId="0" fontId="60" fillId="35" borderId="10" xfId="120" applyNumberFormat="1" applyFont="1" applyFill="1" applyBorder="1" applyAlignment="1">
      <alignment horizontal="right" vertical="center"/>
    </xf>
    <xf numFmtId="0" fontId="132" fillId="0" borderId="21" xfId="120" applyNumberFormat="1" applyFont="1" applyBorder="1">
      <alignment vertical="center"/>
    </xf>
    <xf numFmtId="0" fontId="132" fillId="0" borderId="52" xfId="120" applyNumberFormat="1" applyFont="1" applyBorder="1">
      <alignment vertical="center"/>
    </xf>
    <xf numFmtId="0" fontId="134" fillId="0" borderId="52" xfId="120" applyNumberFormat="1" applyFont="1" applyBorder="1">
      <alignment vertical="center"/>
    </xf>
    <xf numFmtId="0" fontId="132" fillId="0" borderId="52" xfId="120" applyNumberFormat="1" applyFont="1" applyBorder="1" applyAlignment="1">
      <alignment horizontal="left" vertical="center"/>
    </xf>
    <xf numFmtId="0" fontId="132" fillId="0" borderId="32" xfId="120" applyNumberFormat="1" applyFont="1" applyBorder="1" applyAlignment="1">
      <alignment horizontal="left" vertical="center"/>
    </xf>
    <xf numFmtId="0" fontId="60" fillId="35" borderId="12" xfId="120" applyNumberFormat="1" applyFont="1" applyFill="1" applyBorder="1" applyAlignment="1">
      <alignment horizontal="right" vertical="center"/>
    </xf>
    <xf numFmtId="0" fontId="60" fillId="35" borderId="0" xfId="120" applyNumberFormat="1" applyFont="1" applyFill="1" applyAlignment="1">
      <alignment horizontal="right" vertical="center"/>
    </xf>
    <xf numFmtId="0" fontId="132" fillId="39" borderId="50" xfId="120" applyNumberFormat="1" applyFont="1" applyFill="1" applyBorder="1">
      <alignment vertical="center"/>
    </xf>
    <xf numFmtId="0" fontId="132" fillId="0" borderId="55" xfId="120" applyNumberFormat="1" applyFont="1" applyBorder="1" applyAlignment="1">
      <alignment horizontal="left" vertical="center"/>
    </xf>
    <xf numFmtId="0" fontId="132" fillId="0" borderId="55" xfId="120" applyNumberFormat="1" applyFont="1" applyBorder="1" applyAlignment="1">
      <alignment horizontal="center" vertical="center"/>
    </xf>
    <xf numFmtId="0" fontId="132" fillId="0" borderId="22" xfId="120" applyNumberFormat="1" applyFont="1" applyBorder="1" applyAlignment="1">
      <alignment horizontal="center" vertical="center"/>
    </xf>
    <xf numFmtId="0" fontId="132" fillId="0" borderId="32" xfId="120" applyNumberFormat="1" applyFont="1" applyBorder="1">
      <alignment vertical="center"/>
    </xf>
    <xf numFmtId="0" fontId="60" fillId="35" borderId="21" xfId="120" applyNumberFormat="1" applyFont="1" applyFill="1" applyBorder="1" applyAlignment="1">
      <alignment horizontal="right" vertical="center"/>
    </xf>
    <xf numFmtId="0" fontId="60" fillId="35" borderId="52" xfId="120" applyNumberFormat="1" applyFont="1" applyFill="1" applyBorder="1" applyAlignment="1">
      <alignment horizontal="right" vertical="center"/>
    </xf>
    <xf numFmtId="0" fontId="60" fillId="35" borderId="13" xfId="120" applyNumberFormat="1" applyFont="1" applyFill="1" applyBorder="1" applyAlignment="1">
      <alignment horizontal="right" vertical="center"/>
    </xf>
    <xf numFmtId="0" fontId="60" fillId="35" borderId="55" xfId="120" applyNumberFormat="1" applyFont="1" applyFill="1" applyBorder="1" applyAlignment="1">
      <alignment horizontal="right" vertical="center"/>
    </xf>
    <xf numFmtId="0" fontId="60" fillId="0" borderId="46" xfId="120" applyNumberFormat="1" applyFont="1" applyBorder="1">
      <alignment vertical="center"/>
    </xf>
    <xf numFmtId="0" fontId="60" fillId="0" borderId="46" xfId="120" applyNumberFormat="1" applyFont="1" applyFill="1" applyBorder="1" applyAlignment="1">
      <alignment vertical="center" shrinkToFit="1"/>
    </xf>
    <xf numFmtId="0" fontId="60" fillId="0" borderId="46" xfId="120" applyNumberFormat="1" applyFont="1" applyFill="1" applyBorder="1">
      <alignment vertical="center"/>
    </xf>
    <xf numFmtId="0" fontId="60" fillId="0" borderId="72" xfId="120" applyNumberFormat="1" applyFont="1" applyFill="1" applyBorder="1">
      <alignment vertical="center"/>
    </xf>
    <xf numFmtId="0" fontId="60" fillId="0" borderId="73" xfId="120" applyNumberFormat="1" applyFont="1" applyBorder="1">
      <alignment vertical="center"/>
    </xf>
    <xf numFmtId="0" fontId="60" fillId="0" borderId="74" xfId="120" applyNumberFormat="1" applyFont="1" applyBorder="1">
      <alignment vertical="center"/>
    </xf>
    <xf numFmtId="0" fontId="60" fillId="0" borderId="74" xfId="120" applyNumberFormat="1" applyFont="1" applyFill="1" applyBorder="1">
      <alignment vertical="center"/>
    </xf>
    <xf numFmtId="0" fontId="60" fillId="0" borderId="76" xfId="120" applyNumberFormat="1" applyFont="1" applyBorder="1">
      <alignment vertical="center"/>
    </xf>
    <xf numFmtId="0" fontId="60" fillId="0" borderId="47" xfId="120" applyNumberFormat="1" applyFont="1" applyBorder="1">
      <alignment vertical="center"/>
    </xf>
    <xf numFmtId="0" fontId="60" fillId="0" borderId="74" xfId="120" applyNumberFormat="1" applyFont="1" applyBorder="1" applyAlignment="1">
      <alignment horizontal="right" vertical="center"/>
    </xf>
    <xf numFmtId="0" fontId="132" fillId="35" borderId="206" xfId="120" applyNumberFormat="1" applyFont="1" applyFill="1" applyBorder="1" applyAlignment="1">
      <alignment horizontal="right" vertical="center"/>
    </xf>
    <xf numFmtId="0" fontId="60" fillId="0" borderId="74" xfId="120" applyNumberFormat="1" applyFont="1" applyFill="1" applyBorder="1" applyAlignment="1">
      <alignment vertical="center" shrinkToFit="1"/>
    </xf>
    <xf numFmtId="0" fontId="60" fillId="0" borderId="75" xfId="120" applyNumberFormat="1" applyFont="1" applyFill="1" applyBorder="1" applyAlignment="1">
      <alignment vertical="center" shrinkToFit="1"/>
    </xf>
    <xf numFmtId="0" fontId="8" fillId="0" borderId="0" xfId="0" applyFont="1">
      <alignment vertical="center"/>
    </xf>
    <xf numFmtId="0" fontId="5" fillId="46" borderId="0" xfId="0" applyFont="1" applyFill="1" applyAlignment="1">
      <alignment horizontal="center" vertical="center"/>
    </xf>
    <xf numFmtId="0" fontId="5" fillId="24" borderId="16" xfId="0" applyFont="1" applyFill="1" applyBorder="1" applyAlignment="1">
      <alignment horizontal="left" vertical="center" wrapText="1"/>
    </xf>
    <xf numFmtId="0" fontId="5" fillId="24" borderId="17" xfId="0" applyFont="1" applyFill="1" applyBorder="1" applyAlignment="1">
      <alignment horizontal="left" vertical="center" wrapText="1"/>
    </xf>
    <xf numFmtId="0" fontId="132" fillId="0" borderId="21" xfId="120" applyNumberFormat="1" applyFont="1" applyBorder="1" applyAlignment="1">
      <alignment horizontal="center" vertical="center"/>
    </xf>
    <xf numFmtId="0" fontId="132" fillId="0" borderId="52" xfId="120" applyNumberFormat="1" applyFont="1" applyBorder="1" applyAlignment="1">
      <alignment horizontal="center" vertical="center"/>
    </xf>
    <xf numFmtId="0" fontId="132" fillId="0" borderId="32" xfId="120" applyNumberFormat="1" applyFont="1" applyBorder="1" applyAlignment="1">
      <alignment horizontal="center" vertical="center"/>
    </xf>
    <xf numFmtId="0" fontId="60" fillId="0" borderId="127" xfId="120" applyNumberFormat="1" applyFont="1" applyBorder="1" applyAlignment="1">
      <alignment horizontal="center" vertical="center" wrapText="1"/>
    </xf>
    <xf numFmtId="0" fontId="60" fillId="0" borderId="46" xfId="120" applyNumberFormat="1" applyFont="1" applyBorder="1" applyAlignment="1">
      <alignment horizontal="center" vertical="center" wrapText="1"/>
    </xf>
    <xf numFmtId="0" fontId="60" fillId="0" borderId="63" xfId="120" applyNumberFormat="1" applyFont="1" applyBorder="1" applyAlignment="1">
      <alignment horizontal="center" vertical="center" wrapText="1"/>
    </xf>
    <xf numFmtId="0" fontId="60" fillId="0" borderId="113" xfId="120" applyNumberFormat="1" applyFont="1" applyBorder="1" applyAlignment="1">
      <alignment horizontal="center" vertical="center" wrapText="1"/>
    </xf>
    <xf numFmtId="0" fontId="60" fillId="0" borderId="0" xfId="120" applyNumberFormat="1" applyFont="1" applyBorder="1" applyAlignment="1">
      <alignment horizontal="center" vertical="center" wrapText="1"/>
    </xf>
    <xf numFmtId="0" fontId="60" fillId="0" borderId="15" xfId="120" applyNumberFormat="1" applyFont="1" applyBorder="1" applyAlignment="1">
      <alignment horizontal="center" vertical="center" wrapText="1"/>
    </xf>
    <xf numFmtId="0" fontId="60" fillId="0" borderId="128" xfId="120" applyNumberFormat="1" applyFont="1" applyBorder="1" applyAlignment="1">
      <alignment horizontal="center" vertical="center" wrapText="1"/>
    </xf>
    <xf numFmtId="0" fontId="60" fillId="0" borderId="47" xfId="120" applyNumberFormat="1" applyFont="1" applyBorder="1" applyAlignment="1">
      <alignment horizontal="center" vertical="center" wrapText="1"/>
    </xf>
    <xf numFmtId="0" fontId="60" fillId="0" borderId="94" xfId="120" applyNumberFormat="1" applyFont="1" applyBorder="1" applyAlignment="1">
      <alignment horizontal="center" vertical="center" wrapText="1"/>
    </xf>
    <xf numFmtId="0" fontId="60" fillId="33" borderId="74" xfId="120" applyNumberFormat="1" applyFont="1" applyFill="1" applyBorder="1" applyAlignment="1">
      <alignment horizontal="left" vertical="center" shrinkToFit="1"/>
    </xf>
    <xf numFmtId="0" fontId="60" fillId="33" borderId="75" xfId="120" applyNumberFormat="1" applyFont="1" applyFill="1" applyBorder="1" applyAlignment="1">
      <alignment horizontal="left" vertical="center" shrinkToFit="1"/>
    </xf>
    <xf numFmtId="0" fontId="60" fillId="33" borderId="116" xfId="120" applyNumberFormat="1" applyFont="1" applyFill="1" applyBorder="1" applyAlignment="1">
      <alignment horizontal="left" vertical="center"/>
    </xf>
    <xf numFmtId="0" fontId="60" fillId="33" borderId="117" xfId="120" applyNumberFormat="1" applyFont="1" applyFill="1" applyBorder="1" applyAlignment="1">
      <alignment horizontal="left" vertical="center"/>
    </xf>
    <xf numFmtId="0" fontId="58" fillId="0" borderId="0" xfId="120" applyNumberFormat="1" applyFont="1" applyAlignment="1">
      <alignment horizontal="center" vertical="center"/>
    </xf>
    <xf numFmtId="0" fontId="59" fillId="0" borderId="0" xfId="120" applyNumberFormat="1" applyFont="1" applyAlignment="1">
      <alignment horizontal="center" vertical="center"/>
    </xf>
    <xf numFmtId="0" fontId="131" fillId="0" borderId="0" xfId="120" applyNumberFormat="1" applyFont="1" applyAlignment="1">
      <alignment horizontal="center" vertical="center"/>
    </xf>
    <xf numFmtId="0" fontId="60" fillId="0" borderId="136" xfId="120" applyNumberFormat="1" applyFont="1" applyBorder="1" applyAlignment="1">
      <alignment horizontal="center" vertical="center"/>
    </xf>
    <xf numFmtId="0" fontId="60" fillId="0" borderId="105" xfId="120" applyNumberFormat="1" applyFont="1" applyBorder="1" applyAlignment="1">
      <alignment horizontal="center" vertical="center"/>
    </xf>
    <xf numFmtId="0" fontId="60" fillId="0" borderId="137" xfId="120" applyNumberFormat="1" applyFont="1" applyBorder="1" applyAlignment="1">
      <alignment horizontal="center" vertical="center"/>
    </xf>
    <xf numFmtId="0" fontId="60" fillId="0" borderId="138" xfId="120" applyNumberFormat="1" applyFont="1" applyBorder="1" applyAlignment="1">
      <alignment horizontal="left" vertical="center"/>
    </xf>
    <xf numFmtId="0" fontId="60" fillId="0" borderId="105" xfId="120" applyNumberFormat="1" applyFont="1" applyBorder="1" applyAlignment="1">
      <alignment horizontal="left" vertical="center"/>
    </xf>
    <xf numFmtId="0" fontId="60" fillId="0" borderId="53" xfId="120" applyNumberFormat="1" applyFont="1" applyBorder="1" applyAlignment="1">
      <alignment horizontal="left" vertical="center"/>
    </xf>
    <xf numFmtId="0" fontId="60" fillId="35" borderId="10" xfId="120" applyNumberFormat="1" applyFont="1" applyFill="1" applyBorder="1" applyAlignment="1">
      <alignment horizontal="center" vertical="center"/>
    </xf>
    <xf numFmtId="0" fontId="60" fillId="35" borderId="12" xfId="120" applyNumberFormat="1" applyFont="1" applyFill="1" applyBorder="1" applyAlignment="1">
      <alignment horizontal="center" vertical="center"/>
    </xf>
    <xf numFmtId="0" fontId="60" fillId="35" borderId="13" xfId="120" applyNumberFormat="1" applyFont="1" applyFill="1" applyBorder="1" applyAlignment="1">
      <alignment horizontal="center" vertical="center"/>
    </xf>
    <xf numFmtId="0" fontId="60" fillId="0" borderId="50" xfId="120" applyNumberFormat="1" applyFont="1" applyBorder="1" applyAlignment="1">
      <alignment horizontal="left" vertical="center"/>
    </xf>
    <xf numFmtId="0" fontId="60" fillId="0" borderId="14" xfId="120" applyNumberFormat="1" applyFont="1" applyBorder="1" applyAlignment="1">
      <alignment horizontal="left" vertical="center"/>
    </xf>
    <xf numFmtId="0" fontId="60" fillId="0" borderId="0" xfId="120" applyNumberFormat="1" applyFont="1" applyAlignment="1">
      <alignment horizontal="left" vertical="center"/>
    </xf>
    <xf numFmtId="0" fontId="60" fillId="0" borderId="15" xfId="120" applyNumberFormat="1" applyFont="1" applyBorder="1" applyAlignment="1">
      <alignment horizontal="left" vertical="center"/>
    </xf>
    <xf numFmtId="0" fontId="60" fillId="0" borderId="55" xfId="120" applyNumberFormat="1" applyFont="1" applyBorder="1" applyAlignment="1">
      <alignment horizontal="left" vertical="center"/>
    </xf>
    <xf numFmtId="0" fontId="60" fillId="0" borderId="22" xfId="120" applyNumberFormat="1" applyFont="1" applyBorder="1" applyAlignment="1">
      <alignment horizontal="left" vertical="center"/>
    </xf>
    <xf numFmtId="0" fontId="60" fillId="33" borderId="21" xfId="120" applyNumberFormat="1" applyFont="1" applyFill="1" applyBorder="1" applyAlignment="1">
      <alignment horizontal="left" vertical="center"/>
    </xf>
    <xf numFmtId="0" fontId="60" fillId="33" borderId="52" xfId="120" applyNumberFormat="1" applyFont="1" applyFill="1" applyBorder="1" applyAlignment="1">
      <alignment horizontal="left" vertical="center"/>
    </xf>
    <xf numFmtId="0" fontId="60" fillId="33" borderId="32" xfId="120" applyNumberFormat="1" applyFont="1" applyFill="1" applyBorder="1" applyAlignment="1">
      <alignment horizontal="left" vertical="center"/>
    </xf>
    <xf numFmtId="0" fontId="60" fillId="35" borderId="50" xfId="120" applyNumberFormat="1" applyFont="1" applyFill="1" applyBorder="1" applyAlignment="1">
      <alignment horizontal="left" vertical="center"/>
    </xf>
    <xf numFmtId="0" fontId="60" fillId="35" borderId="55" xfId="120" applyNumberFormat="1" applyFont="1" applyFill="1" applyBorder="1" applyAlignment="1">
      <alignment horizontal="left" vertical="center"/>
    </xf>
    <xf numFmtId="0" fontId="60" fillId="35" borderId="50" xfId="120" applyNumberFormat="1" applyFont="1" applyFill="1" applyBorder="1" applyAlignment="1">
      <alignment horizontal="center" vertical="center"/>
    </xf>
    <xf numFmtId="0" fontId="60" fillId="35" borderId="0" xfId="120" applyNumberFormat="1" applyFont="1" applyFill="1" applyAlignment="1">
      <alignment horizontal="center" vertical="center"/>
    </xf>
    <xf numFmtId="0" fontId="60" fillId="35" borderId="55" xfId="120" applyNumberFormat="1" applyFont="1" applyFill="1" applyBorder="1" applyAlignment="1">
      <alignment horizontal="center" vertical="center"/>
    </xf>
    <xf numFmtId="0" fontId="60" fillId="33" borderId="10" xfId="120" applyNumberFormat="1" applyFont="1" applyFill="1" applyBorder="1" applyAlignment="1">
      <alignment horizontal="left" vertical="center"/>
    </xf>
    <xf numFmtId="0" fontId="60" fillId="33" borderId="50" xfId="120" applyNumberFormat="1" applyFont="1" applyFill="1" applyBorder="1" applyAlignment="1">
      <alignment horizontal="left" vertical="center"/>
    </xf>
    <xf numFmtId="0" fontId="60" fillId="33" borderId="14" xfId="120" applyNumberFormat="1" applyFont="1" applyFill="1" applyBorder="1" applyAlignment="1">
      <alignment horizontal="left" vertical="center"/>
    </xf>
    <xf numFmtId="0" fontId="60" fillId="33" borderId="12" xfId="120" applyNumberFormat="1" applyFont="1" applyFill="1" applyBorder="1" applyAlignment="1">
      <alignment horizontal="left" vertical="center"/>
    </xf>
    <xf numFmtId="0" fontId="60" fillId="33" borderId="0" xfId="120" applyNumberFormat="1" applyFont="1" applyFill="1" applyAlignment="1">
      <alignment horizontal="left" vertical="center"/>
    </xf>
    <xf numFmtId="0" fontId="60" fillId="33" borderId="15" xfId="120" applyNumberFormat="1" applyFont="1" applyFill="1" applyBorder="1" applyAlignment="1">
      <alignment horizontal="left" vertical="center"/>
    </xf>
    <xf numFmtId="0" fontId="60" fillId="33" borderId="13" xfId="120" applyNumberFormat="1" applyFont="1" applyFill="1" applyBorder="1" applyAlignment="1">
      <alignment horizontal="left" vertical="center"/>
    </xf>
    <xf numFmtId="0" fontId="60" fillId="33" borderId="55" xfId="120" applyNumberFormat="1" applyFont="1" applyFill="1" applyBorder="1" applyAlignment="1">
      <alignment horizontal="left" vertical="center"/>
    </xf>
    <xf numFmtId="0" fontId="60" fillId="33" borderId="22" xfId="120" applyNumberFormat="1" applyFont="1" applyFill="1" applyBorder="1" applyAlignment="1">
      <alignment horizontal="left" vertical="center"/>
    </xf>
    <xf numFmtId="0" fontId="60" fillId="0" borderId="52" xfId="120" applyNumberFormat="1" applyFont="1" applyBorder="1" applyAlignment="1">
      <alignment horizontal="left" vertical="center"/>
    </xf>
    <xf numFmtId="0" fontId="60" fillId="0" borderId="32" xfId="120" applyNumberFormat="1" applyFont="1" applyBorder="1" applyAlignment="1">
      <alignment horizontal="left" vertical="center"/>
    </xf>
    <xf numFmtId="0" fontId="60" fillId="35" borderId="0" xfId="120" applyNumberFormat="1" applyFont="1" applyFill="1" applyAlignment="1">
      <alignment horizontal="left" vertical="center"/>
    </xf>
    <xf numFmtId="0" fontId="32" fillId="25" borderId="0" xfId="0" applyFont="1" applyFill="1" applyAlignment="1">
      <alignment vertical="center" shrinkToFit="1"/>
    </xf>
    <xf numFmtId="0" fontId="0" fillId="25" borderId="0" xfId="0" applyFill="1" applyAlignment="1">
      <alignment vertical="center" shrinkToFit="1"/>
    </xf>
    <xf numFmtId="0" fontId="32" fillId="25" borderId="55" xfId="0" applyFont="1" applyFill="1" applyBorder="1" applyAlignment="1" applyProtection="1">
      <alignment vertical="center" shrinkToFit="1"/>
      <protection locked="0"/>
    </xf>
    <xf numFmtId="0" fontId="0" fillId="25" borderId="55" xfId="0" applyFill="1" applyBorder="1" applyAlignment="1" applyProtection="1">
      <alignment vertical="center" shrinkToFit="1"/>
      <protection locked="0"/>
    </xf>
    <xf numFmtId="0" fontId="32" fillId="0" borderId="55" xfId="0" applyFont="1" applyBorder="1" applyAlignment="1">
      <alignment horizontal="center" vertical="center"/>
    </xf>
    <xf numFmtId="0" fontId="32" fillId="26" borderId="50" xfId="0" applyFont="1" applyFill="1" applyBorder="1" applyAlignment="1" applyProtection="1">
      <alignment horizontal="center" vertical="center"/>
      <protection locked="0" hidden="1"/>
    </xf>
    <xf numFmtId="0" fontId="0" fillId="26" borderId="50" xfId="0" applyFill="1" applyBorder="1" applyAlignment="1" applyProtection="1">
      <alignment horizontal="center" vertical="center"/>
      <protection locked="0" hidden="1"/>
    </xf>
    <xf numFmtId="0" fontId="32" fillId="25" borderId="50" xfId="0" applyFont="1" applyFill="1" applyBorder="1" applyAlignment="1" applyProtection="1">
      <alignment vertical="center" shrinkToFit="1"/>
      <protection locked="0"/>
    </xf>
    <xf numFmtId="0" fontId="0" fillId="25" borderId="50" xfId="0" applyFill="1" applyBorder="1" applyAlignment="1" applyProtection="1">
      <alignment vertical="center" shrinkToFit="1"/>
      <protection locked="0"/>
    </xf>
    <xf numFmtId="0" fontId="32" fillId="26" borderId="0" xfId="0" applyFont="1" applyFill="1" applyAlignment="1" applyProtection="1">
      <alignment horizontal="center" vertical="center"/>
      <protection locked="0" hidden="1"/>
    </xf>
    <xf numFmtId="0" fontId="0" fillId="26" borderId="0" xfId="0" applyFill="1" applyAlignment="1" applyProtection="1">
      <alignment horizontal="center" vertical="center"/>
      <protection locked="0" hidden="1"/>
    </xf>
    <xf numFmtId="0" fontId="32" fillId="25" borderId="0" xfId="0" applyFont="1" applyFill="1" applyAlignment="1" applyProtection="1">
      <alignment vertical="center" shrinkToFit="1"/>
      <protection locked="0"/>
    </xf>
    <xf numFmtId="0" fontId="0" fillId="25" borderId="0" xfId="0" applyFill="1" applyAlignment="1" applyProtection="1">
      <alignment vertical="center" shrinkToFit="1"/>
      <protection locked="0"/>
    </xf>
    <xf numFmtId="0" fontId="32" fillId="0" borderId="0" xfId="0" applyFont="1" applyAlignment="1">
      <alignment horizontal="center" vertical="center"/>
    </xf>
    <xf numFmtId="0" fontId="32" fillId="36" borderId="0" xfId="0" applyFont="1" applyFill="1" applyAlignment="1" applyProtection="1">
      <alignment horizontal="center" vertical="center" shrinkToFit="1"/>
      <protection locked="0" hidden="1"/>
    </xf>
    <xf numFmtId="0" fontId="32" fillId="36" borderId="0" xfId="0" applyFont="1" applyFill="1" applyAlignment="1" applyProtection="1">
      <alignment horizontal="center" vertical="center" shrinkToFit="1"/>
      <protection locked="0"/>
    </xf>
    <xf numFmtId="177" fontId="32" fillId="27" borderId="52" xfId="0" applyNumberFormat="1" applyFont="1" applyFill="1" applyBorder="1" applyAlignment="1" applyProtection="1">
      <alignment horizontal="right" vertical="center" shrinkToFit="1"/>
      <protection locked="0" hidden="1"/>
    </xf>
    <xf numFmtId="177" fontId="0" fillId="27" borderId="52" xfId="0" applyNumberFormat="1" applyFill="1" applyBorder="1" applyAlignment="1" applyProtection="1">
      <alignment vertical="center" shrinkToFit="1"/>
      <protection locked="0" hidden="1"/>
    </xf>
    <xf numFmtId="0" fontId="32" fillId="25" borderId="0" xfId="0" applyFont="1" applyFill="1" applyProtection="1">
      <alignment vertical="center"/>
      <protection locked="0"/>
    </xf>
    <xf numFmtId="0" fontId="0" fillId="25" borderId="0" xfId="0" applyFill="1" applyProtection="1">
      <alignment vertical="center"/>
      <protection locked="0"/>
    </xf>
    <xf numFmtId="0" fontId="32" fillId="0" borderId="0" xfId="0" applyFont="1" applyAlignment="1">
      <alignment vertical="center" shrinkToFit="1"/>
    </xf>
    <xf numFmtId="0" fontId="0" fillId="0" borderId="0" xfId="0" applyAlignment="1">
      <alignment vertical="center" shrinkToFit="1"/>
    </xf>
    <xf numFmtId="0" fontId="32" fillId="25" borderId="0" xfId="0" applyFont="1" applyFill="1" applyAlignment="1" applyProtection="1">
      <alignment horizontal="right" vertical="center"/>
      <protection locked="0"/>
    </xf>
    <xf numFmtId="0" fontId="32" fillId="27" borderId="0" xfId="0" applyFont="1" applyFill="1" applyAlignment="1" applyProtection="1">
      <alignment horizontal="center" vertical="center" shrinkToFit="1"/>
      <protection locked="0" hidden="1"/>
    </xf>
    <xf numFmtId="0" fontId="32" fillId="33" borderId="0" xfId="0" applyFont="1" applyFill="1" applyAlignment="1" applyProtection="1">
      <alignment horizontal="center" vertical="center" shrinkToFit="1"/>
      <protection locked="0" hidden="1"/>
    </xf>
    <xf numFmtId="0" fontId="32" fillId="27" borderId="55" xfId="0" applyFont="1" applyFill="1" applyBorder="1" applyAlignment="1" applyProtection="1">
      <alignment horizontal="center" vertical="center" shrinkToFit="1"/>
      <protection locked="0" hidden="1"/>
    </xf>
    <xf numFmtId="0" fontId="0" fillId="27" borderId="55" xfId="0" applyFill="1" applyBorder="1" applyAlignment="1" applyProtection="1">
      <alignment horizontal="center" vertical="center" shrinkToFit="1"/>
      <protection locked="0" hidden="1"/>
    </xf>
    <xf numFmtId="177" fontId="32" fillId="27" borderId="0" xfId="0" applyNumberFormat="1" applyFont="1" applyFill="1" applyAlignment="1" applyProtection="1">
      <alignment horizontal="center" vertical="center" shrinkToFit="1"/>
      <protection locked="0" hidden="1"/>
    </xf>
    <xf numFmtId="177" fontId="32" fillId="33" borderId="0" xfId="0" applyNumberFormat="1" applyFont="1" applyFill="1" applyAlignment="1" applyProtection="1">
      <alignment horizontal="right" vertical="center" shrinkToFit="1"/>
      <protection locked="0" hidden="1"/>
    </xf>
    <xf numFmtId="177" fontId="0" fillId="33" borderId="0" xfId="0" applyNumberFormat="1" applyFill="1" applyAlignment="1" applyProtection="1">
      <alignment vertical="center" shrinkToFit="1"/>
      <protection locked="0" hidden="1"/>
    </xf>
    <xf numFmtId="0" fontId="0" fillId="0" borderId="0" xfId="0">
      <alignment vertical="center"/>
    </xf>
    <xf numFmtId="177" fontId="32" fillId="33" borderId="0" xfId="0" applyNumberFormat="1" applyFont="1" applyFill="1" applyAlignment="1" applyProtection="1">
      <alignment horizontal="center" vertical="center" shrinkToFit="1"/>
      <protection locked="0" hidden="1"/>
    </xf>
    <xf numFmtId="0" fontId="32" fillId="26" borderId="55" xfId="0" applyFont="1" applyFill="1" applyBorder="1" applyAlignment="1" applyProtection="1">
      <alignment horizontal="center" vertical="center"/>
      <protection locked="0" hidden="1"/>
    </xf>
    <xf numFmtId="0" fontId="0" fillId="26" borderId="55" xfId="0" applyFill="1" applyBorder="1" applyAlignment="1" applyProtection="1">
      <alignment horizontal="center" vertical="center"/>
      <protection locked="0" hidden="1"/>
    </xf>
    <xf numFmtId="194" fontId="32" fillId="0" borderId="0" xfId="0" applyNumberFormat="1" applyFont="1" applyAlignment="1">
      <alignment horizontal="right" vertical="center"/>
    </xf>
    <xf numFmtId="194" fontId="32" fillId="0" borderId="55" xfId="0" applyNumberFormat="1" applyFont="1" applyBorder="1" applyAlignment="1">
      <alignment horizontal="right" vertical="center"/>
    </xf>
    <xf numFmtId="0" fontId="32" fillId="27" borderId="0" xfId="0" applyFont="1" applyFill="1" applyAlignment="1" applyProtection="1">
      <alignment vertical="center" wrapText="1"/>
      <protection locked="0" hidden="1"/>
    </xf>
    <xf numFmtId="0" fontId="30" fillId="27" borderId="0" xfId="0" applyFont="1" applyFill="1" applyAlignment="1" applyProtection="1">
      <alignment vertical="center" wrapText="1"/>
      <protection locked="0" hidden="1"/>
    </xf>
    <xf numFmtId="0" fontId="32" fillId="27" borderId="0" xfId="0" applyFont="1" applyFill="1" applyAlignment="1" applyProtection="1">
      <alignment vertical="center" shrinkToFit="1"/>
      <protection locked="0" hidden="1"/>
    </xf>
    <xf numFmtId="0" fontId="0" fillId="27" borderId="0" xfId="0" applyFill="1" applyAlignment="1" applyProtection="1">
      <alignment vertical="center" shrinkToFit="1"/>
      <protection locked="0" hidden="1"/>
    </xf>
    <xf numFmtId="0" fontId="0" fillId="0" borderId="0" xfId="0" applyAlignment="1" applyProtection="1">
      <alignment vertical="center" shrinkToFit="1"/>
      <protection locked="0" hidden="1"/>
    </xf>
    <xf numFmtId="0" fontId="32" fillId="27" borderId="55" xfId="0" applyFont="1" applyFill="1" applyBorder="1" applyAlignment="1" applyProtection="1">
      <alignment vertical="center" shrinkToFit="1"/>
      <protection locked="0" hidden="1"/>
    </xf>
    <xf numFmtId="0" fontId="0" fillId="0" borderId="55" xfId="0" applyBorder="1" applyAlignment="1" applyProtection="1">
      <alignment vertical="center" shrinkToFit="1"/>
      <protection locked="0" hidden="1"/>
    </xf>
    <xf numFmtId="0" fontId="32" fillId="27" borderId="0" xfId="0" applyFont="1" applyFill="1" applyAlignment="1" applyProtection="1">
      <alignment horizontal="center" vertical="center" shrinkToFit="1"/>
      <protection locked="0"/>
    </xf>
    <xf numFmtId="0" fontId="0" fillId="27" borderId="0" xfId="0" applyFill="1" applyAlignment="1" applyProtection="1">
      <alignment horizontal="center" vertical="center" shrinkToFit="1"/>
      <protection locked="0"/>
    </xf>
    <xf numFmtId="0" fontId="32" fillId="27" borderId="55" xfId="0" applyFont="1" applyFill="1" applyBorder="1" applyProtection="1">
      <alignment vertical="center"/>
      <protection locked="0"/>
    </xf>
    <xf numFmtId="0" fontId="0" fillId="27" borderId="55" xfId="0" applyFill="1" applyBorder="1">
      <alignment vertical="center"/>
    </xf>
    <xf numFmtId="0" fontId="33" fillId="0" borderId="0" xfId="0" applyFont="1" applyAlignment="1">
      <alignment horizontal="center" vertical="center"/>
    </xf>
    <xf numFmtId="0" fontId="33" fillId="0" borderId="0" xfId="0" applyFont="1">
      <alignment vertical="center"/>
    </xf>
    <xf numFmtId="0" fontId="32" fillId="0" borderId="0" xfId="0" applyFont="1">
      <alignment vertical="center"/>
    </xf>
    <xf numFmtId="0" fontId="32" fillId="27" borderId="55" xfId="0" applyFont="1" applyFill="1" applyBorder="1" applyAlignment="1" applyProtection="1">
      <alignment horizontal="right" vertical="center" shrinkToFit="1"/>
      <protection locked="0"/>
    </xf>
    <xf numFmtId="0" fontId="0" fillId="27" borderId="55" xfId="0" applyFill="1" applyBorder="1" applyAlignment="1" applyProtection="1">
      <alignment horizontal="right" vertical="center" shrinkToFit="1"/>
      <protection locked="0"/>
    </xf>
    <xf numFmtId="0" fontId="32" fillId="27" borderId="0" xfId="0" applyFont="1" applyFill="1" applyAlignment="1" applyProtection="1">
      <alignment vertical="center" wrapText="1" shrinkToFit="1"/>
      <protection locked="0" hidden="1"/>
    </xf>
    <xf numFmtId="0" fontId="30" fillId="27" borderId="0" xfId="0" applyFont="1" applyFill="1" applyAlignment="1" applyProtection="1">
      <alignment vertical="center" shrinkToFit="1"/>
      <protection locked="0" hidden="1"/>
    </xf>
    <xf numFmtId="0" fontId="32" fillId="33" borderId="0" xfId="0" applyFont="1" applyFill="1" applyAlignment="1" applyProtection="1">
      <alignment horizontal="center" vertical="center" shrinkToFit="1"/>
      <protection locked="0"/>
    </xf>
    <xf numFmtId="177" fontId="32" fillId="27" borderId="0" xfId="0" applyNumberFormat="1" applyFont="1" applyFill="1" applyAlignment="1" applyProtection="1">
      <alignment horizontal="right" vertical="center" shrinkToFit="1"/>
      <protection locked="0" hidden="1"/>
    </xf>
    <xf numFmtId="177" fontId="0" fillId="27" borderId="0" xfId="0" applyNumberFormat="1" applyFill="1" applyAlignment="1" applyProtection="1">
      <alignment vertical="center" shrinkToFit="1"/>
      <protection locked="0" hidden="1"/>
    </xf>
    <xf numFmtId="181" fontId="32" fillId="25" borderId="0" xfId="0" applyNumberFormat="1" applyFont="1" applyFill="1" applyProtection="1">
      <alignment vertical="center"/>
      <protection locked="0"/>
    </xf>
    <xf numFmtId="181" fontId="0" fillId="0" borderId="0" xfId="0" applyNumberFormat="1">
      <alignment vertical="center"/>
    </xf>
    <xf numFmtId="0" fontId="32" fillId="33" borderId="50" xfId="0" applyFont="1" applyFill="1" applyBorder="1" applyAlignment="1" applyProtection="1">
      <alignment horizontal="center" vertical="center"/>
      <protection locked="0" hidden="1"/>
    </xf>
    <xf numFmtId="0" fontId="0" fillId="33" borderId="50" xfId="0" applyFill="1" applyBorder="1" applyAlignment="1" applyProtection="1">
      <alignment horizontal="center" vertical="center"/>
      <protection locked="0" hidden="1"/>
    </xf>
    <xf numFmtId="0" fontId="30" fillId="36" borderId="55" xfId="138" applyFont="1" applyFill="1" applyBorder="1" applyAlignment="1">
      <alignment horizontal="left" vertical="center"/>
    </xf>
    <xf numFmtId="0" fontId="32" fillId="0" borderId="0" xfId="138" applyFont="1" applyAlignment="1">
      <alignment horizontal="center" vertical="center"/>
    </xf>
    <xf numFmtId="0" fontId="32" fillId="0" borderId="0" xfId="138" applyFont="1">
      <alignment vertical="center"/>
    </xf>
    <xf numFmtId="0" fontId="30" fillId="0" borderId="0" xfId="138" applyFont="1" applyAlignment="1">
      <alignment horizontal="center" vertical="center"/>
    </xf>
    <xf numFmtId="0" fontId="30" fillId="0" borderId="0" xfId="138" applyFont="1" applyAlignment="1">
      <alignment horizontal="left" vertical="center"/>
    </xf>
    <xf numFmtId="0" fontId="30" fillId="36" borderId="0" xfId="138" applyFont="1" applyFill="1" applyAlignment="1">
      <alignment vertical="center" wrapText="1"/>
    </xf>
    <xf numFmtId="0" fontId="30" fillId="36" borderId="0" xfId="138" applyFont="1" applyFill="1" applyAlignment="1">
      <alignment horizontal="left" vertical="center"/>
    </xf>
    <xf numFmtId="0" fontId="30" fillId="36" borderId="0" xfId="138" applyFont="1" applyFill="1" applyAlignment="1">
      <alignment horizontal="left" vertical="center" wrapText="1"/>
    </xf>
    <xf numFmtId="0" fontId="30" fillId="0" borderId="0" xfId="0" applyFont="1" applyAlignment="1">
      <alignment horizontal="center" vertical="center"/>
    </xf>
    <xf numFmtId="0" fontId="30" fillId="0" borderId="55" xfId="0" applyFont="1" applyBorder="1" applyAlignment="1">
      <alignment horizontal="center" vertical="center"/>
    </xf>
    <xf numFmtId="0" fontId="88" fillId="0" borderId="0" xfId="129" applyFont="1" applyFill="1" applyAlignment="1">
      <alignment horizontal="left" vertical="center"/>
    </xf>
    <xf numFmtId="0" fontId="88" fillId="0" borderId="0" xfId="129" applyFont="1" applyFill="1" applyAlignment="1">
      <alignment horizontal="center" vertical="center"/>
    </xf>
    <xf numFmtId="0" fontId="90" fillId="0" borderId="0" xfId="129" applyFont="1" applyFill="1" applyAlignment="1">
      <alignment horizontal="center" vertical="center"/>
    </xf>
    <xf numFmtId="0" fontId="88" fillId="27" borderId="0" xfId="129" applyFont="1" applyFill="1" applyAlignment="1" applyProtection="1">
      <alignment horizontal="left" vertical="top" wrapText="1"/>
      <protection locked="0" hidden="1"/>
    </xf>
    <xf numFmtId="0" fontId="57" fillId="27" borderId="0" xfId="129" applyFill="1" applyAlignment="1" applyProtection="1">
      <alignment horizontal="left" vertical="top" wrapText="1"/>
      <protection locked="0" hidden="1"/>
    </xf>
    <xf numFmtId="0" fontId="88" fillId="27" borderId="0" xfId="129" applyFont="1" applyFill="1" applyAlignment="1" applyProtection="1">
      <alignment horizontal="left" vertical="center" shrinkToFit="1"/>
      <protection locked="0" hidden="1"/>
    </xf>
    <xf numFmtId="0" fontId="57" fillId="0" borderId="0" xfId="129" applyFill="1" applyAlignment="1">
      <alignment horizontal="left" vertical="center" shrinkToFit="1"/>
    </xf>
    <xf numFmtId="0" fontId="89" fillId="27" borderId="0" xfId="129" applyFont="1" applyFill="1" applyAlignment="1" applyProtection="1">
      <alignment horizontal="left" vertical="center" shrinkToFit="1"/>
      <protection locked="0" hidden="1"/>
    </xf>
    <xf numFmtId="0" fontId="89" fillId="0" borderId="0" xfId="129" applyFont="1" applyFill="1" applyAlignment="1">
      <alignment horizontal="left" vertical="center" shrinkToFit="1"/>
    </xf>
    <xf numFmtId="0" fontId="88" fillId="36" borderId="0" xfId="129" applyFont="1" applyFill="1" applyAlignment="1">
      <alignment horizontal="left" vertical="center"/>
    </xf>
    <xf numFmtId="0" fontId="89" fillId="27" borderId="0" xfId="129" applyFont="1" applyFill="1" applyAlignment="1" applyProtection="1">
      <alignment horizontal="left" vertical="top" wrapText="1" shrinkToFit="1"/>
      <protection locked="0" hidden="1"/>
    </xf>
    <xf numFmtId="0" fontId="89" fillId="36" borderId="0" xfId="129" applyFont="1" applyFill="1" applyAlignment="1" applyProtection="1">
      <alignment horizontal="left" vertical="top" shrinkToFit="1"/>
      <protection locked="0" hidden="1"/>
    </xf>
    <xf numFmtId="0" fontId="32" fillId="0" borderId="0" xfId="0" applyFont="1" applyAlignment="1">
      <alignment horizontal="left" vertical="center" shrinkToFit="1"/>
    </xf>
    <xf numFmtId="183" fontId="32" fillId="0" borderId="0" xfId="0" applyNumberFormat="1" applyFont="1" applyAlignment="1">
      <alignment horizontal="left" vertical="center" shrinkToFit="1"/>
    </xf>
    <xf numFmtId="0" fontId="32" fillId="0" borderId="0" xfId="0" applyFont="1" applyAlignment="1">
      <alignment horizontal="left" vertical="top" wrapText="1"/>
    </xf>
    <xf numFmtId="0" fontId="0" fillId="0" borderId="0" xfId="0" applyAlignment="1" applyProtection="1">
      <alignment horizontal="left" vertical="center" shrinkToFit="1"/>
      <protection locked="0"/>
    </xf>
    <xf numFmtId="0" fontId="0" fillId="0" borderId="0" xfId="0" applyAlignment="1" applyProtection="1">
      <alignment horizontal="center" vertical="center" shrinkToFit="1"/>
      <protection locked="0"/>
    </xf>
    <xf numFmtId="0" fontId="32" fillId="0" borderId="0" xfId="0" applyFont="1" applyAlignment="1" applyProtection="1">
      <alignment horizontal="center" vertical="center" shrinkToFit="1"/>
      <protection locked="0"/>
    </xf>
    <xf numFmtId="198" fontId="32" fillId="0" borderId="0" xfId="0" applyNumberFormat="1" applyFont="1" applyAlignment="1">
      <alignment horizontal="right" vertical="center"/>
    </xf>
    <xf numFmtId="183" fontId="32" fillId="0" borderId="0" xfId="0" applyNumberFormat="1" applyFont="1" applyAlignment="1">
      <alignment horizontal="right" vertical="center"/>
    </xf>
    <xf numFmtId="0" fontId="32" fillId="0" borderId="0" xfId="0" applyFont="1" applyAlignment="1">
      <alignment horizontal="left" vertical="center"/>
    </xf>
    <xf numFmtId="0" fontId="32" fillId="0" borderId="0" xfId="0" applyFont="1" applyAlignment="1" applyProtection="1">
      <alignment horizontal="left" vertical="center" shrinkToFit="1"/>
      <protection locked="0"/>
    </xf>
    <xf numFmtId="0" fontId="32" fillId="0" borderId="0" xfId="0" applyFont="1" applyAlignment="1">
      <alignment horizontal="distributed" vertical="center"/>
    </xf>
    <xf numFmtId="0" fontId="0" fillId="0" borderId="0" xfId="0" applyAlignment="1">
      <alignment horizontal="distributed" vertical="center"/>
    </xf>
    <xf numFmtId="0" fontId="118" fillId="0" borderId="0" xfId="0" applyFont="1" applyAlignment="1">
      <alignment horizontal="center" vertical="center" shrinkToFit="1"/>
    </xf>
    <xf numFmtId="0" fontId="32" fillId="0" borderId="0" xfId="0" applyFont="1" applyAlignment="1">
      <alignment horizontal="center" vertical="center" shrinkToFit="1"/>
    </xf>
    <xf numFmtId="0" fontId="30" fillId="0" borderId="0" xfId="0" applyFont="1" applyAlignment="1" applyProtection="1">
      <alignment horizontal="left" vertical="center" shrinkToFit="1"/>
      <protection locked="0"/>
    </xf>
    <xf numFmtId="0" fontId="30" fillId="0" borderId="0" xfId="0" applyFont="1" applyAlignment="1">
      <alignment horizontal="distributed" vertical="center"/>
    </xf>
    <xf numFmtId="0" fontId="104" fillId="0" borderId="0" xfId="0" applyFont="1" applyAlignment="1">
      <alignment horizontal="distributed" vertical="center"/>
    </xf>
    <xf numFmtId="0" fontId="32" fillId="0" borderId="0" xfId="0" applyFont="1" applyAlignment="1">
      <alignment horizontal="right" vertical="center"/>
    </xf>
    <xf numFmtId="0" fontId="32" fillId="0" borderId="0" xfId="0" applyFont="1" applyAlignment="1">
      <alignment horizontal="distributed" vertical="center" wrapText="1"/>
    </xf>
    <xf numFmtId="177" fontId="32" fillId="0" borderId="0" xfId="0" applyNumberFormat="1" applyFont="1" applyAlignment="1">
      <alignment horizontal="center" vertical="center"/>
    </xf>
    <xf numFmtId="0" fontId="30" fillId="0" borderId="0" xfId="0" applyFont="1" applyAlignment="1">
      <alignment horizontal="center" vertical="center" shrinkToFit="1"/>
    </xf>
    <xf numFmtId="0" fontId="35" fillId="0" borderId="0" xfId="0" applyFont="1" applyAlignment="1">
      <alignment horizontal="left" vertical="center"/>
    </xf>
    <xf numFmtId="0" fontId="24" fillId="0" borderId="21" xfId="0" applyFont="1" applyBorder="1" applyAlignment="1" applyProtection="1">
      <alignment horizontal="center" vertical="center" wrapText="1"/>
      <protection locked="0"/>
    </xf>
    <xf numFmtId="0" fontId="24" fillId="0" borderId="52" xfId="0" applyFont="1" applyBorder="1" applyAlignment="1" applyProtection="1">
      <alignment horizontal="center" vertical="center" wrapText="1"/>
      <protection locked="0"/>
    </xf>
    <xf numFmtId="0" fontId="24" fillId="0" borderId="32" xfId="0" applyFont="1" applyBorder="1" applyAlignment="1" applyProtection="1">
      <alignment horizontal="center" vertical="center" wrapText="1"/>
      <protection locked="0"/>
    </xf>
    <xf numFmtId="198" fontId="30" fillId="36" borderId="21" xfId="137" applyNumberFormat="1" applyFont="1" applyFill="1" applyBorder="1" applyAlignment="1">
      <alignment horizontal="left" vertical="center"/>
    </xf>
    <xf numFmtId="198" fontId="30" fillId="36" borderId="52" xfId="137" applyNumberFormat="1" applyFont="1" applyFill="1" applyBorder="1" applyAlignment="1">
      <alignment horizontal="left" vertical="center"/>
    </xf>
    <xf numFmtId="198" fontId="30" fillId="36" borderId="32" xfId="137" applyNumberFormat="1" applyFont="1" applyFill="1" applyBorder="1" applyAlignment="1">
      <alignment horizontal="left" vertical="center"/>
    </xf>
    <xf numFmtId="0" fontId="63" fillId="0" borderId="0" xfId="137" applyFont="1" applyAlignment="1">
      <alignment horizontal="center" vertical="center"/>
    </xf>
    <xf numFmtId="0" fontId="30" fillId="0" borderId="0" xfId="137" applyFont="1" applyAlignment="1">
      <alignment horizontal="center" vertical="center"/>
    </xf>
    <xf numFmtId="0" fontId="30" fillId="36" borderId="0" xfId="137" applyFont="1" applyFill="1" applyAlignment="1">
      <alignment horizontal="left" vertical="center" shrinkToFit="1"/>
    </xf>
    <xf numFmtId="0" fontId="30" fillId="36" borderId="0" xfId="137" applyFont="1" applyFill="1" applyAlignment="1">
      <alignment horizontal="left" vertical="center" wrapText="1" shrinkToFit="1"/>
    </xf>
    <xf numFmtId="0" fontId="30" fillId="33" borderId="0" xfId="139" applyFont="1" applyFill="1" applyAlignment="1">
      <alignment horizontal="right" vertical="center"/>
    </xf>
    <xf numFmtId="0" fontId="128" fillId="33" borderId="0" xfId="138" applyFill="1" applyAlignment="1">
      <alignment horizontal="right" vertical="center"/>
    </xf>
    <xf numFmtId="0" fontId="30" fillId="33" borderId="10" xfId="137" applyFont="1" applyFill="1" applyBorder="1" applyAlignment="1">
      <alignment horizontal="left" vertical="top" wrapText="1"/>
    </xf>
    <xf numFmtId="0" fontId="30" fillId="33" borderId="50" xfId="137" applyFont="1" applyFill="1" applyBorder="1" applyAlignment="1">
      <alignment horizontal="left" vertical="top" wrapText="1"/>
    </xf>
    <xf numFmtId="0" fontId="30" fillId="33" borderId="14" xfId="137" applyFont="1" applyFill="1" applyBorder="1" applyAlignment="1">
      <alignment horizontal="left" vertical="top" wrapText="1"/>
    </xf>
    <xf numFmtId="0" fontId="30" fillId="33" borderId="12" xfId="137" applyFont="1" applyFill="1" applyBorder="1" applyAlignment="1">
      <alignment horizontal="left" vertical="top" wrapText="1"/>
    </xf>
    <xf numFmtId="0" fontId="30" fillId="33" borderId="0" xfId="137" applyFont="1" applyFill="1" applyAlignment="1">
      <alignment horizontal="left" vertical="top" wrapText="1"/>
    </xf>
    <xf numFmtId="0" fontId="30" fillId="33" borderId="15" xfId="137" applyFont="1" applyFill="1" applyBorder="1" applyAlignment="1">
      <alignment horizontal="left" vertical="top" wrapText="1"/>
    </xf>
    <xf numFmtId="0" fontId="30" fillId="33" borderId="13" xfId="137" applyFont="1" applyFill="1" applyBorder="1" applyAlignment="1">
      <alignment horizontal="left" vertical="top" wrapText="1"/>
    </xf>
    <xf numFmtId="0" fontId="30" fillId="33" borderId="55" xfId="137" applyFont="1" applyFill="1" applyBorder="1" applyAlignment="1">
      <alignment horizontal="left" vertical="top" wrapText="1"/>
    </xf>
    <xf numFmtId="0" fontId="30" fillId="33" borderId="22" xfId="137" applyFont="1" applyFill="1" applyBorder="1" applyAlignment="1">
      <alignment horizontal="left" vertical="top" wrapText="1"/>
    </xf>
    <xf numFmtId="0" fontId="30" fillId="0" borderId="50" xfId="137" applyFont="1" applyBorder="1" applyAlignment="1">
      <alignment horizontal="left" vertical="center"/>
    </xf>
    <xf numFmtId="0" fontId="32" fillId="0" borderId="55" xfId="137" applyFont="1" applyBorder="1" applyAlignment="1">
      <alignment horizontal="center" vertical="center"/>
    </xf>
    <xf numFmtId="0" fontId="30" fillId="36" borderId="21" xfId="137" applyFont="1" applyFill="1" applyBorder="1" applyAlignment="1">
      <alignment horizontal="left" vertical="center"/>
    </xf>
    <xf numFmtId="0" fontId="30" fillId="36" borderId="52" xfId="137" applyFont="1" applyFill="1" applyBorder="1" applyAlignment="1">
      <alignment horizontal="left" vertical="center"/>
    </xf>
    <xf numFmtId="0" fontId="30" fillId="36" borderId="32" xfId="137" applyFont="1" applyFill="1" applyBorder="1" applyAlignment="1">
      <alignment horizontal="left" vertical="center"/>
    </xf>
    <xf numFmtId="198" fontId="30" fillId="33" borderId="21" xfId="137" applyNumberFormat="1" applyFont="1" applyFill="1" applyBorder="1" applyAlignment="1">
      <alignment horizontal="left" vertical="center"/>
    </xf>
    <xf numFmtId="198" fontId="30" fillId="33" borderId="52" xfId="137" applyNumberFormat="1" applyFont="1" applyFill="1" applyBorder="1" applyAlignment="1">
      <alignment horizontal="left" vertical="center"/>
    </xf>
    <xf numFmtId="198" fontId="30" fillId="33" borderId="32" xfId="137" applyNumberFormat="1" applyFont="1" applyFill="1" applyBorder="1" applyAlignment="1">
      <alignment horizontal="left" vertical="center"/>
    </xf>
    <xf numFmtId="0" fontId="30" fillId="36" borderId="21" xfId="137" applyFont="1" applyFill="1" applyBorder="1" applyAlignment="1">
      <alignment horizontal="left" vertical="center" shrinkToFit="1"/>
    </xf>
    <xf numFmtId="0" fontId="30" fillId="36" borderId="52" xfId="137" applyFont="1" applyFill="1" applyBorder="1" applyAlignment="1">
      <alignment horizontal="left" vertical="center" shrinkToFit="1"/>
    </xf>
    <xf numFmtId="0" fontId="30" fillId="36" borderId="32" xfId="137" applyFont="1" applyFill="1" applyBorder="1" applyAlignment="1">
      <alignment horizontal="left" vertical="center" shrinkToFit="1"/>
    </xf>
    <xf numFmtId="0" fontId="32" fillId="0" borderId="12" xfId="150" applyFont="1" applyBorder="1">
      <alignment vertical="center"/>
    </xf>
    <xf numFmtId="0" fontId="32" fillId="0" borderId="0" xfId="150" applyFont="1">
      <alignment vertical="center"/>
    </xf>
    <xf numFmtId="0" fontId="32" fillId="0" borderId="15" xfId="150" applyFont="1" applyBorder="1">
      <alignment vertical="center"/>
    </xf>
    <xf numFmtId="0" fontId="32" fillId="0" borderId="13" xfId="150" applyFont="1" applyBorder="1">
      <alignment vertical="center"/>
    </xf>
    <xf numFmtId="0" fontId="32" fillId="0" borderId="55" xfId="150" applyFont="1" applyBorder="1">
      <alignment vertical="center"/>
    </xf>
    <xf numFmtId="0" fontId="32" fillId="0" borderId="22" xfId="150" applyFont="1" applyBorder="1">
      <alignment vertical="center"/>
    </xf>
    <xf numFmtId="0" fontId="32" fillId="0" borderId="21" xfId="150" applyFont="1" applyBorder="1" applyAlignment="1" applyProtection="1">
      <alignment horizontal="left" vertical="center"/>
      <protection hidden="1"/>
    </xf>
    <xf numFmtId="0" fontId="32" fillId="0" borderId="52" xfId="150" applyFont="1" applyBorder="1" applyAlignment="1" applyProtection="1">
      <alignment horizontal="left" vertical="center"/>
      <protection hidden="1"/>
    </xf>
    <xf numFmtId="0" fontId="32" fillId="43" borderId="21" xfId="150" applyFont="1" applyFill="1" applyBorder="1" applyAlignment="1" applyProtection="1">
      <alignment horizontal="center" vertical="center"/>
      <protection hidden="1"/>
    </xf>
    <xf numFmtId="0" fontId="32" fillId="43" borderId="52" xfId="150" applyFont="1" applyFill="1" applyBorder="1" applyAlignment="1" applyProtection="1">
      <alignment horizontal="center" vertical="center"/>
      <protection hidden="1"/>
    </xf>
    <xf numFmtId="0" fontId="30" fillId="43" borderId="21" xfId="150" applyFont="1" applyFill="1" applyBorder="1" applyAlignment="1" applyProtection="1">
      <alignment horizontal="center" vertical="center"/>
      <protection hidden="1"/>
    </xf>
    <xf numFmtId="0" fontId="30" fillId="43" borderId="52" xfId="150" applyFont="1" applyFill="1" applyBorder="1" applyAlignment="1" applyProtection="1">
      <alignment horizontal="center" vertical="center"/>
      <protection hidden="1"/>
    </xf>
    <xf numFmtId="0" fontId="30" fillId="43" borderId="32" xfId="150" applyFont="1" applyFill="1" applyBorder="1" applyAlignment="1" applyProtection="1">
      <alignment horizontal="center" vertical="center"/>
      <protection hidden="1"/>
    </xf>
    <xf numFmtId="0" fontId="30" fillId="43" borderId="21" xfId="150" applyFont="1" applyFill="1" applyBorder="1" applyAlignment="1" applyProtection="1">
      <alignment horizontal="left" vertical="center"/>
      <protection hidden="1"/>
    </xf>
    <xf numFmtId="0" fontId="30" fillId="43" borderId="52" xfId="150" applyFont="1" applyFill="1" applyBorder="1" applyAlignment="1" applyProtection="1">
      <alignment horizontal="left" vertical="center"/>
      <protection hidden="1"/>
    </xf>
    <xf numFmtId="0" fontId="30" fillId="43" borderId="32" xfId="150" applyFont="1" applyFill="1" applyBorder="1" applyAlignment="1" applyProtection="1">
      <alignment horizontal="left" vertical="center"/>
      <protection hidden="1"/>
    </xf>
    <xf numFmtId="0" fontId="32" fillId="43" borderId="55" xfId="150" applyFont="1" applyFill="1" applyBorder="1" applyAlignment="1" applyProtection="1">
      <alignment horizontal="center" vertical="center"/>
      <protection hidden="1"/>
    </xf>
    <xf numFmtId="0" fontId="32" fillId="43" borderId="13" xfId="150" applyFont="1" applyFill="1" applyBorder="1" applyAlignment="1" applyProtection="1">
      <alignment horizontal="center" vertical="center"/>
      <protection hidden="1"/>
    </xf>
    <xf numFmtId="0" fontId="30" fillId="43" borderId="13" xfId="150" applyFont="1" applyFill="1" applyBorder="1" applyAlignment="1" applyProtection="1">
      <alignment horizontal="center" vertical="center"/>
      <protection hidden="1"/>
    </xf>
    <xf numFmtId="0" fontId="30" fillId="43" borderId="55" xfId="150" applyFont="1" applyFill="1" applyBorder="1" applyAlignment="1" applyProtection="1">
      <alignment horizontal="center" vertical="center"/>
      <protection hidden="1"/>
    </xf>
    <xf numFmtId="0" fontId="30" fillId="43" borderId="22" xfId="150" applyFont="1" applyFill="1" applyBorder="1" applyAlignment="1" applyProtection="1">
      <alignment horizontal="center" vertical="center"/>
      <protection hidden="1"/>
    </xf>
    <xf numFmtId="0" fontId="32" fillId="0" borderId="32" xfId="150" applyFont="1" applyBorder="1" applyAlignment="1" applyProtection="1">
      <alignment horizontal="left" vertical="center"/>
      <protection hidden="1"/>
    </xf>
    <xf numFmtId="0" fontId="32" fillId="0" borderId="0" xfId="148" applyFont="1" applyAlignment="1">
      <alignment horizontal="left" vertical="center"/>
    </xf>
    <xf numFmtId="0" fontId="32" fillId="0" borderId="15" xfId="148" applyFont="1" applyBorder="1" applyAlignment="1">
      <alignment horizontal="left" vertical="center"/>
    </xf>
    <xf numFmtId="0" fontId="32" fillId="0" borderId="55" xfId="148" applyFont="1" applyBorder="1" applyAlignment="1">
      <alignment horizontal="left" vertical="center"/>
    </xf>
    <xf numFmtId="0" fontId="32" fillId="0" borderId="22" xfId="148" applyFont="1" applyBorder="1" applyAlignment="1">
      <alignment horizontal="left" vertical="center"/>
    </xf>
    <xf numFmtId="0" fontId="32" fillId="0" borderId="10" xfId="150" applyFont="1" applyBorder="1" applyAlignment="1" applyProtection="1">
      <alignment horizontal="center" vertical="center"/>
      <protection hidden="1"/>
    </xf>
    <xf numFmtId="0" fontId="32" fillId="0" borderId="50" xfId="150" applyFont="1" applyBorder="1" applyAlignment="1" applyProtection="1">
      <alignment horizontal="center" vertical="center"/>
      <protection hidden="1"/>
    </xf>
    <xf numFmtId="0" fontId="32" fillId="0" borderId="14" xfId="150" applyFont="1" applyBorder="1" applyAlignment="1" applyProtection="1">
      <alignment horizontal="center" vertical="center"/>
      <protection hidden="1"/>
    </xf>
    <xf numFmtId="0" fontId="32" fillId="0" borderId="21" xfId="150" applyFont="1" applyBorder="1" applyAlignment="1" applyProtection="1">
      <alignment horizontal="center" vertical="center"/>
      <protection hidden="1"/>
    </xf>
    <xf numFmtId="0" fontId="32" fillId="0" borderId="52" xfId="150" applyFont="1" applyBorder="1" applyAlignment="1" applyProtection="1">
      <alignment horizontal="center" vertical="center"/>
      <protection hidden="1"/>
    </xf>
    <xf numFmtId="0" fontId="32" fillId="0" borderId="32" xfId="150" applyFont="1" applyBorder="1" applyAlignment="1" applyProtection="1">
      <alignment horizontal="center" vertical="center"/>
      <protection hidden="1"/>
    </xf>
    <xf numFmtId="0" fontId="32" fillId="0" borderId="56" xfId="150" applyFont="1" applyBorder="1" applyAlignment="1" applyProtection="1">
      <alignment horizontal="center" vertical="center"/>
      <protection hidden="1"/>
    </xf>
    <xf numFmtId="0" fontId="32" fillId="0" borderId="82" xfId="150" applyFont="1" applyBorder="1" applyAlignment="1" applyProtection="1">
      <alignment horizontal="center" vertical="center"/>
      <protection hidden="1"/>
    </xf>
    <xf numFmtId="0" fontId="32" fillId="0" borderId="10" xfId="150" applyFont="1" applyBorder="1" applyAlignment="1" applyProtection="1">
      <alignment horizontal="left" vertical="center" wrapText="1"/>
      <protection hidden="1"/>
    </xf>
    <xf numFmtId="0" fontId="32" fillId="0" borderId="50" xfId="150" applyFont="1" applyBorder="1" applyAlignment="1" applyProtection="1">
      <alignment horizontal="left" vertical="center"/>
      <protection hidden="1"/>
    </xf>
    <xf numFmtId="0" fontId="32" fillId="0" borderId="14" xfId="150" applyFont="1" applyBorder="1" applyAlignment="1" applyProtection="1">
      <alignment horizontal="left" vertical="center"/>
      <protection hidden="1"/>
    </xf>
    <xf numFmtId="0" fontId="32" fillId="0" borderId="13" xfId="150" applyFont="1" applyBorder="1" applyAlignment="1" applyProtection="1">
      <alignment horizontal="left" vertical="center"/>
      <protection hidden="1"/>
    </xf>
    <xf numFmtId="0" fontId="32" fillId="0" borderId="55" xfId="150" applyFont="1" applyBorder="1" applyAlignment="1" applyProtection="1">
      <alignment horizontal="left" vertical="center"/>
      <protection hidden="1"/>
    </xf>
    <xf numFmtId="0" fontId="32" fillId="0" borderId="22" xfId="150" applyFont="1" applyBorder="1" applyAlignment="1" applyProtection="1">
      <alignment horizontal="left" vertical="center"/>
      <protection hidden="1"/>
    </xf>
    <xf numFmtId="0" fontId="32" fillId="35" borderId="12" xfId="148" applyFont="1" applyFill="1" applyBorder="1" applyAlignment="1">
      <alignment horizontal="center" vertical="center"/>
    </xf>
    <xf numFmtId="0" fontId="32" fillId="35" borderId="13" xfId="148" applyFont="1" applyFill="1" applyBorder="1" applyAlignment="1">
      <alignment horizontal="center" vertical="center"/>
    </xf>
    <xf numFmtId="0" fontId="32" fillId="35" borderId="0" xfId="148" applyFont="1" applyFill="1" applyAlignment="1">
      <alignment horizontal="center" vertical="center"/>
    </xf>
    <xf numFmtId="0" fontId="32" fillId="35" borderId="55" xfId="148" applyFont="1" applyFill="1" applyBorder="1" applyAlignment="1">
      <alignment horizontal="center" vertical="center"/>
    </xf>
    <xf numFmtId="0" fontId="32" fillId="35" borderId="50" xfId="148" applyFont="1" applyFill="1" applyBorder="1" applyAlignment="1">
      <alignment horizontal="center" vertical="center"/>
    </xf>
    <xf numFmtId="0" fontId="32" fillId="0" borderId="50" xfId="148" applyFont="1" applyBorder="1" applyAlignment="1">
      <alignment horizontal="left" vertical="center"/>
    </xf>
    <xf numFmtId="0" fontId="32" fillId="0" borderId="14" xfId="148" applyFont="1" applyBorder="1" applyAlignment="1">
      <alignment horizontal="left" vertical="center"/>
    </xf>
    <xf numFmtId="0" fontId="32" fillId="0" borderId="0" xfId="150" applyFont="1" applyAlignment="1" applyProtection="1">
      <alignment horizontal="center" vertical="center"/>
      <protection hidden="1"/>
    </xf>
    <xf numFmtId="0" fontId="32" fillId="0" borderId="92" xfId="150" applyFont="1" applyBorder="1" applyAlignment="1" applyProtection="1">
      <alignment horizontal="center" vertical="center"/>
      <protection hidden="1"/>
    </xf>
    <xf numFmtId="0" fontId="32" fillId="0" borderId="12" xfId="150" applyFont="1" applyBorder="1" applyAlignment="1" applyProtection="1">
      <alignment horizontal="left" vertical="center"/>
      <protection hidden="1"/>
    </xf>
    <xf numFmtId="0" fontId="32" fillId="0" borderId="0" xfId="150" applyFont="1" applyAlignment="1" applyProtection="1">
      <alignment horizontal="left" vertical="center"/>
      <protection hidden="1"/>
    </xf>
    <xf numFmtId="0" fontId="32" fillId="0" borderId="15" xfId="150" applyFont="1" applyBorder="1" applyAlignment="1" applyProtection="1">
      <alignment horizontal="left" vertical="center"/>
      <protection hidden="1"/>
    </xf>
    <xf numFmtId="0" fontId="32" fillId="0" borderId="12" xfId="149" applyFont="1" applyBorder="1" applyAlignment="1">
      <alignment horizontal="left" vertical="center" wrapText="1"/>
    </xf>
    <xf numFmtId="0" fontId="32" fillId="0" borderId="0" xfId="149" applyFont="1" applyAlignment="1">
      <alignment horizontal="left" vertical="center"/>
    </xf>
    <xf numFmtId="0" fontId="32" fillId="0" borderId="15" xfId="149" applyFont="1" applyBorder="1" applyAlignment="1">
      <alignment horizontal="left" vertical="center"/>
    </xf>
    <xf numFmtId="0" fontId="32" fillId="0" borderId="12" xfId="149" applyFont="1" applyBorder="1" applyAlignment="1">
      <alignment horizontal="left" vertical="center"/>
    </xf>
    <xf numFmtId="0" fontId="32" fillId="0" borderId="0" xfId="150" applyFont="1" applyAlignment="1" applyProtection="1">
      <alignment horizontal="left" vertical="center" wrapText="1"/>
      <protection hidden="1"/>
    </xf>
    <xf numFmtId="0" fontId="32" fillId="0" borderId="12" xfId="148" applyFont="1" applyBorder="1" applyAlignment="1">
      <alignment horizontal="left" vertical="center"/>
    </xf>
    <xf numFmtId="0" fontId="32" fillId="0" borderId="56" xfId="149" applyFont="1" applyBorder="1" applyAlignment="1">
      <alignment horizontal="center" vertical="center"/>
    </xf>
    <xf numFmtId="0" fontId="32" fillId="0" borderId="92" xfId="149" applyFont="1" applyBorder="1" applyAlignment="1">
      <alignment horizontal="center" vertical="center"/>
    </xf>
    <xf numFmtId="0" fontId="32" fillId="0" borderId="82" xfId="149" applyFont="1" applyBorder="1" applyAlignment="1">
      <alignment horizontal="center" vertical="center"/>
    </xf>
    <xf numFmtId="0" fontId="32" fillId="0" borderId="10" xfId="149" applyFont="1" applyBorder="1" applyAlignment="1">
      <alignment horizontal="left" vertical="center"/>
    </xf>
    <xf numFmtId="0" fontId="32" fillId="0" borderId="50" xfId="149" applyFont="1" applyBorder="1" applyAlignment="1">
      <alignment horizontal="left" vertical="center"/>
    </xf>
    <xf numFmtId="0" fontId="32" fillId="0" borderId="14" xfId="149" applyFont="1" applyBorder="1" applyAlignment="1">
      <alignment horizontal="left" vertical="center"/>
    </xf>
    <xf numFmtId="0" fontId="32" fillId="0" borderId="13" xfId="149" applyFont="1" applyBorder="1" applyAlignment="1">
      <alignment horizontal="left" vertical="center"/>
    </xf>
    <xf numFmtId="0" fontId="32" fillId="0" borderId="55" xfId="149" applyFont="1" applyBorder="1" applyAlignment="1">
      <alignment horizontal="left" vertical="center"/>
    </xf>
    <xf numFmtId="0" fontId="32" fillId="0" borderId="22" xfId="149" applyFont="1" applyBorder="1" applyAlignment="1">
      <alignment horizontal="left" vertical="center"/>
    </xf>
    <xf numFmtId="0" fontId="30" fillId="43" borderId="10" xfId="150" applyFont="1" applyFill="1" applyBorder="1" applyAlignment="1" applyProtection="1">
      <alignment horizontal="left" vertical="center"/>
      <protection hidden="1"/>
    </xf>
    <xf numFmtId="0" fontId="30" fillId="43" borderId="50" xfId="150" applyFont="1" applyFill="1" applyBorder="1" applyAlignment="1" applyProtection="1">
      <alignment horizontal="left" vertical="center"/>
      <protection hidden="1"/>
    </xf>
    <xf numFmtId="0" fontId="1" fillId="43" borderId="10" xfId="149" applyFill="1" applyBorder="1" applyAlignment="1">
      <alignment horizontal="right" vertical="center"/>
    </xf>
    <xf numFmtId="0" fontId="1" fillId="43" borderId="50" xfId="149" applyFill="1" applyBorder="1" applyAlignment="1">
      <alignment horizontal="right" vertical="center"/>
    </xf>
    <xf numFmtId="0" fontId="1" fillId="35" borderId="10" xfId="149" applyFill="1" applyBorder="1" applyAlignment="1">
      <alignment horizontal="center" vertical="center"/>
    </xf>
    <xf numFmtId="0" fontId="1" fillId="35" borderId="50" xfId="149" applyFill="1" applyBorder="1" applyAlignment="1">
      <alignment horizontal="center" vertical="center"/>
    </xf>
    <xf numFmtId="0" fontId="1" fillId="35" borderId="14" xfId="149" applyFill="1" applyBorder="1" applyAlignment="1">
      <alignment horizontal="center" vertical="center"/>
    </xf>
    <xf numFmtId="0" fontId="30" fillId="43" borderId="50" xfId="148" applyFont="1" applyFill="1" applyBorder="1" applyAlignment="1">
      <alignment horizontal="center" vertical="center"/>
    </xf>
    <xf numFmtId="0" fontId="30" fillId="43" borderId="14" xfId="148" applyFont="1" applyFill="1" applyBorder="1" applyAlignment="1">
      <alignment horizontal="center" vertical="center"/>
    </xf>
    <xf numFmtId="0" fontId="1" fillId="43" borderId="21" xfId="149" applyFill="1" applyBorder="1" applyAlignment="1">
      <alignment horizontal="right" vertical="center"/>
    </xf>
    <xf numFmtId="0" fontId="1" fillId="43" borderId="52" xfId="149" applyFill="1" applyBorder="1" applyAlignment="1">
      <alignment horizontal="right" vertical="center"/>
    </xf>
    <xf numFmtId="0" fontId="1" fillId="35" borderId="21" xfId="149" applyFill="1" applyBorder="1" applyAlignment="1">
      <alignment horizontal="center" vertical="center"/>
    </xf>
    <xf numFmtId="0" fontId="1" fillId="35" borderId="52" xfId="149" applyFill="1" applyBorder="1" applyAlignment="1">
      <alignment horizontal="center" vertical="center"/>
    </xf>
    <xf numFmtId="0" fontId="1" fillId="35" borderId="32" xfId="149" applyFill="1" applyBorder="1" applyAlignment="1">
      <alignment horizontal="center" vertical="center"/>
    </xf>
    <xf numFmtId="0" fontId="30" fillId="43" borderId="52" xfId="148" applyFont="1" applyFill="1" applyBorder="1" applyAlignment="1">
      <alignment horizontal="center" vertical="center"/>
    </xf>
    <xf numFmtId="0" fontId="30" fillId="43" borderId="32" xfId="148" applyFont="1" applyFill="1" applyBorder="1" applyAlignment="1">
      <alignment horizontal="center" vertical="center"/>
    </xf>
    <xf numFmtId="0" fontId="30" fillId="43" borderId="13" xfId="150" applyFont="1" applyFill="1" applyBorder="1" applyAlignment="1" applyProtection="1">
      <alignment horizontal="left" vertical="center"/>
      <protection hidden="1"/>
    </xf>
    <xf numFmtId="0" fontId="30" fillId="43" borderId="55" xfId="150" applyFont="1" applyFill="1" applyBorder="1" applyAlignment="1" applyProtection="1">
      <alignment horizontal="left" vertical="center"/>
      <protection hidden="1"/>
    </xf>
    <xf numFmtId="0" fontId="1" fillId="43" borderId="13" xfId="149" applyFill="1" applyBorder="1" applyAlignment="1">
      <alignment horizontal="right" vertical="center"/>
    </xf>
    <xf numFmtId="0" fontId="1" fillId="43" borderId="55" xfId="149" applyFill="1" applyBorder="1" applyAlignment="1">
      <alignment horizontal="right" vertical="center"/>
    </xf>
    <xf numFmtId="0" fontId="1" fillId="35" borderId="13" xfId="149" applyFill="1" applyBorder="1" applyAlignment="1">
      <alignment horizontal="center" vertical="center"/>
    </xf>
    <xf numFmtId="0" fontId="1" fillId="35" borderId="55" xfId="149" applyFill="1" applyBorder="1" applyAlignment="1">
      <alignment horizontal="center" vertical="center"/>
    </xf>
    <xf numFmtId="0" fontId="1" fillId="35" borderId="22" xfId="149" applyFill="1" applyBorder="1" applyAlignment="1">
      <alignment horizontal="center" vertical="center"/>
    </xf>
    <xf numFmtId="0" fontId="30" fillId="43" borderId="55" xfId="148" applyFont="1" applyFill="1" applyBorder="1" applyAlignment="1">
      <alignment horizontal="center" vertical="center"/>
    </xf>
    <xf numFmtId="0" fontId="30" fillId="43" borderId="22" xfId="148" applyFont="1" applyFill="1" applyBorder="1" applyAlignment="1">
      <alignment horizontal="center" vertical="center"/>
    </xf>
    <xf numFmtId="0" fontId="30" fillId="0" borderId="21" xfId="150" applyFont="1" applyBorder="1" applyAlignment="1" applyProtection="1">
      <alignment horizontal="center" vertical="center"/>
      <protection hidden="1"/>
    </xf>
    <xf numFmtId="0" fontId="30" fillId="0" borderId="52" xfId="150" applyFont="1" applyBorder="1" applyAlignment="1" applyProtection="1">
      <alignment horizontal="center" vertical="center"/>
      <protection hidden="1"/>
    </xf>
    <xf numFmtId="0" fontId="30" fillId="0" borderId="32" xfId="150" applyFont="1" applyBorder="1" applyAlignment="1" applyProtection="1">
      <alignment horizontal="center" vertical="center"/>
      <protection hidden="1"/>
    </xf>
    <xf numFmtId="0" fontId="1" fillId="0" borderId="52" xfId="149" applyBorder="1" applyAlignment="1">
      <alignment horizontal="center" vertical="center"/>
    </xf>
    <xf numFmtId="0" fontId="1" fillId="0" borderId="32" xfId="149" applyBorder="1" applyAlignment="1">
      <alignment horizontal="center" vertical="center"/>
    </xf>
    <xf numFmtId="0" fontId="30" fillId="0" borderId="10" xfId="150" applyFont="1" applyBorder="1" applyAlignment="1" applyProtection="1">
      <alignment horizontal="center" vertical="center"/>
      <protection hidden="1"/>
    </xf>
    <xf numFmtId="0" fontId="30" fillId="0" borderId="50" xfId="150" applyFont="1" applyBorder="1" applyAlignment="1" applyProtection="1">
      <alignment horizontal="center" vertical="center"/>
      <protection hidden="1"/>
    </xf>
    <xf numFmtId="0" fontId="30" fillId="0" borderId="14" xfId="150" applyFont="1" applyBorder="1" applyAlignment="1" applyProtection="1">
      <alignment horizontal="center" vertical="center"/>
      <protection hidden="1"/>
    </xf>
    <xf numFmtId="0" fontId="30" fillId="0" borderId="10" xfId="148" applyFont="1" applyBorder="1" applyAlignment="1">
      <alignment horizontal="center" vertical="center"/>
    </xf>
    <xf numFmtId="0" fontId="30" fillId="0" borderId="50" xfId="148" applyFont="1" applyBorder="1" applyAlignment="1">
      <alignment horizontal="center" vertical="center"/>
    </xf>
    <xf numFmtId="0" fontId="30" fillId="0" borderId="14" xfId="148" applyFont="1" applyBorder="1" applyAlignment="1">
      <alignment horizontal="center" vertical="center"/>
    </xf>
    <xf numFmtId="0" fontId="102" fillId="0" borderId="0" xfId="150" applyFont="1" applyAlignment="1" applyProtection="1">
      <alignment horizontal="center" vertical="center"/>
      <protection hidden="1"/>
    </xf>
    <xf numFmtId="0" fontId="30" fillId="36" borderId="21" xfId="150" applyFont="1" applyFill="1" applyBorder="1" applyAlignment="1" applyProtection="1">
      <alignment horizontal="left" vertical="center" shrinkToFit="1"/>
      <protection hidden="1"/>
    </xf>
    <xf numFmtId="0" fontId="30" fillId="36" borderId="52" xfId="150" applyFont="1" applyFill="1" applyBorder="1" applyAlignment="1" applyProtection="1">
      <alignment horizontal="left" vertical="center" shrinkToFit="1"/>
      <protection hidden="1"/>
    </xf>
    <xf numFmtId="0" fontId="30" fillId="36" borderId="32" xfId="150" applyFont="1" applyFill="1" applyBorder="1" applyAlignment="1" applyProtection="1">
      <alignment horizontal="left" vertical="center" shrinkToFit="1"/>
      <protection hidden="1"/>
    </xf>
    <xf numFmtId="0" fontId="30" fillId="0" borderId="0" xfId="149" applyFont="1" applyAlignment="1">
      <alignment horizontal="center" vertical="center"/>
    </xf>
    <xf numFmtId="0" fontId="30" fillId="43" borderId="0" xfId="149" applyFont="1" applyFill="1" applyAlignment="1">
      <alignment horizontal="center" vertical="center"/>
    </xf>
    <xf numFmtId="0" fontId="30" fillId="0" borderId="0" xfId="149" applyFont="1" applyAlignment="1">
      <alignment horizontal="left" vertical="center"/>
    </xf>
    <xf numFmtId="0" fontId="63" fillId="0" borderId="0" xfId="150" applyFont="1" applyAlignment="1" applyProtection="1">
      <alignment horizontal="center" vertical="center"/>
      <protection hidden="1"/>
    </xf>
    <xf numFmtId="0" fontId="30" fillId="0" borderId="0" xfId="150" applyFont="1" applyAlignment="1" applyProtection="1">
      <alignment horizontal="left" vertical="center" wrapText="1"/>
      <protection hidden="1"/>
    </xf>
    <xf numFmtId="0" fontId="30" fillId="0" borderId="0" xfId="150" applyFont="1" applyAlignment="1" applyProtection="1">
      <alignment horizontal="right" vertical="center" wrapText="1"/>
      <protection hidden="1"/>
    </xf>
    <xf numFmtId="0" fontId="30" fillId="0" borderId="0" xfId="150" applyFont="1" applyAlignment="1" applyProtection="1">
      <alignment horizontal="left" vertical="center"/>
      <protection hidden="1"/>
    </xf>
    <xf numFmtId="0" fontId="118" fillId="0" borderId="0" xfId="150" applyFont="1" applyAlignment="1" applyProtection="1">
      <alignment horizontal="left" vertical="center" wrapText="1"/>
      <protection hidden="1"/>
    </xf>
    <xf numFmtId="0" fontId="30" fillId="0" borderId="10" xfId="150" applyFont="1" applyBorder="1" applyAlignment="1" applyProtection="1">
      <alignment horizontal="center" vertical="center" wrapText="1"/>
      <protection hidden="1"/>
    </xf>
    <xf numFmtId="0" fontId="30" fillId="0" borderId="50" xfId="150" applyFont="1" applyBorder="1" applyAlignment="1" applyProtection="1">
      <alignment horizontal="center" vertical="center" wrapText="1"/>
      <protection hidden="1"/>
    </xf>
    <xf numFmtId="0" fontId="30" fillId="0" borderId="12" xfId="150" applyFont="1" applyBorder="1" applyAlignment="1" applyProtection="1">
      <alignment horizontal="center" vertical="center" wrapText="1"/>
      <protection hidden="1"/>
    </xf>
    <xf numFmtId="0" fontId="30" fillId="0" borderId="0" xfId="150" applyFont="1" applyAlignment="1" applyProtection="1">
      <alignment horizontal="center" vertical="center" wrapText="1"/>
      <protection hidden="1"/>
    </xf>
    <xf numFmtId="0" fontId="30" fillId="0" borderId="12" xfId="150" applyFont="1" applyBorder="1" applyAlignment="1" applyProtection="1">
      <alignment horizontal="center" vertical="center"/>
      <protection hidden="1"/>
    </xf>
    <xf numFmtId="0" fontId="30" fillId="0" borderId="0" xfId="150" applyFont="1" applyAlignment="1" applyProtection="1">
      <alignment horizontal="center" vertical="center"/>
      <protection hidden="1"/>
    </xf>
    <xf numFmtId="0" fontId="30" fillId="0" borderId="13" xfId="150" applyFont="1" applyBorder="1" applyAlignment="1" applyProtection="1">
      <alignment horizontal="center" vertical="center"/>
      <protection hidden="1"/>
    </xf>
    <xf numFmtId="0" fontId="30" fillId="0" borderId="55" xfId="150" applyFont="1" applyBorder="1" applyAlignment="1" applyProtection="1">
      <alignment horizontal="center" vertical="center"/>
      <protection hidden="1"/>
    </xf>
    <xf numFmtId="0" fontId="30" fillId="0" borderId="134" xfId="160" applyFont="1" applyBorder="1" applyAlignment="1" applyProtection="1">
      <alignment horizontal="left" vertical="center"/>
      <protection hidden="1"/>
    </xf>
    <xf numFmtId="0" fontId="30" fillId="0" borderId="60" xfId="160" applyFont="1" applyBorder="1" applyAlignment="1" applyProtection="1">
      <alignment horizontal="left" vertical="center"/>
      <protection hidden="1"/>
    </xf>
    <xf numFmtId="0" fontId="30" fillId="0" borderId="135" xfId="160" applyFont="1" applyBorder="1" applyAlignment="1" applyProtection="1">
      <alignment horizontal="left" vertical="center"/>
      <protection hidden="1"/>
    </xf>
    <xf numFmtId="0" fontId="30" fillId="0" borderId="61" xfId="160" applyFont="1" applyBorder="1" applyAlignment="1" applyProtection="1">
      <alignment horizontal="left" vertical="center"/>
      <protection hidden="1"/>
    </xf>
    <xf numFmtId="0" fontId="30" fillId="0" borderId="130" xfId="160" applyFont="1" applyBorder="1" applyAlignment="1" applyProtection="1">
      <alignment horizontal="left" vertical="center" wrapText="1"/>
      <protection hidden="1"/>
    </xf>
    <xf numFmtId="0" fontId="30" fillId="0" borderId="121" xfId="160" applyFont="1" applyBorder="1" applyAlignment="1" applyProtection="1">
      <alignment horizontal="left" vertical="center" wrapText="1"/>
      <protection hidden="1"/>
    </xf>
    <xf numFmtId="0" fontId="30" fillId="0" borderId="131" xfId="160" applyFont="1" applyBorder="1" applyAlignment="1" applyProtection="1">
      <alignment horizontal="left" vertical="center" wrapText="1"/>
      <protection hidden="1"/>
    </xf>
    <xf numFmtId="0" fontId="30" fillId="0" borderId="121" xfId="160" applyFont="1" applyBorder="1" applyAlignment="1" applyProtection="1">
      <alignment horizontal="left" vertical="center"/>
      <protection hidden="1"/>
    </xf>
    <xf numFmtId="0" fontId="30" fillId="0" borderId="122" xfId="160" applyFont="1" applyBorder="1" applyAlignment="1" applyProtection="1">
      <alignment horizontal="left" vertical="center"/>
      <protection hidden="1"/>
    </xf>
    <xf numFmtId="0" fontId="21" fillId="0" borderId="136" xfId="160" applyFont="1" applyBorder="1" applyAlignment="1" applyProtection="1">
      <alignment horizontal="center" vertical="center"/>
      <protection hidden="1"/>
    </xf>
    <xf numFmtId="0" fontId="21" fillId="0" borderId="105" xfId="160" applyFont="1" applyBorder="1" applyAlignment="1" applyProtection="1">
      <alignment horizontal="center" vertical="center"/>
      <protection hidden="1"/>
    </xf>
    <xf numFmtId="0" fontId="21" fillId="0" borderId="137" xfId="160" applyFont="1" applyBorder="1" applyAlignment="1" applyProtection="1">
      <alignment horizontal="center" vertical="center"/>
      <protection hidden="1"/>
    </xf>
    <xf numFmtId="0" fontId="21" fillId="0" borderId="138" xfId="160" applyFont="1" applyBorder="1" applyAlignment="1" applyProtection="1">
      <alignment horizontal="center" vertical="center"/>
      <protection hidden="1"/>
    </xf>
    <xf numFmtId="0" fontId="21" fillId="0" borderId="53" xfId="160" applyFont="1" applyBorder="1" applyAlignment="1" applyProtection="1">
      <alignment horizontal="center" vertical="center"/>
      <protection hidden="1"/>
    </xf>
    <xf numFmtId="0" fontId="30" fillId="0" borderId="139" xfId="160" applyFont="1" applyBorder="1" applyAlignment="1" applyProtection="1">
      <alignment horizontal="left" vertical="center" wrapText="1"/>
      <protection hidden="1"/>
    </xf>
    <xf numFmtId="0" fontId="30" fillId="0" borderId="52" xfId="160" applyFont="1" applyBorder="1" applyAlignment="1" applyProtection="1">
      <alignment horizontal="left" vertical="center" wrapText="1"/>
      <protection hidden="1"/>
    </xf>
    <xf numFmtId="0" fontId="30" fillId="0" borderId="32" xfId="160" applyFont="1" applyBorder="1" applyAlignment="1" applyProtection="1">
      <alignment horizontal="left" vertical="center" wrapText="1"/>
      <protection hidden="1"/>
    </xf>
    <xf numFmtId="0" fontId="30" fillId="0" borderId="52" xfId="160" applyFont="1" applyBorder="1" applyAlignment="1" applyProtection="1">
      <alignment horizontal="left" vertical="center"/>
      <protection hidden="1"/>
    </xf>
    <xf numFmtId="0" fontId="30" fillId="0" borderId="78" xfId="160" applyFont="1" applyBorder="1" applyAlignment="1" applyProtection="1">
      <alignment horizontal="left" vertical="center"/>
      <protection hidden="1"/>
    </xf>
    <xf numFmtId="0" fontId="30" fillId="0" borderId="130" xfId="160" applyFont="1" applyBorder="1" applyAlignment="1" applyProtection="1">
      <alignment horizontal="left" vertical="center"/>
      <protection hidden="1"/>
    </xf>
    <xf numFmtId="0" fontId="30" fillId="0" borderId="131" xfId="160" applyFont="1" applyBorder="1" applyAlignment="1" applyProtection="1">
      <alignment horizontal="left" vertical="center"/>
      <protection hidden="1"/>
    </xf>
    <xf numFmtId="0" fontId="30" fillId="0" borderId="127" xfId="160" applyFont="1" applyBorder="1" applyAlignment="1" applyProtection="1">
      <alignment horizontal="left" vertical="center"/>
      <protection hidden="1"/>
    </xf>
    <xf numFmtId="0" fontId="30" fillId="0" borderId="46" xfId="160" applyFont="1" applyBorder="1" applyAlignment="1" applyProtection="1">
      <alignment horizontal="left" vertical="center"/>
      <protection hidden="1"/>
    </xf>
    <xf numFmtId="0" fontId="30" fillId="0" borderId="72" xfId="160" applyFont="1" applyBorder="1" applyAlignment="1" applyProtection="1">
      <alignment horizontal="left" vertical="center"/>
      <protection hidden="1"/>
    </xf>
    <xf numFmtId="0" fontId="30" fillId="0" borderId="113" xfId="160" applyFont="1" applyBorder="1" applyAlignment="1" applyProtection="1">
      <alignment horizontal="left" vertical="center"/>
      <protection hidden="1"/>
    </xf>
    <xf numFmtId="0" fontId="30" fillId="0" borderId="0" xfId="160" applyFont="1" applyAlignment="1" applyProtection="1">
      <alignment horizontal="left" vertical="center"/>
      <protection hidden="1"/>
    </xf>
    <xf numFmtId="0" fontId="30" fillId="0" borderId="51" xfId="160" applyFont="1" applyBorder="1" applyAlignment="1" applyProtection="1">
      <alignment horizontal="left" vertical="center"/>
      <protection hidden="1"/>
    </xf>
    <xf numFmtId="0" fontId="30" fillId="0" borderId="128" xfId="160" applyFont="1" applyBorder="1" applyAlignment="1" applyProtection="1">
      <alignment horizontal="left" vertical="center" wrapText="1"/>
      <protection hidden="1"/>
    </xf>
    <xf numFmtId="0" fontId="30" fillId="0" borderId="47" xfId="160" applyFont="1" applyBorder="1" applyAlignment="1" applyProtection="1">
      <alignment horizontal="left" vertical="center" wrapText="1"/>
      <protection hidden="1"/>
    </xf>
    <xf numFmtId="0" fontId="30" fillId="0" borderId="77" xfId="160" applyFont="1" applyBorder="1" applyAlignment="1" applyProtection="1">
      <alignment horizontal="left" vertical="center" wrapText="1"/>
      <protection hidden="1"/>
    </xf>
    <xf numFmtId="0" fontId="30" fillId="0" borderId="139" xfId="160" applyFont="1" applyBorder="1" applyAlignment="1" applyProtection="1">
      <alignment horizontal="left" vertical="center"/>
      <protection hidden="1"/>
    </xf>
    <xf numFmtId="0" fontId="30" fillId="0" borderId="32" xfId="160" applyFont="1" applyBorder="1" applyAlignment="1" applyProtection="1">
      <alignment horizontal="left" vertical="center"/>
      <protection hidden="1"/>
    </xf>
    <xf numFmtId="0" fontId="30" fillId="0" borderId="140" xfId="160" applyFont="1" applyBorder="1" applyAlignment="1" applyProtection="1">
      <alignment horizontal="left" vertical="center"/>
      <protection hidden="1"/>
    </xf>
    <xf numFmtId="0" fontId="30" fillId="0" borderId="55" xfId="160" applyFont="1" applyBorder="1" applyAlignment="1" applyProtection="1">
      <alignment horizontal="left" vertical="center"/>
      <protection hidden="1"/>
    </xf>
    <xf numFmtId="0" fontId="30" fillId="0" borderId="22" xfId="160" applyFont="1" applyBorder="1" applyAlignment="1" applyProtection="1">
      <alignment horizontal="left" vertical="center"/>
      <protection hidden="1"/>
    </xf>
    <xf numFmtId="0" fontId="30" fillId="0" borderId="64" xfId="160" applyFont="1" applyBorder="1" applyAlignment="1" applyProtection="1">
      <alignment horizontal="left" vertical="center"/>
      <protection hidden="1"/>
    </xf>
    <xf numFmtId="0" fontId="64" fillId="0" borderId="0" xfId="160" applyFont="1" applyAlignment="1" applyProtection="1">
      <alignment horizontal="center" vertical="center"/>
      <protection hidden="1"/>
    </xf>
    <xf numFmtId="0" fontId="30" fillId="0" borderId="0" xfId="160" applyFont="1" applyAlignment="1" applyProtection="1">
      <alignment vertical="center" wrapText="1"/>
      <protection hidden="1"/>
    </xf>
    <xf numFmtId="0" fontId="30" fillId="0" borderId="0" xfId="160" applyFont="1" applyAlignment="1" applyProtection="1">
      <alignment horizontal="left" vertical="center" wrapText="1"/>
      <protection hidden="1"/>
    </xf>
    <xf numFmtId="0" fontId="32" fillId="0" borderId="141" xfId="0" applyFont="1" applyBorder="1" applyAlignment="1">
      <alignment horizontal="center" vertical="center" wrapText="1"/>
    </xf>
    <xf numFmtId="0" fontId="32" fillId="0" borderId="50" xfId="0" applyFont="1" applyBorder="1" applyAlignment="1">
      <alignment horizontal="center" vertical="center"/>
    </xf>
    <xf numFmtId="0" fontId="32" fillId="0" borderId="14" xfId="0" applyFont="1" applyBorder="1" applyAlignment="1">
      <alignment horizontal="center" vertical="center"/>
    </xf>
    <xf numFmtId="0" fontId="32" fillId="0" borderId="113" xfId="0" applyFont="1" applyBorder="1" applyAlignment="1">
      <alignment horizontal="center" vertical="center"/>
    </xf>
    <xf numFmtId="0" fontId="32" fillId="0" borderId="15" xfId="0" applyFont="1" applyBorder="1" applyAlignment="1">
      <alignment horizontal="center" vertical="center"/>
    </xf>
    <xf numFmtId="0" fontId="32" fillId="0" borderId="128" xfId="0" applyFont="1" applyBorder="1" applyAlignment="1">
      <alignment horizontal="center" vertical="center"/>
    </xf>
    <xf numFmtId="0" fontId="32" fillId="0" borderId="47" xfId="0" applyFont="1" applyBorder="1" applyAlignment="1">
      <alignment horizontal="center" vertical="center"/>
    </xf>
    <xf numFmtId="0" fontId="32" fillId="0" borderId="94" xfId="0" applyFont="1" applyBorder="1" applyAlignment="1">
      <alignment horizontal="center" vertical="center"/>
    </xf>
    <xf numFmtId="0" fontId="32" fillId="25" borderId="50" xfId="0" applyFont="1" applyFill="1" applyBorder="1" applyAlignment="1">
      <alignment horizontal="left" vertical="center"/>
    </xf>
    <xf numFmtId="0" fontId="32" fillId="25" borderId="48" xfId="0" applyFont="1" applyFill="1" applyBorder="1" applyAlignment="1">
      <alignment horizontal="left" vertical="center"/>
    </xf>
    <xf numFmtId="0" fontId="32" fillId="25" borderId="0" xfId="0" applyFont="1" applyFill="1" applyAlignment="1">
      <alignment horizontal="left" vertical="center"/>
    </xf>
    <xf numFmtId="0" fontId="32" fillId="25" borderId="51" xfId="0" applyFont="1" applyFill="1" applyBorder="1" applyAlignment="1">
      <alignment horizontal="left" vertical="center"/>
    </xf>
    <xf numFmtId="0" fontId="32" fillId="25" borderId="47" xfId="0" applyFont="1" applyFill="1" applyBorder="1" applyAlignment="1">
      <alignment horizontal="left" vertical="center"/>
    </xf>
    <xf numFmtId="0" fontId="32" fillId="25" borderId="77" xfId="0" applyFont="1" applyFill="1" applyBorder="1" applyAlignment="1">
      <alignment horizontal="left" vertical="center"/>
    </xf>
    <xf numFmtId="0" fontId="32" fillId="0" borderId="59" xfId="0" applyFont="1" applyBorder="1" applyAlignment="1">
      <alignment horizontal="center" vertical="center"/>
    </xf>
    <xf numFmtId="0" fontId="32" fillId="0" borderId="60" xfId="0" applyFont="1" applyBorder="1" applyAlignment="1">
      <alignment horizontal="center" vertical="center"/>
    </xf>
    <xf numFmtId="0" fontId="32" fillId="0" borderId="135" xfId="0" applyFont="1" applyBorder="1" applyAlignment="1">
      <alignment horizontal="center" vertical="center"/>
    </xf>
    <xf numFmtId="0" fontId="32" fillId="0" borderId="10"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4"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0" xfId="0" applyFont="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55" xfId="0" applyFont="1" applyBorder="1" applyAlignment="1">
      <alignment horizontal="center" vertical="center" wrapText="1"/>
    </xf>
    <xf numFmtId="0" fontId="32" fillId="0" borderId="22" xfId="0" applyFont="1" applyBorder="1" applyAlignment="1">
      <alignment horizontal="center" vertical="center" wrapText="1"/>
    </xf>
    <xf numFmtId="0" fontId="32" fillId="33" borderId="52" xfId="0" applyFont="1" applyFill="1" applyBorder="1" applyAlignment="1">
      <alignment horizontal="center" vertical="center"/>
    </xf>
    <xf numFmtId="0" fontId="32" fillId="0" borderId="141" xfId="0" applyFont="1" applyBorder="1" applyAlignment="1">
      <alignment horizontal="distributed" vertical="center"/>
    </xf>
    <xf numFmtId="0" fontId="32" fillId="0" borderId="50" xfId="0" applyFont="1" applyBorder="1" applyAlignment="1">
      <alignment horizontal="distributed" vertical="center"/>
    </xf>
    <xf numFmtId="0" fontId="32" fillId="0" borderId="14" xfId="0" applyFont="1" applyBorder="1" applyAlignment="1">
      <alignment horizontal="distributed" vertical="center"/>
    </xf>
    <xf numFmtId="0" fontId="32" fillId="27" borderId="50" xfId="0" applyFont="1" applyFill="1" applyBorder="1" applyAlignment="1">
      <alignment horizontal="left" vertical="top" wrapText="1"/>
    </xf>
    <xf numFmtId="0" fontId="32" fillId="27" borderId="48" xfId="0" applyFont="1" applyFill="1" applyBorder="1" applyAlignment="1">
      <alignment horizontal="left" vertical="top" wrapText="1"/>
    </xf>
    <xf numFmtId="0" fontId="32" fillId="27" borderId="55" xfId="0" applyFont="1" applyFill="1" applyBorder="1" applyAlignment="1">
      <alignment horizontal="left" vertical="top" wrapText="1"/>
    </xf>
    <xf numFmtId="0" fontId="32" fillId="27" borderId="64" xfId="0" applyFont="1" applyFill="1" applyBorder="1" applyAlignment="1">
      <alignment horizontal="left" vertical="top" wrapText="1"/>
    </xf>
    <xf numFmtId="0" fontId="32" fillId="0" borderId="140" xfId="0" applyFont="1" applyBorder="1" applyAlignment="1">
      <alignment horizontal="distributed" vertical="center"/>
    </xf>
    <xf numFmtId="0" fontId="32" fillId="0" borderId="55" xfId="0" applyFont="1" applyBorder="1" applyAlignment="1">
      <alignment horizontal="distributed" vertical="center"/>
    </xf>
    <xf numFmtId="0" fontId="32" fillId="0" borderId="22" xfId="0" applyFont="1" applyBorder="1" applyAlignment="1">
      <alignment horizontal="distributed" vertical="center"/>
    </xf>
    <xf numFmtId="0" fontId="32" fillId="0" borderId="140" xfId="0" applyFont="1" applyBorder="1" applyAlignment="1">
      <alignment horizontal="center" vertical="center"/>
    </xf>
    <xf numFmtId="0" fontId="32" fillId="0" borderId="22" xfId="0" applyFont="1" applyBorder="1" applyAlignment="1">
      <alignment horizontal="center" vertical="center"/>
    </xf>
    <xf numFmtId="0" fontId="32" fillId="0" borderId="12" xfId="0" applyFont="1" applyBorder="1" applyAlignment="1">
      <alignment horizontal="center" vertical="center"/>
    </xf>
    <xf numFmtId="0" fontId="32" fillId="0" borderId="13" xfId="0" applyFont="1" applyBorder="1" applyAlignment="1">
      <alignment horizontal="center" vertical="center"/>
    </xf>
    <xf numFmtId="0" fontId="32" fillId="25" borderId="50" xfId="0" applyFont="1" applyFill="1" applyBorder="1" applyAlignment="1">
      <alignment horizontal="left" vertical="top"/>
    </xf>
    <xf numFmtId="0" fontId="32" fillId="25" borderId="48" xfId="0" applyFont="1" applyFill="1" applyBorder="1" applyAlignment="1">
      <alignment horizontal="left" vertical="top"/>
    </xf>
    <xf numFmtId="0" fontId="32" fillId="25" borderId="0" xfId="0" applyFont="1" applyFill="1" applyAlignment="1">
      <alignment horizontal="left" vertical="top"/>
    </xf>
    <xf numFmtId="0" fontId="32" fillId="25" borderId="51" xfId="0" applyFont="1" applyFill="1" applyBorder="1" applyAlignment="1">
      <alignment horizontal="left" vertical="top"/>
    </xf>
    <xf numFmtId="0" fontId="32" fillId="25" borderId="55" xfId="0" applyFont="1" applyFill="1" applyBorder="1" applyAlignment="1">
      <alignment horizontal="left" vertical="top"/>
    </xf>
    <xf numFmtId="0" fontId="32" fillId="25" borderId="64" xfId="0" applyFont="1" applyFill="1" applyBorder="1" applyAlignment="1">
      <alignment horizontal="left" vertical="top"/>
    </xf>
    <xf numFmtId="0" fontId="32" fillId="27" borderId="0" xfId="0" applyFont="1" applyFill="1" applyAlignment="1">
      <alignment horizontal="left" vertical="center" shrinkToFit="1"/>
    </xf>
    <xf numFmtId="0" fontId="32" fillId="0" borderId="0" xfId="0" applyFont="1" applyAlignment="1">
      <alignment horizontal="center" vertical="top"/>
    </xf>
    <xf numFmtId="0" fontId="32" fillId="0" borderId="127" xfId="0" applyFont="1" applyBorder="1" applyAlignment="1">
      <alignment horizontal="distributed" vertical="center"/>
    </xf>
    <xf numFmtId="0" fontId="32" fillId="0" borderId="46" xfId="0" applyFont="1" applyBorder="1" applyAlignment="1">
      <alignment horizontal="distributed" vertical="center"/>
    </xf>
    <xf numFmtId="0" fontId="32" fillId="0" borderId="63" xfId="0" applyFont="1" applyBorder="1" applyAlignment="1">
      <alignment horizontal="distributed" vertical="center"/>
    </xf>
    <xf numFmtId="0" fontId="32" fillId="27" borderId="55" xfId="0" applyFont="1" applyFill="1" applyBorder="1" applyAlignment="1">
      <alignment horizontal="center" vertical="center" shrinkToFit="1"/>
    </xf>
    <xf numFmtId="194" fontId="32" fillId="0" borderId="62" xfId="0" applyNumberFormat="1" applyFont="1" applyBorder="1" applyAlignment="1">
      <alignment horizontal="right" vertical="center"/>
    </xf>
    <xf numFmtId="194" fontId="32" fillId="0" borderId="46" xfId="0" applyNumberFormat="1" applyFont="1" applyBorder="1" applyAlignment="1">
      <alignment horizontal="right" vertical="center"/>
    </xf>
    <xf numFmtId="0" fontId="30" fillId="33" borderId="0" xfId="0" applyFont="1" applyFill="1" applyAlignment="1">
      <alignment horizontal="center" vertical="center"/>
    </xf>
    <xf numFmtId="0" fontId="34" fillId="0" borderId="0" xfId="0" applyFont="1" applyAlignment="1">
      <alignment horizontal="center" vertical="center"/>
    </xf>
    <xf numFmtId="0" fontId="34" fillId="0" borderId="55" xfId="0" applyFont="1" applyBorder="1" applyAlignment="1">
      <alignment horizontal="center" vertical="center"/>
    </xf>
    <xf numFmtId="0" fontId="29" fillId="0" borderId="0" xfId="0" applyFont="1" applyAlignment="1">
      <alignment horizontal="center" vertical="center"/>
    </xf>
    <xf numFmtId="0" fontId="66" fillId="0" borderId="0" xfId="0" applyFont="1" applyAlignment="1">
      <alignment horizontal="center" vertical="center"/>
    </xf>
    <xf numFmtId="0" fontId="34" fillId="27" borderId="52" xfId="0" applyFont="1" applyFill="1" applyBorder="1" applyAlignment="1">
      <alignment horizontal="center" vertical="center" shrinkToFit="1"/>
    </xf>
    <xf numFmtId="0" fontId="34" fillId="27" borderId="21" xfId="0" applyFont="1" applyFill="1" applyBorder="1" applyAlignment="1">
      <alignment horizontal="left" vertical="center" shrinkToFit="1"/>
    </xf>
    <xf numFmtId="0" fontId="34" fillId="27" borderId="52" xfId="0" applyFont="1" applyFill="1" applyBorder="1" applyAlignment="1">
      <alignment horizontal="left" vertical="center" shrinkToFit="1"/>
    </xf>
    <xf numFmtId="0" fontId="34" fillId="27" borderId="32" xfId="0" applyFont="1" applyFill="1" applyBorder="1" applyAlignment="1">
      <alignment horizontal="left" vertical="center" shrinkToFit="1"/>
    </xf>
    <xf numFmtId="0" fontId="67" fillId="0" borderId="50" xfId="0" applyFont="1" applyBorder="1" applyAlignment="1">
      <alignment horizontal="center" vertical="center"/>
    </xf>
    <xf numFmtId="0" fontId="32" fillId="0" borderId="10" xfId="0" applyFont="1" applyBorder="1" applyAlignment="1">
      <alignment horizontal="distributed" vertical="center"/>
    </xf>
    <xf numFmtId="0" fontId="32" fillId="0" borderId="13" xfId="0" applyFont="1" applyBorder="1" applyAlignment="1">
      <alignment horizontal="distributed" vertical="center"/>
    </xf>
    <xf numFmtId="0" fontId="32" fillId="27" borderId="10" xfId="0" applyFont="1" applyFill="1" applyBorder="1" applyAlignment="1">
      <alignment horizontal="left" vertical="center" shrinkToFit="1"/>
    </xf>
    <xf numFmtId="0" fontId="32" fillId="27" borderId="50" xfId="0" applyFont="1" applyFill="1" applyBorder="1" applyAlignment="1">
      <alignment horizontal="left" vertical="center" shrinkToFit="1"/>
    </xf>
    <xf numFmtId="0" fontId="32" fillId="27" borderId="14" xfId="0" applyFont="1" applyFill="1" applyBorder="1" applyAlignment="1">
      <alignment horizontal="left" vertical="center" shrinkToFit="1"/>
    </xf>
    <xf numFmtId="0" fontId="32" fillId="27" borderId="13" xfId="0" applyFont="1" applyFill="1" applyBorder="1" applyAlignment="1">
      <alignment horizontal="left" vertical="center" shrinkToFit="1"/>
    </xf>
    <xf numFmtId="0" fontId="32" fillId="27" borderId="55" xfId="0" applyFont="1" applyFill="1" applyBorder="1" applyAlignment="1">
      <alignment horizontal="left" vertical="center" shrinkToFit="1"/>
    </xf>
    <xf numFmtId="0" fontId="32" fillId="27" borderId="22" xfId="0" applyFont="1" applyFill="1" applyBorder="1" applyAlignment="1">
      <alignment horizontal="left" vertical="center" shrinkToFit="1"/>
    </xf>
    <xf numFmtId="0" fontId="32" fillId="25" borderId="15" xfId="0" applyFont="1" applyFill="1" applyBorder="1" applyAlignment="1">
      <alignment horizontal="left" vertical="center"/>
    </xf>
    <xf numFmtId="0" fontId="32" fillId="0" borderId="10" xfId="0" applyFont="1" applyBorder="1" applyAlignment="1">
      <alignment horizontal="center" vertical="center"/>
    </xf>
    <xf numFmtId="0" fontId="32" fillId="0" borderId="21" xfId="0" applyFont="1" applyBorder="1" applyAlignment="1">
      <alignment horizontal="center" vertical="center"/>
    </xf>
    <xf numFmtId="0" fontId="32" fillId="0" borderId="52" xfId="0" applyFont="1" applyBorder="1" applyAlignment="1">
      <alignment horizontal="center" vertical="center"/>
    </xf>
    <xf numFmtId="0" fontId="32" fillId="0" borderId="32" xfId="0" applyFont="1" applyBorder="1" applyAlignment="1">
      <alignment horizontal="center" vertical="center"/>
    </xf>
    <xf numFmtId="0" fontId="32" fillId="27" borderId="10" xfId="0" applyFont="1" applyFill="1" applyBorder="1" applyAlignment="1">
      <alignment horizontal="left" vertical="center" wrapText="1"/>
    </xf>
    <xf numFmtId="0" fontId="32" fillId="27" borderId="50" xfId="0" applyFont="1" applyFill="1" applyBorder="1" applyAlignment="1">
      <alignment horizontal="left" vertical="center" wrapText="1"/>
    </xf>
    <xf numFmtId="0" fontId="32" fillId="27" borderId="14" xfId="0" applyFont="1" applyFill="1" applyBorder="1" applyAlignment="1">
      <alignment horizontal="left" vertical="center" wrapText="1"/>
    </xf>
    <xf numFmtId="0" fontId="32" fillId="27" borderId="13" xfId="0" applyFont="1" applyFill="1" applyBorder="1" applyAlignment="1">
      <alignment horizontal="left" vertical="center" wrapText="1"/>
    </xf>
    <xf numFmtId="0" fontId="32" fillId="27" borderId="55" xfId="0" applyFont="1" applyFill="1" applyBorder="1" applyAlignment="1">
      <alignment horizontal="left" vertical="center" wrapText="1"/>
    </xf>
    <xf numFmtId="0" fontId="32" fillId="27" borderId="22" xfId="0" applyFont="1" applyFill="1" applyBorder="1" applyAlignment="1">
      <alignment horizontal="left" vertical="center" wrapText="1"/>
    </xf>
    <xf numFmtId="0" fontId="32" fillId="27" borderId="50" xfId="0" applyFont="1" applyFill="1" applyBorder="1" applyAlignment="1">
      <alignment horizontal="center" vertical="center" shrinkToFit="1"/>
    </xf>
    <xf numFmtId="187" fontId="32" fillId="27" borderId="50" xfId="0" applyNumberFormat="1" applyFont="1" applyFill="1" applyBorder="1" applyAlignment="1">
      <alignment horizontal="center" vertical="center" shrinkToFit="1"/>
    </xf>
    <xf numFmtId="187" fontId="32" fillId="27" borderId="55" xfId="0" applyNumberFormat="1" applyFont="1" applyFill="1" applyBorder="1" applyAlignment="1">
      <alignment horizontal="center" vertical="center" shrinkToFit="1"/>
    </xf>
    <xf numFmtId="14" fontId="32" fillId="0" borderId="50" xfId="0" applyNumberFormat="1" applyFont="1" applyBorder="1" applyAlignment="1">
      <alignment horizontal="center" vertical="center"/>
    </xf>
    <xf numFmtId="14" fontId="32" fillId="0" borderId="55" xfId="0" applyNumberFormat="1" applyFont="1" applyBorder="1" applyAlignment="1">
      <alignment horizontal="center" vertical="center"/>
    </xf>
    <xf numFmtId="186" fontId="32" fillId="27" borderId="50" xfId="0" applyNumberFormat="1" applyFont="1" applyFill="1" applyBorder="1" applyAlignment="1">
      <alignment horizontal="center" vertical="center" shrinkToFit="1"/>
    </xf>
    <xf numFmtId="186" fontId="32" fillId="27" borderId="55" xfId="0" applyNumberFormat="1" applyFont="1" applyFill="1" applyBorder="1" applyAlignment="1">
      <alignment horizontal="center" vertical="center" shrinkToFit="1"/>
    </xf>
    <xf numFmtId="194" fontId="32" fillId="0" borderId="10" xfId="0" applyNumberFormat="1" applyFont="1" applyBorder="1" applyAlignment="1">
      <alignment horizontal="right" vertical="center"/>
    </xf>
    <xf numFmtId="194" fontId="32" fillId="0" borderId="13" xfId="0" applyNumberFormat="1" applyFont="1" applyBorder="1" applyAlignment="1">
      <alignment horizontal="right" vertical="center"/>
    </xf>
    <xf numFmtId="185" fontId="32" fillId="27" borderId="50" xfId="0" applyNumberFormat="1" applyFont="1" applyFill="1" applyBorder="1" applyAlignment="1">
      <alignment horizontal="center" vertical="center" shrinkToFit="1"/>
    </xf>
    <xf numFmtId="185" fontId="32" fillId="27" borderId="55" xfId="0" applyNumberFormat="1" applyFont="1" applyFill="1" applyBorder="1" applyAlignment="1">
      <alignment horizontal="center" vertical="center" shrinkToFit="1"/>
    </xf>
    <xf numFmtId="0" fontId="33" fillId="0" borderId="10" xfId="0" applyFont="1" applyBorder="1" applyAlignment="1">
      <alignment horizontal="center" vertical="center"/>
    </xf>
    <xf numFmtId="0" fontId="33" fillId="0" borderId="50" xfId="0" applyFont="1" applyBorder="1" applyAlignment="1">
      <alignment horizontal="center" vertical="center"/>
    </xf>
    <xf numFmtId="0" fontId="61" fillId="0" borderId="50" xfId="0" applyFont="1" applyBorder="1" applyAlignment="1">
      <alignment horizontal="center" vertical="center"/>
    </xf>
    <xf numFmtId="0" fontId="61" fillId="0" borderId="14" xfId="0" applyFont="1" applyBorder="1" applyAlignment="1">
      <alignment horizontal="center" vertical="center"/>
    </xf>
    <xf numFmtId="0" fontId="32" fillId="33" borderId="0" xfId="0" applyFont="1" applyFill="1" applyAlignment="1">
      <alignment horizontal="center" vertical="center"/>
    </xf>
    <xf numFmtId="49" fontId="32" fillId="25" borderId="0" xfId="0" applyNumberFormat="1" applyFont="1" applyFill="1" applyAlignment="1">
      <alignment horizontal="left" vertical="center"/>
    </xf>
    <xf numFmtId="0" fontId="32" fillId="27" borderId="15" xfId="0" applyFont="1" applyFill="1" applyBorder="1" applyAlignment="1">
      <alignment horizontal="left" vertical="center" shrinkToFit="1"/>
    </xf>
    <xf numFmtId="0" fontId="32" fillId="27" borderId="0" xfId="0" applyFont="1" applyFill="1" applyAlignment="1">
      <alignment horizontal="left" vertical="center" wrapText="1"/>
    </xf>
    <xf numFmtId="0" fontId="32" fillId="25" borderId="10" xfId="0" applyFont="1" applyFill="1" applyBorder="1" applyAlignment="1">
      <alignment horizontal="left" vertical="top"/>
    </xf>
    <xf numFmtId="0" fontId="32" fillId="25" borderId="14" xfId="0" applyFont="1" applyFill="1" applyBorder="1" applyAlignment="1">
      <alignment horizontal="left" vertical="top"/>
    </xf>
    <xf numFmtId="0" fontId="32" fillId="0" borderId="11" xfId="0" applyFont="1" applyBorder="1" applyAlignment="1">
      <alignment horizontal="center" vertical="center"/>
    </xf>
    <xf numFmtId="0" fontId="32" fillId="0" borderId="10" xfId="0" applyFont="1" applyBorder="1" applyAlignment="1">
      <alignment horizontal="left" vertical="top"/>
    </xf>
    <xf numFmtId="0" fontId="32" fillId="0" borderId="50" xfId="0" applyFont="1" applyBorder="1" applyAlignment="1">
      <alignment horizontal="left" vertical="top"/>
    </xf>
    <xf numFmtId="0" fontId="32" fillId="0" borderId="14" xfId="0" applyFont="1" applyBorder="1" applyAlignment="1">
      <alignment horizontal="left" vertical="top"/>
    </xf>
    <xf numFmtId="0" fontId="32" fillId="0" borderId="12" xfId="0" applyFont="1" applyBorder="1" applyAlignment="1">
      <alignment horizontal="left" vertical="top"/>
    </xf>
    <xf numFmtId="0" fontId="32" fillId="0" borderId="0" xfId="0" applyFont="1" applyAlignment="1">
      <alignment horizontal="left" vertical="top"/>
    </xf>
    <xf numFmtId="0" fontId="32" fillId="0" borderId="15" xfId="0" applyFont="1" applyBorder="1" applyAlignment="1">
      <alignment horizontal="left" vertical="top"/>
    </xf>
    <xf numFmtId="0" fontId="32" fillId="0" borderId="13" xfId="0" applyFont="1" applyBorder="1" applyAlignment="1">
      <alignment horizontal="left" vertical="top"/>
    </xf>
    <xf numFmtId="0" fontId="32" fillId="0" borderId="55" xfId="0" applyFont="1" applyBorder="1" applyAlignment="1">
      <alignment horizontal="left" vertical="top"/>
    </xf>
    <xf numFmtId="0" fontId="32" fillId="0" borderId="22" xfId="0" applyFont="1" applyBorder="1" applyAlignment="1">
      <alignment horizontal="left" vertical="top"/>
    </xf>
    <xf numFmtId="193" fontId="32" fillId="27" borderId="52" xfId="0" applyNumberFormat="1" applyFont="1" applyFill="1" applyBorder="1" applyAlignment="1">
      <alignment horizontal="center" vertical="center" shrinkToFit="1"/>
    </xf>
    <xf numFmtId="0" fontId="32" fillId="0" borderId="21" xfId="0" applyFont="1" applyBorder="1" applyAlignment="1">
      <alignment horizontal="distributed" vertical="center"/>
    </xf>
    <xf numFmtId="0" fontId="32" fillId="0" borderId="52" xfId="0" applyFont="1" applyBorder="1" applyAlignment="1">
      <alignment horizontal="distributed" vertical="center"/>
    </xf>
    <xf numFmtId="0" fontId="32" fillId="0" borderId="32" xfId="0" applyFont="1" applyBorder="1" applyAlignment="1">
      <alignment horizontal="distributed" vertical="center"/>
    </xf>
    <xf numFmtId="0" fontId="32" fillId="27" borderId="21" xfId="0" applyFont="1" applyFill="1" applyBorder="1" applyAlignment="1">
      <alignment horizontal="left" vertical="center" shrinkToFit="1"/>
    </xf>
    <xf numFmtId="0" fontId="32" fillId="27" borderId="52" xfId="0" applyFont="1" applyFill="1" applyBorder="1" applyAlignment="1">
      <alignment horizontal="left" vertical="center" shrinkToFit="1"/>
    </xf>
    <xf numFmtId="0" fontId="32" fillId="27" borderId="32" xfId="0" applyFont="1" applyFill="1" applyBorder="1" applyAlignment="1">
      <alignment horizontal="left" vertical="center" shrinkToFit="1"/>
    </xf>
    <xf numFmtId="0" fontId="32" fillId="0" borderId="21" xfId="0" applyFont="1" applyBorder="1" applyAlignment="1">
      <alignment horizontal="right" vertical="center"/>
    </xf>
    <xf numFmtId="0" fontId="32" fillId="0" borderId="52" xfId="0" applyFont="1" applyBorder="1" applyAlignment="1">
      <alignment horizontal="right" vertical="center"/>
    </xf>
    <xf numFmtId="0" fontId="32" fillId="27" borderId="52" xfId="0" applyFont="1" applyFill="1" applyBorder="1" applyAlignment="1">
      <alignment horizontal="center" vertical="center" shrinkToFit="1"/>
    </xf>
    <xf numFmtId="49" fontId="32" fillId="25" borderId="0" xfId="0" applyNumberFormat="1" applyFont="1" applyFill="1" applyAlignment="1">
      <alignment horizontal="center" vertical="center"/>
    </xf>
    <xf numFmtId="49" fontId="32" fillId="25" borderId="15" xfId="0" applyNumberFormat="1" applyFont="1" applyFill="1" applyBorder="1" applyAlignment="1">
      <alignment horizontal="left" vertical="center"/>
    </xf>
    <xf numFmtId="0" fontId="32" fillId="25" borderId="142" xfId="0" applyFont="1" applyFill="1" applyBorder="1">
      <alignment vertical="center"/>
    </xf>
    <xf numFmtId="0" fontId="32" fillId="25" borderId="55" xfId="0" applyFont="1" applyFill="1" applyBorder="1">
      <alignment vertical="center"/>
    </xf>
    <xf numFmtId="0" fontId="32" fillId="25" borderId="22" xfId="0" applyFont="1" applyFill="1" applyBorder="1">
      <alignment vertical="center"/>
    </xf>
    <xf numFmtId="0" fontId="32" fillId="0" borderId="143" xfId="0" applyFont="1" applyBorder="1" applyAlignment="1">
      <alignment horizontal="distributed" vertical="center"/>
    </xf>
    <xf numFmtId="0" fontId="32" fillId="25" borderId="0" xfId="0" applyFont="1" applyFill="1" applyAlignment="1">
      <alignment horizontal="center" vertical="center"/>
    </xf>
    <xf numFmtId="0" fontId="5" fillId="25" borderId="0" xfId="0" applyFont="1" applyFill="1" applyAlignment="1">
      <alignment horizontal="center" vertical="center"/>
    </xf>
    <xf numFmtId="0" fontId="32" fillId="25" borderId="55" xfId="0" applyFont="1" applyFill="1" applyBorder="1" applyAlignment="1">
      <alignment horizontal="left" vertical="center"/>
    </xf>
    <xf numFmtId="0" fontId="32" fillId="25" borderId="22" xfId="0" applyFont="1" applyFill="1" applyBorder="1" applyAlignment="1">
      <alignment horizontal="left" vertical="center"/>
    </xf>
    <xf numFmtId="0" fontId="32" fillId="0" borderId="15" xfId="0" applyFont="1" applyBorder="1" applyAlignment="1">
      <alignment horizontal="left" vertical="center"/>
    </xf>
    <xf numFmtId="0" fontId="33" fillId="0" borderId="0" xfId="0" applyFont="1" applyAlignment="1">
      <alignment horizontal="right" vertical="center"/>
    </xf>
    <xf numFmtId="0" fontId="33" fillId="0" borderId="0" xfId="0" applyFont="1" applyAlignment="1">
      <alignment horizontal="left" vertical="center"/>
    </xf>
    <xf numFmtId="0" fontId="33" fillId="0" borderId="55" xfId="0" applyFont="1" applyBorder="1" applyAlignment="1">
      <alignment horizontal="left" vertical="center"/>
    </xf>
    <xf numFmtId="0" fontId="33" fillId="0" borderId="55" xfId="0" applyFont="1" applyBorder="1" applyAlignment="1">
      <alignment horizontal="right" vertical="center"/>
    </xf>
    <xf numFmtId="0" fontId="32" fillId="27" borderId="0" xfId="0" applyFont="1" applyFill="1" applyAlignment="1">
      <alignment vertical="center" shrinkToFit="1"/>
    </xf>
    <xf numFmtId="0" fontId="32" fillId="27" borderId="0" xfId="0" applyFont="1" applyFill="1" applyAlignment="1">
      <alignment vertical="top" wrapText="1"/>
    </xf>
    <xf numFmtId="0" fontId="32" fillId="0" borderId="10" xfId="0" applyFont="1" applyBorder="1" applyAlignment="1">
      <alignment horizontal="distributed" vertical="center" wrapText="1"/>
    </xf>
    <xf numFmtId="0" fontId="32" fillId="0" borderId="81" xfId="0" applyFont="1" applyBorder="1" applyAlignment="1">
      <alignment horizontal="left" vertical="center"/>
    </xf>
    <xf numFmtId="0" fontId="32" fillId="0" borderId="24" xfId="0" applyFont="1" applyBorder="1" applyAlignment="1">
      <alignment horizontal="left" vertical="center"/>
    </xf>
    <xf numFmtId="0" fontId="32" fillId="33" borderId="50" xfId="0" applyFont="1" applyFill="1" applyBorder="1" applyAlignment="1">
      <alignment horizontal="center" vertical="center"/>
    </xf>
    <xf numFmtId="0" fontId="32" fillId="0" borderId="11" xfId="0" applyFont="1" applyBorder="1" applyAlignment="1">
      <alignment horizontal="center" vertical="top"/>
    </xf>
    <xf numFmtId="0" fontId="32" fillId="36" borderId="10" xfId="0" applyFont="1" applyFill="1" applyBorder="1" applyAlignment="1">
      <alignment horizontal="left" vertical="center"/>
    </xf>
    <xf numFmtId="0" fontId="32" fillId="36" borderId="50" xfId="0" applyFont="1" applyFill="1" applyBorder="1" applyAlignment="1">
      <alignment horizontal="left" vertical="center"/>
    </xf>
    <xf numFmtId="0" fontId="32" fillId="36" borderId="14" xfId="0" applyFont="1" applyFill="1" applyBorder="1" applyAlignment="1">
      <alignment horizontal="left" vertical="center"/>
    </xf>
    <xf numFmtId="0" fontId="32" fillId="36" borderId="13" xfId="0" applyFont="1" applyFill="1" applyBorder="1" applyAlignment="1">
      <alignment horizontal="left" vertical="center"/>
    </xf>
    <xf numFmtId="0" fontId="32" fillId="36" borderId="55" xfId="0" applyFont="1" applyFill="1" applyBorder="1" applyAlignment="1">
      <alignment horizontal="left" vertical="center"/>
    </xf>
    <xf numFmtId="0" fontId="32" fillId="36" borderId="22" xfId="0" applyFont="1" applyFill="1" applyBorder="1" applyAlignment="1">
      <alignment horizontal="left" vertical="center"/>
    </xf>
    <xf numFmtId="0" fontId="32" fillId="33" borderId="55" xfId="0" applyFont="1" applyFill="1" applyBorder="1" applyAlignment="1">
      <alignment horizontal="center" vertical="center"/>
    </xf>
    <xf numFmtId="184" fontId="32" fillId="33" borderId="50" xfId="0" applyNumberFormat="1" applyFont="1" applyFill="1" applyBorder="1" applyAlignment="1">
      <alignment horizontal="center" vertical="center"/>
    </xf>
    <xf numFmtId="184" fontId="32" fillId="33" borderId="55" xfId="0" applyNumberFormat="1" applyFont="1" applyFill="1" applyBorder="1" applyAlignment="1">
      <alignment horizontal="center" vertical="center"/>
    </xf>
    <xf numFmtId="0" fontId="32" fillId="33" borderId="10" xfId="0" applyFont="1" applyFill="1" applyBorder="1" applyAlignment="1">
      <alignment horizontal="left" vertical="center"/>
    </xf>
    <xf numFmtId="0" fontId="32" fillId="33" borderId="50" xfId="0" applyFont="1" applyFill="1" applyBorder="1" applyAlignment="1">
      <alignment horizontal="left" vertical="center"/>
    </xf>
    <xf numFmtId="0" fontId="32" fillId="33" borderId="14" xfId="0" applyFont="1" applyFill="1" applyBorder="1" applyAlignment="1">
      <alignment horizontal="left" vertical="center"/>
    </xf>
    <xf numFmtId="0" fontId="32" fillId="33" borderId="13" xfId="0" applyFont="1" applyFill="1" applyBorder="1" applyAlignment="1">
      <alignment horizontal="left" vertical="center"/>
    </xf>
    <xf numFmtId="0" fontId="32" fillId="33" borderId="55" xfId="0" applyFont="1" applyFill="1" applyBorder="1" applyAlignment="1">
      <alignment horizontal="left" vertical="center"/>
    </xf>
    <xf numFmtId="0" fontId="32" fillId="33" borderId="22" xfId="0" applyFont="1" applyFill="1" applyBorder="1" applyAlignment="1">
      <alignment horizontal="left" vertical="center"/>
    </xf>
    <xf numFmtId="0" fontId="32" fillId="0" borderId="50" xfId="0" applyFont="1" applyBorder="1" applyAlignment="1">
      <alignment horizontal="distributed" vertical="center" wrapText="1"/>
    </xf>
    <xf numFmtId="0" fontId="32" fillId="0" borderId="14" xfId="0" applyFont="1" applyBorder="1" applyAlignment="1">
      <alignment horizontal="distributed" vertical="center" wrapText="1"/>
    </xf>
    <xf numFmtId="0" fontId="32" fillId="0" borderId="13" xfId="0" applyFont="1" applyBorder="1" applyAlignment="1">
      <alignment horizontal="distributed" vertical="center" wrapText="1"/>
    </xf>
    <xf numFmtId="0" fontId="32" fillId="0" borderId="55" xfId="0" applyFont="1" applyBorder="1" applyAlignment="1">
      <alignment horizontal="distributed" vertical="center" wrapText="1"/>
    </xf>
    <xf numFmtId="0" fontId="32" fillId="0" borderId="22" xfId="0" applyFont="1" applyBorder="1" applyAlignment="1">
      <alignment horizontal="distributed" vertical="center" wrapText="1"/>
    </xf>
    <xf numFmtId="183" fontId="32" fillId="36" borderId="10" xfId="0" applyNumberFormat="1" applyFont="1" applyFill="1" applyBorder="1" applyAlignment="1">
      <alignment horizontal="left" vertical="center"/>
    </xf>
    <xf numFmtId="183" fontId="32" fillId="36" borderId="50" xfId="0" applyNumberFormat="1" applyFont="1" applyFill="1" applyBorder="1" applyAlignment="1">
      <alignment horizontal="left" vertical="center"/>
    </xf>
    <xf numFmtId="183" fontId="32" fillId="36" borderId="14" xfId="0" applyNumberFormat="1" applyFont="1" applyFill="1" applyBorder="1" applyAlignment="1">
      <alignment horizontal="left" vertical="center"/>
    </xf>
    <xf numFmtId="183" fontId="32" fillId="36" borderId="13" xfId="0" applyNumberFormat="1" applyFont="1" applyFill="1" applyBorder="1" applyAlignment="1">
      <alignment horizontal="left" vertical="center"/>
    </xf>
    <xf numFmtId="183" fontId="32" fillId="36" borderId="55" xfId="0" applyNumberFormat="1" applyFont="1" applyFill="1" applyBorder="1" applyAlignment="1">
      <alignment horizontal="left" vertical="center"/>
    </xf>
    <xf numFmtId="183" fontId="32" fillId="36" borderId="22" xfId="0" applyNumberFormat="1" applyFont="1" applyFill="1" applyBorder="1" applyAlignment="1">
      <alignment horizontal="left" vertical="center"/>
    </xf>
    <xf numFmtId="0" fontId="32" fillId="33" borderId="12" xfId="0" applyFont="1" applyFill="1" applyBorder="1" applyAlignment="1">
      <alignment horizontal="left" vertical="center"/>
    </xf>
    <xf numFmtId="0" fontId="32" fillId="33" borderId="0" xfId="0" applyFont="1" applyFill="1" applyAlignment="1">
      <alignment horizontal="left" vertical="center"/>
    </xf>
    <xf numFmtId="0" fontId="32" fillId="33" borderId="15" xfId="0" applyFont="1" applyFill="1" applyBorder="1" applyAlignment="1">
      <alignment horizontal="left" vertical="center"/>
    </xf>
    <xf numFmtId="0" fontId="32" fillId="33" borderId="15" xfId="0" applyFont="1" applyFill="1" applyBorder="1" applyAlignment="1">
      <alignment horizontal="center" vertical="center"/>
    </xf>
    <xf numFmtId="0" fontId="0" fillId="33" borderId="0" xfId="0" applyFill="1" applyAlignment="1">
      <alignment horizontal="center" vertical="center"/>
    </xf>
    <xf numFmtId="0" fontId="33" fillId="0" borderId="55" xfId="0" applyFont="1" applyBorder="1" applyAlignment="1">
      <alignment horizontal="center" vertical="center"/>
    </xf>
    <xf numFmtId="0" fontId="5" fillId="36" borderId="0" xfId="0" applyFont="1" applyFill="1">
      <alignment vertical="center"/>
    </xf>
    <xf numFmtId="0" fontId="32" fillId="36" borderId="0" xfId="0" applyFont="1" applyFill="1" applyAlignment="1">
      <alignment horizontal="left" vertical="top" wrapText="1"/>
    </xf>
    <xf numFmtId="0" fontId="30" fillId="27" borderId="0" xfId="0" applyFont="1" applyFill="1" applyAlignment="1">
      <alignment horizontal="left" vertical="top" wrapText="1"/>
    </xf>
    <xf numFmtId="0" fontId="30" fillId="25" borderId="0" xfId="0" applyFont="1" applyFill="1" applyAlignment="1">
      <alignment horizontal="left" vertical="top"/>
    </xf>
    <xf numFmtId="194" fontId="30" fillId="0" borderId="0" xfId="0" applyNumberFormat="1" applyFont="1" applyAlignment="1">
      <alignment horizontal="right" vertical="center"/>
    </xf>
    <xf numFmtId="49" fontId="30" fillId="0" borderId="0" xfId="0" applyNumberFormat="1" applyFont="1" applyAlignment="1">
      <alignment horizontal="center" vertical="center"/>
    </xf>
    <xf numFmtId="49" fontId="33" fillId="0" borderId="0" xfId="0" applyNumberFormat="1" applyFont="1" applyAlignment="1">
      <alignment horizontal="center" vertical="center"/>
    </xf>
    <xf numFmtId="0" fontId="30" fillId="27" borderId="0" xfId="0" applyFont="1" applyFill="1" applyAlignment="1">
      <alignment horizontal="left" vertical="center" shrinkToFit="1"/>
    </xf>
    <xf numFmtId="0" fontId="30" fillId="27" borderId="0" xfId="0" applyFont="1" applyFill="1" applyAlignment="1">
      <alignment horizontal="center" vertical="center" shrinkToFit="1"/>
    </xf>
    <xf numFmtId="0" fontId="32" fillId="25" borderId="0" xfId="0" applyFont="1" applyFill="1">
      <alignment vertical="center"/>
    </xf>
    <xf numFmtId="0" fontId="32" fillId="25" borderId="15" xfId="0" applyFont="1" applyFill="1" applyBorder="1">
      <alignment vertical="center"/>
    </xf>
    <xf numFmtId="0" fontId="5" fillId="0" borderId="50" xfId="0" applyFont="1" applyBorder="1" applyAlignment="1">
      <alignment horizontal="left" vertical="top"/>
    </xf>
    <xf numFmtId="0" fontId="5" fillId="0" borderId="14" xfId="0" applyFont="1" applyBorder="1" applyAlignment="1">
      <alignment horizontal="left" vertical="top"/>
    </xf>
    <xf numFmtId="0" fontId="5" fillId="0" borderId="12" xfId="0" applyFont="1" applyBorder="1" applyAlignment="1">
      <alignment horizontal="left" vertical="top"/>
    </xf>
    <xf numFmtId="0" fontId="5" fillId="0" borderId="0" xfId="0" applyFont="1" applyAlignment="1">
      <alignment horizontal="left" vertical="top"/>
    </xf>
    <xf numFmtId="0" fontId="5" fillId="0" borderId="15" xfId="0" applyFont="1" applyBorder="1" applyAlignment="1">
      <alignment horizontal="left" vertical="top"/>
    </xf>
    <xf numFmtId="0" fontId="5" fillId="0" borderId="13" xfId="0" applyFont="1" applyBorder="1" applyAlignment="1">
      <alignment horizontal="left" vertical="top"/>
    </xf>
    <xf numFmtId="0" fontId="5" fillId="0" borderId="55" xfId="0" applyFont="1" applyBorder="1" applyAlignment="1">
      <alignment horizontal="left" vertical="top"/>
    </xf>
    <xf numFmtId="0" fontId="5" fillId="0" borderId="22" xfId="0" applyFont="1" applyBorder="1" applyAlignment="1">
      <alignment horizontal="left" vertical="top"/>
    </xf>
    <xf numFmtId="0" fontId="32" fillId="0" borderId="50" xfId="0" applyFont="1" applyBorder="1" applyAlignment="1">
      <alignment horizontal="right" vertical="center"/>
    </xf>
    <xf numFmtId="0" fontId="32" fillId="0" borderId="55" xfId="0" applyFont="1" applyBorder="1" applyAlignment="1">
      <alignment horizontal="right" vertical="center"/>
    </xf>
    <xf numFmtId="179" fontId="32" fillId="27" borderId="50" xfId="0" applyNumberFormat="1" applyFont="1" applyFill="1" applyBorder="1" applyAlignment="1">
      <alignment horizontal="center" vertical="center" shrinkToFit="1"/>
    </xf>
    <xf numFmtId="179" fontId="32" fillId="27" borderId="55" xfId="0" applyNumberFormat="1" applyFont="1" applyFill="1" applyBorder="1" applyAlignment="1">
      <alignment horizontal="center" vertical="center" shrinkToFit="1"/>
    </xf>
    <xf numFmtId="0" fontId="32" fillId="0" borderId="14" xfId="0" applyFont="1" applyBorder="1" applyAlignment="1">
      <alignment horizontal="left" vertical="center"/>
    </xf>
    <xf numFmtId="0" fontId="32" fillId="0" borderId="22" xfId="0" applyFont="1" applyBorder="1" applyAlignment="1">
      <alignment horizontal="left" vertical="center"/>
    </xf>
    <xf numFmtId="0" fontId="32" fillId="0" borderId="10" xfId="0" applyFont="1" applyBorder="1" applyAlignment="1">
      <alignment horizontal="right" vertical="center"/>
    </xf>
    <xf numFmtId="0" fontId="32" fillId="0" borderId="13" xfId="0" applyFont="1" applyBorder="1" applyAlignment="1">
      <alignment horizontal="right" vertical="center"/>
    </xf>
    <xf numFmtId="0" fontId="32" fillId="0" borderId="50" xfId="0" applyFont="1" applyBorder="1" applyAlignment="1">
      <alignment horizontal="left" vertical="center"/>
    </xf>
    <xf numFmtId="0" fontId="32" fillId="0" borderId="55" xfId="0" applyFont="1" applyBorder="1" applyAlignment="1">
      <alignment horizontal="left" vertical="center"/>
    </xf>
    <xf numFmtId="0" fontId="32" fillId="0" borderId="15" xfId="0" applyFont="1" applyBorder="1">
      <alignment vertical="center"/>
    </xf>
    <xf numFmtId="0" fontId="32" fillId="25" borderId="10" xfId="0" applyFont="1" applyFill="1" applyBorder="1" applyAlignment="1">
      <alignment horizontal="left" vertical="center"/>
    </xf>
    <xf numFmtId="0" fontId="32" fillId="25" borderId="14" xfId="0" applyFont="1" applyFill="1" applyBorder="1" applyAlignment="1">
      <alignment horizontal="left" vertical="center"/>
    </xf>
    <xf numFmtId="0" fontId="32" fillId="25" borderId="13" xfId="0" applyFont="1" applyFill="1" applyBorder="1" applyAlignment="1">
      <alignment horizontal="left" vertical="center"/>
    </xf>
    <xf numFmtId="194" fontId="32" fillId="0" borderId="10" xfId="0" applyNumberFormat="1" applyFont="1" applyBorder="1" applyAlignment="1">
      <alignment horizontal="right" vertical="center" shrinkToFit="1"/>
    </xf>
    <xf numFmtId="194" fontId="32" fillId="0" borderId="13" xfId="0" applyNumberFormat="1" applyFont="1" applyBorder="1" applyAlignment="1">
      <alignment horizontal="right" vertical="center" shrinkToFit="1"/>
    </xf>
    <xf numFmtId="49" fontId="22" fillId="0" borderId="0" xfId="130" applyNumberFormat="1" applyFont="1" applyAlignment="1">
      <alignment horizontal="right" vertical="center" shrinkToFit="1"/>
    </xf>
    <xf numFmtId="0" fontId="9" fillId="0" borderId="13" xfId="0" applyFont="1" applyBorder="1" applyAlignment="1" applyProtection="1">
      <alignment horizontal="left"/>
      <protection locked="0"/>
    </xf>
    <xf numFmtId="0" fontId="9" fillId="0" borderId="55" xfId="0" applyFont="1" applyBorder="1" applyAlignment="1" applyProtection="1">
      <alignment horizontal="left"/>
      <protection locked="0"/>
    </xf>
    <xf numFmtId="0" fontId="28" fillId="0" borderId="55" xfId="0" applyFont="1" applyBorder="1" applyAlignment="1" applyProtection="1">
      <alignment horizontal="right"/>
      <protection locked="0"/>
    </xf>
    <xf numFmtId="0" fontId="28" fillId="0" borderId="55" xfId="0" applyFont="1" applyBorder="1" applyAlignment="1" applyProtection="1">
      <alignment horizontal="left"/>
      <protection locked="0"/>
    </xf>
    <xf numFmtId="0" fontId="28" fillId="0" borderId="55" xfId="0" applyFont="1" applyBorder="1" applyAlignment="1" applyProtection="1">
      <alignment horizontal="center"/>
      <protection locked="0"/>
    </xf>
    <xf numFmtId="0" fontId="13" fillId="0" borderId="50" xfId="130" applyFont="1" applyBorder="1" applyAlignment="1">
      <alignment horizontal="center" vertical="top" shrinkToFit="1"/>
    </xf>
    <xf numFmtId="0" fontId="9" fillId="0" borderId="50" xfId="130" applyFont="1" applyBorder="1" applyAlignment="1">
      <alignment horizontal="left" vertical="top" wrapText="1" shrinkToFit="1"/>
    </xf>
    <xf numFmtId="0" fontId="9" fillId="0" borderId="12" xfId="0" applyFont="1" applyBorder="1" applyAlignment="1" applyProtection="1">
      <alignment horizontal="left"/>
      <protection locked="0"/>
    </xf>
    <xf numFmtId="0" fontId="9" fillId="0" borderId="0" xfId="0" applyFont="1" applyAlignment="1" applyProtection="1">
      <alignment horizontal="left"/>
      <protection locked="0"/>
    </xf>
    <xf numFmtId="0" fontId="28" fillId="0" borderId="0" xfId="0" applyFont="1" applyAlignment="1" applyProtection="1">
      <alignment horizontal="right"/>
      <protection locked="0"/>
    </xf>
    <xf numFmtId="0" fontId="28" fillId="0" borderId="0" xfId="0" applyFont="1" applyAlignment="1" applyProtection="1">
      <alignment horizontal="left"/>
      <protection locked="0"/>
    </xf>
    <xf numFmtId="0" fontId="28" fillId="0" borderId="0" xfId="0" applyFont="1" applyAlignment="1" applyProtection="1">
      <alignment horizontal="center"/>
      <protection locked="0"/>
    </xf>
    <xf numFmtId="0" fontId="9" fillId="0" borderId="12" xfId="0" applyFont="1" applyBorder="1" applyAlignment="1" applyProtection="1">
      <alignment horizontal="left" vertical="center" shrinkToFit="1"/>
      <protection locked="0"/>
    </xf>
    <xf numFmtId="0" fontId="9" fillId="0" borderId="0" xfId="0" applyFont="1" applyAlignment="1" applyProtection="1">
      <alignment horizontal="left" vertical="center" shrinkToFit="1"/>
      <protection locked="0"/>
    </xf>
    <xf numFmtId="0" fontId="13" fillId="0" borderId="0" xfId="130" applyFont="1" applyAlignment="1">
      <alignment horizontal="center" vertical="top" shrinkToFit="1"/>
    </xf>
    <xf numFmtId="0" fontId="9" fillId="0" borderId="0" xfId="130" applyFont="1" applyAlignment="1">
      <alignment horizontal="left" vertical="top" wrapText="1" shrinkToFit="1"/>
    </xf>
    <xf numFmtId="0" fontId="13" fillId="0" borderId="50" xfId="130" applyFont="1" applyBorder="1" applyAlignment="1">
      <alignment horizontal="center" vertical="center"/>
    </xf>
    <xf numFmtId="0" fontId="13" fillId="0" borderId="14" xfId="130" applyFont="1" applyBorder="1" applyAlignment="1">
      <alignment horizontal="center" vertical="center"/>
    </xf>
    <xf numFmtId="0" fontId="13" fillId="0" borderId="0" xfId="130" applyFont="1" applyAlignment="1">
      <alignment horizontal="center" vertical="center"/>
    </xf>
    <xf numFmtId="0" fontId="13" fillId="0" borderId="15" xfId="130" applyFont="1" applyBorder="1" applyAlignment="1">
      <alignment horizontal="center" vertical="center"/>
    </xf>
    <xf numFmtId="0" fontId="13" fillId="41" borderId="10" xfId="130" applyFont="1" applyFill="1" applyBorder="1" applyAlignment="1">
      <alignment horizontal="center" vertical="center" shrinkToFit="1"/>
    </xf>
    <xf numFmtId="0" fontId="13" fillId="41" borderId="50" xfId="130" applyFont="1" applyFill="1" applyBorder="1" applyAlignment="1">
      <alignment horizontal="center" vertical="center" shrinkToFit="1"/>
    </xf>
    <xf numFmtId="0" fontId="13" fillId="41" borderId="13" xfId="130" applyFont="1" applyFill="1" applyBorder="1" applyAlignment="1">
      <alignment horizontal="center" vertical="center" shrinkToFit="1"/>
    </xf>
    <xf numFmtId="0" fontId="13" fillId="41" borderId="55" xfId="130" applyFont="1" applyFill="1" applyBorder="1" applyAlignment="1">
      <alignment horizontal="center" vertical="center" shrinkToFit="1"/>
    </xf>
    <xf numFmtId="0" fontId="13" fillId="41" borderId="11" xfId="131" applyFont="1" applyFill="1" applyBorder="1" applyAlignment="1">
      <alignment horizontal="center" vertical="center" shrinkToFit="1"/>
    </xf>
    <xf numFmtId="0" fontId="13" fillId="41" borderId="14" xfId="130" applyFont="1" applyFill="1" applyBorder="1" applyAlignment="1">
      <alignment horizontal="center" vertical="center" shrinkToFit="1"/>
    </xf>
    <xf numFmtId="0" fontId="13" fillId="41" borderId="22" xfId="130" applyFont="1" applyFill="1" applyBorder="1" applyAlignment="1">
      <alignment horizontal="center" vertical="center" shrinkToFit="1"/>
    </xf>
    <xf numFmtId="0" fontId="13" fillId="0" borderId="10" xfId="130" applyFont="1" applyBorder="1" applyAlignment="1">
      <alignment horizontal="center" vertical="center" shrinkToFit="1"/>
    </xf>
    <xf numFmtId="0" fontId="13" fillId="0" borderId="50" xfId="130" applyFont="1" applyBorder="1" applyAlignment="1">
      <alignment horizontal="center" vertical="center" shrinkToFit="1"/>
    </xf>
    <xf numFmtId="0" fontId="13" fillId="0" borderId="14" xfId="130" applyFont="1" applyBorder="1" applyAlignment="1">
      <alignment horizontal="center" vertical="center" shrinkToFit="1"/>
    </xf>
    <xf numFmtId="0" fontId="13" fillId="0" borderId="12" xfId="130" applyFont="1" applyBorder="1" applyAlignment="1">
      <alignment horizontal="center" vertical="center" shrinkToFit="1"/>
    </xf>
    <xf numFmtId="0" fontId="13" fillId="0" borderId="0" xfId="130" applyFont="1" applyAlignment="1">
      <alignment horizontal="center" vertical="center" shrinkToFit="1"/>
    </xf>
    <xf numFmtId="0" fontId="13" fillId="0" borderId="15" xfId="130" applyFont="1" applyBorder="1" applyAlignment="1">
      <alignment horizontal="center" vertical="center" shrinkToFit="1"/>
    </xf>
    <xf numFmtId="0" fontId="13" fillId="0" borderId="11" xfId="131" applyFont="1" applyBorder="1" applyAlignment="1">
      <alignment horizontal="center" vertical="center" shrinkToFit="1"/>
    </xf>
    <xf numFmtId="0" fontId="13" fillId="0" borderId="55" xfId="130" applyFont="1" applyBorder="1" applyAlignment="1">
      <alignment horizontal="center" vertical="center"/>
    </xf>
    <xf numFmtId="0" fontId="13" fillId="0" borderId="22" xfId="130" applyFont="1" applyBorder="1" applyAlignment="1">
      <alignment horizontal="center" vertical="center"/>
    </xf>
    <xf numFmtId="0" fontId="13" fillId="41" borderId="10" xfId="0" applyFont="1" applyFill="1" applyBorder="1" applyAlignment="1">
      <alignment horizontal="center" vertical="center" shrinkToFit="1"/>
    </xf>
    <xf numFmtId="0" fontId="13" fillId="41" borderId="50" xfId="0" applyFont="1" applyFill="1" applyBorder="1" applyAlignment="1">
      <alignment horizontal="center" vertical="center" shrinkToFit="1"/>
    </xf>
    <xf numFmtId="0" fontId="13" fillId="41" borderId="14" xfId="0" applyFont="1" applyFill="1" applyBorder="1" applyAlignment="1">
      <alignment horizontal="center" vertical="center" shrinkToFit="1"/>
    </xf>
    <xf numFmtId="0" fontId="13" fillId="41" borderId="13" xfId="0" applyFont="1" applyFill="1" applyBorder="1" applyAlignment="1">
      <alignment horizontal="center" vertical="center" shrinkToFit="1"/>
    </xf>
    <xf numFmtId="0" fontId="13" fillId="41" borderId="55" xfId="0" applyFont="1" applyFill="1" applyBorder="1" applyAlignment="1">
      <alignment horizontal="center" vertical="center" shrinkToFit="1"/>
    </xf>
    <xf numFmtId="0" fontId="13" fillId="41" borderId="22" xfId="0" applyFont="1" applyFill="1" applyBorder="1" applyAlignment="1">
      <alignment horizontal="center" vertical="center" shrinkToFit="1"/>
    </xf>
    <xf numFmtId="0" fontId="9" fillId="0" borderId="10" xfId="0" applyFont="1" applyBorder="1" applyAlignment="1">
      <alignment horizontal="left" vertical="top" shrinkToFit="1"/>
    </xf>
    <xf numFmtId="0" fontId="9" fillId="0" borderId="50" xfId="0" applyFont="1" applyBorder="1" applyAlignment="1">
      <alignment horizontal="left" vertical="top" shrinkToFit="1"/>
    </xf>
    <xf numFmtId="0" fontId="9" fillId="0" borderId="14" xfId="0" applyFont="1" applyBorder="1" applyAlignment="1">
      <alignment horizontal="left" vertical="top" shrinkToFit="1"/>
    </xf>
    <xf numFmtId="0" fontId="9" fillId="0" borderId="12" xfId="0" applyFont="1" applyBorder="1" applyAlignment="1">
      <alignment horizontal="left" vertical="top" shrinkToFit="1"/>
    </xf>
    <xf numFmtId="0" fontId="9" fillId="0" borderId="0" xfId="0" applyFont="1" applyAlignment="1">
      <alignment horizontal="left" vertical="top" shrinkToFit="1"/>
    </xf>
    <xf numFmtId="0" fontId="9" fillId="0" borderId="15" xfId="0" applyFont="1" applyBorder="1" applyAlignment="1">
      <alignment horizontal="left" vertical="top" shrinkToFit="1"/>
    </xf>
    <xf numFmtId="0" fontId="11" fillId="0" borderId="0" xfId="130" applyFont="1" applyAlignment="1">
      <alignment horizontal="center" vertical="center" shrinkToFit="1"/>
    </xf>
    <xf numFmtId="0" fontId="11" fillId="0" borderId="55" xfId="130" applyFont="1" applyBorder="1" applyAlignment="1">
      <alignment horizontal="center" vertical="center" shrinkToFit="1"/>
    </xf>
    <xf numFmtId="0" fontId="13" fillId="35" borderId="0" xfId="130" applyFont="1" applyFill="1" applyAlignment="1">
      <alignment horizontal="center" vertical="center"/>
    </xf>
    <xf numFmtId="0" fontId="13" fillId="35" borderId="15" xfId="130" applyFont="1" applyFill="1" applyBorder="1" applyAlignment="1">
      <alignment horizontal="center" vertical="center"/>
    </xf>
    <xf numFmtId="0" fontId="13" fillId="33" borderId="12" xfId="130" applyFont="1" applyFill="1" applyBorder="1" applyAlignment="1" applyProtection="1">
      <alignment horizontal="center" vertical="center"/>
      <protection locked="0"/>
    </xf>
    <xf numFmtId="0" fontId="13" fillId="33" borderId="15" xfId="130" applyFont="1" applyFill="1" applyBorder="1" applyAlignment="1" applyProtection="1">
      <alignment horizontal="center" vertical="center"/>
      <protection locked="0"/>
    </xf>
    <xf numFmtId="0" fontId="13" fillId="33" borderId="13" xfId="130" applyFont="1" applyFill="1" applyBorder="1" applyAlignment="1" applyProtection="1">
      <alignment horizontal="center" vertical="center"/>
      <protection locked="0"/>
    </xf>
    <xf numFmtId="0" fontId="13" fillId="33" borderId="22" xfId="130" applyFont="1" applyFill="1" applyBorder="1" applyAlignment="1" applyProtection="1">
      <alignment horizontal="center" vertical="center"/>
      <protection locked="0"/>
    </xf>
    <xf numFmtId="0" fontId="17" fillId="0" borderId="50" xfId="130" applyFont="1" applyBorder="1" applyAlignment="1">
      <alignment horizontal="center" vertical="center" wrapText="1"/>
    </xf>
    <xf numFmtId="0" fontId="12" fillId="35" borderId="0" xfId="130" applyFont="1" applyFill="1" applyAlignment="1">
      <alignment horizontal="center" vertical="center" wrapText="1"/>
    </xf>
    <xf numFmtId="0" fontId="12" fillId="35" borderId="55" xfId="130" applyFont="1" applyFill="1" applyBorder="1" applyAlignment="1">
      <alignment horizontal="center" vertical="center" wrapText="1"/>
    </xf>
    <xf numFmtId="0" fontId="11" fillId="0" borderId="0" xfId="130" applyFont="1" applyAlignment="1">
      <alignment horizontal="left" vertical="center" shrinkToFit="1"/>
    </xf>
    <xf numFmtId="0" fontId="11" fillId="0" borderId="51" xfId="130" applyFont="1" applyBorder="1" applyAlignment="1">
      <alignment horizontal="left" vertical="center" shrinkToFit="1"/>
    </xf>
    <xf numFmtId="0" fontId="11" fillId="0" borderId="55" xfId="130" applyFont="1" applyBorder="1" applyAlignment="1">
      <alignment horizontal="left" vertical="center" shrinkToFit="1"/>
    </xf>
    <xf numFmtId="0" fontId="11" fillId="0" borderId="64" xfId="130" applyFont="1" applyBorder="1" applyAlignment="1">
      <alignment horizontal="left" vertical="center" shrinkToFit="1"/>
    </xf>
    <xf numFmtId="0" fontId="12" fillId="41" borderId="113" xfId="130" applyFont="1" applyFill="1" applyBorder="1" applyAlignment="1">
      <alignment horizontal="center" vertical="center" shrinkToFit="1"/>
    </xf>
    <xf numFmtId="0" fontId="12" fillId="41" borderId="0" xfId="130" applyFont="1" applyFill="1" applyAlignment="1">
      <alignment horizontal="center" vertical="center" shrinkToFit="1"/>
    </xf>
    <xf numFmtId="0" fontId="12" fillId="41" borderId="15" xfId="130" applyFont="1" applyFill="1" applyBorder="1" applyAlignment="1">
      <alignment horizontal="center" vertical="center" shrinkToFit="1"/>
    </xf>
    <xf numFmtId="0" fontId="12" fillId="41" borderId="128" xfId="130" applyFont="1" applyFill="1" applyBorder="1" applyAlignment="1">
      <alignment horizontal="center" vertical="center" shrinkToFit="1"/>
    </xf>
    <xf numFmtId="0" fontId="12" fillId="41" borderId="47" xfId="130" applyFont="1" applyFill="1" applyBorder="1" applyAlignment="1">
      <alignment horizontal="center" vertical="center" shrinkToFit="1"/>
    </xf>
    <xf numFmtId="0" fontId="12" fillId="41" borderId="94" xfId="130" applyFont="1" applyFill="1" applyBorder="1" applyAlignment="1">
      <alignment horizontal="center" vertical="center" shrinkToFit="1"/>
    </xf>
    <xf numFmtId="0" fontId="12" fillId="33" borderId="0" xfId="130" applyFont="1" applyFill="1" applyAlignment="1" applyProtection="1">
      <alignment horizontal="left" vertical="top" wrapText="1"/>
      <protection locked="0"/>
    </xf>
    <xf numFmtId="0" fontId="12" fillId="33" borderId="51" xfId="130" applyFont="1" applyFill="1" applyBorder="1" applyAlignment="1" applyProtection="1">
      <alignment horizontal="left" vertical="top" wrapText="1"/>
      <protection locked="0"/>
    </xf>
    <xf numFmtId="0" fontId="12" fillId="33" borderId="47" xfId="130" applyFont="1" applyFill="1" applyBorder="1" applyAlignment="1" applyProtection="1">
      <alignment horizontal="left" vertical="top" wrapText="1"/>
      <protection locked="0"/>
    </xf>
    <xf numFmtId="0" fontId="12" fillId="33" borderId="77" xfId="130" applyFont="1" applyFill="1" applyBorder="1" applyAlignment="1" applyProtection="1">
      <alignment horizontal="left" vertical="top" wrapText="1"/>
      <protection locked="0"/>
    </xf>
    <xf numFmtId="0" fontId="11" fillId="41" borderId="141" xfId="130" applyFont="1" applyFill="1" applyBorder="1" applyAlignment="1">
      <alignment horizontal="center" vertical="center" wrapText="1"/>
    </xf>
    <xf numFmtId="0" fontId="11" fillId="41" borderId="50" xfId="130" applyFont="1" applyFill="1" applyBorder="1" applyAlignment="1">
      <alignment horizontal="center" vertical="center" wrapText="1"/>
    </xf>
    <xf numFmtId="0" fontId="11" fillId="41" borderId="14" xfId="130" applyFont="1" applyFill="1" applyBorder="1" applyAlignment="1">
      <alignment horizontal="center" vertical="center" wrapText="1"/>
    </xf>
    <xf numFmtId="0" fontId="11" fillId="41" borderId="113" xfId="130" applyFont="1" applyFill="1" applyBorder="1" applyAlignment="1">
      <alignment horizontal="center" vertical="center" wrapText="1"/>
    </xf>
    <xf numFmtId="0" fontId="11" fillId="41" borderId="0" xfId="130" applyFont="1" applyFill="1" applyAlignment="1">
      <alignment horizontal="center" vertical="center" wrapText="1"/>
    </xf>
    <xf numFmtId="0" fontId="11" fillId="41" borderId="15" xfId="130" applyFont="1" applyFill="1" applyBorder="1" applyAlignment="1">
      <alignment horizontal="center" vertical="center" wrapText="1"/>
    </xf>
    <xf numFmtId="0" fontId="11" fillId="41" borderId="140" xfId="130" applyFont="1" applyFill="1" applyBorder="1" applyAlignment="1">
      <alignment horizontal="center" vertical="center" wrapText="1"/>
    </xf>
    <xf numFmtId="0" fontId="11" fillId="41" borderId="55" xfId="130" applyFont="1" applyFill="1" applyBorder="1" applyAlignment="1">
      <alignment horizontal="center" vertical="center" wrapText="1"/>
    </xf>
    <xf numFmtId="0" fontId="11" fillId="41" borderId="22" xfId="130" applyFont="1" applyFill="1" applyBorder="1" applyAlignment="1">
      <alignment horizontal="center" vertical="center" wrapText="1"/>
    </xf>
    <xf numFmtId="197" fontId="12" fillId="35" borderId="50" xfId="130" applyNumberFormat="1" applyFont="1" applyFill="1" applyBorder="1" applyAlignment="1">
      <alignment horizontal="center" vertical="center"/>
    </xf>
    <xf numFmtId="197" fontId="12" fillId="35" borderId="31" xfId="130" applyNumberFormat="1" applyFont="1" applyFill="1" applyBorder="1" applyAlignment="1">
      <alignment horizontal="center" vertical="center"/>
    </xf>
    <xf numFmtId="197" fontId="11" fillId="0" borderId="50" xfId="130" applyNumberFormat="1" applyFont="1" applyBorder="1" applyAlignment="1">
      <alignment horizontal="left" vertical="center"/>
    </xf>
    <xf numFmtId="197" fontId="11" fillId="0" borderId="31" xfId="130" applyNumberFormat="1" applyFont="1" applyBorder="1" applyAlignment="1">
      <alignment horizontal="left" vertical="center"/>
    </xf>
    <xf numFmtId="0" fontId="11" fillId="41" borderId="10" xfId="130" applyFont="1" applyFill="1" applyBorder="1" applyAlignment="1">
      <alignment horizontal="center" vertical="center" wrapText="1" shrinkToFit="1"/>
    </xf>
    <xf numFmtId="0" fontId="11" fillId="41" borderId="50" xfId="130" applyFont="1" applyFill="1" applyBorder="1" applyAlignment="1">
      <alignment horizontal="center" vertical="center" wrapText="1" shrinkToFit="1"/>
    </xf>
    <xf numFmtId="0" fontId="11" fillId="41" borderId="14" xfId="130" applyFont="1" applyFill="1" applyBorder="1" applyAlignment="1">
      <alignment horizontal="center" vertical="center" wrapText="1" shrinkToFit="1"/>
    </xf>
    <xf numFmtId="0" fontId="11" fillId="41" borderId="12" xfId="130" applyFont="1" applyFill="1" applyBorder="1" applyAlignment="1">
      <alignment horizontal="center" vertical="center" wrapText="1" shrinkToFit="1"/>
    </xf>
    <xf numFmtId="0" fontId="11" fillId="41" borderId="0" xfId="130" applyFont="1" applyFill="1" applyAlignment="1">
      <alignment horizontal="center" vertical="center" wrapText="1" shrinkToFit="1"/>
    </xf>
    <xf numFmtId="0" fontId="11" fillId="41" borderId="15" xfId="130" applyFont="1" applyFill="1" applyBorder="1" applyAlignment="1">
      <alignment horizontal="center" vertical="center" wrapText="1" shrinkToFit="1"/>
    </xf>
    <xf numFmtId="0" fontId="11" fillId="41" borderId="13" xfId="130" applyFont="1" applyFill="1" applyBorder="1" applyAlignment="1">
      <alignment horizontal="center" vertical="center" wrapText="1" shrinkToFit="1"/>
    </xf>
    <xf numFmtId="0" fontId="11" fillId="41" borderId="55" xfId="130" applyFont="1" applyFill="1" applyBorder="1" applyAlignment="1">
      <alignment horizontal="center" vertical="center" wrapText="1" shrinkToFit="1"/>
    </xf>
    <xf numFmtId="0" fontId="11" fillId="41" borderId="22" xfId="130" applyFont="1" applyFill="1" applyBorder="1" applyAlignment="1">
      <alignment horizontal="center" vertical="center" wrapText="1" shrinkToFit="1"/>
    </xf>
    <xf numFmtId="0" fontId="17" fillId="0" borderId="10" xfId="130" applyFont="1" applyBorder="1" applyAlignment="1">
      <alignment horizontal="center" vertical="center" wrapText="1"/>
    </xf>
    <xf numFmtId="197" fontId="12" fillId="35" borderId="0" xfId="130" applyNumberFormat="1" applyFont="1" applyFill="1" applyAlignment="1">
      <alignment horizontal="center" vertical="center"/>
    </xf>
    <xf numFmtId="197" fontId="11" fillId="0" borderId="0" xfId="130" applyNumberFormat="1" applyFont="1" applyAlignment="1">
      <alignment horizontal="left" vertical="center" shrinkToFit="1"/>
    </xf>
    <xf numFmtId="0" fontId="13" fillId="0" borderId="51" xfId="130" applyFont="1" applyBorder="1" applyAlignment="1">
      <alignment horizontal="center" vertical="center"/>
    </xf>
    <xf numFmtId="0" fontId="12" fillId="41" borderId="141" xfId="130" applyFont="1" applyFill="1" applyBorder="1" applyAlignment="1">
      <alignment horizontal="center" vertical="center" shrinkToFit="1"/>
    </xf>
    <xf numFmtId="0" fontId="12" fillId="41" borderId="50" xfId="130" applyFont="1" applyFill="1" applyBorder="1" applyAlignment="1">
      <alignment horizontal="center" vertical="center" shrinkToFit="1"/>
    </xf>
    <xf numFmtId="0" fontId="12" fillId="41" borderId="14" xfId="130" applyFont="1" applyFill="1" applyBorder="1" applyAlignment="1">
      <alignment horizontal="center" vertical="center" shrinkToFit="1"/>
    </xf>
    <xf numFmtId="0" fontId="12" fillId="41" borderId="140" xfId="130" applyFont="1" applyFill="1" applyBorder="1" applyAlignment="1">
      <alignment horizontal="center" vertical="center" shrinkToFit="1"/>
    </xf>
    <xf numFmtId="0" fontId="12" fillId="41" borderId="55" xfId="130" applyFont="1" applyFill="1" applyBorder="1" applyAlignment="1">
      <alignment horizontal="center" vertical="center" shrinkToFit="1"/>
    </xf>
    <xf numFmtId="0" fontId="12" fillId="41" borderId="22" xfId="130" applyFont="1" applyFill="1" applyBorder="1" applyAlignment="1">
      <alignment horizontal="center" vertical="center" shrinkToFit="1"/>
    </xf>
    <xf numFmtId="0" fontId="12" fillId="41" borderId="10" xfId="130" applyFont="1" applyFill="1" applyBorder="1" applyAlignment="1">
      <alignment horizontal="center" vertical="center"/>
    </xf>
    <xf numFmtId="0" fontId="12" fillId="41" borderId="50" xfId="130" applyFont="1" applyFill="1" applyBorder="1" applyAlignment="1">
      <alignment horizontal="center" vertical="center"/>
    </xf>
    <xf numFmtId="0" fontId="11" fillId="41" borderId="50" xfId="130" applyFont="1" applyFill="1" applyBorder="1" applyAlignment="1">
      <alignment vertical="center"/>
    </xf>
    <xf numFmtId="0" fontId="11" fillId="41" borderId="14" xfId="130" applyFont="1" applyFill="1" applyBorder="1" applyAlignment="1">
      <alignment vertical="center"/>
    </xf>
    <xf numFmtId="0" fontId="12" fillId="41" borderId="12" xfId="130" applyFont="1" applyFill="1" applyBorder="1" applyAlignment="1">
      <alignment horizontal="center" vertical="center"/>
    </xf>
    <xf numFmtId="0" fontId="12" fillId="41" borderId="0" xfId="130" applyFont="1" applyFill="1" applyAlignment="1">
      <alignment horizontal="center" vertical="center"/>
    </xf>
    <xf numFmtId="0" fontId="11" fillId="41" borderId="0" xfId="130" applyFont="1" applyFill="1" applyAlignment="1">
      <alignment vertical="center"/>
    </xf>
    <xf numFmtId="0" fontId="11" fillId="41" borderId="15" xfId="130" applyFont="1" applyFill="1" applyBorder="1" applyAlignment="1">
      <alignment vertical="center"/>
    </xf>
    <xf numFmtId="0" fontId="12" fillId="41" borderId="13" xfId="130" applyFont="1" applyFill="1" applyBorder="1" applyAlignment="1">
      <alignment horizontal="center" vertical="center"/>
    </xf>
    <xf numFmtId="0" fontId="12" fillId="41" borderId="55" xfId="130" applyFont="1" applyFill="1" applyBorder="1" applyAlignment="1">
      <alignment horizontal="center" vertical="center"/>
    </xf>
    <xf numFmtId="0" fontId="11" fillId="41" borderId="55" xfId="130" applyFont="1" applyFill="1" applyBorder="1" applyAlignment="1">
      <alignment vertical="center"/>
    </xf>
    <xf numFmtId="0" fontId="11" fillId="41" borderId="22" xfId="130" applyFont="1" applyFill="1" applyBorder="1" applyAlignment="1">
      <alignment vertical="center"/>
    </xf>
    <xf numFmtId="0" fontId="12" fillId="31" borderId="129" xfId="130" applyFont="1" applyFill="1" applyBorder="1" applyAlignment="1">
      <alignment horizontal="center" vertical="center" wrapText="1" shrinkToFit="1"/>
    </xf>
    <xf numFmtId="0" fontId="12" fillId="31" borderId="11" xfId="130" applyFont="1" applyFill="1" applyBorder="1" applyAlignment="1">
      <alignment horizontal="center" vertical="center" shrinkToFit="1"/>
    </xf>
    <xf numFmtId="0" fontId="12" fillId="31" borderId="129" xfId="130" applyFont="1" applyFill="1" applyBorder="1" applyAlignment="1">
      <alignment horizontal="center" vertical="center" shrinkToFit="1"/>
    </xf>
    <xf numFmtId="0" fontId="12" fillId="31" borderId="91" xfId="130" applyFont="1" applyFill="1" applyBorder="1" applyAlignment="1">
      <alignment horizontal="center" vertical="center" shrinkToFit="1"/>
    </xf>
    <xf numFmtId="0" fontId="12" fillId="31" borderId="56" xfId="130" applyFont="1" applyFill="1" applyBorder="1" applyAlignment="1">
      <alignment horizontal="center" vertical="center" shrinkToFit="1"/>
    </xf>
    <xf numFmtId="0" fontId="12" fillId="31" borderId="28" xfId="130" applyFont="1" applyFill="1" applyBorder="1" applyAlignment="1">
      <alignment horizontal="center" vertical="center" shrinkToFit="1"/>
    </xf>
    <xf numFmtId="0" fontId="16" fillId="33" borderId="50" xfId="130" applyFont="1" applyFill="1" applyBorder="1" applyAlignment="1" applyProtection="1">
      <alignment horizontal="left" vertical="center" shrinkToFit="1"/>
      <protection locked="0"/>
    </xf>
    <xf numFmtId="0" fontId="16" fillId="33" borderId="48" xfId="130" applyFont="1" applyFill="1" applyBorder="1" applyAlignment="1" applyProtection="1">
      <alignment horizontal="left" vertical="center" shrinkToFit="1"/>
      <protection locked="0"/>
    </xf>
    <xf numFmtId="0" fontId="16" fillId="33" borderId="0" xfId="130" applyFont="1" applyFill="1" applyAlignment="1" applyProtection="1">
      <alignment horizontal="left" vertical="center" shrinkToFit="1"/>
      <protection locked="0"/>
    </xf>
    <xf numFmtId="0" fontId="16" fillId="33" borderId="51" xfId="130" applyFont="1" applyFill="1" applyBorder="1" applyAlignment="1" applyProtection="1">
      <alignment horizontal="left" vertical="center" shrinkToFit="1"/>
      <protection locked="0"/>
    </xf>
    <xf numFmtId="0" fontId="16" fillId="33" borderId="31" xfId="130" applyFont="1" applyFill="1" applyBorder="1" applyAlignment="1" applyProtection="1">
      <alignment horizontal="left" vertical="center" shrinkToFit="1"/>
      <protection locked="0"/>
    </xf>
    <xf numFmtId="0" fontId="16" fillId="33" borderId="49" xfId="130" applyFont="1" applyFill="1" applyBorder="1" applyAlignment="1" applyProtection="1">
      <alignment horizontal="left" vertical="center" shrinkToFit="1"/>
      <protection locked="0"/>
    </xf>
    <xf numFmtId="0" fontId="12" fillId="31" borderId="82" xfId="130" applyFont="1" applyFill="1" applyBorder="1" applyAlignment="1">
      <alignment horizontal="center" vertical="center" shrinkToFit="1"/>
    </xf>
    <xf numFmtId="0" fontId="12" fillId="0" borderId="0" xfId="130" applyFont="1" applyAlignment="1" applyProtection="1">
      <alignment horizontal="center" vertical="center"/>
      <protection locked="0"/>
    </xf>
    <xf numFmtId="196" fontId="12" fillId="33" borderId="0" xfId="130" applyNumberFormat="1" applyFont="1" applyFill="1" applyAlignment="1" applyProtection="1">
      <alignment horizontal="center" vertical="center" shrinkToFit="1"/>
      <protection locked="0"/>
    </xf>
    <xf numFmtId="0" fontId="12" fillId="0" borderId="0" xfId="130" applyFont="1" applyAlignment="1" applyProtection="1">
      <alignment horizontal="center" vertical="center" shrinkToFit="1"/>
      <protection locked="0"/>
    </xf>
    <xf numFmtId="180" fontId="12" fillId="33" borderId="0" xfId="130" applyNumberFormat="1" applyFont="1" applyFill="1" applyAlignment="1" applyProtection="1">
      <alignment horizontal="center" vertical="center" shrinkToFit="1"/>
      <protection locked="0"/>
    </xf>
    <xf numFmtId="0" fontId="12" fillId="41" borderId="144" xfId="130" applyFont="1" applyFill="1" applyBorder="1" applyAlignment="1">
      <alignment horizontal="center" vertical="center" shrinkToFit="1"/>
    </xf>
    <xf numFmtId="0" fontId="12" fillId="41" borderId="145" xfId="130" applyFont="1" applyFill="1" applyBorder="1" applyAlignment="1">
      <alignment horizontal="center" vertical="center" shrinkToFit="1"/>
    </xf>
    <xf numFmtId="0" fontId="12" fillId="41" borderId="93" xfId="130" applyFont="1" applyFill="1" applyBorder="1" applyAlignment="1">
      <alignment horizontal="center" vertical="center" shrinkToFit="1"/>
    </xf>
    <xf numFmtId="0" fontId="12" fillId="41" borderId="92" xfId="130" applyFont="1" applyFill="1" applyBorder="1" applyAlignment="1">
      <alignment horizontal="center" vertical="center" shrinkToFit="1"/>
    </xf>
    <xf numFmtId="0" fontId="12" fillId="41" borderId="90" xfId="130" applyFont="1" applyFill="1" applyBorder="1" applyAlignment="1">
      <alignment horizontal="center" vertical="center" shrinkToFit="1"/>
    </xf>
    <xf numFmtId="0" fontId="12" fillId="41" borderId="82" xfId="130" applyFont="1" applyFill="1" applyBorder="1" applyAlignment="1">
      <alignment horizontal="center" vertical="center" shrinkToFit="1"/>
    </xf>
    <xf numFmtId="0" fontId="16" fillId="36" borderId="46" xfId="130" applyFont="1" applyFill="1" applyBorder="1" applyAlignment="1" applyProtection="1">
      <alignment horizontal="left" vertical="center" shrinkToFit="1"/>
      <protection locked="0"/>
    </xf>
    <xf numFmtId="0" fontId="16" fillId="36" borderId="72" xfId="130" applyFont="1" applyFill="1" applyBorder="1" applyAlignment="1" applyProtection="1">
      <alignment horizontal="left" vertical="center" shrinkToFit="1"/>
      <protection locked="0"/>
    </xf>
    <xf numFmtId="0" fontId="16" fillId="36" borderId="0" xfId="130" applyFont="1" applyFill="1" applyAlignment="1" applyProtection="1">
      <alignment horizontal="left" vertical="center" shrinkToFit="1"/>
      <protection locked="0"/>
    </xf>
    <xf numFmtId="0" fontId="16" fillId="36" borderId="51" xfId="130" applyFont="1" applyFill="1" applyBorder="1" applyAlignment="1" applyProtection="1">
      <alignment horizontal="left" vertical="center" shrinkToFit="1"/>
      <protection locked="0"/>
    </xf>
    <xf numFmtId="0" fontId="12" fillId="31" borderId="141" xfId="131" applyFont="1" applyFill="1" applyBorder="1" applyAlignment="1">
      <alignment horizontal="center" vertical="center" shrinkToFit="1"/>
    </xf>
    <xf numFmtId="0" fontId="12" fillId="31" borderId="50" xfId="131" applyFont="1" applyFill="1" applyBorder="1" applyAlignment="1">
      <alignment horizontal="center" vertical="center" shrinkToFit="1"/>
    </xf>
    <xf numFmtId="0" fontId="12" fillId="31" borderId="14" xfId="131" applyFont="1" applyFill="1" applyBorder="1" applyAlignment="1">
      <alignment horizontal="center" vertical="center" shrinkToFit="1"/>
    </xf>
    <xf numFmtId="0" fontId="12" fillId="31" borderId="113" xfId="131" applyFont="1" applyFill="1" applyBorder="1" applyAlignment="1">
      <alignment horizontal="center" vertical="center" shrinkToFit="1"/>
    </xf>
    <xf numFmtId="0" fontId="12" fillId="31" borderId="0" xfId="131" applyFont="1" applyFill="1" applyAlignment="1">
      <alignment horizontal="center" vertical="center" shrinkToFit="1"/>
    </xf>
    <xf numFmtId="0" fontId="12" fillId="31" borderId="15" xfId="131" applyFont="1" applyFill="1" applyBorder="1" applyAlignment="1">
      <alignment horizontal="center" vertical="center" shrinkToFit="1"/>
    </xf>
    <xf numFmtId="0" fontId="16" fillId="36" borderId="50" xfId="130" applyFont="1" applyFill="1" applyBorder="1" applyAlignment="1">
      <alignment horizontal="left" vertical="center" wrapText="1"/>
    </xf>
    <xf numFmtId="0" fontId="16" fillId="36" borderId="0" xfId="130" applyFont="1" applyFill="1" applyAlignment="1">
      <alignment horizontal="left" vertical="center" wrapText="1"/>
    </xf>
    <xf numFmtId="0" fontId="16" fillId="36" borderId="55" xfId="130" applyFont="1" applyFill="1" applyBorder="1" applyAlignment="1">
      <alignment horizontal="left" vertical="center" wrapText="1"/>
    </xf>
    <xf numFmtId="0" fontId="11" fillId="41" borderId="10" xfId="131" applyFont="1" applyFill="1" applyBorder="1" applyAlignment="1">
      <alignment horizontal="center" vertical="center" wrapText="1" shrinkToFit="1"/>
    </xf>
    <xf numFmtId="0" fontId="11" fillId="41" borderId="50" xfId="131" applyFont="1" applyFill="1" applyBorder="1" applyAlignment="1">
      <alignment horizontal="center" vertical="center" wrapText="1" shrinkToFit="1"/>
    </xf>
    <xf numFmtId="0" fontId="11" fillId="41" borderId="14" xfId="131" applyFont="1" applyFill="1" applyBorder="1" applyAlignment="1">
      <alignment horizontal="center" vertical="center" wrapText="1" shrinkToFit="1"/>
    </xf>
    <xf numFmtId="0" fontId="11" fillId="41" borderId="12" xfId="131" applyFont="1" applyFill="1" applyBorder="1" applyAlignment="1">
      <alignment horizontal="center" vertical="center" wrapText="1" shrinkToFit="1"/>
    </xf>
    <xf numFmtId="0" fontId="11" fillId="41" borderId="0" xfId="131" applyFont="1" applyFill="1" applyAlignment="1">
      <alignment horizontal="center" vertical="center" wrapText="1" shrinkToFit="1"/>
    </xf>
    <xf numFmtId="0" fontId="11" fillId="41" borderId="15" xfId="131" applyFont="1" applyFill="1" applyBorder="1" applyAlignment="1">
      <alignment horizontal="center" vertical="center" wrapText="1" shrinkToFit="1"/>
    </xf>
    <xf numFmtId="0" fontId="11" fillId="41" borderId="13" xfId="131" applyFont="1" applyFill="1" applyBorder="1" applyAlignment="1">
      <alignment horizontal="center" vertical="center" wrapText="1" shrinkToFit="1"/>
    </xf>
    <xf numFmtId="0" fontId="11" fillId="41" borderId="55" xfId="131" applyFont="1" applyFill="1" applyBorder="1" applyAlignment="1">
      <alignment horizontal="center" vertical="center" wrapText="1" shrinkToFit="1"/>
    </xf>
    <xf numFmtId="0" fontId="11" fillId="41" borderId="22" xfId="131" applyFont="1" applyFill="1" applyBorder="1" applyAlignment="1">
      <alignment horizontal="center" vertical="center" wrapText="1" shrinkToFit="1"/>
    </xf>
    <xf numFmtId="0" fontId="11" fillId="0" borderId="0" xfId="131" applyFont="1" applyAlignment="1" applyProtection="1">
      <alignment horizontal="left" vertical="center"/>
      <protection locked="0"/>
    </xf>
    <xf numFmtId="0" fontId="11" fillId="0" borderId="51" xfId="131" applyFont="1" applyBorder="1" applyAlignment="1" applyProtection="1">
      <alignment horizontal="left" vertical="center"/>
      <protection locked="0"/>
    </xf>
    <xf numFmtId="0" fontId="18" fillId="0" borderId="72" xfId="130" applyFont="1" applyBorder="1" applyAlignment="1">
      <alignment horizontal="center" vertical="center"/>
    </xf>
    <xf numFmtId="0" fontId="18" fillId="0" borderId="51" xfId="130" applyFont="1" applyBorder="1" applyAlignment="1">
      <alignment horizontal="center" vertical="center"/>
    </xf>
    <xf numFmtId="0" fontId="18" fillId="0" borderId="77" xfId="130" applyFont="1" applyBorder="1" applyAlignment="1">
      <alignment horizontal="center" vertical="center"/>
    </xf>
    <xf numFmtId="0" fontId="9" fillId="35" borderId="0" xfId="130" applyFont="1" applyFill="1" applyAlignment="1">
      <alignment horizontal="center" vertical="center" wrapText="1"/>
    </xf>
    <xf numFmtId="0" fontId="9" fillId="35" borderId="47" xfId="130" applyFont="1" applyFill="1" applyBorder="1" applyAlignment="1">
      <alignment horizontal="center" vertical="center" wrapText="1"/>
    </xf>
    <xf numFmtId="0" fontId="9" fillId="0" borderId="0" xfId="130" applyFont="1" applyAlignment="1">
      <alignment vertical="center" shrinkToFit="1"/>
    </xf>
    <xf numFmtId="0" fontId="9" fillId="0" borderId="47" xfId="130" applyFont="1" applyBorder="1" applyAlignment="1">
      <alignment vertical="center" shrinkToFit="1"/>
    </xf>
    <xf numFmtId="0" fontId="9" fillId="0" borderId="0" xfId="130" applyFont="1" applyAlignment="1">
      <alignment horizontal="left" vertical="center"/>
    </xf>
    <xf numFmtId="0" fontId="9" fillId="0" borderId="47" xfId="130" applyFont="1" applyBorder="1" applyAlignment="1">
      <alignment horizontal="left" vertical="center"/>
    </xf>
    <xf numFmtId="196" fontId="9" fillId="33" borderId="0" xfId="130" applyNumberFormat="1" applyFont="1" applyFill="1" applyAlignment="1">
      <alignment horizontal="center" vertical="center" wrapText="1" shrinkToFit="1"/>
    </xf>
    <xf numFmtId="196" fontId="9" fillId="33" borderId="47" xfId="130" applyNumberFormat="1" applyFont="1" applyFill="1" applyBorder="1" applyAlignment="1">
      <alignment horizontal="center" vertical="center" wrapText="1" shrinkToFit="1"/>
    </xf>
    <xf numFmtId="0" fontId="9" fillId="0" borderId="0" xfId="130" applyFont="1" applyAlignment="1">
      <alignment horizontal="center" vertical="center" wrapText="1" shrinkToFit="1"/>
    </xf>
    <xf numFmtId="0" fontId="9" fillId="0" borderId="47" xfId="130" applyFont="1" applyBorder="1" applyAlignment="1">
      <alignment horizontal="center" vertical="center" wrapText="1" shrinkToFit="1"/>
    </xf>
    <xf numFmtId="180" fontId="9" fillId="33" borderId="0" xfId="130" applyNumberFormat="1" applyFont="1" applyFill="1" applyAlignment="1">
      <alignment horizontal="center" vertical="center" wrapText="1" shrinkToFit="1"/>
    </xf>
    <xf numFmtId="180" fontId="9" fillId="33" borderId="47" xfId="130" applyNumberFormat="1" applyFont="1" applyFill="1" applyBorder="1" applyAlignment="1">
      <alignment horizontal="center" vertical="center" wrapText="1" shrinkToFit="1"/>
    </xf>
    <xf numFmtId="0" fontId="11" fillId="33" borderId="0" xfId="130" applyFont="1" applyFill="1" applyAlignment="1">
      <alignment horizontal="left" vertical="center" shrinkToFit="1"/>
    </xf>
    <xf numFmtId="0" fontId="11" fillId="33" borderId="47" xfId="130" applyFont="1" applyFill="1" applyBorder="1" applyAlignment="1">
      <alignment horizontal="left" vertical="center" shrinkToFit="1"/>
    </xf>
    <xf numFmtId="0" fontId="9" fillId="0" borderId="46" xfId="130" applyFont="1" applyBorder="1" applyAlignment="1">
      <alignment horizontal="center" vertical="center" shrinkToFit="1"/>
    </xf>
    <xf numFmtId="0" fontId="9" fillId="0" borderId="0" xfId="130" applyFont="1" applyAlignment="1">
      <alignment horizontal="center" vertical="center" shrinkToFit="1"/>
    </xf>
    <xf numFmtId="0" fontId="9" fillId="33" borderId="46" xfId="130" applyFont="1" applyFill="1" applyBorder="1" applyAlignment="1">
      <alignment horizontal="center" vertical="center" shrinkToFit="1"/>
    </xf>
    <xf numFmtId="0" fontId="9" fillId="33" borderId="0" xfId="130" applyFont="1" applyFill="1" applyAlignment="1">
      <alignment horizontal="center" vertical="center" shrinkToFit="1"/>
    </xf>
    <xf numFmtId="0" fontId="11" fillId="33" borderId="46" xfId="130" applyFont="1" applyFill="1" applyBorder="1" applyAlignment="1">
      <alignment horizontal="left" vertical="center" shrinkToFit="1"/>
    </xf>
    <xf numFmtId="0" fontId="9" fillId="31" borderId="136" xfId="130" applyFont="1" applyFill="1" applyBorder="1" applyAlignment="1">
      <alignment horizontal="center" vertical="center" wrapText="1" shrinkToFit="1"/>
    </xf>
    <xf numFmtId="0" fontId="9" fillId="31" borderId="105" xfId="130" applyFont="1" applyFill="1" applyBorder="1" applyAlignment="1">
      <alignment horizontal="center" vertical="center" wrapText="1" shrinkToFit="1"/>
    </xf>
    <xf numFmtId="0" fontId="9" fillId="31" borderId="137" xfId="130" applyFont="1" applyFill="1" applyBorder="1" applyAlignment="1">
      <alignment horizontal="center" vertical="center" wrapText="1" shrinkToFit="1"/>
    </xf>
    <xf numFmtId="0" fontId="9" fillId="35" borderId="46" xfId="130" applyFont="1" applyFill="1" applyBorder="1" applyAlignment="1">
      <alignment horizontal="center" vertical="center" wrapText="1"/>
    </xf>
    <xf numFmtId="0" fontId="9" fillId="0" borderId="46" xfId="130" applyFont="1" applyBorder="1" applyAlignment="1">
      <alignment vertical="center" shrinkToFit="1"/>
    </xf>
    <xf numFmtId="0" fontId="18" fillId="0" borderId="46" xfId="130" applyFont="1" applyBorder="1" applyAlignment="1">
      <alignment horizontal="center" vertical="center"/>
    </xf>
    <xf numFmtId="0" fontId="18" fillId="0" borderId="0" xfId="130" applyFont="1" applyAlignment="1">
      <alignment horizontal="center" vertical="center"/>
    </xf>
    <xf numFmtId="0" fontId="18" fillId="0" borderId="47" xfId="130" applyFont="1" applyBorder="1" applyAlignment="1">
      <alignment horizontal="center" vertical="center"/>
    </xf>
    <xf numFmtId="49" fontId="13" fillId="33" borderId="0" xfId="130" applyNumberFormat="1" applyFont="1" applyFill="1" applyAlignment="1" applyProtection="1">
      <alignment horizontal="center" vertical="center" shrinkToFit="1"/>
      <protection locked="0"/>
    </xf>
    <xf numFmtId="49" fontId="13" fillId="33" borderId="47" xfId="130" applyNumberFormat="1" applyFont="1" applyFill="1" applyBorder="1" applyAlignment="1" applyProtection="1">
      <alignment horizontal="center" vertical="center" shrinkToFit="1"/>
      <protection locked="0"/>
    </xf>
    <xf numFmtId="0" fontId="13" fillId="0" borderId="0" xfId="130" applyFont="1" applyAlignment="1" applyProtection="1">
      <alignment horizontal="center" vertical="center" shrinkToFit="1"/>
      <protection locked="0"/>
    </xf>
    <xf numFmtId="0" fontId="13" fillId="0" borderId="47" xfId="130" applyFont="1" applyBorder="1" applyAlignment="1" applyProtection="1">
      <alignment horizontal="center" vertical="center" shrinkToFit="1"/>
      <protection locked="0"/>
    </xf>
    <xf numFmtId="0" fontId="9" fillId="0" borderId="146" xfId="130" applyFont="1" applyBorder="1" applyAlignment="1" applyProtection="1">
      <alignment horizontal="center" vertical="center" wrapText="1"/>
      <protection locked="0"/>
    </xf>
    <xf numFmtId="0" fontId="9" fillId="0" borderId="147" xfId="130" applyFont="1" applyBorder="1" applyAlignment="1" applyProtection="1">
      <alignment horizontal="center" vertical="center" wrapText="1"/>
      <protection locked="0"/>
    </xf>
    <xf numFmtId="0" fontId="9" fillId="0" borderId="148" xfId="130" applyFont="1" applyBorder="1" applyAlignment="1" applyProtection="1">
      <alignment horizontal="center" vertical="center" wrapText="1"/>
      <protection locked="0"/>
    </xf>
    <xf numFmtId="0" fontId="9" fillId="0" borderId="0" xfId="130" applyFont="1" applyAlignment="1" applyProtection="1">
      <alignment horizontal="center" vertical="center" wrapText="1"/>
      <protection locked="0"/>
    </xf>
    <xf numFmtId="0" fontId="9" fillId="0" borderId="149" xfId="130" applyFont="1" applyBorder="1" applyAlignment="1" applyProtection="1">
      <alignment horizontal="center" vertical="center" wrapText="1"/>
      <protection locked="0"/>
    </xf>
    <xf numFmtId="0" fontId="9" fillId="0" borderId="47" xfId="130" applyFont="1" applyBorder="1" applyAlignment="1" applyProtection="1">
      <alignment horizontal="center" vertical="center" wrapText="1"/>
      <protection locked="0"/>
    </xf>
    <xf numFmtId="0" fontId="9" fillId="33" borderId="147" xfId="130" applyFont="1" applyFill="1" applyBorder="1" applyAlignment="1" applyProtection="1">
      <alignment horizontal="left" vertical="center" wrapText="1"/>
      <protection locked="0"/>
    </xf>
    <xf numFmtId="0" fontId="9" fillId="33" borderId="150" xfId="130" applyFont="1" applyFill="1" applyBorder="1" applyAlignment="1" applyProtection="1">
      <alignment horizontal="left" vertical="center" wrapText="1"/>
      <protection locked="0"/>
    </xf>
    <xf numFmtId="0" fontId="9" fillId="33" borderId="0" xfId="130" applyFont="1" applyFill="1" applyAlignment="1" applyProtection="1">
      <alignment horizontal="left" vertical="center" wrapText="1"/>
      <protection locked="0"/>
    </xf>
    <xf numFmtId="0" fontId="9" fillId="33" borderId="51" xfId="130" applyFont="1" applyFill="1" applyBorder="1" applyAlignment="1" applyProtection="1">
      <alignment horizontal="left" vertical="center" wrapText="1"/>
      <protection locked="0"/>
    </xf>
    <xf numFmtId="0" fontId="9" fillId="33" borderId="47" xfId="130" applyFont="1" applyFill="1" applyBorder="1" applyAlignment="1" applyProtection="1">
      <alignment horizontal="left" vertical="center" wrapText="1"/>
      <protection locked="0"/>
    </xf>
    <xf numFmtId="0" fontId="9" fillId="33" borderId="77" xfId="130" applyFont="1" applyFill="1" applyBorder="1" applyAlignment="1" applyProtection="1">
      <alignment horizontal="left" vertical="center" wrapText="1"/>
      <protection locked="0"/>
    </xf>
    <xf numFmtId="0" fontId="11" fillId="31" borderId="136" xfId="130" applyFont="1" applyFill="1" applyBorder="1" applyAlignment="1">
      <alignment horizontal="center" vertical="center" wrapText="1" shrinkToFit="1"/>
    </xf>
    <xf numFmtId="0" fontId="11" fillId="31" borderId="105" xfId="130" applyFont="1" applyFill="1" applyBorder="1" applyAlignment="1">
      <alignment horizontal="center" vertical="center" shrinkToFit="1"/>
    </xf>
    <xf numFmtId="0" fontId="11" fillId="31" borderId="137" xfId="130" applyFont="1" applyFill="1" applyBorder="1" applyAlignment="1">
      <alignment horizontal="center" vertical="center" shrinkToFit="1"/>
    </xf>
    <xf numFmtId="0" fontId="11" fillId="31" borderId="136" xfId="130" applyFont="1" applyFill="1" applyBorder="1" applyAlignment="1">
      <alignment horizontal="center" vertical="center" shrinkToFit="1"/>
    </xf>
    <xf numFmtId="0" fontId="13" fillId="0" borderId="46" xfId="130" applyFont="1" applyBorder="1" applyAlignment="1">
      <alignment horizontal="center" vertical="center" wrapText="1"/>
    </xf>
    <xf numFmtId="0" fontId="13" fillId="0" borderId="0" xfId="130" applyFont="1" applyAlignment="1">
      <alignment horizontal="center" vertical="center" wrapText="1"/>
    </xf>
    <xf numFmtId="0" fontId="13" fillId="0" borderId="0" xfId="130" applyFont="1" applyAlignment="1" applyProtection="1">
      <alignment horizontal="left" vertical="center" shrinkToFit="1"/>
      <protection locked="0"/>
    </xf>
    <xf numFmtId="0" fontId="12" fillId="36" borderId="0" xfId="130" applyFont="1" applyFill="1" applyAlignment="1" applyProtection="1">
      <alignment horizontal="center" vertical="center" shrinkToFit="1"/>
      <protection locked="0"/>
    </xf>
    <xf numFmtId="0" fontId="11" fillId="0" borderId="0" xfId="130" applyFont="1" applyAlignment="1" applyProtection="1">
      <alignment horizontal="center" vertical="center" shrinkToFit="1"/>
      <protection locked="0"/>
    </xf>
    <xf numFmtId="0" fontId="12" fillId="36" borderId="0" xfId="130" applyFont="1" applyFill="1" applyAlignment="1" applyProtection="1">
      <alignment horizontal="left" vertical="center" shrinkToFit="1"/>
      <protection locked="0"/>
    </xf>
    <xf numFmtId="0" fontId="12" fillId="36" borderId="51" xfId="130" applyFont="1" applyFill="1" applyBorder="1" applyAlignment="1" applyProtection="1">
      <alignment horizontal="left" vertical="center" shrinkToFit="1"/>
      <protection locked="0"/>
    </xf>
    <xf numFmtId="0" fontId="13" fillId="0" borderId="12" xfId="130" applyFont="1" applyBorder="1" applyAlignment="1" applyProtection="1">
      <alignment horizontal="right" vertical="center" shrinkToFit="1"/>
      <protection locked="0"/>
    </xf>
    <xf numFmtId="0" fontId="13" fillId="0" borderId="0" xfId="130" applyFont="1" applyAlignment="1" applyProtection="1">
      <alignment horizontal="right" vertical="center" shrinkToFit="1"/>
      <protection locked="0"/>
    </xf>
    <xf numFmtId="0" fontId="13" fillId="0" borderId="76" xfId="130" applyFont="1" applyBorder="1" applyAlignment="1" applyProtection="1">
      <alignment horizontal="right" vertical="center" shrinkToFit="1"/>
      <protection locked="0"/>
    </xf>
    <xf numFmtId="0" fontId="13" fillId="0" borderId="47" xfId="130" applyFont="1" applyBorder="1" applyAlignment="1" applyProtection="1">
      <alignment horizontal="right" vertical="center" shrinkToFit="1"/>
      <protection locked="0"/>
    </xf>
    <xf numFmtId="0" fontId="13" fillId="36" borderId="0" xfId="130" applyFont="1" applyFill="1" applyAlignment="1" applyProtection="1">
      <alignment horizontal="center" vertical="center" shrinkToFit="1"/>
      <protection locked="0"/>
    </xf>
    <xf numFmtId="0" fontId="13" fillId="36" borderId="47" xfId="130" applyFont="1" applyFill="1" applyBorder="1" applyAlignment="1" applyProtection="1">
      <alignment horizontal="center" vertical="center" shrinkToFit="1"/>
      <protection locked="0"/>
    </xf>
    <xf numFmtId="0" fontId="7" fillId="0" borderId="0" xfId="130" applyFont="1" applyAlignment="1">
      <alignment horizontal="center" vertical="center" shrinkToFit="1"/>
    </xf>
    <xf numFmtId="0" fontId="5" fillId="0" borderId="0" xfId="130" applyFont="1" applyAlignment="1">
      <alignment horizontal="center" vertical="center"/>
    </xf>
    <xf numFmtId="0" fontId="16" fillId="36" borderId="46" xfId="130" applyFont="1" applyFill="1" applyBorder="1" applyAlignment="1">
      <alignment horizontal="left" vertical="center" shrinkToFit="1"/>
    </xf>
    <xf numFmtId="0" fontId="16" fillId="36" borderId="0" xfId="130" applyFont="1" applyFill="1" applyAlignment="1">
      <alignment horizontal="left" vertical="center" shrinkToFit="1"/>
    </xf>
    <xf numFmtId="0" fontId="16" fillId="36" borderId="55" xfId="130" applyFont="1" applyFill="1" applyBorder="1" applyAlignment="1">
      <alignment horizontal="left" vertical="center" shrinkToFit="1"/>
    </xf>
    <xf numFmtId="0" fontId="22" fillId="0" borderId="0" xfId="130" applyFont="1" applyAlignment="1">
      <alignment horizontal="left" vertical="center" shrinkToFit="1"/>
    </xf>
    <xf numFmtId="0" fontId="5" fillId="0" borderId="0" xfId="130" applyFont="1" applyAlignment="1">
      <alignment horizontal="center" vertical="center" shrinkToFit="1"/>
    </xf>
    <xf numFmtId="0" fontId="5" fillId="0" borderId="51" xfId="130" applyFont="1" applyBorder="1" applyAlignment="1">
      <alignment horizontal="center" vertical="center" shrinkToFit="1"/>
    </xf>
    <xf numFmtId="58" fontId="128" fillId="0" borderId="136" xfId="130" applyNumberFormat="1" applyBorder="1" applyAlignment="1" applyProtection="1">
      <alignment horizontal="center" vertical="center" shrinkToFit="1"/>
      <protection locked="0"/>
    </xf>
    <xf numFmtId="58" fontId="128" fillId="0" borderId="105" xfId="130" applyNumberFormat="1" applyBorder="1" applyAlignment="1" applyProtection="1">
      <alignment horizontal="center" vertical="center" shrinkToFit="1"/>
      <protection locked="0"/>
    </xf>
    <xf numFmtId="0" fontId="128" fillId="33" borderId="105" xfId="130" applyFill="1" applyBorder="1" applyAlignment="1" applyProtection="1">
      <alignment horizontal="center" vertical="center"/>
      <protection locked="0"/>
    </xf>
    <xf numFmtId="0" fontId="128" fillId="0" borderId="0" xfId="130" applyAlignment="1">
      <alignment vertical="center" shrinkToFit="1"/>
    </xf>
    <xf numFmtId="0" fontId="128" fillId="0" borderId="51" xfId="130" applyBorder="1" applyAlignment="1">
      <alignment vertical="center" shrinkToFit="1"/>
    </xf>
    <xf numFmtId="0" fontId="128" fillId="0" borderId="127" xfId="130" applyBorder="1" applyAlignment="1" applyProtection="1">
      <alignment horizontal="center" vertical="center" shrinkToFit="1"/>
      <protection locked="0"/>
    </xf>
    <xf numFmtId="0" fontId="128" fillId="0" borderId="46" xfId="130" applyBorder="1" applyAlignment="1" applyProtection="1">
      <alignment horizontal="center" vertical="center" shrinkToFit="1"/>
      <protection locked="0"/>
    </xf>
    <xf numFmtId="0" fontId="128" fillId="0" borderId="72" xfId="130" applyBorder="1" applyAlignment="1" applyProtection="1">
      <alignment horizontal="center" vertical="center" shrinkToFit="1"/>
      <protection locked="0"/>
    </xf>
    <xf numFmtId="0" fontId="128" fillId="0" borderId="113" xfId="130" applyBorder="1" applyAlignment="1" applyProtection="1">
      <alignment horizontal="center" vertical="center" shrinkToFit="1"/>
      <protection locked="0"/>
    </xf>
    <xf numFmtId="0" fontId="128" fillId="0" borderId="0" xfId="130" applyAlignment="1" applyProtection="1">
      <alignment horizontal="center" vertical="center" shrinkToFit="1"/>
      <protection locked="0"/>
    </xf>
    <xf numFmtId="0" fontId="128" fillId="0" borderId="51" xfId="130" applyBorder="1" applyAlignment="1" applyProtection="1">
      <alignment horizontal="center" vertical="center" shrinkToFit="1"/>
      <protection locked="0"/>
    </xf>
    <xf numFmtId="0" fontId="128" fillId="0" borderId="128" xfId="130" applyBorder="1" applyAlignment="1" applyProtection="1">
      <alignment horizontal="center" vertical="center" shrinkToFit="1"/>
      <protection locked="0"/>
    </xf>
    <xf numFmtId="0" fontId="128" fillId="0" borderId="47" xfId="130" applyBorder="1" applyAlignment="1" applyProtection="1">
      <alignment horizontal="center" vertical="center" shrinkToFit="1"/>
      <protection locked="0"/>
    </xf>
    <xf numFmtId="0" fontId="128" fillId="0" borderId="77" xfId="130" applyBorder="1" applyAlignment="1" applyProtection="1">
      <alignment horizontal="center" vertical="center" shrinkToFit="1"/>
      <protection locked="0"/>
    </xf>
    <xf numFmtId="49" fontId="24" fillId="0" borderId="0" xfId="130" applyNumberFormat="1" applyFont="1" applyAlignment="1">
      <alignment horizontal="right" vertical="center" wrapText="1" shrinkToFit="1"/>
    </xf>
    <xf numFmtId="49" fontId="24" fillId="0" borderId="0" xfId="130" applyNumberFormat="1" applyFont="1" applyAlignment="1">
      <alignment horizontal="left" vertical="center" wrapText="1" shrinkToFit="1"/>
    </xf>
    <xf numFmtId="58" fontId="128" fillId="0" borderId="53" xfId="130" applyNumberFormat="1" applyBorder="1" applyAlignment="1" applyProtection="1">
      <alignment horizontal="center" vertical="center" shrinkToFit="1"/>
      <protection locked="0"/>
    </xf>
    <xf numFmtId="0" fontId="26" fillId="0" borderId="0" xfId="130" applyFont="1" applyAlignment="1">
      <alignment horizontal="center" vertical="center" shrinkToFit="1"/>
    </xf>
    <xf numFmtId="0" fontId="9" fillId="0" borderId="92" xfId="143" applyFont="1" applyBorder="1" applyAlignment="1">
      <alignment horizontal="left" vertical="center" shrinkToFit="1"/>
    </xf>
    <xf numFmtId="0" fontId="9" fillId="0" borderId="82" xfId="143" applyFont="1" applyBorder="1" applyAlignment="1">
      <alignment horizontal="left" vertical="center" shrinkToFit="1"/>
    </xf>
    <xf numFmtId="49" fontId="22" fillId="0" borderId="0" xfId="143" applyNumberFormat="1" applyFont="1" applyAlignment="1">
      <alignment horizontal="right" vertical="center" shrinkToFit="1"/>
    </xf>
    <xf numFmtId="0" fontId="9" fillId="0" borderId="11" xfId="143" applyFont="1" applyBorder="1" applyAlignment="1">
      <alignment horizontal="left" vertical="top" shrinkToFit="1"/>
    </xf>
    <xf numFmtId="0" fontId="9" fillId="0" borderId="92" xfId="143" applyFont="1" applyBorder="1" applyAlignment="1">
      <alignment horizontal="left" vertical="top" wrapText="1" shrinkToFit="1"/>
    </xf>
    <xf numFmtId="0" fontId="9" fillId="0" borderId="82" xfId="143" applyFont="1" applyBorder="1" applyAlignment="1">
      <alignment horizontal="left" vertical="top" wrapText="1" shrinkToFit="1"/>
    </xf>
    <xf numFmtId="0" fontId="9" fillId="0" borderId="92" xfId="143" applyFont="1" applyBorder="1" applyAlignment="1">
      <alignment horizontal="left" vertical="center" wrapText="1" shrinkToFit="1"/>
    </xf>
    <xf numFmtId="0" fontId="9" fillId="0" borderId="10" xfId="143" applyFont="1" applyBorder="1" applyAlignment="1">
      <alignment horizontal="left" vertical="center" wrapText="1" shrinkToFit="1"/>
    </xf>
    <xf numFmtId="0" fontId="9" fillId="0" borderId="50" xfId="143" applyFont="1" applyBorder="1" applyAlignment="1">
      <alignment horizontal="left" vertical="center" wrapText="1" shrinkToFit="1"/>
    </xf>
    <xf numFmtId="0" fontId="9" fillId="0" borderId="14" xfId="143" applyFont="1" applyBorder="1" applyAlignment="1">
      <alignment horizontal="left" vertical="center" wrapText="1" shrinkToFit="1"/>
    </xf>
    <xf numFmtId="0" fontId="9" fillId="0" borderId="12" xfId="143" applyFont="1" applyBorder="1" applyAlignment="1">
      <alignment horizontal="left" vertical="center" wrapText="1" shrinkToFit="1"/>
    </xf>
    <xf numFmtId="0" fontId="9" fillId="0" borderId="0" xfId="143" applyFont="1" applyAlignment="1">
      <alignment horizontal="left" vertical="center" wrapText="1" shrinkToFit="1"/>
    </xf>
    <xf numFmtId="0" fontId="9" fillId="0" borderId="15" xfId="143" applyFont="1" applyBorder="1" applyAlignment="1">
      <alignment horizontal="left" vertical="center" wrapText="1" shrinkToFit="1"/>
    </xf>
    <xf numFmtId="0" fontId="9" fillId="0" borderId="13" xfId="143" applyFont="1" applyBorder="1" applyAlignment="1">
      <alignment horizontal="left" vertical="center" wrapText="1" shrinkToFit="1"/>
    </xf>
    <xf numFmtId="0" fontId="9" fillId="0" borderId="55" xfId="143" applyFont="1" applyBorder="1" applyAlignment="1">
      <alignment horizontal="left" vertical="center" wrapText="1" shrinkToFit="1"/>
    </xf>
    <xf numFmtId="0" fontId="9" fillId="0" borderId="22" xfId="143" applyFont="1" applyBorder="1" applyAlignment="1">
      <alignment horizontal="left" vertical="center" wrapText="1" shrinkToFit="1"/>
    </xf>
    <xf numFmtId="0" fontId="9" fillId="0" borderId="56" xfId="143" applyFont="1" applyBorder="1" applyAlignment="1">
      <alignment horizontal="left" vertical="center" shrinkToFit="1"/>
    </xf>
    <xf numFmtId="0" fontId="9" fillId="0" borderId="0" xfId="143" applyFont="1" applyAlignment="1">
      <alignment horizontal="left" vertical="center" shrinkToFit="1"/>
    </xf>
    <xf numFmtId="0" fontId="9" fillId="0" borderId="0" xfId="143" applyFont="1" applyAlignment="1">
      <alignment horizontal="left" vertical="center" wrapText="1"/>
    </xf>
    <xf numFmtId="0" fontId="9" fillId="0" borderId="0" xfId="143" applyFont="1" applyAlignment="1">
      <alignment horizontal="left" vertical="top" wrapText="1"/>
    </xf>
    <xf numFmtId="0" fontId="9" fillId="0" borderId="21" xfId="143" applyFont="1" applyBorder="1" applyAlignment="1">
      <alignment horizontal="center" vertical="center" shrinkToFit="1"/>
    </xf>
    <xf numFmtId="0" fontId="9" fillId="0" borderId="52" xfId="143" applyFont="1" applyBorder="1" applyAlignment="1">
      <alignment horizontal="center" vertical="center" shrinkToFit="1"/>
    </xf>
    <xf numFmtId="0" fontId="9" fillId="0" borderId="32" xfId="143" applyFont="1" applyBorder="1" applyAlignment="1">
      <alignment horizontal="center" vertical="center" shrinkToFit="1"/>
    </xf>
    <xf numFmtId="0" fontId="9" fillId="0" borderId="11" xfId="143" applyFont="1" applyBorder="1" applyAlignment="1">
      <alignment horizontal="center" vertical="center" shrinkToFit="1"/>
    </xf>
    <xf numFmtId="0" fontId="9" fillId="0" borderId="12" xfId="143" applyFont="1" applyBorder="1" applyAlignment="1">
      <alignment horizontal="left" shrinkToFit="1"/>
    </xf>
    <xf numFmtId="0" fontId="9" fillId="0" borderId="0" xfId="143" applyFont="1" applyAlignment="1">
      <alignment horizontal="left" shrinkToFit="1"/>
    </xf>
    <xf numFmtId="0" fontId="14" fillId="0" borderId="11" xfId="143" applyFont="1" applyBorder="1" applyAlignment="1">
      <alignment horizontal="center" vertical="center" shrinkToFit="1"/>
    </xf>
    <xf numFmtId="0" fontId="14" fillId="0" borderId="10" xfId="143" applyFont="1" applyBorder="1" applyAlignment="1">
      <alignment horizontal="center" vertical="center" shrinkToFit="1"/>
    </xf>
    <xf numFmtId="0" fontId="14" fillId="0" borderId="50" xfId="143" applyFont="1" applyBorder="1" applyAlignment="1">
      <alignment horizontal="center" vertical="center" shrinkToFit="1"/>
    </xf>
    <xf numFmtId="0" fontId="14" fillId="0" borderId="14" xfId="143" applyFont="1" applyBorder="1" applyAlignment="1">
      <alignment horizontal="center" vertical="center" shrinkToFit="1"/>
    </xf>
    <xf numFmtId="0" fontId="14" fillId="0" borderId="13" xfId="143" applyFont="1" applyBorder="1" applyAlignment="1">
      <alignment horizontal="center" vertical="center" shrinkToFit="1"/>
    </xf>
    <xf numFmtId="0" fontId="14" fillId="0" borderId="55" xfId="143" applyFont="1" applyBorder="1" applyAlignment="1">
      <alignment horizontal="center" vertical="center" shrinkToFit="1"/>
    </xf>
    <xf numFmtId="0" fontId="14" fillId="0" borderId="22" xfId="143" applyFont="1" applyBorder="1" applyAlignment="1">
      <alignment horizontal="center" vertical="center" shrinkToFit="1"/>
    </xf>
    <xf numFmtId="0" fontId="14" fillId="0" borderId="84" xfId="143" applyFont="1" applyBorder="1" applyAlignment="1">
      <alignment horizontal="center" vertical="center" shrinkToFit="1"/>
    </xf>
    <xf numFmtId="0" fontId="14" fillId="0" borderId="151" xfId="143" applyFont="1" applyBorder="1" applyAlignment="1">
      <alignment horizontal="center" vertical="center" shrinkToFit="1"/>
    </xf>
    <xf numFmtId="0" fontId="14" fillId="0" borderId="152" xfId="143" applyFont="1" applyBorder="1" applyAlignment="1">
      <alignment horizontal="center" vertical="center" shrinkToFit="1"/>
    </xf>
    <xf numFmtId="0" fontId="14" fillId="0" borderId="85" xfId="143" applyFont="1" applyBorder="1" applyAlignment="1">
      <alignment horizontal="center" vertical="center" shrinkToFit="1"/>
    </xf>
    <xf numFmtId="0" fontId="14" fillId="0" borderId="87" xfId="143" applyFont="1" applyBorder="1" applyAlignment="1">
      <alignment horizontal="center" vertical="center" shrinkToFit="1"/>
    </xf>
    <xf numFmtId="0" fontId="14" fillId="0" borderId="153" xfId="143" applyFont="1" applyBorder="1" applyAlignment="1">
      <alignment horizontal="center" vertical="center" shrinkToFit="1"/>
    </xf>
    <xf numFmtId="0" fontId="14" fillId="0" borderId="97" xfId="143" applyFont="1" applyBorder="1" applyAlignment="1">
      <alignment horizontal="center" vertical="center" shrinkToFit="1"/>
    </xf>
    <xf numFmtId="0" fontId="14" fillId="0" borderId="82" xfId="143" applyFont="1" applyBorder="1" applyAlignment="1">
      <alignment horizontal="center" vertical="center" shrinkToFit="1"/>
    </xf>
    <xf numFmtId="0" fontId="9" fillId="0" borderId="10" xfId="143" applyFont="1" applyBorder="1" applyAlignment="1">
      <alignment horizontal="left" shrinkToFit="1"/>
    </xf>
    <xf numFmtId="0" fontId="9" fillId="0" borderId="50" xfId="143" applyFont="1" applyBorder="1" applyAlignment="1">
      <alignment horizontal="left" shrinkToFit="1"/>
    </xf>
    <xf numFmtId="0" fontId="9" fillId="0" borderId="0" xfId="143" applyFont="1" applyAlignment="1">
      <alignment horizontal="left" vertical="top" wrapText="1" shrinkToFit="1"/>
    </xf>
    <xf numFmtId="0" fontId="9" fillId="0" borderId="0" xfId="143" applyFont="1" applyAlignment="1">
      <alignment horizontal="left"/>
    </xf>
    <xf numFmtId="0" fontId="14" fillId="0" borderId="154" xfId="143" applyFont="1" applyBorder="1" applyAlignment="1">
      <alignment horizontal="center" vertical="center" shrinkToFit="1"/>
    </xf>
    <xf numFmtId="0" fontId="14" fillId="0" borderId="155" xfId="143" applyFont="1" applyBorder="1" applyAlignment="1">
      <alignment horizontal="center" vertical="center" shrinkToFit="1"/>
    </xf>
    <xf numFmtId="0" fontId="14" fillId="0" borderId="21" xfId="143" applyFont="1" applyBorder="1" applyAlignment="1">
      <alignment horizontal="center" vertical="center" shrinkToFit="1"/>
    </xf>
    <xf numFmtId="0" fontId="14" fillId="0" borderId="52" xfId="143" applyFont="1" applyBorder="1" applyAlignment="1">
      <alignment horizontal="center" vertical="center" shrinkToFit="1"/>
    </xf>
    <xf numFmtId="0" fontId="14" fillId="0" borderId="32" xfId="143" applyFont="1" applyBorder="1" applyAlignment="1">
      <alignment horizontal="center" vertical="center" shrinkToFit="1"/>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13" fillId="0" borderId="0" xfId="143" applyFont="1" applyAlignment="1">
      <alignment horizontal="center" vertical="center" shrinkToFit="1"/>
    </xf>
    <xf numFmtId="0" fontId="13" fillId="0" borderId="0" xfId="143" applyFont="1" applyAlignment="1">
      <alignment horizontal="left" vertical="center" shrinkToFit="1"/>
    </xf>
    <xf numFmtId="0" fontId="13" fillId="0" borderId="0" xfId="0" applyFont="1" applyAlignment="1">
      <alignment horizontal="left" vertical="center" wrapText="1" shrinkToFit="1"/>
    </xf>
    <xf numFmtId="0" fontId="12" fillId="31" borderId="127" xfId="131" applyFont="1" applyFill="1" applyBorder="1" applyAlignment="1">
      <alignment horizontal="center" vertical="center" wrapText="1"/>
    </xf>
    <xf numFmtId="0" fontId="11" fillId="31" borderId="46" xfId="143" applyFont="1" applyFill="1" applyBorder="1" applyAlignment="1">
      <alignment vertical="center" wrapText="1"/>
    </xf>
    <xf numFmtId="0" fontId="11" fillId="31" borderId="63" xfId="143" applyFont="1" applyFill="1" applyBorder="1" applyAlignment="1">
      <alignment vertical="center" wrapText="1"/>
    </xf>
    <xf numFmtId="0" fontId="11" fillId="31" borderId="113" xfId="143" applyFont="1" applyFill="1" applyBorder="1" applyAlignment="1">
      <alignment vertical="center" wrapText="1"/>
    </xf>
    <xf numFmtId="0" fontId="11" fillId="31" borderId="0" xfId="143" applyFont="1" applyFill="1" applyAlignment="1">
      <alignment vertical="center" wrapText="1"/>
    </xf>
    <xf numFmtId="0" fontId="11" fillId="31" borderId="15" xfId="143" applyFont="1" applyFill="1" applyBorder="1" applyAlignment="1">
      <alignment vertical="center" wrapText="1"/>
    </xf>
    <xf numFmtId="0" fontId="11" fillId="31" borderId="128" xfId="143" applyFont="1" applyFill="1" applyBorder="1" applyAlignment="1">
      <alignment vertical="center" wrapText="1"/>
    </xf>
    <xf numFmtId="0" fontId="11" fillId="31" borderId="47" xfId="143" applyFont="1" applyFill="1" applyBorder="1" applyAlignment="1">
      <alignment vertical="center" wrapText="1"/>
    </xf>
    <xf numFmtId="0" fontId="11" fillId="31" borderId="94" xfId="143" applyFont="1" applyFill="1" applyBorder="1" applyAlignment="1">
      <alignment vertical="center" wrapText="1"/>
    </xf>
    <xf numFmtId="0" fontId="12" fillId="31" borderId="62" xfId="131" applyFont="1" applyFill="1" applyBorder="1" applyAlignment="1">
      <alignment horizontal="center" vertical="center" shrinkToFit="1"/>
    </xf>
    <xf numFmtId="0" fontId="12" fillId="31" borderId="46" xfId="131" applyFont="1" applyFill="1" applyBorder="1" applyAlignment="1">
      <alignment horizontal="center" vertical="center" shrinkToFit="1"/>
    </xf>
    <xf numFmtId="0" fontId="11" fillId="31" borderId="46" xfId="143" applyFont="1" applyFill="1" applyBorder="1" applyAlignment="1">
      <alignment vertical="center" shrinkToFit="1"/>
    </xf>
    <xf numFmtId="0" fontId="11" fillId="31" borderId="63" xfId="143" applyFont="1" applyFill="1" applyBorder="1" applyAlignment="1">
      <alignment vertical="center" shrinkToFit="1"/>
    </xf>
    <xf numFmtId="0" fontId="12" fillId="31" borderId="12" xfId="131" applyFont="1" applyFill="1" applyBorder="1" applyAlignment="1">
      <alignment horizontal="center" vertical="center" shrinkToFit="1"/>
    </xf>
    <xf numFmtId="0" fontId="11" fillId="31" borderId="0" xfId="143" applyFont="1" applyFill="1" applyAlignment="1">
      <alignment vertical="center" shrinkToFit="1"/>
    </xf>
    <xf numFmtId="0" fontId="11" fillId="31" borderId="15" xfId="143" applyFont="1" applyFill="1" applyBorder="1" applyAlignment="1">
      <alignment vertical="center" shrinkToFit="1"/>
    </xf>
    <xf numFmtId="0" fontId="12" fillId="31" borderId="76" xfId="131" applyFont="1" applyFill="1" applyBorder="1" applyAlignment="1">
      <alignment horizontal="center" vertical="center" shrinkToFit="1"/>
    </xf>
    <xf numFmtId="0" fontId="12" fillId="31" borderId="47" xfId="131" applyFont="1" applyFill="1" applyBorder="1" applyAlignment="1">
      <alignment horizontal="center" vertical="center" shrinkToFit="1"/>
    </xf>
    <xf numFmtId="0" fontId="11" fillId="31" borderId="47" xfId="143" applyFont="1" applyFill="1" applyBorder="1" applyAlignment="1">
      <alignment vertical="center" shrinkToFit="1"/>
    </xf>
    <xf numFmtId="0" fontId="11" fillId="31" borderId="94" xfId="143" applyFont="1" applyFill="1" applyBorder="1" applyAlignment="1">
      <alignment vertical="center" shrinkToFit="1"/>
    </xf>
    <xf numFmtId="0" fontId="12" fillId="0" borderId="46" xfId="143" applyFont="1" applyBorder="1" applyAlignment="1">
      <alignment horizontal="center" vertical="center"/>
    </xf>
    <xf numFmtId="0" fontId="12" fillId="0" borderId="0" xfId="143" applyFont="1" applyAlignment="1">
      <alignment horizontal="center" vertical="center"/>
    </xf>
    <xf numFmtId="0" fontId="12" fillId="0" borderId="47" xfId="143" applyFont="1" applyBorder="1" applyAlignment="1">
      <alignment horizontal="center" vertical="center"/>
    </xf>
    <xf numFmtId="0" fontId="12" fillId="31" borderId="63" xfId="131" applyFont="1" applyFill="1" applyBorder="1" applyAlignment="1">
      <alignment horizontal="center" vertical="center" shrinkToFit="1"/>
    </xf>
    <xf numFmtId="0" fontId="12" fillId="31" borderId="94" xfId="131" applyFont="1" applyFill="1" applyBorder="1" applyAlignment="1">
      <alignment horizontal="center" vertical="center" shrinkToFit="1"/>
    </xf>
    <xf numFmtId="0" fontId="12" fillId="33" borderId="62" xfId="131" applyFont="1" applyFill="1" applyBorder="1" applyAlignment="1">
      <alignment horizontal="left" vertical="center" wrapText="1"/>
    </xf>
    <xf numFmtId="0" fontId="12" fillId="33" borderId="46" xfId="131" applyFont="1" applyFill="1" applyBorder="1" applyAlignment="1">
      <alignment horizontal="left" vertical="center" wrapText="1"/>
    </xf>
    <xf numFmtId="0" fontId="12" fillId="33" borderId="72" xfId="131" applyFont="1" applyFill="1" applyBorder="1" applyAlignment="1">
      <alignment horizontal="left" vertical="center" wrapText="1"/>
    </xf>
    <xf numFmtId="0" fontId="12" fillId="33" borderId="12" xfId="131" applyFont="1" applyFill="1" applyBorder="1" applyAlignment="1">
      <alignment horizontal="left" vertical="center" wrapText="1"/>
    </xf>
    <xf numFmtId="0" fontId="12" fillId="33" borderId="0" xfId="131" applyFont="1" applyFill="1" applyAlignment="1">
      <alignment horizontal="left" vertical="center" wrapText="1"/>
    </xf>
    <xf numFmtId="0" fontId="12" fillId="33" borderId="51" xfId="131" applyFont="1" applyFill="1" applyBorder="1" applyAlignment="1">
      <alignment horizontal="left" vertical="center" wrapText="1"/>
    </xf>
    <xf numFmtId="0" fontId="12" fillId="33" borderId="76" xfId="131" applyFont="1" applyFill="1" applyBorder="1" applyAlignment="1">
      <alignment horizontal="left" vertical="center" wrapText="1"/>
    </xf>
    <xf numFmtId="0" fontId="12" fillId="33" borderId="47" xfId="131" applyFont="1" applyFill="1" applyBorder="1" applyAlignment="1">
      <alignment horizontal="left" vertical="center" wrapText="1"/>
    </xf>
    <xf numFmtId="0" fontId="12" fillId="33" borderId="77" xfId="131" applyFont="1" applyFill="1" applyBorder="1" applyAlignment="1">
      <alignment horizontal="left" vertical="center" wrapText="1"/>
    </xf>
    <xf numFmtId="0" fontId="12" fillId="33" borderId="12" xfId="143" applyFont="1" applyFill="1" applyBorder="1" applyAlignment="1" applyProtection="1">
      <alignment horizontal="center" vertical="center"/>
      <protection locked="0"/>
    </xf>
    <xf numFmtId="0" fontId="12" fillId="33" borderId="0" xfId="143" applyFont="1" applyFill="1" applyAlignment="1" applyProtection="1">
      <alignment horizontal="center" vertical="center"/>
      <protection locked="0"/>
    </xf>
    <xf numFmtId="0" fontId="12" fillId="33" borderId="15" xfId="143" applyFont="1" applyFill="1" applyBorder="1" applyAlignment="1" applyProtection="1">
      <alignment horizontal="center" vertical="center"/>
      <protection locked="0"/>
    </xf>
    <xf numFmtId="0" fontId="12" fillId="33" borderId="13" xfId="143" applyFont="1" applyFill="1" applyBorder="1" applyAlignment="1" applyProtection="1">
      <alignment horizontal="center" vertical="center"/>
      <protection locked="0"/>
    </xf>
    <xf numFmtId="0" fontId="12" fillId="33" borderId="55" xfId="143" applyFont="1" applyFill="1" applyBorder="1" applyAlignment="1" applyProtection="1">
      <alignment horizontal="center" vertical="center"/>
      <protection locked="0"/>
    </xf>
    <xf numFmtId="0" fontId="12" fillId="33" borderId="22" xfId="143" applyFont="1" applyFill="1" applyBorder="1" applyAlignment="1" applyProtection="1">
      <alignment horizontal="center" vertical="center"/>
      <protection locked="0"/>
    </xf>
    <xf numFmtId="0" fontId="13" fillId="0" borderId="109" xfId="0" applyFont="1" applyBorder="1" applyAlignment="1">
      <alignment horizontal="left" vertical="center"/>
    </xf>
    <xf numFmtId="0" fontId="11" fillId="35" borderId="109" xfId="0" applyFont="1" applyFill="1" applyBorder="1" applyAlignment="1">
      <alignment horizontal="center" vertical="center"/>
    </xf>
    <xf numFmtId="0" fontId="13" fillId="0" borderId="120" xfId="0" applyFont="1" applyBorder="1" applyAlignment="1">
      <alignment horizontal="left" vertical="center"/>
    </xf>
    <xf numFmtId="0" fontId="11" fillId="31" borderId="10" xfId="143" applyFont="1" applyFill="1" applyBorder="1" applyAlignment="1">
      <alignment horizontal="center" vertical="center" wrapText="1" shrinkToFit="1"/>
    </xf>
    <xf numFmtId="0" fontId="11" fillId="31" borderId="50" xfId="143" applyFont="1" applyFill="1" applyBorder="1" applyAlignment="1">
      <alignment horizontal="center" vertical="center" wrapText="1" shrinkToFit="1"/>
    </xf>
    <xf numFmtId="0" fontId="11" fillId="31" borderId="143" xfId="143" applyFont="1" applyFill="1" applyBorder="1" applyAlignment="1">
      <alignment horizontal="center" vertical="center" wrapText="1" shrinkToFit="1"/>
    </xf>
    <xf numFmtId="0" fontId="12" fillId="35" borderId="0" xfId="143" applyFont="1" applyFill="1" applyAlignment="1">
      <alignment horizontal="center" vertical="center" wrapText="1"/>
    </xf>
    <xf numFmtId="0" fontId="11" fillId="0" borderId="0" xfId="143" applyFont="1" applyAlignment="1">
      <alignment horizontal="left" vertical="center" shrinkToFit="1"/>
    </xf>
    <xf numFmtId="0" fontId="12" fillId="35" borderId="111" xfId="143" applyFont="1" applyFill="1" applyBorder="1" applyAlignment="1">
      <alignment horizontal="center" vertical="center"/>
    </xf>
    <xf numFmtId="0" fontId="12" fillId="35" borderId="74" xfId="143" applyFont="1" applyFill="1" applyBorder="1" applyAlignment="1">
      <alignment horizontal="center" vertical="center"/>
    </xf>
    <xf numFmtId="0" fontId="13" fillId="0" borderId="74" xfId="143" applyFont="1" applyBorder="1" applyAlignment="1">
      <alignment horizontal="left" vertical="center"/>
    </xf>
    <xf numFmtId="0" fontId="13" fillId="0" borderId="75" xfId="143" applyFont="1" applyBorder="1" applyAlignment="1">
      <alignment horizontal="left" vertical="center"/>
    </xf>
    <xf numFmtId="0" fontId="11" fillId="31" borderId="12" xfId="0" applyFont="1" applyFill="1" applyBorder="1" applyAlignment="1">
      <alignment horizontal="center" vertical="center" wrapText="1"/>
    </xf>
    <xf numFmtId="0" fontId="11" fillId="31" borderId="0" xfId="0" applyFont="1" applyFill="1" applyAlignment="1">
      <alignment horizontal="center" vertical="center" wrapText="1"/>
    </xf>
    <xf numFmtId="0" fontId="11" fillId="31" borderId="79" xfId="0" applyFont="1" applyFill="1" applyBorder="1" applyAlignment="1">
      <alignment horizontal="center" vertical="center" wrapText="1"/>
    </xf>
    <xf numFmtId="0" fontId="11" fillId="31" borderId="13" xfId="0" applyFont="1" applyFill="1" applyBorder="1" applyAlignment="1">
      <alignment horizontal="center" vertical="center" wrapText="1"/>
    </xf>
    <xf numFmtId="0" fontId="11" fillId="31" borderId="55" xfId="0" applyFont="1" applyFill="1" applyBorder="1" applyAlignment="1">
      <alignment horizontal="center" vertical="center" wrapText="1"/>
    </xf>
    <xf numFmtId="0" fontId="11" fillId="31" borderId="80" xfId="0" applyFont="1" applyFill="1" applyBorder="1" applyAlignment="1">
      <alignment horizontal="center" vertical="center" wrapText="1"/>
    </xf>
    <xf numFmtId="0" fontId="11" fillId="0" borderId="0" xfId="0" applyFont="1" applyAlignment="1">
      <alignment horizontal="center" vertical="center"/>
    </xf>
    <xf numFmtId="0" fontId="11" fillId="0" borderId="79" xfId="0" applyFont="1" applyBorder="1" applyAlignment="1">
      <alignment horizontal="center" vertical="center"/>
    </xf>
    <xf numFmtId="0" fontId="11" fillId="35" borderId="0" xfId="0" applyFont="1" applyFill="1" applyAlignment="1">
      <alignment horizontal="center" vertical="center"/>
    </xf>
    <xf numFmtId="0" fontId="13" fillId="0" borderId="0" xfId="0" applyFont="1" applyAlignment="1">
      <alignment horizontal="left" vertical="center"/>
    </xf>
    <xf numFmtId="0" fontId="11" fillId="0" borderId="0" xfId="0" applyFont="1" applyAlignment="1">
      <alignment horizontal="left" vertical="center" shrinkToFit="1"/>
    </xf>
    <xf numFmtId="0" fontId="11" fillId="0" borderId="51" xfId="0" applyFont="1" applyBorder="1" applyAlignment="1">
      <alignment horizontal="left" vertical="center" shrinkToFit="1"/>
    </xf>
    <xf numFmtId="0" fontId="11" fillId="31" borderId="16" xfId="143" applyFont="1" applyFill="1" applyBorder="1" applyAlignment="1">
      <alignment horizontal="center" vertical="center" wrapText="1"/>
    </xf>
    <xf numFmtId="0" fontId="11" fillId="31" borderId="83" xfId="143" applyFont="1" applyFill="1" applyBorder="1" applyAlignment="1">
      <alignment horizontal="center" vertical="center" wrapText="1"/>
    </xf>
    <xf numFmtId="0" fontId="11" fillId="31" borderId="156" xfId="143" applyFont="1" applyFill="1" applyBorder="1" applyAlignment="1">
      <alignment horizontal="center" vertical="center" wrapText="1"/>
    </xf>
    <xf numFmtId="0" fontId="11" fillId="31" borderId="12" xfId="143" applyFont="1" applyFill="1" applyBorder="1" applyAlignment="1">
      <alignment horizontal="center" vertical="center" wrapText="1"/>
    </xf>
    <xf numFmtId="0" fontId="11" fillId="31" borderId="0" xfId="143" applyFont="1" applyFill="1" applyAlignment="1">
      <alignment horizontal="center" vertical="center" wrapText="1"/>
    </xf>
    <xf numFmtId="0" fontId="11" fillId="31" borderId="79" xfId="143" applyFont="1" applyFill="1" applyBorder="1" applyAlignment="1">
      <alignment horizontal="center" vertical="center" wrapText="1"/>
    </xf>
    <xf numFmtId="0" fontId="11" fillId="31" borderId="25" xfId="143" applyFont="1" applyFill="1" applyBorder="1" applyAlignment="1">
      <alignment horizontal="center" vertical="center" wrapText="1"/>
    </xf>
    <xf numFmtId="0" fontId="11" fillId="31" borderId="31" xfId="143" applyFont="1" applyFill="1" applyBorder="1" applyAlignment="1">
      <alignment horizontal="center" vertical="center" wrapText="1"/>
    </xf>
    <xf numFmtId="0" fontId="11" fillId="31" borderId="157" xfId="143" applyFont="1" applyFill="1" applyBorder="1" applyAlignment="1">
      <alignment horizontal="center" vertical="center" wrapText="1"/>
    </xf>
    <xf numFmtId="0" fontId="11" fillId="0" borderId="158" xfId="0" applyFont="1" applyBorder="1" applyAlignment="1">
      <alignment horizontal="center" vertical="center" shrinkToFit="1"/>
    </xf>
    <xf numFmtId="0" fontId="11" fillId="0" borderId="109" xfId="0" applyFont="1" applyBorder="1" applyAlignment="1">
      <alignment horizontal="center" vertical="center" shrinkToFit="1"/>
    </xf>
    <xf numFmtId="0" fontId="11" fillId="0" borderId="159" xfId="0" applyFont="1" applyBorder="1" applyAlignment="1">
      <alignment horizontal="center" vertical="center" shrinkToFit="1"/>
    </xf>
    <xf numFmtId="0" fontId="11" fillId="35" borderId="158" xfId="0" applyFont="1" applyFill="1" applyBorder="1" applyAlignment="1">
      <alignment horizontal="center" vertical="center"/>
    </xf>
    <xf numFmtId="0" fontId="11" fillId="0" borderId="109" xfId="0" applyFont="1" applyBorder="1" applyAlignment="1">
      <alignment horizontal="left" vertical="center" shrinkToFit="1"/>
    </xf>
    <xf numFmtId="0" fontId="11" fillId="0" borderId="126" xfId="143" applyFont="1" applyBorder="1" applyAlignment="1">
      <alignment horizontal="left" vertical="center"/>
    </xf>
    <xf numFmtId="0" fontId="11" fillId="0" borderId="83" xfId="143" applyFont="1" applyBorder="1" applyAlignment="1">
      <alignment horizontal="left" vertical="center"/>
    </xf>
    <xf numFmtId="0" fontId="11" fillId="0" borderId="156" xfId="143" applyFont="1" applyBorder="1" applyAlignment="1">
      <alignment horizontal="left" vertical="center"/>
    </xf>
    <xf numFmtId="0" fontId="11" fillId="0" borderId="160" xfId="143" applyFont="1" applyBorder="1" applyAlignment="1">
      <alignment horizontal="left" vertical="center"/>
    </xf>
    <xf numFmtId="0" fontId="11" fillId="0" borderId="31" xfId="143" applyFont="1" applyBorder="1" applyAlignment="1">
      <alignment horizontal="left" vertical="center"/>
    </xf>
    <xf numFmtId="0" fontId="11" fillId="0" borderId="157" xfId="143" applyFont="1" applyBorder="1" applyAlignment="1">
      <alignment horizontal="left" vertical="center"/>
    </xf>
    <xf numFmtId="0" fontId="11" fillId="35" borderId="126" xfId="143" applyFont="1" applyFill="1" applyBorder="1" applyAlignment="1">
      <alignment horizontal="center" vertical="center"/>
    </xf>
    <xf numFmtId="0" fontId="11" fillId="35" borderId="83" xfId="143" applyFont="1" applyFill="1" applyBorder="1" applyAlignment="1">
      <alignment horizontal="center" vertical="center"/>
    </xf>
    <xf numFmtId="0" fontId="11" fillId="35" borderId="156" xfId="143" applyFont="1" applyFill="1" applyBorder="1" applyAlignment="1">
      <alignment horizontal="center" vertical="center"/>
    </xf>
    <xf numFmtId="0" fontId="13" fillId="0" borderId="126" xfId="143" applyFont="1" applyBorder="1" applyAlignment="1">
      <alignment horizontal="left" vertical="center"/>
    </xf>
    <xf numFmtId="0" fontId="13" fillId="0" borderId="83" xfId="143" applyFont="1" applyBorder="1" applyAlignment="1">
      <alignment horizontal="left" vertical="center"/>
    </xf>
    <xf numFmtId="0" fontId="13" fillId="0" borderId="106" xfId="143" applyFont="1" applyBorder="1" applyAlignment="1">
      <alignment horizontal="left" vertical="center"/>
    </xf>
    <xf numFmtId="0" fontId="11" fillId="35" borderId="161" xfId="143" applyFont="1" applyFill="1" applyBorder="1" applyAlignment="1">
      <alignment horizontal="center" vertical="center"/>
    </xf>
    <xf numFmtId="0" fontId="11" fillId="35" borderId="0" xfId="143" applyFont="1" applyFill="1" applyAlignment="1">
      <alignment horizontal="center" vertical="center"/>
    </xf>
    <xf numFmtId="0" fontId="13" fillId="0" borderId="31" xfId="143" applyFont="1" applyBorder="1" applyAlignment="1">
      <alignment horizontal="left" vertical="center"/>
    </xf>
    <xf numFmtId="0" fontId="13" fillId="0" borderId="49" xfId="143" applyFont="1" applyBorder="1" applyAlignment="1">
      <alignment horizontal="left" vertical="center"/>
    </xf>
    <xf numFmtId="0" fontId="11" fillId="0" borderId="161" xfId="143" applyFont="1" applyBorder="1" applyAlignment="1">
      <alignment horizontal="left" vertical="center"/>
    </xf>
    <xf numFmtId="0" fontId="11" fillId="0" borderId="0" xfId="143" applyFont="1" applyAlignment="1">
      <alignment horizontal="left" vertical="center"/>
    </xf>
    <xf numFmtId="0" fontId="11" fillId="0" borderId="79" xfId="143" applyFont="1" applyBorder="1" applyAlignment="1">
      <alignment horizontal="left" vertical="center"/>
    </xf>
    <xf numFmtId="0" fontId="11" fillId="35" borderId="162" xfId="143" applyFont="1" applyFill="1" applyBorder="1" applyAlignment="1">
      <alignment horizontal="center" vertical="center"/>
    </xf>
    <xf numFmtId="0" fontId="11" fillId="35" borderId="50" xfId="143" applyFont="1" applyFill="1" applyBorder="1" applyAlignment="1">
      <alignment horizontal="center" vertical="center"/>
    </xf>
    <xf numFmtId="0" fontId="14" fillId="0" borderId="0" xfId="143" applyFont="1" applyAlignment="1">
      <alignment horizontal="left" vertical="center"/>
    </xf>
    <xf numFmtId="0" fontId="11" fillId="35" borderId="160" xfId="143" applyFont="1" applyFill="1" applyBorder="1" applyAlignment="1">
      <alignment horizontal="center" vertical="center"/>
    </xf>
    <xf numFmtId="0" fontId="11" fillId="35" borderId="31" xfId="143" applyFont="1" applyFill="1" applyBorder="1" applyAlignment="1">
      <alignment horizontal="center" vertical="center"/>
    </xf>
    <xf numFmtId="0" fontId="12" fillId="35" borderId="126" xfId="143" applyFont="1" applyFill="1" applyBorder="1" applyAlignment="1">
      <alignment horizontal="center" vertical="center"/>
    </xf>
    <xf numFmtId="0" fontId="12" fillId="35" borderId="83" xfId="143" applyFont="1" applyFill="1" applyBorder="1" applyAlignment="1">
      <alignment horizontal="center" vertical="center"/>
    </xf>
    <xf numFmtId="0" fontId="11" fillId="0" borderId="126" xfId="143" applyFont="1" applyBorder="1" applyAlignment="1">
      <alignment horizontal="center" vertical="center"/>
    </xf>
    <xf numFmtId="0" fontId="11" fillId="0" borderId="83" xfId="143" applyFont="1" applyBorder="1" applyAlignment="1">
      <alignment horizontal="center" vertical="center"/>
    </xf>
    <xf numFmtId="0" fontId="13" fillId="0" borderId="0" xfId="143" applyFont="1" applyAlignment="1">
      <alignment horizontal="left" vertical="center"/>
    </xf>
    <xf numFmtId="0" fontId="13" fillId="0" borderId="51" xfId="143" applyFont="1" applyBorder="1" applyAlignment="1">
      <alignment horizontal="left" vertical="center"/>
    </xf>
    <xf numFmtId="0" fontId="12" fillId="0" borderId="124" xfId="143" applyFont="1" applyBorder="1" applyAlignment="1">
      <alignment horizontal="left" vertical="center"/>
    </xf>
    <xf numFmtId="0" fontId="12" fillId="0" borderId="125" xfId="143" applyFont="1" applyBorder="1" applyAlignment="1">
      <alignment horizontal="left" vertical="center"/>
    </xf>
    <xf numFmtId="0" fontId="12" fillId="31" borderId="141" xfId="143" applyFont="1" applyFill="1" applyBorder="1" applyAlignment="1">
      <alignment horizontal="center" vertical="center" wrapText="1"/>
    </xf>
    <xf numFmtId="0" fontId="12" fillId="31" borderId="50" xfId="143" applyFont="1" applyFill="1" applyBorder="1" applyAlignment="1">
      <alignment horizontal="center" vertical="center" wrapText="1"/>
    </xf>
    <xf numFmtId="0" fontId="12" fillId="31" borderId="48" xfId="143" applyFont="1" applyFill="1" applyBorder="1" applyAlignment="1">
      <alignment horizontal="center" vertical="center" wrapText="1"/>
    </xf>
    <xf numFmtId="0" fontId="12" fillId="0" borderId="127" xfId="143" applyFont="1" applyBorder="1" applyAlignment="1">
      <alignment horizontal="left" vertical="center" wrapText="1"/>
    </xf>
    <xf numFmtId="0" fontId="12" fillId="0" borderId="46" xfId="143" applyFont="1" applyBorder="1" applyAlignment="1">
      <alignment horizontal="left" vertical="center" wrapText="1"/>
    </xf>
    <xf numFmtId="0" fontId="12" fillId="0" borderId="72" xfId="143" applyFont="1" applyBorder="1" applyAlignment="1">
      <alignment horizontal="left" vertical="center" wrapText="1"/>
    </xf>
    <xf numFmtId="0" fontId="12" fillId="35" borderId="50" xfId="143" applyFont="1" applyFill="1" applyBorder="1" applyAlignment="1">
      <alignment horizontal="center" vertical="center" wrapText="1"/>
    </xf>
    <xf numFmtId="0" fontId="12" fillId="0" borderId="121" xfId="143" applyFont="1" applyBorder="1" applyAlignment="1">
      <alignment horizontal="left" vertical="center"/>
    </xf>
    <xf numFmtId="0" fontId="12" fillId="0" borderId="122" xfId="143" applyFont="1" applyBorder="1" applyAlignment="1">
      <alignment horizontal="left" vertical="center"/>
    </xf>
    <xf numFmtId="0" fontId="12" fillId="31" borderId="163" xfId="143" applyFont="1" applyFill="1" applyBorder="1" applyAlignment="1">
      <alignment horizontal="center" vertical="center"/>
    </xf>
    <xf numFmtId="0" fontId="12" fillId="31" borderId="164" xfId="143" applyFont="1" applyFill="1" applyBorder="1" applyAlignment="1">
      <alignment horizontal="center" vertical="center"/>
    </xf>
    <xf numFmtId="0" fontId="12" fillId="31" borderId="127" xfId="143" applyFont="1" applyFill="1" applyBorder="1" applyAlignment="1">
      <alignment horizontal="left" vertical="center"/>
    </xf>
    <xf numFmtId="0" fontId="12" fillId="31" borderId="46" xfId="143" applyFont="1" applyFill="1" applyBorder="1" applyAlignment="1">
      <alignment horizontal="left" vertical="center"/>
    </xf>
    <xf numFmtId="0" fontId="12" fillId="31" borderId="0" xfId="143" applyFont="1" applyFill="1" applyAlignment="1">
      <alignment horizontal="left" vertical="center"/>
    </xf>
    <xf numFmtId="0" fontId="111" fillId="35" borderId="10" xfId="143" applyFont="1" applyFill="1" applyBorder="1" applyAlignment="1">
      <alignment horizontal="center" vertical="center" wrapText="1"/>
    </xf>
    <xf numFmtId="0" fontId="111" fillId="35" borderId="50" xfId="143" applyFont="1" applyFill="1" applyBorder="1" applyAlignment="1">
      <alignment horizontal="center" vertical="center" wrapText="1"/>
    </xf>
    <xf numFmtId="0" fontId="12" fillId="0" borderId="50" xfId="143" applyFont="1" applyBorder="1" applyAlignment="1">
      <alignment horizontal="left" vertical="center" wrapText="1"/>
    </xf>
    <xf numFmtId="0" fontId="12" fillId="0" borderId="48" xfId="143" applyFont="1" applyBorder="1" applyAlignment="1">
      <alignment horizontal="left" vertical="center" wrapText="1"/>
    </xf>
    <xf numFmtId="0" fontId="11" fillId="0" borderId="55" xfId="143" applyFont="1" applyBorder="1" applyAlignment="1">
      <alignment horizontal="center" vertical="top" shrinkToFit="1"/>
    </xf>
    <xf numFmtId="0" fontId="13" fillId="41" borderId="165" xfId="143" applyFont="1" applyFill="1" applyBorder="1" applyAlignment="1">
      <alignment horizontal="center" vertical="center" wrapText="1"/>
    </xf>
    <xf numFmtId="0" fontId="13" fillId="41" borderId="71" xfId="143" applyFont="1" applyFill="1" applyBorder="1" applyAlignment="1">
      <alignment horizontal="center" vertical="center" wrapText="1"/>
    </xf>
    <xf numFmtId="0" fontId="13" fillId="41" borderId="166" xfId="143" applyFont="1" applyFill="1" applyBorder="1" applyAlignment="1">
      <alignment horizontal="center" vertical="center" wrapText="1"/>
    </xf>
    <xf numFmtId="0" fontId="13" fillId="41" borderId="167" xfId="143" applyFont="1" applyFill="1" applyBorder="1" applyAlignment="1">
      <alignment horizontal="center" vertical="center" wrapText="1"/>
    </xf>
    <xf numFmtId="0" fontId="13" fillId="41" borderId="0" xfId="143" applyFont="1" applyFill="1" applyAlignment="1">
      <alignment horizontal="center" vertical="center" wrapText="1"/>
    </xf>
    <xf numFmtId="0" fontId="13" fillId="41" borderId="15" xfId="143" applyFont="1" applyFill="1" applyBorder="1" applyAlignment="1">
      <alignment horizontal="center" vertical="center" wrapText="1"/>
    </xf>
    <xf numFmtId="0" fontId="12" fillId="0" borderId="70" xfId="143" applyFont="1" applyBorder="1" applyAlignment="1">
      <alignment horizontal="left" vertical="center"/>
    </xf>
    <xf numFmtId="0" fontId="12" fillId="0" borderId="71" xfId="143" applyFont="1" applyBorder="1" applyAlignment="1">
      <alignment horizontal="left" vertical="center"/>
    </xf>
    <xf numFmtId="0" fontId="12" fillId="33" borderId="67" xfId="143" applyFont="1" applyFill="1" applyBorder="1" applyAlignment="1">
      <alignment horizontal="center" vertical="center"/>
    </xf>
    <xf numFmtId="0" fontId="12" fillId="0" borderId="67" xfId="143" applyFont="1" applyBorder="1" applyAlignment="1">
      <alignment horizontal="center" vertical="center"/>
    </xf>
    <xf numFmtId="0" fontId="12" fillId="33" borderId="67" xfId="143" applyFont="1" applyFill="1" applyBorder="1" applyAlignment="1">
      <alignment horizontal="center" vertical="center" shrinkToFit="1"/>
    </xf>
    <xf numFmtId="0" fontId="12" fillId="0" borderId="168" xfId="143" applyFont="1" applyBorder="1" applyAlignment="1">
      <alignment horizontal="center" vertical="center"/>
    </xf>
    <xf numFmtId="0" fontId="12" fillId="0" borderId="169" xfId="143" applyFont="1" applyBorder="1" applyAlignment="1">
      <alignment horizontal="center" vertical="center"/>
    </xf>
    <xf numFmtId="0" fontId="12" fillId="0" borderId="124" xfId="143" applyFont="1" applyBorder="1" applyAlignment="1">
      <alignment horizontal="center" vertical="center"/>
    </xf>
    <xf numFmtId="0" fontId="12" fillId="0" borderId="71" xfId="143" applyFont="1" applyBorder="1" applyAlignment="1">
      <alignment horizontal="center" vertical="center"/>
    </xf>
    <xf numFmtId="0" fontId="12" fillId="0" borderId="170" xfId="143" applyFont="1" applyBorder="1" applyAlignment="1">
      <alignment horizontal="center" vertical="center"/>
    </xf>
    <xf numFmtId="0" fontId="12" fillId="35" borderId="123" xfId="143" applyFont="1" applyFill="1" applyBorder="1" applyAlignment="1">
      <alignment horizontal="center" vertical="center"/>
    </xf>
    <xf numFmtId="0" fontId="12" fillId="35" borderId="124" xfId="143" applyFont="1" applyFill="1" applyBorder="1" applyAlignment="1">
      <alignment horizontal="center" vertical="center"/>
    </xf>
    <xf numFmtId="0" fontId="12" fillId="0" borderId="124" xfId="143" applyFont="1" applyBorder="1" applyAlignment="1">
      <alignment horizontal="left" vertical="center" shrinkToFit="1"/>
    </xf>
    <xf numFmtId="0" fontId="11" fillId="0" borderId="55" xfId="143" applyFont="1" applyBorder="1" applyAlignment="1">
      <alignment horizontal="left" vertical="top" wrapText="1"/>
    </xf>
    <xf numFmtId="0" fontId="11" fillId="0" borderId="64" xfId="143" applyFont="1" applyBorder="1" applyAlignment="1">
      <alignment horizontal="left" vertical="top" wrapText="1"/>
    </xf>
    <xf numFmtId="0" fontId="12" fillId="31" borderId="10" xfId="143" applyFont="1" applyFill="1" applyBorder="1" applyAlignment="1">
      <alignment horizontal="center" vertical="center" wrapText="1" shrinkToFit="1"/>
    </xf>
    <xf numFmtId="0" fontId="12" fillId="31" borderId="50" xfId="143" applyFont="1" applyFill="1" applyBorder="1" applyAlignment="1">
      <alignment horizontal="center" vertical="center" wrapText="1" shrinkToFit="1"/>
    </xf>
    <xf numFmtId="0" fontId="12" fillId="31" borderId="14" xfId="143" applyFont="1" applyFill="1" applyBorder="1" applyAlignment="1">
      <alignment horizontal="center" vertical="center" wrapText="1" shrinkToFit="1"/>
    </xf>
    <xf numFmtId="0" fontId="12" fillId="31" borderId="12" xfId="143" applyFont="1" applyFill="1" applyBorder="1" applyAlignment="1">
      <alignment horizontal="center" vertical="center" wrapText="1" shrinkToFit="1"/>
    </xf>
    <xf numFmtId="0" fontId="12" fillId="31" borderId="0" xfId="143" applyFont="1" applyFill="1" applyAlignment="1">
      <alignment horizontal="center" vertical="center" wrapText="1" shrinkToFit="1"/>
    </xf>
    <xf numFmtId="0" fontId="12" fillId="31" borderId="15" xfId="143" applyFont="1" applyFill="1" applyBorder="1" applyAlignment="1">
      <alignment horizontal="center" vertical="center" wrapText="1" shrinkToFit="1"/>
    </xf>
    <xf numFmtId="0" fontId="11" fillId="31" borderId="10" xfId="143" applyFont="1" applyFill="1" applyBorder="1" applyAlignment="1">
      <alignment horizontal="center" vertical="center" wrapText="1"/>
    </xf>
    <xf numFmtId="0" fontId="11" fillId="31" borderId="50" xfId="143" applyFont="1" applyFill="1" applyBorder="1" applyAlignment="1">
      <alignment horizontal="center" vertical="center" wrapText="1"/>
    </xf>
    <xf numFmtId="0" fontId="11" fillId="31" borderId="143" xfId="143" applyFont="1" applyFill="1" applyBorder="1" applyAlignment="1">
      <alignment horizontal="center" vertical="center" wrapText="1"/>
    </xf>
    <xf numFmtId="0" fontId="11" fillId="0" borderId="162" xfId="143" applyFont="1" applyBorder="1" applyAlignment="1">
      <alignment horizontal="left" vertical="center"/>
    </xf>
    <xf numFmtId="0" fontId="11" fillId="0" borderId="50" xfId="143" applyFont="1" applyBorder="1" applyAlignment="1">
      <alignment horizontal="left" vertical="center"/>
    </xf>
    <xf numFmtId="0" fontId="11" fillId="0" borderId="143" xfId="143" applyFont="1" applyBorder="1" applyAlignment="1">
      <alignment horizontal="left" vertical="center"/>
    </xf>
    <xf numFmtId="0" fontId="12" fillId="0" borderId="50" xfId="143" applyFont="1" applyBorder="1" applyAlignment="1">
      <alignment horizontal="left" vertical="center" wrapText="1" shrinkToFit="1"/>
    </xf>
    <xf numFmtId="0" fontId="12" fillId="0" borderId="48" xfId="143" applyFont="1" applyBorder="1" applyAlignment="1">
      <alignment horizontal="left" vertical="center" wrapText="1" shrinkToFit="1"/>
    </xf>
    <xf numFmtId="0" fontId="12" fillId="0" borderId="0" xfId="143" applyFont="1" applyAlignment="1">
      <alignment horizontal="left" vertical="center" wrapText="1" shrinkToFit="1"/>
    </xf>
    <xf numFmtId="0" fontId="12" fillId="0" borderId="51" xfId="143" applyFont="1" applyBorder="1" applyAlignment="1">
      <alignment horizontal="left" vertical="center" wrapText="1" shrinkToFit="1"/>
    </xf>
    <xf numFmtId="0" fontId="12" fillId="35" borderId="12" xfId="143" applyFont="1" applyFill="1" applyBorder="1" applyAlignment="1">
      <alignment horizontal="left" vertical="center" wrapText="1" shrinkToFit="1"/>
    </xf>
    <xf numFmtId="0" fontId="12" fillId="35" borderId="0" xfId="143" applyFont="1" applyFill="1" applyAlignment="1">
      <alignment horizontal="left" vertical="center" wrapText="1" shrinkToFit="1"/>
    </xf>
    <xf numFmtId="0" fontId="12" fillId="35" borderId="65" xfId="143" applyFont="1" applyFill="1" applyBorder="1" applyAlignment="1">
      <alignment horizontal="left" vertical="center" wrapText="1" shrinkToFit="1"/>
    </xf>
    <xf numFmtId="0" fontId="12" fillId="35" borderId="68" xfId="143" applyFont="1" applyFill="1" applyBorder="1" applyAlignment="1">
      <alignment horizontal="left" vertical="center" wrapText="1" shrinkToFit="1"/>
    </xf>
    <xf numFmtId="0" fontId="12" fillId="0" borderId="68" xfId="143" applyFont="1" applyBorder="1" applyAlignment="1">
      <alignment horizontal="left" vertical="center" wrapText="1" shrinkToFit="1"/>
    </xf>
    <xf numFmtId="0" fontId="12" fillId="35" borderId="0" xfId="143" applyFont="1" applyFill="1" applyAlignment="1">
      <alignment horizontal="center" vertical="center" wrapText="1" shrinkToFit="1"/>
    </xf>
    <xf numFmtId="0" fontId="12" fillId="35" borderId="68" xfId="143" applyFont="1" applyFill="1" applyBorder="1" applyAlignment="1">
      <alignment horizontal="center" vertical="center" wrapText="1" shrinkToFit="1"/>
    </xf>
    <xf numFmtId="0" fontId="12" fillId="35" borderId="0" xfId="143" applyFont="1" applyFill="1" applyAlignment="1">
      <alignment horizontal="center" vertical="center" shrinkToFit="1"/>
    </xf>
    <xf numFmtId="0" fontId="12" fillId="35" borderId="68" xfId="143" applyFont="1" applyFill="1" applyBorder="1" applyAlignment="1">
      <alignment horizontal="center" vertical="center" shrinkToFit="1"/>
    </xf>
    <xf numFmtId="0" fontId="12" fillId="0" borderId="69" xfId="143" applyFont="1" applyBorder="1" applyAlignment="1">
      <alignment horizontal="left" vertical="center" wrapText="1" shrinkToFit="1"/>
    </xf>
    <xf numFmtId="0" fontId="12" fillId="41" borderId="56" xfId="143" applyFont="1" applyFill="1" applyBorder="1" applyAlignment="1">
      <alignment horizontal="center" vertical="center" shrinkToFit="1"/>
    </xf>
    <xf numFmtId="0" fontId="12" fillId="41" borderId="82" xfId="143" applyFont="1" applyFill="1" applyBorder="1" applyAlignment="1">
      <alignment horizontal="center" vertical="center" shrinkToFit="1"/>
    </xf>
    <xf numFmtId="0" fontId="12" fillId="31" borderId="171" xfId="143" applyFont="1" applyFill="1" applyBorder="1" applyAlignment="1">
      <alignment horizontal="center" vertical="center" shrinkToFit="1"/>
    </xf>
    <xf numFmtId="0" fontId="12" fillId="31" borderId="172" xfId="143" applyFont="1" applyFill="1" applyBorder="1" applyAlignment="1">
      <alignment horizontal="center" vertical="center" shrinkToFit="1"/>
    </xf>
    <xf numFmtId="0" fontId="12" fillId="31" borderId="173" xfId="143" applyFont="1" applyFill="1" applyBorder="1" applyAlignment="1">
      <alignment horizontal="center" vertical="center" shrinkToFit="1"/>
    </xf>
    <xf numFmtId="0" fontId="12" fillId="31" borderId="174" xfId="143" applyFont="1" applyFill="1" applyBorder="1" applyAlignment="1">
      <alignment horizontal="center" vertical="center" shrinkToFit="1"/>
    </xf>
    <xf numFmtId="0" fontId="12" fillId="31" borderId="175" xfId="143" applyFont="1" applyFill="1" applyBorder="1" applyAlignment="1">
      <alignment horizontal="center" vertical="center" shrinkToFit="1"/>
    </xf>
    <xf numFmtId="0" fontId="12" fillId="31" borderId="176" xfId="143" applyFont="1" applyFill="1" applyBorder="1" applyAlignment="1">
      <alignment horizontal="center" vertical="center" shrinkToFit="1"/>
    </xf>
    <xf numFmtId="0" fontId="12" fillId="41" borderId="129" xfId="143" applyFont="1" applyFill="1" applyBorder="1" applyAlignment="1">
      <alignment horizontal="center" vertical="center" shrinkToFit="1"/>
    </xf>
    <xf numFmtId="0" fontId="12" fillId="41" borderId="11" xfId="143" applyFont="1" applyFill="1" applyBorder="1" applyAlignment="1">
      <alignment horizontal="center" vertical="center" shrinkToFit="1"/>
    </xf>
    <xf numFmtId="0" fontId="12" fillId="41" borderId="91" xfId="143" applyFont="1" applyFill="1" applyBorder="1" applyAlignment="1">
      <alignment horizontal="center" vertical="center" shrinkToFit="1"/>
    </xf>
    <xf numFmtId="0" fontId="12" fillId="35" borderId="10" xfId="143" applyFont="1" applyFill="1" applyBorder="1" applyAlignment="1">
      <alignment horizontal="left" vertical="center" wrapText="1" shrinkToFit="1"/>
    </xf>
    <xf numFmtId="0" fontId="12" fillId="35" borderId="50" xfId="143" applyFont="1" applyFill="1" applyBorder="1" applyAlignment="1">
      <alignment horizontal="left" vertical="center" wrapText="1" shrinkToFit="1"/>
    </xf>
    <xf numFmtId="0" fontId="12" fillId="35" borderId="50" xfId="143" applyFont="1" applyFill="1" applyBorder="1" applyAlignment="1">
      <alignment horizontal="center" vertical="center" shrinkToFit="1"/>
    </xf>
    <xf numFmtId="0" fontId="12" fillId="41" borderId="10" xfId="143" applyFont="1" applyFill="1" applyBorder="1" applyAlignment="1">
      <alignment horizontal="center" vertical="center" shrinkToFit="1"/>
    </xf>
    <xf numFmtId="0" fontId="12" fillId="41" borderId="50" xfId="143" applyFont="1" applyFill="1" applyBorder="1" applyAlignment="1">
      <alignment horizontal="center" vertical="center" shrinkToFit="1"/>
    </xf>
    <xf numFmtId="0" fontId="12" fillId="41" borderId="14" xfId="143" applyFont="1" applyFill="1" applyBorder="1" applyAlignment="1">
      <alignment horizontal="center" vertical="center" shrinkToFit="1"/>
    </xf>
    <xf numFmtId="0" fontId="12" fillId="41" borderId="13" xfId="143" applyFont="1" applyFill="1" applyBorder="1" applyAlignment="1">
      <alignment horizontal="center" vertical="center" shrinkToFit="1"/>
    </xf>
    <xf numFmtId="0" fontId="12" fillId="41" borderId="55" xfId="143" applyFont="1" applyFill="1" applyBorder="1" applyAlignment="1">
      <alignment horizontal="center" vertical="center" shrinkToFit="1"/>
    </xf>
    <xf numFmtId="0" fontId="12" fillId="41" borderId="22" xfId="143" applyFont="1" applyFill="1" applyBorder="1" applyAlignment="1">
      <alignment horizontal="center" vertical="center" shrinkToFit="1"/>
    </xf>
    <xf numFmtId="0" fontId="12" fillId="36" borderId="56" xfId="143" applyFont="1" applyFill="1" applyBorder="1" applyAlignment="1">
      <alignment horizontal="center" vertical="center" shrinkToFit="1"/>
    </xf>
    <xf numFmtId="0" fontId="12" fillId="36" borderId="82" xfId="143" applyFont="1" applyFill="1" applyBorder="1" applyAlignment="1">
      <alignment horizontal="center" vertical="center" shrinkToFit="1"/>
    </xf>
    <xf numFmtId="0" fontId="12" fillId="31" borderId="56" xfId="143" applyFont="1" applyFill="1" applyBorder="1" applyAlignment="1">
      <alignment horizontal="center" vertical="center" shrinkToFit="1"/>
    </xf>
    <xf numFmtId="0" fontId="12" fillId="31" borderId="82" xfId="143" applyFont="1" applyFill="1" applyBorder="1" applyAlignment="1">
      <alignment horizontal="center" vertical="center" shrinkToFit="1"/>
    </xf>
    <xf numFmtId="0" fontId="7" fillId="0" borderId="50" xfId="143" applyFont="1" applyBorder="1" applyAlignment="1">
      <alignment horizontal="center" vertical="center" shrinkToFit="1"/>
    </xf>
    <xf numFmtId="0" fontId="7" fillId="0" borderId="48" xfId="143" applyFont="1" applyBorder="1" applyAlignment="1">
      <alignment horizontal="center" vertical="center" shrinkToFit="1"/>
    </xf>
    <xf numFmtId="0" fontId="12" fillId="35" borderId="13" xfId="143" applyFont="1" applyFill="1" applyBorder="1" applyAlignment="1" applyProtection="1">
      <alignment horizontal="center" vertical="center"/>
      <protection locked="0"/>
    </xf>
    <xf numFmtId="0" fontId="12" fillId="35" borderId="55" xfId="143" applyFont="1" applyFill="1" applyBorder="1" applyAlignment="1" applyProtection="1">
      <alignment horizontal="center" vertical="center"/>
      <protection locked="0"/>
    </xf>
    <xf numFmtId="0" fontId="12" fillId="0" borderId="55" xfId="143" applyFont="1" applyBorder="1" applyAlignment="1">
      <alignment horizontal="left" vertical="center" wrapText="1"/>
    </xf>
    <xf numFmtId="0" fontId="11" fillId="0" borderId="55" xfId="143" applyFont="1" applyBorder="1" applyAlignment="1">
      <alignment horizontal="left" vertical="center" shrinkToFit="1"/>
    </xf>
    <xf numFmtId="0" fontId="13" fillId="33" borderId="55" xfId="143" applyFont="1" applyFill="1" applyBorder="1" applyAlignment="1">
      <alignment horizontal="center" vertical="center" shrinkToFit="1"/>
    </xf>
    <xf numFmtId="0" fontId="128" fillId="0" borderId="55" xfId="143" applyBorder="1" applyAlignment="1">
      <alignment horizontal="center" vertical="center" shrinkToFit="1"/>
    </xf>
    <xf numFmtId="0" fontId="128" fillId="0" borderId="64" xfId="143" applyBorder="1" applyAlignment="1">
      <alignment horizontal="center" vertical="center" shrinkToFit="1"/>
    </xf>
    <xf numFmtId="0" fontId="12" fillId="35" borderId="50" xfId="143" applyFont="1" applyFill="1" applyBorder="1" applyAlignment="1">
      <alignment horizontal="center" vertical="center"/>
    </xf>
    <xf numFmtId="0" fontId="12" fillId="35" borderId="55" xfId="143" applyFont="1" applyFill="1" applyBorder="1" applyAlignment="1">
      <alignment horizontal="center" vertical="center"/>
    </xf>
    <xf numFmtId="0" fontId="12" fillId="0" borderId="64" xfId="143" applyFont="1" applyBorder="1" applyAlignment="1">
      <alignment horizontal="left" vertical="center" wrapText="1"/>
    </xf>
    <xf numFmtId="0" fontId="12" fillId="35" borderId="13" xfId="143" applyFont="1" applyFill="1" applyBorder="1" applyAlignment="1">
      <alignment horizontal="center" vertical="center" wrapText="1"/>
    </xf>
    <xf numFmtId="0" fontId="12" fillId="35" borderId="55" xfId="143" applyFont="1" applyFill="1" applyBorder="1" applyAlignment="1">
      <alignment horizontal="center" vertical="center" wrapText="1"/>
    </xf>
    <xf numFmtId="0" fontId="12" fillId="35" borderId="12" xfId="143" applyFont="1" applyFill="1" applyBorder="1" applyAlignment="1">
      <alignment horizontal="center" vertical="center" wrapText="1"/>
    </xf>
    <xf numFmtId="0" fontId="12" fillId="35" borderId="50" xfId="143" applyFont="1" applyFill="1" applyBorder="1" applyAlignment="1">
      <alignment horizontal="left" vertical="center" wrapText="1"/>
    </xf>
    <xf numFmtId="0" fontId="12" fillId="0" borderId="14" xfId="143" applyFont="1" applyBorder="1" applyAlignment="1">
      <alignment horizontal="left" vertical="center" wrapText="1"/>
    </xf>
    <xf numFmtId="0" fontId="12" fillId="0" borderId="12" xfId="143" applyFont="1" applyBorder="1" applyAlignment="1">
      <alignment horizontal="center" vertical="center"/>
    </xf>
    <xf numFmtId="0" fontId="12" fillId="41" borderId="141" xfId="143" applyFont="1" applyFill="1" applyBorder="1" applyAlignment="1">
      <alignment horizontal="center" vertical="center" wrapText="1"/>
    </xf>
    <xf numFmtId="0" fontId="12" fillId="41" borderId="50" xfId="143" applyFont="1" applyFill="1" applyBorder="1" applyAlignment="1">
      <alignment horizontal="center" vertical="center" wrapText="1"/>
    </xf>
    <xf numFmtId="0" fontId="12" fillId="41" borderId="14" xfId="143" applyFont="1" applyFill="1" applyBorder="1" applyAlignment="1">
      <alignment horizontal="center" vertical="center" wrapText="1"/>
    </xf>
    <xf numFmtId="0" fontId="12" fillId="41" borderId="113" xfId="143" applyFont="1" applyFill="1" applyBorder="1" applyAlignment="1">
      <alignment horizontal="center" vertical="center" wrapText="1"/>
    </xf>
    <xf numFmtId="0" fontId="12" fillId="41" borderId="0" xfId="143" applyFont="1" applyFill="1" applyAlignment="1">
      <alignment horizontal="center" vertical="center" wrapText="1"/>
    </xf>
    <xf numFmtId="0" fontId="12" fillId="41" borderId="15" xfId="143" applyFont="1" applyFill="1" applyBorder="1" applyAlignment="1">
      <alignment horizontal="center" vertical="center" wrapText="1"/>
    </xf>
    <xf numFmtId="0" fontId="12" fillId="41" borderId="140" xfId="143" applyFont="1" applyFill="1" applyBorder="1" applyAlignment="1">
      <alignment horizontal="center" vertical="center" wrapText="1"/>
    </xf>
    <xf numFmtId="0" fontId="12" fillId="41" borderId="55" xfId="143" applyFont="1" applyFill="1" applyBorder="1" applyAlignment="1">
      <alignment horizontal="center" vertical="center" wrapText="1"/>
    </xf>
    <xf numFmtId="0" fontId="12" fillId="41" borderId="22" xfId="143" applyFont="1" applyFill="1" applyBorder="1" applyAlignment="1">
      <alignment horizontal="center" vertical="center" wrapText="1"/>
    </xf>
    <xf numFmtId="0" fontId="12" fillId="35" borderId="10" xfId="143" applyFont="1" applyFill="1" applyBorder="1" applyAlignment="1" applyProtection="1">
      <alignment horizontal="center" vertical="center"/>
      <protection locked="0"/>
    </xf>
    <xf numFmtId="0" fontId="12" fillId="35" borderId="50" xfId="143" applyFont="1" applyFill="1" applyBorder="1" applyAlignment="1" applyProtection="1">
      <alignment horizontal="center" vertical="center"/>
      <protection locked="0"/>
    </xf>
    <xf numFmtId="0" fontId="12" fillId="0" borderId="50" xfId="143" applyFont="1" applyBorder="1" applyAlignment="1">
      <alignment horizontal="left" vertical="center" shrinkToFit="1"/>
    </xf>
    <xf numFmtId="0" fontId="12" fillId="41" borderId="127" xfId="143" applyFont="1" applyFill="1" applyBorder="1" applyAlignment="1">
      <alignment horizontal="center" vertical="center" wrapText="1"/>
    </xf>
    <xf numFmtId="0" fontId="12" fillId="41" borderId="46" xfId="143" applyFont="1" applyFill="1" applyBorder="1" applyAlignment="1">
      <alignment horizontal="center" vertical="center" wrapText="1"/>
    </xf>
    <xf numFmtId="0" fontId="12" fillId="41" borderId="63" xfId="143" applyFont="1" applyFill="1" applyBorder="1" applyAlignment="1">
      <alignment horizontal="center" vertical="center" wrapText="1"/>
    </xf>
    <xf numFmtId="0" fontId="12" fillId="0" borderId="55" xfId="143" applyFont="1" applyBorder="1" applyAlignment="1">
      <alignment horizontal="center" vertical="center"/>
    </xf>
    <xf numFmtId="0" fontId="12" fillId="41" borderId="62" xfId="143" applyFont="1" applyFill="1" applyBorder="1" applyAlignment="1">
      <alignment horizontal="center" vertical="center"/>
    </xf>
    <xf numFmtId="0" fontId="12" fillId="41" borderId="46" xfId="143" applyFont="1" applyFill="1" applyBorder="1" applyAlignment="1">
      <alignment horizontal="center" vertical="center"/>
    </xf>
    <xf numFmtId="0" fontId="12" fillId="41" borderId="63" xfId="143" applyFont="1" applyFill="1" applyBorder="1" applyAlignment="1">
      <alignment horizontal="center" vertical="center"/>
    </xf>
    <xf numFmtId="0" fontId="12" fillId="41" borderId="12" xfId="143" applyFont="1" applyFill="1" applyBorder="1" applyAlignment="1">
      <alignment horizontal="center" vertical="center"/>
    </xf>
    <xf numFmtId="0" fontId="12" fillId="41" borderId="0" xfId="143" applyFont="1" applyFill="1" applyAlignment="1">
      <alignment horizontal="center" vertical="center"/>
    </xf>
    <xf numFmtId="0" fontId="12" fillId="41" borderId="15" xfId="143" applyFont="1" applyFill="1" applyBorder="1" applyAlignment="1">
      <alignment horizontal="center" vertical="center"/>
    </xf>
    <xf numFmtId="0" fontId="12" fillId="41" borderId="13" xfId="143" applyFont="1" applyFill="1" applyBorder="1" applyAlignment="1">
      <alignment horizontal="center" vertical="center"/>
    </xf>
    <xf numFmtId="0" fontId="12" fillId="41" borderId="55" xfId="143" applyFont="1" applyFill="1" applyBorder="1" applyAlignment="1">
      <alignment horizontal="center" vertical="center"/>
    </xf>
    <xf numFmtId="0" fontId="12" fillId="41" borderId="22" xfId="143" applyFont="1" applyFill="1" applyBorder="1" applyAlignment="1">
      <alignment horizontal="center" vertical="center"/>
    </xf>
    <xf numFmtId="177" fontId="111" fillId="36" borderId="12" xfId="143" applyNumberFormat="1" applyFont="1" applyFill="1" applyBorder="1" applyAlignment="1">
      <alignment horizontal="center"/>
    </xf>
    <xf numFmtId="177" fontId="111" fillId="36" borderId="0" xfId="143" applyNumberFormat="1" applyFont="1" applyFill="1" applyAlignment="1">
      <alignment horizontal="center"/>
    </xf>
    <xf numFmtId="177" fontId="111" fillId="36" borderId="15" xfId="143" applyNumberFormat="1" applyFont="1" applyFill="1" applyBorder="1" applyAlignment="1">
      <alignment horizontal="center"/>
    </xf>
    <xf numFmtId="177" fontId="111" fillId="36" borderId="13" xfId="143" applyNumberFormat="1" applyFont="1" applyFill="1" applyBorder="1" applyAlignment="1">
      <alignment horizontal="center"/>
    </xf>
    <xf numFmtId="177" fontId="111" fillId="36" borderId="55" xfId="143" applyNumberFormat="1" applyFont="1" applyFill="1" applyBorder="1" applyAlignment="1">
      <alignment horizontal="center"/>
    </xf>
    <xf numFmtId="177" fontId="111" fillId="36" borderId="22" xfId="143" applyNumberFormat="1" applyFont="1" applyFill="1" applyBorder="1" applyAlignment="1">
      <alignment horizontal="center"/>
    </xf>
    <xf numFmtId="0" fontId="22" fillId="0" borderId="0" xfId="143" applyFont="1" applyAlignment="1">
      <alignment horizontal="left" vertical="center" shrinkToFit="1"/>
    </xf>
    <xf numFmtId="0" fontId="23" fillId="0" borderId="0" xfId="143" applyFont="1" applyAlignment="1">
      <alignment horizontal="center" vertical="center" shrinkToFit="1"/>
    </xf>
    <xf numFmtId="0" fontId="23" fillId="0" borderId="0" xfId="143" applyFont="1" applyAlignment="1">
      <alignment vertical="center" shrinkToFit="1"/>
    </xf>
    <xf numFmtId="0" fontId="7" fillId="0" borderId="0" xfId="143" applyFont="1" applyAlignment="1">
      <alignment horizontal="center" vertical="center"/>
    </xf>
    <xf numFmtId="0" fontId="128" fillId="0" borderId="0" xfId="143" applyAlignment="1">
      <alignment vertical="center"/>
    </xf>
    <xf numFmtId="0" fontId="5" fillId="0" borderId="0" xfId="143" applyFont="1" applyAlignment="1">
      <alignment horizontal="center" vertical="center"/>
    </xf>
    <xf numFmtId="0" fontId="128" fillId="0" borderId="0" xfId="143" applyAlignment="1">
      <alignment horizontal="center" vertical="center"/>
    </xf>
    <xf numFmtId="0" fontId="7" fillId="0" borderId="0" xfId="143" applyFont="1" applyAlignment="1">
      <alignment horizontal="left" vertical="center"/>
    </xf>
    <xf numFmtId="0" fontId="7" fillId="0" borderId="0" xfId="143" applyFont="1" applyAlignment="1">
      <alignment horizontal="left" vertical="center" wrapText="1" shrinkToFit="1"/>
    </xf>
    <xf numFmtId="0" fontId="14" fillId="0" borderId="46" xfId="130" applyFont="1" applyBorder="1" applyAlignment="1">
      <alignment horizontal="center" vertical="center"/>
    </xf>
    <xf numFmtId="0" fontId="14" fillId="0" borderId="68" xfId="130" applyFont="1" applyBorder="1" applyAlignment="1">
      <alignment horizontal="center" vertical="center"/>
    </xf>
    <xf numFmtId="0" fontId="14" fillId="36" borderId="46" xfId="130" applyFont="1" applyFill="1" applyBorder="1" applyAlignment="1">
      <alignment horizontal="left" vertical="center"/>
    </xf>
    <xf numFmtId="0" fontId="14" fillId="36" borderId="68" xfId="130" applyFont="1" applyFill="1" applyBorder="1" applyAlignment="1">
      <alignment horizontal="left" vertical="center"/>
    </xf>
    <xf numFmtId="0" fontId="16" fillId="36" borderId="71" xfId="130" applyFont="1" applyFill="1" applyBorder="1" applyAlignment="1">
      <alignment horizontal="left" vertical="center" shrinkToFit="1"/>
    </xf>
    <xf numFmtId="0" fontId="14" fillId="33" borderId="46" xfId="130" applyFont="1" applyFill="1" applyBorder="1" applyAlignment="1">
      <alignment horizontal="left" vertical="center"/>
    </xf>
    <xf numFmtId="0" fontId="14" fillId="33" borderId="68" xfId="130" applyFont="1" applyFill="1" applyBorder="1" applyAlignment="1">
      <alignment horizontal="left" vertical="center"/>
    </xf>
    <xf numFmtId="0" fontId="9" fillId="0" borderId="12" xfId="143" applyFont="1" applyBorder="1" applyAlignment="1">
      <alignment horizontal="left" vertical="center" shrinkToFit="1"/>
    </xf>
    <xf numFmtId="0" fontId="13" fillId="0" borderId="0" xfId="143" applyFont="1" applyAlignment="1">
      <alignment horizontal="left" vertical="center" wrapText="1" shrinkToFit="1"/>
    </xf>
    <xf numFmtId="0" fontId="12" fillId="35" borderId="161" xfId="143" applyFont="1" applyFill="1" applyBorder="1" applyAlignment="1">
      <alignment horizontal="center" vertical="center"/>
    </xf>
    <xf numFmtId="0" fontId="12" fillId="35" borderId="0" xfId="143" applyFont="1" applyFill="1" applyAlignment="1">
      <alignment horizontal="center" vertical="center"/>
    </xf>
    <xf numFmtId="0" fontId="12" fillId="35" borderId="160" xfId="143" applyFont="1" applyFill="1" applyBorder="1" applyAlignment="1">
      <alignment horizontal="center" vertical="center"/>
    </xf>
    <xf numFmtId="0" fontId="12" fillId="35" borderId="31" xfId="143" applyFont="1" applyFill="1" applyBorder="1" applyAlignment="1">
      <alignment horizontal="center" vertical="center"/>
    </xf>
    <xf numFmtId="0" fontId="12" fillId="31" borderId="113" xfId="143" applyFont="1" applyFill="1" applyBorder="1" applyAlignment="1">
      <alignment horizontal="left" vertical="center"/>
    </xf>
    <xf numFmtId="0" fontId="111" fillId="0" borderId="50" xfId="143" applyFont="1" applyBorder="1" applyAlignment="1">
      <alignment horizontal="left" vertical="center" wrapText="1"/>
    </xf>
    <xf numFmtId="0" fontId="111" fillId="0" borderId="48" xfId="143" applyFont="1" applyBorder="1" applyAlignment="1">
      <alignment horizontal="left" vertical="center" wrapText="1"/>
    </xf>
    <xf numFmtId="0" fontId="12" fillId="35" borderId="162" xfId="143" applyFont="1" applyFill="1" applyBorder="1" applyAlignment="1">
      <alignment horizontal="center" vertical="center"/>
    </xf>
    <xf numFmtId="0" fontId="12" fillId="31" borderId="50" xfId="143" applyFont="1" applyFill="1" applyBorder="1" applyAlignment="1">
      <alignment horizontal="center" vertical="center"/>
    </xf>
    <xf numFmtId="0" fontId="12" fillId="31" borderId="14" xfId="143" applyFont="1" applyFill="1" applyBorder="1" applyAlignment="1">
      <alignment horizontal="center" vertical="center"/>
    </xf>
    <xf numFmtId="0" fontId="12" fillId="31" borderId="113" xfId="143" applyFont="1" applyFill="1" applyBorder="1" applyAlignment="1">
      <alignment horizontal="center" vertical="center"/>
    </xf>
    <xf numFmtId="0" fontId="12" fillId="31" borderId="47" xfId="143" applyFont="1" applyFill="1" applyBorder="1" applyAlignment="1">
      <alignment horizontal="center" vertical="center"/>
    </xf>
    <xf numFmtId="0" fontId="12" fillId="31" borderId="94" xfId="143" applyFont="1" applyFill="1" applyBorder="1" applyAlignment="1">
      <alignment horizontal="center" vertical="center"/>
    </xf>
    <xf numFmtId="0" fontId="12" fillId="31" borderId="23" xfId="143" applyFont="1" applyFill="1" applyBorder="1" applyAlignment="1">
      <alignment horizontal="center" vertical="center"/>
    </xf>
    <xf numFmtId="0" fontId="12" fillId="31" borderId="81" xfId="143" applyFont="1" applyFill="1" applyBorder="1" applyAlignment="1">
      <alignment horizontal="center" vertical="center"/>
    </xf>
    <xf numFmtId="0" fontId="12" fillId="31" borderId="115" xfId="143" applyFont="1" applyFill="1" applyBorder="1" applyAlignment="1">
      <alignment horizontal="center" vertical="center"/>
    </xf>
    <xf numFmtId="0" fontId="12" fillId="35" borderId="177" xfId="143" applyFont="1" applyFill="1" applyBorder="1" applyAlignment="1">
      <alignment horizontal="center" vertical="center" wrapText="1"/>
    </xf>
    <xf numFmtId="0" fontId="12" fillId="35" borderId="118" xfId="143" applyFont="1" applyFill="1" applyBorder="1" applyAlignment="1">
      <alignment horizontal="center" vertical="center" wrapText="1"/>
    </xf>
    <xf numFmtId="0" fontId="12" fillId="0" borderId="118" xfId="143" applyFont="1" applyBorder="1" applyAlignment="1">
      <alignment horizontal="left" vertical="center"/>
    </xf>
    <xf numFmtId="0" fontId="12" fillId="0" borderId="119" xfId="143" applyFont="1" applyBorder="1" applyAlignment="1">
      <alignment horizontal="left" vertical="center"/>
    </xf>
    <xf numFmtId="0" fontId="12" fillId="35" borderId="81" xfId="143" applyFont="1" applyFill="1" applyBorder="1" applyAlignment="1">
      <alignment horizontal="center" vertical="center" wrapText="1"/>
    </xf>
    <xf numFmtId="0" fontId="12" fillId="31" borderId="178" xfId="143" applyFont="1" applyFill="1" applyBorder="1" applyAlignment="1">
      <alignment horizontal="center" vertical="center"/>
    </xf>
    <xf numFmtId="0" fontId="12" fillId="31" borderId="179" xfId="143" applyFont="1" applyFill="1" applyBorder="1" applyAlignment="1">
      <alignment horizontal="center" vertical="center"/>
    </xf>
    <xf numFmtId="0" fontId="12" fillId="35" borderId="180" xfId="143" applyFont="1" applyFill="1" applyBorder="1" applyAlignment="1">
      <alignment horizontal="center" vertical="center" wrapText="1"/>
    </xf>
    <xf numFmtId="0" fontId="12" fillId="35" borderId="109" xfId="143" applyFont="1" applyFill="1" applyBorder="1" applyAlignment="1">
      <alignment horizontal="center" vertical="center" wrapText="1"/>
    </xf>
    <xf numFmtId="0" fontId="12" fillId="0" borderId="109" xfId="143" applyFont="1" applyBorder="1" applyAlignment="1">
      <alignment horizontal="left" vertical="center"/>
    </xf>
    <xf numFmtId="0" fontId="12" fillId="0" borderId="120" xfId="143" applyFont="1" applyBorder="1" applyAlignment="1">
      <alignment horizontal="left" vertical="center"/>
    </xf>
    <xf numFmtId="0" fontId="12" fillId="35" borderId="181" xfId="143" applyFont="1" applyFill="1" applyBorder="1" applyAlignment="1">
      <alignment horizontal="center" vertical="center" wrapText="1"/>
    </xf>
    <xf numFmtId="0" fontId="12" fillId="35" borderId="116" xfId="143" applyFont="1" applyFill="1" applyBorder="1" applyAlignment="1">
      <alignment horizontal="center" vertical="center" wrapText="1"/>
    </xf>
    <xf numFmtId="49" fontId="22" fillId="0" borderId="0" xfId="0" applyNumberFormat="1" applyFont="1" applyAlignment="1">
      <alignment horizontal="right" vertical="center" shrinkToFit="1"/>
    </xf>
    <xf numFmtId="0" fontId="9" fillId="0" borderId="12" xfId="0" applyFont="1" applyBorder="1" applyAlignment="1" applyProtection="1">
      <protection locked="0"/>
    </xf>
    <xf numFmtId="0" fontId="11" fillId="0" borderId="0" xfId="0" applyFont="1" applyAlignment="1"/>
    <xf numFmtId="0" fontId="13" fillId="0" borderId="50" xfId="133" applyFont="1" applyBorder="1" applyAlignment="1">
      <alignment horizontal="center" vertical="center"/>
    </xf>
    <xf numFmtId="0" fontId="13" fillId="0" borderId="0" xfId="133" applyFont="1" applyAlignment="1">
      <alignment horizontal="center" vertical="center"/>
    </xf>
    <xf numFmtId="0" fontId="13" fillId="0" borderId="14" xfId="133" applyFont="1" applyBorder="1" applyAlignment="1">
      <alignment horizontal="center" vertical="center"/>
    </xf>
    <xf numFmtId="0" fontId="13" fillId="0" borderId="15" xfId="133" applyFont="1" applyBorder="1" applyAlignment="1">
      <alignment horizontal="center" vertical="center"/>
    </xf>
    <xf numFmtId="0" fontId="13" fillId="0" borderId="55" xfId="133" applyFont="1" applyBorder="1" applyAlignment="1">
      <alignment horizontal="center" vertical="center"/>
    </xf>
    <xf numFmtId="0" fontId="11" fillId="0" borderId="0" xfId="133" applyFont="1" applyAlignment="1">
      <alignment horizontal="center" vertical="center" shrinkToFit="1"/>
    </xf>
    <xf numFmtId="0" fontId="11" fillId="0" borderId="55" xfId="133" applyFont="1" applyBorder="1" applyAlignment="1">
      <alignment horizontal="center" vertical="center" shrinkToFit="1"/>
    </xf>
    <xf numFmtId="0" fontId="13" fillId="0" borderId="22" xfId="133" applyFont="1" applyBorder="1" applyAlignment="1">
      <alignment horizontal="center" vertical="center"/>
    </xf>
    <xf numFmtId="0" fontId="13" fillId="0" borderId="10" xfId="133" applyFont="1" applyBorder="1" applyAlignment="1">
      <alignment horizontal="center" vertical="center" shrinkToFit="1"/>
    </xf>
    <xf numFmtId="0" fontId="11" fillId="0" borderId="50" xfId="133" applyFont="1" applyBorder="1" applyAlignment="1">
      <alignment horizontal="center" vertical="center" shrinkToFit="1"/>
    </xf>
    <xf numFmtId="0" fontId="11" fillId="0" borderId="14" xfId="133" applyFont="1" applyBorder="1" applyAlignment="1">
      <alignment horizontal="center" vertical="center" shrinkToFit="1"/>
    </xf>
    <xf numFmtId="0" fontId="11" fillId="0" borderId="12" xfId="133" applyFont="1" applyBorder="1" applyAlignment="1">
      <alignment horizontal="center" vertical="center" shrinkToFit="1"/>
    </xf>
    <xf numFmtId="0" fontId="11" fillId="0" borderId="15" xfId="133" applyFont="1" applyBorder="1" applyAlignment="1">
      <alignment horizontal="center" vertical="center" shrinkToFit="1"/>
    </xf>
    <xf numFmtId="0" fontId="11" fillId="0" borderId="13" xfId="133" applyFont="1" applyBorder="1" applyAlignment="1">
      <alignment horizontal="center" vertical="center" shrinkToFit="1"/>
    </xf>
    <xf numFmtId="0" fontId="11" fillId="0" borderId="22" xfId="133" applyFont="1" applyBorder="1" applyAlignment="1">
      <alignment horizontal="center" vertical="center" shrinkToFit="1"/>
    </xf>
    <xf numFmtId="0" fontId="13" fillId="41" borderId="21" xfId="133" applyFont="1" applyFill="1" applyBorder="1" applyAlignment="1">
      <alignment horizontal="center" vertical="center" shrinkToFit="1"/>
    </xf>
    <xf numFmtId="0" fontId="13" fillId="41" borderId="52" xfId="133" applyFont="1" applyFill="1" applyBorder="1" applyAlignment="1">
      <alignment horizontal="center" vertical="center" shrinkToFit="1"/>
    </xf>
    <xf numFmtId="0" fontId="13" fillId="41" borderId="32" xfId="133" applyFont="1" applyFill="1" applyBorder="1" applyAlignment="1">
      <alignment horizontal="center" vertical="center" shrinkToFit="1"/>
    </xf>
    <xf numFmtId="0" fontId="9" fillId="0" borderId="10" xfId="133" applyFont="1" applyBorder="1" applyAlignment="1">
      <alignment horizontal="center" vertical="top" wrapText="1"/>
    </xf>
    <xf numFmtId="0" fontId="9" fillId="0" borderId="50" xfId="133" applyFont="1" applyBorder="1" applyAlignment="1">
      <alignment horizontal="center" vertical="top" wrapText="1"/>
    </xf>
    <xf numFmtId="0" fontId="9" fillId="0" borderId="14" xfId="133" applyFont="1" applyBorder="1" applyAlignment="1">
      <alignment horizontal="center" vertical="top" wrapText="1"/>
    </xf>
    <xf numFmtId="0" fontId="9" fillId="0" borderId="12" xfId="133" applyFont="1" applyBorder="1" applyAlignment="1">
      <alignment horizontal="center" vertical="top" wrapText="1"/>
    </xf>
    <xf numFmtId="0" fontId="9" fillId="0" borderId="0" xfId="133" applyFont="1" applyAlignment="1">
      <alignment horizontal="center" vertical="top" wrapText="1"/>
    </xf>
    <xf numFmtId="0" fontId="9" fillId="0" borderId="15" xfId="133" applyFont="1" applyBorder="1" applyAlignment="1">
      <alignment horizontal="center" vertical="top" wrapText="1"/>
    </xf>
    <xf numFmtId="0" fontId="9" fillId="0" borderId="13" xfId="0" applyFont="1" applyBorder="1" applyAlignment="1" applyProtection="1">
      <alignment shrinkToFit="1"/>
      <protection locked="0"/>
    </xf>
    <xf numFmtId="0" fontId="11" fillId="0" borderId="55" xfId="0" applyFont="1" applyBorder="1" applyAlignment="1">
      <alignment shrinkToFit="1"/>
    </xf>
    <xf numFmtId="0" fontId="13" fillId="41" borderId="10" xfId="133" applyFont="1" applyFill="1" applyBorder="1" applyAlignment="1">
      <alignment horizontal="center" vertical="center" shrinkToFit="1"/>
    </xf>
    <xf numFmtId="0" fontId="13" fillId="41" borderId="50" xfId="133" applyFont="1" applyFill="1" applyBorder="1" applyAlignment="1">
      <alignment horizontal="center" vertical="center" shrinkToFit="1"/>
    </xf>
    <xf numFmtId="0" fontId="13" fillId="41" borderId="13" xfId="133" applyFont="1" applyFill="1" applyBorder="1" applyAlignment="1">
      <alignment horizontal="center" vertical="center" shrinkToFit="1"/>
    </xf>
    <xf numFmtId="0" fontId="13" fillId="41" borderId="55" xfId="133" applyFont="1" applyFill="1" applyBorder="1" applyAlignment="1">
      <alignment horizontal="center" vertical="center" shrinkToFit="1"/>
    </xf>
    <xf numFmtId="0" fontId="13" fillId="41" borderId="14" xfId="133" applyFont="1" applyFill="1" applyBorder="1" applyAlignment="1">
      <alignment horizontal="center" vertical="center" shrinkToFit="1"/>
    </xf>
    <xf numFmtId="0" fontId="13" fillId="41" borderId="22" xfId="133" applyFont="1" applyFill="1" applyBorder="1" applyAlignment="1">
      <alignment horizontal="center" vertical="center" shrinkToFit="1"/>
    </xf>
    <xf numFmtId="0" fontId="12" fillId="31" borderId="141" xfId="133" applyFont="1" applyFill="1" applyBorder="1" applyAlignment="1">
      <alignment horizontal="center" vertical="center" shrinkToFit="1"/>
    </xf>
    <xf numFmtId="0" fontId="12" fillId="31" borderId="50" xfId="133" applyFont="1" applyFill="1" applyBorder="1" applyAlignment="1">
      <alignment horizontal="center" vertical="center" shrinkToFit="1"/>
    </xf>
    <xf numFmtId="0" fontId="12" fillId="31" borderId="14" xfId="133" applyFont="1" applyFill="1" applyBorder="1" applyAlignment="1">
      <alignment horizontal="center" vertical="center" shrinkToFit="1"/>
    </xf>
    <xf numFmtId="0" fontId="12" fillId="31" borderId="113" xfId="133" applyFont="1" applyFill="1" applyBorder="1" applyAlignment="1">
      <alignment horizontal="center" vertical="center" shrinkToFit="1"/>
    </xf>
    <xf numFmtId="0" fontId="12" fillId="31" borderId="0" xfId="133" applyFont="1" applyFill="1" applyAlignment="1">
      <alignment horizontal="center" vertical="center" shrinkToFit="1"/>
    </xf>
    <xf numFmtId="0" fontId="12" fillId="31" borderId="15" xfId="133" applyFont="1" applyFill="1" applyBorder="1" applyAlignment="1">
      <alignment horizontal="center" vertical="center" shrinkToFit="1"/>
    </xf>
    <xf numFmtId="0" fontId="12" fillId="31" borderId="140" xfId="133" applyFont="1" applyFill="1" applyBorder="1" applyAlignment="1">
      <alignment horizontal="center" vertical="center" shrinkToFit="1"/>
    </xf>
    <xf numFmtId="0" fontId="12" fillId="31" borderId="55" xfId="133" applyFont="1" applyFill="1" applyBorder="1" applyAlignment="1">
      <alignment horizontal="center" vertical="center" shrinkToFit="1"/>
    </xf>
    <xf numFmtId="0" fontId="12" fillId="31" borderId="22" xfId="133" applyFont="1" applyFill="1" applyBorder="1" applyAlignment="1">
      <alignment horizontal="center" vertical="center" shrinkToFit="1"/>
    </xf>
    <xf numFmtId="0" fontId="12" fillId="35" borderId="50" xfId="133" applyFont="1" applyFill="1" applyBorder="1" applyAlignment="1">
      <alignment horizontal="center" vertical="center"/>
    </xf>
    <xf numFmtId="0" fontId="12" fillId="35" borderId="0" xfId="133" applyFont="1" applyFill="1" applyAlignment="1">
      <alignment horizontal="center" vertical="center"/>
    </xf>
    <xf numFmtId="0" fontId="11" fillId="0" borderId="50" xfId="133" applyFont="1" applyBorder="1" applyAlignment="1">
      <alignment horizontal="left" vertical="center" shrinkToFit="1"/>
    </xf>
    <xf numFmtId="0" fontId="11" fillId="0" borderId="48" xfId="133" applyFont="1" applyBorder="1" applyAlignment="1">
      <alignment horizontal="left" vertical="center" shrinkToFit="1"/>
    </xf>
    <xf numFmtId="0" fontId="11" fillId="0" borderId="0" xfId="133" applyFont="1" applyAlignment="1">
      <alignment horizontal="left" vertical="center" shrinkToFit="1"/>
    </xf>
    <xf numFmtId="0" fontId="11" fillId="0" borderId="51" xfId="133" applyFont="1" applyBorder="1" applyAlignment="1">
      <alignment horizontal="left" vertical="center" shrinkToFit="1"/>
    </xf>
    <xf numFmtId="0" fontId="9" fillId="0" borderId="0" xfId="133" applyFont="1" applyAlignment="1">
      <alignment horizontal="left" vertical="center" shrinkToFit="1"/>
    </xf>
    <xf numFmtId="0" fontId="9" fillId="0" borderId="51" xfId="133" applyFont="1" applyBorder="1" applyAlignment="1">
      <alignment horizontal="left" vertical="center" shrinkToFit="1"/>
    </xf>
    <xf numFmtId="0" fontId="9" fillId="0" borderId="55" xfId="133" applyFont="1" applyBorder="1" applyAlignment="1">
      <alignment horizontal="left" vertical="center" shrinkToFit="1"/>
    </xf>
    <xf numFmtId="0" fontId="9" fillId="0" borderId="64" xfId="133" applyFont="1" applyBorder="1" applyAlignment="1">
      <alignment horizontal="left" vertical="center" shrinkToFit="1"/>
    </xf>
    <xf numFmtId="0" fontId="12" fillId="41" borderId="141" xfId="133" applyFont="1" applyFill="1" applyBorder="1" applyAlignment="1">
      <alignment horizontal="center" vertical="center" shrinkToFit="1"/>
    </xf>
    <xf numFmtId="0" fontId="12" fillId="41" borderId="50" xfId="133" applyFont="1" applyFill="1" applyBorder="1" applyAlignment="1">
      <alignment horizontal="center" vertical="center" shrinkToFit="1"/>
    </xf>
    <xf numFmtId="0" fontId="12" fillId="41" borderId="14" xfId="133" applyFont="1" applyFill="1" applyBorder="1" applyAlignment="1">
      <alignment horizontal="center" vertical="center" shrinkToFit="1"/>
    </xf>
    <xf numFmtId="0" fontId="12" fillId="41" borderId="113" xfId="133" applyFont="1" applyFill="1" applyBorder="1" applyAlignment="1">
      <alignment horizontal="center" vertical="center" shrinkToFit="1"/>
    </xf>
    <xf numFmtId="0" fontId="12" fillId="41" borderId="0" xfId="133" applyFont="1" applyFill="1" applyAlignment="1">
      <alignment horizontal="center" vertical="center" shrinkToFit="1"/>
    </xf>
    <xf numFmtId="0" fontId="12" fillId="41" borderId="15" xfId="133" applyFont="1" applyFill="1" applyBorder="1" applyAlignment="1">
      <alignment horizontal="center" vertical="center" shrinkToFit="1"/>
    </xf>
    <xf numFmtId="0" fontId="17" fillId="0" borderId="50" xfId="133" applyFont="1" applyBorder="1" applyAlignment="1">
      <alignment horizontal="center" vertical="center" wrapText="1"/>
    </xf>
    <xf numFmtId="0" fontId="13" fillId="35" borderId="0" xfId="133" applyFont="1" applyFill="1" applyAlignment="1">
      <alignment horizontal="center" vertical="center"/>
    </xf>
    <xf numFmtId="0" fontId="13" fillId="35" borderId="15" xfId="133" applyFont="1" applyFill="1" applyBorder="1" applyAlignment="1">
      <alignment horizontal="center" vertical="center"/>
    </xf>
    <xf numFmtId="0" fontId="13" fillId="33" borderId="12" xfId="133" applyFont="1" applyFill="1" applyBorder="1" applyAlignment="1" applyProtection="1">
      <alignment horizontal="center" vertical="center"/>
      <protection locked="0"/>
    </xf>
    <xf numFmtId="0" fontId="13" fillId="33" borderId="15" xfId="133" applyFont="1" applyFill="1" applyBorder="1" applyAlignment="1" applyProtection="1">
      <alignment horizontal="center" vertical="center"/>
      <protection locked="0"/>
    </xf>
    <xf numFmtId="0" fontId="13" fillId="33" borderId="13" xfId="133" applyFont="1" applyFill="1" applyBorder="1" applyAlignment="1" applyProtection="1">
      <alignment horizontal="center" vertical="center"/>
      <protection locked="0"/>
    </xf>
    <xf numFmtId="0" fontId="13" fillId="33" borderId="22" xfId="133" applyFont="1" applyFill="1" applyBorder="1" applyAlignment="1" applyProtection="1">
      <alignment horizontal="center" vertical="center"/>
      <protection locked="0"/>
    </xf>
    <xf numFmtId="0" fontId="12" fillId="41" borderId="10" xfId="133" applyFont="1" applyFill="1" applyBorder="1" applyAlignment="1">
      <alignment horizontal="center" vertical="center"/>
    </xf>
    <xf numFmtId="0" fontId="12" fillId="41" borderId="50" xfId="133" applyFont="1" applyFill="1" applyBorder="1" applyAlignment="1">
      <alignment horizontal="center" vertical="center"/>
    </xf>
    <xf numFmtId="0" fontId="11" fillId="41" borderId="50" xfId="133" applyFont="1" applyFill="1" applyBorder="1" applyAlignment="1">
      <alignment vertical="center"/>
    </xf>
    <xf numFmtId="0" fontId="11" fillId="41" borderId="14" xfId="133" applyFont="1" applyFill="1" applyBorder="1" applyAlignment="1">
      <alignment vertical="center"/>
    </xf>
    <xf numFmtId="0" fontId="12" fillId="41" borderId="12" xfId="133" applyFont="1" applyFill="1" applyBorder="1" applyAlignment="1">
      <alignment horizontal="center" vertical="center"/>
    </xf>
    <xf numFmtId="0" fontId="12" fillId="41" borderId="0" xfId="133" applyFont="1" applyFill="1" applyAlignment="1">
      <alignment horizontal="center" vertical="center"/>
    </xf>
    <xf numFmtId="0" fontId="11" fillId="41" borderId="0" xfId="133" applyFont="1" applyFill="1" applyAlignment="1">
      <alignment vertical="center"/>
    </xf>
    <xf numFmtId="0" fontId="11" fillId="41" borderId="15" xfId="133" applyFont="1" applyFill="1" applyBorder="1" applyAlignment="1">
      <alignment vertical="center"/>
    </xf>
    <xf numFmtId="0" fontId="12" fillId="41" borderId="13" xfId="133" applyFont="1" applyFill="1" applyBorder="1" applyAlignment="1">
      <alignment horizontal="center" vertical="center"/>
    </xf>
    <xf numFmtId="0" fontId="12" fillId="41" borderId="55" xfId="133" applyFont="1" applyFill="1" applyBorder="1" applyAlignment="1">
      <alignment horizontal="center" vertical="center"/>
    </xf>
    <xf numFmtId="0" fontId="11" fillId="41" borderId="55" xfId="133" applyFont="1" applyFill="1" applyBorder="1" applyAlignment="1">
      <alignment vertical="center"/>
    </xf>
    <xf numFmtId="0" fontId="11" fillId="41" borderId="22" xfId="133" applyFont="1" applyFill="1" applyBorder="1" applyAlignment="1">
      <alignment vertical="center"/>
    </xf>
    <xf numFmtId="0" fontId="12" fillId="41" borderId="113" xfId="133" applyFont="1" applyFill="1" applyBorder="1" applyAlignment="1">
      <alignment horizontal="center" vertical="center" wrapText="1" shrinkToFit="1"/>
    </xf>
    <xf numFmtId="0" fontId="12" fillId="41" borderId="0" xfId="133" applyFont="1" applyFill="1" applyAlignment="1">
      <alignment horizontal="center" vertical="center" wrapText="1" shrinkToFit="1"/>
    </xf>
    <xf numFmtId="0" fontId="12" fillId="41" borderId="15" xfId="133" applyFont="1" applyFill="1" applyBorder="1" applyAlignment="1">
      <alignment horizontal="center" vertical="center" wrapText="1" shrinkToFit="1"/>
    </xf>
    <xf numFmtId="0" fontId="12" fillId="41" borderId="128" xfId="133" applyFont="1" applyFill="1" applyBorder="1" applyAlignment="1">
      <alignment horizontal="center" vertical="center" wrapText="1" shrinkToFit="1"/>
    </xf>
    <xf numFmtId="0" fontId="12" fillId="41" borderId="47" xfId="133" applyFont="1" applyFill="1" applyBorder="1" applyAlignment="1">
      <alignment horizontal="center" vertical="center" wrapText="1" shrinkToFit="1"/>
    </xf>
    <xf numFmtId="0" fontId="12" fillId="41" borderId="94" xfId="133" applyFont="1" applyFill="1" applyBorder="1" applyAlignment="1">
      <alignment horizontal="center" vertical="center" wrapText="1" shrinkToFit="1"/>
    </xf>
    <xf numFmtId="0" fontId="12" fillId="33" borderId="0" xfId="133" applyFont="1" applyFill="1" applyAlignment="1">
      <alignment horizontal="left" vertical="top" wrapText="1" shrinkToFit="1"/>
    </xf>
    <xf numFmtId="0" fontId="11" fillId="33" borderId="0" xfId="133" applyFont="1" applyFill="1" applyAlignment="1">
      <alignment horizontal="left" vertical="top" wrapText="1"/>
    </xf>
    <xf numFmtId="0" fontId="11" fillId="33" borderId="51" xfId="133" applyFont="1" applyFill="1" applyBorder="1" applyAlignment="1">
      <alignment horizontal="left" vertical="top" wrapText="1"/>
    </xf>
    <xf numFmtId="0" fontId="11" fillId="33" borderId="47" xfId="133" applyFont="1" applyFill="1" applyBorder="1" applyAlignment="1">
      <alignment horizontal="left" vertical="top" wrapText="1"/>
    </xf>
    <xf numFmtId="0" fontId="11" fillId="33" borderId="77" xfId="133" applyFont="1" applyFill="1" applyBorder="1" applyAlignment="1">
      <alignment horizontal="left" vertical="top" wrapText="1"/>
    </xf>
    <xf numFmtId="0" fontId="12" fillId="31" borderId="141" xfId="133" applyFont="1" applyFill="1" applyBorder="1" applyAlignment="1">
      <alignment horizontal="center" vertical="center" wrapText="1"/>
    </xf>
    <xf numFmtId="0" fontId="12" fillId="31" borderId="50" xfId="133" applyFont="1" applyFill="1" applyBorder="1" applyAlignment="1">
      <alignment horizontal="center" vertical="center" wrapText="1"/>
    </xf>
    <xf numFmtId="0" fontId="12" fillId="31" borderId="14" xfId="133" applyFont="1" applyFill="1" applyBorder="1" applyAlignment="1">
      <alignment horizontal="center" vertical="center" wrapText="1"/>
    </xf>
    <xf numFmtId="0" fontId="12" fillId="31" borderId="113" xfId="133" applyFont="1" applyFill="1" applyBorder="1" applyAlignment="1">
      <alignment horizontal="center" vertical="center" wrapText="1"/>
    </xf>
    <xf numFmtId="0" fontId="12" fillId="31" borderId="0" xfId="133" applyFont="1" applyFill="1" applyAlignment="1">
      <alignment horizontal="center" vertical="center" wrapText="1"/>
    </xf>
    <xf numFmtId="0" fontId="12" fillId="31" borderId="15" xfId="133" applyFont="1" applyFill="1" applyBorder="1" applyAlignment="1">
      <alignment horizontal="center" vertical="center" wrapText="1"/>
    </xf>
    <xf numFmtId="0" fontId="12" fillId="31" borderId="140" xfId="133" applyFont="1" applyFill="1" applyBorder="1" applyAlignment="1">
      <alignment horizontal="center" vertical="center" wrapText="1"/>
    </xf>
    <xf numFmtId="0" fontId="12" fillId="31" borderId="55" xfId="133" applyFont="1" applyFill="1" applyBorder="1" applyAlignment="1">
      <alignment horizontal="center" vertical="center" wrapText="1"/>
    </xf>
    <xf numFmtId="0" fontId="12" fillId="31" borderId="22" xfId="133" applyFont="1" applyFill="1" applyBorder="1" applyAlignment="1">
      <alignment horizontal="center" vertical="center" wrapText="1"/>
    </xf>
    <xf numFmtId="0" fontId="11" fillId="0" borderId="0" xfId="133" applyFont="1" applyAlignment="1">
      <alignment horizontal="left" vertical="center"/>
    </xf>
    <xf numFmtId="0" fontId="11" fillId="31" borderId="12" xfId="133" applyFont="1" applyFill="1" applyBorder="1" applyAlignment="1">
      <alignment horizontal="center" vertical="center" shrinkToFit="1"/>
    </xf>
    <xf numFmtId="0" fontId="11" fillId="31" borderId="0" xfId="133" applyFont="1" applyFill="1" applyAlignment="1">
      <alignment horizontal="center" vertical="center" shrinkToFit="1"/>
    </xf>
    <xf numFmtId="0" fontId="11" fillId="31" borderId="15" xfId="133" applyFont="1" applyFill="1" applyBorder="1" applyAlignment="1">
      <alignment horizontal="center" vertical="center" shrinkToFit="1"/>
    </xf>
    <xf numFmtId="0" fontId="12" fillId="35" borderId="0" xfId="133" applyFont="1" applyFill="1" applyAlignment="1">
      <alignment horizontal="center" vertical="center" wrapText="1"/>
    </xf>
    <xf numFmtId="0" fontId="12" fillId="35" borderId="55" xfId="133" applyFont="1" applyFill="1" applyBorder="1" applyAlignment="1">
      <alignment horizontal="center" vertical="center" wrapText="1"/>
    </xf>
    <xf numFmtId="0" fontId="11" fillId="0" borderId="55" xfId="133" applyFont="1" applyBorder="1" applyAlignment="1">
      <alignment horizontal="left" vertical="center" shrinkToFit="1"/>
    </xf>
    <xf numFmtId="0" fontId="11" fillId="0" borderId="64" xfId="133" applyFont="1" applyBorder="1" applyAlignment="1">
      <alignment horizontal="left" vertical="center" shrinkToFit="1"/>
    </xf>
    <xf numFmtId="0" fontId="13" fillId="33" borderId="0" xfId="133" applyFont="1" applyFill="1" applyAlignment="1">
      <alignment horizontal="center" vertical="center" shrinkToFit="1"/>
    </xf>
    <xf numFmtId="0" fontId="13" fillId="0" borderId="0" xfId="133" applyFont="1" applyAlignment="1">
      <alignment horizontal="right" vertical="center"/>
    </xf>
    <xf numFmtId="0" fontId="13" fillId="0" borderId="51" xfId="133" applyFont="1" applyBorder="1" applyAlignment="1">
      <alignment horizontal="right" vertical="center"/>
    </xf>
    <xf numFmtId="0" fontId="12" fillId="35" borderId="83" xfId="133" applyFont="1" applyFill="1" applyBorder="1" applyAlignment="1">
      <alignment horizontal="center" vertical="center"/>
    </xf>
    <xf numFmtId="0" fontId="11" fillId="0" borderId="83" xfId="133" applyFont="1" applyBorder="1" applyAlignment="1">
      <alignment horizontal="left" vertical="center"/>
    </xf>
    <xf numFmtId="0" fontId="13" fillId="0" borderId="12" xfId="133" applyFont="1" applyBorder="1" applyAlignment="1">
      <alignment horizontal="center" vertical="center"/>
    </xf>
    <xf numFmtId="0" fontId="12" fillId="31" borderId="129" xfId="133" applyFont="1" applyFill="1" applyBorder="1" applyAlignment="1">
      <alignment horizontal="center" vertical="center" wrapText="1" shrinkToFit="1"/>
    </xf>
    <xf numFmtId="0" fontId="12" fillId="31" borderId="11" xfId="133" applyFont="1" applyFill="1" applyBorder="1" applyAlignment="1">
      <alignment horizontal="center" vertical="center" shrinkToFit="1"/>
    </xf>
    <xf numFmtId="0" fontId="12" fillId="31" borderId="129" xfId="133" applyFont="1" applyFill="1" applyBorder="1" applyAlignment="1">
      <alignment horizontal="center" vertical="center" shrinkToFit="1"/>
    </xf>
    <xf numFmtId="0" fontId="12" fillId="31" borderId="91" xfId="133" applyFont="1" applyFill="1" applyBorder="1" applyAlignment="1">
      <alignment horizontal="center" vertical="center" shrinkToFit="1"/>
    </xf>
    <xf numFmtId="0" fontId="12" fillId="31" borderId="56" xfId="133" applyFont="1" applyFill="1" applyBorder="1" applyAlignment="1">
      <alignment horizontal="center" vertical="center" shrinkToFit="1"/>
    </xf>
    <xf numFmtId="0" fontId="16" fillId="33" borderId="0" xfId="133" applyFont="1" applyFill="1" applyAlignment="1" applyProtection="1">
      <alignment horizontal="left" vertical="center" shrinkToFit="1"/>
      <protection locked="0"/>
    </xf>
    <xf numFmtId="0" fontId="16" fillId="33" borderId="51" xfId="133" applyFont="1" applyFill="1" applyBorder="1" applyAlignment="1" applyProtection="1">
      <alignment horizontal="left" vertical="center" shrinkToFit="1"/>
      <protection locked="0"/>
    </xf>
    <xf numFmtId="0" fontId="12" fillId="31" borderId="182" xfId="133" applyFont="1" applyFill="1" applyBorder="1" applyAlignment="1">
      <alignment horizontal="center" vertical="center" shrinkToFit="1"/>
    </xf>
    <xf numFmtId="0" fontId="12" fillId="0" borderId="83" xfId="133" applyFont="1" applyBorder="1" applyAlignment="1" applyProtection="1">
      <alignment horizontal="center" vertical="center"/>
      <protection locked="0"/>
    </xf>
    <xf numFmtId="0" fontId="12" fillId="0" borderId="0" xfId="133" applyFont="1" applyAlignment="1" applyProtection="1">
      <alignment horizontal="center" vertical="center"/>
      <protection locked="0"/>
    </xf>
    <xf numFmtId="196" fontId="16" fillId="33" borderId="83" xfId="133" applyNumberFormat="1" applyFont="1" applyFill="1" applyBorder="1" applyAlignment="1" applyProtection="1">
      <alignment horizontal="center" vertical="center" shrinkToFit="1"/>
      <protection locked="0"/>
    </xf>
    <xf numFmtId="196" fontId="16" fillId="33" borderId="0" xfId="133" applyNumberFormat="1" applyFont="1" applyFill="1" applyAlignment="1" applyProtection="1">
      <alignment horizontal="center" vertical="center" shrinkToFit="1"/>
      <protection locked="0"/>
    </xf>
    <xf numFmtId="0" fontId="12" fillId="0" borderId="83" xfId="133" applyFont="1" applyBorder="1" applyAlignment="1" applyProtection="1">
      <alignment horizontal="center" vertical="center" shrinkToFit="1"/>
      <protection locked="0"/>
    </xf>
    <xf numFmtId="0" fontId="12" fillId="0" borderId="0" xfId="133" applyFont="1" applyAlignment="1" applyProtection="1">
      <alignment horizontal="center" vertical="center" shrinkToFit="1"/>
      <protection locked="0"/>
    </xf>
    <xf numFmtId="180" fontId="16" fillId="33" borderId="83" xfId="133" applyNumberFormat="1" applyFont="1" applyFill="1" applyBorder="1" applyAlignment="1" applyProtection="1">
      <alignment horizontal="center" vertical="center" shrinkToFit="1"/>
      <protection locked="0"/>
    </xf>
    <xf numFmtId="180" fontId="16" fillId="33" borderId="0" xfId="133" applyNumberFormat="1" applyFont="1" applyFill="1" applyAlignment="1" applyProtection="1">
      <alignment horizontal="center" vertical="center" shrinkToFit="1"/>
      <protection locked="0"/>
    </xf>
    <xf numFmtId="0" fontId="16" fillId="33" borderId="83" xfId="133" applyFont="1" applyFill="1" applyBorder="1" applyAlignment="1" applyProtection="1">
      <alignment horizontal="left" vertical="center" shrinkToFit="1"/>
      <protection locked="0"/>
    </xf>
    <xf numFmtId="0" fontId="16" fillId="33" borderId="106" xfId="133" applyFont="1" applyFill="1" applyBorder="1" applyAlignment="1" applyProtection="1">
      <alignment horizontal="left" vertical="center" shrinkToFit="1"/>
      <protection locked="0"/>
    </xf>
    <xf numFmtId="0" fontId="9" fillId="0" borderId="0" xfId="133" applyFont="1" applyAlignment="1">
      <alignment horizontal="center" vertical="center" wrapText="1" shrinkToFit="1"/>
    </xf>
    <xf numFmtId="0" fontId="9" fillId="0" borderId="47" xfId="133" applyFont="1" applyBorder="1" applyAlignment="1">
      <alignment horizontal="center" vertical="center" wrapText="1" shrinkToFit="1"/>
    </xf>
    <xf numFmtId="180" fontId="9" fillId="33" borderId="0" xfId="133" applyNumberFormat="1" applyFont="1" applyFill="1" applyAlignment="1">
      <alignment horizontal="center" vertical="center" wrapText="1" shrinkToFit="1"/>
    </xf>
    <xf numFmtId="180" fontId="9" fillId="33" borderId="47" xfId="133" applyNumberFormat="1" applyFont="1" applyFill="1" applyBorder="1" applyAlignment="1">
      <alignment horizontal="center" vertical="center" wrapText="1" shrinkToFit="1"/>
    </xf>
    <xf numFmtId="0" fontId="11" fillId="33" borderId="0" xfId="133" applyFont="1" applyFill="1" applyAlignment="1">
      <alignment horizontal="left" vertical="center" shrinkToFit="1"/>
    </xf>
    <xf numFmtId="0" fontId="11" fillId="33" borderId="47" xfId="133" applyFont="1" applyFill="1" applyBorder="1" applyAlignment="1">
      <alignment horizontal="left" vertical="center" shrinkToFit="1"/>
    </xf>
    <xf numFmtId="0" fontId="12" fillId="41" borderId="144" xfId="133" applyFont="1" applyFill="1" applyBorder="1" applyAlignment="1">
      <alignment horizontal="center" vertical="center" shrinkToFit="1"/>
    </xf>
    <xf numFmtId="0" fontId="12" fillId="41" borderId="145" xfId="133" applyFont="1" applyFill="1" applyBorder="1" applyAlignment="1">
      <alignment horizontal="center" vertical="center" shrinkToFit="1"/>
    </xf>
    <xf numFmtId="0" fontId="12" fillId="41" borderId="93" xfId="133" applyFont="1" applyFill="1" applyBorder="1" applyAlignment="1">
      <alignment horizontal="center" vertical="center" shrinkToFit="1"/>
    </xf>
    <xf numFmtId="0" fontId="12" fillId="41" borderId="92" xfId="133" applyFont="1" applyFill="1" applyBorder="1" applyAlignment="1">
      <alignment horizontal="center" vertical="center" shrinkToFit="1"/>
    </xf>
    <xf numFmtId="0" fontId="16" fillId="36" borderId="50" xfId="133" applyFont="1" applyFill="1" applyBorder="1" applyAlignment="1" applyProtection="1">
      <alignment horizontal="left" vertical="center" shrinkToFit="1"/>
      <protection locked="0"/>
    </xf>
    <xf numFmtId="0" fontId="16" fillId="36" borderId="48" xfId="133" applyFont="1" applyFill="1" applyBorder="1" applyAlignment="1" applyProtection="1">
      <alignment horizontal="left" vertical="center" shrinkToFit="1"/>
      <protection locked="0"/>
    </xf>
    <xf numFmtId="0" fontId="16" fillId="36" borderId="0" xfId="133" applyFont="1" applyFill="1" applyAlignment="1" applyProtection="1">
      <alignment horizontal="left" vertical="center" shrinkToFit="1"/>
      <protection locked="0"/>
    </xf>
    <xf numFmtId="0" fontId="16" fillId="36" borderId="51" xfId="133" applyFont="1" applyFill="1" applyBorder="1" applyAlignment="1" applyProtection="1">
      <alignment horizontal="left" vertical="center" shrinkToFit="1"/>
      <protection locked="0"/>
    </xf>
    <xf numFmtId="0" fontId="12" fillId="31" borderId="140" xfId="131" applyFont="1" applyFill="1" applyBorder="1" applyAlignment="1">
      <alignment horizontal="center" vertical="center" shrinkToFit="1"/>
    </xf>
    <xf numFmtId="0" fontId="12" fillId="31" borderId="55" xfId="131" applyFont="1" applyFill="1" applyBorder="1" applyAlignment="1">
      <alignment horizontal="center" vertical="center" shrinkToFit="1"/>
    </xf>
    <xf numFmtId="0" fontId="12" fillId="31" borderId="22" xfId="131" applyFont="1" applyFill="1" applyBorder="1" applyAlignment="1">
      <alignment horizontal="center" vertical="center" shrinkToFit="1"/>
    </xf>
    <xf numFmtId="0" fontId="16" fillId="36" borderId="50" xfId="133" applyFont="1" applyFill="1" applyBorder="1" applyAlignment="1">
      <alignment horizontal="left" vertical="center" wrapText="1"/>
    </xf>
    <xf numFmtId="0" fontId="16" fillId="36" borderId="0" xfId="133" applyFont="1" applyFill="1" applyAlignment="1">
      <alignment horizontal="left" vertical="center" wrapText="1"/>
    </xf>
    <xf numFmtId="0" fontId="16" fillId="36" borderId="55" xfId="133" applyFont="1" applyFill="1" applyBorder="1" applyAlignment="1">
      <alignment horizontal="left" vertical="center" wrapText="1"/>
    </xf>
    <xf numFmtId="0" fontId="13" fillId="0" borderId="0" xfId="133" applyFont="1" applyAlignment="1" applyProtection="1">
      <alignment horizontal="center" vertical="center" shrinkToFit="1"/>
      <protection locked="0"/>
    </xf>
    <xf numFmtId="0" fontId="13" fillId="0" borderId="47" xfId="133" applyFont="1" applyBorder="1" applyAlignment="1" applyProtection="1">
      <alignment horizontal="center" vertical="center" shrinkToFit="1"/>
      <protection locked="0"/>
    </xf>
    <xf numFmtId="0" fontId="13" fillId="0" borderId="0" xfId="133" applyFont="1" applyAlignment="1" applyProtection="1">
      <alignment horizontal="right" vertical="center" shrinkToFit="1"/>
      <protection locked="0"/>
    </xf>
    <xf numFmtId="0" fontId="13" fillId="0" borderId="47" xfId="133" applyFont="1" applyBorder="1" applyAlignment="1" applyProtection="1">
      <alignment horizontal="right" vertical="center" shrinkToFit="1"/>
      <protection locked="0"/>
    </xf>
    <xf numFmtId="49" fontId="13" fillId="33" borderId="0" xfId="133" applyNumberFormat="1" applyFont="1" applyFill="1" applyAlignment="1" applyProtection="1">
      <alignment horizontal="center" vertical="center" shrinkToFit="1"/>
      <protection locked="0"/>
    </xf>
    <xf numFmtId="49" fontId="13" fillId="33" borderId="47" xfId="133" applyNumberFormat="1" applyFont="1" applyFill="1" applyBorder="1" applyAlignment="1" applyProtection="1">
      <alignment horizontal="center" vertical="center" shrinkToFit="1"/>
      <protection locked="0"/>
    </xf>
    <xf numFmtId="0" fontId="9" fillId="0" borderId="146" xfId="133" applyFont="1" applyBorder="1" applyAlignment="1" applyProtection="1">
      <alignment horizontal="center" vertical="center" wrapText="1"/>
      <protection locked="0"/>
    </xf>
    <xf numFmtId="0" fontId="9" fillId="0" borderId="147" xfId="133" applyFont="1" applyBorder="1" applyAlignment="1" applyProtection="1">
      <alignment horizontal="center" vertical="center" wrapText="1"/>
      <protection locked="0"/>
    </xf>
    <xf numFmtId="0" fontId="9" fillId="0" borderId="148" xfId="133" applyFont="1" applyBorder="1" applyAlignment="1" applyProtection="1">
      <alignment horizontal="center" vertical="center" wrapText="1"/>
      <protection locked="0"/>
    </xf>
    <xf numFmtId="0" fontId="9" fillId="0" borderId="0" xfId="133" applyFont="1" applyAlignment="1" applyProtection="1">
      <alignment horizontal="center" vertical="center" wrapText="1"/>
      <protection locked="0"/>
    </xf>
    <xf numFmtId="0" fontId="9" fillId="0" borderId="149" xfId="133" applyFont="1" applyBorder="1" applyAlignment="1" applyProtection="1">
      <alignment horizontal="center" vertical="center" wrapText="1"/>
      <protection locked="0"/>
    </xf>
    <xf numFmtId="0" fontId="9" fillId="0" borderId="47" xfId="133" applyFont="1" applyBorder="1" applyAlignment="1" applyProtection="1">
      <alignment horizontal="center" vertical="center" wrapText="1"/>
      <protection locked="0"/>
    </xf>
    <xf numFmtId="0" fontId="9" fillId="33" borderId="147" xfId="133" applyFont="1" applyFill="1" applyBorder="1" applyAlignment="1" applyProtection="1">
      <alignment horizontal="left" vertical="center" wrapText="1"/>
      <protection locked="0"/>
    </xf>
    <xf numFmtId="0" fontId="9" fillId="33" borderId="150" xfId="133" applyFont="1" applyFill="1" applyBorder="1" applyAlignment="1" applyProtection="1">
      <alignment horizontal="left" vertical="center" wrapText="1"/>
      <protection locked="0"/>
    </xf>
    <xf numFmtId="0" fontId="9" fillId="33" borderId="0" xfId="133" applyFont="1" applyFill="1" applyAlignment="1" applyProtection="1">
      <alignment horizontal="left" vertical="center" wrapText="1"/>
      <protection locked="0"/>
    </xf>
    <xf numFmtId="0" fontId="9" fillId="33" borderId="51" xfId="133" applyFont="1" applyFill="1" applyBorder="1" applyAlignment="1" applyProtection="1">
      <alignment horizontal="left" vertical="center" wrapText="1"/>
      <protection locked="0"/>
    </xf>
    <xf numFmtId="0" fontId="9" fillId="33" borderId="47" xfId="133" applyFont="1" applyFill="1" applyBorder="1" applyAlignment="1" applyProtection="1">
      <alignment horizontal="left" vertical="center" wrapText="1"/>
      <protection locked="0"/>
    </xf>
    <xf numFmtId="0" fontId="9" fillId="33" borderId="77" xfId="133" applyFont="1" applyFill="1" applyBorder="1" applyAlignment="1" applyProtection="1">
      <alignment horizontal="left" vertical="center" wrapText="1"/>
      <protection locked="0"/>
    </xf>
    <xf numFmtId="0" fontId="9" fillId="31" borderId="136" xfId="133" applyFont="1" applyFill="1" applyBorder="1" applyAlignment="1">
      <alignment horizontal="center" vertical="center" wrapText="1" shrinkToFit="1"/>
    </xf>
    <xf numFmtId="0" fontId="9" fillId="31" borderId="105" xfId="133" applyFont="1" applyFill="1" applyBorder="1" applyAlignment="1">
      <alignment horizontal="center" vertical="center" wrapText="1" shrinkToFit="1"/>
    </xf>
    <xf numFmtId="0" fontId="9" fillId="31" borderId="137" xfId="133" applyFont="1" applyFill="1" applyBorder="1" applyAlignment="1">
      <alignment horizontal="center" vertical="center" wrapText="1" shrinkToFit="1"/>
    </xf>
    <xf numFmtId="0" fontId="9" fillId="35" borderId="46" xfId="133" applyFont="1" applyFill="1" applyBorder="1" applyAlignment="1">
      <alignment horizontal="center" vertical="center" wrapText="1"/>
    </xf>
    <xf numFmtId="0" fontId="9" fillId="35" borderId="0" xfId="133" applyFont="1" applyFill="1" applyAlignment="1">
      <alignment horizontal="center" vertical="center" wrapText="1"/>
    </xf>
    <xf numFmtId="0" fontId="9" fillId="0" borderId="46" xfId="133" applyFont="1" applyBorder="1" applyAlignment="1">
      <alignment vertical="center" shrinkToFit="1"/>
    </xf>
    <xf numFmtId="0" fontId="9" fillId="0" borderId="0" xfId="133" applyFont="1" applyAlignment="1">
      <alignment vertical="center" shrinkToFit="1"/>
    </xf>
    <xf numFmtId="0" fontId="9" fillId="0" borderId="46" xfId="133" applyFont="1" applyBorder="1" applyAlignment="1">
      <alignment horizontal="center" vertical="center" shrinkToFit="1"/>
    </xf>
    <xf numFmtId="0" fontId="9" fillId="0" borderId="0" xfId="133" applyFont="1" applyAlignment="1">
      <alignment horizontal="center" vertical="center" shrinkToFit="1"/>
    </xf>
    <xf numFmtId="0" fontId="18" fillId="0" borderId="46" xfId="133" applyFont="1" applyBorder="1" applyAlignment="1">
      <alignment horizontal="center" vertical="center"/>
    </xf>
    <xf numFmtId="0" fontId="18" fillId="0" borderId="0" xfId="133" applyFont="1" applyAlignment="1">
      <alignment horizontal="center" vertical="center"/>
    </xf>
    <xf numFmtId="0" fontId="18" fillId="0" borderId="47" xfId="133" applyFont="1" applyBorder="1" applyAlignment="1">
      <alignment horizontal="center" vertical="center"/>
    </xf>
    <xf numFmtId="0" fontId="9" fillId="33" borderId="46" xfId="133" applyFont="1" applyFill="1" applyBorder="1" applyAlignment="1">
      <alignment horizontal="center" vertical="center" shrinkToFit="1"/>
    </xf>
    <xf numFmtId="0" fontId="9" fillId="33" borderId="0" xfId="133" applyFont="1" applyFill="1" applyAlignment="1">
      <alignment horizontal="center" vertical="center" shrinkToFit="1"/>
    </xf>
    <xf numFmtId="0" fontId="11" fillId="33" borderId="46" xfId="133" applyFont="1" applyFill="1" applyBorder="1" applyAlignment="1">
      <alignment horizontal="left" vertical="center" shrinkToFit="1"/>
    </xf>
    <xf numFmtId="0" fontId="18" fillId="0" borderId="72" xfId="133" applyFont="1" applyBorder="1" applyAlignment="1">
      <alignment horizontal="center" vertical="center"/>
    </xf>
    <xf numFmtId="0" fontId="18" fillId="0" borderId="51" xfId="133" applyFont="1" applyBorder="1" applyAlignment="1">
      <alignment horizontal="center" vertical="center"/>
    </xf>
    <xf numFmtId="0" fontId="18" fillId="0" borderId="77" xfId="133" applyFont="1" applyBorder="1" applyAlignment="1">
      <alignment horizontal="center" vertical="center"/>
    </xf>
    <xf numFmtId="0" fontId="9" fillId="35" borderId="47" xfId="133" applyFont="1" applyFill="1" applyBorder="1" applyAlignment="1">
      <alignment horizontal="center" vertical="center" wrapText="1"/>
    </xf>
    <xf numFmtId="0" fontId="9" fillId="0" borderId="47" xfId="133" applyFont="1" applyBorder="1" applyAlignment="1">
      <alignment vertical="center" shrinkToFit="1"/>
    </xf>
    <xf numFmtId="0" fontId="9" fillId="0" borderId="0" xfId="133" applyFont="1" applyAlignment="1">
      <alignment horizontal="left" vertical="center"/>
    </xf>
    <xf numFmtId="0" fontId="9" fillId="0" borderId="47" xfId="133" applyFont="1" applyBorder="1" applyAlignment="1">
      <alignment horizontal="left" vertical="center"/>
    </xf>
    <xf numFmtId="196" fontId="9" fillId="33" borderId="0" xfId="133" applyNumberFormat="1" applyFont="1" applyFill="1" applyAlignment="1">
      <alignment horizontal="center" vertical="center" wrapText="1" shrinkToFit="1"/>
    </xf>
    <xf numFmtId="196" fontId="9" fillId="33" borderId="47" xfId="133" applyNumberFormat="1" applyFont="1" applyFill="1" applyBorder="1" applyAlignment="1">
      <alignment horizontal="center" vertical="center" wrapText="1" shrinkToFit="1"/>
    </xf>
    <xf numFmtId="0" fontId="11" fillId="31" borderId="136" xfId="133" applyFont="1" applyFill="1" applyBorder="1" applyAlignment="1">
      <alignment horizontal="center" vertical="center" wrapText="1" shrinkToFit="1"/>
    </xf>
    <xf numFmtId="0" fontId="11" fillId="31" borderId="105" xfId="133" applyFont="1" applyFill="1" applyBorder="1" applyAlignment="1">
      <alignment horizontal="center" vertical="center" shrinkToFit="1"/>
    </xf>
    <xf numFmtId="0" fontId="11" fillId="31" borderId="137" xfId="133" applyFont="1" applyFill="1" applyBorder="1" applyAlignment="1">
      <alignment horizontal="center" vertical="center" shrinkToFit="1"/>
    </xf>
    <xf numFmtId="0" fontId="11" fillId="31" borderId="136" xfId="133" applyFont="1" applyFill="1" applyBorder="1" applyAlignment="1">
      <alignment horizontal="center" vertical="center" shrinkToFit="1"/>
    </xf>
    <xf numFmtId="0" fontId="13" fillId="0" borderId="46" xfId="133" applyFont="1" applyBorder="1" applyAlignment="1">
      <alignment horizontal="center" vertical="center" wrapText="1"/>
    </xf>
    <xf numFmtId="0" fontId="13" fillId="0" borderId="0" xfId="133" applyFont="1" applyAlignment="1">
      <alignment horizontal="center" vertical="center" wrapText="1"/>
    </xf>
    <xf numFmtId="0" fontId="16" fillId="36" borderId="46" xfId="133" applyFont="1" applyFill="1" applyBorder="1" applyAlignment="1">
      <alignment horizontal="left" vertical="center" shrinkToFit="1"/>
    </xf>
    <xf numFmtId="0" fontId="16" fillId="36" borderId="0" xfId="133" applyFont="1" applyFill="1" applyAlignment="1">
      <alignment horizontal="left" vertical="center" shrinkToFit="1"/>
    </xf>
    <xf numFmtId="0" fontId="16" fillId="36" borderId="55" xfId="133" applyFont="1" applyFill="1" applyBorder="1" applyAlignment="1">
      <alignment horizontal="left" vertical="center" shrinkToFit="1"/>
    </xf>
    <xf numFmtId="0" fontId="13" fillId="0" borderId="0" xfId="133" applyFont="1" applyAlignment="1" applyProtection="1">
      <alignment horizontal="left" vertical="center" shrinkToFit="1"/>
      <protection locked="0"/>
    </xf>
    <xf numFmtId="0" fontId="12" fillId="36" borderId="0" xfId="133" applyFont="1" applyFill="1" applyAlignment="1" applyProtection="1">
      <alignment horizontal="center" vertical="center" shrinkToFit="1"/>
      <protection locked="0"/>
    </xf>
    <xf numFmtId="0" fontId="13" fillId="36" borderId="0" xfId="133" applyFont="1" applyFill="1" applyAlignment="1" applyProtection="1">
      <alignment horizontal="center" vertical="center" shrinkToFit="1"/>
      <protection locked="0"/>
    </xf>
    <xf numFmtId="0" fontId="13" fillId="36" borderId="47" xfId="133" applyFont="1" applyFill="1" applyBorder="1" applyAlignment="1" applyProtection="1">
      <alignment horizontal="center" vertical="center" shrinkToFit="1"/>
      <protection locked="0"/>
    </xf>
    <xf numFmtId="0" fontId="13" fillId="33" borderId="0" xfId="133" applyFont="1" applyFill="1" applyAlignment="1" applyProtection="1">
      <alignment horizontal="center" vertical="center" shrinkToFit="1"/>
      <protection locked="0"/>
    </xf>
    <xf numFmtId="0" fontId="13" fillId="33" borderId="47" xfId="133" applyFont="1" applyFill="1" applyBorder="1" applyAlignment="1" applyProtection="1">
      <alignment horizontal="center" vertical="center" shrinkToFit="1"/>
      <protection locked="0"/>
    </xf>
    <xf numFmtId="196" fontId="12" fillId="36" borderId="0" xfId="133" applyNumberFormat="1" applyFont="1" applyFill="1" applyAlignment="1" applyProtection="1">
      <alignment horizontal="center" vertical="center" shrinkToFit="1"/>
      <protection locked="0"/>
    </xf>
    <xf numFmtId="0" fontId="12" fillId="36" borderId="0" xfId="133" applyFont="1" applyFill="1" applyAlignment="1" applyProtection="1">
      <alignment horizontal="left" vertical="center" shrinkToFit="1"/>
      <protection locked="0"/>
    </xf>
    <xf numFmtId="0" fontId="12" fillId="36" borderId="51" xfId="133" applyFont="1" applyFill="1" applyBorder="1" applyAlignment="1" applyProtection="1">
      <alignment horizontal="left" vertical="center" shrinkToFit="1"/>
      <protection locked="0"/>
    </xf>
    <xf numFmtId="0" fontId="13" fillId="0" borderId="12" xfId="133" applyFont="1" applyBorder="1" applyAlignment="1" applyProtection="1">
      <alignment horizontal="right" vertical="center" shrinkToFit="1"/>
      <protection locked="0"/>
    </xf>
    <xf numFmtId="0" fontId="13" fillId="0" borderId="76" xfId="133" applyFont="1" applyBorder="1" applyAlignment="1" applyProtection="1">
      <alignment horizontal="right" vertical="center" shrinkToFit="1"/>
      <protection locked="0"/>
    </xf>
    <xf numFmtId="49" fontId="24" fillId="0" borderId="0" xfId="133" applyNumberFormat="1" applyFont="1" applyAlignment="1">
      <alignment horizontal="right" vertical="center" shrinkToFit="1"/>
    </xf>
    <xf numFmtId="49" fontId="24" fillId="0" borderId="0" xfId="133" applyNumberFormat="1" applyFont="1" applyAlignment="1">
      <alignment horizontal="left" vertical="center" wrapText="1"/>
    </xf>
    <xf numFmtId="0" fontId="5" fillId="0" borderId="0" xfId="133" applyFont="1" applyAlignment="1">
      <alignment horizontal="center" vertical="center" shrinkToFit="1"/>
    </xf>
    <xf numFmtId="0" fontId="128" fillId="0" borderId="0" xfId="133" applyAlignment="1">
      <alignment vertical="center" shrinkToFit="1"/>
    </xf>
    <xf numFmtId="0" fontId="128" fillId="0" borderId="51" xfId="133" applyBorder="1" applyAlignment="1">
      <alignment vertical="center" shrinkToFit="1"/>
    </xf>
    <xf numFmtId="0" fontId="128" fillId="0" borderId="127" xfId="133" applyBorder="1" applyAlignment="1">
      <alignment horizontal="center" vertical="center" shrinkToFit="1"/>
    </xf>
    <xf numFmtId="0" fontId="128" fillId="0" borderId="46" xfId="133" applyBorder="1" applyAlignment="1">
      <alignment horizontal="center" vertical="center" shrinkToFit="1"/>
    </xf>
    <xf numFmtId="0" fontId="128" fillId="0" borderId="72" xfId="133" applyBorder="1" applyAlignment="1">
      <alignment horizontal="center" vertical="center" shrinkToFit="1"/>
    </xf>
    <xf numFmtId="0" fontId="128" fillId="0" borderId="113" xfId="133" applyBorder="1" applyAlignment="1">
      <alignment horizontal="center" vertical="center" shrinkToFit="1"/>
    </xf>
    <xf numFmtId="0" fontId="128" fillId="0" borderId="0" xfId="133" applyAlignment="1">
      <alignment horizontal="center" vertical="center" shrinkToFit="1"/>
    </xf>
    <xf numFmtId="0" fontId="128" fillId="0" borderId="51" xfId="133" applyBorder="1" applyAlignment="1">
      <alignment horizontal="center" vertical="center" shrinkToFit="1"/>
    </xf>
    <xf numFmtId="0" fontId="128" fillId="0" borderId="128" xfId="133" applyBorder="1" applyAlignment="1">
      <alignment horizontal="center" vertical="center" shrinkToFit="1"/>
    </xf>
    <xf numFmtId="0" fontId="128" fillId="0" borderId="47" xfId="133" applyBorder="1" applyAlignment="1">
      <alignment horizontal="center" vertical="center" shrinkToFit="1"/>
    </xf>
    <xf numFmtId="0" fontId="128" fillId="0" borderId="77" xfId="133" applyBorder="1" applyAlignment="1">
      <alignment horizontal="center" vertical="center" shrinkToFit="1"/>
    </xf>
    <xf numFmtId="0" fontId="128" fillId="0" borderId="105" xfId="133" applyBorder="1" applyAlignment="1" applyProtection="1">
      <alignment horizontal="center" vertical="center" shrinkToFit="1"/>
      <protection locked="0"/>
    </xf>
    <xf numFmtId="0" fontId="128" fillId="33" borderId="105" xfId="133" applyFill="1" applyBorder="1" applyAlignment="1" applyProtection="1">
      <alignment horizontal="center" vertical="center" shrinkToFit="1"/>
      <protection locked="0"/>
    </xf>
    <xf numFmtId="0" fontId="128" fillId="0" borderId="53" xfId="133" applyBorder="1" applyAlignment="1" applyProtection="1">
      <alignment horizontal="center" vertical="center" shrinkToFit="1"/>
      <protection locked="0"/>
    </xf>
    <xf numFmtId="0" fontId="23" fillId="0" borderId="0" xfId="133" applyFont="1" applyAlignment="1">
      <alignment horizontal="center" vertical="center" shrinkToFit="1"/>
    </xf>
    <xf numFmtId="0" fontId="128" fillId="0" borderId="0" xfId="133" applyAlignment="1">
      <alignment horizontal="center" vertical="center"/>
    </xf>
    <xf numFmtId="0" fontId="8" fillId="0" borderId="0" xfId="133" applyFont="1" applyAlignment="1">
      <alignment horizontal="center" vertical="center"/>
    </xf>
    <xf numFmtId="0" fontId="22" fillId="0" borderId="0" xfId="133" applyFont="1" applyAlignment="1">
      <alignment horizontal="left" vertical="center" shrinkToFit="1"/>
    </xf>
    <xf numFmtId="0" fontId="5" fillId="0" borderId="51" xfId="133" applyFont="1" applyBorder="1" applyAlignment="1">
      <alignment horizontal="center" vertical="center" shrinkToFit="1"/>
    </xf>
    <xf numFmtId="58" fontId="128" fillId="0" borderId="136" xfId="133" applyNumberFormat="1" applyBorder="1" applyAlignment="1" applyProtection="1">
      <alignment horizontal="center" vertical="center" shrinkToFit="1"/>
      <protection locked="0"/>
    </xf>
    <xf numFmtId="58" fontId="128" fillId="0" borderId="105" xfId="133" applyNumberFormat="1" applyBorder="1" applyAlignment="1" applyProtection="1">
      <alignment horizontal="center" vertical="center" shrinkToFit="1"/>
      <protection locked="0"/>
    </xf>
    <xf numFmtId="0" fontId="9" fillId="0" borderId="12" xfId="144" applyFont="1" applyBorder="1" applyAlignment="1">
      <alignment horizontal="left" vertical="center" shrinkToFit="1"/>
    </xf>
    <xf numFmtId="0" fontId="9" fillId="0" borderId="0" xfId="144" applyFont="1" applyAlignment="1">
      <alignment horizontal="left" vertical="center" shrinkToFit="1"/>
    </xf>
    <xf numFmtId="0" fontId="9" fillId="0" borderId="13" xfId="144" applyFont="1" applyBorder="1" applyAlignment="1">
      <alignment horizontal="left" vertical="center" shrinkToFit="1"/>
    </xf>
    <xf numFmtId="0" fontId="9" fillId="0" borderId="55" xfId="144" applyFont="1" applyBorder="1" applyAlignment="1">
      <alignment horizontal="left" vertical="center" shrinkToFit="1"/>
    </xf>
    <xf numFmtId="49" fontId="22" fillId="0" borderId="0" xfId="144" applyNumberFormat="1" applyFont="1" applyAlignment="1">
      <alignment horizontal="right" vertical="center" shrinkToFit="1"/>
    </xf>
    <xf numFmtId="0" fontId="9" fillId="0" borderId="10" xfId="144" applyFont="1" applyBorder="1" applyAlignment="1">
      <alignment horizontal="left" vertical="top" shrinkToFit="1"/>
    </xf>
    <xf numFmtId="0" fontId="9" fillId="0" borderId="50" xfId="144" applyFont="1" applyBorder="1" applyAlignment="1">
      <alignment horizontal="left" vertical="top" shrinkToFit="1"/>
    </xf>
    <xf numFmtId="0" fontId="9" fillId="0" borderId="14" xfId="144" applyFont="1" applyBorder="1" applyAlignment="1">
      <alignment horizontal="left" vertical="top" shrinkToFit="1"/>
    </xf>
    <xf numFmtId="0" fontId="9" fillId="0" borderId="12" xfId="144" applyFont="1" applyBorder="1" applyAlignment="1">
      <alignment horizontal="left" vertical="top" shrinkToFit="1"/>
    </xf>
    <xf numFmtId="0" fontId="9" fillId="0" borderId="0" xfId="144" applyFont="1" applyAlignment="1">
      <alignment horizontal="left" vertical="top" shrinkToFit="1"/>
    </xf>
    <xf numFmtId="0" fontId="9" fillId="0" borderId="15" xfId="144" applyFont="1" applyBorder="1" applyAlignment="1">
      <alignment horizontal="left" vertical="top" shrinkToFit="1"/>
    </xf>
    <xf numFmtId="0" fontId="9" fillId="0" borderId="13" xfId="144" applyFont="1" applyBorder="1" applyAlignment="1">
      <alignment horizontal="left" vertical="top" shrinkToFit="1"/>
    </xf>
    <xf numFmtId="0" fontId="9" fillId="0" borderId="55" xfId="144" applyFont="1" applyBorder="1" applyAlignment="1">
      <alignment horizontal="left" vertical="top" shrinkToFit="1"/>
    </xf>
    <xf numFmtId="0" fontId="9" fillId="0" borderId="22" xfId="144" applyFont="1" applyBorder="1" applyAlignment="1">
      <alignment horizontal="left" vertical="top" shrinkToFit="1"/>
    </xf>
    <xf numFmtId="0" fontId="9" fillId="0" borderId="15" xfId="144" applyFont="1" applyBorder="1" applyAlignment="1">
      <alignment horizontal="left" vertical="center" shrinkToFit="1"/>
    </xf>
    <xf numFmtId="0" fontId="9" fillId="0" borderId="11" xfId="144" applyFont="1" applyBorder="1" applyAlignment="1">
      <alignment horizontal="left" vertical="top" wrapText="1"/>
    </xf>
    <xf numFmtId="0" fontId="9" fillId="0" borderId="10" xfId="144" applyFont="1" applyBorder="1" applyAlignment="1">
      <alignment horizontal="left" vertical="top" wrapText="1" shrinkToFit="1"/>
    </xf>
    <xf numFmtId="0" fontId="9" fillId="0" borderId="50" xfId="144" applyFont="1" applyBorder="1" applyAlignment="1">
      <alignment horizontal="left" vertical="top" wrapText="1" shrinkToFit="1"/>
    </xf>
    <xf numFmtId="0" fontId="9" fillId="0" borderId="14" xfId="144" applyFont="1" applyBorder="1" applyAlignment="1">
      <alignment horizontal="left" vertical="top" wrapText="1" shrinkToFit="1"/>
    </xf>
    <xf numFmtId="0" fontId="9" fillId="0" borderId="12" xfId="144" applyFont="1" applyBorder="1" applyAlignment="1">
      <alignment horizontal="left" vertical="top" wrapText="1" shrinkToFit="1"/>
    </xf>
    <xf numFmtId="0" fontId="9" fillId="0" borderId="0" xfId="144" applyFont="1" applyAlignment="1">
      <alignment horizontal="left" vertical="top" wrapText="1" shrinkToFit="1"/>
    </xf>
    <xf numFmtId="0" fontId="9" fillId="0" borderId="15" xfId="144" applyFont="1" applyBorder="1" applyAlignment="1">
      <alignment horizontal="left" vertical="top" wrapText="1" shrinkToFit="1"/>
    </xf>
    <xf numFmtId="0" fontId="9" fillId="0" borderId="13" xfId="144" applyFont="1" applyBorder="1" applyAlignment="1">
      <alignment horizontal="left" vertical="top" wrapText="1" shrinkToFit="1"/>
    </xf>
    <xf numFmtId="0" fontId="9" fillId="0" borderId="55" xfId="144" applyFont="1" applyBorder="1" applyAlignment="1">
      <alignment horizontal="left" vertical="top" wrapText="1" shrinkToFit="1"/>
    </xf>
    <xf numFmtId="0" fontId="9" fillId="0" borderId="22" xfId="144" applyFont="1" applyBorder="1" applyAlignment="1">
      <alignment horizontal="left" vertical="top" wrapText="1" shrinkToFit="1"/>
    </xf>
    <xf numFmtId="0" fontId="9" fillId="0" borderId="10" xfId="144" applyFont="1" applyBorder="1" applyAlignment="1">
      <alignment horizontal="left" vertical="center" shrinkToFit="1"/>
    </xf>
    <xf numFmtId="0" fontId="9" fillId="0" borderId="50" xfId="144" applyFont="1" applyBorder="1" applyAlignment="1">
      <alignment horizontal="left" vertical="center" shrinkToFit="1"/>
    </xf>
    <xf numFmtId="0" fontId="9" fillId="0" borderId="14" xfId="144" applyFont="1" applyBorder="1" applyAlignment="1">
      <alignment horizontal="left" vertical="center" shrinkToFit="1"/>
    </xf>
    <xf numFmtId="0" fontId="9" fillId="0" borderId="0" xfId="144" applyFont="1" applyAlignment="1">
      <alignment horizontal="left" vertical="center" wrapText="1"/>
    </xf>
    <xf numFmtId="0" fontId="9" fillId="0" borderId="15" xfId="144" applyFont="1" applyBorder="1" applyAlignment="1">
      <alignment horizontal="left" vertical="center" wrapText="1"/>
    </xf>
    <xf numFmtId="0" fontId="9" fillId="0" borderId="21" xfId="144" applyFont="1" applyBorder="1" applyAlignment="1">
      <alignment horizontal="center" vertical="center" shrinkToFit="1"/>
    </xf>
    <xf numFmtId="0" fontId="9" fillId="0" borderId="52" xfId="144" applyFont="1" applyBorder="1" applyAlignment="1">
      <alignment horizontal="center" vertical="center" shrinkToFit="1"/>
    </xf>
    <xf numFmtId="0" fontId="9" fillId="0" borderId="32" xfId="144" applyFont="1" applyBorder="1" applyAlignment="1">
      <alignment horizontal="center" vertical="center" shrinkToFit="1"/>
    </xf>
    <xf numFmtId="0" fontId="9" fillId="0" borderId="11" xfId="144" applyFont="1" applyBorder="1" applyAlignment="1">
      <alignment horizontal="center" vertical="center" shrinkToFit="1"/>
    </xf>
    <xf numFmtId="0" fontId="9" fillId="0" borderId="12" xfId="144" applyFont="1" applyBorder="1" applyAlignment="1">
      <alignment horizontal="right" vertical="top" shrinkToFit="1"/>
    </xf>
    <xf numFmtId="0" fontId="9" fillId="0" borderId="0" xfId="144" applyFont="1" applyAlignment="1">
      <alignment horizontal="right" vertical="top" shrinkToFit="1"/>
    </xf>
    <xf numFmtId="0" fontId="9" fillId="0" borderId="0" xfId="144" applyFont="1" applyAlignment="1">
      <alignment horizontal="left" vertical="center" wrapText="1" shrinkToFit="1"/>
    </xf>
    <xf numFmtId="0" fontId="9" fillId="0" borderId="15" xfId="144" applyFont="1" applyBorder="1" applyAlignment="1">
      <alignment horizontal="left" vertical="center" wrapText="1" shrinkToFit="1"/>
    </xf>
    <xf numFmtId="0" fontId="9" fillId="0" borderId="12" xfId="144" applyFont="1" applyBorder="1" applyAlignment="1">
      <alignment horizontal="left" shrinkToFit="1"/>
    </xf>
    <xf numFmtId="0" fontId="9" fillId="0" borderId="0" xfId="144" applyFont="1" applyAlignment="1">
      <alignment horizontal="left" shrinkToFit="1"/>
    </xf>
    <xf numFmtId="0" fontId="9" fillId="0" borderId="12" xfId="144" applyFont="1" applyBorder="1" applyAlignment="1">
      <alignment horizontal="right" vertical="top"/>
    </xf>
    <xf numFmtId="0" fontId="9" fillId="0" borderId="0" xfId="144" applyFont="1" applyAlignment="1">
      <alignment horizontal="right" vertical="top"/>
    </xf>
    <xf numFmtId="0" fontId="9" fillId="0" borderId="0" xfId="144" applyFont="1" applyAlignment="1">
      <alignment horizontal="left" vertical="top" wrapText="1"/>
    </xf>
    <xf numFmtId="0" fontId="9" fillId="0" borderId="15" xfId="144" applyFont="1" applyBorder="1" applyAlignment="1">
      <alignment horizontal="left" vertical="top" wrapText="1"/>
    </xf>
    <xf numFmtId="0" fontId="14" fillId="0" borderId="87" xfId="144" applyFont="1" applyBorder="1" applyAlignment="1">
      <alignment horizontal="center" vertical="center" shrinkToFit="1"/>
    </xf>
    <xf numFmtId="0" fontId="14" fillId="0" borderId="153" xfId="144" applyFont="1" applyBorder="1" applyAlignment="1">
      <alignment horizontal="center" vertical="center" shrinkToFit="1"/>
    </xf>
    <xf numFmtId="0" fontId="14" fillId="0" borderId="97" xfId="144" applyFont="1" applyBorder="1" applyAlignment="1">
      <alignment horizontal="center" vertical="center" shrinkToFit="1"/>
    </xf>
    <xf numFmtId="0" fontId="14" fillId="0" borderId="13" xfId="144" applyFont="1" applyBorder="1" applyAlignment="1">
      <alignment horizontal="center" vertical="center" shrinkToFit="1"/>
    </xf>
    <xf numFmtId="0" fontId="14" fillId="0" borderId="55" xfId="144" applyFont="1" applyBorder="1" applyAlignment="1">
      <alignment horizontal="center" vertical="center" shrinkToFit="1"/>
    </xf>
    <xf numFmtId="0" fontId="14" fillId="0" borderId="22" xfId="144" applyFont="1" applyBorder="1" applyAlignment="1">
      <alignment horizontal="center" vertical="center" shrinkToFit="1"/>
    </xf>
    <xf numFmtId="0" fontId="14" fillId="0" borderId="82" xfId="144" applyFont="1" applyBorder="1" applyAlignment="1">
      <alignment horizontal="center" vertical="center" shrinkToFit="1"/>
    </xf>
    <xf numFmtId="0" fontId="14" fillId="0" borderId="11" xfId="144" applyFont="1" applyBorder="1" applyAlignment="1">
      <alignment horizontal="center" vertical="center" shrinkToFit="1"/>
    </xf>
    <xf numFmtId="0" fontId="14" fillId="0" borderId="154" xfId="144" applyFont="1" applyBorder="1" applyAlignment="1">
      <alignment horizontal="center" vertical="center" shrinkToFit="1"/>
    </xf>
    <xf numFmtId="0" fontId="14" fillId="0" borderId="155" xfId="144" applyFont="1" applyBorder="1" applyAlignment="1">
      <alignment horizontal="center" vertical="center" shrinkToFit="1"/>
    </xf>
    <xf numFmtId="0" fontId="14" fillId="0" borderId="84" xfId="144" applyFont="1" applyBorder="1" applyAlignment="1">
      <alignment horizontal="center" vertical="center" shrinkToFit="1"/>
    </xf>
    <xf numFmtId="0" fontId="9" fillId="0" borderId="10" xfId="144" applyFont="1" applyBorder="1" applyAlignment="1">
      <alignment horizontal="left" shrinkToFit="1"/>
    </xf>
    <xf numFmtId="0" fontId="9" fillId="0" borderId="50" xfId="144" applyFont="1" applyBorder="1" applyAlignment="1">
      <alignment horizontal="left" shrinkToFit="1"/>
    </xf>
    <xf numFmtId="0" fontId="9" fillId="0" borderId="0" xfId="144" applyFont="1" applyAlignment="1">
      <alignment horizontal="left"/>
    </xf>
    <xf numFmtId="0" fontId="11" fillId="0" borderId="74" xfId="144" applyFont="1" applyBorder="1" applyAlignment="1">
      <alignment horizontal="left" vertical="center"/>
    </xf>
    <xf numFmtId="0" fontId="11" fillId="0" borderId="75" xfId="144" applyFont="1" applyBorder="1" applyAlignment="1">
      <alignment horizontal="left" vertical="center"/>
    </xf>
    <xf numFmtId="0" fontId="12" fillId="35" borderId="142" xfId="144" applyFont="1" applyFill="1" applyBorder="1" applyAlignment="1">
      <alignment horizontal="center" vertical="center"/>
    </xf>
    <xf numFmtId="0" fontId="12" fillId="35" borderId="55" xfId="144" applyFont="1" applyFill="1" applyBorder="1" applyAlignment="1">
      <alignment horizontal="center" vertical="center"/>
    </xf>
    <xf numFmtId="0" fontId="11" fillId="0" borderId="109" xfId="144" applyFont="1" applyBorder="1" applyAlignment="1">
      <alignment horizontal="left" vertical="center"/>
    </xf>
    <xf numFmtId="0" fontId="11" fillId="0" borderId="120" xfId="144" applyFont="1" applyBorder="1" applyAlignment="1">
      <alignment horizontal="left" vertical="center"/>
    </xf>
    <xf numFmtId="0" fontId="12" fillId="31" borderId="113" xfId="131" applyFont="1" applyFill="1" applyBorder="1" applyAlignment="1">
      <alignment horizontal="center" vertical="center" wrapText="1"/>
    </xf>
    <xf numFmtId="0" fontId="11" fillId="31" borderId="0" xfId="131" applyFont="1" applyFill="1" applyAlignment="1">
      <alignment horizontal="center" vertical="center" wrapText="1"/>
    </xf>
    <xf numFmtId="0" fontId="11" fillId="31" borderId="15" xfId="131" applyFont="1" applyFill="1" applyBorder="1" applyAlignment="1">
      <alignment horizontal="center" vertical="center" wrapText="1"/>
    </xf>
    <xf numFmtId="0" fontId="11" fillId="31" borderId="113" xfId="131" applyFont="1" applyFill="1" applyBorder="1" applyAlignment="1">
      <alignment horizontal="center" vertical="center" wrapText="1"/>
    </xf>
    <xf numFmtId="0" fontId="11" fillId="31" borderId="128" xfId="131" applyFont="1" applyFill="1" applyBorder="1" applyAlignment="1">
      <alignment horizontal="center" vertical="center" wrapText="1"/>
    </xf>
    <xf numFmtId="0" fontId="11" fillId="31" borderId="47" xfId="131" applyFont="1" applyFill="1" applyBorder="1" applyAlignment="1">
      <alignment horizontal="center" vertical="center" wrapText="1"/>
    </xf>
    <xf numFmtId="0" fontId="11" fillId="31" borderId="94" xfId="131" applyFont="1" applyFill="1" applyBorder="1" applyAlignment="1">
      <alignment horizontal="center" vertical="center" wrapText="1"/>
    </xf>
    <xf numFmtId="0" fontId="12" fillId="0" borderId="0" xfId="144" applyFont="1" applyAlignment="1">
      <alignment horizontal="center" vertical="center"/>
    </xf>
    <xf numFmtId="0" fontId="12" fillId="33" borderId="62" xfId="131" applyFont="1" applyFill="1" applyBorder="1" applyAlignment="1">
      <alignment horizontal="center" vertical="center" wrapText="1"/>
    </xf>
    <xf numFmtId="0" fontId="12" fillId="33" borderId="46" xfId="131" applyFont="1" applyFill="1" applyBorder="1" applyAlignment="1">
      <alignment horizontal="center" vertical="center" wrapText="1"/>
    </xf>
    <xf numFmtId="0" fontId="12" fillId="33" borderId="72" xfId="131" applyFont="1" applyFill="1" applyBorder="1" applyAlignment="1">
      <alignment horizontal="center" vertical="center" wrapText="1"/>
    </xf>
    <xf numFmtId="0" fontId="12" fillId="33" borderId="12" xfId="131" applyFont="1" applyFill="1" applyBorder="1" applyAlignment="1">
      <alignment horizontal="center" vertical="center" wrapText="1"/>
    </xf>
    <xf numFmtId="0" fontId="12" fillId="33" borderId="0" xfId="131" applyFont="1" applyFill="1" applyAlignment="1">
      <alignment horizontal="center" vertical="center" wrapText="1"/>
    </xf>
    <xf numFmtId="0" fontId="12" fillId="33" borderId="51" xfId="131" applyFont="1" applyFill="1" applyBorder="1" applyAlignment="1">
      <alignment horizontal="center" vertical="center" wrapText="1"/>
    </xf>
    <xf numFmtId="0" fontId="12" fillId="33" borderId="76" xfId="131" applyFont="1" applyFill="1" applyBorder="1" applyAlignment="1">
      <alignment horizontal="center" vertical="center" wrapText="1"/>
    </xf>
    <xf numFmtId="0" fontId="12" fillId="33" borderId="47" xfId="131" applyFont="1" applyFill="1" applyBorder="1" applyAlignment="1">
      <alignment horizontal="center" vertical="center" wrapText="1"/>
    </xf>
    <xf numFmtId="0" fontId="12" fillId="33" borderId="77" xfId="131" applyFont="1" applyFill="1" applyBorder="1" applyAlignment="1">
      <alignment horizontal="center" vertical="center" wrapText="1"/>
    </xf>
    <xf numFmtId="0" fontId="12" fillId="33" borderId="12" xfId="144" applyFont="1" applyFill="1" applyBorder="1" applyAlignment="1" applyProtection="1">
      <alignment horizontal="center" vertical="center"/>
      <protection locked="0"/>
    </xf>
    <xf numFmtId="0" fontId="12" fillId="33" borderId="0" xfId="144" applyFont="1" applyFill="1" applyAlignment="1" applyProtection="1">
      <alignment horizontal="center" vertical="center"/>
      <protection locked="0"/>
    </xf>
    <xf numFmtId="0" fontId="12" fillId="33" borderId="15" xfId="144" applyFont="1" applyFill="1" applyBorder="1" applyAlignment="1" applyProtection="1">
      <alignment horizontal="center" vertical="center"/>
      <protection locked="0"/>
    </xf>
    <xf numFmtId="0" fontId="12" fillId="33" borderId="13" xfId="144" applyFont="1" applyFill="1" applyBorder="1" applyAlignment="1" applyProtection="1">
      <alignment horizontal="center" vertical="center"/>
      <protection locked="0"/>
    </xf>
    <xf numFmtId="0" fontId="12" fillId="33" borderId="55" xfId="144" applyFont="1" applyFill="1" applyBorder="1" applyAlignment="1" applyProtection="1">
      <alignment horizontal="center" vertical="center"/>
      <protection locked="0"/>
    </xf>
    <xf numFmtId="0" fontId="12" fillId="33" borderId="22" xfId="144" applyFont="1" applyFill="1" applyBorder="1" applyAlignment="1" applyProtection="1">
      <alignment horizontal="center" vertical="center"/>
      <protection locked="0"/>
    </xf>
    <xf numFmtId="0" fontId="11" fillId="31" borderId="10" xfId="144" applyFont="1" applyFill="1" applyBorder="1" applyAlignment="1">
      <alignment horizontal="center" vertical="center" wrapText="1" shrinkToFit="1"/>
    </xf>
    <xf numFmtId="0" fontId="11" fillId="31" borderId="50" xfId="144" applyFont="1" applyFill="1" applyBorder="1" applyAlignment="1">
      <alignment horizontal="center" vertical="center" wrapText="1" shrinkToFit="1"/>
    </xf>
    <xf numFmtId="0" fontId="11" fillId="31" borderId="143" xfId="144" applyFont="1" applyFill="1" applyBorder="1" applyAlignment="1">
      <alignment horizontal="center" vertical="center" wrapText="1" shrinkToFit="1"/>
    </xf>
    <xf numFmtId="0" fontId="12" fillId="35" borderId="0" xfId="144" applyFont="1" applyFill="1" applyAlignment="1">
      <alignment horizontal="center" vertical="center" wrapText="1"/>
    </xf>
    <xf numFmtId="0" fontId="11" fillId="0" borderId="0" xfId="144" applyFont="1" applyAlignment="1">
      <alignment horizontal="left" vertical="center" shrinkToFit="1"/>
    </xf>
    <xf numFmtId="0" fontId="11" fillId="31" borderId="10" xfId="0" applyFont="1" applyFill="1" applyBorder="1" applyAlignment="1">
      <alignment horizontal="center" vertical="center" wrapText="1"/>
    </xf>
    <xf numFmtId="0" fontId="11" fillId="31" borderId="50" xfId="0" applyFont="1" applyFill="1" applyBorder="1" applyAlignment="1">
      <alignment horizontal="center" vertical="center" wrapText="1"/>
    </xf>
    <xf numFmtId="0" fontId="11" fillId="31" borderId="143" xfId="0" applyFont="1" applyFill="1" applyBorder="1" applyAlignment="1">
      <alignment horizontal="center" vertical="center" wrapText="1"/>
    </xf>
    <xf numFmtId="0" fontId="11" fillId="0" borderId="126" xfId="0" applyFont="1" applyBorder="1" applyAlignment="1">
      <alignment horizontal="left" vertical="center"/>
    </xf>
    <xf numFmtId="0" fontId="11" fillId="0" borderId="83" xfId="0" applyFont="1" applyBorder="1" applyAlignment="1">
      <alignment horizontal="left" vertical="center"/>
    </xf>
    <xf numFmtId="0" fontId="11" fillId="0" borderId="156" xfId="0" applyFont="1" applyBorder="1" applyAlignment="1">
      <alignment horizontal="left" vertical="center"/>
    </xf>
    <xf numFmtId="0" fontId="11" fillId="0" borderId="161" xfId="0" applyFont="1" applyBorder="1" applyAlignment="1">
      <alignment horizontal="left" vertical="center"/>
    </xf>
    <xf numFmtId="0" fontId="11" fillId="0" borderId="0" xfId="0" applyFont="1" applyAlignment="1">
      <alignment horizontal="left" vertical="center"/>
    </xf>
    <xf numFmtId="0" fontId="11" fillId="0" borderId="79" xfId="0" applyFont="1" applyBorder="1" applyAlignment="1">
      <alignment horizontal="left" vertical="center"/>
    </xf>
    <xf numFmtId="0" fontId="11" fillId="35" borderId="83" xfId="0" applyFont="1" applyFill="1" applyBorder="1" applyAlignment="1">
      <alignment horizontal="center" vertical="center"/>
    </xf>
    <xf numFmtId="0" fontId="13" fillId="0" borderId="83" xfId="0" applyFont="1" applyBorder="1" applyAlignment="1">
      <alignment horizontal="left" vertical="center"/>
    </xf>
    <xf numFmtId="0" fontId="11" fillId="0" borderId="50" xfId="0" applyFont="1" applyBorder="1" applyAlignment="1">
      <alignment horizontal="left" vertical="center" shrinkToFit="1"/>
    </xf>
    <xf numFmtId="0" fontId="11" fillId="0" borderId="48" xfId="0" applyFont="1" applyBorder="1" applyAlignment="1">
      <alignment horizontal="left" vertical="center" shrinkToFit="1"/>
    </xf>
    <xf numFmtId="0" fontId="0" fillId="0" borderId="0" xfId="0" applyAlignment="1">
      <alignment horizontal="left" vertical="center" shrinkToFit="1"/>
    </xf>
    <xf numFmtId="0" fontId="0" fillId="0" borderId="51" xfId="0" applyBorder="1" applyAlignment="1">
      <alignment horizontal="left" vertical="center" shrinkToFit="1"/>
    </xf>
    <xf numFmtId="0" fontId="12" fillId="31" borderId="10" xfId="144" applyFont="1" applyFill="1" applyBorder="1" applyAlignment="1">
      <alignment horizontal="center" vertical="center" wrapText="1" shrinkToFit="1"/>
    </xf>
    <xf numFmtId="0" fontId="12" fillId="31" borderId="50" xfId="144" applyFont="1" applyFill="1" applyBorder="1" applyAlignment="1">
      <alignment horizontal="center" vertical="center" wrapText="1" shrinkToFit="1"/>
    </xf>
    <xf numFmtId="0" fontId="12" fillId="31" borderId="14" xfId="144" applyFont="1" applyFill="1" applyBorder="1" applyAlignment="1">
      <alignment horizontal="center" vertical="center" wrapText="1" shrinkToFit="1"/>
    </xf>
    <xf numFmtId="0" fontId="12" fillId="31" borderId="12" xfId="144" applyFont="1" applyFill="1" applyBorder="1" applyAlignment="1">
      <alignment horizontal="center" vertical="center" wrapText="1" shrinkToFit="1"/>
    </xf>
    <xf numFmtId="0" fontId="12" fillId="31" borderId="0" xfId="144" applyFont="1" applyFill="1" applyAlignment="1">
      <alignment horizontal="center" vertical="center" wrapText="1" shrinkToFit="1"/>
    </xf>
    <xf numFmtId="0" fontId="12" fillId="31" borderId="15" xfId="144" applyFont="1" applyFill="1" applyBorder="1" applyAlignment="1">
      <alignment horizontal="center" vertical="center" wrapText="1" shrinkToFit="1"/>
    </xf>
    <xf numFmtId="0" fontId="11" fillId="31" borderId="10" xfId="144" applyFont="1" applyFill="1" applyBorder="1" applyAlignment="1">
      <alignment horizontal="center" vertical="center" wrapText="1"/>
    </xf>
    <xf numFmtId="0" fontId="11" fillId="31" borderId="50" xfId="144" applyFont="1" applyFill="1" applyBorder="1" applyAlignment="1">
      <alignment horizontal="center" vertical="center" wrapText="1"/>
    </xf>
    <xf numFmtId="0" fontId="11" fillId="31" borderId="143" xfId="144" applyFont="1" applyFill="1" applyBorder="1" applyAlignment="1">
      <alignment horizontal="center" vertical="center" wrapText="1"/>
    </xf>
    <xf numFmtId="0" fontId="11" fillId="31" borderId="12" xfId="144" applyFont="1" applyFill="1" applyBorder="1" applyAlignment="1">
      <alignment horizontal="center" vertical="center" wrapText="1"/>
    </xf>
    <xf numFmtId="0" fontId="11" fillId="31" borderId="0" xfId="144" applyFont="1" applyFill="1" applyAlignment="1">
      <alignment horizontal="center" vertical="center" wrapText="1"/>
    </xf>
    <xf numFmtId="0" fontId="11" fillId="31" borderId="79" xfId="144" applyFont="1" applyFill="1" applyBorder="1" applyAlignment="1">
      <alignment horizontal="center" vertical="center" wrapText="1"/>
    </xf>
    <xf numFmtId="0" fontId="11" fillId="31" borderId="25" xfId="144" applyFont="1" applyFill="1" applyBorder="1" applyAlignment="1">
      <alignment horizontal="center" vertical="center" wrapText="1"/>
    </xf>
    <xf numFmtId="0" fontId="11" fillId="31" borderId="31" xfId="144" applyFont="1" applyFill="1" applyBorder="1" applyAlignment="1">
      <alignment horizontal="center" vertical="center" wrapText="1"/>
    </xf>
    <xf numFmtId="0" fontId="11" fillId="31" borderId="157" xfId="144" applyFont="1" applyFill="1" applyBorder="1" applyAlignment="1">
      <alignment horizontal="center" vertical="center" wrapText="1"/>
    </xf>
    <xf numFmtId="0" fontId="12" fillId="0" borderId="162" xfId="144" applyFont="1" applyBorder="1" applyAlignment="1">
      <alignment horizontal="center" vertical="center"/>
    </xf>
    <xf numFmtId="0" fontId="12" fillId="0" borderId="50" xfId="144" applyFont="1" applyBorder="1" applyAlignment="1">
      <alignment horizontal="center" vertical="center"/>
    </xf>
    <xf numFmtId="0" fontId="12" fillId="0" borderId="160" xfId="144" applyFont="1" applyBorder="1" applyAlignment="1">
      <alignment horizontal="center" vertical="center"/>
    </xf>
    <xf numFmtId="0" fontId="12" fillId="0" borderId="31" xfId="144" applyFont="1" applyBorder="1" applyAlignment="1">
      <alignment horizontal="center" vertical="center"/>
    </xf>
    <xf numFmtId="0" fontId="11" fillId="0" borderId="50" xfId="144" applyFont="1" applyBorder="1" applyAlignment="1">
      <alignment horizontal="left" vertical="center"/>
    </xf>
    <xf numFmtId="0" fontId="11" fillId="0" borderId="143" xfId="144" applyFont="1" applyBorder="1" applyAlignment="1">
      <alignment horizontal="left" vertical="center"/>
    </xf>
    <xf numFmtId="0" fontId="11" fillId="0" borderId="31" xfId="144" applyFont="1" applyBorder="1" applyAlignment="1">
      <alignment horizontal="left" vertical="center"/>
    </xf>
    <xf numFmtId="0" fontId="11" fillId="0" borderId="157" xfId="144" applyFont="1" applyBorder="1" applyAlignment="1">
      <alignment horizontal="left" vertical="center"/>
    </xf>
    <xf numFmtId="0" fontId="11" fillId="35" borderId="162" xfId="144" applyFont="1" applyFill="1" applyBorder="1" applyAlignment="1">
      <alignment horizontal="center" vertical="center"/>
    </xf>
    <xf numFmtId="0" fontId="11" fillId="35" borderId="50" xfId="144" applyFont="1" applyFill="1" applyBorder="1" applyAlignment="1">
      <alignment horizontal="center" vertical="center"/>
    </xf>
    <xf numFmtId="0" fontId="11" fillId="0" borderId="48" xfId="144" applyFont="1" applyBorder="1" applyAlignment="1">
      <alignment horizontal="left" vertical="center"/>
    </xf>
    <xf numFmtId="0" fontId="12" fillId="35" borderId="111" xfId="144" applyFont="1" applyFill="1" applyBorder="1" applyAlignment="1">
      <alignment horizontal="center" vertical="center"/>
    </xf>
    <xf numFmtId="0" fontId="12" fillId="35" borderId="74" xfId="144" applyFont="1" applyFill="1" applyBorder="1" applyAlignment="1">
      <alignment horizontal="center" vertical="center"/>
    </xf>
    <xf numFmtId="0" fontId="11" fillId="0" borderId="112" xfId="144" applyFont="1" applyBorder="1" applyAlignment="1">
      <alignment horizontal="left" vertical="center"/>
    </xf>
    <xf numFmtId="0" fontId="11" fillId="0" borderId="49" xfId="144" applyFont="1" applyBorder="1" applyAlignment="1">
      <alignment horizontal="left" vertical="center"/>
    </xf>
    <xf numFmtId="0" fontId="12" fillId="0" borderId="126" xfId="144" applyFont="1" applyBorder="1" applyAlignment="1">
      <alignment horizontal="center" vertical="center"/>
    </xf>
    <xf numFmtId="0" fontId="12" fillId="0" borderId="83" xfId="144" applyFont="1" applyBorder="1" applyAlignment="1">
      <alignment horizontal="center" vertical="center"/>
    </xf>
    <xf numFmtId="0" fontId="11" fillId="0" borderId="83" xfId="144" applyFont="1" applyBorder="1" applyAlignment="1">
      <alignment horizontal="left" vertical="center"/>
    </xf>
    <xf numFmtId="0" fontId="11" fillId="0" borderId="156" xfId="144" applyFont="1" applyBorder="1" applyAlignment="1">
      <alignment horizontal="left" vertical="center"/>
    </xf>
    <xf numFmtId="0" fontId="11" fillId="35" borderId="161" xfId="144" applyFont="1" applyFill="1" applyBorder="1" applyAlignment="1">
      <alignment horizontal="center" vertical="center"/>
    </xf>
    <xf numFmtId="0" fontId="11" fillId="35" borderId="0" xfId="144" applyFont="1" applyFill="1" applyAlignment="1">
      <alignment horizontal="center" vertical="center"/>
    </xf>
    <xf numFmtId="0" fontId="11" fillId="0" borderId="106" xfId="144" applyFont="1" applyBorder="1" applyAlignment="1">
      <alignment horizontal="left" vertical="center"/>
    </xf>
    <xf numFmtId="0" fontId="11" fillId="35" borderId="160" xfId="144" applyFont="1" applyFill="1" applyBorder="1" applyAlignment="1">
      <alignment horizontal="center" vertical="center"/>
    </xf>
    <xf numFmtId="0" fontId="11" fillId="35" borderId="31" xfId="144" applyFont="1" applyFill="1" applyBorder="1" applyAlignment="1">
      <alignment horizontal="center" vertical="center"/>
    </xf>
    <xf numFmtId="0" fontId="11" fillId="31" borderId="16" xfId="144" applyFont="1" applyFill="1" applyBorder="1" applyAlignment="1">
      <alignment horizontal="center" vertical="center" wrapText="1"/>
    </xf>
    <xf numFmtId="0" fontId="11" fillId="31" borderId="83" xfId="144" applyFont="1" applyFill="1" applyBorder="1" applyAlignment="1">
      <alignment horizontal="center" vertical="center" wrapText="1"/>
    </xf>
    <xf numFmtId="0" fontId="11" fillId="31" borderId="156" xfId="144" applyFont="1" applyFill="1" applyBorder="1" applyAlignment="1">
      <alignment horizontal="center" vertical="center" wrapText="1"/>
    </xf>
    <xf numFmtId="0" fontId="11" fillId="31" borderId="13" xfId="144" applyFont="1" applyFill="1" applyBorder="1" applyAlignment="1">
      <alignment horizontal="center" vertical="center" wrapText="1"/>
    </xf>
    <xf numFmtId="0" fontId="11" fillId="31" borderId="55" xfId="144" applyFont="1" applyFill="1" applyBorder="1" applyAlignment="1">
      <alignment horizontal="center" vertical="center" wrapText="1"/>
    </xf>
    <xf numFmtId="0" fontId="11" fillId="31" borderId="80" xfId="144" applyFont="1" applyFill="1" applyBorder="1" applyAlignment="1">
      <alignment horizontal="center" vertical="center" wrapText="1"/>
    </xf>
    <xf numFmtId="0" fontId="11" fillId="35" borderId="126" xfId="144" applyFont="1" applyFill="1" applyBorder="1" applyAlignment="1">
      <alignment horizontal="center" vertical="center"/>
    </xf>
    <xf numFmtId="0" fontId="11" fillId="35" borderId="83" xfId="144" applyFont="1" applyFill="1" applyBorder="1" applyAlignment="1">
      <alignment horizontal="center" vertical="center"/>
    </xf>
    <xf numFmtId="0" fontId="11" fillId="0" borderId="0" xfId="144" applyFont="1" applyAlignment="1">
      <alignment horizontal="left" vertical="center"/>
    </xf>
    <xf numFmtId="0" fontId="11" fillId="0" borderId="51" xfId="144" applyFont="1" applyBorder="1" applyAlignment="1">
      <alignment horizontal="left" vertical="center"/>
    </xf>
    <xf numFmtId="0" fontId="12" fillId="0" borderId="161" xfId="144" applyFont="1" applyBorder="1" applyAlignment="1">
      <alignment horizontal="center" vertical="center"/>
    </xf>
    <xf numFmtId="0" fontId="11" fillId="0" borderId="79" xfId="144" applyFont="1" applyBorder="1" applyAlignment="1">
      <alignment horizontal="left" vertical="center"/>
    </xf>
    <xf numFmtId="0" fontId="14" fillId="0" borderId="0" xfId="144" applyFont="1" applyAlignment="1">
      <alignment horizontal="left" vertical="center"/>
    </xf>
    <xf numFmtId="0" fontId="12" fillId="35" borderId="126" xfId="144" applyFont="1" applyFill="1" applyBorder="1" applyAlignment="1">
      <alignment horizontal="center" vertical="center"/>
    </xf>
    <xf numFmtId="0" fontId="12" fillId="35" borderId="83" xfId="144" applyFont="1" applyFill="1" applyBorder="1" applyAlignment="1">
      <alignment horizontal="center" vertical="center"/>
    </xf>
    <xf numFmtId="0" fontId="11" fillId="0" borderId="126" xfId="144" applyFont="1" applyBorder="1" applyAlignment="1">
      <alignment horizontal="center" vertical="center"/>
    </xf>
    <xf numFmtId="0" fontId="11" fillId="0" borderId="83" xfId="144" applyFont="1" applyBorder="1" applyAlignment="1">
      <alignment horizontal="center" vertical="center"/>
    </xf>
    <xf numFmtId="0" fontId="12" fillId="35" borderId="0" xfId="144" applyFont="1" applyFill="1" applyAlignment="1">
      <alignment horizontal="left" vertical="center" shrinkToFit="1"/>
    </xf>
    <xf numFmtId="0" fontId="12" fillId="35" borderId="68" xfId="144" applyFont="1" applyFill="1" applyBorder="1" applyAlignment="1">
      <alignment horizontal="left" vertical="center" shrinkToFit="1"/>
    </xf>
    <xf numFmtId="0" fontId="12" fillId="0" borderId="0" xfId="144" applyFont="1" applyAlignment="1">
      <alignment horizontal="left" vertical="center" shrinkToFit="1"/>
    </xf>
    <xf numFmtId="0" fontId="12" fillId="0" borderId="68" xfId="144" applyFont="1" applyBorder="1" applyAlignment="1">
      <alignment horizontal="left" vertical="center" shrinkToFit="1"/>
    </xf>
    <xf numFmtId="0" fontId="12" fillId="41" borderId="10" xfId="144" applyFont="1" applyFill="1" applyBorder="1" applyAlignment="1">
      <alignment horizontal="center" vertical="center" shrinkToFit="1"/>
    </xf>
    <xf numFmtId="0" fontId="12" fillId="41" borderId="14" xfId="144" applyFont="1" applyFill="1" applyBorder="1" applyAlignment="1">
      <alignment horizontal="center" vertical="center" shrinkToFit="1"/>
    </xf>
    <xf numFmtId="0" fontId="12" fillId="41" borderId="13" xfId="144" applyFont="1" applyFill="1" applyBorder="1" applyAlignment="1">
      <alignment horizontal="center" vertical="center" shrinkToFit="1"/>
    </xf>
    <xf numFmtId="0" fontId="12" fillId="41" borderId="22" xfId="144" applyFont="1" applyFill="1" applyBorder="1" applyAlignment="1">
      <alignment horizontal="center" vertical="center" shrinkToFit="1"/>
    </xf>
    <xf numFmtId="0" fontId="12" fillId="31" borderId="171" xfId="144" applyFont="1" applyFill="1" applyBorder="1" applyAlignment="1">
      <alignment horizontal="center" vertical="center" shrinkToFit="1"/>
    </xf>
    <xf numFmtId="0" fontId="12" fillId="31" borderId="172" xfId="144" applyFont="1" applyFill="1" applyBorder="1" applyAlignment="1">
      <alignment horizontal="center" vertical="center" shrinkToFit="1"/>
    </xf>
    <xf numFmtId="0" fontId="12" fillId="31" borderId="173" xfId="144" applyFont="1" applyFill="1" applyBorder="1" applyAlignment="1">
      <alignment horizontal="center" vertical="center" shrinkToFit="1"/>
    </xf>
    <xf numFmtId="0" fontId="12" fillId="31" borderId="174" xfId="144" applyFont="1" applyFill="1" applyBorder="1" applyAlignment="1">
      <alignment horizontal="center" vertical="center" shrinkToFit="1"/>
    </xf>
    <xf numFmtId="0" fontId="12" fillId="31" borderId="175" xfId="144" applyFont="1" applyFill="1" applyBorder="1" applyAlignment="1">
      <alignment horizontal="center" vertical="center" shrinkToFit="1"/>
    </xf>
    <xf numFmtId="0" fontId="12" fillId="31" borderId="176" xfId="144" applyFont="1" applyFill="1" applyBorder="1" applyAlignment="1">
      <alignment horizontal="center" vertical="center" shrinkToFit="1"/>
    </xf>
    <xf numFmtId="0" fontId="11" fillId="0" borderId="83" xfId="144" applyFont="1" applyBorder="1" applyAlignment="1">
      <alignment horizontal="left" vertical="center" shrinkToFit="1"/>
    </xf>
    <xf numFmtId="0" fontId="12" fillId="31" borderId="141" xfId="144" applyFont="1" applyFill="1" applyBorder="1" applyAlignment="1">
      <alignment horizontal="center" vertical="center"/>
    </xf>
    <xf numFmtId="0" fontId="12" fillId="31" borderId="50" xfId="144" applyFont="1" applyFill="1" applyBorder="1" applyAlignment="1">
      <alignment horizontal="center" vertical="center"/>
    </xf>
    <xf numFmtId="0" fontId="12" fillId="31" borderId="48" xfId="144" applyFont="1" applyFill="1" applyBorder="1" applyAlignment="1">
      <alignment horizontal="center" vertical="center"/>
    </xf>
    <xf numFmtId="0" fontId="12" fillId="35" borderId="181" xfId="144" applyFont="1" applyFill="1" applyBorder="1" applyAlignment="1">
      <alignment horizontal="center" vertical="center" wrapText="1"/>
    </xf>
    <xf numFmtId="0" fontId="12" fillId="35" borderId="116" xfId="144" applyFont="1" applyFill="1" applyBorder="1" applyAlignment="1">
      <alignment horizontal="center" vertical="center" wrapText="1"/>
    </xf>
    <xf numFmtId="0" fontId="12" fillId="0" borderId="121" xfId="144" applyFont="1" applyBorder="1" applyAlignment="1">
      <alignment horizontal="left" vertical="center"/>
    </xf>
    <xf numFmtId="0" fontId="12" fillId="0" borderId="122" xfId="144" applyFont="1" applyBorder="1" applyAlignment="1">
      <alignment horizontal="left" vertical="center"/>
    </xf>
    <xf numFmtId="0" fontId="12" fillId="31" borderId="163" xfId="144" applyFont="1" applyFill="1" applyBorder="1" applyAlignment="1">
      <alignment horizontal="center" vertical="center"/>
    </xf>
    <xf numFmtId="0" fontId="12" fillId="31" borderId="127" xfId="144" applyFont="1" applyFill="1" applyBorder="1" applyAlignment="1">
      <alignment horizontal="left" vertical="center"/>
    </xf>
    <xf numFmtId="0" fontId="12" fillId="31" borderId="46" xfId="144" applyFont="1" applyFill="1" applyBorder="1" applyAlignment="1">
      <alignment horizontal="left" vertical="center"/>
    </xf>
    <xf numFmtId="0" fontId="12" fillId="31" borderId="0" xfId="144" applyFont="1" applyFill="1" applyAlignment="1">
      <alignment horizontal="left" vertical="center"/>
    </xf>
    <xf numFmtId="0" fontId="111" fillId="35" borderId="10" xfId="144" applyFont="1" applyFill="1" applyBorder="1" applyAlignment="1">
      <alignment horizontal="center" vertical="center" wrapText="1"/>
    </xf>
    <xf numFmtId="0" fontId="111" fillId="35" borderId="50" xfId="144" applyFont="1" applyFill="1" applyBorder="1" applyAlignment="1">
      <alignment horizontal="center" vertical="center" wrapText="1"/>
    </xf>
    <xf numFmtId="0" fontId="7" fillId="0" borderId="50" xfId="144" applyFont="1" applyBorder="1" applyAlignment="1">
      <alignment horizontal="left" vertical="center" wrapText="1"/>
    </xf>
    <xf numFmtId="0" fontId="11" fillId="0" borderId="55" xfId="144" applyFont="1" applyBorder="1" applyAlignment="1">
      <alignment horizontal="center" vertical="top" shrinkToFit="1"/>
    </xf>
    <xf numFmtId="0" fontId="11" fillId="0" borderId="55" xfId="144" applyFont="1" applyBorder="1" applyAlignment="1">
      <alignment horizontal="left" vertical="top" wrapText="1"/>
    </xf>
    <xf numFmtId="0" fontId="13" fillId="41" borderId="165" xfId="144" applyFont="1" applyFill="1" applyBorder="1" applyAlignment="1">
      <alignment horizontal="center" vertical="center" wrapText="1"/>
    </xf>
    <xf numFmtId="0" fontId="13" fillId="41" borderId="71" xfId="144" applyFont="1" applyFill="1" applyBorder="1" applyAlignment="1">
      <alignment horizontal="center" vertical="center" wrapText="1"/>
    </xf>
    <xf numFmtId="0" fontId="13" fillId="41" borderId="166" xfId="144" applyFont="1" applyFill="1" applyBorder="1" applyAlignment="1">
      <alignment horizontal="center" vertical="center" wrapText="1"/>
    </xf>
    <xf numFmtId="0" fontId="13" fillId="41" borderId="167" xfId="144" applyFont="1" applyFill="1" applyBorder="1" applyAlignment="1">
      <alignment horizontal="center" vertical="center" wrapText="1"/>
    </xf>
    <xf numFmtId="0" fontId="13" fillId="41" borderId="0" xfId="144" applyFont="1" applyFill="1" applyAlignment="1">
      <alignment horizontal="center" vertical="center" wrapText="1"/>
    </xf>
    <xf numFmtId="0" fontId="13" fillId="41" borderId="15" xfId="144" applyFont="1" applyFill="1" applyBorder="1" applyAlignment="1">
      <alignment horizontal="center" vertical="center" wrapText="1"/>
    </xf>
    <xf numFmtId="0" fontId="11" fillId="0" borderId="183" xfId="144" applyFont="1" applyBorder="1" applyAlignment="1">
      <alignment horizontal="right" vertical="center" shrinkToFit="1"/>
    </xf>
    <xf numFmtId="0" fontId="11" fillId="0" borderId="184" xfId="144" applyFont="1" applyBorder="1" applyAlignment="1">
      <alignment horizontal="right" vertical="center" shrinkToFit="1"/>
    </xf>
    <xf numFmtId="0" fontId="12" fillId="33" borderId="184" xfId="144" applyFont="1" applyFill="1" applyBorder="1" applyAlignment="1">
      <alignment horizontal="center" vertical="center" shrinkToFit="1"/>
    </xf>
    <xf numFmtId="0" fontId="11" fillId="0" borderId="184" xfId="144" applyFont="1" applyBorder="1" applyAlignment="1">
      <alignment horizontal="center" vertical="center" shrinkToFit="1"/>
    </xf>
    <xf numFmtId="0" fontId="11" fillId="0" borderId="184" xfId="144" applyFont="1" applyBorder="1" applyAlignment="1">
      <alignment horizontal="left" vertical="center" shrinkToFit="1"/>
    </xf>
    <xf numFmtId="0" fontId="11" fillId="0" borderId="185" xfId="144" applyFont="1" applyBorder="1" applyAlignment="1">
      <alignment horizontal="left" vertical="center" shrinkToFit="1"/>
    </xf>
    <xf numFmtId="0" fontId="11" fillId="0" borderId="16" xfId="144" applyFont="1" applyBorder="1" applyAlignment="1">
      <alignment horizontal="center" vertical="center" shrinkToFit="1"/>
    </xf>
    <xf numFmtId="0" fontId="11" fillId="0" borderId="83" xfId="144" applyFont="1" applyBorder="1" applyAlignment="1">
      <alignment horizontal="center" vertical="center" shrinkToFit="1"/>
    </xf>
    <xf numFmtId="0" fontId="11" fillId="0" borderId="109" xfId="144" applyFont="1" applyBorder="1" applyAlignment="1">
      <alignment horizontal="center" vertical="center" shrinkToFit="1"/>
    </xf>
    <xf numFmtId="0" fontId="11" fillId="0" borderId="156" xfId="144" applyFont="1" applyBorder="1" applyAlignment="1">
      <alignment horizontal="center" vertical="center" shrinkToFit="1"/>
    </xf>
    <xf numFmtId="0" fontId="11" fillId="35" borderId="126" xfId="144" applyFont="1" applyFill="1" applyBorder="1" applyAlignment="1">
      <alignment horizontal="center" vertical="center" shrinkToFit="1"/>
    </xf>
    <xf numFmtId="0" fontId="11" fillId="35" borderId="83" xfId="144" applyFont="1" applyFill="1" applyBorder="1" applyAlignment="1">
      <alignment horizontal="center" vertical="center" shrinkToFit="1"/>
    </xf>
    <xf numFmtId="0" fontId="12" fillId="41" borderId="113" xfId="144" applyFont="1" applyFill="1" applyBorder="1" applyAlignment="1">
      <alignment horizontal="center" vertical="center"/>
    </xf>
    <xf numFmtId="0" fontId="11" fillId="0" borderId="0" xfId="144" applyFont="1" applyAlignment="1">
      <alignment horizontal="center" vertical="center"/>
    </xf>
    <xf numFmtId="0" fontId="11" fillId="0" borderId="15" xfId="144" applyFont="1" applyBorder="1" applyAlignment="1">
      <alignment horizontal="center" vertical="center"/>
    </xf>
    <xf numFmtId="0" fontId="11" fillId="0" borderId="113" xfId="144" applyFont="1" applyBorder="1" applyAlignment="1">
      <alignment horizontal="center" vertical="center"/>
    </xf>
    <xf numFmtId="0" fontId="12" fillId="35" borderId="10" xfId="144" applyFont="1" applyFill="1" applyBorder="1" applyAlignment="1">
      <alignment horizontal="left" vertical="center" shrinkToFit="1"/>
    </xf>
    <xf numFmtId="0" fontId="12" fillId="35" borderId="50" xfId="144" applyFont="1" applyFill="1" applyBorder="1" applyAlignment="1">
      <alignment horizontal="left" vertical="center" shrinkToFit="1"/>
    </xf>
    <xf numFmtId="0" fontId="12" fillId="35" borderId="12" xfId="144" applyFont="1" applyFill="1" applyBorder="1" applyAlignment="1">
      <alignment horizontal="left" vertical="center" shrinkToFit="1"/>
    </xf>
    <xf numFmtId="0" fontId="12" fillId="0" borderId="50" xfId="144" applyFont="1" applyBorder="1" applyAlignment="1">
      <alignment horizontal="left" vertical="center" shrinkToFit="1"/>
    </xf>
    <xf numFmtId="0" fontId="12" fillId="35" borderId="50" xfId="144" applyFont="1" applyFill="1" applyBorder="1" applyAlignment="1">
      <alignment vertical="center" shrinkToFit="1"/>
    </xf>
    <xf numFmtId="0" fontId="12" fillId="35" borderId="0" xfId="144" applyFont="1" applyFill="1" applyAlignment="1">
      <alignment vertical="center" shrinkToFit="1"/>
    </xf>
    <xf numFmtId="0" fontId="12" fillId="41" borderId="50" xfId="144" applyFont="1" applyFill="1" applyBorder="1" applyAlignment="1">
      <alignment horizontal="center" vertical="center" shrinkToFit="1"/>
    </xf>
    <xf numFmtId="0" fontId="12" fillId="41" borderId="55" xfId="144" applyFont="1" applyFill="1" applyBorder="1" applyAlignment="1">
      <alignment horizontal="center" vertical="center" shrinkToFit="1"/>
    </xf>
    <xf numFmtId="0" fontId="12" fillId="36" borderId="10" xfId="144" applyFont="1" applyFill="1" applyBorder="1" applyAlignment="1">
      <alignment horizontal="center" vertical="center" shrinkToFit="1"/>
    </xf>
    <xf numFmtId="0" fontId="12" fillId="36" borderId="50" xfId="144" applyFont="1" applyFill="1" applyBorder="1" applyAlignment="1">
      <alignment horizontal="center" vertical="center" shrinkToFit="1"/>
    </xf>
    <xf numFmtId="0" fontId="12" fillId="36" borderId="14" xfId="144" applyFont="1" applyFill="1" applyBorder="1" applyAlignment="1">
      <alignment horizontal="center" vertical="center" shrinkToFit="1"/>
    </xf>
    <xf numFmtId="0" fontId="12" fillId="36" borderId="13" xfId="144" applyFont="1" applyFill="1" applyBorder="1" applyAlignment="1">
      <alignment horizontal="center" vertical="center" shrinkToFit="1"/>
    </xf>
    <xf numFmtId="0" fontId="12" fillId="36" borderId="55" xfId="144" applyFont="1" applyFill="1" applyBorder="1" applyAlignment="1">
      <alignment horizontal="center" vertical="center" shrinkToFit="1"/>
    </xf>
    <xf numFmtId="0" fontId="12" fillId="36" borderId="22" xfId="144" applyFont="1" applyFill="1" applyBorder="1" applyAlignment="1">
      <alignment horizontal="center" vertical="center" shrinkToFit="1"/>
    </xf>
    <xf numFmtId="0" fontId="12" fillId="41" borderId="141" xfId="144" applyFont="1" applyFill="1" applyBorder="1" applyAlignment="1">
      <alignment horizontal="center" vertical="center" wrapText="1"/>
    </xf>
    <xf numFmtId="0" fontId="11" fillId="0" borderId="50" xfId="144" applyFont="1" applyBorder="1" applyAlignment="1">
      <alignment horizontal="center" vertical="center"/>
    </xf>
    <xf numFmtId="0" fontId="11" fillId="0" borderId="14" xfId="144" applyFont="1" applyBorder="1" applyAlignment="1">
      <alignment horizontal="center" vertical="center"/>
    </xf>
    <xf numFmtId="0" fontId="11" fillId="0" borderId="140" xfId="144" applyFont="1" applyBorder="1" applyAlignment="1">
      <alignment horizontal="center" vertical="center"/>
    </xf>
    <xf numFmtId="0" fontId="11" fillId="0" borderId="55" xfId="144" applyFont="1" applyBorder="1" applyAlignment="1">
      <alignment horizontal="center" vertical="center"/>
    </xf>
    <xf numFmtId="0" fontId="11" fillId="0" borderId="22" xfId="144" applyFont="1" applyBorder="1" applyAlignment="1">
      <alignment horizontal="center" vertical="center"/>
    </xf>
    <xf numFmtId="0" fontId="12" fillId="35" borderId="55" xfId="144" applyFont="1" applyFill="1" applyBorder="1" applyAlignment="1">
      <alignment vertical="center" shrinkToFit="1"/>
    </xf>
    <xf numFmtId="0" fontId="12" fillId="0" borderId="55" xfId="144" applyFont="1" applyBorder="1" applyAlignment="1">
      <alignment horizontal="left" vertical="center" shrinkToFit="1"/>
    </xf>
    <xf numFmtId="0" fontId="12" fillId="0" borderId="48" xfId="144" applyFont="1" applyBorder="1" applyAlignment="1">
      <alignment horizontal="left" vertical="center" shrinkToFit="1"/>
    </xf>
    <xf numFmtId="0" fontId="12" fillId="0" borderId="51" xfId="144" applyFont="1" applyBorder="1" applyAlignment="1">
      <alignment horizontal="left" vertical="center" shrinkToFit="1"/>
    </xf>
    <xf numFmtId="0" fontId="12" fillId="35" borderId="65" xfId="144" applyFont="1" applyFill="1" applyBorder="1" applyAlignment="1">
      <alignment horizontal="left" vertical="center" shrinkToFit="1"/>
    </xf>
    <xf numFmtId="0" fontId="12" fillId="0" borderId="64" xfId="144" applyFont="1" applyBorder="1" applyAlignment="1">
      <alignment horizontal="left" vertical="center" shrinkToFit="1"/>
    </xf>
    <xf numFmtId="0" fontId="12" fillId="35" borderId="13" xfId="144" applyFont="1" applyFill="1" applyBorder="1" applyAlignment="1">
      <alignment horizontal="left" vertical="center" shrinkToFit="1"/>
    </xf>
    <xf numFmtId="0" fontId="12" fillId="35" borderId="55" xfId="144" applyFont="1" applyFill="1" applyBorder="1" applyAlignment="1">
      <alignment horizontal="left" vertical="center" shrinkToFit="1"/>
    </xf>
    <xf numFmtId="0" fontId="12" fillId="0" borderId="22" xfId="144" applyFont="1" applyBorder="1" applyAlignment="1">
      <alignment horizontal="left" vertical="center" shrinkToFit="1"/>
    </xf>
    <xf numFmtId="0" fontId="12" fillId="35" borderId="50" xfId="144" applyFont="1" applyFill="1" applyBorder="1" applyAlignment="1" applyProtection="1">
      <alignment horizontal="center" vertical="center" shrinkToFit="1"/>
      <protection locked="0"/>
    </xf>
    <xf numFmtId="0" fontId="12" fillId="35" borderId="13" xfId="144" applyFont="1" applyFill="1" applyBorder="1" applyAlignment="1" applyProtection="1">
      <alignment horizontal="center" vertical="center" shrinkToFit="1"/>
      <protection locked="0"/>
    </xf>
    <xf numFmtId="0" fontId="12" fillId="35" borderId="55" xfId="144" applyFont="1" applyFill="1" applyBorder="1" applyAlignment="1" applyProtection="1">
      <alignment horizontal="center" vertical="center" shrinkToFit="1"/>
      <protection locked="0"/>
    </xf>
    <xf numFmtId="0" fontId="12" fillId="0" borderId="55" xfId="144" applyFont="1" applyBorder="1" applyAlignment="1">
      <alignment horizontal="right" vertical="center" shrinkToFit="1"/>
    </xf>
    <xf numFmtId="0" fontId="12" fillId="33" borderId="55" xfId="144" applyFont="1" applyFill="1" applyBorder="1" applyAlignment="1">
      <alignment horizontal="center" vertical="center" shrinkToFit="1"/>
    </xf>
    <xf numFmtId="0" fontId="13" fillId="0" borderId="55" xfId="144" applyFont="1" applyBorder="1" applyAlignment="1">
      <alignment horizontal="center" vertical="center" shrinkToFit="1"/>
    </xf>
    <xf numFmtId="0" fontId="13" fillId="0" borderId="64" xfId="144" applyFont="1" applyBorder="1" applyAlignment="1">
      <alignment horizontal="center" vertical="center" shrinkToFit="1"/>
    </xf>
    <xf numFmtId="0" fontId="12" fillId="0" borderId="12" xfId="144" applyFont="1" applyBorder="1" applyAlignment="1">
      <alignment horizontal="center"/>
    </xf>
    <xf numFmtId="0" fontId="12" fillId="0" borderId="0" xfId="144" applyFont="1" applyAlignment="1">
      <alignment horizontal="center"/>
    </xf>
    <xf numFmtId="0" fontId="12" fillId="35" borderId="10" xfId="144" applyFont="1" applyFill="1" applyBorder="1" applyAlignment="1" applyProtection="1">
      <alignment horizontal="center" vertical="center" shrinkToFit="1"/>
      <protection locked="0"/>
    </xf>
    <xf numFmtId="0" fontId="22" fillId="0" borderId="0" xfId="144" applyFont="1" applyAlignment="1">
      <alignment horizontal="left" vertical="center" shrinkToFit="1"/>
    </xf>
    <xf numFmtId="0" fontId="23" fillId="0" borderId="0" xfId="144" applyFont="1" applyAlignment="1">
      <alignment horizontal="center" vertical="center" shrinkToFit="1"/>
    </xf>
    <xf numFmtId="0" fontId="7" fillId="0" borderId="0" xfId="144" applyFont="1" applyAlignment="1">
      <alignment horizontal="center" vertical="center"/>
    </xf>
    <xf numFmtId="0" fontId="128" fillId="0" borderId="0" xfId="144" applyAlignment="1">
      <alignment vertical="center"/>
    </xf>
    <xf numFmtId="0" fontId="5" fillId="0" borderId="0" xfId="144" applyFont="1" applyAlignment="1">
      <alignment horizontal="center" vertical="center"/>
    </xf>
    <xf numFmtId="0" fontId="7" fillId="0" borderId="0" xfId="144" applyFont="1" applyAlignment="1">
      <alignment horizontal="left" vertical="center"/>
    </xf>
    <xf numFmtId="0" fontId="12" fillId="41" borderId="127" xfId="144" applyFont="1" applyFill="1" applyBorder="1" applyAlignment="1">
      <alignment horizontal="center" vertical="center" wrapText="1"/>
    </xf>
    <xf numFmtId="0" fontId="12" fillId="41" borderId="46" xfId="144" applyFont="1" applyFill="1" applyBorder="1" applyAlignment="1">
      <alignment horizontal="center" vertical="center" wrapText="1"/>
    </xf>
    <xf numFmtId="0" fontId="12" fillId="41" borderId="63" xfId="144" applyFont="1" applyFill="1" applyBorder="1" applyAlignment="1">
      <alignment horizontal="center" vertical="center" wrapText="1"/>
    </xf>
    <xf numFmtId="0" fontId="12" fillId="41" borderId="113" xfId="144" applyFont="1" applyFill="1" applyBorder="1" applyAlignment="1">
      <alignment horizontal="center" vertical="center" wrapText="1"/>
    </xf>
    <xf numFmtId="0" fontId="12" fillId="41" borderId="0" xfId="144" applyFont="1" applyFill="1" applyAlignment="1">
      <alignment horizontal="center" vertical="center" wrapText="1"/>
    </xf>
    <xf numFmtId="0" fontId="12" fillId="41" borderId="15" xfId="144" applyFont="1" applyFill="1" applyBorder="1" applyAlignment="1">
      <alignment horizontal="center" vertical="center" wrapText="1"/>
    </xf>
    <xf numFmtId="0" fontId="12" fillId="41" borderId="140" xfId="144" applyFont="1" applyFill="1" applyBorder="1" applyAlignment="1">
      <alignment horizontal="center" vertical="center" wrapText="1"/>
    </xf>
    <xf numFmtId="0" fontId="12" fillId="41" borderId="55" xfId="144" applyFont="1" applyFill="1" applyBorder="1" applyAlignment="1">
      <alignment horizontal="center" vertical="center" wrapText="1"/>
    </xf>
    <xf numFmtId="0" fontId="12" fillId="41" borderId="22" xfId="144" applyFont="1" applyFill="1" applyBorder="1" applyAlignment="1">
      <alignment horizontal="center" vertical="center" wrapText="1"/>
    </xf>
    <xf numFmtId="0" fontId="12" fillId="41" borderId="62" xfId="144" applyFont="1" applyFill="1" applyBorder="1" applyAlignment="1">
      <alignment horizontal="center" vertical="center"/>
    </xf>
    <xf numFmtId="0" fontId="12" fillId="41" borderId="46" xfId="144" applyFont="1" applyFill="1" applyBorder="1" applyAlignment="1">
      <alignment horizontal="center" vertical="center"/>
    </xf>
    <xf numFmtId="0" fontId="12" fillId="41" borderId="12" xfId="144" applyFont="1" applyFill="1" applyBorder="1" applyAlignment="1">
      <alignment horizontal="center" vertical="center"/>
    </xf>
    <xf numFmtId="0" fontId="12" fillId="41" borderId="0" xfId="144" applyFont="1" applyFill="1" applyAlignment="1">
      <alignment horizontal="center" vertical="center"/>
    </xf>
    <xf numFmtId="0" fontId="12" fillId="41" borderId="13" xfId="144" applyFont="1" applyFill="1" applyBorder="1" applyAlignment="1">
      <alignment horizontal="center" vertical="center"/>
    </xf>
    <xf numFmtId="0" fontId="12" fillId="41" borderId="55" xfId="144" applyFont="1" applyFill="1" applyBorder="1" applyAlignment="1">
      <alignment horizontal="center" vertical="center"/>
    </xf>
    <xf numFmtId="177" fontId="111" fillId="36" borderId="12" xfId="144" applyNumberFormat="1" applyFont="1" applyFill="1" applyBorder="1" applyAlignment="1">
      <alignment horizontal="center"/>
    </xf>
    <xf numFmtId="177" fontId="111" fillId="36" borderId="0" xfId="144" applyNumberFormat="1" applyFont="1" applyFill="1" applyAlignment="1">
      <alignment horizontal="center"/>
    </xf>
    <xf numFmtId="177" fontId="111" fillId="36" borderId="15" xfId="144" applyNumberFormat="1" applyFont="1" applyFill="1" applyBorder="1" applyAlignment="1">
      <alignment horizontal="center"/>
    </xf>
    <xf numFmtId="177" fontId="111" fillId="36" borderId="13" xfId="144" applyNumberFormat="1" applyFont="1" applyFill="1" applyBorder="1" applyAlignment="1">
      <alignment horizontal="center"/>
    </xf>
    <xf numFmtId="177" fontId="111" fillId="36" borderId="55" xfId="144" applyNumberFormat="1" applyFont="1" applyFill="1" applyBorder="1" applyAlignment="1">
      <alignment horizontal="center"/>
    </xf>
    <xf numFmtId="177" fontId="111" fillId="36" borderId="22" xfId="144" applyNumberFormat="1" applyFont="1" applyFill="1" applyBorder="1" applyAlignment="1">
      <alignment horizontal="center"/>
    </xf>
    <xf numFmtId="0" fontId="14" fillId="0" borderId="46" xfId="133" applyFont="1" applyBorder="1" applyAlignment="1">
      <alignment horizontal="center" vertical="center"/>
    </xf>
    <xf numFmtId="0" fontId="14" fillId="0" borderId="68" xfId="133" applyFont="1" applyBorder="1" applyAlignment="1">
      <alignment horizontal="center" vertical="center"/>
    </xf>
    <xf numFmtId="0" fontId="14" fillId="36" borderId="46" xfId="133" applyFont="1" applyFill="1" applyBorder="1" applyAlignment="1">
      <alignment horizontal="left" vertical="center"/>
    </xf>
    <xf numFmtId="0" fontId="14" fillId="36" borderId="68" xfId="133" applyFont="1" applyFill="1" applyBorder="1" applyAlignment="1">
      <alignment horizontal="left" vertical="center"/>
    </xf>
    <xf numFmtId="0" fontId="16" fillId="36" borderId="71" xfId="133" applyFont="1" applyFill="1" applyBorder="1" applyAlignment="1">
      <alignment horizontal="left" vertical="center" shrinkToFit="1"/>
    </xf>
    <xf numFmtId="0" fontId="14" fillId="33" borderId="46" xfId="133" applyFont="1" applyFill="1" applyBorder="1" applyAlignment="1">
      <alignment horizontal="left" vertical="center"/>
    </xf>
    <xf numFmtId="0" fontId="14" fillId="33" borderId="68" xfId="133" applyFont="1" applyFill="1" applyBorder="1" applyAlignment="1">
      <alignment horizontal="left" vertical="center"/>
    </xf>
    <xf numFmtId="0" fontId="12" fillId="35" borderId="161" xfId="144" applyFont="1" applyFill="1" applyBorder="1" applyAlignment="1">
      <alignment horizontal="center" vertical="center"/>
    </xf>
    <xf numFmtId="0" fontId="12" fillId="35" borderId="0" xfId="144" applyFont="1" applyFill="1" applyAlignment="1">
      <alignment horizontal="center" vertical="center"/>
    </xf>
    <xf numFmtId="0" fontId="12" fillId="35" borderId="160" xfId="144" applyFont="1" applyFill="1" applyBorder="1" applyAlignment="1">
      <alignment horizontal="center" vertical="center"/>
    </xf>
    <xf numFmtId="0" fontId="12" fillId="35" borderId="31" xfId="144" applyFont="1" applyFill="1" applyBorder="1" applyAlignment="1">
      <alignment horizontal="center" vertical="center"/>
    </xf>
    <xf numFmtId="0" fontId="111" fillId="0" borderId="50" xfId="144" applyFont="1" applyBorder="1" applyAlignment="1">
      <alignment horizontal="left" vertical="center" wrapText="1"/>
    </xf>
    <xf numFmtId="0" fontId="12" fillId="35" borderId="162" xfId="144" applyFont="1" applyFill="1" applyBorder="1" applyAlignment="1">
      <alignment horizontal="center" vertical="center"/>
    </xf>
    <xf numFmtId="0" fontId="12" fillId="35" borderId="50" xfId="144" applyFont="1" applyFill="1" applyBorder="1" applyAlignment="1">
      <alignment horizontal="center" vertical="center"/>
    </xf>
    <xf numFmtId="0" fontId="12" fillId="31" borderId="141" xfId="144" applyFont="1" applyFill="1" applyBorder="1" applyAlignment="1">
      <alignment horizontal="center" vertical="center" wrapText="1"/>
    </xf>
    <xf numFmtId="0" fontId="12" fillId="31" borderId="50" xfId="144" applyFont="1" applyFill="1" applyBorder="1" applyAlignment="1">
      <alignment horizontal="center" vertical="center" wrapText="1"/>
    </xf>
    <xf numFmtId="0" fontId="12" fillId="31" borderId="14" xfId="144" applyFont="1" applyFill="1" applyBorder="1" applyAlignment="1">
      <alignment horizontal="center" vertical="center" wrapText="1"/>
    </xf>
    <xf numFmtId="0" fontId="12" fillId="31" borderId="113" xfId="144" applyFont="1" applyFill="1" applyBorder="1" applyAlignment="1">
      <alignment horizontal="center" vertical="center" wrapText="1"/>
    </xf>
    <xf numFmtId="0" fontId="12" fillId="31" borderId="0" xfId="144" applyFont="1" applyFill="1" applyAlignment="1">
      <alignment horizontal="center" vertical="center" wrapText="1"/>
    </xf>
    <xf numFmtId="0" fontId="12" fillId="31" borderId="15" xfId="144" applyFont="1" applyFill="1" applyBorder="1" applyAlignment="1">
      <alignment horizontal="center" vertical="center" wrapText="1"/>
    </xf>
    <xf numFmtId="0" fontId="12" fillId="31" borderId="23" xfId="144" applyFont="1" applyFill="1" applyBorder="1" applyAlignment="1">
      <alignment horizontal="center" vertical="center"/>
    </xf>
    <xf numFmtId="0" fontId="12" fillId="31" borderId="81" xfId="144" applyFont="1" applyFill="1" applyBorder="1" applyAlignment="1">
      <alignment horizontal="center" vertical="center"/>
    </xf>
    <xf numFmtId="0" fontId="12" fillId="31" borderId="115" xfId="144" applyFont="1" applyFill="1" applyBorder="1" applyAlignment="1">
      <alignment horizontal="center" vertical="center"/>
    </xf>
    <xf numFmtId="0" fontId="12" fillId="35" borderId="177" xfId="144" applyFont="1" applyFill="1" applyBorder="1" applyAlignment="1">
      <alignment horizontal="center" vertical="center" wrapText="1"/>
    </xf>
    <xf numFmtId="0" fontId="12" fillId="35" borderId="118" xfId="144" applyFont="1" applyFill="1" applyBorder="1" applyAlignment="1">
      <alignment horizontal="center" vertical="center" wrapText="1"/>
    </xf>
    <xf numFmtId="0" fontId="12" fillId="35" borderId="186" xfId="144" applyFont="1" applyFill="1" applyBorder="1" applyAlignment="1">
      <alignment horizontal="center" vertical="center" wrapText="1"/>
    </xf>
    <xf numFmtId="0" fontId="12" fillId="35" borderId="81" xfId="144" applyFont="1" applyFill="1" applyBorder="1" applyAlignment="1">
      <alignment horizontal="center" vertical="center" wrapText="1"/>
    </xf>
    <xf numFmtId="0" fontId="12" fillId="31" borderId="187" xfId="144" applyFont="1" applyFill="1" applyBorder="1" applyAlignment="1">
      <alignment horizontal="center" vertical="center"/>
    </xf>
    <xf numFmtId="0" fontId="12" fillId="31" borderId="116" xfId="144" applyFont="1" applyFill="1" applyBorder="1" applyAlignment="1">
      <alignment horizontal="center" vertical="center"/>
    </xf>
    <xf numFmtId="0" fontId="12" fillId="31" borderId="117" xfId="144" applyFont="1" applyFill="1" applyBorder="1" applyAlignment="1">
      <alignment horizontal="center" vertical="center"/>
    </xf>
    <xf numFmtId="0" fontId="12" fillId="35" borderId="180" xfId="144" applyFont="1" applyFill="1" applyBorder="1" applyAlignment="1">
      <alignment horizontal="center" vertical="center" wrapText="1"/>
    </xf>
    <xf numFmtId="0" fontId="12" fillId="35" borderId="109" xfId="144" applyFont="1" applyFill="1" applyBorder="1" applyAlignment="1">
      <alignment horizontal="center" vertical="center" wrapText="1"/>
    </xf>
    <xf numFmtId="0" fontId="13" fillId="41" borderId="188" xfId="144" applyFont="1" applyFill="1" applyBorder="1" applyAlignment="1">
      <alignment horizontal="center" vertical="center" wrapText="1"/>
    </xf>
    <xf numFmtId="0" fontId="13" fillId="41" borderId="55" xfId="144" applyFont="1" applyFill="1" applyBorder="1" applyAlignment="1">
      <alignment horizontal="center" vertical="center" wrapText="1"/>
    </xf>
    <xf numFmtId="0" fontId="13" fillId="41" borderId="22" xfId="144" applyFont="1" applyFill="1" applyBorder="1" applyAlignment="1">
      <alignment horizontal="center" vertical="center" wrapText="1"/>
    </xf>
    <xf numFmtId="0" fontId="11" fillId="0" borderId="54" xfId="144" applyFont="1" applyBorder="1" applyAlignment="1">
      <alignment horizontal="center" vertical="center" shrinkToFit="1"/>
    </xf>
    <xf numFmtId="0" fontId="11" fillId="0" borderId="159" xfId="144" applyFont="1" applyBorder="1" applyAlignment="1">
      <alignment horizontal="center" vertical="center" shrinkToFit="1"/>
    </xf>
    <xf numFmtId="0" fontId="11" fillId="35" borderId="158" xfId="144" applyFont="1" applyFill="1" applyBorder="1" applyAlignment="1">
      <alignment horizontal="center" vertical="center" shrinkToFit="1"/>
    </xf>
    <xf numFmtId="0" fontId="11" fillId="35" borderId="109" xfId="144" applyFont="1" applyFill="1" applyBorder="1" applyAlignment="1">
      <alignment horizontal="center" vertical="center" shrinkToFit="1"/>
    </xf>
    <xf numFmtId="0" fontId="11" fillId="0" borderId="109" xfId="144" applyFont="1" applyBorder="1" applyAlignment="1">
      <alignment horizontal="left" vertical="center" shrinkToFit="1"/>
    </xf>
    <xf numFmtId="0" fontId="14" fillId="0" borderId="50" xfId="0" applyFont="1" applyBorder="1" applyAlignment="1">
      <alignment horizontal="left" vertical="top" wrapText="1" shrinkToFit="1"/>
    </xf>
    <xf numFmtId="0" fontId="14" fillId="0" borderId="0" xfId="0" applyFont="1" applyAlignment="1">
      <alignment horizontal="left" vertical="center" shrinkToFit="1"/>
    </xf>
    <xf numFmtId="49" fontId="0" fillId="0" borderId="0" xfId="0" applyNumberFormat="1" applyAlignment="1">
      <alignment horizontal="right" vertical="center"/>
    </xf>
    <xf numFmtId="0" fontId="13" fillId="0" borderId="50" xfId="0" applyFont="1" applyBorder="1" applyAlignment="1">
      <alignment horizontal="center" vertical="center" shrinkToFit="1"/>
    </xf>
    <xf numFmtId="0" fontId="13" fillId="0" borderId="13" xfId="0" applyFont="1" applyBorder="1" applyAlignment="1">
      <alignment horizontal="center" vertical="center"/>
    </xf>
    <xf numFmtId="0" fontId="13" fillId="0" borderId="55" xfId="0" applyFont="1" applyBorder="1" applyAlignment="1">
      <alignment horizontal="center" vertical="center"/>
    </xf>
    <xf numFmtId="0" fontId="13" fillId="0" borderId="55" xfId="0" applyFont="1" applyBorder="1" applyAlignment="1">
      <alignment horizontal="center" vertical="center" shrinkToFit="1"/>
    </xf>
    <xf numFmtId="0" fontId="13" fillId="31" borderId="11" xfId="0" applyFont="1" applyFill="1" applyBorder="1" applyAlignment="1">
      <alignment horizontal="center" vertical="center"/>
    </xf>
    <xf numFmtId="0" fontId="13" fillId="31" borderId="21" xfId="0" applyFont="1" applyFill="1" applyBorder="1" applyAlignment="1">
      <alignment horizontal="center" vertical="center" shrinkToFit="1"/>
    </xf>
    <xf numFmtId="0" fontId="13" fillId="31" borderId="52" xfId="0" applyFont="1" applyFill="1" applyBorder="1" applyAlignment="1">
      <alignment horizontal="center" vertical="center" shrinkToFit="1"/>
    </xf>
    <xf numFmtId="0" fontId="13" fillId="31" borderId="32" xfId="0" applyFont="1" applyFill="1" applyBorder="1" applyAlignment="1">
      <alignment horizontal="center" vertical="center" shrinkToFit="1"/>
    </xf>
    <xf numFmtId="0" fontId="13" fillId="31" borderId="11" xfId="0" applyFont="1" applyFill="1" applyBorder="1" applyAlignment="1">
      <alignment horizontal="center" vertical="center" shrinkToFit="1"/>
    </xf>
    <xf numFmtId="0" fontId="13" fillId="0" borderId="10"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2"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22" xfId="0" applyFont="1" applyBorder="1" applyAlignment="1">
      <alignment horizontal="center" vertical="center" shrinkToFit="1"/>
    </xf>
    <xf numFmtId="0" fontId="13" fillId="0" borderId="11" xfId="0" applyFont="1" applyBorder="1" applyAlignment="1">
      <alignment horizontal="center" vertical="center" shrinkToFit="1"/>
    </xf>
    <xf numFmtId="0" fontId="9" fillId="0" borderId="10" xfId="0" applyFont="1" applyBorder="1" applyAlignment="1">
      <alignment horizontal="left" vertical="top" wrapText="1" shrinkToFit="1"/>
    </xf>
    <xf numFmtId="0" fontId="9" fillId="0" borderId="50" xfId="0" applyFont="1" applyBorder="1" applyAlignment="1">
      <alignment horizontal="left" vertical="top" wrapText="1" shrinkToFit="1"/>
    </xf>
    <xf numFmtId="0" fontId="9" fillId="0" borderId="14" xfId="0" applyFont="1" applyBorder="1" applyAlignment="1">
      <alignment horizontal="left" vertical="top" wrapText="1" shrinkToFit="1"/>
    </xf>
    <xf numFmtId="0" fontId="9" fillId="0" borderId="12" xfId="0" applyFont="1" applyBorder="1" applyAlignment="1">
      <alignment horizontal="left" vertical="top" wrapText="1" shrinkToFit="1"/>
    </xf>
    <xf numFmtId="0" fontId="9" fillId="0" borderId="0" xfId="0" applyFont="1" applyAlignment="1">
      <alignment horizontal="left" vertical="top" wrapText="1" shrinkToFit="1"/>
    </xf>
    <xf numFmtId="0" fontId="9" fillId="0" borderId="15" xfId="0" applyFont="1" applyBorder="1" applyAlignment="1">
      <alignment horizontal="left" vertical="top" wrapText="1" shrinkToFit="1"/>
    </xf>
    <xf numFmtId="0" fontId="9" fillId="0" borderId="13" xfId="0" applyFont="1" applyBorder="1" applyAlignment="1">
      <alignment horizontal="left" vertical="top" wrapText="1" shrinkToFit="1"/>
    </xf>
    <xf numFmtId="0" fontId="9" fillId="0" borderId="55" xfId="0" applyFont="1" applyBorder="1" applyAlignment="1">
      <alignment horizontal="left" vertical="top" wrapText="1" shrinkToFit="1"/>
    </xf>
    <xf numFmtId="0" fontId="9" fillId="0" borderId="22" xfId="0" applyFont="1" applyBorder="1" applyAlignment="1">
      <alignment horizontal="left" vertical="top" wrapText="1" shrinkToFit="1"/>
    </xf>
    <xf numFmtId="0" fontId="11" fillId="31" borderId="141" xfId="0" applyFont="1" applyFill="1" applyBorder="1" applyAlignment="1">
      <alignment horizontal="center" vertical="center" shrinkToFit="1"/>
    </xf>
    <xf numFmtId="0" fontId="11" fillId="31" borderId="50" xfId="0" applyFont="1" applyFill="1" applyBorder="1" applyAlignment="1">
      <alignment horizontal="center" vertical="center" shrinkToFit="1"/>
    </xf>
    <xf numFmtId="0" fontId="11" fillId="31" borderId="14" xfId="0" applyFont="1" applyFill="1" applyBorder="1" applyAlignment="1">
      <alignment horizontal="center" vertical="center" shrinkToFit="1"/>
    </xf>
    <xf numFmtId="0" fontId="11" fillId="31" borderId="140" xfId="0" applyFont="1" applyFill="1" applyBorder="1" applyAlignment="1">
      <alignment horizontal="center" vertical="center" shrinkToFit="1"/>
    </xf>
    <xf numFmtId="0" fontId="11" fillId="31" borderId="55" xfId="0" applyFont="1" applyFill="1" applyBorder="1" applyAlignment="1">
      <alignment horizontal="center" vertical="center" shrinkToFit="1"/>
    </xf>
    <xf numFmtId="0" fontId="11" fillId="31" borderId="22" xfId="0" applyFont="1" applyFill="1" applyBorder="1" applyAlignment="1">
      <alignment horizontal="center" vertical="center" shrinkToFit="1"/>
    </xf>
    <xf numFmtId="0" fontId="13" fillId="0" borderId="50" xfId="0" applyFont="1" applyBorder="1" applyAlignment="1">
      <alignment horizontal="left" vertical="center" shrinkToFit="1"/>
    </xf>
    <xf numFmtId="0" fontId="9" fillId="0" borderId="55" xfId="0" applyFont="1" applyBorder="1" applyAlignment="1">
      <alignment horizontal="left" vertical="center" shrinkToFit="1"/>
    </xf>
    <xf numFmtId="0" fontId="9" fillId="0" borderId="64" xfId="0" applyFont="1" applyBorder="1" applyAlignment="1">
      <alignment horizontal="left" vertical="center" shrinkToFit="1"/>
    </xf>
    <xf numFmtId="0" fontId="12" fillId="31" borderId="113" xfId="0" applyFont="1" applyFill="1" applyBorder="1" applyAlignment="1">
      <alignment horizontal="center" vertical="center"/>
    </xf>
    <xf numFmtId="0" fontId="12" fillId="31" borderId="0" xfId="0" applyFont="1" applyFill="1" applyAlignment="1">
      <alignment horizontal="center" vertical="center"/>
    </xf>
    <xf numFmtId="0" fontId="12" fillId="31" borderId="128" xfId="0" applyFont="1" applyFill="1" applyBorder="1" applyAlignment="1">
      <alignment horizontal="center" vertical="center"/>
    </xf>
    <xf numFmtId="0" fontId="12" fillId="31" borderId="47" xfId="0" applyFont="1" applyFill="1" applyBorder="1" applyAlignment="1">
      <alignment horizontal="center" vertical="center"/>
    </xf>
    <xf numFmtId="0" fontId="12" fillId="33" borderId="10" xfId="0" applyFont="1" applyFill="1" applyBorder="1" applyAlignment="1">
      <alignment horizontal="left" vertical="top" wrapText="1" shrinkToFit="1"/>
    </xf>
    <xf numFmtId="0" fontId="12" fillId="33" borderId="50" xfId="0" applyFont="1" applyFill="1" applyBorder="1" applyAlignment="1">
      <alignment horizontal="left" vertical="top" wrapText="1" shrinkToFit="1"/>
    </xf>
    <xf numFmtId="0" fontId="12" fillId="33" borderId="48" xfId="0" applyFont="1" applyFill="1" applyBorder="1" applyAlignment="1">
      <alignment horizontal="left" vertical="top" wrapText="1" shrinkToFit="1"/>
    </xf>
    <xf numFmtId="0" fontId="12" fillId="33" borderId="12" xfId="0" applyFont="1" applyFill="1" applyBorder="1" applyAlignment="1">
      <alignment horizontal="left" vertical="top" wrapText="1" shrinkToFit="1"/>
    </xf>
    <xf numFmtId="0" fontId="12" fillId="33" borderId="0" xfId="0" applyFont="1" applyFill="1" applyAlignment="1">
      <alignment horizontal="left" vertical="top" wrapText="1" shrinkToFit="1"/>
    </xf>
    <xf numFmtId="0" fontId="12" fillId="33" borderId="51" xfId="0" applyFont="1" applyFill="1" applyBorder="1" applyAlignment="1">
      <alignment horizontal="left" vertical="top" wrapText="1" shrinkToFit="1"/>
    </xf>
    <xf numFmtId="0" fontId="12" fillId="33" borderId="76" xfId="0" applyFont="1" applyFill="1" applyBorder="1" applyAlignment="1">
      <alignment horizontal="left" vertical="top" wrapText="1" shrinkToFit="1"/>
    </xf>
    <xf numFmtId="0" fontId="12" fillId="33" borderId="47" xfId="0" applyFont="1" applyFill="1" applyBorder="1" applyAlignment="1">
      <alignment horizontal="left" vertical="top" wrapText="1" shrinkToFit="1"/>
    </xf>
    <xf numFmtId="0" fontId="12" fillId="33" borderId="77" xfId="0" applyFont="1" applyFill="1" applyBorder="1" applyAlignment="1">
      <alignment horizontal="left" vertical="top" wrapText="1" shrinkToFit="1"/>
    </xf>
    <xf numFmtId="0" fontId="12" fillId="31" borderId="141" xfId="0" applyFont="1" applyFill="1" applyBorder="1" applyAlignment="1">
      <alignment horizontal="center" vertical="center" shrinkToFit="1"/>
    </xf>
    <xf numFmtId="0" fontId="12" fillId="31" borderId="50" xfId="0" applyFont="1" applyFill="1" applyBorder="1" applyAlignment="1">
      <alignment horizontal="center" vertical="center" shrinkToFit="1"/>
    </xf>
    <xf numFmtId="0" fontId="12" fillId="31" borderId="14" xfId="0" applyFont="1" applyFill="1" applyBorder="1" applyAlignment="1">
      <alignment horizontal="center" vertical="center" shrinkToFit="1"/>
    </xf>
    <xf numFmtId="0" fontId="12" fillId="31" borderId="113" xfId="0" applyFont="1" applyFill="1" applyBorder="1" applyAlignment="1">
      <alignment horizontal="center" vertical="center" shrinkToFit="1"/>
    </xf>
    <xf numFmtId="0" fontId="12" fillId="31" borderId="0" xfId="0" applyFont="1" applyFill="1" applyAlignment="1">
      <alignment horizontal="center" vertical="center" shrinkToFit="1"/>
    </xf>
    <xf numFmtId="0" fontId="12" fillId="31" borderId="15" xfId="0" applyFont="1" applyFill="1" applyBorder="1" applyAlignment="1">
      <alignment horizontal="center" vertical="center" shrinkToFit="1"/>
    </xf>
    <xf numFmtId="0" fontId="12" fillId="31" borderId="140" xfId="0" applyFont="1" applyFill="1" applyBorder="1" applyAlignment="1">
      <alignment horizontal="center" vertical="center" shrinkToFit="1"/>
    </xf>
    <xf numFmtId="0" fontId="12" fillId="31" borderId="55" xfId="0" applyFont="1" applyFill="1" applyBorder="1" applyAlignment="1">
      <alignment horizontal="center" vertical="center" shrinkToFit="1"/>
    </xf>
    <xf numFmtId="0" fontId="12" fillId="31" borderId="22" xfId="0" applyFont="1" applyFill="1" applyBorder="1" applyAlignment="1">
      <alignment horizontal="center" vertical="center" shrinkToFit="1"/>
    </xf>
    <xf numFmtId="0" fontId="17" fillId="0" borderId="50" xfId="0" applyFont="1" applyBorder="1" applyAlignment="1">
      <alignment horizontal="center" vertical="center"/>
    </xf>
    <xf numFmtId="0" fontId="11" fillId="31" borderId="10" xfId="0" applyFont="1" applyFill="1" applyBorder="1" applyAlignment="1">
      <alignment horizontal="center" vertical="center" shrinkToFit="1"/>
    </xf>
    <xf numFmtId="0" fontId="11" fillId="31" borderId="12" xfId="0" applyFont="1" applyFill="1" applyBorder="1" applyAlignment="1">
      <alignment horizontal="center" vertical="center" shrinkToFit="1"/>
    </xf>
    <xf numFmtId="0" fontId="11" fillId="31" borderId="0" xfId="0" applyFont="1" applyFill="1" applyAlignment="1">
      <alignment horizontal="center" vertical="center" shrinkToFit="1"/>
    </xf>
    <xf numFmtId="0" fontId="11" fillId="31" borderId="15" xfId="0" applyFont="1" applyFill="1" applyBorder="1" applyAlignment="1">
      <alignment horizontal="center" vertical="center" shrinkToFit="1"/>
    </xf>
    <xf numFmtId="0" fontId="11" fillId="31" borderId="13" xfId="0" applyFont="1" applyFill="1" applyBorder="1" applyAlignment="1">
      <alignment horizontal="center" vertical="center" shrinkToFit="1"/>
    </xf>
    <xf numFmtId="0" fontId="13" fillId="35" borderId="0" xfId="0" applyFont="1" applyFill="1" applyAlignment="1">
      <alignment horizontal="center" vertical="center" shrinkToFit="1"/>
    </xf>
    <xf numFmtId="0" fontId="13" fillId="33" borderId="0" xfId="0" applyFont="1" applyFill="1" applyAlignment="1">
      <alignment horizontal="center" vertical="center" shrinkToFit="1"/>
    </xf>
    <xf numFmtId="0" fontId="13" fillId="0" borderId="83" xfId="0" applyFont="1" applyBorder="1" applyAlignment="1">
      <alignment horizontal="left" vertical="center" shrinkToFit="1"/>
    </xf>
    <xf numFmtId="0" fontId="13" fillId="0" borderId="106" xfId="0" applyFont="1" applyBorder="1" applyAlignment="1">
      <alignment horizontal="left" vertical="center" shrinkToFit="1"/>
    </xf>
    <xf numFmtId="0" fontId="13" fillId="0" borderId="55" xfId="0" applyFont="1" applyBorder="1" applyAlignment="1">
      <alignment horizontal="left" vertical="center" shrinkToFit="1"/>
    </xf>
    <xf numFmtId="0" fontId="11" fillId="0" borderId="55" xfId="0" applyFont="1" applyBorder="1" applyAlignment="1">
      <alignment horizontal="left" vertical="center" wrapText="1" shrinkToFit="1"/>
    </xf>
    <xf numFmtId="0" fontId="11" fillId="0" borderId="64" xfId="0" applyFont="1" applyBorder="1" applyAlignment="1">
      <alignment horizontal="left" vertical="center" wrapText="1" shrinkToFit="1"/>
    </xf>
    <xf numFmtId="0" fontId="12" fillId="31" borderId="141" xfId="0" applyFont="1" applyFill="1" applyBorder="1" applyAlignment="1">
      <alignment horizontal="center" vertical="center" wrapText="1" shrinkToFit="1"/>
    </xf>
    <xf numFmtId="0" fontId="12" fillId="31" borderId="50" xfId="0" applyFont="1" applyFill="1" applyBorder="1" applyAlignment="1">
      <alignment horizontal="center" vertical="center" wrapText="1" shrinkToFit="1"/>
    </xf>
    <xf numFmtId="0" fontId="12" fillId="31" borderId="14" xfId="0" applyFont="1" applyFill="1" applyBorder="1" applyAlignment="1">
      <alignment horizontal="center" vertical="center" wrapText="1" shrinkToFit="1"/>
    </xf>
    <xf numFmtId="0" fontId="12" fillId="31" borderId="140" xfId="0" applyFont="1" applyFill="1" applyBorder="1" applyAlignment="1">
      <alignment horizontal="center" vertical="center" wrapText="1" shrinkToFit="1"/>
    </xf>
    <xf numFmtId="0" fontId="12" fillId="31" borderId="55" xfId="0" applyFont="1" applyFill="1" applyBorder="1" applyAlignment="1">
      <alignment horizontal="center" vertical="center" wrapText="1" shrinkToFit="1"/>
    </xf>
    <xf numFmtId="0" fontId="12" fillId="31" borderId="22" xfId="0" applyFont="1" applyFill="1" applyBorder="1" applyAlignment="1">
      <alignment horizontal="center" vertical="center" wrapText="1" shrinkToFit="1"/>
    </xf>
    <xf numFmtId="0" fontId="13" fillId="0" borderId="51" xfId="0" applyFont="1" applyBorder="1" applyAlignment="1">
      <alignment horizontal="left" vertical="center" shrinkToFit="1"/>
    </xf>
    <xf numFmtId="0" fontId="11" fillId="31" borderId="141" xfId="0" applyFont="1" applyFill="1" applyBorder="1" applyAlignment="1">
      <alignment horizontal="center" vertical="center" wrapText="1" shrinkToFit="1"/>
    </xf>
    <xf numFmtId="0" fontId="11" fillId="31" borderId="50" xfId="0" applyFont="1" applyFill="1" applyBorder="1" applyAlignment="1">
      <alignment horizontal="center" vertical="center" wrapText="1" shrinkToFit="1"/>
    </xf>
    <xf numFmtId="0" fontId="11" fillId="31" borderId="14" xfId="0" applyFont="1" applyFill="1" applyBorder="1" applyAlignment="1">
      <alignment horizontal="center" vertical="center" wrapText="1" shrinkToFit="1"/>
    </xf>
    <xf numFmtId="0" fontId="11" fillId="31" borderId="113" xfId="0" applyFont="1" applyFill="1" applyBorder="1" applyAlignment="1">
      <alignment horizontal="center" vertical="center" wrapText="1" shrinkToFit="1"/>
    </xf>
    <xf numFmtId="0" fontId="11" fillId="31" borderId="0" xfId="0" applyFont="1" applyFill="1" applyAlignment="1">
      <alignment horizontal="center" vertical="center" wrapText="1" shrinkToFit="1"/>
    </xf>
    <xf numFmtId="0" fontId="11" fillId="31" borderId="15" xfId="0" applyFont="1" applyFill="1" applyBorder="1" applyAlignment="1">
      <alignment horizontal="center" vertical="center" wrapText="1" shrinkToFit="1"/>
    </xf>
    <xf numFmtId="0" fontId="11" fillId="31" borderId="140" xfId="0" applyFont="1" applyFill="1" applyBorder="1" applyAlignment="1">
      <alignment horizontal="center" vertical="center" wrapText="1" shrinkToFit="1"/>
    </xf>
    <xf numFmtId="0" fontId="11" fillId="31" borderId="55" xfId="0" applyFont="1" applyFill="1" applyBorder="1" applyAlignment="1">
      <alignment horizontal="center" vertical="center" wrapText="1" shrinkToFit="1"/>
    </xf>
    <xf numFmtId="0" fontId="11" fillId="31" borderId="22" xfId="0" applyFont="1" applyFill="1" applyBorder="1" applyAlignment="1">
      <alignment horizontal="center" vertical="center" wrapText="1" shrinkToFit="1"/>
    </xf>
    <xf numFmtId="0" fontId="12" fillId="35" borderId="10" xfId="0" applyFont="1" applyFill="1" applyBorder="1" applyAlignment="1">
      <alignment horizontal="center" vertical="center" shrinkToFit="1"/>
    </xf>
    <xf numFmtId="0" fontId="12" fillId="35" borderId="12" xfId="0" applyFont="1" applyFill="1" applyBorder="1" applyAlignment="1">
      <alignment horizontal="center" vertical="center" shrinkToFit="1"/>
    </xf>
    <xf numFmtId="0" fontId="12" fillId="35" borderId="25" xfId="0" applyFont="1" applyFill="1" applyBorder="1" applyAlignment="1">
      <alignment horizontal="center" vertical="center" shrinkToFit="1"/>
    </xf>
    <xf numFmtId="0" fontId="13" fillId="0" borderId="14" xfId="0" applyFont="1" applyBorder="1" applyAlignment="1">
      <alignment horizontal="left" vertical="center" shrinkToFit="1"/>
    </xf>
    <xf numFmtId="0" fontId="13" fillId="0" borderId="15" xfId="0" applyFont="1" applyBorder="1" applyAlignment="1">
      <alignment horizontal="left" vertical="center" shrinkToFit="1"/>
    </xf>
    <xf numFmtId="0" fontId="13" fillId="0" borderId="31" xfId="0" applyFont="1" applyBorder="1" applyAlignment="1">
      <alignment horizontal="left" vertical="center" shrinkToFit="1"/>
    </xf>
    <xf numFmtId="0" fontId="13" fillId="0" borderId="41" xfId="0" applyFont="1" applyBorder="1" applyAlignment="1">
      <alignment horizontal="left" vertical="center" shrinkToFit="1"/>
    </xf>
    <xf numFmtId="0" fontId="9" fillId="31" borderId="10" xfId="0" applyFont="1" applyFill="1" applyBorder="1" applyAlignment="1">
      <alignment horizontal="center" vertical="center" shrinkToFit="1"/>
    </xf>
    <xf numFmtId="0" fontId="9" fillId="31" borderId="50" xfId="0" applyFont="1" applyFill="1" applyBorder="1" applyAlignment="1">
      <alignment horizontal="center" vertical="center" shrinkToFit="1"/>
    </xf>
    <xf numFmtId="0" fontId="9" fillId="31" borderId="14" xfId="0" applyFont="1" applyFill="1" applyBorder="1" applyAlignment="1">
      <alignment horizontal="center" vertical="center" shrinkToFit="1"/>
    </xf>
    <xf numFmtId="0" fontId="9" fillId="31" borderId="12" xfId="0" applyFont="1" applyFill="1" applyBorder="1" applyAlignment="1">
      <alignment horizontal="center" vertical="center" shrinkToFit="1"/>
    </xf>
    <xf numFmtId="0" fontId="9" fillId="31" borderId="0" xfId="0" applyFont="1" applyFill="1" applyAlignment="1">
      <alignment horizontal="center" vertical="center" shrinkToFit="1"/>
    </xf>
    <xf numFmtId="0" fontId="9" fillId="31" borderId="15" xfId="0" applyFont="1" applyFill="1" applyBorder="1" applyAlignment="1">
      <alignment horizontal="center" vertical="center" shrinkToFit="1"/>
    </xf>
    <xf numFmtId="0" fontId="9" fillId="31" borderId="25" xfId="0" applyFont="1" applyFill="1" applyBorder="1" applyAlignment="1">
      <alignment horizontal="center" vertical="center" shrinkToFit="1"/>
    </xf>
    <xf numFmtId="0" fontId="9" fillId="31" borderId="31" xfId="0" applyFont="1" applyFill="1" applyBorder="1" applyAlignment="1">
      <alignment horizontal="center" vertical="center" shrinkToFit="1"/>
    </xf>
    <xf numFmtId="0" fontId="9" fillId="31" borderId="41" xfId="0" applyFont="1" applyFill="1" applyBorder="1" applyAlignment="1">
      <alignment horizontal="center" vertical="center" shrinkToFit="1"/>
    </xf>
    <xf numFmtId="0" fontId="12" fillId="35" borderId="50" xfId="0" applyFont="1" applyFill="1" applyBorder="1" applyAlignment="1">
      <alignment horizontal="center" vertical="center" shrinkToFit="1"/>
    </xf>
    <xf numFmtId="0" fontId="12" fillId="35" borderId="0" xfId="0" applyFont="1" applyFill="1" applyAlignment="1">
      <alignment horizontal="center" vertical="center" shrinkToFit="1"/>
    </xf>
    <xf numFmtId="0" fontId="12" fillId="35" borderId="31" xfId="0" applyFont="1" applyFill="1" applyBorder="1" applyAlignment="1">
      <alignment horizontal="center" vertical="center" shrinkToFit="1"/>
    </xf>
    <xf numFmtId="0" fontId="9" fillId="31" borderId="13" xfId="0" applyFont="1" applyFill="1" applyBorder="1" applyAlignment="1">
      <alignment horizontal="center" vertical="center" shrinkToFit="1"/>
    </xf>
    <xf numFmtId="0" fontId="9" fillId="31" borderId="55" xfId="0" applyFont="1" applyFill="1" applyBorder="1" applyAlignment="1">
      <alignment horizontal="center" vertical="center" shrinkToFit="1"/>
    </xf>
    <xf numFmtId="0" fontId="9" fillId="31" borderId="22" xfId="0" applyFont="1" applyFill="1" applyBorder="1" applyAlignment="1">
      <alignment horizontal="center" vertical="center" shrinkToFit="1"/>
    </xf>
    <xf numFmtId="0" fontId="16" fillId="33" borderId="23" xfId="0" applyFont="1" applyFill="1" applyBorder="1" applyAlignment="1">
      <alignment horizontal="left" vertical="center" shrinkToFit="1"/>
    </xf>
    <xf numFmtId="0" fontId="16" fillId="33" borderId="81" xfId="0" applyFont="1" applyFill="1" applyBorder="1" applyAlignment="1">
      <alignment horizontal="left" vertical="center" shrinkToFit="1"/>
    </xf>
    <xf numFmtId="0" fontId="16" fillId="33" borderId="115" xfId="0" applyFont="1" applyFill="1" applyBorder="1" applyAlignment="1">
      <alignment horizontal="left" vertical="center" shrinkToFit="1"/>
    </xf>
    <xf numFmtId="0" fontId="11" fillId="31" borderId="54" xfId="0" applyFont="1" applyFill="1" applyBorder="1" applyAlignment="1">
      <alignment horizontal="center" vertical="center" shrinkToFit="1"/>
    </xf>
    <xf numFmtId="0" fontId="11" fillId="31" borderId="109" xfId="0" applyFont="1" applyFill="1" applyBorder="1" applyAlignment="1">
      <alignment horizontal="center" vertical="center" shrinkToFit="1"/>
    </xf>
    <xf numFmtId="0" fontId="11" fillId="31" borderId="110" xfId="0" applyFont="1" applyFill="1" applyBorder="1" applyAlignment="1">
      <alignment horizontal="center" vertical="center" shrinkToFit="1"/>
    </xf>
    <xf numFmtId="0" fontId="12" fillId="33" borderId="109" xfId="0" applyFont="1" applyFill="1" applyBorder="1" applyAlignment="1">
      <alignment horizontal="center" vertical="center" shrinkToFit="1"/>
    </xf>
    <xf numFmtId="0" fontId="16" fillId="33" borderId="109" xfId="0" applyFont="1" applyFill="1" applyBorder="1" applyAlignment="1">
      <alignment horizontal="left" vertical="center" shrinkToFit="1"/>
    </xf>
    <xf numFmtId="0" fontId="16" fillId="33" borderId="120" xfId="0" applyFont="1" applyFill="1" applyBorder="1" applyAlignment="1">
      <alignment horizontal="left" vertical="center" shrinkToFit="1"/>
    </xf>
    <xf numFmtId="0" fontId="12" fillId="31" borderId="132" xfId="0" applyFont="1" applyFill="1" applyBorder="1" applyAlignment="1">
      <alignment horizontal="center" vertical="center" shrinkToFit="1"/>
    </xf>
    <xf numFmtId="0" fontId="12" fillId="31" borderId="133" xfId="0" applyFont="1" applyFill="1" applyBorder="1" applyAlignment="1">
      <alignment horizontal="center" vertical="center" shrinkToFit="1"/>
    </xf>
    <xf numFmtId="0" fontId="16" fillId="36" borderId="133" xfId="0" applyFont="1" applyFill="1" applyBorder="1" applyAlignment="1">
      <alignment horizontal="left" vertical="center" shrinkToFit="1"/>
    </xf>
    <xf numFmtId="0" fontId="16" fillId="36" borderId="189" xfId="0" applyFont="1" applyFill="1" applyBorder="1" applyAlignment="1">
      <alignment horizontal="left" vertical="center" shrinkToFit="1"/>
    </xf>
    <xf numFmtId="0" fontId="12" fillId="31" borderId="129" xfId="0" applyFont="1" applyFill="1" applyBorder="1" applyAlignment="1">
      <alignment horizontal="center" vertical="center" shrinkToFit="1"/>
    </xf>
    <xf numFmtId="0" fontId="12" fillId="31" borderId="11" xfId="0" applyFont="1" applyFill="1" applyBorder="1" applyAlignment="1">
      <alignment horizontal="center" vertical="center" shrinkToFit="1"/>
    </xf>
    <xf numFmtId="0" fontId="16" fillId="36" borderId="21" xfId="0" applyFont="1" applyFill="1" applyBorder="1" applyAlignment="1">
      <alignment horizontal="left" vertical="center" shrinkToFit="1"/>
    </xf>
    <xf numFmtId="0" fontId="16" fillId="36" borderId="52" xfId="0" applyFont="1" applyFill="1" applyBorder="1" applyAlignment="1">
      <alignment horizontal="left" vertical="center" shrinkToFit="1"/>
    </xf>
    <xf numFmtId="0" fontId="16" fillId="36" borderId="32" xfId="0" applyFont="1" applyFill="1" applyBorder="1" applyAlignment="1">
      <alignment horizontal="left" vertical="center" shrinkToFit="1"/>
    </xf>
    <xf numFmtId="0" fontId="9" fillId="31" borderId="21" xfId="0" applyFont="1" applyFill="1" applyBorder="1" applyAlignment="1">
      <alignment horizontal="center" vertical="center" wrapText="1" shrinkToFit="1"/>
    </xf>
    <xf numFmtId="0" fontId="9" fillId="31" borderId="52" xfId="0" applyFont="1" applyFill="1" applyBorder="1" applyAlignment="1">
      <alignment horizontal="center" vertical="center" wrapText="1" shrinkToFit="1"/>
    </xf>
    <xf numFmtId="0" fontId="9" fillId="31" borderId="32" xfId="0" applyFont="1" applyFill="1" applyBorder="1" applyAlignment="1">
      <alignment horizontal="center" vertical="center" wrapText="1" shrinkToFit="1"/>
    </xf>
    <xf numFmtId="0" fontId="11" fillId="0" borderId="52" xfId="0" applyFont="1" applyBorder="1" applyAlignment="1">
      <alignment horizontal="left" vertical="center" shrinkToFit="1"/>
    </xf>
    <xf numFmtId="0" fontId="11" fillId="0" borderId="78" xfId="0" applyFont="1" applyBorder="1" applyAlignment="1">
      <alignment horizontal="left" vertical="center" shrinkToFit="1"/>
    </xf>
    <xf numFmtId="0" fontId="9" fillId="31" borderId="127" xfId="0" applyFont="1" applyFill="1" applyBorder="1" applyAlignment="1">
      <alignment horizontal="center" vertical="center" wrapText="1" shrinkToFit="1"/>
    </xf>
    <xf numFmtId="0" fontId="9" fillId="31" borderId="46" xfId="0" applyFont="1" applyFill="1" applyBorder="1" applyAlignment="1">
      <alignment horizontal="center" vertical="center" wrapText="1" shrinkToFit="1"/>
    </xf>
    <xf numFmtId="0" fontId="9" fillId="31" borderId="63" xfId="0" applyFont="1" applyFill="1" applyBorder="1" applyAlignment="1">
      <alignment horizontal="center" vertical="center" wrapText="1" shrinkToFit="1"/>
    </xf>
    <xf numFmtId="0" fontId="9" fillId="31" borderId="128" xfId="0" applyFont="1" applyFill="1" applyBorder="1" applyAlignment="1">
      <alignment horizontal="center" vertical="center" wrapText="1" shrinkToFit="1"/>
    </xf>
    <xf numFmtId="0" fontId="9" fillId="31" borderId="47" xfId="0" applyFont="1" applyFill="1" applyBorder="1" applyAlignment="1">
      <alignment horizontal="center" vertical="center" wrapText="1" shrinkToFit="1"/>
    </xf>
    <xf numFmtId="0" fontId="9" fillId="31" borderId="94" xfId="0" applyFont="1" applyFill="1" applyBorder="1" applyAlignment="1">
      <alignment horizontal="center" vertical="center" wrapText="1" shrinkToFit="1"/>
    </xf>
    <xf numFmtId="0" fontId="9" fillId="0" borderId="46" xfId="0" applyFont="1" applyBorder="1" applyAlignment="1">
      <alignment horizontal="center" vertical="center" shrinkToFit="1"/>
    </xf>
    <xf numFmtId="0" fontId="18" fillId="0" borderId="46" xfId="0" applyFont="1" applyBorder="1" applyAlignment="1">
      <alignment horizontal="left" vertical="center" shrinkToFit="1"/>
    </xf>
    <xf numFmtId="0" fontId="18" fillId="0" borderId="47" xfId="0" applyFont="1" applyBorder="1" applyAlignment="1">
      <alignment horizontal="left" vertical="center" shrinkToFit="1"/>
    </xf>
    <xf numFmtId="0" fontId="9" fillId="0" borderId="0" xfId="0" applyFont="1" applyAlignment="1">
      <alignment horizontal="center" vertical="center" shrinkToFit="1"/>
    </xf>
    <xf numFmtId="0" fontId="9" fillId="33" borderId="46" xfId="0" applyFont="1" applyFill="1" applyBorder="1" applyAlignment="1">
      <alignment horizontal="left" vertical="center" shrinkToFit="1"/>
    </xf>
    <xf numFmtId="0" fontId="12" fillId="36" borderId="0" xfId="0" applyFont="1" applyFill="1" applyAlignment="1">
      <alignment horizontal="left" vertical="center" shrinkToFit="1"/>
    </xf>
    <xf numFmtId="0" fontId="12" fillId="36" borderId="51" xfId="0" applyFont="1" applyFill="1" applyBorder="1" applyAlignment="1">
      <alignment horizontal="left" vertical="center" shrinkToFit="1"/>
    </xf>
    <xf numFmtId="0" fontId="13" fillId="36" borderId="47" xfId="0" applyFont="1" applyFill="1" applyBorder="1" applyAlignment="1">
      <alignment horizontal="center" vertical="center" shrinkToFit="1"/>
    </xf>
    <xf numFmtId="0" fontId="9" fillId="0" borderId="190" xfId="0" applyFont="1" applyBorder="1" applyAlignment="1">
      <alignment horizontal="center" vertical="center" wrapText="1" shrinkToFit="1"/>
    </xf>
    <xf numFmtId="0" fontId="9" fillId="0" borderId="191" xfId="0" applyFont="1" applyBorder="1" applyAlignment="1">
      <alignment horizontal="center" vertical="center" wrapText="1" shrinkToFit="1"/>
    </xf>
    <xf numFmtId="0" fontId="8" fillId="33" borderId="191" xfId="0" applyFont="1" applyFill="1" applyBorder="1" applyAlignment="1">
      <alignment horizontal="left" vertical="center" wrapText="1" shrinkToFit="1"/>
    </xf>
    <xf numFmtId="0" fontId="8" fillId="33" borderId="192" xfId="0" applyFont="1" applyFill="1" applyBorder="1" applyAlignment="1">
      <alignment horizontal="left" vertical="center" wrapText="1" shrinkToFit="1"/>
    </xf>
    <xf numFmtId="0" fontId="11" fillId="33" borderId="46" xfId="0" applyFont="1" applyFill="1" applyBorder="1" applyAlignment="1">
      <alignment horizontal="left" vertical="center" shrinkToFit="1"/>
    </xf>
    <xf numFmtId="0" fontId="18" fillId="0" borderId="72" xfId="0" applyFont="1" applyBorder="1" applyAlignment="1">
      <alignment horizontal="center" vertical="center" shrinkToFit="1"/>
    </xf>
    <xf numFmtId="0" fontId="18" fillId="0" borderId="77" xfId="0" applyFont="1" applyBorder="1" applyAlignment="1">
      <alignment horizontal="center" vertical="center" shrinkToFit="1"/>
    </xf>
    <xf numFmtId="0" fontId="9" fillId="0" borderId="47" xfId="0" applyFont="1" applyBorder="1" applyAlignment="1">
      <alignment horizontal="center" vertical="center" shrinkToFit="1"/>
    </xf>
    <xf numFmtId="0" fontId="9" fillId="33" borderId="47" xfId="0" applyFont="1" applyFill="1" applyBorder="1" applyAlignment="1">
      <alignment horizontal="center" vertical="center" shrinkToFit="1"/>
    </xf>
    <xf numFmtId="0" fontId="11" fillId="33" borderId="47" xfId="0" applyFont="1" applyFill="1" applyBorder="1" applyAlignment="1">
      <alignment horizontal="left" vertical="center" shrinkToFit="1"/>
    </xf>
    <xf numFmtId="0" fontId="11" fillId="31" borderId="127" xfId="0" applyFont="1" applyFill="1" applyBorder="1" applyAlignment="1">
      <alignment horizontal="center" vertical="center" wrapText="1" shrinkToFit="1"/>
    </xf>
    <xf numFmtId="0" fontId="11" fillId="31" borderId="46" xfId="0" applyFont="1" applyFill="1" applyBorder="1" applyAlignment="1">
      <alignment horizontal="center" vertical="center" wrapText="1" shrinkToFit="1"/>
    </xf>
    <xf numFmtId="0" fontId="11" fillId="31" borderId="63" xfId="0" applyFont="1" applyFill="1" applyBorder="1" applyAlignment="1">
      <alignment horizontal="center" vertical="center" wrapText="1" shrinkToFit="1"/>
    </xf>
    <xf numFmtId="0" fontId="11" fillId="31" borderId="128" xfId="0" applyFont="1" applyFill="1" applyBorder="1" applyAlignment="1">
      <alignment horizontal="center" vertical="center" wrapText="1" shrinkToFit="1"/>
    </xf>
    <xf numFmtId="0" fontId="11" fillId="31" borderId="47" xfId="0" applyFont="1" applyFill="1" applyBorder="1" applyAlignment="1">
      <alignment horizontal="center" vertical="center" wrapText="1" shrinkToFit="1"/>
    </xf>
    <xf numFmtId="0" fontId="11" fillId="31" borderId="94" xfId="0" applyFont="1" applyFill="1" applyBorder="1" applyAlignment="1">
      <alignment horizontal="center" vertical="center" wrapText="1" shrinkToFit="1"/>
    </xf>
    <xf numFmtId="0" fontId="13" fillId="0" borderId="62" xfId="0" applyFont="1" applyBorder="1" applyAlignment="1">
      <alignment horizontal="center" vertical="center" wrapText="1" shrinkToFit="1"/>
    </xf>
    <xf numFmtId="0" fontId="13" fillId="0" borderId="46" xfId="0" applyFont="1" applyBorder="1" applyAlignment="1">
      <alignment horizontal="center" vertical="center" wrapText="1" shrinkToFit="1"/>
    </xf>
    <xf numFmtId="0" fontId="13" fillId="0" borderId="12" xfId="0" applyFont="1" applyBorder="1" applyAlignment="1">
      <alignment horizontal="center" vertical="center" wrapText="1" shrinkToFit="1"/>
    </xf>
    <xf numFmtId="0" fontId="13" fillId="0" borderId="0" xfId="0" applyFont="1" applyAlignment="1">
      <alignment horizontal="center" vertical="center" wrapText="1" shrinkToFit="1"/>
    </xf>
    <xf numFmtId="0" fontId="16" fillId="36" borderId="46" xfId="0" applyFont="1" applyFill="1" applyBorder="1" applyAlignment="1">
      <alignment horizontal="left" vertical="center" shrinkToFit="1"/>
    </xf>
    <xf numFmtId="0" fontId="16" fillId="36" borderId="55" xfId="0" applyFont="1" applyFill="1" applyBorder="1" applyAlignment="1">
      <alignment horizontal="left" vertical="center" shrinkToFit="1"/>
    </xf>
    <xf numFmtId="0" fontId="0" fillId="0" borderId="46" xfId="0" applyBorder="1" applyAlignment="1">
      <alignment horizontal="center" vertical="center"/>
    </xf>
    <xf numFmtId="0" fontId="0" fillId="0" borderId="72" xfId="0" applyBorder="1" applyAlignment="1">
      <alignment horizontal="center" vertical="center"/>
    </xf>
    <xf numFmtId="0" fontId="0" fillId="0" borderId="0" xfId="0" applyAlignment="1">
      <alignment horizontal="center" vertical="center"/>
    </xf>
    <xf numFmtId="0" fontId="0" fillId="0" borderId="51" xfId="0" applyBorder="1" applyAlignment="1">
      <alignment horizontal="center" vertical="center"/>
    </xf>
    <xf numFmtId="0" fontId="13" fillId="36" borderId="0" xfId="0" applyFont="1" applyFill="1" applyAlignment="1">
      <alignment horizontal="center" vertical="center" shrinkToFit="1"/>
    </xf>
    <xf numFmtId="0" fontId="11" fillId="31" borderId="127" xfId="0" applyFont="1" applyFill="1" applyBorder="1" applyAlignment="1">
      <alignment horizontal="center" vertical="center" shrinkToFit="1"/>
    </xf>
    <xf numFmtId="0" fontId="11" fillId="31" borderId="46" xfId="0" applyFont="1" applyFill="1" applyBorder="1" applyAlignment="1">
      <alignment horizontal="center" vertical="center" shrinkToFit="1"/>
    </xf>
    <xf numFmtId="0" fontId="11" fillId="31" borderId="63" xfId="0" applyFont="1" applyFill="1" applyBorder="1" applyAlignment="1">
      <alignment horizontal="center" vertical="center" shrinkToFit="1"/>
    </xf>
    <xf numFmtId="0" fontId="11" fillId="31" borderId="113" xfId="0" applyFont="1" applyFill="1" applyBorder="1" applyAlignment="1">
      <alignment horizontal="center" vertical="center" shrinkToFit="1"/>
    </xf>
    <xf numFmtId="0" fontId="11" fillId="31" borderId="128" xfId="0" applyFont="1" applyFill="1" applyBorder="1" applyAlignment="1">
      <alignment horizontal="center" vertical="center" shrinkToFit="1"/>
    </xf>
    <xf numFmtId="0" fontId="11" fillId="31" borderId="47" xfId="0" applyFont="1" applyFill="1" applyBorder="1" applyAlignment="1">
      <alignment horizontal="center" vertical="center" shrinkToFit="1"/>
    </xf>
    <xf numFmtId="0" fontId="11" fillId="31" borderId="94" xfId="0" applyFont="1" applyFill="1" applyBorder="1" applyAlignment="1">
      <alignment horizontal="center" vertical="center" shrinkToFit="1"/>
    </xf>
    <xf numFmtId="0" fontId="11" fillId="0" borderId="46" xfId="0" applyFont="1" applyBorder="1" applyAlignment="1">
      <alignment horizontal="center" vertical="center" shrinkToFit="1"/>
    </xf>
    <xf numFmtId="0" fontId="11" fillId="0" borderId="72" xfId="0" applyFont="1" applyBorder="1" applyAlignment="1">
      <alignment horizontal="center" vertical="center" shrinkToFit="1"/>
    </xf>
    <xf numFmtId="0" fontId="11" fillId="0" borderId="0" xfId="0" applyFont="1" applyAlignment="1">
      <alignment horizontal="center" vertical="center" shrinkToFit="1"/>
    </xf>
    <xf numFmtId="0" fontId="11" fillId="0" borderId="51" xfId="0" applyFont="1" applyBorder="1" applyAlignment="1">
      <alignment horizontal="center" vertical="center" shrinkToFit="1"/>
    </xf>
    <xf numFmtId="0" fontId="13" fillId="0" borderId="12" xfId="0" applyFont="1" applyBorder="1" applyAlignment="1">
      <alignment horizontal="center" vertical="center"/>
    </xf>
    <xf numFmtId="0" fontId="13" fillId="0" borderId="0" xfId="0" applyFont="1" applyAlignment="1">
      <alignment horizontal="center" vertical="center"/>
    </xf>
    <xf numFmtId="0" fontId="23" fillId="0" borderId="0" xfId="0" applyFont="1" applyAlignment="1">
      <alignment horizontal="center" vertical="center" shrinkToFit="1"/>
    </xf>
    <xf numFmtId="0" fontId="0" fillId="0" borderId="0" xfId="0" applyAlignment="1">
      <alignment horizontal="center" vertical="center" shrinkToFit="1"/>
    </xf>
    <xf numFmtId="0" fontId="8" fillId="0" borderId="0" xfId="0" applyFont="1" applyAlignment="1">
      <alignment horizontal="center" vertical="center" shrinkToFit="1"/>
    </xf>
    <xf numFmtId="0" fontId="24" fillId="0" borderId="0" xfId="0" applyFont="1" applyAlignment="1">
      <alignment horizontal="left" vertical="top" wrapText="1" shrinkToFit="1"/>
    </xf>
    <xf numFmtId="0" fontId="24" fillId="0" borderId="0" xfId="0" applyFont="1" applyAlignment="1">
      <alignment horizontal="left" vertical="center" shrinkToFit="1"/>
    </xf>
    <xf numFmtId="0" fontId="5" fillId="0" borderId="0" xfId="0" applyFont="1" applyAlignment="1">
      <alignment horizontal="center" vertical="center" shrinkToFit="1"/>
    </xf>
    <xf numFmtId="0" fontId="0" fillId="0" borderId="136" xfId="0" applyBorder="1" applyAlignment="1">
      <alignment horizontal="center" vertical="center" shrinkToFit="1"/>
    </xf>
    <xf numFmtId="0" fontId="0" fillId="0" borderId="105" xfId="0" applyBorder="1" applyAlignment="1">
      <alignment horizontal="center" vertical="center" shrinkToFit="1"/>
    </xf>
    <xf numFmtId="0" fontId="0" fillId="0" borderId="53" xfId="0" applyBorder="1" applyAlignment="1">
      <alignment horizontal="center" vertical="center" shrinkToFit="1"/>
    </xf>
    <xf numFmtId="0" fontId="22" fillId="0" borderId="0" xfId="0" applyFont="1" applyAlignment="1">
      <alignment horizontal="center" vertical="center" shrinkToFit="1"/>
    </xf>
    <xf numFmtId="0" fontId="11" fillId="0" borderId="136" xfId="0" applyFont="1" applyBorder="1" applyAlignment="1">
      <alignment horizontal="center" vertical="center" shrinkToFit="1"/>
    </xf>
    <xf numFmtId="0" fontId="11" fillId="0" borderId="105" xfId="0" applyFont="1" applyBorder="1" applyAlignment="1">
      <alignment horizontal="center" vertical="center" shrinkToFit="1"/>
    </xf>
    <xf numFmtId="0" fontId="11" fillId="33" borderId="105" xfId="0" applyFont="1" applyFill="1" applyBorder="1" applyAlignment="1">
      <alignment horizontal="center" vertical="center" shrinkToFit="1"/>
    </xf>
    <xf numFmtId="0" fontId="10" fillId="0" borderId="0" xfId="145" applyFont="1" applyAlignment="1">
      <alignment vertical="center" shrinkToFit="1"/>
    </xf>
    <xf numFmtId="0" fontId="9" fillId="0" borderId="13" xfId="145" applyFont="1" applyBorder="1" applyAlignment="1">
      <alignment horizontal="left" vertical="center" shrinkToFit="1"/>
    </xf>
    <xf numFmtId="0" fontId="9" fillId="0" borderId="55" xfId="145" applyFont="1" applyBorder="1" applyAlignment="1">
      <alignment horizontal="left" vertical="center" shrinkToFit="1"/>
    </xf>
    <xf numFmtId="0" fontId="9" fillId="0" borderId="22" xfId="145" applyFont="1" applyBorder="1" applyAlignment="1">
      <alignment horizontal="left" vertical="center" shrinkToFit="1"/>
    </xf>
    <xf numFmtId="0" fontId="9" fillId="0" borderId="10" xfId="145" applyFont="1" applyBorder="1" applyAlignment="1">
      <alignment horizontal="left" vertical="top" wrapText="1" shrinkToFit="1"/>
    </xf>
    <xf numFmtId="0" fontId="9" fillId="0" borderId="50" xfId="145" applyFont="1" applyBorder="1" applyAlignment="1">
      <alignment horizontal="left" vertical="top" wrapText="1" shrinkToFit="1"/>
    </xf>
    <xf numFmtId="0" fontId="9" fillId="0" borderId="14" xfId="145" applyFont="1" applyBorder="1" applyAlignment="1">
      <alignment horizontal="left" vertical="top" wrapText="1" shrinkToFit="1"/>
    </xf>
    <xf numFmtId="0" fontId="9" fillId="0" borderId="12" xfId="145" applyFont="1" applyBorder="1" applyAlignment="1">
      <alignment horizontal="left" vertical="top" wrapText="1" shrinkToFit="1"/>
    </xf>
    <xf numFmtId="0" fontId="9" fillId="0" borderId="0" xfId="145" applyFont="1" applyAlignment="1">
      <alignment horizontal="left" vertical="top" wrapText="1" shrinkToFit="1"/>
    </xf>
    <xf numFmtId="0" fontId="9" fillId="0" borderId="15" xfId="145" applyFont="1" applyBorder="1" applyAlignment="1">
      <alignment horizontal="left" vertical="top" wrapText="1" shrinkToFit="1"/>
    </xf>
    <xf numFmtId="0" fontId="9" fillId="0" borderId="13" xfId="145" applyFont="1" applyBorder="1" applyAlignment="1">
      <alignment horizontal="left" vertical="top" wrapText="1" shrinkToFit="1"/>
    </xf>
    <xf numFmtId="0" fontId="9" fillId="0" borderId="55" xfId="145" applyFont="1" applyBorder="1" applyAlignment="1">
      <alignment horizontal="left" vertical="top" wrapText="1" shrinkToFit="1"/>
    </xf>
    <xf numFmtId="0" fontId="9" fillId="0" borderId="22" xfId="145" applyFont="1" applyBorder="1" applyAlignment="1">
      <alignment horizontal="left" vertical="top" wrapText="1" shrinkToFit="1"/>
    </xf>
    <xf numFmtId="0" fontId="9" fillId="0" borderId="10" xfId="145" applyFont="1" applyBorder="1" applyAlignment="1">
      <alignment horizontal="left" vertical="center" shrinkToFit="1"/>
    </xf>
    <xf numFmtId="0" fontId="9" fillId="0" borderId="50" xfId="145" applyFont="1" applyBorder="1" applyAlignment="1">
      <alignment horizontal="left" vertical="center" shrinkToFit="1"/>
    </xf>
    <xf numFmtId="0" fontId="9" fillId="0" borderId="14" xfId="145" applyFont="1" applyBorder="1" applyAlignment="1">
      <alignment horizontal="left" vertical="center" shrinkToFit="1"/>
    </xf>
    <xf numFmtId="0" fontId="9" fillId="0" borderId="12" xfId="145" applyFont="1" applyBorder="1" applyAlignment="1">
      <alignment horizontal="left" vertical="center" shrinkToFit="1"/>
    </xf>
    <xf numFmtId="0" fontId="9" fillId="0" borderId="0" xfId="145" applyFont="1" applyAlignment="1">
      <alignment horizontal="left" vertical="center" shrinkToFit="1"/>
    </xf>
    <xf numFmtId="0" fontId="9" fillId="0" borderId="15" xfId="145" applyFont="1" applyBorder="1" applyAlignment="1">
      <alignment horizontal="left" vertical="center" shrinkToFit="1"/>
    </xf>
    <xf numFmtId="49" fontId="22" fillId="0" borderId="0" xfId="145" applyNumberFormat="1" applyFont="1" applyAlignment="1">
      <alignment horizontal="right" vertical="center" shrinkToFit="1"/>
    </xf>
    <xf numFmtId="0" fontId="9" fillId="0" borderId="21" xfId="145" applyFont="1" applyBorder="1" applyAlignment="1">
      <alignment horizontal="center" vertical="center" shrinkToFit="1"/>
    </xf>
    <xf numFmtId="0" fontId="9" fillId="0" borderId="52" xfId="145" applyFont="1" applyBorder="1" applyAlignment="1">
      <alignment horizontal="center" vertical="center" shrinkToFit="1"/>
    </xf>
    <xf numFmtId="0" fontId="9" fillId="0" borderId="32" xfId="145" applyFont="1" applyBorder="1" applyAlignment="1">
      <alignment horizontal="center" vertical="center" shrinkToFit="1"/>
    </xf>
    <xf numFmtId="0" fontId="9" fillId="0" borderId="11" xfId="145" applyFont="1" applyBorder="1" applyAlignment="1">
      <alignment horizontal="center" vertical="center" shrinkToFit="1"/>
    </xf>
    <xf numFmtId="0" fontId="9" fillId="0" borderId="10" xfId="145" applyFont="1" applyBorder="1" applyAlignment="1">
      <alignment horizontal="left" vertical="top" shrinkToFit="1"/>
    </xf>
    <xf numFmtId="0" fontId="9" fillId="0" borderId="50" xfId="145" applyFont="1" applyBorder="1" applyAlignment="1">
      <alignment horizontal="left" vertical="top" shrinkToFit="1"/>
    </xf>
    <xf numFmtId="0" fontId="9" fillId="0" borderId="14" xfId="145" applyFont="1" applyBorder="1" applyAlignment="1">
      <alignment horizontal="left" vertical="top" shrinkToFit="1"/>
    </xf>
    <xf numFmtId="0" fontId="9" fillId="0" borderId="12" xfId="145" applyFont="1" applyBorder="1" applyAlignment="1">
      <alignment horizontal="left" vertical="top" shrinkToFit="1"/>
    </xf>
    <xf numFmtId="0" fontId="9" fillId="0" borderId="0" xfId="145" applyFont="1" applyAlignment="1">
      <alignment horizontal="left" vertical="top" shrinkToFit="1"/>
    </xf>
    <xf numFmtId="0" fontId="9" fillId="0" borderId="15" xfId="145" applyFont="1" applyBorder="1" applyAlignment="1">
      <alignment horizontal="left" vertical="top" shrinkToFit="1"/>
    </xf>
    <xf numFmtId="0" fontId="9" fillId="0" borderId="13" xfId="145" applyFont="1" applyBorder="1" applyAlignment="1">
      <alignment horizontal="left" vertical="top" shrinkToFit="1"/>
    </xf>
    <xf numFmtId="0" fontId="9" fillId="0" borderId="55" xfId="145" applyFont="1" applyBorder="1" applyAlignment="1">
      <alignment horizontal="left" vertical="top" shrinkToFit="1"/>
    </xf>
    <xf numFmtId="0" fontId="9" fillId="0" borderId="22" xfId="145" applyFont="1" applyBorder="1" applyAlignment="1">
      <alignment horizontal="left" vertical="top" shrinkToFit="1"/>
    </xf>
    <xf numFmtId="0" fontId="9" fillId="0" borderId="10" xfId="145" applyFont="1" applyBorder="1" applyAlignment="1">
      <alignment horizontal="left" vertical="top" wrapText="1"/>
    </xf>
    <xf numFmtId="0" fontId="9" fillId="0" borderId="50" xfId="145" applyFont="1" applyBorder="1" applyAlignment="1">
      <alignment horizontal="left" vertical="top" wrapText="1"/>
    </xf>
    <xf numFmtId="0" fontId="9" fillId="0" borderId="14" xfId="145" applyFont="1" applyBorder="1" applyAlignment="1">
      <alignment horizontal="left" vertical="top" wrapText="1"/>
    </xf>
    <xf numFmtId="0" fontId="9" fillId="0" borderId="12" xfId="145" applyFont="1" applyBorder="1" applyAlignment="1">
      <alignment horizontal="left" vertical="top" wrapText="1"/>
    </xf>
    <xf numFmtId="0" fontId="9" fillId="0" borderId="0" xfId="145" applyFont="1" applyAlignment="1">
      <alignment horizontal="left" vertical="top" wrapText="1"/>
    </xf>
    <xf numFmtId="0" fontId="9" fillId="0" borderId="15" xfId="145" applyFont="1" applyBorder="1" applyAlignment="1">
      <alignment horizontal="left" vertical="top" wrapText="1"/>
    </xf>
    <xf numFmtId="0" fontId="9" fillId="0" borderId="13" xfId="145" applyFont="1" applyBorder="1" applyAlignment="1">
      <alignment horizontal="left" vertical="top" wrapText="1"/>
    </xf>
    <xf numFmtId="0" fontId="9" fillId="0" borderId="55" xfId="145" applyFont="1" applyBorder="1" applyAlignment="1">
      <alignment horizontal="left" vertical="top" wrapText="1"/>
    </xf>
    <xf numFmtId="0" fontId="9" fillId="0" borderId="22" xfId="145" applyFont="1" applyBorder="1" applyAlignment="1">
      <alignment horizontal="left" vertical="top" wrapText="1"/>
    </xf>
    <xf numFmtId="0" fontId="9" fillId="0" borderId="12" xfId="145" applyFont="1" applyBorder="1" applyAlignment="1">
      <alignment horizontal="left" vertical="center" wrapText="1" shrinkToFit="1"/>
    </xf>
    <xf numFmtId="0" fontId="9" fillId="0" borderId="0" xfId="145" applyFont="1" applyAlignment="1">
      <alignment horizontal="left" vertical="center" wrapText="1" shrinkToFit="1"/>
    </xf>
    <xf numFmtId="0" fontId="9" fillId="0" borderId="15" xfId="145" applyFont="1" applyBorder="1" applyAlignment="1">
      <alignment horizontal="left" vertical="center" wrapText="1" shrinkToFit="1"/>
    </xf>
    <xf numFmtId="0" fontId="9" fillId="0" borderId="0" xfId="145" applyFont="1" applyAlignment="1">
      <alignment horizontal="left" vertical="center" wrapText="1"/>
    </xf>
    <xf numFmtId="0" fontId="9" fillId="0" borderId="15" xfId="145" applyFont="1" applyBorder="1" applyAlignment="1">
      <alignment horizontal="left" vertical="center" wrapText="1"/>
    </xf>
    <xf numFmtId="0" fontId="9" fillId="0" borderId="12" xfId="145" applyFont="1" applyBorder="1" applyAlignment="1">
      <alignment horizontal="left" shrinkToFit="1"/>
    </xf>
    <xf numFmtId="0" fontId="9" fillId="0" borderId="0" xfId="145" applyFont="1" applyAlignment="1">
      <alignment horizontal="left" shrinkToFit="1"/>
    </xf>
    <xf numFmtId="0" fontId="9" fillId="0" borderId="15" xfId="145" applyFont="1" applyBorder="1" applyAlignment="1">
      <alignment horizontal="left" shrinkToFit="1"/>
    </xf>
    <xf numFmtId="0" fontId="14" fillId="0" borderId="87" xfId="145" applyFont="1" applyBorder="1" applyAlignment="1">
      <alignment horizontal="center" vertical="center" shrinkToFit="1"/>
    </xf>
    <xf numFmtId="0" fontId="14" fillId="0" borderId="153" xfId="145" applyFont="1" applyBorder="1" applyAlignment="1">
      <alignment horizontal="center" vertical="center" shrinkToFit="1"/>
    </xf>
    <xf numFmtId="0" fontId="14" fillId="0" borderId="97" xfId="145" applyFont="1" applyBorder="1" applyAlignment="1">
      <alignment horizontal="center" vertical="center" shrinkToFit="1"/>
    </xf>
    <xf numFmtId="0" fontId="14" fillId="0" borderId="13" xfId="145" applyFont="1" applyBorder="1" applyAlignment="1">
      <alignment horizontal="center" vertical="center" shrinkToFit="1"/>
    </xf>
    <xf numFmtId="0" fontId="14" fillId="0" borderId="55" xfId="145" applyFont="1" applyBorder="1" applyAlignment="1">
      <alignment horizontal="center" vertical="center" shrinkToFit="1"/>
    </xf>
    <xf numFmtId="0" fontId="14" fillId="0" borderId="22" xfId="145" applyFont="1" applyBorder="1" applyAlignment="1">
      <alignment horizontal="center" vertical="center" shrinkToFit="1"/>
    </xf>
    <xf numFmtId="0" fontId="14" fillId="0" borderId="82" xfId="145" applyFont="1" applyBorder="1" applyAlignment="1">
      <alignment horizontal="center" vertical="center" shrinkToFit="1"/>
    </xf>
    <xf numFmtId="0" fontId="14" fillId="0" borderId="11" xfId="145" applyFont="1" applyBorder="1" applyAlignment="1">
      <alignment horizontal="center" vertical="center" shrinkToFit="1"/>
    </xf>
    <xf numFmtId="0" fontId="14" fillId="0" borderId="10" xfId="145" applyFont="1" applyBorder="1" applyAlignment="1">
      <alignment horizontal="center" vertical="center" shrinkToFit="1"/>
    </xf>
    <xf numFmtId="0" fontId="14" fillId="0" borderId="50" xfId="145" applyFont="1" applyBorder="1" applyAlignment="1">
      <alignment horizontal="center" vertical="center" shrinkToFit="1"/>
    </xf>
    <xf numFmtId="0" fontId="14" fillId="0" borderId="14" xfId="145" applyFont="1" applyBorder="1" applyAlignment="1">
      <alignment horizontal="center" vertical="center" shrinkToFit="1"/>
    </xf>
    <xf numFmtId="0" fontId="14" fillId="0" borderId="154" xfId="145" applyFont="1" applyBorder="1" applyAlignment="1">
      <alignment horizontal="center" vertical="center" shrinkToFit="1"/>
    </xf>
    <xf numFmtId="0" fontId="14" fillId="0" borderId="155" xfId="145" applyFont="1" applyBorder="1" applyAlignment="1">
      <alignment horizontal="center" vertical="center" shrinkToFit="1"/>
    </xf>
    <xf numFmtId="0" fontId="14" fillId="0" borderId="21" xfId="145" applyFont="1" applyBorder="1" applyAlignment="1">
      <alignment horizontal="center" vertical="center" shrinkToFit="1"/>
    </xf>
    <xf numFmtId="0" fontId="14" fillId="0" borderId="52" xfId="145" applyFont="1" applyBorder="1" applyAlignment="1">
      <alignment horizontal="center" vertical="center" shrinkToFit="1"/>
    </xf>
    <xf numFmtId="0" fontId="14" fillId="0" borderId="32" xfId="145" applyFont="1" applyBorder="1" applyAlignment="1">
      <alignment horizontal="center" vertical="center" shrinkToFit="1"/>
    </xf>
    <xf numFmtId="0" fontId="14" fillId="0" borderId="151" xfId="145" applyFont="1" applyBorder="1" applyAlignment="1">
      <alignment horizontal="center" vertical="center" shrinkToFit="1"/>
    </xf>
    <xf numFmtId="0" fontId="14" fillId="0" borderId="152" xfId="145" applyFont="1" applyBorder="1" applyAlignment="1">
      <alignment horizontal="center" vertical="center" shrinkToFit="1"/>
    </xf>
    <xf numFmtId="0" fontId="14" fillId="0" borderId="85" xfId="145" applyFont="1" applyBorder="1" applyAlignment="1">
      <alignment horizontal="center" vertical="center" shrinkToFit="1"/>
    </xf>
    <xf numFmtId="0" fontId="14" fillId="0" borderId="84" xfId="145" applyFont="1" applyBorder="1" applyAlignment="1">
      <alignment horizontal="center" vertical="center" shrinkToFit="1"/>
    </xf>
    <xf numFmtId="0" fontId="9" fillId="0" borderId="10" xfId="145" applyFont="1" applyBorder="1" applyAlignment="1">
      <alignment horizontal="left" shrinkToFit="1"/>
    </xf>
    <xf numFmtId="0" fontId="9" fillId="0" borderId="50" xfId="145" applyFont="1" applyBorder="1" applyAlignment="1">
      <alignment horizontal="left" shrinkToFit="1"/>
    </xf>
    <xf numFmtId="0" fontId="9" fillId="0" borderId="14" xfId="145" applyFont="1" applyBorder="1" applyAlignment="1">
      <alignment horizontal="left" shrinkToFit="1"/>
    </xf>
    <xf numFmtId="0" fontId="9" fillId="0" borderId="0" xfId="145" applyFont="1" applyAlignment="1">
      <alignment horizontal="center" vertical="center" wrapText="1" shrinkToFit="1"/>
    </xf>
    <xf numFmtId="0" fontId="9" fillId="0" borderId="0" xfId="145" applyFont="1" applyAlignment="1">
      <alignment horizontal="center" vertical="center" shrinkToFit="1"/>
    </xf>
    <xf numFmtId="0" fontId="9" fillId="0" borderId="0" xfId="145" applyFont="1" applyAlignment="1">
      <alignment horizontal="left"/>
    </xf>
    <xf numFmtId="0" fontId="13" fillId="0" borderId="0" xfId="0" applyFont="1" applyAlignment="1">
      <alignment horizontal="center" vertical="top" shrinkToFit="1"/>
    </xf>
    <xf numFmtId="0" fontId="13" fillId="0" borderId="0" xfId="0" applyFont="1" applyAlignment="1">
      <alignment horizontal="left" vertical="top" wrapText="1" shrinkToFit="1"/>
    </xf>
    <xf numFmtId="0" fontId="13" fillId="31" borderId="113" xfId="131" applyFont="1" applyFill="1" applyBorder="1" applyAlignment="1">
      <alignment horizontal="center" vertical="center" wrapText="1"/>
    </xf>
    <xf numFmtId="0" fontId="13" fillId="31" borderId="0" xfId="145" applyFont="1" applyFill="1" applyAlignment="1">
      <alignment wrapText="1"/>
    </xf>
    <xf numFmtId="0" fontId="13" fillId="31" borderId="15" xfId="145" applyFont="1" applyFill="1" applyBorder="1" applyAlignment="1">
      <alignment wrapText="1"/>
    </xf>
    <xf numFmtId="0" fontId="13" fillId="31" borderId="113" xfId="145" applyFont="1" applyFill="1" applyBorder="1" applyAlignment="1">
      <alignment wrapText="1"/>
    </xf>
    <xf numFmtId="0" fontId="13" fillId="31" borderId="128" xfId="145" applyFont="1" applyFill="1" applyBorder="1" applyAlignment="1">
      <alignment wrapText="1"/>
    </xf>
    <xf numFmtId="0" fontId="13" fillId="31" borderId="47" xfId="145" applyFont="1" applyFill="1" applyBorder="1" applyAlignment="1">
      <alignment wrapText="1"/>
    </xf>
    <xf numFmtId="0" fontId="13" fillId="31" borderId="94" xfId="145" applyFont="1" applyFill="1" applyBorder="1" applyAlignment="1">
      <alignment wrapText="1"/>
    </xf>
    <xf numFmtId="0" fontId="12" fillId="31" borderId="12" xfId="131" applyFont="1" applyFill="1" applyBorder="1" applyAlignment="1">
      <alignment horizontal="center" vertical="center" wrapText="1" shrinkToFit="1"/>
    </xf>
    <xf numFmtId="0" fontId="12" fillId="31" borderId="0" xfId="131" applyFont="1" applyFill="1" applyAlignment="1">
      <alignment horizontal="center" vertical="center" wrapText="1" shrinkToFit="1"/>
    </xf>
    <xf numFmtId="0" fontId="11" fillId="31" borderId="0" xfId="145" applyFont="1" applyFill="1" applyAlignment="1">
      <alignment vertical="center" wrapText="1"/>
    </xf>
    <xf numFmtId="0" fontId="11" fillId="31" borderId="15" xfId="145" applyFont="1" applyFill="1" applyBorder="1" applyAlignment="1">
      <alignment vertical="center" wrapText="1"/>
    </xf>
    <xf numFmtId="0" fontId="12" fillId="31" borderId="76" xfId="131" applyFont="1" applyFill="1" applyBorder="1" applyAlignment="1">
      <alignment horizontal="center" vertical="center" wrapText="1" shrinkToFit="1"/>
    </xf>
    <xf numFmtId="0" fontId="12" fillId="31" borderId="47" xfId="131" applyFont="1" applyFill="1" applyBorder="1" applyAlignment="1">
      <alignment horizontal="center" vertical="center" wrapText="1" shrinkToFit="1"/>
    </xf>
    <xf numFmtId="0" fontId="11" fillId="31" borderId="47" xfId="145" applyFont="1" applyFill="1" applyBorder="1" applyAlignment="1">
      <alignment vertical="center" wrapText="1"/>
    </xf>
    <xf numFmtId="0" fontId="11" fillId="31" borderId="94" xfId="145" applyFont="1" applyFill="1" applyBorder="1" applyAlignment="1">
      <alignment vertical="center" wrapText="1"/>
    </xf>
    <xf numFmtId="0" fontId="12" fillId="33" borderId="13" xfId="145" applyFont="1" applyFill="1" applyBorder="1" applyAlignment="1" applyProtection="1">
      <alignment horizontal="center" vertical="center"/>
      <protection locked="0"/>
    </xf>
    <xf numFmtId="0" fontId="12" fillId="33" borderId="55" xfId="145" applyFont="1" applyFill="1" applyBorder="1" applyAlignment="1" applyProtection="1">
      <alignment horizontal="center" vertical="center"/>
      <protection locked="0"/>
    </xf>
    <xf numFmtId="0" fontId="12" fillId="33" borderId="22" xfId="145" applyFont="1" applyFill="1" applyBorder="1" applyAlignment="1" applyProtection="1">
      <alignment horizontal="center" vertical="center"/>
      <protection locked="0"/>
    </xf>
    <xf numFmtId="0" fontId="12" fillId="0" borderId="0" xfId="145" applyFont="1" applyAlignment="1">
      <alignment horizontal="center" vertical="center"/>
    </xf>
    <xf numFmtId="0" fontId="11" fillId="31" borderId="10" xfId="145" applyFont="1" applyFill="1" applyBorder="1" applyAlignment="1">
      <alignment horizontal="center" vertical="center" wrapText="1" shrinkToFit="1"/>
    </xf>
    <xf numFmtId="0" fontId="11" fillId="31" borderId="50" xfId="145" applyFont="1" applyFill="1" applyBorder="1" applyAlignment="1">
      <alignment horizontal="center" vertical="center" wrapText="1" shrinkToFit="1"/>
    </xf>
    <xf numFmtId="0" fontId="11" fillId="31" borderId="143" xfId="145" applyFont="1" applyFill="1" applyBorder="1" applyAlignment="1">
      <alignment horizontal="center" vertical="center" wrapText="1" shrinkToFit="1"/>
    </xf>
    <xf numFmtId="0" fontId="12" fillId="35" borderId="0" xfId="145" applyFont="1" applyFill="1" applyAlignment="1">
      <alignment horizontal="center" vertical="center" wrapText="1"/>
    </xf>
    <xf numFmtId="0" fontId="11" fillId="0" borderId="0" xfId="145" applyFont="1" applyAlignment="1">
      <alignment horizontal="left" vertical="center" shrinkToFit="1"/>
    </xf>
    <xf numFmtId="0" fontId="12" fillId="31" borderId="10" xfId="145" applyFont="1" applyFill="1" applyBorder="1" applyAlignment="1">
      <alignment horizontal="center" vertical="center" wrapText="1" shrinkToFit="1"/>
    </xf>
    <xf numFmtId="0" fontId="12" fillId="31" borderId="50" xfId="145" applyFont="1" applyFill="1" applyBorder="1" applyAlignment="1">
      <alignment horizontal="center" vertical="center" wrapText="1" shrinkToFit="1"/>
    </xf>
    <xf numFmtId="0" fontId="12" fillId="31" borderId="14" xfId="145" applyFont="1" applyFill="1" applyBorder="1" applyAlignment="1">
      <alignment horizontal="center" vertical="center" wrapText="1" shrinkToFit="1"/>
    </xf>
    <xf numFmtId="0" fontId="12" fillId="31" borderId="12" xfId="145" applyFont="1" applyFill="1" applyBorder="1" applyAlignment="1">
      <alignment horizontal="center" vertical="center" wrapText="1" shrinkToFit="1"/>
    </xf>
    <xf numFmtId="0" fontId="12" fillId="31" borderId="0" xfId="145" applyFont="1" applyFill="1" applyAlignment="1">
      <alignment horizontal="center" vertical="center" wrapText="1" shrinkToFit="1"/>
    </xf>
    <xf numFmtId="0" fontId="12" fillId="31" borderId="15" xfId="145" applyFont="1" applyFill="1" applyBorder="1" applyAlignment="1">
      <alignment horizontal="center" vertical="center" wrapText="1" shrinkToFit="1"/>
    </xf>
    <xf numFmtId="0" fontId="12" fillId="31" borderId="13" xfId="145" applyFont="1" applyFill="1" applyBorder="1" applyAlignment="1">
      <alignment horizontal="center" vertical="center" wrapText="1" shrinkToFit="1"/>
    </xf>
    <xf numFmtId="0" fontId="12" fillId="31" borderId="55" xfId="145" applyFont="1" applyFill="1" applyBorder="1" applyAlignment="1">
      <alignment horizontal="center" vertical="center" wrapText="1" shrinkToFit="1"/>
    </xf>
    <xf numFmtId="0" fontId="12" fillId="31" borderId="22" xfId="145" applyFont="1" applyFill="1" applyBorder="1" applyAlignment="1">
      <alignment horizontal="center" vertical="center" wrapText="1" shrinkToFit="1"/>
    </xf>
    <xf numFmtId="0" fontId="12" fillId="35" borderId="111" xfId="145" applyFont="1" applyFill="1" applyBorder="1" applyAlignment="1">
      <alignment horizontal="center" vertical="center"/>
    </xf>
    <xf numFmtId="0" fontId="12" fillId="35" borderId="74" xfId="145" applyFont="1" applyFill="1" applyBorder="1" applyAlignment="1">
      <alignment horizontal="center" vertical="center"/>
    </xf>
    <xf numFmtId="0" fontId="11" fillId="0" borderId="74" xfId="145" applyFont="1" applyBorder="1" applyAlignment="1">
      <alignment horizontal="left" vertical="center"/>
    </xf>
    <xf numFmtId="0" fontId="11" fillId="0" borderId="75" xfId="145" applyFont="1" applyBorder="1" applyAlignment="1">
      <alignment horizontal="left" vertical="center"/>
    </xf>
    <xf numFmtId="0" fontId="12" fillId="35" borderId="142" xfId="145" applyFont="1" applyFill="1" applyBorder="1" applyAlignment="1">
      <alignment horizontal="center" vertical="center"/>
    </xf>
    <xf numFmtId="0" fontId="12" fillId="35" borderId="55" xfId="145" applyFont="1" applyFill="1" applyBorder="1" applyAlignment="1">
      <alignment horizontal="center" vertical="center"/>
    </xf>
    <xf numFmtId="0" fontId="11" fillId="0" borderId="109" xfId="145" applyFont="1" applyBorder="1" applyAlignment="1">
      <alignment horizontal="left" vertical="center"/>
    </xf>
    <xf numFmtId="0" fontId="11" fillId="0" borderId="120" xfId="145" applyFont="1" applyBorder="1" applyAlignment="1">
      <alignment horizontal="left" vertical="center"/>
    </xf>
    <xf numFmtId="0" fontId="11" fillId="0" borderId="83" xfId="145" applyFont="1" applyBorder="1" applyAlignment="1">
      <alignment horizontal="left" vertical="center"/>
    </xf>
    <xf numFmtId="0" fontId="11" fillId="0" borderId="156" xfId="145" applyFont="1" applyBorder="1" applyAlignment="1">
      <alignment horizontal="left" vertical="center"/>
    </xf>
    <xf numFmtId="0" fontId="11" fillId="35" borderId="161" xfId="145" applyFont="1" applyFill="1" applyBorder="1" applyAlignment="1">
      <alignment horizontal="center" vertical="center"/>
    </xf>
    <xf numFmtId="0" fontId="11" fillId="35" borderId="0" xfId="145" applyFont="1" applyFill="1" applyAlignment="1">
      <alignment horizontal="center" vertical="center"/>
    </xf>
    <xf numFmtId="0" fontId="11" fillId="0" borderId="0" xfId="145" applyFont="1" applyAlignment="1">
      <alignment horizontal="left" vertical="center"/>
    </xf>
    <xf numFmtId="0" fontId="11" fillId="0" borderId="51" xfId="145" applyFont="1" applyBorder="1" applyAlignment="1">
      <alignment horizontal="left" vertical="center"/>
    </xf>
    <xf numFmtId="0" fontId="11" fillId="35" borderId="160" xfId="145" applyFont="1" applyFill="1" applyBorder="1" applyAlignment="1">
      <alignment horizontal="center" vertical="center"/>
    </xf>
    <xf numFmtId="0" fontId="11" fillId="35" borderId="31" xfId="145" applyFont="1" applyFill="1" applyBorder="1" applyAlignment="1">
      <alignment horizontal="center" vertical="center"/>
    </xf>
    <xf numFmtId="0" fontId="11" fillId="0" borderId="31" xfId="145" applyFont="1" applyBorder="1" applyAlignment="1">
      <alignment horizontal="left" vertical="center"/>
    </xf>
    <xf numFmtId="0" fontId="11" fillId="0" borderId="49" xfId="145" applyFont="1" applyBorder="1" applyAlignment="1">
      <alignment horizontal="left" vertical="center"/>
    </xf>
    <xf numFmtId="0" fontId="12" fillId="0" borderId="126" xfId="145" applyFont="1" applyBorder="1" applyAlignment="1">
      <alignment horizontal="center" vertical="center"/>
    </xf>
    <xf numFmtId="0" fontId="12" fillId="0" borderId="83" xfId="145" applyFont="1" applyBorder="1" applyAlignment="1">
      <alignment horizontal="center" vertical="center"/>
    </xf>
    <xf numFmtId="0" fontId="12" fillId="0" borderId="160" xfId="145" applyFont="1" applyBorder="1" applyAlignment="1">
      <alignment horizontal="center" vertical="center"/>
    </xf>
    <xf numFmtId="0" fontId="12" fillId="0" borderId="31" xfId="145" applyFont="1" applyBorder="1" applyAlignment="1">
      <alignment horizontal="center" vertical="center"/>
    </xf>
    <xf numFmtId="0" fontId="11" fillId="0" borderId="157" xfId="145" applyFont="1" applyBorder="1" applyAlignment="1">
      <alignment horizontal="left" vertical="center"/>
    </xf>
    <xf numFmtId="0" fontId="11" fillId="35" borderId="126" xfId="145" applyFont="1" applyFill="1" applyBorder="1" applyAlignment="1">
      <alignment horizontal="center" vertical="center"/>
    </xf>
    <xf numFmtId="0" fontId="11" fillId="35" borderId="83" xfId="145" applyFont="1" applyFill="1" applyBorder="1" applyAlignment="1">
      <alignment horizontal="center" vertical="center"/>
    </xf>
    <xf numFmtId="0" fontId="11" fillId="0" borderId="106" xfId="145" applyFont="1" applyBorder="1" applyAlignment="1">
      <alignment horizontal="left" vertical="center"/>
    </xf>
    <xf numFmtId="0" fontId="12" fillId="31" borderId="163" xfId="145" applyFont="1" applyFill="1" applyBorder="1" applyAlignment="1">
      <alignment horizontal="center" vertical="center"/>
    </xf>
    <xf numFmtId="0" fontId="12" fillId="31" borderId="127" xfId="145" applyFont="1" applyFill="1" applyBorder="1" applyAlignment="1">
      <alignment horizontal="left" vertical="center"/>
    </xf>
    <xf numFmtId="0" fontId="12" fillId="31" borderId="46" xfId="145" applyFont="1" applyFill="1" applyBorder="1" applyAlignment="1">
      <alignment horizontal="left" vertical="center"/>
    </xf>
    <xf numFmtId="0" fontId="12" fillId="31" borderId="0" xfId="145" applyFont="1" applyFill="1" applyAlignment="1">
      <alignment horizontal="left" vertical="center"/>
    </xf>
    <xf numFmtId="0" fontId="111" fillId="35" borderId="10" xfId="145" applyFont="1" applyFill="1" applyBorder="1" applyAlignment="1">
      <alignment horizontal="center" vertical="center" wrapText="1"/>
    </xf>
    <xf numFmtId="0" fontId="111" fillId="35" borderId="50" xfId="145" applyFont="1" applyFill="1" applyBorder="1" applyAlignment="1">
      <alignment horizontal="center" vertical="center" wrapText="1"/>
    </xf>
    <xf numFmtId="0" fontId="12" fillId="0" borderId="50" xfId="145" applyFont="1" applyBorder="1" applyAlignment="1">
      <alignment vertical="center"/>
    </xf>
    <xf numFmtId="0" fontId="12" fillId="0" borderId="48" xfId="145" applyFont="1" applyBorder="1" applyAlignment="1">
      <alignment vertical="center"/>
    </xf>
    <xf numFmtId="0" fontId="11" fillId="0" borderId="55" xfId="145" applyFont="1" applyBorder="1" applyAlignment="1">
      <alignment horizontal="center" vertical="top" shrinkToFit="1"/>
    </xf>
    <xf numFmtId="0" fontId="11" fillId="0" borderId="55" xfId="145" applyFont="1" applyBorder="1" applyAlignment="1">
      <alignment horizontal="left" vertical="top" wrapText="1"/>
    </xf>
    <xf numFmtId="0" fontId="11" fillId="31" borderId="16" xfId="145" applyFont="1" applyFill="1" applyBorder="1" applyAlignment="1">
      <alignment horizontal="center" vertical="center" wrapText="1"/>
    </xf>
    <xf numFmtId="0" fontId="11" fillId="31" borderId="83" xfId="145" applyFont="1" applyFill="1" applyBorder="1" applyAlignment="1">
      <alignment horizontal="center" vertical="center" wrapText="1"/>
    </xf>
    <xf numFmtId="0" fontId="11" fillId="31" borderId="156" xfId="145" applyFont="1" applyFill="1" applyBorder="1" applyAlignment="1">
      <alignment horizontal="center" vertical="center" wrapText="1"/>
    </xf>
    <xf numFmtId="0" fontId="11" fillId="31" borderId="12" xfId="145" applyFont="1" applyFill="1" applyBorder="1" applyAlignment="1">
      <alignment horizontal="center" vertical="center" wrapText="1"/>
    </xf>
    <xf numFmtId="0" fontId="11" fillId="31" borderId="0" xfId="145" applyFont="1" applyFill="1" applyAlignment="1">
      <alignment horizontal="center" vertical="center" wrapText="1"/>
    </xf>
    <xf numFmtId="0" fontId="11" fillId="31" borderId="79" xfId="145" applyFont="1" applyFill="1" applyBorder="1" applyAlignment="1">
      <alignment horizontal="center" vertical="center" wrapText="1"/>
    </xf>
    <xf numFmtId="0" fontId="11" fillId="31" borderId="13" xfId="145" applyFont="1" applyFill="1" applyBorder="1" applyAlignment="1">
      <alignment horizontal="center" vertical="center" wrapText="1"/>
    </xf>
    <xf numFmtId="0" fontId="11" fillId="31" borderId="55" xfId="145" applyFont="1" applyFill="1" applyBorder="1" applyAlignment="1">
      <alignment horizontal="center" vertical="center" wrapText="1"/>
    </xf>
    <xf numFmtId="0" fontId="11" fillId="31" borderId="80" xfId="145" applyFont="1" applyFill="1" applyBorder="1" applyAlignment="1">
      <alignment horizontal="center" vertical="center" wrapText="1"/>
    </xf>
    <xf numFmtId="0" fontId="12" fillId="0" borderId="161" xfId="145" applyFont="1" applyBorder="1" applyAlignment="1">
      <alignment horizontal="center" vertical="center"/>
    </xf>
    <xf numFmtId="0" fontId="11" fillId="0" borderId="79" xfId="145" applyFont="1" applyBorder="1" applyAlignment="1">
      <alignment horizontal="left" vertical="center"/>
    </xf>
    <xf numFmtId="0" fontId="11" fillId="31" borderId="10" xfId="145" applyFont="1" applyFill="1" applyBorder="1" applyAlignment="1">
      <alignment horizontal="center" vertical="center" wrapText="1"/>
    </xf>
    <xf numFmtId="0" fontId="11" fillId="31" borderId="50" xfId="145" applyFont="1" applyFill="1" applyBorder="1" applyAlignment="1">
      <alignment horizontal="center" vertical="center" wrapText="1"/>
    </xf>
    <xf numFmtId="0" fontId="11" fillId="31" borderId="143" xfId="145" applyFont="1" applyFill="1" applyBorder="1" applyAlignment="1">
      <alignment horizontal="center" vertical="center" wrapText="1"/>
    </xf>
    <xf numFmtId="0" fontId="11" fillId="31" borderId="25" xfId="145" applyFont="1" applyFill="1" applyBorder="1" applyAlignment="1">
      <alignment horizontal="center" vertical="center" wrapText="1"/>
    </xf>
    <xf numFmtId="0" fontId="11" fillId="31" borderId="31" xfId="145" applyFont="1" applyFill="1" applyBorder="1" applyAlignment="1">
      <alignment horizontal="center" vertical="center" wrapText="1"/>
    </xf>
    <xf numFmtId="0" fontId="11" fillId="31" borderId="157" xfId="145" applyFont="1" applyFill="1" applyBorder="1" applyAlignment="1">
      <alignment horizontal="center" vertical="center" wrapText="1"/>
    </xf>
    <xf numFmtId="0" fontId="12" fillId="0" borderId="162" xfId="145" applyFont="1" applyBorder="1" applyAlignment="1">
      <alignment horizontal="center" vertical="center"/>
    </xf>
    <xf numFmtId="0" fontId="12" fillId="0" borderId="50" xfId="145" applyFont="1" applyBorder="1" applyAlignment="1">
      <alignment horizontal="center" vertical="center"/>
    </xf>
    <xf numFmtId="0" fontId="11" fillId="0" borderId="50" xfId="145" applyFont="1" applyBorder="1" applyAlignment="1">
      <alignment horizontal="left" vertical="center"/>
    </xf>
    <xf numFmtId="0" fontId="11" fillId="0" borderId="143" xfId="145" applyFont="1" applyBorder="1" applyAlignment="1">
      <alignment horizontal="left" vertical="center"/>
    </xf>
    <xf numFmtId="0" fontId="11" fillId="35" borderId="162" xfId="145" applyFont="1" applyFill="1" applyBorder="1" applyAlignment="1">
      <alignment horizontal="center" vertical="center"/>
    </xf>
    <xf numFmtId="0" fontId="11" fillId="35" borderId="50" xfId="145" applyFont="1" applyFill="1" applyBorder="1" applyAlignment="1">
      <alignment horizontal="center" vertical="center"/>
    </xf>
    <xf numFmtId="0" fontId="11" fillId="0" borderId="48" xfId="145" applyFont="1" applyBorder="1" applyAlignment="1">
      <alignment horizontal="left" vertical="center"/>
    </xf>
    <xf numFmtId="0" fontId="12" fillId="35" borderId="126" xfId="145" applyFont="1" applyFill="1" applyBorder="1" applyAlignment="1">
      <alignment horizontal="center" vertical="center"/>
    </xf>
    <xf numFmtId="0" fontId="12" fillId="35" borderId="83" xfId="145" applyFont="1" applyFill="1" applyBorder="1" applyAlignment="1">
      <alignment horizontal="center" vertical="center"/>
    </xf>
    <xf numFmtId="0" fontId="12" fillId="35" borderId="12" xfId="145" applyFont="1" applyFill="1" applyBorder="1" applyAlignment="1">
      <alignment horizontal="left" vertical="center" wrapText="1" shrinkToFit="1"/>
    </xf>
    <xf numFmtId="0" fontId="12" fillId="35" borderId="0" xfId="145" applyFont="1" applyFill="1" applyAlignment="1">
      <alignment horizontal="left" vertical="center" wrapText="1" shrinkToFit="1"/>
    </xf>
    <xf numFmtId="0" fontId="12" fillId="0" borderId="0" xfId="145" applyFont="1" applyAlignment="1">
      <alignment horizontal="left" vertical="center" wrapText="1" shrinkToFit="1"/>
    </xf>
    <xf numFmtId="0" fontId="12" fillId="35" borderId="68" xfId="145" applyFont="1" applyFill="1" applyBorder="1" applyAlignment="1">
      <alignment vertical="center" wrapText="1" shrinkToFit="1"/>
    </xf>
    <xf numFmtId="0" fontId="12" fillId="0" borderId="68" xfId="145" applyFont="1" applyBorder="1" applyAlignment="1">
      <alignment horizontal="left" vertical="center" wrapText="1" shrinkToFit="1"/>
    </xf>
    <xf numFmtId="0" fontId="12" fillId="35" borderId="68" xfId="145" applyFont="1" applyFill="1" applyBorder="1" applyAlignment="1">
      <alignment horizontal="center" vertical="center" wrapText="1" shrinkToFit="1"/>
    </xf>
    <xf numFmtId="0" fontId="12" fillId="0" borderId="69" xfId="145" applyFont="1" applyBorder="1" applyAlignment="1">
      <alignment horizontal="left" vertical="center" wrapText="1" shrinkToFit="1"/>
    </xf>
    <xf numFmtId="0" fontId="11" fillId="0" borderId="124" xfId="145" applyFont="1" applyBorder="1" applyAlignment="1">
      <alignment horizontal="left" vertical="center"/>
    </xf>
    <xf numFmtId="0" fontId="12" fillId="31" borderId="141" xfId="145" applyFont="1" applyFill="1" applyBorder="1" applyAlignment="1">
      <alignment horizontal="center" vertical="center"/>
    </xf>
    <xf numFmtId="0" fontId="12" fillId="31" borderId="50" xfId="145" applyFont="1" applyFill="1" applyBorder="1" applyAlignment="1">
      <alignment horizontal="center" vertical="center"/>
    </xf>
    <xf numFmtId="0" fontId="12" fillId="31" borderId="48" xfId="145" applyFont="1" applyFill="1" applyBorder="1" applyAlignment="1">
      <alignment horizontal="center" vertical="center"/>
    </xf>
    <xf numFmtId="0" fontId="12" fillId="35" borderId="186" xfId="145" applyFont="1" applyFill="1" applyBorder="1" applyAlignment="1">
      <alignment horizontal="center" vertical="center" wrapText="1"/>
    </xf>
    <xf numFmtId="0" fontId="12" fillId="35" borderId="81" xfId="145" applyFont="1" applyFill="1" applyBorder="1" applyAlignment="1">
      <alignment horizontal="center" vertical="center" wrapText="1"/>
    </xf>
    <xf numFmtId="0" fontId="12" fillId="0" borderId="121" xfId="145" applyFont="1" applyBorder="1" applyAlignment="1">
      <alignment vertical="center"/>
    </xf>
    <xf numFmtId="0" fontId="12" fillId="0" borderId="122" xfId="145" applyFont="1" applyBorder="1" applyAlignment="1">
      <alignment vertical="center"/>
    </xf>
    <xf numFmtId="0" fontId="13" fillId="41" borderId="126" xfId="145" applyFont="1" applyFill="1" applyBorder="1" applyAlignment="1">
      <alignment horizontal="center" vertical="center" wrapText="1"/>
    </xf>
    <xf numFmtId="0" fontId="13" fillId="41" borderId="83" xfId="145" applyFont="1" applyFill="1" applyBorder="1" applyAlignment="1">
      <alignment horizontal="center" vertical="center" wrapText="1"/>
    </xf>
    <xf numFmtId="0" fontId="13" fillId="41" borderId="17" xfId="145" applyFont="1" applyFill="1" applyBorder="1" applyAlignment="1">
      <alignment horizontal="center" vertical="center" wrapText="1"/>
    </xf>
    <xf numFmtId="0" fontId="13" fillId="41" borderId="142" xfId="145" applyFont="1" applyFill="1" applyBorder="1" applyAlignment="1">
      <alignment horizontal="center" vertical="center" wrapText="1"/>
    </xf>
    <xf numFmtId="0" fontId="13" fillId="41" borderId="55" xfId="145" applyFont="1" applyFill="1" applyBorder="1" applyAlignment="1">
      <alignment horizontal="center" vertical="center" wrapText="1"/>
    </xf>
    <xf numFmtId="0" fontId="13" fillId="41" borderId="22" xfId="145" applyFont="1" applyFill="1" applyBorder="1" applyAlignment="1">
      <alignment horizontal="center" vertical="center" wrapText="1"/>
    </xf>
    <xf numFmtId="0" fontId="12" fillId="0" borderId="66" xfId="145" applyFont="1" applyBorder="1" applyAlignment="1">
      <alignment horizontal="right" vertical="center"/>
    </xf>
    <xf numFmtId="0" fontId="12" fillId="0" borderId="67" xfId="145" applyFont="1" applyBorder="1" applyAlignment="1">
      <alignment horizontal="right" vertical="center"/>
    </xf>
    <xf numFmtId="0" fontId="12" fillId="33" borderId="67" xfId="145" applyFont="1" applyFill="1" applyBorder="1" applyAlignment="1">
      <alignment horizontal="center" vertical="center" shrinkToFit="1"/>
    </xf>
    <xf numFmtId="0" fontId="12" fillId="0" borderId="67" xfId="145" applyFont="1" applyBorder="1" applyAlignment="1">
      <alignment horizontal="center" vertical="center"/>
    </xf>
    <xf numFmtId="0" fontId="12" fillId="0" borderId="168" xfId="145" applyFont="1" applyBorder="1" applyAlignment="1">
      <alignment horizontal="center" vertical="center"/>
    </xf>
    <xf numFmtId="0" fontId="11" fillId="0" borderId="169" xfId="145" applyFont="1" applyBorder="1" applyAlignment="1">
      <alignment horizontal="center" vertical="center"/>
    </xf>
    <xf numFmtId="0" fontId="11" fillId="0" borderId="124" xfId="145" applyFont="1" applyBorder="1" applyAlignment="1">
      <alignment horizontal="center" vertical="center"/>
    </xf>
    <xf numFmtId="0" fontId="11" fillId="35" borderId="55" xfId="145" applyFont="1" applyFill="1" applyBorder="1" applyAlignment="1">
      <alignment horizontal="center" vertical="center"/>
    </xf>
    <xf numFmtId="0" fontId="11" fillId="35" borderId="124" xfId="145" applyFont="1" applyFill="1" applyBorder="1" applyAlignment="1">
      <alignment horizontal="center" vertical="center"/>
    </xf>
    <xf numFmtId="0" fontId="11" fillId="0" borderId="124" xfId="145" applyFont="1" applyBorder="1" applyAlignment="1">
      <alignment horizontal="left" vertical="center" shrinkToFit="1"/>
    </xf>
    <xf numFmtId="0" fontId="12" fillId="41" borderId="11" xfId="145" applyFont="1" applyFill="1" applyBorder="1" applyAlignment="1">
      <alignment horizontal="center" vertical="center" shrinkToFit="1"/>
    </xf>
    <xf numFmtId="0" fontId="12" fillId="36" borderId="11" xfId="145" applyFont="1" applyFill="1" applyBorder="1" applyAlignment="1">
      <alignment horizontal="center" vertical="center" shrinkToFit="1"/>
    </xf>
    <xf numFmtId="0" fontId="12" fillId="41" borderId="10" xfId="145" applyFont="1" applyFill="1" applyBorder="1" applyAlignment="1">
      <alignment horizontal="center" vertical="center" shrinkToFit="1"/>
    </xf>
    <xf numFmtId="0" fontId="12" fillId="41" borderId="50" xfId="145" applyFont="1" applyFill="1" applyBorder="1" applyAlignment="1">
      <alignment horizontal="center" vertical="center" shrinkToFit="1"/>
    </xf>
    <xf numFmtId="0" fontId="12" fillId="41" borderId="13" xfId="145" applyFont="1" applyFill="1" applyBorder="1" applyAlignment="1">
      <alignment horizontal="center" vertical="center" shrinkToFit="1"/>
    </xf>
    <xf numFmtId="0" fontId="12" fillId="41" borderId="55" xfId="145" applyFont="1" applyFill="1" applyBorder="1" applyAlignment="1">
      <alignment horizontal="center" vertical="center" shrinkToFit="1"/>
    </xf>
    <xf numFmtId="0" fontId="11" fillId="31" borderId="171" xfId="145" applyFont="1" applyFill="1" applyBorder="1" applyAlignment="1">
      <alignment vertical="center" shrinkToFit="1"/>
    </xf>
    <xf numFmtId="0" fontId="11" fillId="31" borderId="172" xfId="145" applyFont="1" applyFill="1" applyBorder="1" applyAlignment="1">
      <alignment vertical="center" shrinkToFit="1"/>
    </xf>
    <xf numFmtId="0" fontId="11" fillId="31" borderId="173" xfId="145" applyFont="1" applyFill="1" applyBorder="1" applyAlignment="1">
      <alignment vertical="center" shrinkToFit="1"/>
    </xf>
    <xf numFmtId="0" fontId="11" fillId="31" borderId="174" xfId="145" applyFont="1" applyFill="1" applyBorder="1" applyAlignment="1">
      <alignment vertical="center" shrinkToFit="1"/>
    </xf>
    <xf numFmtId="0" fontId="11" fillId="31" borderId="175" xfId="145" applyFont="1" applyFill="1" applyBorder="1" applyAlignment="1">
      <alignment vertical="center" shrinkToFit="1"/>
    </xf>
    <xf numFmtId="0" fontId="11" fillId="31" borderId="176" xfId="145" applyFont="1" applyFill="1" applyBorder="1" applyAlignment="1">
      <alignment vertical="center" shrinkToFit="1"/>
    </xf>
    <xf numFmtId="0" fontId="12" fillId="0" borderId="50" xfId="145" applyFont="1" applyBorder="1" applyAlignment="1">
      <alignment horizontal="left" vertical="center" wrapText="1"/>
    </xf>
    <xf numFmtId="0" fontId="12" fillId="0" borderId="55" xfId="145" applyFont="1" applyBorder="1" applyAlignment="1">
      <alignment horizontal="left" vertical="center" wrapText="1"/>
    </xf>
    <xf numFmtId="0" fontId="12" fillId="35" borderId="50" xfId="145" applyFont="1" applyFill="1" applyBorder="1" applyAlignment="1">
      <alignment horizontal="center" vertical="center" wrapText="1"/>
    </xf>
    <xf numFmtId="0" fontId="12" fillId="35" borderId="55" xfId="145" applyFont="1" applyFill="1" applyBorder="1" applyAlignment="1">
      <alignment horizontal="center" vertical="center" wrapText="1"/>
    </xf>
    <xf numFmtId="0" fontId="12" fillId="0" borderId="48" xfId="145" applyFont="1" applyBorder="1" applyAlignment="1">
      <alignment horizontal="left" vertical="center" wrapText="1"/>
    </xf>
    <xf numFmtId="0" fontId="12" fillId="0" borderId="64" xfId="145" applyFont="1" applyBorder="1" applyAlignment="1">
      <alignment horizontal="left" vertical="center" wrapText="1"/>
    </xf>
    <xf numFmtId="0" fontId="12" fillId="35" borderId="50" xfId="145" applyFont="1" applyFill="1" applyBorder="1" applyAlignment="1">
      <alignment horizontal="center" vertical="center" shrinkToFit="1"/>
    </xf>
    <xf numFmtId="0" fontId="12" fillId="0" borderId="50" xfId="145" applyFont="1" applyBorder="1" applyAlignment="1">
      <alignment horizontal="left" vertical="center" wrapText="1" shrinkToFit="1"/>
    </xf>
    <xf numFmtId="0" fontId="12" fillId="0" borderId="48" xfId="145" applyFont="1" applyBorder="1" applyAlignment="1">
      <alignment horizontal="left" vertical="center" wrapText="1" shrinkToFit="1"/>
    </xf>
    <xf numFmtId="0" fontId="12" fillId="0" borderId="50" xfId="145" applyFont="1" applyBorder="1" applyAlignment="1">
      <alignment horizontal="left" vertical="center" shrinkToFit="1"/>
    </xf>
    <xf numFmtId="0" fontId="12" fillId="35" borderId="50" xfId="145" applyFont="1" applyFill="1" applyBorder="1" applyAlignment="1" applyProtection="1">
      <alignment horizontal="center" vertical="center"/>
      <protection locked="0"/>
    </xf>
    <xf numFmtId="0" fontId="12" fillId="0" borderId="50" xfId="145" applyFont="1" applyBorder="1" applyAlignment="1" applyProtection="1">
      <alignment horizontal="left" vertical="center"/>
      <protection locked="0"/>
    </xf>
    <xf numFmtId="0" fontId="12" fillId="35" borderId="10" xfId="145" applyFont="1" applyFill="1" applyBorder="1" applyAlignment="1" applyProtection="1">
      <alignment horizontal="center" vertical="center"/>
      <protection locked="0"/>
    </xf>
    <xf numFmtId="0" fontId="12" fillId="41" borderId="141" xfId="145" applyFont="1" applyFill="1" applyBorder="1" applyAlignment="1">
      <alignment horizontal="center" vertical="center"/>
    </xf>
    <xf numFmtId="0" fontId="12" fillId="41" borderId="50" xfId="145" applyFont="1" applyFill="1" applyBorder="1" applyAlignment="1">
      <alignment horizontal="center" vertical="center"/>
    </xf>
    <xf numFmtId="0" fontId="12" fillId="41" borderId="14" xfId="145" applyFont="1" applyFill="1" applyBorder="1" applyAlignment="1">
      <alignment horizontal="center" vertical="center"/>
    </xf>
    <xf numFmtId="0" fontId="12" fillId="41" borderId="113" xfId="145" applyFont="1" applyFill="1" applyBorder="1" applyAlignment="1">
      <alignment horizontal="center" vertical="center"/>
    </xf>
    <xf numFmtId="0" fontId="12" fillId="41" borderId="0" xfId="145" applyFont="1" applyFill="1" applyAlignment="1">
      <alignment horizontal="center" vertical="center"/>
    </xf>
    <xf numFmtId="0" fontId="12" fillId="41" borderId="15" xfId="145" applyFont="1" applyFill="1" applyBorder="1" applyAlignment="1">
      <alignment horizontal="center" vertical="center"/>
    </xf>
    <xf numFmtId="0" fontId="12" fillId="35" borderId="10" xfId="145" applyFont="1" applyFill="1" applyBorder="1" applyAlignment="1">
      <alignment horizontal="left" vertical="center" wrapText="1" shrinkToFit="1"/>
    </xf>
    <xf numFmtId="0" fontId="12" fillId="35" borderId="50" xfId="145" applyFont="1" applyFill="1" applyBorder="1" applyAlignment="1">
      <alignment horizontal="left" vertical="center" wrapText="1" shrinkToFit="1"/>
    </xf>
    <xf numFmtId="0" fontId="12" fillId="35" borderId="50" xfId="145" applyFont="1" applyFill="1" applyBorder="1" applyAlignment="1">
      <alignment vertical="center" shrinkToFit="1"/>
    </xf>
    <xf numFmtId="0" fontId="12" fillId="35" borderId="50" xfId="145" applyFont="1" applyFill="1" applyBorder="1" applyAlignment="1">
      <alignment vertical="center" wrapText="1"/>
    </xf>
    <xf numFmtId="0" fontId="12" fillId="41" borderId="141" xfId="145" applyFont="1" applyFill="1" applyBorder="1" applyAlignment="1">
      <alignment horizontal="center" vertical="center" wrapText="1"/>
    </xf>
    <xf numFmtId="0" fontId="12" fillId="41" borderId="50" xfId="145" applyFont="1" applyFill="1" applyBorder="1" applyAlignment="1">
      <alignment horizontal="center" vertical="center" wrapText="1"/>
    </xf>
    <xf numFmtId="0" fontId="12" fillId="41" borderId="113" xfId="145" applyFont="1" applyFill="1" applyBorder="1" applyAlignment="1">
      <alignment horizontal="center" vertical="center" wrapText="1"/>
    </xf>
    <xf numFmtId="0" fontId="12" fillId="41" borderId="0" xfId="145" applyFont="1" applyFill="1" applyAlignment="1">
      <alignment horizontal="center" vertical="center" wrapText="1"/>
    </xf>
    <xf numFmtId="0" fontId="12" fillId="41" borderId="140" xfId="145" applyFont="1" applyFill="1" applyBorder="1" applyAlignment="1">
      <alignment horizontal="center" vertical="center" wrapText="1"/>
    </xf>
    <xf numFmtId="0" fontId="12" fillId="41" borderId="55" xfId="145" applyFont="1" applyFill="1" applyBorder="1" applyAlignment="1">
      <alignment horizontal="center" vertical="center" wrapText="1"/>
    </xf>
    <xf numFmtId="0" fontId="12" fillId="41" borderId="14" xfId="145" applyFont="1" applyFill="1" applyBorder="1" applyAlignment="1">
      <alignment horizontal="center" vertical="center" shrinkToFit="1"/>
    </xf>
    <xf numFmtId="0" fontId="12" fillId="41" borderId="22" xfId="145" applyFont="1" applyFill="1" applyBorder="1" applyAlignment="1">
      <alignment horizontal="center" vertical="center" shrinkToFit="1"/>
    </xf>
    <xf numFmtId="0" fontId="12" fillId="31" borderId="10" xfId="145" applyFont="1" applyFill="1" applyBorder="1" applyAlignment="1">
      <alignment horizontal="center" vertical="center" shrinkToFit="1"/>
    </xf>
    <xf numFmtId="0" fontId="12" fillId="31" borderId="50" xfId="145" applyFont="1" applyFill="1" applyBorder="1" applyAlignment="1">
      <alignment horizontal="center" vertical="center" shrinkToFit="1"/>
    </xf>
    <xf numFmtId="0" fontId="12" fillId="31" borderId="13" xfId="145" applyFont="1" applyFill="1" applyBorder="1" applyAlignment="1">
      <alignment horizontal="center" vertical="center" shrinkToFit="1"/>
    </xf>
    <xf numFmtId="0" fontId="12" fillId="31" borderId="55" xfId="145" applyFont="1" applyFill="1" applyBorder="1" applyAlignment="1">
      <alignment horizontal="center" vertical="center" shrinkToFit="1"/>
    </xf>
    <xf numFmtId="0" fontId="12" fillId="0" borderId="14" xfId="145" applyFont="1" applyBorder="1" applyAlignment="1">
      <alignment horizontal="left" vertical="center" wrapText="1"/>
    </xf>
    <xf numFmtId="0" fontId="12" fillId="35" borderId="10" xfId="145" applyFont="1" applyFill="1" applyBorder="1" applyAlignment="1">
      <alignment horizontal="left" vertical="center" wrapText="1"/>
    </xf>
    <xf numFmtId="0" fontId="12" fillId="35" borderId="50" xfId="145" applyFont="1" applyFill="1" applyBorder="1" applyAlignment="1">
      <alignment horizontal="left" vertical="center" wrapText="1"/>
    </xf>
    <xf numFmtId="0" fontId="12" fillId="35" borderId="13" xfId="145" applyFont="1" applyFill="1" applyBorder="1" applyAlignment="1">
      <alignment horizontal="left" vertical="center" wrapText="1"/>
    </xf>
    <xf numFmtId="0" fontId="12" fillId="35" borderId="55" xfId="145" applyFont="1" applyFill="1" applyBorder="1" applyAlignment="1">
      <alignment horizontal="left" vertical="center" wrapText="1"/>
    </xf>
    <xf numFmtId="0" fontId="23" fillId="0" borderId="0" xfId="145" applyFont="1" applyAlignment="1">
      <alignment horizontal="center" vertical="center" shrinkToFit="1"/>
    </xf>
    <xf numFmtId="0" fontId="7" fillId="0" borderId="0" xfId="145" applyFont="1" applyAlignment="1">
      <alignment horizontal="center" vertical="top"/>
    </xf>
    <xf numFmtId="0" fontId="5" fillId="0" borderId="0" xfId="145" applyFont="1" applyAlignment="1">
      <alignment horizontal="center" vertical="center"/>
    </xf>
    <xf numFmtId="0" fontId="12" fillId="0" borderId="0" xfId="145" applyFont="1" applyAlignment="1">
      <alignment horizontal="left" vertical="center"/>
    </xf>
    <xf numFmtId="0" fontId="12" fillId="41" borderId="127" xfId="145" applyFont="1" applyFill="1" applyBorder="1" applyAlignment="1">
      <alignment horizontal="center" vertical="center" wrapText="1"/>
    </xf>
    <xf numFmtId="0" fontId="12" fillId="41" borderId="46" xfId="145" applyFont="1" applyFill="1" applyBorder="1" applyAlignment="1">
      <alignment horizontal="center" vertical="center" wrapText="1"/>
    </xf>
    <xf numFmtId="0" fontId="12" fillId="41" borderId="63" xfId="145" applyFont="1" applyFill="1" applyBorder="1" applyAlignment="1">
      <alignment horizontal="center" vertical="center" wrapText="1"/>
    </xf>
    <xf numFmtId="0" fontId="12" fillId="41" borderId="15" xfId="145" applyFont="1" applyFill="1" applyBorder="1" applyAlignment="1">
      <alignment horizontal="center" vertical="center" wrapText="1"/>
    </xf>
    <xf numFmtId="0" fontId="12" fillId="41" borderId="22" xfId="145" applyFont="1" applyFill="1" applyBorder="1" applyAlignment="1">
      <alignment horizontal="center" vertical="center" wrapText="1"/>
    </xf>
    <xf numFmtId="0" fontId="12" fillId="41" borderId="62" xfId="145" applyFont="1" applyFill="1" applyBorder="1" applyAlignment="1">
      <alignment horizontal="center" vertical="center"/>
    </xf>
    <xf numFmtId="0" fontId="12" fillId="41" borderId="46" xfId="145" applyFont="1" applyFill="1" applyBorder="1" applyAlignment="1">
      <alignment horizontal="center" vertical="center"/>
    </xf>
    <xf numFmtId="0" fontId="12" fillId="41" borderId="63" xfId="145" applyFont="1" applyFill="1" applyBorder="1" applyAlignment="1">
      <alignment horizontal="center" vertical="center"/>
    </xf>
    <xf numFmtId="0" fontId="12" fillId="41" borderId="12" xfId="145" applyFont="1" applyFill="1" applyBorder="1" applyAlignment="1">
      <alignment horizontal="center" vertical="center"/>
    </xf>
    <xf numFmtId="0" fontId="12" fillId="41" borderId="13" xfId="145" applyFont="1" applyFill="1" applyBorder="1" applyAlignment="1">
      <alignment horizontal="center" vertical="center"/>
    </xf>
    <xf numFmtId="0" fontId="12" fillId="41" borderId="55" xfId="145" applyFont="1" applyFill="1" applyBorder="1" applyAlignment="1">
      <alignment horizontal="center" vertical="center"/>
    </xf>
    <xf numFmtId="0" fontId="12" fillId="41" borderId="22" xfId="145" applyFont="1" applyFill="1" applyBorder="1" applyAlignment="1">
      <alignment horizontal="center" vertical="center"/>
    </xf>
    <xf numFmtId="177" fontId="111" fillId="36" borderId="12" xfId="145" applyNumberFormat="1" applyFont="1" applyFill="1" applyBorder="1" applyAlignment="1">
      <alignment horizontal="center"/>
    </xf>
    <xf numFmtId="177" fontId="111" fillId="36" borderId="0" xfId="145" applyNumberFormat="1" applyFont="1" applyFill="1" applyAlignment="1">
      <alignment horizontal="center"/>
    </xf>
    <xf numFmtId="177" fontId="111" fillId="36" borderId="15" xfId="145" applyNumberFormat="1" applyFont="1" applyFill="1" applyBorder="1" applyAlignment="1">
      <alignment horizontal="center"/>
    </xf>
    <xf numFmtId="177" fontId="111" fillId="36" borderId="13" xfId="145" applyNumberFormat="1" applyFont="1" applyFill="1" applyBorder="1" applyAlignment="1">
      <alignment horizontal="center"/>
    </xf>
    <xf numFmtId="177" fontId="111" fillId="36" borderId="55" xfId="145" applyNumberFormat="1" applyFont="1" applyFill="1" applyBorder="1" applyAlignment="1">
      <alignment horizontal="center"/>
    </xf>
    <xf numFmtId="177" fontId="111" fillId="36" borderId="22" xfId="145" applyNumberFormat="1" applyFont="1" applyFill="1" applyBorder="1" applyAlignment="1">
      <alignment horizontal="center"/>
    </xf>
    <xf numFmtId="0" fontId="12" fillId="0" borderId="12" xfId="145" applyFont="1" applyBorder="1" applyAlignment="1">
      <alignment horizontal="center"/>
    </xf>
    <xf numFmtId="0" fontId="12" fillId="0" borderId="0" xfId="145" applyFont="1" applyAlignment="1">
      <alignment horizontal="center"/>
    </xf>
    <xf numFmtId="0" fontId="12" fillId="0" borderId="48" xfId="145" applyFont="1" applyBorder="1" applyAlignment="1" applyProtection="1">
      <alignment horizontal="left" vertical="center"/>
      <protection locked="0"/>
    </xf>
    <xf numFmtId="0" fontId="12" fillId="35" borderId="12" xfId="145" applyFont="1" applyFill="1" applyBorder="1" applyAlignment="1" applyProtection="1">
      <alignment horizontal="center" vertical="center"/>
      <protection locked="0"/>
    </xf>
    <xf numFmtId="0" fontId="12" fillId="35" borderId="0" xfId="145" applyFont="1" applyFill="1" applyAlignment="1" applyProtection="1">
      <alignment horizontal="center" vertical="center"/>
      <protection locked="0"/>
    </xf>
    <xf numFmtId="0" fontId="12" fillId="0" borderId="0" xfId="145" applyFont="1" applyAlignment="1">
      <alignment horizontal="left" vertical="center" wrapText="1"/>
    </xf>
    <xf numFmtId="0" fontId="9" fillId="0" borderId="0" xfId="145" applyFont="1" applyAlignment="1">
      <alignment horizontal="right" vertical="center"/>
    </xf>
    <xf numFmtId="0" fontId="9" fillId="0" borderId="55" xfId="145" applyFont="1" applyBorder="1" applyAlignment="1">
      <alignment horizontal="right" vertical="center"/>
    </xf>
    <xf numFmtId="0" fontId="13" fillId="33" borderId="55" xfId="145" applyFont="1" applyFill="1" applyBorder="1" applyAlignment="1">
      <alignment horizontal="center" vertical="center"/>
    </xf>
    <xf numFmtId="0" fontId="9" fillId="0" borderId="55" xfId="145" applyFont="1" applyBorder="1" applyAlignment="1">
      <alignment horizontal="left" vertical="center"/>
    </xf>
    <xf numFmtId="0" fontId="9" fillId="0" borderId="64" xfId="145" applyFont="1" applyBorder="1" applyAlignment="1">
      <alignment horizontal="left" vertical="center"/>
    </xf>
    <xf numFmtId="0" fontId="11" fillId="0" borderId="83" xfId="0" applyFont="1" applyBorder="1" applyAlignment="1">
      <alignment horizontal="left" vertical="center" shrinkToFit="1"/>
    </xf>
    <xf numFmtId="0" fontId="11" fillId="33" borderId="83" xfId="0" applyFont="1" applyFill="1" applyBorder="1" applyAlignment="1">
      <alignment horizontal="center" vertical="center" shrinkToFit="1"/>
    </xf>
    <xf numFmtId="0" fontId="11" fillId="0" borderId="14" xfId="0" applyFont="1" applyBorder="1" applyAlignment="1">
      <alignment horizontal="left" vertical="center" shrinkToFit="1"/>
    </xf>
    <xf numFmtId="0" fontId="11" fillId="0" borderId="15" xfId="0" applyFont="1" applyBorder="1" applyAlignment="1">
      <alignment horizontal="left" vertical="center" shrinkToFit="1"/>
    </xf>
    <xf numFmtId="0" fontId="11" fillId="0" borderId="31" xfId="0" applyFont="1" applyBorder="1" applyAlignment="1">
      <alignment horizontal="left" vertical="center" shrinkToFit="1"/>
    </xf>
    <xf numFmtId="0" fontId="11" fillId="0" borderId="41" xfId="0" applyFont="1" applyBorder="1" applyAlignment="1">
      <alignment horizontal="left" vertical="center" shrinkToFit="1"/>
    </xf>
    <xf numFmtId="0" fontId="14" fillId="0" borderId="193" xfId="0" applyFont="1" applyBorder="1" applyAlignment="1">
      <alignment horizontal="center" vertical="center" shrinkToFit="1"/>
    </xf>
    <xf numFmtId="0" fontId="14" fillId="33" borderId="193" xfId="0" applyFont="1" applyFill="1" applyBorder="1" applyAlignment="1">
      <alignment horizontal="left" vertical="center" shrinkToFit="1"/>
    </xf>
    <xf numFmtId="0" fontId="14" fillId="36" borderId="193" xfId="0" applyFont="1" applyFill="1" applyBorder="1" applyAlignment="1">
      <alignment horizontal="left" vertical="center" shrinkToFit="1"/>
    </xf>
    <xf numFmtId="0" fontId="12" fillId="35" borderId="161" xfId="145" applyFont="1" applyFill="1" applyBorder="1" applyAlignment="1">
      <alignment horizontal="center" vertical="center"/>
    </xf>
    <xf numFmtId="0" fontId="12" fillId="35" borderId="0" xfId="145" applyFont="1" applyFill="1" applyAlignment="1">
      <alignment horizontal="center" vertical="center"/>
    </xf>
    <xf numFmtId="0" fontId="12" fillId="35" borderId="160" xfId="145" applyFont="1" applyFill="1" applyBorder="1" applyAlignment="1">
      <alignment horizontal="center" vertical="center"/>
    </xf>
    <xf numFmtId="0" fontId="12" fillId="35" borderId="31" xfId="145" applyFont="1" applyFill="1" applyBorder="1" applyAlignment="1">
      <alignment horizontal="center" vertical="center"/>
    </xf>
    <xf numFmtId="0" fontId="12" fillId="31" borderId="141" xfId="145" applyFont="1" applyFill="1" applyBorder="1" applyAlignment="1">
      <alignment horizontal="center" vertical="center" wrapText="1"/>
    </xf>
    <xf numFmtId="0" fontId="12" fillId="31" borderId="50" xfId="145" applyFont="1" applyFill="1" applyBorder="1" applyAlignment="1">
      <alignment horizontal="center" vertical="center" wrapText="1"/>
    </xf>
    <xf numFmtId="0" fontId="12" fillId="31" borderId="14" xfId="145" applyFont="1" applyFill="1" applyBorder="1" applyAlignment="1">
      <alignment horizontal="center" vertical="center" wrapText="1"/>
    </xf>
    <xf numFmtId="0" fontId="12" fillId="31" borderId="113" xfId="145" applyFont="1" applyFill="1" applyBorder="1" applyAlignment="1">
      <alignment horizontal="center" vertical="center" wrapText="1"/>
    </xf>
    <xf numFmtId="0" fontId="12" fillId="31" borderId="0" xfId="145" applyFont="1" applyFill="1" applyAlignment="1">
      <alignment horizontal="center" vertical="center" wrapText="1"/>
    </xf>
    <xf numFmtId="0" fontId="12" fillId="31" borderId="15" xfId="145" applyFont="1" applyFill="1" applyBorder="1" applyAlignment="1">
      <alignment horizontal="center" vertical="center" wrapText="1"/>
    </xf>
    <xf numFmtId="0" fontId="12" fillId="31" borderId="23" xfId="145" applyFont="1" applyFill="1" applyBorder="1" applyAlignment="1">
      <alignment horizontal="center" vertical="center"/>
    </xf>
    <xf numFmtId="0" fontId="12" fillId="31" borderId="81" xfId="145" applyFont="1" applyFill="1" applyBorder="1" applyAlignment="1">
      <alignment horizontal="center" vertical="center"/>
    </xf>
    <xf numFmtId="0" fontId="12" fillId="31" borderId="115" xfId="145" applyFont="1" applyFill="1" applyBorder="1" applyAlignment="1">
      <alignment horizontal="center" vertical="center"/>
    </xf>
    <xf numFmtId="0" fontId="12" fillId="35" borderId="177" xfId="145" applyFont="1" applyFill="1" applyBorder="1" applyAlignment="1">
      <alignment horizontal="center" vertical="center" wrapText="1"/>
    </xf>
    <xf numFmtId="0" fontId="12" fillId="35" borderId="118" xfId="145" applyFont="1" applyFill="1" applyBorder="1" applyAlignment="1">
      <alignment horizontal="center" vertical="center" wrapText="1"/>
    </xf>
    <xf numFmtId="0" fontId="12" fillId="35" borderId="162" xfId="145" applyFont="1" applyFill="1" applyBorder="1" applyAlignment="1">
      <alignment horizontal="center" vertical="center"/>
    </xf>
    <xf numFmtId="0" fontId="12" fillId="35" borderId="50" xfId="145" applyFont="1" applyFill="1" applyBorder="1" applyAlignment="1">
      <alignment horizontal="center" vertical="center"/>
    </xf>
    <xf numFmtId="0" fontId="12" fillId="31" borderId="187" xfId="145" applyFont="1" applyFill="1" applyBorder="1" applyAlignment="1">
      <alignment horizontal="center" vertical="center" shrinkToFit="1"/>
    </xf>
    <xf numFmtId="0" fontId="12" fillId="31" borderId="116" xfId="145" applyFont="1" applyFill="1" applyBorder="1" applyAlignment="1">
      <alignment horizontal="center" vertical="center" shrinkToFit="1"/>
    </xf>
    <xf numFmtId="0" fontId="12" fillId="31" borderId="117" xfId="145" applyFont="1" applyFill="1" applyBorder="1" applyAlignment="1">
      <alignment horizontal="center" vertical="center" shrinkToFit="1"/>
    </xf>
    <xf numFmtId="0" fontId="12" fillId="35" borderId="180" xfId="145" applyFont="1" applyFill="1" applyBorder="1" applyAlignment="1">
      <alignment horizontal="center" vertical="center" wrapText="1"/>
    </xf>
    <xf numFmtId="0" fontId="12" fillId="35" borderId="109" xfId="145" applyFont="1" applyFill="1" applyBorder="1" applyAlignment="1">
      <alignment horizontal="center" vertical="center" wrapText="1"/>
    </xf>
    <xf numFmtId="0" fontId="12" fillId="35" borderId="181" xfId="145" applyFont="1" applyFill="1" applyBorder="1" applyAlignment="1">
      <alignment horizontal="center" vertical="center" wrapText="1"/>
    </xf>
    <xf numFmtId="0" fontId="12" fillId="35" borderId="116" xfId="145" applyFont="1" applyFill="1" applyBorder="1" applyAlignment="1">
      <alignment horizontal="center" vertical="center" wrapText="1"/>
    </xf>
    <xf numFmtId="0" fontId="9" fillId="0" borderId="0" xfId="140" applyFont="1" applyAlignment="1" applyProtection="1">
      <alignment horizontal="center" vertical="center" wrapText="1"/>
      <protection locked="0"/>
    </xf>
    <xf numFmtId="0" fontId="9" fillId="0" borderId="47" xfId="140" applyFont="1" applyBorder="1" applyAlignment="1" applyProtection="1">
      <alignment horizontal="center" vertical="center" wrapText="1"/>
      <protection locked="0"/>
    </xf>
    <xf numFmtId="0" fontId="9" fillId="0" borderId="0" xfId="140" applyFont="1" applyAlignment="1" applyProtection="1">
      <alignment horizontal="left" vertical="center" wrapText="1"/>
      <protection locked="0"/>
    </xf>
    <xf numFmtId="0" fontId="9" fillId="0" borderId="51" xfId="140" applyFont="1" applyBorder="1" applyAlignment="1" applyProtection="1">
      <alignment horizontal="left" vertical="center" wrapText="1"/>
      <protection locked="0"/>
    </xf>
    <xf numFmtId="0" fontId="9" fillId="0" borderId="47" xfId="140" applyFont="1" applyBorder="1" applyAlignment="1" applyProtection="1">
      <alignment horizontal="left" vertical="center" wrapText="1"/>
      <protection locked="0"/>
    </xf>
    <xf numFmtId="0" fontId="9" fillId="0" borderId="77" xfId="140" applyFont="1" applyBorder="1" applyAlignment="1" applyProtection="1">
      <alignment horizontal="left" vertical="center" wrapText="1"/>
      <protection locked="0"/>
    </xf>
    <xf numFmtId="0" fontId="13" fillId="0" borderId="0" xfId="140" applyFont="1" applyAlignment="1" applyProtection="1">
      <alignment horizontal="center" vertical="center" shrinkToFit="1"/>
      <protection locked="0"/>
    </xf>
    <xf numFmtId="0" fontId="12" fillId="36" borderId="0" xfId="140" applyFont="1" applyFill="1" applyAlignment="1" applyProtection="1">
      <alignment horizontal="left" vertical="center" shrinkToFit="1"/>
      <protection locked="0"/>
    </xf>
    <xf numFmtId="0" fontId="12" fillId="36" borderId="51" xfId="140" applyFont="1" applyFill="1" applyBorder="1" applyAlignment="1" applyProtection="1">
      <alignment horizontal="left" vertical="center" shrinkToFit="1"/>
      <protection locked="0"/>
    </xf>
    <xf numFmtId="0" fontId="13" fillId="0" borderId="12" xfId="140" applyFont="1" applyBorder="1" applyAlignment="1" applyProtection="1">
      <alignment horizontal="right" vertical="center" shrinkToFit="1"/>
      <protection locked="0"/>
    </xf>
    <xf numFmtId="0" fontId="13" fillId="0" borderId="0" xfId="140" applyFont="1" applyAlignment="1" applyProtection="1">
      <alignment horizontal="right" vertical="center" shrinkToFit="1"/>
      <protection locked="0"/>
    </xf>
    <xf numFmtId="0" fontId="13" fillId="0" borderId="76" xfId="140" applyFont="1" applyBorder="1" applyAlignment="1" applyProtection="1">
      <alignment horizontal="right" vertical="center" shrinkToFit="1"/>
      <protection locked="0"/>
    </xf>
    <xf numFmtId="0" fontId="13" fillId="0" borderId="47" xfId="140" applyFont="1" applyBorder="1" applyAlignment="1" applyProtection="1">
      <alignment horizontal="right" vertical="center" shrinkToFit="1"/>
      <protection locked="0"/>
    </xf>
    <xf numFmtId="0" fontId="13" fillId="0" borderId="47" xfId="140" applyFont="1" applyBorder="1" applyAlignment="1" applyProtection="1">
      <alignment horizontal="center" vertical="center" shrinkToFit="1"/>
      <protection locked="0"/>
    </xf>
    <xf numFmtId="0" fontId="13" fillId="36" borderId="0" xfId="140" applyFont="1" applyFill="1" applyAlignment="1" applyProtection="1">
      <alignment horizontal="center" vertical="center" shrinkToFit="1"/>
      <protection locked="0"/>
    </xf>
    <xf numFmtId="0" fontId="13" fillId="36" borderId="47" xfId="140" applyFont="1" applyFill="1" applyBorder="1" applyAlignment="1" applyProtection="1">
      <alignment horizontal="center" vertical="center" shrinkToFit="1"/>
      <protection locked="0"/>
    </xf>
    <xf numFmtId="49" fontId="13" fillId="33" borderId="0" xfId="140" applyNumberFormat="1" applyFont="1" applyFill="1" applyAlignment="1" applyProtection="1">
      <alignment horizontal="center" vertical="center" shrinkToFit="1"/>
      <protection locked="0"/>
    </xf>
    <xf numFmtId="49" fontId="13" fillId="33" borderId="47" xfId="140" applyNumberFormat="1" applyFont="1" applyFill="1" applyBorder="1" applyAlignment="1" applyProtection="1">
      <alignment horizontal="center" vertical="center" shrinkToFit="1"/>
      <protection locked="0"/>
    </xf>
    <xf numFmtId="0" fontId="11" fillId="31" borderId="136" xfId="140" applyFont="1" applyFill="1" applyBorder="1" applyAlignment="1">
      <alignment horizontal="center" vertical="center" wrapText="1" shrinkToFit="1"/>
    </xf>
    <xf numFmtId="0" fontId="11" fillId="31" borderId="105" xfId="140" applyFont="1" applyFill="1" applyBorder="1" applyAlignment="1">
      <alignment horizontal="center" vertical="center" shrinkToFit="1"/>
    </xf>
    <xf numFmtId="0" fontId="11" fillId="31" borderId="137" xfId="140" applyFont="1" applyFill="1" applyBorder="1" applyAlignment="1">
      <alignment horizontal="center" vertical="center" shrinkToFit="1"/>
    </xf>
    <xf numFmtId="0" fontId="11" fillId="31" borderId="136" xfId="140" applyFont="1" applyFill="1" applyBorder="1" applyAlignment="1">
      <alignment horizontal="center" vertical="center" shrinkToFit="1"/>
    </xf>
    <xf numFmtId="0" fontId="13" fillId="0" borderId="46" xfId="140" applyFont="1" applyBorder="1" applyAlignment="1">
      <alignment horizontal="center" vertical="center" wrapText="1"/>
    </xf>
    <xf numFmtId="0" fontId="13" fillId="0" borderId="0" xfId="140" applyFont="1" applyAlignment="1">
      <alignment horizontal="center" vertical="center" wrapText="1"/>
    </xf>
    <xf numFmtId="0" fontId="14" fillId="0" borderId="46" xfId="140" applyFont="1" applyBorder="1" applyAlignment="1">
      <alignment horizontal="center" vertical="center"/>
    </xf>
    <xf numFmtId="0" fontId="14" fillId="0" borderId="68" xfId="140" applyFont="1" applyBorder="1" applyAlignment="1">
      <alignment horizontal="center" vertical="center"/>
    </xf>
    <xf numFmtId="0" fontId="14" fillId="36" borderId="46" xfId="140" applyFont="1" applyFill="1" applyBorder="1" applyAlignment="1">
      <alignment horizontal="left" vertical="center"/>
    </xf>
    <xf numFmtId="0" fontId="14" fillId="36" borderId="68" xfId="140" applyFont="1" applyFill="1" applyBorder="1" applyAlignment="1">
      <alignment horizontal="left" vertical="center"/>
    </xf>
    <xf numFmtId="0" fontId="16" fillId="36" borderId="71" xfId="140" applyFont="1" applyFill="1" applyBorder="1" applyAlignment="1">
      <alignment horizontal="left" vertical="center" shrinkToFit="1"/>
    </xf>
    <xf numFmtId="0" fontId="16" fillId="36" borderId="0" xfId="140" applyFont="1" applyFill="1" applyAlignment="1">
      <alignment horizontal="left" vertical="center" shrinkToFit="1"/>
    </xf>
    <xf numFmtId="0" fontId="16" fillId="36" borderId="55" xfId="140" applyFont="1" applyFill="1" applyBorder="1" applyAlignment="1">
      <alignment horizontal="left" vertical="center" shrinkToFit="1"/>
    </xf>
    <xf numFmtId="0" fontId="11" fillId="0" borderId="0" xfId="140" applyFont="1" applyAlignment="1" applyProtection="1">
      <alignment horizontal="center" vertical="center" shrinkToFit="1"/>
      <protection locked="0"/>
    </xf>
    <xf numFmtId="0" fontId="13" fillId="0" borderId="0" xfId="140" applyFont="1" applyAlignment="1" applyProtection="1">
      <alignment horizontal="left" vertical="center" shrinkToFit="1"/>
      <protection locked="0"/>
    </xf>
    <xf numFmtId="0" fontId="22" fillId="0" borderId="0" xfId="140" applyFont="1" applyAlignment="1">
      <alignment horizontal="left" vertical="center" shrinkToFit="1"/>
    </xf>
    <xf numFmtId="0" fontId="5" fillId="0" borderId="0" xfId="140" applyFont="1" applyAlignment="1">
      <alignment horizontal="center" vertical="center"/>
    </xf>
    <xf numFmtId="0" fontId="35" fillId="33" borderId="0" xfId="151" applyFont="1" applyFill="1" applyAlignment="1">
      <alignment vertical="center" wrapText="1" shrinkToFit="1"/>
    </xf>
    <xf numFmtId="0" fontId="22" fillId="33" borderId="0" xfId="151" applyFont="1" applyFill="1" applyAlignment="1">
      <alignment vertical="center" wrapText="1" shrinkToFit="1"/>
    </xf>
    <xf numFmtId="0" fontId="128" fillId="33" borderId="0" xfId="151" applyFill="1" applyAlignment="1">
      <alignment vertical="center" wrapText="1" shrinkToFit="1"/>
    </xf>
    <xf numFmtId="178" fontId="35" fillId="36" borderId="0" xfId="151" applyNumberFormat="1" applyFont="1" applyFill="1" applyAlignment="1">
      <alignment horizontal="right" vertical="center"/>
    </xf>
    <xf numFmtId="0" fontId="35" fillId="36" borderId="0" xfId="151" applyFont="1" applyFill="1" applyAlignment="1">
      <alignment horizontal="center" vertical="center"/>
    </xf>
    <xf numFmtId="0" fontId="35" fillId="36" borderId="0" xfId="151" applyFont="1" applyFill="1" applyAlignment="1">
      <alignment horizontal="center" vertical="center" shrinkToFit="1"/>
    </xf>
    <xf numFmtId="49" fontId="35" fillId="0" borderId="0" xfId="151" applyNumberFormat="1" applyFont="1" applyAlignment="1">
      <alignment horizontal="center" vertical="center"/>
    </xf>
    <xf numFmtId="0" fontId="35" fillId="0" borderId="0" xfId="151" applyFont="1" applyAlignment="1">
      <alignment horizontal="center" vertical="center"/>
    </xf>
    <xf numFmtId="0" fontId="35" fillId="36" borderId="0" xfId="151" applyFont="1" applyFill="1" applyAlignment="1">
      <alignment vertical="center" shrinkToFit="1"/>
    </xf>
    <xf numFmtId="184" fontId="35" fillId="36" borderId="0" xfId="151" applyNumberFormat="1" applyFont="1" applyFill="1" applyAlignment="1">
      <alignment horizontal="right" vertical="center"/>
    </xf>
    <xf numFmtId="181" fontId="35" fillId="33" borderId="0" xfId="151" applyNumberFormat="1" applyFont="1" applyFill="1">
      <alignment vertical="center"/>
    </xf>
    <xf numFmtId="0" fontId="128" fillId="36" borderId="0" xfId="151" applyFill="1" applyAlignment="1">
      <alignment vertical="center" shrinkToFit="1"/>
    </xf>
    <xf numFmtId="0" fontId="35" fillId="33" borderId="0" xfId="151" applyFont="1" applyFill="1" applyAlignment="1">
      <alignment horizontal="center" vertical="center" wrapText="1" shrinkToFit="1"/>
    </xf>
    <xf numFmtId="0" fontId="35" fillId="36" borderId="0" xfId="151" applyFont="1" applyFill="1" applyAlignment="1">
      <alignment horizontal="left" vertical="center" shrinkToFit="1"/>
    </xf>
    <xf numFmtId="0" fontId="35" fillId="33" borderId="0" xfId="151" applyFont="1" applyFill="1" applyAlignment="1">
      <alignment horizontal="center" vertical="center" wrapText="1"/>
    </xf>
    <xf numFmtId="0" fontId="35" fillId="36" borderId="0" xfId="151" applyFont="1" applyFill="1" applyAlignment="1">
      <alignment horizontal="left" vertical="center"/>
    </xf>
    <xf numFmtId="0" fontId="35" fillId="33" borderId="0" xfId="151" applyFont="1" applyFill="1" applyAlignment="1">
      <alignment vertical="center" shrinkToFit="1"/>
    </xf>
    <xf numFmtId="0" fontId="128" fillId="33" borderId="0" xfId="151" applyFill="1" applyAlignment="1">
      <alignment vertical="center" shrinkToFit="1"/>
    </xf>
    <xf numFmtId="0" fontId="61" fillId="0" borderId="0" xfId="151" applyFont="1" applyAlignment="1">
      <alignment horizontal="center" vertical="center"/>
    </xf>
    <xf numFmtId="0" fontId="35" fillId="33" borderId="0" xfId="151" applyFont="1" applyFill="1" applyAlignment="1">
      <alignment horizontal="right" vertical="center" shrinkToFit="1"/>
    </xf>
    <xf numFmtId="182" fontId="31" fillId="27" borderId="0" xfId="0" applyNumberFormat="1" applyFont="1" applyFill="1" applyAlignment="1">
      <alignment horizontal="right" vertical="center" shrinkToFit="1"/>
    </xf>
    <xf numFmtId="49" fontId="31" fillId="0" borderId="0" xfId="0" applyNumberFormat="1" applyFont="1" applyAlignment="1">
      <alignment horizontal="center" vertical="center"/>
    </xf>
    <xf numFmtId="0" fontId="31" fillId="27" borderId="0" xfId="0" applyFont="1" applyFill="1" applyAlignment="1">
      <alignment vertical="center" shrinkToFit="1"/>
    </xf>
    <xf numFmtId="2" fontId="31" fillId="27" borderId="0" xfId="0" applyNumberFormat="1" applyFont="1" applyFill="1" applyAlignment="1">
      <alignment horizontal="right" vertical="center" shrinkToFit="1"/>
    </xf>
    <xf numFmtId="181" fontId="31" fillId="25" borderId="0" xfId="0" applyNumberFormat="1" applyFont="1" applyFill="1">
      <alignment vertical="center"/>
    </xf>
    <xf numFmtId="0" fontId="31" fillId="25" borderId="0" xfId="0" applyFont="1" applyFill="1" applyAlignment="1">
      <alignment vertical="center" wrapText="1" shrinkToFit="1"/>
    </xf>
    <xf numFmtId="0" fontId="73" fillId="25" borderId="0" xfId="0" applyFont="1" applyFill="1" applyAlignment="1">
      <alignment vertical="center" wrapText="1" shrinkToFit="1"/>
    </xf>
    <xf numFmtId="0" fontId="0" fillId="25" borderId="0" xfId="0" applyFill="1" applyAlignment="1">
      <alignment vertical="center" wrapText="1" shrinkToFit="1"/>
    </xf>
    <xf numFmtId="0" fontId="31" fillId="27" borderId="0" xfId="0" applyFont="1" applyFill="1" applyAlignment="1">
      <alignment horizontal="center" vertical="center" shrinkToFit="1"/>
    </xf>
    <xf numFmtId="0" fontId="73" fillId="27" borderId="0" xfId="0" applyFont="1" applyFill="1" applyAlignment="1">
      <alignment horizontal="center" vertical="center" shrinkToFit="1"/>
    </xf>
    <xf numFmtId="0" fontId="0" fillId="27" borderId="0" xfId="0" applyFill="1" applyAlignment="1">
      <alignment vertical="center" shrinkToFit="1"/>
    </xf>
    <xf numFmtId="0" fontId="31" fillId="27" borderId="0" xfId="0" applyFont="1" applyFill="1" applyAlignment="1">
      <alignment horizontal="left" vertical="center" shrinkToFit="1"/>
    </xf>
    <xf numFmtId="0" fontId="31" fillId="25" borderId="0" xfId="0" applyFont="1" applyFill="1" applyAlignment="1">
      <alignment horizontal="center" vertical="center" wrapText="1" shrinkToFit="1"/>
    </xf>
    <xf numFmtId="0" fontId="32" fillId="36" borderId="0" xfId="0" applyFont="1" applyFill="1" applyAlignment="1">
      <alignment horizontal="center" vertical="center" shrinkToFit="1"/>
    </xf>
    <xf numFmtId="0" fontId="32" fillId="36" borderId="0" xfId="0" applyFont="1" applyFill="1" applyAlignment="1">
      <alignment horizontal="center" vertical="center"/>
    </xf>
    <xf numFmtId="0" fontId="71" fillId="0" borderId="0" xfId="0" applyFont="1" applyAlignment="1">
      <alignment horizontal="center" vertical="center"/>
    </xf>
    <xf numFmtId="0" fontId="31" fillId="25" borderId="0" xfId="0" applyFont="1" applyFill="1" applyAlignment="1">
      <alignment horizontal="right" vertical="center" shrinkToFit="1"/>
    </xf>
    <xf numFmtId="0" fontId="31" fillId="25" borderId="0" xfId="0" applyFont="1" applyFill="1" applyAlignment="1">
      <alignment vertical="center" shrinkToFit="1"/>
    </xf>
    <xf numFmtId="0" fontId="31" fillId="0" borderId="0" xfId="0" applyFont="1">
      <alignment vertical="center"/>
    </xf>
    <xf numFmtId="0" fontId="31" fillId="27" borderId="0" xfId="0" applyFont="1" applyFill="1" applyAlignment="1">
      <alignment vertical="center" wrapText="1" shrinkToFit="1"/>
    </xf>
    <xf numFmtId="0" fontId="35" fillId="0" borderId="0" xfId="125" applyFont="1" applyAlignment="1">
      <alignment horizontal="center" vertical="center"/>
    </xf>
    <xf numFmtId="0" fontId="61" fillId="0" borderId="0" xfId="125" applyFont="1" applyAlignment="1">
      <alignment horizontal="center" vertical="center"/>
    </xf>
    <xf numFmtId="0" fontId="35" fillId="33" borderId="0" xfId="125" applyFont="1" applyFill="1" applyAlignment="1">
      <alignment horizontal="right" vertical="center" shrinkToFit="1"/>
    </xf>
    <xf numFmtId="0" fontId="35" fillId="33" borderId="0" xfId="125" applyFont="1" applyFill="1" applyAlignment="1">
      <alignment vertical="center" shrinkToFit="1"/>
    </xf>
    <xf numFmtId="0" fontId="35" fillId="0" borderId="0" xfId="125" applyFont="1" applyAlignment="1">
      <alignment horizontal="left" vertical="center" shrinkToFit="1"/>
    </xf>
    <xf numFmtId="0" fontId="35" fillId="36" borderId="0" xfId="125" applyFont="1" applyFill="1" applyAlignment="1">
      <alignment vertical="center" shrinkToFit="1"/>
    </xf>
    <xf numFmtId="0" fontId="128" fillId="36" borderId="0" xfId="125" applyFill="1" applyAlignment="1">
      <alignment vertical="center" shrinkToFit="1"/>
    </xf>
    <xf numFmtId="0" fontId="35" fillId="0" borderId="0" xfId="125" applyFont="1" applyAlignment="1">
      <alignment vertical="center" shrinkToFit="1"/>
    </xf>
    <xf numFmtId="0" fontId="128" fillId="0" borderId="0" xfId="125" applyAlignment="1">
      <alignment vertical="center" shrinkToFit="1"/>
    </xf>
    <xf numFmtId="0" fontId="35" fillId="36" borderId="0" xfId="125" applyFont="1" applyFill="1" applyAlignment="1">
      <alignment horizontal="center" vertical="center" shrinkToFit="1"/>
    </xf>
    <xf numFmtId="0" fontId="35" fillId="36" borderId="0" xfId="125" applyFont="1" applyFill="1" applyAlignment="1">
      <alignment horizontal="left" vertical="center"/>
    </xf>
    <xf numFmtId="184" fontId="35" fillId="35" borderId="0" xfId="125" applyNumberFormat="1" applyFont="1" applyFill="1" applyAlignment="1">
      <alignment horizontal="center" vertical="center"/>
    </xf>
    <xf numFmtId="184" fontId="35" fillId="36" borderId="0" xfId="125" applyNumberFormat="1" applyFont="1" applyFill="1" applyAlignment="1">
      <alignment horizontal="right" vertical="center"/>
    </xf>
    <xf numFmtId="0" fontId="35" fillId="33" borderId="0" xfId="125" applyFont="1" applyFill="1" applyAlignment="1">
      <alignment horizontal="center" vertical="center" wrapText="1"/>
    </xf>
    <xf numFmtId="0" fontId="35" fillId="36" borderId="0" xfId="125" applyFont="1" applyFill="1" applyAlignment="1">
      <alignment horizontal="center" vertical="center"/>
    </xf>
    <xf numFmtId="0" fontId="35" fillId="33" borderId="0" xfId="125" applyFont="1" applyFill="1" applyAlignment="1">
      <alignment vertical="center" wrapText="1" shrinkToFit="1"/>
    </xf>
    <xf numFmtId="0" fontId="22" fillId="33" borderId="0" xfId="125" applyFont="1" applyFill="1" applyAlignment="1">
      <alignment vertical="center" wrapText="1" shrinkToFit="1"/>
    </xf>
    <xf numFmtId="0" fontId="128" fillId="33" borderId="0" xfId="125" applyFill="1" applyAlignment="1">
      <alignment vertical="center" wrapText="1" shrinkToFit="1"/>
    </xf>
    <xf numFmtId="181" fontId="35" fillId="0" borderId="0" xfId="125" applyNumberFormat="1" applyFont="1">
      <alignment vertical="center"/>
    </xf>
    <xf numFmtId="178" fontId="35" fillId="36" borderId="0" xfId="125" applyNumberFormat="1" applyFont="1" applyFill="1" applyAlignment="1">
      <alignment horizontal="right" vertical="center"/>
    </xf>
    <xf numFmtId="0" fontId="31" fillId="0" borderId="0" xfId="0" applyFont="1" applyAlignment="1">
      <alignment vertical="center" wrapText="1" shrinkToFit="1"/>
    </xf>
    <xf numFmtId="0" fontId="73" fillId="0" borderId="0" xfId="0" applyFont="1" applyAlignment="1">
      <alignment vertical="center" wrapText="1" shrinkToFit="1"/>
    </xf>
    <xf numFmtId="0" fontId="0" fillId="0" borderId="0" xfId="0" applyAlignment="1">
      <alignment vertical="center" wrapText="1" shrinkToFit="1"/>
    </xf>
    <xf numFmtId="181" fontId="31" fillId="0" borderId="0" xfId="0" applyNumberFormat="1" applyFont="1">
      <alignment vertical="center"/>
    </xf>
    <xf numFmtId="0" fontId="31" fillId="27" borderId="0" xfId="0" applyFont="1" applyFill="1" applyAlignment="1">
      <alignment horizontal="right" vertical="center" shrinkToFit="1"/>
    </xf>
    <xf numFmtId="0" fontId="29" fillId="25" borderId="0" xfId="0" applyFont="1" applyFill="1" applyAlignment="1" applyProtection="1">
      <alignment horizontal="center" vertical="center"/>
      <protection locked="0" hidden="1"/>
    </xf>
    <xf numFmtId="0" fontId="31" fillId="0" borderId="0" xfId="0" applyFont="1" applyAlignment="1">
      <alignment vertical="center" shrinkToFit="1"/>
    </xf>
    <xf numFmtId="0" fontId="35" fillId="33" borderId="0" xfId="151" applyFont="1" applyFill="1" applyAlignment="1">
      <alignment horizontal="center" vertical="center"/>
    </xf>
    <xf numFmtId="0" fontId="35" fillId="33" borderId="0" xfId="151" applyFont="1" applyFill="1">
      <alignment vertical="center"/>
    </xf>
    <xf numFmtId="0" fontId="35" fillId="33" borderId="55" xfId="151" applyFont="1" applyFill="1" applyBorder="1">
      <alignment vertical="center"/>
    </xf>
    <xf numFmtId="0" fontId="63" fillId="0" borderId="0" xfId="147" applyFont="1" applyAlignment="1">
      <alignment horizontal="center" vertical="center"/>
    </xf>
    <xf numFmtId="0" fontId="35" fillId="0" borderId="0" xfId="147" applyFont="1" applyAlignment="1">
      <alignment horizontal="center" vertical="center"/>
    </xf>
    <xf numFmtId="0" fontId="35" fillId="33" borderId="0" xfId="147" applyFont="1" applyFill="1" applyAlignment="1">
      <alignment horizontal="right" vertical="center" shrinkToFit="1"/>
    </xf>
    <xf numFmtId="0" fontId="35" fillId="33" borderId="0" xfId="147" applyFont="1" applyFill="1" applyAlignment="1">
      <alignment vertical="center" shrinkToFit="1"/>
    </xf>
    <xf numFmtId="0" fontId="35" fillId="36" borderId="0" xfId="147" applyFont="1" applyFill="1" applyAlignment="1">
      <alignment vertical="center" shrinkToFit="1"/>
    </xf>
    <xf numFmtId="0" fontId="35" fillId="36" borderId="50" xfId="147" applyFont="1" applyFill="1" applyBorder="1" applyAlignment="1">
      <alignment vertical="center" shrinkToFit="1"/>
    </xf>
    <xf numFmtId="0" fontId="35" fillId="36" borderId="0" xfId="147" applyFont="1" applyFill="1" applyAlignment="1">
      <alignment horizontal="left" vertical="center" shrinkToFit="1"/>
    </xf>
    <xf numFmtId="0" fontId="128" fillId="36" borderId="0" xfId="147" applyFill="1" applyAlignment="1">
      <alignment horizontal="left" vertical="center" shrinkToFit="1"/>
    </xf>
    <xf numFmtId="0" fontId="35" fillId="33" borderId="0" xfId="147" applyFont="1" applyFill="1" applyAlignment="1">
      <alignment horizontal="left" vertical="center" shrinkToFit="1"/>
    </xf>
    <xf numFmtId="0" fontId="128" fillId="33" borderId="0" xfId="147" applyFill="1" applyAlignment="1">
      <alignment horizontal="left" vertical="center" shrinkToFit="1"/>
    </xf>
    <xf numFmtId="0" fontId="35" fillId="36" borderId="55" xfId="147" applyFont="1" applyFill="1" applyBorder="1" applyAlignment="1">
      <alignment vertical="center" shrinkToFit="1"/>
    </xf>
    <xf numFmtId="0" fontId="32" fillId="36" borderId="0" xfId="157" applyFont="1" applyFill="1" applyAlignment="1">
      <alignment horizontal="center" vertical="center" shrinkToFit="1"/>
    </xf>
    <xf numFmtId="0" fontId="32" fillId="0" borderId="0" xfId="157" applyFont="1" applyAlignment="1">
      <alignment vertical="center" shrinkToFit="1"/>
    </xf>
    <xf numFmtId="0" fontId="31" fillId="27" borderId="0" xfId="157" applyFont="1" applyFill="1" applyAlignment="1">
      <alignment vertical="center" shrinkToFit="1"/>
    </xf>
    <xf numFmtId="0" fontId="32" fillId="36" borderId="0" xfId="157" applyFont="1" applyFill="1" applyAlignment="1">
      <alignment horizontal="center" vertical="center"/>
    </xf>
    <xf numFmtId="0" fontId="35" fillId="36" borderId="0" xfId="147" applyFont="1" applyFill="1" applyAlignment="1">
      <alignment horizontal="left" vertical="center"/>
    </xf>
    <xf numFmtId="49" fontId="35" fillId="0" borderId="0" xfId="147" applyNumberFormat="1" applyFont="1" applyAlignment="1">
      <alignment horizontal="center" vertical="center"/>
    </xf>
    <xf numFmtId="0" fontId="35" fillId="36" borderId="0" xfId="147" applyFont="1" applyFill="1" applyAlignment="1">
      <alignment horizontal="center" vertical="center"/>
    </xf>
    <xf numFmtId="0" fontId="35" fillId="36" borderId="0" xfId="147" applyFont="1" applyFill="1" applyAlignment="1">
      <alignment horizontal="center" vertical="center" shrinkToFit="1"/>
    </xf>
    <xf numFmtId="0" fontId="35" fillId="33" borderId="0" xfId="147" applyFont="1" applyFill="1" applyAlignment="1">
      <alignment horizontal="left" vertical="center" wrapText="1" shrinkToFit="1"/>
    </xf>
    <xf numFmtId="0" fontId="35" fillId="33" borderId="0" xfId="147" applyFont="1" applyFill="1" applyAlignment="1">
      <alignment horizontal="left" vertical="center"/>
    </xf>
    <xf numFmtId="194" fontId="35" fillId="0" borderId="0" xfId="147" applyNumberFormat="1" applyFont="1" applyAlignment="1">
      <alignment horizontal="center" vertical="center"/>
    </xf>
    <xf numFmtId="185" fontId="35" fillId="36" borderId="0" xfId="147" applyNumberFormat="1" applyFont="1" applyFill="1" applyAlignment="1">
      <alignment horizontal="center" vertical="center"/>
    </xf>
    <xf numFmtId="186" fontId="35" fillId="36" borderId="0" xfId="147" applyNumberFormat="1" applyFont="1" applyFill="1" applyAlignment="1">
      <alignment horizontal="center" vertical="center"/>
    </xf>
    <xf numFmtId="187" fontId="35" fillId="36" borderId="0" xfId="147" applyNumberFormat="1" applyFont="1" applyFill="1" applyAlignment="1">
      <alignment horizontal="center" vertical="center"/>
    </xf>
    <xf numFmtId="0" fontId="35" fillId="36" borderId="0" xfId="147" applyFont="1" applyFill="1" applyAlignment="1">
      <alignment horizontal="left" vertical="top" wrapText="1"/>
    </xf>
    <xf numFmtId="0" fontId="35" fillId="33" borderId="0" xfId="147" applyFont="1" applyFill="1" applyAlignment="1">
      <alignment horizontal="center" vertical="center"/>
    </xf>
    <xf numFmtId="0" fontId="35" fillId="33" borderId="0" xfId="147" applyFont="1" applyFill="1" applyAlignment="1">
      <alignment vertical="center" wrapText="1" shrinkToFit="1"/>
    </xf>
    <xf numFmtId="0" fontId="22" fillId="33" borderId="0" xfId="147" applyFont="1" applyFill="1" applyAlignment="1">
      <alignment vertical="center" wrapText="1" shrinkToFit="1"/>
    </xf>
    <xf numFmtId="0" fontId="128" fillId="33" borderId="0" xfId="147" applyFill="1" applyAlignment="1">
      <alignment vertical="center" wrapText="1" shrinkToFit="1"/>
    </xf>
    <xf numFmtId="0" fontId="32" fillId="36" borderId="0" xfId="138" applyFont="1" applyFill="1" applyAlignment="1">
      <alignment horizontal="center" vertical="center" shrinkToFit="1"/>
    </xf>
    <xf numFmtId="0" fontId="32" fillId="0" borderId="0" xfId="138" applyFont="1" applyAlignment="1">
      <alignment vertical="center" shrinkToFit="1"/>
    </xf>
    <xf numFmtId="0" fontId="31" fillId="27" borderId="0" xfId="138" applyFont="1" applyFill="1" applyAlignment="1">
      <alignment vertical="center" shrinkToFit="1"/>
    </xf>
    <xf numFmtId="0" fontId="32" fillId="36" borderId="0" xfId="138" applyFont="1" applyFill="1" applyAlignment="1">
      <alignment horizontal="center" vertical="center"/>
    </xf>
    <xf numFmtId="0" fontId="30" fillId="44" borderId="55" xfId="138" applyFont="1" applyFill="1" applyBorder="1" applyAlignment="1">
      <alignment horizontal="left" vertical="center"/>
    </xf>
    <xf numFmtId="0" fontId="31" fillId="0" borderId="0" xfId="138" applyFont="1" applyAlignment="1">
      <alignment horizontal="center" vertical="center"/>
    </xf>
    <xf numFmtId="0" fontId="30" fillId="44" borderId="0" xfId="138" applyFont="1" applyFill="1" applyAlignment="1">
      <alignment horizontal="left" vertical="center"/>
    </xf>
    <xf numFmtId="0" fontId="11" fillId="0" borderId="0" xfId="122" applyFont="1" applyAlignment="1">
      <alignment horizontal="left" vertical="top"/>
    </xf>
    <xf numFmtId="0" fontId="11" fillId="0" borderId="0" xfId="122" applyFont="1" applyAlignment="1">
      <alignment horizontal="left" vertical="top" wrapText="1"/>
    </xf>
    <xf numFmtId="0" fontId="11" fillId="0" borderId="11" xfId="122" applyFont="1" applyBorder="1" applyAlignment="1">
      <alignment horizontal="center" vertical="center"/>
    </xf>
    <xf numFmtId="0" fontId="11" fillId="0" borderId="11" xfId="122" applyFont="1" applyBorder="1" applyAlignment="1">
      <alignment horizontal="center" vertical="center" wrapText="1"/>
    </xf>
    <xf numFmtId="0" fontId="11" fillId="0" borderId="11" xfId="122" applyFont="1" applyBorder="1" applyAlignment="1">
      <alignment horizontal="left" vertical="center"/>
    </xf>
    <xf numFmtId="0" fontId="11" fillId="0" borderId="10" xfId="122" applyFont="1" applyBorder="1" applyAlignment="1">
      <alignment horizontal="left" vertical="center"/>
    </xf>
    <xf numFmtId="0" fontId="11" fillId="0" borderId="50" xfId="122" applyFont="1" applyBorder="1" applyAlignment="1">
      <alignment horizontal="left" vertical="center"/>
    </xf>
    <xf numFmtId="0" fontId="11" fillId="0" borderId="12" xfId="122" applyFont="1" applyBorder="1" applyAlignment="1">
      <alignment horizontal="left" vertical="center"/>
    </xf>
    <xf numFmtId="0" fontId="11" fillId="0" borderId="0" xfId="122" applyFont="1" applyAlignment="1">
      <alignment horizontal="left" vertical="center"/>
    </xf>
    <xf numFmtId="0" fontId="11" fillId="0" borderId="14" xfId="122" applyFont="1" applyBorder="1" applyAlignment="1">
      <alignment horizontal="left" vertical="center"/>
    </xf>
    <xf numFmtId="0" fontId="11" fillId="0" borderId="15" xfId="122" applyFont="1" applyBorder="1" applyAlignment="1">
      <alignment horizontal="left" vertical="center"/>
    </xf>
    <xf numFmtId="0" fontId="11" fillId="0" borderId="13" xfId="122" applyFont="1" applyBorder="1" applyAlignment="1">
      <alignment horizontal="left" vertical="center"/>
    </xf>
    <xf numFmtId="0" fontId="11" fillId="0" borderId="55" xfId="122" applyFont="1" applyBorder="1" applyAlignment="1">
      <alignment horizontal="left" vertical="center"/>
    </xf>
    <xf numFmtId="0" fontId="11" fillId="0" borderId="22" xfId="122" applyFont="1" applyBorder="1" applyAlignment="1">
      <alignment horizontal="left" vertical="center"/>
    </xf>
    <xf numFmtId="0" fontId="75" fillId="0" borderId="0" xfId="122" applyFont="1" applyAlignment="1">
      <alignment horizontal="left" vertical="center"/>
    </xf>
    <xf numFmtId="0" fontId="11" fillId="0" borderId="0" xfId="122" applyFont="1" applyAlignment="1">
      <alignment horizontal="left" vertical="center" wrapText="1"/>
    </xf>
    <xf numFmtId="0" fontId="11" fillId="0" borderId="11" xfId="122" applyFont="1" applyBorder="1">
      <alignment vertical="center"/>
    </xf>
    <xf numFmtId="0" fontId="9" fillId="0" borderId="56" xfId="136" applyFont="1" applyBorder="1" applyAlignment="1">
      <alignment horizontal="distributed" vertical="top" wrapText="1"/>
    </xf>
    <xf numFmtId="0" fontId="9" fillId="0" borderId="92" xfId="136" applyFont="1" applyBorder="1" applyAlignment="1">
      <alignment horizontal="distributed" vertical="top" wrapText="1"/>
    </xf>
    <xf numFmtId="0" fontId="9" fillId="0" borderId="95" xfId="136" applyFont="1" applyBorder="1" applyAlignment="1">
      <alignment horizontal="distributed" vertical="top" wrapText="1"/>
    </xf>
    <xf numFmtId="0" fontId="9" fillId="0" borderId="92" xfId="136" applyFont="1" applyBorder="1" applyAlignment="1">
      <alignment horizontal="distributed" vertical="top"/>
    </xf>
    <xf numFmtId="0" fontId="9" fillId="0" borderId="95" xfId="136" applyFont="1" applyBorder="1" applyAlignment="1">
      <alignment horizontal="distributed" vertical="top"/>
    </xf>
    <xf numFmtId="0" fontId="14" fillId="0" borderId="51" xfId="136" applyFont="1" applyBorder="1" applyAlignment="1">
      <alignment horizontal="left" vertical="top" wrapText="1"/>
    </xf>
    <xf numFmtId="0" fontId="9" fillId="0" borderId="56" xfId="136" applyFont="1" applyBorder="1" applyAlignment="1">
      <alignment horizontal="center" vertical="top"/>
    </xf>
    <xf numFmtId="0" fontId="9" fillId="0" borderId="92" xfId="136" applyFont="1" applyBorder="1" applyAlignment="1">
      <alignment horizontal="center" vertical="top"/>
    </xf>
    <xf numFmtId="0" fontId="9" fillId="0" borderId="95" xfId="136" applyFont="1" applyBorder="1" applyAlignment="1">
      <alignment horizontal="center" vertical="top"/>
    </xf>
    <xf numFmtId="0" fontId="9" fillId="0" borderId="194" xfId="136" applyFont="1" applyBorder="1" applyAlignment="1">
      <alignment horizontal="center" vertical="top"/>
    </xf>
    <xf numFmtId="0" fontId="9" fillId="0" borderId="107" xfId="136" applyFont="1" applyBorder="1" applyAlignment="1">
      <alignment horizontal="center" vertical="top"/>
    </xf>
    <xf numFmtId="0" fontId="9" fillId="0" borderId="195" xfId="136" applyFont="1" applyBorder="1" applyAlignment="1">
      <alignment horizontal="center" vertical="top"/>
    </xf>
    <xf numFmtId="0" fontId="14" fillId="0" borderId="77" xfId="136" applyFont="1" applyBorder="1" applyAlignment="1">
      <alignment horizontal="left" vertical="top" wrapText="1"/>
    </xf>
    <xf numFmtId="0" fontId="9" fillId="0" borderId="82" xfId="136" applyFont="1" applyBorder="1" applyAlignment="1">
      <alignment horizontal="distributed" vertical="top" wrapText="1"/>
    </xf>
    <xf numFmtId="0" fontId="9" fillId="0" borderId="56" xfId="136" applyFont="1" applyBorder="1" applyAlignment="1">
      <alignment horizontal="distributed" vertical="top"/>
    </xf>
    <xf numFmtId="0" fontId="128" fillId="0" borderId="92" xfId="136" applyBorder="1" applyAlignment="1">
      <alignment horizontal="distributed" vertical="top"/>
    </xf>
    <xf numFmtId="0" fontId="128" fillId="0" borderId="82" xfId="136" applyBorder="1" applyAlignment="1">
      <alignment horizontal="distributed" vertical="top"/>
    </xf>
    <xf numFmtId="0" fontId="9" fillId="0" borderId="14" xfId="136" applyFont="1" applyBorder="1" applyAlignment="1">
      <alignment horizontal="left" vertical="top" wrapText="1"/>
    </xf>
    <xf numFmtId="0" fontId="9" fillId="0" borderId="15" xfId="136" applyFont="1" applyBorder="1" applyAlignment="1">
      <alignment horizontal="left" vertical="top" wrapText="1"/>
    </xf>
    <xf numFmtId="0" fontId="14" fillId="0" borderId="48" xfId="136" applyFont="1" applyBorder="1" applyAlignment="1">
      <alignment horizontal="left" vertical="top" wrapText="1"/>
    </xf>
    <xf numFmtId="0" fontId="14" fillId="0" borderId="64" xfId="136" applyFont="1" applyBorder="1" applyAlignment="1">
      <alignment horizontal="left" vertical="top" wrapText="1"/>
    </xf>
    <xf numFmtId="0" fontId="9" fillId="0" borderId="82" xfId="136" applyFont="1" applyBorder="1" applyAlignment="1">
      <alignment horizontal="center" vertical="top"/>
    </xf>
    <xf numFmtId="0" fontId="9" fillId="0" borderId="108" xfId="136" applyFont="1" applyBorder="1" applyAlignment="1">
      <alignment horizontal="center" vertical="top"/>
    </xf>
    <xf numFmtId="0" fontId="9" fillId="0" borderId="22" xfId="136" applyFont="1" applyBorder="1" applyAlignment="1">
      <alignment horizontal="left" vertical="top" wrapText="1"/>
    </xf>
    <xf numFmtId="0" fontId="9" fillId="0" borderId="50" xfId="136" applyFont="1" applyBorder="1" applyAlignment="1">
      <alignment horizontal="distributed" vertical="top" wrapText="1"/>
    </xf>
    <xf numFmtId="0" fontId="9" fillId="0" borderId="0" xfId="136" applyFont="1" applyAlignment="1">
      <alignment horizontal="distributed" vertical="top" wrapText="1"/>
    </xf>
    <xf numFmtId="0" fontId="9" fillId="0" borderId="55" xfId="136" applyFont="1" applyBorder="1" applyAlignment="1">
      <alignment horizontal="distributed" vertical="top" wrapText="1"/>
    </xf>
    <xf numFmtId="0" fontId="9" fillId="0" borderId="14" xfId="136" applyFont="1" applyBorder="1" applyAlignment="1">
      <alignment horizontal="distributed" vertical="top" wrapText="1"/>
    </xf>
    <xf numFmtId="0" fontId="9" fillId="0" borderId="15" xfId="136" applyFont="1" applyBorder="1" applyAlignment="1">
      <alignment horizontal="distributed" vertical="top"/>
    </xf>
    <xf numFmtId="0" fontId="9" fillId="0" borderId="22" xfId="136" applyFont="1" applyBorder="1" applyAlignment="1">
      <alignment horizontal="distributed" vertical="top"/>
    </xf>
    <xf numFmtId="0" fontId="9" fillId="0" borderId="10" xfId="136" applyFont="1" applyBorder="1" applyAlignment="1">
      <alignment horizontal="center" vertical="center"/>
    </xf>
    <xf numFmtId="0" fontId="9" fillId="0" borderId="48" xfId="136" applyFont="1" applyBorder="1" applyAlignment="1">
      <alignment horizontal="center" vertical="center"/>
    </xf>
    <xf numFmtId="0" fontId="9" fillId="0" borderId="98" xfId="136" applyFont="1" applyBorder="1" applyAlignment="1">
      <alignment horizontal="center" vertical="center"/>
    </xf>
    <xf numFmtId="0" fontId="9" fillId="0" borderId="102" xfId="136" applyFont="1" applyBorder="1" applyAlignment="1">
      <alignment horizontal="center" vertical="center"/>
    </xf>
    <xf numFmtId="0" fontId="9" fillId="0" borderId="32" xfId="136" applyFont="1" applyBorder="1" applyAlignment="1">
      <alignment horizontal="center" vertical="center"/>
    </xf>
    <xf numFmtId="0" fontId="9" fillId="0" borderId="11" xfId="136" applyFont="1" applyBorder="1" applyAlignment="1">
      <alignment horizontal="center" vertical="center"/>
    </xf>
    <xf numFmtId="0" fontId="9" fillId="0" borderId="196" xfId="136" applyFont="1" applyBorder="1" applyAlignment="1">
      <alignment horizontal="center" vertical="center"/>
    </xf>
    <xf numFmtId="0" fontId="9" fillId="0" borderId="93" xfId="136" applyFont="1" applyBorder="1" applyAlignment="1">
      <alignment horizontal="center" vertical="top" textRotation="255"/>
    </xf>
    <xf numFmtId="0" fontId="9" fillId="0" borderId="96" xfId="136" applyFont="1" applyBorder="1" applyAlignment="1">
      <alignment horizontal="center" vertical="top" textRotation="255"/>
    </xf>
    <xf numFmtId="0" fontId="14" fillId="0" borderId="51" xfId="136" applyFont="1" applyBorder="1" applyAlignment="1">
      <alignment horizontal="left" vertical="top"/>
    </xf>
    <xf numFmtId="0" fontId="9" fillId="0" borderId="0" xfId="136" applyFont="1" applyAlignment="1">
      <alignment horizontal="right" vertical="top"/>
    </xf>
    <xf numFmtId="0" fontId="76" fillId="0" borderId="0" xfId="136" applyFont="1" applyAlignment="1">
      <alignment horizontal="right" vertical="top"/>
    </xf>
    <xf numFmtId="0" fontId="9" fillId="0" borderId="132" xfId="136" applyFont="1" applyBorder="1" applyAlignment="1">
      <alignment horizontal="center" vertical="center"/>
    </xf>
    <xf numFmtId="0" fontId="9" fillId="0" borderId="129" xfId="136" applyFont="1" applyBorder="1" applyAlignment="1">
      <alignment horizontal="center" vertical="center"/>
    </xf>
    <xf numFmtId="0" fontId="9" fillId="0" borderId="197" xfId="136" applyFont="1" applyBorder="1" applyAlignment="1">
      <alignment horizontal="center" vertical="center"/>
    </xf>
    <xf numFmtId="0" fontId="9" fillId="0" borderId="133" xfId="136" applyFont="1" applyBorder="1" applyAlignment="1">
      <alignment horizontal="center" vertical="center"/>
    </xf>
    <xf numFmtId="0" fontId="9" fillId="0" borderId="84" xfId="136" applyFont="1" applyBorder="1" applyAlignment="1">
      <alignment horizontal="center" vertical="center"/>
    </xf>
    <xf numFmtId="0" fontId="9" fillId="0" borderId="189" xfId="136" applyFont="1" applyBorder="1" applyAlignment="1">
      <alignment horizontal="center" vertical="center"/>
    </xf>
    <xf numFmtId="0" fontId="9" fillId="0" borderId="60" xfId="136" applyFont="1" applyBorder="1" applyAlignment="1">
      <alignment horizontal="center" vertical="center"/>
    </xf>
    <xf numFmtId="0" fontId="9" fillId="0" borderId="61" xfId="136" applyFont="1" applyBorder="1" applyAlignment="1">
      <alignment horizontal="center" vertical="center"/>
    </xf>
    <xf numFmtId="0" fontId="9" fillId="0" borderId="10" xfId="136" applyFont="1" applyBorder="1" applyAlignment="1">
      <alignment horizontal="center" vertical="center" wrapText="1"/>
    </xf>
    <xf numFmtId="0" fontId="9" fillId="0" borderId="14" xfId="136" applyFont="1" applyBorder="1" applyAlignment="1">
      <alignment horizontal="center" vertical="center" wrapText="1"/>
    </xf>
    <xf numFmtId="0" fontId="9" fillId="0" borderId="98" xfId="136" applyFont="1" applyBorder="1" applyAlignment="1">
      <alignment horizontal="center" vertical="center" wrapText="1"/>
    </xf>
    <xf numFmtId="0" fontId="9" fillId="0" borderId="99" xfId="136" applyFont="1" applyBorder="1" applyAlignment="1">
      <alignment horizontal="center" vertical="center" wrapText="1"/>
    </xf>
    <xf numFmtId="0" fontId="9" fillId="0" borderId="14" xfId="136" applyFont="1" applyBorder="1" applyAlignment="1">
      <alignment horizontal="center" vertical="center"/>
    </xf>
    <xf numFmtId="0" fontId="9" fillId="0" borderId="99" xfId="136" applyFont="1" applyBorder="1" applyAlignment="1">
      <alignment horizontal="center" vertical="center"/>
    </xf>
    <xf numFmtId="0" fontId="9" fillId="0" borderId="88" xfId="136" applyFont="1" applyBorder="1" applyAlignment="1">
      <alignment horizontal="center" vertical="top"/>
    </xf>
    <xf numFmtId="0" fontId="14" fillId="0" borderId="64" xfId="136" applyFont="1" applyBorder="1" applyAlignment="1">
      <alignment horizontal="left" vertical="top"/>
    </xf>
    <xf numFmtId="0" fontId="9" fillId="0" borderId="14" xfId="136" applyFont="1" applyBorder="1" applyAlignment="1">
      <alignment horizontal="distributed" vertical="top"/>
    </xf>
    <xf numFmtId="0" fontId="14" fillId="0" borderId="48" xfId="136" applyFont="1" applyBorder="1" applyAlignment="1">
      <alignment horizontal="left" vertical="top"/>
    </xf>
    <xf numFmtId="0" fontId="9" fillId="0" borderId="10" xfId="122" applyFont="1" applyBorder="1" applyAlignment="1">
      <alignment horizontal="center" vertical="top"/>
    </xf>
    <xf numFmtId="0" fontId="9" fillId="0" borderId="12" xfId="122" applyFont="1" applyBorder="1" applyAlignment="1">
      <alignment horizontal="center" vertical="top"/>
    </xf>
    <xf numFmtId="0" fontId="9" fillId="0" borderId="76" xfId="122" applyFont="1" applyBorder="1" applyAlignment="1">
      <alignment horizontal="center" vertical="top"/>
    </xf>
    <xf numFmtId="0" fontId="9" fillId="0" borderId="194" xfId="122" applyFont="1" applyBorder="1" applyAlignment="1">
      <alignment horizontal="center" vertical="top"/>
    </xf>
    <xf numFmtId="0" fontId="9" fillId="0" borderId="107" xfId="122" applyFont="1" applyBorder="1" applyAlignment="1">
      <alignment horizontal="center" vertical="top"/>
    </xf>
    <xf numFmtId="0" fontId="9" fillId="0" borderId="195" xfId="122" applyFont="1" applyBorder="1" applyAlignment="1">
      <alignment horizontal="center" vertical="top"/>
    </xf>
    <xf numFmtId="0" fontId="9" fillId="0" borderId="15" xfId="122" applyFont="1" applyBorder="1" applyAlignment="1">
      <alignment horizontal="left" vertical="top"/>
    </xf>
    <xf numFmtId="0" fontId="14" fillId="0" borderId="51" xfId="122" applyFont="1" applyBorder="1" applyAlignment="1">
      <alignment horizontal="left" vertical="top" wrapText="1"/>
    </xf>
    <xf numFmtId="0" fontId="9" fillId="0" borderId="94" xfId="122" applyFont="1" applyBorder="1" applyAlignment="1">
      <alignment horizontal="left" vertical="top"/>
    </xf>
    <xf numFmtId="0" fontId="14" fillId="0" borderId="77" xfId="122" applyFont="1" applyBorder="1" applyAlignment="1">
      <alignment horizontal="left" vertical="top" wrapText="1"/>
    </xf>
    <xf numFmtId="0" fontId="9" fillId="0" borderId="56" xfId="122" applyFont="1" applyBorder="1" applyAlignment="1">
      <alignment horizontal="center" vertical="top"/>
    </xf>
    <xf numFmtId="0" fontId="9" fillId="0" borderId="92" xfId="122" applyFont="1" applyBorder="1" applyAlignment="1">
      <alignment horizontal="center" vertical="top"/>
    </xf>
    <xf numFmtId="0" fontId="9" fillId="0" borderId="82" xfId="122" applyFont="1" applyBorder="1" applyAlignment="1">
      <alignment horizontal="center" vertical="top"/>
    </xf>
    <xf numFmtId="0" fontId="9" fillId="0" borderId="108" xfId="122" applyFont="1" applyBorder="1" applyAlignment="1">
      <alignment horizontal="center" vertical="top"/>
    </xf>
    <xf numFmtId="0" fontId="9" fillId="0" borderId="22" xfId="122" applyFont="1" applyBorder="1" applyAlignment="1">
      <alignment horizontal="left" vertical="top"/>
    </xf>
    <xf numFmtId="0" fontId="14" fillId="0" borderId="64" xfId="122" applyFont="1" applyBorder="1" applyAlignment="1">
      <alignment horizontal="left" vertical="top" wrapText="1"/>
    </xf>
    <xf numFmtId="0" fontId="9" fillId="0" borderId="56" xfId="122" applyFont="1" applyBorder="1" applyAlignment="1">
      <alignment horizontal="distributed" vertical="top" wrapText="1"/>
    </xf>
    <xf numFmtId="0" fontId="9" fillId="0" borderId="92" xfId="122" applyFont="1" applyBorder="1" applyAlignment="1">
      <alignment horizontal="distributed" vertical="top" wrapText="1"/>
    </xf>
    <xf numFmtId="0" fontId="9" fillId="0" borderId="82" xfId="122" applyFont="1" applyBorder="1" applyAlignment="1">
      <alignment horizontal="distributed" vertical="top" wrapText="1"/>
    </xf>
    <xf numFmtId="0" fontId="1" fillId="0" borderId="92" xfId="122" applyBorder="1" applyAlignment="1">
      <alignment horizontal="distributed" vertical="top"/>
    </xf>
    <xf numFmtId="0" fontId="1" fillId="0" borderId="82" xfId="122" applyBorder="1" applyAlignment="1">
      <alignment horizontal="distributed" vertical="top"/>
    </xf>
    <xf numFmtId="0" fontId="9" fillId="0" borderId="14" xfId="122" applyFont="1" applyBorder="1" applyAlignment="1">
      <alignment horizontal="left" vertical="top"/>
    </xf>
    <xf numFmtId="0" fontId="14" fillId="0" borderId="48" xfId="122" applyFont="1" applyBorder="1" applyAlignment="1">
      <alignment horizontal="left" vertical="top" wrapText="1"/>
    </xf>
    <xf numFmtId="0" fontId="9" fillId="0" borderId="88" xfId="122" applyFont="1" applyBorder="1" applyAlignment="1">
      <alignment horizontal="center" vertical="top"/>
    </xf>
    <xf numFmtId="0" fontId="9" fillId="0" borderId="198" xfId="122" applyFont="1" applyBorder="1" applyAlignment="1">
      <alignment horizontal="center" vertical="top"/>
    </xf>
    <xf numFmtId="0" fontId="14" fillId="0" borderId="51" xfId="122" applyFont="1" applyBorder="1" applyAlignment="1">
      <alignment horizontal="left" vertical="top"/>
    </xf>
    <xf numFmtId="0" fontId="9" fillId="0" borderId="89" xfId="122" applyFont="1" applyBorder="1" applyAlignment="1">
      <alignment horizontal="center" vertical="top" textRotation="255"/>
    </xf>
    <xf numFmtId="0" fontId="9" fillId="0" borderId="93" xfId="122" applyFont="1" applyBorder="1" applyAlignment="1">
      <alignment horizontal="center" vertical="top" textRotation="255"/>
    </xf>
    <xf numFmtId="0" fontId="9" fillId="0" borderId="96" xfId="122" applyFont="1" applyBorder="1" applyAlignment="1">
      <alignment horizontal="center" vertical="top" textRotation="255"/>
    </xf>
    <xf numFmtId="0" fontId="9" fillId="0" borderId="88" xfId="122" applyFont="1" applyBorder="1" applyAlignment="1">
      <alignment horizontal="distributed" vertical="top" wrapText="1"/>
    </xf>
    <xf numFmtId="0" fontId="1" fillId="0" borderId="92" xfId="122" applyBorder="1" applyAlignment="1">
      <alignment horizontal="distributed" vertical="top" wrapText="1"/>
    </xf>
    <xf numFmtId="0" fontId="1" fillId="0" borderId="82" xfId="122" applyBorder="1" applyAlignment="1">
      <alignment horizontal="distributed" vertical="top" wrapText="1"/>
    </xf>
    <xf numFmtId="0" fontId="9" fillId="0" borderId="92" xfId="122" applyFont="1" applyBorder="1" applyAlignment="1">
      <alignment horizontal="distributed" vertical="top"/>
    </xf>
    <xf numFmtId="0" fontId="9" fillId="0" borderId="97" xfId="122" applyFont="1" applyBorder="1" applyAlignment="1">
      <alignment horizontal="left" vertical="top"/>
    </xf>
    <xf numFmtId="0" fontId="14" fillId="0" borderId="199" xfId="122" applyFont="1" applyBorder="1" applyAlignment="1">
      <alignment horizontal="left" vertical="top" wrapText="1"/>
    </xf>
    <xf numFmtId="0" fontId="1" fillId="0" borderId="95" xfId="122" applyBorder="1" applyAlignment="1">
      <alignment horizontal="distributed" vertical="top" wrapText="1"/>
    </xf>
    <xf numFmtId="0" fontId="9" fillId="0" borderId="14" xfId="122" applyFont="1" applyBorder="1" applyAlignment="1">
      <alignment horizontal="left" vertical="top" wrapText="1"/>
    </xf>
    <xf numFmtId="0" fontId="9" fillId="0" borderId="15" xfId="122" applyFont="1" applyBorder="1" applyAlignment="1">
      <alignment horizontal="left" vertical="top" wrapText="1"/>
    </xf>
    <xf numFmtId="0" fontId="9" fillId="0" borderId="0" xfId="122" applyFont="1" applyAlignment="1">
      <alignment horizontal="right" vertical="top"/>
    </xf>
    <xf numFmtId="0" fontId="76" fillId="0" borderId="0" xfId="122" applyFont="1" applyAlignment="1">
      <alignment horizontal="right" vertical="top"/>
    </xf>
    <xf numFmtId="0" fontId="9" fillId="0" borderId="132" xfId="122" applyFont="1" applyBorder="1" applyAlignment="1">
      <alignment horizontal="center" vertical="center"/>
    </xf>
    <xf numFmtId="0" fontId="9" fillId="0" borderId="129" xfId="122" applyFont="1" applyBorder="1" applyAlignment="1">
      <alignment horizontal="center" vertical="center"/>
    </xf>
    <xf numFmtId="0" fontId="9" fillId="0" borderId="197" xfId="122" applyFont="1" applyBorder="1" applyAlignment="1">
      <alignment horizontal="center" vertical="center"/>
    </xf>
    <xf numFmtId="0" fontId="9" fillId="0" borderId="133" xfId="122" applyFont="1" applyBorder="1" applyAlignment="1">
      <alignment horizontal="center" vertical="center"/>
    </xf>
    <xf numFmtId="0" fontId="9" fillId="0" borderId="11" xfId="122" applyFont="1" applyBorder="1" applyAlignment="1">
      <alignment horizontal="center" vertical="center"/>
    </xf>
    <xf numFmtId="0" fontId="9" fillId="0" borderId="84" xfId="122" applyFont="1" applyBorder="1" applyAlignment="1">
      <alignment horizontal="center" vertical="center"/>
    </xf>
    <xf numFmtId="0" fontId="9" fillId="0" borderId="189" xfId="122" applyFont="1" applyBorder="1" applyAlignment="1">
      <alignment horizontal="center" vertical="center"/>
    </xf>
    <xf numFmtId="0" fontId="9" fillId="0" borderId="60" xfId="122" applyFont="1" applyBorder="1" applyAlignment="1">
      <alignment horizontal="center" vertical="center"/>
    </xf>
    <xf numFmtId="0" fontId="9" fillId="0" borderId="61" xfId="122" applyFont="1" applyBorder="1" applyAlignment="1">
      <alignment horizontal="center" vertical="center"/>
    </xf>
    <xf numFmtId="0" fontId="9" fillId="0" borderId="10" xfId="122" applyFont="1" applyBorder="1" applyAlignment="1">
      <alignment horizontal="center" vertical="center" wrapText="1"/>
    </xf>
    <xf numFmtId="0" fontId="9" fillId="0" borderId="14" xfId="122" applyFont="1" applyBorder="1" applyAlignment="1">
      <alignment horizontal="center" vertical="center" wrapText="1"/>
    </xf>
    <xf numFmtId="0" fontId="9" fillId="0" borderId="98" xfId="122" applyFont="1" applyBorder="1" applyAlignment="1">
      <alignment horizontal="center" vertical="center" wrapText="1"/>
    </xf>
    <xf numFmtId="0" fontId="9" fillId="0" borderId="99" xfId="122" applyFont="1" applyBorder="1" applyAlignment="1">
      <alignment horizontal="center" vertical="center" wrapText="1"/>
    </xf>
    <xf numFmtId="0" fontId="9" fillId="0" borderId="10" xfId="122" applyFont="1" applyBorder="1" applyAlignment="1">
      <alignment horizontal="center" vertical="center"/>
    </xf>
    <xf numFmtId="0" fontId="9" fillId="0" borderId="14" xfId="122" applyFont="1" applyBorder="1" applyAlignment="1">
      <alignment horizontal="center" vertical="center"/>
    </xf>
    <xf numFmtId="0" fontId="9" fillId="0" borderId="98" xfId="122" applyFont="1" applyBorder="1" applyAlignment="1">
      <alignment horizontal="center" vertical="center"/>
    </xf>
    <xf numFmtId="0" fontId="9" fillId="0" borderId="99" xfId="122" applyFont="1" applyBorder="1" applyAlignment="1">
      <alignment horizontal="center" vertical="center"/>
    </xf>
    <xf numFmtId="0" fontId="9" fillId="0" borderId="48" xfId="122" applyFont="1" applyBorder="1" applyAlignment="1">
      <alignment horizontal="center" vertical="center"/>
    </xf>
    <xf numFmtId="0" fontId="9" fillId="0" borderId="102" xfId="122" applyFont="1" applyBorder="1" applyAlignment="1">
      <alignment horizontal="center" vertical="center"/>
    </xf>
    <xf numFmtId="0" fontId="9" fillId="0" borderId="32" xfId="122" applyFont="1" applyBorder="1" applyAlignment="1">
      <alignment horizontal="center" vertical="center"/>
    </xf>
    <xf numFmtId="0" fontId="9" fillId="0" borderId="196" xfId="122" applyFont="1" applyBorder="1" applyAlignment="1">
      <alignment horizontal="center" vertical="center"/>
    </xf>
    <xf numFmtId="0" fontId="9" fillId="0" borderId="11" xfId="122" applyFont="1" applyBorder="1" applyAlignment="1">
      <alignment horizontal="distributed" vertical="top" wrapText="1"/>
    </xf>
    <xf numFmtId="0" fontId="9" fillId="0" borderId="11" xfId="122" applyFont="1" applyBorder="1" applyAlignment="1">
      <alignment horizontal="distributed" vertical="top"/>
    </xf>
    <xf numFmtId="0" fontId="9" fillId="0" borderId="200" xfId="122" applyFont="1" applyBorder="1" applyAlignment="1">
      <alignment horizontal="distributed" vertical="top"/>
    </xf>
    <xf numFmtId="0" fontId="14" fillId="0" borderId="78" xfId="122" applyFont="1" applyBorder="1" applyAlignment="1">
      <alignment vertical="top" wrapText="1"/>
    </xf>
    <xf numFmtId="0" fontId="14" fillId="0" borderId="48" xfId="122" applyFont="1" applyBorder="1" applyAlignment="1">
      <alignment vertical="top" wrapText="1"/>
    </xf>
    <xf numFmtId="0" fontId="9" fillId="0" borderId="56" xfId="122" applyFont="1" applyBorder="1" applyAlignment="1">
      <alignment horizontal="center" vertical="top" wrapText="1"/>
    </xf>
    <xf numFmtId="0" fontId="9" fillId="0" borderId="92" xfId="122" applyFont="1" applyBorder="1" applyAlignment="1">
      <alignment horizontal="center" vertical="top" wrapText="1"/>
    </xf>
    <xf numFmtId="0" fontId="9" fillId="0" borderId="95" xfId="122" applyFont="1" applyBorder="1" applyAlignment="1">
      <alignment horizontal="center" vertical="top" wrapText="1"/>
    </xf>
    <xf numFmtId="0" fontId="9" fillId="0" borderId="194" xfId="122" applyFont="1" applyBorder="1" applyAlignment="1">
      <alignment horizontal="center" vertical="top" wrapText="1"/>
    </xf>
    <xf numFmtId="0" fontId="9" fillId="0" borderId="107" xfId="122" applyFont="1" applyBorder="1" applyAlignment="1">
      <alignment horizontal="center" vertical="top" wrapText="1"/>
    </xf>
    <xf numFmtId="0" fontId="9" fillId="0" borderId="195" xfId="122" applyFont="1" applyBorder="1" applyAlignment="1">
      <alignment horizontal="center" vertical="top" wrapText="1"/>
    </xf>
    <xf numFmtId="0" fontId="14" fillId="0" borderId="64" xfId="122" applyFont="1" applyBorder="1" applyAlignment="1">
      <alignment vertical="top" wrapText="1"/>
    </xf>
    <xf numFmtId="0" fontId="14" fillId="0" borderId="122" xfId="122" applyFont="1" applyBorder="1" applyAlignment="1">
      <alignment vertical="top" wrapText="1"/>
    </xf>
    <xf numFmtId="0" fontId="14" fillId="0" borderId="51" xfId="122" applyFont="1" applyBorder="1" applyAlignment="1">
      <alignment vertical="top" wrapText="1"/>
    </xf>
    <xf numFmtId="0" fontId="9" fillId="0" borderId="82" xfId="122" applyFont="1" applyBorder="1" applyAlignment="1">
      <alignment horizontal="center" vertical="top" wrapText="1"/>
    </xf>
    <xf numFmtId="0" fontId="9" fillId="0" borderId="108" xfId="122" applyFont="1" applyBorder="1" applyAlignment="1">
      <alignment horizontal="center" vertical="top" wrapText="1"/>
    </xf>
    <xf numFmtId="0" fontId="9" fillId="0" borderId="201" xfId="122" applyFont="1" applyBorder="1" applyAlignment="1">
      <alignment horizontal="center" vertical="top"/>
    </xf>
    <xf numFmtId="0" fontId="14" fillId="0" borderId="102" xfId="122" applyFont="1" applyBorder="1" applyAlignment="1">
      <alignment vertical="top" wrapText="1"/>
    </xf>
    <xf numFmtId="0" fontId="9" fillId="0" borderId="89" xfId="122" applyFont="1" applyBorder="1" applyAlignment="1">
      <alignment horizontal="center" vertical="center" textRotation="255" shrinkToFit="1"/>
    </xf>
    <xf numFmtId="0" fontId="9" fillId="0" borderId="93" xfId="122" applyFont="1" applyBorder="1" applyAlignment="1">
      <alignment horizontal="center" vertical="center" textRotation="255" shrinkToFit="1"/>
    </xf>
    <xf numFmtId="0" fontId="9" fillId="0" borderId="96" xfId="122" applyFont="1" applyBorder="1" applyAlignment="1">
      <alignment horizontal="center" vertical="center" textRotation="255" shrinkToFit="1"/>
    </xf>
    <xf numFmtId="0" fontId="9" fillId="0" borderId="202" xfId="122" applyFont="1" applyBorder="1" applyAlignment="1">
      <alignment horizontal="distributed" vertical="top" wrapText="1"/>
    </xf>
    <xf numFmtId="0" fontId="9" fillId="0" borderId="202" xfId="122" applyFont="1" applyBorder="1" applyAlignment="1">
      <alignment horizontal="distributed" vertical="top"/>
    </xf>
    <xf numFmtId="0" fontId="14" fillId="0" borderId="203" xfId="122" applyFont="1" applyBorder="1" applyAlignment="1">
      <alignment vertical="top" wrapText="1"/>
    </xf>
    <xf numFmtId="0" fontId="9" fillId="0" borderId="202" xfId="122" applyFont="1" applyBorder="1" applyAlignment="1">
      <alignment horizontal="center" vertical="top"/>
    </xf>
    <xf numFmtId="0" fontId="9" fillId="0" borderId="11" xfId="122" applyFont="1" applyBorder="1" applyAlignment="1">
      <alignment horizontal="center" vertical="top"/>
    </xf>
    <xf numFmtId="0" fontId="9" fillId="0" borderId="204" xfId="122" applyFont="1" applyBorder="1" applyAlignment="1">
      <alignment horizontal="center" vertical="top"/>
    </xf>
    <xf numFmtId="0" fontId="9" fillId="0" borderId="196" xfId="122" applyFont="1" applyBorder="1" applyAlignment="1">
      <alignment horizontal="center" vertical="top"/>
    </xf>
    <xf numFmtId="0" fontId="9" fillId="0" borderId="100" xfId="122" applyFont="1" applyBorder="1" applyAlignment="1">
      <alignment horizontal="distributed" vertical="top"/>
    </xf>
    <xf numFmtId="0" fontId="9" fillId="0" borderId="56" xfId="122" applyFont="1" applyBorder="1" applyAlignment="1">
      <alignment horizontal="distributed" vertical="top"/>
    </xf>
    <xf numFmtId="0" fontId="9" fillId="0" borderId="101" xfId="122" applyFont="1" applyBorder="1" applyAlignment="1">
      <alignment horizontal="center" vertical="top" textRotation="255"/>
    </xf>
    <xf numFmtId="0" fontId="9" fillId="0" borderId="100" xfId="122" applyFont="1" applyBorder="1" applyAlignment="1">
      <alignment horizontal="distributed" vertical="top" wrapText="1"/>
    </xf>
    <xf numFmtId="0" fontId="14" fillId="0" borderId="199" xfId="122" applyFont="1" applyBorder="1" applyAlignment="1">
      <alignment vertical="top" wrapText="1"/>
    </xf>
    <xf numFmtId="0" fontId="9" fillId="0" borderId="50" xfId="122" applyFont="1" applyBorder="1" applyAlignment="1">
      <alignment horizontal="distributed" vertical="top" wrapText="1"/>
    </xf>
    <xf numFmtId="0" fontId="9" fillId="0" borderId="0" xfId="122" applyFont="1" applyAlignment="1">
      <alignment horizontal="distributed" vertical="top" wrapText="1"/>
    </xf>
    <xf numFmtId="0" fontId="9" fillId="0" borderId="55" xfId="122" applyFont="1" applyBorder="1" applyAlignment="1">
      <alignment horizontal="distributed" vertical="top" wrapText="1"/>
    </xf>
    <xf numFmtId="0" fontId="9" fillId="0" borderId="100" xfId="122" applyFont="1" applyBorder="1" applyAlignment="1">
      <alignment horizontal="center" vertical="top"/>
    </xf>
    <xf numFmtId="0" fontId="9" fillId="0" borderId="92" xfId="123" applyFont="1" applyBorder="1" applyAlignment="1">
      <alignment horizontal="distributed" vertical="top" wrapText="1"/>
    </xf>
    <xf numFmtId="0" fontId="9" fillId="0" borderId="56" xfId="135" applyFont="1" applyBorder="1" applyAlignment="1">
      <alignment horizontal="distributed" vertical="top"/>
    </xf>
    <xf numFmtId="0" fontId="9" fillId="0" borderId="92" xfId="135" applyFont="1" applyBorder="1" applyAlignment="1">
      <alignment horizontal="distributed" vertical="top"/>
    </xf>
    <xf numFmtId="0" fontId="9" fillId="0" borderId="82" xfId="135" applyFont="1" applyBorder="1" applyAlignment="1">
      <alignment horizontal="distributed" vertical="top"/>
    </xf>
    <xf numFmtId="0" fontId="14" fillId="0" borderId="48" xfId="135" applyFont="1" applyBorder="1" applyAlignment="1">
      <alignment horizontal="left" vertical="top" wrapText="1"/>
    </xf>
    <xf numFmtId="0" fontId="14" fillId="0" borderId="51" xfId="135" applyFont="1" applyBorder="1" applyAlignment="1">
      <alignment horizontal="left" vertical="top" wrapText="1"/>
    </xf>
    <xf numFmtId="0" fontId="9" fillId="0" borderId="56" xfId="135" applyFont="1" applyBorder="1" applyAlignment="1">
      <alignment horizontal="center" vertical="top"/>
    </xf>
    <xf numFmtId="0" fontId="9" fillId="0" borderId="92" xfId="135" applyFont="1" applyBorder="1" applyAlignment="1">
      <alignment horizontal="center" vertical="top"/>
    </xf>
    <xf numFmtId="0" fontId="9" fillId="0" borderId="82" xfId="135" applyFont="1" applyBorder="1" applyAlignment="1">
      <alignment horizontal="center" vertical="top"/>
    </xf>
    <xf numFmtId="0" fontId="9" fillId="0" borderId="194" xfId="135" applyFont="1" applyBorder="1" applyAlignment="1">
      <alignment horizontal="center" vertical="top"/>
    </xf>
    <xf numFmtId="0" fontId="9" fillId="0" borderId="107" xfId="135" applyFont="1" applyBorder="1" applyAlignment="1">
      <alignment horizontal="center" vertical="top"/>
    </xf>
    <xf numFmtId="0" fontId="9" fillId="0" borderId="108" xfId="135" applyFont="1" applyBorder="1" applyAlignment="1">
      <alignment horizontal="center" vertical="top"/>
    </xf>
    <xf numFmtId="0" fontId="14" fillId="0" borderId="64" xfId="135" applyFont="1" applyBorder="1" applyAlignment="1">
      <alignment horizontal="left" vertical="top" wrapText="1"/>
    </xf>
    <xf numFmtId="0" fontId="82" fillId="0" borderId="194" xfId="123" applyFont="1" applyBorder="1" applyAlignment="1">
      <alignment horizontal="center" vertical="top"/>
    </xf>
    <xf numFmtId="0" fontId="82" fillId="0" borderId="107" xfId="123" applyFont="1" applyBorder="1" applyAlignment="1">
      <alignment horizontal="center" vertical="top"/>
    </xf>
    <xf numFmtId="0" fontId="82" fillId="0" borderId="195" xfId="123" applyFont="1" applyBorder="1" applyAlignment="1">
      <alignment horizontal="center" vertical="top"/>
    </xf>
    <xf numFmtId="0" fontId="82" fillId="0" borderId="15" xfId="123" applyFont="1" applyBorder="1" applyAlignment="1">
      <alignment horizontal="left" vertical="top"/>
    </xf>
    <xf numFmtId="0" fontId="83" fillId="0" borderId="51" xfId="123" applyFont="1" applyBorder="1" applyAlignment="1">
      <alignment horizontal="left" vertical="top" wrapText="1"/>
    </xf>
    <xf numFmtId="0" fontId="82" fillId="0" borderId="56" xfId="123" applyFont="1" applyBorder="1" applyAlignment="1">
      <alignment horizontal="center" vertical="top"/>
    </xf>
    <xf numFmtId="0" fontId="82" fillId="0" borderId="92" xfId="123" applyFont="1" applyBorder="1" applyAlignment="1">
      <alignment horizontal="center" vertical="top"/>
    </xf>
    <xf numFmtId="0" fontId="82" fillId="0" borderId="95" xfId="123" applyFont="1" applyBorder="1" applyAlignment="1">
      <alignment horizontal="center" vertical="top"/>
    </xf>
    <xf numFmtId="0" fontId="82" fillId="0" borderId="94" xfId="123" applyFont="1" applyBorder="1" applyAlignment="1">
      <alignment horizontal="left" vertical="top"/>
    </xf>
    <xf numFmtId="0" fontId="83" fillId="0" borderId="49" xfId="123" applyFont="1" applyBorder="1" applyAlignment="1">
      <alignment horizontal="left" vertical="top" wrapText="1"/>
    </xf>
    <xf numFmtId="0" fontId="83" fillId="0" borderId="117" xfId="123" applyFont="1" applyBorder="1" applyAlignment="1">
      <alignment horizontal="left" vertical="top" wrapText="1"/>
    </xf>
    <xf numFmtId="0" fontId="82" fillId="0" borderId="14" xfId="123" applyFont="1" applyBorder="1" applyAlignment="1">
      <alignment horizontal="left" vertical="top"/>
    </xf>
    <xf numFmtId="0" fontId="83" fillId="0" borderId="48" xfId="123" applyFont="1" applyBorder="1" applyAlignment="1">
      <alignment horizontal="left" vertical="top" wrapText="1"/>
    </xf>
    <xf numFmtId="0" fontId="82" fillId="0" borderId="82" xfId="123" applyFont="1" applyBorder="1" applyAlignment="1">
      <alignment horizontal="center" vertical="top"/>
    </xf>
    <xf numFmtId="0" fontId="82" fillId="0" borderId="108" xfId="123" applyFont="1" applyBorder="1" applyAlignment="1">
      <alignment horizontal="center" vertical="top"/>
    </xf>
    <xf numFmtId="0" fontId="82" fillId="0" borderId="22" xfId="123" applyFont="1" applyBorder="1" applyAlignment="1">
      <alignment horizontal="left" vertical="top"/>
    </xf>
    <xf numFmtId="0" fontId="83" fillId="0" borderId="64" xfId="123" applyFont="1" applyBorder="1" applyAlignment="1">
      <alignment horizontal="left" vertical="top" wrapText="1"/>
    </xf>
    <xf numFmtId="0" fontId="82" fillId="0" borderId="88" xfId="123" applyFont="1" applyBorder="1" applyAlignment="1">
      <alignment horizontal="center" vertical="top"/>
    </xf>
    <xf numFmtId="0" fontId="82" fillId="0" borderId="198" xfId="123" applyFont="1" applyBorder="1" applyAlignment="1">
      <alignment horizontal="center" vertical="top"/>
    </xf>
    <xf numFmtId="0" fontId="82" fillId="0" borderId="89" xfId="123" applyFont="1" applyBorder="1" applyAlignment="1">
      <alignment horizontal="center" vertical="top" textRotation="255"/>
    </xf>
    <xf numFmtId="0" fontId="82" fillId="0" borderId="93" xfId="123" applyFont="1" applyBorder="1" applyAlignment="1">
      <alignment horizontal="center" vertical="top" textRotation="255"/>
    </xf>
    <xf numFmtId="0" fontId="82" fillId="0" borderId="96" xfId="123" applyFont="1" applyBorder="1" applyAlignment="1">
      <alignment horizontal="center" vertical="top" textRotation="255"/>
    </xf>
    <xf numFmtId="0" fontId="82" fillId="0" borderId="88" xfId="123" applyFont="1" applyBorder="1" applyAlignment="1">
      <alignment horizontal="distributed" vertical="top" wrapText="1"/>
    </xf>
    <xf numFmtId="0" fontId="82" fillId="0" borderId="92" xfId="123" applyFont="1" applyBorder="1" applyAlignment="1">
      <alignment horizontal="distributed" vertical="top" wrapText="1"/>
    </xf>
    <xf numFmtId="0" fontId="78" fillId="0" borderId="92" xfId="123" applyBorder="1" applyAlignment="1">
      <alignment horizontal="distributed" vertical="top" wrapText="1"/>
    </xf>
    <xf numFmtId="0" fontId="78" fillId="0" borderId="82" xfId="123" applyBorder="1" applyAlignment="1">
      <alignment horizontal="distributed" vertical="top" wrapText="1"/>
    </xf>
    <xf numFmtId="0" fontId="82" fillId="0" borderId="97" xfId="123" applyFont="1" applyBorder="1" applyAlignment="1">
      <alignment horizontal="left" vertical="top"/>
    </xf>
    <xf numFmtId="0" fontId="83" fillId="0" borderId="199" xfId="123" applyFont="1" applyBorder="1" applyAlignment="1">
      <alignment horizontal="left" vertical="top"/>
    </xf>
    <xf numFmtId="0" fontId="83" fillId="0" borderId="51" xfId="123" applyFont="1" applyBorder="1" applyAlignment="1">
      <alignment horizontal="left" vertical="top"/>
    </xf>
    <xf numFmtId="0" fontId="82" fillId="0" borderId="92" xfId="123" applyFont="1" applyBorder="1" applyAlignment="1">
      <alignment horizontal="center" vertical="top" wrapText="1"/>
    </xf>
    <xf numFmtId="0" fontId="82" fillId="0" borderId="56" xfId="123" applyFont="1" applyBorder="1" applyAlignment="1">
      <alignment horizontal="distributed" vertical="top" wrapText="1"/>
    </xf>
    <xf numFmtId="0" fontId="82" fillId="0" borderId="11" xfId="123" applyFont="1" applyBorder="1" applyAlignment="1">
      <alignment horizontal="distributed" vertical="top" wrapText="1"/>
    </xf>
    <xf numFmtId="0" fontId="78" fillId="0" borderId="11" xfId="123" applyBorder="1" applyAlignment="1">
      <alignment horizontal="distributed" vertical="top" wrapText="1"/>
    </xf>
    <xf numFmtId="0" fontId="78" fillId="0" borderId="11" xfId="123" applyBorder="1" applyAlignment="1">
      <alignment vertical="top" wrapText="1"/>
    </xf>
    <xf numFmtId="0" fontId="78" fillId="0" borderId="200" xfId="123" applyBorder="1" applyAlignment="1">
      <alignment vertical="top" wrapText="1"/>
    </xf>
    <xf numFmtId="0" fontId="83" fillId="0" borderId="115" xfId="123" applyFont="1" applyBorder="1" applyAlignment="1">
      <alignment horizontal="left" vertical="top" wrapText="1"/>
    </xf>
    <xf numFmtId="0" fontId="83" fillId="0" borderId="106" xfId="123" applyFont="1" applyBorder="1" applyAlignment="1">
      <alignment horizontal="left" vertical="top" wrapText="1"/>
    </xf>
    <xf numFmtId="0" fontId="82" fillId="0" borderId="82" xfId="123" applyFont="1" applyBorder="1" applyAlignment="1">
      <alignment horizontal="distributed" vertical="top" wrapText="1"/>
    </xf>
    <xf numFmtId="0" fontId="82" fillId="0" borderId="0" xfId="123" applyFont="1" applyAlignment="1">
      <alignment horizontal="right" vertical="top"/>
    </xf>
    <xf numFmtId="0" fontId="79" fillId="0" borderId="0" xfId="123" applyFont="1" applyAlignment="1">
      <alignment horizontal="right" vertical="top"/>
    </xf>
    <xf numFmtId="0" fontId="82" fillId="0" borderId="132" xfId="123" applyFont="1" applyBorder="1" applyAlignment="1">
      <alignment horizontal="center" vertical="center"/>
    </xf>
    <xf numFmtId="0" fontId="82" fillId="0" borderId="129" xfId="123" applyFont="1" applyBorder="1" applyAlignment="1">
      <alignment horizontal="center" vertical="center"/>
    </xf>
    <xf numFmtId="0" fontId="82" fillId="0" borderId="197" xfId="123" applyFont="1" applyBorder="1" applyAlignment="1">
      <alignment horizontal="center" vertical="center"/>
    </xf>
    <xf numFmtId="0" fontId="82" fillId="0" borderId="133" xfId="123" applyFont="1" applyBorder="1" applyAlignment="1">
      <alignment horizontal="center" vertical="center"/>
    </xf>
    <xf numFmtId="0" fontId="82" fillId="0" borderId="11" xfId="123" applyFont="1" applyBorder="1" applyAlignment="1">
      <alignment horizontal="center" vertical="center"/>
    </xf>
    <xf numFmtId="0" fontId="82" fillId="0" borderId="84" xfId="123" applyFont="1" applyBorder="1" applyAlignment="1">
      <alignment horizontal="center" vertical="center"/>
    </xf>
    <xf numFmtId="0" fontId="82" fillId="0" borderId="133" xfId="123" applyFont="1" applyBorder="1" applyAlignment="1">
      <alignment horizontal="center" vertical="center" wrapText="1"/>
    </xf>
    <xf numFmtId="0" fontId="82" fillId="0" borderId="11" xfId="123" applyFont="1" applyBorder="1" applyAlignment="1">
      <alignment horizontal="center" vertical="center" wrapText="1"/>
    </xf>
    <xf numFmtId="0" fontId="82" fillId="0" borderId="84" xfId="123" applyFont="1" applyBorder="1" applyAlignment="1">
      <alignment horizontal="center" vertical="center" wrapText="1"/>
    </xf>
    <xf numFmtId="0" fontId="82" fillId="0" borderId="189" xfId="123" applyFont="1" applyBorder="1" applyAlignment="1">
      <alignment horizontal="center" vertical="center"/>
    </xf>
    <xf numFmtId="0" fontId="82" fillId="0" borderId="60" xfId="123" applyFont="1" applyBorder="1" applyAlignment="1">
      <alignment horizontal="center" vertical="center"/>
    </xf>
    <xf numFmtId="0" fontId="82" fillId="0" borderId="61" xfId="123" applyFont="1" applyBorder="1" applyAlignment="1">
      <alignment horizontal="center" vertical="center"/>
    </xf>
    <xf numFmtId="0" fontId="82" fillId="0" borderId="10" xfId="123" applyFont="1" applyBorder="1" applyAlignment="1">
      <alignment horizontal="center" vertical="center" wrapText="1"/>
    </xf>
    <xf numFmtId="0" fontId="82" fillId="0" borderId="14" xfId="123" applyFont="1" applyBorder="1" applyAlignment="1">
      <alignment horizontal="center" vertical="center" wrapText="1"/>
    </xf>
    <xf numFmtId="0" fontId="82" fillId="0" borderId="98" xfId="123" applyFont="1" applyBorder="1" applyAlignment="1">
      <alignment horizontal="center" vertical="center" wrapText="1"/>
    </xf>
    <xf numFmtId="0" fontId="82" fillId="0" borderId="99" xfId="123" applyFont="1" applyBorder="1" applyAlignment="1">
      <alignment horizontal="center" vertical="center" wrapText="1"/>
    </xf>
    <xf numFmtId="0" fontId="82" fillId="0" borderId="10" xfId="123" applyFont="1" applyBorder="1" applyAlignment="1">
      <alignment horizontal="center" vertical="center"/>
    </xf>
    <xf numFmtId="0" fontId="82" fillId="0" borderId="14" xfId="123" applyFont="1" applyBorder="1" applyAlignment="1">
      <alignment horizontal="center" vertical="center"/>
    </xf>
    <xf numFmtId="0" fontId="82" fillId="0" borderId="98" xfId="123" applyFont="1" applyBorder="1" applyAlignment="1">
      <alignment horizontal="center" vertical="center"/>
    </xf>
    <xf numFmtId="0" fontId="82" fillId="0" borderId="99" xfId="123" applyFont="1" applyBorder="1" applyAlignment="1">
      <alignment horizontal="center" vertical="center"/>
    </xf>
    <xf numFmtId="0" fontId="82" fillId="0" borderId="48" xfId="123" applyFont="1" applyBorder="1" applyAlignment="1">
      <alignment horizontal="center" vertical="center"/>
    </xf>
    <xf numFmtId="0" fontId="82" fillId="0" borderId="102" xfId="123" applyFont="1" applyBorder="1" applyAlignment="1">
      <alignment horizontal="center" vertical="center"/>
    </xf>
    <xf numFmtId="0" fontId="82" fillId="0" borderId="32" xfId="123" applyFont="1" applyBorder="1" applyAlignment="1">
      <alignment horizontal="center" vertical="center"/>
    </xf>
    <xf numFmtId="0" fontId="82" fillId="0" borderId="196" xfId="123" applyFont="1" applyBorder="1" applyAlignment="1">
      <alignment horizontal="center" vertical="center"/>
    </xf>
    <xf numFmtId="0" fontId="9" fillId="0" borderId="95" xfId="122" applyFont="1" applyBorder="1" applyAlignment="1">
      <alignment horizontal="center" vertical="top"/>
    </xf>
    <xf numFmtId="0" fontId="9" fillId="0" borderId="99" xfId="122" applyFont="1" applyBorder="1" applyAlignment="1">
      <alignment horizontal="left" vertical="top"/>
    </xf>
    <xf numFmtId="0" fontId="14" fillId="0" borderId="102" xfId="122" applyFont="1" applyBorder="1" applyAlignment="1">
      <alignment horizontal="left" vertical="top" wrapText="1"/>
    </xf>
    <xf numFmtId="0" fontId="9" fillId="0" borderId="89" xfId="122" applyFont="1" applyBorder="1" applyAlignment="1">
      <alignment horizontal="center" vertical="center" textRotation="255"/>
    </xf>
    <xf numFmtId="0" fontId="9" fillId="0" borderId="93" xfId="122" applyFont="1" applyBorder="1" applyAlignment="1">
      <alignment horizontal="center" vertical="center" textRotation="255"/>
    </xf>
    <xf numFmtId="0" fontId="9" fillId="0" borderId="96" xfId="122" applyFont="1" applyBorder="1" applyAlignment="1">
      <alignment horizontal="center" vertical="center" textRotation="255"/>
    </xf>
    <xf numFmtId="0" fontId="11" fillId="0" borderId="92" xfId="122" applyFont="1" applyBorder="1" applyAlignment="1">
      <alignment horizontal="distributed" vertical="top" wrapText="1"/>
    </xf>
    <xf numFmtId="0" fontId="11" fillId="0" borderId="95" xfId="122" applyFont="1" applyBorder="1" applyAlignment="1">
      <alignment horizontal="distributed" vertical="top" wrapText="1"/>
    </xf>
    <xf numFmtId="0" fontId="9" fillId="0" borderId="87" xfId="122" applyFont="1" applyBorder="1" applyAlignment="1">
      <alignment horizontal="distributed" vertical="top" wrapText="1"/>
    </xf>
    <xf numFmtId="0" fontId="11" fillId="0" borderId="97" xfId="122" applyFont="1" applyBorder="1" applyAlignment="1">
      <alignment horizontal="distributed" vertical="top" wrapText="1"/>
    </xf>
    <xf numFmtId="0" fontId="11" fillId="0" borderId="12" xfId="122" applyFont="1" applyBorder="1" applyAlignment="1">
      <alignment horizontal="distributed" vertical="top" wrapText="1"/>
    </xf>
    <xf numFmtId="0" fontId="11" fillId="0" borderId="15" xfId="122" applyFont="1" applyBorder="1" applyAlignment="1">
      <alignment horizontal="distributed" vertical="top" wrapText="1"/>
    </xf>
    <xf numFmtId="0" fontId="11" fillId="0" borderId="76" xfId="122" applyFont="1" applyBorder="1" applyAlignment="1">
      <alignment horizontal="distributed" vertical="top" wrapText="1"/>
    </xf>
    <xf numFmtId="0" fontId="11" fillId="0" borderId="94" xfId="122" applyFont="1" applyBorder="1" applyAlignment="1">
      <alignment horizontal="distributed" vertical="top" wrapText="1"/>
    </xf>
    <xf numFmtId="0" fontId="9" fillId="0" borderId="10" xfId="122" applyFont="1" applyBorder="1" applyAlignment="1">
      <alignment horizontal="distributed" vertical="top" wrapText="1"/>
    </xf>
    <xf numFmtId="0" fontId="9" fillId="0" borderId="14" xfId="122" applyFont="1" applyBorder="1" applyAlignment="1">
      <alignment horizontal="distributed" vertical="top" wrapText="1"/>
    </xf>
    <xf numFmtId="0" fontId="9" fillId="0" borderId="12" xfId="122" applyFont="1" applyBorder="1" applyAlignment="1">
      <alignment horizontal="distributed" vertical="top" wrapText="1"/>
    </xf>
    <xf numFmtId="0" fontId="9" fillId="0" borderId="15" xfId="122" applyFont="1" applyBorder="1" applyAlignment="1">
      <alignment horizontal="distributed" vertical="top" wrapText="1"/>
    </xf>
    <xf numFmtId="0" fontId="9" fillId="0" borderId="98" xfId="122" applyFont="1" applyBorder="1" applyAlignment="1">
      <alignment horizontal="distributed" vertical="top" wrapText="1"/>
    </xf>
    <xf numFmtId="0" fontId="9" fillId="0" borderId="99" xfId="122" applyFont="1" applyBorder="1" applyAlignment="1">
      <alignment horizontal="distributed" vertical="top" wrapText="1"/>
    </xf>
    <xf numFmtId="0" fontId="9" fillId="0" borderId="82" xfId="122" applyFont="1" applyBorder="1" applyAlignment="1">
      <alignment horizontal="distributed" vertical="top"/>
    </xf>
    <xf numFmtId="0" fontId="11" fillId="0" borderId="82" xfId="122" applyFont="1" applyBorder="1" applyAlignment="1">
      <alignment horizontal="distributed" vertical="top" wrapText="1"/>
    </xf>
    <xf numFmtId="0" fontId="9" fillId="0" borderId="97" xfId="122" applyFont="1" applyBorder="1" applyAlignment="1">
      <alignment horizontal="distributed" vertical="top" wrapText="1"/>
    </xf>
    <xf numFmtId="0" fontId="9" fillId="0" borderId="13" xfId="122" applyFont="1" applyBorder="1" applyAlignment="1">
      <alignment horizontal="distributed" vertical="top" wrapText="1"/>
    </xf>
    <xf numFmtId="0" fontId="9" fillId="0" borderId="22" xfId="122" applyFont="1" applyBorder="1" applyAlignment="1">
      <alignment horizontal="distributed" vertical="top" wrapText="1"/>
    </xf>
    <xf numFmtId="0" fontId="9" fillId="0" borderId="56" xfId="122" applyFont="1" applyBorder="1" applyAlignment="1">
      <alignment horizontal="center" vertical="center" textRotation="255" wrapText="1"/>
    </xf>
    <xf numFmtId="0" fontId="9" fillId="0" borderId="92" xfId="122" applyFont="1" applyBorder="1" applyAlignment="1">
      <alignment horizontal="center" vertical="center" textRotation="255" wrapText="1"/>
    </xf>
    <xf numFmtId="0" fontId="9" fillId="0" borderId="100" xfId="122" applyFont="1" applyBorder="1" applyAlignment="1">
      <alignment horizontal="center" vertical="center" textRotation="255" wrapText="1"/>
    </xf>
    <xf numFmtId="0" fontId="9" fillId="0" borderId="62" xfId="122" applyFont="1" applyBorder="1" applyAlignment="1">
      <alignment horizontal="center" vertical="center"/>
    </xf>
    <xf numFmtId="0" fontId="9" fillId="0" borderId="63" xfId="122" applyFont="1" applyBorder="1" applyAlignment="1">
      <alignment horizontal="center" vertical="center"/>
    </xf>
    <xf numFmtId="0" fontId="9" fillId="0" borderId="12" xfId="122" applyFont="1" applyBorder="1" applyAlignment="1">
      <alignment horizontal="center" vertical="center"/>
    </xf>
    <xf numFmtId="0" fontId="9" fillId="0" borderId="15" xfId="122" applyFont="1" applyBorder="1" applyAlignment="1">
      <alignment horizontal="center" vertical="center"/>
    </xf>
    <xf numFmtId="0" fontId="11" fillId="0" borderId="13" xfId="122" applyFont="1" applyBorder="1" applyAlignment="1">
      <alignment horizontal="distributed" vertical="top" wrapText="1"/>
    </xf>
    <xf numFmtId="0" fontId="11" fillId="0" borderId="22" xfId="122" applyFont="1" applyBorder="1" applyAlignment="1">
      <alignment horizontal="distributed" vertical="top" wrapText="1"/>
    </xf>
    <xf numFmtId="0" fontId="11" fillId="0" borderId="14" xfId="122" applyFont="1" applyBorder="1" applyAlignment="1">
      <alignment horizontal="distributed" vertical="top" wrapText="1"/>
    </xf>
    <xf numFmtId="0" fontId="11" fillId="0" borderId="12" xfId="122" applyFont="1" applyBorder="1" applyAlignment="1">
      <alignment vertical="top" wrapText="1"/>
    </xf>
    <xf numFmtId="0" fontId="11" fillId="0" borderId="15" xfId="122" applyFont="1" applyBorder="1" applyAlignment="1">
      <alignment vertical="top" wrapText="1"/>
    </xf>
    <xf numFmtId="0" fontId="11" fillId="0" borderId="13" xfId="122" applyFont="1" applyBorder="1" applyAlignment="1">
      <alignment vertical="top" wrapText="1"/>
    </xf>
    <xf numFmtId="0" fontId="11" fillId="0" borderId="22" xfId="122" applyFont="1" applyBorder="1" applyAlignment="1">
      <alignment vertical="top" wrapText="1"/>
    </xf>
    <xf numFmtId="0" fontId="9" fillId="0" borderId="15" xfId="122" applyFont="1" applyBorder="1" applyAlignment="1">
      <alignment horizontal="center" vertical="top"/>
    </xf>
    <xf numFmtId="0" fontId="9" fillId="0" borderId="22" xfId="122" applyFont="1" applyBorder="1" applyAlignment="1">
      <alignment horizontal="center" vertical="top"/>
    </xf>
    <xf numFmtId="0" fontId="9" fillId="0" borderId="0" xfId="122" applyFont="1" applyAlignment="1">
      <alignment horizontal="left" vertical="top"/>
    </xf>
    <xf numFmtId="0" fontId="9" fillId="0" borderId="11" xfId="122" applyFont="1" applyBorder="1" applyAlignment="1">
      <alignment horizontal="center" vertical="top" textRotation="255" wrapText="1"/>
    </xf>
    <xf numFmtId="0" fontId="9" fillId="0" borderId="200" xfId="122" applyFont="1" applyBorder="1" applyAlignment="1">
      <alignment horizontal="center" vertical="top" textRotation="255" wrapText="1"/>
    </xf>
    <xf numFmtId="0" fontId="9" fillId="0" borderId="14" xfId="122" applyFont="1" applyBorder="1" applyAlignment="1">
      <alignment horizontal="center" vertical="top"/>
    </xf>
    <xf numFmtId="0" fontId="14" fillId="0" borderId="115" xfId="122" applyFont="1" applyBorder="1" applyAlignment="1">
      <alignment horizontal="left" vertical="top" wrapText="1"/>
    </xf>
    <xf numFmtId="0" fontId="14" fillId="0" borderId="106" xfId="122" applyFont="1" applyBorder="1" applyAlignment="1">
      <alignment horizontal="left" vertical="top" wrapText="1"/>
    </xf>
    <xf numFmtId="0" fontId="14" fillId="0" borderId="49" xfId="122" applyFont="1" applyBorder="1" applyAlignment="1">
      <alignment horizontal="left" vertical="top" wrapText="1"/>
    </xf>
    <xf numFmtId="0" fontId="9" fillId="0" borderId="94" xfId="122" applyFont="1" applyBorder="1" applyAlignment="1">
      <alignment horizontal="center" vertical="top"/>
    </xf>
    <xf numFmtId="0" fontId="9" fillId="0" borderId="76" xfId="122" applyFont="1" applyBorder="1" applyAlignment="1">
      <alignment horizontal="distributed" vertical="top" wrapText="1"/>
    </xf>
    <xf numFmtId="0" fontId="9" fillId="0" borderId="153" xfId="122" applyFont="1" applyBorder="1" applyAlignment="1">
      <alignment horizontal="distributed" vertical="top" wrapText="1"/>
    </xf>
    <xf numFmtId="0" fontId="9" fillId="0" borderId="97" xfId="122" applyFont="1" applyBorder="1" applyAlignment="1">
      <alignment horizontal="center" vertical="top"/>
    </xf>
    <xf numFmtId="0" fontId="9" fillId="0" borderId="46" xfId="122" applyFont="1" applyBorder="1" applyAlignment="1">
      <alignment horizontal="center" vertical="center"/>
    </xf>
    <xf numFmtId="0" fontId="9" fillId="0" borderId="0" xfId="122" applyFont="1" applyAlignment="1">
      <alignment horizontal="center" vertical="center"/>
    </xf>
    <xf numFmtId="0" fontId="9" fillId="0" borderId="205" xfId="122" applyFont="1" applyBorder="1" applyAlignment="1">
      <alignment horizontal="center" vertical="center"/>
    </xf>
    <xf numFmtId="0" fontId="11" fillId="0" borderId="0" xfId="124" applyFont="1" applyAlignment="1">
      <alignment horizontal="left" vertical="top"/>
    </xf>
    <xf numFmtId="0" fontId="11" fillId="0" borderId="0" xfId="124" applyFont="1" applyAlignment="1">
      <alignment horizontal="left" vertical="top" wrapText="1"/>
    </xf>
    <xf numFmtId="0" fontId="11" fillId="0" borderId="11" xfId="124" applyFont="1" applyBorder="1" applyAlignment="1">
      <alignment horizontal="center" vertical="center"/>
    </xf>
    <xf numFmtId="0" fontId="11" fillId="0" borderId="11" xfId="124" applyFont="1" applyBorder="1" applyAlignment="1">
      <alignment horizontal="center" vertical="center" wrapText="1"/>
    </xf>
    <xf numFmtId="0" fontId="11" fillId="0" borderId="11" xfId="124" applyFont="1" applyBorder="1" applyAlignment="1">
      <alignment horizontal="left" vertical="center"/>
    </xf>
    <xf numFmtId="0" fontId="11" fillId="0" borderId="10" xfId="124" applyFont="1" applyBorder="1" applyAlignment="1">
      <alignment horizontal="left" vertical="center"/>
    </xf>
    <xf numFmtId="0" fontId="11" fillId="0" borderId="50" xfId="124" applyFont="1" applyBorder="1" applyAlignment="1">
      <alignment horizontal="left" vertical="center"/>
    </xf>
    <xf numFmtId="0" fontId="11" fillId="0" borderId="12" xfId="124" applyFont="1" applyBorder="1" applyAlignment="1">
      <alignment horizontal="left" vertical="center"/>
    </xf>
    <xf numFmtId="0" fontId="11" fillId="0" borderId="0" xfId="124" applyFont="1" applyAlignment="1">
      <alignment horizontal="left" vertical="center"/>
    </xf>
    <xf numFmtId="0" fontId="11" fillId="0" borderId="14" xfId="124" applyFont="1" applyBorder="1" applyAlignment="1">
      <alignment horizontal="left" vertical="center"/>
    </xf>
    <xf numFmtId="0" fontId="11" fillId="0" borderId="15" xfId="124" applyFont="1" applyBorder="1" applyAlignment="1">
      <alignment horizontal="left" vertical="center"/>
    </xf>
    <xf numFmtId="0" fontId="11" fillId="0" borderId="13" xfId="124" applyFont="1" applyBorder="1" applyAlignment="1">
      <alignment horizontal="left" vertical="center"/>
    </xf>
    <xf numFmtId="0" fontId="11" fillId="0" borderId="55" xfId="124" applyFont="1" applyBorder="1" applyAlignment="1">
      <alignment horizontal="left" vertical="center"/>
    </xf>
    <xf numFmtId="0" fontId="11" fillId="0" borderId="22" xfId="124" applyFont="1" applyBorder="1" applyAlignment="1">
      <alignment horizontal="left" vertical="center"/>
    </xf>
    <xf numFmtId="0" fontId="75" fillId="0" borderId="0" xfId="124" applyFont="1" applyAlignment="1">
      <alignment horizontal="left" vertical="center"/>
    </xf>
    <xf numFmtId="0" fontId="11" fillId="0" borderId="0" xfId="124" applyFont="1" applyAlignment="1">
      <alignment horizontal="left" vertical="center" wrapText="1"/>
    </xf>
    <xf numFmtId="0" fontId="11" fillId="0" borderId="11" xfId="124" applyFont="1" applyBorder="1">
      <alignment vertical="center"/>
    </xf>
    <xf numFmtId="0" fontId="82" fillId="0" borderId="15" xfId="135" applyFont="1" applyBorder="1" applyAlignment="1">
      <alignment horizontal="center" vertical="top" wrapText="1"/>
    </xf>
    <xf numFmtId="0" fontId="83" fillId="0" borderId="51" xfId="135" applyFont="1" applyBorder="1" applyAlignment="1">
      <alignment horizontal="left" vertical="top" wrapText="1"/>
    </xf>
    <xf numFmtId="0" fontId="82" fillId="0" borderId="56" xfId="135" applyFont="1" applyBorder="1" applyAlignment="1">
      <alignment horizontal="distributed" vertical="top"/>
    </xf>
    <xf numFmtId="0" fontId="82" fillId="0" borderId="92" xfId="135" applyFont="1" applyBorder="1" applyAlignment="1">
      <alignment horizontal="distributed" vertical="top"/>
    </xf>
    <xf numFmtId="0" fontId="82" fillId="0" borderId="95" xfId="135" applyFont="1" applyBorder="1" applyAlignment="1">
      <alignment horizontal="distributed" vertical="top"/>
    </xf>
    <xf numFmtId="0" fontId="82" fillId="0" borderId="15" xfId="135" applyFont="1" applyBorder="1" applyAlignment="1">
      <alignment horizontal="center" vertical="top"/>
    </xf>
    <xf numFmtId="0" fontId="82" fillId="0" borderId="94" xfId="135" applyFont="1" applyBorder="1" applyAlignment="1">
      <alignment horizontal="center" vertical="top"/>
    </xf>
    <xf numFmtId="0" fontId="83" fillId="0" borderId="77" xfId="135" applyFont="1" applyBorder="1" applyAlignment="1">
      <alignment horizontal="left" vertical="top" wrapText="1"/>
    </xf>
    <xf numFmtId="0" fontId="82" fillId="0" borderId="56" xfId="135" applyFont="1" applyBorder="1" applyAlignment="1">
      <alignment horizontal="distributed" vertical="top" wrapText="1"/>
    </xf>
    <xf numFmtId="0" fontId="82" fillId="0" borderId="92" xfId="135" applyFont="1" applyBorder="1" applyAlignment="1">
      <alignment horizontal="distributed" vertical="top" wrapText="1"/>
    </xf>
    <xf numFmtId="0" fontId="82" fillId="0" borderId="82" xfId="135" applyFont="1" applyBorder="1" applyAlignment="1">
      <alignment horizontal="distributed" vertical="top" wrapText="1"/>
    </xf>
    <xf numFmtId="0" fontId="83" fillId="0" borderId="48" xfId="135" applyFont="1" applyBorder="1" applyAlignment="1">
      <alignment horizontal="left" vertical="top" wrapText="1"/>
    </xf>
    <xf numFmtId="0" fontId="83" fillId="0" borderId="64" xfId="135" applyFont="1" applyBorder="1" applyAlignment="1">
      <alignment horizontal="left" vertical="top" wrapText="1"/>
    </xf>
    <xf numFmtId="0" fontId="82" fillId="0" borderId="91" xfId="135" applyFont="1" applyBorder="1" applyAlignment="1">
      <alignment horizontal="center" vertical="top" textRotation="255"/>
    </xf>
    <xf numFmtId="0" fontId="82" fillId="0" borderId="93" xfId="135" applyFont="1" applyBorder="1" applyAlignment="1">
      <alignment horizontal="center" vertical="top" textRotation="255"/>
    </xf>
    <xf numFmtId="0" fontId="82" fillId="0" borderId="96" xfId="135" applyFont="1" applyBorder="1" applyAlignment="1">
      <alignment horizontal="center" vertical="top" textRotation="255"/>
    </xf>
    <xf numFmtId="0" fontId="82" fillId="0" borderId="95" xfId="135" applyFont="1" applyBorder="1" applyAlignment="1">
      <alignment horizontal="distributed" vertical="top" wrapText="1"/>
    </xf>
    <xf numFmtId="0" fontId="82" fillId="0" borderId="97" xfId="135" applyFont="1" applyBorder="1" applyAlignment="1">
      <alignment horizontal="left" vertical="top" wrapText="1"/>
    </xf>
    <xf numFmtId="0" fontId="82" fillId="0" borderId="15" xfId="135" applyFont="1" applyBorder="1" applyAlignment="1">
      <alignment horizontal="left" vertical="top" wrapText="1"/>
    </xf>
    <xf numFmtId="0" fontId="83" fillId="0" borderId="48" xfId="135" applyFont="1" applyBorder="1" applyAlignment="1">
      <alignment horizontal="left" vertical="top"/>
    </xf>
    <xf numFmtId="0" fontId="83" fillId="0" borderId="51" xfId="135" applyFont="1" applyBorder="1" applyAlignment="1">
      <alignment horizontal="left" vertical="top"/>
    </xf>
    <xf numFmtId="0" fontId="82" fillId="0" borderId="88" xfId="135" applyFont="1" applyBorder="1" applyAlignment="1">
      <alignment horizontal="center" vertical="top"/>
    </xf>
    <xf numFmtId="0" fontId="82" fillId="0" borderId="92" xfId="135" applyFont="1" applyBorder="1" applyAlignment="1">
      <alignment horizontal="center" vertical="top"/>
    </xf>
    <xf numFmtId="0" fontId="82" fillId="0" borderId="95" xfId="135" applyFont="1" applyBorder="1" applyAlignment="1">
      <alignment horizontal="center" vertical="top"/>
    </xf>
    <xf numFmtId="0" fontId="82" fillId="0" borderId="198" xfId="135" applyFont="1" applyBorder="1" applyAlignment="1">
      <alignment horizontal="center" vertical="top"/>
    </xf>
    <xf numFmtId="0" fontId="82" fillId="0" borderId="107" xfId="135" applyFont="1" applyBorder="1" applyAlignment="1">
      <alignment horizontal="center" vertical="top"/>
    </xf>
    <xf numFmtId="0" fontId="82" fillId="0" borderId="195" xfId="135" applyFont="1" applyBorder="1" applyAlignment="1">
      <alignment horizontal="center" vertical="top"/>
    </xf>
    <xf numFmtId="0" fontId="83" fillId="0" borderId="49" xfId="135" applyFont="1" applyBorder="1" applyAlignment="1">
      <alignment horizontal="left" vertical="top" wrapText="1"/>
    </xf>
    <xf numFmtId="0" fontId="82" fillId="0" borderId="0" xfId="135" applyFont="1" applyAlignment="1">
      <alignment horizontal="right" vertical="top"/>
    </xf>
    <xf numFmtId="0" fontId="79" fillId="0" borderId="0" xfId="135" applyFont="1" applyAlignment="1">
      <alignment horizontal="right" vertical="top"/>
    </xf>
    <xf numFmtId="0" fontId="82" fillId="0" borderId="132" xfId="135" applyFont="1" applyBorder="1" applyAlignment="1">
      <alignment horizontal="center" vertical="center"/>
    </xf>
    <xf numFmtId="0" fontId="82" fillId="0" borderId="129" xfId="135" applyFont="1" applyBorder="1" applyAlignment="1">
      <alignment horizontal="center" vertical="center"/>
    </xf>
    <xf numFmtId="0" fontId="82" fillId="0" borderId="197" xfId="135" applyFont="1" applyBorder="1" applyAlignment="1">
      <alignment horizontal="center" vertical="center"/>
    </xf>
    <xf numFmtId="0" fontId="82" fillId="0" borderId="133" xfId="135" applyFont="1" applyBorder="1" applyAlignment="1">
      <alignment horizontal="center" vertical="center"/>
    </xf>
    <xf numFmtId="0" fontId="82" fillId="0" borderId="11" xfId="135" applyFont="1" applyBorder="1" applyAlignment="1">
      <alignment horizontal="center" vertical="center"/>
    </xf>
    <xf numFmtId="0" fontId="82" fillId="0" borderId="84" xfId="135" applyFont="1" applyBorder="1" applyAlignment="1">
      <alignment horizontal="center" vertical="center"/>
    </xf>
    <xf numFmtId="0" fontId="82" fillId="0" borderId="189" xfId="135" applyFont="1" applyBorder="1" applyAlignment="1">
      <alignment horizontal="center" vertical="center"/>
    </xf>
    <xf numFmtId="0" fontId="82" fillId="0" borderId="60" xfId="135" applyFont="1" applyBorder="1" applyAlignment="1">
      <alignment horizontal="center" vertical="center"/>
    </xf>
    <xf numFmtId="0" fontId="82" fillId="0" borderId="61" xfId="135" applyFont="1" applyBorder="1" applyAlignment="1">
      <alignment horizontal="center" vertical="center"/>
    </xf>
    <xf numFmtId="0" fontId="82" fillId="0" borderId="10" xfId="135" applyFont="1" applyBorder="1" applyAlignment="1">
      <alignment horizontal="center" vertical="center" wrapText="1"/>
    </xf>
    <xf numFmtId="0" fontId="82" fillId="0" borderId="14" xfId="135" applyFont="1" applyBorder="1" applyAlignment="1">
      <alignment horizontal="center" vertical="center" wrapText="1"/>
    </xf>
    <xf numFmtId="0" fontId="82" fillId="0" borderId="98" xfId="135" applyFont="1" applyBorder="1" applyAlignment="1">
      <alignment horizontal="center" vertical="center" wrapText="1"/>
    </xf>
    <xf numFmtId="0" fontId="82" fillId="0" borderId="99" xfId="135" applyFont="1" applyBorder="1" applyAlignment="1">
      <alignment horizontal="center" vertical="center" wrapText="1"/>
    </xf>
    <xf numFmtId="0" fontId="82" fillId="0" borderId="10" xfId="135" applyFont="1" applyBorder="1" applyAlignment="1">
      <alignment horizontal="center" vertical="center"/>
    </xf>
    <xf numFmtId="0" fontId="82" fillId="0" borderId="14" xfId="135" applyFont="1" applyBorder="1" applyAlignment="1">
      <alignment horizontal="center" vertical="center"/>
    </xf>
    <xf numFmtId="0" fontId="82" fillId="0" borderId="98" xfId="135" applyFont="1" applyBorder="1" applyAlignment="1">
      <alignment horizontal="center" vertical="center"/>
    </xf>
    <xf numFmtId="0" fontId="82" fillId="0" borderId="99" xfId="135" applyFont="1" applyBorder="1" applyAlignment="1">
      <alignment horizontal="center" vertical="center"/>
    </xf>
    <xf numFmtId="0" fontId="82" fillId="0" borderId="48" xfId="135" applyFont="1" applyBorder="1" applyAlignment="1">
      <alignment horizontal="center" vertical="center"/>
    </xf>
    <xf numFmtId="0" fontId="82" fillId="0" borderId="102" xfId="135" applyFont="1" applyBorder="1" applyAlignment="1">
      <alignment horizontal="center" vertical="center"/>
    </xf>
    <xf numFmtId="0" fontId="82" fillId="0" borderId="32" xfId="135" applyFont="1" applyBorder="1" applyAlignment="1">
      <alignment horizontal="center" vertical="center"/>
    </xf>
    <xf numFmtId="0" fontId="82" fillId="0" borderId="196" xfId="135" applyFont="1" applyBorder="1" applyAlignment="1">
      <alignment horizontal="center" vertical="center"/>
    </xf>
    <xf numFmtId="0" fontId="82" fillId="0" borderId="14" xfId="135" applyFont="1" applyBorder="1" applyAlignment="1">
      <alignment horizontal="center" vertical="top"/>
    </xf>
    <xf numFmtId="0" fontId="82" fillId="0" borderId="50" xfId="135" applyFont="1" applyBorder="1" applyAlignment="1">
      <alignment horizontal="distributed" vertical="top" wrapText="1"/>
    </xf>
    <xf numFmtId="0" fontId="82" fillId="0" borderId="0" xfId="135" applyFont="1" applyAlignment="1">
      <alignment horizontal="distributed" vertical="top" wrapText="1"/>
    </xf>
    <xf numFmtId="0" fontId="82" fillId="0" borderId="55" xfId="135" applyFont="1" applyBorder="1" applyAlignment="1">
      <alignment horizontal="distributed" vertical="top" wrapText="1"/>
    </xf>
    <xf numFmtId="0" fontId="82" fillId="0" borderId="14" xfId="135" applyFont="1" applyBorder="1" applyAlignment="1">
      <alignment horizontal="left" vertical="top"/>
    </xf>
    <xf numFmtId="0" fontId="82" fillId="0" borderId="15" xfId="135" applyFont="1" applyBorder="1" applyAlignment="1">
      <alignment horizontal="left" vertical="top"/>
    </xf>
    <xf numFmtId="0" fontId="82" fillId="0" borderId="56" xfId="135" applyFont="1" applyBorder="1" applyAlignment="1">
      <alignment horizontal="center" vertical="top"/>
    </xf>
    <xf numFmtId="0" fontId="82" fillId="0" borderId="194" xfId="135" applyFont="1" applyBorder="1" applyAlignment="1">
      <alignment horizontal="center" vertical="top"/>
    </xf>
    <xf numFmtId="0" fontId="82" fillId="0" borderId="22" xfId="135" applyFont="1" applyBorder="1" applyAlignment="1">
      <alignment horizontal="center" vertical="top"/>
    </xf>
    <xf numFmtId="0" fontId="82" fillId="0" borderId="82" xfId="135" applyFont="1" applyBorder="1" applyAlignment="1">
      <alignment horizontal="center" vertical="top"/>
    </xf>
    <xf numFmtId="0" fontId="82" fillId="0" borderId="108" xfId="135" applyFont="1" applyBorder="1" applyAlignment="1">
      <alignment horizontal="center" vertical="top"/>
    </xf>
    <xf numFmtId="0" fontId="99" fillId="0" borderId="56" xfId="135" applyFont="1" applyBorder="1" applyAlignment="1">
      <alignment horizontal="distributed" vertical="top" wrapText="1"/>
    </xf>
    <xf numFmtId="0" fontId="100" fillId="0" borderId="92" xfId="135" applyFont="1" applyBorder="1" applyAlignment="1">
      <alignment horizontal="distributed" vertical="top" wrapText="1"/>
    </xf>
    <xf numFmtId="0" fontId="82" fillId="0" borderId="14" xfId="135" applyFont="1" applyBorder="1" applyAlignment="1">
      <alignment horizontal="left" vertical="top" wrapText="1"/>
    </xf>
    <xf numFmtId="0" fontId="82" fillId="0" borderId="22" xfId="135" applyFont="1" applyBorder="1" applyAlignment="1">
      <alignment horizontal="center" vertical="top" wrapText="1"/>
    </xf>
    <xf numFmtId="0" fontId="83" fillId="0" borderId="199" xfId="135" applyFont="1" applyBorder="1" applyAlignment="1">
      <alignment horizontal="left" vertical="top" wrapText="1"/>
    </xf>
    <xf numFmtId="0" fontId="82" fillId="0" borderId="89" xfId="135" applyFont="1" applyBorder="1" applyAlignment="1">
      <alignment horizontal="center" vertical="top" textRotation="255"/>
    </xf>
    <xf numFmtId="0" fontId="82" fillId="0" borderId="88" xfId="135" applyFont="1" applyBorder="1" applyAlignment="1">
      <alignment horizontal="distributed" vertical="top" wrapText="1"/>
    </xf>
    <xf numFmtId="0" fontId="78" fillId="0" borderId="92" xfId="135" applyBorder="1" applyAlignment="1">
      <alignment horizontal="distributed" vertical="top"/>
    </xf>
    <xf numFmtId="0" fontId="82" fillId="0" borderId="94" xfId="135" applyFont="1" applyBorder="1" applyAlignment="1">
      <alignment horizontal="left" vertical="top"/>
    </xf>
    <xf numFmtId="0" fontId="82" fillId="0" borderId="22" xfId="135" applyFont="1" applyBorder="1" applyAlignment="1">
      <alignment horizontal="left" vertical="top" wrapText="1"/>
    </xf>
    <xf numFmtId="0" fontId="83" fillId="0" borderId="13" xfId="135" applyFont="1" applyBorder="1">
      <alignment vertical="center"/>
    </xf>
    <xf numFmtId="0" fontId="83" fillId="0" borderId="64" xfId="135" applyFont="1" applyBorder="1">
      <alignment vertical="center"/>
    </xf>
    <xf numFmtId="0" fontId="83" fillId="0" borderId="12" xfId="135" applyFont="1" applyBorder="1">
      <alignment vertical="center"/>
    </xf>
    <xf numFmtId="0" fontId="83" fillId="0" borderId="51" xfId="135" applyFont="1" applyBorder="1">
      <alignment vertical="center"/>
    </xf>
    <xf numFmtId="0" fontId="82" fillId="0" borderId="88" xfId="135" applyFont="1" applyBorder="1" applyAlignment="1">
      <alignment horizontal="distributed" vertical="center" wrapText="1"/>
    </xf>
    <xf numFmtId="0" fontId="82" fillId="0" borderId="92" xfId="135" applyFont="1" applyBorder="1" applyAlignment="1">
      <alignment horizontal="distributed" vertical="center"/>
    </xf>
    <xf numFmtId="0" fontId="83" fillId="0" borderId="12" xfId="135" applyFont="1" applyBorder="1" applyAlignment="1">
      <alignment horizontal="left" wrapText="1"/>
    </xf>
    <xf numFmtId="0" fontId="83" fillId="0" borderId="51" xfId="135" applyFont="1" applyBorder="1" applyAlignment="1">
      <alignment horizontal="left" wrapText="1"/>
    </xf>
    <xf numFmtId="0" fontId="83" fillId="0" borderId="12" xfId="135" applyFont="1" applyBorder="1" applyAlignment="1">
      <alignment horizontal="left" vertical="center"/>
    </xf>
    <xf numFmtId="0" fontId="83" fillId="0" borderId="51" xfId="135" applyFont="1" applyBorder="1" applyAlignment="1">
      <alignment horizontal="left" vertical="center"/>
    </xf>
    <xf numFmtId="0" fontId="9" fillId="0" borderId="10" xfId="124" applyFont="1" applyBorder="1" applyAlignment="1">
      <alignment horizontal="center" vertical="top"/>
    </xf>
    <xf numFmtId="0" fontId="9" fillId="0" borderId="12" xfId="124" applyFont="1" applyBorder="1" applyAlignment="1">
      <alignment horizontal="center" vertical="top"/>
    </xf>
    <xf numFmtId="0" fontId="9" fillId="0" borderId="76" xfId="124" applyFont="1" applyBorder="1" applyAlignment="1">
      <alignment horizontal="center" vertical="top"/>
    </xf>
    <xf numFmtId="0" fontId="9" fillId="0" borderId="194" xfId="124" applyFont="1" applyBorder="1" applyAlignment="1">
      <alignment horizontal="center" vertical="top"/>
    </xf>
    <xf numFmtId="0" fontId="9" fillId="0" borderId="107" xfId="124" applyFont="1" applyBorder="1" applyAlignment="1">
      <alignment horizontal="center" vertical="top"/>
    </xf>
    <xf numFmtId="0" fontId="9" fillId="0" borderId="195" xfId="124" applyFont="1" applyBorder="1" applyAlignment="1">
      <alignment horizontal="center" vertical="top"/>
    </xf>
    <xf numFmtId="0" fontId="9" fillId="0" borderId="15" xfId="124" applyFont="1" applyBorder="1" applyAlignment="1">
      <alignment horizontal="left" vertical="top"/>
    </xf>
    <xf numFmtId="0" fontId="14" fillId="0" borderId="51" xfId="124" applyFont="1" applyBorder="1" applyAlignment="1">
      <alignment horizontal="left" vertical="top" wrapText="1"/>
    </xf>
    <xf numFmtId="0" fontId="9" fillId="0" borderId="94" xfId="124" applyFont="1" applyBorder="1" applyAlignment="1">
      <alignment horizontal="left" vertical="top"/>
    </xf>
    <xf numFmtId="0" fontId="14" fillId="0" borderId="77" xfId="124" applyFont="1" applyBorder="1" applyAlignment="1">
      <alignment horizontal="left" vertical="top" wrapText="1"/>
    </xf>
    <xf numFmtId="0" fontId="9" fillId="0" borderId="56" xfId="124" applyFont="1" applyBorder="1" applyAlignment="1">
      <alignment horizontal="center" vertical="top"/>
    </xf>
    <xf numFmtId="0" fontId="9" fillId="0" borderId="92" xfId="124" applyFont="1" applyBorder="1" applyAlignment="1">
      <alignment horizontal="center" vertical="top"/>
    </xf>
    <xf numFmtId="0" fontId="9" fillId="0" borderId="82" xfId="124" applyFont="1" applyBorder="1" applyAlignment="1">
      <alignment horizontal="center" vertical="top"/>
    </xf>
    <xf numFmtId="0" fontId="9" fillId="0" borderId="108" xfId="124" applyFont="1" applyBorder="1" applyAlignment="1">
      <alignment horizontal="center" vertical="top"/>
    </xf>
    <xf numFmtId="0" fontId="9" fillId="0" borderId="22" xfId="124" applyFont="1" applyBorder="1" applyAlignment="1">
      <alignment horizontal="left" vertical="top"/>
    </xf>
    <xf numFmtId="0" fontId="14" fillId="0" borderId="64" xfId="124" applyFont="1" applyBorder="1" applyAlignment="1">
      <alignment horizontal="left" vertical="top" wrapText="1"/>
    </xf>
    <xf numFmtId="0" fontId="9" fillId="0" borderId="56" xfId="124" applyFont="1" applyBorder="1" applyAlignment="1">
      <alignment horizontal="distributed" vertical="top" wrapText="1"/>
    </xf>
    <xf numFmtId="0" fontId="9" fillId="0" borderId="92" xfId="124" applyFont="1" applyBorder="1" applyAlignment="1">
      <alignment horizontal="distributed" vertical="top" wrapText="1"/>
    </xf>
    <xf numFmtId="0" fontId="9" fillId="0" borderId="82" xfId="124" applyFont="1" applyBorder="1" applyAlignment="1">
      <alignment horizontal="distributed" vertical="top" wrapText="1"/>
    </xf>
    <xf numFmtId="0" fontId="1" fillId="0" borderId="92" xfId="124" applyBorder="1" applyAlignment="1">
      <alignment horizontal="distributed" vertical="top"/>
    </xf>
    <xf numFmtId="0" fontId="1" fillId="0" borderId="82" xfId="124" applyBorder="1" applyAlignment="1">
      <alignment horizontal="distributed" vertical="top"/>
    </xf>
    <xf numFmtId="0" fontId="9" fillId="0" borderId="14" xfId="124" applyFont="1" applyBorder="1" applyAlignment="1">
      <alignment horizontal="left" vertical="top"/>
    </xf>
    <xf numFmtId="0" fontId="14" fillId="0" borderId="48" xfId="124" applyFont="1" applyBorder="1" applyAlignment="1">
      <alignment horizontal="left" vertical="top" wrapText="1"/>
    </xf>
    <xf numFmtId="0" fontId="9" fillId="0" borderId="88" xfId="124" applyFont="1" applyBorder="1" applyAlignment="1">
      <alignment horizontal="center" vertical="top"/>
    </xf>
    <xf numFmtId="0" fontId="9" fillId="0" borderId="198" xfId="124" applyFont="1" applyBorder="1" applyAlignment="1">
      <alignment horizontal="center" vertical="top"/>
    </xf>
    <xf numFmtId="0" fontId="14" fillId="0" borderId="51" xfId="124" applyFont="1" applyBorder="1" applyAlignment="1">
      <alignment horizontal="left" vertical="top"/>
    </xf>
    <xf numFmtId="0" fontId="9" fillId="0" borderId="89" xfId="124" applyFont="1" applyBorder="1" applyAlignment="1">
      <alignment horizontal="center" vertical="top" textRotation="255"/>
    </xf>
    <xf numFmtId="0" fontId="9" fillId="0" borderId="93" xfId="124" applyFont="1" applyBorder="1" applyAlignment="1">
      <alignment horizontal="center" vertical="top" textRotation="255"/>
    </xf>
    <xf numFmtId="0" fontId="9" fillId="0" borderId="96" xfId="124" applyFont="1" applyBorder="1" applyAlignment="1">
      <alignment horizontal="center" vertical="top" textRotation="255"/>
    </xf>
    <xf numFmtId="0" fontId="9" fillId="0" borderId="88" xfId="124" applyFont="1" applyBorder="1" applyAlignment="1">
      <alignment horizontal="distributed" vertical="top" wrapText="1"/>
    </xf>
    <xf numFmtId="0" fontId="1" fillId="0" borderId="92" xfId="124" applyBorder="1" applyAlignment="1">
      <alignment horizontal="distributed" vertical="top" wrapText="1"/>
    </xf>
    <xf numFmtId="0" fontId="1" fillId="0" borderId="82" xfId="124" applyBorder="1" applyAlignment="1">
      <alignment horizontal="distributed" vertical="top" wrapText="1"/>
    </xf>
    <xf numFmtId="0" fontId="9" fillId="0" borderId="92" xfId="124" applyFont="1" applyBorder="1" applyAlignment="1">
      <alignment horizontal="distributed" vertical="top"/>
    </xf>
    <xf numFmtId="0" fontId="9" fillId="0" borderId="97" xfId="124" applyFont="1" applyBorder="1" applyAlignment="1">
      <alignment horizontal="left" vertical="top"/>
    </xf>
    <xf numFmtId="0" fontId="14" fillId="0" borderId="199" xfId="124" applyFont="1" applyBorder="1" applyAlignment="1">
      <alignment horizontal="left" vertical="top" wrapText="1"/>
    </xf>
    <xf numFmtId="0" fontId="1" fillId="0" borderId="95" xfId="124" applyBorder="1" applyAlignment="1">
      <alignment horizontal="distributed" vertical="top" wrapText="1"/>
    </xf>
    <xf numFmtId="0" fontId="9" fillId="0" borderId="14" xfId="124" applyFont="1" applyBorder="1" applyAlignment="1">
      <alignment horizontal="left" vertical="top" wrapText="1"/>
    </xf>
    <xf numFmtId="0" fontId="9" fillId="0" borderId="15" xfId="124" applyFont="1" applyBorder="1" applyAlignment="1">
      <alignment horizontal="left" vertical="top" wrapText="1"/>
    </xf>
    <xf numFmtId="0" fontId="9" fillId="0" borderId="0" xfId="124" applyFont="1" applyAlignment="1">
      <alignment horizontal="right" vertical="top"/>
    </xf>
    <xf numFmtId="0" fontId="76" fillId="0" borderId="0" xfId="124" applyFont="1" applyAlignment="1">
      <alignment horizontal="right" vertical="top"/>
    </xf>
    <xf numFmtId="0" fontId="9" fillId="0" borderId="132" xfId="124" applyFont="1" applyBorder="1" applyAlignment="1">
      <alignment horizontal="center" vertical="center"/>
    </xf>
    <xf numFmtId="0" fontId="9" fillId="0" borderId="129" xfId="124" applyFont="1" applyBorder="1" applyAlignment="1">
      <alignment horizontal="center" vertical="center"/>
    </xf>
    <xf numFmtId="0" fontId="9" fillId="0" borderId="197" xfId="124" applyFont="1" applyBorder="1" applyAlignment="1">
      <alignment horizontal="center" vertical="center"/>
    </xf>
    <xf numFmtId="0" fontId="9" fillId="0" borderId="133" xfId="124" applyFont="1" applyBorder="1" applyAlignment="1">
      <alignment horizontal="center" vertical="center"/>
    </xf>
    <xf numFmtId="0" fontId="9" fillId="0" borderId="11" xfId="124" applyFont="1" applyBorder="1" applyAlignment="1">
      <alignment horizontal="center" vertical="center"/>
    </xf>
    <xf numFmtId="0" fontId="9" fillId="0" borderId="84" xfId="124" applyFont="1" applyBorder="1" applyAlignment="1">
      <alignment horizontal="center" vertical="center"/>
    </xf>
    <xf numFmtId="0" fontId="9" fillId="0" borderId="189" xfId="124" applyFont="1" applyBorder="1" applyAlignment="1">
      <alignment horizontal="center" vertical="center"/>
    </xf>
    <xf numFmtId="0" fontId="9" fillId="0" borderId="60" xfId="124" applyFont="1" applyBorder="1" applyAlignment="1">
      <alignment horizontal="center" vertical="center"/>
    </xf>
    <xf numFmtId="0" fontId="9" fillId="0" borderId="61" xfId="124" applyFont="1" applyBorder="1" applyAlignment="1">
      <alignment horizontal="center" vertical="center"/>
    </xf>
    <xf numFmtId="0" fontId="9" fillId="0" borderId="10" xfId="124" applyFont="1" applyBorder="1" applyAlignment="1">
      <alignment horizontal="center" vertical="center" wrapText="1"/>
    </xf>
    <xf numFmtId="0" fontId="9" fillId="0" borderId="14" xfId="124" applyFont="1" applyBorder="1" applyAlignment="1">
      <alignment horizontal="center" vertical="center" wrapText="1"/>
    </xf>
    <xf numFmtId="0" fontId="9" fillId="0" borderId="98" xfId="124" applyFont="1" applyBorder="1" applyAlignment="1">
      <alignment horizontal="center" vertical="center" wrapText="1"/>
    </xf>
    <xf numFmtId="0" fontId="9" fillId="0" borderId="99" xfId="124" applyFont="1" applyBorder="1" applyAlignment="1">
      <alignment horizontal="center" vertical="center" wrapText="1"/>
    </xf>
    <xf numFmtId="0" fontId="9" fillId="0" borderId="10" xfId="124" applyFont="1" applyBorder="1" applyAlignment="1">
      <alignment horizontal="center" vertical="center"/>
    </xf>
    <xf numFmtId="0" fontId="9" fillId="0" borderId="14" xfId="124" applyFont="1" applyBorder="1" applyAlignment="1">
      <alignment horizontal="center" vertical="center"/>
    </xf>
    <xf numFmtId="0" fontId="9" fillId="0" borderId="98" xfId="124" applyFont="1" applyBorder="1" applyAlignment="1">
      <alignment horizontal="center" vertical="center"/>
    </xf>
    <xf numFmtId="0" fontId="9" fillId="0" borderId="99" xfId="124" applyFont="1" applyBorder="1" applyAlignment="1">
      <alignment horizontal="center" vertical="center"/>
    </xf>
    <xf numFmtId="0" fontId="9" fillId="0" borderId="48" xfId="124" applyFont="1" applyBorder="1" applyAlignment="1">
      <alignment horizontal="center" vertical="center"/>
    </xf>
    <xf numFmtId="0" fontId="9" fillId="0" borderId="102" xfId="124" applyFont="1" applyBorder="1" applyAlignment="1">
      <alignment horizontal="center" vertical="center"/>
    </xf>
    <xf numFmtId="0" fontId="9" fillId="0" borderId="32" xfId="124" applyFont="1" applyBorder="1" applyAlignment="1">
      <alignment horizontal="center" vertical="center"/>
    </xf>
    <xf numFmtId="0" fontId="9" fillId="0" borderId="196" xfId="124" applyFont="1" applyBorder="1" applyAlignment="1">
      <alignment horizontal="center" vertical="center"/>
    </xf>
    <xf numFmtId="0" fontId="9" fillId="0" borderId="194" xfId="124" applyFont="1" applyBorder="1" applyAlignment="1">
      <alignment horizontal="center" vertical="top" wrapText="1"/>
    </xf>
    <xf numFmtId="0" fontId="9" fillId="0" borderId="107" xfId="124" applyFont="1" applyBorder="1" applyAlignment="1">
      <alignment horizontal="center" vertical="top" wrapText="1"/>
    </xf>
    <xf numFmtId="0" fontId="9" fillId="0" borderId="195" xfId="124" applyFont="1" applyBorder="1" applyAlignment="1">
      <alignment horizontal="center" vertical="top" wrapText="1"/>
    </xf>
    <xf numFmtId="0" fontId="9" fillId="0" borderId="204" xfId="124" applyFont="1" applyBorder="1" applyAlignment="1">
      <alignment horizontal="center" vertical="top"/>
    </xf>
    <xf numFmtId="0" fontId="9" fillId="0" borderId="196" xfId="124" applyFont="1" applyBorder="1" applyAlignment="1">
      <alignment horizontal="center" vertical="top"/>
    </xf>
    <xf numFmtId="0" fontId="9" fillId="0" borderId="11" xfId="124" applyFont="1" applyBorder="1" applyAlignment="1">
      <alignment horizontal="distributed" vertical="top" wrapText="1"/>
    </xf>
    <xf numFmtId="0" fontId="9" fillId="0" borderId="11" xfId="124" applyFont="1" applyBorder="1" applyAlignment="1">
      <alignment horizontal="distributed" vertical="top"/>
    </xf>
    <xf numFmtId="0" fontId="14" fillId="0" borderId="78" xfId="124" applyFont="1" applyBorder="1" applyAlignment="1">
      <alignment vertical="top" wrapText="1"/>
    </xf>
    <xf numFmtId="0" fontId="14" fillId="0" borderId="48" xfId="124" applyFont="1" applyBorder="1" applyAlignment="1">
      <alignment vertical="top" wrapText="1"/>
    </xf>
    <xf numFmtId="0" fontId="9" fillId="0" borderId="56" xfId="124" applyFont="1" applyBorder="1" applyAlignment="1">
      <alignment horizontal="center" vertical="top" wrapText="1"/>
    </xf>
    <xf numFmtId="0" fontId="9" fillId="0" borderId="92" xfId="124" applyFont="1" applyBorder="1" applyAlignment="1">
      <alignment horizontal="center" vertical="top" wrapText="1"/>
    </xf>
    <xf numFmtId="0" fontId="9" fillId="0" borderId="82" xfId="124" applyFont="1" applyBorder="1" applyAlignment="1">
      <alignment horizontal="center" vertical="top" wrapText="1"/>
    </xf>
    <xf numFmtId="0" fontId="9" fillId="0" borderId="108" xfId="124" applyFont="1" applyBorder="1" applyAlignment="1">
      <alignment horizontal="center" vertical="top" wrapText="1"/>
    </xf>
    <xf numFmtId="0" fontId="9" fillId="0" borderId="22" xfId="124" applyFont="1" applyBorder="1" applyAlignment="1">
      <alignment horizontal="left" vertical="top" wrapText="1"/>
    </xf>
    <xf numFmtId="0" fontId="14" fillId="0" borderId="64" xfId="124" applyFont="1" applyBorder="1" applyAlignment="1">
      <alignment vertical="top" wrapText="1"/>
    </xf>
    <xf numFmtId="0" fontId="9" fillId="0" borderId="89" xfId="124" applyFont="1" applyBorder="1" applyAlignment="1">
      <alignment horizontal="center" vertical="center" textRotation="255" shrinkToFit="1"/>
    </xf>
    <xf numFmtId="0" fontId="9" fillId="0" borderId="93" xfId="124" applyFont="1" applyBorder="1" applyAlignment="1">
      <alignment horizontal="center" vertical="center" textRotation="255" shrinkToFit="1"/>
    </xf>
    <xf numFmtId="0" fontId="9" fillId="0" borderId="96" xfId="124" applyFont="1" applyBorder="1" applyAlignment="1">
      <alignment horizontal="center" vertical="center" textRotation="255" shrinkToFit="1"/>
    </xf>
    <xf numFmtId="0" fontId="9" fillId="0" borderId="202" xfId="124" applyFont="1" applyBorder="1" applyAlignment="1">
      <alignment horizontal="distributed" vertical="top" wrapText="1"/>
    </xf>
    <xf numFmtId="0" fontId="9" fillId="0" borderId="200" xfId="124" applyFont="1" applyBorder="1" applyAlignment="1">
      <alignment horizontal="distributed" vertical="top"/>
    </xf>
    <xf numFmtId="0" fontId="9" fillId="0" borderId="202" xfId="124" applyFont="1" applyBorder="1" applyAlignment="1">
      <alignment horizontal="distributed" vertical="top"/>
    </xf>
    <xf numFmtId="0" fontId="9" fillId="0" borderId="97" xfId="124" applyFont="1" applyBorder="1" applyAlignment="1">
      <alignment horizontal="left" vertical="top" wrapText="1"/>
    </xf>
    <xf numFmtId="0" fontId="14" fillId="0" borderId="203" xfId="124" applyFont="1" applyBorder="1" applyAlignment="1">
      <alignment vertical="top" wrapText="1"/>
    </xf>
    <xf numFmtId="0" fontId="9" fillId="0" borderId="202" xfId="124" applyFont="1" applyBorder="1" applyAlignment="1">
      <alignment horizontal="center" vertical="top"/>
    </xf>
    <xf numFmtId="0" fontId="9" fillId="0" borderId="11" xfId="124" applyFont="1" applyBorder="1" applyAlignment="1">
      <alignment horizontal="center" vertical="top"/>
    </xf>
    <xf numFmtId="0" fontId="14" fillId="0" borderId="51" xfId="124" applyFont="1" applyBorder="1" applyAlignment="1">
      <alignment vertical="top" wrapText="1"/>
    </xf>
    <xf numFmtId="0" fontId="9" fillId="0" borderId="94" xfId="124" applyFont="1" applyBorder="1" applyAlignment="1">
      <alignment horizontal="left" vertical="top" wrapText="1"/>
    </xf>
    <xf numFmtId="0" fontId="14" fillId="0" borderId="122" xfId="124" applyFont="1" applyBorder="1" applyAlignment="1">
      <alignment vertical="top" wrapText="1"/>
    </xf>
    <xf numFmtId="0" fontId="9" fillId="0" borderId="95" xfId="124" applyFont="1" applyBorder="1" applyAlignment="1">
      <alignment horizontal="center" vertical="top" wrapText="1"/>
    </xf>
    <xf numFmtId="0" fontId="9" fillId="0" borderId="100" xfId="124" applyFont="1" applyBorder="1" applyAlignment="1">
      <alignment horizontal="distributed" vertical="top" wrapText="1"/>
    </xf>
    <xf numFmtId="0" fontId="9" fillId="0" borderId="56" xfId="124" applyFont="1" applyBorder="1" applyAlignment="1">
      <alignment horizontal="distributed" vertical="top"/>
    </xf>
    <xf numFmtId="0" fontId="9" fillId="0" borderId="100" xfId="124" applyFont="1" applyBorder="1" applyAlignment="1">
      <alignment horizontal="distributed" vertical="top"/>
    </xf>
    <xf numFmtId="0" fontId="14" fillId="0" borderId="12" xfId="124" applyFont="1" applyBorder="1" applyAlignment="1">
      <alignment horizontal="left" wrapText="1"/>
    </xf>
    <xf numFmtId="0" fontId="14" fillId="0" borderId="51" xfId="124" applyFont="1" applyBorder="1" applyAlignment="1">
      <alignment horizontal="left" wrapText="1"/>
    </xf>
    <xf numFmtId="0" fontId="9" fillId="0" borderId="99" xfId="124" applyFont="1" applyBorder="1" applyAlignment="1">
      <alignment horizontal="left" vertical="top" wrapText="1"/>
    </xf>
    <xf numFmtId="0" fontId="9" fillId="0" borderId="98" xfId="124" applyFont="1" applyBorder="1" applyAlignment="1">
      <alignment horizontal="left" vertical="top"/>
    </xf>
    <xf numFmtId="0" fontId="9" fillId="0" borderId="102" xfId="124" applyFont="1" applyBorder="1" applyAlignment="1">
      <alignment horizontal="left" vertical="top"/>
    </xf>
    <xf numFmtId="0" fontId="9" fillId="0" borderId="50" xfId="124" applyFont="1" applyBorder="1" applyAlignment="1">
      <alignment horizontal="distributed" vertical="top" wrapText="1"/>
    </xf>
    <xf numFmtId="0" fontId="9" fillId="0" borderId="0" xfId="124" applyFont="1" applyAlignment="1">
      <alignment horizontal="distributed" vertical="top" wrapText="1"/>
    </xf>
    <xf numFmtId="0" fontId="9" fillId="0" borderId="56" xfId="123" applyFont="1" applyBorder="1" applyAlignment="1">
      <alignment horizontal="distributed" vertical="top" wrapText="1"/>
    </xf>
    <xf numFmtId="0" fontId="9" fillId="0" borderId="95" xfId="123" applyFont="1" applyBorder="1" applyAlignment="1">
      <alignment horizontal="distributed" vertical="top" wrapText="1"/>
    </xf>
    <xf numFmtId="0" fontId="9" fillId="0" borderId="95" xfId="135" applyFont="1" applyBorder="1" applyAlignment="1">
      <alignment horizontal="center" vertical="top"/>
    </xf>
    <xf numFmtId="0" fontId="9" fillId="0" borderId="195" xfId="135" applyFont="1" applyBorder="1" applyAlignment="1">
      <alignment horizontal="center" vertical="top"/>
    </xf>
    <xf numFmtId="0" fontId="14" fillId="0" borderId="49" xfId="135" applyFont="1" applyBorder="1" applyAlignment="1">
      <alignment horizontal="left" vertical="top" wrapText="1"/>
    </xf>
    <xf numFmtId="0" fontId="14" fillId="0" borderId="117" xfId="135" applyFont="1" applyBorder="1" applyAlignment="1">
      <alignment horizontal="left" vertical="top" wrapText="1"/>
    </xf>
    <xf numFmtId="0" fontId="9" fillId="0" borderId="14" xfId="135" applyFont="1" applyBorder="1" applyAlignment="1">
      <alignment horizontal="left" vertical="top"/>
    </xf>
    <xf numFmtId="0" fontId="9" fillId="0" borderId="15" xfId="135" applyFont="1" applyBorder="1" applyAlignment="1">
      <alignment horizontal="left" vertical="top"/>
    </xf>
    <xf numFmtId="0" fontId="14" fillId="0" borderId="115" xfId="135" applyFont="1" applyBorder="1" applyAlignment="1">
      <alignment horizontal="left" vertical="top" wrapText="1"/>
    </xf>
    <xf numFmtId="0" fontId="14" fillId="0" borderId="106" xfId="135" applyFont="1" applyBorder="1" applyAlignment="1">
      <alignment horizontal="left" vertical="top" wrapText="1"/>
    </xf>
    <xf numFmtId="0" fontId="9" fillId="0" borderId="89" xfId="135" applyFont="1" applyBorder="1" applyAlignment="1">
      <alignment horizontal="center" vertical="top" textRotation="255"/>
    </xf>
    <xf numFmtId="0" fontId="9" fillId="0" borderId="93" xfId="135" applyFont="1" applyBorder="1" applyAlignment="1">
      <alignment horizontal="center" vertical="top" textRotation="255"/>
    </xf>
    <xf numFmtId="0" fontId="9" fillId="0" borderId="96" xfId="135" applyFont="1" applyBorder="1" applyAlignment="1">
      <alignment horizontal="center" vertical="top" textRotation="255"/>
    </xf>
    <xf numFmtId="0" fontId="9" fillId="0" borderId="88" xfId="123" applyFont="1" applyBorder="1" applyAlignment="1">
      <alignment horizontal="distributed" vertical="top" wrapText="1"/>
    </xf>
    <xf numFmtId="0" fontId="9" fillId="0" borderId="11" xfId="135" applyFont="1" applyBorder="1" applyAlignment="1">
      <alignment horizontal="distributed" vertical="top" wrapText="1"/>
    </xf>
    <xf numFmtId="0" fontId="78" fillId="0" borderId="11" xfId="135" applyBorder="1" applyAlignment="1">
      <alignment horizontal="distributed" vertical="top" wrapText="1"/>
    </xf>
    <xf numFmtId="0" fontId="78" fillId="0" borderId="11" xfId="135" applyBorder="1" applyAlignment="1">
      <alignment vertical="top" wrapText="1"/>
    </xf>
    <xf numFmtId="0" fontId="78" fillId="0" borderId="200" xfId="135" applyBorder="1" applyAlignment="1">
      <alignment vertical="top" wrapText="1"/>
    </xf>
    <xf numFmtId="0" fontId="9" fillId="0" borderId="88" xfId="135" applyFont="1" applyBorder="1" applyAlignment="1">
      <alignment horizontal="distributed" vertical="top" wrapText="1"/>
    </xf>
    <xf numFmtId="0" fontId="9" fillId="0" borderId="92" xfId="135" applyFont="1" applyBorder="1" applyAlignment="1">
      <alignment horizontal="distributed" vertical="top" wrapText="1"/>
    </xf>
    <xf numFmtId="0" fontId="78" fillId="0" borderId="92" xfId="135" applyBorder="1" applyAlignment="1">
      <alignment horizontal="distributed" vertical="top" wrapText="1"/>
    </xf>
    <xf numFmtId="0" fontId="78" fillId="0" borderId="82" xfId="135" applyBorder="1" applyAlignment="1">
      <alignment horizontal="distributed" vertical="top" wrapText="1"/>
    </xf>
    <xf numFmtId="0" fontId="9" fillId="0" borderId="97" xfId="135" applyFont="1" applyBorder="1" applyAlignment="1">
      <alignment horizontal="left" vertical="top"/>
    </xf>
    <xf numFmtId="0" fontId="14" fillId="0" borderId="199" xfId="135" applyFont="1" applyBorder="1" applyAlignment="1">
      <alignment horizontal="left" vertical="top"/>
    </xf>
    <xf numFmtId="0" fontId="14" fillId="0" borderId="51" xfId="135" applyFont="1" applyBorder="1" applyAlignment="1">
      <alignment horizontal="left" vertical="top"/>
    </xf>
    <xf numFmtId="0" fontId="9" fillId="0" borderId="94" xfId="135" applyFont="1" applyBorder="1" applyAlignment="1">
      <alignment horizontal="left" vertical="top"/>
    </xf>
    <xf numFmtId="0" fontId="9" fillId="0" borderId="56" xfId="135" applyFont="1" applyBorder="1" applyAlignment="1">
      <alignment horizontal="distributed" vertical="top" wrapText="1"/>
    </xf>
    <xf numFmtId="0" fontId="9" fillId="0" borderId="82" xfId="135" applyFont="1" applyBorder="1" applyAlignment="1">
      <alignment horizontal="distributed" vertical="top" wrapText="1"/>
    </xf>
    <xf numFmtId="0" fontId="9" fillId="0" borderId="22" xfId="135" applyFont="1" applyBorder="1" applyAlignment="1">
      <alignment horizontal="left" vertical="top"/>
    </xf>
    <xf numFmtId="0" fontId="9" fillId="0" borderId="198" xfId="135" applyFont="1" applyBorder="1" applyAlignment="1">
      <alignment horizontal="center" vertical="top"/>
    </xf>
    <xf numFmtId="0" fontId="9" fillId="0" borderId="0" xfId="135" applyFont="1" applyAlignment="1">
      <alignment horizontal="right" vertical="top"/>
    </xf>
    <xf numFmtId="0" fontId="76" fillId="0" borderId="0" xfId="135" applyFont="1" applyAlignment="1">
      <alignment horizontal="right" vertical="top"/>
    </xf>
    <xf numFmtId="0" fontId="9" fillId="0" borderId="88" xfId="135" applyFont="1" applyBorder="1" applyAlignment="1">
      <alignment horizontal="center" vertical="top"/>
    </xf>
    <xf numFmtId="0" fontId="9" fillId="0" borderId="132" xfId="135" applyFont="1" applyBorder="1" applyAlignment="1">
      <alignment horizontal="center" vertical="center"/>
    </xf>
    <xf numFmtId="0" fontId="9" fillId="0" borderId="129" xfId="135" applyFont="1" applyBorder="1" applyAlignment="1">
      <alignment horizontal="center" vertical="center"/>
    </xf>
    <xf numFmtId="0" fontId="9" fillId="0" borderId="197" xfId="135" applyFont="1" applyBorder="1" applyAlignment="1">
      <alignment horizontal="center" vertical="center"/>
    </xf>
    <xf numFmtId="0" fontId="9" fillId="0" borderId="133" xfId="135" applyFont="1" applyBorder="1" applyAlignment="1">
      <alignment horizontal="center" vertical="center"/>
    </xf>
    <xf numFmtId="0" fontId="9" fillId="0" borderId="11" xfId="135" applyFont="1" applyBorder="1" applyAlignment="1">
      <alignment horizontal="center" vertical="center"/>
    </xf>
    <xf numFmtId="0" fontId="9" fillId="0" borderId="84" xfId="135" applyFont="1" applyBorder="1" applyAlignment="1">
      <alignment horizontal="center" vertical="center"/>
    </xf>
    <xf numFmtId="0" fontId="9" fillId="0" borderId="133" xfId="135" applyFont="1" applyBorder="1" applyAlignment="1">
      <alignment horizontal="center" vertical="center" wrapText="1"/>
    </xf>
    <xf numFmtId="0" fontId="9" fillId="0" borderId="11" xfId="135" applyFont="1" applyBorder="1" applyAlignment="1">
      <alignment horizontal="center" vertical="center" wrapText="1"/>
    </xf>
    <xf numFmtId="0" fontId="9" fillId="0" borderId="84" xfId="135" applyFont="1" applyBorder="1" applyAlignment="1">
      <alignment horizontal="center" vertical="center" wrapText="1"/>
    </xf>
    <xf numFmtId="0" fontId="9" fillId="0" borderId="189" xfId="135" applyFont="1" applyBorder="1" applyAlignment="1">
      <alignment horizontal="center" vertical="center"/>
    </xf>
    <xf numFmtId="0" fontId="9" fillId="0" borderId="60" xfId="135" applyFont="1" applyBorder="1" applyAlignment="1">
      <alignment horizontal="center" vertical="center"/>
    </xf>
    <xf numFmtId="0" fontId="9" fillId="0" borderId="61" xfId="135" applyFont="1" applyBorder="1" applyAlignment="1">
      <alignment horizontal="center" vertical="center"/>
    </xf>
    <xf numFmtId="0" fontId="9" fillId="0" borderId="10" xfId="135" applyFont="1" applyBorder="1" applyAlignment="1">
      <alignment horizontal="center" vertical="center" wrapText="1"/>
    </xf>
    <xf numFmtId="0" fontId="9" fillId="0" borderId="14" xfId="135" applyFont="1" applyBorder="1" applyAlignment="1">
      <alignment horizontal="center" vertical="center" wrapText="1"/>
    </xf>
    <xf numFmtId="0" fontId="9" fillId="0" borderId="98" xfId="135" applyFont="1" applyBorder="1" applyAlignment="1">
      <alignment horizontal="center" vertical="center" wrapText="1"/>
    </xf>
    <xf numFmtId="0" fontId="9" fillId="0" borderId="99" xfId="135" applyFont="1" applyBorder="1" applyAlignment="1">
      <alignment horizontal="center" vertical="center" wrapText="1"/>
    </xf>
    <xf numFmtId="0" fontId="9" fillId="0" borderId="10" xfId="135" applyFont="1" applyBorder="1" applyAlignment="1">
      <alignment horizontal="center" vertical="center"/>
    </xf>
    <xf numFmtId="0" fontId="9" fillId="0" borderId="14" xfId="135" applyFont="1" applyBorder="1" applyAlignment="1">
      <alignment horizontal="center" vertical="center"/>
    </xf>
    <xf numFmtId="0" fontId="9" fillId="0" borderId="98" xfId="135" applyFont="1" applyBorder="1" applyAlignment="1">
      <alignment horizontal="center" vertical="center"/>
    </xf>
    <xf numFmtId="0" fontId="9" fillId="0" borderId="99" xfId="135" applyFont="1" applyBorder="1" applyAlignment="1">
      <alignment horizontal="center" vertical="center"/>
    </xf>
    <xf numFmtId="0" fontId="9" fillId="0" borderId="48" xfId="135" applyFont="1" applyBorder="1" applyAlignment="1">
      <alignment horizontal="center" vertical="center"/>
    </xf>
    <xf numFmtId="0" fontId="9" fillId="0" borderId="102" xfId="135" applyFont="1" applyBorder="1" applyAlignment="1">
      <alignment horizontal="center" vertical="center"/>
    </xf>
    <xf numFmtId="0" fontId="9" fillId="0" borderId="32" xfId="135" applyFont="1" applyBorder="1" applyAlignment="1">
      <alignment horizontal="center" vertical="center"/>
    </xf>
    <xf numFmtId="0" fontId="9" fillId="0" borderId="196" xfId="135" applyFont="1" applyBorder="1" applyAlignment="1">
      <alignment horizontal="center" vertical="center"/>
    </xf>
    <xf numFmtId="0" fontId="9" fillId="0" borderId="95" xfId="124" applyFont="1" applyBorder="1" applyAlignment="1">
      <alignment horizontal="center" vertical="top"/>
    </xf>
    <xf numFmtId="0" fontId="9" fillId="0" borderId="99" xfId="124" applyFont="1" applyBorder="1" applyAlignment="1">
      <alignment horizontal="left" vertical="top"/>
    </xf>
    <xf numFmtId="0" fontId="14" fillId="0" borderId="102" xfId="124" applyFont="1" applyBorder="1" applyAlignment="1">
      <alignment horizontal="left" vertical="top" wrapText="1"/>
    </xf>
    <xf numFmtId="0" fontId="9" fillId="0" borderId="89" xfId="124" applyFont="1" applyBorder="1" applyAlignment="1">
      <alignment horizontal="center" vertical="center" textRotation="255"/>
    </xf>
    <xf numFmtId="0" fontId="9" fillId="0" borderId="93" xfId="124" applyFont="1" applyBorder="1" applyAlignment="1">
      <alignment horizontal="center" vertical="center" textRotation="255"/>
    </xf>
    <xf numFmtId="0" fontId="9" fillId="0" borderId="96" xfId="124" applyFont="1" applyBorder="1" applyAlignment="1">
      <alignment horizontal="center" vertical="center" textRotation="255"/>
    </xf>
    <xf numFmtId="0" fontId="11" fillId="0" borderId="92" xfId="124" applyFont="1" applyBorder="1" applyAlignment="1">
      <alignment horizontal="distributed" vertical="top" wrapText="1"/>
    </xf>
    <xf numFmtId="0" fontId="11" fillId="0" borderId="95" xfId="124" applyFont="1" applyBorder="1" applyAlignment="1">
      <alignment horizontal="distributed" vertical="top" wrapText="1"/>
    </xf>
    <xf numFmtId="0" fontId="9" fillId="0" borderId="87" xfId="124" applyFont="1" applyBorder="1" applyAlignment="1">
      <alignment horizontal="distributed" vertical="top" wrapText="1"/>
    </xf>
    <xf numFmtId="0" fontId="11" fillId="0" borderId="97" xfId="124" applyFont="1" applyBorder="1" applyAlignment="1">
      <alignment horizontal="distributed" vertical="top" wrapText="1"/>
    </xf>
    <xf numFmtId="0" fontId="11" fillId="0" borderId="12" xfId="124" applyFont="1" applyBorder="1" applyAlignment="1">
      <alignment horizontal="distributed" vertical="top" wrapText="1"/>
    </xf>
    <xf numFmtId="0" fontId="11" fillId="0" borderId="15" xfId="124" applyFont="1" applyBorder="1" applyAlignment="1">
      <alignment horizontal="distributed" vertical="top" wrapText="1"/>
    </xf>
    <xf numFmtId="0" fontId="11" fillId="0" borderId="76" xfId="124" applyFont="1" applyBorder="1" applyAlignment="1">
      <alignment horizontal="distributed" vertical="top" wrapText="1"/>
    </xf>
    <xf numFmtId="0" fontId="11" fillId="0" borderId="94" xfId="124" applyFont="1" applyBorder="1" applyAlignment="1">
      <alignment horizontal="distributed" vertical="top" wrapText="1"/>
    </xf>
    <xf numFmtId="0" fontId="9" fillId="0" borderId="10" xfId="124" applyFont="1" applyBorder="1" applyAlignment="1">
      <alignment horizontal="distributed" vertical="top" wrapText="1"/>
    </xf>
    <xf numFmtId="0" fontId="9" fillId="0" borderId="14" xfId="124" applyFont="1" applyBorder="1" applyAlignment="1">
      <alignment horizontal="distributed" vertical="top" wrapText="1"/>
    </xf>
    <xf numFmtId="0" fontId="9" fillId="0" borderId="12" xfId="124" applyFont="1" applyBorder="1" applyAlignment="1">
      <alignment horizontal="distributed" vertical="top" wrapText="1"/>
    </xf>
    <xf numFmtId="0" fontId="9" fillId="0" borderId="15" xfId="124" applyFont="1" applyBorder="1" applyAlignment="1">
      <alignment horizontal="distributed" vertical="top" wrapText="1"/>
    </xf>
    <xf numFmtId="0" fontId="9" fillId="0" borderId="98" xfId="124" applyFont="1" applyBorder="1" applyAlignment="1">
      <alignment horizontal="distributed" vertical="top" wrapText="1"/>
    </xf>
    <xf numFmtId="0" fontId="9" fillId="0" borderId="99" xfId="124" applyFont="1" applyBorder="1" applyAlignment="1">
      <alignment horizontal="distributed" vertical="top" wrapText="1"/>
    </xf>
    <xf numFmtId="0" fontId="9" fillId="0" borderId="100" xfId="124" applyFont="1" applyBorder="1" applyAlignment="1">
      <alignment horizontal="center" vertical="top"/>
    </xf>
    <xf numFmtId="0" fontId="9" fillId="0" borderId="201" xfId="124" applyFont="1" applyBorder="1" applyAlignment="1">
      <alignment horizontal="center" vertical="top"/>
    </xf>
    <xf numFmtId="0" fontId="9" fillId="0" borderId="82" xfId="124" applyFont="1" applyBorder="1" applyAlignment="1">
      <alignment horizontal="distributed" vertical="top"/>
    </xf>
    <xf numFmtId="0" fontId="9" fillId="0" borderId="101" xfId="124" applyFont="1" applyBorder="1" applyAlignment="1">
      <alignment horizontal="center" vertical="top" textRotation="255"/>
    </xf>
    <xf numFmtId="0" fontId="11" fillId="0" borderId="82" xfId="124" applyFont="1" applyBorder="1" applyAlignment="1">
      <alignment horizontal="distributed" vertical="top" wrapText="1"/>
    </xf>
    <xf numFmtId="0" fontId="9" fillId="0" borderId="97" xfId="124" applyFont="1" applyBorder="1" applyAlignment="1">
      <alignment horizontal="distributed" vertical="top" wrapText="1"/>
    </xf>
    <xf numFmtId="0" fontId="9" fillId="0" borderId="13" xfId="124" applyFont="1" applyBorder="1" applyAlignment="1">
      <alignment horizontal="distributed" vertical="top" wrapText="1"/>
    </xf>
    <xf numFmtId="0" fontId="9" fillId="0" borderId="22" xfId="124" applyFont="1" applyBorder="1" applyAlignment="1">
      <alignment horizontal="distributed" vertical="top" wrapText="1"/>
    </xf>
    <xf numFmtId="0" fontId="9" fillId="0" borderId="56" xfId="124" applyFont="1" applyBorder="1" applyAlignment="1">
      <alignment horizontal="center" vertical="center" textRotation="255" wrapText="1"/>
    </xf>
    <xf numFmtId="0" fontId="9" fillId="0" borderId="92" xfId="124" applyFont="1" applyBorder="1" applyAlignment="1">
      <alignment horizontal="center" vertical="center" textRotation="255" wrapText="1"/>
    </xf>
    <xf numFmtId="0" fontId="9" fillId="0" borderId="100" xfId="124" applyFont="1" applyBorder="1" applyAlignment="1">
      <alignment horizontal="center" vertical="center" textRotation="255" wrapText="1"/>
    </xf>
    <xf numFmtId="0" fontId="9" fillId="0" borderId="62" xfId="124" applyFont="1" applyBorder="1" applyAlignment="1">
      <alignment horizontal="center" vertical="center"/>
    </xf>
    <xf numFmtId="0" fontId="9" fillId="0" borderId="63" xfId="124" applyFont="1" applyBorder="1" applyAlignment="1">
      <alignment horizontal="center" vertical="center"/>
    </xf>
    <xf numFmtId="0" fontId="9" fillId="0" borderId="12" xfId="124" applyFont="1" applyBorder="1" applyAlignment="1">
      <alignment horizontal="center" vertical="center"/>
    </xf>
    <xf numFmtId="0" fontId="9" fillId="0" borderId="15" xfId="124" applyFont="1" applyBorder="1" applyAlignment="1">
      <alignment horizontal="center" vertical="center"/>
    </xf>
    <xf numFmtId="0" fontId="11" fillId="0" borderId="13" xfId="124" applyFont="1" applyBorder="1" applyAlignment="1">
      <alignment horizontal="distributed" vertical="top" wrapText="1"/>
    </xf>
    <xf numFmtId="0" fontId="11" fillId="0" borderId="22" xfId="124" applyFont="1" applyBorder="1" applyAlignment="1">
      <alignment horizontal="distributed" vertical="top" wrapText="1"/>
    </xf>
    <xf numFmtId="0" fontId="11" fillId="0" borderId="14" xfId="124" applyFont="1" applyBorder="1" applyAlignment="1">
      <alignment horizontal="distributed" vertical="top" wrapText="1"/>
    </xf>
    <xf numFmtId="0" fontId="11" fillId="0" borderId="12" xfId="124" applyFont="1" applyBorder="1" applyAlignment="1">
      <alignment vertical="top" wrapText="1"/>
    </xf>
    <xf numFmtId="0" fontId="11" fillId="0" borderId="15" xfId="124" applyFont="1" applyBorder="1" applyAlignment="1">
      <alignment vertical="top" wrapText="1"/>
    </xf>
    <xf numFmtId="0" fontId="11" fillId="0" borderId="13" xfId="124" applyFont="1" applyBorder="1" applyAlignment="1">
      <alignment vertical="top" wrapText="1"/>
    </xf>
    <xf numFmtId="0" fontId="11" fillId="0" borderId="22" xfId="124" applyFont="1" applyBorder="1" applyAlignment="1">
      <alignment vertical="top" wrapText="1"/>
    </xf>
    <xf numFmtId="0" fontId="9" fillId="0" borderId="15" xfId="124" applyFont="1" applyBorder="1" applyAlignment="1">
      <alignment horizontal="center" vertical="top"/>
    </xf>
    <xf numFmtId="0" fontId="9" fillId="0" borderId="22" xfId="124" applyFont="1" applyBorder="1" applyAlignment="1">
      <alignment horizontal="center" vertical="top"/>
    </xf>
    <xf numFmtId="0" fontId="9" fillId="0" borderId="0" xfId="124" applyFont="1" applyAlignment="1">
      <alignment horizontal="left" vertical="top"/>
    </xf>
    <xf numFmtId="0" fontId="9" fillId="0" borderId="11" xfId="124" applyFont="1" applyBorder="1" applyAlignment="1">
      <alignment horizontal="center" vertical="top" textRotation="255" wrapText="1"/>
    </xf>
    <xf numFmtId="0" fontId="9" fillId="0" borderId="200" xfId="124" applyFont="1" applyBorder="1" applyAlignment="1">
      <alignment horizontal="center" vertical="top" textRotation="255" wrapText="1"/>
    </xf>
    <xf numFmtId="0" fontId="9" fillId="0" borderId="14" xfId="124" applyFont="1" applyBorder="1" applyAlignment="1">
      <alignment horizontal="center" vertical="top"/>
    </xf>
    <xf numFmtId="0" fontId="14" fillId="0" borderId="115" xfId="124" applyFont="1" applyBorder="1" applyAlignment="1">
      <alignment horizontal="left" vertical="top" wrapText="1"/>
    </xf>
    <xf numFmtId="0" fontId="14" fillId="0" borderId="106" xfId="124" applyFont="1" applyBorder="1" applyAlignment="1">
      <alignment horizontal="left" vertical="top" wrapText="1"/>
    </xf>
    <xf numFmtId="0" fontId="14" fillId="0" borderId="49" xfId="124" applyFont="1" applyBorder="1" applyAlignment="1">
      <alignment horizontal="left" vertical="top" wrapText="1"/>
    </xf>
    <xf numFmtId="0" fontId="9" fillId="0" borderId="94" xfId="124" applyFont="1" applyBorder="1" applyAlignment="1">
      <alignment horizontal="center" vertical="top"/>
    </xf>
    <xf numFmtId="0" fontId="9" fillId="0" borderId="76" xfId="124" applyFont="1" applyBorder="1" applyAlignment="1">
      <alignment horizontal="distributed" vertical="top" wrapText="1"/>
    </xf>
    <xf numFmtId="0" fontId="9" fillId="0" borderId="153" xfId="124" applyFont="1" applyBorder="1" applyAlignment="1">
      <alignment horizontal="distributed" vertical="top" wrapText="1"/>
    </xf>
    <xf numFmtId="0" fontId="9" fillId="0" borderId="97" xfId="124" applyFont="1" applyBorder="1" applyAlignment="1">
      <alignment horizontal="center" vertical="top"/>
    </xf>
    <xf numFmtId="0" fontId="9" fillId="0" borderId="46" xfId="124" applyFont="1" applyBorder="1" applyAlignment="1">
      <alignment horizontal="center" vertical="center"/>
    </xf>
    <xf numFmtId="0" fontId="9" fillId="0" borderId="0" xfId="124" applyFont="1" applyAlignment="1">
      <alignment horizontal="center" vertical="center"/>
    </xf>
    <xf numFmtId="0" fontId="9" fillId="0" borderId="205" xfId="124" applyFont="1" applyBorder="1" applyAlignment="1">
      <alignment horizontal="center" vertical="center"/>
    </xf>
    <xf numFmtId="0" fontId="35" fillId="0" borderId="0" xfId="128" applyFont="1" applyAlignment="1">
      <alignment horizontal="left" vertical="center"/>
    </xf>
    <xf numFmtId="0" fontId="35" fillId="36" borderId="0" xfId="128" applyFont="1" applyFill="1" applyAlignment="1">
      <alignment horizontal="left" vertical="center"/>
    </xf>
    <xf numFmtId="0" fontId="35" fillId="0" borderId="55" xfId="128" applyFont="1" applyBorder="1" applyAlignment="1">
      <alignment horizontal="left" vertical="center"/>
    </xf>
    <xf numFmtId="0" fontId="35" fillId="36" borderId="55" xfId="128" applyFont="1" applyFill="1" applyBorder="1" applyAlignment="1">
      <alignment horizontal="left" vertical="center"/>
    </xf>
    <xf numFmtId="0" fontId="35" fillId="0" borderId="21" xfId="128" applyFont="1" applyBorder="1" applyAlignment="1">
      <alignment horizontal="left" vertical="center"/>
    </xf>
    <xf numFmtId="0" fontId="35" fillId="0" borderId="52" xfId="128" applyFont="1" applyBorder="1" applyAlignment="1">
      <alignment horizontal="left" vertical="center"/>
    </xf>
    <xf numFmtId="0" fontId="35" fillId="0" borderId="32" xfId="128" applyFont="1" applyBorder="1" applyAlignment="1">
      <alignment horizontal="left" vertical="center"/>
    </xf>
    <xf numFmtId="0" fontId="35" fillId="0" borderId="10" xfId="128" applyFont="1" applyBorder="1" applyAlignment="1">
      <alignment horizontal="left" vertical="top"/>
    </xf>
    <xf numFmtId="0" fontId="35" fillId="0" borderId="50" xfId="128" applyFont="1" applyBorder="1" applyAlignment="1">
      <alignment horizontal="left" vertical="top"/>
    </xf>
    <xf numFmtId="0" fontId="35" fillId="0" borderId="14" xfId="128" applyFont="1" applyBorder="1" applyAlignment="1">
      <alignment horizontal="left" vertical="top"/>
    </xf>
    <xf numFmtId="0" fontId="35" fillId="0" borderId="12" xfId="128" applyFont="1" applyBorder="1" applyAlignment="1">
      <alignment horizontal="left" vertical="top"/>
    </xf>
    <xf numFmtId="0" fontId="35" fillId="0" borderId="0" xfId="128" applyFont="1" applyAlignment="1">
      <alignment horizontal="left" vertical="top"/>
    </xf>
    <xf numFmtId="0" fontId="35" fillId="0" borderId="15" xfId="128" applyFont="1" applyBorder="1" applyAlignment="1">
      <alignment horizontal="left" vertical="top"/>
    </xf>
    <xf numFmtId="0" fontId="35" fillId="0" borderId="13" xfId="128" applyFont="1" applyBorder="1" applyAlignment="1">
      <alignment horizontal="left" vertical="top"/>
    </xf>
    <xf numFmtId="0" fontId="35" fillId="0" borderId="55" xfId="128" applyFont="1" applyBorder="1" applyAlignment="1">
      <alignment horizontal="left" vertical="top"/>
    </xf>
    <xf numFmtId="0" fontId="35" fillId="0" borderId="22" xfId="128" applyFont="1" applyBorder="1" applyAlignment="1">
      <alignment horizontal="left" vertical="top"/>
    </xf>
    <xf numFmtId="0" fontId="35" fillId="0" borderId="21" xfId="128" applyFont="1" applyBorder="1" applyAlignment="1">
      <alignment horizontal="center" vertical="center"/>
    </xf>
    <xf numFmtId="0" fontId="35" fillId="0" borderId="52" xfId="128" applyFont="1" applyBorder="1" applyAlignment="1">
      <alignment horizontal="center" vertical="center"/>
    </xf>
    <xf numFmtId="0" fontId="35" fillId="0" borderId="32" xfId="128" applyFont="1" applyBorder="1" applyAlignment="1">
      <alignment horizontal="center" vertical="center"/>
    </xf>
    <xf numFmtId="0" fontId="35" fillId="0" borderId="21" xfId="128" applyFont="1" applyBorder="1" applyAlignment="1">
      <alignment horizontal="center" vertical="center" justifyLastLine="1"/>
    </xf>
    <xf numFmtId="0" fontId="35" fillId="0" borderId="52" xfId="128" applyFont="1" applyBorder="1" applyAlignment="1">
      <alignment horizontal="center" vertical="center" justifyLastLine="1"/>
    </xf>
    <xf numFmtId="0" fontId="35" fillId="0" borderId="32" xfId="128" applyFont="1" applyBorder="1" applyAlignment="1">
      <alignment horizontal="center" vertical="center" justifyLastLine="1"/>
    </xf>
    <xf numFmtId="191" fontId="35" fillId="33" borderId="0" xfId="128" applyNumberFormat="1" applyFont="1" applyFill="1" applyAlignment="1">
      <alignment horizontal="left" vertical="center"/>
    </xf>
    <xf numFmtId="191" fontId="35" fillId="36" borderId="0" xfId="128" applyNumberFormat="1" applyFont="1" applyFill="1" applyAlignment="1">
      <alignment horizontal="left" vertical="center"/>
    </xf>
    <xf numFmtId="0" fontId="35" fillId="0" borderId="0" xfId="128" applyFont="1" applyAlignment="1">
      <alignment horizontal="center" vertical="center"/>
    </xf>
    <xf numFmtId="0" fontId="35" fillId="33" borderId="0" xfId="128" applyFont="1" applyFill="1" applyAlignment="1" applyProtection="1">
      <alignment horizontal="left" vertical="center"/>
      <protection locked="0"/>
    </xf>
    <xf numFmtId="0" fontId="35" fillId="36" borderId="0" xfId="128" applyFont="1" applyFill="1" applyAlignment="1">
      <alignment horizontal="left" vertical="top" wrapText="1" shrinkToFit="1"/>
    </xf>
    <xf numFmtId="0" fontId="35" fillId="36" borderId="0" xfId="128" applyFont="1" applyFill="1" applyAlignment="1">
      <alignment horizontal="left" vertical="top" wrapText="1"/>
    </xf>
    <xf numFmtId="0" fontId="85" fillId="0" borderId="0" xfId="128" applyFont="1" applyAlignment="1">
      <alignment horizontal="center" vertical="center"/>
    </xf>
    <xf numFmtId="0" fontId="21" fillId="0" borderId="0" xfId="128" applyFont="1" applyAlignment="1">
      <alignment horizontal="center" vertical="center"/>
    </xf>
    <xf numFmtId="0" fontId="35" fillId="33" borderId="0" xfId="128" applyFont="1" applyFill="1" applyAlignment="1" applyProtection="1">
      <alignment horizontal="center" vertical="center"/>
      <protection locked="0"/>
    </xf>
    <xf numFmtId="0" fontId="85" fillId="0" borderId="0" xfId="52" applyFont="1" applyAlignment="1">
      <alignment horizontal="center" vertical="center"/>
    </xf>
    <xf numFmtId="0" fontId="21" fillId="0" borderId="0" xfId="52" applyFont="1" applyAlignment="1">
      <alignment horizontal="center" vertical="center"/>
    </xf>
    <xf numFmtId="0" fontId="35" fillId="33" borderId="0" xfId="52" applyFont="1" applyFill="1" applyAlignment="1">
      <alignment horizontal="center" vertical="center"/>
    </xf>
    <xf numFmtId="0" fontId="35" fillId="36" borderId="0" xfId="52" applyFont="1" applyFill="1" applyAlignment="1" applyProtection="1">
      <alignment horizontal="left" vertical="top" wrapText="1"/>
      <protection locked="0"/>
    </xf>
    <xf numFmtId="0" fontId="35" fillId="36" borderId="0" xfId="52" applyFont="1" applyFill="1" applyAlignment="1" applyProtection="1">
      <alignment horizontal="left" vertical="top" wrapText="1" shrinkToFit="1"/>
      <protection locked="0"/>
    </xf>
    <xf numFmtId="0" fontId="35" fillId="0" borderId="0" xfId="52" applyFont="1" applyAlignment="1">
      <alignment horizontal="center" vertical="center"/>
    </xf>
    <xf numFmtId="0" fontId="35" fillId="33" borderId="0" xfId="52" applyFont="1" applyFill="1" applyAlignment="1">
      <alignment horizontal="left" vertical="center"/>
    </xf>
    <xf numFmtId="0" fontId="35" fillId="0" borderId="21" xfId="52" applyFont="1" applyBorder="1" applyAlignment="1">
      <alignment vertical="center"/>
    </xf>
    <xf numFmtId="0" fontId="35" fillId="0" borderId="52" xfId="52" applyFont="1" applyBorder="1" applyAlignment="1">
      <alignment vertical="center"/>
    </xf>
    <xf numFmtId="0" fontId="35" fillId="0" borderId="32" xfId="52" applyFont="1" applyBorder="1" applyAlignment="1">
      <alignment vertical="center"/>
    </xf>
    <xf numFmtId="0" fontId="35" fillId="0" borderId="10" xfId="52" applyFont="1" applyBorder="1" applyAlignment="1">
      <alignment horizontal="left" vertical="top"/>
    </xf>
    <xf numFmtId="0" fontId="35" fillId="0" borderId="50" xfId="52" applyFont="1" applyBorder="1" applyAlignment="1">
      <alignment horizontal="left" vertical="top"/>
    </xf>
    <xf numFmtId="0" fontId="35" fillId="0" borderId="14" xfId="52" applyFont="1" applyBorder="1" applyAlignment="1">
      <alignment horizontal="left" vertical="top"/>
    </xf>
    <xf numFmtId="0" fontId="35" fillId="0" borderId="12" xfId="52" applyFont="1" applyBorder="1" applyAlignment="1">
      <alignment horizontal="left" vertical="top"/>
    </xf>
    <xf numFmtId="0" fontId="35" fillId="0" borderId="0" xfId="52" applyFont="1" applyAlignment="1">
      <alignment horizontal="left" vertical="top"/>
    </xf>
    <xf numFmtId="0" fontId="35" fillId="0" borderId="15" xfId="52" applyFont="1" applyBorder="1" applyAlignment="1">
      <alignment horizontal="left" vertical="top"/>
    </xf>
    <xf numFmtId="0" fontId="35" fillId="0" borderId="13" xfId="52" applyFont="1" applyBorder="1" applyAlignment="1">
      <alignment horizontal="left" vertical="top"/>
    </xf>
    <xf numFmtId="0" fontId="35" fillId="0" borderId="55" xfId="52" applyFont="1" applyBorder="1" applyAlignment="1">
      <alignment horizontal="left" vertical="top"/>
    </xf>
    <xf numFmtId="0" fontId="35" fillId="0" borderId="22" xfId="52" applyFont="1" applyBorder="1" applyAlignment="1">
      <alignment horizontal="left" vertical="top"/>
    </xf>
    <xf numFmtId="0" fontId="35" fillId="0" borderId="21" xfId="52" applyFont="1" applyBorder="1" applyAlignment="1">
      <alignment horizontal="distributed" vertical="center" justifyLastLine="1"/>
    </xf>
    <xf numFmtId="0" fontId="35" fillId="0" borderId="52" xfId="52" applyFont="1" applyBorder="1" applyAlignment="1">
      <alignment horizontal="distributed" vertical="center" justifyLastLine="1"/>
    </xf>
    <xf numFmtId="0" fontId="128" fillId="0" borderId="32" xfId="52" applyBorder="1" applyAlignment="1">
      <alignment horizontal="distributed" justifyLastLine="1"/>
    </xf>
    <xf numFmtId="0" fontId="35" fillId="0" borderId="11" xfId="52" applyFont="1" applyBorder="1" applyAlignment="1">
      <alignment vertical="center"/>
    </xf>
    <xf numFmtId="0" fontId="128" fillId="0" borderId="11" xfId="52" applyBorder="1"/>
    <xf numFmtId="191" fontId="128" fillId="33" borderId="0" xfId="52" applyNumberFormat="1" applyFill="1" applyAlignment="1" applyProtection="1">
      <alignment horizontal="left" vertical="center"/>
      <protection locked="0"/>
    </xf>
    <xf numFmtId="191" fontId="128" fillId="36" borderId="0" xfId="52" applyNumberFormat="1" applyFill="1" applyAlignment="1" applyProtection="1">
      <alignment horizontal="left" vertical="center"/>
      <protection locked="0"/>
    </xf>
    <xf numFmtId="0" fontId="35" fillId="33" borderId="0" xfId="52" applyFont="1" applyFill="1" applyAlignment="1">
      <alignment horizontal="left" vertical="center" shrinkToFit="1"/>
    </xf>
    <xf numFmtId="195" fontId="35" fillId="36" borderId="0" xfId="139" applyNumberFormat="1" applyFont="1" applyFill="1" applyAlignment="1">
      <alignment horizontal="center" vertical="center"/>
    </xf>
    <xf numFmtId="186" fontId="35" fillId="36" borderId="0" xfId="139" applyNumberFormat="1" applyFont="1" applyFill="1" applyAlignment="1">
      <alignment horizontal="center" vertical="center"/>
    </xf>
    <xf numFmtId="187" fontId="35" fillId="36" borderId="0" xfId="139" applyNumberFormat="1" applyFont="1" applyFill="1" applyAlignment="1">
      <alignment horizontal="center" vertical="center"/>
    </xf>
    <xf numFmtId="0" fontId="35" fillId="33" borderId="0" xfId="139" applyFont="1" applyFill="1" applyAlignment="1">
      <alignment horizontal="center" vertical="center"/>
    </xf>
    <xf numFmtId="0" fontId="35" fillId="0" borderId="0" xfId="152" applyFont="1" applyAlignment="1">
      <alignment horizontal="center" vertical="center"/>
    </xf>
    <xf numFmtId="0" fontId="35" fillId="33" borderId="12" xfId="139" applyFont="1" applyFill="1" applyBorder="1" applyAlignment="1">
      <alignment horizontal="left" vertical="top"/>
    </xf>
    <xf numFmtId="0" fontId="35" fillId="33" borderId="0" xfId="139" applyFont="1" applyFill="1" applyAlignment="1">
      <alignment horizontal="left" vertical="top"/>
    </xf>
    <xf numFmtId="0" fontId="35" fillId="33" borderId="15" xfId="139" applyFont="1" applyFill="1" applyBorder="1" applyAlignment="1">
      <alignment horizontal="left" vertical="top"/>
    </xf>
    <xf numFmtId="0" fontId="35" fillId="36" borderId="0" xfId="139" applyFont="1" applyFill="1" applyAlignment="1">
      <alignment horizontal="center" vertical="center"/>
    </xf>
    <xf numFmtId="0" fontId="35" fillId="36" borderId="0" xfId="139" applyFont="1" applyFill="1" applyAlignment="1">
      <alignment horizontal="left" vertical="center"/>
    </xf>
    <xf numFmtId="0" fontId="35" fillId="36" borderId="15" xfId="139" applyFont="1" applyFill="1" applyBorder="1" applyAlignment="1">
      <alignment horizontal="left" vertical="center"/>
    </xf>
    <xf numFmtId="177" fontId="35" fillId="36" borderId="0" xfId="139" applyNumberFormat="1" applyFont="1" applyFill="1" applyAlignment="1">
      <alignment horizontal="center" vertical="center"/>
    </xf>
    <xf numFmtId="0" fontId="35" fillId="33" borderId="0" xfId="152" applyFont="1" applyFill="1" applyAlignment="1">
      <alignment horizontal="center" vertical="center"/>
    </xf>
    <xf numFmtId="0" fontId="35" fillId="0" borderId="21" xfId="153" applyFont="1" applyBorder="1" applyAlignment="1">
      <alignment horizontal="center" vertical="center"/>
    </xf>
    <xf numFmtId="0" fontId="35" fillId="0" borderId="52" xfId="153" applyFont="1" applyBorder="1" applyAlignment="1">
      <alignment horizontal="center" vertical="center"/>
    </xf>
    <xf numFmtId="0" fontId="35" fillId="0" borderId="10" xfId="153" applyFont="1" applyBorder="1" applyAlignment="1">
      <alignment horizontal="center" vertical="center"/>
    </xf>
    <xf numFmtId="0" fontId="35" fillId="0" borderId="50" xfId="153" applyFont="1" applyBorder="1" applyAlignment="1">
      <alignment horizontal="center" vertical="center"/>
    </xf>
    <xf numFmtId="0" fontId="35" fillId="0" borderId="14" xfId="153" applyFont="1" applyBorder="1" applyAlignment="1">
      <alignment horizontal="center" vertical="center"/>
    </xf>
    <xf numFmtId="0" fontId="35" fillId="0" borderId="12" xfId="153" applyFont="1" applyBorder="1" applyAlignment="1">
      <alignment horizontal="center" vertical="center"/>
    </xf>
    <xf numFmtId="0" fontId="35" fillId="0" borderId="0" xfId="153" applyFont="1" applyAlignment="1">
      <alignment horizontal="center" vertical="center"/>
    </xf>
    <xf numFmtId="0" fontId="35" fillId="0" borderId="15" xfId="153" applyFont="1" applyBorder="1" applyAlignment="1">
      <alignment horizontal="center" vertical="center"/>
    </xf>
    <xf numFmtId="0" fontId="35" fillId="0" borderId="13" xfId="153" applyFont="1" applyBorder="1" applyAlignment="1">
      <alignment horizontal="center" vertical="center"/>
    </xf>
    <xf numFmtId="0" fontId="35" fillId="0" borderId="55" xfId="153" applyFont="1" applyBorder="1" applyAlignment="1">
      <alignment horizontal="center" vertical="center"/>
    </xf>
    <xf numFmtId="0" fontId="35" fillId="0" borderId="22" xfId="153" applyFont="1" applyBorder="1" applyAlignment="1">
      <alignment horizontal="center" vertical="center"/>
    </xf>
    <xf numFmtId="0" fontId="35" fillId="0" borderId="21" xfId="153" applyFont="1" applyBorder="1" applyAlignment="1">
      <alignment horizontal="center" vertical="center" justifyLastLine="1"/>
    </xf>
    <xf numFmtId="0" fontId="35" fillId="0" borderId="52" xfId="153" applyFont="1" applyBorder="1" applyAlignment="1">
      <alignment horizontal="center" vertical="center" justifyLastLine="1"/>
    </xf>
    <xf numFmtId="0" fontId="35" fillId="0" borderId="21" xfId="153" applyFont="1" applyBorder="1" applyAlignment="1">
      <alignment horizontal="left" vertical="center"/>
    </xf>
    <xf numFmtId="0" fontId="35" fillId="0" borderId="52" xfId="153" applyFont="1" applyBorder="1" applyAlignment="1">
      <alignment horizontal="left" vertical="center"/>
    </xf>
    <xf numFmtId="0" fontId="35" fillId="0" borderId="32" xfId="153" applyFont="1" applyBorder="1" applyAlignment="1">
      <alignment horizontal="left" vertical="center"/>
    </xf>
    <xf numFmtId="0" fontId="35" fillId="0" borderId="32" xfId="153" applyFont="1" applyBorder="1" applyAlignment="1">
      <alignment horizontal="center" vertical="center"/>
    </xf>
    <xf numFmtId="0" fontId="65" fillId="0" borderId="0" xfId="152" applyFont="1" applyAlignment="1">
      <alignment horizontal="center" vertical="center"/>
    </xf>
    <xf numFmtId="0" fontId="35" fillId="33" borderId="0" xfId="154" applyFont="1" applyFill="1" applyAlignment="1">
      <alignment horizontal="center" vertical="center"/>
    </xf>
    <xf numFmtId="0" fontId="35" fillId="36" borderId="0" xfId="154" applyFont="1" applyFill="1" applyAlignment="1" applyProtection="1">
      <alignment horizontal="left" vertical="top" wrapText="1"/>
      <protection locked="0"/>
    </xf>
    <xf numFmtId="0" fontId="35" fillId="36" borderId="0" xfId="154" applyFont="1" applyFill="1" applyAlignment="1" applyProtection="1">
      <alignment horizontal="left" vertical="top" wrapText="1" shrinkToFit="1"/>
      <protection locked="0"/>
    </xf>
    <xf numFmtId="0" fontId="35" fillId="0" borderId="0" xfId="152" applyFont="1" applyAlignment="1">
      <alignment horizontal="left" vertical="center"/>
    </xf>
    <xf numFmtId="0" fontId="35" fillId="33" borderId="12" xfId="152" applyFont="1" applyFill="1" applyBorder="1" applyAlignment="1">
      <alignment horizontal="left" vertical="top"/>
    </xf>
    <xf numFmtId="0" fontId="35" fillId="33" borderId="0" xfId="152" applyFont="1" applyFill="1" applyAlignment="1">
      <alignment horizontal="left" vertical="top"/>
    </xf>
    <xf numFmtId="0" fontId="35" fillId="33" borderId="15" xfId="152" applyFont="1" applyFill="1" applyBorder="1" applyAlignment="1">
      <alignment horizontal="left" vertical="top"/>
    </xf>
    <xf numFmtId="177" fontId="35" fillId="36" borderId="0" xfId="139" applyNumberFormat="1" applyFont="1" applyFill="1" applyAlignment="1">
      <alignment horizontal="center" vertical="center" shrinkToFit="1"/>
    </xf>
    <xf numFmtId="0" fontId="35" fillId="36" borderId="0" xfId="139" applyFont="1" applyFill="1" applyAlignment="1">
      <alignment horizontal="left" vertical="top" wrapText="1" shrinkToFit="1"/>
    </xf>
    <xf numFmtId="0" fontId="35" fillId="33" borderId="0" xfId="139" applyFont="1" applyFill="1" applyAlignment="1" applyProtection="1">
      <alignment horizontal="center" vertical="center"/>
      <protection locked="0"/>
    </xf>
    <xf numFmtId="0" fontId="35" fillId="36" borderId="0" xfId="139" applyFont="1" applyFill="1" applyAlignment="1">
      <alignment horizontal="left" vertical="top" wrapText="1"/>
    </xf>
    <xf numFmtId="0" fontId="35" fillId="36" borderId="0" xfId="139" applyFont="1" applyFill="1" applyAlignment="1">
      <alignment horizontal="left" vertical="center" shrinkToFit="1"/>
    </xf>
    <xf numFmtId="0" fontId="35" fillId="36" borderId="15" xfId="139" applyFont="1" applyFill="1" applyBorder="1" applyAlignment="1">
      <alignment horizontal="left" vertical="center" shrinkToFit="1"/>
    </xf>
    <xf numFmtId="0" fontId="35" fillId="36" borderId="0" xfId="139" applyFont="1" applyFill="1" applyAlignment="1" applyProtection="1">
      <alignment horizontal="left" vertical="center" wrapText="1"/>
      <protection locked="0"/>
    </xf>
    <xf numFmtId="0" fontId="35" fillId="33" borderId="0" xfId="139" applyFont="1" applyFill="1" applyAlignment="1" applyProtection="1">
      <alignment vertical="center"/>
      <protection locked="0"/>
    </xf>
    <xf numFmtId="0" fontId="35" fillId="36" borderId="0" xfId="139" applyFont="1" applyFill="1" applyAlignment="1" applyProtection="1">
      <alignment horizontal="left" vertical="top" wrapText="1"/>
      <protection locked="0"/>
    </xf>
    <xf numFmtId="0" fontId="35" fillId="36" borderId="0" xfId="139" applyFont="1" applyFill="1" applyAlignment="1">
      <alignment horizontal="left" vertical="top"/>
    </xf>
    <xf numFmtId="0" fontId="35" fillId="33" borderId="0" xfId="139" applyFont="1" applyFill="1" applyAlignment="1">
      <alignment horizontal="left" vertical="center"/>
    </xf>
    <xf numFmtId="0" fontId="35" fillId="33" borderId="0" xfId="139" applyFont="1" applyFill="1" applyAlignment="1" applyProtection="1">
      <alignment horizontal="left" vertical="top" wrapText="1"/>
      <protection locked="0"/>
    </xf>
    <xf numFmtId="0" fontId="61" fillId="0" borderId="0" xfId="152" applyFont="1" applyAlignment="1">
      <alignment horizontal="center" vertical="center"/>
    </xf>
    <xf numFmtId="0" fontId="35" fillId="0" borderId="21" xfId="153" applyFont="1" applyBorder="1">
      <alignment vertical="center"/>
    </xf>
    <xf numFmtId="0" fontId="35" fillId="0" borderId="52" xfId="153" applyFont="1" applyBorder="1">
      <alignment vertical="center"/>
    </xf>
    <xf numFmtId="0" fontId="35" fillId="0" borderId="32" xfId="153" applyFont="1" applyBorder="1">
      <alignment vertical="center"/>
    </xf>
    <xf numFmtId="0" fontId="35" fillId="0" borderId="10" xfId="152" applyFont="1" applyBorder="1" applyAlignment="1">
      <alignment horizontal="left" vertical="top"/>
    </xf>
    <xf numFmtId="0" fontId="35" fillId="0" borderId="50" xfId="152" applyFont="1" applyBorder="1" applyAlignment="1">
      <alignment horizontal="left" vertical="top"/>
    </xf>
    <xf numFmtId="0" fontId="35" fillId="0" borderId="14" xfId="152" applyFont="1" applyBorder="1" applyAlignment="1">
      <alignment horizontal="left" vertical="top"/>
    </xf>
    <xf numFmtId="0" fontId="35" fillId="0" borderId="12" xfId="152" applyFont="1" applyBorder="1" applyAlignment="1">
      <alignment horizontal="left" vertical="top"/>
    </xf>
    <xf numFmtId="0" fontId="35" fillId="0" borderId="0" xfId="152" applyFont="1" applyAlignment="1">
      <alignment horizontal="left" vertical="top"/>
    </xf>
    <xf numFmtId="0" fontId="35" fillId="0" borderId="15" xfId="152" applyFont="1" applyBorder="1" applyAlignment="1">
      <alignment horizontal="left" vertical="top"/>
    </xf>
    <xf numFmtId="0" fontId="35" fillId="0" borderId="13" xfId="152" applyFont="1" applyBorder="1" applyAlignment="1">
      <alignment horizontal="left" vertical="top"/>
    </xf>
    <xf numFmtId="0" fontId="35" fillId="0" borderId="55" xfId="152" applyFont="1" applyBorder="1" applyAlignment="1">
      <alignment horizontal="left" vertical="top"/>
    </xf>
    <xf numFmtId="0" fontId="35" fillId="0" borderId="22" xfId="152" applyFont="1" applyBorder="1" applyAlignment="1">
      <alignment horizontal="left" vertical="top"/>
    </xf>
    <xf numFmtId="0" fontId="35" fillId="0" borderId="21" xfId="153" applyFont="1" applyBorder="1" applyAlignment="1">
      <alignment horizontal="distributed" vertical="center" justifyLastLine="1"/>
    </xf>
    <xf numFmtId="0" fontId="35" fillId="0" borderId="52" xfId="153" applyFont="1" applyBorder="1" applyAlignment="1">
      <alignment horizontal="distributed" vertical="center" justifyLastLine="1"/>
    </xf>
    <xf numFmtId="0" fontId="22" fillId="0" borderId="32" xfId="153" applyFont="1" applyBorder="1" applyAlignment="1">
      <alignment horizontal="distributed" justifyLastLine="1"/>
    </xf>
    <xf numFmtId="0" fontId="35" fillId="0" borderId="11" xfId="153" applyFont="1" applyBorder="1">
      <alignment vertical="center"/>
    </xf>
    <xf numFmtId="0" fontId="22" fillId="0" borderId="11" xfId="153" applyFont="1" applyBorder="1" applyAlignment="1"/>
    <xf numFmtId="0" fontId="35" fillId="33" borderId="0" xfId="152" applyFont="1" applyFill="1" applyAlignment="1">
      <alignment horizontal="left" vertical="center"/>
    </xf>
    <xf numFmtId="0" fontId="32" fillId="44" borderId="0" xfId="146" applyFont="1" applyFill="1" applyAlignment="1" applyProtection="1">
      <alignment horizontal="left" vertical="center" shrinkToFit="1"/>
      <protection locked="0"/>
    </xf>
    <xf numFmtId="0" fontId="32" fillId="44" borderId="55" xfId="146" applyFont="1" applyFill="1" applyBorder="1" applyAlignment="1" applyProtection="1">
      <alignment horizontal="left" vertical="center" shrinkToFit="1"/>
      <protection locked="0"/>
    </xf>
    <xf numFmtId="0" fontId="32" fillId="44" borderId="0" xfId="69" applyFont="1" applyFill="1" applyAlignment="1" applyProtection="1">
      <alignment horizontal="left" vertical="center" shrinkToFit="1"/>
      <protection locked="0"/>
    </xf>
    <xf numFmtId="0" fontId="32" fillId="44" borderId="55" xfId="69" applyFont="1" applyFill="1" applyBorder="1" applyAlignment="1" applyProtection="1">
      <alignment horizontal="left" vertical="center" shrinkToFit="1"/>
      <protection locked="0"/>
    </xf>
    <xf numFmtId="0" fontId="32" fillId="33" borderId="0" xfId="138" applyFont="1" applyFill="1" applyAlignment="1">
      <alignment horizontal="center" vertical="center"/>
    </xf>
    <xf numFmtId="0" fontId="35" fillId="33" borderId="55" xfId="139" applyFont="1" applyFill="1" applyBorder="1" applyAlignment="1">
      <alignment horizontal="left" vertical="top"/>
    </xf>
    <xf numFmtId="0" fontId="35" fillId="0" borderId="21" xfId="138" applyFont="1" applyBorder="1">
      <alignment vertical="center"/>
    </xf>
    <xf numFmtId="0" fontId="35" fillId="0" borderId="52" xfId="138" applyFont="1" applyBorder="1">
      <alignment vertical="center"/>
    </xf>
    <xf numFmtId="0" fontId="35" fillId="0" borderId="32" xfId="138" applyFont="1" applyBorder="1">
      <alignment vertical="center"/>
    </xf>
    <xf numFmtId="0" fontId="35" fillId="0" borderId="10" xfId="139" applyFont="1" applyBorder="1" applyAlignment="1">
      <alignment horizontal="left" vertical="top"/>
    </xf>
    <xf numFmtId="0" fontId="35" fillId="0" borderId="50" xfId="139" applyFont="1" applyBorder="1" applyAlignment="1">
      <alignment horizontal="left" vertical="top"/>
    </xf>
    <xf numFmtId="0" fontId="35" fillId="0" borderId="14" xfId="139" applyFont="1" applyBorder="1" applyAlignment="1">
      <alignment horizontal="left" vertical="top"/>
    </xf>
    <xf numFmtId="0" fontId="35" fillId="0" borderId="12" xfId="139" applyFont="1" applyBorder="1" applyAlignment="1">
      <alignment horizontal="left" vertical="top"/>
    </xf>
    <xf numFmtId="0" fontId="35" fillId="0" borderId="0" xfId="139" applyFont="1" applyAlignment="1">
      <alignment horizontal="left" vertical="top"/>
    </xf>
    <xf numFmtId="0" fontId="35" fillId="0" borderId="15" xfId="139" applyFont="1" applyBorder="1" applyAlignment="1">
      <alignment horizontal="left" vertical="top"/>
    </xf>
    <xf numFmtId="0" fontId="35" fillId="0" borderId="13" xfId="139" applyFont="1" applyBorder="1" applyAlignment="1">
      <alignment horizontal="left" vertical="top"/>
    </xf>
    <xf numFmtId="0" fontId="35" fillId="0" borderId="55" xfId="139" applyFont="1" applyBorder="1" applyAlignment="1">
      <alignment horizontal="left" vertical="top"/>
    </xf>
    <xf numFmtId="0" fontId="35" fillId="0" borderId="22" xfId="139" applyFont="1" applyBorder="1" applyAlignment="1">
      <alignment horizontal="left" vertical="top"/>
    </xf>
    <xf numFmtId="0" fontId="35" fillId="0" borderId="21" xfId="138" applyFont="1" applyBorder="1" applyAlignment="1">
      <alignment horizontal="distributed" vertical="center" justifyLastLine="1"/>
    </xf>
    <xf numFmtId="0" fontId="35" fillId="0" borderId="52" xfId="138" applyFont="1" applyBorder="1" applyAlignment="1">
      <alignment horizontal="distributed" vertical="center" justifyLastLine="1"/>
    </xf>
    <xf numFmtId="0" fontId="22" fillId="0" borderId="32" xfId="138" applyFont="1" applyBorder="1" applyAlignment="1">
      <alignment horizontal="distributed" justifyLastLine="1"/>
    </xf>
    <xf numFmtId="0" fontId="35" fillId="0" borderId="11" xfId="138" applyFont="1" applyBorder="1">
      <alignment vertical="center"/>
    </xf>
    <xf numFmtId="0" fontId="22" fillId="0" borderId="11" xfId="138" applyFont="1" applyBorder="1" applyAlignment="1"/>
    <xf numFmtId="0" fontId="61" fillId="0" borderId="0" xfId="139" applyFont="1" applyAlignment="1">
      <alignment horizontal="center" vertical="center"/>
    </xf>
    <xf numFmtId="0" fontId="35" fillId="0" borderId="0" xfId="139" applyFont="1" applyAlignment="1" applyProtection="1">
      <alignment horizontal="center" vertical="center"/>
      <protection locked="0"/>
    </xf>
    <xf numFmtId="0" fontId="35" fillId="0" borderId="0" xfId="139" applyFont="1" applyAlignment="1">
      <alignment horizontal="center" vertical="center"/>
    </xf>
    <xf numFmtId="0" fontId="35" fillId="0" borderId="0" xfId="128" applyFont="1" applyAlignment="1">
      <alignment vertical="top"/>
    </xf>
    <xf numFmtId="0" fontId="35" fillId="33" borderId="0" xfId="128" applyFont="1" applyFill="1" applyAlignment="1" applyProtection="1">
      <alignment vertical="center"/>
      <protection locked="0"/>
    </xf>
    <xf numFmtId="0" fontId="35" fillId="36" borderId="0" xfId="128" applyFont="1" applyFill="1" applyAlignment="1" applyProtection="1">
      <alignment horizontal="left" vertical="top" wrapText="1"/>
      <protection locked="0"/>
    </xf>
    <xf numFmtId="0" fontId="35" fillId="0" borderId="0" xfId="128" applyFont="1" applyAlignment="1">
      <alignment vertical="center"/>
    </xf>
    <xf numFmtId="0" fontId="35" fillId="36" borderId="0" xfId="128" applyFont="1" applyFill="1" applyAlignment="1" applyProtection="1">
      <alignment horizontal="left" vertical="top" wrapText="1" shrinkToFit="1"/>
      <protection locked="0"/>
    </xf>
    <xf numFmtId="0" fontId="30" fillId="0" borderId="0" xfId="152" applyFont="1" applyAlignment="1">
      <alignment horizontal="center" vertical="center"/>
    </xf>
    <xf numFmtId="0" fontId="30" fillId="36" borderId="0" xfId="155" applyFont="1" applyFill="1" applyAlignment="1">
      <alignment horizontal="left" vertical="top" wrapText="1"/>
    </xf>
    <xf numFmtId="0" fontId="128" fillId="36" borderId="0" xfId="156" applyFill="1" applyAlignment="1">
      <alignment horizontal="left" vertical="top" wrapText="1"/>
    </xf>
    <xf numFmtId="0" fontId="30" fillId="36" borderId="0" xfId="155" applyFont="1" applyFill="1" applyAlignment="1">
      <alignment horizontal="left" vertical="center"/>
    </xf>
    <xf numFmtId="0" fontId="30" fillId="33" borderId="0" xfId="156" applyFont="1" applyFill="1" applyAlignment="1">
      <alignment horizontal="left" vertical="center"/>
    </xf>
    <xf numFmtId="0" fontId="30" fillId="33" borderId="0" xfId="155" applyFont="1" applyFill="1" applyAlignment="1" applyProtection="1">
      <alignment horizontal="right" vertical="center"/>
      <protection locked="0"/>
    </xf>
    <xf numFmtId="0" fontId="30" fillId="0" borderId="11" xfId="152" applyFont="1" applyBorder="1" applyAlignment="1">
      <alignment vertical="center"/>
    </xf>
    <xf numFmtId="0" fontId="128" fillId="0" borderId="11" xfId="152" applyBorder="1" applyAlignment="1">
      <alignment vertical="center"/>
    </xf>
    <xf numFmtId="0" fontId="30" fillId="0" borderId="11" xfId="152" applyFont="1" applyBorder="1" applyAlignment="1">
      <alignment vertical="top"/>
    </xf>
    <xf numFmtId="0" fontId="128" fillId="0" borderId="11" xfId="152" applyBorder="1"/>
    <xf numFmtId="0" fontId="30" fillId="0" borderId="21" xfId="152" applyFont="1" applyBorder="1" applyAlignment="1">
      <alignment horizontal="distributed" vertical="center" justifyLastLine="1"/>
    </xf>
    <xf numFmtId="0" fontId="30" fillId="0" borderId="52" xfId="152" applyFont="1" applyBorder="1" applyAlignment="1">
      <alignment horizontal="distributed" vertical="center" justifyLastLine="1"/>
    </xf>
    <xf numFmtId="0" fontId="128" fillId="0" borderId="32" xfId="152" applyBorder="1" applyAlignment="1">
      <alignment horizontal="distributed" justifyLastLine="1"/>
    </xf>
    <xf numFmtId="0" fontId="35" fillId="36" borderId="0" xfId="155" applyFont="1" applyFill="1" applyAlignment="1">
      <alignment horizontal="left" vertical="top" wrapText="1" shrinkToFit="1"/>
    </xf>
    <xf numFmtId="0" fontId="102" fillId="0" borderId="0" xfId="152" applyFont="1" applyAlignment="1">
      <alignment horizontal="center" vertical="center"/>
    </xf>
    <xf numFmtId="0" fontId="30" fillId="33" borderId="0" xfId="155" applyFont="1" applyFill="1" applyAlignment="1">
      <alignment horizontal="right" vertical="center"/>
    </xf>
    <xf numFmtId="0" fontId="128" fillId="33" borderId="0" xfId="156" applyFill="1" applyAlignment="1">
      <alignment horizontal="right" vertical="center"/>
    </xf>
    <xf numFmtId="0" fontId="35" fillId="36" borderId="0" xfId="155" applyFont="1" applyFill="1" applyAlignment="1">
      <alignment horizontal="left" vertical="top" wrapText="1"/>
    </xf>
    <xf numFmtId="0" fontId="30" fillId="36" borderId="0" xfId="155" applyFont="1" applyFill="1" applyAlignment="1" applyProtection="1">
      <alignment horizontal="left" vertical="top" wrapText="1"/>
      <protection locked="0"/>
    </xf>
    <xf numFmtId="0" fontId="30" fillId="0" borderId="11" xfId="128" applyFont="1" applyBorder="1" applyAlignment="1">
      <alignment vertical="center"/>
    </xf>
    <xf numFmtId="0" fontId="128" fillId="0" borderId="11" xfId="128" applyBorder="1" applyAlignment="1">
      <alignment vertical="center"/>
    </xf>
    <xf numFmtId="0" fontId="30" fillId="0" borderId="11" xfId="128" applyFont="1" applyBorder="1" applyAlignment="1">
      <alignment vertical="top"/>
    </xf>
    <xf numFmtId="0" fontId="128" fillId="0" borderId="11" xfId="128" applyBorder="1"/>
    <xf numFmtId="0" fontId="30" fillId="0" borderId="21" xfId="128" applyFont="1" applyBorder="1" applyAlignment="1">
      <alignment horizontal="distributed" vertical="center" justifyLastLine="1"/>
    </xf>
    <xf numFmtId="0" fontId="30" fillId="0" borderId="52" xfId="128" applyFont="1" applyBorder="1" applyAlignment="1">
      <alignment horizontal="distributed" vertical="center" justifyLastLine="1"/>
    </xf>
    <xf numFmtId="0" fontId="128" fillId="0" borderId="32" xfId="128" applyBorder="1" applyAlignment="1">
      <alignment horizontal="distributed" justifyLastLine="1"/>
    </xf>
    <xf numFmtId="0" fontId="30" fillId="33" borderId="0" xfId="128" applyFont="1" applyFill="1" applyAlignment="1">
      <alignment horizontal="left" vertical="center" shrinkToFit="1"/>
    </xf>
    <xf numFmtId="0" fontId="30" fillId="0" borderId="0" xfId="128" applyFont="1" applyAlignment="1">
      <alignment vertical="center"/>
    </xf>
    <xf numFmtId="0" fontId="30" fillId="33" borderId="0" xfId="128" applyFont="1" applyFill="1" applyAlignment="1">
      <alignment horizontal="left" vertical="top" wrapText="1"/>
    </xf>
    <xf numFmtId="0" fontId="30" fillId="33" borderId="0" xfId="128" applyFont="1" applyFill="1" applyAlignment="1">
      <alignment horizontal="right" vertical="center"/>
    </xf>
    <xf numFmtId="0" fontId="30" fillId="0" borderId="0" xfId="128" applyFont="1" applyAlignment="1">
      <alignment horizontal="center" vertical="center"/>
    </xf>
    <xf numFmtId="0" fontId="30" fillId="33" borderId="0" xfId="128" applyFont="1" applyFill="1" applyAlignment="1">
      <alignment horizontal="center" vertical="center" shrinkToFit="1"/>
    </xf>
    <xf numFmtId="0" fontId="102" fillId="0" borderId="0" xfId="128" applyFont="1" applyAlignment="1">
      <alignment horizontal="center" vertical="center"/>
    </xf>
    <xf numFmtId="0" fontId="0" fillId="33" borderId="0" xfId="0" applyFill="1" applyAlignment="1">
      <alignment horizontal="right" vertical="center"/>
    </xf>
    <xf numFmtId="0" fontId="35" fillId="0" borderId="11" xfId="153" applyFont="1" applyBorder="1" applyAlignment="1">
      <alignment horizontal="center" vertical="center"/>
    </xf>
    <xf numFmtId="0" fontId="22" fillId="0" borderId="11" xfId="153" applyFont="1" applyBorder="1">
      <alignment vertical="center"/>
    </xf>
    <xf numFmtId="0" fontId="35" fillId="36" borderId="0" xfId="156" applyFont="1" applyFill="1" applyAlignment="1">
      <alignment horizontal="left" vertical="top" wrapText="1"/>
    </xf>
    <xf numFmtId="0" fontId="103" fillId="0" borderId="0" xfId="153" applyFont="1" applyAlignment="1">
      <alignment horizontal="center" vertical="center"/>
    </xf>
    <xf numFmtId="0" fontId="35" fillId="33" borderId="0" xfId="156" applyFont="1" applyFill="1" applyAlignment="1">
      <alignment horizontal="right" vertical="center"/>
    </xf>
    <xf numFmtId="0" fontId="22" fillId="33" borderId="0" xfId="156" applyFont="1" applyFill="1">
      <alignment vertical="center"/>
    </xf>
    <xf numFmtId="0" fontId="35" fillId="38" borderId="0" xfId="156" applyFont="1" applyFill="1" applyAlignment="1">
      <alignment horizontal="left" vertical="center"/>
    </xf>
    <xf numFmtId="0" fontId="35" fillId="0" borderId="11" xfId="0" applyFont="1" applyBorder="1">
      <alignment vertical="center"/>
    </xf>
    <xf numFmtId="0" fontId="35" fillId="33" borderId="0" xfId="0" applyFont="1" applyFill="1" applyAlignment="1">
      <alignment horizontal="left" vertical="center"/>
    </xf>
    <xf numFmtId="0" fontId="35" fillId="36" borderId="0" xfId="0" applyFont="1" applyFill="1" applyAlignment="1">
      <alignment horizontal="left" vertical="top" wrapText="1"/>
    </xf>
    <xf numFmtId="0" fontId="0" fillId="36" borderId="0" xfId="0" applyFill="1" applyAlignment="1">
      <alignment horizontal="left" vertical="top" wrapText="1"/>
    </xf>
    <xf numFmtId="0" fontId="35" fillId="36" borderId="0" xfId="0" applyFont="1" applyFill="1" applyAlignment="1">
      <alignment horizontal="left" vertical="top" wrapText="1" shrinkToFit="1"/>
    </xf>
    <xf numFmtId="0" fontId="35" fillId="38" borderId="0" xfId="0" applyFont="1" applyFill="1" applyAlignment="1">
      <alignment horizontal="left" vertical="top" wrapText="1"/>
    </xf>
    <xf numFmtId="0" fontId="35" fillId="0" borderId="11" xfId="0" applyFont="1" applyBorder="1" applyAlignment="1">
      <alignment horizontal="center" vertical="center"/>
    </xf>
    <xf numFmtId="0" fontId="22" fillId="0" borderId="11" xfId="0" applyFont="1" applyBorder="1">
      <alignment vertical="center"/>
    </xf>
    <xf numFmtId="0" fontId="103" fillId="0" borderId="0" xfId="0" applyFont="1" applyAlignment="1">
      <alignment horizontal="center" vertical="center"/>
    </xf>
    <xf numFmtId="0" fontId="35" fillId="33" borderId="0" xfId="0" applyFont="1" applyFill="1" applyAlignment="1">
      <alignment horizontal="right" vertical="center"/>
    </xf>
    <xf numFmtId="0" fontId="22" fillId="33" borderId="0" xfId="0" applyFont="1" applyFill="1">
      <alignment vertical="center"/>
    </xf>
    <xf numFmtId="0" fontId="35" fillId="33" borderId="0" xfId="0" applyFont="1" applyFill="1" applyAlignment="1">
      <alignment horizontal="center" vertical="center"/>
    </xf>
    <xf numFmtId="0" fontId="32" fillId="36" borderId="0" xfId="0" applyFont="1" applyFill="1" applyAlignment="1">
      <alignment horizontal="left" vertical="center"/>
    </xf>
    <xf numFmtId="0" fontId="30" fillId="33" borderId="0" xfId="0" applyFont="1" applyFill="1" applyAlignment="1" applyProtection="1">
      <alignment horizontal="left" vertical="center" shrinkToFit="1"/>
      <protection locked="0"/>
    </xf>
    <xf numFmtId="0" fontId="32" fillId="36" borderId="0" xfId="0" applyFont="1" applyFill="1" applyAlignment="1" applyProtection="1">
      <alignment horizontal="left" vertical="center" shrinkToFit="1"/>
      <protection locked="0"/>
    </xf>
    <xf numFmtId="0" fontId="35" fillId="33" borderId="55" xfId="153" applyFont="1" applyFill="1" applyBorder="1">
      <alignment vertical="center"/>
    </xf>
    <xf numFmtId="49" fontId="35" fillId="33" borderId="0" xfId="153" applyNumberFormat="1" applyFont="1" applyFill="1" applyAlignment="1">
      <alignment horizontal="center" vertical="center"/>
    </xf>
    <xf numFmtId="49" fontId="35" fillId="33" borderId="0" xfId="153" applyNumberFormat="1" applyFont="1" applyFill="1" applyAlignment="1">
      <alignment horizontal="right" vertical="center"/>
    </xf>
    <xf numFmtId="0" fontId="35" fillId="33" borderId="0" xfId="153" applyFont="1" applyFill="1" applyAlignment="1">
      <alignment horizontal="left" vertical="center"/>
    </xf>
    <xf numFmtId="49" fontId="35" fillId="33" borderId="0" xfId="153" applyNumberFormat="1" applyFont="1" applyFill="1" applyAlignment="1">
      <alignment horizontal="right" vertical="center" indent="1"/>
    </xf>
    <xf numFmtId="0" fontId="35" fillId="33" borderId="0" xfId="153" applyFont="1" applyFill="1" applyAlignment="1">
      <alignment horizontal="right" vertical="center"/>
    </xf>
    <xf numFmtId="0" fontId="35" fillId="33" borderId="0" xfId="138" applyFont="1" applyFill="1">
      <alignment vertical="center"/>
    </xf>
    <xf numFmtId="49" fontId="35" fillId="33" borderId="55" xfId="138" applyNumberFormat="1" applyFont="1" applyFill="1" applyBorder="1" applyAlignment="1">
      <alignment horizontal="right" vertical="center"/>
    </xf>
    <xf numFmtId="49" fontId="35" fillId="33" borderId="0" xfId="138" applyNumberFormat="1" applyFont="1" applyFill="1" applyAlignment="1">
      <alignment horizontal="right" vertical="center"/>
    </xf>
    <xf numFmtId="49" fontId="35" fillId="0" borderId="0" xfId="153" applyNumberFormat="1" applyFont="1" applyAlignment="1">
      <alignment horizontal="right" vertical="center"/>
    </xf>
    <xf numFmtId="0" fontId="35" fillId="36" borderId="52" xfId="138" applyFont="1" applyFill="1" applyBorder="1" applyAlignment="1">
      <alignment horizontal="center" vertical="center"/>
    </xf>
    <xf numFmtId="0" fontId="35" fillId="36" borderId="52" xfId="138" applyFont="1" applyFill="1" applyBorder="1" applyAlignment="1">
      <alignment vertical="center" shrinkToFit="1"/>
    </xf>
    <xf numFmtId="0" fontId="22" fillId="36" borderId="52" xfId="138" applyFont="1" applyFill="1" applyBorder="1" applyAlignment="1">
      <alignment vertical="center" shrinkToFit="1"/>
    </xf>
    <xf numFmtId="49" fontId="35" fillId="35" borderId="52" xfId="138" applyNumberFormat="1" applyFont="1" applyFill="1" applyBorder="1" applyAlignment="1">
      <alignment horizontal="right" vertical="center"/>
    </xf>
    <xf numFmtId="0" fontId="35" fillId="36" borderId="52" xfId="138" applyFont="1" applyFill="1" applyBorder="1" applyAlignment="1">
      <alignment vertical="center" wrapText="1"/>
    </xf>
    <xf numFmtId="0" fontId="35" fillId="36" borderId="32" xfId="138" applyFont="1" applyFill="1" applyBorder="1" applyAlignment="1">
      <alignment vertical="center" wrapText="1"/>
    </xf>
    <xf numFmtId="177" fontId="35" fillId="36" borderId="52" xfId="138" applyNumberFormat="1" applyFont="1" applyFill="1" applyBorder="1" applyAlignment="1">
      <alignment horizontal="right" vertical="center"/>
    </xf>
    <xf numFmtId="0" fontId="35" fillId="33" borderId="52" xfId="153" applyFont="1" applyFill="1" applyBorder="1">
      <alignment vertical="center"/>
    </xf>
    <xf numFmtId="49" fontId="35" fillId="33" borderId="52" xfId="153" applyNumberFormat="1" applyFont="1" applyFill="1" applyBorder="1">
      <alignment vertical="center"/>
    </xf>
    <xf numFmtId="0" fontId="35" fillId="33" borderId="0" xfId="153" applyFont="1" applyFill="1" applyAlignment="1">
      <alignment horizontal="right" vertical="center" indent="1"/>
    </xf>
    <xf numFmtId="0" fontId="35" fillId="33" borderId="0" xfId="153" applyFont="1" applyFill="1" applyAlignment="1">
      <alignment horizontal="center" vertical="center"/>
    </xf>
    <xf numFmtId="191" fontId="35" fillId="36" borderId="52" xfId="0" applyNumberFormat="1" applyFont="1" applyFill="1" applyBorder="1" applyAlignment="1">
      <alignment horizontal="center" vertical="center"/>
    </xf>
    <xf numFmtId="0" fontId="35" fillId="0" borderId="0" xfId="0" applyFont="1" applyAlignment="1">
      <alignment horizontal="center" vertical="center"/>
    </xf>
    <xf numFmtId="0" fontId="35" fillId="33" borderId="10" xfId="0" applyFont="1" applyFill="1" applyBorder="1" applyAlignment="1">
      <alignment horizontal="left" vertical="top" wrapText="1"/>
    </xf>
    <xf numFmtId="0" fontId="35" fillId="33" borderId="50" xfId="0" applyFont="1" applyFill="1" applyBorder="1" applyAlignment="1">
      <alignment horizontal="left" vertical="top" wrapText="1"/>
    </xf>
    <xf numFmtId="0" fontId="35" fillId="33" borderId="14" xfId="0" applyFont="1" applyFill="1" applyBorder="1" applyAlignment="1">
      <alignment horizontal="left" vertical="top" wrapText="1"/>
    </xf>
    <xf numFmtId="0" fontId="35" fillId="33" borderId="12" xfId="0" applyFont="1" applyFill="1" applyBorder="1" applyAlignment="1">
      <alignment horizontal="left" vertical="top" wrapText="1"/>
    </xf>
    <xf numFmtId="0" fontId="35" fillId="33" borderId="0" xfId="0" applyFont="1" applyFill="1" applyAlignment="1">
      <alignment horizontal="left" vertical="top" wrapText="1"/>
    </xf>
    <xf numFmtId="0" fontId="35" fillId="33" borderId="15" xfId="0" applyFont="1" applyFill="1" applyBorder="1" applyAlignment="1">
      <alignment horizontal="left" vertical="top" wrapText="1"/>
    </xf>
    <xf numFmtId="0" fontId="35" fillId="33" borderId="13" xfId="0" applyFont="1" applyFill="1" applyBorder="1" applyAlignment="1">
      <alignment horizontal="left" vertical="top" wrapText="1"/>
    </xf>
    <xf numFmtId="0" fontId="35" fillId="33" borderId="55" xfId="0" applyFont="1" applyFill="1" applyBorder="1" applyAlignment="1">
      <alignment horizontal="left" vertical="top" wrapText="1"/>
    </xf>
    <xf numFmtId="0" fontId="35" fillId="33" borderId="22" xfId="0" applyFont="1" applyFill="1" applyBorder="1" applyAlignment="1">
      <alignment horizontal="left" vertical="top" wrapText="1"/>
    </xf>
    <xf numFmtId="0" fontId="35" fillId="0" borderId="0" xfId="153" applyFont="1" applyAlignment="1">
      <alignment horizontal="left" vertical="center"/>
    </xf>
    <xf numFmtId="0" fontId="30" fillId="33" borderId="0" xfId="128" applyFont="1" applyFill="1" applyAlignment="1" applyProtection="1">
      <alignment horizontal="left" vertical="center"/>
      <protection locked="0"/>
    </xf>
    <xf numFmtId="0" fontId="30" fillId="36" borderId="0" xfId="128" applyFont="1" applyFill="1" applyAlignment="1" applyProtection="1">
      <alignment horizontal="left" vertical="top" wrapText="1"/>
      <protection locked="0"/>
    </xf>
    <xf numFmtId="0" fontId="103" fillId="0" borderId="0" xfId="128" applyFont="1" applyAlignment="1">
      <alignment horizontal="center" vertical="center"/>
    </xf>
    <xf numFmtId="0" fontId="30" fillId="0" borderId="0" xfId="128" applyFont="1" applyAlignment="1">
      <alignment vertical="top"/>
    </xf>
    <xf numFmtId="0" fontId="30" fillId="36" borderId="0" xfId="128" applyFont="1" applyFill="1" applyAlignment="1" applyProtection="1">
      <alignment horizontal="left" vertical="top" wrapText="1" shrinkToFit="1"/>
      <protection locked="0"/>
    </xf>
    <xf numFmtId="0" fontId="32" fillId="0" borderId="17" xfId="0" applyFont="1" applyBorder="1" applyAlignment="1">
      <alignment horizontal="center" vertical="center"/>
    </xf>
    <xf numFmtId="0" fontId="32" fillId="0" borderId="41" xfId="0" applyFont="1" applyBorder="1" applyAlignment="1">
      <alignment horizontal="center" vertical="center"/>
    </xf>
    <xf numFmtId="0" fontId="32" fillId="0" borderId="16" xfId="0" applyFont="1" applyBorder="1" applyAlignment="1">
      <alignment horizontal="center" vertical="center"/>
    </xf>
    <xf numFmtId="0" fontId="32" fillId="0" borderId="25" xfId="0" applyFont="1" applyBorder="1" applyAlignment="1">
      <alignment horizontal="center" vertical="center"/>
    </xf>
    <xf numFmtId="0" fontId="32" fillId="0" borderId="83" xfId="0" applyFont="1" applyBorder="1" applyAlignment="1">
      <alignment horizontal="center" vertical="center"/>
    </xf>
    <xf numFmtId="0" fontId="32" fillId="0" borderId="31" xfId="0" applyFont="1" applyBorder="1" applyAlignment="1">
      <alignment horizontal="center" vertical="center"/>
    </xf>
    <xf numFmtId="0" fontId="32" fillId="36" borderId="0" xfId="0" applyFont="1" applyFill="1" applyAlignment="1" applyProtection="1">
      <alignment vertical="top" wrapText="1" shrinkToFit="1"/>
      <protection locked="0"/>
    </xf>
    <xf numFmtId="0" fontId="32" fillId="0" borderId="0" xfId="0" applyFont="1" applyAlignment="1" applyProtection="1">
      <alignment vertical="center" shrinkToFit="1"/>
      <protection locked="0"/>
    </xf>
    <xf numFmtId="0" fontId="106" fillId="0" borderId="0" xfId="0" applyFont="1" applyAlignment="1">
      <alignment horizontal="distributed" vertical="center"/>
    </xf>
    <xf numFmtId="0" fontId="0" fillId="33" borderId="0" xfId="0" applyFill="1" applyAlignment="1" applyProtection="1">
      <alignment horizontal="center" vertical="center" shrinkToFit="1"/>
      <protection locked="0"/>
    </xf>
    <xf numFmtId="0" fontId="0" fillId="0" borderId="0" xfId="0" applyAlignment="1" applyProtection="1">
      <alignment vertical="center" shrinkToFit="1"/>
      <protection locked="0"/>
    </xf>
    <xf numFmtId="0" fontId="32" fillId="36" borderId="15" xfId="0" applyFont="1" applyFill="1" applyBorder="1" applyAlignment="1" applyProtection="1">
      <alignment horizontal="left" vertical="center" shrinkToFit="1"/>
      <protection locked="0"/>
    </xf>
    <xf numFmtId="0" fontId="0" fillId="33" borderId="0" xfId="0" applyFill="1" applyAlignment="1" applyProtection="1">
      <alignment horizontal="left" vertical="center" shrinkToFit="1"/>
      <protection locked="0"/>
    </xf>
    <xf numFmtId="0" fontId="32" fillId="0" borderId="15" xfId="0" applyFont="1" applyBorder="1" applyAlignment="1" applyProtection="1">
      <alignment vertical="center" shrinkToFit="1"/>
      <protection locked="0"/>
    </xf>
    <xf numFmtId="0" fontId="32" fillId="36" borderId="0" xfId="0" applyFont="1" applyFill="1" applyAlignment="1" applyProtection="1">
      <alignment vertical="center" shrinkToFit="1"/>
      <protection locked="0"/>
    </xf>
    <xf numFmtId="0" fontId="32" fillId="36" borderId="50" xfId="0" applyFont="1" applyFill="1" applyBorder="1" applyAlignment="1" applyProtection="1">
      <alignment horizontal="right" vertical="center" shrinkToFit="1"/>
      <protection locked="0"/>
    </xf>
    <xf numFmtId="0" fontId="32" fillId="36" borderId="50" xfId="0" applyFont="1" applyFill="1" applyBorder="1" applyAlignment="1" applyProtection="1">
      <alignment horizontal="right" vertical="center"/>
      <protection locked="0"/>
    </xf>
    <xf numFmtId="0" fontId="32" fillId="36" borderId="52" xfId="0" applyFont="1" applyFill="1" applyBorder="1" applyAlignment="1" applyProtection="1">
      <alignment horizontal="center" vertical="center" shrinkToFit="1"/>
      <protection locked="0"/>
    </xf>
    <xf numFmtId="0" fontId="32" fillId="39" borderId="52" xfId="0" applyFont="1" applyFill="1" applyBorder="1" applyAlignment="1" applyProtection="1">
      <alignment horizontal="center" vertical="center" shrinkToFit="1"/>
      <protection locked="0"/>
    </xf>
    <xf numFmtId="177" fontId="32" fillId="36" borderId="52" xfId="0" applyNumberFormat="1" applyFont="1" applyFill="1" applyBorder="1" applyAlignment="1" applyProtection="1">
      <alignment horizontal="right" vertical="center" shrinkToFit="1"/>
      <protection locked="0"/>
    </xf>
    <xf numFmtId="194" fontId="32" fillId="0" borderId="52" xfId="0" applyNumberFormat="1" applyFont="1" applyBorder="1" applyAlignment="1">
      <alignment horizontal="center" vertical="center"/>
    </xf>
    <xf numFmtId="0" fontId="32" fillId="36" borderId="52" xfId="0" applyFont="1" applyFill="1" applyBorder="1" applyAlignment="1" applyProtection="1">
      <alignment horizontal="left" vertical="center" wrapText="1" shrinkToFit="1"/>
      <protection locked="0"/>
    </xf>
    <xf numFmtId="0" fontId="32" fillId="36" borderId="32" xfId="0" applyFont="1" applyFill="1" applyBorder="1" applyAlignment="1" applyProtection="1">
      <alignment horizontal="left" vertical="center" wrapText="1" shrinkToFit="1"/>
      <protection locked="0"/>
    </xf>
    <xf numFmtId="0" fontId="32" fillId="33" borderId="0" xfId="0" applyFont="1" applyFill="1" applyAlignment="1" applyProtection="1">
      <alignment horizontal="center" vertical="center"/>
      <protection locked="0"/>
    </xf>
    <xf numFmtId="0" fontId="32" fillId="0" borderId="0" xfId="0" applyFont="1" applyAlignment="1" applyProtection="1">
      <alignment horizontal="center" vertical="center"/>
      <protection locked="0"/>
    </xf>
    <xf numFmtId="0" fontId="32" fillId="0" borderId="0" xfId="0" applyFont="1" applyAlignment="1" applyProtection="1">
      <alignment horizontal="right" vertical="center" shrinkToFit="1"/>
      <protection locked="0"/>
    </xf>
    <xf numFmtId="0" fontId="32" fillId="33" borderId="0" xfId="0" applyFont="1" applyFill="1" applyAlignment="1" applyProtection="1">
      <alignment horizontal="right" vertical="center" shrinkToFit="1"/>
      <protection locked="0"/>
    </xf>
    <xf numFmtId="0" fontId="32" fillId="33" borderId="55" xfId="0" applyFont="1" applyFill="1" applyBorder="1" applyAlignment="1" applyProtection="1">
      <alignment horizontal="center" vertical="center" shrinkToFit="1"/>
      <protection locked="0"/>
    </xf>
    <xf numFmtId="0" fontId="32" fillId="33" borderId="55" xfId="0" applyFont="1" applyFill="1" applyBorder="1" applyAlignment="1" applyProtection="1">
      <alignment horizontal="right" vertical="center" shrinkToFit="1"/>
      <protection locked="0"/>
    </xf>
    <xf numFmtId="0" fontId="32" fillId="33" borderId="0" xfId="0" applyFont="1" applyFill="1" applyAlignment="1">
      <alignment horizontal="right" vertical="center"/>
    </xf>
    <xf numFmtId="0" fontId="32" fillId="33" borderId="52" xfId="0" applyFont="1" applyFill="1" applyBorder="1" applyAlignment="1" applyProtection="1">
      <alignment horizontal="left" vertical="center" wrapText="1" shrinkToFit="1"/>
      <protection locked="0"/>
    </xf>
    <xf numFmtId="0" fontId="32" fillId="33" borderId="32" xfId="0" applyFont="1" applyFill="1" applyBorder="1" applyAlignment="1" applyProtection="1">
      <alignment horizontal="left" vertical="center" wrapText="1" shrinkToFit="1"/>
      <protection locked="0"/>
    </xf>
    <xf numFmtId="0" fontId="32" fillId="0" borderId="50" xfId="0" applyFont="1" applyBorder="1" applyAlignment="1" applyProtection="1">
      <alignment horizontal="center" vertical="center" shrinkToFit="1"/>
      <protection locked="0"/>
    </xf>
    <xf numFmtId="0" fontId="24" fillId="33" borderId="0" xfId="0" applyFont="1" applyFill="1" applyAlignment="1" applyProtection="1">
      <alignment horizontal="right" vertical="center" shrinkToFit="1"/>
      <protection locked="0"/>
    </xf>
    <xf numFmtId="0" fontId="32" fillId="33" borderId="0" xfId="0" applyFont="1" applyFill="1" applyAlignment="1" applyProtection="1">
      <alignment horizontal="left" vertical="center" shrinkToFit="1"/>
      <protection locked="0"/>
    </xf>
    <xf numFmtId="0" fontId="32" fillId="33" borderId="52" xfId="0" applyFont="1" applyFill="1" applyBorder="1" applyAlignment="1" applyProtection="1">
      <alignment horizontal="center" vertical="center" wrapText="1" shrinkToFit="1"/>
      <protection locked="0"/>
    </xf>
    <xf numFmtId="0" fontId="32" fillId="33" borderId="50" xfId="0" applyFont="1" applyFill="1" applyBorder="1" applyAlignment="1" applyProtection="1">
      <alignment horizontal="center" vertical="center" shrinkToFit="1"/>
      <protection locked="0"/>
    </xf>
    <xf numFmtId="0" fontId="32" fillId="33" borderId="52" xfId="0" applyFont="1" applyFill="1" applyBorder="1" applyAlignment="1" applyProtection="1">
      <alignment horizontal="center" vertical="center" shrinkToFit="1"/>
      <protection locked="0"/>
    </xf>
    <xf numFmtId="0" fontId="32" fillId="33" borderId="0" xfId="0" applyFont="1" applyFill="1" applyAlignment="1" applyProtection="1">
      <alignment horizontal="left" vertical="center"/>
      <protection locked="0"/>
    </xf>
    <xf numFmtId="0" fontId="32" fillId="33" borderId="0" xfId="0" applyFont="1" applyFill="1" applyProtection="1">
      <alignment vertical="center"/>
      <protection locked="0"/>
    </xf>
    <xf numFmtId="0" fontId="32" fillId="36" borderId="0" xfId="0" applyFont="1" applyFill="1" applyAlignment="1" applyProtection="1">
      <alignment horizontal="left" vertical="top" wrapText="1" shrinkToFit="1"/>
      <protection locked="0"/>
    </xf>
    <xf numFmtId="0" fontId="32" fillId="33" borderId="0" xfId="0" applyFont="1" applyFill="1" applyAlignment="1">
      <alignment horizontal="left" vertical="top"/>
    </xf>
    <xf numFmtId="0" fontId="32" fillId="36" borderId="21" xfId="138" applyFont="1" applyFill="1" applyBorder="1" applyAlignment="1">
      <alignment horizontal="left" vertical="center"/>
    </xf>
    <xf numFmtId="0" fontId="32" fillId="36" borderId="52" xfId="138" applyFont="1" applyFill="1" applyBorder="1" applyAlignment="1">
      <alignment horizontal="left" vertical="center"/>
    </xf>
    <xf numFmtId="0" fontId="32" fillId="36" borderId="32" xfId="138" applyFont="1" applyFill="1" applyBorder="1" applyAlignment="1">
      <alignment horizontal="left" vertical="center"/>
    </xf>
    <xf numFmtId="0" fontId="32" fillId="33" borderId="21" xfId="138" applyFont="1" applyFill="1" applyBorder="1" applyAlignment="1">
      <alignment horizontal="center" vertical="center"/>
    </xf>
    <xf numFmtId="0" fontId="32" fillId="33" borderId="52" xfId="138" applyFont="1" applyFill="1" applyBorder="1" applyAlignment="1">
      <alignment horizontal="center" vertical="center"/>
    </xf>
    <xf numFmtId="0" fontId="32" fillId="33" borderId="32" xfId="138" applyFont="1" applyFill="1" applyBorder="1" applyAlignment="1">
      <alignment horizontal="center" vertical="center"/>
    </xf>
    <xf numFmtId="0" fontId="32" fillId="0" borderId="21" xfId="138" applyFont="1" applyBorder="1" applyAlignment="1">
      <alignment horizontal="center" vertical="center"/>
    </xf>
    <xf numFmtId="0" fontId="32" fillId="0" borderId="52" xfId="138" applyFont="1" applyBorder="1" applyAlignment="1">
      <alignment horizontal="center" vertical="center"/>
    </xf>
    <xf numFmtId="0" fontId="32" fillId="0" borderId="32" xfId="138" applyFont="1" applyBorder="1" applyAlignment="1">
      <alignment horizontal="center" vertical="center"/>
    </xf>
    <xf numFmtId="0" fontId="128" fillId="0" borderId="0" xfId="138" applyAlignment="1">
      <alignment vertical="center" shrinkToFit="1"/>
    </xf>
    <xf numFmtId="0" fontId="109" fillId="0" borderId="0" xfId="138" applyFont="1" applyAlignment="1">
      <alignment horizontal="center" vertical="center"/>
    </xf>
    <xf numFmtId="0" fontId="32" fillId="36" borderId="0" xfId="138" applyFont="1" applyFill="1" applyAlignment="1">
      <alignment horizontal="left" vertical="top" wrapText="1"/>
    </xf>
    <xf numFmtId="0" fontId="37" fillId="0" borderId="0" xfId="138" applyFont="1" applyAlignment="1">
      <alignment horizontal="left" vertical="center"/>
    </xf>
    <xf numFmtId="0" fontId="32" fillId="0" borderId="16" xfId="138" applyFont="1" applyBorder="1">
      <alignment vertical="center"/>
    </xf>
    <xf numFmtId="0" fontId="32" fillId="0" borderId="25" xfId="138" applyFont="1" applyBorder="1">
      <alignment vertical="center"/>
    </xf>
    <xf numFmtId="0" fontId="32" fillId="0" borderId="83" xfId="138" applyFont="1" applyBorder="1" applyAlignment="1">
      <alignment horizontal="center" vertical="center"/>
    </xf>
    <xf numFmtId="0" fontId="32" fillId="0" borderId="31" xfId="138" applyFont="1" applyBorder="1" applyAlignment="1">
      <alignment horizontal="center" vertical="center"/>
    </xf>
    <xf numFmtId="0" fontId="32" fillId="0" borderId="17" xfId="138" applyFont="1" applyBorder="1" applyAlignment="1">
      <alignment horizontal="center" vertical="center"/>
    </xf>
    <xf numFmtId="0" fontId="32" fillId="0" borderId="41" xfId="138" applyFont="1" applyBorder="1" applyAlignment="1">
      <alignment horizontal="center" vertical="center"/>
    </xf>
    <xf numFmtId="0" fontId="32" fillId="0" borderId="16" xfId="138" applyFont="1" applyBorder="1" applyAlignment="1">
      <alignment horizontal="left" vertical="center"/>
    </xf>
    <xf numFmtId="0" fontId="32" fillId="0" borderId="83" xfId="138" applyFont="1" applyBorder="1" applyAlignment="1">
      <alignment horizontal="left" vertical="center"/>
    </xf>
    <xf numFmtId="0" fontId="32" fillId="0" borderId="17" xfId="138" applyFont="1" applyBorder="1" applyAlignment="1">
      <alignment horizontal="left" vertical="center"/>
    </xf>
    <xf numFmtId="0" fontId="32" fillId="0" borderId="13" xfId="138" applyFont="1" applyBorder="1" applyAlignment="1">
      <alignment horizontal="left" vertical="center"/>
    </xf>
    <xf numFmtId="0" fontId="32" fillId="0" borderId="55" xfId="138" applyFont="1" applyBorder="1" applyAlignment="1">
      <alignment horizontal="left" vertical="center"/>
    </xf>
    <xf numFmtId="0" fontId="32" fillId="0" borderId="22" xfId="138" applyFont="1" applyBorder="1" applyAlignment="1">
      <alignment horizontal="left" vertical="center"/>
    </xf>
    <xf numFmtId="0" fontId="32" fillId="0" borderId="10" xfId="138" applyFont="1" applyBorder="1" applyAlignment="1">
      <alignment horizontal="left" vertical="center"/>
    </xf>
    <xf numFmtId="0" fontId="32" fillId="0" borderId="50" xfId="138" applyFont="1" applyBorder="1" applyAlignment="1">
      <alignment horizontal="left" vertical="center"/>
    </xf>
    <xf numFmtId="0" fontId="32" fillId="0" borderId="14" xfId="138" applyFont="1" applyBorder="1" applyAlignment="1">
      <alignment horizontal="left" vertical="center"/>
    </xf>
    <xf numFmtId="0" fontId="32" fillId="0" borderId="25" xfId="138" applyFont="1" applyBorder="1" applyAlignment="1">
      <alignment horizontal="left" vertical="center"/>
    </xf>
    <xf numFmtId="0" fontId="32" fillId="0" borderId="31" xfId="138" applyFont="1" applyBorder="1" applyAlignment="1">
      <alignment horizontal="left" vertical="center"/>
    </xf>
    <xf numFmtId="0" fontId="32" fillId="0" borderId="41" xfId="138" applyFont="1" applyBorder="1" applyAlignment="1">
      <alignment horizontal="left" vertical="center"/>
    </xf>
    <xf numFmtId="0" fontId="110" fillId="0" borderId="83" xfId="138" applyFont="1" applyBorder="1" applyAlignment="1">
      <alignment horizontal="center" vertical="center"/>
    </xf>
    <xf numFmtId="0" fontId="110" fillId="0" borderId="31" xfId="138" applyFont="1" applyBorder="1" applyAlignment="1">
      <alignment horizontal="center" vertical="center"/>
    </xf>
    <xf numFmtId="0" fontId="110" fillId="33" borderId="0" xfId="138" applyFont="1" applyFill="1" applyAlignment="1">
      <alignment horizontal="center" vertical="center"/>
    </xf>
    <xf numFmtId="0" fontId="103" fillId="0" borderId="0" xfId="138" applyFont="1" applyAlignment="1">
      <alignment horizontal="center" vertical="center"/>
    </xf>
    <xf numFmtId="0" fontId="32" fillId="36" borderId="0" xfId="138" applyFont="1" applyFill="1" applyAlignment="1" applyProtection="1">
      <alignment horizontal="left" vertical="top" wrapText="1" shrinkToFit="1"/>
      <protection locked="0"/>
    </xf>
    <xf numFmtId="0" fontId="32" fillId="0" borderId="0" xfId="138" applyFont="1" applyAlignment="1">
      <alignment horizontal="left" vertical="center"/>
    </xf>
    <xf numFmtId="0" fontId="107" fillId="0" borderId="0" xfId="0" applyFont="1" applyAlignment="1">
      <alignment horizontal="center" vertical="center"/>
    </xf>
    <xf numFmtId="0" fontId="30" fillId="33" borderId="0" xfId="0" applyFont="1" applyFill="1" applyAlignment="1">
      <alignment horizontal="left" vertical="center"/>
    </xf>
    <xf numFmtId="0" fontId="30" fillId="38" borderId="0" xfId="0" applyFont="1" applyFill="1" applyAlignment="1">
      <alignment horizontal="center" vertical="center"/>
    </xf>
    <xf numFmtId="0" fontId="30" fillId="36" borderId="0" xfId="0" applyFont="1" applyFill="1" applyAlignment="1">
      <alignment horizontal="left" vertical="top"/>
    </xf>
    <xf numFmtId="0" fontId="30" fillId="36" borderId="0" xfId="0" applyFont="1" applyFill="1" applyAlignment="1">
      <alignment horizontal="left" vertical="center"/>
    </xf>
    <xf numFmtId="0" fontId="30" fillId="36" borderId="0" xfId="0" applyFont="1" applyFill="1" applyAlignment="1">
      <alignment horizontal="left" vertical="top" wrapText="1"/>
    </xf>
    <xf numFmtId="183" fontId="108" fillId="33" borderId="0" xfId="0" applyNumberFormat="1" applyFont="1" applyFill="1" applyAlignment="1">
      <alignment horizontal="center" vertical="center"/>
    </xf>
    <xf numFmtId="0" fontId="30" fillId="0" borderId="0" xfId="0" applyFont="1" applyAlignment="1">
      <alignment horizontal="left" vertical="center" wrapText="1"/>
    </xf>
    <xf numFmtId="0" fontId="30" fillId="0" borderId="0" xfId="0" applyFont="1" applyAlignment="1">
      <alignment horizontal="right" vertical="center"/>
    </xf>
    <xf numFmtId="0" fontId="60" fillId="0" borderId="21" xfId="120" applyNumberFormat="1" applyFont="1" applyBorder="1" applyAlignment="1">
      <alignment horizontal="center" vertical="center"/>
    </xf>
    <xf numFmtId="0" fontId="60" fillId="0" borderId="52" xfId="120" applyNumberFormat="1" applyFont="1" applyBorder="1" applyAlignment="1">
      <alignment horizontal="center" vertical="center"/>
    </xf>
    <xf numFmtId="0" fontId="60" fillId="0" borderId="32" xfId="120" applyNumberFormat="1" applyFont="1" applyBorder="1" applyAlignment="1">
      <alignment horizontal="center" vertical="center"/>
    </xf>
  </cellXfs>
  <cellStyles count="161">
    <cellStyle name="20% - アクセント 1 2" xfId="5" xr:uid="{00000000-0005-0000-0000-000000000000}"/>
    <cellStyle name="20% - アクセント 2 2" xfId="6" xr:uid="{00000000-0005-0000-0000-000001000000}"/>
    <cellStyle name="20% - アクセント 3 2" xfId="7" xr:uid="{00000000-0005-0000-0000-000002000000}"/>
    <cellStyle name="20% - アクセント 4 2" xfId="8" xr:uid="{00000000-0005-0000-0000-000003000000}"/>
    <cellStyle name="20% - アクセント 5 2" xfId="9" xr:uid="{00000000-0005-0000-0000-000004000000}"/>
    <cellStyle name="20% - アクセント 6 2" xfId="10" xr:uid="{00000000-0005-0000-0000-000005000000}"/>
    <cellStyle name="40% - アクセント 1 2" xfId="11" xr:uid="{00000000-0005-0000-0000-000006000000}"/>
    <cellStyle name="40% - アクセント 2 2" xfId="12" xr:uid="{00000000-0005-0000-0000-000007000000}"/>
    <cellStyle name="40% - アクセント 3 2" xfId="13" xr:uid="{00000000-0005-0000-0000-000008000000}"/>
    <cellStyle name="40% - アクセント 4 2" xfId="14" xr:uid="{00000000-0005-0000-0000-000009000000}"/>
    <cellStyle name="40% - アクセント 5 2" xfId="15" xr:uid="{00000000-0005-0000-0000-00000A000000}"/>
    <cellStyle name="40% - アクセント 6 2" xfId="16" xr:uid="{00000000-0005-0000-0000-00000B000000}"/>
    <cellStyle name="60% - アクセント 1 2" xfId="17" xr:uid="{00000000-0005-0000-0000-00000C000000}"/>
    <cellStyle name="60% - アクセント 2 2" xfId="18" xr:uid="{00000000-0005-0000-0000-00000D000000}"/>
    <cellStyle name="60% - アクセント 3 2" xfId="19" xr:uid="{00000000-0005-0000-0000-00000E000000}"/>
    <cellStyle name="60% - アクセント 4 2" xfId="20" xr:uid="{00000000-0005-0000-0000-00000F000000}"/>
    <cellStyle name="60% - アクセント 5 2" xfId="21" xr:uid="{00000000-0005-0000-0000-000010000000}"/>
    <cellStyle name="60% - アクセント 6 2" xfId="22" xr:uid="{00000000-0005-0000-0000-000011000000}"/>
    <cellStyle name="アクセント 1 2" xfId="23" xr:uid="{00000000-0005-0000-0000-000012000000}"/>
    <cellStyle name="アクセント 2 2" xfId="24" xr:uid="{00000000-0005-0000-0000-000013000000}"/>
    <cellStyle name="アクセント 3 2" xfId="25" xr:uid="{00000000-0005-0000-0000-000014000000}"/>
    <cellStyle name="アクセント 4 2" xfId="26" xr:uid="{00000000-0005-0000-0000-000015000000}"/>
    <cellStyle name="アクセント 5 2" xfId="27" xr:uid="{00000000-0005-0000-0000-000016000000}"/>
    <cellStyle name="アクセント 6 2" xfId="28" xr:uid="{00000000-0005-0000-0000-000017000000}"/>
    <cellStyle name="タイトル 2" xfId="29" xr:uid="{00000000-0005-0000-0000-000018000000}"/>
    <cellStyle name="チェック セル 2" xfId="30" xr:uid="{00000000-0005-0000-0000-000019000000}"/>
    <cellStyle name="どちらでもない 2" xfId="31" xr:uid="{00000000-0005-0000-0000-00001A000000}"/>
    <cellStyle name="パーセント 2" xfId="32" xr:uid="{00000000-0005-0000-0000-00001B000000}"/>
    <cellStyle name="パーセント 2 2" xfId="59" xr:uid="{00000000-0005-0000-0000-00001C000000}"/>
    <cellStyle name="パーセント 2 3" xfId="60" xr:uid="{00000000-0005-0000-0000-00001D000000}"/>
    <cellStyle name="ハイパーリンク" xfId="2" builtinId="8"/>
    <cellStyle name="メモ 2" xfId="33" xr:uid="{00000000-0005-0000-0000-00001F000000}"/>
    <cellStyle name="リンク セル 2" xfId="34" xr:uid="{00000000-0005-0000-0000-000020000000}"/>
    <cellStyle name="悪い 2" xfId="35" xr:uid="{00000000-0005-0000-0000-000021000000}"/>
    <cellStyle name="計算 2" xfId="36" xr:uid="{00000000-0005-0000-0000-000022000000}"/>
    <cellStyle name="警告文 2" xfId="37" xr:uid="{00000000-0005-0000-0000-000023000000}"/>
    <cellStyle name="桁区切り 2" xfId="38" xr:uid="{00000000-0005-0000-0000-000024000000}"/>
    <cellStyle name="見出し 1 2" xfId="39" xr:uid="{00000000-0005-0000-0000-000025000000}"/>
    <cellStyle name="見出し 2 2" xfId="40" xr:uid="{00000000-0005-0000-0000-000026000000}"/>
    <cellStyle name="見出し 3 2" xfId="41" xr:uid="{00000000-0005-0000-0000-000027000000}"/>
    <cellStyle name="見出し 4 2" xfId="42" xr:uid="{00000000-0005-0000-0000-000028000000}"/>
    <cellStyle name="集計 2" xfId="43" xr:uid="{00000000-0005-0000-0000-000029000000}"/>
    <cellStyle name="出力 2" xfId="44" xr:uid="{00000000-0005-0000-0000-00002A000000}"/>
    <cellStyle name="説明文 2" xfId="45" xr:uid="{00000000-0005-0000-0000-00002B000000}"/>
    <cellStyle name="通貨 2" xfId="47" xr:uid="{00000000-0005-0000-0000-00002C000000}"/>
    <cellStyle name="通貨 2 2" xfId="61" xr:uid="{00000000-0005-0000-0000-00002D000000}"/>
    <cellStyle name="通貨 2 2 2" xfId="62" xr:uid="{00000000-0005-0000-0000-00002E000000}"/>
    <cellStyle name="通貨 2 2 3" xfId="63" xr:uid="{00000000-0005-0000-0000-00002F000000}"/>
    <cellStyle name="通貨 2 3" xfId="64" xr:uid="{00000000-0005-0000-0000-000030000000}"/>
    <cellStyle name="通貨 2 4" xfId="65" xr:uid="{00000000-0005-0000-0000-000031000000}"/>
    <cellStyle name="通貨 2 5" xfId="66" xr:uid="{00000000-0005-0000-0000-000032000000}"/>
    <cellStyle name="通貨 2 6" xfId="67" xr:uid="{00000000-0005-0000-0000-000033000000}"/>
    <cellStyle name="通貨 3" xfId="46" xr:uid="{00000000-0005-0000-0000-000034000000}"/>
    <cellStyle name="通貨 3 2" xfId="68" xr:uid="{00000000-0005-0000-0000-000035000000}"/>
    <cellStyle name="入力 2" xfId="48" xr:uid="{00000000-0005-0000-0000-000036000000}"/>
    <cellStyle name="標準" xfId="0" builtinId="0"/>
    <cellStyle name="標準 10" xfId="69" xr:uid="{00000000-0005-0000-0000-000038000000}"/>
    <cellStyle name="標準 11" xfId="70" xr:uid="{00000000-0005-0000-0000-000039000000}"/>
    <cellStyle name="標準 12" xfId="71" xr:uid="{00000000-0005-0000-0000-00003A000000}"/>
    <cellStyle name="標準 13" xfId="72" xr:uid="{00000000-0005-0000-0000-00003B000000}"/>
    <cellStyle name="標準 14" xfId="73" xr:uid="{00000000-0005-0000-0000-00003C000000}"/>
    <cellStyle name="標準 15" xfId="74" xr:uid="{00000000-0005-0000-0000-00003D000000}"/>
    <cellStyle name="標準 16" xfId="75" xr:uid="{00000000-0005-0000-0000-00003E000000}"/>
    <cellStyle name="標準 17" xfId="76" xr:uid="{00000000-0005-0000-0000-00003F000000}"/>
    <cellStyle name="標準 18" xfId="77" xr:uid="{00000000-0005-0000-0000-000040000000}"/>
    <cellStyle name="標準 19" xfId="78" xr:uid="{00000000-0005-0000-0000-000041000000}"/>
    <cellStyle name="標準 2" xfId="1" xr:uid="{00000000-0005-0000-0000-000042000000}"/>
    <cellStyle name="標準 2 2" xfId="50" xr:uid="{00000000-0005-0000-0000-000043000000}"/>
    <cellStyle name="標準 2 3" xfId="51" xr:uid="{00000000-0005-0000-0000-000044000000}"/>
    <cellStyle name="標準 2 3 2" xfId="79" xr:uid="{00000000-0005-0000-0000-000045000000}"/>
    <cellStyle name="標準 2 4" xfId="49" xr:uid="{00000000-0005-0000-0000-000046000000}"/>
    <cellStyle name="標準 2 5" xfId="80" xr:uid="{00000000-0005-0000-0000-000047000000}"/>
    <cellStyle name="標準 2 6" xfId="138" xr:uid="{00000000-0005-0000-0000-000048000000}"/>
    <cellStyle name="標準 2 6 2" xfId="156" xr:uid="{00000000-0005-0000-0000-000049000000}"/>
    <cellStyle name="標準 2 7" xfId="125" xr:uid="{00000000-0005-0000-0000-00004A000000}"/>
    <cellStyle name="標準 2 7 2" xfId="151" xr:uid="{00000000-0005-0000-0000-00004B000000}"/>
    <cellStyle name="標準 20" xfId="81" xr:uid="{00000000-0005-0000-0000-00004C000000}"/>
    <cellStyle name="標準 21" xfId="82" xr:uid="{00000000-0005-0000-0000-00004D000000}"/>
    <cellStyle name="標準 22" xfId="83" xr:uid="{00000000-0005-0000-0000-00004E000000}"/>
    <cellStyle name="標準 23" xfId="84" xr:uid="{00000000-0005-0000-0000-00004F000000}"/>
    <cellStyle name="標準 24" xfId="85" xr:uid="{00000000-0005-0000-0000-000050000000}"/>
    <cellStyle name="標準 25" xfId="86" xr:uid="{00000000-0005-0000-0000-000051000000}"/>
    <cellStyle name="標準 26" xfId="87" xr:uid="{00000000-0005-0000-0000-000052000000}"/>
    <cellStyle name="標準 27" xfId="88" xr:uid="{00000000-0005-0000-0000-000053000000}"/>
    <cellStyle name="標準 28" xfId="89" xr:uid="{00000000-0005-0000-0000-000054000000}"/>
    <cellStyle name="標準 29" xfId="90" xr:uid="{00000000-0005-0000-0000-000055000000}"/>
    <cellStyle name="標準 3" xfId="52" xr:uid="{00000000-0005-0000-0000-000056000000}"/>
    <cellStyle name="標準 3 2" xfId="56" xr:uid="{00000000-0005-0000-0000-000057000000}"/>
    <cellStyle name="標準 3 3" xfId="126" xr:uid="{00000000-0005-0000-0000-000058000000}"/>
    <cellStyle name="標準 3 4" xfId="148" xr:uid="{00000000-0005-0000-0000-000059000000}"/>
    <cellStyle name="標準 3 4 2" xfId="158" xr:uid="{00000000-0005-0000-0000-00005A000000}"/>
    <cellStyle name="標準 3 5" xfId="154" xr:uid="{00000000-0005-0000-0000-00005B000000}"/>
    <cellStyle name="標準 30" xfId="58" xr:uid="{00000000-0005-0000-0000-00005C000000}"/>
    <cellStyle name="標準 31" xfId="91" xr:uid="{00000000-0005-0000-0000-00005D000000}"/>
    <cellStyle name="標準 32" xfId="92" xr:uid="{00000000-0005-0000-0000-00005E000000}"/>
    <cellStyle name="標準 33" xfId="93" xr:uid="{00000000-0005-0000-0000-00005F000000}"/>
    <cellStyle name="標準 34" xfId="94" xr:uid="{00000000-0005-0000-0000-000060000000}"/>
    <cellStyle name="標準 35" xfId="95" xr:uid="{00000000-0005-0000-0000-000061000000}"/>
    <cellStyle name="標準 36" xfId="96" xr:uid="{00000000-0005-0000-0000-000062000000}"/>
    <cellStyle name="標準 37" xfId="97" xr:uid="{00000000-0005-0000-0000-000063000000}"/>
    <cellStyle name="標準 38" xfId="98" xr:uid="{00000000-0005-0000-0000-000064000000}"/>
    <cellStyle name="標準 39" xfId="99" xr:uid="{00000000-0005-0000-0000-000065000000}"/>
    <cellStyle name="標準 4" xfId="53" xr:uid="{00000000-0005-0000-0000-000066000000}"/>
    <cellStyle name="標準 4 2" xfId="100" xr:uid="{00000000-0005-0000-0000-000067000000}"/>
    <cellStyle name="標準 4 2 2" xfId="101" xr:uid="{00000000-0005-0000-0000-000068000000}"/>
    <cellStyle name="標準 4 3" xfId="102" xr:uid="{00000000-0005-0000-0000-000069000000}"/>
    <cellStyle name="標準 40" xfId="103" xr:uid="{00000000-0005-0000-0000-00006A000000}"/>
    <cellStyle name="標準 41" xfId="104" xr:uid="{00000000-0005-0000-0000-00006B000000}"/>
    <cellStyle name="標準 42" xfId="105" xr:uid="{00000000-0005-0000-0000-00006C000000}"/>
    <cellStyle name="標準 43" xfId="106" xr:uid="{00000000-0005-0000-0000-00006D000000}"/>
    <cellStyle name="標準 44" xfId="107" xr:uid="{00000000-0005-0000-0000-00006E000000}"/>
    <cellStyle name="標準 45" xfId="108" xr:uid="{00000000-0005-0000-0000-00006F000000}"/>
    <cellStyle name="標準 46" xfId="129" xr:uid="{00000000-0005-0000-0000-000070000000}"/>
    <cellStyle name="標準 47" xfId="141" xr:uid="{00000000-0005-0000-0000-000071000000}"/>
    <cellStyle name="標準 48" xfId="142" xr:uid="{00000000-0005-0000-0000-000072000000}"/>
    <cellStyle name="標準 49" xfId="146" xr:uid="{00000000-0005-0000-0000-000073000000}"/>
    <cellStyle name="標準 5" xfId="4" xr:uid="{00000000-0005-0000-0000-000074000000}"/>
    <cellStyle name="標準 5 2" xfId="57" xr:uid="{00000000-0005-0000-0000-000075000000}"/>
    <cellStyle name="標準 5 2 2" xfId="109" xr:uid="{00000000-0005-0000-0000-000076000000}"/>
    <cellStyle name="標準 5 2 2 2" xfId="147" xr:uid="{00000000-0005-0000-0000-000077000000}"/>
    <cellStyle name="標準 5 2 3" xfId="110" xr:uid="{00000000-0005-0000-0000-000078000000}"/>
    <cellStyle name="標準 5 2 4" xfId="111" xr:uid="{00000000-0005-0000-0000-000079000000}"/>
    <cellStyle name="標準 5 3" xfId="112" xr:uid="{00000000-0005-0000-0000-00007A000000}"/>
    <cellStyle name="標準 5 4" xfId="113" xr:uid="{00000000-0005-0000-0000-00007B000000}"/>
    <cellStyle name="標準 5 5" xfId="114" xr:uid="{00000000-0005-0000-0000-00007C000000}"/>
    <cellStyle name="標準 50" xfId="149" xr:uid="{00000000-0005-0000-0000-00007D000000}"/>
    <cellStyle name="標準 50 2" xfId="153" xr:uid="{00000000-0005-0000-0000-00007E000000}"/>
    <cellStyle name="標準 50 3" xfId="159" xr:uid="{00000000-0005-0000-0000-00007F000000}"/>
    <cellStyle name="標準 51" xfId="157" xr:uid="{00000000-0005-0000-0000-000080000000}"/>
    <cellStyle name="標準 6" xfId="55" xr:uid="{00000000-0005-0000-0000-000081000000}"/>
    <cellStyle name="標準 6 2" xfId="115" xr:uid="{00000000-0005-0000-0000-000082000000}"/>
    <cellStyle name="標準 61" xfId="133" xr:uid="{00000000-0005-0000-0000-000083000000}"/>
    <cellStyle name="標準 62" xfId="134" xr:uid="{00000000-0005-0000-0000-000084000000}"/>
    <cellStyle name="標準 63" xfId="130" xr:uid="{00000000-0005-0000-0000-000085000000}"/>
    <cellStyle name="標準 63 2" xfId="140" xr:uid="{00000000-0005-0000-0000-000086000000}"/>
    <cellStyle name="標準 64" xfId="132" xr:uid="{00000000-0005-0000-0000-000087000000}"/>
    <cellStyle name="標準 67" xfId="143" xr:uid="{00000000-0005-0000-0000-000088000000}"/>
    <cellStyle name="標準 68" xfId="144" xr:uid="{00000000-0005-0000-0000-000089000000}"/>
    <cellStyle name="標準 69" xfId="145" xr:uid="{00000000-0005-0000-0000-00008A000000}"/>
    <cellStyle name="標準 7" xfId="116" xr:uid="{00000000-0005-0000-0000-00008B000000}"/>
    <cellStyle name="標準 7 2" xfId="117" xr:uid="{00000000-0005-0000-0000-00008C000000}"/>
    <cellStyle name="標準 7 3" xfId="120" xr:uid="{00000000-0005-0000-0000-00008D000000}"/>
    <cellStyle name="標準 7 4" xfId="121" xr:uid="{00000000-0005-0000-0000-00008E000000}"/>
    <cellStyle name="標準 7 4 2" xfId="137" xr:uid="{00000000-0005-0000-0000-00008F000000}"/>
    <cellStyle name="標準 7 5" xfId="127" xr:uid="{00000000-0005-0000-0000-000090000000}"/>
    <cellStyle name="標準 8" xfId="118" xr:uid="{00000000-0005-0000-0000-000091000000}"/>
    <cellStyle name="標準 8 2" xfId="124" xr:uid="{00000000-0005-0000-0000-000092000000}"/>
    <cellStyle name="標準 8 2 2" xfId="135" xr:uid="{00000000-0005-0000-0000-000093000000}"/>
    <cellStyle name="標準 9" xfId="119" xr:uid="{00000000-0005-0000-0000-000094000000}"/>
    <cellStyle name="標準 9 2" xfId="122" xr:uid="{00000000-0005-0000-0000-000095000000}"/>
    <cellStyle name="標準 9 2 2" xfId="123" xr:uid="{00000000-0005-0000-0000-000096000000}"/>
    <cellStyle name="標準 9 2 3" xfId="136" xr:uid="{00000000-0005-0000-0000-000097000000}"/>
    <cellStyle name="標準_○長期優良住宅入力シート" xfId="128" xr:uid="{00000000-0005-0000-0000-000098000000}"/>
    <cellStyle name="標準_○長期優良住宅入力シート 2" xfId="139" xr:uid="{00000000-0005-0000-0000-000099000000}"/>
    <cellStyle name="標準_○長期優良住宅入力シート 2 2" xfId="155" xr:uid="{00000000-0005-0000-0000-00009A000000}"/>
    <cellStyle name="標準_○長期優良住宅入力シート 3" xfId="152" xr:uid="{00000000-0005-0000-0000-00009B000000}"/>
    <cellStyle name="標準_190222新築適合書式改正案" xfId="131" xr:uid="{00000000-0005-0000-0000-00009C000000}"/>
    <cellStyle name="標準_現地調査表 2" xfId="150" xr:uid="{00000000-0005-0000-0000-00009D000000}"/>
    <cellStyle name="標準_現地調査表 2 2" xfId="160" xr:uid="{00000000-0005-0000-0000-00009E000000}"/>
    <cellStyle name="標準_主要用途" xfId="3" xr:uid="{00000000-0005-0000-0000-00009F000000}"/>
    <cellStyle name="良い 2" xfId="54" xr:uid="{00000000-0005-0000-0000-0000A0000000}"/>
  </cellStyles>
  <dxfs count="1">
    <dxf>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29</xdr:col>
      <xdr:colOff>28603</xdr:colOff>
      <xdr:row>0</xdr:row>
      <xdr:rowOff>9376</xdr:rowOff>
    </xdr:from>
    <xdr:to>
      <xdr:col>40</xdr:col>
      <xdr:colOff>188640</xdr:colOff>
      <xdr:row>1</xdr:row>
      <xdr:rowOff>13543</xdr:rowOff>
    </xdr:to>
    <xdr:pic>
      <xdr:nvPicPr>
        <xdr:cNvPr id="2" name="Picture 1" descr="ｾﾝﾀｰﾛｺﾞ（一財）ﾓﾉｸﾛ決">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4200" y="9525"/>
          <a:ext cx="2779395" cy="346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20</xdr:row>
      <xdr:rowOff>0</xdr:rowOff>
    </xdr:to>
    <xdr:sp macro="" textlink="">
      <xdr:nvSpPr>
        <xdr:cNvPr id="2" name="大かっこ 1">
          <a:extLst>
            <a:ext uri="{FF2B5EF4-FFF2-40B4-BE49-F238E27FC236}">
              <a16:creationId xmlns:a16="http://schemas.microsoft.com/office/drawing/2014/main" id="{1FE07EAB-7137-473B-8996-C00FCF5E6D6D}"/>
            </a:ext>
          </a:extLst>
        </xdr:cNvPr>
        <xdr:cNvSpPr/>
      </xdr:nvSpPr>
      <xdr:spPr>
        <a:xfrm>
          <a:off x="3305174" y="3857624"/>
          <a:ext cx="714375" cy="647701"/>
        </a:xfrm>
        <a:prstGeom prst="bracketPair">
          <a:avLst>
            <a:gd name="adj" fmla="val 10785"/>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18</xdr:row>
      <xdr:rowOff>219075</xdr:rowOff>
    </xdr:to>
    <xdr:sp macro="" textlink="">
      <xdr:nvSpPr>
        <xdr:cNvPr id="2" name="大かっこ 1">
          <a:extLst>
            <a:ext uri="{FF2B5EF4-FFF2-40B4-BE49-F238E27FC236}">
              <a16:creationId xmlns:a16="http://schemas.microsoft.com/office/drawing/2014/main" id="{5567034A-3B74-4737-8087-55F1CE35E51C}"/>
            </a:ext>
          </a:extLst>
        </xdr:cNvPr>
        <xdr:cNvSpPr/>
      </xdr:nvSpPr>
      <xdr:spPr>
        <a:xfrm>
          <a:off x="3305174" y="3857624"/>
          <a:ext cx="714375" cy="4286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18</xdr:row>
      <xdr:rowOff>219075</xdr:rowOff>
    </xdr:to>
    <xdr:sp macro="" textlink="">
      <xdr:nvSpPr>
        <xdr:cNvPr id="2" name="大かっこ 1">
          <a:extLst>
            <a:ext uri="{FF2B5EF4-FFF2-40B4-BE49-F238E27FC236}">
              <a16:creationId xmlns:a16="http://schemas.microsoft.com/office/drawing/2014/main" id="{5CF23FE8-C604-40C6-8332-B4F953E01DA0}"/>
            </a:ext>
          </a:extLst>
        </xdr:cNvPr>
        <xdr:cNvSpPr/>
      </xdr:nvSpPr>
      <xdr:spPr>
        <a:xfrm>
          <a:off x="3305174" y="3857624"/>
          <a:ext cx="714375" cy="4286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6</xdr:col>
      <xdr:colOff>183775</xdr:colOff>
      <xdr:row>42</xdr:row>
      <xdr:rowOff>152251</xdr:rowOff>
    </xdr:from>
    <xdr:ext cx="342900" cy="228600"/>
    <xdr:sp macro="" textlink="">
      <xdr:nvSpPr>
        <xdr:cNvPr id="2" name="テキスト ボックス 1">
          <a:extLst>
            <a:ext uri="{FF2B5EF4-FFF2-40B4-BE49-F238E27FC236}">
              <a16:creationId xmlns:a16="http://schemas.microsoft.com/office/drawing/2014/main" id="{B8DAAC9F-898E-4046-A0FD-3356A073CB2F}"/>
            </a:ext>
          </a:extLst>
        </xdr:cNvPr>
        <xdr:cNvSpPr txBox="1"/>
      </xdr:nvSpPr>
      <xdr:spPr>
        <a:xfrm>
          <a:off x="1517197" y="886777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※1</a:t>
          </a:r>
        </a:p>
      </xdr:txBody>
    </xdr:sp>
    <xdr:clientData/>
  </xdr:oneCellAnchor>
  <xdr:oneCellAnchor>
    <xdr:from>
      <xdr:col>3</xdr:col>
      <xdr:colOff>161953</xdr:colOff>
      <xdr:row>45</xdr:row>
      <xdr:rowOff>190723</xdr:rowOff>
    </xdr:from>
    <xdr:ext cx="342900" cy="228600"/>
    <xdr:sp macro="" textlink="">
      <xdr:nvSpPr>
        <xdr:cNvPr id="3" name="テキスト ボックス 2">
          <a:extLst>
            <a:ext uri="{FF2B5EF4-FFF2-40B4-BE49-F238E27FC236}">
              <a16:creationId xmlns:a16="http://schemas.microsoft.com/office/drawing/2014/main" id="{F861C750-DB05-4BB9-BBC3-D1B9C37D8E2F}"/>
            </a:ext>
          </a:extLst>
        </xdr:cNvPr>
        <xdr:cNvSpPr txBox="1"/>
      </xdr:nvSpPr>
      <xdr:spPr>
        <a:xfrm>
          <a:off x="838200" y="953452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※2</a:t>
          </a:r>
        </a:p>
      </xdr:txBody>
    </xdr:sp>
    <xdr:clientData/>
  </xdr:oneCellAnchor>
  <xdr:oneCellAnchor>
    <xdr:from>
      <xdr:col>7</xdr:col>
      <xdr:colOff>25887</xdr:colOff>
      <xdr:row>46</xdr:row>
      <xdr:rowOff>190723</xdr:rowOff>
    </xdr:from>
    <xdr:ext cx="342900" cy="228600"/>
    <xdr:sp macro="" textlink="">
      <xdr:nvSpPr>
        <xdr:cNvPr id="4" name="テキスト ボックス 3">
          <a:extLst>
            <a:ext uri="{FF2B5EF4-FFF2-40B4-BE49-F238E27FC236}">
              <a16:creationId xmlns:a16="http://schemas.microsoft.com/office/drawing/2014/main" id="{9E424162-FCE4-4FCD-82D5-261507841AD9}"/>
            </a:ext>
          </a:extLst>
        </xdr:cNvPr>
        <xdr:cNvSpPr txBox="1"/>
      </xdr:nvSpPr>
      <xdr:spPr>
        <a:xfrm>
          <a:off x="1578429" y="974407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※3</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11</xdr:col>
      <xdr:colOff>95157</xdr:colOff>
      <xdr:row>1</xdr:row>
      <xdr:rowOff>57299</xdr:rowOff>
    </xdr:from>
    <xdr:to>
      <xdr:col>13</xdr:col>
      <xdr:colOff>238199</xdr:colOff>
      <xdr:row>2</xdr:row>
      <xdr:rowOff>247948</xdr:rowOff>
    </xdr:to>
    <xdr:sp macro="" textlink="">
      <xdr:nvSpPr>
        <xdr:cNvPr id="2" name="AutoShape 1">
          <a:extLst>
            <a:ext uri="{FF2B5EF4-FFF2-40B4-BE49-F238E27FC236}">
              <a16:creationId xmlns:a16="http://schemas.microsoft.com/office/drawing/2014/main" id="{00000000-0008-0000-1C00-000002000000}"/>
            </a:ext>
          </a:extLst>
        </xdr:cNvPr>
        <xdr:cNvSpPr/>
      </xdr:nvSpPr>
      <xdr:spPr>
        <a:xfrm>
          <a:off x="3438525" y="323850"/>
          <a:ext cx="771525" cy="457200"/>
        </a:xfrm>
        <a:prstGeom prst="bracketPair">
          <a:avLst>
            <a:gd name="adj" fmla="val 16667"/>
          </a:avLst>
        </a:prstGeom>
        <a:noFill/>
        <a:ln w="9525">
          <a:solidFill>
            <a:srgbClr val="000000"/>
          </a:solidFill>
        </a:ln>
      </xdr:spPr>
      <xdr:txBody>
        <a:bodyPr vertOverflow="clip" horzOverflow="clip"/>
        <a:lstStyle/>
        <a:p>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104812</xdr:colOff>
      <xdr:row>42</xdr:row>
      <xdr:rowOff>57299</xdr:rowOff>
    </xdr:from>
    <xdr:to>
      <xdr:col>17</xdr:col>
      <xdr:colOff>92199</xdr:colOff>
      <xdr:row>42</xdr:row>
      <xdr:rowOff>57299</xdr:rowOff>
    </xdr:to>
    <xdr:sp macro="" textlink="">
      <xdr:nvSpPr>
        <xdr:cNvPr id="4097" name="Picture 4097">
          <a:extLst>
            <a:ext uri="{FF2B5EF4-FFF2-40B4-BE49-F238E27FC236}">
              <a16:creationId xmlns:a16="http://schemas.microsoft.com/office/drawing/2014/main" id="{00000000-0008-0000-2100-000001100000}"/>
            </a:ext>
          </a:extLst>
        </xdr:cNvPr>
        <xdr:cNvSpPr/>
      </xdr:nvSpPr>
      <xdr:spPr>
        <a:xfrm flipV="1">
          <a:off x="1819275" y="725805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41</xdr:row>
      <xdr:rowOff>76274</xdr:rowOff>
    </xdr:from>
    <xdr:to>
      <xdr:col>15</xdr:col>
      <xdr:colOff>104812</xdr:colOff>
      <xdr:row>42</xdr:row>
      <xdr:rowOff>52834</xdr:rowOff>
    </xdr:to>
    <xdr:sp macro="" textlink="">
      <xdr:nvSpPr>
        <xdr:cNvPr id="4098" name="Picture 4098">
          <a:extLst>
            <a:ext uri="{FF2B5EF4-FFF2-40B4-BE49-F238E27FC236}">
              <a16:creationId xmlns:a16="http://schemas.microsoft.com/office/drawing/2014/main" id="{00000000-0008-0000-2100-000002100000}"/>
            </a:ext>
          </a:extLst>
        </xdr:cNvPr>
        <xdr:cNvSpPr/>
      </xdr:nvSpPr>
      <xdr:spPr>
        <a:xfrm flipV="1">
          <a:off x="1819275" y="7105650"/>
          <a:ext cx="0" cy="1482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104812</xdr:colOff>
      <xdr:row>42</xdr:row>
      <xdr:rowOff>57299</xdr:rowOff>
    </xdr:from>
    <xdr:to>
      <xdr:col>17</xdr:col>
      <xdr:colOff>92199</xdr:colOff>
      <xdr:row>42</xdr:row>
      <xdr:rowOff>57299</xdr:rowOff>
    </xdr:to>
    <xdr:sp macro="" textlink="">
      <xdr:nvSpPr>
        <xdr:cNvPr id="5121" name="Picture 5121">
          <a:extLst>
            <a:ext uri="{FF2B5EF4-FFF2-40B4-BE49-F238E27FC236}">
              <a16:creationId xmlns:a16="http://schemas.microsoft.com/office/drawing/2014/main" id="{00000000-0008-0000-2300-000001140000}"/>
            </a:ext>
          </a:extLst>
        </xdr:cNvPr>
        <xdr:cNvSpPr/>
      </xdr:nvSpPr>
      <xdr:spPr>
        <a:xfrm flipV="1">
          <a:off x="1800225" y="49911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41</xdr:row>
      <xdr:rowOff>76274</xdr:rowOff>
    </xdr:from>
    <xdr:to>
      <xdr:col>15</xdr:col>
      <xdr:colOff>104812</xdr:colOff>
      <xdr:row>42</xdr:row>
      <xdr:rowOff>52834</xdr:rowOff>
    </xdr:to>
    <xdr:sp macro="" textlink="">
      <xdr:nvSpPr>
        <xdr:cNvPr id="5122" name="Picture 5122">
          <a:extLst>
            <a:ext uri="{FF2B5EF4-FFF2-40B4-BE49-F238E27FC236}">
              <a16:creationId xmlns:a16="http://schemas.microsoft.com/office/drawing/2014/main" id="{00000000-0008-0000-2300-000002140000}"/>
            </a:ext>
          </a:extLst>
        </xdr:cNvPr>
        <xdr:cNvSpPr/>
      </xdr:nvSpPr>
      <xdr:spPr>
        <a:xfrm flipV="1">
          <a:off x="1800225" y="49149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9488</xdr:colOff>
      <xdr:row>85</xdr:row>
      <xdr:rowOff>0</xdr:rowOff>
    </xdr:to>
    <xdr:sp macro="" textlink="">
      <xdr:nvSpPr>
        <xdr:cNvPr id="6145" name="Picture 6145">
          <a:extLst>
            <a:ext uri="{FF2B5EF4-FFF2-40B4-BE49-F238E27FC236}">
              <a16:creationId xmlns:a16="http://schemas.microsoft.com/office/drawing/2014/main" id="{00000000-0008-0000-2500-000001180000}"/>
            </a:ext>
          </a:extLst>
        </xdr:cNvPr>
        <xdr:cNvSpPr/>
      </xdr:nvSpPr>
      <xdr:spPr>
        <a:xfrm flipV="1">
          <a:off x="2400300" y="8915400"/>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21</xdr:col>
      <xdr:colOff>0</xdr:colOff>
      <xdr:row>84</xdr:row>
      <xdr:rowOff>9376</xdr:rowOff>
    </xdr:from>
    <xdr:to>
      <xdr:col>21</xdr:col>
      <xdr:colOff>0</xdr:colOff>
      <xdr:row>84</xdr:row>
      <xdr:rowOff>81372</xdr:rowOff>
    </xdr:to>
    <xdr:sp macro="" textlink="">
      <xdr:nvSpPr>
        <xdr:cNvPr id="6146" name="Picture 6146">
          <a:extLst>
            <a:ext uri="{FF2B5EF4-FFF2-40B4-BE49-F238E27FC236}">
              <a16:creationId xmlns:a16="http://schemas.microsoft.com/office/drawing/2014/main" id="{00000000-0008-0000-2500-000002180000}"/>
            </a:ext>
          </a:extLst>
        </xdr:cNvPr>
        <xdr:cNvSpPr/>
      </xdr:nvSpPr>
      <xdr:spPr>
        <a:xfrm flipV="1">
          <a:off x="2400300" y="88392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45</xdr:row>
      <xdr:rowOff>57299</xdr:rowOff>
    </xdr:from>
    <xdr:to>
      <xdr:col>17</xdr:col>
      <xdr:colOff>92199</xdr:colOff>
      <xdr:row>45</xdr:row>
      <xdr:rowOff>57299</xdr:rowOff>
    </xdr:to>
    <xdr:sp macro="" textlink="">
      <xdr:nvSpPr>
        <xdr:cNvPr id="6147" name="Picture 6147">
          <a:extLst>
            <a:ext uri="{FF2B5EF4-FFF2-40B4-BE49-F238E27FC236}">
              <a16:creationId xmlns:a16="http://schemas.microsoft.com/office/drawing/2014/main" id="{00000000-0008-0000-2500-000003180000}"/>
            </a:ext>
          </a:extLst>
        </xdr:cNvPr>
        <xdr:cNvSpPr/>
      </xdr:nvSpPr>
      <xdr:spPr>
        <a:xfrm flipV="1">
          <a:off x="1819275" y="52197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44</xdr:row>
      <xdr:rowOff>76274</xdr:rowOff>
    </xdr:from>
    <xdr:to>
      <xdr:col>15</xdr:col>
      <xdr:colOff>104812</xdr:colOff>
      <xdr:row>45</xdr:row>
      <xdr:rowOff>52834</xdr:rowOff>
    </xdr:to>
    <xdr:sp macro="" textlink="">
      <xdr:nvSpPr>
        <xdr:cNvPr id="6148" name="Picture 6148">
          <a:extLst>
            <a:ext uri="{FF2B5EF4-FFF2-40B4-BE49-F238E27FC236}">
              <a16:creationId xmlns:a16="http://schemas.microsoft.com/office/drawing/2014/main" id="{00000000-0008-0000-2500-000004180000}"/>
            </a:ext>
          </a:extLst>
        </xdr:cNvPr>
        <xdr:cNvSpPr/>
      </xdr:nvSpPr>
      <xdr:spPr>
        <a:xfrm flipV="1">
          <a:off x="1819275" y="51435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9488</xdr:colOff>
      <xdr:row>85</xdr:row>
      <xdr:rowOff>0</xdr:rowOff>
    </xdr:to>
    <xdr:sp macro="" textlink="">
      <xdr:nvSpPr>
        <xdr:cNvPr id="7169" name="Picture 7169">
          <a:extLst>
            <a:ext uri="{FF2B5EF4-FFF2-40B4-BE49-F238E27FC236}">
              <a16:creationId xmlns:a16="http://schemas.microsoft.com/office/drawing/2014/main" id="{00000000-0008-0000-2700-0000011C0000}"/>
            </a:ext>
          </a:extLst>
        </xdr:cNvPr>
        <xdr:cNvSpPr/>
      </xdr:nvSpPr>
      <xdr:spPr>
        <a:xfrm flipV="1">
          <a:off x="2400300" y="8915400"/>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21</xdr:col>
      <xdr:colOff>0</xdr:colOff>
      <xdr:row>84</xdr:row>
      <xdr:rowOff>9376</xdr:rowOff>
    </xdr:from>
    <xdr:to>
      <xdr:col>21</xdr:col>
      <xdr:colOff>0</xdr:colOff>
      <xdr:row>84</xdr:row>
      <xdr:rowOff>81372</xdr:rowOff>
    </xdr:to>
    <xdr:sp macro="" textlink="">
      <xdr:nvSpPr>
        <xdr:cNvPr id="7170" name="Picture 7170">
          <a:extLst>
            <a:ext uri="{FF2B5EF4-FFF2-40B4-BE49-F238E27FC236}">
              <a16:creationId xmlns:a16="http://schemas.microsoft.com/office/drawing/2014/main" id="{00000000-0008-0000-2700-0000021C0000}"/>
            </a:ext>
          </a:extLst>
        </xdr:cNvPr>
        <xdr:cNvSpPr/>
      </xdr:nvSpPr>
      <xdr:spPr>
        <a:xfrm flipV="1">
          <a:off x="2400300" y="88392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45</xdr:row>
      <xdr:rowOff>57299</xdr:rowOff>
    </xdr:from>
    <xdr:to>
      <xdr:col>17</xdr:col>
      <xdr:colOff>92199</xdr:colOff>
      <xdr:row>45</xdr:row>
      <xdr:rowOff>57299</xdr:rowOff>
    </xdr:to>
    <xdr:sp macro="" textlink="">
      <xdr:nvSpPr>
        <xdr:cNvPr id="7171" name="Picture 7171">
          <a:extLst>
            <a:ext uri="{FF2B5EF4-FFF2-40B4-BE49-F238E27FC236}">
              <a16:creationId xmlns:a16="http://schemas.microsoft.com/office/drawing/2014/main" id="{00000000-0008-0000-2700-0000031C0000}"/>
            </a:ext>
          </a:extLst>
        </xdr:cNvPr>
        <xdr:cNvSpPr/>
      </xdr:nvSpPr>
      <xdr:spPr>
        <a:xfrm flipV="1">
          <a:off x="1819275" y="52197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44</xdr:row>
      <xdr:rowOff>76274</xdr:rowOff>
    </xdr:from>
    <xdr:to>
      <xdr:col>15</xdr:col>
      <xdr:colOff>104812</xdr:colOff>
      <xdr:row>45</xdr:row>
      <xdr:rowOff>52834</xdr:rowOff>
    </xdr:to>
    <xdr:sp macro="" textlink="">
      <xdr:nvSpPr>
        <xdr:cNvPr id="7172" name="Picture 7172">
          <a:extLst>
            <a:ext uri="{FF2B5EF4-FFF2-40B4-BE49-F238E27FC236}">
              <a16:creationId xmlns:a16="http://schemas.microsoft.com/office/drawing/2014/main" id="{00000000-0008-0000-2700-0000041C0000}"/>
            </a:ext>
          </a:extLst>
        </xdr:cNvPr>
        <xdr:cNvSpPr/>
      </xdr:nvSpPr>
      <xdr:spPr>
        <a:xfrm flipV="1">
          <a:off x="1819275" y="51435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28519</xdr:colOff>
      <xdr:row>19</xdr:row>
      <xdr:rowOff>76349</xdr:rowOff>
    </xdr:from>
    <xdr:to>
      <xdr:col>9</xdr:col>
      <xdr:colOff>116616</xdr:colOff>
      <xdr:row>19</xdr:row>
      <xdr:rowOff>76349</xdr:rowOff>
    </xdr:to>
    <xdr:sp macro="" textlink="">
      <xdr:nvSpPr>
        <xdr:cNvPr id="8193" name="Picture 8193">
          <a:extLst>
            <a:ext uri="{FF2B5EF4-FFF2-40B4-BE49-F238E27FC236}">
              <a16:creationId xmlns:a16="http://schemas.microsoft.com/office/drawing/2014/main" id="{00000000-0008-0000-2900-000001200000}"/>
            </a:ext>
          </a:extLst>
        </xdr:cNvPr>
        <xdr:cNvSpPr/>
      </xdr:nvSpPr>
      <xdr:spPr>
        <a:xfrm flipV="1">
          <a:off x="1628775" y="4705350"/>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8</xdr:col>
      <xdr:colOff>28519</xdr:colOff>
      <xdr:row>19</xdr:row>
      <xdr:rowOff>0</xdr:rowOff>
    </xdr:from>
    <xdr:to>
      <xdr:col>8</xdr:col>
      <xdr:colOff>28519</xdr:colOff>
      <xdr:row>19</xdr:row>
      <xdr:rowOff>72107</xdr:rowOff>
    </xdr:to>
    <xdr:sp macro="" textlink="">
      <xdr:nvSpPr>
        <xdr:cNvPr id="8194" name="Picture 8194">
          <a:extLst>
            <a:ext uri="{FF2B5EF4-FFF2-40B4-BE49-F238E27FC236}">
              <a16:creationId xmlns:a16="http://schemas.microsoft.com/office/drawing/2014/main" id="{00000000-0008-0000-2900-000002200000}"/>
            </a:ext>
          </a:extLst>
        </xdr:cNvPr>
        <xdr:cNvSpPr/>
      </xdr:nvSpPr>
      <xdr:spPr>
        <a:xfrm flipV="1">
          <a:off x="1628775" y="462915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76349</xdr:rowOff>
    </xdr:from>
    <xdr:to>
      <xdr:col>12</xdr:col>
      <xdr:colOff>39263</xdr:colOff>
      <xdr:row>41</xdr:row>
      <xdr:rowOff>76349</xdr:rowOff>
    </xdr:to>
    <xdr:sp macro="" textlink="">
      <xdr:nvSpPr>
        <xdr:cNvPr id="8195" name="Picture 8195">
          <a:extLst>
            <a:ext uri="{FF2B5EF4-FFF2-40B4-BE49-F238E27FC236}">
              <a16:creationId xmlns:a16="http://schemas.microsoft.com/office/drawing/2014/main" id="{00000000-0008-0000-2900-000003200000}"/>
            </a:ext>
          </a:extLst>
        </xdr:cNvPr>
        <xdr:cNvSpPr/>
      </xdr:nvSpPr>
      <xdr:spPr>
        <a:xfrm flipV="1">
          <a:off x="2295525" y="8620125"/>
          <a:ext cx="144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0</xdr:rowOff>
    </xdr:from>
    <xdr:to>
      <xdr:col>11</xdr:col>
      <xdr:colOff>95324</xdr:colOff>
      <xdr:row>41</xdr:row>
      <xdr:rowOff>72330</xdr:rowOff>
    </xdr:to>
    <xdr:sp macro="" textlink="">
      <xdr:nvSpPr>
        <xdr:cNvPr id="8196" name="Picture 8196">
          <a:extLst>
            <a:ext uri="{FF2B5EF4-FFF2-40B4-BE49-F238E27FC236}">
              <a16:creationId xmlns:a16="http://schemas.microsoft.com/office/drawing/2014/main" id="{00000000-0008-0000-2900-000004200000}"/>
            </a:ext>
          </a:extLst>
        </xdr:cNvPr>
        <xdr:cNvSpPr/>
      </xdr:nvSpPr>
      <xdr:spPr>
        <a:xfrm flipV="1">
          <a:off x="2295525" y="8543925"/>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28519</xdr:colOff>
      <xdr:row>19</xdr:row>
      <xdr:rowOff>76349</xdr:rowOff>
    </xdr:from>
    <xdr:to>
      <xdr:col>9</xdr:col>
      <xdr:colOff>116616</xdr:colOff>
      <xdr:row>19</xdr:row>
      <xdr:rowOff>76349</xdr:rowOff>
    </xdr:to>
    <xdr:sp macro="" textlink="">
      <xdr:nvSpPr>
        <xdr:cNvPr id="9217" name="Picture 9217">
          <a:extLst>
            <a:ext uri="{FF2B5EF4-FFF2-40B4-BE49-F238E27FC236}">
              <a16:creationId xmlns:a16="http://schemas.microsoft.com/office/drawing/2014/main" id="{00000000-0008-0000-2B00-000001240000}"/>
            </a:ext>
          </a:extLst>
        </xdr:cNvPr>
        <xdr:cNvSpPr/>
      </xdr:nvSpPr>
      <xdr:spPr>
        <a:xfrm flipV="1">
          <a:off x="1628775" y="4705350"/>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8</xdr:col>
      <xdr:colOff>28519</xdr:colOff>
      <xdr:row>19</xdr:row>
      <xdr:rowOff>0</xdr:rowOff>
    </xdr:from>
    <xdr:to>
      <xdr:col>8</xdr:col>
      <xdr:colOff>28519</xdr:colOff>
      <xdr:row>19</xdr:row>
      <xdr:rowOff>72107</xdr:rowOff>
    </xdr:to>
    <xdr:sp macro="" textlink="">
      <xdr:nvSpPr>
        <xdr:cNvPr id="9218" name="Picture 9218">
          <a:extLst>
            <a:ext uri="{FF2B5EF4-FFF2-40B4-BE49-F238E27FC236}">
              <a16:creationId xmlns:a16="http://schemas.microsoft.com/office/drawing/2014/main" id="{00000000-0008-0000-2B00-000002240000}"/>
            </a:ext>
          </a:extLst>
        </xdr:cNvPr>
        <xdr:cNvSpPr/>
      </xdr:nvSpPr>
      <xdr:spPr>
        <a:xfrm flipV="1">
          <a:off x="1628775" y="462915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76349</xdr:rowOff>
    </xdr:from>
    <xdr:to>
      <xdr:col>12</xdr:col>
      <xdr:colOff>39263</xdr:colOff>
      <xdr:row>41</xdr:row>
      <xdr:rowOff>76349</xdr:rowOff>
    </xdr:to>
    <xdr:sp macro="" textlink="">
      <xdr:nvSpPr>
        <xdr:cNvPr id="9219" name="Picture 9219">
          <a:extLst>
            <a:ext uri="{FF2B5EF4-FFF2-40B4-BE49-F238E27FC236}">
              <a16:creationId xmlns:a16="http://schemas.microsoft.com/office/drawing/2014/main" id="{00000000-0008-0000-2B00-000003240000}"/>
            </a:ext>
          </a:extLst>
        </xdr:cNvPr>
        <xdr:cNvSpPr/>
      </xdr:nvSpPr>
      <xdr:spPr>
        <a:xfrm flipV="1">
          <a:off x="2295525" y="8620125"/>
          <a:ext cx="144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0</xdr:rowOff>
    </xdr:from>
    <xdr:to>
      <xdr:col>11</xdr:col>
      <xdr:colOff>95324</xdr:colOff>
      <xdr:row>41</xdr:row>
      <xdr:rowOff>72330</xdr:rowOff>
    </xdr:to>
    <xdr:sp macro="" textlink="">
      <xdr:nvSpPr>
        <xdr:cNvPr id="9220" name="Picture 9220">
          <a:extLst>
            <a:ext uri="{FF2B5EF4-FFF2-40B4-BE49-F238E27FC236}">
              <a16:creationId xmlns:a16="http://schemas.microsoft.com/office/drawing/2014/main" id="{00000000-0008-0000-2B00-000004240000}"/>
            </a:ext>
          </a:extLst>
        </xdr:cNvPr>
        <xdr:cNvSpPr/>
      </xdr:nvSpPr>
      <xdr:spPr>
        <a:xfrm flipV="1">
          <a:off x="2295525" y="8543925"/>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FFCC"/>
  </sheetPr>
  <dimension ref="A1:AS128"/>
  <sheetViews>
    <sheetView zoomScaleNormal="100" workbookViewId="0">
      <pane xSplit="1" ySplit="1" topLeftCell="B23" activePane="bottomRight" state="frozen"/>
      <selection pane="topRight"/>
      <selection pane="bottomLeft"/>
      <selection pane="bottomRight" activeCell="K1" sqref="K1"/>
    </sheetView>
  </sheetViews>
  <sheetFormatPr defaultColWidth="9" defaultRowHeight="14.25" customHeight="1"/>
  <cols>
    <col min="1" max="1" width="28.25" style="17" customWidth="1"/>
    <col min="2" max="2" width="21.5" style="17" customWidth="1"/>
    <col min="3" max="3" width="16.75" style="17" customWidth="1"/>
    <col min="4" max="5" width="3.625" style="15" customWidth="1"/>
    <col min="6" max="9" width="10.625" style="15" customWidth="1"/>
    <col min="10" max="10" width="21.375" style="15" customWidth="1"/>
    <col min="11" max="37" width="10.625" style="15" customWidth="1"/>
    <col min="38" max="38" width="14.5" style="15" customWidth="1"/>
    <col min="39" max="39" width="14.875" style="15" customWidth="1"/>
    <col min="40" max="40" width="13.375" style="15" customWidth="1"/>
    <col min="41" max="44" width="10.625" style="15" customWidth="1"/>
    <col min="45" max="45" width="16.125" style="15" bestFit="1" customWidth="1"/>
    <col min="46" max="46" width="9" style="15" customWidth="1"/>
    <col min="47" max="16384" width="9" style="15"/>
  </cols>
  <sheetData>
    <row r="1" spans="1:45" ht="63.75" customHeight="1">
      <c r="A1" s="16" t="s">
        <v>499</v>
      </c>
      <c r="B1" s="16" t="s">
        <v>5018</v>
      </c>
      <c r="C1" s="16" t="s">
        <v>501</v>
      </c>
      <c r="D1" s="2254" t="s">
        <v>2520</v>
      </c>
      <c r="E1" s="2254"/>
      <c r="F1" s="191" t="s">
        <v>2519</v>
      </c>
      <c r="G1" s="15" t="s">
        <v>2884</v>
      </c>
      <c r="H1" s="15" t="s">
        <v>3446</v>
      </c>
      <c r="I1" s="15" t="s">
        <v>3603</v>
      </c>
      <c r="J1" s="15" t="s">
        <v>5868</v>
      </c>
      <c r="K1" s="15" t="s">
        <v>3895</v>
      </c>
      <c r="L1" s="15" t="s">
        <v>3896</v>
      </c>
      <c r="M1" s="15" t="s">
        <v>4003</v>
      </c>
      <c r="N1" s="15" t="s">
        <v>3447</v>
      </c>
      <c r="O1" s="15" t="s">
        <v>3448</v>
      </c>
      <c r="P1" s="15" t="s">
        <v>2915</v>
      </c>
      <c r="Q1" s="15" t="s">
        <v>3450</v>
      </c>
      <c r="R1" s="15" t="s">
        <v>3451</v>
      </c>
      <c r="S1" s="15" t="s">
        <v>3452</v>
      </c>
      <c r="T1" s="15" t="s">
        <v>3453</v>
      </c>
      <c r="U1" s="15" t="s">
        <v>2996</v>
      </c>
      <c r="V1" s="15" t="s">
        <v>3016</v>
      </c>
      <c r="W1" s="15" t="s">
        <v>3454</v>
      </c>
      <c r="X1" s="15" t="s">
        <v>3455</v>
      </c>
      <c r="Y1" s="15" t="s">
        <v>3456</v>
      </c>
      <c r="Z1" s="15" t="s">
        <v>3457</v>
      </c>
      <c r="AA1" s="15" t="s">
        <v>4663</v>
      </c>
      <c r="AB1" s="15" t="s">
        <v>5761</v>
      </c>
      <c r="AC1" s="15" t="s">
        <v>5762</v>
      </c>
      <c r="AD1" s="15" t="s">
        <v>3458</v>
      </c>
      <c r="AE1" s="15" t="s">
        <v>3459</v>
      </c>
      <c r="AF1" s="15" t="s">
        <v>3460</v>
      </c>
      <c r="AG1" s="15" t="s">
        <v>3461</v>
      </c>
      <c r="AH1" s="15" t="s">
        <v>4670</v>
      </c>
      <c r="AI1" s="15" t="s">
        <v>4671</v>
      </c>
      <c r="AJ1" s="15" t="s">
        <v>4664</v>
      </c>
      <c r="AK1" s="15" t="s">
        <v>4672</v>
      </c>
      <c r="AL1" s="15" t="s">
        <v>4717</v>
      </c>
      <c r="AM1" s="15" t="s">
        <v>4718</v>
      </c>
      <c r="AN1" s="15" t="s">
        <v>4719</v>
      </c>
      <c r="AO1" s="15" t="s">
        <v>4673</v>
      </c>
      <c r="AP1" s="15" t="s">
        <v>4001</v>
      </c>
      <c r="AQ1" s="15" t="s">
        <v>4002</v>
      </c>
      <c r="AR1" s="15" t="s">
        <v>4336</v>
      </c>
      <c r="AS1" s="15" t="s">
        <v>2523</v>
      </c>
    </row>
    <row r="2" spans="1:45" ht="14.25" customHeight="1">
      <c r="G2" s="191">
        <f t="shared" ref="G2:AS2" si="0">IF(cst__output_sheetname=G1, 1, 0)</f>
        <v>1</v>
      </c>
      <c r="H2" s="191">
        <f t="shared" si="0"/>
        <v>0</v>
      </c>
      <c r="I2" s="191">
        <f>IF(cst__output_sheetname=I1, 1, 0)</f>
        <v>0</v>
      </c>
      <c r="J2" s="191">
        <f>IF(cst__output_sheetname=J1, 1, 0)</f>
        <v>0</v>
      </c>
      <c r="K2" s="191">
        <f>IF(cst__output_sheetname=K1, 1, 0)</f>
        <v>0</v>
      </c>
      <c r="L2" s="191">
        <f>IF(cst__output_sheetname=L1, 1, 0)</f>
        <v>0</v>
      </c>
      <c r="M2" s="191">
        <f>IF(cst__output_sheetname=M1, 1, 0)</f>
        <v>0</v>
      </c>
      <c r="N2" s="191">
        <f t="shared" si="0"/>
        <v>0</v>
      </c>
      <c r="O2" s="191">
        <f t="shared" si="0"/>
        <v>0</v>
      </c>
      <c r="P2" s="191">
        <f t="shared" si="0"/>
        <v>0</v>
      </c>
      <c r="Q2" s="191">
        <f t="shared" si="0"/>
        <v>0</v>
      </c>
      <c r="R2" s="191">
        <f t="shared" si="0"/>
        <v>0</v>
      </c>
      <c r="S2" s="191">
        <f t="shared" si="0"/>
        <v>0</v>
      </c>
      <c r="T2" s="191">
        <f t="shared" si="0"/>
        <v>0</v>
      </c>
      <c r="U2" s="191">
        <f t="shared" si="0"/>
        <v>0</v>
      </c>
      <c r="V2" s="191">
        <f t="shared" si="0"/>
        <v>0</v>
      </c>
      <c r="W2" s="191">
        <f t="shared" si="0"/>
        <v>0</v>
      </c>
      <c r="X2" s="191">
        <f t="shared" si="0"/>
        <v>0</v>
      </c>
      <c r="Y2" s="191">
        <f t="shared" si="0"/>
        <v>0</v>
      </c>
      <c r="Z2" s="191">
        <f>IF(cst__output_sheetname=Z1, 1, 0)</f>
        <v>0</v>
      </c>
      <c r="AA2" s="191">
        <f t="shared" ref="AA2" si="1">IF(cst__output_sheetname=AA1, 1, 0)</f>
        <v>0</v>
      </c>
      <c r="AB2" s="191">
        <f>IF(cst__output_sheetname=AB1, 1, 0)</f>
        <v>0</v>
      </c>
      <c r="AC2" s="191">
        <f>IF(cst__output_sheetname=AC1, 1, 0)</f>
        <v>0</v>
      </c>
      <c r="AD2" s="191">
        <f t="shared" si="0"/>
        <v>0</v>
      </c>
      <c r="AE2" s="191">
        <f t="shared" si="0"/>
        <v>0</v>
      </c>
      <c r="AF2" s="191">
        <f t="shared" si="0"/>
        <v>0</v>
      </c>
      <c r="AG2" s="191">
        <f>IF(cst__output_sheetname=AG1, 1, 0)</f>
        <v>0</v>
      </c>
      <c r="AH2" s="15">
        <f>IF(cst__output_sheetname=AH1, 1, 0)</f>
        <v>0</v>
      </c>
      <c r="AI2" s="15">
        <f>IF(cst__output_sheetname=AI1, 1, 0)</f>
        <v>0</v>
      </c>
      <c r="AJ2" s="15">
        <f t="shared" si="0"/>
        <v>0</v>
      </c>
      <c r="AK2" s="15">
        <f t="shared" si="0"/>
        <v>0</v>
      </c>
      <c r="AL2" s="15">
        <f t="shared" ref="AL2:AO2" si="2">IF(cst__output_sheetname=AL1, 1, 0)</f>
        <v>0</v>
      </c>
      <c r="AM2" s="15">
        <f t="shared" si="2"/>
        <v>0</v>
      </c>
      <c r="AN2" s="15">
        <f t="shared" si="2"/>
        <v>0</v>
      </c>
      <c r="AO2" s="191">
        <f t="shared" si="2"/>
        <v>0</v>
      </c>
      <c r="AP2" s="191">
        <f t="shared" si="0"/>
        <v>0</v>
      </c>
      <c r="AQ2" s="191">
        <f t="shared" si="0"/>
        <v>0</v>
      </c>
      <c r="AR2" s="191">
        <f t="shared" si="0"/>
        <v>0</v>
      </c>
      <c r="AS2" s="191">
        <f t="shared" si="0"/>
        <v>0</v>
      </c>
    </row>
    <row r="4" spans="1:45" ht="14.25" customHeight="1">
      <c r="A4" s="17" t="s">
        <v>2631</v>
      </c>
      <c r="B4" s="17">
        <v>-2</v>
      </c>
      <c r="C4" s="17">
        <v>-2</v>
      </c>
    </row>
    <row r="5" spans="1:45" ht="14.25" customHeight="1">
      <c r="A5" s="17" t="s">
        <v>502</v>
      </c>
      <c r="B5" s="17">
        <v>-2</v>
      </c>
      <c r="C5" s="17">
        <v>-2</v>
      </c>
    </row>
    <row r="6" spans="1:45" ht="14.25" customHeight="1">
      <c r="A6" s="17" t="s">
        <v>503</v>
      </c>
      <c r="B6" s="17">
        <v>-2</v>
      </c>
      <c r="C6" s="17">
        <v>-2</v>
      </c>
    </row>
    <row r="7" spans="1:45" ht="14.25" customHeight="1">
      <c r="A7" s="17" t="s">
        <v>1336</v>
      </c>
      <c r="B7" s="17">
        <v>-2</v>
      </c>
      <c r="C7" s="17">
        <v>-2</v>
      </c>
    </row>
    <row r="8" spans="1:45" ht="14.25" customHeight="1">
      <c r="A8" s="17" t="s">
        <v>504</v>
      </c>
      <c r="B8" s="17">
        <v>-2</v>
      </c>
      <c r="C8" s="17">
        <v>-2</v>
      </c>
    </row>
    <row r="9" spans="1:45" ht="14.25" customHeight="1">
      <c r="A9" s="17" t="s">
        <v>4674</v>
      </c>
      <c r="B9" s="17">
        <v>-2</v>
      </c>
      <c r="C9" s="17">
        <v>-2</v>
      </c>
    </row>
    <row r="10" spans="1:45" ht="14.25" customHeight="1">
      <c r="B10" s="17">
        <f t="shared" ref="B10" si="3">D10</f>
        <v>-2</v>
      </c>
      <c r="D10" s="15">
        <f>IF(F10&lt;&gt;"",IF(F10=1,IF(F10+E10=2,1,-2),F10),IF(E10=0,-2,E10))</f>
        <v>-2</v>
      </c>
      <c r="E10" s="15">
        <f t="shared" ref="E10:E41" si="4">IF(cst__output_sheetname="", 1, 0)+IF(AND(G10=1,G$2=1), 1, 0)+IF(AND(H10=1,H$2=1), 1, 0)+IF(AND(I10=1,I$2=1), 1, 0)+IF(AND(J10=1,J$2=1), 1, 0)+IF(AND(K10=1,K$2=1), 1, 0)+IF(AND(L10=1,L$2=1), 1, 0)+IF(AND(M10=1,M$2=1), 1, 0)+IF(AND(N10=1,N$2=1), 1, 0)+IF(AND(O10=1,O$2=1), 1, 0)+IF(AND(P10=1,P$2=1), 1, 0)+IF(AND(Q10=1,Q$2=1), 1, 0)+IF(AND(R10=1,R$2=1), 1, 0)+IF(AND(S10=1,S$2=1), 1, 0)+IF(AND(T10=1,T$2=1), 1, 0)+IF(AND(U10=1,U$2=1), 1, 0)+IF(AND(V10=1,V$2=1), 1, 0)+IF(AND(W10=1,W$2=1), 1, 0)+IF(AND(X10=1,X$2=1), 1, 0)+IF(AND(Y10=1,Y$2=1), 1, 0)+IF(AND(Z10=1,Z$2=1), 1, 0)+IF(AND(AA10=1,AA$2=1), 1, 0)+IF(AND(AB10=1,AB$2=1), 1, 0)+IF(AND(AC10=1,AC$2=1), 1, 0)+IF(AND(AD10=1,AD$2=1), 1, 0)+IF(AND(AE10=1,AE$2=1), 1, 0)+IF(AND(AF10=1,AF$2=1), 1, 0)+IF(AND(AG10=1,AG$2=1), 1, 0)+IF(AND(AH10=1,AH$2=1), 1, 0)+IF(AND(AI10=1,AI$2=1), 1, 0)+IF(AND(AJ10=1,AJ$2=1), 1, 0)+IF(AND(AK10=1,AK$2=1), 1, 0)+IF(AND(AL10=1,AL$2=1), 1, 0)+IF(AND(AM10=1,AM$2=1), 1, 0)+IF(AND(AN10=1,AN$2=1), 1, 0)+IF(AND(AO10=1,AO$2=1), 1, 0)+IF(AND(AP10=1,AP$2=1), 1, 0)+IF(AND(AQ10=1,AQ$2=1), 1, 0)+IF(AND(AR10=1,AR$2=1), 1, 0)+IF(AND(AS10=1,AS$2=1), 1, 0)</f>
        <v>0</v>
      </c>
    </row>
    <row r="11" spans="1:45" ht="14.25" customHeight="1">
      <c r="A11" s="17" t="s">
        <v>620</v>
      </c>
      <c r="B11" s="17">
        <f t="shared" ref="B11:B12" si="5">D11</f>
        <v>-2</v>
      </c>
      <c r="D11" s="15">
        <f t="shared" ref="D11:D123" si="6">IF(F11&lt;&gt;"",IF(F11=1,IF(F11+E11=2,1,-2),F11),IF(E11=0,-2,E11))</f>
        <v>-2</v>
      </c>
      <c r="E11" s="15">
        <f t="shared" si="4"/>
        <v>0</v>
      </c>
      <c r="F11" s="192">
        <v>-2</v>
      </c>
    </row>
    <row r="12" spans="1:45" ht="14.25" customHeight="1">
      <c r="A12" s="17" t="s">
        <v>621</v>
      </c>
      <c r="B12" s="17">
        <f t="shared" si="5"/>
        <v>-2</v>
      </c>
      <c r="D12" s="15">
        <f t="shared" si="6"/>
        <v>-2</v>
      </c>
      <c r="E12" s="15">
        <f t="shared" si="4"/>
        <v>0</v>
      </c>
      <c r="F12" s="192">
        <v>-2</v>
      </c>
    </row>
    <row r="13" spans="1:45" ht="14.25" customHeight="1">
      <c r="B13" s="17">
        <f>D13</f>
        <v>-2</v>
      </c>
      <c r="D13" s="15">
        <f>IF(F13&lt;&gt;"",IF(F13=1,IF(F13+E13=2,1,-2),F13),IF(E13=0,-2,E13))</f>
        <v>-2</v>
      </c>
      <c r="E13" s="15">
        <f t="shared" si="4"/>
        <v>0</v>
      </c>
    </row>
    <row r="14" spans="1:45" ht="14.25" customHeight="1">
      <c r="A14" s="17" t="s">
        <v>2884</v>
      </c>
      <c r="B14" s="17">
        <f t="shared" ref="B14:B99" si="7">D14</f>
        <v>1</v>
      </c>
      <c r="D14" s="15">
        <f t="shared" si="6"/>
        <v>1</v>
      </c>
      <c r="E14" s="15">
        <f t="shared" si="4"/>
        <v>1</v>
      </c>
      <c r="G14" s="15">
        <v>1</v>
      </c>
    </row>
    <row r="15" spans="1:45" ht="14.25" customHeight="1">
      <c r="A15" s="17" t="s">
        <v>3446</v>
      </c>
      <c r="B15" s="17">
        <f>D15</f>
        <v>-2</v>
      </c>
      <c r="D15" s="15">
        <f t="shared" si="6"/>
        <v>-2</v>
      </c>
      <c r="E15" s="15">
        <f t="shared" si="4"/>
        <v>0</v>
      </c>
      <c r="F15" s="191">
        <f>IF(showsheetflag_建築工事届K=1,- 2, 1)</f>
        <v>1</v>
      </c>
      <c r="H15" s="15">
        <v>1</v>
      </c>
    </row>
    <row r="16" spans="1:45" ht="14.25" customHeight="1">
      <c r="A16" s="17" t="s">
        <v>3463</v>
      </c>
      <c r="B16" s="17">
        <f t="shared" ref="B16:B17" si="8">D16</f>
        <v>-2</v>
      </c>
      <c r="D16" s="15">
        <f t="shared" si="6"/>
        <v>-2</v>
      </c>
      <c r="E16" s="15">
        <f t="shared" si="4"/>
        <v>0</v>
      </c>
      <c r="F16" s="191">
        <f>IF(cst_wskakunin_sekou1__kistar, 1,- 2)</f>
        <v>-2</v>
      </c>
      <c r="H16" s="15">
        <v>1</v>
      </c>
    </row>
    <row r="17" spans="1:16" ht="14.25" customHeight="1">
      <c r="A17" s="17" t="s">
        <v>4034</v>
      </c>
      <c r="B17" s="17">
        <f t="shared" si="8"/>
        <v>-2</v>
      </c>
      <c r="D17" s="15">
        <f t="shared" ref="D17" si="9">IF(F17&lt;&gt;"",IF(F17=1,IF(F17+E17=2,1,-2),F17),IF(E17=0,-2,E17))</f>
        <v>-2</v>
      </c>
      <c r="E17" s="15">
        <f t="shared" si="4"/>
        <v>0</v>
      </c>
      <c r="F17" s="191">
        <f>IF(cst_wskakunin_owner2__space="",-2,1)</f>
        <v>-2</v>
      </c>
      <c r="H17" s="15">
        <v>1</v>
      </c>
    </row>
    <row r="18" spans="1:16" ht="14.25" customHeight="1">
      <c r="A18" s="17" t="s">
        <v>3604</v>
      </c>
      <c r="B18" s="17">
        <f t="shared" si="7"/>
        <v>-2</v>
      </c>
      <c r="D18" s="15">
        <f t="shared" si="6"/>
        <v>-2</v>
      </c>
      <c r="E18" s="15">
        <f t="shared" si="4"/>
        <v>0</v>
      </c>
      <c r="I18" s="15">
        <v>1</v>
      </c>
    </row>
    <row r="19" spans="1:16" ht="14.25" customHeight="1">
      <c r="A19" s="17" t="s">
        <v>3498</v>
      </c>
      <c r="B19" s="17">
        <f t="shared" si="7"/>
        <v>-2</v>
      </c>
      <c r="D19" s="15">
        <f t="shared" si="6"/>
        <v>-2</v>
      </c>
      <c r="E19" s="15">
        <f t="shared" si="4"/>
        <v>0</v>
      </c>
      <c r="N19" s="15">
        <v>1</v>
      </c>
    </row>
    <row r="20" spans="1:16" ht="14.25" customHeight="1">
      <c r="A20" s="17" t="s">
        <v>667</v>
      </c>
      <c r="B20" s="17">
        <f t="shared" si="7"/>
        <v>-2</v>
      </c>
      <c r="D20" s="15">
        <f t="shared" si="6"/>
        <v>-2</v>
      </c>
      <c r="E20" s="15">
        <f t="shared" si="4"/>
        <v>0</v>
      </c>
      <c r="J20" s="15">
        <v>1</v>
      </c>
    </row>
    <row r="21" spans="1:16" ht="14.25" customHeight="1">
      <c r="A21" s="17" t="s">
        <v>668</v>
      </c>
      <c r="B21" s="17">
        <f t="shared" si="7"/>
        <v>-2</v>
      </c>
      <c r="D21" s="15">
        <f t="shared" si="6"/>
        <v>-2</v>
      </c>
      <c r="E21" s="15">
        <f t="shared" si="4"/>
        <v>0</v>
      </c>
      <c r="J21" s="15">
        <v>1</v>
      </c>
    </row>
    <row r="22" spans="1:16" ht="14.25" customHeight="1">
      <c r="A22" s="17" t="s">
        <v>5869</v>
      </c>
      <c r="B22" s="17">
        <f t="shared" si="7"/>
        <v>-2</v>
      </c>
      <c r="D22" s="15">
        <f t="shared" si="6"/>
        <v>-2</v>
      </c>
      <c r="E22" s="15">
        <f t="shared" si="4"/>
        <v>0</v>
      </c>
      <c r="J22" s="15">
        <v>1</v>
      </c>
    </row>
    <row r="23" spans="1:16" ht="14.25" customHeight="1">
      <c r="A23" s="17" t="s">
        <v>3892</v>
      </c>
      <c r="B23" s="17">
        <f t="shared" si="7"/>
        <v>-2</v>
      </c>
      <c r="D23" s="15">
        <f>IF(F23&lt;&gt;"",IF(F23=1,IF(F23+E23=2,1,-2),F23),IF(E23=0,-2,E23))</f>
        <v>-2</v>
      </c>
      <c r="E23" s="15">
        <f t="shared" si="4"/>
        <v>0</v>
      </c>
      <c r="K23" s="15">
        <v>1</v>
      </c>
    </row>
    <row r="24" spans="1:16" ht="14.25" customHeight="1">
      <c r="A24" s="17" t="s">
        <v>3893</v>
      </c>
      <c r="B24" s="17">
        <f t="shared" si="7"/>
        <v>-2</v>
      </c>
      <c r="D24" s="15">
        <f>IF(F24&lt;&gt;"",IF(F24=1,IF(F24+E24=2,1,-2),F24),IF(E24=0,-2,E24))</f>
        <v>-2</v>
      </c>
      <c r="E24" s="15">
        <f t="shared" si="4"/>
        <v>0</v>
      </c>
      <c r="L24" s="15">
        <v>1</v>
      </c>
    </row>
    <row r="25" spans="1:16" ht="14.25" customHeight="1">
      <c r="A25" s="17" t="s">
        <v>3894</v>
      </c>
      <c r="B25" s="17">
        <f t="shared" si="7"/>
        <v>-2</v>
      </c>
      <c r="D25" s="15">
        <f t="shared" si="6"/>
        <v>-2</v>
      </c>
      <c r="E25" s="15">
        <f t="shared" si="4"/>
        <v>0</v>
      </c>
      <c r="L25" s="15">
        <v>1</v>
      </c>
    </row>
    <row r="26" spans="1:16" ht="14.25" customHeight="1">
      <c r="A26" s="17" t="s">
        <v>4003</v>
      </c>
      <c r="B26" s="17">
        <f t="shared" si="7"/>
        <v>-2</v>
      </c>
      <c r="D26" s="15">
        <f t="shared" si="6"/>
        <v>-2</v>
      </c>
      <c r="E26" s="15">
        <f t="shared" si="4"/>
        <v>0</v>
      </c>
      <c r="M26" s="15">
        <v>1</v>
      </c>
    </row>
    <row r="27" spans="1:16" ht="14.25" customHeight="1">
      <c r="A27" s="17" t="s">
        <v>3464</v>
      </c>
      <c r="B27" s="17">
        <f t="shared" si="7"/>
        <v>-2</v>
      </c>
      <c r="D27" s="15">
        <f t="shared" si="6"/>
        <v>-2</v>
      </c>
      <c r="E27" s="15">
        <f t="shared" si="4"/>
        <v>0</v>
      </c>
      <c r="O27" s="15">
        <v>1</v>
      </c>
    </row>
    <row r="28" spans="1:16" ht="14.25" customHeight="1">
      <c r="A28" s="17" t="s">
        <v>3465</v>
      </c>
      <c r="B28" s="17">
        <f t="shared" si="7"/>
        <v>-2</v>
      </c>
      <c r="D28" s="15">
        <f t="shared" si="6"/>
        <v>-2</v>
      </c>
      <c r="E28" s="15">
        <f t="shared" si="4"/>
        <v>0</v>
      </c>
      <c r="O28" s="15">
        <v>1</v>
      </c>
    </row>
    <row r="29" spans="1:16" ht="14.25" customHeight="1">
      <c r="A29" s="17" t="s">
        <v>3466</v>
      </c>
      <c r="B29" s="17">
        <f t="shared" si="7"/>
        <v>-2</v>
      </c>
      <c r="D29" s="15">
        <f t="shared" si="6"/>
        <v>-2</v>
      </c>
      <c r="E29" s="15">
        <f t="shared" si="4"/>
        <v>0</v>
      </c>
      <c r="O29" s="15">
        <v>1</v>
      </c>
    </row>
    <row r="30" spans="1:16" ht="14.25" customHeight="1">
      <c r="A30" s="17" t="s">
        <v>3467</v>
      </c>
      <c r="B30" s="17">
        <f t="shared" si="7"/>
        <v>-2</v>
      </c>
      <c r="D30" s="15">
        <f t="shared" si="6"/>
        <v>-2</v>
      </c>
      <c r="E30" s="15">
        <f t="shared" si="4"/>
        <v>0</v>
      </c>
      <c r="O30" s="15">
        <v>1</v>
      </c>
    </row>
    <row r="31" spans="1:16" ht="14.25" customHeight="1">
      <c r="A31" s="17" t="s">
        <v>3468</v>
      </c>
      <c r="B31" s="17">
        <f t="shared" si="7"/>
        <v>-2</v>
      </c>
      <c r="D31" s="15">
        <f t="shared" si="6"/>
        <v>-2</v>
      </c>
      <c r="E31" s="15">
        <f t="shared" si="4"/>
        <v>0</v>
      </c>
      <c r="O31" s="15">
        <v>1</v>
      </c>
    </row>
    <row r="32" spans="1:16" ht="14.25" customHeight="1">
      <c r="A32" s="17" t="s">
        <v>3449</v>
      </c>
      <c r="B32" s="17">
        <f t="shared" si="7"/>
        <v>-2</v>
      </c>
      <c r="D32" s="15">
        <f t="shared" si="6"/>
        <v>-2</v>
      </c>
      <c r="E32" s="15">
        <f t="shared" si="4"/>
        <v>0</v>
      </c>
      <c r="P32" s="15">
        <v>1</v>
      </c>
    </row>
    <row r="33" spans="1:25" ht="14.25" customHeight="1">
      <c r="A33" s="17" t="s">
        <v>3450</v>
      </c>
      <c r="B33" s="17">
        <f t="shared" si="7"/>
        <v>-2</v>
      </c>
      <c r="D33" s="15">
        <f t="shared" si="6"/>
        <v>-2</v>
      </c>
      <c r="E33" s="15">
        <f t="shared" si="4"/>
        <v>0</v>
      </c>
      <c r="Q33" s="15">
        <v>1</v>
      </c>
    </row>
    <row r="34" spans="1:25" ht="14.25" customHeight="1">
      <c r="A34" s="17" t="s">
        <v>3451</v>
      </c>
      <c r="B34" s="17">
        <f t="shared" si="7"/>
        <v>-2</v>
      </c>
      <c r="D34" s="15">
        <f t="shared" si="6"/>
        <v>-2</v>
      </c>
      <c r="E34" s="15">
        <f t="shared" si="4"/>
        <v>0</v>
      </c>
      <c r="R34" s="15">
        <v>1</v>
      </c>
    </row>
    <row r="35" spans="1:25" ht="14.25" customHeight="1">
      <c r="A35" s="17" t="s">
        <v>3452</v>
      </c>
      <c r="B35" s="17">
        <f t="shared" si="7"/>
        <v>-2</v>
      </c>
      <c r="D35" s="15">
        <f t="shared" si="6"/>
        <v>-2</v>
      </c>
      <c r="E35" s="15">
        <f t="shared" si="4"/>
        <v>0</v>
      </c>
      <c r="S35" s="15">
        <v>1</v>
      </c>
    </row>
    <row r="36" spans="1:25" ht="14.25" customHeight="1">
      <c r="A36" s="17" t="s">
        <v>3469</v>
      </c>
      <c r="B36" s="17">
        <f t="shared" si="7"/>
        <v>-2</v>
      </c>
      <c r="D36" s="15">
        <f t="shared" si="6"/>
        <v>-2</v>
      </c>
      <c r="E36" s="15">
        <f t="shared" si="4"/>
        <v>0</v>
      </c>
      <c r="T36" s="15">
        <v>1</v>
      </c>
    </row>
    <row r="37" spans="1:25" ht="14.25" customHeight="1">
      <c r="A37" s="17" t="s">
        <v>2996</v>
      </c>
      <c r="B37" s="17">
        <f t="shared" si="7"/>
        <v>-2</v>
      </c>
      <c r="D37" s="15">
        <f t="shared" si="6"/>
        <v>-2</v>
      </c>
      <c r="E37" s="15">
        <f t="shared" si="4"/>
        <v>0</v>
      </c>
      <c r="U37" s="15">
        <v>1</v>
      </c>
    </row>
    <row r="38" spans="1:25" ht="14.25" customHeight="1">
      <c r="A38" s="17" t="s">
        <v>3016</v>
      </c>
      <c r="B38" s="17">
        <f t="shared" si="7"/>
        <v>-2</v>
      </c>
      <c r="D38" s="15">
        <f t="shared" si="6"/>
        <v>-2</v>
      </c>
      <c r="E38" s="15">
        <f t="shared" si="4"/>
        <v>0</v>
      </c>
      <c r="V38" s="15">
        <v>1</v>
      </c>
    </row>
    <row r="39" spans="1:25" ht="14.25" customHeight="1">
      <c r="A39" s="17" t="s">
        <v>3470</v>
      </c>
      <c r="B39" s="17">
        <f t="shared" si="7"/>
        <v>-2</v>
      </c>
      <c r="D39" s="15">
        <f t="shared" si="6"/>
        <v>-2</v>
      </c>
      <c r="E39" s="15">
        <f t="shared" si="4"/>
        <v>0</v>
      </c>
      <c r="W39" s="15">
        <v>1</v>
      </c>
    </row>
    <row r="40" spans="1:25" ht="14.25" customHeight="1">
      <c r="A40" s="17" t="s">
        <v>3471</v>
      </c>
      <c r="B40" s="17">
        <f t="shared" si="7"/>
        <v>-2</v>
      </c>
      <c r="D40" s="15">
        <f t="shared" si="6"/>
        <v>-2</v>
      </c>
      <c r="E40" s="15">
        <f t="shared" si="4"/>
        <v>0</v>
      </c>
      <c r="W40" s="15">
        <v>1</v>
      </c>
    </row>
    <row r="41" spans="1:25" ht="14.25" customHeight="1">
      <c r="A41" s="17" t="s">
        <v>4799</v>
      </c>
      <c r="B41" s="17">
        <f t="shared" ref="B41:B42" si="10">D41</f>
        <v>-2</v>
      </c>
      <c r="D41" s="15">
        <f t="shared" ref="D41:D42" si="11">IF(F41&lt;&gt;"",IF(F41=1,IF(F41+E41=2,1,-2),F41),IF(E41=0,-2,E41))</f>
        <v>-2</v>
      </c>
      <c r="E41" s="15">
        <f t="shared" si="4"/>
        <v>0</v>
      </c>
      <c r="W41" s="15">
        <v>1</v>
      </c>
    </row>
    <row r="42" spans="1:25" ht="14.25" customHeight="1">
      <c r="A42" s="17" t="s">
        <v>4800</v>
      </c>
      <c r="B42" s="17">
        <f t="shared" si="10"/>
        <v>-2</v>
      </c>
      <c r="D42" s="15">
        <f t="shared" si="11"/>
        <v>-2</v>
      </c>
      <c r="E42" s="15">
        <f t="shared" ref="E42:E73" si="12">IF(cst__output_sheetname="", 1, 0)+IF(AND(G42=1,G$2=1), 1, 0)+IF(AND(H42=1,H$2=1), 1, 0)+IF(AND(I42=1,I$2=1), 1, 0)+IF(AND(J42=1,J$2=1), 1, 0)+IF(AND(K42=1,K$2=1), 1, 0)+IF(AND(L42=1,L$2=1), 1, 0)+IF(AND(M42=1,M$2=1), 1, 0)+IF(AND(N42=1,N$2=1), 1, 0)+IF(AND(O42=1,O$2=1), 1, 0)+IF(AND(P42=1,P$2=1), 1, 0)+IF(AND(Q42=1,Q$2=1), 1, 0)+IF(AND(R42=1,R$2=1), 1, 0)+IF(AND(S42=1,S$2=1), 1, 0)+IF(AND(T42=1,T$2=1), 1, 0)+IF(AND(U42=1,U$2=1), 1, 0)+IF(AND(V42=1,V$2=1), 1, 0)+IF(AND(W42=1,W$2=1), 1, 0)+IF(AND(X42=1,X$2=1), 1, 0)+IF(AND(Y42=1,Y$2=1), 1, 0)+IF(AND(Z42=1,Z$2=1), 1, 0)+IF(AND(AA42=1,AA$2=1), 1, 0)+IF(AND(AB42=1,AB$2=1), 1, 0)+IF(AND(AC42=1,AC$2=1), 1, 0)+IF(AND(AD42=1,AD$2=1), 1, 0)+IF(AND(AE42=1,AE$2=1), 1, 0)+IF(AND(AF42=1,AF$2=1), 1, 0)+IF(AND(AG42=1,AG$2=1), 1, 0)+IF(AND(AH42=1,AH$2=1), 1, 0)+IF(AND(AI42=1,AI$2=1), 1, 0)+IF(AND(AJ42=1,AJ$2=1), 1, 0)+IF(AND(AK42=1,AK$2=1), 1, 0)+IF(AND(AL42=1,AL$2=1), 1, 0)+IF(AND(AM42=1,AM$2=1), 1, 0)+IF(AND(AN42=1,AN$2=1), 1, 0)+IF(AND(AO42=1,AO$2=1), 1, 0)+IF(AND(AP42=1,AP$2=1), 1, 0)+IF(AND(AQ42=1,AQ$2=1), 1, 0)+IF(AND(AR42=1,AR$2=1), 1, 0)+IF(AND(AS42=1,AS$2=1), 1, 0)</f>
        <v>0</v>
      </c>
      <c r="W42" s="15">
        <v>1</v>
      </c>
    </row>
    <row r="43" spans="1:25" ht="14.25" customHeight="1">
      <c r="A43" s="17" t="s">
        <v>3472</v>
      </c>
      <c r="B43" s="17">
        <f t="shared" si="7"/>
        <v>-2</v>
      </c>
      <c r="D43" s="15">
        <f t="shared" si="6"/>
        <v>-2</v>
      </c>
      <c r="E43" s="15">
        <f t="shared" si="12"/>
        <v>0</v>
      </c>
      <c r="X43" s="15">
        <v>1</v>
      </c>
    </row>
    <row r="44" spans="1:25" ht="14.25" customHeight="1">
      <c r="A44" s="17" t="s">
        <v>3473</v>
      </c>
      <c r="B44" s="17">
        <f t="shared" si="7"/>
        <v>-2</v>
      </c>
      <c r="D44" s="15">
        <f t="shared" si="6"/>
        <v>-2</v>
      </c>
      <c r="E44" s="15">
        <f t="shared" si="12"/>
        <v>0</v>
      </c>
      <c r="X44" s="15">
        <v>1</v>
      </c>
    </row>
    <row r="45" spans="1:25" ht="14.25" customHeight="1">
      <c r="A45" s="17" t="s">
        <v>4808</v>
      </c>
      <c r="B45" s="17">
        <f t="shared" ref="B45:B46" si="13">D45</f>
        <v>-2</v>
      </c>
      <c r="D45" s="15">
        <f t="shared" ref="D45:D46" si="14">IF(F45&lt;&gt;"",IF(F45=1,IF(F45+E45=2,1,-2),F45),IF(E45=0,-2,E45))</f>
        <v>-2</v>
      </c>
      <c r="E45" s="15">
        <f t="shared" si="12"/>
        <v>0</v>
      </c>
      <c r="X45" s="15">
        <v>1</v>
      </c>
    </row>
    <row r="46" spans="1:25" ht="14.25" customHeight="1">
      <c r="A46" s="17" t="s">
        <v>4809</v>
      </c>
      <c r="B46" s="17">
        <f t="shared" si="13"/>
        <v>-2</v>
      </c>
      <c r="D46" s="15">
        <f t="shared" si="14"/>
        <v>-2</v>
      </c>
      <c r="E46" s="15">
        <f t="shared" si="12"/>
        <v>0</v>
      </c>
      <c r="X46" s="15">
        <v>1</v>
      </c>
    </row>
    <row r="47" spans="1:25" ht="14.25" customHeight="1">
      <c r="A47" s="17" t="s">
        <v>4810</v>
      </c>
      <c r="B47" s="17">
        <f t="shared" si="7"/>
        <v>-2</v>
      </c>
      <c r="D47" s="15">
        <f t="shared" si="6"/>
        <v>-2</v>
      </c>
      <c r="E47" s="15">
        <f t="shared" si="12"/>
        <v>0</v>
      </c>
      <c r="Y47" s="15">
        <v>1</v>
      </c>
    </row>
    <row r="48" spans="1:25" ht="14.25" customHeight="1">
      <c r="A48" s="17" t="s">
        <v>4811</v>
      </c>
      <c r="B48" s="17">
        <f t="shared" si="7"/>
        <v>-2</v>
      </c>
      <c r="D48" s="15">
        <f t="shared" si="6"/>
        <v>-2</v>
      </c>
      <c r="E48" s="15">
        <f t="shared" si="12"/>
        <v>0</v>
      </c>
      <c r="Y48" s="15">
        <v>1</v>
      </c>
    </row>
    <row r="49" spans="1:30" ht="14.25" customHeight="1">
      <c r="A49" s="17" t="s">
        <v>4812</v>
      </c>
      <c r="B49" s="17">
        <f t="shared" ref="B49:B50" si="15">D49</f>
        <v>-2</v>
      </c>
      <c r="D49" s="15">
        <f t="shared" ref="D49:D50" si="16">IF(F49&lt;&gt;"",IF(F49=1,IF(F49+E49=2,1,-2),F49),IF(E49=0,-2,E49))</f>
        <v>-2</v>
      </c>
      <c r="E49" s="15">
        <f t="shared" si="12"/>
        <v>0</v>
      </c>
      <c r="Y49" s="15">
        <v>1</v>
      </c>
    </row>
    <row r="50" spans="1:30" ht="14.25" customHeight="1">
      <c r="A50" s="17" t="s">
        <v>4813</v>
      </c>
      <c r="B50" s="17">
        <f t="shared" si="15"/>
        <v>-2</v>
      </c>
      <c r="D50" s="15">
        <f t="shared" si="16"/>
        <v>-2</v>
      </c>
      <c r="E50" s="15">
        <f t="shared" si="12"/>
        <v>0</v>
      </c>
      <c r="Y50" s="15">
        <v>1</v>
      </c>
    </row>
    <row r="51" spans="1:30" ht="14.25" customHeight="1">
      <c r="A51" s="17" t="s">
        <v>4029</v>
      </c>
      <c r="B51" s="17">
        <f>D51</f>
        <v>-2</v>
      </c>
      <c r="D51" s="15">
        <f t="shared" ref="D51" si="17">IF(F51&lt;&gt;"",IF(F51=1,IF(F51+E51=2,1,-2),F51),IF(E51=0,-2,E51))</f>
        <v>-2</v>
      </c>
      <c r="E51" s="15">
        <f t="shared" si="12"/>
        <v>0</v>
      </c>
      <c r="F51" s="191">
        <f>IF(cst_wskakunin_owner2__space="",-2,1)</f>
        <v>-2</v>
      </c>
      <c r="W51" s="15">
        <v>1</v>
      </c>
      <c r="X51" s="15">
        <v>1</v>
      </c>
      <c r="Y51" s="15">
        <v>1</v>
      </c>
    </row>
    <row r="52" spans="1:30" ht="14.25" customHeight="1">
      <c r="A52" s="659" t="s">
        <v>3457</v>
      </c>
      <c r="B52" s="17">
        <f t="shared" si="7"/>
        <v>-2</v>
      </c>
      <c r="D52" s="15">
        <f t="shared" si="6"/>
        <v>-2</v>
      </c>
      <c r="E52" s="15">
        <f t="shared" si="12"/>
        <v>0</v>
      </c>
      <c r="F52" s="191">
        <f>IF(showsheetflag_設計住宅性能評価申請書H=1,-2, 1)</f>
        <v>1</v>
      </c>
      <c r="Z52" s="15">
        <v>1</v>
      </c>
    </row>
    <row r="53" spans="1:30" ht="14.25" customHeight="1">
      <c r="A53" s="659" t="s">
        <v>3474</v>
      </c>
      <c r="B53" s="17">
        <f t="shared" si="7"/>
        <v>-2</v>
      </c>
      <c r="C53" s="17" t="s">
        <v>3492</v>
      </c>
      <c r="D53" s="15">
        <f t="shared" si="6"/>
        <v>-2</v>
      </c>
      <c r="E53" s="15">
        <f t="shared" si="12"/>
        <v>0</v>
      </c>
      <c r="F53" s="191">
        <f>IF(cst_wskakunin_sekou1__hajime, 1,- 2)</f>
        <v>-2</v>
      </c>
      <c r="Z53" s="15">
        <v>1</v>
      </c>
    </row>
    <row r="54" spans="1:30" ht="14.25" customHeight="1">
      <c r="A54" s="659" t="s">
        <v>4663</v>
      </c>
      <c r="B54" s="17">
        <f t="shared" ref="B54:B55" si="18">D54</f>
        <v>-2</v>
      </c>
      <c r="D54" s="15">
        <f t="shared" ref="D54:D55" si="19">IF(F54&lt;&gt;"",IF(F54=1,IF(F54+E54=2,1,-2),F54),IF(E54=0,-2,E54))</f>
        <v>-2</v>
      </c>
      <c r="E54" s="15">
        <f t="shared" si="12"/>
        <v>0</v>
      </c>
      <c r="F54" s="191">
        <f>IF(showsheetflag_設計住宅性能評価申請書H=1,- 2, 1)</f>
        <v>1</v>
      </c>
      <c r="AA54" s="15">
        <v>1</v>
      </c>
    </row>
    <row r="55" spans="1:30" ht="14.25" customHeight="1">
      <c r="A55" s="17" t="s">
        <v>5759</v>
      </c>
      <c r="B55" s="17">
        <f t="shared" si="18"/>
        <v>-2</v>
      </c>
      <c r="D55" s="15">
        <f t="shared" si="19"/>
        <v>-2</v>
      </c>
      <c r="E55" s="15">
        <f t="shared" si="12"/>
        <v>0</v>
      </c>
      <c r="AB55" s="15">
        <v>1</v>
      </c>
    </row>
    <row r="56" spans="1:30" ht="14.25" customHeight="1">
      <c r="A56" s="17" t="s">
        <v>5760</v>
      </c>
      <c r="B56" s="17">
        <f t="shared" si="7"/>
        <v>-2</v>
      </c>
      <c r="D56" s="15">
        <f t="shared" si="6"/>
        <v>-2</v>
      </c>
      <c r="E56" s="15">
        <f t="shared" si="12"/>
        <v>0</v>
      </c>
      <c r="AC56" s="15">
        <v>1</v>
      </c>
    </row>
    <row r="57" spans="1:30" ht="14.25" customHeight="1">
      <c r="A57" s="17" t="s">
        <v>5014</v>
      </c>
      <c r="B57" s="17">
        <f>D57</f>
        <v>-2</v>
      </c>
      <c r="D57" s="15">
        <f t="shared" si="6"/>
        <v>-2</v>
      </c>
      <c r="E57" s="15">
        <f t="shared" si="12"/>
        <v>0</v>
      </c>
      <c r="F57" s="191">
        <f>IF(cst_wskakunin_APPLICANT_NAME="",-2,1)</f>
        <v>1</v>
      </c>
      <c r="Z57" s="15">
        <v>1</v>
      </c>
      <c r="AA57" s="15">
        <v>1</v>
      </c>
      <c r="AB57" s="15">
        <v>1</v>
      </c>
      <c r="AC57" s="15">
        <v>1</v>
      </c>
    </row>
    <row r="58" spans="1:30" ht="14.25" customHeight="1">
      <c r="A58" s="17" t="s">
        <v>4935</v>
      </c>
      <c r="B58" s="17">
        <f>D58</f>
        <v>-2</v>
      </c>
      <c r="D58" s="15">
        <f t="shared" ref="D58:D60" si="20">IF(F58&lt;&gt;"",IF(F58=1,IF(F58+E58=2,1,-2),F58),IF(E58=0,-2,E58))</f>
        <v>-2</v>
      </c>
      <c r="E58" s="15">
        <f t="shared" si="12"/>
        <v>0</v>
      </c>
      <c r="F58" s="191">
        <f>IF(cst_wskakunin_dairi2__space="",-2,1)</f>
        <v>-2</v>
      </c>
      <c r="Z58" s="15">
        <v>1</v>
      </c>
      <c r="AA58" s="15">
        <v>1</v>
      </c>
      <c r="AB58" s="15">
        <v>1</v>
      </c>
      <c r="AC58" s="15">
        <v>1</v>
      </c>
    </row>
    <row r="59" spans="1:30" ht="14.25" customHeight="1">
      <c r="A59" s="17" t="s">
        <v>4030</v>
      </c>
      <c r="B59" s="17">
        <f t="shared" ref="B59:B60" si="21">D59</f>
        <v>-2</v>
      </c>
      <c r="D59" s="15">
        <f t="shared" si="20"/>
        <v>-2</v>
      </c>
      <c r="E59" s="15">
        <f t="shared" si="12"/>
        <v>0</v>
      </c>
      <c r="F59" s="191">
        <f>IF(cst_wskakunin_owner2__space="",-2,1)</f>
        <v>-2</v>
      </c>
      <c r="Z59" s="15">
        <v>1</v>
      </c>
      <c r="AA59" s="15">
        <v>1</v>
      </c>
      <c r="AB59" s="15">
        <v>1</v>
      </c>
      <c r="AC59" s="15">
        <v>1</v>
      </c>
    </row>
    <row r="60" spans="1:30" ht="14.25" customHeight="1">
      <c r="A60" s="17" t="s">
        <v>4031</v>
      </c>
      <c r="B60" s="17">
        <f t="shared" si="21"/>
        <v>-2</v>
      </c>
      <c r="D60" s="15">
        <f t="shared" si="20"/>
        <v>-2</v>
      </c>
      <c r="E60" s="15">
        <f t="shared" si="12"/>
        <v>0</v>
      </c>
      <c r="F60" s="191">
        <f>IF(AND(cst_wskakunin_sekkei2_NAME="",cst_wskakunin_sekkei2_JIMU_NAME=""),-2,1)</f>
        <v>-2</v>
      </c>
      <c r="Z60" s="15">
        <v>1</v>
      </c>
      <c r="AA60" s="15">
        <v>1</v>
      </c>
      <c r="AB60" s="15">
        <v>1</v>
      </c>
      <c r="AC60" s="15">
        <v>1</v>
      </c>
    </row>
    <row r="61" spans="1:30" ht="14.25" customHeight="1">
      <c r="A61" s="17" t="s">
        <v>4033</v>
      </c>
      <c r="B61" s="17">
        <f t="shared" si="7"/>
        <v>-2</v>
      </c>
      <c r="D61" s="15">
        <f t="shared" ref="D61" si="22">IF(F61&lt;&gt;"",IF(F61=1,IF(F61+E61=2,1,-2),F61),IF(E61=0,-2,E61))</f>
        <v>-2</v>
      </c>
      <c r="E61" s="15">
        <f t="shared" si="12"/>
        <v>0</v>
      </c>
      <c r="F61" s="191">
        <f>IF(AND(cst_wskakunin_kanri2_NAME="",cst_wskakunin_kanri2_JIMU_NAME=""),-2,1)</f>
        <v>-2</v>
      </c>
      <c r="AB61" s="15">
        <v>1</v>
      </c>
      <c r="AC61" s="15">
        <v>1</v>
      </c>
    </row>
    <row r="62" spans="1:30" ht="14.25" customHeight="1">
      <c r="A62" s="17" t="s">
        <v>5013</v>
      </c>
      <c r="B62" s="17">
        <f t="shared" ref="B62" si="23">D62</f>
        <v>-2</v>
      </c>
      <c r="D62" s="15">
        <f t="shared" ref="D62" si="24">IF(F62&lt;&gt;"",IF(F62=1,IF(F62+E62=2,1,-2),F62),IF(E62=0,-2,E62))</f>
        <v>-2</v>
      </c>
      <c r="E62" s="15">
        <f t="shared" si="12"/>
        <v>0</v>
      </c>
      <c r="F62" s="191">
        <f>IF(AND(cst_wskakunin_sekou2_NAME="",cst_wskakunin_sekou2_JIMU_NAME=""),-2,1)</f>
        <v>-2</v>
      </c>
      <c r="AB62" s="15">
        <v>1</v>
      </c>
      <c r="AC62" s="15">
        <v>1</v>
      </c>
    </row>
    <row r="63" spans="1:30" ht="14.25" customHeight="1">
      <c r="A63" s="17" t="s">
        <v>3475</v>
      </c>
      <c r="B63" s="17">
        <f t="shared" si="7"/>
        <v>-2</v>
      </c>
      <c r="D63" s="15">
        <f t="shared" si="6"/>
        <v>-2</v>
      </c>
      <c r="E63" s="15">
        <f t="shared" si="12"/>
        <v>0</v>
      </c>
      <c r="AD63" s="15">
        <v>1</v>
      </c>
    </row>
    <row r="64" spans="1:30" ht="14.25" customHeight="1">
      <c r="A64" s="17" t="s">
        <v>3476</v>
      </c>
      <c r="B64" s="17">
        <f t="shared" si="7"/>
        <v>-2</v>
      </c>
      <c r="D64" s="15">
        <f t="shared" si="6"/>
        <v>-2</v>
      </c>
      <c r="E64" s="15">
        <f t="shared" si="12"/>
        <v>0</v>
      </c>
      <c r="AD64" s="15">
        <v>1</v>
      </c>
    </row>
    <row r="65" spans="1:35" ht="14.25" customHeight="1">
      <c r="A65" s="17" t="s">
        <v>3477</v>
      </c>
      <c r="B65" s="17">
        <f t="shared" si="7"/>
        <v>-2</v>
      </c>
      <c r="D65" s="15">
        <f t="shared" si="6"/>
        <v>-2</v>
      </c>
      <c r="E65" s="15">
        <f t="shared" si="12"/>
        <v>0</v>
      </c>
      <c r="AD65" s="15">
        <v>1</v>
      </c>
    </row>
    <row r="66" spans="1:35" ht="14.25" customHeight="1">
      <c r="A66" s="17" t="s">
        <v>3478</v>
      </c>
      <c r="B66" s="17">
        <f t="shared" si="7"/>
        <v>-2</v>
      </c>
      <c r="D66" s="15">
        <f t="shared" si="6"/>
        <v>-2</v>
      </c>
      <c r="E66" s="15">
        <f t="shared" si="12"/>
        <v>0</v>
      </c>
      <c r="AD66" s="15">
        <v>1</v>
      </c>
    </row>
    <row r="67" spans="1:35" ht="14.25" customHeight="1">
      <c r="A67" s="17" t="s">
        <v>3479</v>
      </c>
      <c r="B67" s="17">
        <f t="shared" si="7"/>
        <v>-2</v>
      </c>
      <c r="D67" s="15">
        <f t="shared" si="6"/>
        <v>-2</v>
      </c>
      <c r="E67" s="15">
        <f t="shared" si="12"/>
        <v>0</v>
      </c>
      <c r="AD67" s="15">
        <v>1</v>
      </c>
    </row>
    <row r="68" spans="1:35" ht="14.25" customHeight="1">
      <c r="A68" s="17" t="s">
        <v>3480</v>
      </c>
      <c r="B68" s="17">
        <f t="shared" si="7"/>
        <v>-2</v>
      </c>
      <c r="D68" s="15">
        <f t="shared" si="6"/>
        <v>-2</v>
      </c>
      <c r="E68" s="15">
        <f t="shared" si="12"/>
        <v>0</v>
      </c>
      <c r="AD68" s="15">
        <v>1</v>
      </c>
    </row>
    <row r="69" spans="1:35" ht="14.25" customHeight="1">
      <c r="A69" s="17" t="s">
        <v>3481</v>
      </c>
      <c r="B69" s="17">
        <f t="shared" si="7"/>
        <v>-2</v>
      </c>
      <c r="D69" s="15">
        <f t="shared" si="6"/>
        <v>-2</v>
      </c>
      <c r="E69" s="15">
        <f t="shared" si="12"/>
        <v>0</v>
      </c>
      <c r="AD69" s="15">
        <v>1</v>
      </c>
    </row>
    <row r="70" spans="1:35" ht="14.25" customHeight="1">
      <c r="A70" s="17" t="s">
        <v>3482</v>
      </c>
      <c r="B70" s="17">
        <f t="shared" si="7"/>
        <v>-2</v>
      </c>
      <c r="D70" s="15">
        <f t="shared" si="6"/>
        <v>-2</v>
      </c>
      <c r="E70" s="15">
        <f t="shared" si="12"/>
        <v>0</v>
      </c>
      <c r="AD70" s="15">
        <v>1</v>
      </c>
    </row>
    <row r="71" spans="1:35" ht="14.25" customHeight="1">
      <c r="A71" s="17" t="s">
        <v>3483</v>
      </c>
      <c r="B71" s="17">
        <f t="shared" si="7"/>
        <v>-2</v>
      </c>
      <c r="D71" s="15">
        <f t="shared" si="6"/>
        <v>-2</v>
      </c>
      <c r="E71" s="15">
        <f t="shared" si="12"/>
        <v>0</v>
      </c>
      <c r="AE71" s="15">
        <v>1</v>
      </c>
    </row>
    <row r="72" spans="1:35" ht="14.25" customHeight="1">
      <c r="A72" s="17" t="s">
        <v>3484</v>
      </c>
      <c r="B72" s="17">
        <f t="shared" si="7"/>
        <v>-2</v>
      </c>
      <c r="D72" s="15">
        <f t="shared" si="6"/>
        <v>-2</v>
      </c>
      <c r="E72" s="15">
        <f t="shared" si="12"/>
        <v>0</v>
      </c>
      <c r="AE72" s="15">
        <v>1</v>
      </c>
    </row>
    <row r="73" spans="1:35" ht="14.25" customHeight="1">
      <c r="A73" s="17" t="s">
        <v>3485</v>
      </c>
      <c r="B73" s="17">
        <f t="shared" si="7"/>
        <v>-2</v>
      </c>
      <c r="D73" s="15">
        <f t="shared" si="6"/>
        <v>-2</v>
      </c>
      <c r="E73" s="15">
        <f t="shared" si="12"/>
        <v>0</v>
      </c>
      <c r="AE73" s="15">
        <v>1</v>
      </c>
    </row>
    <row r="74" spans="1:35" ht="14.25" customHeight="1">
      <c r="A74" s="17" t="s">
        <v>3486</v>
      </c>
      <c r="B74" s="17">
        <f t="shared" si="7"/>
        <v>-2</v>
      </c>
      <c r="D74" s="15">
        <f t="shared" si="6"/>
        <v>-2</v>
      </c>
      <c r="E74" s="15">
        <f t="shared" ref="E74:E105" si="25">IF(cst__output_sheetname="", 1, 0)+IF(AND(G74=1,G$2=1), 1, 0)+IF(AND(H74=1,H$2=1), 1, 0)+IF(AND(I74=1,I$2=1), 1, 0)+IF(AND(J74=1,J$2=1), 1, 0)+IF(AND(K74=1,K$2=1), 1, 0)+IF(AND(L74=1,L$2=1), 1, 0)+IF(AND(M74=1,M$2=1), 1, 0)+IF(AND(N74=1,N$2=1), 1, 0)+IF(AND(O74=1,O$2=1), 1, 0)+IF(AND(P74=1,P$2=1), 1, 0)+IF(AND(Q74=1,Q$2=1), 1, 0)+IF(AND(R74=1,R$2=1), 1, 0)+IF(AND(S74=1,S$2=1), 1, 0)+IF(AND(T74=1,T$2=1), 1, 0)+IF(AND(U74=1,U$2=1), 1, 0)+IF(AND(V74=1,V$2=1), 1, 0)+IF(AND(W74=1,W$2=1), 1, 0)+IF(AND(X74=1,X$2=1), 1, 0)+IF(AND(Y74=1,Y$2=1), 1, 0)+IF(AND(Z74=1,Z$2=1), 1, 0)+IF(AND(AA74=1,AA$2=1), 1, 0)+IF(AND(AB74=1,AB$2=1), 1, 0)+IF(AND(AC74=1,AC$2=1), 1, 0)+IF(AND(AD74=1,AD$2=1), 1, 0)+IF(AND(AE74=1,AE$2=1), 1, 0)+IF(AND(AF74=1,AF$2=1), 1, 0)+IF(AND(AG74=1,AG$2=1), 1, 0)+IF(AND(AH74=1,AH$2=1), 1, 0)+IF(AND(AI74=1,AI$2=1), 1, 0)+IF(AND(AJ74=1,AJ$2=1), 1, 0)+IF(AND(AK74=1,AK$2=1), 1, 0)+IF(AND(AL74=1,AL$2=1), 1, 0)+IF(AND(AM74=1,AM$2=1), 1, 0)+IF(AND(AN74=1,AN$2=1), 1, 0)+IF(AND(AO74=1,AO$2=1), 1, 0)+IF(AND(AP74=1,AP$2=1), 1, 0)+IF(AND(AQ74=1,AQ$2=1), 1, 0)+IF(AND(AR74=1,AR$2=1), 1, 0)+IF(AND(AS74=1,AS$2=1), 1, 0)</f>
        <v>0</v>
      </c>
      <c r="AE74" s="15">
        <v>1</v>
      </c>
    </row>
    <row r="75" spans="1:35" ht="14.25" customHeight="1">
      <c r="A75" s="17" t="s">
        <v>3487</v>
      </c>
      <c r="B75" s="17">
        <f t="shared" si="7"/>
        <v>-2</v>
      </c>
      <c r="D75" s="15">
        <f t="shared" si="6"/>
        <v>-2</v>
      </c>
      <c r="E75" s="15">
        <f t="shared" si="25"/>
        <v>0</v>
      </c>
      <c r="AE75" s="15">
        <v>1</v>
      </c>
    </row>
    <row r="76" spans="1:35" ht="14.25" customHeight="1">
      <c r="A76" s="17" t="s">
        <v>3488</v>
      </c>
      <c r="B76" s="17">
        <f t="shared" si="7"/>
        <v>-2</v>
      </c>
      <c r="D76" s="15">
        <f t="shared" si="6"/>
        <v>-2</v>
      </c>
      <c r="E76" s="15">
        <f t="shared" si="25"/>
        <v>0</v>
      </c>
      <c r="AE76" s="15">
        <v>1</v>
      </c>
    </row>
    <row r="77" spans="1:35" ht="14.25" customHeight="1">
      <c r="A77" s="17" t="s">
        <v>3489</v>
      </c>
      <c r="B77" s="17">
        <f t="shared" si="7"/>
        <v>-2</v>
      </c>
      <c r="D77" s="15">
        <f t="shared" si="6"/>
        <v>-2</v>
      </c>
      <c r="E77" s="15">
        <f t="shared" si="25"/>
        <v>0</v>
      </c>
      <c r="AE77" s="15">
        <v>1</v>
      </c>
    </row>
    <row r="78" spans="1:35" ht="14.25" customHeight="1">
      <c r="A78" s="17" t="s">
        <v>3490</v>
      </c>
      <c r="B78" s="17">
        <f t="shared" si="7"/>
        <v>-2</v>
      </c>
      <c r="D78" s="15">
        <f t="shared" si="6"/>
        <v>-2</v>
      </c>
      <c r="E78" s="15">
        <f t="shared" si="25"/>
        <v>0</v>
      </c>
      <c r="AE78" s="15">
        <v>1</v>
      </c>
    </row>
    <row r="79" spans="1:35" ht="14.25" customHeight="1">
      <c r="A79" s="17" t="s">
        <v>3491</v>
      </c>
      <c r="B79" s="17">
        <f t="shared" si="7"/>
        <v>-2</v>
      </c>
      <c r="D79" s="15">
        <f t="shared" si="6"/>
        <v>-2</v>
      </c>
      <c r="E79" s="15">
        <f t="shared" si="25"/>
        <v>0</v>
      </c>
      <c r="AE79" s="15">
        <v>1</v>
      </c>
    </row>
    <row r="80" spans="1:35" ht="14.25" customHeight="1">
      <c r="A80" s="17" t="s">
        <v>3898</v>
      </c>
      <c r="B80" s="17">
        <f t="shared" si="7"/>
        <v>-2</v>
      </c>
      <c r="D80" s="15">
        <f t="shared" si="6"/>
        <v>-2</v>
      </c>
      <c r="E80" s="15">
        <f t="shared" si="25"/>
        <v>0</v>
      </c>
      <c r="F80" s="15">
        <v>-2</v>
      </c>
      <c r="AH80" s="15">
        <v>1</v>
      </c>
      <c r="AI80" s="15">
        <v>1</v>
      </c>
    </row>
    <row r="81" spans="1:43" ht="14.25" customHeight="1">
      <c r="A81" s="17" t="s">
        <v>3899</v>
      </c>
      <c r="B81" s="17">
        <f t="shared" si="7"/>
        <v>-2</v>
      </c>
      <c r="D81" s="15">
        <f t="shared" si="6"/>
        <v>-2</v>
      </c>
      <c r="E81" s="15">
        <f t="shared" si="25"/>
        <v>0</v>
      </c>
      <c r="F81" s="15">
        <v>-2</v>
      </c>
      <c r="AH81" s="15">
        <v>1</v>
      </c>
      <c r="AI81" s="15">
        <v>1</v>
      </c>
    </row>
    <row r="82" spans="1:43" ht="14.25" customHeight="1">
      <c r="A82" s="17" t="s">
        <v>5753</v>
      </c>
      <c r="B82" s="17">
        <f t="shared" ref="B82" si="26">D82</f>
        <v>-2</v>
      </c>
      <c r="D82" s="15">
        <f t="shared" ref="D82" si="27">IF(F82&lt;&gt;"",IF(F82=1,IF(F82+E82=2,1,-2),F82),IF(E82=0,-2,E82))</f>
        <v>-2</v>
      </c>
      <c r="E82" s="15">
        <f t="shared" si="25"/>
        <v>0</v>
      </c>
      <c r="AH82" s="15">
        <v>1</v>
      </c>
    </row>
    <row r="83" spans="1:43" ht="14.25" customHeight="1">
      <c r="A83" s="17" t="s">
        <v>5754</v>
      </c>
      <c r="B83" s="17">
        <f t="shared" ref="B83" si="28">D83</f>
        <v>-2</v>
      </c>
      <c r="D83" s="15">
        <f t="shared" si="6"/>
        <v>-2</v>
      </c>
      <c r="E83" s="15">
        <f t="shared" si="25"/>
        <v>0</v>
      </c>
      <c r="AI83" s="15">
        <v>1</v>
      </c>
    </row>
    <row r="84" spans="1:43" ht="14.25" customHeight="1">
      <c r="A84" s="17" t="s">
        <v>5755</v>
      </c>
      <c r="B84" s="17">
        <f t="shared" ref="B84" si="29">D84</f>
        <v>-2</v>
      </c>
      <c r="D84" s="15">
        <f t="shared" ref="D84" si="30">IF(F84&lt;&gt;"",IF(F84=1,IF(F84+E84=2,1,-2),F84),IF(E84=0,-2,E84))</f>
        <v>-2</v>
      </c>
      <c r="E84" s="15">
        <f t="shared" si="25"/>
        <v>0</v>
      </c>
      <c r="AH84" s="15">
        <v>1</v>
      </c>
      <c r="AI84" s="15">
        <v>1</v>
      </c>
    </row>
    <row r="85" spans="1:43" ht="14.25" customHeight="1">
      <c r="A85" s="17" t="s">
        <v>4666</v>
      </c>
      <c r="B85" s="17">
        <f t="shared" si="7"/>
        <v>-2</v>
      </c>
      <c r="D85" s="15">
        <f t="shared" ref="D85:D93" si="31">IF(F85&lt;&gt;"",IF(F85=1,IF(F85+E85=2,1,-2),F85),IF(E85=0,-2,E85))</f>
        <v>-2</v>
      </c>
      <c r="E85" s="15">
        <f t="shared" si="25"/>
        <v>0</v>
      </c>
      <c r="AL85" s="15">
        <v>1</v>
      </c>
    </row>
    <row r="86" spans="1:43" ht="14.25" customHeight="1">
      <c r="A86" s="17" t="s">
        <v>5756</v>
      </c>
      <c r="B86" s="17">
        <f t="shared" si="7"/>
        <v>-2</v>
      </c>
      <c r="D86" s="15">
        <f t="shared" si="31"/>
        <v>-2</v>
      </c>
      <c r="E86" s="15">
        <f t="shared" si="25"/>
        <v>0</v>
      </c>
      <c r="AM86" s="15">
        <v>1</v>
      </c>
    </row>
    <row r="87" spans="1:43" ht="14.25" customHeight="1">
      <c r="A87" s="17" t="s">
        <v>5757</v>
      </c>
      <c r="B87" s="17">
        <f t="shared" si="7"/>
        <v>-2</v>
      </c>
      <c r="D87" s="15">
        <f t="shared" si="31"/>
        <v>-2</v>
      </c>
      <c r="E87" s="15">
        <f t="shared" si="25"/>
        <v>0</v>
      </c>
      <c r="AN87" s="15">
        <v>1</v>
      </c>
    </row>
    <row r="88" spans="1:43" ht="14.25" customHeight="1">
      <c r="A88" s="17" t="s">
        <v>4664</v>
      </c>
      <c r="B88" s="17">
        <f t="shared" si="7"/>
        <v>-2</v>
      </c>
      <c r="D88" s="15">
        <f t="shared" si="31"/>
        <v>-2</v>
      </c>
      <c r="E88" s="15">
        <f t="shared" si="25"/>
        <v>0</v>
      </c>
      <c r="AJ88" s="15">
        <v>1</v>
      </c>
    </row>
    <row r="89" spans="1:43" ht="14.25" customHeight="1">
      <c r="A89" s="17" t="s">
        <v>4667</v>
      </c>
      <c r="B89" s="17">
        <f t="shared" si="7"/>
        <v>-2</v>
      </c>
      <c r="D89" s="15">
        <f t="shared" si="31"/>
        <v>-2</v>
      </c>
      <c r="E89" s="15">
        <f t="shared" si="25"/>
        <v>0</v>
      </c>
      <c r="AK89" s="15">
        <v>1</v>
      </c>
    </row>
    <row r="90" spans="1:43" ht="14.25" customHeight="1">
      <c r="A90" s="17" t="s">
        <v>4814</v>
      </c>
      <c r="B90" s="17">
        <f t="shared" ref="B90:B91" si="32">D90</f>
        <v>-2</v>
      </c>
      <c r="D90" s="15">
        <f t="shared" ref="D90:D91" si="33">IF(F90&lt;&gt;"",IF(F90=1,IF(F90+E90=2,1,-2),F90),IF(E90=0,-2,E90))</f>
        <v>-2</v>
      </c>
      <c r="E90" s="15">
        <f t="shared" si="25"/>
        <v>0</v>
      </c>
      <c r="AJ90" s="15">
        <v>1</v>
      </c>
      <c r="AK90" s="15">
        <v>1</v>
      </c>
    </row>
    <row r="91" spans="1:43" ht="14.25" customHeight="1">
      <c r="A91" s="17" t="s">
        <v>4815</v>
      </c>
      <c r="B91" s="17">
        <f t="shared" si="32"/>
        <v>-2</v>
      </c>
      <c r="D91" s="15">
        <f t="shared" si="33"/>
        <v>-2</v>
      </c>
      <c r="E91" s="15">
        <f t="shared" si="25"/>
        <v>0</v>
      </c>
      <c r="AJ91" s="15">
        <v>1</v>
      </c>
      <c r="AK91" s="15">
        <v>1</v>
      </c>
    </row>
    <row r="92" spans="1:43" ht="14.25" customHeight="1">
      <c r="A92" s="17" t="s">
        <v>4665</v>
      </c>
      <c r="B92" s="17">
        <f t="shared" si="7"/>
        <v>-2</v>
      </c>
      <c r="D92" s="15">
        <f t="shared" si="31"/>
        <v>-2</v>
      </c>
      <c r="E92" s="15">
        <f t="shared" si="25"/>
        <v>0</v>
      </c>
      <c r="AO92" s="15">
        <v>1</v>
      </c>
    </row>
    <row r="93" spans="1:43" ht="14.25" customHeight="1">
      <c r="A93" s="17" t="s">
        <v>3599</v>
      </c>
      <c r="B93" s="17">
        <f t="shared" si="7"/>
        <v>-2</v>
      </c>
      <c r="D93" s="15">
        <f t="shared" si="31"/>
        <v>-2</v>
      </c>
      <c r="E93" s="15">
        <f t="shared" si="25"/>
        <v>0</v>
      </c>
      <c r="F93" s="15">
        <v>-2</v>
      </c>
      <c r="AH93" s="15">
        <v>1</v>
      </c>
      <c r="AI93" s="15">
        <v>1</v>
      </c>
      <c r="AJ93" s="15">
        <v>1</v>
      </c>
      <c r="AK93" s="15">
        <v>1</v>
      </c>
      <c r="AL93" s="15">
        <v>1</v>
      </c>
      <c r="AM93" s="15">
        <v>1</v>
      </c>
      <c r="AN93" s="15">
        <v>1</v>
      </c>
    </row>
    <row r="94" spans="1:43" ht="14.25" customHeight="1">
      <c r="A94" s="17" t="s">
        <v>3991</v>
      </c>
      <c r="B94" s="17">
        <f t="shared" si="7"/>
        <v>-2</v>
      </c>
      <c r="D94" s="15">
        <f t="shared" si="6"/>
        <v>-2</v>
      </c>
      <c r="E94" s="15">
        <f t="shared" si="25"/>
        <v>0</v>
      </c>
      <c r="AP94" s="15">
        <v>1</v>
      </c>
    </row>
    <row r="95" spans="1:43" ht="14.25" customHeight="1">
      <c r="A95" s="17" t="s">
        <v>3992</v>
      </c>
      <c r="B95" s="17">
        <f t="shared" si="7"/>
        <v>-2</v>
      </c>
      <c r="D95" s="15">
        <f t="shared" si="6"/>
        <v>-2</v>
      </c>
      <c r="E95" s="15">
        <f t="shared" si="25"/>
        <v>0</v>
      </c>
      <c r="AQ95" s="15">
        <v>1</v>
      </c>
    </row>
    <row r="96" spans="1:43" ht="14.25" customHeight="1">
      <c r="A96" s="17" t="s">
        <v>3993</v>
      </c>
      <c r="B96" s="17">
        <f t="shared" si="7"/>
        <v>-2</v>
      </c>
      <c r="D96" s="15">
        <f t="shared" si="6"/>
        <v>-2</v>
      </c>
      <c r="E96" s="15">
        <f t="shared" si="25"/>
        <v>0</v>
      </c>
      <c r="AP96" s="15">
        <v>1</v>
      </c>
    </row>
    <row r="97" spans="1:44" ht="14.25" customHeight="1">
      <c r="A97" s="17" t="s">
        <v>3994</v>
      </c>
      <c r="B97" s="17">
        <f t="shared" si="7"/>
        <v>-2</v>
      </c>
      <c r="D97" s="15">
        <f t="shared" si="6"/>
        <v>-2</v>
      </c>
      <c r="E97" s="15">
        <f t="shared" si="25"/>
        <v>0</v>
      </c>
      <c r="AQ97" s="15">
        <v>1</v>
      </c>
    </row>
    <row r="98" spans="1:44" ht="14.25" customHeight="1">
      <c r="A98" s="17" t="s">
        <v>3995</v>
      </c>
      <c r="B98" s="17">
        <f t="shared" si="7"/>
        <v>-2</v>
      </c>
      <c r="D98" s="15">
        <f t="shared" si="6"/>
        <v>-2</v>
      </c>
      <c r="E98" s="15">
        <f t="shared" si="25"/>
        <v>0</v>
      </c>
      <c r="AP98" s="15">
        <v>1</v>
      </c>
      <c r="AQ98" s="15">
        <v>1</v>
      </c>
    </row>
    <row r="99" spans="1:44" ht="14.25" customHeight="1">
      <c r="A99" s="17" t="s">
        <v>3996</v>
      </c>
      <c r="B99" s="17">
        <f t="shared" si="7"/>
        <v>-2</v>
      </c>
      <c r="D99" s="15">
        <f t="shared" si="6"/>
        <v>-2</v>
      </c>
      <c r="E99" s="15">
        <f t="shared" si="25"/>
        <v>0</v>
      </c>
      <c r="AP99" s="15">
        <v>1</v>
      </c>
      <c r="AQ99" s="15">
        <v>1</v>
      </c>
    </row>
    <row r="100" spans="1:44" ht="14.25" customHeight="1">
      <c r="A100" s="17" t="s">
        <v>3997</v>
      </c>
      <c r="B100" s="17">
        <f t="shared" ref="B100:B120" si="34">D100</f>
        <v>-2</v>
      </c>
      <c r="D100" s="15">
        <f t="shared" si="6"/>
        <v>-2</v>
      </c>
      <c r="E100" s="15">
        <f t="shared" si="25"/>
        <v>0</v>
      </c>
      <c r="AP100" s="15">
        <v>1</v>
      </c>
      <c r="AQ100" s="15">
        <v>1</v>
      </c>
    </row>
    <row r="101" spans="1:44" ht="14.25" customHeight="1">
      <c r="A101" s="17" t="s">
        <v>3998</v>
      </c>
      <c r="B101" s="17">
        <f t="shared" si="34"/>
        <v>-2</v>
      </c>
      <c r="D101" s="15">
        <f t="shared" si="6"/>
        <v>-2</v>
      </c>
      <c r="E101" s="15">
        <f t="shared" si="25"/>
        <v>0</v>
      </c>
      <c r="AP101" s="15">
        <v>1</v>
      </c>
      <c r="AQ101" s="15">
        <v>1</v>
      </c>
    </row>
    <row r="102" spans="1:44" ht="14.25" customHeight="1">
      <c r="A102" s="17" t="s">
        <v>3999</v>
      </c>
      <c r="B102" s="17">
        <f t="shared" si="34"/>
        <v>-2</v>
      </c>
      <c r="D102" s="15">
        <f t="shared" si="6"/>
        <v>-2</v>
      </c>
      <c r="E102" s="15">
        <f t="shared" si="25"/>
        <v>0</v>
      </c>
      <c r="AP102" s="15">
        <v>1</v>
      </c>
      <c r="AQ102" s="15">
        <v>1</v>
      </c>
    </row>
    <row r="103" spans="1:44" ht="14.25" customHeight="1">
      <c r="A103" s="17" t="s">
        <v>5758</v>
      </c>
      <c r="B103" s="17">
        <f t="shared" ref="B103" si="35">D103</f>
        <v>-2</v>
      </c>
      <c r="D103" s="15">
        <f t="shared" ref="D103" si="36">IF(F103&lt;&gt;"",IF(F103=1,IF(F103+E103=2,1,-2),F103),IF(E103=0,-2,E103))</f>
        <v>-2</v>
      </c>
      <c r="E103" s="15">
        <f t="shared" si="25"/>
        <v>0</v>
      </c>
      <c r="AP103" s="15">
        <v>1</v>
      </c>
      <c r="AQ103" s="15">
        <v>1</v>
      </c>
    </row>
    <row r="104" spans="1:44" ht="14.25" customHeight="1">
      <c r="A104" s="17" t="s">
        <v>4000</v>
      </c>
      <c r="B104" s="17">
        <f t="shared" si="34"/>
        <v>-2</v>
      </c>
      <c r="D104" s="15">
        <f t="shared" si="6"/>
        <v>-2</v>
      </c>
      <c r="E104" s="15">
        <f t="shared" si="25"/>
        <v>0</v>
      </c>
      <c r="AP104" s="15">
        <v>1</v>
      </c>
      <c r="AQ104" s="15">
        <v>1</v>
      </c>
    </row>
    <row r="105" spans="1:44" ht="14.25" customHeight="1">
      <c r="A105" s="17" t="s">
        <v>4041</v>
      </c>
      <c r="B105" s="17">
        <f t="shared" ref="B105" si="37">D105</f>
        <v>-2</v>
      </c>
      <c r="D105" s="15">
        <f t="shared" ref="D105" si="38">IF(F105&lt;&gt;"",IF(F105=1,IF(F105+E105=2,1,-2),F105),IF(E105=0,-2,E105))</f>
        <v>-2</v>
      </c>
      <c r="E105" s="15">
        <f t="shared" si="25"/>
        <v>0</v>
      </c>
      <c r="F105" s="191">
        <f>IF(cst_wskakunin_owner2__space="",-2,1)</f>
        <v>-2</v>
      </c>
      <c r="AP105" s="15">
        <v>1</v>
      </c>
      <c r="AQ105" s="15">
        <v>1</v>
      </c>
    </row>
    <row r="106" spans="1:44" ht="14.25" customHeight="1">
      <c r="A106" s="17" t="s">
        <v>4324</v>
      </c>
      <c r="B106" s="17">
        <f t="shared" ref="B106:B119" si="39">D106</f>
        <v>-2</v>
      </c>
      <c r="D106" s="15">
        <f t="shared" ref="D106:D119" si="40">IF(F106&lt;&gt;"",IF(F106=1,IF(F106+E106=2,1,-2),F106),IF(E106=0,-2,E106))</f>
        <v>-2</v>
      </c>
      <c r="E106" s="15">
        <f t="shared" ref="E106:E124" si="41">IF(cst__output_sheetname="", 1, 0)+IF(AND(G106=1,G$2=1), 1, 0)+IF(AND(H106=1,H$2=1), 1, 0)+IF(AND(I106=1,I$2=1), 1, 0)+IF(AND(J106=1,J$2=1), 1, 0)+IF(AND(K106=1,K$2=1), 1, 0)+IF(AND(L106=1,L$2=1), 1, 0)+IF(AND(M106=1,M$2=1), 1, 0)+IF(AND(N106=1,N$2=1), 1, 0)+IF(AND(O106=1,O$2=1), 1, 0)+IF(AND(P106=1,P$2=1), 1, 0)+IF(AND(Q106=1,Q$2=1), 1, 0)+IF(AND(R106=1,R$2=1), 1, 0)+IF(AND(S106=1,S$2=1), 1, 0)+IF(AND(T106=1,T$2=1), 1, 0)+IF(AND(U106=1,U$2=1), 1, 0)+IF(AND(V106=1,V$2=1), 1, 0)+IF(AND(W106=1,W$2=1), 1, 0)+IF(AND(X106=1,X$2=1), 1, 0)+IF(AND(Y106=1,Y$2=1), 1, 0)+IF(AND(Z106=1,Z$2=1), 1, 0)+IF(AND(AA106=1,AA$2=1), 1, 0)+IF(AND(AB106=1,AB$2=1), 1, 0)+IF(AND(AC106=1,AC$2=1), 1, 0)+IF(AND(AD106=1,AD$2=1), 1, 0)+IF(AND(AE106=1,AE$2=1), 1, 0)+IF(AND(AF106=1,AF$2=1), 1, 0)+IF(AND(AG106=1,AG$2=1), 1, 0)+IF(AND(AH106=1,AH$2=1), 1, 0)+IF(AND(AI106=1,AI$2=1), 1, 0)+IF(AND(AJ106=1,AJ$2=1), 1, 0)+IF(AND(AK106=1,AK$2=1), 1, 0)+IF(AND(AL106=1,AL$2=1), 1, 0)+IF(AND(AM106=1,AM$2=1), 1, 0)+IF(AND(AN106=1,AN$2=1), 1, 0)+IF(AND(AO106=1,AO$2=1), 1, 0)+IF(AND(AP106=1,AP$2=1), 1, 0)+IF(AND(AQ106=1,AQ$2=1), 1, 0)+IF(AND(AR106=1,AR$2=1), 1, 0)+IF(AND(AS106=1,AS$2=1), 1, 0)</f>
        <v>0</v>
      </c>
      <c r="AR106" s="15">
        <v>1</v>
      </c>
    </row>
    <row r="107" spans="1:44" ht="14.25" customHeight="1">
      <c r="A107" s="17" t="s">
        <v>4325</v>
      </c>
      <c r="B107" s="17">
        <f t="shared" si="39"/>
        <v>-2</v>
      </c>
      <c r="D107" s="15">
        <f t="shared" si="40"/>
        <v>-2</v>
      </c>
      <c r="E107" s="15">
        <f t="shared" si="41"/>
        <v>0</v>
      </c>
      <c r="AR107" s="15">
        <v>1</v>
      </c>
    </row>
    <row r="108" spans="1:44" ht="14.25" customHeight="1">
      <c r="A108" s="17" t="s">
        <v>4326</v>
      </c>
      <c r="B108" s="17">
        <f t="shared" si="39"/>
        <v>-2</v>
      </c>
      <c r="D108" s="15">
        <f t="shared" si="40"/>
        <v>-2</v>
      </c>
      <c r="E108" s="15">
        <f t="shared" si="41"/>
        <v>0</v>
      </c>
      <c r="AR108" s="15">
        <v>1</v>
      </c>
    </row>
    <row r="109" spans="1:44" ht="14.25" customHeight="1">
      <c r="A109" s="17" t="s">
        <v>4327</v>
      </c>
      <c r="B109" s="17">
        <f t="shared" si="39"/>
        <v>-2</v>
      </c>
      <c r="D109" s="15">
        <f t="shared" si="40"/>
        <v>-2</v>
      </c>
      <c r="E109" s="15">
        <f t="shared" si="41"/>
        <v>0</v>
      </c>
      <c r="AR109" s="15">
        <v>1</v>
      </c>
    </row>
    <row r="110" spans="1:44" ht="14.25" customHeight="1">
      <c r="A110" s="17" t="s">
        <v>4328</v>
      </c>
      <c r="B110" s="17">
        <f t="shared" si="39"/>
        <v>-2</v>
      </c>
      <c r="D110" s="15">
        <f t="shared" si="40"/>
        <v>-2</v>
      </c>
      <c r="E110" s="15">
        <f t="shared" si="41"/>
        <v>0</v>
      </c>
      <c r="AR110" s="15">
        <v>1</v>
      </c>
    </row>
    <row r="111" spans="1:44" ht="14.25" customHeight="1">
      <c r="A111" s="17" t="s">
        <v>4329</v>
      </c>
      <c r="B111" s="17">
        <f t="shared" si="39"/>
        <v>-2</v>
      </c>
      <c r="D111" s="15">
        <f t="shared" si="40"/>
        <v>-2</v>
      </c>
      <c r="E111" s="15">
        <f t="shared" si="41"/>
        <v>0</v>
      </c>
      <c r="AR111" s="15">
        <v>1</v>
      </c>
    </row>
    <row r="112" spans="1:44" ht="14.25" customHeight="1">
      <c r="A112" s="17" t="s">
        <v>4330</v>
      </c>
      <c r="B112" s="17">
        <f t="shared" si="39"/>
        <v>-2</v>
      </c>
      <c r="D112" s="15">
        <f t="shared" si="40"/>
        <v>-2</v>
      </c>
      <c r="E112" s="15">
        <f t="shared" si="41"/>
        <v>0</v>
      </c>
      <c r="AR112" s="15">
        <v>1</v>
      </c>
    </row>
    <row r="113" spans="1:44" ht="14.25" customHeight="1">
      <c r="A113" s="17" t="s">
        <v>4331</v>
      </c>
      <c r="B113" s="17">
        <f t="shared" si="39"/>
        <v>-2</v>
      </c>
      <c r="D113" s="15">
        <f t="shared" si="40"/>
        <v>-2</v>
      </c>
      <c r="E113" s="15">
        <f t="shared" si="41"/>
        <v>0</v>
      </c>
      <c r="AR113" s="15">
        <v>1</v>
      </c>
    </row>
    <row r="114" spans="1:44" ht="14.25" customHeight="1">
      <c r="A114" s="17" t="s">
        <v>4332</v>
      </c>
      <c r="B114" s="17">
        <f t="shared" si="39"/>
        <v>-2</v>
      </c>
      <c r="D114" s="15">
        <f t="shared" si="40"/>
        <v>-2</v>
      </c>
      <c r="E114" s="15">
        <f t="shared" si="41"/>
        <v>0</v>
      </c>
      <c r="F114" s="191">
        <f>IF(cst_wskakunin_owner2__space="",-2,1)</f>
        <v>-2</v>
      </c>
      <c r="AR114" s="15">
        <v>1</v>
      </c>
    </row>
    <row r="115" spans="1:44" ht="14.25" customHeight="1">
      <c r="A115" s="17" t="s">
        <v>4333</v>
      </c>
      <c r="B115" s="17">
        <f t="shared" si="39"/>
        <v>-2</v>
      </c>
      <c r="D115" s="15">
        <f t="shared" si="40"/>
        <v>-2</v>
      </c>
      <c r="E115" s="15">
        <f t="shared" si="41"/>
        <v>0</v>
      </c>
      <c r="AR115" s="15">
        <v>1</v>
      </c>
    </row>
    <row r="116" spans="1:44" ht="14.25" customHeight="1">
      <c r="A116" s="17" t="s">
        <v>4387</v>
      </c>
      <c r="B116" s="17">
        <f t="shared" si="39"/>
        <v>-2</v>
      </c>
      <c r="D116" s="15">
        <f t="shared" ref="D116:D117" si="42">IF(F116&lt;&gt;"",IF(F116=1,IF(F116+E116=2,1,-2),F116),IF(E116=0,-2,E116))</f>
        <v>-2</v>
      </c>
      <c r="E116" s="15">
        <f t="shared" si="41"/>
        <v>0</v>
      </c>
      <c r="AR116" s="15">
        <v>1</v>
      </c>
    </row>
    <row r="117" spans="1:44" ht="14.25" customHeight="1">
      <c r="A117" s="17" t="s">
        <v>4372</v>
      </c>
      <c r="B117" s="17">
        <f t="shared" si="39"/>
        <v>-2</v>
      </c>
      <c r="D117" s="15">
        <f t="shared" si="42"/>
        <v>-2</v>
      </c>
      <c r="E117" s="15">
        <f t="shared" si="41"/>
        <v>0</v>
      </c>
      <c r="AR117" s="15">
        <v>1</v>
      </c>
    </row>
    <row r="118" spans="1:44" ht="14.25" customHeight="1">
      <c r="A118" s="17" t="s">
        <v>4334</v>
      </c>
      <c r="B118" s="17">
        <f t="shared" si="39"/>
        <v>-2</v>
      </c>
      <c r="D118" s="15">
        <f t="shared" si="40"/>
        <v>-2</v>
      </c>
      <c r="E118" s="15">
        <f t="shared" si="41"/>
        <v>0</v>
      </c>
      <c r="AR118" s="15">
        <v>1</v>
      </c>
    </row>
    <row r="119" spans="1:44" ht="14.25" customHeight="1">
      <c r="A119" s="17" t="s">
        <v>4335</v>
      </c>
      <c r="B119" s="17">
        <f t="shared" si="39"/>
        <v>-2</v>
      </c>
      <c r="D119" s="15">
        <f t="shared" si="40"/>
        <v>-2</v>
      </c>
      <c r="E119" s="15">
        <f t="shared" si="41"/>
        <v>0</v>
      </c>
      <c r="AR119" s="15">
        <v>1</v>
      </c>
    </row>
    <row r="120" spans="1:44" ht="14.25" customHeight="1">
      <c r="B120" s="17">
        <f t="shared" si="34"/>
        <v>-2</v>
      </c>
      <c r="D120" s="15">
        <f t="shared" si="6"/>
        <v>-2</v>
      </c>
      <c r="E120" s="15">
        <f t="shared" si="41"/>
        <v>0</v>
      </c>
    </row>
    <row r="121" spans="1:44" ht="14.25" customHeight="1">
      <c r="A121" s="17" t="s">
        <v>3462</v>
      </c>
      <c r="B121" s="17">
        <v>-2</v>
      </c>
      <c r="D121" s="15">
        <f t="shared" si="6"/>
        <v>-2</v>
      </c>
      <c r="E121" s="15">
        <f t="shared" si="41"/>
        <v>0</v>
      </c>
      <c r="F121" s="192">
        <v>-2</v>
      </c>
    </row>
    <row r="122" spans="1:44" ht="14.25" customHeight="1">
      <c r="A122" s="17" t="s">
        <v>476</v>
      </c>
      <c r="B122" s="17">
        <f t="shared" ref="B122:B124" si="43">D122</f>
        <v>1</v>
      </c>
      <c r="D122" s="15">
        <f t="shared" si="6"/>
        <v>1</v>
      </c>
      <c r="E122" s="15">
        <f t="shared" si="41"/>
        <v>1</v>
      </c>
      <c r="F122" s="191">
        <v>1</v>
      </c>
      <c r="G122" s="15">
        <v>1</v>
      </c>
      <c r="H122" s="15">
        <v>1</v>
      </c>
      <c r="N122" s="15">
        <v>1</v>
      </c>
      <c r="O122" s="15">
        <v>1</v>
      </c>
      <c r="P122" s="15">
        <v>1</v>
      </c>
      <c r="Q122" s="15">
        <v>1</v>
      </c>
      <c r="R122" s="15">
        <v>1</v>
      </c>
      <c r="S122" s="15">
        <v>1</v>
      </c>
      <c r="T122" s="15">
        <v>1</v>
      </c>
      <c r="U122" s="15">
        <v>1</v>
      </c>
      <c r="V122" s="15">
        <v>1</v>
      </c>
      <c r="W122" s="15">
        <v>1</v>
      </c>
      <c r="X122" s="15">
        <v>1</v>
      </c>
      <c r="Y122" s="15">
        <v>1</v>
      </c>
      <c r="Z122" s="15">
        <v>1</v>
      </c>
      <c r="AA122" s="15">
        <v>1</v>
      </c>
      <c r="AB122" s="15">
        <v>1</v>
      </c>
      <c r="AC122" s="15">
        <v>1</v>
      </c>
      <c r="AD122" s="15">
        <v>1</v>
      </c>
      <c r="AE122" s="15">
        <v>1</v>
      </c>
      <c r="AF122" s="15">
        <v>1</v>
      </c>
      <c r="AG122" s="15">
        <v>1</v>
      </c>
    </row>
    <row r="123" spans="1:44" ht="14.25" customHeight="1">
      <c r="A123" s="17" t="s">
        <v>4016</v>
      </c>
      <c r="B123" s="17">
        <f t="shared" si="43"/>
        <v>-2</v>
      </c>
      <c r="D123" s="15">
        <f t="shared" si="6"/>
        <v>-2</v>
      </c>
      <c r="E123" s="15">
        <f t="shared" si="41"/>
        <v>0</v>
      </c>
      <c r="M123" s="15">
        <v>1</v>
      </c>
    </row>
    <row r="124" spans="1:44" ht="14.25" customHeight="1">
      <c r="A124" s="17" t="s">
        <v>4019</v>
      </c>
      <c r="B124" s="17">
        <f t="shared" si="43"/>
        <v>-2</v>
      </c>
      <c r="D124" s="15">
        <f t="shared" ref="D124" si="44">IF(F124&lt;&gt;"",IF(F124=1,IF(F124+E124=2,1,-2),F124),IF(E124=0,-2,E124))</f>
        <v>-2</v>
      </c>
      <c r="E124" s="15">
        <f t="shared" si="41"/>
        <v>0</v>
      </c>
      <c r="AH124" s="15">
        <v>1</v>
      </c>
      <c r="AI124" s="15">
        <v>1</v>
      </c>
      <c r="AJ124" s="15">
        <v>1</v>
      </c>
      <c r="AK124" s="15">
        <v>1</v>
      </c>
      <c r="AL124" s="15">
        <v>1</v>
      </c>
      <c r="AM124" s="15">
        <v>1</v>
      </c>
      <c r="AN124" s="15">
        <v>1</v>
      </c>
      <c r="AO124" s="15">
        <v>1</v>
      </c>
      <c r="AP124" s="15">
        <v>1</v>
      </c>
      <c r="AQ124" s="15">
        <v>1</v>
      </c>
      <c r="AR124" s="15">
        <v>1</v>
      </c>
    </row>
    <row r="125" spans="1:44" ht="14.25" customHeight="1">
      <c r="A125" s="70" t="s">
        <v>505</v>
      </c>
      <c r="B125" s="17">
        <v>0</v>
      </c>
    </row>
    <row r="127" spans="1:44" ht="14.25" customHeight="1">
      <c r="A127" s="18" t="s">
        <v>500</v>
      </c>
    </row>
    <row r="128" spans="1:44" ht="14.25" customHeight="1">
      <c r="A128" s="18" t="s">
        <v>506</v>
      </c>
    </row>
  </sheetData>
  <mergeCells count="1">
    <mergeCell ref="D1:E1"/>
  </mergeCells>
  <phoneticPr fontId="129"/>
  <pageMargins left="0.78700000000000003" right="0.78700000000000003" top="0.98399999999999999" bottom="0.98399999999999999" header="0.51200000000000001" footer="0.51200000000000001"/>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CFFCC"/>
  </sheetPr>
  <dimension ref="A1:AB122"/>
  <sheetViews>
    <sheetView zoomScaleNormal="100" zoomScaleSheetLayoutView="100" workbookViewId="0">
      <selection activeCell="A2" sqref="A2"/>
    </sheetView>
  </sheetViews>
  <sheetFormatPr defaultColWidth="9" defaultRowHeight="12"/>
  <cols>
    <col min="1" max="27" width="3.125" style="274" customWidth="1"/>
    <col min="28" max="28" width="1.75" style="274" customWidth="1"/>
    <col min="29" max="29" width="9" style="274" customWidth="1"/>
    <col min="30" max="30" width="10.25" style="274" bestFit="1" customWidth="1"/>
    <col min="31" max="31" width="14.125" style="274" bestFit="1" customWidth="1"/>
    <col min="32" max="256" width="9" style="274" customWidth="1"/>
    <col min="257" max="283" width="3.125" style="274" customWidth="1"/>
    <col min="284" max="284" width="1.75" style="274" customWidth="1"/>
    <col min="285" max="285" width="9" style="274" customWidth="1"/>
    <col min="286" max="286" width="10.25" style="274" bestFit="1" customWidth="1"/>
    <col min="287" max="287" width="14.125" style="274" bestFit="1" customWidth="1"/>
    <col min="288" max="512" width="9" style="274" customWidth="1"/>
    <col min="513" max="539" width="3.125" style="274" customWidth="1"/>
    <col min="540" max="540" width="1.75" style="274" customWidth="1"/>
    <col min="541" max="541" width="9" style="274" customWidth="1"/>
    <col min="542" max="542" width="10.25" style="274" bestFit="1" customWidth="1"/>
    <col min="543" max="543" width="14.125" style="274" bestFit="1" customWidth="1"/>
    <col min="544" max="768" width="9" style="274" customWidth="1"/>
    <col min="769" max="795" width="3.125" style="274" customWidth="1"/>
    <col min="796" max="796" width="1.75" style="274" customWidth="1"/>
    <col min="797" max="797" width="9" style="274" customWidth="1"/>
    <col min="798" max="798" width="10.25" style="274" bestFit="1" customWidth="1"/>
    <col min="799" max="799" width="14.125" style="274" bestFit="1" customWidth="1"/>
    <col min="800" max="1024" width="9" style="274" customWidth="1"/>
    <col min="1025" max="1051" width="3.125" style="274" customWidth="1"/>
    <col min="1052" max="1052" width="1.75" style="274" customWidth="1"/>
    <col min="1053" max="1053" width="9" style="274" customWidth="1"/>
    <col min="1054" max="1054" width="10.25" style="274" bestFit="1" customWidth="1"/>
    <col min="1055" max="1055" width="14.125" style="274" bestFit="1" customWidth="1"/>
    <col min="1056" max="1280" width="9" style="274" customWidth="1"/>
    <col min="1281" max="1307" width="3.125" style="274" customWidth="1"/>
    <col min="1308" max="1308" width="1.75" style="274" customWidth="1"/>
    <col min="1309" max="1309" width="9" style="274" customWidth="1"/>
    <col min="1310" max="1310" width="10.25" style="274" bestFit="1" customWidth="1"/>
    <col min="1311" max="1311" width="14.125" style="274" bestFit="1" customWidth="1"/>
    <col min="1312" max="1536" width="9" style="274" customWidth="1"/>
    <col min="1537" max="1563" width="3.125" style="274" customWidth="1"/>
    <col min="1564" max="1564" width="1.75" style="274" customWidth="1"/>
    <col min="1565" max="1565" width="9" style="274" customWidth="1"/>
    <col min="1566" max="1566" width="10.25" style="274" bestFit="1" customWidth="1"/>
    <col min="1567" max="1567" width="14.125" style="274" bestFit="1" customWidth="1"/>
    <col min="1568" max="1792" width="9" style="274" customWidth="1"/>
    <col min="1793" max="1819" width="3.125" style="274" customWidth="1"/>
    <col min="1820" max="1820" width="1.75" style="274" customWidth="1"/>
    <col min="1821" max="1821" width="9" style="274" customWidth="1"/>
    <col min="1822" max="1822" width="10.25" style="274" bestFit="1" customWidth="1"/>
    <col min="1823" max="1823" width="14.125" style="274" bestFit="1" customWidth="1"/>
    <col min="1824" max="2048" width="9" style="274" customWidth="1"/>
    <col min="2049" max="2075" width="3.125" style="274" customWidth="1"/>
    <col min="2076" max="2076" width="1.75" style="274" customWidth="1"/>
    <col min="2077" max="2077" width="9" style="274" customWidth="1"/>
    <col min="2078" max="2078" width="10.25" style="274" bestFit="1" customWidth="1"/>
    <col min="2079" max="2079" width="14.125" style="274" bestFit="1" customWidth="1"/>
    <col min="2080" max="2304" width="9" style="274" customWidth="1"/>
    <col min="2305" max="2331" width="3.125" style="274" customWidth="1"/>
    <col min="2332" max="2332" width="1.75" style="274" customWidth="1"/>
    <col min="2333" max="2333" width="9" style="274" customWidth="1"/>
    <col min="2334" max="2334" width="10.25" style="274" bestFit="1" customWidth="1"/>
    <col min="2335" max="2335" width="14.125" style="274" bestFit="1" customWidth="1"/>
    <col min="2336" max="2560" width="9" style="274" customWidth="1"/>
    <col min="2561" max="2587" width="3.125" style="274" customWidth="1"/>
    <col min="2588" max="2588" width="1.75" style="274" customWidth="1"/>
    <col min="2589" max="2589" width="9" style="274" customWidth="1"/>
    <col min="2590" max="2590" width="10.25" style="274" bestFit="1" customWidth="1"/>
    <col min="2591" max="2591" width="14.125" style="274" bestFit="1" customWidth="1"/>
    <col min="2592" max="2816" width="9" style="274" customWidth="1"/>
    <col min="2817" max="2843" width="3.125" style="274" customWidth="1"/>
    <col min="2844" max="2844" width="1.75" style="274" customWidth="1"/>
    <col min="2845" max="2845" width="9" style="274" customWidth="1"/>
    <col min="2846" max="2846" width="10.25" style="274" bestFit="1" customWidth="1"/>
    <col min="2847" max="2847" width="14.125" style="274" bestFit="1" customWidth="1"/>
    <col min="2848" max="3072" width="9" style="274" customWidth="1"/>
    <col min="3073" max="3099" width="3.125" style="274" customWidth="1"/>
    <col min="3100" max="3100" width="1.75" style="274" customWidth="1"/>
    <col min="3101" max="3101" width="9" style="274" customWidth="1"/>
    <col min="3102" max="3102" width="10.25" style="274" bestFit="1" customWidth="1"/>
    <col min="3103" max="3103" width="14.125" style="274" bestFit="1" customWidth="1"/>
    <col min="3104" max="3328" width="9" style="274" customWidth="1"/>
    <col min="3329" max="3355" width="3.125" style="274" customWidth="1"/>
    <col min="3356" max="3356" width="1.75" style="274" customWidth="1"/>
    <col min="3357" max="3357" width="9" style="274" customWidth="1"/>
    <col min="3358" max="3358" width="10.25" style="274" bestFit="1" customWidth="1"/>
    <col min="3359" max="3359" width="14.125" style="274" bestFit="1" customWidth="1"/>
    <col min="3360" max="3584" width="9" style="274" customWidth="1"/>
    <col min="3585" max="3611" width="3.125" style="274" customWidth="1"/>
    <col min="3612" max="3612" width="1.75" style="274" customWidth="1"/>
    <col min="3613" max="3613" width="9" style="274" customWidth="1"/>
    <col min="3614" max="3614" width="10.25" style="274" bestFit="1" customWidth="1"/>
    <col min="3615" max="3615" width="14.125" style="274" bestFit="1" customWidth="1"/>
    <col min="3616" max="3840" width="9" style="274" customWidth="1"/>
    <col min="3841" max="3867" width="3.125" style="274" customWidth="1"/>
    <col min="3868" max="3868" width="1.75" style="274" customWidth="1"/>
    <col min="3869" max="3869" width="9" style="274" customWidth="1"/>
    <col min="3870" max="3870" width="10.25" style="274" bestFit="1" customWidth="1"/>
    <col min="3871" max="3871" width="14.125" style="274" bestFit="1" customWidth="1"/>
    <col min="3872" max="4096" width="9" style="274" customWidth="1"/>
    <col min="4097" max="4123" width="3.125" style="274" customWidth="1"/>
    <col min="4124" max="4124" width="1.75" style="274" customWidth="1"/>
    <col min="4125" max="4125" width="9" style="274" customWidth="1"/>
    <col min="4126" max="4126" width="10.25" style="274" bestFit="1" customWidth="1"/>
    <col min="4127" max="4127" width="14.125" style="274" bestFit="1" customWidth="1"/>
    <col min="4128" max="4352" width="9" style="274" customWidth="1"/>
    <col min="4353" max="4379" width="3.125" style="274" customWidth="1"/>
    <col min="4380" max="4380" width="1.75" style="274" customWidth="1"/>
    <col min="4381" max="4381" width="9" style="274" customWidth="1"/>
    <col min="4382" max="4382" width="10.25" style="274" bestFit="1" customWidth="1"/>
    <col min="4383" max="4383" width="14.125" style="274" bestFit="1" customWidth="1"/>
    <col min="4384" max="4608" width="9" style="274" customWidth="1"/>
    <col min="4609" max="4635" width="3.125" style="274" customWidth="1"/>
    <col min="4636" max="4636" width="1.75" style="274" customWidth="1"/>
    <col min="4637" max="4637" width="9" style="274" customWidth="1"/>
    <col min="4638" max="4638" width="10.25" style="274" bestFit="1" customWidth="1"/>
    <col min="4639" max="4639" width="14.125" style="274" bestFit="1" customWidth="1"/>
    <col min="4640" max="4864" width="9" style="274" customWidth="1"/>
    <col min="4865" max="4891" width="3.125" style="274" customWidth="1"/>
    <col min="4892" max="4892" width="1.75" style="274" customWidth="1"/>
    <col min="4893" max="4893" width="9" style="274" customWidth="1"/>
    <col min="4894" max="4894" width="10.25" style="274" bestFit="1" customWidth="1"/>
    <col min="4895" max="4895" width="14.125" style="274" bestFit="1" customWidth="1"/>
    <col min="4896" max="5120" width="9" style="274" customWidth="1"/>
    <col min="5121" max="5147" width="3.125" style="274" customWidth="1"/>
    <col min="5148" max="5148" width="1.75" style="274" customWidth="1"/>
    <col min="5149" max="5149" width="9" style="274" customWidth="1"/>
    <col min="5150" max="5150" width="10.25" style="274" bestFit="1" customWidth="1"/>
    <col min="5151" max="5151" width="14.125" style="274" bestFit="1" customWidth="1"/>
    <col min="5152" max="5376" width="9" style="274" customWidth="1"/>
    <col min="5377" max="5403" width="3.125" style="274" customWidth="1"/>
    <col min="5404" max="5404" width="1.75" style="274" customWidth="1"/>
    <col min="5405" max="5405" width="9" style="274" customWidth="1"/>
    <col min="5406" max="5406" width="10.25" style="274" bestFit="1" customWidth="1"/>
    <col min="5407" max="5407" width="14.125" style="274" bestFit="1" customWidth="1"/>
    <col min="5408" max="5632" width="9" style="274" customWidth="1"/>
    <col min="5633" max="5659" width="3.125" style="274" customWidth="1"/>
    <col min="5660" max="5660" width="1.75" style="274" customWidth="1"/>
    <col min="5661" max="5661" width="9" style="274" customWidth="1"/>
    <col min="5662" max="5662" width="10.25" style="274" bestFit="1" customWidth="1"/>
    <col min="5663" max="5663" width="14.125" style="274" bestFit="1" customWidth="1"/>
    <col min="5664" max="5888" width="9" style="274" customWidth="1"/>
    <col min="5889" max="5915" width="3.125" style="274" customWidth="1"/>
    <col min="5916" max="5916" width="1.75" style="274" customWidth="1"/>
    <col min="5917" max="5917" width="9" style="274" customWidth="1"/>
    <col min="5918" max="5918" width="10.25" style="274" bestFit="1" customWidth="1"/>
    <col min="5919" max="5919" width="14.125" style="274" bestFit="1" customWidth="1"/>
    <col min="5920" max="6144" width="9" style="274" customWidth="1"/>
    <col min="6145" max="6171" width="3.125" style="274" customWidth="1"/>
    <col min="6172" max="6172" width="1.75" style="274" customWidth="1"/>
    <col min="6173" max="6173" width="9" style="274" customWidth="1"/>
    <col min="6174" max="6174" width="10.25" style="274" bestFit="1" customWidth="1"/>
    <col min="6175" max="6175" width="14.125" style="274" bestFit="1" customWidth="1"/>
    <col min="6176" max="6400" width="9" style="274" customWidth="1"/>
    <col min="6401" max="6427" width="3.125" style="274" customWidth="1"/>
    <col min="6428" max="6428" width="1.75" style="274" customWidth="1"/>
    <col min="6429" max="6429" width="9" style="274" customWidth="1"/>
    <col min="6430" max="6430" width="10.25" style="274" bestFit="1" customWidth="1"/>
    <col min="6431" max="6431" width="14.125" style="274" bestFit="1" customWidth="1"/>
    <col min="6432" max="6656" width="9" style="274" customWidth="1"/>
    <col min="6657" max="6683" width="3.125" style="274" customWidth="1"/>
    <col min="6684" max="6684" width="1.75" style="274" customWidth="1"/>
    <col min="6685" max="6685" width="9" style="274" customWidth="1"/>
    <col min="6686" max="6686" width="10.25" style="274" bestFit="1" customWidth="1"/>
    <col min="6687" max="6687" width="14.125" style="274" bestFit="1" customWidth="1"/>
    <col min="6688" max="6912" width="9" style="274" customWidth="1"/>
    <col min="6913" max="6939" width="3.125" style="274" customWidth="1"/>
    <col min="6940" max="6940" width="1.75" style="274" customWidth="1"/>
    <col min="6941" max="6941" width="9" style="274" customWidth="1"/>
    <col min="6942" max="6942" width="10.25" style="274" bestFit="1" customWidth="1"/>
    <col min="6943" max="6943" width="14.125" style="274" bestFit="1" customWidth="1"/>
    <col min="6944" max="7168" width="9" style="274" customWidth="1"/>
    <col min="7169" max="7195" width="3.125" style="274" customWidth="1"/>
    <col min="7196" max="7196" width="1.75" style="274" customWidth="1"/>
    <col min="7197" max="7197" width="9" style="274" customWidth="1"/>
    <col min="7198" max="7198" width="10.25" style="274" bestFit="1" customWidth="1"/>
    <col min="7199" max="7199" width="14.125" style="274" bestFit="1" customWidth="1"/>
    <col min="7200" max="7424" width="9" style="274" customWidth="1"/>
    <col min="7425" max="7451" width="3.125" style="274" customWidth="1"/>
    <col min="7452" max="7452" width="1.75" style="274" customWidth="1"/>
    <col min="7453" max="7453" width="9" style="274" customWidth="1"/>
    <col min="7454" max="7454" width="10.25" style="274" bestFit="1" customWidth="1"/>
    <col min="7455" max="7455" width="14.125" style="274" bestFit="1" customWidth="1"/>
    <col min="7456" max="7680" width="9" style="274" customWidth="1"/>
    <col min="7681" max="7707" width="3.125" style="274" customWidth="1"/>
    <col min="7708" max="7708" width="1.75" style="274" customWidth="1"/>
    <col min="7709" max="7709" width="9" style="274" customWidth="1"/>
    <col min="7710" max="7710" width="10.25" style="274" bestFit="1" customWidth="1"/>
    <col min="7711" max="7711" width="14.125" style="274" bestFit="1" customWidth="1"/>
    <col min="7712" max="7936" width="9" style="274" customWidth="1"/>
    <col min="7937" max="7963" width="3.125" style="274" customWidth="1"/>
    <col min="7964" max="7964" width="1.75" style="274" customWidth="1"/>
    <col min="7965" max="7965" width="9" style="274" customWidth="1"/>
    <col min="7966" max="7966" width="10.25" style="274" bestFit="1" customWidth="1"/>
    <col min="7967" max="7967" width="14.125" style="274" bestFit="1" customWidth="1"/>
    <col min="7968" max="8192" width="9" style="274" customWidth="1"/>
    <col min="8193" max="8219" width="3.125" style="274" customWidth="1"/>
    <col min="8220" max="8220" width="1.75" style="274" customWidth="1"/>
    <col min="8221" max="8221" width="9" style="274" customWidth="1"/>
    <col min="8222" max="8222" width="10.25" style="274" bestFit="1" customWidth="1"/>
    <col min="8223" max="8223" width="14.125" style="274" bestFit="1" customWidth="1"/>
    <col min="8224" max="8448" width="9" style="274" customWidth="1"/>
    <col min="8449" max="8475" width="3.125" style="274" customWidth="1"/>
    <col min="8476" max="8476" width="1.75" style="274" customWidth="1"/>
    <col min="8477" max="8477" width="9" style="274" customWidth="1"/>
    <col min="8478" max="8478" width="10.25" style="274" bestFit="1" customWidth="1"/>
    <col min="8479" max="8479" width="14.125" style="274" bestFit="1" customWidth="1"/>
    <col min="8480" max="8704" width="9" style="274" customWidth="1"/>
    <col min="8705" max="8731" width="3.125" style="274" customWidth="1"/>
    <col min="8732" max="8732" width="1.75" style="274" customWidth="1"/>
    <col min="8733" max="8733" width="9" style="274" customWidth="1"/>
    <col min="8734" max="8734" width="10.25" style="274" bestFit="1" customWidth="1"/>
    <col min="8735" max="8735" width="14.125" style="274" bestFit="1" customWidth="1"/>
    <col min="8736" max="8960" width="9" style="274" customWidth="1"/>
    <col min="8961" max="8987" width="3.125" style="274" customWidth="1"/>
    <col min="8988" max="8988" width="1.75" style="274" customWidth="1"/>
    <col min="8989" max="8989" width="9" style="274" customWidth="1"/>
    <col min="8990" max="8990" width="10.25" style="274" bestFit="1" customWidth="1"/>
    <col min="8991" max="8991" width="14.125" style="274" bestFit="1" customWidth="1"/>
    <col min="8992" max="9216" width="9" style="274" customWidth="1"/>
    <col min="9217" max="9243" width="3.125" style="274" customWidth="1"/>
    <col min="9244" max="9244" width="1.75" style="274" customWidth="1"/>
    <col min="9245" max="9245" width="9" style="274" customWidth="1"/>
    <col min="9246" max="9246" width="10.25" style="274" bestFit="1" customWidth="1"/>
    <col min="9247" max="9247" width="14.125" style="274" bestFit="1" customWidth="1"/>
    <col min="9248" max="9472" width="9" style="274" customWidth="1"/>
    <col min="9473" max="9499" width="3.125" style="274" customWidth="1"/>
    <col min="9500" max="9500" width="1.75" style="274" customWidth="1"/>
    <col min="9501" max="9501" width="9" style="274" customWidth="1"/>
    <col min="9502" max="9502" width="10.25" style="274" bestFit="1" customWidth="1"/>
    <col min="9503" max="9503" width="14.125" style="274" bestFit="1" customWidth="1"/>
    <col min="9504" max="9728" width="9" style="274" customWidth="1"/>
    <col min="9729" max="9755" width="3.125" style="274" customWidth="1"/>
    <col min="9756" max="9756" width="1.75" style="274" customWidth="1"/>
    <col min="9757" max="9757" width="9" style="274" customWidth="1"/>
    <col min="9758" max="9758" width="10.25" style="274" bestFit="1" customWidth="1"/>
    <col min="9759" max="9759" width="14.125" style="274" bestFit="1" customWidth="1"/>
    <col min="9760" max="9984" width="9" style="274" customWidth="1"/>
    <col min="9985" max="10011" width="3.125" style="274" customWidth="1"/>
    <col min="10012" max="10012" width="1.75" style="274" customWidth="1"/>
    <col min="10013" max="10013" width="9" style="274" customWidth="1"/>
    <col min="10014" max="10014" width="10.25" style="274" bestFit="1" customWidth="1"/>
    <col min="10015" max="10015" width="14.125" style="274" bestFit="1" customWidth="1"/>
    <col min="10016" max="10240" width="9" style="274" customWidth="1"/>
    <col min="10241" max="10267" width="3.125" style="274" customWidth="1"/>
    <col min="10268" max="10268" width="1.75" style="274" customWidth="1"/>
    <col min="10269" max="10269" width="9" style="274" customWidth="1"/>
    <col min="10270" max="10270" width="10.25" style="274" bestFit="1" customWidth="1"/>
    <col min="10271" max="10271" width="14.125" style="274" bestFit="1" customWidth="1"/>
    <col min="10272" max="10496" width="9" style="274" customWidth="1"/>
    <col min="10497" max="10523" width="3.125" style="274" customWidth="1"/>
    <col min="10524" max="10524" width="1.75" style="274" customWidth="1"/>
    <col min="10525" max="10525" width="9" style="274" customWidth="1"/>
    <col min="10526" max="10526" width="10.25" style="274" bestFit="1" customWidth="1"/>
    <col min="10527" max="10527" width="14.125" style="274" bestFit="1" customWidth="1"/>
    <col min="10528" max="10752" width="9" style="274" customWidth="1"/>
    <col min="10753" max="10779" width="3.125" style="274" customWidth="1"/>
    <col min="10780" max="10780" width="1.75" style="274" customWidth="1"/>
    <col min="10781" max="10781" width="9" style="274" customWidth="1"/>
    <col min="10782" max="10782" width="10.25" style="274" bestFit="1" customWidth="1"/>
    <col min="10783" max="10783" width="14.125" style="274" bestFit="1" customWidth="1"/>
    <col min="10784" max="11008" width="9" style="274" customWidth="1"/>
    <col min="11009" max="11035" width="3.125" style="274" customWidth="1"/>
    <col min="11036" max="11036" width="1.75" style="274" customWidth="1"/>
    <col min="11037" max="11037" width="9" style="274" customWidth="1"/>
    <col min="11038" max="11038" width="10.25" style="274" bestFit="1" customWidth="1"/>
    <col min="11039" max="11039" width="14.125" style="274" bestFit="1" customWidth="1"/>
    <col min="11040" max="11264" width="9" style="274" customWidth="1"/>
    <col min="11265" max="11291" width="3.125" style="274" customWidth="1"/>
    <col min="11292" max="11292" width="1.75" style="274" customWidth="1"/>
    <col min="11293" max="11293" width="9" style="274" customWidth="1"/>
    <col min="11294" max="11294" width="10.25" style="274" bestFit="1" customWidth="1"/>
    <col min="11295" max="11295" width="14.125" style="274" bestFit="1" customWidth="1"/>
    <col min="11296" max="11520" width="9" style="274" customWidth="1"/>
    <col min="11521" max="11547" width="3.125" style="274" customWidth="1"/>
    <col min="11548" max="11548" width="1.75" style="274" customWidth="1"/>
    <col min="11549" max="11549" width="9" style="274" customWidth="1"/>
    <col min="11550" max="11550" width="10.25" style="274" bestFit="1" customWidth="1"/>
    <col min="11551" max="11551" width="14.125" style="274" bestFit="1" customWidth="1"/>
    <col min="11552" max="11776" width="9" style="274" customWidth="1"/>
    <col min="11777" max="11803" width="3.125" style="274" customWidth="1"/>
    <col min="11804" max="11804" width="1.75" style="274" customWidth="1"/>
    <col min="11805" max="11805" width="9" style="274" customWidth="1"/>
    <col min="11806" max="11806" width="10.25" style="274" bestFit="1" customWidth="1"/>
    <col min="11807" max="11807" width="14.125" style="274" bestFit="1" customWidth="1"/>
    <col min="11808" max="12032" width="9" style="274" customWidth="1"/>
    <col min="12033" max="12059" width="3.125" style="274" customWidth="1"/>
    <col min="12060" max="12060" width="1.75" style="274" customWidth="1"/>
    <col min="12061" max="12061" width="9" style="274" customWidth="1"/>
    <col min="12062" max="12062" width="10.25" style="274" bestFit="1" customWidth="1"/>
    <col min="12063" max="12063" width="14.125" style="274" bestFit="1" customWidth="1"/>
    <col min="12064" max="12288" width="9" style="274" customWidth="1"/>
    <col min="12289" max="12315" width="3.125" style="274" customWidth="1"/>
    <col min="12316" max="12316" width="1.75" style="274" customWidth="1"/>
    <col min="12317" max="12317" width="9" style="274" customWidth="1"/>
    <col min="12318" max="12318" width="10.25" style="274" bestFit="1" customWidth="1"/>
    <col min="12319" max="12319" width="14.125" style="274" bestFit="1" customWidth="1"/>
    <col min="12320" max="12544" width="9" style="274" customWidth="1"/>
    <col min="12545" max="12571" width="3.125" style="274" customWidth="1"/>
    <col min="12572" max="12572" width="1.75" style="274" customWidth="1"/>
    <col min="12573" max="12573" width="9" style="274" customWidth="1"/>
    <col min="12574" max="12574" width="10.25" style="274" bestFit="1" customWidth="1"/>
    <col min="12575" max="12575" width="14.125" style="274" bestFit="1" customWidth="1"/>
    <col min="12576" max="12800" width="9" style="274" customWidth="1"/>
    <col min="12801" max="12827" width="3.125" style="274" customWidth="1"/>
    <col min="12828" max="12828" width="1.75" style="274" customWidth="1"/>
    <col min="12829" max="12829" width="9" style="274" customWidth="1"/>
    <col min="12830" max="12830" width="10.25" style="274" bestFit="1" customWidth="1"/>
    <col min="12831" max="12831" width="14.125" style="274" bestFit="1" customWidth="1"/>
    <col min="12832" max="13056" width="9" style="274" customWidth="1"/>
    <col min="13057" max="13083" width="3.125" style="274" customWidth="1"/>
    <col min="13084" max="13084" width="1.75" style="274" customWidth="1"/>
    <col min="13085" max="13085" width="9" style="274" customWidth="1"/>
    <col min="13086" max="13086" width="10.25" style="274" bestFit="1" customWidth="1"/>
    <col min="13087" max="13087" width="14.125" style="274" bestFit="1" customWidth="1"/>
    <col min="13088" max="13312" width="9" style="274" customWidth="1"/>
    <col min="13313" max="13339" width="3.125" style="274" customWidth="1"/>
    <col min="13340" max="13340" width="1.75" style="274" customWidth="1"/>
    <col min="13341" max="13341" width="9" style="274" customWidth="1"/>
    <col min="13342" max="13342" width="10.25" style="274" bestFit="1" customWidth="1"/>
    <col min="13343" max="13343" width="14.125" style="274" bestFit="1" customWidth="1"/>
    <col min="13344" max="13568" width="9" style="274" customWidth="1"/>
    <col min="13569" max="13595" width="3.125" style="274" customWidth="1"/>
    <col min="13596" max="13596" width="1.75" style="274" customWidth="1"/>
    <col min="13597" max="13597" width="9" style="274" customWidth="1"/>
    <col min="13598" max="13598" width="10.25" style="274" bestFit="1" customWidth="1"/>
    <col min="13599" max="13599" width="14.125" style="274" bestFit="1" customWidth="1"/>
    <col min="13600" max="13824" width="9" style="274" customWidth="1"/>
    <col min="13825" max="13851" width="3.125" style="274" customWidth="1"/>
    <col min="13852" max="13852" width="1.75" style="274" customWidth="1"/>
    <col min="13853" max="13853" width="9" style="274" customWidth="1"/>
    <col min="13854" max="13854" width="10.25" style="274" bestFit="1" customWidth="1"/>
    <col min="13855" max="13855" width="14.125" style="274" bestFit="1" customWidth="1"/>
    <col min="13856" max="14080" width="9" style="274" customWidth="1"/>
    <col min="14081" max="14107" width="3.125" style="274" customWidth="1"/>
    <col min="14108" max="14108" width="1.75" style="274" customWidth="1"/>
    <col min="14109" max="14109" width="9" style="274" customWidth="1"/>
    <col min="14110" max="14110" width="10.25" style="274" bestFit="1" customWidth="1"/>
    <col min="14111" max="14111" width="14.125" style="274" bestFit="1" customWidth="1"/>
    <col min="14112" max="14336" width="9" style="274" customWidth="1"/>
    <col min="14337" max="14363" width="3.125" style="274" customWidth="1"/>
    <col min="14364" max="14364" width="1.75" style="274" customWidth="1"/>
    <col min="14365" max="14365" width="9" style="274" customWidth="1"/>
    <col min="14366" max="14366" width="10.25" style="274" bestFit="1" customWidth="1"/>
    <col min="14367" max="14367" width="14.125" style="274" bestFit="1" customWidth="1"/>
    <col min="14368" max="14592" width="9" style="274" customWidth="1"/>
    <col min="14593" max="14619" width="3.125" style="274" customWidth="1"/>
    <col min="14620" max="14620" width="1.75" style="274" customWidth="1"/>
    <col min="14621" max="14621" width="9" style="274" customWidth="1"/>
    <col min="14622" max="14622" width="10.25" style="274" bestFit="1" customWidth="1"/>
    <col min="14623" max="14623" width="14.125" style="274" bestFit="1" customWidth="1"/>
    <col min="14624" max="14848" width="9" style="274" customWidth="1"/>
    <col min="14849" max="14875" width="3.125" style="274" customWidth="1"/>
    <col min="14876" max="14876" width="1.75" style="274" customWidth="1"/>
    <col min="14877" max="14877" width="9" style="274" customWidth="1"/>
    <col min="14878" max="14878" width="10.25" style="274" bestFit="1" customWidth="1"/>
    <col min="14879" max="14879" width="14.125" style="274" bestFit="1" customWidth="1"/>
    <col min="14880" max="15104" width="9" style="274" customWidth="1"/>
    <col min="15105" max="15131" width="3.125" style="274" customWidth="1"/>
    <col min="15132" max="15132" width="1.75" style="274" customWidth="1"/>
    <col min="15133" max="15133" width="9" style="274" customWidth="1"/>
    <col min="15134" max="15134" width="10.25" style="274" bestFit="1" customWidth="1"/>
    <col min="15135" max="15135" width="14.125" style="274" bestFit="1" customWidth="1"/>
    <col min="15136" max="15360" width="9" style="274" customWidth="1"/>
    <col min="15361" max="15387" width="3.125" style="274" customWidth="1"/>
    <col min="15388" max="15388" width="1.75" style="274" customWidth="1"/>
    <col min="15389" max="15389" width="9" style="274" customWidth="1"/>
    <col min="15390" max="15390" width="10.25" style="274" bestFit="1" customWidth="1"/>
    <col min="15391" max="15391" width="14.125" style="274" bestFit="1" customWidth="1"/>
    <col min="15392" max="15616" width="9" style="274" customWidth="1"/>
    <col min="15617" max="15643" width="3.125" style="274" customWidth="1"/>
    <col min="15644" max="15644" width="1.75" style="274" customWidth="1"/>
    <col min="15645" max="15645" width="9" style="274" customWidth="1"/>
    <col min="15646" max="15646" width="10.25" style="274" bestFit="1" customWidth="1"/>
    <col min="15647" max="15647" width="14.125" style="274" bestFit="1" customWidth="1"/>
    <col min="15648" max="15872" width="9" style="274" customWidth="1"/>
    <col min="15873" max="15899" width="3.125" style="274" customWidth="1"/>
    <col min="15900" max="15900" width="1.75" style="274" customWidth="1"/>
    <col min="15901" max="15901" width="9" style="274" customWidth="1"/>
    <col min="15902" max="15902" width="10.25" style="274" bestFit="1" customWidth="1"/>
    <col min="15903" max="15903" width="14.125" style="274" bestFit="1" customWidth="1"/>
    <col min="15904" max="16128" width="9" style="274" customWidth="1"/>
    <col min="16129" max="16155" width="3.125" style="274" customWidth="1"/>
    <col min="16156" max="16156" width="1.75" style="274" customWidth="1"/>
    <col min="16157" max="16157" width="9" style="274" customWidth="1"/>
    <col min="16158" max="16158" width="10.25" style="274" bestFit="1" customWidth="1"/>
    <col min="16159" max="16159" width="14.125" style="274" bestFit="1" customWidth="1"/>
    <col min="16160" max="16384" width="9" style="274" customWidth="1"/>
  </cols>
  <sheetData>
    <row r="1" spans="1:27" ht="6" customHeight="1"/>
    <row r="2" spans="1:27">
      <c r="A2" s="274" t="s">
        <v>12</v>
      </c>
    </row>
    <row r="4" spans="1:27">
      <c r="A4" s="2325" t="s">
        <v>13</v>
      </c>
      <c r="B4" s="2325"/>
      <c r="C4" s="2325"/>
      <c r="D4" s="2325"/>
      <c r="E4" s="2325"/>
      <c r="F4" s="2325"/>
      <c r="G4" s="2325"/>
      <c r="H4" s="2325"/>
      <c r="I4" s="2325"/>
      <c r="J4" s="2325"/>
      <c r="K4" s="2325"/>
      <c r="L4" s="2325"/>
      <c r="M4" s="2325"/>
      <c r="N4" s="2325"/>
      <c r="O4" s="2325"/>
      <c r="P4" s="2325"/>
      <c r="Q4" s="2325"/>
      <c r="R4" s="2325"/>
      <c r="S4" s="2325"/>
      <c r="T4" s="2325"/>
      <c r="U4" s="2325"/>
      <c r="V4" s="2325"/>
      <c r="W4" s="2325"/>
      <c r="X4" s="2325"/>
      <c r="Y4" s="2325"/>
      <c r="Z4" s="2325"/>
      <c r="AA4" s="2325"/>
    </row>
    <row r="5" spans="1:27" ht="30.75" customHeight="1">
      <c r="A5" s="2359" t="s">
        <v>14</v>
      </c>
      <c r="B5" s="2359"/>
      <c r="C5" s="2359"/>
      <c r="D5" s="2359"/>
      <c r="E5" s="2359"/>
      <c r="F5" s="2359"/>
      <c r="G5" s="2359"/>
      <c r="H5" s="2359"/>
      <c r="I5" s="2359"/>
      <c r="J5" s="2359"/>
      <c r="K5" s="2359"/>
      <c r="L5" s="2359"/>
      <c r="M5" s="2359"/>
      <c r="N5" s="2359"/>
      <c r="O5" s="2359"/>
      <c r="P5" s="2359"/>
      <c r="Q5" s="2359"/>
      <c r="R5" s="2359"/>
      <c r="S5" s="2360"/>
      <c r="T5" s="2360"/>
      <c r="U5" s="2360"/>
      <c r="V5" s="2360"/>
      <c r="W5" s="2360"/>
      <c r="X5" s="2360"/>
      <c r="Y5" s="2360"/>
      <c r="Z5" s="2360"/>
      <c r="AA5" s="2360"/>
    </row>
    <row r="6" spans="1:27">
      <c r="A6" s="2325" t="s">
        <v>15</v>
      </c>
      <c r="B6" s="2325"/>
      <c r="C6" s="2325"/>
      <c r="D6" s="2325"/>
      <c r="E6" s="2325"/>
      <c r="F6" s="2325"/>
      <c r="G6" s="2325"/>
      <c r="H6" s="2325"/>
      <c r="I6" s="2325"/>
      <c r="J6" s="2325"/>
      <c r="K6" s="2325"/>
      <c r="L6" s="2325"/>
      <c r="M6" s="2325"/>
      <c r="N6" s="2325"/>
      <c r="O6" s="2325"/>
      <c r="P6" s="2325"/>
      <c r="Q6" s="2325"/>
      <c r="R6" s="2325"/>
      <c r="S6" s="2361"/>
      <c r="T6" s="2361"/>
      <c r="U6" s="2361"/>
      <c r="V6" s="2361"/>
      <c r="W6" s="2361"/>
      <c r="X6" s="2361"/>
      <c r="Y6" s="2361"/>
      <c r="Z6" s="2361"/>
      <c r="AA6" s="2361"/>
    </row>
    <row r="8" spans="1:27" ht="18.75" customHeight="1">
      <c r="S8" s="2346" t="str">
        <f ca="1">IF(wskakunin_SHINSEI_DATE="",TEXT(TODAY(),"ggg"),wskakunin_SHINSEI_DATE)</f>
        <v>令和</v>
      </c>
      <c r="T8" s="2346"/>
      <c r="U8" s="2123"/>
      <c r="V8" s="274" t="s">
        <v>477</v>
      </c>
      <c r="W8" s="2123"/>
      <c r="X8" s="274" t="s">
        <v>5</v>
      </c>
      <c r="Y8" s="2123"/>
      <c r="Z8" s="274" t="s">
        <v>478</v>
      </c>
    </row>
    <row r="9" spans="1:27" ht="15.75" customHeight="1"/>
    <row r="10" spans="1:27" ht="18" customHeight="1">
      <c r="A10" s="276"/>
      <c r="B10" s="2362" t="str">
        <f>cst_wskakunin_BUILD_KEN__ken</f>
        <v>埼玉県</v>
      </c>
      <c r="C10" s="2363"/>
      <c r="D10" s="2363"/>
      <c r="E10" s="2363"/>
      <c r="F10" s="276" t="s">
        <v>16</v>
      </c>
      <c r="G10" s="276"/>
      <c r="H10" s="276"/>
      <c r="I10" s="276"/>
      <c r="J10" s="276"/>
      <c r="K10" s="276"/>
      <c r="L10" s="276"/>
      <c r="M10" s="276"/>
      <c r="N10" s="276"/>
      <c r="O10" s="276"/>
      <c r="P10" s="276"/>
      <c r="Q10" s="276"/>
      <c r="R10" s="276"/>
      <c r="S10" s="276"/>
      <c r="T10" s="276"/>
      <c r="U10" s="276"/>
      <c r="V10" s="276"/>
      <c r="W10" s="276"/>
      <c r="X10" s="276"/>
      <c r="Y10" s="276"/>
      <c r="Z10" s="276"/>
      <c r="AA10" s="276"/>
    </row>
    <row r="11" spans="1:27" ht="18" customHeight="1">
      <c r="A11" s="274" t="s">
        <v>17</v>
      </c>
    </row>
    <row r="12" spans="1:27" ht="18" customHeight="1">
      <c r="B12" s="2361" t="s">
        <v>4</v>
      </c>
      <c r="C12" s="2361"/>
      <c r="D12" s="2361"/>
      <c r="E12" s="2364" t="str">
        <f>cst_wskakunin_owner1__space3</f>
        <v>テスト建て主
代表取締役社長　テストさん</v>
      </c>
      <c r="F12" s="2364"/>
      <c r="G12" s="2364"/>
      <c r="H12" s="2364"/>
      <c r="I12" s="2364"/>
      <c r="J12" s="2364"/>
      <c r="K12" s="2364"/>
      <c r="L12" s="2364"/>
      <c r="M12" s="2364"/>
      <c r="N12" s="2364"/>
      <c r="O12" s="2364"/>
      <c r="P12" s="2364"/>
      <c r="Q12" s="2364"/>
      <c r="R12" s="2364"/>
      <c r="S12" s="2364"/>
      <c r="T12" s="2364"/>
      <c r="U12" s="2364"/>
      <c r="V12" s="2364"/>
      <c r="W12" s="2364"/>
      <c r="X12" s="2364"/>
      <c r="Y12" s="2364"/>
      <c r="Z12" s="2361"/>
    </row>
    <row r="13" spans="1:27" ht="18" customHeight="1">
      <c r="B13" s="2361"/>
      <c r="C13" s="2361"/>
      <c r="D13" s="2361"/>
      <c r="E13" s="2364"/>
      <c r="F13" s="2364"/>
      <c r="G13" s="2364"/>
      <c r="H13" s="2364"/>
      <c r="I13" s="2364"/>
      <c r="J13" s="2364"/>
      <c r="K13" s="2364"/>
      <c r="L13" s="2364"/>
      <c r="M13" s="2364"/>
      <c r="N13" s="2364"/>
      <c r="O13" s="2364"/>
      <c r="P13" s="2364"/>
      <c r="Q13" s="2364"/>
      <c r="R13" s="2364"/>
      <c r="S13" s="2364"/>
      <c r="T13" s="2364"/>
      <c r="U13" s="2364"/>
      <c r="V13" s="2364"/>
      <c r="W13" s="2364"/>
      <c r="X13" s="2364"/>
      <c r="Y13" s="2364"/>
      <c r="Z13" s="2361"/>
    </row>
    <row r="14" spans="1:27" ht="18" customHeight="1">
      <c r="B14" s="274" t="s">
        <v>18</v>
      </c>
      <c r="E14" s="2350" t="str">
        <f>cst_wskakunin_owner1_ZIP</f>
        <v>330-0064</v>
      </c>
      <c r="F14" s="2352"/>
      <c r="G14" s="2352"/>
      <c r="H14" s="2352"/>
      <c r="I14" s="2352"/>
      <c r="J14" s="2352"/>
    </row>
    <row r="15" spans="1:27" ht="18" customHeight="1">
      <c r="B15" s="274" t="s">
        <v>19</v>
      </c>
      <c r="E15" s="2350" t="str">
        <f>cst_wskakunin_owner1__address</f>
        <v>埼玉県埼玉県さいたま市浦和区岸町７－１２－３</v>
      </c>
      <c r="F15" s="2365"/>
      <c r="G15" s="2365"/>
      <c r="H15" s="2365"/>
      <c r="I15" s="2365"/>
      <c r="J15" s="2365"/>
      <c r="K15" s="2365"/>
      <c r="L15" s="2365"/>
      <c r="M15" s="2365"/>
      <c r="N15" s="2365"/>
      <c r="O15" s="2365"/>
      <c r="P15" s="2365"/>
      <c r="Q15" s="2365"/>
      <c r="R15" s="2365"/>
      <c r="S15" s="2365"/>
      <c r="T15" s="2365"/>
      <c r="U15" s="2365"/>
      <c r="V15" s="2365"/>
      <c r="W15" s="2365"/>
      <c r="X15" s="2351"/>
      <c r="Y15" s="2351"/>
      <c r="Z15" s="2351"/>
      <c r="AA15" s="2352"/>
    </row>
    <row r="16" spans="1:27" ht="18" customHeight="1">
      <c r="A16" s="276"/>
      <c r="B16" s="276" t="s">
        <v>20</v>
      </c>
      <c r="C16" s="276"/>
      <c r="D16" s="276"/>
      <c r="E16" s="2353" t="str">
        <f>cst_wskakunin_owner1_TEL</f>
        <v>048-222-2222</v>
      </c>
      <c r="F16" s="2354"/>
      <c r="G16" s="2354"/>
      <c r="H16" s="2354"/>
      <c r="I16" s="2354"/>
      <c r="J16" s="2354"/>
      <c r="K16" s="2354"/>
      <c r="L16" s="2354"/>
      <c r="M16" s="276"/>
      <c r="N16" s="276"/>
      <c r="O16" s="276"/>
      <c r="P16" s="276"/>
      <c r="Q16" s="276"/>
      <c r="R16" s="276"/>
      <c r="S16" s="276"/>
      <c r="T16" s="276"/>
      <c r="U16" s="276"/>
      <c r="V16" s="276"/>
      <c r="W16" s="276"/>
      <c r="X16" s="276"/>
      <c r="Y16" s="276"/>
      <c r="Z16" s="276"/>
      <c r="AA16" s="276"/>
    </row>
    <row r="17" spans="1:27" ht="18" customHeight="1">
      <c r="A17" s="274" t="s">
        <v>21</v>
      </c>
    </row>
    <row r="18" spans="1:27" ht="18" customHeight="1">
      <c r="B18" s="274" t="s">
        <v>4</v>
      </c>
      <c r="E18" s="2350" t="str">
        <f>cst_wskakunin_sekou1_NAME</f>
        <v>テスト施工者</v>
      </c>
      <c r="F18" s="2352"/>
      <c r="G18" s="2352"/>
      <c r="H18" s="2352"/>
      <c r="I18" s="2352"/>
      <c r="J18" s="2352"/>
      <c r="K18" s="2352"/>
      <c r="L18" s="2352"/>
      <c r="M18" s="2352"/>
      <c r="N18" s="2352"/>
      <c r="O18" s="2352"/>
      <c r="P18" s="2352"/>
      <c r="Q18" s="2352"/>
      <c r="R18" s="2352"/>
      <c r="S18" s="2352"/>
      <c r="T18" s="2352"/>
      <c r="U18" s="2352"/>
      <c r="V18" s="2352"/>
      <c r="W18" s="2352"/>
      <c r="X18" s="2352"/>
      <c r="Y18" s="2352"/>
      <c r="Z18" s="2352"/>
      <c r="AA18" s="2352"/>
    </row>
    <row r="19" spans="1:27" ht="18" customHeight="1">
      <c r="B19" s="274" t="s">
        <v>22</v>
      </c>
    </row>
    <row r="20" spans="1:27" ht="18" customHeight="1">
      <c r="E20" s="2350" t="str">
        <f>cst_wskakunin_sekou1_JIMU_NAME</f>
        <v>XXXアーキ</v>
      </c>
      <c r="F20" s="2352"/>
      <c r="G20" s="2352"/>
      <c r="H20" s="2352"/>
      <c r="I20" s="2352"/>
      <c r="J20" s="2352"/>
      <c r="K20" s="2352"/>
      <c r="L20" s="2352"/>
      <c r="M20" s="2352"/>
      <c r="N20" s="2352"/>
      <c r="O20" s="2352"/>
      <c r="P20" s="2352"/>
      <c r="Q20" s="2352"/>
      <c r="R20" s="2352"/>
      <c r="S20" s="2352"/>
      <c r="T20" s="2352"/>
      <c r="U20" s="2352"/>
      <c r="V20" s="2352"/>
      <c r="W20" s="2352"/>
      <c r="X20" s="2352"/>
      <c r="Y20" s="2352"/>
      <c r="Z20" s="2352"/>
      <c r="AA20" s="2352"/>
    </row>
    <row r="21" spans="1:27" ht="18" customHeight="1">
      <c r="B21" s="274" t="s">
        <v>18</v>
      </c>
      <c r="E21" s="2350" t="str">
        <f>cst_wskakunin_sekou1_ZIP</f>
        <v>359-0034</v>
      </c>
      <c r="F21" s="2352"/>
      <c r="G21" s="2352"/>
      <c r="H21" s="2352"/>
      <c r="I21" s="2352"/>
      <c r="J21" s="2352"/>
    </row>
    <row r="22" spans="1:27" ht="18" customHeight="1">
      <c r="B22" s="274" t="s">
        <v>23</v>
      </c>
      <c r="E22" s="2350" t="str">
        <f>cst_wskakunin_sekou1__address</f>
        <v>埼玉県所沢市東新井町307-7</v>
      </c>
      <c r="F22" s="2351"/>
      <c r="G22" s="2351"/>
      <c r="H22" s="2351"/>
      <c r="I22" s="2351"/>
      <c r="J22" s="2351"/>
      <c r="K22" s="2351"/>
      <c r="L22" s="2351"/>
      <c r="M22" s="2351"/>
      <c r="N22" s="2351"/>
      <c r="O22" s="2351"/>
      <c r="P22" s="2351"/>
      <c r="Q22" s="2351"/>
      <c r="R22" s="2351"/>
      <c r="S22" s="2351"/>
      <c r="T22" s="2351"/>
      <c r="U22" s="2351"/>
      <c r="V22" s="2351"/>
      <c r="W22" s="2351"/>
      <c r="X22" s="2351"/>
      <c r="Y22" s="2351"/>
      <c r="Z22" s="2351"/>
      <c r="AA22" s="2352"/>
    </row>
    <row r="23" spans="1:27" ht="18" customHeight="1">
      <c r="A23" s="276"/>
      <c r="B23" s="276" t="s">
        <v>20</v>
      </c>
      <c r="C23" s="276"/>
      <c r="D23" s="276"/>
      <c r="E23" s="2353" t="str">
        <f>cst_wskakunin_sekou1_TEL</f>
        <v>048-222-2222</v>
      </c>
      <c r="F23" s="2354"/>
      <c r="G23" s="2354"/>
      <c r="H23" s="2354"/>
      <c r="I23" s="2354"/>
      <c r="J23" s="2354"/>
      <c r="K23" s="2354"/>
      <c r="L23" s="2354"/>
      <c r="M23" s="276"/>
      <c r="N23" s="276"/>
      <c r="O23" s="276"/>
      <c r="P23" s="276"/>
      <c r="Q23" s="276"/>
      <c r="R23" s="276"/>
      <c r="S23" s="276"/>
      <c r="T23" s="276"/>
      <c r="U23" s="276"/>
      <c r="V23" s="276"/>
      <c r="W23" s="276"/>
      <c r="X23" s="276"/>
      <c r="Y23" s="276"/>
      <c r="Z23" s="276"/>
      <c r="AA23" s="276"/>
    </row>
    <row r="24" spans="1:27" ht="18" customHeight="1">
      <c r="A24" s="274" t="s">
        <v>24</v>
      </c>
    </row>
    <row r="25" spans="1:27" ht="18" customHeight="1">
      <c r="B25" s="274" t="s">
        <v>4</v>
      </c>
      <c r="E25" s="2350" t="str">
        <f>cst_wskakunin_kanri1_NAME</f>
        <v/>
      </c>
      <c r="F25" s="2352"/>
      <c r="G25" s="2352"/>
      <c r="H25" s="2352"/>
      <c r="I25" s="2352"/>
      <c r="J25" s="2352"/>
      <c r="K25" s="2352"/>
      <c r="L25" s="2352"/>
      <c r="M25" s="2352"/>
      <c r="N25" s="2352"/>
      <c r="O25" s="2352"/>
      <c r="P25" s="2352"/>
      <c r="Q25" s="2352"/>
      <c r="R25" s="2352"/>
      <c r="S25" s="2352"/>
      <c r="T25" s="2352"/>
      <c r="U25" s="2352"/>
      <c r="V25" s="2352"/>
      <c r="W25" s="2352"/>
      <c r="X25" s="2352"/>
      <c r="Y25" s="2352"/>
      <c r="Z25" s="2352"/>
      <c r="AA25" s="2352"/>
    </row>
    <row r="26" spans="1:27" ht="18" customHeight="1">
      <c r="B26" s="274" t="s">
        <v>22</v>
      </c>
    </row>
    <row r="27" spans="1:27" ht="18" customHeight="1">
      <c r="E27" s="2350" t="str">
        <f>cst_wskakunin_kanri1_JIMU_NAME</f>
        <v/>
      </c>
      <c r="F27" s="2352"/>
      <c r="G27" s="2352"/>
      <c r="H27" s="2352"/>
      <c r="I27" s="2352"/>
      <c r="J27" s="2352"/>
      <c r="K27" s="2352"/>
      <c r="L27" s="2352"/>
      <c r="M27" s="2352"/>
      <c r="N27" s="2352"/>
      <c r="O27" s="2352"/>
      <c r="P27" s="2352"/>
      <c r="Q27" s="2352"/>
      <c r="R27" s="2352"/>
      <c r="S27" s="2352"/>
      <c r="T27" s="2352"/>
      <c r="U27" s="2352"/>
      <c r="V27" s="2352"/>
      <c r="W27" s="2352"/>
      <c r="X27" s="2352"/>
      <c r="Y27" s="2352"/>
      <c r="Z27" s="2352"/>
      <c r="AA27" s="2352"/>
    </row>
    <row r="28" spans="1:27" ht="18" customHeight="1">
      <c r="B28" s="274" t="s">
        <v>18</v>
      </c>
      <c r="E28" s="2350" t="str">
        <f>cst_wskakunin_kanri1_ZIP</f>
        <v/>
      </c>
      <c r="F28" s="2352"/>
      <c r="G28" s="2352"/>
      <c r="H28" s="2352"/>
      <c r="I28" s="2352"/>
      <c r="J28" s="2352"/>
    </row>
    <row r="29" spans="1:27" ht="18" customHeight="1">
      <c r="B29" s="274" t="s">
        <v>23</v>
      </c>
      <c r="E29" s="2350" t="str">
        <f>cst_wskakunin_kanri1__address</f>
        <v/>
      </c>
      <c r="F29" s="2351"/>
      <c r="G29" s="2351"/>
      <c r="H29" s="2351"/>
      <c r="I29" s="2351"/>
      <c r="J29" s="2351"/>
      <c r="K29" s="2351"/>
      <c r="L29" s="2351"/>
      <c r="M29" s="2351"/>
      <c r="N29" s="2351"/>
      <c r="O29" s="2351"/>
      <c r="P29" s="2351"/>
      <c r="Q29" s="2351"/>
      <c r="R29" s="2351"/>
      <c r="S29" s="2351"/>
      <c r="T29" s="2351"/>
      <c r="U29" s="2351"/>
      <c r="V29" s="2351"/>
      <c r="W29" s="2351"/>
      <c r="X29" s="2351"/>
      <c r="Y29" s="2351"/>
      <c r="Z29" s="2351"/>
      <c r="AA29" s="2352"/>
    </row>
    <row r="30" spans="1:27" ht="18" customHeight="1">
      <c r="A30" s="276"/>
      <c r="B30" s="276" t="s">
        <v>20</v>
      </c>
      <c r="C30" s="276"/>
      <c r="D30" s="276"/>
      <c r="E30" s="2353" t="str">
        <f>cst_wskakunin_kanri1_TEL</f>
        <v/>
      </c>
      <c r="F30" s="2354"/>
      <c r="G30" s="2354"/>
      <c r="H30" s="2354"/>
      <c r="I30" s="2354"/>
      <c r="J30" s="2354"/>
      <c r="K30" s="2354"/>
      <c r="L30" s="2354"/>
      <c r="M30" s="276"/>
      <c r="N30" s="276"/>
      <c r="O30" s="276"/>
      <c r="P30" s="276"/>
      <c r="Q30" s="276"/>
      <c r="R30" s="276"/>
      <c r="S30" s="276"/>
      <c r="T30" s="276"/>
      <c r="U30" s="276"/>
      <c r="V30" s="276"/>
      <c r="W30" s="276"/>
      <c r="X30" s="276"/>
      <c r="Y30" s="276"/>
      <c r="Z30" s="276"/>
      <c r="AA30" s="276"/>
    </row>
    <row r="31" spans="1:27" ht="18" customHeight="1">
      <c r="A31" s="274" t="s">
        <v>25</v>
      </c>
      <c r="E31" s="274" t="s">
        <v>507</v>
      </c>
    </row>
    <row r="32" spans="1:27" ht="18" customHeight="1">
      <c r="B32" s="274" t="s">
        <v>26</v>
      </c>
      <c r="I32" s="275" t="s">
        <v>6</v>
      </c>
      <c r="J32" s="2355" t="str">
        <f>cst_shinsei_ISSUE_NO</f>
        <v/>
      </c>
      <c r="K32" s="2356"/>
      <c r="L32" s="2356"/>
      <c r="M32" s="2356"/>
      <c r="N32" s="2356"/>
      <c r="O32" s="2356"/>
      <c r="P32" s="2356"/>
      <c r="Q32" s="274" t="s">
        <v>7</v>
      </c>
    </row>
    <row r="33" spans="1:27" ht="18" customHeight="1">
      <c r="B33" s="274" t="s">
        <v>27</v>
      </c>
      <c r="H33" s="2346" t="str">
        <f ca="1">IF(shinsei_ISSUE_DATE="",TEXT(TODAY(),"ggg"),shinsei_ISSUE_DATE)</f>
        <v>令和</v>
      </c>
      <c r="I33" s="2346"/>
      <c r="J33" s="637" t="str">
        <f>cst_shinsei_ISSUE_DATE</f>
        <v/>
      </c>
      <c r="K33" s="274" t="s">
        <v>477</v>
      </c>
      <c r="L33" s="638" t="str">
        <f>cst_shinsei_ISSUE_DATE</f>
        <v/>
      </c>
      <c r="M33" s="274" t="s">
        <v>5</v>
      </c>
      <c r="N33" s="639" t="str">
        <f>cst_shinsei_ISSUE_DATE</f>
        <v/>
      </c>
      <c r="O33" s="274" t="s">
        <v>478</v>
      </c>
    </row>
    <row r="34" spans="1:27" ht="18" customHeight="1">
      <c r="A34" s="276"/>
      <c r="B34" s="276" t="s">
        <v>28</v>
      </c>
      <c r="C34" s="276"/>
      <c r="D34" s="276"/>
      <c r="E34" s="276"/>
      <c r="F34" s="276"/>
      <c r="G34" s="276"/>
      <c r="H34" s="276"/>
      <c r="I34" s="2357" t="str">
        <f ca="1">cst_Pre_Corp__SHINSEI&amp;"　"&amp;cst_Pre_Daihyou__SHINSEI</f>
        <v>一般財団法人 さいたま住宅検査センター　理事長　福 島  克 季</v>
      </c>
      <c r="J34" s="2358"/>
      <c r="K34" s="2358"/>
      <c r="L34" s="2358"/>
      <c r="M34" s="2358"/>
      <c r="N34" s="2358"/>
      <c r="O34" s="2358"/>
      <c r="P34" s="2358"/>
      <c r="Q34" s="2358"/>
      <c r="R34" s="2358"/>
      <c r="S34" s="2358"/>
      <c r="T34" s="2358"/>
      <c r="U34" s="2358"/>
      <c r="V34" s="2358"/>
      <c r="W34" s="2358"/>
      <c r="X34" s="2358"/>
      <c r="Y34" s="2358"/>
      <c r="Z34" s="2358"/>
      <c r="AA34" s="276"/>
    </row>
    <row r="35" spans="1:27" ht="18" customHeight="1">
      <c r="A35" s="274" t="s">
        <v>29</v>
      </c>
    </row>
    <row r="36" spans="1:27" ht="18" customHeight="1">
      <c r="B36" s="274" t="s">
        <v>4</v>
      </c>
      <c r="E36" s="2323"/>
      <c r="F36" s="2324"/>
      <c r="G36" s="2324"/>
      <c r="H36" s="2324"/>
      <c r="I36" s="2324"/>
      <c r="J36" s="2324"/>
      <c r="K36" s="2324"/>
      <c r="L36" s="2324"/>
      <c r="M36" s="2324"/>
      <c r="N36" s="2324"/>
      <c r="O36" s="2324"/>
      <c r="P36" s="2324"/>
      <c r="Q36" s="2324"/>
      <c r="R36" s="2324"/>
      <c r="S36" s="2324"/>
      <c r="T36" s="2324"/>
      <c r="U36" s="2324"/>
      <c r="V36" s="2324"/>
      <c r="W36" s="2324"/>
      <c r="X36" s="2324"/>
    </row>
    <row r="37" spans="1:27" ht="18" customHeight="1">
      <c r="B37" s="274" t="s">
        <v>30</v>
      </c>
      <c r="E37" s="2323"/>
      <c r="F37" s="2324"/>
      <c r="G37" s="2324"/>
      <c r="H37" s="2324"/>
      <c r="I37" s="2324"/>
      <c r="J37" s="2324"/>
      <c r="K37" s="2324"/>
      <c r="L37" s="2324"/>
      <c r="M37" s="2324"/>
      <c r="N37" s="2324"/>
      <c r="O37" s="2324"/>
      <c r="P37" s="2324"/>
      <c r="Q37" s="2324"/>
      <c r="R37" s="2324"/>
      <c r="S37" s="2324"/>
      <c r="T37" s="2324"/>
      <c r="U37" s="2324"/>
      <c r="V37" s="2324"/>
      <c r="W37" s="2324"/>
      <c r="X37" s="2324"/>
    </row>
    <row r="38" spans="1:27" ht="18" customHeight="1">
      <c r="B38" s="274" t="s">
        <v>18</v>
      </c>
      <c r="E38" s="2323"/>
      <c r="F38" s="2324"/>
      <c r="G38" s="2324"/>
      <c r="H38" s="2324"/>
      <c r="I38" s="2324"/>
      <c r="J38" s="2324"/>
    </row>
    <row r="39" spans="1:27" ht="18" customHeight="1">
      <c r="B39" s="274" t="s">
        <v>23</v>
      </c>
      <c r="E39" s="2323"/>
      <c r="F39" s="2324"/>
      <c r="G39" s="2324"/>
      <c r="H39" s="2324"/>
      <c r="I39" s="2324"/>
      <c r="J39" s="2324"/>
      <c r="K39" s="2324"/>
      <c r="L39" s="2324"/>
      <c r="M39" s="2324"/>
      <c r="N39" s="2324"/>
      <c r="O39" s="2324"/>
      <c r="P39" s="2324"/>
      <c r="Q39" s="2324"/>
      <c r="R39" s="2324"/>
      <c r="S39" s="2324"/>
      <c r="T39" s="2324"/>
      <c r="U39" s="2324"/>
      <c r="V39" s="2324"/>
      <c r="W39" s="2324"/>
      <c r="X39" s="2324"/>
      <c r="Y39" s="2324"/>
    </row>
    <row r="40" spans="1:27" ht="18" customHeight="1">
      <c r="A40" s="276"/>
      <c r="B40" s="276" t="s">
        <v>20</v>
      </c>
      <c r="C40" s="276"/>
      <c r="D40" s="276"/>
      <c r="E40" s="2314"/>
      <c r="F40" s="2315"/>
      <c r="G40" s="2315"/>
      <c r="H40" s="2315"/>
      <c r="I40" s="2315"/>
      <c r="J40" s="2315"/>
      <c r="K40" s="2315"/>
      <c r="L40" s="2315"/>
      <c r="M40" s="276"/>
      <c r="N40" s="276"/>
      <c r="O40" s="276"/>
      <c r="P40" s="276"/>
      <c r="Q40" s="276"/>
      <c r="R40" s="276"/>
      <c r="S40" s="276"/>
      <c r="T40" s="276"/>
      <c r="U40" s="276"/>
      <c r="V40" s="276"/>
      <c r="W40" s="276"/>
      <c r="X40" s="276"/>
      <c r="Y40" s="276"/>
      <c r="Z40" s="276"/>
      <c r="AA40" s="276"/>
    </row>
    <row r="41" spans="1:27" ht="18" customHeight="1">
      <c r="A41" s="274" t="s">
        <v>31</v>
      </c>
    </row>
    <row r="42" spans="1:27" ht="15.75" customHeight="1"/>
    <row r="43" spans="1:27" ht="15.75" customHeight="1"/>
    <row r="44" spans="1:27">
      <c r="A44" s="2316" t="s">
        <v>32</v>
      </c>
      <c r="B44" s="2316"/>
      <c r="C44" s="2316"/>
      <c r="D44" s="2316"/>
      <c r="E44" s="2316"/>
      <c r="F44" s="2316"/>
      <c r="G44" s="2316"/>
      <c r="H44" s="2316"/>
      <c r="I44" s="2316"/>
      <c r="J44" s="2316"/>
      <c r="K44" s="2316"/>
      <c r="L44" s="2316"/>
      <c r="M44" s="2316"/>
      <c r="N44" s="2316"/>
      <c r="O44" s="2316"/>
      <c r="P44" s="2316"/>
      <c r="Q44" s="2316"/>
      <c r="R44" s="2316"/>
      <c r="S44" s="2316"/>
      <c r="T44" s="2316"/>
      <c r="U44" s="2316"/>
      <c r="V44" s="2316"/>
      <c r="W44" s="2316"/>
      <c r="X44" s="2316"/>
      <c r="Y44" s="2316"/>
      <c r="Z44" s="2316"/>
      <c r="AA44" s="2316"/>
    </row>
    <row r="45" spans="1:27" ht="16.5" customHeight="1">
      <c r="A45" s="274" t="s">
        <v>4679</v>
      </c>
    </row>
    <row r="46" spans="1:27" ht="16.5" customHeight="1">
      <c r="B46" s="274" t="s">
        <v>4680</v>
      </c>
      <c r="K46" s="2346" t="str">
        <f ca="1">IF(wskakunin_KOUJI_TYAKUSYU_YOTEI_DATE="",TEXT(TODAY(),"ggg"),wskakunin_KOUJI_TYAKUSYU_YOTEI_DATE)</f>
        <v>令和</v>
      </c>
      <c r="L46" s="2346"/>
      <c r="M46" s="1311" t="str">
        <f>cst_wskakunin_KOUJI_TYAKUSYU_YOTEI_DATE</f>
        <v/>
      </c>
      <c r="N46" s="274" t="s">
        <v>477</v>
      </c>
      <c r="O46" s="1312" t="str">
        <f>cst_wskakunin_KOUJI_TYAKUSYU_YOTEI_DATE</f>
        <v/>
      </c>
      <c r="P46" s="274" t="s">
        <v>5</v>
      </c>
      <c r="Q46" s="1313" t="str">
        <f>cst_wskakunin_KOUJI_TYAKUSYU_YOTEI_DATE</f>
        <v/>
      </c>
      <c r="R46" s="274" t="s">
        <v>478</v>
      </c>
    </row>
    <row r="47" spans="1:27" ht="16.5" customHeight="1">
      <c r="A47" s="276"/>
      <c r="B47" s="276" t="s">
        <v>4681</v>
      </c>
      <c r="C47" s="276"/>
      <c r="D47" s="276"/>
      <c r="E47" s="276"/>
      <c r="F47" s="276"/>
      <c r="G47" s="276"/>
      <c r="H47" s="276"/>
      <c r="I47" s="276"/>
      <c r="J47" s="276"/>
      <c r="K47" s="2347" t="str">
        <f ca="1">IF(wskakunin_KOUJI_KANRYOU_YOTEI_DATE="",TEXT(TODAY(),"ggg"),wskakunin_KOUJI_KANRYOU_YOTEI_DATE)</f>
        <v>令和</v>
      </c>
      <c r="L47" s="2347"/>
      <c r="M47" s="1314" t="str">
        <f>cst_wskakunin_KOUJI_KANRYOU_YOTEI_DATE</f>
        <v/>
      </c>
      <c r="N47" s="276" t="s">
        <v>477</v>
      </c>
      <c r="O47" s="1315" t="str">
        <f>cst_wskakunin_KOUJI_KANRYOU_YOTEI_DATE</f>
        <v/>
      </c>
      <c r="P47" s="276" t="s">
        <v>5</v>
      </c>
      <c r="Q47" s="1316" t="str">
        <f>cst_wskakunin_KOUJI_KANRYOU_YOTEI_DATE</f>
        <v/>
      </c>
      <c r="R47" s="276" t="s">
        <v>478</v>
      </c>
      <c r="S47" s="276"/>
      <c r="T47" s="276"/>
      <c r="U47" s="276"/>
      <c r="V47" s="276"/>
      <c r="W47" s="276"/>
      <c r="X47" s="276"/>
      <c r="Y47" s="276"/>
      <c r="Z47" s="276"/>
      <c r="AA47" s="276"/>
    </row>
    <row r="48" spans="1:27" ht="16.5" customHeight="1">
      <c r="A48" s="274" t="s">
        <v>4682</v>
      </c>
    </row>
    <row r="49" spans="1:28" ht="16.5" customHeight="1">
      <c r="B49" s="274" t="s">
        <v>4683</v>
      </c>
      <c r="I49" s="1309" t="s">
        <v>139</v>
      </c>
      <c r="J49" s="274" t="s">
        <v>33</v>
      </c>
      <c r="M49" s="1309" t="s">
        <v>139</v>
      </c>
      <c r="N49" s="274" t="s">
        <v>34</v>
      </c>
      <c r="T49" s="1309" t="s">
        <v>139</v>
      </c>
      <c r="U49" s="274" t="s">
        <v>35</v>
      </c>
    </row>
    <row r="50" spans="1:28" ht="16.5" customHeight="1">
      <c r="I50" s="1309" t="s">
        <v>139</v>
      </c>
      <c r="J50" s="274" t="s">
        <v>36</v>
      </c>
      <c r="M50" s="1309" t="s">
        <v>139</v>
      </c>
      <c r="N50" s="274" t="s">
        <v>37</v>
      </c>
      <c r="T50" s="1309" t="s">
        <v>139</v>
      </c>
      <c r="U50" s="274" t="s">
        <v>38</v>
      </c>
    </row>
    <row r="51" spans="1:28" ht="15" customHeight="1">
      <c r="B51" s="274" t="s">
        <v>4684</v>
      </c>
      <c r="K51" s="1309" t="s">
        <v>139</v>
      </c>
      <c r="L51" s="274" t="s">
        <v>4685</v>
      </c>
      <c r="R51" s="1309" t="s">
        <v>139</v>
      </c>
      <c r="S51" s="274" t="s">
        <v>4686</v>
      </c>
    </row>
    <row r="52" spans="1:28" ht="15" customHeight="1">
      <c r="K52" s="1309" t="s">
        <v>139</v>
      </c>
      <c r="L52" s="274" t="s">
        <v>4687</v>
      </c>
    </row>
    <row r="53" spans="1:28" ht="15" customHeight="1">
      <c r="A53" s="276"/>
      <c r="B53" s="276"/>
      <c r="C53" s="276"/>
      <c r="D53" s="276"/>
      <c r="E53" s="276"/>
      <c r="F53" s="276"/>
      <c r="G53" s="276"/>
      <c r="H53" s="276"/>
      <c r="I53" s="276"/>
      <c r="J53" s="276"/>
      <c r="K53" s="1310" t="s">
        <v>139</v>
      </c>
      <c r="L53" s="276" t="s">
        <v>4688</v>
      </c>
      <c r="M53" s="276"/>
      <c r="N53" s="276"/>
      <c r="O53" s="276"/>
      <c r="P53" s="276"/>
      <c r="Q53" s="276"/>
      <c r="R53" s="276"/>
      <c r="S53" s="276"/>
      <c r="T53" s="1310" t="s">
        <v>139</v>
      </c>
      <c r="U53" s="276" t="s">
        <v>4689</v>
      </c>
      <c r="V53" s="276"/>
      <c r="W53" s="276"/>
      <c r="X53" s="276"/>
      <c r="Y53" s="276"/>
      <c r="Z53" s="276"/>
      <c r="AA53" s="276"/>
    </row>
    <row r="54" spans="1:28" ht="16.5" customHeight="1">
      <c r="A54" s="274" t="s">
        <v>4690</v>
      </c>
    </row>
    <row r="55" spans="1:28" ht="16.5" customHeight="1">
      <c r="B55" s="274" t="s">
        <v>39</v>
      </c>
      <c r="G55" s="2348" t="str">
        <f>cst_wskakunin_BUILD__address</f>
        <v>埼玉県さいたま市緑区</v>
      </c>
      <c r="H55" s="2348"/>
      <c r="I55" s="2348"/>
      <c r="J55" s="2348"/>
      <c r="K55" s="2348"/>
      <c r="L55" s="2348"/>
      <c r="M55" s="2348"/>
      <c r="N55" s="2348"/>
      <c r="O55" s="2348"/>
      <c r="P55" s="2348"/>
      <c r="Q55" s="2348"/>
      <c r="R55" s="2348"/>
      <c r="S55" s="2348"/>
      <c r="T55" s="2348"/>
      <c r="U55" s="2348"/>
      <c r="V55" s="2348"/>
      <c r="W55" s="2348"/>
      <c r="X55" s="2348"/>
      <c r="Y55" s="2348"/>
      <c r="Z55" s="2348"/>
      <c r="AA55" s="2348"/>
      <c r="AB55" s="2348"/>
    </row>
    <row r="56" spans="1:28" ht="16.5" customHeight="1">
      <c r="G56" s="2349"/>
      <c r="H56" s="2349"/>
      <c r="I56" s="2349"/>
      <c r="J56" s="2349"/>
      <c r="K56" s="2349"/>
      <c r="L56" s="2349"/>
      <c r="M56" s="2349"/>
      <c r="N56" s="2349"/>
      <c r="O56" s="2349"/>
      <c r="P56" s="2349"/>
      <c r="Q56" s="2349"/>
      <c r="R56" s="2349"/>
      <c r="S56" s="2349"/>
      <c r="T56" s="2349"/>
      <c r="U56" s="2349"/>
      <c r="V56" s="2349"/>
      <c r="W56" s="2349"/>
      <c r="X56" s="2349"/>
      <c r="Y56" s="2349"/>
      <c r="Z56" s="2349"/>
      <c r="AA56" s="2349"/>
      <c r="AB56" s="2349"/>
    </row>
    <row r="57" spans="1:28" ht="16.5" customHeight="1">
      <c r="G57" s="2349"/>
      <c r="H57" s="2349"/>
      <c r="I57" s="2349"/>
      <c r="J57" s="2349"/>
      <c r="K57" s="2349"/>
      <c r="L57" s="2349"/>
      <c r="M57" s="2349"/>
      <c r="N57" s="2349"/>
      <c r="O57" s="2349"/>
      <c r="P57" s="2349"/>
      <c r="Q57" s="2349"/>
      <c r="R57" s="2349"/>
      <c r="S57" s="2349"/>
      <c r="T57" s="2349"/>
      <c r="U57" s="2349"/>
      <c r="V57" s="2349"/>
      <c r="W57" s="2349"/>
      <c r="X57" s="2349"/>
      <c r="Y57" s="2349"/>
      <c r="Z57" s="2349"/>
      <c r="AA57" s="2349"/>
      <c r="AB57" s="2349"/>
    </row>
    <row r="58" spans="1:28" ht="16.5" customHeight="1">
      <c r="B58" s="274" t="s">
        <v>40</v>
      </c>
      <c r="G58" s="278" t="str">
        <f>IF(cst_wskakunin_KUIKI_SIGAIKA="■","☑","□")</f>
        <v>□</v>
      </c>
      <c r="H58" s="274" t="s">
        <v>41</v>
      </c>
      <c r="N58" s="278" t="str">
        <f>IF(cst_wskakunin_KUIKI_TYOSEI="■","☑","□")</f>
        <v>□</v>
      </c>
      <c r="O58" s="274" t="s">
        <v>42</v>
      </c>
    </row>
    <row r="59" spans="1:28" ht="16.5" customHeight="1">
      <c r="G59" s="278" t="str">
        <f>IF(cst_wskakunin_KUIKI_HISETTEI="■","☑","□")</f>
        <v>□</v>
      </c>
      <c r="H59" s="274" t="s">
        <v>43</v>
      </c>
      <c r="R59" s="278" t="str">
        <f>IF(cst_wskakunin_KUIKI_JYUN_TOSHI="■","☑","□")</f>
        <v>□</v>
      </c>
      <c r="S59" s="274" t="s">
        <v>44</v>
      </c>
    </row>
    <row r="60" spans="1:28" ht="16.5" customHeight="1">
      <c r="A60" s="276"/>
      <c r="B60" s="276"/>
      <c r="C60" s="276"/>
      <c r="D60" s="276"/>
      <c r="E60" s="276"/>
      <c r="F60" s="276"/>
      <c r="G60" s="279" t="str">
        <f>IF(cst_wskakunin_KUIKI_KUIKIGAI="■","☑","□")</f>
        <v>□</v>
      </c>
      <c r="H60" s="276" t="s">
        <v>45</v>
      </c>
      <c r="I60" s="276"/>
      <c r="J60" s="276"/>
      <c r="K60" s="276"/>
      <c r="L60" s="276"/>
      <c r="M60" s="276"/>
      <c r="N60" s="276"/>
      <c r="O60" s="276"/>
      <c r="P60" s="276"/>
      <c r="Q60" s="276"/>
      <c r="R60" s="276"/>
      <c r="S60" s="276"/>
      <c r="T60" s="276"/>
      <c r="U60" s="276"/>
      <c r="V60" s="276"/>
      <c r="W60" s="276"/>
      <c r="X60" s="276"/>
      <c r="Y60" s="276"/>
      <c r="Z60" s="276"/>
      <c r="AA60" s="276"/>
    </row>
    <row r="61" spans="1:28" ht="16.5" customHeight="1">
      <c r="A61" s="280" t="s">
        <v>46</v>
      </c>
      <c r="B61" s="280"/>
      <c r="C61" s="280"/>
      <c r="D61" s="280"/>
      <c r="E61" s="280"/>
      <c r="F61" s="281" t="str">
        <f>IF(cst_wskakunin_KOUJI_SINTIKU_box="■","☑","□")</f>
        <v>□</v>
      </c>
      <c r="G61" s="280" t="s">
        <v>47</v>
      </c>
      <c r="H61" s="280"/>
      <c r="I61" s="280"/>
      <c r="J61" s="280"/>
      <c r="K61" s="281" t="str">
        <f>IF(cst_wskakunin_KOUJI_ZOUTIKU_box="■","☑","□")</f>
        <v>□</v>
      </c>
      <c r="L61" s="280" t="s">
        <v>48</v>
      </c>
      <c r="M61" s="280"/>
      <c r="N61" s="280"/>
      <c r="O61" s="280"/>
      <c r="P61" s="281" t="str">
        <f>IF(cst_wskakunin_KOUJI_KAITIKU_box="■","☑","□")</f>
        <v>□</v>
      </c>
      <c r="Q61" s="280" t="s">
        <v>49</v>
      </c>
      <c r="R61" s="280"/>
      <c r="S61" s="280"/>
      <c r="T61" s="280"/>
      <c r="U61" s="281" t="str">
        <f>IF(cst_wskakunin_KOUJI_ITEN_box="■","☑","□")</f>
        <v>□</v>
      </c>
      <c r="V61" s="280" t="s">
        <v>50</v>
      </c>
      <c r="W61" s="280"/>
      <c r="X61" s="280"/>
      <c r="Y61" s="280"/>
      <c r="Z61" s="280"/>
      <c r="AA61" s="280"/>
    </row>
    <row r="62" spans="1:28" ht="16.5" customHeight="1">
      <c r="A62" s="274" t="s">
        <v>51</v>
      </c>
      <c r="G62" s="274" t="s">
        <v>52</v>
      </c>
      <c r="N62" s="275" t="s">
        <v>9</v>
      </c>
      <c r="O62" s="2317"/>
      <c r="P62" s="2318"/>
      <c r="Q62" s="274" t="s">
        <v>10</v>
      </c>
      <c r="R62" s="2319" t="str">
        <f>IF(O62="","",VLOOKUP(O62,工事届用主要用途区分,2,FALSE))</f>
        <v/>
      </c>
      <c r="S62" s="2320"/>
      <c r="T62" s="2320"/>
      <c r="U62" s="2320"/>
      <c r="V62" s="2320"/>
      <c r="W62" s="2320"/>
      <c r="X62" s="2320"/>
      <c r="Y62" s="2320"/>
      <c r="Z62" s="2320"/>
      <c r="AA62" s="2320"/>
    </row>
    <row r="63" spans="1:28" ht="16.5" customHeight="1">
      <c r="G63" s="274" t="s">
        <v>53</v>
      </c>
      <c r="N63" s="275" t="s">
        <v>9</v>
      </c>
      <c r="O63" s="2321"/>
      <c r="P63" s="2322"/>
      <c r="Q63" s="274" t="s">
        <v>10</v>
      </c>
      <c r="R63" s="2323" t="str">
        <f>IF(O63="","",VLOOKUP(O63,工事届用主要用途区分,2,FALSE))</f>
        <v/>
      </c>
      <c r="S63" s="2324"/>
      <c r="T63" s="2324"/>
      <c r="U63" s="2324"/>
      <c r="V63" s="2324"/>
      <c r="W63" s="2324"/>
      <c r="X63" s="2324"/>
      <c r="Y63" s="2324"/>
      <c r="Z63" s="2324"/>
      <c r="AA63" s="2324"/>
    </row>
    <row r="64" spans="1:28" ht="16.5" customHeight="1">
      <c r="A64" s="276"/>
      <c r="B64" s="276"/>
      <c r="C64" s="276"/>
      <c r="D64" s="276"/>
      <c r="E64" s="276"/>
      <c r="F64" s="276"/>
      <c r="G64" s="276" t="s">
        <v>54</v>
      </c>
      <c r="H64" s="276"/>
      <c r="I64" s="276"/>
      <c r="J64" s="276"/>
      <c r="K64" s="276"/>
      <c r="L64" s="276"/>
      <c r="M64" s="276"/>
      <c r="N64" s="1147" t="s">
        <v>9</v>
      </c>
      <c r="O64" s="2344"/>
      <c r="P64" s="2345"/>
      <c r="Q64" s="276" t="s">
        <v>10</v>
      </c>
      <c r="R64" s="2314" t="str">
        <f>IF(O64="","",VLOOKUP(O64,工事届用主要用途区分,2,FALSE))</f>
        <v/>
      </c>
      <c r="S64" s="2315"/>
      <c r="T64" s="2315"/>
      <c r="U64" s="2315"/>
      <c r="V64" s="2315"/>
      <c r="W64" s="2315"/>
      <c r="X64" s="2315"/>
      <c r="Y64" s="2315"/>
      <c r="Z64" s="2315"/>
      <c r="AA64" s="2315"/>
    </row>
    <row r="65" spans="1:28" ht="16.5" customHeight="1">
      <c r="A65" s="274" t="s">
        <v>55</v>
      </c>
    </row>
    <row r="66" spans="1:28" ht="16.5" customHeight="1">
      <c r="B66" s="274" t="s">
        <v>56</v>
      </c>
      <c r="F66" s="275"/>
      <c r="H66" s="275" t="s">
        <v>9</v>
      </c>
      <c r="I66" s="2334">
        <f>IF(AND(I92="",I94=""),"",1)</f>
        <v>1</v>
      </c>
      <c r="J66" s="2331"/>
      <c r="K66" s="2331"/>
      <c r="L66" s="2331"/>
      <c r="M66" s="2331"/>
      <c r="N66" s="274" t="s">
        <v>57</v>
      </c>
      <c r="O66" s="275" t="s">
        <v>9</v>
      </c>
      <c r="P66" s="2330" t="str">
        <f>IF(AND(P92="",P94=""),"",2)</f>
        <v/>
      </c>
      <c r="Q66" s="2331"/>
      <c r="R66" s="2331"/>
      <c r="S66" s="2331"/>
      <c r="T66" s="2331"/>
      <c r="U66" s="274" t="s">
        <v>57</v>
      </c>
      <c r="V66" s="275" t="s">
        <v>9</v>
      </c>
      <c r="W66" s="2330" t="str">
        <f>IF(AND(W92="",W94=""),"",3)</f>
        <v/>
      </c>
      <c r="X66" s="2331"/>
      <c r="Y66" s="2331"/>
      <c r="Z66" s="2331"/>
      <c r="AA66" s="2331"/>
      <c r="AB66" s="274" t="s">
        <v>57</v>
      </c>
    </row>
    <row r="67" spans="1:28" ht="16.5" customHeight="1">
      <c r="B67" s="274" t="s">
        <v>58</v>
      </c>
      <c r="H67" s="1309" t="s">
        <v>139</v>
      </c>
      <c r="I67" s="274" t="s">
        <v>59</v>
      </c>
      <c r="J67" s="274" t="s">
        <v>60</v>
      </c>
      <c r="O67" s="1309" t="s">
        <v>139</v>
      </c>
      <c r="P67" s="274" t="s">
        <v>59</v>
      </c>
      <c r="Q67" s="274" t="s">
        <v>60</v>
      </c>
      <c r="V67" s="1309" t="s">
        <v>139</v>
      </c>
      <c r="W67" s="274" t="s">
        <v>59</v>
      </c>
      <c r="X67" s="274" t="s">
        <v>60</v>
      </c>
    </row>
    <row r="68" spans="1:28" ht="15" customHeight="1">
      <c r="H68" s="1309" t="s">
        <v>139</v>
      </c>
      <c r="I68" s="274" t="s">
        <v>61</v>
      </c>
      <c r="J68" s="274" t="s">
        <v>62</v>
      </c>
      <c r="O68" s="1309" t="s">
        <v>139</v>
      </c>
      <c r="P68" s="274" t="s">
        <v>61</v>
      </c>
      <c r="Q68" s="274" t="s">
        <v>62</v>
      </c>
      <c r="V68" s="1309" t="s">
        <v>139</v>
      </c>
      <c r="W68" s="274" t="s">
        <v>61</v>
      </c>
      <c r="X68" s="274" t="s">
        <v>62</v>
      </c>
    </row>
    <row r="69" spans="1:28" ht="15" customHeight="1">
      <c r="J69" s="274" t="s">
        <v>63</v>
      </c>
      <c r="Q69" s="274" t="s">
        <v>63</v>
      </c>
      <c r="X69" s="274" t="s">
        <v>63</v>
      </c>
    </row>
    <row r="70" spans="1:28" ht="15" customHeight="1">
      <c r="H70" s="1309" t="s">
        <v>139</v>
      </c>
      <c r="I70" s="274" t="s">
        <v>64</v>
      </c>
      <c r="J70" s="274" t="s">
        <v>65</v>
      </c>
      <c r="O70" s="1309" t="s">
        <v>139</v>
      </c>
      <c r="P70" s="274" t="s">
        <v>64</v>
      </c>
      <c r="Q70" s="274" t="s">
        <v>65</v>
      </c>
      <c r="V70" s="1309" t="s">
        <v>139</v>
      </c>
      <c r="W70" s="274" t="s">
        <v>64</v>
      </c>
      <c r="X70" s="274" t="s">
        <v>65</v>
      </c>
    </row>
    <row r="71" spans="1:28" ht="15" customHeight="1">
      <c r="H71" s="1309" t="s">
        <v>139</v>
      </c>
      <c r="I71" s="274" t="s">
        <v>66</v>
      </c>
      <c r="J71" s="274" t="s">
        <v>67</v>
      </c>
      <c r="O71" s="1309" t="s">
        <v>139</v>
      </c>
      <c r="P71" s="274" t="s">
        <v>66</v>
      </c>
      <c r="Q71" s="274" t="s">
        <v>67</v>
      </c>
      <c r="V71" s="1309" t="s">
        <v>139</v>
      </c>
      <c r="W71" s="274" t="s">
        <v>66</v>
      </c>
      <c r="X71" s="274" t="s">
        <v>67</v>
      </c>
    </row>
    <row r="72" spans="1:28" ht="15" customHeight="1">
      <c r="H72" s="1309" t="s">
        <v>139</v>
      </c>
      <c r="I72" s="274" t="s">
        <v>68</v>
      </c>
      <c r="J72" s="274" t="s">
        <v>69</v>
      </c>
      <c r="O72" s="1309" t="s">
        <v>139</v>
      </c>
      <c r="P72" s="274" t="s">
        <v>68</v>
      </c>
      <c r="Q72" s="274" t="s">
        <v>69</v>
      </c>
      <c r="V72" s="1309" t="s">
        <v>139</v>
      </c>
      <c r="W72" s="274" t="s">
        <v>68</v>
      </c>
      <c r="X72" s="274" t="s">
        <v>69</v>
      </c>
    </row>
    <row r="73" spans="1:28" ht="15" customHeight="1">
      <c r="H73" s="1309" t="s">
        <v>139</v>
      </c>
      <c r="I73" s="274" t="s">
        <v>70</v>
      </c>
      <c r="J73" s="274" t="s">
        <v>71</v>
      </c>
      <c r="O73" s="1309" t="s">
        <v>139</v>
      </c>
      <c r="P73" s="274" t="s">
        <v>70</v>
      </c>
      <c r="Q73" s="274" t="s">
        <v>71</v>
      </c>
      <c r="V73" s="1309" t="s">
        <v>139</v>
      </c>
      <c r="W73" s="274" t="s">
        <v>70</v>
      </c>
      <c r="X73" s="274" t="s">
        <v>71</v>
      </c>
    </row>
    <row r="74" spans="1:28" ht="15" customHeight="1">
      <c r="H74" s="1317" t="str">
        <f>IF(cst_wskakunin_p4_1_youto1_YOUTO_9="■","☑","□")</f>
        <v>□</v>
      </c>
      <c r="I74" s="274" t="s">
        <v>72</v>
      </c>
      <c r="J74" s="274" t="s">
        <v>8</v>
      </c>
      <c r="O74" s="1309" t="s">
        <v>139</v>
      </c>
      <c r="P74" s="274" t="s">
        <v>72</v>
      </c>
      <c r="Q74" s="274" t="s">
        <v>8</v>
      </c>
      <c r="V74" s="1309" t="s">
        <v>139</v>
      </c>
      <c r="W74" s="274" t="s">
        <v>72</v>
      </c>
      <c r="X74" s="274" t="s">
        <v>8</v>
      </c>
    </row>
    <row r="75" spans="1:28" ht="15" customHeight="1">
      <c r="H75" s="1309" t="s">
        <v>139</v>
      </c>
      <c r="I75" s="274" t="s">
        <v>4691</v>
      </c>
      <c r="O75" s="1309" t="s">
        <v>139</v>
      </c>
      <c r="P75" s="274" t="s">
        <v>4691</v>
      </c>
      <c r="V75" s="1309" t="s">
        <v>139</v>
      </c>
      <c r="W75" s="274" t="s">
        <v>4691</v>
      </c>
    </row>
    <row r="76" spans="1:28" ht="15" customHeight="1">
      <c r="B76" s="274" t="s">
        <v>73</v>
      </c>
      <c r="H76" s="1317" t="str">
        <f>IF(COUNTIF(cst_wskakunin_p4_1_KOUZOU1,"*木造*"),"☑","□")</f>
        <v>□</v>
      </c>
      <c r="I76" s="274" t="s">
        <v>59</v>
      </c>
      <c r="J76" s="274" t="s">
        <v>74</v>
      </c>
      <c r="O76" s="1309" t="s">
        <v>139</v>
      </c>
      <c r="P76" s="274" t="s">
        <v>59</v>
      </c>
      <c r="Q76" s="274" t="s">
        <v>74</v>
      </c>
      <c r="V76" s="1309" t="s">
        <v>139</v>
      </c>
      <c r="W76" s="274" t="s">
        <v>59</v>
      </c>
      <c r="X76" s="274" t="s">
        <v>74</v>
      </c>
    </row>
    <row r="77" spans="1:28" ht="15" customHeight="1">
      <c r="H77" s="1309" t="s">
        <v>139</v>
      </c>
      <c r="I77" s="274" t="s">
        <v>61</v>
      </c>
      <c r="J77" s="274" t="s">
        <v>75</v>
      </c>
      <c r="O77" s="1309" t="s">
        <v>139</v>
      </c>
      <c r="P77" s="274" t="s">
        <v>61</v>
      </c>
      <c r="Q77" s="274" t="s">
        <v>75</v>
      </c>
      <c r="V77" s="1309" t="s">
        <v>139</v>
      </c>
      <c r="W77" s="274" t="s">
        <v>61</v>
      </c>
      <c r="X77" s="274" t="s">
        <v>75</v>
      </c>
    </row>
    <row r="78" spans="1:28" ht="15" customHeight="1">
      <c r="J78" s="274" t="s">
        <v>76</v>
      </c>
      <c r="Q78" s="274" t="s">
        <v>76</v>
      </c>
      <c r="X78" s="274" t="s">
        <v>76</v>
      </c>
    </row>
    <row r="79" spans="1:28" ht="15" customHeight="1">
      <c r="H79" s="1309" t="s">
        <v>139</v>
      </c>
      <c r="I79" s="274" t="s">
        <v>64</v>
      </c>
      <c r="J79" s="274" t="s">
        <v>77</v>
      </c>
      <c r="O79" s="1309" t="s">
        <v>139</v>
      </c>
      <c r="P79" s="274" t="s">
        <v>64</v>
      </c>
      <c r="Q79" s="274" t="s">
        <v>77</v>
      </c>
      <c r="V79" s="1309" t="s">
        <v>139</v>
      </c>
      <c r="W79" s="274" t="s">
        <v>64</v>
      </c>
      <c r="X79" s="274" t="s">
        <v>77</v>
      </c>
    </row>
    <row r="80" spans="1:28" ht="15" customHeight="1">
      <c r="J80" s="274" t="s">
        <v>78</v>
      </c>
      <c r="Q80" s="274" t="s">
        <v>78</v>
      </c>
      <c r="X80" s="274" t="s">
        <v>78</v>
      </c>
    </row>
    <row r="81" spans="1:28" ht="15" customHeight="1">
      <c r="H81" s="1309" t="s">
        <v>139</v>
      </c>
      <c r="I81" s="274" t="s">
        <v>66</v>
      </c>
      <c r="J81" s="274" t="s">
        <v>79</v>
      </c>
      <c r="O81" s="1309" t="s">
        <v>139</v>
      </c>
      <c r="P81" s="274" t="s">
        <v>66</v>
      </c>
      <c r="Q81" s="274" t="s">
        <v>79</v>
      </c>
      <c r="V81" s="1309" t="s">
        <v>139</v>
      </c>
      <c r="W81" s="274" t="s">
        <v>66</v>
      </c>
      <c r="X81" s="274" t="s">
        <v>79</v>
      </c>
    </row>
    <row r="82" spans="1:28" ht="15" customHeight="1">
      <c r="H82" s="1309" t="s">
        <v>139</v>
      </c>
      <c r="I82" s="274" t="s">
        <v>68</v>
      </c>
      <c r="J82" s="274" t="s">
        <v>80</v>
      </c>
      <c r="O82" s="1309" t="s">
        <v>139</v>
      </c>
      <c r="P82" s="274" t="s">
        <v>68</v>
      </c>
      <c r="Q82" s="274" t="s">
        <v>80</v>
      </c>
      <c r="V82" s="1309" t="s">
        <v>139</v>
      </c>
      <c r="W82" s="274" t="s">
        <v>68</v>
      </c>
      <c r="X82" s="274" t="s">
        <v>80</v>
      </c>
    </row>
    <row r="83" spans="1:28" ht="15" customHeight="1">
      <c r="J83" s="274" t="s">
        <v>81</v>
      </c>
      <c r="Q83" s="274" t="s">
        <v>81</v>
      </c>
      <c r="X83" s="274" t="s">
        <v>81</v>
      </c>
    </row>
    <row r="84" spans="1:28" ht="15" customHeight="1">
      <c r="H84" s="1309" t="s">
        <v>139</v>
      </c>
      <c r="I84" s="274" t="s">
        <v>70</v>
      </c>
      <c r="J84" s="274" t="s">
        <v>8</v>
      </c>
      <c r="O84" s="1309" t="s">
        <v>139</v>
      </c>
      <c r="P84" s="274" t="s">
        <v>70</v>
      </c>
      <c r="Q84" s="274" t="s">
        <v>8</v>
      </c>
      <c r="V84" s="1309" t="s">
        <v>139</v>
      </c>
      <c r="W84" s="274" t="s">
        <v>70</v>
      </c>
      <c r="X84" s="274" t="s">
        <v>8</v>
      </c>
    </row>
    <row r="85" spans="1:28" ht="15" customHeight="1">
      <c r="B85" s="274" t="s">
        <v>4692</v>
      </c>
    </row>
    <row r="86" spans="1:28" ht="15" customHeight="1">
      <c r="H86" s="275" t="s">
        <v>9</v>
      </c>
      <c r="I86" s="2330"/>
      <c r="J86" s="2342"/>
      <c r="K86" s="2342"/>
      <c r="L86" s="2342"/>
      <c r="M86" s="274" t="s">
        <v>4693</v>
      </c>
      <c r="O86" s="275" t="s">
        <v>9</v>
      </c>
      <c r="P86" s="2330"/>
      <c r="Q86" s="2342"/>
      <c r="R86" s="2342"/>
      <c r="S86" s="2342"/>
      <c r="T86" s="274" t="s">
        <v>4693</v>
      </c>
      <c r="V86" s="275" t="s">
        <v>9</v>
      </c>
      <c r="W86" s="2330"/>
      <c r="X86" s="2330"/>
      <c r="Y86" s="2330"/>
      <c r="Z86" s="2330"/>
      <c r="AA86" s="274" t="s">
        <v>4693</v>
      </c>
    </row>
    <row r="87" spans="1:28" ht="16.5" customHeight="1">
      <c r="B87" s="274" t="s">
        <v>4694</v>
      </c>
    </row>
    <row r="88" spans="1:28" ht="15.75" customHeight="1">
      <c r="C88" s="274" t="s">
        <v>82</v>
      </c>
      <c r="H88" s="275" t="s">
        <v>9</v>
      </c>
      <c r="I88" s="2339" t="str">
        <f>cst_wskakunin_NOBE_MENSEKI_BUILD_SHINSEI</f>
        <v/>
      </c>
      <c r="J88" s="2339"/>
      <c r="K88" s="2339"/>
      <c r="L88" s="2339"/>
      <c r="M88" s="2339"/>
      <c r="N88" s="1690" t="s">
        <v>4824</v>
      </c>
      <c r="O88" s="275" t="s">
        <v>9</v>
      </c>
      <c r="P88" s="2340"/>
      <c r="Q88" s="2341"/>
      <c r="R88" s="2341"/>
      <c r="S88" s="2341"/>
      <c r="T88" s="2341"/>
      <c r="U88" s="274" t="s">
        <v>4825</v>
      </c>
      <c r="V88" s="275" t="s">
        <v>9</v>
      </c>
      <c r="W88" s="2343"/>
      <c r="X88" s="2343"/>
      <c r="Y88" s="2343"/>
      <c r="Z88" s="2343"/>
      <c r="AA88" s="274" t="s">
        <v>4825</v>
      </c>
    </row>
    <row r="89" spans="1:28" ht="16.5" customHeight="1">
      <c r="B89" s="274" t="s">
        <v>4695</v>
      </c>
      <c r="I89" s="275"/>
      <c r="O89" s="275"/>
      <c r="V89" s="275"/>
    </row>
    <row r="90" spans="1:28" ht="16.5" customHeight="1">
      <c r="H90" s="275" t="s">
        <v>9</v>
      </c>
      <c r="I90" s="2330"/>
      <c r="J90" s="2342"/>
      <c r="K90" s="2342"/>
      <c r="L90" s="2342"/>
      <c r="M90" s="274" t="s">
        <v>83</v>
      </c>
      <c r="O90" s="275" t="s">
        <v>9</v>
      </c>
      <c r="P90" s="2330"/>
      <c r="Q90" s="2342"/>
      <c r="R90" s="2342"/>
      <c r="S90" s="2342"/>
      <c r="T90" s="274" t="s">
        <v>83</v>
      </c>
      <c r="V90" s="275" t="s">
        <v>9</v>
      </c>
      <c r="W90" s="2330"/>
      <c r="X90" s="2330"/>
      <c r="Y90" s="2330"/>
      <c r="Z90" s="2330"/>
      <c r="AA90" s="274" t="s">
        <v>83</v>
      </c>
    </row>
    <row r="91" spans="1:28" ht="16.5" customHeight="1">
      <c r="B91" s="274" t="s">
        <v>4696</v>
      </c>
    </row>
    <row r="92" spans="1:28" ht="16.5" customHeight="1">
      <c r="H92" s="275" t="s">
        <v>9</v>
      </c>
      <c r="I92" s="2335" t="str">
        <f>cst_wskakunin_KAISU_TIJYOU_SHINSEI</f>
        <v/>
      </c>
      <c r="J92" s="2335"/>
      <c r="K92" s="2335"/>
      <c r="L92" s="2335"/>
      <c r="M92" s="2335"/>
      <c r="N92" s="274" t="s">
        <v>57</v>
      </c>
      <c r="O92" s="275" t="s">
        <v>9</v>
      </c>
      <c r="P92" s="2336"/>
      <c r="Q92" s="2336"/>
      <c r="R92" s="2336"/>
      <c r="S92" s="2336"/>
      <c r="T92" s="2336"/>
      <c r="U92" s="274" t="s">
        <v>57</v>
      </c>
      <c r="V92" s="275" t="s">
        <v>9</v>
      </c>
      <c r="W92" s="2336"/>
      <c r="X92" s="2336"/>
      <c r="Y92" s="2336"/>
      <c r="Z92" s="2336"/>
      <c r="AA92" s="2336"/>
      <c r="AB92" s="274" t="s">
        <v>57</v>
      </c>
    </row>
    <row r="93" spans="1:28" ht="16.5" customHeight="1">
      <c r="B93" s="274" t="s">
        <v>4697</v>
      </c>
    </row>
    <row r="94" spans="1:28" ht="16.5" customHeight="1">
      <c r="A94" s="276"/>
      <c r="B94" s="276"/>
      <c r="C94" s="276"/>
      <c r="D94" s="276"/>
      <c r="E94" s="276"/>
      <c r="F94" s="276"/>
      <c r="G94" s="276"/>
      <c r="H94" s="275" t="s">
        <v>9</v>
      </c>
      <c r="I94" s="2337">
        <f>cst_wskakunin_KAISU_TIKA_SHINSEI__zero</f>
        <v>0</v>
      </c>
      <c r="J94" s="2338"/>
      <c r="K94" s="2338"/>
      <c r="L94" s="2338"/>
      <c r="M94" s="2338"/>
      <c r="N94" s="274" t="s">
        <v>57</v>
      </c>
      <c r="O94" s="275" t="s">
        <v>9</v>
      </c>
      <c r="P94" s="2336"/>
      <c r="Q94" s="2336"/>
      <c r="R94" s="2336"/>
      <c r="S94" s="2336"/>
      <c r="T94" s="2336"/>
      <c r="U94" s="274" t="s">
        <v>57</v>
      </c>
      <c r="V94" s="275" t="s">
        <v>9</v>
      </c>
      <c r="W94" s="2336"/>
      <c r="X94" s="2336"/>
      <c r="Y94" s="2336"/>
      <c r="Z94" s="2336"/>
      <c r="AA94" s="2336"/>
      <c r="AB94" s="274" t="s">
        <v>57</v>
      </c>
    </row>
    <row r="95" spans="1:28" ht="16.5" customHeight="1">
      <c r="A95" s="280" t="s">
        <v>84</v>
      </c>
      <c r="B95" s="280"/>
      <c r="C95" s="280"/>
      <c r="D95" s="280"/>
      <c r="E95" s="280"/>
      <c r="F95" s="280"/>
      <c r="G95" s="280"/>
      <c r="H95" s="280"/>
      <c r="I95" s="280"/>
      <c r="J95" s="280"/>
      <c r="K95" s="280"/>
      <c r="L95" s="280"/>
      <c r="M95" s="280"/>
      <c r="N95" s="2328" t="str">
        <f>cst_wskakunin_SHIKITI_MENSEKI_1_TOTAL</f>
        <v/>
      </c>
      <c r="O95" s="2329"/>
      <c r="P95" s="2329"/>
      <c r="Q95" s="2329"/>
      <c r="R95" s="2329"/>
      <c r="S95" s="280" t="s">
        <v>114</v>
      </c>
      <c r="T95" s="280"/>
      <c r="U95" s="280"/>
      <c r="V95" s="280"/>
      <c r="W95" s="280"/>
      <c r="X95" s="280"/>
      <c r="Y95" s="280"/>
      <c r="Z95" s="280"/>
      <c r="AA95" s="280"/>
    </row>
    <row r="96" spans="1:28" ht="8.25" customHeight="1"/>
    <row r="97" spans="1:27" ht="15" customHeight="1">
      <c r="A97" s="2316" t="s">
        <v>85</v>
      </c>
      <c r="B97" s="2316"/>
      <c r="C97" s="2316"/>
      <c r="D97" s="2316"/>
      <c r="E97" s="2316"/>
      <c r="F97" s="2316"/>
      <c r="G97" s="2316"/>
      <c r="H97" s="2316"/>
      <c r="I97" s="2316"/>
      <c r="J97" s="2316"/>
      <c r="K97" s="2316"/>
      <c r="L97" s="2316"/>
      <c r="M97" s="2316"/>
      <c r="N97" s="2316"/>
      <c r="O97" s="2316"/>
      <c r="P97" s="2316"/>
      <c r="Q97" s="2316"/>
      <c r="R97" s="2316"/>
      <c r="S97" s="2316"/>
      <c r="T97" s="2316"/>
      <c r="U97" s="2316"/>
      <c r="V97" s="2316"/>
      <c r="W97" s="2316"/>
      <c r="X97" s="2316"/>
      <c r="Y97" s="2316"/>
      <c r="Z97" s="2316"/>
      <c r="AA97" s="2316"/>
    </row>
    <row r="98" spans="1:27" ht="16.5" customHeight="1">
      <c r="A98" s="274" t="s">
        <v>86</v>
      </c>
    </row>
    <row r="99" spans="1:27" ht="16.5" customHeight="1">
      <c r="B99" s="274" t="s">
        <v>56</v>
      </c>
      <c r="G99" s="2330"/>
      <c r="H99" s="2331"/>
      <c r="I99" s="2331"/>
    </row>
    <row r="100" spans="1:27" ht="16.5" customHeight="1">
      <c r="B100" s="274" t="s">
        <v>4698</v>
      </c>
      <c r="J100" s="274" t="s">
        <v>4699</v>
      </c>
      <c r="M100" s="274" t="s">
        <v>9</v>
      </c>
      <c r="N100" s="1309" t="s">
        <v>139</v>
      </c>
      <c r="O100" s="274" t="s">
        <v>472</v>
      </c>
      <c r="Q100" s="1309" t="s">
        <v>139</v>
      </c>
      <c r="R100" s="274" t="s">
        <v>473</v>
      </c>
      <c r="T100" s="1309" t="s">
        <v>139</v>
      </c>
      <c r="U100" s="274" t="s">
        <v>474</v>
      </c>
      <c r="W100" s="274" t="s">
        <v>57</v>
      </c>
    </row>
    <row r="101" spans="1:27" ht="16.5" customHeight="1">
      <c r="J101" s="274" t="s">
        <v>4700</v>
      </c>
      <c r="M101" s="274" t="s">
        <v>9</v>
      </c>
      <c r="Q101" s="1309" t="s">
        <v>139</v>
      </c>
      <c r="R101" s="274" t="s">
        <v>473</v>
      </c>
      <c r="T101" s="1309" t="s">
        <v>139</v>
      </c>
      <c r="U101" s="274" t="s">
        <v>474</v>
      </c>
      <c r="W101" s="274" t="s">
        <v>57</v>
      </c>
    </row>
    <row r="102" spans="1:27" ht="16.5" customHeight="1">
      <c r="B102" s="274" t="s">
        <v>4701</v>
      </c>
      <c r="H102" s="1309" t="s">
        <v>139</v>
      </c>
      <c r="I102" s="274" t="s">
        <v>4702</v>
      </c>
      <c r="O102" s="1309" t="s">
        <v>139</v>
      </c>
      <c r="P102" s="274" t="s">
        <v>4703</v>
      </c>
      <c r="T102" s="1309" t="s">
        <v>139</v>
      </c>
      <c r="U102" s="274" t="s">
        <v>4704</v>
      </c>
    </row>
    <row r="103" spans="1:27" ht="16.5" customHeight="1">
      <c r="H103" s="1309" t="s">
        <v>139</v>
      </c>
      <c r="I103" s="274" t="s">
        <v>4705</v>
      </c>
      <c r="P103" s="1309" t="s">
        <v>139</v>
      </c>
      <c r="Q103" s="274" t="s">
        <v>4706</v>
      </c>
    </row>
    <row r="104" spans="1:27" ht="16.5" customHeight="1">
      <c r="B104" s="274" t="s">
        <v>4707</v>
      </c>
      <c r="H104" s="1317" t="str">
        <f>IF(OR(cst_wskakunin_KOUZOU1="木造",cst_wskakunin_KOUZOU1="木造（在来工法）"),"☑","□")</f>
        <v>□</v>
      </c>
      <c r="I104" s="274" t="s">
        <v>87</v>
      </c>
      <c r="N104" s="1309" t="s">
        <v>139</v>
      </c>
      <c r="O104" s="274" t="s">
        <v>88</v>
      </c>
      <c r="U104" s="1317" t="str">
        <f>IF(cst_wskakunin_KOUZOU1="木造（枠組壁工法）","☑","□")</f>
        <v>□</v>
      </c>
      <c r="V104" s="274" t="s">
        <v>89</v>
      </c>
    </row>
    <row r="105" spans="1:27" ht="16.5" customHeight="1">
      <c r="B105" s="274" t="s">
        <v>4708</v>
      </c>
      <c r="H105" s="1309" t="s">
        <v>139</v>
      </c>
      <c r="I105" s="274" t="s">
        <v>90</v>
      </c>
      <c r="N105" s="1309" t="s">
        <v>139</v>
      </c>
      <c r="O105" s="274" t="s">
        <v>93</v>
      </c>
      <c r="U105" s="1309" t="s">
        <v>139</v>
      </c>
      <c r="V105" s="274" t="s">
        <v>94</v>
      </c>
    </row>
    <row r="106" spans="1:27" ht="16.5" customHeight="1">
      <c r="B106" s="274" t="s">
        <v>4709</v>
      </c>
      <c r="H106" s="1309" t="s">
        <v>139</v>
      </c>
      <c r="I106" s="274" t="s">
        <v>91</v>
      </c>
      <c r="N106" s="1309" t="s">
        <v>139</v>
      </c>
      <c r="O106" s="274" t="s">
        <v>92</v>
      </c>
      <c r="U106" s="1309" t="s">
        <v>139</v>
      </c>
      <c r="V106" s="274" t="s">
        <v>4710</v>
      </c>
    </row>
    <row r="107" spans="1:27" ht="16.5" customHeight="1">
      <c r="B107" s="274" t="s">
        <v>4711</v>
      </c>
      <c r="G107" s="275"/>
      <c r="H107" s="1309" t="s">
        <v>139</v>
      </c>
      <c r="I107" s="2332" t="s">
        <v>95</v>
      </c>
      <c r="J107" s="2333"/>
      <c r="K107" s="2333"/>
      <c r="L107" s="282"/>
      <c r="M107" s="1309" t="s">
        <v>139</v>
      </c>
      <c r="N107" s="2332" t="s">
        <v>97</v>
      </c>
      <c r="O107" s="2333"/>
      <c r="P107" s="2333"/>
      <c r="Q107" s="282"/>
      <c r="R107" s="1309" t="s">
        <v>139</v>
      </c>
      <c r="S107" s="2332" t="s">
        <v>98</v>
      </c>
      <c r="T107" s="2333"/>
      <c r="U107" s="2333"/>
      <c r="V107" s="282"/>
      <c r="W107" s="1309" t="s">
        <v>139</v>
      </c>
      <c r="X107" s="2332" t="s">
        <v>99</v>
      </c>
      <c r="Y107" s="2333"/>
      <c r="Z107" s="2333"/>
      <c r="AA107" s="283"/>
    </row>
    <row r="108" spans="1:27" ht="16.5" customHeight="1">
      <c r="B108" s="274" t="s">
        <v>4712</v>
      </c>
      <c r="G108" s="275" t="s">
        <v>9</v>
      </c>
      <c r="H108" s="2327" t="str">
        <f>IF(H107="☑",1,"")</f>
        <v/>
      </c>
      <c r="I108" s="2327"/>
      <c r="J108" s="2327"/>
      <c r="K108" s="2325" t="s">
        <v>4827</v>
      </c>
      <c r="L108" s="2325"/>
      <c r="M108" s="2334" t="s">
        <v>108</v>
      </c>
      <c r="N108" s="2334"/>
      <c r="O108" s="2334"/>
      <c r="P108" s="2334"/>
      <c r="Q108" s="282" t="s">
        <v>96</v>
      </c>
      <c r="R108" s="2334" t="s">
        <v>108</v>
      </c>
      <c r="S108" s="2334"/>
      <c r="T108" s="2334"/>
      <c r="U108" s="2334"/>
      <c r="V108" s="282" t="s">
        <v>96</v>
      </c>
      <c r="W108" s="2327" t="str">
        <f>IF(W107="☑",1,"")</f>
        <v/>
      </c>
      <c r="X108" s="2327"/>
      <c r="Y108" s="2327"/>
      <c r="Z108" s="2325" t="s">
        <v>4829</v>
      </c>
      <c r="AA108" s="2325"/>
    </row>
    <row r="109" spans="1:27" ht="16.5" customHeight="1">
      <c r="B109" s="274" t="s">
        <v>4713</v>
      </c>
      <c r="G109" s="275" t="s">
        <v>9</v>
      </c>
      <c r="H109" s="2326" t="str">
        <f>IF(H107="☑",TEXT(cst_wskakunin_NOBE_MENSEKI_JYUTAKU_SHINSEI,"#,##0.00"),"")</f>
        <v/>
      </c>
      <c r="I109" s="2326"/>
      <c r="J109" s="2326"/>
      <c r="K109" s="2325" t="s">
        <v>4828</v>
      </c>
      <c r="L109" s="2325"/>
      <c r="M109" s="2334" t="s">
        <v>114</v>
      </c>
      <c r="N109" s="2334"/>
      <c r="O109" s="2334"/>
      <c r="P109" s="2334"/>
      <c r="Q109" s="282" t="s">
        <v>96</v>
      </c>
      <c r="R109" s="2334" t="s">
        <v>114</v>
      </c>
      <c r="S109" s="2334"/>
      <c r="T109" s="2334"/>
      <c r="U109" s="2334"/>
      <c r="V109" s="282" t="s">
        <v>96</v>
      </c>
      <c r="W109" s="2326" t="str">
        <f>IF(W107="☑",TEXT(cst_wskakunin_NOBE_MENSEKI_JYUTAKU_SHINSEI,"#,##0.00"),"")</f>
        <v/>
      </c>
      <c r="X109" s="2326"/>
      <c r="Y109" s="2326"/>
      <c r="Z109" s="2325" t="s">
        <v>4825</v>
      </c>
      <c r="AA109" s="2325"/>
    </row>
    <row r="110" spans="1:27" ht="16.5" customHeight="1">
      <c r="A110" s="276"/>
      <c r="B110" s="276"/>
      <c r="C110" s="276" t="s">
        <v>100</v>
      </c>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row>
    <row r="112" spans="1:27" ht="15" customHeight="1">
      <c r="A112" s="2316" t="s">
        <v>101</v>
      </c>
      <c r="B112" s="2316"/>
      <c r="C112" s="2316"/>
      <c r="D112" s="2316"/>
      <c r="E112" s="2316"/>
      <c r="F112" s="2316"/>
      <c r="G112" s="2316"/>
      <c r="H112" s="2316"/>
      <c r="I112" s="2316"/>
      <c r="J112" s="2316"/>
      <c r="K112" s="2316"/>
      <c r="L112" s="2316"/>
      <c r="M112" s="2316"/>
      <c r="N112" s="2316"/>
      <c r="O112" s="2316"/>
      <c r="P112" s="2316"/>
      <c r="Q112" s="2316"/>
      <c r="R112" s="2316"/>
      <c r="S112" s="2316"/>
      <c r="T112" s="2316"/>
      <c r="U112" s="2316"/>
      <c r="V112" s="2316"/>
      <c r="W112" s="2316"/>
      <c r="X112" s="2316"/>
      <c r="Y112" s="2316"/>
      <c r="Z112" s="2316"/>
      <c r="AA112" s="2316"/>
    </row>
    <row r="113" spans="1:27" ht="16.5" customHeight="1">
      <c r="A113" s="274" t="s">
        <v>102</v>
      </c>
      <c r="G113" s="274" t="s">
        <v>52</v>
      </c>
      <c r="N113" s="275" t="s">
        <v>9</v>
      </c>
      <c r="O113" s="2317"/>
      <c r="P113" s="2318"/>
      <c r="Q113" s="274" t="s">
        <v>10</v>
      </c>
      <c r="R113" s="2319" t="str">
        <f>IF(O113="","",VLOOKUP(O113,工事届用主要用途区分,2,FALSE))</f>
        <v/>
      </c>
      <c r="S113" s="2320"/>
      <c r="T113" s="2320"/>
      <c r="U113" s="2320"/>
      <c r="V113" s="2320"/>
      <c r="W113" s="2320"/>
      <c r="X113" s="2320"/>
      <c r="Y113" s="2320"/>
      <c r="Z113" s="2320"/>
      <c r="AA113" s="2320"/>
    </row>
    <row r="114" spans="1:27" ht="16.5" customHeight="1">
      <c r="G114" s="274" t="s">
        <v>53</v>
      </c>
      <c r="N114" s="275" t="s">
        <v>9</v>
      </c>
      <c r="O114" s="2321"/>
      <c r="P114" s="2322"/>
      <c r="Q114" s="274" t="s">
        <v>10</v>
      </c>
      <c r="R114" s="2323" t="str">
        <f>IF(O114="","",VLOOKUP(O114,工事届用主要用途区分,2,FALSE))</f>
        <v/>
      </c>
      <c r="S114" s="2324"/>
      <c r="T114" s="2324"/>
      <c r="U114" s="2324"/>
      <c r="V114" s="2324"/>
      <c r="W114" s="2324"/>
      <c r="X114" s="2324"/>
      <c r="Y114" s="2324"/>
      <c r="Z114" s="2324"/>
      <c r="AA114" s="2324"/>
    </row>
    <row r="115" spans="1:27" ht="16.5" customHeight="1">
      <c r="G115" s="274" t="s">
        <v>54</v>
      </c>
      <c r="N115" s="275" t="s">
        <v>9</v>
      </c>
      <c r="O115" s="2321"/>
      <c r="P115" s="2322"/>
      <c r="Q115" s="274" t="s">
        <v>10</v>
      </c>
      <c r="R115" s="2323" t="str">
        <f>IF(O115="","",VLOOKUP(O115,工事届用主要用途区分,2,FALSE))</f>
        <v/>
      </c>
      <c r="S115" s="2324"/>
      <c r="T115" s="2324"/>
      <c r="U115" s="2324"/>
      <c r="V115" s="2324"/>
      <c r="W115" s="2324"/>
      <c r="X115" s="2324"/>
      <c r="Y115" s="2324"/>
      <c r="Z115" s="2324"/>
      <c r="AA115" s="2324"/>
    </row>
    <row r="116" spans="1:27" ht="16.5" customHeight="1">
      <c r="A116" s="274" t="s">
        <v>4714</v>
      </c>
      <c r="F116" s="1309" t="s">
        <v>139</v>
      </c>
      <c r="G116" s="274" t="s">
        <v>103</v>
      </c>
      <c r="Q116" s="1309" t="s">
        <v>139</v>
      </c>
      <c r="R116" s="274" t="s">
        <v>104</v>
      </c>
    </row>
    <row r="117" spans="1:27" ht="16.5" customHeight="1">
      <c r="A117" s="274" t="s">
        <v>4715</v>
      </c>
      <c r="F117" s="1309" t="s">
        <v>139</v>
      </c>
      <c r="G117" s="274" t="s">
        <v>105</v>
      </c>
      <c r="Q117" s="1309" t="s">
        <v>139</v>
      </c>
      <c r="R117" s="274" t="s">
        <v>104</v>
      </c>
    </row>
    <row r="118" spans="1:27" ht="16.5" customHeight="1">
      <c r="A118" s="274" t="s">
        <v>106</v>
      </c>
      <c r="J118" s="2323"/>
      <c r="K118" s="2324"/>
    </row>
    <row r="119" spans="1:27" ht="16.5" customHeight="1">
      <c r="A119" s="274" t="s">
        <v>107</v>
      </c>
      <c r="J119" s="2323"/>
      <c r="K119" s="2324"/>
      <c r="L119" s="274" t="s">
        <v>108</v>
      </c>
    </row>
    <row r="120" spans="1:27" ht="16.5" customHeight="1">
      <c r="A120" s="274" t="s">
        <v>109</v>
      </c>
      <c r="H120" s="1309" t="s">
        <v>139</v>
      </c>
      <c r="I120" s="274" t="s">
        <v>110</v>
      </c>
      <c r="L120" s="1309" t="s">
        <v>139</v>
      </c>
      <c r="M120" s="274" t="s">
        <v>111</v>
      </c>
      <c r="P120" s="1309" t="s">
        <v>139</v>
      </c>
      <c r="Q120" s="274" t="s">
        <v>112</v>
      </c>
    </row>
    <row r="121" spans="1:27" ht="16.5" customHeight="1">
      <c r="A121" s="274" t="s">
        <v>113</v>
      </c>
      <c r="I121" s="2312"/>
      <c r="J121" s="2313"/>
      <c r="K121" s="2313"/>
      <c r="L121" s="274" t="s">
        <v>114</v>
      </c>
    </row>
    <row r="122" spans="1:27" ht="16.5" customHeight="1">
      <c r="A122" s="276" t="s">
        <v>115</v>
      </c>
      <c r="B122" s="276"/>
      <c r="C122" s="276"/>
      <c r="D122" s="276"/>
      <c r="E122" s="276"/>
      <c r="F122" s="276"/>
      <c r="G122" s="276"/>
      <c r="H122" s="276"/>
      <c r="I122" s="2314"/>
      <c r="J122" s="2315"/>
      <c r="K122" s="2315"/>
      <c r="L122" s="276" t="s">
        <v>116</v>
      </c>
      <c r="M122" s="276"/>
      <c r="N122" s="276"/>
      <c r="O122" s="276"/>
      <c r="P122" s="276"/>
      <c r="Q122" s="276"/>
      <c r="R122" s="276"/>
      <c r="S122" s="276"/>
      <c r="T122" s="276"/>
      <c r="U122" s="276"/>
      <c r="V122" s="276"/>
      <c r="W122" s="276"/>
      <c r="X122" s="276"/>
      <c r="Y122" s="276"/>
      <c r="Z122" s="276"/>
      <c r="AA122" s="276"/>
    </row>
  </sheetData>
  <sheetProtection formatCells="0" formatColumns="0" formatRows="0"/>
  <mergeCells count="87">
    <mergeCell ref="E21:J21"/>
    <mergeCell ref="A4:AA4"/>
    <mergeCell ref="A5:AA5"/>
    <mergeCell ref="A6:AA6"/>
    <mergeCell ref="S8:T8"/>
    <mergeCell ref="B10:E10"/>
    <mergeCell ref="B12:D13"/>
    <mergeCell ref="E12:Y13"/>
    <mergeCell ref="Z12:Z13"/>
    <mergeCell ref="E14:J14"/>
    <mergeCell ref="E15:AA15"/>
    <mergeCell ref="E16:L16"/>
    <mergeCell ref="E18:AA18"/>
    <mergeCell ref="E20:AA20"/>
    <mergeCell ref="E37:X37"/>
    <mergeCell ref="E22:AA22"/>
    <mergeCell ref="E23:L23"/>
    <mergeCell ref="E25:AA25"/>
    <mergeCell ref="E27:AA27"/>
    <mergeCell ref="E28:J28"/>
    <mergeCell ref="E29:AA29"/>
    <mergeCell ref="E30:L30"/>
    <mergeCell ref="J32:P32"/>
    <mergeCell ref="H33:I33"/>
    <mergeCell ref="I34:Z34"/>
    <mergeCell ref="E36:X36"/>
    <mergeCell ref="O64:P64"/>
    <mergeCell ref="R64:AA64"/>
    <mergeCell ref="E38:J38"/>
    <mergeCell ref="E39:Y39"/>
    <mergeCell ref="E40:L40"/>
    <mergeCell ref="A44:AA44"/>
    <mergeCell ref="K46:L46"/>
    <mergeCell ref="K47:L47"/>
    <mergeCell ref="G55:AB57"/>
    <mergeCell ref="O62:P62"/>
    <mergeCell ref="R62:AA62"/>
    <mergeCell ref="O63:P63"/>
    <mergeCell ref="R63:AA63"/>
    <mergeCell ref="I66:M66"/>
    <mergeCell ref="P66:T66"/>
    <mergeCell ref="W66:AA66"/>
    <mergeCell ref="I86:L86"/>
    <mergeCell ref="P86:S86"/>
    <mergeCell ref="W86:Z86"/>
    <mergeCell ref="I88:M88"/>
    <mergeCell ref="P88:T88"/>
    <mergeCell ref="I90:L90"/>
    <mergeCell ref="P90:S90"/>
    <mergeCell ref="W90:Z90"/>
    <mergeCell ref="W88:Z88"/>
    <mergeCell ref="I92:M92"/>
    <mergeCell ref="P92:T92"/>
    <mergeCell ref="W92:AA92"/>
    <mergeCell ref="I94:M94"/>
    <mergeCell ref="P94:T94"/>
    <mergeCell ref="W94:AA94"/>
    <mergeCell ref="W108:Y108"/>
    <mergeCell ref="W109:Y109"/>
    <mergeCell ref="Z108:AA108"/>
    <mergeCell ref="Z109:AA109"/>
    <mergeCell ref="N95:R95"/>
    <mergeCell ref="A97:AA97"/>
    <mergeCell ref="G99:I99"/>
    <mergeCell ref="I107:K107"/>
    <mergeCell ref="N107:P107"/>
    <mergeCell ref="S107:U107"/>
    <mergeCell ref="X107:Z107"/>
    <mergeCell ref="M108:P108"/>
    <mergeCell ref="R108:U108"/>
    <mergeCell ref="M109:P109"/>
    <mergeCell ref="R109:U109"/>
    <mergeCell ref="H108:J108"/>
    <mergeCell ref="K108:L108"/>
    <mergeCell ref="H109:J109"/>
    <mergeCell ref="K109:L109"/>
    <mergeCell ref="J118:K118"/>
    <mergeCell ref="J119:K119"/>
    <mergeCell ref="I121:K121"/>
    <mergeCell ref="I122:K122"/>
    <mergeCell ref="A112:AA112"/>
    <mergeCell ref="O113:P113"/>
    <mergeCell ref="R113:AA113"/>
    <mergeCell ref="O114:P114"/>
    <mergeCell ref="R114:AA114"/>
    <mergeCell ref="O115:P115"/>
    <mergeCell ref="R115:AA115"/>
  </mergeCells>
  <phoneticPr fontId="129"/>
  <dataValidations count="4">
    <dataValidation allowBlank="1" showInputMessage="1" showErrorMessage="1" sqref="F61 F65600 F131136 F196672 F262208 F327744 F393280 F458816 F524352 F589888 F655424 F720960 F786496 F852032 F917568 F983104 K61 K65600 K131136 K196672 K262208 K327744 K393280 K458816 K524352 K589888 K655424 K720960 K786496 K852032 K917568 K983104 P61 P65600 P131136 P196672 P262208 P327744 P393280 P458816 P524352 P589888 P655424 P720960 P786496 P852032 P917568 P983104 U61 U65600 U131136 U196672 U262208 U327744 U393280 U458816 U524352 U589888 U655424 U720960 U786496 U852032 U917568 U983104 JB61 JB65600 JB131136 JB196672 JB262208 JB327744 JB393280 JB458816 JB524352 JB589888 JB655424 JB720960 JB786496 JB852032 JB917568 JB983104 JG61 JG65600 JG131136 JG196672 JG262208 JG327744 JG393280 JG458816 JG524352 JG589888 JG655424 JG720960 JG786496 JG852032 JG917568 JG983104 JL61 JL65600 JL131136 JL196672 JL262208 JL327744 JL393280 JL458816 JL524352 JL589888 JL655424 JL720960 JL786496 JL852032 JL917568 JL983104 JQ61 JQ65600 JQ131136 JQ196672 JQ262208 JQ327744 JQ393280 JQ458816 JQ524352 JQ589888 JQ655424 JQ720960 JQ786496 JQ852032 JQ917568 JQ983104 SX61 SX65600 SX131136 SX196672 SX262208 SX327744 SX393280 SX458816 SX524352 SX589888 SX655424 SX720960 SX786496 SX852032 SX917568 SX983104 TC61 TC65600 TC131136 TC196672 TC262208 TC327744 TC393280 TC458816 TC524352 TC589888 TC655424 TC720960 TC786496 TC852032 TC917568 TC983104 TH61 TH65600 TH131136 TH196672 TH262208 TH327744 TH393280 TH458816 TH524352 TH589888 TH655424 TH720960 TH786496 TH852032 TH917568 TH983104 TM61 TM65600 TM131136 TM196672 TM262208 TM327744 TM393280 TM458816 TM524352 TM589888 TM655424 TM720960 TM786496 TM852032 TM917568 TM983104 ACT61 ACT65600 ACT131136 ACT196672 ACT262208 ACT327744 ACT393280 ACT458816 ACT524352 ACT589888 ACT655424 ACT720960 ACT786496 ACT852032 ACT917568 ACT983104 ACY61 ACY65600 ACY131136 ACY196672 ACY262208 ACY327744 ACY393280 ACY458816 ACY524352 ACY589888 ACY655424 ACY720960 ACY786496 ACY852032 ACY917568 ACY983104 ADD61 ADD65600 ADD131136 ADD196672 ADD262208 ADD327744 ADD393280 ADD458816 ADD524352 ADD589888 ADD655424 ADD720960 ADD786496 ADD852032 ADD917568 ADD983104 ADI61 ADI65600 ADI131136 ADI196672 ADI262208 ADI327744 ADI393280 ADI458816 ADI524352 ADI589888 ADI655424 ADI720960 ADI786496 ADI852032 ADI917568 ADI983104 AMP61 AMP65600 AMP131136 AMP196672 AMP262208 AMP327744 AMP393280 AMP458816 AMP524352 AMP589888 AMP655424 AMP720960 AMP786496 AMP852032 AMP917568 AMP983104 AMU61 AMU65600 AMU131136 AMU196672 AMU262208 AMU327744 AMU393280 AMU458816 AMU524352 AMU589888 AMU655424 AMU720960 AMU786496 AMU852032 AMU917568 AMU983104 AMZ61 AMZ65600 AMZ131136 AMZ196672 AMZ262208 AMZ327744 AMZ393280 AMZ458816 AMZ524352 AMZ589888 AMZ655424 AMZ720960 AMZ786496 AMZ852032 AMZ917568 AMZ983104 ANE61 ANE65600 ANE131136 ANE196672 ANE262208 ANE327744 ANE393280 ANE458816 ANE524352 ANE589888 ANE655424 ANE720960 ANE786496 ANE852032 ANE917568 ANE983104 AWL61 AWL65600 AWL131136 AWL196672 AWL262208 AWL327744 AWL393280 AWL458816 AWL524352 AWL589888 AWL655424 AWL720960 AWL786496 AWL852032 AWL917568 AWL983104 AWQ61 AWQ65600 AWQ131136 AWQ196672 AWQ262208 AWQ327744 AWQ393280 AWQ458816 AWQ524352 AWQ589888 AWQ655424 AWQ720960 AWQ786496 AWQ852032 AWQ917568 AWQ983104 AWV61 AWV65600 AWV131136 AWV196672 AWV262208 AWV327744 AWV393280 AWV458816 AWV524352 AWV589888 AWV655424 AWV720960 AWV786496 AWV852032 AWV917568 AWV983104 AXA61 AXA65600 AXA131136 AXA196672 AXA262208 AXA327744 AXA393280 AXA458816 AXA524352 AXA589888 AXA655424 AXA720960 AXA786496 AXA852032 AXA917568 AXA983104 BGH61 BGH65600 BGH131136 BGH196672 BGH262208 BGH327744 BGH393280 BGH458816 BGH524352 BGH589888 BGH655424 BGH720960 BGH786496 BGH852032 BGH917568 BGH983104 BGM61 BGM65600 BGM131136 BGM196672 BGM262208 BGM327744 BGM393280 BGM458816 BGM524352 BGM589888 BGM655424 BGM720960 BGM786496 BGM852032 BGM917568 BGM983104 BGR61 BGR65600 BGR131136 BGR196672 BGR262208 BGR327744 BGR393280 BGR458816 BGR524352 BGR589888 BGR655424 BGR720960 BGR786496 BGR852032 BGR917568 BGR983104 BGW61 BGW65600 BGW131136 BGW196672 BGW262208 BGW327744 BGW393280 BGW458816 BGW524352 BGW589888 BGW655424 BGW720960 BGW786496 BGW852032 BGW917568 BGW983104 BQD61 BQD65600 BQD131136 BQD196672 BQD262208 BQD327744 BQD393280 BQD458816 BQD524352 BQD589888 BQD655424 BQD720960 BQD786496 BQD852032 BQD917568 BQD983104 BQI61 BQI65600 BQI131136 BQI196672 BQI262208 BQI327744 BQI393280 BQI458816 BQI524352 BQI589888 BQI655424 BQI720960 BQI786496 BQI852032 BQI917568 BQI983104 BQN61 BQN65600 BQN131136 BQN196672 BQN262208 BQN327744 BQN393280 BQN458816 BQN524352 BQN589888 BQN655424 BQN720960 BQN786496 BQN852032 BQN917568 BQN983104 BQS61 BQS65600 BQS131136 BQS196672 BQS262208 BQS327744 BQS393280 BQS458816 BQS524352 BQS589888 BQS655424 BQS720960 BQS786496 BQS852032 BQS917568 BQS983104 BZZ61 BZZ65600 BZZ131136 BZZ196672 BZZ262208 BZZ327744 BZZ393280 BZZ458816 BZZ524352 BZZ589888 BZZ655424 BZZ720960 BZZ786496 BZZ852032 BZZ917568 BZZ983104 CAE61 CAE65600 CAE131136 CAE196672 CAE262208 CAE327744 CAE393280 CAE458816 CAE524352 CAE589888 CAE655424 CAE720960 CAE786496 CAE852032 CAE917568 CAE983104 CAJ61 CAJ65600 CAJ131136 CAJ196672 CAJ262208 CAJ327744 CAJ393280 CAJ458816 CAJ524352 CAJ589888 CAJ655424 CAJ720960 CAJ786496 CAJ852032 CAJ917568 CAJ983104 CAO61 CAO65600 CAO131136 CAO196672 CAO262208 CAO327744 CAO393280 CAO458816 CAO524352 CAO589888 CAO655424 CAO720960 CAO786496 CAO852032 CAO917568 CAO983104 CJV61 CJV65600 CJV131136 CJV196672 CJV262208 CJV327744 CJV393280 CJV458816 CJV524352 CJV589888 CJV655424 CJV720960 CJV786496 CJV852032 CJV917568 CJV983104 CKA61 CKA65600 CKA131136 CKA196672 CKA262208 CKA327744 CKA393280 CKA458816 CKA524352 CKA589888 CKA655424 CKA720960 CKA786496 CKA852032 CKA917568 CKA983104 CKF61 CKF65600 CKF131136 CKF196672 CKF262208 CKF327744 CKF393280 CKF458816 CKF524352 CKF589888 CKF655424 CKF720960 CKF786496 CKF852032 CKF917568 CKF983104 CKK61 CKK65600 CKK131136 CKK196672 CKK262208 CKK327744 CKK393280 CKK458816 CKK524352 CKK589888 CKK655424 CKK720960 CKK786496 CKK852032 CKK917568 CKK983104 CTR61 CTR65600 CTR131136 CTR196672 CTR262208 CTR327744 CTR393280 CTR458816 CTR524352 CTR589888 CTR655424 CTR720960 CTR786496 CTR852032 CTR917568 CTR983104 CTW61 CTW65600 CTW131136 CTW196672 CTW262208 CTW327744 CTW393280 CTW458816 CTW524352 CTW589888 CTW655424 CTW720960 CTW786496 CTW852032 CTW917568 CTW983104 CUB61 CUB65600 CUB131136 CUB196672 CUB262208 CUB327744 CUB393280 CUB458816 CUB524352 CUB589888 CUB655424 CUB720960 CUB786496 CUB852032 CUB917568 CUB983104 CUG61 CUG65600 CUG131136 CUG196672 CUG262208 CUG327744 CUG393280 CUG458816 CUG524352 CUG589888 CUG655424 CUG720960 CUG786496 CUG852032 CUG917568 CUG983104 DDN61 DDN65600 DDN131136 DDN196672 DDN262208 DDN327744 DDN393280 DDN458816 DDN524352 DDN589888 DDN655424 DDN720960 DDN786496 DDN852032 DDN917568 DDN983104 DDS61 DDS65600 DDS131136 DDS196672 DDS262208 DDS327744 DDS393280 DDS458816 DDS524352 DDS589888 DDS655424 DDS720960 DDS786496 DDS852032 DDS917568 DDS983104 DDX61 DDX65600 DDX131136 DDX196672 DDX262208 DDX327744 DDX393280 DDX458816 DDX524352 DDX589888 DDX655424 DDX720960 DDX786496 DDX852032 DDX917568 DDX983104 DEC61 DEC65600 DEC131136 DEC196672 DEC262208 DEC327744 DEC393280 DEC458816 DEC524352 DEC589888 DEC655424 DEC720960 DEC786496 DEC852032 DEC917568 DEC983104 DNJ61 DNJ65600 DNJ131136 DNJ196672 DNJ262208 DNJ327744 DNJ393280 DNJ458816 DNJ524352 DNJ589888 DNJ655424 DNJ720960 DNJ786496 DNJ852032 DNJ917568 DNJ983104 DNO61 DNO65600 DNO131136 DNO196672 DNO262208 DNO327744 DNO393280 DNO458816 DNO524352 DNO589888 DNO655424 DNO720960 DNO786496 DNO852032 DNO917568 DNO983104 DNT61 DNT65600 DNT131136 DNT196672 DNT262208 DNT327744 DNT393280 DNT458816 DNT524352 DNT589888 DNT655424 DNT720960 DNT786496 DNT852032 DNT917568 DNT983104 DNY61 DNY65600 DNY131136 DNY196672 DNY262208 DNY327744 DNY393280 DNY458816 DNY524352 DNY589888 DNY655424 DNY720960 DNY786496 DNY852032 DNY917568 DNY983104 DXF61 DXF65600 DXF131136 DXF196672 DXF262208 DXF327744 DXF393280 DXF458816 DXF524352 DXF589888 DXF655424 DXF720960 DXF786496 DXF852032 DXF917568 DXF983104 DXK61 DXK65600 DXK131136 DXK196672 DXK262208 DXK327744 DXK393280 DXK458816 DXK524352 DXK589888 DXK655424 DXK720960 DXK786496 DXK852032 DXK917568 DXK983104 DXP61 DXP65600 DXP131136 DXP196672 DXP262208 DXP327744 DXP393280 DXP458816 DXP524352 DXP589888 DXP655424 DXP720960 DXP786496 DXP852032 DXP917568 DXP983104 DXU61 DXU65600 DXU131136 DXU196672 DXU262208 DXU327744 DXU393280 DXU458816 DXU524352 DXU589888 DXU655424 DXU720960 DXU786496 DXU852032 DXU917568 DXU983104 EHB61 EHB65600 EHB131136 EHB196672 EHB262208 EHB327744 EHB393280 EHB458816 EHB524352 EHB589888 EHB655424 EHB720960 EHB786496 EHB852032 EHB917568 EHB983104 EHG61 EHG65600 EHG131136 EHG196672 EHG262208 EHG327744 EHG393280 EHG458816 EHG524352 EHG589888 EHG655424 EHG720960 EHG786496 EHG852032 EHG917568 EHG983104 EHL61 EHL65600 EHL131136 EHL196672 EHL262208 EHL327744 EHL393280 EHL458816 EHL524352 EHL589888 EHL655424 EHL720960 EHL786496 EHL852032 EHL917568 EHL983104 EHQ61 EHQ65600 EHQ131136 EHQ196672 EHQ262208 EHQ327744 EHQ393280 EHQ458816 EHQ524352 EHQ589888 EHQ655424 EHQ720960 EHQ786496 EHQ852032 EHQ917568 EHQ983104 EQX61 EQX65600 EQX131136 EQX196672 EQX262208 EQX327744 EQX393280 EQX458816 EQX524352 EQX589888 EQX655424 EQX720960 EQX786496 EQX852032 EQX917568 EQX983104 ERC61 ERC65600 ERC131136 ERC196672 ERC262208 ERC327744 ERC393280 ERC458816 ERC524352 ERC589888 ERC655424 ERC720960 ERC786496 ERC852032 ERC917568 ERC983104 ERH61 ERH65600 ERH131136 ERH196672 ERH262208 ERH327744 ERH393280 ERH458816 ERH524352 ERH589888 ERH655424 ERH720960 ERH786496 ERH852032 ERH917568 ERH983104 ERM61 ERM65600 ERM131136 ERM196672 ERM262208 ERM327744 ERM393280 ERM458816 ERM524352 ERM589888 ERM655424 ERM720960 ERM786496 ERM852032 ERM917568 ERM983104 FAT61 FAT65600 FAT131136 FAT196672 FAT262208 FAT327744 FAT393280 FAT458816 FAT524352 FAT589888 FAT655424 FAT720960 FAT786496 FAT852032 FAT917568 FAT983104 FAY61 FAY65600 FAY131136 FAY196672 FAY262208 FAY327744 FAY393280 FAY458816 FAY524352 FAY589888 FAY655424 FAY720960 FAY786496 FAY852032 FAY917568 FAY983104 FBD61 FBD65600 FBD131136 FBD196672 FBD262208 FBD327744 FBD393280 FBD458816 FBD524352 FBD589888 FBD655424 FBD720960 FBD786496 FBD852032 FBD917568 FBD983104 FBI61 FBI65600 FBI131136 FBI196672 FBI262208 FBI327744 FBI393280 FBI458816 FBI524352 FBI589888 FBI655424 FBI720960 FBI786496 FBI852032 FBI917568 FBI983104 FKP61 FKP65600 FKP131136 FKP196672 FKP262208 FKP327744 FKP393280 FKP458816 FKP524352 FKP589888 FKP655424 FKP720960 FKP786496 FKP852032 FKP917568 FKP983104 FKU61 FKU65600 FKU131136 FKU196672 FKU262208 FKU327744 FKU393280 FKU458816 FKU524352 FKU589888 FKU655424 FKU720960 FKU786496 FKU852032 FKU917568 FKU983104 FKZ61 FKZ65600 FKZ131136 FKZ196672 FKZ262208 FKZ327744 FKZ393280 FKZ458816 FKZ524352 FKZ589888 FKZ655424 FKZ720960 FKZ786496 FKZ852032 FKZ917568 FKZ983104 FLE61 FLE65600 FLE131136 FLE196672 FLE262208 FLE327744 FLE393280 FLE458816 FLE524352 FLE589888 FLE655424 FLE720960 FLE786496 FLE852032 FLE917568 FLE983104 FUL61 FUL65600 FUL131136 FUL196672 FUL262208 FUL327744 FUL393280 FUL458816 FUL524352 FUL589888 FUL655424 FUL720960 FUL786496 FUL852032 FUL917568 FUL983104 FUQ61 FUQ65600 FUQ131136 FUQ196672 FUQ262208 FUQ327744 FUQ393280 FUQ458816 FUQ524352 FUQ589888 FUQ655424 FUQ720960 FUQ786496 FUQ852032 FUQ917568 FUQ983104 FUV61 FUV65600 FUV131136 FUV196672 FUV262208 FUV327744 FUV393280 FUV458816 FUV524352 FUV589888 FUV655424 FUV720960 FUV786496 FUV852032 FUV917568 FUV983104 FVA61 FVA65600 FVA131136 FVA196672 FVA262208 FVA327744 FVA393280 FVA458816 FVA524352 FVA589888 FVA655424 FVA720960 FVA786496 FVA852032 FVA917568 FVA983104 GEH61 GEH65600 GEH131136 GEH196672 GEH262208 GEH327744 GEH393280 GEH458816 GEH524352 GEH589888 GEH655424 GEH720960 GEH786496 GEH852032 GEH917568 GEH983104 GEM61 GEM65600 GEM131136 GEM196672 GEM262208 GEM327744 GEM393280 GEM458816 GEM524352 GEM589888 GEM655424 GEM720960 GEM786496 GEM852032 GEM917568 GEM983104 GER61 GER65600 GER131136 GER196672 GER262208 GER327744 GER393280 GER458816 GER524352 GER589888 GER655424 GER720960 GER786496 GER852032 GER917568 GER983104 GEW61 GEW65600 GEW131136 GEW196672 GEW262208 GEW327744 GEW393280 GEW458816 GEW524352 GEW589888 GEW655424 GEW720960 GEW786496 GEW852032 GEW917568 GEW983104 GOD61 GOD65600 GOD131136 GOD196672 GOD262208 GOD327744 GOD393280 GOD458816 GOD524352 GOD589888 GOD655424 GOD720960 GOD786496 GOD852032 GOD917568 GOD983104 GOI61 GOI65600 GOI131136 GOI196672 GOI262208 GOI327744 GOI393280 GOI458816 GOI524352 GOI589888 GOI655424 GOI720960 GOI786496 GOI852032 GOI917568 GOI983104 GON61 GON65600 GON131136 GON196672 GON262208 GON327744 GON393280 GON458816 GON524352 GON589888 GON655424 GON720960 GON786496 GON852032 GON917568 GON983104 GOS61 GOS65600 GOS131136 GOS196672 GOS262208 GOS327744 GOS393280 GOS458816 GOS524352 GOS589888 GOS655424 GOS720960 GOS786496 GOS852032 GOS917568 GOS983104 GXZ61 GXZ65600 GXZ131136 GXZ196672 GXZ262208 GXZ327744 GXZ393280 GXZ458816 GXZ524352 GXZ589888 GXZ655424 GXZ720960 GXZ786496 GXZ852032 GXZ917568 GXZ983104 GYE61 GYE65600 GYE131136 GYE196672 GYE262208 GYE327744 GYE393280 GYE458816 GYE524352 GYE589888 GYE655424 GYE720960 GYE786496 GYE852032 GYE917568 GYE983104 GYJ61 GYJ65600 GYJ131136 GYJ196672 GYJ262208 GYJ327744 GYJ393280 GYJ458816 GYJ524352 GYJ589888 GYJ655424 GYJ720960 GYJ786496 GYJ852032 GYJ917568 GYJ983104 GYO61 GYO65600 GYO131136 GYO196672 GYO262208 GYO327744 GYO393280 GYO458816 GYO524352 GYO589888 GYO655424 GYO720960 GYO786496 GYO852032 GYO917568 GYO983104 HHV61 HHV65600 HHV131136 HHV196672 HHV262208 HHV327744 HHV393280 HHV458816 HHV524352 HHV589888 HHV655424 HHV720960 HHV786496 HHV852032 HHV917568 HHV983104 HIA61 HIA65600 HIA131136 HIA196672 HIA262208 HIA327744 HIA393280 HIA458816 HIA524352 HIA589888 HIA655424 HIA720960 HIA786496 HIA852032 HIA917568 HIA983104 HIF61 HIF65600 HIF131136 HIF196672 HIF262208 HIF327744 HIF393280 HIF458816 HIF524352 HIF589888 HIF655424 HIF720960 HIF786496 HIF852032 HIF917568 HIF983104 HIK61 HIK65600 HIK131136 HIK196672 HIK262208 HIK327744 HIK393280 HIK458816 HIK524352 HIK589888 HIK655424 HIK720960 HIK786496 HIK852032 HIK917568 HIK983104 HRR61 HRR65600 HRR131136 HRR196672 HRR262208 HRR327744 HRR393280 HRR458816 HRR524352 HRR589888 HRR655424 HRR720960 HRR786496 HRR852032 HRR917568 HRR983104 HRW61 HRW65600 HRW131136 HRW196672 HRW262208 HRW327744 HRW393280 HRW458816 HRW524352 HRW589888 HRW655424 HRW720960 HRW786496 HRW852032 HRW917568 HRW983104 HSB61 HSB65600 HSB131136 HSB196672 HSB262208 HSB327744 HSB393280 HSB458816 HSB524352 HSB589888 HSB655424 HSB720960 HSB786496 HSB852032 HSB917568 HSB983104 HSG61 HSG65600 HSG131136 HSG196672 HSG262208 HSG327744 HSG393280 HSG458816 HSG524352 HSG589888 HSG655424 HSG720960 HSG786496 HSG852032 HSG917568 HSG983104 IBN61 IBN65600 IBN131136 IBN196672 IBN262208 IBN327744 IBN393280 IBN458816 IBN524352 IBN589888 IBN655424 IBN720960 IBN786496 IBN852032 IBN917568 IBN983104 IBS61 IBS65600 IBS131136 IBS196672 IBS262208 IBS327744 IBS393280 IBS458816 IBS524352 IBS589888 IBS655424 IBS720960 IBS786496 IBS852032 IBS917568 IBS983104 IBX61 IBX65600 IBX131136 IBX196672 IBX262208 IBX327744 IBX393280 IBX458816 IBX524352 IBX589888 IBX655424 IBX720960 IBX786496 IBX852032 IBX917568 IBX983104 ICC61 ICC65600 ICC131136 ICC196672 ICC262208 ICC327744 ICC393280 ICC458816 ICC524352 ICC589888 ICC655424 ICC720960 ICC786496 ICC852032 ICC917568 ICC983104 ILJ61 ILJ65600 ILJ131136 ILJ196672 ILJ262208 ILJ327744 ILJ393280 ILJ458816 ILJ524352 ILJ589888 ILJ655424 ILJ720960 ILJ786496 ILJ852032 ILJ917568 ILJ983104 ILO61 ILO65600 ILO131136 ILO196672 ILO262208 ILO327744 ILO393280 ILO458816 ILO524352 ILO589888 ILO655424 ILO720960 ILO786496 ILO852032 ILO917568 ILO983104 ILT61 ILT65600 ILT131136 ILT196672 ILT262208 ILT327744 ILT393280 ILT458816 ILT524352 ILT589888 ILT655424 ILT720960 ILT786496 ILT852032 ILT917568 ILT983104 ILY61 ILY65600 ILY131136 ILY196672 ILY262208 ILY327744 ILY393280 ILY458816 ILY524352 ILY589888 ILY655424 ILY720960 ILY786496 ILY852032 ILY917568 ILY983104 IVF61 IVF65600 IVF131136 IVF196672 IVF262208 IVF327744 IVF393280 IVF458816 IVF524352 IVF589888 IVF655424 IVF720960 IVF786496 IVF852032 IVF917568 IVF983104 IVK61 IVK65600 IVK131136 IVK196672 IVK262208 IVK327744 IVK393280 IVK458816 IVK524352 IVK589888 IVK655424 IVK720960 IVK786496 IVK852032 IVK917568 IVK983104 IVP61 IVP65600 IVP131136 IVP196672 IVP262208 IVP327744 IVP393280 IVP458816 IVP524352 IVP589888 IVP655424 IVP720960 IVP786496 IVP852032 IVP917568 IVP983104 IVU61 IVU65600 IVU131136 IVU196672 IVU262208 IVU327744 IVU393280 IVU458816 IVU524352 IVU589888 IVU655424 IVU720960 IVU786496 IVU852032 IVU917568 IVU983104 JFB61 JFB65600 JFB131136 JFB196672 JFB262208 JFB327744 JFB393280 JFB458816 JFB524352 JFB589888 JFB655424 JFB720960 JFB786496 JFB852032 JFB917568 JFB983104 JFG61 JFG65600 JFG131136 JFG196672 JFG262208 JFG327744 JFG393280 JFG458816 JFG524352 JFG589888 JFG655424 JFG720960 JFG786496 JFG852032 JFG917568 JFG983104 JFL61 JFL65600 JFL131136 JFL196672 JFL262208 JFL327744 JFL393280 JFL458816 JFL524352 JFL589888 JFL655424 JFL720960 JFL786496 JFL852032 JFL917568 JFL983104 JFQ61 JFQ65600 JFQ131136 JFQ196672 JFQ262208 JFQ327744 JFQ393280 JFQ458816 JFQ524352 JFQ589888 JFQ655424 JFQ720960 JFQ786496 JFQ852032 JFQ917568 JFQ983104 JOX61 JOX65600 JOX131136 JOX196672 JOX262208 JOX327744 JOX393280 JOX458816 JOX524352 JOX589888 JOX655424 JOX720960 JOX786496 JOX852032 JOX917568 JOX983104 JPC61 JPC65600 JPC131136 JPC196672 JPC262208 JPC327744 JPC393280 JPC458816 JPC524352 JPC589888 JPC655424 JPC720960 JPC786496 JPC852032 JPC917568 JPC983104 JPH61 JPH65600 JPH131136 JPH196672 JPH262208 JPH327744 JPH393280 JPH458816 JPH524352 JPH589888 JPH655424 JPH720960 JPH786496 JPH852032 JPH917568 JPH983104 JPM61 JPM65600 JPM131136 JPM196672 JPM262208 JPM327744 JPM393280 JPM458816 JPM524352 JPM589888 JPM655424 JPM720960 JPM786496 JPM852032 JPM917568 JPM983104 JYT61 JYT65600 JYT131136 JYT196672 JYT262208 JYT327744 JYT393280 JYT458816 JYT524352 JYT589888 JYT655424 JYT720960 JYT786496 JYT852032 JYT917568 JYT983104 JYY61 JYY65600 JYY131136 JYY196672 JYY262208 JYY327744 JYY393280 JYY458816 JYY524352 JYY589888 JYY655424 JYY720960 JYY786496 JYY852032 JYY917568 JYY983104 JZD61 JZD65600 JZD131136 JZD196672 JZD262208 JZD327744 JZD393280 JZD458816 JZD524352 JZD589888 JZD655424 JZD720960 JZD786496 JZD852032 JZD917568 JZD983104 JZI61 JZI65600 JZI131136 JZI196672 JZI262208 JZI327744 JZI393280 JZI458816 JZI524352 JZI589888 JZI655424 JZI720960 JZI786496 JZI852032 JZI917568 JZI983104 KIP61 KIP65600 KIP131136 KIP196672 KIP262208 KIP327744 KIP393280 KIP458816 KIP524352 KIP589888 KIP655424 KIP720960 KIP786496 KIP852032 KIP917568 KIP983104 KIU61 KIU65600 KIU131136 KIU196672 KIU262208 KIU327744 KIU393280 KIU458816 KIU524352 KIU589888 KIU655424 KIU720960 KIU786496 KIU852032 KIU917568 KIU983104 KIZ61 KIZ65600 KIZ131136 KIZ196672 KIZ262208 KIZ327744 KIZ393280 KIZ458816 KIZ524352 KIZ589888 KIZ655424 KIZ720960 KIZ786496 KIZ852032 KIZ917568 KIZ983104 KJE61 KJE65600 KJE131136 KJE196672 KJE262208 KJE327744 KJE393280 KJE458816 KJE524352 KJE589888 KJE655424 KJE720960 KJE786496 KJE852032 KJE917568 KJE983104 KSL61 KSL65600 KSL131136 KSL196672 KSL262208 KSL327744 KSL393280 KSL458816 KSL524352 KSL589888 KSL655424 KSL720960 KSL786496 KSL852032 KSL917568 KSL983104 KSQ61 KSQ65600 KSQ131136 KSQ196672 KSQ262208 KSQ327744 KSQ393280 KSQ458816 KSQ524352 KSQ589888 KSQ655424 KSQ720960 KSQ786496 KSQ852032 KSQ917568 KSQ983104 KSV61 KSV65600 KSV131136 KSV196672 KSV262208 KSV327744 KSV393280 KSV458816 KSV524352 KSV589888 KSV655424 KSV720960 KSV786496 KSV852032 KSV917568 KSV983104 KTA61 KTA65600 KTA131136 KTA196672 KTA262208 KTA327744 KTA393280 KTA458816 KTA524352 KTA589888 KTA655424 KTA720960 KTA786496 KTA852032 KTA917568 KTA983104 LCH61 LCH65600 LCH131136 LCH196672 LCH262208 LCH327744 LCH393280 LCH458816 LCH524352 LCH589888 LCH655424 LCH720960 LCH786496 LCH852032 LCH917568 LCH983104 LCM61 LCM65600 LCM131136 LCM196672 LCM262208 LCM327744 LCM393280 LCM458816 LCM524352 LCM589888 LCM655424 LCM720960 LCM786496 LCM852032 LCM917568 LCM983104 LCR61 LCR65600 LCR131136 LCR196672 LCR262208 LCR327744 LCR393280 LCR458816 LCR524352 LCR589888 LCR655424 LCR720960 LCR786496 LCR852032 LCR917568 LCR983104 LCW61 LCW65600 LCW131136 LCW196672 LCW262208 LCW327744 LCW393280 LCW458816 LCW524352 LCW589888 LCW655424 LCW720960 LCW786496 LCW852032 LCW917568 LCW983104 LMD61 LMD65600 LMD131136 LMD196672 LMD262208 LMD327744 LMD393280 LMD458816 LMD524352 LMD589888 LMD655424 LMD720960 LMD786496 LMD852032 LMD917568 LMD983104 LMI61 LMI65600 LMI131136 LMI196672 LMI262208 LMI327744 LMI393280 LMI458816 LMI524352 LMI589888 LMI655424 LMI720960 LMI786496 LMI852032 LMI917568 LMI983104 LMN61 LMN65600 LMN131136 LMN196672 LMN262208 LMN327744 LMN393280 LMN458816 LMN524352 LMN589888 LMN655424 LMN720960 LMN786496 LMN852032 LMN917568 LMN983104 LMS61 LMS65600 LMS131136 LMS196672 LMS262208 LMS327744 LMS393280 LMS458816 LMS524352 LMS589888 LMS655424 LMS720960 LMS786496 LMS852032 LMS917568 LMS983104 LVZ61 LVZ65600 LVZ131136 LVZ196672 LVZ262208 LVZ327744 LVZ393280 LVZ458816 LVZ524352 LVZ589888 LVZ655424 LVZ720960 LVZ786496 LVZ852032 LVZ917568 LVZ983104 LWE61 LWE65600 LWE131136 LWE196672 LWE262208 LWE327744 LWE393280 LWE458816 LWE524352 LWE589888 LWE655424 LWE720960 LWE786496 LWE852032 LWE917568 LWE983104 LWJ61 LWJ65600 LWJ131136 LWJ196672 LWJ262208 LWJ327744 LWJ393280 LWJ458816 LWJ524352 LWJ589888 LWJ655424 LWJ720960 LWJ786496 LWJ852032 LWJ917568 LWJ983104 LWO61 LWO65600 LWO131136 LWO196672 LWO262208 LWO327744 LWO393280 LWO458816 LWO524352 LWO589888 LWO655424 LWO720960 LWO786496 LWO852032 LWO917568 LWO983104 MFV61 MFV65600 MFV131136 MFV196672 MFV262208 MFV327744 MFV393280 MFV458816 MFV524352 MFV589888 MFV655424 MFV720960 MFV786496 MFV852032 MFV917568 MFV983104 MGA61 MGA65600 MGA131136 MGA196672 MGA262208 MGA327744 MGA393280 MGA458816 MGA524352 MGA589888 MGA655424 MGA720960 MGA786496 MGA852032 MGA917568 MGA983104 MGF61 MGF65600 MGF131136 MGF196672 MGF262208 MGF327744 MGF393280 MGF458816 MGF524352 MGF589888 MGF655424 MGF720960 MGF786496 MGF852032 MGF917568 MGF983104 MGK61 MGK65600 MGK131136 MGK196672 MGK262208 MGK327744 MGK393280 MGK458816 MGK524352 MGK589888 MGK655424 MGK720960 MGK786496 MGK852032 MGK917568 MGK983104 MPR61 MPR65600 MPR131136 MPR196672 MPR262208 MPR327744 MPR393280 MPR458816 MPR524352 MPR589888 MPR655424 MPR720960 MPR786496 MPR852032 MPR917568 MPR983104 MPW61 MPW65600 MPW131136 MPW196672 MPW262208 MPW327744 MPW393280 MPW458816 MPW524352 MPW589888 MPW655424 MPW720960 MPW786496 MPW852032 MPW917568 MPW983104 MQB61 MQB65600 MQB131136 MQB196672 MQB262208 MQB327744 MQB393280 MQB458816 MQB524352 MQB589888 MQB655424 MQB720960 MQB786496 MQB852032 MQB917568 MQB983104 MQG61 MQG65600 MQG131136 MQG196672 MQG262208 MQG327744 MQG393280 MQG458816 MQG524352 MQG589888 MQG655424 MQG720960 MQG786496 MQG852032 MQG917568 MQG983104 MZN61 MZN65600 MZN131136 MZN196672 MZN262208 MZN327744 MZN393280 MZN458816 MZN524352 MZN589888 MZN655424 MZN720960 MZN786496 MZN852032 MZN917568 MZN983104 MZS61 MZS65600 MZS131136 MZS196672 MZS262208 MZS327744 MZS393280 MZS458816 MZS524352 MZS589888 MZS655424 MZS720960 MZS786496 MZS852032 MZS917568 MZS983104 MZX61 MZX65600 MZX131136 MZX196672 MZX262208 MZX327744 MZX393280 MZX458816 MZX524352 MZX589888 MZX655424 MZX720960 MZX786496 MZX852032 MZX917568 MZX983104 NAC61 NAC65600 NAC131136 NAC196672 NAC262208 NAC327744 NAC393280 NAC458816 NAC524352 NAC589888 NAC655424 NAC720960 NAC786496 NAC852032 NAC917568 NAC983104 NJJ61 NJJ65600 NJJ131136 NJJ196672 NJJ262208 NJJ327744 NJJ393280 NJJ458816 NJJ524352 NJJ589888 NJJ655424 NJJ720960 NJJ786496 NJJ852032 NJJ917568 NJJ983104 NJO61 NJO65600 NJO131136 NJO196672 NJO262208 NJO327744 NJO393280 NJO458816 NJO524352 NJO589888 NJO655424 NJO720960 NJO786496 NJO852032 NJO917568 NJO983104 NJT61 NJT65600 NJT131136 NJT196672 NJT262208 NJT327744 NJT393280 NJT458816 NJT524352 NJT589888 NJT655424 NJT720960 NJT786496 NJT852032 NJT917568 NJT983104 NJY61 NJY65600 NJY131136 NJY196672 NJY262208 NJY327744 NJY393280 NJY458816 NJY524352 NJY589888 NJY655424 NJY720960 NJY786496 NJY852032 NJY917568 NJY983104 NTF61 NTF65600 NTF131136 NTF196672 NTF262208 NTF327744 NTF393280 NTF458816 NTF524352 NTF589888 NTF655424 NTF720960 NTF786496 NTF852032 NTF917568 NTF983104 NTK61 NTK65600 NTK131136 NTK196672 NTK262208 NTK327744 NTK393280 NTK458816 NTK524352 NTK589888 NTK655424 NTK720960 NTK786496 NTK852032 NTK917568 NTK983104 NTP61 NTP65600 NTP131136 NTP196672 NTP262208 NTP327744 NTP393280 NTP458816 NTP524352 NTP589888 NTP655424 NTP720960 NTP786496 NTP852032 NTP917568 NTP983104 NTU61 NTU65600 NTU131136 NTU196672 NTU262208 NTU327744 NTU393280 NTU458816 NTU524352 NTU589888 NTU655424 NTU720960 NTU786496 NTU852032 NTU917568 NTU983104 ODB61 ODB65600 ODB131136 ODB196672 ODB262208 ODB327744 ODB393280 ODB458816 ODB524352 ODB589888 ODB655424 ODB720960 ODB786496 ODB852032 ODB917568 ODB983104 ODG61 ODG65600 ODG131136 ODG196672 ODG262208 ODG327744 ODG393280 ODG458816 ODG524352 ODG589888 ODG655424 ODG720960 ODG786496 ODG852032 ODG917568 ODG983104 ODL61 ODL65600 ODL131136 ODL196672 ODL262208 ODL327744 ODL393280 ODL458816 ODL524352 ODL589888 ODL655424 ODL720960 ODL786496 ODL852032 ODL917568 ODL983104 ODQ61 ODQ65600 ODQ131136 ODQ196672 ODQ262208 ODQ327744 ODQ393280 ODQ458816 ODQ524352 ODQ589888 ODQ655424 ODQ720960 ODQ786496 ODQ852032 ODQ917568 ODQ983104 OMX61 OMX65600 OMX131136 OMX196672 OMX262208 OMX327744 OMX393280 OMX458816 OMX524352 OMX589888 OMX655424 OMX720960 OMX786496 OMX852032 OMX917568 OMX983104 ONC61 ONC65600 ONC131136 ONC196672 ONC262208 ONC327744 ONC393280 ONC458816 ONC524352 ONC589888 ONC655424 ONC720960 ONC786496 ONC852032 ONC917568 ONC983104 ONH61 ONH65600 ONH131136 ONH196672 ONH262208 ONH327744 ONH393280 ONH458816 ONH524352 ONH589888 ONH655424 ONH720960 ONH786496 ONH852032 ONH917568 ONH983104 ONM61 ONM65600 ONM131136 ONM196672 ONM262208 ONM327744 ONM393280 ONM458816 ONM524352 ONM589888 ONM655424 ONM720960 ONM786496 ONM852032 ONM917568 ONM983104 OWT61 OWT65600 OWT131136 OWT196672 OWT262208 OWT327744 OWT393280 OWT458816 OWT524352 OWT589888 OWT655424 OWT720960 OWT786496 OWT852032 OWT917568 OWT983104 OWY61 OWY65600 OWY131136 OWY196672 OWY262208 OWY327744 OWY393280 OWY458816 OWY524352 OWY589888 OWY655424 OWY720960 OWY786496 OWY852032 OWY917568 OWY983104 OXD61 OXD65600 OXD131136 OXD196672 OXD262208 OXD327744 OXD393280 OXD458816 OXD524352 OXD589888 OXD655424 OXD720960 OXD786496 OXD852032 OXD917568 OXD983104 OXI61 OXI65600 OXI131136 OXI196672 OXI262208 OXI327744 OXI393280 OXI458816 OXI524352 OXI589888 OXI655424 OXI720960 OXI786496 OXI852032 OXI917568 OXI983104 PGP61 PGP65600 PGP131136 PGP196672 PGP262208 PGP327744 PGP393280 PGP458816 PGP524352 PGP589888 PGP655424 PGP720960 PGP786496 PGP852032 PGP917568 PGP983104 PGU61 PGU65600 PGU131136 PGU196672 PGU262208 PGU327744 PGU393280 PGU458816 PGU524352 PGU589888 PGU655424 PGU720960 PGU786496 PGU852032 PGU917568 PGU983104 PGZ61 PGZ65600 PGZ131136 PGZ196672 PGZ262208 PGZ327744 PGZ393280 PGZ458816 PGZ524352 PGZ589888 PGZ655424 PGZ720960 PGZ786496 PGZ852032 PGZ917568 PGZ983104 PHE61 PHE65600 PHE131136 PHE196672 PHE262208 PHE327744 PHE393280 PHE458816 PHE524352 PHE589888 PHE655424 PHE720960 PHE786496 PHE852032 PHE917568 PHE983104 PQL61 PQL65600 PQL131136 PQL196672 PQL262208 PQL327744 PQL393280 PQL458816 PQL524352 PQL589888 PQL655424 PQL720960 PQL786496 PQL852032 PQL917568 PQL983104 PQQ61 PQQ65600 PQQ131136 PQQ196672 PQQ262208 PQQ327744 PQQ393280 PQQ458816 PQQ524352 PQQ589888 PQQ655424 PQQ720960 PQQ786496 PQQ852032 PQQ917568 PQQ983104 PQV61 PQV65600 PQV131136 PQV196672 PQV262208 PQV327744 PQV393280 PQV458816 PQV524352 PQV589888 PQV655424 PQV720960 PQV786496 PQV852032 PQV917568 PQV983104 PRA61 PRA65600 PRA131136 PRA196672 PRA262208 PRA327744 PRA393280 PRA458816 PRA524352 PRA589888 PRA655424 PRA720960 PRA786496 PRA852032 PRA917568 PRA983104 QAH61 QAH65600 QAH131136 QAH196672 QAH262208 QAH327744 QAH393280 QAH458816 QAH524352 QAH589888 QAH655424 QAH720960 QAH786496 QAH852032 QAH917568 QAH983104 QAM61 QAM65600 QAM131136 QAM196672 QAM262208 QAM327744 QAM393280 QAM458816 QAM524352 QAM589888 QAM655424 QAM720960 QAM786496 QAM852032 QAM917568 QAM983104 QAR61 QAR65600 QAR131136 QAR196672 QAR262208 QAR327744 QAR393280 QAR458816 QAR524352 QAR589888 QAR655424 QAR720960 QAR786496 QAR852032 QAR917568 QAR983104 QAW61 QAW65600 QAW131136 QAW196672 QAW262208 QAW327744 QAW393280 QAW458816 QAW524352 QAW589888 QAW655424 QAW720960 QAW786496 QAW852032 QAW917568 QAW983104 QKD61 QKD65600 QKD131136 QKD196672 QKD262208 QKD327744 QKD393280 QKD458816 QKD524352 QKD589888 QKD655424 QKD720960 QKD786496 QKD852032 QKD917568 QKD983104 QKI61 QKI65600 QKI131136 QKI196672 QKI262208 QKI327744 QKI393280 QKI458816 QKI524352 QKI589888 QKI655424 QKI720960 QKI786496 QKI852032 QKI917568 QKI983104 QKN61 QKN65600 QKN131136 QKN196672 QKN262208 QKN327744 QKN393280 QKN458816 QKN524352 QKN589888 QKN655424 QKN720960 QKN786496 QKN852032 QKN917568 QKN983104 QKS61 QKS65600 QKS131136 QKS196672 QKS262208 QKS327744 QKS393280 QKS458816 QKS524352 QKS589888 QKS655424 QKS720960 QKS786496 QKS852032 QKS917568 QKS983104 QTZ61 QTZ65600 QTZ131136 QTZ196672 QTZ262208 QTZ327744 QTZ393280 QTZ458816 QTZ524352 QTZ589888 QTZ655424 QTZ720960 QTZ786496 QTZ852032 QTZ917568 QTZ983104 QUE61 QUE65600 QUE131136 QUE196672 QUE262208 QUE327744 QUE393280 QUE458816 QUE524352 QUE589888 QUE655424 QUE720960 QUE786496 QUE852032 QUE917568 QUE983104 QUJ61 QUJ65600 QUJ131136 QUJ196672 QUJ262208 QUJ327744 QUJ393280 QUJ458816 QUJ524352 QUJ589888 QUJ655424 QUJ720960 QUJ786496 QUJ852032 QUJ917568 QUJ983104 QUO61 QUO65600 QUO131136 QUO196672 QUO262208 QUO327744 QUO393280 QUO458816 QUO524352 QUO589888 QUO655424 QUO720960 QUO786496 QUO852032 QUO917568 QUO983104 RDV61 RDV65600 RDV131136 RDV196672 RDV262208 RDV327744 RDV393280 RDV458816 RDV524352 RDV589888 RDV655424 RDV720960 RDV786496 RDV852032 RDV917568 RDV983104 REA61 REA65600 REA131136 REA196672 REA262208 REA327744 REA393280 REA458816 REA524352 REA589888 REA655424 REA720960 REA786496 REA852032 REA917568 REA983104 REF61 REF65600 REF131136 REF196672 REF262208 REF327744 REF393280 REF458816 REF524352 REF589888 REF655424 REF720960 REF786496 REF852032 REF917568 REF983104 REK61 REK65600 REK131136 REK196672 REK262208 REK327744 REK393280 REK458816 REK524352 REK589888 REK655424 REK720960 REK786496 REK852032 REK917568 REK983104 RNR61 RNR65600 RNR131136 RNR196672 RNR262208 RNR327744 RNR393280 RNR458816 RNR524352 RNR589888 RNR655424 RNR720960 RNR786496 RNR852032 RNR917568 RNR983104 RNW61 RNW65600 RNW131136 RNW196672 RNW262208 RNW327744 RNW393280 RNW458816 RNW524352 RNW589888 RNW655424 RNW720960 RNW786496 RNW852032 RNW917568 RNW983104 ROB61 ROB65600 ROB131136 ROB196672 ROB262208 ROB327744 ROB393280 ROB458816 ROB524352 ROB589888 ROB655424 ROB720960 ROB786496 ROB852032 ROB917568 ROB983104 ROG61 ROG65600 ROG131136 ROG196672 ROG262208 ROG327744 ROG393280 ROG458816 ROG524352 ROG589888 ROG655424 ROG720960 ROG786496 ROG852032 ROG917568 ROG983104 RXN61 RXN65600 RXN131136 RXN196672 RXN262208 RXN327744 RXN393280 RXN458816 RXN524352 RXN589888 RXN655424 RXN720960 RXN786496 RXN852032 RXN917568 RXN983104 RXS61 RXS65600 RXS131136 RXS196672 RXS262208 RXS327744 RXS393280 RXS458816 RXS524352 RXS589888 RXS655424 RXS720960 RXS786496 RXS852032 RXS917568 RXS983104 RXX61 RXX65600 RXX131136 RXX196672 RXX262208 RXX327744 RXX393280 RXX458816 RXX524352 RXX589888 RXX655424 RXX720960 RXX786496 RXX852032 RXX917568 RXX983104 RYC61 RYC65600 RYC131136 RYC196672 RYC262208 RYC327744 RYC393280 RYC458816 RYC524352 RYC589888 RYC655424 RYC720960 RYC786496 RYC852032 RYC917568 RYC983104 SHJ61 SHJ65600 SHJ131136 SHJ196672 SHJ262208 SHJ327744 SHJ393280 SHJ458816 SHJ524352 SHJ589888 SHJ655424 SHJ720960 SHJ786496 SHJ852032 SHJ917568 SHJ983104 SHO61 SHO65600 SHO131136 SHO196672 SHO262208 SHO327744 SHO393280 SHO458816 SHO524352 SHO589888 SHO655424 SHO720960 SHO786496 SHO852032 SHO917568 SHO983104 SHT61 SHT65600 SHT131136 SHT196672 SHT262208 SHT327744 SHT393280 SHT458816 SHT524352 SHT589888 SHT655424 SHT720960 SHT786496 SHT852032 SHT917568 SHT983104 SHY61 SHY65600 SHY131136 SHY196672 SHY262208 SHY327744 SHY393280 SHY458816 SHY524352 SHY589888 SHY655424 SHY720960 SHY786496 SHY852032 SHY917568 SHY983104 SRF61 SRF65600 SRF131136 SRF196672 SRF262208 SRF327744 SRF393280 SRF458816 SRF524352 SRF589888 SRF655424 SRF720960 SRF786496 SRF852032 SRF917568 SRF983104 SRK61 SRK65600 SRK131136 SRK196672 SRK262208 SRK327744 SRK393280 SRK458816 SRK524352 SRK589888 SRK655424 SRK720960 SRK786496 SRK852032 SRK917568 SRK983104 SRP61 SRP65600 SRP131136 SRP196672 SRP262208 SRP327744 SRP393280 SRP458816 SRP524352 SRP589888 SRP655424 SRP720960 SRP786496 SRP852032 SRP917568 SRP983104 SRU61 SRU65600 SRU131136 SRU196672 SRU262208 SRU327744 SRU393280 SRU458816 SRU524352 SRU589888 SRU655424 SRU720960 SRU786496 SRU852032 SRU917568 SRU983104 TBB61 TBB65600 TBB131136 TBB196672 TBB262208 TBB327744 TBB393280 TBB458816 TBB524352 TBB589888 TBB655424 TBB720960 TBB786496 TBB852032 TBB917568 TBB983104 TBG61 TBG65600 TBG131136 TBG196672 TBG262208 TBG327744 TBG393280 TBG458816 TBG524352 TBG589888 TBG655424 TBG720960 TBG786496 TBG852032 TBG917568 TBG983104 TBL61 TBL65600 TBL131136 TBL196672 TBL262208 TBL327744 TBL393280 TBL458816 TBL524352 TBL589888 TBL655424 TBL720960 TBL786496 TBL852032 TBL917568 TBL983104 TBQ61 TBQ65600 TBQ131136 TBQ196672 TBQ262208 TBQ327744 TBQ393280 TBQ458816 TBQ524352 TBQ589888 TBQ655424 TBQ720960 TBQ786496 TBQ852032 TBQ917568 TBQ983104 TKX61 TKX65600 TKX131136 TKX196672 TKX262208 TKX327744 TKX393280 TKX458816 TKX524352 TKX589888 TKX655424 TKX720960 TKX786496 TKX852032 TKX917568 TKX983104 TLC61 TLC65600 TLC131136 TLC196672 TLC262208 TLC327744 TLC393280 TLC458816 TLC524352 TLC589888 TLC655424 TLC720960 TLC786496 TLC852032 TLC917568 TLC983104 TLH61 TLH65600 TLH131136 TLH196672 TLH262208 TLH327744 TLH393280 TLH458816 TLH524352 TLH589888 TLH655424 TLH720960 TLH786496 TLH852032 TLH917568 TLH983104 TLM61 TLM65600 TLM131136 TLM196672 TLM262208 TLM327744 TLM393280 TLM458816 TLM524352 TLM589888 TLM655424 TLM720960 TLM786496 TLM852032 TLM917568 TLM983104 TUT61 TUT65600 TUT131136 TUT196672 TUT262208 TUT327744 TUT393280 TUT458816 TUT524352 TUT589888 TUT655424 TUT720960 TUT786496 TUT852032 TUT917568 TUT983104 TUY61 TUY65600 TUY131136 TUY196672 TUY262208 TUY327744 TUY393280 TUY458816 TUY524352 TUY589888 TUY655424 TUY720960 TUY786496 TUY852032 TUY917568 TUY983104 TVD61 TVD65600 TVD131136 TVD196672 TVD262208 TVD327744 TVD393280 TVD458816 TVD524352 TVD589888 TVD655424 TVD720960 TVD786496 TVD852032 TVD917568 TVD983104 TVI61 TVI65600 TVI131136 TVI196672 TVI262208 TVI327744 TVI393280 TVI458816 TVI524352 TVI589888 TVI655424 TVI720960 TVI786496 TVI852032 TVI917568 TVI983104 UEP61 UEP65600 UEP131136 UEP196672 UEP262208 UEP327744 UEP393280 UEP458816 UEP524352 UEP589888 UEP655424 UEP720960 UEP786496 UEP852032 UEP917568 UEP983104 UEU61 UEU65600 UEU131136 UEU196672 UEU262208 UEU327744 UEU393280 UEU458816 UEU524352 UEU589888 UEU655424 UEU720960 UEU786496 UEU852032 UEU917568 UEU983104 UEZ61 UEZ65600 UEZ131136 UEZ196672 UEZ262208 UEZ327744 UEZ393280 UEZ458816 UEZ524352 UEZ589888 UEZ655424 UEZ720960 UEZ786496 UEZ852032 UEZ917568 UEZ983104 UFE61 UFE65600 UFE131136 UFE196672 UFE262208 UFE327744 UFE393280 UFE458816 UFE524352 UFE589888 UFE655424 UFE720960 UFE786496 UFE852032 UFE917568 UFE983104 UOL61 UOL65600 UOL131136 UOL196672 UOL262208 UOL327744 UOL393280 UOL458816 UOL524352 UOL589888 UOL655424 UOL720960 UOL786496 UOL852032 UOL917568 UOL983104 UOQ61 UOQ65600 UOQ131136 UOQ196672 UOQ262208 UOQ327744 UOQ393280 UOQ458816 UOQ524352 UOQ589888 UOQ655424 UOQ720960 UOQ786496 UOQ852032 UOQ917568 UOQ983104 UOV61 UOV65600 UOV131136 UOV196672 UOV262208 UOV327744 UOV393280 UOV458816 UOV524352 UOV589888 UOV655424 UOV720960 UOV786496 UOV852032 UOV917568 UOV983104 UPA61 UPA65600 UPA131136 UPA196672 UPA262208 UPA327744 UPA393280 UPA458816 UPA524352 UPA589888 UPA655424 UPA720960 UPA786496 UPA852032 UPA917568 UPA983104 UYH61 UYH65600 UYH131136 UYH196672 UYH262208 UYH327744 UYH393280 UYH458816 UYH524352 UYH589888 UYH655424 UYH720960 UYH786496 UYH852032 UYH917568 UYH983104 UYM61 UYM65600 UYM131136 UYM196672 UYM262208 UYM327744 UYM393280 UYM458816 UYM524352 UYM589888 UYM655424 UYM720960 UYM786496 UYM852032 UYM917568 UYM983104 UYR61 UYR65600 UYR131136 UYR196672 UYR262208 UYR327744 UYR393280 UYR458816 UYR524352 UYR589888 UYR655424 UYR720960 UYR786496 UYR852032 UYR917568 UYR983104 UYW61 UYW65600 UYW131136 UYW196672 UYW262208 UYW327744 UYW393280 UYW458816 UYW524352 UYW589888 UYW655424 UYW720960 UYW786496 UYW852032 UYW917568 UYW983104 VID61 VID65600 VID131136 VID196672 VID262208 VID327744 VID393280 VID458816 VID524352 VID589888 VID655424 VID720960 VID786496 VID852032 VID917568 VID983104 VII61 VII65600 VII131136 VII196672 VII262208 VII327744 VII393280 VII458816 VII524352 VII589888 VII655424 VII720960 VII786496 VII852032 VII917568 VII983104 VIN61 VIN65600 VIN131136 VIN196672 VIN262208 VIN327744 VIN393280 VIN458816 VIN524352 VIN589888 VIN655424 VIN720960 VIN786496 VIN852032 VIN917568 VIN983104 VIS61 VIS65600 VIS131136 VIS196672 VIS262208 VIS327744 VIS393280 VIS458816 VIS524352 VIS589888 VIS655424 VIS720960 VIS786496 VIS852032 VIS917568 VIS983104 VRZ61 VRZ65600 VRZ131136 VRZ196672 VRZ262208 VRZ327744 VRZ393280 VRZ458816 VRZ524352 VRZ589888 VRZ655424 VRZ720960 VRZ786496 VRZ852032 VRZ917568 VRZ983104 VSE61 VSE65600 VSE131136 VSE196672 VSE262208 VSE327744 VSE393280 VSE458816 VSE524352 VSE589888 VSE655424 VSE720960 VSE786496 VSE852032 VSE917568 VSE983104 VSJ61 VSJ65600 VSJ131136 VSJ196672 VSJ262208 VSJ327744 VSJ393280 VSJ458816 VSJ524352 VSJ589888 VSJ655424 VSJ720960 VSJ786496 VSJ852032 VSJ917568 VSJ983104 VSO61 VSO65600 VSO131136 VSO196672 VSO262208 VSO327744 VSO393280 VSO458816 VSO524352 VSO589888 VSO655424 VSO720960 VSO786496 VSO852032 VSO917568 VSO983104 WBV61 WBV65600 WBV131136 WBV196672 WBV262208 WBV327744 WBV393280 WBV458816 WBV524352 WBV589888 WBV655424 WBV720960 WBV786496 WBV852032 WBV917568 WBV983104 WCA61 WCA65600 WCA131136 WCA196672 WCA262208 WCA327744 WCA393280 WCA458816 WCA524352 WCA589888 WCA655424 WCA720960 WCA786496 WCA852032 WCA917568 WCA983104 WCF61 WCF65600 WCF131136 WCF196672 WCF262208 WCF327744 WCF393280 WCF458816 WCF524352 WCF589888 WCF655424 WCF720960 WCF786496 WCF852032 WCF917568 WCF983104 WCK61 WCK65600 WCK131136 WCK196672 WCK262208 WCK327744 WCK393280 WCK458816 WCK524352 WCK589888 WCK655424 WCK720960 WCK786496 WCK852032 WCK917568 WCK983104 WLR61 WLR65600 WLR131136 WLR196672 WLR262208 WLR327744 WLR393280 WLR458816 WLR524352 WLR589888 WLR655424 WLR720960 WLR786496 WLR852032 WLR917568 WLR983104 WLW61 WLW65600 WLW131136 WLW196672 WLW262208 WLW327744 WLW393280 WLW458816 WLW524352 WLW589888 WLW655424 WLW720960 WLW786496 WLW852032 WLW917568 WLW983104 WMB61 WMB65600 WMB131136 WMB196672 WMB262208 WMB327744 WMB393280 WMB458816 WMB524352 WMB589888 WMB655424 WMB720960 WMB786496 WMB852032 WMB917568 WMB983104 WMG61 WMG65600 WMG131136 WMG196672 WMG262208 WMG327744 WMG393280 WMG458816 WMG524352 WMG589888 WMG655424 WMG720960 WMG786496 WMG852032 WMG917568 WMG983104 WVN61 WVN65600 WVN131136 WVN196672 WVN262208 WVN327744 WVN393280 WVN458816 WVN524352 WVN589888 WVN655424 WVN720960 WVN786496 WVN852032 WVN917568 WVN983104 WVS61 WVS65600 WVS131136 WVS196672 WVS262208 WVS327744 WVS393280 WVS458816 WVS524352 WVS589888 WVS655424 WVS720960 WVS786496 WVS852032 WVS917568 WVS983104 WVX61 WVX65600 WVX131136 WVX196672 WVX262208 WVX327744 WVX393280 WVX458816 WVX524352 WVX589888 WVX655424 WVX720960 WVX786496 WVX852032 WVX917568 WVX983104 WWC61 WWC65600 WWC131136 WWC196672 WWC262208 WWC327744 WWC393280 WWC458816 WWC524352 WWC589888 WWC655424 WWC720960 WWC786496 WWC852032 WWC917568 WWC983104" xr:uid="{00000000-0002-0000-0900-000000000000}"/>
    <dataValidation type="list" allowBlank="1" showInputMessage="1" showErrorMessage="1" sqref="O62:P62 O113:P113" xr:uid="{00000000-0002-0000-0900-000001000000}">
      <formula1>工事届用主要用途</formula1>
    </dataValidation>
    <dataValidation type="list" allowBlank="1" showInputMessage="1" showErrorMessage="1" sqref="O63:P64 O114:P115" xr:uid="{00000000-0002-0000-0900-000002000000}">
      <formula1>工事届用主要用途2</formula1>
    </dataValidation>
    <dataValidation type="list" allowBlank="1" showInputMessage="1" sqref="F116:F117 H67:H68 H70:H77 H79 H81:H82 H84 H102:H107 H120 I49:I50 K51:K53 L120 M49:M50 M107 N100 N104:N106 O67:O68 O70:O77 O79 O81:O82 O84 O102 P103 P120 Q100:Q101 Q116:Q117 R51 R107 T49:T50 T53 T100:T102 U104:U106 V67:V68 V70:V77 V79 V81:V82 V84 W107" xr:uid="{00000000-0002-0000-0900-000003000000}">
      <formula1>"□,☑"</formula1>
    </dataValidation>
  </dataValidations>
  <printOptions horizontalCentered="1"/>
  <pageMargins left="0.78740157480314965" right="0.78740157480314965" top="0.51181102362204722" bottom="0.51181102362204722" header="0.51181102362204722" footer="0.51181102362204722"/>
  <pageSetup paperSize="9" scale="99" fitToHeight="4" orientation="portrait" blackAndWhite="1" horizontalDpi="300" verticalDpi="300" r:id="rId1"/>
  <rowBreaks count="3" manualBreakCount="3">
    <brk id="43" max="27" man="1"/>
    <brk id="96" max="27" man="1"/>
    <brk id="111" max="27" man="1"/>
  </rowBreaks>
  <legacyDrawing r:id="rId2"/>
  <extLst>
    <ext xmlns:x14="http://schemas.microsoft.com/office/spreadsheetml/2009/9/main" uri="{CCE6A557-97BC-4b89-ADB6-D9C93CAAB3DF}">
      <x14:dataValidations xmlns:xm="http://schemas.microsoft.com/office/excel/2006/main" count="1">
        <x14:dataValidation type="list" showInputMessage="1" showErrorMessage="1" xr:uid="{0583D31E-C04F-49F1-974A-CB13BAC53386}">
          <x14:formula1>
            <xm:f>"　,○"</xm:f>
          </x14:formula1>
          <xm:sqref>SRG983143 JD68:JD69 SZ68:SZ69 ACV68:ACV69 AMR68:AMR69 AWN68:AWN69 BGJ68:BGJ69 BQF68:BQF69 CAB68:CAB69 CJX68:CJX69 CTT68:CTT69 DDP68:DDP69 DNL68:DNL69 DXH68:DXH69 EHD68:EHD69 EQZ68:EQZ69 FAV68:FAV69 FKR68:FKR69 FUN68:FUN69 GEJ68:GEJ69 GOF68:GOF69 GYB68:GYB69 HHX68:HHX69 HRT68:HRT69 IBP68:IBP69 ILL68:ILL69 IVH68:IVH69 JFD68:JFD69 JOZ68:JOZ69 JYV68:JYV69 KIR68:KIR69 KSN68:KSN69 LCJ68:LCJ69 LMF68:LMF69 LWB68:LWB69 MFX68:MFX69 MPT68:MPT69 MZP68:MZP69 NJL68:NJL69 NTH68:NTH69 ODD68:ODD69 OMZ68:OMZ69 OWV68:OWV69 PGR68:PGR69 PQN68:PQN69 QAJ68:QAJ69 QKF68:QKF69 QUB68:QUB69 RDX68:RDX69 RNT68:RNT69 RXP68:RXP69 SHL68:SHL69 SRH68:SRH69 TBD68:TBD69 TKZ68:TKZ69 TUV68:TUV69 UER68:UER69 UON68:UON69 UYJ68:UYJ69 VIF68:VIF69 VSB68:VSB69 WBX68:WBX69 WLT68:WLT69 WVP68:WVP69 H65607:H65608 JD65607:JD65608 SZ65607:SZ65608 ACV65607:ACV65608 AMR65607:AMR65608 AWN65607:AWN65608 BGJ65607:BGJ65608 BQF65607:BQF65608 CAB65607:CAB65608 CJX65607:CJX65608 CTT65607:CTT65608 DDP65607:DDP65608 DNL65607:DNL65608 DXH65607:DXH65608 EHD65607:EHD65608 EQZ65607:EQZ65608 FAV65607:FAV65608 FKR65607:FKR65608 FUN65607:FUN65608 GEJ65607:GEJ65608 GOF65607:GOF65608 GYB65607:GYB65608 HHX65607:HHX65608 HRT65607:HRT65608 IBP65607:IBP65608 ILL65607:ILL65608 IVH65607:IVH65608 JFD65607:JFD65608 JOZ65607:JOZ65608 JYV65607:JYV65608 KIR65607:KIR65608 KSN65607:KSN65608 LCJ65607:LCJ65608 LMF65607:LMF65608 LWB65607:LWB65608 MFX65607:MFX65608 MPT65607:MPT65608 MZP65607:MZP65608 NJL65607:NJL65608 NTH65607:NTH65608 ODD65607:ODD65608 OMZ65607:OMZ65608 OWV65607:OWV65608 PGR65607:PGR65608 PQN65607:PQN65608 QAJ65607:QAJ65608 QKF65607:QKF65608 QUB65607:QUB65608 RDX65607:RDX65608 RNT65607:RNT65608 RXP65607:RXP65608 SHL65607:SHL65608 SRH65607:SRH65608 TBD65607:TBD65608 TKZ65607:TKZ65608 TUV65607:TUV65608 UER65607:UER65608 UON65607:UON65608 UYJ65607:UYJ65608 VIF65607:VIF65608 VSB65607:VSB65608 WBX65607:WBX65608 WLT65607:WLT65608 WVP65607:WVP65608 H131143:H131144 JD131143:JD131144 SZ131143:SZ131144 ACV131143:ACV131144 AMR131143:AMR131144 AWN131143:AWN131144 BGJ131143:BGJ131144 BQF131143:BQF131144 CAB131143:CAB131144 CJX131143:CJX131144 CTT131143:CTT131144 DDP131143:DDP131144 DNL131143:DNL131144 DXH131143:DXH131144 EHD131143:EHD131144 EQZ131143:EQZ131144 FAV131143:FAV131144 FKR131143:FKR131144 FUN131143:FUN131144 GEJ131143:GEJ131144 GOF131143:GOF131144 GYB131143:GYB131144 HHX131143:HHX131144 HRT131143:HRT131144 IBP131143:IBP131144 ILL131143:ILL131144 IVH131143:IVH131144 JFD131143:JFD131144 JOZ131143:JOZ131144 JYV131143:JYV131144 KIR131143:KIR131144 KSN131143:KSN131144 LCJ131143:LCJ131144 LMF131143:LMF131144 LWB131143:LWB131144 MFX131143:MFX131144 MPT131143:MPT131144 MZP131143:MZP131144 NJL131143:NJL131144 NTH131143:NTH131144 ODD131143:ODD131144 OMZ131143:OMZ131144 OWV131143:OWV131144 PGR131143:PGR131144 PQN131143:PQN131144 QAJ131143:QAJ131144 QKF131143:QKF131144 QUB131143:QUB131144 RDX131143:RDX131144 RNT131143:RNT131144 RXP131143:RXP131144 SHL131143:SHL131144 SRH131143:SRH131144 TBD131143:TBD131144 TKZ131143:TKZ131144 TUV131143:TUV131144 UER131143:UER131144 UON131143:UON131144 UYJ131143:UYJ131144 VIF131143:VIF131144 VSB131143:VSB131144 WBX131143:WBX131144 WLT131143:WLT131144 WVP131143:WVP131144 H196679:H196680 JD196679:JD196680 SZ196679:SZ196680 ACV196679:ACV196680 AMR196679:AMR196680 AWN196679:AWN196680 BGJ196679:BGJ196680 BQF196679:BQF196680 CAB196679:CAB196680 CJX196679:CJX196680 CTT196679:CTT196680 DDP196679:DDP196680 DNL196679:DNL196680 DXH196679:DXH196680 EHD196679:EHD196680 EQZ196679:EQZ196680 FAV196679:FAV196680 FKR196679:FKR196680 FUN196679:FUN196680 GEJ196679:GEJ196680 GOF196679:GOF196680 GYB196679:GYB196680 HHX196679:HHX196680 HRT196679:HRT196680 IBP196679:IBP196680 ILL196679:ILL196680 IVH196679:IVH196680 JFD196679:JFD196680 JOZ196679:JOZ196680 JYV196679:JYV196680 KIR196679:KIR196680 KSN196679:KSN196680 LCJ196679:LCJ196680 LMF196679:LMF196680 LWB196679:LWB196680 MFX196679:MFX196680 MPT196679:MPT196680 MZP196679:MZP196680 NJL196679:NJL196680 NTH196679:NTH196680 ODD196679:ODD196680 OMZ196679:OMZ196680 OWV196679:OWV196680 PGR196679:PGR196680 PQN196679:PQN196680 QAJ196679:QAJ196680 QKF196679:QKF196680 QUB196679:QUB196680 RDX196679:RDX196680 RNT196679:RNT196680 RXP196679:RXP196680 SHL196679:SHL196680 SRH196679:SRH196680 TBD196679:TBD196680 TKZ196679:TKZ196680 TUV196679:TUV196680 UER196679:UER196680 UON196679:UON196680 UYJ196679:UYJ196680 VIF196679:VIF196680 VSB196679:VSB196680 WBX196679:WBX196680 WLT196679:WLT196680 WVP196679:WVP196680 H262215:H262216 JD262215:JD262216 SZ262215:SZ262216 ACV262215:ACV262216 AMR262215:AMR262216 AWN262215:AWN262216 BGJ262215:BGJ262216 BQF262215:BQF262216 CAB262215:CAB262216 CJX262215:CJX262216 CTT262215:CTT262216 DDP262215:DDP262216 DNL262215:DNL262216 DXH262215:DXH262216 EHD262215:EHD262216 EQZ262215:EQZ262216 FAV262215:FAV262216 FKR262215:FKR262216 FUN262215:FUN262216 GEJ262215:GEJ262216 GOF262215:GOF262216 GYB262215:GYB262216 HHX262215:HHX262216 HRT262215:HRT262216 IBP262215:IBP262216 ILL262215:ILL262216 IVH262215:IVH262216 JFD262215:JFD262216 JOZ262215:JOZ262216 JYV262215:JYV262216 KIR262215:KIR262216 KSN262215:KSN262216 LCJ262215:LCJ262216 LMF262215:LMF262216 LWB262215:LWB262216 MFX262215:MFX262216 MPT262215:MPT262216 MZP262215:MZP262216 NJL262215:NJL262216 NTH262215:NTH262216 ODD262215:ODD262216 OMZ262215:OMZ262216 OWV262215:OWV262216 PGR262215:PGR262216 PQN262215:PQN262216 QAJ262215:QAJ262216 QKF262215:QKF262216 QUB262215:QUB262216 RDX262215:RDX262216 RNT262215:RNT262216 RXP262215:RXP262216 SHL262215:SHL262216 SRH262215:SRH262216 TBD262215:TBD262216 TKZ262215:TKZ262216 TUV262215:TUV262216 UER262215:UER262216 UON262215:UON262216 UYJ262215:UYJ262216 VIF262215:VIF262216 VSB262215:VSB262216 WBX262215:WBX262216 WLT262215:WLT262216 WVP262215:WVP262216 H327751:H327752 JD327751:JD327752 SZ327751:SZ327752 ACV327751:ACV327752 AMR327751:AMR327752 AWN327751:AWN327752 BGJ327751:BGJ327752 BQF327751:BQF327752 CAB327751:CAB327752 CJX327751:CJX327752 CTT327751:CTT327752 DDP327751:DDP327752 DNL327751:DNL327752 DXH327751:DXH327752 EHD327751:EHD327752 EQZ327751:EQZ327752 FAV327751:FAV327752 FKR327751:FKR327752 FUN327751:FUN327752 GEJ327751:GEJ327752 GOF327751:GOF327752 GYB327751:GYB327752 HHX327751:HHX327752 HRT327751:HRT327752 IBP327751:IBP327752 ILL327751:ILL327752 IVH327751:IVH327752 JFD327751:JFD327752 JOZ327751:JOZ327752 JYV327751:JYV327752 KIR327751:KIR327752 KSN327751:KSN327752 LCJ327751:LCJ327752 LMF327751:LMF327752 LWB327751:LWB327752 MFX327751:MFX327752 MPT327751:MPT327752 MZP327751:MZP327752 NJL327751:NJL327752 NTH327751:NTH327752 ODD327751:ODD327752 OMZ327751:OMZ327752 OWV327751:OWV327752 PGR327751:PGR327752 PQN327751:PQN327752 QAJ327751:QAJ327752 QKF327751:QKF327752 QUB327751:QUB327752 RDX327751:RDX327752 RNT327751:RNT327752 RXP327751:RXP327752 SHL327751:SHL327752 SRH327751:SRH327752 TBD327751:TBD327752 TKZ327751:TKZ327752 TUV327751:TUV327752 UER327751:UER327752 UON327751:UON327752 UYJ327751:UYJ327752 VIF327751:VIF327752 VSB327751:VSB327752 WBX327751:WBX327752 WLT327751:WLT327752 WVP327751:WVP327752 H393287:H393288 JD393287:JD393288 SZ393287:SZ393288 ACV393287:ACV393288 AMR393287:AMR393288 AWN393287:AWN393288 BGJ393287:BGJ393288 BQF393287:BQF393288 CAB393287:CAB393288 CJX393287:CJX393288 CTT393287:CTT393288 DDP393287:DDP393288 DNL393287:DNL393288 DXH393287:DXH393288 EHD393287:EHD393288 EQZ393287:EQZ393288 FAV393287:FAV393288 FKR393287:FKR393288 FUN393287:FUN393288 GEJ393287:GEJ393288 GOF393287:GOF393288 GYB393287:GYB393288 HHX393287:HHX393288 HRT393287:HRT393288 IBP393287:IBP393288 ILL393287:ILL393288 IVH393287:IVH393288 JFD393287:JFD393288 JOZ393287:JOZ393288 JYV393287:JYV393288 KIR393287:KIR393288 KSN393287:KSN393288 LCJ393287:LCJ393288 LMF393287:LMF393288 LWB393287:LWB393288 MFX393287:MFX393288 MPT393287:MPT393288 MZP393287:MZP393288 NJL393287:NJL393288 NTH393287:NTH393288 ODD393287:ODD393288 OMZ393287:OMZ393288 OWV393287:OWV393288 PGR393287:PGR393288 PQN393287:PQN393288 QAJ393287:QAJ393288 QKF393287:QKF393288 QUB393287:QUB393288 RDX393287:RDX393288 RNT393287:RNT393288 RXP393287:RXP393288 SHL393287:SHL393288 SRH393287:SRH393288 TBD393287:TBD393288 TKZ393287:TKZ393288 TUV393287:TUV393288 UER393287:UER393288 UON393287:UON393288 UYJ393287:UYJ393288 VIF393287:VIF393288 VSB393287:VSB393288 WBX393287:WBX393288 WLT393287:WLT393288 WVP393287:WVP393288 H458823:H458824 JD458823:JD458824 SZ458823:SZ458824 ACV458823:ACV458824 AMR458823:AMR458824 AWN458823:AWN458824 BGJ458823:BGJ458824 BQF458823:BQF458824 CAB458823:CAB458824 CJX458823:CJX458824 CTT458823:CTT458824 DDP458823:DDP458824 DNL458823:DNL458824 DXH458823:DXH458824 EHD458823:EHD458824 EQZ458823:EQZ458824 FAV458823:FAV458824 FKR458823:FKR458824 FUN458823:FUN458824 GEJ458823:GEJ458824 GOF458823:GOF458824 GYB458823:GYB458824 HHX458823:HHX458824 HRT458823:HRT458824 IBP458823:IBP458824 ILL458823:ILL458824 IVH458823:IVH458824 JFD458823:JFD458824 JOZ458823:JOZ458824 JYV458823:JYV458824 KIR458823:KIR458824 KSN458823:KSN458824 LCJ458823:LCJ458824 LMF458823:LMF458824 LWB458823:LWB458824 MFX458823:MFX458824 MPT458823:MPT458824 MZP458823:MZP458824 NJL458823:NJL458824 NTH458823:NTH458824 ODD458823:ODD458824 OMZ458823:OMZ458824 OWV458823:OWV458824 PGR458823:PGR458824 PQN458823:PQN458824 QAJ458823:QAJ458824 QKF458823:QKF458824 QUB458823:QUB458824 RDX458823:RDX458824 RNT458823:RNT458824 RXP458823:RXP458824 SHL458823:SHL458824 SRH458823:SRH458824 TBD458823:TBD458824 TKZ458823:TKZ458824 TUV458823:TUV458824 UER458823:UER458824 UON458823:UON458824 UYJ458823:UYJ458824 VIF458823:VIF458824 VSB458823:VSB458824 WBX458823:WBX458824 WLT458823:WLT458824 WVP458823:WVP458824 H524359:H524360 JD524359:JD524360 SZ524359:SZ524360 ACV524359:ACV524360 AMR524359:AMR524360 AWN524359:AWN524360 BGJ524359:BGJ524360 BQF524359:BQF524360 CAB524359:CAB524360 CJX524359:CJX524360 CTT524359:CTT524360 DDP524359:DDP524360 DNL524359:DNL524360 DXH524359:DXH524360 EHD524359:EHD524360 EQZ524359:EQZ524360 FAV524359:FAV524360 FKR524359:FKR524360 FUN524359:FUN524360 GEJ524359:GEJ524360 GOF524359:GOF524360 GYB524359:GYB524360 HHX524359:HHX524360 HRT524359:HRT524360 IBP524359:IBP524360 ILL524359:ILL524360 IVH524359:IVH524360 JFD524359:JFD524360 JOZ524359:JOZ524360 JYV524359:JYV524360 KIR524359:KIR524360 KSN524359:KSN524360 LCJ524359:LCJ524360 LMF524359:LMF524360 LWB524359:LWB524360 MFX524359:MFX524360 MPT524359:MPT524360 MZP524359:MZP524360 NJL524359:NJL524360 NTH524359:NTH524360 ODD524359:ODD524360 OMZ524359:OMZ524360 OWV524359:OWV524360 PGR524359:PGR524360 PQN524359:PQN524360 QAJ524359:QAJ524360 QKF524359:QKF524360 QUB524359:QUB524360 RDX524359:RDX524360 RNT524359:RNT524360 RXP524359:RXP524360 SHL524359:SHL524360 SRH524359:SRH524360 TBD524359:TBD524360 TKZ524359:TKZ524360 TUV524359:TUV524360 UER524359:UER524360 UON524359:UON524360 UYJ524359:UYJ524360 VIF524359:VIF524360 VSB524359:VSB524360 WBX524359:WBX524360 WLT524359:WLT524360 WVP524359:WVP524360 H589895:H589896 JD589895:JD589896 SZ589895:SZ589896 ACV589895:ACV589896 AMR589895:AMR589896 AWN589895:AWN589896 BGJ589895:BGJ589896 BQF589895:BQF589896 CAB589895:CAB589896 CJX589895:CJX589896 CTT589895:CTT589896 DDP589895:DDP589896 DNL589895:DNL589896 DXH589895:DXH589896 EHD589895:EHD589896 EQZ589895:EQZ589896 FAV589895:FAV589896 FKR589895:FKR589896 FUN589895:FUN589896 GEJ589895:GEJ589896 GOF589895:GOF589896 GYB589895:GYB589896 HHX589895:HHX589896 HRT589895:HRT589896 IBP589895:IBP589896 ILL589895:ILL589896 IVH589895:IVH589896 JFD589895:JFD589896 JOZ589895:JOZ589896 JYV589895:JYV589896 KIR589895:KIR589896 KSN589895:KSN589896 LCJ589895:LCJ589896 LMF589895:LMF589896 LWB589895:LWB589896 MFX589895:MFX589896 MPT589895:MPT589896 MZP589895:MZP589896 NJL589895:NJL589896 NTH589895:NTH589896 ODD589895:ODD589896 OMZ589895:OMZ589896 OWV589895:OWV589896 PGR589895:PGR589896 PQN589895:PQN589896 QAJ589895:QAJ589896 QKF589895:QKF589896 QUB589895:QUB589896 RDX589895:RDX589896 RNT589895:RNT589896 RXP589895:RXP589896 SHL589895:SHL589896 SRH589895:SRH589896 TBD589895:TBD589896 TKZ589895:TKZ589896 TUV589895:TUV589896 UER589895:UER589896 UON589895:UON589896 UYJ589895:UYJ589896 VIF589895:VIF589896 VSB589895:VSB589896 WBX589895:WBX589896 WLT589895:WLT589896 WVP589895:WVP589896 H655431:H655432 JD655431:JD655432 SZ655431:SZ655432 ACV655431:ACV655432 AMR655431:AMR655432 AWN655431:AWN655432 BGJ655431:BGJ655432 BQF655431:BQF655432 CAB655431:CAB655432 CJX655431:CJX655432 CTT655431:CTT655432 DDP655431:DDP655432 DNL655431:DNL655432 DXH655431:DXH655432 EHD655431:EHD655432 EQZ655431:EQZ655432 FAV655431:FAV655432 FKR655431:FKR655432 FUN655431:FUN655432 GEJ655431:GEJ655432 GOF655431:GOF655432 GYB655431:GYB655432 HHX655431:HHX655432 HRT655431:HRT655432 IBP655431:IBP655432 ILL655431:ILL655432 IVH655431:IVH655432 JFD655431:JFD655432 JOZ655431:JOZ655432 JYV655431:JYV655432 KIR655431:KIR655432 KSN655431:KSN655432 LCJ655431:LCJ655432 LMF655431:LMF655432 LWB655431:LWB655432 MFX655431:MFX655432 MPT655431:MPT655432 MZP655431:MZP655432 NJL655431:NJL655432 NTH655431:NTH655432 ODD655431:ODD655432 OMZ655431:OMZ655432 OWV655431:OWV655432 PGR655431:PGR655432 PQN655431:PQN655432 QAJ655431:QAJ655432 QKF655431:QKF655432 QUB655431:QUB655432 RDX655431:RDX655432 RNT655431:RNT655432 RXP655431:RXP655432 SHL655431:SHL655432 SRH655431:SRH655432 TBD655431:TBD655432 TKZ655431:TKZ655432 TUV655431:TUV655432 UER655431:UER655432 UON655431:UON655432 UYJ655431:UYJ655432 VIF655431:VIF655432 VSB655431:VSB655432 WBX655431:WBX655432 WLT655431:WLT655432 WVP655431:WVP655432 H720967:H720968 JD720967:JD720968 SZ720967:SZ720968 ACV720967:ACV720968 AMR720967:AMR720968 AWN720967:AWN720968 BGJ720967:BGJ720968 BQF720967:BQF720968 CAB720967:CAB720968 CJX720967:CJX720968 CTT720967:CTT720968 DDP720967:DDP720968 DNL720967:DNL720968 DXH720967:DXH720968 EHD720967:EHD720968 EQZ720967:EQZ720968 FAV720967:FAV720968 FKR720967:FKR720968 FUN720967:FUN720968 GEJ720967:GEJ720968 GOF720967:GOF720968 GYB720967:GYB720968 HHX720967:HHX720968 HRT720967:HRT720968 IBP720967:IBP720968 ILL720967:ILL720968 IVH720967:IVH720968 JFD720967:JFD720968 JOZ720967:JOZ720968 JYV720967:JYV720968 KIR720967:KIR720968 KSN720967:KSN720968 LCJ720967:LCJ720968 LMF720967:LMF720968 LWB720967:LWB720968 MFX720967:MFX720968 MPT720967:MPT720968 MZP720967:MZP720968 NJL720967:NJL720968 NTH720967:NTH720968 ODD720967:ODD720968 OMZ720967:OMZ720968 OWV720967:OWV720968 PGR720967:PGR720968 PQN720967:PQN720968 QAJ720967:QAJ720968 QKF720967:QKF720968 QUB720967:QUB720968 RDX720967:RDX720968 RNT720967:RNT720968 RXP720967:RXP720968 SHL720967:SHL720968 SRH720967:SRH720968 TBD720967:TBD720968 TKZ720967:TKZ720968 TUV720967:TUV720968 UER720967:UER720968 UON720967:UON720968 UYJ720967:UYJ720968 VIF720967:VIF720968 VSB720967:VSB720968 WBX720967:WBX720968 WLT720967:WLT720968 WVP720967:WVP720968 H786503:H786504 JD786503:JD786504 SZ786503:SZ786504 ACV786503:ACV786504 AMR786503:AMR786504 AWN786503:AWN786504 BGJ786503:BGJ786504 BQF786503:BQF786504 CAB786503:CAB786504 CJX786503:CJX786504 CTT786503:CTT786504 DDP786503:DDP786504 DNL786503:DNL786504 DXH786503:DXH786504 EHD786503:EHD786504 EQZ786503:EQZ786504 FAV786503:FAV786504 FKR786503:FKR786504 FUN786503:FUN786504 GEJ786503:GEJ786504 GOF786503:GOF786504 GYB786503:GYB786504 HHX786503:HHX786504 HRT786503:HRT786504 IBP786503:IBP786504 ILL786503:ILL786504 IVH786503:IVH786504 JFD786503:JFD786504 JOZ786503:JOZ786504 JYV786503:JYV786504 KIR786503:KIR786504 KSN786503:KSN786504 LCJ786503:LCJ786504 LMF786503:LMF786504 LWB786503:LWB786504 MFX786503:MFX786504 MPT786503:MPT786504 MZP786503:MZP786504 NJL786503:NJL786504 NTH786503:NTH786504 ODD786503:ODD786504 OMZ786503:OMZ786504 OWV786503:OWV786504 PGR786503:PGR786504 PQN786503:PQN786504 QAJ786503:QAJ786504 QKF786503:QKF786504 QUB786503:QUB786504 RDX786503:RDX786504 RNT786503:RNT786504 RXP786503:RXP786504 SHL786503:SHL786504 SRH786503:SRH786504 TBD786503:TBD786504 TKZ786503:TKZ786504 TUV786503:TUV786504 UER786503:UER786504 UON786503:UON786504 UYJ786503:UYJ786504 VIF786503:VIF786504 VSB786503:VSB786504 WBX786503:WBX786504 WLT786503:WLT786504 WVP786503:WVP786504 H852039:H852040 JD852039:JD852040 SZ852039:SZ852040 ACV852039:ACV852040 AMR852039:AMR852040 AWN852039:AWN852040 BGJ852039:BGJ852040 BQF852039:BQF852040 CAB852039:CAB852040 CJX852039:CJX852040 CTT852039:CTT852040 DDP852039:DDP852040 DNL852039:DNL852040 DXH852039:DXH852040 EHD852039:EHD852040 EQZ852039:EQZ852040 FAV852039:FAV852040 FKR852039:FKR852040 FUN852039:FUN852040 GEJ852039:GEJ852040 GOF852039:GOF852040 GYB852039:GYB852040 HHX852039:HHX852040 HRT852039:HRT852040 IBP852039:IBP852040 ILL852039:ILL852040 IVH852039:IVH852040 JFD852039:JFD852040 JOZ852039:JOZ852040 JYV852039:JYV852040 KIR852039:KIR852040 KSN852039:KSN852040 LCJ852039:LCJ852040 LMF852039:LMF852040 LWB852039:LWB852040 MFX852039:MFX852040 MPT852039:MPT852040 MZP852039:MZP852040 NJL852039:NJL852040 NTH852039:NTH852040 ODD852039:ODD852040 OMZ852039:OMZ852040 OWV852039:OWV852040 PGR852039:PGR852040 PQN852039:PQN852040 QAJ852039:QAJ852040 QKF852039:QKF852040 QUB852039:QUB852040 RDX852039:RDX852040 RNT852039:RNT852040 RXP852039:RXP852040 SHL852039:SHL852040 SRH852039:SRH852040 TBD852039:TBD852040 TKZ852039:TKZ852040 TUV852039:TUV852040 UER852039:UER852040 UON852039:UON852040 UYJ852039:UYJ852040 VIF852039:VIF852040 VSB852039:VSB852040 WBX852039:WBX852040 WLT852039:WLT852040 WVP852039:WVP852040 H917575:H917576 JD917575:JD917576 SZ917575:SZ917576 ACV917575:ACV917576 AMR917575:AMR917576 AWN917575:AWN917576 BGJ917575:BGJ917576 BQF917575:BQF917576 CAB917575:CAB917576 CJX917575:CJX917576 CTT917575:CTT917576 DDP917575:DDP917576 DNL917575:DNL917576 DXH917575:DXH917576 EHD917575:EHD917576 EQZ917575:EQZ917576 FAV917575:FAV917576 FKR917575:FKR917576 FUN917575:FUN917576 GEJ917575:GEJ917576 GOF917575:GOF917576 GYB917575:GYB917576 HHX917575:HHX917576 HRT917575:HRT917576 IBP917575:IBP917576 ILL917575:ILL917576 IVH917575:IVH917576 JFD917575:JFD917576 JOZ917575:JOZ917576 JYV917575:JYV917576 KIR917575:KIR917576 KSN917575:KSN917576 LCJ917575:LCJ917576 LMF917575:LMF917576 LWB917575:LWB917576 MFX917575:MFX917576 MPT917575:MPT917576 MZP917575:MZP917576 NJL917575:NJL917576 NTH917575:NTH917576 ODD917575:ODD917576 OMZ917575:OMZ917576 OWV917575:OWV917576 PGR917575:PGR917576 PQN917575:PQN917576 QAJ917575:QAJ917576 QKF917575:QKF917576 QUB917575:QUB917576 RDX917575:RDX917576 RNT917575:RNT917576 RXP917575:RXP917576 SHL917575:SHL917576 SRH917575:SRH917576 TBD917575:TBD917576 TKZ917575:TKZ917576 TUV917575:TUV917576 UER917575:UER917576 UON917575:UON917576 UYJ917575:UYJ917576 VIF917575:VIF917576 VSB917575:VSB917576 WBX917575:WBX917576 WLT917575:WLT917576 WVP917575:WVP917576 H983111:H983112 JD983111:JD983112 SZ983111:SZ983112 ACV983111:ACV983112 AMR983111:AMR983112 AWN983111:AWN983112 BGJ983111:BGJ983112 BQF983111:BQF983112 CAB983111:CAB983112 CJX983111:CJX983112 CTT983111:CTT983112 DDP983111:DDP983112 DNL983111:DNL983112 DXH983111:DXH983112 EHD983111:EHD983112 EQZ983111:EQZ983112 FAV983111:FAV983112 FKR983111:FKR983112 FUN983111:FUN983112 GEJ983111:GEJ983112 GOF983111:GOF983112 GYB983111:GYB983112 HHX983111:HHX983112 HRT983111:HRT983112 IBP983111:IBP983112 ILL983111:ILL983112 IVH983111:IVH983112 JFD983111:JFD983112 JOZ983111:JOZ983112 JYV983111:JYV983112 KIR983111:KIR983112 KSN983111:KSN983112 LCJ983111:LCJ983112 LMF983111:LMF983112 LWB983111:LWB983112 MFX983111:MFX983112 MPT983111:MPT983112 MZP983111:MZP983112 NJL983111:NJL983112 NTH983111:NTH983112 ODD983111:ODD983112 OMZ983111:OMZ983112 OWV983111:OWV983112 PGR983111:PGR983112 PQN983111:PQN983112 QAJ983111:QAJ983112 QKF983111:QKF983112 QUB983111:QUB983112 RDX983111:RDX983112 RNT983111:RNT983112 RXP983111:RXP983112 SHL983111:SHL983112 SRH983111:SRH983112 TBD983111:TBD983112 TKZ983111:TKZ983112 TUV983111:TUV983112 UER983111:UER983112 UON983111:UON983112 UYJ983111:UYJ983112 VIF983111:VIF983112 VSB983111:VSB983112 WBX983111:WBX983112 WLT983111:WLT983112 WVP983111:WVP983112 JB105:JB106 SX105:SX106 ACT105:ACT106 AMP105:AMP106 AWL105:AWL106 BGH105:BGH106 BQD105:BQD106 BZZ105:BZZ106 CJV105:CJV106 CTR105:CTR106 DDN105:DDN106 DNJ105:DNJ106 DXF105:DXF106 EHB105:EHB106 EQX105:EQX106 FAT105:FAT106 FKP105:FKP106 FUL105:FUL106 GEH105:GEH106 GOD105:GOD106 GXZ105:GXZ106 HHV105:HHV106 HRR105:HRR106 IBN105:IBN106 ILJ105:ILJ106 IVF105:IVF106 JFB105:JFB106 JOX105:JOX106 JYT105:JYT106 KIP105:KIP106 KSL105:KSL106 LCH105:LCH106 LMD105:LMD106 LVZ105:LVZ106 MFV105:MFV106 MPR105:MPR106 MZN105:MZN106 NJJ105:NJJ106 NTF105:NTF106 ODB105:ODB106 OMX105:OMX106 OWT105:OWT106 PGP105:PGP106 PQL105:PQL106 QAH105:QAH106 QKD105:QKD106 QTZ105:QTZ106 RDV105:RDV106 RNR105:RNR106 RXN105:RXN106 SHJ105:SHJ106 SRF105:SRF106 TBB105:TBB106 TKX105:TKX106 TUT105:TUT106 UEP105:UEP106 UOL105:UOL106 UYH105:UYH106 VID105:VID106 VRZ105:VRZ106 WBV105:WBV106 WLR105:WLR106 WVN105:WVN106 F65640:F65642 JB65640:JB65642 SX65640:SX65642 ACT65640:ACT65642 AMP65640:AMP65642 AWL65640:AWL65642 BGH65640:BGH65642 BQD65640:BQD65642 BZZ65640:BZZ65642 CJV65640:CJV65642 CTR65640:CTR65642 DDN65640:DDN65642 DNJ65640:DNJ65642 DXF65640:DXF65642 EHB65640:EHB65642 EQX65640:EQX65642 FAT65640:FAT65642 FKP65640:FKP65642 FUL65640:FUL65642 GEH65640:GEH65642 GOD65640:GOD65642 GXZ65640:GXZ65642 HHV65640:HHV65642 HRR65640:HRR65642 IBN65640:IBN65642 ILJ65640:ILJ65642 IVF65640:IVF65642 JFB65640:JFB65642 JOX65640:JOX65642 JYT65640:JYT65642 KIP65640:KIP65642 KSL65640:KSL65642 LCH65640:LCH65642 LMD65640:LMD65642 LVZ65640:LVZ65642 MFV65640:MFV65642 MPR65640:MPR65642 MZN65640:MZN65642 NJJ65640:NJJ65642 NTF65640:NTF65642 ODB65640:ODB65642 OMX65640:OMX65642 OWT65640:OWT65642 PGP65640:PGP65642 PQL65640:PQL65642 QAH65640:QAH65642 QKD65640:QKD65642 QTZ65640:QTZ65642 RDV65640:RDV65642 RNR65640:RNR65642 RXN65640:RXN65642 SHJ65640:SHJ65642 SRF65640:SRF65642 TBB65640:TBB65642 TKX65640:TKX65642 TUT65640:TUT65642 UEP65640:UEP65642 UOL65640:UOL65642 UYH65640:UYH65642 VID65640:VID65642 VRZ65640:VRZ65642 WBV65640:WBV65642 WLR65640:WLR65642 WVN65640:WVN65642 F131176:F131178 JB131176:JB131178 SX131176:SX131178 ACT131176:ACT131178 AMP131176:AMP131178 AWL131176:AWL131178 BGH131176:BGH131178 BQD131176:BQD131178 BZZ131176:BZZ131178 CJV131176:CJV131178 CTR131176:CTR131178 DDN131176:DDN131178 DNJ131176:DNJ131178 DXF131176:DXF131178 EHB131176:EHB131178 EQX131176:EQX131178 FAT131176:FAT131178 FKP131176:FKP131178 FUL131176:FUL131178 GEH131176:GEH131178 GOD131176:GOD131178 GXZ131176:GXZ131178 HHV131176:HHV131178 HRR131176:HRR131178 IBN131176:IBN131178 ILJ131176:ILJ131178 IVF131176:IVF131178 JFB131176:JFB131178 JOX131176:JOX131178 JYT131176:JYT131178 KIP131176:KIP131178 KSL131176:KSL131178 LCH131176:LCH131178 LMD131176:LMD131178 LVZ131176:LVZ131178 MFV131176:MFV131178 MPR131176:MPR131178 MZN131176:MZN131178 NJJ131176:NJJ131178 NTF131176:NTF131178 ODB131176:ODB131178 OMX131176:OMX131178 OWT131176:OWT131178 PGP131176:PGP131178 PQL131176:PQL131178 QAH131176:QAH131178 QKD131176:QKD131178 QTZ131176:QTZ131178 RDV131176:RDV131178 RNR131176:RNR131178 RXN131176:RXN131178 SHJ131176:SHJ131178 SRF131176:SRF131178 TBB131176:TBB131178 TKX131176:TKX131178 TUT131176:TUT131178 UEP131176:UEP131178 UOL131176:UOL131178 UYH131176:UYH131178 VID131176:VID131178 VRZ131176:VRZ131178 WBV131176:WBV131178 WLR131176:WLR131178 WVN131176:WVN131178 F196712:F196714 JB196712:JB196714 SX196712:SX196714 ACT196712:ACT196714 AMP196712:AMP196714 AWL196712:AWL196714 BGH196712:BGH196714 BQD196712:BQD196714 BZZ196712:BZZ196714 CJV196712:CJV196714 CTR196712:CTR196714 DDN196712:DDN196714 DNJ196712:DNJ196714 DXF196712:DXF196714 EHB196712:EHB196714 EQX196712:EQX196714 FAT196712:FAT196714 FKP196712:FKP196714 FUL196712:FUL196714 GEH196712:GEH196714 GOD196712:GOD196714 GXZ196712:GXZ196714 HHV196712:HHV196714 HRR196712:HRR196714 IBN196712:IBN196714 ILJ196712:ILJ196714 IVF196712:IVF196714 JFB196712:JFB196714 JOX196712:JOX196714 JYT196712:JYT196714 KIP196712:KIP196714 KSL196712:KSL196714 LCH196712:LCH196714 LMD196712:LMD196714 LVZ196712:LVZ196714 MFV196712:MFV196714 MPR196712:MPR196714 MZN196712:MZN196714 NJJ196712:NJJ196714 NTF196712:NTF196714 ODB196712:ODB196714 OMX196712:OMX196714 OWT196712:OWT196714 PGP196712:PGP196714 PQL196712:PQL196714 QAH196712:QAH196714 QKD196712:QKD196714 QTZ196712:QTZ196714 RDV196712:RDV196714 RNR196712:RNR196714 RXN196712:RXN196714 SHJ196712:SHJ196714 SRF196712:SRF196714 TBB196712:TBB196714 TKX196712:TKX196714 TUT196712:TUT196714 UEP196712:UEP196714 UOL196712:UOL196714 UYH196712:UYH196714 VID196712:VID196714 VRZ196712:VRZ196714 WBV196712:WBV196714 WLR196712:WLR196714 WVN196712:WVN196714 F262248:F262250 JB262248:JB262250 SX262248:SX262250 ACT262248:ACT262250 AMP262248:AMP262250 AWL262248:AWL262250 BGH262248:BGH262250 BQD262248:BQD262250 BZZ262248:BZZ262250 CJV262248:CJV262250 CTR262248:CTR262250 DDN262248:DDN262250 DNJ262248:DNJ262250 DXF262248:DXF262250 EHB262248:EHB262250 EQX262248:EQX262250 FAT262248:FAT262250 FKP262248:FKP262250 FUL262248:FUL262250 GEH262248:GEH262250 GOD262248:GOD262250 GXZ262248:GXZ262250 HHV262248:HHV262250 HRR262248:HRR262250 IBN262248:IBN262250 ILJ262248:ILJ262250 IVF262248:IVF262250 JFB262248:JFB262250 JOX262248:JOX262250 JYT262248:JYT262250 KIP262248:KIP262250 KSL262248:KSL262250 LCH262248:LCH262250 LMD262248:LMD262250 LVZ262248:LVZ262250 MFV262248:MFV262250 MPR262248:MPR262250 MZN262248:MZN262250 NJJ262248:NJJ262250 NTF262248:NTF262250 ODB262248:ODB262250 OMX262248:OMX262250 OWT262248:OWT262250 PGP262248:PGP262250 PQL262248:PQL262250 QAH262248:QAH262250 QKD262248:QKD262250 QTZ262248:QTZ262250 RDV262248:RDV262250 RNR262248:RNR262250 RXN262248:RXN262250 SHJ262248:SHJ262250 SRF262248:SRF262250 TBB262248:TBB262250 TKX262248:TKX262250 TUT262248:TUT262250 UEP262248:UEP262250 UOL262248:UOL262250 UYH262248:UYH262250 VID262248:VID262250 VRZ262248:VRZ262250 WBV262248:WBV262250 WLR262248:WLR262250 WVN262248:WVN262250 F327784:F327786 JB327784:JB327786 SX327784:SX327786 ACT327784:ACT327786 AMP327784:AMP327786 AWL327784:AWL327786 BGH327784:BGH327786 BQD327784:BQD327786 BZZ327784:BZZ327786 CJV327784:CJV327786 CTR327784:CTR327786 DDN327784:DDN327786 DNJ327784:DNJ327786 DXF327784:DXF327786 EHB327784:EHB327786 EQX327784:EQX327786 FAT327784:FAT327786 FKP327784:FKP327786 FUL327784:FUL327786 GEH327784:GEH327786 GOD327784:GOD327786 GXZ327784:GXZ327786 HHV327784:HHV327786 HRR327784:HRR327786 IBN327784:IBN327786 ILJ327784:ILJ327786 IVF327784:IVF327786 JFB327784:JFB327786 JOX327784:JOX327786 JYT327784:JYT327786 KIP327784:KIP327786 KSL327784:KSL327786 LCH327784:LCH327786 LMD327784:LMD327786 LVZ327784:LVZ327786 MFV327784:MFV327786 MPR327784:MPR327786 MZN327784:MZN327786 NJJ327784:NJJ327786 NTF327784:NTF327786 ODB327784:ODB327786 OMX327784:OMX327786 OWT327784:OWT327786 PGP327784:PGP327786 PQL327784:PQL327786 QAH327784:QAH327786 QKD327784:QKD327786 QTZ327784:QTZ327786 RDV327784:RDV327786 RNR327784:RNR327786 RXN327784:RXN327786 SHJ327784:SHJ327786 SRF327784:SRF327786 TBB327784:TBB327786 TKX327784:TKX327786 TUT327784:TUT327786 UEP327784:UEP327786 UOL327784:UOL327786 UYH327784:UYH327786 VID327784:VID327786 VRZ327784:VRZ327786 WBV327784:WBV327786 WLR327784:WLR327786 WVN327784:WVN327786 F393320:F393322 JB393320:JB393322 SX393320:SX393322 ACT393320:ACT393322 AMP393320:AMP393322 AWL393320:AWL393322 BGH393320:BGH393322 BQD393320:BQD393322 BZZ393320:BZZ393322 CJV393320:CJV393322 CTR393320:CTR393322 DDN393320:DDN393322 DNJ393320:DNJ393322 DXF393320:DXF393322 EHB393320:EHB393322 EQX393320:EQX393322 FAT393320:FAT393322 FKP393320:FKP393322 FUL393320:FUL393322 GEH393320:GEH393322 GOD393320:GOD393322 GXZ393320:GXZ393322 HHV393320:HHV393322 HRR393320:HRR393322 IBN393320:IBN393322 ILJ393320:ILJ393322 IVF393320:IVF393322 JFB393320:JFB393322 JOX393320:JOX393322 JYT393320:JYT393322 KIP393320:KIP393322 KSL393320:KSL393322 LCH393320:LCH393322 LMD393320:LMD393322 LVZ393320:LVZ393322 MFV393320:MFV393322 MPR393320:MPR393322 MZN393320:MZN393322 NJJ393320:NJJ393322 NTF393320:NTF393322 ODB393320:ODB393322 OMX393320:OMX393322 OWT393320:OWT393322 PGP393320:PGP393322 PQL393320:PQL393322 QAH393320:QAH393322 QKD393320:QKD393322 QTZ393320:QTZ393322 RDV393320:RDV393322 RNR393320:RNR393322 RXN393320:RXN393322 SHJ393320:SHJ393322 SRF393320:SRF393322 TBB393320:TBB393322 TKX393320:TKX393322 TUT393320:TUT393322 UEP393320:UEP393322 UOL393320:UOL393322 UYH393320:UYH393322 VID393320:VID393322 VRZ393320:VRZ393322 WBV393320:WBV393322 WLR393320:WLR393322 WVN393320:WVN393322 F458856:F458858 JB458856:JB458858 SX458856:SX458858 ACT458856:ACT458858 AMP458856:AMP458858 AWL458856:AWL458858 BGH458856:BGH458858 BQD458856:BQD458858 BZZ458856:BZZ458858 CJV458856:CJV458858 CTR458856:CTR458858 DDN458856:DDN458858 DNJ458856:DNJ458858 DXF458856:DXF458858 EHB458856:EHB458858 EQX458856:EQX458858 FAT458856:FAT458858 FKP458856:FKP458858 FUL458856:FUL458858 GEH458856:GEH458858 GOD458856:GOD458858 GXZ458856:GXZ458858 HHV458856:HHV458858 HRR458856:HRR458858 IBN458856:IBN458858 ILJ458856:ILJ458858 IVF458856:IVF458858 JFB458856:JFB458858 JOX458856:JOX458858 JYT458856:JYT458858 KIP458856:KIP458858 KSL458856:KSL458858 LCH458856:LCH458858 LMD458856:LMD458858 LVZ458856:LVZ458858 MFV458856:MFV458858 MPR458856:MPR458858 MZN458856:MZN458858 NJJ458856:NJJ458858 NTF458856:NTF458858 ODB458856:ODB458858 OMX458856:OMX458858 OWT458856:OWT458858 PGP458856:PGP458858 PQL458856:PQL458858 QAH458856:QAH458858 QKD458856:QKD458858 QTZ458856:QTZ458858 RDV458856:RDV458858 RNR458856:RNR458858 RXN458856:RXN458858 SHJ458856:SHJ458858 SRF458856:SRF458858 TBB458856:TBB458858 TKX458856:TKX458858 TUT458856:TUT458858 UEP458856:UEP458858 UOL458856:UOL458858 UYH458856:UYH458858 VID458856:VID458858 VRZ458856:VRZ458858 WBV458856:WBV458858 WLR458856:WLR458858 WVN458856:WVN458858 F524392:F524394 JB524392:JB524394 SX524392:SX524394 ACT524392:ACT524394 AMP524392:AMP524394 AWL524392:AWL524394 BGH524392:BGH524394 BQD524392:BQD524394 BZZ524392:BZZ524394 CJV524392:CJV524394 CTR524392:CTR524394 DDN524392:DDN524394 DNJ524392:DNJ524394 DXF524392:DXF524394 EHB524392:EHB524394 EQX524392:EQX524394 FAT524392:FAT524394 FKP524392:FKP524394 FUL524392:FUL524394 GEH524392:GEH524394 GOD524392:GOD524394 GXZ524392:GXZ524394 HHV524392:HHV524394 HRR524392:HRR524394 IBN524392:IBN524394 ILJ524392:ILJ524394 IVF524392:IVF524394 JFB524392:JFB524394 JOX524392:JOX524394 JYT524392:JYT524394 KIP524392:KIP524394 KSL524392:KSL524394 LCH524392:LCH524394 LMD524392:LMD524394 LVZ524392:LVZ524394 MFV524392:MFV524394 MPR524392:MPR524394 MZN524392:MZN524394 NJJ524392:NJJ524394 NTF524392:NTF524394 ODB524392:ODB524394 OMX524392:OMX524394 OWT524392:OWT524394 PGP524392:PGP524394 PQL524392:PQL524394 QAH524392:QAH524394 QKD524392:QKD524394 QTZ524392:QTZ524394 RDV524392:RDV524394 RNR524392:RNR524394 RXN524392:RXN524394 SHJ524392:SHJ524394 SRF524392:SRF524394 TBB524392:TBB524394 TKX524392:TKX524394 TUT524392:TUT524394 UEP524392:UEP524394 UOL524392:UOL524394 UYH524392:UYH524394 VID524392:VID524394 VRZ524392:VRZ524394 WBV524392:WBV524394 WLR524392:WLR524394 WVN524392:WVN524394 F589928:F589930 JB589928:JB589930 SX589928:SX589930 ACT589928:ACT589930 AMP589928:AMP589930 AWL589928:AWL589930 BGH589928:BGH589930 BQD589928:BQD589930 BZZ589928:BZZ589930 CJV589928:CJV589930 CTR589928:CTR589930 DDN589928:DDN589930 DNJ589928:DNJ589930 DXF589928:DXF589930 EHB589928:EHB589930 EQX589928:EQX589930 FAT589928:FAT589930 FKP589928:FKP589930 FUL589928:FUL589930 GEH589928:GEH589930 GOD589928:GOD589930 GXZ589928:GXZ589930 HHV589928:HHV589930 HRR589928:HRR589930 IBN589928:IBN589930 ILJ589928:ILJ589930 IVF589928:IVF589930 JFB589928:JFB589930 JOX589928:JOX589930 JYT589928:JYT589930 KIP589928:KIP589930 KSL589928:KSL589930 LCH589928:LCH589930 LMD589928:LMD589930 LVZ589928:LVZ589930 MFV589928:MFV589930 MPR589928:MPR589930 MZN589928:MZN589930 NJJ589928:NJJ589930 NTF589928:NTF589930 ODB589928:ODB589930 OMX589928:OMX589930 OWT589928:OWT589930 PGP589928:PGP589930 PQL589928:PQL589930 QAH589928:QAH589930 QKD589928:QKD589930 QTZ589928:QTZ589930 RDV589928:RDV589930 RNR589928:RNR589930 RXN589928:RXN589930 SHJ589928:SHJ589930 SRF589928:SRF589930 TBB589928:TBB589930 TKX589928:TKX589930 TUT589928:TUT589930 UEP589928:UEP589930 UOL589928:UOL589930 UYH589928:UYH589930 VID589928:VID589930 VRZ589928:VRZ589930 WBV589928:WBV589930 WLR589928:WLR589930 WVN589928:WVN589930 F655464:F655466 JB655464:JB655466 SX655464:SX655466 ACT655464:ACT655466 AMP655464:AMP655466 AWL655464:AWL655466 BGH655464:BGH655466 BQD655464:BQD655466 BZZ655464:BZZ655466 CJV655464:CJV655466 CTR655464:CTR655466 DDN655464:DDN655466 DNJ655464:DNJ655466 DXF655464:DXF655466 EHB655464:EHB655466 EQX655464:EQX655466 FAT655464:FAT655466 FKP655464:FKP655466 FUL655464:FUL655466 GEH655464:GEH655466 GOD655464:GOD655466 GXZ655464:GXZ655466 HHV655464:HHV655466 HRR655464:HRR655466 IBN655464:IBN655466 ILJ655464:ILJ655466 IVF655464:IVF655466 JFB655464:JFB655466 JOX655464:JOX655466 JYT655464:JYT655466 KIP655464:KIP655466 KSL655464:KSL655466 LCH655464:LCH655466 LMD655464:LMD655466 LVZ655464:LVZ655466 MFV655464:MFV655466 MPR655464:MPR655466 MZN655464:MZN655466 NJJ655464:NJJ655466 NTF655464:NTF655466 ODB655464:ODB655466 OMX655464:OMX655466 OWT655464:OWT655466 PGP655464:PGP655466 PQL655464:PQL655466 QAH655464:QAH655466 QKD655464:QKD655466 QTZ655464:QTZ655466 RDV655464:RDV655466 RNR655464:RNR655466 RXN655464:RXN655466 SHJ655464:SHJ655466 SRF655464:SRF655466 TBB655464:TBB655466 TKX655464:TKX655466 TUT655464:TUT655466 UEP655464:UEP655466 UOL655464:UOL655466 UYH655464:UYH655466 VID655464:VID655466 VRZ655464:VRZ655466 WBV655464:WBV655466 WLR655464:WLR655466 WVN655464:WVN655466 F721000:F721002 JB721000:JB721002 SX721000:SX721002 ACT721000:ACT721002 AMP721000:AMP721002 AWL721000:AWL721002 BGH721000:BGH721002 BQD721000:BQD721002 BZZ721000:BZZ721002 CJV721000:CJV721002 CTR721000:CTR721002 DDN721000:DDN721002 DNJ721000:DNJ721002 DXF721000:DXF721002 EHB721000:EHB721002 EQX721000:EQX721002 FAT721000:FAT721002 FKP721000:FKP721002 FUL721000:FUL721002 GEH721000:GEH721002 GOD721000:GOD721002 GXZ721000:GXZ721002 HHV721000:HHV721002 HRR721000:HRR721002 IBN721000:IBN721002 ILJ721000:ILJ721002 IVF721000:IVF721002 JFB721000:JFB721002 JOX721000:JOX721002 JYT721000:JYT721002 KIP721000:KIP721002 KSL721000:KSL721002 LCH721000:LCH721002 LMD721000:LMD721002 LVZ721000:LVZ721002 MFV721000:MFV721002 MPR721000:MPR721002 MZN721000:MZN721002 NJJ721000:NJJ721002 NTF721000:NTF721002 ODB721000:ODB721002 OMX721000:OMX721002 OWT721000:OWT721002 PGP721000:PGP721002 PQL721000:PQL721002 QAH721000:QAH721002 QKD721000:QKD721002 QTZ721000:QTZ721002 RDV721000:RDV721002 RNR721000:RNR721002 RXN721000:RXN721002 SHJ721000:SHJ721002 SRF721000:SRF721002 TBB721000:TBB721002 TKX721000:TKX721002 TUT721000:TUT721002 UEP721000:UEP721002 UOL721000:UOL721002 UYH721000:UYH721002 VID721000:VID721002 VRZ721000:VRZ721002 WBV721000:WBV721002 WLR721000:WLR721002 WVN721000:WVN721002 F786536:F786538 JB786536:JB786538 SX786536:SX786538 ACT786536:ACT786538 AMP786536:AMP786538 AWL786536:AWL786538 BGH786536:BGH786538 BQD786536:BQD786538 BZZ786536:BZZ786538 CJV786536:CJV786538 CTR786536:CTR786538 DDN786536:DDN786538 DNJ786536:DNJ786538 DXF786536:DXF786538 EHB786536:EHB786538 EQX786536:EQX786538 FAT786536:FAT786538 FKP786536:FKP786538 FUL786536:FUL786538 GEH786536:GEH786538 GOD786536:GOD786538 GXZ786536:GXZ786538 HHV786536:HHV786538 HRR786536:HRR786538 IBN786536:IBN786538 ILJ786536:ILJ786538 IVF786536:IVF786538 JFB786536:JFB786538 JOX786536:JOX786538 JYT786536:JYT786538 KIP786536:KIP786538 KSL786536:KSL786538 LCH786536:LCH786538 LMD786536:LMD786538 LVZ786536:LVZ786538 MFV786536:MFV786538 MPR786536:MPR786538 MZN786536:MZN786538 NJJ786536:NJJ786538 NTF786536:NTF786538 ODB786536:ODB786538 OMX786536:OMX786538 OWT786536:OWT786538 PGP786536:PGP786538 PQL786536:PQL786538 QAH786536:QAH786538 QKD786536:QKD786538 QTZ786536:QTZ786538 RDV786536:RDV786538 RNR786536:RNR786538 RXN786536:RXN786538 SHJ786536:SHJ786538 SRF786536:SRF786538 TBB786536:TBB786538 TKX786536:TKX786538 TUT786536:TUT786538 UEP786536:UEP786538 UOL786536:UOL786538 UYH786536:UYH786538 VID786536:VID786538 VRZ786536:VRZ786538 WBV786536:WBV786538 WLR786536:WLR786538 WVN786536:WVN786538 F852072:F852074 JB852072:JB852074 SX852072:SX852074 ACT852072:ACT852074 AMP852072:AMP852074 AWL852072:AWL852074 BGH852072:BGH852074 BQD852072:BQD852074 BZZ852072:BZZ852074 CJV852072:CJV852074 CTR852072:CTR852074 DDN852072:DDN852074 DNJ852072:DNJ852074 DXF852072:DXF852074 EHB852072:EHB852074 EQX852072:EQX852074 FAT852072:FAT852074 FKP852072:FKP852074 FUL852072:FUL852074 GEH852072:GEH852074 GOD852072:GOD852074 GXZ852072:GXZ852074 HHV852072:HHV852074 HRR852072:HRR852074 IBN852072:IBN852074 ILJ852072:ILJ852074 IVF852072:IVF852074 JFB852072:JFB852074 JOX852072:JOX852074 JYT852072:JYT852074 KIP852072:KIP852074 KSL852072:KSL852074 LCH852072:LCH852074 LMD852072:LMD852074 LVZ852072:LVZ852074 MFV852072:MFV852074 MPR852072:MPR852074 MZN852072:MZN852074 NJJ852072:NJJ852074 NTF852072:NTF852074 ODB852072:ODB852074 OMX852072:OMX852074 OWT852072:OWT852074 PGP852072:PGP852074 PQL852072:PQL852074 QAH852072:QAH852074 QKD852072:QKD852074 QTZ852072:QTZ852074 RDV852072:RDV852074 RNR852072:RNR852074 RXN852072:RXN852074 SHJ852072:SHJ852074 SRF852072:SRF852074 TBB852072:TBB852074 TKX852072:TKX852074 TUT852072:TUT852074 UEP852072:UEP852074 UOL852072:UOL852074 UYH852072:UYH852074 VID852072:VID852074 VRZ852072:VRZ852074 WBV852072:WBV852074 WLR852072:WLR852074 WVN852072:WVN852074 F917608:F917610 JB917608:JB917610 SX917608:SX917610 ACT917608:ACT917610 AMP917608:AMP917610 AWL917608:AWL917610 BGH917608:BGH917610 BQD917608:BQD917610 BZZ917608:BZZ917610 CJV917608:CJV917610 CTR917608:CTR917610 DDN917608:DDN917610 DNJ917608:DNJ917610 DXF917608:DXF917610 EHB917608:EHB917610 EQX917608:EQX917610 FAT917608:FAT917610 FKP917608:FKP917610 FUL917608:FUL917610 GEH917608:GEH917610 GOD917608:GOD917610 GXZ917608:GXZ917610 HHV917608:HHV917610 HRR917608:HRR917610 IBN917608:IBN917610 ILJ917608:ILJ917610 IVF917608:IVF917610 JFB917608:JFB917610 JOX917608:JOX917610 JYT917608:JYT917610 KIP917608:KIP917610 KSL917608:KSL917610 LCH917608:LCH917610 LMD917608:LMD917610 LVZ917608:LVZ917610 MFV917608:MFV917610 MPR917608:MPR917610 MZN917608:MZN917610 NJJ917608:NJJ917610 NTF917608:NTF917610 ODB917608:ODB917610 OMX917608:OMX917610 OWT917608:OWT917610 PGP917608:PGP917610 PQL917608:PQL917610 QAH917608:QAH917610 QKD917608:QKD917610 QTZ917608:QTZ917610 RDV917608:RDV917610 RNR917608:RNR917610 RXN917608:RXN917610 SHJ917608:SHJ917610 SRF917608:SRF917610 TBB917608:TBB917610 TKX917608:TKX917610 TUT917608:TUT917610 UEP917608:UEP917610 UOL917608:UOL917610 UYH917608:UYH917610 VID917608:VID917610 VRZ917608:VRZ917610 WBV917608:WBV917610 WLR917608:WLR917610 WVN917608:WVN917610 F983144:F983146 JB983144:JB983146 SX983144:SX983146 ACT983144:ACT983146 AMP983144:AMP983146 AWL983144:AWL983146 BGH983144:BGH983146 BQD983144:BQD983146 BZZ983144:BZZ983146 CJV983144:CJV983146 CTR983144:CTR983146 DDN983144:DDN983146 DNJ983144:DNJ983146 DXF983144:DXF983146 EHB983144:EHB983146 EQX983144:EQX983146 FAT983144:FAT983146 FKP983144:FKP983146 FUL983144:FUL983146 GEH983144:GEH983146 GOD983144:GOD983146 GXZ983144:GXZ983146 HHV983144:HHV983146 HRR983144:HRR983146 IBN983144:IBN983146 ILJ983144:ILJ983146 IVF983144:IVF983146 JFB983144:JFB983146 JOX983144:JOX983146 JYT983144:JYT983146 KIP983144:KIP983146 KSL983144:KSL983146 LCH983144:LCH983146 LMD983144:LMD983146 LVZ983144:LVZ983146 MFV983144:MFV983146 MPR983144:MPR983146 MZN983144:MZN983146 NJJ983144:NJJ983146 NTF983144:NTF983146 ODB983144:ODB983146 OMX983144:OMX983146 OWT983144:OWT983146 PGP983144:PGP983146 PQL983144:PQL983146 QAH983144:QAH983146 QKD983144:QKD983146 QTZ983144:QTZ983146 RDV983144:RDV983146 RNR983144:RNR983146 RXN983144:RXN983146 SHJ983144:SHJ983146 SRF983144:SRF983146 TBB983144:TBB983146 TKX983144:TKX983146 TUT983144:TUT983146 UEP983144:UEP983146 UOL983144:UOL983146 UYH983144:UYH983146 VID983144:VID983146 VRZ983144:VRZ983146 WBV983144:WBV983146 WLR983144:WLR983146 WVN983144:WVN983146 CAI71:CAI77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BQM71:BQM77 O65610:O65616 JK65610:JK65616 TG65610:TG65616 ADC65610:ADC65616 AMY65610:AMY65616 AWU65610:AWU65616 BGQ65610:BGQ65616 BQM65610:BQM65616 CAI65610:CAI65616 CKE65610:CKE65616 CUA65610:CUA65616 DDW65610:DDW65616 DNS65610:DNS65616 DXO65610:DXO65616 EHK65610:EHK65616 ERG65610:ERG65616 FBC65610:FBC65616 FKY65610:FKY65616 FUU65610:FUU65616 GEQ65610:GEQ65616 GOM65610:GOM65616 GYI65610:GYI65616 HIE65610:HIE65616 HSA65610:HSA65616 IBW65610:IBW65616 ILS65610:ILS65616 IVO65610:IVO65616 JFK65610:JFK65616 JPG65610:JPG65616 JZC65610:JZC65616 KIY65610:KIY65616 KSU65610:KSU65616 LCQ65610:LCQ65616 LMM65610:LMM65616 LWI65610:LWI65616 MGE65610:MGE65616 MQA65610:MQA65616 MZW65610:MZW65616 NJS65610:NJS65616 NTO65610:NTO65616 ODK65610:ODK65616 ONG65610:ONG65616 OXC65610:OXC65616 PGY65610:PGY65616 PQU65610:PQU65616 QAQ65610:QAQ65616 QKM65610:QKM65616 QUI65610:QUI65616 REE65610:REE65616 ROA65610:ROA65616 RXW65610:RXW65616 SHS65610:SHS65616 SRO65610:SRO65616 TBK65610:TBK65616 TLG65610:TLG65616 TVC65610:TVC65616 UEY65610:UEY65616 UOU65610:UOU65616 UYQ65610:UYQ65616 VIM65610:VIM65616 VSI65610:VSI65616 WCE65610:WCE65616 WMA65610:WMA65616 WVW65610:WVW65616 O131146:O131152 JK131146:JK131152 TG131146:TG131152 ADC131146:ADC131152 AMY131146:AMY131152 AWU131146:AWU131152 BGQ131146:BGQ131152 BQM131146:BQM131152 CAI131146:CAI131152 CKE131146:CKE131152 CUA131146:CUA131152 DDW131146:DDW131152 DNS131146:DNS131152 DXO131146:DXO131152 EHK131146:EHK131152 ERG131146:ERG131152 FBC131146:FBC131152 FKY131146:FKY131152 FUU131146:FUU131152 GEQ131146:GEQ131152 GOM131146:GOM131152 GYI131146:GYI131152 HIE131146:HIE131152 HSA131146:HSA131152 IBW131146:IBW131152 ILS131146:ILS131152 IVO131146:IVO131152 JFK131146:JFK131152 JPG131146:JPG131152 JZC131146:JZC131152 KIY131146:KIY131152 KSU131146:KSU131152 LCQ131146:LCQ131152 LMM131146:LMM131152 LWI131146:LWI131152 MGE131146:MGE131152 MQA131146:MQA131152 MZW131146:MZW131152 NJS131146:NJS131152 NTO131146:NTO131152 ODK131146:ODK131152 ONG131146:ONG131152 OXC131146:OXC131152 PGY131146:PGY131152 PQU131146:PQU131152 QAQ131146:QAQ131152 QKM131146:QKM131152 QUI131146:QUI131152 REE131146:REE131152 ROA131146:ROA131152 RXW131146:RXW131152 SHS131146:SHS131152 SRO131146:SRO131152 TBK131146:TBK131152 TLG131146:TLG131152 TVC131146:TVC131152 UEY131146:UEY131152 UOU131146:UOU131152 UYQ131146:UYQ131152 VIM131146:VIM131152 VSI131146:VSI131152 WCE131146:WCE131152 WMA131146:WMA131152 WVW131146:WVW131152 O196682:O196688 JK196682:JK196688 TG196682:TG196688 ADC196682:ADC196688 AMY196682:AMY196688 AWU196682:AWU196688 BGQ196682:BGQ196688 BQM196682:BQM196688 CAI196682:CAI196688 CKE196682:CKE196688 CUA196682:CUA196688 DDW196682:DDW196688 DNS196682:DNS196688 DXO196682:DXO196688 EHK196682:EHK196688 ERG196682:ERG196688 FBC196682:FBC196688 FKY196682:FKY196688 FUU196682:FUU196688 GEQ196682:GEQ196688 GOM196682:GOM196688 GYI196682:GYI196688 HIE196682:HIE196688 HSA196682:HSA196688 IBW196682:IBW196688 ILS196682:ILS196688 IVO196682:IVO196688 JFK196682:JFK196688 JPG196682:JPG196688 JZC196682:JZC196688 KIY196682:KIY196688 KSU196682:KSU196688 LCQ196682:LCQ196688 LMM196682:LMM196688 LWI196682:LWI196688 MGE196682:MGE196688 MQA196682:MQA196688 MZW196682:MZW196688 NJS196682:NJS196688 NTO196682:NTO196688 ODK196682:ODK196688 ONG196682:ONG196688 OXC196682:OXC196688 PGY196682:PGY196688 PQU196682:PQU196688 QAQ196682:QAQ196688 QKM196682:QKM196688 QUI196682:QUI196688 REE196682:REE196688 ROA196682:ROA196688 RXW196682:RXW196688 SHS196682:SHS196688 SRO196682:SRO196688 TBK196682:TBK196688 TLG196682:TLG196688 TVC196682:TVC196688 UEY196682:UEY196688 UOU196682:UOU196688 UYQ196682:UYQ196688 VIM196682:VIM196688 VSI196682:VSI196688 WCE196682:WCE196688 WMA196682:WMA196688 WVW196682:WVW196688 O262218:O262224 JK262218:JK262224 TG262218:TG262224 ADC262218:ADC262224 AMY262218:AMY262224 AWU262218:AWU262224 BGQ262218:BGQ262224 BQM262218:BQM262224 CAI262218:CAI262224 CKE262218:CKE262224 CUA262218:CUA262224 DDW262218:DDW262224 DNS262218:DNS262224 DXO262218:DXO262224 EHK262218:EHK262224 ERG262218:ERG262224 FBC262218:FBC262224 FKY262218:FKY262224 FUU262218:FUU262224 GEQ262218:GEQ262224 GOM262218:GOM262224 GYI262218:GYI262224 HIE262218:HIE262224 HSA262218:HSA262224 IBW262218:IBW262224 ILS262218:ILS262224 IVO262218:IVO262224 JFK262218:JFK262224 JPG262218:JPG262224 JZC262218:JZC262224 KIY262218:KIY262224 KSU262218:KSU262224 LCQ262218:LCQ262224 LMM262218:LMM262224 LWI262218:LWI262224 MGE262218:MGE262224 MQA262218:MQA262224 MZW262218:MZW262224 NJS262218:NJS262224 NTO262218:NTO262224 ODK262218:ODK262224 ONG262218:ONG262224 OXC262218:OXC262224 PGY262218:PGY262224 PQU262218:PQU262224 QAQ262218:QAQ262224 QKM262218:QKM262224 QUI262218:QUI262224 REE262218:REE262224 ROA262218:ROA262224 RXW262218:RXW262224 SHS262218:SHS262224 SRO262218:SRO262224 TBK262218:TBK262224 TLG262218:TLG262224 TVC262218:TVC262224 UEY262218:UEY262224 UOU262218:UOU262224 UYQ262218:UYQ262224 VIM262218:VIM262224 VSI262218:VSI262224 WCE262218:WCE262224 WMA262218:WMA262224 WVW262218:WVW262224 O327754:O327760 JK327754:JK327760 TG327754:TG327760 ADC327754:ADC327760 AMY327754:AMY327760 AWU327754:AWU327760 BGQ327754:BGQ327760 BQM327754:BQM327760 CAI327754:CAI327760 CKE327754:CKE327760 CUA327754:CUA327760 DDW327754:DDW327760 DNS327754:DNS327760 DXO327754:DXO327760 EHK327754:EHK327760 ERG327754:ERG327760 FBC327754:FBC327760 FKY327754:FKY327760 FUU327754:FUU327760 GEQ327754:GEQ327760 GOM327754:GOM327760 GYI327754:GYI327760 HIE327754:HIE327760 HSA327754:HSA327760 IBW327754:IBW327760 ILS327754:ILS327760 IVO327754:IVO327760 JFK327754:JFK327760 JPG327754:JPG327760 JZC327754:JZC327760 KIY327754:KIY327760 KSU327754:KSU327760 LCQ327754:LCQ327760 LMM327754:LMM327760 LWI327754:LWI327760 MGE327754:MGE327760 MQA327754:MQA327760 MZW327754:MZW327760 NJS327754:NJS327760 NTO327754:NTO327760 ODK327754:ODK327760 ONG327754:ONG327760 OXC327754:OXC327760 PGY327754:PGY327760 PQU327754:PQU327760 QAQ327754:QAQ327760 QKM327754:QKM327760 QUI327754:QUI327760 REE327754:REE327760 ROA327754:ROA327760 RXW327754:RXW327760 SHS327754:SHS327760 SRO327754:SRO327760 TBK327754:TBK327760 TLG327754:TLG327760 TVC327754:TVC327760 UEY327754:UEY327760 UOU327754:UOU327760 UYQ327754:UYQ327760 VIM327754:VIM327760 VSI327754:VSI327760 WCE327754:WCE327760 WMA327754:WMA327760 WVW327754:WVW327760 O393290:O393296 JK393290:JK393296 TG393290:TG393296 ADC393290:ADC393296 AMY393290:AMY393296 AWU393290:AWU393296 BGQ393290:BGQ393296 BQM393290:BQM393296 CAI393290:CAI393296 CKE393290:CKE393296 CUA393290:CUA393296 DDW393290:DDW393296 DNS393290:DNS393296 DXO393290:DXO393296 EHK393290:EHK393296 ERG393290:ERG393296 FBC393290:FBC393296 FKY393290:FKY393296 FUU393290:FUU393296 GEQ393290:GEQ393296 GOM393290:GOM393296 GYI393290:GYI393296 HIE393290:HIE393296 HSA393290:HSA393296 IBW393290:IBW393296 ILS393290:ILS393296 IVO393290:IVO393296 JFK393290:JFK393296 JPG393290:JPG393296 JZC393290:JZC393296 KIY393290:KIY393296 KSU393290:KSU393296 LCQ393290:LCQ393296 LMM393290:LMM393296 LWI393290:LWI393296 MGE393290:MGE393296 MQA393290:MQA393296 MZW393290:MZW393296 NJS393290:NJS393296 NTO393290:NTO393296 ODK393290:ODK393296 ONG393290:ONG393296 OXC393290:OXC393296 PGY393290:PGY393296 PQU393290:PQU393296 QAQ393290:QAQ393296 QKM393290:QKM393296 QUI393290:QUI393296 REE393290:REE393296 ROA393290:ROA393296 RXW393290:RXW393296 SHS393290:SHS393296 SRO393290:SRO393296 TBK393290:TBK393296 TLG393290:TLG393296 TVC393290:TVC393296 UEY393290:UEY393296 UOU393290:UOU393296 UYQ393290:UYQ393296 VIM393290:VIM393296 VSI393290:VSI393296 WCE393290:WCE393296 WMA393290:WMA393296 WVW393290:WVW393296 O458826:O458832 JK458826:JK458832 TG458826:TG458832 ADC458826:ADC458832 AMY458826:AMY458832 AWU458826:AWU458832 BGQ458826:BGQ458832 BQM458826:BQM458832 CAI458826:CAI458832 CKE458826:CKE458832 CUA458826:CUA458832 DDW458826:DDW458832 DNS458826:DNS458832 DXO458826:DXO458832 EHK458826:EHK458832 ERG458826:ERG458832 FBC458826:FBC458832 FKY458826:FKY458832 FUU458826:FUU458832 GEQ458826:GEQ458832 GOM458826:GOM458832 GYI458826:GYI458832 HIE458826:HIE458832 HSA458826:HSA458832 IBW458826:IBW458832 ILS458826:ILS458832 IVO458826:IVO458832 JFK458826:JFK458832 JPG458826:JPG458832 JZC458826:JZC458832 KIY458826:KIY458832 KSU458826:KSU458832 LCQ458826:LCQ458832 LMM458826:LMM458832 LWI458826:LWI458832 MGE458826:MGE458832 MQA458826:MQA458832 MZW458826:MZW458832 NJS458826:NJS458832 NTO458826:NTO458832 ODK458826:ODK458832 ONG458826:ONG458832 OXC458826:OXC458832 PGY458826:PGY458832 PQU458826:PQU458832 QAQ458826:QAQ458832 QKM458826:QKM458832 QUI458826:QUI458832 REE458826:REE458832 ROA458826:ROA458832 RXW458826:RXW458832 SHS458826:SHS458832 SRO458826:SRO458832 TBK458826:TBK458832 TLG458826:TLG458832 TVC458826:TVC458832 UEY458826:UEY458832 UOU458826:UOU458832 UYQ458826:UYQ458832 VIM458826:VIM458832 VSI458826:VSI458832 WCE458826:WCE458832 WMA458826:WMA458832 WVW458826:WVW458832 O524362:O524368 JK524362:JK524368 TG524362:TG524368 ADC524362:ADC524368 AMY524362:AMY524368 AWU524362:AWU524368 BGQ524362:BGQ524368 BQM524362:BQM524368 CAI524362:CAI524368 CKE524362:CKE524368 CUA524362:CUA524368 DDW524362:DDW524368 DNS524362:DNS524368 DXO524362:DXO524368 EHK524362:EHK524368 ERG524362:ERG524368 FBC524362:FBC524368 FKY524362:FKY524368 FUU524362:FUU524368 GEQ524362:GEQ524368 GOM524362:GOM524368 GYI524362:GYI524368 HIE524362:HIE524368 HSA524362:HSA524368 IBW524362:IBW524368 ILS524362:ILS524368 IVO524362:IVO524368 JFK524362:JFK524368 JPG524362:JPG524368 JZC524362:JZC524368 KIY524362:KIY524368 KSU524362:KSU524368 LCQ524362:LCQ524368 LMM524362:LMM524368 LWI524362:LWI524368 MGE524362:MGE524368 MQA524362:MQA524368 MZW524362:MZW524368 NJS524362:NJS524368 NTO524362:NTO524368 ODK524362:ODK524368 ONG524362:ONG524368 OXC524362:OXC524368 PGY524362:PGY524368 PQU524362:PQU524368 QAQ524362:QAQ524368 QKM524362:QKM524368 QUI524362:QUI524368 REE524362:REE524368 ROA524362:ROA524368 RXW524362:RXW524368 SHS524362:SHS524368 SRO524362:SRO524368 TBK524362:TBK524368 TLG524362:TLG524368 TVC524362:TVC524368 UEY524362:UEY524368 UOU524362:UOU524368 UYQ524362:UYQ524368 VIM524362:VIM524368 VSI524362:VSI524368 WCE524362:WCE524368 WMA524362:WMA524368 WVW524362:WVW524368 O589898:O589904 JK589898:JK589904 TG589898:TG589904 ADC589898:ADC589904 AMY589898:AMY589904 AWU589898:AWU589904 BGQ589898:BGQ589904 BQM589898:BQM589904 CAI589898:CAI589904 CKE589898:CKE589904 CUA589898:CUA589904 DDW589898:DDW589904 DNS589898:DNS589904 DXO589898:DXO589904 EHK589898:EHK589904 ERG589898:ERG589904 FBC589898:FBC589904 FKY589898:FKY589904 FUU589898:FUU589904 GEQ589898:GEQ589904 GOM589898:GOM589904 GYI589898:GYI589904 HIE589898:HIE589904 HSA589898:HSA589904 IBW589898:IBW589904 ILS589898:ILS589904 IVO589898:IVO589904 JFK589898:JFK589904 JPG589898:JPG589904 JZC589898:JZC589904 KIY589898:KIY589904 KSU589898:KSU589904 LCQ589898:LCQ589904 LMM589898:LMM589904 LWI589898:LWI589904 MGE589898:MGE589904 MQA589898:MQA589904 MZW589898:MZW589904 NJS589898:NJS589904 NTO589898:NTO589904 ODK589898:ODK589904 ONG589898:ONG589904 OXC589898:OXC589904 PGY589898:PGY589904 PQU589898:PQU589904 QAQ589898:QAQ589904 QKM589898:QKM589904 QUI589898:QUI589904 REE589898:REE589904 ROA589898:ROA589904 RXW589898:RXW589904 SHS589898:SHS589904 SRO589898:SRO589904 TBK589898:TBK589904 TLG589898:TLG589904 TVC589898:TVC589904 UEY589898:UEY589904 UOU589898:UOU589904 UYQ589898:UYQ589904 VIM589898:VIM589904 VSI589898:VSI589904 WCE589898:WCE589904 WMA589898:WMA589904 WVW589898:WVW589904 O655434:O655440 JK655434:JK655440 TG655434:TG655440 ADC655434:ADC655440 AMY655434:AMY655440 AWU655434:AWU655440 BGQ655434:BGQ655440 BQM655434:BQM655440 CAI655434:CAI655440 CKE655434:CKE655440 CUA655434:CUA655440 DDW655434:DDW655440 DNS655434:DNS655440 DXO655434:DXO655440 EHK655434:EHK655440 ERG655434:ERG655440 FBC655434:FBC655440 FKY655434:FKY655440 FUU655434:FUU655440 GEQ655434:GEQ655440 GOM655434:GOM655440 GYI655434:GYI655440 HIE655434:HIE655440 HSA655434:HSA655440 IBW655434:IBW655440 ILS655434:ILS655440 IVO655434:IVO655440 JFK655434:JFK655440 JPG655434:JPG655440 JZC655434:JZC655440 KIY655434:KIY655440 KSU655434:KSU655440 LCQ655434:LCQ655440 LMM655434:LMM655440 LWI655434:LWI655440 MGE655434:MGE655440 MQA655434:MQA655440 MZW655434:MZW655440 NJS655434:NJS655440 NTO655434:NTO655440 ODK655434:ODK655440 ONG655434:ONG655440 OXC655434:OXC655440 PGY655434:PGY655440 PQU655434:PQU655440 QAQ655434:QAQ655440 QKM655434:QKM655440 QUI655434:QUI655440 REE655434:REE655440 ROA655434:ROA655440 RXW655434:RXW655440 SHS655434:SHS655440 SRO655434:SRO655440 TBK655434:TBK655440 TLG655434:TLG655440 TVC655434:TVC655440 UEY655434:UEY655440 UOU655434:UOU655440 UYQ655434:UYQ655440 VIM655434:VIM655440 VSI655434:VSI655440 WCE655434:WCE655440 WMA655434:WMA655440 WVW655434:WVW655440 O720970:O720976 JK720970:JK720976 TG720970:TG720976 ADC720970:ADC720976 AMY720970:AMY720976 AWU720970:AWU720976 BGQ720970:BGQ720976 BQM720970:BQM720976 CAI720970:CAI720976 CKE720970:CKE720976 CUA720970:CUA720976 DDW720970:DDW720976 DNS720970:DNS720976 DXO720970:DXO720976 EHK720970:EHK720976 ERG720970:ERG720976 FBC720970:FBC720976 FKY720970:FKY720976 FUU720970:FUU720976 GEQ720970:GEQ720976 GOM720970:GOM720976 GYI720970:GYI720976 HIE720970:HIE720976 HSA720970:HSA720976 IBW720970:IBW720976 ILS720970:ILS720976 IVO720970:IVO720976 JFK720970:JFK720976 JPG720970:JPG720976 JZC720970:JZC720976 KIY720970:KIY720976 KSU720970:KSU720976 LCQ720970:LCQ720976 LMM720970:LMM720976 LWI720970:LWI720976 MGE720970:MGE720976 MQA720970:MQA720976 MZW720970:MZW720976 NJS720970:NJS720976 NTO720970:NTO720976 ODK720970:ODK720976 ONG720970:ONG720976 OXC720970:OXC720976 PGY720970:PGY720976 PQU720970:PQU720976 QAQ720970:QAQ720976 QKM720970:QKM720976 QUI720970:QUI720976 REE720970:REE720976 ROA720970:ROA720976 RXW720970:RXW720976 SHS720970:SHS720976 SRO720970:SRO720976 TBK720970:TBK720976 TLG720970:TLG720976 TVC720970:TVC720976 UEY720970:UEY720976 UOU720970:UOU720976 UYQ720970:UYQ720976 VIM720970:VIM720976 VSI720970:VSI720976 WCE720970:WCE720976 WMA720970:WMA720976 WVW720970:WVW720976 O786506:O786512 JK786506:JK786512 TG786506:TG786512 ADC786506:ADC786512 AMY786506:AMY786512 AWU786506:AWU786512 BGQ786506:BGQ786512 BQM786506:BQM786512 CAI786506:CAI786512 CKE786506:CKE786512 CUA786506:CUA786512 DDW786506:DDW786512 DNS786506:DNS786512 DXO786506:DXO786512 EHK786506:EHK786512 ERG786506:ERG786512 FBC786506:FBC786512 FKY786506:FKY786512 FUU786506:FUU786512 GEQ786506:GEQ786512 GOM786506:GOM786512 GYI786506:GYI786512 HIE786506:HIE786512 HSA786506:HSA786512 IBW786506:IBW786512 ILS786506:ILS786512 IVO786506:IVO786512 JFK786506:JFK786512 JPG786506:JPG786512 JZC786506:JZC786512 KIY786506:KIY786512 KSU786506:KSU786512 LCQ786506:LCQ786512 LMM786506:LMM786512 LWI786506:LWI786512 MGE786506:MGE786512 MQA786506:MQA786512 MZW786506:MZW786512 NJS786506:NJS786512 NTO786506:NTO786512 ODK786506:ODK786512 ONG786506:ONG786512 OXC786506:OXC786512 PGY786506:PGY786512 PQU786506:PQU786512 QAQ786506:QAQ786512 QKM786506:QKM786512 QUI786506:QUI786512 REE786506:REE786512 ROA786506:ROA786512 RXW786506:RXW786512 SHS786506:SHS786512 SRO786506:SRO786512 TBK786506:TBK786512 TLG786506:TLG786512 TVC786506:TVC786512 UEY786506:UEY786512 UOU786506:UOU786512 UYQ786506:UYQ786512 VIM786506:VIM786512 VSI786506:VSI786512 WCE786506:WCE786512 WMA786506:WMA786512 WVW786506:WVW786512 O852042:O852048 JK852042:JK852048 TG852042:TG852048 ADC852042:ADC852048 AMY852042:AMY852048 AWU852042:AWU852048 BGQ852042:BGQ852048 BQM852042:BQM852048 CAI852042:CAI852048 CKE852042:CKE852048 CUA852042:CUA852048 DDW852042:DDW852048 DNS852042:DNS852048 DXO852042:DXO852048 EHK852042:EHK852048 ERG852042:ERG852048 FBC852042:FBC852048 FKY852042:FKY852048 FUU852042:FUU852048 GEQ852042:GEQ852048 GOM852042:GOM852048 GYI852042:GYI852048 HIE852042:HIE852048 HSA852042:HSA852048 IBW852042:IBW852048 ILS852042:ILS852048 IVO852042:IVO852048 JFK852042:JFK852048 JPG852042:JPG852048 JZC852042:JZC852048 KIY852042:KIY852048 KSU852042:KSU852048 LCQ852042:LCQ852048 LMM852042:LMM852048 LWI852042:LWI852048 MGE852042:MGE852048 MQA852042:MQA852048 MZW852042:MZW852048 NJS852042:NJS852048 NTO852042:NTO852048 ODK852042:ODK852048 ONG852042:ONG852048 OXC852042:OXC852048 PGY852042:PGY852048 PQU852042:PQU852048 QAQ852042:QAQ852048 QKM852042:QKM852048 QUI852042:QUI852048 REE852042:REE852048 ROA852042:ROA852048 RXW852042:RXW852048 SHS852042:SHS852048 SRO852042:SRO852048 TBK852042:TBK852048 TLG852042:TLG852048 TVC852042:TVC852048 UEY852042:UEY852048 UOU852042:UOU852048 UYQ852042:UYQ852048 VIM852042:VIM852048 VSI852042:VSI852048 WCE852042:WCE852048 WMA852042:WMA852048 WVW852042:WVW852048 O917578:O917584 JK917578:JK917584 TG917578:TG917584 ADC917578:ADC917584 AMY917578:AMY917584 AWU917578:AWU917584 BGQ917578:BGQ917584 BQM917578:BQM917584 CAI917578:CAI917584 CKE917578:CKE917584 CUA917578:CUA917584 DDW917578:DDW917584 DNS917578:DNS917584 DXO917578:DXO917584 EHK917578:EHK917584 ERG917578:ERG917584 FBC917578:FBC917584 FKY917578:FKY917584 FUU917578:FUU917584 GEQ917578:GEQ917584 GOM917578:GOM917584 GYI917578:GYI917584 HIE917578:HIE917584 HSA917578:HSA917584 IBW917578:IBW917584 ILS917578:ILS917584 IVO917578:IVO917584 JFK917578:JFK917584 JPG917578:JPG917584 JZC917578:JZC917584 KIY917578:KIY917584 KSU917578:KSU917584 LCQ917578:LCQ917584 LMM917578:LMM917584 LWI917578:LWI917584 MGE917578:MGE917584 MQA917578:MQA917584 MZW917578:MZW917584 NJS917578:NJS917584 NTO917578:NTO917584 ODK917578:ODK917584 ONG917578:ONG917584 OXC917578:OXC917584 PGY917578:PGY917584 PQU917578:PQU917584 QAQ917578:QAQ917584 QKM917578:QKM917584 QUI917578:QUI917584 REE917578:REE917584 ROA917578:ROA917584 RXW917578:RXW917584 SHS917578:SHS917584 SRO917578:SRO917584 TBK917578:TBK917584 TLG917578:TLG917584 TVC917578:TVC917584 UEY917578:UEY917584 UOU917578:UOU917584 UYQ917578:UYQ917584 VIM917578:VIM917584 VSI917578:VSI917584 WCE917578:WCE917584 WMA917578:WMA917584 WVW917578:WVW917584 O983114:O983120 JK983114:JK983120 TG983114:TG983120 ADC983114:ADC983120 AMY983114:AMY983120 AWU983114:AWU983120 BGQ983114:BGQ983120 BQM983114:BQM983120 CAI983114:CAI983120 CKE983114:CKE983120 CUA983114:CUA983120 DDW983114:DDW983120 DNS983114:DNS983120 DXO983114:DXO983120 EHK983114:EHK983120 ERG983114:ERG983120 FBC983114:FBC983120 FKY983114:FKY983120 FUU983114:FUU983120 GEQ983114:GEQ983120 GOM983114:GOM983120 GYI983114:GYI983120 HIE983114:HIE983120 HSA983114:HSA983120 IBW983114:IBW983120 ILS983114:ILS983120 IVO983114:IVO983120 JFK983114:JFK983120 JPG983114:JPG983120 JZC983114:JZC983120 KIY983114:KIY983120 KSU983114:KSU983120 LCQ983114:LCQ983120 LMM983114:LMM983120 LWI983114:LWI983120 MGE983114:MGE983120 MQA983114:MQA983120 MZW983114:MZW983120 NJS983114:NJS983120 NTO983114:NTO983120 ODK983114:ODK983120 ONG983114:ONG983120 OXC983114:OXC983120 PGY983114:PGY983120 PQU983114:PQU983120 QAQ983114:QAQ983120 QKM983114:QKM983120 QUI983114:QUI983120 REE983114:REE983120 ROA983114:ROA983120 RXW983114:RXW983120 SHS983114:SHS983120 SRO983114:SRO983120 TBK983114:TBK983120 TLG983114:TLG983120 TVC983114:TVC983120 UEY983114:UEY983120 UOU983114:UOU983120 UYQ983114:UYQ983120 VIM983114:VIM983120 VSI983114:VSI983120 WCE983114:WCE983120 WMA983114:WMA983120 WVW983114:WVW983120 DNS71:DNS77 JR68:JR69 TN68:TN69 ADJ68:ADJ69 ANF68:ANF69 AXB68:AXB69 BGX68:BGX69 BQT68:BQT69 CAP68:CAP69 CKL68:CKL69 CUH68:CUH69 DED68:DED69 DNZ68:DNZ69 DXV68:DXV69 EHR68:EHR69 ERN68:ERN69 FBJ68:FBJ69 FLF68:FLF69 FVB68:FVB69 GEX68:GEX69 GOT68:GOT69 GYP68:GYP69 HIL68:HIL69 HSH68:HSH69 ICD68:ICD69 ILZ68:ILZ69 IVV68:IVV69 JFR68:JFR69 JPN68:JPN69 JZJ68:JZJ69 KJF68:KJF69 KTB68:KTB69 LCX68:LCX69 LMT68:LMT69 LWP68:LWP69 MGL68:MGL69 MQH68:MQH69 NAD68:NAD69 NJZ68:NJZ69 NTV68:NTV69 ODR68:ODR69 ONN68:ONN69 OXJ68:OXJ69 PHF68:PHF69 PRB68:PRB69 QAX68:QAX69 QKT68:QKT69 QUP68:QUP69 REL68:REL69 ROH68:ROH69 RYD68:RYD69 SHZ68:SHZ69 SRV68:SRV69 TBR68:TBR69 TLN68:TLN69 TVJ68:TVJ69 UFF68:UFF69 UPB68:UPB69 UYX68:UYX69 VIT68:VIT69 VSP68:VSP69 WCL68:WCL69 WMH68:WMH69 WWD68:WWD69 V65607:V65608 JR65607:JR65608 TN65607:TN65608 ADJ65607:ADJ65608 ANF65607:ANF65608 AXB65607:AXB65608 BGX65607:BGX65608 BQT65607:BQT65608 CAP65607:CAP65608 CKL65607:CKL65608 CUH65607:CUH65608 DED65607:DED65608 DNZ65607:DNZ65608 DXV65607:DXV65608 EHR65607:EHR65608 ERN65607:ERN65608 FBJ65607:FBJ65608 FLF65607:FLF65608 FVB65607:FVB65608 GEX65607:GEX65608 GOT65607:GOT65608 GYP65607:GYP65608 HIL65607:HIL65608 HSH65607:HSH65608 ICD65607:ICD65608 ILZ65607:ILZ65608 IVV65607:IVV65608 JFR65607:JFR65608 JPN65607:JPN65608 JZJ65607:JZJ65608 KJF65607:KJF65608 KTB65607:KTB65608 LCX65607:LCX65608 LMT65607:LMT65608 LWP65607:LWP65608 MGL65607:MGL65608 MQH65607:MQH65608 NAD65607:NAD65608 NJZ65607:NJZ65608 NTV65607:NTV65608 ODR65607:ODR65608 ONN65607:ONN65608 OXJ65607:OXJ65608 PHF65607:PHF65608 PRB65607:PRB65608 QAX65607:QAX65608 QKT65607:QKT65608 QUP65607:QUP65608 REL65607:REL65608 ROH65607:ROH65608 RYD65607:RYD65608 SHZ65607:SHZ65608 SRV65607:SRV65608 TBR65607:TBR65608 TLN65607:TLN65608 TVJ65607:TVJ65608 UFF65607:UFF65608 UPB65607:UPB65608 UYX65607:UYX65608 VIT65607:VIT65608 VSP65607:VSP65608 WCL65607:WCL65608 WMH65607:WMH65608 WWD65607:WWD65608 V131143:V131144 JR131143:JR131144 TN131143:TN131144 ADJ131143:ADJ131144 ANF131143:ANF131144 AXB131143:AXB131144 BGX131143:BGX131144 BQT131143:BQT131144 CAP131143:CAP131144 CKL131143:CKL131144 CUH131143:CUH131144 DED131143:DED131144 DNZ131143:DNZ131144 DXV131143:DXV131144 EHR131143:EHR131144 ERN131143:ERN131144 FBJ131143:FBJ131144 FLF131143:FLF131144 FVB131143:FVB131144 GEX131143:GEX131144 GOT131143:GOT131144 GYP131143:GYP131144 HIL131143:HIL131144 HSH131143:HSH131144 ICD131143:ICD131144 ILZ131143:ILZ131144 IVV131143:IVV131144 JFR131143:JFR131144 JPN131143:JPN131144 JZJ131143:JZJ131144 KJF131143:KJF131144 KTB131143:KTB131144 LCX131143:LCX131144 LMT131143:LMT131144 LWP131143:LWP131144 MGL131143:MGL131144 MQH131143:MQH131144 NAD131143:NAD131144 NJZ131143:NJZ131144 NTV131143:NTV131144 ODR131143:ODR131144 ONN131143:ONN131144 OXJ131143:OXJ131144 PHF131143:PHF131144 PRB131143:PRB131144 QAX131143:QAX131144 QKT131143:QKT131144 QUP131143:QUP131144 REL131143:REL131144 ROH131143:ROH131144 RYD131143:RYD131144 SHZ131143:SHZ131144 SRV131143:SRV131144 TBR131143:TBR131144 TLN131143:TLN131144 TVJ131143:TVJ131144 UFF131143:UFF131144 UPB131143:UPB131144 UYX131143:UYX131144 VIT131143:VIT131144 VSP131143:VSP131144 WCL131143:WCL131144 WMH131143:WMH131144 WWD131143:WWD131144 V196679:V196680 JR196679:JR196680 TN196679:TN196680 ADJ196679:ADJ196680 ANF196679:ANF196680 AXB196679:AXB196680 BGX196679:BGX196680 BQT196679:BQT196680 CAP196679:CAP196680 CKL196679:CKL196680 CUH196679:CUH196680 DED196679:DED196680 DNZ196679:DNZ196680 DXV196679:DXV196680 EHR196679:EHR196680 ERN196679:ERN196680 FBJ196679:FBJ196680 FLF196679:FLF196680 FVB196679:FVB196680 GEX196679:GEX196680 GOT196679:GOT196680 GYP196679:GYP196680 HIL196679:HIL196680 HSH196679:HSH196680 ICD196679:ICD196680 ILZ196679:ILZ196680 IVV196679:IVV196680 JFR196679:JFR196680 JPN196679:JPN196680 JZJ196679:JZJ196680 KJF196679:KJF196680 KTB196679:KTB196680 LCX196679:LCX196680 LMT196679:LMT196680 LWP196679:LWP196680 MGL196679:MGL196680 MQH196679:MQH196680 NAD196679:NAD196680 NJZ196679:NJZ196680 NTV196679:NTV196680 ODR196679:ODR196680 ONN196679:ONN196680 OXJ196679:OXJ196680 PHF196679:PHF196680 PRB196679:PRB196680 QAX196679:QAX196680 QKT196679:QKT196680 QUP196679:QUP196680 REL196679:REL196680 ROH196679:ROH196680 RYD196679:RYD196680 SHZ196679:SHZ196680 SRV196679:SRV196680 TBR196679:TBR196680 TLN196679:TLN196680 TVJ196679:TVJ196680 UFF196679:UFF196680 UPB196679:UPB196680 UYX196679:UYX196680 VIT196679:VIT196680 VSP196679:VSP196680 WCL196679:WCL196680 WMH196679:WMH196680 WWD196679:WWD196680 V262215:V262216 JR262215:JR262216 TN262215:TN262216 ADJ262215:ADJ262216 ANF262215:ANF262216 AXB262215:AXB262216 BGX262215:BGX262216 BQT262215:BQT262216 CAP262215:CAP262216 CKL262215:CKL262216 CUH262215:CUH262216 DED262215:DED262216 DNZ262215:DNZ262216 DXV262215:DXV262216 EHR262215:EHR262216 ERN262215:ERN262216 FBJ262215:FBJ262216 FLF262215:FLF262216 FVB262215:FVB262216 GEX262215:GEX262216 GOT262215:GOT262216 GYP262215:GYP262216 HIL262215:HIL262216 HSH262215:HSH262216 ICD262215:ICD262216 ILZ262215:ILZ262216 IVV262215:IVV262216 JFR262215:JFR262216 JPN262215:JPN262216 JZJ262215:JZJ262216 KJF262215:KJF262216 KTB262215:KTB262216 LCX262215:LCX262216 LMT262215:LMT262216 LWP262215:LWP262216 MGL262215:MGL262216 MQH262215:MQH262216 NAD262215:NAD262216 NJZ262215:NJZ262216 NTV262215:NTV262216 ODR262215:ODR262216 ONN262215:ONN262216 OXJ262215:OXJ262216 PHF262215:PHF262216 PRB262215:PRB262216 QAX262215:QAX262216 QKT262215:QKT262216 QUP262215:QUP262216 REL262215:REL262216 ROH262215:ROH262216 RYD262215:RYD262216 SHZ262215:SHZ262216 SRV262215:SRV262216 TBR262215:TBR262216 TLN262215:TLN262216 TVJ262215:TVJ262216 UFF262215:UFF262216 UPB262215:UPB262216 UYX262215:UYX262216 VIT262215:VIT262216 VSP262215:VSP262216 WCL262215:WCL262216 WMH262215:WMH262216 WWD262215:WWD262216 V327751:V327752 JR327751:JR327752 TN327751:TN327752 ADJ327751:ADJ327752 ANF327751:ANF327752 AXB327751:AXB327752 BGX327751:BGX327752 BQT327751:BQT327752 CAP327751:CAP327752 CKL327751:CKL327752 CUH327751:CUH327752 DED327751:DED327752 DNZ327751:DNZ327752 DXV327751:DXV327752 EHR327751:EHR327752 ERN327751:ERN327752 FBJ327751:FBJ327752 FLF327751:FLF327752 FVB327751:FVB327752 GEX327751:GEX327752 GOT327751:GOT327752 GYP327751:GYP327752 HIL327751:HIL327752 HSH327751:HSH327752 ICD327751:ICD327752 ILZ327751:ILZ327752 IVV327751:IVV327752 JFR327751:JFR327752 JPN327751:JPN327752 JZJ327751:JZJ327752 KJF327751:KJF327752 KTB327751:KTB327752 LCX327751:LCX327752 LMT327751:LMT327752 LWP327751:LWP327752 MGL327751:MGL327752 MQH327751:MQH327752 NAD327751:NAD327752 NJZ327751:NJZ327752 NTV327751:NTV327752 ODR327751:ODR327752 ONN327751:ONN327752 OXJ327751:OXJ327752 PHF327751:PHF327752 PRB327751:PRB327752 QAX327751:QAX327752 QKT327751:QKT327752 QUP327751:QUP327752 REL327751:REL327752 ROH327751:ROH327752 RYD327751:RYD327752 SHZ327751:SHZ327752 SRV327751:SRV327752 TBR327751:TBR327752 TLN327751:TLN327752 TVJ327751:TVJ327752 UFF327751:UFF327752 UPB327751:UPB327752 UYX327751:UYX327752 VIT327751:VIT327752 VSP327751:VSP327752 WCL327751:WCL327752 WMH327751:WMH327752 WWD327751:WWD327752 V393287:V393288 JR393287:JR393288 TN393287:TN393288 ADJ393287:ADJ393288 ANF393287:ANF393288 AXB393287:AXB393288 BGX393287:BGX393288 BQT393287:BQT393288 CAP393287:CAP393288 CKL393287:CKL393288 CUH393287:CUH393288 DED393287:DED393288 DNZ393287:DNZ393288 DXV393287:DXV393288 EHR393287:EHR393288 ERN393287:ERN393288 FBJ393287:FBJ393288 FLF393287:FLF393288 FVB393287:FVB393288 GEX393287:GEX393288 GOT393287:GOT393288 GYP393287:GYP393288 HIL393287:HIL393288 HSH393287:HSH393288 ICD393287:ICD393288 ILZ393287:ILZ393288 IVV393287:IVV393288 JFR393287:JFR393288 JPN393287:JPN393288 JZJ393287:JZJ393288 KJF393287:KJF393288 KTB393287:KTB393288 LCX393287:LCX393288 LMT393287:LMT393288 LWP393287:LWP393288 MGL393287:MGL393288 MQH393287:MQH393288 NAD393287:NAD393288 NJZ393287:NJZ393288 NTV393287:NTV393288 ODR393287:ODR393288 ONN393287:ONN393288 OXJ393287:OXJ393288 PHF393287:PHF393288 PRB393287:PRB393288 QAX393287:QAX393288 QKT393287:QKT393288 QUP393287:QUP393288 REL393287:REL393288 ROH393287:ROH393288 RYD393287:RYD393288 SHZ393287:SHZ393288 SRV393287:SRV393288 TBR393287:TBR393288 TLN393287:TLN393288 TVJ393287:TVJ393288 UFF393287:UFF393288 UPB393287:UPB393288 UYX393287:UYX393288 VIT393287:VIT393288 VSP393287:VSP393288 WCL393287:WCL393288 WMH393287:WMH393288 WWD393287:WWD393288 V458823:V458824 JR458823:JR458824 TN458823:TN458824 ADJ458823:ADJ458824 ANF458823:ANF458824 AXB458823:AXB458824 BGX458823:BGX458824 BQT458823:BQT458824 CAP458823:CAP458824 CKL458823:CKL458824 CUH458823:CUH458824 DED458823:DED458824 DNZ458823:DNZ458824 DXV458823:DXV458824 EHR458823:EHR458824 ERN458823:ERN458824 FBJ458823:FBJ458824 FLF458823:FLF458824 FVB458823:FVB458824 GEX458823:GEX458824 GOT458823:GOT458824 GYP458823:GYP458824 HIL458823:HIL458824 HSH458823:HSH458824 ICD458823:ICD458824 ILZ458823:ILZ458824 IVV458823:IVV458824 JFR458823:JFR458824 JPN458823:JPN458824 JZJ458823:JZJ458824 KJF458823:KJF458824 KTB458823:KTB458824 LCX458823:LCX458824 LMT458823:LMT458824 LWP458823:LWP458824 MGL458823:MGL458824 MQH458823:MQH458824 NAD458823:NAD458824 NJZ458823:NJZ458824 NTV458823:NTV458824 ODR458823:ODR458824 ONN458823:ONN458824 OXJ458823:OXJ458824 PHF458823:PHF458824 PRB458823:PRB458824 QAX458823:QAX458824 QKT458823:QKT458824 QUP458823:QUP458824 REL458823:REL458824 ROH458823:ROH458824 RYD458823:RYD458824 SHZ458823:SHZ458824 SRV458823:SRV458824 TBR458823:TBR458824 TLN458823:TLN458824 TVJ458823:TVJ458824 UFF458823:UFF458824 UPB458823:UPB458824 UYX458823:UYX458824 VIT458823:VIT458824 VSP458823:VSP458824 WCL458823:WCL458824 WMH458823:WMH458824 WWD458823:WWD458824 V524359:V524360 JR524359:JR524360 TN524359:TN524360 ADJ524359:ADJ524360 ANF524359:ANF524360 AXB524359:AXB524360 BGX524359:BGX524360 BQT524359:BQT524360 CAP524359:CAP524360 CKL524359:CKL524360 CUH524359:CUH524360 DED524359:DED524360 DNZ524359:DNZ524360 DXV524359:DXV524360 EHR524359:EHR524360 ERN524359:ERN524360 FBJ524359:FBJ524360 FLF524359:FLF524360 FVB524359:FVB524360 GEX524359:GEX524360 GOT524359:GOT524360 GYP524359:GYP524360 HIL524359:HIL524360 HSH524359:HSH524360 ICD524359:ICD524360 ILZ524359:ILZ524360 IVV524359:IVV524360 JFR524359:JFR524360 JPN524359:JPN524360 JZJ524359:JZJ524360 KJF524359:KJF524360 KTB524359:KTB524360 LCX524359:LCX524360 LMT524359:LMT524360 LWP524359:LWP524360 MGL524359:MGL524360 MQH524359:MQH524360 NAD524359:NAD524360 NJZ524359:NJZ524360 NTV524359:NTV524360 ODR524359:ODR524360 ONN524359:ONN524360 OXJ524359:OXJ524360 PHF524359:PHF524360 PRB524359:PRB524360 QAX524359:QAX524360 QKT524359:QKT524360 QUP524359:QUP524360 REL524359:REL524360 ROH524359:ROH524360 RYD524359:RYD524360 SHZ524359:SHZ524360 SRV524359:SRV524360 TBR524359:TBR524360 TLN524359:TLN524360 TVJ524359:TVJ524360 UFF524359:UFF524360 UPB524359:UPB524360 UYX524359:UYX524360 VIT524359:VIT524360 VSP524359:VSP524360 WCL524359:WCL524360 WMH524359:WMH524360 WWD524359:WWD524360 V589895:V589896 JR589895:JR589896 TN589895:TN589896 ADJ589895:ADJ589896 ANF589895:ANF589896 AXB589895:AXB589896 BGX589895:BGX589896 BQT589895:BQT589896 CAP589895:CAP589896 CKL589895:CKL589896 CUH589895:CUH589896 DED589895:DED589896 DNZ589895:DNZ589896 DXV589895:DXV589896 EHR589895:EHR589896 ERN589895:ERN589896 FBJ589895:FBJ589896 FLF589895:FLF589896 FVB589895:FVB589896 GEX589895:GEX589896 GOT589895:GOT589896 GYP589895:GYP589896 HIL589895:HIL589896 HSH589895:HSH589896 ICD589895:ICD589896 ILZ589895:ILZ589896 IVV589895:IVV589896 JFR589895:JFR589896 JPN589895:JPN589896 JZJ589895:JZJ589896 KJF589895:KJF589896 KTB589895:KTB589896 LCX589895:LCX589896 LMT589895:LMT589896 LWP589895:LWP589896 MGL589895:MGL589896 MQH589895:MQH589896 NAD589895:NAD589896 NJZ589895:NJZ589896 NTV589895:NTV589896 ODR589895:ODR589896 ONN589895:ONN589896 OXJ589895:OXJ589896 PHF589895:PHF589896 PRB589895:PRB589896 QAX589895:QAX589896 QKT589895:QKT589896 QUP589895:QUP589896 REL589895:REL589896 ROH589895:ROH589896 RYD589895:RYD589896 SHZ589895:SHZ589896 SRV589895:SRV589896 TBR589895:TBR589896 TLN589895:TLN589896 TVJ589895:TVJ589896 UFF589895:UFF589896 UPB589895:UPB589896 UYX589895:UYX589896 VIT589895:VIT589896 VSP589895:VSP589896 WCL589895:WCL589896 WMH589895:WMH589896 WWD589895:WWD589896 V655431:V655432 JR655431:JR655432 TN655431:TN655432 ADJ655431:ADJ655432 ANF655431:ANF655432 AXB655431:AXB655432 BGX655431:BGX655432 BQT655431:BQT655432 CAP655431:CAP655432 CKL655431:CKL655432 CUH655431:CUH655432 DED655431:DED655432 DNZ655431:DNZ655432 DXV655431:DXV655432 EHR655431:EHR655432 ERN655431:ERN655432 FBJ655431:FBJ655432 FLF655431:FLF655432 FVB655431:FVB655432 GEX655431:GEX655432 GOT655431:GOT655432 GYP655431:GYP655432 HIL655431:HIL655432 HSH655431:HSH655432 ICD655431:ICD655432 ILZ655431:ILZ655432 IVV655431:IVV655432 JFR655431:JFR655432 JPN655431:JPN655432 JZJ655431:JZJ655432 KJF655431:KJF655432 KTB655431:KTB655432 LCX655431:LCX655432 LMT655431:LMT655432 LWP655431:LWP655432 MGL655431:MGL655432 MQH655431:MQH655432 NAD655431:NAD655432 NJZ655431:NJZ655432 NTV655431:NTV655432 ODR655431:ODR655432 ONN655431:ONN655432 OXJ655431:OXJ655432 PHF655431:PHF655432 PRB655431:PRB655432 QAX655431:QAX655432 QKT655431:QKT655432 QUP655431:QUP655432 REL655431:REL655432 ROH655431:ROH655432 RYD655431:RYD655432 SHZ655431:SHZ655432 SRV655431:SRV655432 TBR655431:TBR655432 TLN655431:TLN655432 TVJ655431:TVJ655432 UFF655431:UFF655432 UPB655431:UPB655432 UYX655431:UYX655432 VIT655431:VIT655432 VSP655431:VSP655432 WCL655431:WCL655432 WMH655431:WMH655432 WWD655431:WWD655432 V720967:V720968 JR720967:JR720968 TN720967:TN720968 ADJ720967:ADJ720968 ANF720967:ANF720968 AXB720967:AXB720968 BGX720967:BGX720968 BQT720967:BQT720968 CAP720967:CAP720968 CKL720967:CKL720968 CUH720967:CUH720968 DED720967:DED720968 DNZ720967:DNZ720968 DXV720967:DXV720968 EHR720967:EHR720968 ERN720967:ERN720968 FBJ720967:FBJ720968 FLF720967:FLF720968 FVB720967:FVB720968 GEX720967:GEX720968 GOT720967:GOT720968 GYP720967:GYP720968 HIL720967:HIL720968 HSH720967:HSH720968 ICD720967:ICD720968 ILZ720967:ILZ720968 IVV720967:IVV720968 JFR720967:JFR720968 JPN720967:JPN720968 JZJ720967:JZJ720968 KJF720967:KJF720968 KTB720967:KTB720968 LCX720967:LCX720968 LMT720967:LMT720968 LWP720967:LWP720968 MGL720967:MGL720968 MQH720967:MQH720968 NAD720967:NAD720968 NJZ720967:NJZ720968 NTV720967:NTV720968 ODR720967:ODR720968 ONN720967:ONN720968 OXJ720967:OXJ720968 PHF720967:PHF720968 PRB720967:PRB720968 QAX720967:QAX720968 QKT720967:QKT720968 QUP720967:QUP720968 REL720967:REL720968 ROH720967:ROH720968 RYD720967:RYD720968 SHZ720967:SHZ720968 SRV720967:SRV720968 TBR720967:TBR720968 TLN720967:TLN720968 TVJ720967:TVJ720968 UFF720967:UFF720968 UPB720967:UPB720968 UYX720967:UYX720968 VIT720967:VIT720968 VSP720967:VSP720968 WCL720967:WCL720968 WMH720967:WMH720968 WWD720967:WWD720968 V786503:V786504 JR786503:JR786504 TN786503:TN786504 ADJ786503:ADJ786504 ANF786503:ANF786504 AXB786503:AXB786504 BGX786503:BGX786504 BQT786503:BQT786504 CAP786503:CAP786504 CKL786503:CKL786504 CUH786503:CUH786504 DED786503:DED786504 DNZ786503:DNZ786504 DXV786503:DXV786504 EHR786503:EHR786504 ERN786503:ERN786504 FBJ786503:FBJ786504 FLF786503:FLF786504 FVB786503:FVB786504 GEX786503:GEX786504 GOT786503:GOT786504 GYP786503:GYP786504 HIL786503:HIL786504 HSH786503:HSH786504 ICD786503:ICD786504 ILZ786503:ILZ786504 IVV786503:IVV786504 JFR786503:JFR786504 JPN786503:JPN786504 JZJ786503:JZJ786504 KJF786503:KJF786504 KTB786503:KTB786504 LCX786503:LCX786504 LMT786503:LMT786504 LWP786503:LWP786504 MGL786503:MGL786504 MQH786503:MQH786504 NAD786503:NAD786504 NJZ786503:NJZ786504 NTV786503:NTV786504 ODR786503:ODR786504 ONN786503:ONN786504 OXJ786503:OXJ786504 PHF786503:PHF786504 PRB786503:PRB786504 QAX786503:QAX786504 QKT786503:QKT786504 QUP786503:QUP786504 REL786503:REL786504 ROH786503:ROH786504 RYD786503:RYD786504 SHZ786503:SHZ786504 SRV786503:SRV786504 TBR786503:TBR786504 TLN786503:TLN786504 TVJ786503:TVJ786504 UFF786503:UFF786504 UPB786503:UPB786504 UYX786503:UYX786504 VIT786503:VIT786504 VSP786503:VSP786504 WCL786503:WCL786504 WMH786503:WMH786504 WWD786503:WWD786504 V852039:V852040 JR852039:JR852040 TN852039:TN852040 ADJ852039:ADJ852040 ANF852039:ANF852040 AXB852039:AXB852040 BGX852039:BGX852040 BQT852039:BQT852040 CAP852039:CAP852040 CKL852039:CKL852040 CUH852039:CUH852040 DED852039:DED852040 DNZ852039:DNZ852040 DXV852039:DXV852040 EHR852039:EHR852040 ERN852039:ERN852040 FBJ852039:FBJ852040 FLF852039:FLF852040 FVB852039:FVB852040 GEX852039:GEX852040 GOT852039:GOT852040 GYP852039:GYP852040 HIL852039:HIL852040 HSH852039:HSH852040 ICD852039:ICD852040 ILZ852039:ILZ852040 IVV852039:IVV852040 JFR852039:JFR852040 JPN852039:JPN852040 JZJ852039:JZJ852040 KJF852039:KJF852040 KTB852039:KTB852040 LCX852039:LCX852040 LMT852039:LMT852040 LWP852039:LWP852040 MGL852039:MGL852040 MQH852039:MQH852040 NAD852039:NAD852040 NJZ852039:NJZ852040 NTV852039:NTV852040 ODR852039:ODR852040 ONN852039:ONN852040 OXJ852039:OXJ852040 PHF852039:PHF852040 PRB852039:PRB852040 QAX852039:QAX852040 QKT852039:QKT852040 QUP852039:QUP852040 REL852039:REL852040 ROH852039:ROH852040 RYD852039:RYD852040 SHZ852039:SHZ852040 SRV852039:SRV852040 TBR852039:TBR852040 TLN852039:TLN852040 TVJ852039:TVJ852040 UFF852039:UFF852040 UPB852039:UPB852040 UYX852039:UYX852040 VIT852039:VIT852040 VSP852039:VSP852040 WCL852039:WCL852040 WMH852039:WMH852040 WWD852039:WWD852040 V917575:V917576 JR917575:JR917576 TN917575:TN917576 ADJ917575:ADJ917576 ANF917575:ANF917576 AXB917575:AXB917576 BGX917575:BGX917576 BQT917575:BQT917576 CAP917575:CAP917576 CKL917575:CKL917576 CUH917575:CUH917576 DED917575:DED917576 DNZ917575:DNZ917576 DXV917575:DXV917576 EHR917575:EHR917576 ERN917575:ERN917576 FBJ917575:FBJ917576 FLF917575:FLF917576 FVB917575:FVB917576 GEX917575:GEX917576 GOT917575:GOT917576 GYP917575:GYP917576 HIL917575:HIL917576 HSH917575:HSH917576 ICD917575:ICD917576 ILZ917575:ILZ917576 IVV917575:IVV917576 JFR917575:JFR917576 JPN917575:JPN917576 JZJ917575:JZJ917576 KJF917575:KJF917576 KTB917575:KTB917576 LCX917575:LCX917576 LMT917575:LMT917576 LWP917575:LWP917576 MGL917575:MGL917576 MQH917575:MQH917576 NAD917575:NAD917576 NJZ917575:NJZ917576 NTV917575:NTV917576 ODR917575:ODR917576 ONN917575:ONN917576 OXJ917575:OXJ917576 PHF917575:PHF917576 PRB917575:PRB917576 QAX917575:QAX917576 QKT917575:QKT917576 QUP917575:QUP917576 REL917575:REL917576 ROH917575:ROH917576 RYD917575:RYD917576 SHZ917575:SHZ917576 SRV917575:SRV917576 TBR917575:TBR917576 TLN917575:TLN917576 TVJ917575:TVJ917576 UFF917575:UFF917576 UPB917575:UPB917576 UYX917575:UYX917576 VIT917575:VIT917576 VSP917575:VSP917576 WCL917575:WCL917576 WMH917575:WMH917576 WWD917575:WWD917576 V983111:V983112 JR983111:JR983112 TN983111:TN983112 ADJ983111:ADJ983112 ANF983111:ANF983112 AXB983111:AXB983112 BGX983111:BGX983112 BQT983111:BQT983112 CAP983111:CAP983112 CKL983111:CKL983112 CUH983111:CUH983112 DED983111:DED983112 DNZ983111:DNZ983112 DXV983111:DXV983112 EHR983111:EHR983112 ERN983111:ERN983112 FBJ983111:FBJ983112 FLF983111:FLF983112 FVB983111:FVB983112 GEX983111:GEX983112 GOT983111:GOT983112 GYP983111:GYP983112 HIL983111:HIL983112 HSH983111:HSH983112 ICD983111:ICD983112 ILZ983111:ILZ983112 IVV983111:IVV983112 JFR983111:JFR983112 JPN983111:JPN983112 JZJ983111:JZJ983112 KJF983111:KJF983112 KTB983111:KTB983112 LCX983111:LCX983112 LMT983111:LMT983112 LWP983111:LWP983112 MGL983111:MGL983112 MQH983111:MQH983112 NAD983111:NAD983112 NJZ983111:NJZ983112 NTV983111:NTV983112 ODR983111:ODR983112 ONN983111:ONN983112 OXJ983111:OXJ983112 PHF983111:PHF983112 PRB983111:PRB983112 QAX983111:QAX983112 QKT983111:QKT983112 QUP983111:QUP983112 REL983111:REL983112 ROH983111:ROH983112 RYD983111:RYD983112 SHZ983111:SHZ983112 SRV983111:SRV983112 TBR983111:TBR983112 TLN983111:TLN983112 TVJ983111:TVJ983112 UFF983111:UFF983112 UPB983111:UPB983112 UYX983111:UYX983112 VIT983111:VIT983112 VSP983111:VSP983112 WCL983111:WCL983112 WMH983111:WMH983112 WWD983111:WWD983112 RXO983143 V65610:V65616 JR65610:JR65616 TN65610:TN65616 ADJ65610:ADJ65616 ANF65610:ANF65616 AXB65610:AXB65616 BGX65610:BGX65616 BQT65610:BQT65616 CAP65610:CAP65616 CKL65610:CKL65616 CUH65610:CUH65616 DED65610:DED65616 DNZ65610:DNZ65616 DXV65610:DXV65616 EHR65610:EHR65616 ERN65610:ERN65616 FBJ65610:FBJ65616 FLF65610:FLF65616 FVB65610:FVB65616 GEX65610:GEX65616 GOT65610:GOT65616 GYP65610:GYP65616 HIL65610:HIL65616 HSH65610:HSH65616 ICD65610:ICD65616 ILZ65610:ILZ65616 IVV65610:IVV65616 JFR65610:JFR65616 JPN65610:JPN65616 JZJ65610:JZJ65616 KJF65610:KJF65616 KTB65610:KTB65616 LCX65610:LCX65616 LMT65610:LMT65616 LWP65610:LWP65616 MGL65610:MGL65616 MQH65610:MQH65616 NAD65610:NAD65616 NJZ65610:NJZ65616 NTV65610:NTV65616 ODR65610:ODR65616 ONN65610:ONN65616 OXJ65610:OXJ65616 PHF65610:PHF65616 PRB65610:PRB65616 QAX65610:QAX65616 QKT65610:QKT65616 QUP65610:QUP65616 REL65610:REL65616 ROH65610:ROH65616 RYD65610:RYD65616 SHZ65610:SHZ65616 SRV65610:SRV65616 TBR65610:TBR65616 TLN65610:TLN65616 TVJ65610:TVJ65616 UFF65610:UFF65616 UPB65610:UPB65616 UYX65610:UYX65616 VIT65610:VIT65616 VSP65610:VSP65616 WCL65610:WCL65616 WMH65610:WMH65616 WWD65610:WWD65616 V131146:V131152 JR131146:JR131152 TN131146:TN131152 ADJ131146:ADJ131152 ANF131146:ANF131152 AXB131146:AXB131152 BGX131146:BGX131152 BQT131146:BQT131152 CAP131146:CAP131152 CKL131146:CKL131152 CUH131146:CUH131152 DED131146:DED131152 DNZ131146:DNZ131152 DXV131146:DXV131152 EHR131146:EHR131152 ERN131146:ERN131152 FBJ131146:FBJ131152 FLF131146:FLF131152 FVB131146:FVB131152 GEX131146:GEX131152 GOT131146:GOT131152 GYP131146:GYP131152 HIL131146:HIL131152 HSH131146:HSH131152 ICD131146:ICD131152 ILZ131146:ILZ131152 IVV131146:IVV131152 JFR131146:JFR131152 JPN131146:JPN131152 JZJ131146:JZJ131152 KJF131146:KJF131152 KTB131146:KTB131152 LCX131146:LCX131152 LMT131146:LMT131152 LWP131146:LWP131152 MGL131146:MGL131152 MQH131146:MQH131152 NAD131146:NAD131152 NJZ131146:NJZ131152 NTV131146:NTV131152 ODR131146:ODR131152 ONN131146:ONN131152 OXJ131146:OXJ131152 PHF131146:PHF131152 PRB131146:PRB131152 QAX131146:QAX131152 QKT131146:QKT131152 QUP131146:QUP131152 REL131146:REL131152 ROH131146:ROH131152 RYD131146:RYD131152 SHZ131146:SHZ131152 SRV131146:SRV131152 TBR131146:TBR131152 TLN131146:TLN131152 TVJ131146:TVJ131152 UFF131146:UFF131152 UPB131146:UPB131152 UYX131146:UYX131152 VIT131146:VIT131152 VSP131146:VSP131152 WCL131146:WCL131152 WMH131146:WMH131152 WWD131146:WWD131152 V196682:V196688 JR196682:JR196688 TN196682:TN196688 ADJ196682:ADJ196688 ANF196682:ANF196688 AXB196682:AXB196688 BGX196682:BGX196688 BQT196682:BQT196688 CAP196682:CAP196688 CKL196682:CKL196688 CUH196682:CUH196688 DED196682:DED196688 DNZ196682:DNZ196688 DXV196682:DXV196688 EHR196682:EHR196688 ERN196682:ERN196688 FBJ196682:FBJ196688 FLF196682:FLF196688 FVB196682:FVB196688 GEX196682:GEX196688 GOT196682:GOT196688 GYP196682:GYP196688 HIL196682:HIL196688 HSH196682:HSH196688 ICD196682:ICD196688 ILZ196682:ILZ196688 IVV196682:IVV196688 JFR196682:JFR196688 JPN196682:JPN196688 JZJ196682:JZJ196688 KJF196682:KJF196688 KTB196682:KTB196688 LCX196682:LCX196688 LMT196682:LMT196688 LWP196682:LWP196688 MGL196682:MGL196688 MQH196682:MQH196688 NAD196682:NAD196688 NJZ196682:NJZ196688 NTV196682:NTV196688 ODR196682:ODR196688 ONN196682:ONN196688 OXJ196682:OXJ196688 PHF196682:PHF196688 PRB196682:PRB196688 QAX196682:QAX196688 QKT196682:QKT196688 QUP196682:QUP196688 REL196682:REL196688 ROH196682:ROH196688 RYD196682:RYD196688 SHZ196682:SHZ196688 SRV196682:SRV196688 TBR196682:TBR196688 TLN196682:TLN196688 TVJ196682:TVJ196688 UFF196682:UFF196688 UPB196682:UPB196688 UYX196682:UYX196688 VIT196682:VIT196688 VSP196682:VSP196688 WCL196682:WCL196688 WMH196682:WMH196688 WWD196682:WWD196688 V262218:V262224 JR262218:JR262224 TN262218:TN262224 ADJ262218:ADJ262224 ANF262218:ANF262224 AXB262218:AXB262224 BGX262218:BGX262224 BQT262218:BQT262224 CAP262218:CAP262224 CKL262218:CKL262224 CUH262218:CUH262224 DED262218:DED262224 DNZ262218:DNZ262224 DXV262218:DXV262224 EHR262218:EHR262224 ERN262218:ERN262224 FBJ262218:FBJ262224 FLF262218:FLF262224 FVB262218:FVB262224 GEX262218:GEX262224 GOT262218:GOT262224 GYP262218:GYP262224 HIL262218:HIL262224 HSH262218:HSH262224 ICD262218:ICD262224 ILZ262218:ILZ262224 IVV262218:IVV262224 JFR262218:JFR262224 JPN262218:JPN262224 JZJ262218:JZJ262224 KJF262218:KJF262224 KTB262218:KTB262224 LCX262218:LCX262224 LMT262218:LMT262224 LWP262218:LWP262224 MGL262218:MGL262224 MQH262218:MQH262224 NAD262218:NAD262224 NJZ262218:NJZ262224 NTV262218:NTV262224 ODR262218:ODR262224 ONN262218:ONN262224 OXJ262218:OXJ262224 PHF262218:PHF262224 PRB262218:PRB262224 QAX262218:QAX262224 QKT262218:QKT262224 QUP262218:QUP262224 REL262218:REL262224 ROH262218:ROH262224 RYD262218:RYD262224 SHZ262218:SHZ262224 SRV262218:SRV262224 TBR262218:TBR262224 TLN262218:TLN262224 TVJ262218:TVJ262224 UFF262218:UFF262224 UPB262218:UPB262224 UYX262218:UYX262224 VIT262218:VIT262224 VSP262218:VSP262224 WCL262218:WCL262224 WMH262218:WMH262224 WWD262218:WWD262224 V327754:V327760 JR327754:JR327760 TN327754:TN327760 ADJ327754:ADJ327760 ANF327754:ANF327760 AXB327754:AXB327760 BGX327754:BGX327760 BQT327754:BQT327760 CAP327754:CAP327760 CKL327754:CKL327760 CUH327754:CUH327760 DED327754:DED327760 DNZ327754:DNZ327760 DXV327754:DXV327760 EHR327754:EHR327760 ERN327754:ERN327760 FBJ327754:FBJ327760 FLF327754:FLF327760 FVB327754:FVB327760 GEX327754:GEX327760 GOT327754:GOT327760 GYP327754:GYP327760 HIL327754:HIL327760 HSH327754:HSH327760 ICD327754:ICD327760 ILZ327754:ILZ327760 IVV327754:IVV327760 JFR327754:JFR327760 JPN327754:JPN327760 JZJ327754:JZJ327760 KJF327754:KJF327760 KTB327754:KTB327760 LCX327754:LCX327760 LMT327754:LMT327760 LWP327754:LWP327760 MGL327754:MGL327760 MQH327754:MQH327760 NAD327754:NAD327760 NJZ327754:NJZ327760 NTV327754:NTV327760 ODR327754:ODR327760 ONN327754:ONN327760 OXJ327754:OXJ327760 PHF327754:PHF327760 PRB327754:PRB327760 QAX327754:QAX327760 QKT327754:QKT327760 QUP327754:QUP327760 REL327754:REL327760 ROH327754:ROH327760 RYD327754:RYD327760 SHZ327754:SHZ327760 SRV327754:SRV327760 TBR327754:TBR327760 TLN327754:TLN327760 TVJ327754:TVJ327760 UFF327754:UFF327760 UPB327754:UPB327760 UYX327754:UYX327760 VIT327754:VIT327760 VSP327754:VSP327760 WCL327754:WCL327760 WMH327754:WMH327760 WWD327754:WWD327760 V393290:V393296 JR393290:JR393296 TN393290:TN393296 ADJ393290:ADJ393296 ANF393290:ANF393296 AXB393290:AXB393296 BGX393290:BGX393296 BQT393290:BQT393296 CAP393290:CAP393296 CKL393290:CKL393296 CUH393290:CUH393296 DED393290:DED393296 DNZ393290:DNZ393296 DXV393290:DXV393296 EHR393290:EHR393296 ERN393290:ERN393296 FBJ393290:FBJ393296 FLF393290:FLF393296 FVB393290:FVB393296 GEX393290:GEX393296 GOT393290:GOT393296 GYP393290:GYP393296 HIL393290:HIL393296 HSH393290:HSH393296 ICD393290:ICD393296 ILZ393290:ILZ393296 IVV393290:IVV393296 JFR393290:JFR393296 JPN393290:JPN393296 JZJ393290:JZJ393296 KJF393290:KJF393296 KTB393290:KTB393296 LCX393290:LCX393296 LMT393290:LMT393296 LWP393290:LWP393296 MGL393290:MGL393296 MQH393290:MQH393296 NAD393290:NAD393296 NJZ393290:NJZ393296 NTV393290:NTV393296 ODR393290:ODR393296 ONN393290:ONN393296 OXJ393290:OXJ393296 PHF393290:PHF393296 PRB393290:PRB393296 QAX393290:QAX393296 QKT393290:QKT393296 QUP393290:QUP393296 REL393290:REL393296 ROH393290:ROH393296 RYD393290:RYD393296 SHZ393290:SHZ393296 SRV393290:SRV393296 TBR393290:TBR393296 TLN393290:TLN393296 TVJ393290:TVJ393296 UFF393290:UFF393296 UPB393290:UPB393296 UYX393290:UYX393296 VIT393290:VIT393296 VSP393290:VSP393296 WCL393290:WCL393296 WMH393290:WMH393296 WWD393290:WWD393296 V458826:V458832 JR458826:JR458832 TN458826:TN458832 ADJ458826:ADJ458832 ANF458826:ANF458832 AXB458826:AXB458832 BGX458826:BGX458832 BQT458826:BQT458832 CAP458826:CAP458832 CKL458826:CKL458832 CUH458826:CUH458832 DED458826:DED458832 DNZ458826:DNZ458832 DXV458826:DXV458832 EHR458826:EHR458832 ERN458826:ERN458832 FBJ458826:FBJ458832 FLF458826:FLF458832 FVB458826:FVB458832 GEX458826:GEX458832 GOT458826:GOT458832 GYP458826:GYP458832 HIL458826:HIL458832 HSH458826:HSH458832 ICD458826:ICD458832 ILZ458826:ILZ458832 IVV458826:IVV458832 JFR458826:JFR458832 JPN458826:JPN458832 JZJ458826:JZJ458832 KJF458826:KJF458832 KTB458826:KTB458832 LCX458826:LCX458832 LMT458826:LMT458832 LWP458826:LWP458832 MGL458826:MGL458832 MQH458826:MQH458832 NAD458826:NAD458832 NJZ458826:NJZ458832 NTV458826:NTV458832 ODR458826:ODR458832 ONN458826:ONN458832 OXJ458826:OXJ458832 PHF458826:PHF458832 PRB458826:PRB458832 QAX458826:QAX458832 QKT458826:QKT458832 QUP458826:QUP458832 REL458826:REL458832 ROH458826:ROH458832 RYD458826:RYD458832 SHZ458826:SHZ458832 SRV458826:SRV458832 TBR458826:TBR458832 TLN458826:TLN458832 TVJ458826:TVJ458832 UFF458826:UFF458832 UPB458826:UPB458832 UYX458826:UYX458832 VIT458826:VIT458832 VSP458826:VSP458832 WCL458826:WCL458832 WMH458826:WMH458832 WWD458826:WWD458832 V524362:V524368 JR524362:JR524368 TN524362:TN524368 ADJ524362:ADJ524368 ANF524362:ANF524368 AXB524362:AXB524368 BGX524362:BGX524368 BQT524362:BQT524368 CAP524362:CAP524368 CKL524362:CKL524368 CUH524362:CUH524368 DED524362:DED524368 DNZ524362:DNZ524368 DXV524362:DXV524368 EHR524362:EHR524368 ERN524362:ERN524368 FBJ524362:FBJ524368 FLF524362:FLF524368 FVB524362:FVB524368 GEX524362:GEX524368 GOT524362:GOT524368 GYP524362:GYP524368 HIL524362:HIL524368 HSH524362:HSH524368 ICD524362:ICD524368 ILZ524362:ILZ524368 IVV524362:IVV524368 JFR524362:JFR524368 JPN524362:JPN524368 JZJ524362:JZJ524368 KJF524362:KJF524368 KTB524362:KTB524368 LCX524362:LCX524368 LMT524362:LMT524368 LWP524362:LWP524368 MGL524362:MGL524368 MQH524362:MQH524368 NAD524362:NAD524368 NJZ524362:NJZ524368 NTV524362:NTV524368 ODR524362:ODR524368 ONN524362:ONN524368 OXJ524362:OXJ524368 PHF524362:PHF524368 PRB524362:PRB524368 QAX524362:QAX524368 QKT524362:QKT524368 QUP524362:QUP524368 REL524362:REL524368 ROH524362:ROH524368 RYD524362:RYD524368 SHZ524362:SHZ524368 SRV524362:SRV524368 TBR524362:TBR524368 TLN524362:TLN524368 TVJ524362:TVJ524368 UFF524362:UFF524368 UPB524362:UPB524368 UYX524362:UYX524368 VIT524362:VIT524368 VSP524362:VSP524368 WCL524362:WCL524368 WMH524362:WMH524368 WWD524362:WWD524368 V589898:V589904 JR589898:JR589904 TN589898:TN589904 ADJ589898:ADJ589904 ANF589898:ANF589904 AXB589898:AXB589904 BGX589898:BGX589904 BQT589898:BQT589904 CAP589898:CAP589904 CKL589898:CKL589904 CUH589898:CUH589904 DED589898:DED589904 DNZ589898:DNZ589904 DXV589898:DXV589904 EHR589898:EHR589904 ERN589898:ERN589904 FBJ589898:FBJ589904 FLF589898:FLF589904 FVB589898:FVB589904 GEX589898:GEX589904 GOT589898:GOT589904 GYP589898:GYP589904 HIL589898:HIL589904 HSH589898:HSH589904 ICD589898:ICD589904 ILZ589898:ILZ589904 IVV589898:IVV589904 JFR589898:JFR589904 JPN589898:JPN589904 JZJ589898:JZJ589904 KJF589898:KJF589904 KTB589898:KTB589904 LCX589898:LCX589904 LMT589898:LMT589904 LWP589898:LWP589904 MGL589898:MGL589904 MQH589898:MQH589904 NAD589898:NAD589904 NJZ589898:NJZ589904 NTV589898:NTV589904 ODR589898:ODR589904 ONN589898:ONN589904 OXJ589898:OXJ589904 PHF589898:PHF589904 PRB589898:PRB589904 QAX589898:QAX589904 QKT589898:QKT589904 QUP589898:QUP589904 REL589898:REL589904 ROH589898:ROH589904 RYD589898:RYD589904 SHZ589898:SHZ589904 SRV589898:SRV589904 TBR589898:TBR589904 TLN589898:TLN589904 TVJ589898:TVJ589904 UFF589898:UFF589904 UPB589898:UPB589904 UYX589898:UYX589904 VIT589898:VIT589904 VSP589898:VSP589904 WCL589898:WCL589904 WMH589898:WMH589904 WWD589898:WWD589904 V655434:V655440 JR655434:JR655440 TN655434:TN655440 ADJ655434:ADJ655440 ANF655434:ANF655440 AXB655434:AXB655440 BGX655434:BGX655440 BQT655434:BQT655440 CAP655434:CAP655440 CKL655434:CKL655440 CUH655434:CUH655440 DED655434:DED655440 DNZ655434:DNZ655440 DXV655434:DXV655440 EHR655434:EHR655440 ERN655434:ERN655440 FBJ655434:FBJ655440 FLF655434:FLF655440 FVB655434:FVB655440 GEX655434:GEX655440 GOT655434:GOT655440 GYP655434:GYP655440 HIL655434:HIL655440 HSH655434:HSH655440 ICD655434:ICD655440 ILZ655434:ILZ655440 IVV655434:IVV655440 JFR655434:JFR655440 JPN655434:JPN655440 JZJ655434:JZJ655440 KJF655434:KJF655440 KTB655434:KTB655440 LCX655434:LCX655440 LMT655434:LMT655440 LWP655434:LWP655440 MGL655434:MGL655440 MQH655434:MQH655440 NAD655434:NAD655440 NJZ655434:NJZ655440 NTV655434:NTV655440 ODR655434:ODR655440 ONN655434:ONN655440 OXJ655434:OXJ655440 PHF655434:PHF655440 PRB655434:PRB655440 QAX655434:QAX655440 QKT655434:QKT655440 QUP655434:QUP655440 REL655434:REL655440 ROH655434:ROH655440 RYD655434:RYD655440 SHZ655434:SHZ655440 SRV655434:SRV655440 TBR655434:TBR655440 TLN655434:TLN655440 TVJ655434:TVJ655440 UFF655434:UFF655440 UPB655434:UPB655440 UYX655434:UYX655440 VIT655434:VIT655440 VSP655434:VSP655440 WCL655434:WCL655440 WMH655434:WMH655440 WWD655434:WWD655440 V720970:V720976 JR720970:JR720976 TN720970:TN720976 ADJ720970:ADJ720976 ANF720970:ANF720976 AXB720970:AXB720976 BGX720970:BGX720976 BQT720970:BQT720976 CAP720970:CAP720976 CKL720970:CKL720976 CUH720970:CUH720976 DED720970:DED720976 DNZ720970:DNZ720976 DXV720970:DXV720976 EHR720970:EHR720976 ERN720970:ERN720976 FBJ720970:FBJ720976 FLF720970:FLF720976 FVB720970:FVB720976 GEX720970:GEX720976 GOT720970:GOT720976 GYP720970:GYP720976 HIL720970:HIL720976 HSH720970:HSH720976 ICD720970:ICD720976 ILZ720970:ILZ720976 IVV720970:IVV720976 JFR720970:JFR720976 JPN720970:JPN720976 JZJ720970:JZJ720976 KJF720970:KJF720976 KTB720970:KTB720976 LCX720970:LCX720976 LMT720970:LMT720976 LWP720970:LWP720976 MGL720970:MGL720976 MQH720970:MQH720976 NAD720970:NAD720976 NJZ720970:NJZ720976 NTV720970:NTV720976 ODR720970:ODR720976 ONN720970:ONN720976 OXJ720970:OXJ720976 PHF720970:PHF720976 PRB720970:PRB720976 QAX720970:QAX720976 QKT720970:QKT720976 QUP720970:QUP720976 REL720970:REL720976 ROH720970:ROH720976 RYD720970:RYD720976 SHZ720970:SHZ720976 SRV720970:SRV720976 TBR720970:TBR720976 TLN720970:TLN720976 TVJ720970:TVJ720976 UFF720970:UFF720976 UPB720970:UPB720976 UYX720970:UYX720976 VIT720970:VIT720976 VSP720970:VSP720976 WCL720970:WCL720976 WMH720970:WMH720976 WWD720970:WWD720976 V786506:V786512 JR786506:JR786512 TN786506:TN786512 ADJ786506:ADJ786512 ANF786506:ANF786512 AXB786506:AXB786512 BGX786506:BGX786512 BQT786506:BQT786512 CAP786506:CAP786512 CKL786506:CKL786512 CUH786506:CUH786512 DED786506:DED786512 DNZ786506:DNZ786512 DXV786506:DXV786512 EHR786506:EHR786512 ERN786506:ERN786512 FBJ786506:FBJ786512 FLF786506:FLF786512 FVB786506:FVB786512 GEX786506:GEX786512 GOT786506:GOT786512 GYP786506:GYP786512 HIL786506:HIL786512 HSH786506:HSH786512 ICD786506:ICD786512 ILZ786506:ILZ786512 IVV786506:IVV786512 JFR786506:JFR786512 JPN786506:JPN786512 JZJ786506:JZJ786512 KJF786506:KJF786512 KTB786506:KTB786512 LCX786506:LCX786512 LMT786506:LMT786512 LWP786506:LWP786512 MGL786506:MGL786512 MQH786506:MQH786512 NAD786506:NAD786512 NJZ786506:NJZ786512 NTV786506:NTV786512 ODR786506:ODR786512 ONN786506:ONN786512 OXJ786506:OXJ786512 PHF786506:PHF786512 PRB786506:PRB786512 QAX786506:QAX786512 QKT786506:QKT786512 QUP786506:QUP786512 REL786506:REL786512 ROH786506:ROH786512 RYD786506:RYD786512 SHZ786506:SHZ786512 SRV786506:SRV786512 TBR786506:TBR786512 TLN786506:TLN786512 TVJ786506:TVJ786512 UFF786506:UFF786512 UPB786506:UPB786512 UYX786506:UYX786512 VIT786506:VIT786512 VSP786506:VSP786512 WCL786506:WCL786512 WMH786506:WMH786512 WWD786506:WWD786512 V852042:V852048 JR852042:JR852048 TN852042:TN852048 ADJ852042:ADJ852048 ANF852042:ANF852048 AXB852042:AXB852048 BGX852042:BGX852048 BQT852042:BQT852048 CAP852042:CAP852048 CKL852042:CKL852048 CUH852042:CUH852048 DED852042:DED852048 DNZ852042:DNZ852048 DXV852042:DXV852048 EHR852042:EHR852048 ERN852042:ERN852048 FBJ852042:FBJ852048 FLF852042:FLF852048 FVB852042:FVB852048 GEX852042:GEX852048 GOT852042:GOT852048 GYP852042:GYP852048 HIL852042:HIL852048 HSH852042:HSH852048 ICD852042:ICD852048 ILZ852042:ILZ852048 IVV852042:IVV852048 JFR852042:JFR852048 JPN852042:JPN852048 JZJ852042:JZJ852048 KJF852042:KJF852048 KTB852042:KTB852048 LCX852042:LCX852048 LMT852042:LMT852048 LWP852042:LWP852048 MGL852042:MGL852048 MQH852042:MQH852048 NAD852042:NAD852048 NJZ852042:NJZ852048 NTV852042:NTV852048 ODR852042:ODR852048 ONN852042:ONN852048 OXJ852042:OXJ852048 PHF852042:PHF852048 PRB852042:PRB852048 QAX852042:QAX852048 QKT852042:QKT852048 QUP852042:QUP852048 REL852042:REL852048 ROH852042:ROH852048 RYD852042:RYD852048 SHZ852042:SHZ852048 SRV852042:SRV852048 TBR852042:TBR852048 TLN852042:TLN852048 TVJ852042:TVJ852048 UFF852042:UFF852048 UPB852042:UPB852048 UYX852042:UYX852048 VIT852042:VIT852048 VSP852042:VSP852048 WCL852042:WCL852048 WMH852042:WMH852048 WWD852042:WWD852048 V917578:V917584 JR917578:JR917584 TN917578:TN917584 ADJ917578:ADJ917584 ANF917578:ANF917584 AXB917578:AXB917584 BGX917578:BGX917584 BQT917578:BQT917584 CAP917578:CAP917584 CKL917578:CKL917584 CUH917578:CUH917584 DED917578:DED917584 DNZ917578:DNZ917584 DXV917578:DXV917584 EHR917578:EHR917584 ERN917578:ERN917584 FBJ917578:FBJ917584 FLF917578:FLF917584 FVB917578:FVB917584 GEX917578:GEX917584 GOT917578:GOT917584 GYP917578:GYP917584 HIL917578:HIL917584 HSH917578:HSH917584 ICD917578:ICD917584 ILZ917578:ILZ917584 IVV917578:IVV917584 JFR917578:JFR917584 JPN917578:JPN917584 JZJ917578:JZJ917584 KJF917578:KJF917584 KTB917578:KTB917584 LCX917578:LCX917584 LMT917578:LMT917584 LWP917578:LWP917584 MGL917578:MGL917584 MQH917578:MQH917584 NAD917578:NAD917584 NJZ917578:NJZ917584 NTV917578:NTV917584 ODR917578:ODR917584 ONN917578:ONN917584 OXJ917578:OXJ917584 PHF917578:PHF917584 PRB917578:PRB917584 QAX917578:QAX917584 QKT917578:QKT917584 QUP917578:QUP917584 REL917578:REL917584 ROH917578:ROH917584 RYD917578:RYD917584 SHZ917578:SHZ917584 SRV917578:SRV917584 TBR917578:TBR917584 TLN917578:TLN917584 TVJ917578:TVJ917584 UFF917578:UFF917584 UPB917578:UPB917584 UYX917578:UYX917584 VIT917578:VIT917584 VSP917578:VSP917584 WCL917578:WCL917584 WMH917578:WMH917584 WWD917578:WWD917584 V983114:V983120 JR983114:JR983120 TN983114:TN983120 ADJ983114:ADJ983120 ANF983114:ANF983120 AXB983114:AXB983120 BGX983114:BGX983120 BQT983114:BQT983120 CAP983114:CAP983120 CKL983114:CKL983120 CUH983114:CUH983120 DED983114:DED983120 DNZ983114:DNZ983120 DXV983114:DXV983120 EHR983114:EHR983120 ERN983114:ERN983120 FBJ983114:FBJ983120 FLF983114:FLF983120 FVB983114:FVB983120 GEX983114:GEX983120 GOT983114:GOT983120 GYP983114:GYP983120 HIL983114:HIL983120 HSH983114:HSH983120 ICD983114:ICD983120 ILZ983114:ILZ983120 IVV983114:IVV983120 JFR983114:JFR983120 JPN983114:JPN983120 JZJ983114:JZJ983120 KJF983114:KJF983120 KTB983114:KTB983120 LCX983114:LCX983120 LMT983114:LMT983120 LWP983114:LWP983120 MGL983114:MGL983120 MQH983114:MQH983120 NAD983114:NAD983120 NJZ983114:NJZ983120 NTV983114:NTV983120 ODR983114:ODR983120 ONN983114:ONN983120 OXJ983114:OXJ983120 PHF983114:PHF983120 PRB983114:PRB983120 QAX983114:QAX983120 QKT983114:QKT983120 QUP983114:QUP983120 REL983114:REL983120 ROH983114:ROH983120 RYD983114:RYD983120 SHZ983114:SHZ983120 SRV983114:SRV983120 TBR983114:TBR983120 TLN983114:TLN983120 TVJ983114:TVJ983120 UFF983114:UFF983120 UPB983114:UPB983120 UYX983114:UYX983120 VIT983114:VIT983120 VSP983114:VSP983120 WCL983114:WCL983120 WMH983114:WMH983120 WWD983114:WWD983120 ADC71:ADC77 JD79 SZ79 ACV79 AMR79 AWN79 BGJ79 BQF79 CAB79 CJX79 CTT79 DDP79 DNL79 DXH79 EHD79 EQZ79 FAV79 FKR79 FUN79 GEJ79 GOF79 GYB79 HHX79 HRT79 IBP79 ILL79 IVH79 JFD79 JOZ79 JYV79 KIR79 KSN79 LCJ79 LMF79 LWB79 MFX79 MPT79 MZP79 NJL79 NTH79 ODD79 OMZ79 OWV79 PGR79 PQN79 QAJ79 QKF79 QUB79 RDX79 RNT79 RXP79 SHL79 SRH79 TBD79 TKZ79 TUV79 UER79 UON79 UYJ79 VIF79 VSB79 WBX79 WLT79 WVP79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TG71:TG77 JD81:JD82 SZ81:SZ82 ACV81:ACV82 AMR81:AMR82 AWN81:AWN82 BGJ81:BGJ82 BQF81:BQF82 CAB81:CAB82 CJX81:CJX82 CTT81:CTT82 DDP81:DDP82 DNL81:DNL82 DXH81:DXH82 EHD81:EHD82 EQZ81:EQZ82 FAV81:FAV82 FKR81:FKR82 FUN81:FUN82 GEJ81:GEJ82 GOF81:GOF82 GYB81:GYB82 HHX81:HHX82 HRT81:HRT82 IBP81:IBP82 ILL81:ILL82 IVH81:IVH82 JFD81:JFD82 JOZ81:JOZ82 JYV81:JYV82 KIR81:KIR82 KSN81:KSN82 LCJ81:LCJ82 LMF81:LMF82 LWB81:LWB82 MFX81:MFX82 MPT81:MPT82 MZP81:MZP82 NJL81:NJL82 NTH81:NTH82 ODD81:ODD82 OMZ81:OMZ82 OWV81:OWV82 PGR81:PGR82 PQN81:PQN82 QAJ81:QAJ82 QKF81:QKF82 QUB81:QUB82 RDX81:RDX82 RNT81:RNT82 RXP81:RXP82 SHL81:SHL82 SRH81:SRH82 TBD81:TBD82 TKZ81:TKZ82 TUV81:TUV82 UER81:UER82 UON81:UON82 UYJ81:UYJ82 VIF81:VIF82 VSB81:VSB82 WBX81:WBX82 WLT81:WLT82 WVP81:WVP82 H65620:H65621 JD65620:JD65621 SZ65620:SZ65621 ACV65620:ACV65621 AMR65620:AMR65621 AWN65620:AWN65621 BGJ65620:BGJ65621 BQF65620:BQF65621 CAB65620:CAB65621 CJX65620:CJX65621 CTT65620:CTT65621 DDP65620:DDP65621 DNL65620:DNL65621 DXH65620:DXH65621 EHD65620:EHD65621 EQZ65620:EQZ65621 FAV65620:FAV65621 FKR65620:FKR65621 FUN65620:FUN65621 GEJ65620:GEJ65621 GOF65620:GOF65621 GYB65620:GYB65621 HHX65620:HHX65621 HRT65620:HRT65621 IBP65620:IBP65621 ILL65620:ILL65621 IVH65620:IVH65621 JFD65620:JFD65621 JOZ65620:JOZ65621 JYV65620:JYV65621 KIR65620:KIR65621 KSN65620:KSN65621 LCJ65620:LCJ65621 LMF65620:LMF65621 LWB65620:LWB65621 MFX65620:MFX65621 MPT65620:MPT65621 MZP65620:MZP65621 NJL65620:NJL65621 NTH65620:NTH65621 ODD65620:ODD65621 OMZ65620:OMZ65621 OWV65620:OWV65621 PGR65620:PGR65621 PQN65620:PQN65621 QAJ65620:QAJ65621 QKF65620:QKF65621 QUB65620:QUB65621 RDX65620:RDX65621 RNT65620:RNT65621 RXP65620:RXP65621 SHL65620:SHL65621 SRH65620:SRH65621 TBD65620:TBD65621 TKZ65620:TKZ65621 TUV65620:TUV65621 UER65620:UER65621 UON65620:UON65621 UYJ65620:UYJ65621 VIF65620:VIF65621 VSB65620:VSB65621 WBX65620:WBX65621 WLT65620:WLT65621 WVP65620:WVP65621 H131156:H131157 JD131156:JD131157 SZ131156:SZ131157 ACV131156:ACV131157 AMR131156:AMR131157 AWN131156:AWN131157 BGJ131156:BGJ131157 BQF131156:BQF131157 CAB131156:CAB131157 CJX131156:CJX131157 CTT131156:CTT131157 DDP131156:DDP131157 DNL131156:DNL131157 DXH131156:DXH131157 EHD131156:EHD131157 EQZ131156:EQZ131157 FAV131156:FAV131157 FKR131156:FKR131157 FUN131156:FUN131157 GEJ131156:GEJ131157 GOF131156:GOF131157 GYB131156:GYB131157 HHX131156:HHX131157 HRT131156:HRT131157 IBP131156:IBP131157 ILL131156:ILL131157 IVH131156:IVH131157 JFD131156:JFD131157 JOZ131156:JOZ131157 JYV131156:JYV131157 KIR131156:KIR131157 KSN131156:KSN131157 LCJ131156:LCJ131157 LMF131156:LMF131157 LWB131156:LWB131157 MFX131156:MFX131157 MPT131156:MPT131157 MZP131156:MZP131157 NJL131156:NJL131157 NTH131156:NTH131157 ODD131156:ODD131157 OMZ131156:OMZ131157 OWV131156:OWV131157 PGR131156:PGR131157 PQN131156:PQN131157 QAJ131156:QAJ131157 QKF131156:QKF131157 QUB131156:QUB131157 RDX131156:RDX131157 RNT131156:RNT131157 RXP131156:RXP131157 SHL131156:SHL131157 SRH131156:SRH131157 TBD131156:TBD131157 TKZ131156:TKZ131157 TUV131156:TUV131157 UER131156:UER131157 UON131156:UON131157 UYJ131156:UYJ131157 VIF131156:VIF131157 VSB131156:VSB131157 WBX131156:WBX131157 WLT131156:WLT131157 WVP131156:WVP131157 H196692:H196693 JD196692:JD196693 SZ196692:SZ196693 ACV196692:ACV196693 AMR196692:AMR196693 AWN196692:AWN196693 BGJ196692:BGJ196693 BQF196692:BQF196693 CAB196692:CAB196693 CJX196692:CJX196693 CTT196692:CTT196693 DDP196692:DDP196693 DNL196692:DNL196693 DXH196692:DXH196693 EHD196692:EHD196693 EQZ196692:EQZ196693 FAV196692:FAV196693 FKR196692:FKR196693 FUN196692:FUN196693 GEJ196692:GEJ196693 GOF196692:GOF196693 GYB196692:GYB196693 HHX196692:HHX196693 HRT196692:HRT196693 IBP196692:IBP196693 ILL196692:ILL196693 IVH196692:IVH196693 JFD196692:JFD196693 JOZ196692:JOZ196693 JYV196692:JYV196693 KIR196692:KIR196693 KSN196692:KSN196693 LCJ196692:LCJ196693 LMF196692:LMF196693 LWB196692:LWB196693 MFX196692:MFX196693 MPT196692:MPT196693 MZP196692:MZP196693 NJL196692:NJL196693 NTH196692:NTH196693 ODD196692:ODD196693 OMZ196692:OMZ196693 OWV196692:OWV196693 PGR196692:PGR196693 PQN196692:PQN196693 QAJ196692:QAJ196693 QKF196692:QKF196693 QUB196692:QUB196693 RDX196692:RDX196693 RNT196692:RNT196693 RXP196692:RXP196693 SHL196692:SHL196693 SRH196692:SRH196693 TBD196692:TBD196693 TKZ196692:TKZ196693 TUV196692:TUV196693 UER196692:UER196693 UON196692:UON196693 UYJ196692:UYJ196693 VIF196692:VIF196693 VSB196692:VSB196693 WBX196692:WBX196693 WLT196692:WLT196693 WVP196692:WVP196693 H262228:H262229 JD262228:JD262229 SZ262228:SZ262229 ACV262228:ACV262229 AMR262228:AMR262229 AWN262228:AWN262229 BGJ262228:BGJ262229 BQF262228:BQF262229 CAB262228:CAB262229 CJX262228:CJX262229 CTT262228:CTT262229 DDP262228:DDP262229 DNL262228:DNL262229 DXH262228:DXH262229 EHD262228:EHD262229 EQZ262228:EQZ262229 FAV262228:FAV262229 FKR262228:FKR262229 FUN262228:FUN262229 GEJ262228:GEJ262229 GOF262228:GOF262229 GYB262228:GYB262229 HHX262228:HHX262229 HRT262228:HRT262229 IBP262228:IBP262229 ILL262228:ILL262229 IVH262228:IVH262229 JFD262228:JFD262229 JOZ262228:JOZ262229 JYV262228:JYV262229 KIR262228:KIR262229 KSN262228:KSN262229 LCJ262228:LCJ262229 LMF262228:LMF262229 LWB262228:LWB262229 MFX262228:MFX262229 MPT262228:MPT262229 MZP262228:MZP262229 NJL262228:NJL262229 NTH262228:NTH262229 ODD262228:ODD262229 OMZ262228:OMZ262229 OWV262228:OWV262229 PGR262228:PGR262229 PQN262228:PQN262229 QAJ262228:QAJ262229 QKF262228:QKF262229 QUB262228:QUB262229 RDX262228:RDX262229 RNT262228:RNT262229 RXP262228:RXP262229 SHL262228:SHL262229 SRH262228:SRH262229 TBD262228:TBD262229 TKZ262228:TKZ262229 TUV262228:TUV262229 UER262228:UER262229 UON262228:UON262229 UYJ262228:UYJ262229 VIF262228:VIF262229 VSB262228:VSB262229 WBX262228:WBX262229 WLT262228:WLT262229 WVP262228:WVP262229 H327764:H327765 JD327764:JD327765 SZ327764:SZ327765 ACV327764:ACV327765 AMR327764:AMR327765 AWN327764:AWN327765 BGJ327764:BGJ327765 BQF327764:BQF327765 CAB327764:CAB327765 CJX327764:CJX327765 CTT327764:CTT327765 DDP327764:DDP327765 DNL327764:DNL327765 DXH327764:DXH327765 EHD327764:EHD327765 EQZ327764:EQZ327765 FAV327764:FAV327765 FKR327764:FKR327765 FUN327764:FUN327765 GEJ327764:GEJ327765 GOF327764:GOF327765 GYB327764:GYB327765 HHX327764:HHX327765 HRT327764:HRT327765 IBP327764:IBP327765 ILL327764:ILL327765 IVH327764:IVH327765 JFD327764:JFD327765 JOZ327764:JOZ327765 JYV327764:JYV327765 KIR327764:KIR327765 KSN327764:KSN327765 LCJ327764:LCJ327765 LMF327764:LMF327765 LWB327764:LWB327765 MFX327764:MFX327765 MPT327764:MPT327765 MZP327764:MZP327765 NJL327764:NJL327765 NTH327764:NTH327765 ODD327764:ODD327765 OMZ327764:OMZ327765 OWV327764:OWV327765 PGR327764:PGR327765 PQN327764:PQN327765 QAJ327764:QAJ327765 QKF327764:QKF327765 QUB327764:QUB327765 RDX327764:RDX327765 RNT327764:RNT327765 RXP327764:RXP327765 SHL327764:SHL327765 SRH327764:SRH327765 TBD327764:TBD327765 TKZ327764:TKZ327765 TUV327764:TUV327765 UER327764:UER327765 UON327764:UON327765 UYJ327764:UYJ327765 VIF327764:VIF327765 VSB327764:VSB327765 WBX327764:WBX327765 WLT327764:WLT327765 WVP327764:WVP327765 H393300:H393301 JD393300:JD393301 SZ393300:SZ393301 ACV393300:ACV393301 AMR393300:AMR393301 AWN393300:AWN393301 BGJ393300:BGJ393301 BQF393300:BQF393301 CAB393300:CAB393301 CJX393300:CJX393301 CTT393300:CTT393301 DDP393300:DDP393301 DNL393300:DNL393301 DXH393300:DXH393301 EHD393300:EHD393301 EQZ393300:EQZ393301 FAV393300:FAV393301 FKR393300:FKR393301 FUN393300:FUN393301 GEJ393300:GEJ393301 GOF393300:GOF393301 GYB393300:GYB393301 HHX393300:HHX393301 HRT393300:HRT393301 IBP393300:IBP393301 ILL393300:ILL393301 IVH393300:IVH393301 JFD393300:JFD393301 JOZ393300:JOZ393301 JYV393300:JYV393301 KIR393300:KIR393301 KSN393300:KSN393301 LCJ393300:LCJ393301 LMF393300:LMF393301 LWB393300:LWB393301 MFX393300:MFX393301 MPT393300:MPT393301 MZP393300:MZP393301 NJL393300:NJL393301 NTH393300:NTH393301 ODD393300:ODD393301 OMZ393300:OMZ393301 OWV393300:OWV393301 PGR393300:PGR393301 PQN393300:PQN393301 QAJ393300:QAJ393301 QKF393300:QKF393301 QUB393300:QUB393301 RDX393300:RDX393301 RNT393300:RNT393301 RXP393300:RXP393301 SHL393300:SHL393301 SRH393300:SRH393301 TBD393300:TBD393301 TKZ393300:TKZ393301 TUV393300:TUV393301 UER393300:UER393301 UON393300:UON393301 UYJ393300:UYJ393301 VIF393300:VIF393301 VSB393300:VSB393301 WBX393300:WBX393301 WLT393300:WLT393301 WVP393300:WVP393301 H458836:H458837 JD458836:JD458837 SZ458836:SZ458837 ACV458836:ACV458837 AMR458836:AMR458837 AWN458836:AWN458837 BGJ458836:BGJ458837 BQF458836:BQF458837 CAB458836:CAB458837 CJX458836:CJX458837 CTT458836:CTT458837 DDP458836:DDP458837 DNL458836:DNL458837 DXH458836:DXH458837 EHD458836:EHD458837 EQZ458836:EQZ458837 FAV458836:FAV458837 FKR458836:FKR458837 FUN458836:FUN458837 GEJ458836:GEJ458837 GOF458836:GOF458837 GYB458836:GYB458837 HHX458836:HHX458837 HRT458836:HRT458837 IBP458836:IBP458837 ILL458836:ILL458837 IVH458836:IVH458837 JFD458836:JFD458837 JOZ458836:JOZ458837 JYV458836:JYV458837 KIR458836:KIR458837 KSN458836:KSN458837 LCJ458836:LCJ458837 LMF458836:LMF458837 LWB458836:LWB458837 MFX458836:MFX458837 MPT458836:MPT458837 MZP458836:MZP458837 NJL458836:NJL458837 NTH458836:NTH458837 ODD458836:ODD458837 OMZ458836:OMZ458837 OWV458836:OWV458837 PGR458836:PGR458837 PQN458836:PQN458837 QAJ458836:QAJ458837 QKF458836:QKF458837 QUB458836:QUB458837 RDX458836:RDX458837 RNT458836:RNT458837 RXP458836:RXP458837 SHL458836:SHL458837 SRH458836:SRH458837 TBD458836:TBD458837 TKZ458836:TKZ458837 TUV458836:TUV458837 UER458836:UER458837 UON458836:UON458837 UYJ458836:UYJ458837 VIF458836:VIF458837 VSB458836:VSB458837 WBX458836:WBX458837 WLT458836:WLT458837 WVP458836:WVP458837 H524372:H524373 JD524372:JD524373 SZ524372:SZ524373 ACV524372:ACV524373 AMR524372:AMR524373 AWN524372:AWN524373 BGJ524372:BGJ524373 BQF524372:BQF524373 CAB524372:CAB524373 CJX524372:CJX524373 CTT524372:CTT524373 DDP524372:DDP524373 DNL524372:DNL524373 DXH524372:DXH524373 EHD524372:EHD524373 EQZ524372:EQZ524373 FAV524372:FAV524373 FKR524372:FKR524373 FUN524372:FUN524373 GEJ524372:GEJ524373 GOF524372:GOF524373 GYB524372:GYB524373 HHX524372:HHX524373 HRT524372:HRT524373 IBP524372:IBP524373 ILL524372:ILL524373 IVH524372:IVH524373 JFD524372:JFD524373 JOZ524372:JOZ524373 JYV524372:JYV524373 KIR524372:KIR524373 KSN524372:KSN524373 LCJ524372:LCJ524373 LMF524372:LMF524373 LWB524372:LWB524373 MFX524372:MFX524373 MPT524372:MPT524373 MZP524372:MZP524373 NJL524372:NJL524373 NTH524372:NTH524373 ODD524372:ODD524373 OMZ524372:OMZ524373 OWV524372:OWV524373 PGR524372:PGR524373 PQN524372:PQN524373 QAJ524372:QAJ524373 QKF524372:QKF524373 QUB524372:QUB524373 RDX524372:RDX524373 RNT524372:RNT524373 RXP524372:RXP524373 SHL524372:SHL524373 SRH524372:SRH524373 TBD524372:TBD524373 TKZ524372:TKZ524373 TUV524372:TUV524373 UER524372:UER524373 UON524372:UON524373 UYJ524372:UYJ524373 VIF524372:VIF524373 VSB524372:VSB524373 WBX524372:WBX524373 WLT524372:WLT524373 WVP524372:WVP524373 H589908:H589909 JD589908:JD589909 SZ589908:SZ589909 ACV589908:ACV589909 AMR589908:AMR589909 AWN589908:AWN589909 BGJ589908:BGJ589909 BQF589908:BQF589909 CAB589908:CAB589909 CJX589908:CJX589909 CTT589908:CTT589909 DDP589908:DDP589909 DNL589908:DNL589909 DXH589908:DXH589909 EHD589908:EHD589909 EQZ589908:EQZ589909 FAV589908:FAV589909 FKR589908:FKR589909 FUN589908:FUN589909 GEJ589908:GEJ589909 GOF589908:GOF589909 GYB589908:GYB589909 HHX589908:HHX589909 HRT589908:HRT589909 IBP589908:IBP589909 ILL589908:ILL589909 IVH589908:IVH589909 JFD589908:JFD589909 JOZ589908:JOZ589909 JYV589908:JYV589909 KIR589908:KIR589909 KSN589908:KSN589909 LCJ589908:LCJ589909 LMF589908:LMF589909 LWB589908:LWB589909 MFX589908:MFX589909 MPT589908:MPT589909 MZP589908:MZP589909 NJL589908:NJL589909 NTH589908:NTH589909 ODD589908:ODD589909 OMZ589908:OMZ589909 OWV589908:OWV589909 PGR589908:PGR589909 PQN589908:PQN589909 QAJ589908:QAJ589909 QKF589908:QKF589909 QUB589908:QUB589909 RDX589908:RDX589909 RNT589908:RNT589909 RXP589908:RXP589909 SHL589908:SHL589909 SRH589908:SRH589909 TBD589908:TBD589909 TKZ589908:TKZ589909 TUV589908:TUV589909 UER589908:UER589909 UON589908:UON589909 UYJ589908:UYJ589909 VIF589908:VIF589909 VSB589908:VSB589909 WBX589908:WBX589909 WLT589908:WLT589909 WVP589908:WVP589909 H655444:H655445 JD655444:JD655445 SZ655444:SZ655445 ACV655444:ACV655445 AMR655444:AMR655445 AWN655444:AWN655445 BGJ655444:BGJ655445 BQF655444:BQF655445 CAB655444:CAB655445 CJX655444:CJX655445 CTT655444:CTT655445 DDP655444:DDP655445 DNL655444:DNL655445 DXH655444:DXH655445 EHD655444:EHD655445 EQZ655444:EQZ655445 FAV655444:FAV655445 FKR655444:FKR655445 FUN655444:FUN655445 GEJ655444:GEJ655445 GOF655444:GOF655445 GYB655444:GYB655445 HHX655444:HHX655445 HRT655444:HRT655445 IBP655444:IBP655445 ILL655444:ILL655445 IVH655444:IVH655445 JFD655444:JFD655445 JOZ655444:JOZ655445 JYV655444:JYV655445 KIR655444:KIR655445 KSN655444:KSN655445 LCJ655444:LCJ655445 LMF655444:LMF655445 LWB655444:LWB655445 MFX655444:MFX655445 MPT655444:MPT655445 MZP655444:MZP655445 NJL655444:NJL655445 NTH655444:NTH655445 ODD655444:ODD655445 OMZ655444:OMZ655445 OWV655444:OWV655445 PGR655444:PGR655445 PQN655444:PQN655445 QAJ655444:QAJ655445 QKF655444:QKF655445 QUB655444:QUB655445 RDX655444:RDX655445 RNT655444:RNT655445 RXP655444:RXP655445 SHL655444:SHL655445 SRH655444:SRH655445 TBD655444:TBD655445 TKZ655444:TKZ655445 TUV655444:TUV655445 UER655444:UER655445 UON655444:UON655445 UYJ655444:UYJ655445 VIF655444:VIF655445 VSB655444:VSB655445 WBX655444:WBX655445 WLT655444:WLT655445 WVP655444:WVP655445 H720980:H720981 JD720980:JD720981 SZ720980:SZ720981 ACV720980:ACV720981 AMR720980:AMR720981 AWN720980:AWN720981 BGJ720980:BGJ720981 BQF720980:BQF720981 CAB720980:CAB720981 CJX720980:CJX720981 CTT720980:CTT720981 DDP720980:DDP720981 DNL720980:DNL720981 DXH720980:DXH720981 EHD720980:EHD720981 EQZ720980:EQZ720981 FAV720980:FAV720981 FKR720980:FKR720981 FUN720980:FUN720981 GEJ720980:GEJ720981 GOF720980:GOF720981 GYB720980:GYB720981 HHX720980:HHX720981 HRT720980:HRT720981 IBP720980:IBP720981 ILL720980:ILL720981 IVH720980:IVH720981 JFD720980:JFD720981 JOZ720980:JOZ720981 JYV720980:JYV720981 KIR720980:KIR720981 KSN720980:KSN720981 LCJ720980:LCJ720981 LMF720980:LMF720981 LWB720980:LWB720981 MFX720980:MFX720981 MPT720980:MPT720981 MZP720980:MZP720981 NJL720980:NJL720981 NTH720980:NTH720981 ODD720980:ODD720981 OMZ720980:OMZ720981 OWV720980:OWV720981 PGR720980:PGR720981 PQN720980:PQN720981 QAJ720980:QAJ720981 QKF720980:QKF720981 QUB720980:QUB720981 RDX720980:RDX720981 RNT720980:RNT720981 RXP720980:RXP720981 SHL720980:SHL720981 SRH720980:SRH720981 TBD720980:TBD720981 TKZ720980:TKZ720981 TUV720980:TUV720981 UER720980:UER720981 UON720980:UON720981 UYJ720980:UYJ720981 VIF720980:VIF720981 VSB720980:VSB720981 WBX720980:WBX720981 WLT720980:WLT720981 WVP720980:WVP720981 H786516:H786517 JD786516:JD786517 SZ786516:SZ786517 ACV786516:ACV786517 AMR786516:AMR786517 AWN786516:AWN786517 BGJ786516:BGJ786517 BQF786516:BQF786517 CAB786516:CAB786517 CJX786516:CJX786517 CTT786516:CTT786517 DDP786516:DDP786517 DNL786516:DNL786517 DXH786516:DXH786517 EHD786516:EHD786517 EQZ786516:EQZ786517 FAV786516:FAV786517 FKR786516:FKR786517 FUN786516:FUN786517 GEJ786516:GEJ786517 GOF786516:GOF786517 GYB786516:GYB786517 HHX786516:HHX786517 HRT786516:HRT786517 IBP786516:IBP786517 ILL786516:ILL786517 IVH786516:IVH786517 JFD786516:JFD786517 JOZ786516:JOZ786517 JYV786516:JYV786517 KIR786516:KIR786517 KSN786516:KSN786517 LCJ786516:LCJ786517 LMF786516:LMF786517 LWB786516:LWB786517 MFX786516:MFX786517 MPT786516:MPT786517 MZP786516:MZP786517 NJL786516:NJL786517 NTH786516:NTH786517 ODD786516:ODD786517 OMZ786516:OMZ786517 OWV786516:OWV786517 PGR786516:PGR786517 PQN786516:PQN786517 QAJ786516:QAJ786517 QKF786516:QKF786517 QUB786516:QUB786517 RDX786516:RDX786517 RNT786516:RNT786517 RXP786516:RXP786517 SHL786516:SHL786517 SRH786516:SRH786517 TBD786516:TBD786517 TKZ786516:TKZ786517 TUV786516:TUV786517 UER786516:UER786517 UON786516:UON786517 UYJ786516:UYJ786517 VIF786516:VIF786517 VSB786516:VSB786517 WBX786516:WBX786517 WLT786516:WLT786517 WVP786516:WVP786517 H852052:H852053 JD852052:JD852053 SZ852052:SZ852053 ACV852052:ACV852053 AMR852052:AMR852053 AWN852052:AWN852053 BGJ852052:BGJ852053 BQF852052:BQF852053 CAB852052:CAB852053 CJX852052:CJX852053 CTT852052:CTT852053 DDP852052:DDP852053 DNL852052:DNL852053 DXH852052:DXH852053 EHD852052:EHD852053 EQZ852052:EQZ852053 FAV852052:FAV852053 FKR852052:FKR852053 FUN852052:FUN852053 GEJ852052:GEJ852053 GOF852052:GOF852053 GYB852052:GYB852053 HHX852052:HHX852053 HRT852052:HRT852053 IBP852052:IBP852053 ILL852052:ILL852053 IVH852052:IVH852053 JFD852052:JFD852053 JOZ852052:JOZ852053 JYV852052:JYV852053 KIR852052:KIR852053 KSN852052:KSN852053 LCJ852052:LCJ852053 LMF852052:LMF852053 LWB852052:LWB852053 MFX852052:MFX852053 MPT852052:MPT852053 MZP852052:MZP852053 NJL852052:NJL852053 NTH852052:NTH852053 ODD852052:ODD852053 OMZ852052:OMZ852053 OWV852052:OWV852053 PGR852052:PGR852053 PQN852052:PQN852053 QAJ852052:QAJ852053 QKF852052:QKF852053 QUB852052:QUB852053 RDX852052:RDX852053 RNT852052:RNT852053 RXP852052:RXP852053 SHL852052:SHL852053 SRH852052:SRH852053 TBD852052:TBD852053 TKZ852052:TKZ852053 TUV852052:TUV852053 UER852052:UER852053 UON852052:UON852053 UYJ852052:UYJ852053 VIF852052:VIF852053 VSB852052:VSB852053 WBX852052:WBX852053 WLT852052:WLT852053 WVP852052:WVP852053 H917588:H917589 JD917588:JD917589 SZ917588:SZ917589 ACV917588:ACV917589 AMR917588:AMR917589 AWN917588:AWN917589 BGJ917588:BGJ917589 BQF917588:BQF917589 CAB917588:CAB917589 CJX917588:CJX917589 CTT917588:CTT917589 DDP917588:DDP917589 DNL917588:DNL917589 DXH917588:DXH917589 EHD917588:EHD917589 EQZ917588:EQZ917589 FAV917588:FAV917589 FKR917588:FKR917589 FUN917588:FUN917589 GEJ917588:GEJ917589 GOF917588:GOF917589 GYB917588:GYB917589 HHX917588:HHX917589 HRT917588:HRT917589 IBP917588:IBP917589 ILL917588:ILL917589 IVH917588:IVH917589 JFD917588:JFD917589 JOZ917588:JOZ917589 JYV917588:JYV917589 KIR917588:KIR917589 KSN917588:KSN917589 LCJ917588:LCJ917589 LMF917588:LMF917589 LWB917588:LWB917589 MFX917588:MFX917589 MPT917588:MPT917589 MZP917588:MZP917589 NJL917588:NJL917589 NTH917588:NTH917589 ODD917588:ODD917589 OMZ917588:OMZ917589 OWV917588:OWV917589 PGR917588:PGR917589 PQN917588:PQN917589 QAJ917588:QAJ917589 QKF917588:QKF917589 QUB917588:QUB917589 RDX917588:RDX917589 RNT917588:RNT917589 RXP917588:RXP917589 SHL917588:SHL917589 SRH917588:SRH917589 TBD917588:TBD917589 TKZ917588:TKZ917589 TUV917588:TUV917589 UER917588:UER917589 UON917588:UON917589 UYJ917588:UYJ917589 VIF917588:VIF917589 VSB917588:VSB917589 WBX917588:WBX917589 WLT917588:WLT917589 WVP917588:WVP917589 H983124:H983125 JD983124:JD983125 SZ983124:SZ983125 ACV983124:ACV983125 AMR983124:AMR983125 AWN983124:AWN983125 BGJ983124:BGJ983125 BQF983124:BQF983125 CAB983124:CAB983125 CJX983124:CJX983125 CTT983124:CTT983125 DDP983124:DDP983125 DNL983124:DNL983125 DXH983124:DXH983125 EHD983124:EHD983125 EQZ983124:EQZ983125 FAV983124:FAV983125 FKR983124:FKR983125 FUN983124:FUN983125 GEJ983124:GEJ983125 GOF983124:GOF983125 GYB983124:GYB983125 HHX983124:HHX983125 HRT983124:HRT983125 IBP983124:IBP983125 ILL983124:ILL983125 IVH983124:IVH983125 JFD983124:JFD983125 JOZ983124:JOZ983125 JYV983124:JYV983125 KIR983124:KIR983125 KSN983124:KSN983125 LCJ983124:LCJ983125 LMF983124:LMF983125 LWB983124:LWB983125 MFX983124:MFX983125 MPT983124:MPT983125 MZP983124:MZP983125 NJL983124:NJL983125 NTH983124:NTH983125 ODD983124:ODD983125 OMZ983124:OMZ983125 OWV983124:OWV983125 PGR983124:PGR983125 PQN983124:PQN983125 QAJ983124:QAJ983125 QKF983124:QKF983125 QUB983124:QUB983125 RDX983124:RDX983125 RNT983124:RNT983125 RXP983124:RXP983125 SHL983124:SHL983125 SRH983124:SRH983125 TBD983124:TBD983125 TKZ983124:TKZ983125 TUV983124:TUV983125 UER983124:UER983125 UON983124:UON983125 UYJ983124:UYJ983125 VIF983124:VIF983125 VSB983124:VSB983125 WBX983124:WBX983125 WLT983124:WLT983125 WVP983124:WVP983125 JK71:JK77 JD84:JD86 SZ84:SZ86 ACV84:ACV86 AMR84:AMR86 AWN84:AWN86 BGJ84:BGJ86 BQF84:BQF86 CAB84:CAB86 CJX84:CJX86 CTT84:CTT86 DDP84:DDP86 DNL84:DNL86 DXH84:DXH86 EHD84:EHD86 EQZ84:EQZ86 FAV84:FAV86 FKR84:FKR86 FUN84:FUN86 GEJ84:GEJ86 GOF84:GOF86 GYB84:GYB86 HHX84:HHX86 HRT84:HRT86 IBP84:IBP86 ILL84:ILL86 IVH84:IVH86 JFD84:JFD86 JOZ84:JOZ86 JYV84:JYV86 KIR84:KIR86 KSN84:KSN86 LCJ84:LCJ86 LMF84:LMF86 LWB84:LWB86 MFX84:MFX86 MPT84:MPT86 MZP84:MZP86 NJL84:NJL86 NTH84:NTH86 ODD84:ODD86 OMZ84:OMZ86 OWV84:OWV86 PGR84:PGR86 PQN84:PQN86 QAJ84:QAJ86 QKF84:QKF86 QUB84:QUB86 RDX84:RDX86 RNT84:RNT86 RXP84:RXP86 SHL84:SHL86 SRH84:SRH86 TBD84:TBD86 TKZ84:TKZ86 TUV84:TUV86 UER84:UER86 UON84:UON86 UYJ84:UYJ86 VIF84:VIF86 VSB84:VSB86 WBX84:WBX86 WLT84:WLT86 WVP84:WVP86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BGQ71:BGQ77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AWU71:AWU77 JK81:JK82 TG81:TG82 ADC81:ADC82 AMY81:AMY82 AWU81:AWU82 BGQ81:BGQ82 BQM81:BQM82 CAI81:CAI82 CKE81:CKE82 CUA81:CUA82 DDW81:DDW82 DNS81:DNS82 DXO81:DXO82 EHK81:EHK82 ERG81:ERG82 FBC81:FBC82 FKY81:FKY82 FUU81:FUU82 GEQ81:GEQ82 GOM81:GOM82 GYI81:GYI82 HIE81:HIE82 HSA81:HSA82 IBW81:IBW82 ILS81:ILS82 IVO81:IVO82 JFK81:JFK82 JPG81:JPG82 JZC81:JZC82 KIY81:KIY82 KSU81:KSU82 LCQ81:LCQ82 LMM81:LMM82 LWI81:LWI82 MGE81:MGE82 MQA81:MQA82 MZW81:MZW82 NJS81:NJS82 NTO81:NTO82 ODK81:ODK82 ONG81:ONG82 OXC81:OXC82 PGY81:PGY82 PQU81:PQU82 QAQ81:QAQ82 QKM81:QKM82 QUI81:QUI82 REE81:REE82 ROA81:ROA82 RXW81:RXW82 SHS81:SHS82 SRO81:SRO82 TBK81:TBK82 TLG81:TLG82 TVC81:TVC82 UEY81:UEY82 UOU81:UOU82 UYQ81:UYQ82 VIM81:VIM82 VSI81:VSI82 WCE81:WCE82 WMA81:WMA82 WVW81:WVW82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DDW71:DDW77 JK84:JK86 TG84:TG86 ADC84:ADC86 AMY84:AMY86 AWU84:AWU86 BGQ84:BGQ86 BQM84:BQM86 CAI84:CAI86 CKE84:CKE86 CUA84:CUA86 DDW84:DDW86 DNS84:DNS86 DXO84:DXO86 EHK84:EHK86 ERG84:ERG86 FBC84:FBC86 FKY84:FKY86 FUU84:FUU86 GEQ84:GEQ86 GOM84:GOM86 GYI84:GYI86 HIE84:HIE86 HSA84:HSA86 IBW84:IBW86 ILS84:ILS86 IVO84:IVO86 JFK84:JFK86 JPG84:JPG86 JZC84:JZC86 KIY84:KIY86 KSU84:KSU86 LCQ84:LCQ86 LMM84:LMM86 LWI84:LWI86 MGE84:MGE86 MQA84:MQA86 MZW84:MZW86 NJS84:NJS86 NTO84:NTO86 ODK84:ODK86 ONG84:ONG86 OXC84:OXC86 PGY84:PGY86 PQU84:PQU86 QAQ84:QAQ86 QKM84:QKM86 QUI84:QUI86 REE84:REE86 ROA84:ROA86 RXW84:RXW86 SHS84:SHS86 SRO84:SRO86 TBK84:TBK86 TLG84:TLG86 TVC84:TVC86 UEY84:UEY86 UOU84:UOU86 UYQ84:UYQ86 VIM84:VIM86 VSI84:VSI86 WCE84:WCE86 WMA84:WMA86 WVW84:WVW86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CUA71:CUA77 JR79 TN79 ADJ79 ANF79 AXB79 BGX79 BQT79 CAP79 CKL79 CUH79 DED79 DNZ79 DXV79 EHR79 ERN79 FBJ79 FLF79 FVB79 GEX79 GOT79 GYP79 HIL79 HSH79 ICD79 ILZ79 IVV79 JFR79 JPN79 JZJ79 KJF79 KTB79 LCX79 LMT79 LWP79 MGL79 MQH79 NAD79 NJZ79 NTV79 ODR79 ONN79 OXJ79 PHF79 PRB79 QAX79 QKT79 QUP79 REL79 ROH79 RYD79 SHZ79 SRV79 TBR79 TLN79 TVJ79 UFF79 UPB79 UYX79 VIT79 VSP79 WCL79 WMH79 WWD79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WWD983122 CKE71:CKE77 JR81:JR82 TN81:TN82 ADJ81:ADJ82 ANF81:ANF82 AXB81:AXB82 BGX81:BGX82 BQT81:BQT82 CAP81:CAP82 CKL81:CKL82 CUH81:CUH82 DED81:DED82 DNZ81:DNZ82 DXV81:DXV82 EHR81:EHR82 ERN81:ERN82 FBJ81:FBJ82 FLF81:FLF82 FVB81:FVB82 GEX81:GEX82 GOT81:GOT82 GYP81:GYP82 HIL81:HIL82 HSH81:HSH82 ICD81:ICD82 ILZ81:ILZ82 IVV81:IVV82 JFR81:JFR82 JPN81:JPN82 JZJ81:JZJ82 KJF81:KJF82 KTB81:KTB82 LCX81:LCX82 LMT81:LMT82 LWP81:LWP82 MGL81:MGL82 MQH81:MQH82 NAD81:NAD82 NJZ81:NJZ82 NTV81:NTV82 ODR81:ODR82 ONN81:ONN82 OXJ81:OXJ82 PHF81:PHF82 PRB81:PRB82 QAX81:QAX82 QKT81:QKT82 QUP81:QUP82 REL81:REL82 ROH81:ROH82 RYD81:RYD82 SHZ81:SHZ82 SRV81:SRV82 TBR81:TBR82 TLN81:TLN82 TVJ81:TVJ82 UFF81:UFF82 UPB81:UPB82 UYX81:UYX82 VIT81:VIT82 VSP81:VSP82 WCL81:WCL82 WMH81:WMH82 WWD81:WWD82 V65620:V65621 JR65620:JR65621 TN65620:TN65621 ADJ65620:ADJ65621 ANF65620:ANF65621 AXB65620:AXB65621 BGX65620:BGX65621 BQT65620:BQT65621 CAP65620:CAP65621 CKL65620:CKL65621 CUH65620:CUH65621 DED65620:DED65621 DNZ65620:DNZ65621 DXV65620:DXV65621 EHR65620:EHR65621 ERN65620:ERN65621 FBJ65620:FBJ65621 FLF65620:FLF65621 FVB65620:FVB65621 GEX65620:GEX65621 GOT65620:GOT65621 GYP65620:GYP65621 HIL65620:HIL65621 HSH65620:HSH65621 ICD65620:ICD65621 ILZ65620:ILZ65621 IVV65620:IVV65621 JFR65620:JFR65621 JPN65620:JPN65621 JZJ65620:JZJ65621 KJF65620:KJF65621 KTB65620:KTB65621 LCX65620:LCX65621 LMT65620:LMT65621 LWP65620:LWP65621 MGL65620:MGL65621 MQH65620:MQH65621 NAD65620:NAD65621 NJZ65620:NJZ65621 NTV65620:NTV65621 ODR65620:ODR65621 ONN65620:ONN65621 OXJ65620:OXJ65621 PHF65620:PHF65621 PRB65620:PRB65621 QAX65620:QAX65621 QKT65620:QKT65621 QUP65620:QUP65621 REL65620:REL65621 ROH65620:ROH65621 RYD65620:RYD65621 SHZ65620:SHZ65621 SRV65620:SRV65621 TBR65620:TBR65621 TLN65620:TLN65621 TVJ65620:TVJ65621 UFF65620:UFF65621 UPB65620:UPB65621 UYX65620:UYX65621 VIT65620:VIT65621 VSP65620:VSP65621 WCL65620:WCL65621 WMH65620:WMH65621 WWD65620:WWD65621 V131156:V131157 JR131156:JR131157 TN131156:TN131157 ADJ131156:ADJ131157 ANF131156:ANF131157 AXB131156:AXB131157 BGX131156:BGX131157 BQT131156:BQT131157 CAP131156:CAP131157 CKL131156:CKL131157 CUH131156:CUH131157 DED131156:DED131157 DNZ131156:DNZ131157 DXV131156:DXV131157 EHR131156:EHR131157 ERN131156:ERN131157 FBJ131156:FBJ131157 FLF131156:FLF131157 FVB131156:FVB131157 GEX131156:GEX131157 GOT131156:GOT131157 GYP131156:GYP131157 HIL131156:HIL131157 HSH131156:HSH131157 ICD131156:ICD131157 ILZ131156:ILZ131157 IVV131156:IVV131157 JFR131156:JFR131157 JPN131156:JPN131157 JZJ131156:JZJ131157 KJF131156:KJF131157 KTB131156:KTB131157 LCX131156:LCX131157 LMT131156:LMT131157 LWP131156:LWP131157 MGL131156:MGL131157 MQH131156:MQH131157 NAD131156:NAD131157 NJZ131156:NJZ131157 NTV131156:NTV131157 ODR131156:ODR131157 ONN131156:ONN131157 OXJ131156:OXJ131157 PHF131156:PHF131157 PRB131156:PRB131157 QAX131156:QAX131157 QKT131156:QKT131157 QUP131156:QUP131157 REL131156:REL131157 ROH131156:ROH131157 RYD131156:RYD131157 SHZ131156:SHZ131157 SRV131156:SRV131157 TBR131156:TBR131157 TLN131156:TLN131157 TVJ131156:TVJ131157 UFF131156:UFF131157 UPB131156:UPB131157 UYX131156:UYX131157 VIT131156:VIT131157 VSP131156:VSP131157 WCL131156:WCL131157 WMH131156:WMH131157 WWD131156:WWD131157 V196692:V196693 JR196692:JR196693 TN196692:TN196693 ADJ196692:ADJ196693 ANF196692:ANF196693 AXB196692:AXB196693 BGX196692:BGX196693 BQT196692:BQT196693 CAP196692:CAP196693 CKL196692:CKL196693 CUH196692:CUH196693 DED196692:DED196693 DNZ196692:DNZ196693 DXV196692:DXV196693 EHR196692:EHR196693 ERN196692:ERN196693 FBJ196692:FBJ196693 FLF196692:FLF196693 FVB196692:FVB196693 GEX196692:GEX196693 GOT196692:GOT196693 GYP196692:GYP196693 HIL196692:HIL196693 HSH196692:HSH196693 ICD196692:ICD196693 ILZ196692:ILZ196693 IVV196692:IVV196693 JFR196692:JFR196693 JPN196692:JPN196693 JZJ196692:JZJ196693 KJF196692:KJF196693 KTB196692:KTB196693 LCX196692:LCX196693 LMT196692:LMT196693 LWP196692:LWP196693 MGL196692:MGL196693 MQH196692:MQH196693 NAD196692:NAD196693 NJZ196692:NJZ196693 NTV196692:NTV196693 ODR196692:ODR196693 ONN196692:ONN196693 OXJ196692:OXJ196693 PHF196692:PHF196693 PRB196692:PRB196693 QAX196692:QAX196693 QKT196692:QKT196693 QUP196692:QUP196693 REL196692:REL196693 ROH196692:ROH196693 RYD196692:RYD196693 SHZ196692:SHZ196693 SRV196692:SRV196693 TBR196692:TBR196693 TLN196692:TLN196693 TVJ196692:TVJ196693 UFF196692:UFF196693 UPB196692:UPB196693 UYX196692:UYX196693 VIT196692:VIT196693 VSP196692:VSP196693 WCL196692:WCL196693 WMH196692:WMH196693 WWD196692:WWD196693 V262228:V262229 JR262228:JR262229 TN262228:TN262229 ADJ262228:ADJ262229 ANF262228:ANF262229 AXB262228:AXB262229 BGX262228:BGX262229 BQT262228:BQT262229 CAP262228:CAP262229 CKL262228:CKL262229 CUH262228:CUH262229 DED262228:DED262229 DNZ262228:DNZ262229 DXV262228:DXV262229 EHR262228:EHR262229 ERN262228:ERN262229 FBJ262228:FBJ262229 FLF262228:FLF262229 FVB262228:FVB262229 GEX262228:GEX262229 GOT262228:GOT262229 GYP262228:GYP262229 HIL262228:HIL262229 HSH262228:HSH262229 ICD262228:ICD262229 ILZ262228:ILZ262229 IVV262228:IVV262229 JFR262228:JFR262229 JPN262228:JPN262229 JZJ262228:JZJ262229 KJF262228:KJF262229 KTB262228:KTB262229 LCX262228:LCX262229 LMT262228:LMT262229 LWP262228:LWP262229 MGL262228:MGL262229 MQH262228:MQH262229 NAD262228:NAD262229 NJZ262228:NJZ262229 NTV262228:NTV262229 ODR262228:ODR262229 ONN262228:ONN262229 OXJ262228:OXJ262229 PHF262228:PHF262229 PRB262228:PRB262229 QAX262228:QAX262229 QKT262228:QKT262229 QUP262228:QUP262229 REL262228:REL262229 ROH262228:ROH262229 RYD262228:RYD262229 SHZ262228:SHZ262229 SRV262228:SRV262229 TBR262228:TBR262229 TLN262228:TLN262229 TVJ262228:TVJ262229 UFF262228:UFF262229 UPB262228:UPB262229 UYX262228:UYX262229 VIT262228:VIT262229 VSP262228:VSP262229 WCL262228:WCL262229 WMH262228:WMH262229 WWD262228:WWD262229 V327764:V327765 JR327764:JR327765 TN327764:TN327765 ADJ327764:ADJ327765 ANF327764:ANF327765 AXB327764:AXB327765 BGX327764:BGX327765 BQT327764:BQT327765 CAP327764:CAP327765 CKL327764:CKL327765 CUH327764:CUH327765 DED327764:DED327765 DNZ327764:DNZ327765 DXV327764:DXV327765 EHR327764:EHR327765 ERN327764:ERN327765 FBJ327764:FBJ327765 FLF327764:FLF327765 FVB327764:FVB327765 GEX327764:GEX327765 GOT327764:GOT327765 GYP327764:GYP327765 HIL327764:HIL327765 HSH327764:HSH327765 ICD327764:ICD327765 ILZ327764:ILZ327765 IVV327764:IVV327765 JFR327764:JFR327765 JPN327764:JPN327765 JZJ327764:JZJ327765 KJF327764:KJF327765 KTB327764:KTB327765 LCX327764:LCX327765 LMT327764:LMT327765 LWP327764:LWP327765 MGL327764:MGL327765 MQH327764:MQH327765 NAD327764:NAD327765 NJZ327764:NJZ327765 NTV327764:NTV327765 ODR327764:ODR327765 ONN327764:ONN327765 OXJ327764:OXJ327765 PHF327764:PHF327765 PRB327764:PRB327765 QAX327764:QAX327765 QKT327764:QKT327765 QUP327764:QUP327765 REL327764:REL327765 ROH327764:ROH327765 RYD327764:RYD327765 SHZ327764:SHZ327765 SRV327764:SRV327765 TBR327764:TBR327765 TLN327764:TLN327765 TVJ327764:TVJ327765 UFF327764:UFF327765 UPB327764:UPB327765 UYX327764:UYX327765 VIT327764:VIT327765 VSP327764:VSP327765 WCL327764:WCL327765 WMH327764:WMH327765 WWD327764:WWD327765 V393300:V393301 JR393300:JR393301 TN393300:TN393301 ADJ393300:ADJ393301 ANF393300:ANF393301 AXB393300:AXB393301 BGX393300:BGX393301 BQT393300:BQT393301 CAP393300:CAP393301 CKL393300:CKL393301 CUH393300:CUH393301 DED393300:DED393301 DNZ393300:DNZ393301 DXV393300:DXV393301 EHR393300:EHR393301 ERN393300:ERN393301 FBJ393300:FBJ393301 FLF393300:FLF393301 FVB393300:FVB393301 GEX393300:GEX393301 GOT393300:GOT393301 GYP393300:GYP393301 HIL393300:HIL393301 HSH393300:HSH393301 ICD393300:ICD393301 ILZ393300:ILZ393301 IVV393300:IVV393301 JFR393300:JFR393301 JPN393300:JPN393301 JZJ393300:JZJ393301 KJF393300:KJF393301 KTB393300:KTB393301 LCX393300:LCX393301 LMT393300:LMT393301 LWP393300:LWP393301 MGL393300:MGL393301 MQH393300:MQH393301 NAD393300:NAD393301 NJZ393300:NJZ393301 NTV393300:NTV393301 ODR393300:ODR393301 ONN393300:ONN393301 OXJ393300:OXJ393301 PHF393300:PHF393301 PRB393300:PRB393301 QAX393300:QAX393301 QKT393300:QKT393301 QUP393300:QUP393301 REL393300:REL393301 ROH393300:ROH393301 RYD393300:RYD393301 SHZ393300:SHZ393301 SRV393300:SRV393301 TBR393300:TBR393301 TLN393300:TLN393301 TVJ393300:TVJ393301 UFF393300:UFF393301 UPB393300:UPB393301 UYX393300:UYX393301 VIT393300:VIT393301 VSP393300:VSP393301 WCL393300:WCL393301 WMH393300:WMH393301 WWD393300:WWD393301 V458836:V458837 JR458836:JR458837 TN458836:TN458837 ADJ458836:ADJ458837 ANF458836:ANF458837 AXB458836:AXB458837 BGX458836:BGX458837 BQT458836:BQT458837 CAP458836:CAP458837 CKL458836:CKL458837 CUH458836:CUH458837 DED458836:DED458837 DNZ458836:DNZ458837 DXV458836:DXV458837 EHR458836:EHR458837 ERN458836:ERN458837 FBJ458836:FBJ458837 FLF458836:FLF458837 FVB458836:FVB458837 GEX458836:GEX458837 GOT458836:GOT458837 GYP458836:GYP458837 HIL458836:HIL458837 HSH458836:HSH458837 ICD458836:ICD458837 ILZ458836:ILZ458837 IVV458836:IVV458837 JFR458836:JFR458837 JPN458836:JPN458837 JZJ458836:JZJ458837 KJF458836:KJF458837 KTB458836:KTB458837 LCX458836:LCX458837 LMT458836:LMT458837 LWP458836:LWP458837 MGL458836:MGL458837 MQH458836:MQH458837 NAD458836:NAD458837 NJZ458836:NJZ458837 NTV458836:NTV458837 ODR458836:ODR458837 ONN458836:ONN458837 OXJ458836:OXJ458837 PHF458836:PHF458837 PRB458836:PRB458837 QAX458836:QAX458837 QKT458836:QKT458837 QUP458836:QUP458837 REL458836:REL458837 ROH458836:ROH458837 RYD458836:RYD458837 SHZ458836:SHZ458837 SRV458836:SRV458837 TBR458836:TBR458837 TLN458836:TLN458837 TVJ458836:TVJ458837 UFF458836:UFF458837 UPB458836:UPB458837 UYX458836:UYX458837 VIT458836:VIT458837 VSP458836:VSP458837 WCL458836:WCL458837 WMH458836:WMH458837 WWD458836:WWD458837 V524372:V524373 JR524372:JR524373 TN524372:TN524373 ADJ524372:ADJ524373 ANF524372:ANF524373 AXB524372:AXB524373 BGX524372:BGX524373 BQT524372:BQT524373 CAP524372:CAP524373 CKL524372:CKL524373 CUH524372:CUH524373 DED524372:DED524373 DNZ524372:DNZ524373 DXV524372:DXV524373 EHR524372:EHR524373 ERN524372:ERN524373 FBJ524372:FBJ524373 FLF524372:FLF524373 FVB524372:FVB524373 GEX524372:GEX524373 GOT524372:GOT524373 GYP524372:GYP524373 HIL524372:HIL524373 HSH524372:HSH524373 ICD524372:ICD524373 ILZ524372:ILZ524373 IVV524372:IVV524373 JFR524372:JFR524373 JPN524372:JPN524373 JZJ524372:JZJ524373 KJF524372:KJF524373 KTB524372:KTB524373 LCX524372:LCX524373 LMT524372:LMT524373 LWP524372:LWP524373 MGL524372:MGL524373 MQH524372:MQH524373 NAD524372:NAD524373 NJZ524372:NJZ524373 NTV524372:NTV524373 ODR524372:ODR524373 ONN524372:ONN524373 OXJ524372:OXJ524373 PHF524372:PHF524373 PRB524372:PRB524373 QAX524372:QAX524373 QKT524372:QKT524373 QUP524372:QUP524373 REL524372:REL524373 ROH524372:ROH524373 RYD524372:RYD524373 SHZ524372:SHZ524373 SRV524372:SRV524373 TBR524372:TBR524373 TLN524372:TLN524373 TVJ524372:TVJ524373 UFF524372:UFF524373 UPB524372:UPB524373 UYX524372:UYX524373 VIT524372:VIT524373 VSP524372:VSP524373 WCL524372:WCL524373 WMH524372:WMH524373 WWD524372:WWD524373 V589908:V589909 JR589908:JR589909 TN589908:TN589909 ADJ589908:ADJ589909 ANF589908:ANF589909 AXB589908:AXB589909 BGX589908:BGX589909 BQT589908:BQT589909 CAP589908:CAP589909 CKL589908:CKL589909 CUH589908:CUH589909 DED589908:DED589909 DNZ589908:DNZ589909 DXV589908:DXV589909 EHR589908:EHR589909 ERN589908:ERN589909 FBJ589908:FBJ589909 FLF589908:FLF589909 FVB589908:FVB589909 GEX589908:GEX589909 GOT589908:GOT589909 GYP589908:GYP589909 HIL589908:HIL589909 HSH589908:HSH589909 ICD589908:ICD589909 ILZ589908:ILZ589909 IVV589908:IVV589909 JFR589908:JFR589909 JPN589908:JPN589909 JZJ589908:JZJ589909 KJF589908:KJF589909 KTB589908:KTB589909 LCX589908:LCX589909 LMT589908:LMT589909 LWP589908:LWP589909 MGL589908:MGL589909 MQH589908:MQH589909 NAD589908:NAD589909 NJZ589908:NJZ589909 NTV589908:NTV589909 ODR589908:ODR589909 ONN589908:ONN589909 OXJ589908:OXJ589909 PHF589908:PHF589909 PRB589908:PRB589909 QAX589908:QAX589909 QKT589908:QKT589909 QUP589908:QUP589909 REL589908:REL589909 ROH589908:ROH589909 RYD589908:RYD589909 SHZ589908:SHZ589909 SRV589908:SRV589909 TBR589908:TBR589909 TLN589908:TLN589909 TVJ589908:TVJ589909 UFF589908:UFF589909 UPB589908:UPB589909 UYX589908:UYX589909 VIT589908:VIT589909 VSP589908:VSP589909 WCL589908:WCL589909 WMH589908:WMH589909 WWD589908:WWD589909 V655444:V655445 JR655444:JR655445 TN655444:TN655445 ADJ655444:ADJ655445 ANF655444:ANF655445 AXB655444:AXB655445 BGX655444:BGX655445 BQT655444:BQT655445 CAP655444:CAP655445 CKL655444:CKL655445 CUH655444:CUH655445 DED655444:DED655445 DNZ655444:DNZ655445 DXV655444:DXV655445 EHR655444:EHR655445 ERN655444:ERN655445 FBJ655444:FBJ655445 FLF655444:FLF655445 FVB655444:FVB655445 GEX655444:GEX655445 GOT655444:GOT655445 GYP655444:GYP655445 HIL655444:HIL655445 HSH655444:HSH655445 ICD655444:ICD655445 ILZ655444:ILZ655445 IVV655444:IVV655445 JFR655444:JFR655445 JPN655444:JPN655445 JZJ655444:JZJ655445 KJF655444:KJF655445 KTB655444:KTB655445 LCX655444:LCX655445 LMT655444:LMT655445 LWP655444:LWP655445 MGL655444:MGL655445 MQH655444:MQH655445 NAD655444:NAD655445 NJZ655444:NJZ655445 NTV655444:NTV655445 ODR655444:ODR655445 ONN655444:ONN655445 OXJ655444:OXJ655445 PHF655444:PHF655445 PRB655444:PRB655445 QAX655444:QAX655445 QKT655444:QKT655445 QUP655444:QUP655445 REL655444:REL655445 ROH655444:ROH655445 RYD655444:RYD655445 SHZ655444:SHZ655445 SRV655444:SRV655445 TBR655444:TBR655445 TLN655444:TLN655445 TVJ655444:TVJ655445 UFF655444:UFF655445 UPB655444:UPB655445 UYX655444:UYX655445 VIT655444:VIT655445 VSP655444:VSP655445 WCL655444:WCL655445 WMH655444:WMH655445 WWD655444:WWD655445 V720980:V720981 JR720980:JR720981 TN720980:TN720981 ADJ720980:ADJ720981 ANF720980:ANF720981 AXB720980:AXB720981 BGX720980:BGX720981 BQT720980:BQT720981 CAP720980:CAP720981 CKL720980:CKL720981 CUH720980:CUH720981 DED720980:DED720981 DNZ720980:DNZ720981 DXV720980:DXV720981 EHR720980:EHR720981 ERN720980:ERN720981 FBJ720980:FBJ720981 FLF720980:FLF720981 FVB720980:FVB720981 GEX720980:GEX720981 GOT720980:GOT720981 GYP720980:GYP720981 HIL720980:HIL720981 HSH720980:HSH720981 ICD720980:ICD720981 ILZ720980:ILZ720981 IVV720980:IVV720981 JFR720980:JFR720981 JPN720980:JPN720981 JZJ720980:JZJ720981 KJF720980:KJF720981 KTB720980:KTB720981 LCX720980:LCX720981 LMT720980:LMT720981 LWP720980:LWP720981 MGL720980:MGL720981 MQH720980:MQH720981 NAD720980:NAD720981 NJZ720980:NJZ720981 NTV720980:NTV720981 ODR720980:ODR720981 ONN720980:ONN720981 OXJ720980:OXJ720981 PHF720980:PHF720981 PRB720980:PRB720981 QAX720980:QAX720981 QKT720980:QKT720981 QUP720980:QUP720981 REL720980:REL720981 ROH720980:ROH720981 RYD720980:RYD720981 SHZ720980:SHZ720981 SRV720980:SRV720981 TBR720980:TBR720981 TLN720980:TLN720981 TVJ720980:TVJ720981 UFF720980:UFF720981 UPB720980:UPB720981 UYX720980:UYX720981 VIT720980:VIT720981 VSP720980:VSP720981 WCL720980:WCL720981 WMH720980:WMH720981 WWD720980:WWD720981 V786516:V786517 JR786516:JR786517 TN786516:TN786517 ADJ786516:ADJ786517 ANF786516:ANF786517 AXB786516:AXB786517 BGX786516:BGX786517 BQT786516:BQT786517 CAP786516:CAP786517 CKL786516:CKL786517 CUH786516:CUH786517 DED786516:DED786517 DNZ786516:DNZ786517 DXV786516:DXV786517 EHR786516:EHR786517 ERN786516:ERN786517 FBJ786516:FBJ786517 FLF786516:FLF786517 FVB786516:FVB786517 GEX786516:GEX786517 GOT786516:GOT786517 GYP786516:GYP786517 HIL786516:HIL786517 HSH786516:HSH786517 ICD786516:ICD786517 ILZ786516:ILZ786517 IVV786516:IVV786517 JFR786516:JFR786517 JPN786516:JPN786517 JZJ786516:JZJ786517 KJF786516:KJF786517 KTB786516:KTB786517 LCX786516:LCX786517 LMT786516:LMT786517 LWP786516:LWP786517 MGL786516:MGL786517 MQH786516:MQH786517 NAD786516:NAD786517 NJZ786516:NJZ786517 NTV786516:NTV786517 ODR786516:ODR786517 ONN786516:ONN786517 OXJ786516:OXJ786517 PHF786516:PHF786517 PRB786516:PRB786517 QAX786516:QAX786517 QKT786516:QKT786517 QUP786516:QUP786517 REL786516:REL786517 ROH786516:ROH786517 RYD786516:RYD786517 SHZ786516:SHZ786517 SRV786516:SRV786517 TBR786516:TBR786517 TLN786516:TLN786517 TVJ786516:TVJ786517 UFF786516:UFF786517 UPB786516:UPB786517 UYX786516:UYX786517 VIT786516:VIT786517 VSP786516:VSP786517 WCL786516:WCL786517 WMH786516:WMH786517 WWD786516:WWD786517 V852052:V852053 JR852052:JR852053 TN852052:TN852053 ADJ852052:ADJ852053 ANF852052:ANF852053 AXB852052:AXB852053 BGX852052:BGX852053 BQT852052:BQT852053 CAP852052:CAP852053 CKL852052:CKL852053 CUH852052:CUH852053 DED852052:DED852053 DNZ852052:DNZ852053 DXV852052:DXV852053 EHR852052:EHR852053 ERN852052:ERN852053 FBJ852052:FBJ852053 FLF852052:FLF852053 FVB852052:FVB852053 GEX852052:GEX852053 GOT852052:GOT852053 GYP852052:GYP852053 HIL852052:HIL852053 HSH852052:HSH852053 ICD852052:ICD852053 ILZ852052:ILZ852053 IVV852052:IVV852053 JFR852052:JFR852053 JPN852052:JPN852053 JZJ852052:JZJ852053 KJF852052:KJF852053 KTB852052:KTB852053 LCX852052:LCX852053 LMT852052:LMT852053 LWP852052:LWP852053 MGL852052:MGL852053 MQH852052:MQH852053 NAD852052:NAD852053 NJZ852052:NJZ852053 NTV852052:NTV852053 ODR852052:ODR852053 ONN852052:ONN852053 OXJ852052:OXJ852053 PHF852052:PHF852053 PRB852052:PRB852053 QAX852052:QAX852053 QKT852052:QKT852053 QUP852052:QUP852053 REL852052:REL852053 ROH852052:ROH852053 RYD852052:RYD852053 SHZ852052:SHZ852053 SRV852052:SRV852053 TBR852052:TBR852053 TLN852052:TLN852053 TVJ852052:TVJ852053 UFF852052:UFF852053 UPB852052:UPB852053 UYX852052:UYX852053 VIT852052:VIT852053 VSP852052:VSP852053 WCL852052:WCL852053 WMH852052:WMH852053 WWD852052:WWD852053 V917588:V917589 JR917588:JR917589 TN917588:TN917589 ADJ917588:ADJ917589 ANF917588:ANF917589 AXB917588:AXB917589 BGX917588:BGX917589 BQT917588:BQT917589 CAP917588:CAP917589 CKL917588:CKL917589 CUH917588:CUH917589 DED917588:DED917589 DNZ917588:DNZ917589 DXV917588:DXV917589 EHR917588:EHR917589 ERN917588:ERN917589 FBJ917588:FBJ917589 FLF917588:FLF917589 FVB917588:FVB917589 GEX917588:GEX917589 GOT917588:GOT917589 GYP917588:GYP917589 HIL917588:HIL917589 HSH917588:HSH917589 ICD917588:ICD917589 ILZ917588:ILZ917589 IVV917588:IVV917589 JFR917588:JFR917589 JPN917588:JPN917589 JZJ917588:JZJ917589 KJF917588:KJF917589 KTB917588:KTB917589 LCX917588:LCX917589 LMT917588:LMT917589 LWP917588:LWP917589 MGL917588:MGL917589 MQH917588:MQH917589 NAD917588:NAD917589 NJZ917588:NJZ917589 NTV917588:NTV917589 ODR917588:ODR917589 ONN917588:ONN917589 OXJ917588:OXJ917589 PHF917588:PHF917589 PRB917588:PRB917589 QAX917588:QAX917589 QKT917588:QKT917589 QUP917588:QUP917589 REL917588:REL917589 ROH917588:ROH917589 RYD917588:RYD917589 SHZ917588:SHZ917589 SRV917588:SRV917589 TBR917588:TBR917589 TLN917588:TLN917589 TVJ917588:TVJ917589 UFF917588:UFF917589 UPB917588:UPB917589 UYX917588:UYX917589 VIT917588:VIT917589 VSP917588:VSP917589 WCL917588:WCL917589 WMH917588:WMH917589 WWD917588:WWD917589 V983124:V983125 JR983124:JR983125 TN983124:TN983125 ADJ983124:ADJ983125 ANF983124:ANF983125 AXB983124:AXB983125 BGX983124:BGX983125 BQT983124:BQT983125 CAP983124:CAP983125 CKL983124:CKL983125 CUH983124:CUH983125 DED983124:DED983125 DNZ983124:DNZ983125 DXV983124:DXV983125 EHR983124:EHR983125 ERN983124:ERN983125 FBJ983124:FBJ983125 FLF983124:FLF983125 FVB983124:FVB983125 GEX983124:GEX983125 GOT983124:GOT983125 GYP983124:GYP983125 HIL983124:HIL983125 HSH983124:HSH983125 ICD983124:ICD983125 ILZ983124:ILZ983125 IVV983124:IVV983125 JFR983124:JFR983125 JPN983124:JPN983125 JZJ983124:JZJ983125 KJF983124:KJF983125 KTB983124:KTB983125 LCX983124:LCX983125 LMT983124:LMT983125 LWP983124:LWP983125 MGL983124:MGL983125 MQH983124:MQH983125 NAD983124:NAD983125 NJZ983124:NJZ983125 NTV983124:NTV983125 ODR983124:ODR983125 ONN983124:ONN983125 OXJ983124:OXJ983125 PHF983124:PHF983125 PRB983124:PRB983125 QAX983124:QAX983125 QKT983124:QKT983125 QUP983124:QUP983125 REL983124:REL983125 ROH983124:ROH983125 RYD983124:RYD983125 SHZ983124:SHZ983125 SRV983124:SRV983125 TBR983124:TBR983125 TLN983124:TLN983125 TVJ983124:TVJ983125 UFF983124:UFF983125 UPB983124:UPB983125 UYX983124:UYX983125 VIT983124:VIT983125 VSP983124:VSP983125 WCL983124:WCL983125 WMH983124:WMH983125 WWD983124:WWD983125 AMY71:AMY77 JR84:JR86 TN84:TN86 ADJ84:ADJ86 ANF84:ANF86 AXB84:AXB86 BGX84:BGX86 BQT84:BQT86 CAP84:CAP86 CKL84:CKL86 CUH84:CUH86 DED84:DED86 DNZ84:DNZ86 DXV84:DXV86 EHR84:EHR86 ERN84:ERN86 FBJ84:FBJ86 FLF84:FLF86 FVB84:FVB86 GEX84:GEX86 GOT84:GOT86 GYP84:GYP86 HIL84:HIL86 HSH84:HSH86 ICD84:ICD86 ILZ84:ILZ86 IVV84:IVV86 JFR84:JFR86 JPN84:JPN86 JZJ84:JZJ86 KJF84:KJF86 KTB84:KTB86 LCX84:LCX86 LMT84:LMT86 LWP84:LWP86 MGL84:MGL86 MQH84:MQH86 NAD84:NAD86 NJZ84:NJZ86 NTV84:NTV86 ODR84:ODR86 ONN84:ONN86 OXJ84:OXJ86 PHF84:PHF86 PRB84:PRB86 QAX84:QAX86 QKT84:QKT86 QUP84:QUP86 REL84:REL86 ROH84:ROH86 RYD84:RYD86 SHZ84:SHZ86 SRV84:SRV86 TBR84:TBR86 TLN84:TLN86 TVJ84:TVJ86 UFF84:UFF86 UPB84:UPB86 UYX84:UYX86 VIT84:VIT86 VSP84:VSP86 WCL84:WCL86 WMH84:WMH86 WWD84:WWD86 V65623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V131159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V196695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V262231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V327767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V393303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V458839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V524375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V589911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V655447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V720983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V786519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V852055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V917591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V983127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TKY983143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UEQ983143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UOM983143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UYI983143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X65582 JT65582 TP65582 ADL65582 ANH65582 AXD65582 BGZ65582 BQV65582 CAR65582 CKN65582 CUJ65582 DEF65582 DOB65582 DXX65582 EHT65582 ERP65582 FBL65582 FLH65582 FVD65582 GEZ65582 GOV65582 GYR65582 HIN65582 HSJ65582 ICF65582 IMB65582 IVX65582 JFT65582 JPP65582 JZL65582 KJH65582 KTD65582 LCZ65582 LMV65582 LWR65582 MGN65582 MQJ65582 NAF65582 NKB65582 NTX65582 ODT65582 ONP65582 OXL65582 PHH65582 PRD65582 QAZ65582 QKV65582 QUR65582 REN65582 ROJ65582 RYF65582 SIB65582 SRX65582 TBT65582 TLP65582 TVL65582 UFH65582 UPD65582 UYZ65582 VIV65582 VSR65582 WCN65582 WMJ65582 WWF65582 X131118 JT131118 TP131118 ADL131118 ANH131118 AXD131118 BGZ131118 BQV131118 CAR131118 CKN131118 CUJ131118 DEF131118 DOB131118 DXX131118 EHT131118 ERP131118 FBL131118 FLH131118 FVD131118 GEZ131118 GOV131118 GYR131118 HIN131118 HSJ131118 ICF131118 IMB131118 IVX131118 JFT131118 JPP131118 JZL131118 KJH131118 KTD131118 LCZ131118 LMV131118 LWR131118 MGN131118 MQJ131118 NAF131118 NKB131118 NTX131118 ODT131118 ONP131118 OXL131118 PHH131118 PRD131118 QAZ131118 QKV131118 QUR131118 REN131118 ROJ131118 RYF131118 SIB131118 SRX131118 TBT131118 TLP131118 TVL131118 UFH131118 UPD131118 UYZ131118 VIV131118 VSR131118 WCN131118 WMJ131118 WWF131118 X196654 JT196654 TP196654 ADL196654 ANH196654 AXD196654 BGZ196654 BQV196654 CAR196654 CKN196654 CUJ196654 DEF196654 DOB196654 DXX196654 EHT196654 ERP196654 FBL196654 FLH196654 FVD196654 GEZ196654 GOV196654 GYR196654 HIN196654 HSJ196654 ICF196654 IMB196654 IVX196654 JFT196654 JPP196654 JZL196654 KJH196654 KTD196654 LCZ196654 LMV196654 LWR196654 MGN196654 MQJ196654 NAF196654 NKB196654 NTX196654 ODT196654 ONP196654 OXL196654 PHH196654 PRD196654 QAZ196654 QKV196654 QUR196654 REN196654 ROJ196654 RYF196654 SIB196654 SRX196654 TBT196654 TLP196654 TVL196654 UFH196654 UPD196654 UYZ196654 VIV196654 VSR196654 WCN196654 WMJ196654 WWF196654 X262190 JT262190 TP262190 ADL262190 ANH262190 AXD262190 BGZ262190 BQV262190 CAR262190 CKN262190 CUJ262190 DEF262190 DOB262190 DXX262190 EHT262190 ERP262190 FBL262190 FLH262190 FVD262190 GEZ262190 GOV262190 GYR262190 HIN262190 HSJ262190 ICF262190 IMB262190 IVX262190 JFT262190 JPP262190 JZL262190 KJH262190 KTD262190 LCZ262190 LMV262190 LWR262190 MGN262190 MQJ262190 NAF262190 NKB262190 NTX262190 ODT262190 ONP262190 OXL262190 PHH262190 PRD262190 QAZ262190 QKV262190 QUR262190 REN262190 ROJ262190 RYF262190 SIB262190 SRX262190 TBT262190 TLP262190 TVL262190 UFH262190 UPD262190 UYZ262190 VIV262190 VSR262190 WCN262190 WMJ262190 WWF262190 X327726 JT327726 TP327726 ADL327726 ANH327726 AXD327726 BGZ327726 BQV327726 CAR327726 CKN327726 CUJ327726 DEF327726 DOB327726 DXX327726 EHT327726 ERP327726 FBL327726 FLH327726 FVD327726 GEZ327726 GOV327726 GYR327726 HIN327726 HSJ327726 ICF327726 IMB327726 IVX327726 JFT327726 JPP327726 JZL327726 KJH327726 KTD327726 LCZ327726 LMV327726 LWR327726 MGN327726 MQJ327726 NAF327726 NKB327726 NTX327726 ODT327726 ONP327726 OXL327726 PHH327726 PRD327726 QAZ327726 QKV327726 QUR327726 REN327726 ROJ327726 RYF327726 SIB327726 SRX327726 TBT327726 TLP327726 TVL327726 UFH327726 UPD327726 UYZ327726 VIV327726 VSR327726 WCN327726 WMJ327726 WWF327726 X393262 JT393262 TP393262 ADL393262 ANH393262 AXD393262 BGZ393262 BQV393262 CAR393262 CKN393262 CUJ393262 DEF393262 DOB393262 DXX393262 EHT393262 ERP393262 FBL393262 FLH393262 FVD393262 GEZ393262 GOV393262 GYR393262 HIN393262 HSJ393262 ICF393262 IMB393262 IVX393262 JFT393262 JPP393262 JZL393262 KJH393262 KTD393262 LCZ393262 LMV393262 LWR393262 MGN393262 MQJ393262 NAF393262 NKB393262 NTX393262 ODT393262 ONP393262 OXL393262 PHH393262 PRD393262 QAZ393262 QKV393262 QUR393262 REN393262 ROJ393262 RYF393262 SIB393262 SRX393262 TBT393262 TLP393262 TVL393262 UFH393262 UPD393262 UYZ393262 VIV393262 VSR393262 WCN393262 WMJ393262 WWF393262 X458798 JT458798 TP458798 ADL458798 ANH458798 AXD458798 BGZ458798 BQV458798 CAR458798 CKN458798 CUJ458798 DEF458798 DOB458798 DXX458798 EHT458798 ERP458798 FBL458798 FLH458798 FVD458798 GEZ458798 GOV458798 GYR458798 HIN458798 HSJ458798 ICF458798 IMB458798 IVX458798 JFT458798 JPP458798 JZL458798 KJH458798 KTD458798 LCZ458798 LMV458798 LWR458798 MGN458798 MQJ458798 NAF458798 NKB458798 NTX458798 ODT458798 ONP458798 OXL458798 PHH458798 PRD458798 QAZ458798 QKV458798 QUR458798 REN458798 ROJ458798 RYF458798 SIB458798 SRX458798 TBT458798 TLP458798 TVL458798 UFH458798 UPD458798 UYZ458798 VIV458798 VSR458798 WCN458798 WMJ458798 WWF458798 X524334 JT524334 TP524334 ADL524334 ANH524334 AXD524334 BGZ524334 BQV524334 CAR524334 CKN524334 CUJ524334 DEF524334 DOB524334 DXX524334 EHT524334 ERP524334 FBL524334 FLH524334 FVD524334 GEZ524334 GOV524334 GYR524334 HIN524334 HSJ524334 ICF524334 IMB524334 IVX524334 JFT524334 JPP524334 JZL524334 KJH524334 KTD524334 LCZ524334 LMV524334 LWR524334 MGN524334 MQJ524334 NAF524334 NKB524334 NTX524334 ODT524334 ONP524334 OXL524334 PHH524334 PRD524334 QAZ524334 QKV524334 QUR524334 REN524334 ROJ524334 RYF524334 SIB524334 SRX524334 TBT524334 TLP524334 TVL524334 UFH524334 UPD524334 UYZ524334 VIV524334 VSR524334 WCN524334 WMJ524334 WWF524334 X589870 JT589870 TP589870 ADL589870 ANH589870 AXD589870 BGZ589870 BQV589870 CAR589870 CKN589870 CUJ589870 DEF589870 DOB589870 DXX589870 EHT589870 ERP589870 FBL589870 FLH589870 FVD589870 GEZ589870 GOV589870 GYR589870 HIN589870 HSJ589870 ICF589870 IMB589870 IVX589870 JFT589870 JPP589870 JZL589870 KJH589870 KTD589870 LCZ589870 LMV589870 LWR589870 MGN589870 MQJ589870 NAF589870 NKB589870 NTX589870 ODT589870 ONP589870 OXL589870 PHH589870 PRD589870 QAZ589870 QKV589870 QUR589870 REN589870 ROJ589870 RYF589870 SIB589870 SRX589870 TBT589870 TLP589870 TVL589870 UFH589870 UPD589870 UYZ589870 VIV589870 VSR589870 WCN589870 WMJ589870 WWF589870 X655406 JT655406 TP655406 ADL655406 ANH655406 AXD655406 BGZ655406 BQV655406 CAR655406 CKN655406 CUJ655406 DEF655406 DOB655406 DXX655406 EHT655406 ERP655406 FBL655406 FLH655406 FVD655406 GEZ655406 GOV655406 GYR655406 HIN655406 HSJ655406 ICF655406 IMB655406 IVX655406 JFT655406 JPP655406 JZL655406 KJH655406 KTD655406 LCZ655406 LMV655406 LWR655406 MGN655406 MQJ655406 NAF655406 NKB655406 NTX655406 ODT655406 ONP655406 OXL655406 PHH655406 PRD655406 QAZ655406 QKV655406 QUR655406 REN655406 ROJ655406 RYF655406 SIB655406 SRX655406 TBT655406 TLP655406 TVL655406 UFH655406 UPD655406 UYZ655406 VIV655406 VSR655406 WCN655406 WMJ655406 WWF655406 X720942 JT720942 TP720942 ADL720942 ANH720942 AXD720942 BGZ720942 BQV720942 CAR720942 CKN720942 CUJ720942 DEF720942 DOB720942 DXX720942 EHT720942 ERP720942 FBL720942 FLH720942 FVD720942 GEZ720942 GOV720942 GYR720942 HIN720942 HSJ720942 ICF720942 IMB720942 IVX720942 JFT720942 JPP720942 JZL720942 KJH720942 KTD720942 LCZ720942 LMV720942 LWR720942 MGN720942 MQJ720942 NAF720942 NKB720942 NTX720942 ODT720942 ONP720942 OXL720942 PHH720942 PRD720942 QAZ720942 QKV720942 QUR720942 REN720942 ROJ720942 RYF720942 SIB720942 SRX720942 TBT720942 TLP720942 TVL720942 UFH720942 UPD720942 UYZ720942 VIV720942 VSR720942 WCN720942 WMJ720942 WWF720942 X786478 JT786478 TP786478 ADL786478 ANH786478 AXD786478 BGZ786478 BQV786478 CAR786478 CKN786478 CUJ786478 DEF786478 DOB786478 DXX786478 EHT786478 ERP786478 FBL786478 FLH786478 FVD786478 GEZ786478 GOV786478 GYR786478 HIN786478 HSJ786478 ICF786478 IMB786478 IVX786478 JFT786478 JPP786478 JZL786478 KJH786478 KTD786478 LCZ786478 LMV786478 LWR786478 MGN786478 MQJ786478 NAF786478 NKB786478 NTX786478 ODT786478 ONP786478 OXL786478 PHH786478 PRD786478 QAZ786478 QKV786478 QUR786478 REN786478 ROJ786478 RYF786478 SIB786478 SRX786478 TBT786478 TLP786478 TVL786478 UFH786478 UPD786478 UYZ786478 VIV786478 VSR786478 WCN786478 WMJ786478 WWF786478 X852014 JT852014 TP852014 ADL852014 ANH852014 AXD852014 BGZ852014 BQV852014 CAR852014 CKN852014 CUJ852014 DEF852014 DOB852014 DXX852014 EHT852014 ERP852014 FBL852014 FLH852014 FVD852014 GEZ852014 GOV852014 GYR852014 HIN852014 HSJ852014 ICF852014 IMB852014 IVX852014 JFT852014 JPP852014 JZL852014 KJH852014 KTD852014 LCZ852014 LMV852014 LWR852014 MGN852014 MQJ852014 NAF852014 NKB852014 NTX852014 ODT852014 ONP852014 OXL852014 PHH852014 PRD852014 QAZ852014 QKV852014 QUR852014 REN852014 ROJ852014 RYF852014 SIB852014 SRX852014 TBT852014 TLP852014 TVL852014 UFH852014 UPD852014 UYZ852014 VIV852014 VSR852014 WCN852014 WMJ852014 WWF852014 X917550 JT917550 TP917550 ADL917550 ANH917550 AXD917550 BGZ917550 BQV917550 CAR917550 CKN917550 CUJ917550 DEF917550 DOB917550 DXX917550 EHT917550 ERP917550 FBL917550 FLH917550 FVD917550 GEZ917550 GOV917550 GYR917550 HIN917550 HSJ917550 ICF917550 IMB917550 IVX917550 JFT917550 JPP917550 JZL917550 KJH917550 KTD917550 LCZ917550 LMV917550 LWR917550 MGN917550 MQJ917550 NAF917550 NKB917550 NTX917550 ODT917550 ONP917550 OXL917550 PHH917550 PRD917550 QAZ917550 QKV917550 QUR917550 REN917550 ROJ917550 RYF917550 SIB917550 SRX917550 TBT917550 TLP917550 TVL917550 UFH917550 UPD917550 UYZ917550 VIV917550 VSR917550 WCN917550 WMJ917550 WWF917550 X983086 JT983086 TP983086 ADL983086 ANH983086 AXD983086 BGZ983086 BQV983086 CAR983086 CKN983086 CUJ983086 DEF983086 DOB983086 DXX983086 EHT983086 ERP983086 FBL983086 FLH983086 FVD983086 GEZ983086 GOV983086 GYR983086 HIN983086 HSJ983086 ICF983086 IMB983086 IVX983086 JFT983086 JPP983086 JZL983086 KJH983086 KTD983086 LCZ983086 LMV983086 LWR983086 MGN983086 MQJ983086 NAF983086 NKB983086 NTX983086 ODT983086 ONP983086 OXL983086 PHH983086 PRD983086 QAZ983086 QKV983086 QUR983086 REN983086 ROJ983086 RYF983086 SIB983086 SRX983086 TBT983086 TLP983086 TVL983086 UFH983086 UPD983086 UYZ983086 VIV983086 VSR983086 WCN983086 WMJ983086 WWF983086 VIE983143 JM52 TI52 ADE52 ANA52 AWW52 BGS52 BQO52 CAK52 CKG52 CUC52 DDY52 DNU52 DXQ52 EHM52 ERI52 FBE52 FLA52 FUW52 GES52 GOO52 GYK52 HIG52 HSC52 IBY52 ILU52 IVQ52 JFM52 JPI52 JZE52 KJA52 KSW52 LCS52 LMO52 LWK52 MGG52 MQC52 MZY52 NJU52 NTQ52 ODM52 ONI52 OXE52 PHA52 PQW52 QAS52 QKO52 QUK52 REG52 ROC52 RXY52 SHU52 SRQ52 TBM52 TLI52 TVE52 UFA52 UOW52 UYS52 VIO52 VSK52 WCG52 WMC52 WVY52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 VSA983143 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W65583 JS65583 TO65583 ADK65583 ANG65583 AXC65583 BGY65583 BQU65583 CAQ65583 CKM65583 CUI65583 DEE65583 DOA65583 DXW65583 EHS65583 ERO65583 FBK65583 FLG65583 FVC65583 GEY65583 GOU65583 GYQ65583 HIM65583 HSI65583 ICE65583 IMA65583 IVW65583 JFS65583 JPO65583 JZK65583 KJG65583 KTC65583 LCY65583 LMU65583 LWQ65583 MGM65583 MQI65583 NAE65583 NKA65583 NTW65583 ODS65583 ONO65583 OXK65583 PHG65583 PRC65583 QAY65583 QKU65583 QUQ65583 REM65583 ROI65583 RYE65583 SIA65583 SRW65583 TBS65583 TLO65583 TVK65583 UFG65583 UPC65583 UYY65583 VIU65583 VSQ65583 WCM65583 WMI65583 WWE65583 W131119 JS131119 TO131119 ADK131119 ANG131119 AXC131119 BGY131119 BQU131119 CAQ131119 CKM131119 CUI131119 DEE131119 DOA131119 DXW131119 EHS131119 ERO131119 FBK131119 FLG131119 FVC131119 GEY131119 GOU131119 GYQ131119 HIM131119 HSI131119 ICE131119 IMA131119 IVW131119 JFS131119 JPO131119 JZK131119 KJG131119 KTC131119 LCY131119 LMU131119 LWQ131119 MGM131119 MQI131119 NAE131119 NKA131119 NTW131119 ODS131119 ONO131119 OXK131119 PHG131119 PRC131119 QAY131119 QKU131119 QUQ131119 REM131119 ROI131119 RYE131119 SIA131119 SRW131119 TBS131119 TLO131119 TVK131119 UFG131119 UPC131119 UYY131119 VIU131119 VSQ131119 WCM131119 WMI131119 WWE131119 W196655 JS196655 TO196655 ADK196655 ANG196655 AXC196655 BGY196655 BQU196655 CAQ196655 CKM196655 CUI196655 DEE196655 DOA196655 DXW196655 EHS196655 ERO196655 FBK196655 FLG196655 FVC196655 GEY196655 GOU196655 GYQ196655 HIM196655 HSI196655 ICE196655 IMA196655 IVW196655 JFS196655 JPO196655 JZK196655 KJG196655 KTC196655 LCY196655 LMU196655 LWQ196655 MGM196655 MQI196655 NAE196655 NKA196655 NTW196655 ODS196655 ONO196655 OXK196655 PHG196655 PRC196655 QAY196655 QKU196655 QUQ196655 REM196655 ROI196655 RYE196655 SIA196655 SRW196655 TBS196655 TLO196655 TVK196655 UFG196655 UPC196655 UYY196655 VIU196655 VSQ196655 WCM196655 WMI196655 WWE196655 W262191 JS262191 TO262191 ADK262191 ANG262191 AXC262191 BGY262191 BQU262191 CAQ262191 CKM262191 CUI262191 DEE262191 DOA262191 DXW262191 EHS262191 ERO262191 FBK262191 FLG262191 FVC262191 GEY262191 GOU262191 GYQ262191 HIM262191 HSI262191 ICE262191 IMA262191 IVW262191 JFS262191 JPO262191 JZK262191 KJG262191 KTC262191 LCY262191 LMU262191 LWQ262191 MGM262191 MQI262191 NAE262191 NKA262191 NTW262191 ODS262191 ONO262191 OXK262191 PHG262191 PRC262191 QAY262191 QKU262191 QUQ262191 REM262191 ROI262191 RYE262191 SIA262191 SRW262191 TBS262191 TLO262191 TVK262191 UFG262191 UPC262191 UYY262191 VIU262191 VSQ262191 WCM262191 WMI262191 WWE262191 W327727 JS327727 TO327727 ADK327727 ANG327727 AXC327727 BGY327727 BQU327727 CAQ327727 CKM327727 CUI327727 DEE327727 DOA327727 DXW327727 EHS327727 ERO327727 FBK327727 FLG327727 FVC327727 GEY327727 GOU327727 GYQ327727 HIM327727 HSI327727 ICE327727 IMA327727 IVW327727 JFS327727 JPO327727 JZK327727 KJG327727 KTC327727 LCY327727 LMU327727 LWQ327727 MGM327727 MQI327727 NAE327727 NKA327727 NTW327727 ODS327727 ONO327727 OXK327727 PHG327727 PRC327727 QAY327727 QKU327727 QUQ327727 REM327727 ROI327727 RYE327727 SIA327727 SRW327727 TBS327727 TLO327727 TVK327727 UFG327727 UPC327727 UYY327727 VIU327727 VSQ327727 WCM327727 WMI327727 WWE327727 W393263 JS393263 TO393263 ADK393263 ANG393263 AXC393263 BGY393263 BQU393263 CAQ393263 CKM393263 CUI393263 DEE393263 DOA393263 DXW393263 EHS393263 ERO393263 FBK393263 FLG393263 FVC393263 GEY393263 GOU393263 GYQ393263 HIM393263 HSI393263 ICE393263 IMA393263 IVW393263 JFS393263 JPO393263 JZK393263 KJG393263 KTC393263 LCY393263 LMU393263 LWQ393263 MGM393263 MQI393263 NAE393263 NKA393263 NTW393263 ODS393263 ONO393263 OXK393263 PHG393263 PRC393263 QAY393263 QKU393263 QUQ393263 REM393263 ROI393263 RYE393263 SIA393263 SRW393263 TBS393263 TLO393263 TVK393263 UFG393263 UPC393263 UYY393263 VIU393263 VSQ393263 WCM393263 WMI393263 WWE393263 W458799 JS458799 TO458799 ADK458799 ANG458799 AXC458799 BGY458799 BQU458799 CAQ458799 CKM458799 CUI458799 DEE458799 DOA458799 DXW458799 EHS458799 ERO458799 FBK458799 FLG458799 FVC458799 GEY458799 GOU458799 GYQ458799 HIM458799 HSI458799 ICE458799 IMA458799 IVW458799 JFS458799 JPO458799 JZK458799 KJG458799 KTC458799 LCY458799 LMU458799 LWQ458799 MGM458799 MQI458799 NAE458799 NKA458799 NTW458799 ODS458799 ONO458799 OXK458799 PHG458799 PRC458799 QAY458799 QKU458799 QUQ458799 REM458799 ROI458799 RYE458799 SIA458799 SRW458799 TBS458799 TLO458799 TVK458799 UFG458799 UPC458799 UYY458799 VIU458799 VSQ458799 WCM458799 WMI458799 WWE458799 W524335 JS524335 TO524335 ADK524335 ANG524335 AXC524335 BGY524335 BQU524335 CAQ524335 CKM524335 CUI524335 DEE524335 DOA524335 DXW524335 EHS524335 ERO524335 FBK524335 FLG524335 FVC524335 GEY524335 GOU524335 GYQ524335 HIM524335 HSI524335 ICE524335 IMA524335 IVW524335 JFS524335 JPO524335 JZK524335 KJG524335 KTC524335 LCY524335 LMU524335 LWQ524335 MGM524335 MQI524335 NAE524335 NKA524335 NTW524335 ODS524335 ONO524335 OXK524335 PHG524335 PRC524335 QAY524335 QKU524335 QUQ524335 REM524335 ROI524335 RYE524335 SIA524335 SRW524335 TBS524335 TLO524335 TVK524335 UFG524335 UPC524335 UYY524335 VIU524335 VSQ524335 WCM524335 WMI524335 WWE524335 W589871 JS589871 TO589871 ADK589871 ANG589871 AXC589871 BGY589871 BQU589871 CAQ589871 CKM589871 CUI589871 DEE589871 DOA589871 DXW589871 EHS589871 ERO589871 FBK589871 FLG589871 FVC589871 GEY589871 GOU589871 GYQ589871 HIM589871 HSI589871 ICE589871 IMA589871 IVW589871 JFS589871 JPO589871 JZK589871 KJG589871 KTC589871 LCY589871 LMU589871 LWQ589871 MGM589871 MQI589871 NAE589871 NKA589871 NTW589871 ODS589871 ONO589871 OXK589871 PHG589871 PRC589871 QAY589871 QKU589871 QUQ589871 REM589871 ROI589871 RYE589871 SIA589871 SRW589871 TBS589871 TLO589871 TVK589871 UFG589871 UPC589871 UYY589871 VIU589871 VSQ589871 WCM589871 WMI589871 WWE589871 W655407 JS655407 TO655407 ADK655407 ANG655407 AXC655407 BGY655407 BQU655407 CAQ655407 CKM655407 CUI655407 DEE655407 DOA655407 DXW655407 EHS655407 ERO655407 FBK655407 FLG655407 FVC655407 GEY655407 GOU655407 GYQ655407 HIM655407 HSI655407 ICE655407 IMA655407 IVW655407 JFS655407 JPO655407 JZK655407 KJG655407 KTC655407 LCY655407 LMU655407 LWQ655407 MGM655407 MQI655407 NAE655407 NKA655407 NTW655407 ODS655407 ONO655407 OXK655407 PHG655407 PRC655407 QAY655407 QKU655407 QUQ655407 REM655407 ROI655407 RYE655407 SIA655407 SRW655407 TBS655407 TLO655407 TVK655407 UFG655407 UPC655407 UYY655407 VIU655407 VSQ655407 WCM655407 WMI655407 WWE655407 W720943 JS720943 TO720943 ADK720943 ANG720943 AXC720943 BGY720943 BQU720943 CAQ720943 CKM720943 CUI720943 DEE720943 DOA720943 DXW720943 EHS720943 ERO720943 FBK720943 FLG720943 FVC720943 GEY720943 GOU720943 GYQ720943 HIM720943 HSI720943 ICE720943 IMA720943 IVW720943 JFS720943 JPO720943 JZK720943 KJG720943 KTC720943 LCY720943 LMU720943 LWQ720943 MGM720943 MQI720943 NAE720943 NKA720943 NTW720943 ODS720943 ONO720943 OXK720943 PHG720943 PRC720943 QAY720943 QKU720943 QUQ720943 REM720943 ROI720943 RYE720943 SIA720943 SRW720943 TBS720943 TLO720943 TVK720943 UFG720943 UPC720943 UYY720943 VIU720943 VSQ720943 WCM720943 WMI720943 WWE720943 W786479 JS786479 TO786479 ADK786479 ANG786479 AXC786479 BGY786479 BQU786479 CAQ786479 CKM786479 CUI786479 DEE786479 DOA786479 DXW786479 EHS786479 ERO786479 FBK786479 FLG786479 FVC786479 GEY786479 GOU786479 GYQ786479 HIM786479 HSI786479 ICE786479 IMA786479 IVW786479 JFS786479 JPO786479 JZK786479 KJG786479 KTC786479 LCY786479 LMU786479 LWQ786479 MGM786479 MQI786479 NAE786479 NKA786479 NTW786479 ODS786479 ONO786479 OXK786479 PHG786479 PRC786479 QAY786479 QKU786479 QUQ786479 REM786479 ROI786479 RYE786479 SIA786479 SRW786479 TBS786479 TLO786479 TVK786479 UFG786479 UPC786479 UYY786479 VIU786479 VSQ786479 WCM786479 WMI786479 WWE786479 W852015 JS852015 TO852015 ADK852015 ANG852015 AXC852015 BGY852015 BQU852015 CAQ852015 CKM852015 CUI852015 DEE852015 DOA852015 DXW852015 EHS852015 ERO852015 FBK852015 FLG852015 FVC852015 GEY852015 GOU852015 GYQ852015 HIM852015 HSI852015 ICE852015 IMA852015 IVW852015 JFS852015 JPO852015 JZK852015 KJG852015 KTC852015 LCY852015 LMU852015 LWQ852015 MGM852015 MQI852015 NAE852015 NKA852015 NTW852015 ODS852015 ONO852015 OXK852015 PHG852015 PRC852015 QAY852015 QKU852015 QUQ852015 REM852015 ROI852015 RYE852015 SIA852015 SRW852015 TBS852015 TLO852015 TVK852015 UFG852015 UPC852015 UYY852015 VIU852015 VSQ852015 WCM852015 WMI852015 WWE852015 W917551 JS917551 TO917551 ADK917551 ANG917551 AXC917551 BGY917551 BQU917551 CAQ917551 CKM917551 CUI917551 DEE917551 DOA917551 DXW917551 EHS917551 ERO917551 FBK917551 FLG917551 FVC917551 GEY917551 GOU917551 GYQ917551 HIM917551 HSI917551 ICE917551 IMA917551 IVW917551 JFS917551 JPO917551 JZK917551 KJG917551 KTC917551 LCY917551 LMU917551 LWQ917551 MGM917551 MQI917551 NAE917551 NKA917551 NTW917551 ODS917551 ONO917551 OXK917551 PHG917551 PRC917551 QAY917551 QKU917551 QUQ917551 REM917551 ROI917551 RYE917551 SIA917551 SRW917551 TBS917551 TLO917551 TVK917551 UFG917551 UPC917551 UYY917551 VIU917551 VSQ917551 WCM917551 WMI917551 WWE917551 W983087 JS983087 TO983087 ADK983087 ANG983087 AXC983087 BGY983087 BQU983087 CAQ983087 CKM983087 CUI983087 DEE983087 DOA983087 DXW983087 EHS983087 ERO983087 FBK983087 FLG983087 FVC983087 GEY983087 GOU983087 GYQ983087 HIM983087 HSI983087 ICE983087 IMA983087 IVW983087 JFS983087 JPO983087 JZK983087 KJG983087 KTC983087 LCY983087 LMU983087 LWQ983087 MGM983087 MQI983087 NAE983087 NKA983087 NTW983087 ODS983087 ONO983087 OXK983087 PHG983087 PRC983087 QAY983087 QKU983087 QUQ983087 REM983087 ROI983087 RYE983087 SIA983087 SRW983087 TBS983087 TLO983087 TVK983087 UFG983087 UPC983087 UYY983087 VIU983087 VSQ983087 WCM983087 WMI983087 WWE983087 WBW983143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WLS983143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JB49:JB53 SX49:SX53 ACT49:ACT53 AMP49:AMP53 AWL49:AWL53 BGH49:BGH53 BQD49:BQD53 BZZ49:BZZ53 CJV49:CJV53 CTR49:CTR53 DDN49:DDN53 DNJ49:DNJ53 DXF49:DXF53 EHB49:EHB53 EQX49:EQX53 FAT49:FAT53 FKP49:FKP53 FUL49:FUL53 GEH49:GEH53 GOD49:GOD53 GXZ49:GXZ53 HHV49:HHV53 HRR49:HRR53 IBN49:IBN53 ILJ49:ILJ53 IVF49:IVF53 JFB49:JFB53 JOX49:JOX53 JYT49:JYT53 KIP49:KIP53 KSL49:KSL53 LCH49:LCH53 LMD49:LMD53 LVZ49:LVZ53 MFV49:MFV53 MPR49:MPR53 MZN49:MZN53 NJJ49:NJJ53 NTF49:NTF53 ODB49:ODB53 OMX49:OMX53 OWT49:OWT53 PGP49:PGP53 PQL49:PQL53 QAH49:QAH53 QKD49:QKD53 QTZ49:QTZ53 RDV49:RDV53 RNR49:RNR53 RXN49:RXN53 SHJ49:SHJ53 SRF49:SRF53 TBB49:TBB53 TKX49:TKX53 TUT49:TUT53 UEP49:UEP53 UOL49:UOL53 UYH49:UYH53 VID49:VID53 VRZ49:VRZ53 WBV49:WBV53 WLR49:WLR53 WVN49:WVN53 F65580:F65587 JB65580:JB65587 SX65580:SX65587 ACT65580:ACT65587 AMP65580:AMP65587 AWL65580:AWL65587 BGH65580:BGH65587 BQD65580:BQD65587 BZZ65580:BZZ65587 CJV65580:CJV65587 CTR65580:CTR65587 DDN65580:DDN65587 DNJ65580:DNJ65587 DXF65580:DXF65587 EHB65580:EHB65587 EQX65580:EQX65587 FAT65580:FAT65587 FKP65580:FKP65587 FUL65580:FUL65587 GEH65580:GEH65587 GOD65580:GOD65587 GXZ65580:GXZ65587 HHV65580:HHV65587 HRR65580:HRR65587 IBN65580:IBN65587 ILJ65580:ILJ65587 IVF65580:IVF65587 JFB65580:JFB65587 JOX65580:JOX65587 JYT65580:JYT65587 KIP65580:KIP65587 KSL65580:KSL65587 LCH65580:LCH65587 LMD65580:LMD65587 LVZ65580:LVZ65587 MFV65580:MFV65587 MPR65580:MPR65587 MZN65580:MZN65587 NJJ65580:NJJ65587 NTF65580:NTF65587 ODB65580:ODB65587 OMX65580:OMX65587 OWT65580:OWT65587 PGP65580:PGP65587 PQL65580:PQL65587 QAH65580:QAH65587 QKD65580:QKD65587 QTZ65580:QTZ65587 RDV65580:RDV65587 RNR65580:RNR65587 RXN65580:RXN65587 SHJ65580:SHJ65587 SRF65580:SRF65587 TBB65580:TBB65587 TKX65580:TKX65587 TUT65580:TUT65587 UEP65580:UEP65587 UOL65580:UOL65587 UYH65580:UYH65587 VID65580:VID65587 VRZ65580:VRZ65587 WBV65580:WBV65587 WLR65580:WLR65587 WVN65580:WVN65587 F131116:F131123 JB131116:JB131123 SX131116:SX131123 ACT131116:ACT131123 AMP131116:AMP131123 AWL131116:AWL131123 BGH131116:BGH131123 BQD131116:BQD131123 BZZ131116:BZZ131123 CJV131116:CJV131123 CTR131116:CTR131123 DDN131116:DDN131123 DNJ131116:DNJ131123 DXF131116:DXF131123 EHB131116:EHB131123 EQX131116:EQX131123 FAT131116:FAT131123 FKP131116:FKP131123 FUL131116:FUL131123 GEH131116:GEH131123 GOD131116:GOD131123 GXZ131116:GXZ131123 HHV131116:HHV131123 HRR131116:HRR131123 IBN131116:IBN131123 ILJ131116:ILJ131123 IVF131116:IVF131123 JFB131116:JFB131123 JOX131116:JOX131123 JYT131116:JYT131123 KIP131116:KIP131123 KSL131116:KSL131123 LCH131116:LCH131123 LMD131116:LMD131123 LVZ131116:LVZ131123 MFV131116:MFV131123 MPR131116:MPR131123 MZN131116:MZN131123 NJJ131116:NJJ131123 NTF131116:NTF131123 ODB131116:ODB131123 OMX131116:OMX131123 OWT131116:OWT131123 PGP131116:PGP131123 PQL131116:PQL131123 QAH131116:QAH131123 QKD131116:QKD131123 QTZ131116:QTZ131123 RDV131116:RDV131123 RNR131116:RNR131123 RXN131116:RXN131123 SHJ131116:SHJ131123 SRF131116:SRF131123 TBB131116:TBB131123 TKX131116:TKX131123 TUT131116:TUT131123 UEP131116:UEP131123 UOL131116:UOL131123 UYH131116:UYH131123 VID131116:VID131123 VRZ131116:VRZ131123 WBV131116:WBV131123 WLR131116:WLR131123 WVN131116:WVN131123 F196652:F196659 JB196652:JB196659 SX196652:SX196659 ACT196652:ACT196659 AMP196652:AMP196659 AWL196652:AWL196659 BGH196652:BGH196659 BQD196652:BQD196659 BZZ196652:BZZ196659 CJV196652:CJV196659 CTR196652:CTR196659 DDN196652:DDN196659 DNJ196652:DNJ196659 DXF196652:DXF196659 EHB196652:EHB196659 EQX196652:EQX196659 FAT196652:FAT196659 FKP196652:FKP196659 FUL196652:FUL196659 GEH196652:GEH196659 GOD196652:GOD196659 GXZ196652:GXZ196659 HHV196652:HHV196659 HRR196652:HRR196659 IBN196652:IBN196659 ILJ196652:ILJ196659 IVF196652:IVF196659 JFB196652:JFB196659 JOX196652:JOX196659 JYT196652:JYT196659 KIP196652:KIP196659 KSL196652:KSL196659 LCH196652:LCH196659 LMD196652:LMD196659 LVZ196652:LVZ196659 MFV196652:MFV196659 MPR196652:MPR196659 MZN196652:MZN196659 NJJ196652:NJJ196659 NTF196652:NTF196659 ODB196652:ODB196659 OMX196652:OMX196659 OWT196652:OWT196659 PGP196652:PGP196659 PQL196652:PQL196659 QAH196652:QAH196659 QKD196652:QKD196659 QTZ196652:QTZ196659 RDV196652:RDV196659 RNR196652:RNR196659 RXN196652:RXN196659 SHJ196652:SHJ196659 SRF196652:SRF196659 TBB196652:TBB196659 TKX196652:TKX196659 TUT196652:TUT196659 UEP196652:UEP196659 UOL196652:UOL196659 UYH196652:UYH196659 VID196652:VID196659 VRZ196652:VRZ196659 WBV196652:WBV196659 WLR196652:WLR196659 WVN196652:WVN196659 F262188:F262195 JB262188:JB262195 SX262188:SX262195 ACT262188:ACT262195 AMP262188:AMP262195 AWL262188:AWL262195 BGH262188:BGH262195 BQD262188:BQD262195 BZZ262188:BZZ262195 CJV262188:CJV262195 CTR262188:CTR262195 DDN262188:DDN262195 DNJ262188:DNJ262195 DXF262188:DXF262195 EHB262188:EHB262195 EQX262188:EQX262195 FAT262188:FAT262195 FKP262188:FKP262195 FUL262188:FUL262195 GEH262188:GEH262195 GOD262188:GOD262195 GXZ262188:GXZ262195 HHV262188:HHV262195 HRR262188:HRR262195 IBN262188:IBN262195 ILJ262188:ILJ262195 IVF262188:IVF262195 JFB262188:JFB262195 JOX262188:JOX262195 JYT262188:JYT262195 KIP262188:KIP262195 KSL262188:KSL262195 LCH262188:LCH262195 LMD262188:LMD262195 LVZ262188:LVZ262195 MFV262188:MFV262195 MPR262188:MPR262195 MZN262188:MZN262195 NJJ262188:NJJ262195 NTF262188:NTF262195 ODB262188:ODB262195 OMX262188:OMX262195 OWT262188:OWT262195 PGP262188:PGP262195 PQL262188:PQL262195 QAH262188:QAH262195 QKD262188:QKD262195 QTZ262188:QTZ262195 RDV262188:RDV262195 RNR262188:RNR262195 RXN262188:RXN262195 SHJ262188:SHJ262195 SRF262188:SRF262195 TBB262188:TBB262195 TKX262188:TKX262195 TUT262188:TUT262195 UEP262188:UEP262195 UOL262188:UOL262195 UYH262188:UYH262195 VID262188:VID262195 VRZ262188:VRZ262195 WBV262188:WBV262195 WLR262188:WLR262195 WVN262188:WVN262195 F327724:F327731 JB327724:JB327731 SX327724:SX327731 ACT327724:ACT327731 AMP327724:AMP327731 AWL327724:AWL327731 BGH327724:BGH327731 BQD327724:BQD327731 BZZ327724:BZZ327731 CJV327724:CJV327731 CTR327724:CTR327731 DDN327724:DDN327731 DNJ327724:DNJ327731 DXF327724:DXF327731 EHB327724:EHB327731 EQX327724:EQX327731 FAT327724:FAT327731 FKP327724:FKP327731 FUL327724:FUL327731 GEH327724:GEH327731 GOD327724:GOD327731 GXZ327724:GXZ327731 HHV327724:HHV327731 HRR327724:HRR327731 IBN327724:IBN327731 ILJ327724:ILJ327731 IVF327724:IVF327731 JFB327724:JFB327731 JOX327724:JOX327731 JYT327724:JYT327731 KIP327724:KIP327731 KSL327724:KSL327731 LCH327724:LCH327731 LMD327724:LMD327731 LVZ327724:LVZ327731 MFV327724:MFV327731 MPR327724:MPR327731 MZN327724:MZN327731 NJJ327724:NJJ327731 NTF327724:NTF327731 ODB327724:ODB327731 OMX327724:OMX327731 OWT327724:OWT327731 PGP327724:PGP327731 PQL327724:PQL327731 QAH327724:QAH327731 QKD327724:QKD327731 QTZ327724:QTZ327731 RDV327724:RDV327731 RNR327724:RNR327731 RXN327724:RXN327731 SHJ327724:SHJ327731 SRF327724:SRF327731 TBB327724:TBB327731 TKX327724:TKX327731 TUT327724:TUT327731 UEP327724:UEP327731 UOL327724:UOL327731 UYH327724:UYH327731 VID327724:VID327731 VRZ327724:VRZ327731 WBV327724:WBV327731 WLR327724:WLR327731 WVN327724:WVN327731 F393260:F393267 JB393260:JB393267 SX393260:SX393267 ACT393260:ACT393267 AMP393260:AMP393267 AWL393260:AWL393267 BGH393260:BGH393267 BQD393260:BQD393267 BZZ393260:BZZ393267 CJV393260:CJV393267 CTR393260:CTR393267 DDN393260:DDN393267 DNJ393260:DNJ393267 DXF393260:DXF393267 EHB393260:EHB393267 EQX393260:EQX393267 FAT393260:FAT393267 FKP393260:FKP393267 FUL393260:FUL393267 GEH393260:GEH393267 GOD393260:GOD393267 GXZ393260:GXZ393267 HHV393260:HHV393267 HRR393260:HRR393267 IBN393260:IBN393267 ILJ393260:ILJ393267 IVF393260:IVF393267 JFB393260:JFB393267 JOX393260:JOX393267 JYT393260:JYT393267 KIP393260:KIP393267 KSL393260:KSL393267 LCH393260:LCH393267 LMD393260:LMD393267 LVZ393260:LVZ393267 MFV393260:MFV393267 MPR393260:MPR393267 MZN393260:MZN393267 NJJ393260:NJJ393267 NTF393260:NTF393267 ODB393260:ODB393267 OMX393260:OMX393267 OWT393260:OWT393267 PGP393260:PGP393267 PQL393260:PQL393267 QAH393260:QAH393267 QKD393260:QKD393267 QTZ393260:QTZ393267 RDV393260:RDV393267 RNR393260:RNR393267 RXN393260:RXN393267 SHJ393260:SHJ393267 SRF393260:SRF393267 TBB393260:TBB393267 TKX393260:TKX393267 TUT393260:TUT393267 UEP393260:UEP393267 UOL393260:UOL393267 UYH393260:UYH393267 VID393260:VID393267 VRZ393260:VRZ393267 WBV393260:WBV393267 WLR393260:WLR393267 WVN393260:WVN393267 F458796:F458803 JB458796:JB458803 SX458796:SX458803 ACT458796:ACT458803 AMP458796:AMP458803 AWL458796:AWL458803 BGH458796:BGH458803 BQD458796:BQD458803 BZZ458796:BZZ458803 CJV458796:CJV458803 CTR458796:CTR458803 DDN458796:DDN458803 DNJ458796:DNJ458803 DXF458796:DXF458803 EHB458796:EHB458803 EQX458796:EQX458803 FAT458796:FAT458803 FKP458796:FKP458803 FUL458796:FUL458803 GEH458796:GEH458803 GOD458796:GOD458803 GXZ458796:GXZ458803 HHV458796:HHV458803 HRR458796:HRR458803 IBN458796:IBN458803 ILJ458796:ILJ458803 IVF458796:IVF458803 JFB458796:JFB458803 JOX458796:JOX458803 JYT458796:JYT458803 KIP458796:KIP458803 KSL458796:KSL458803 LCH458796:LCH458803 LMD458796:LMD458803 LVZ458796:LVZ458803 MFV458796:MFV458803 MPR458796:MPR458803 MZN458796:MZN458803 NJJ458796:NJJ458803 NTF458796:NTF458803 ODB458796:ODB458803 OMX458796:OMX458803 OWT458796:OWT458803 PGP458796:PGP458803 PQL458796:PQL458803 QAH458796:QAH458803 QKD458796:QKD458803 QTZ458796:QTZ458803 RDV458796:RDV458803 RNR458796:RNR458803 RXN458796:RXN458803 SHJ458796:SHJ458803 SRF458796:SRF458803 TBB458796:TBB458803 TKX458796:TKX458803 TUT458796:TUT458803 UEP458796:UEP458803 UOL458796:UOL458803 UYH458796:UYH458803 VID458796:VID458803 VRZ458796:VRZ458803 WBV458796:WBV458803 WLR458796:WLR458803 WVN458796:WVN458803 F524332:F524339 JB524332:JB524339 SX524332:SX524339 ACT524332:ACT524339 AMP524332:AMP524339 AWL524332:AWL524339 BGH524332:BGH524339 BQD524332:BQD524339 BZZ524332:BZZ524339 CJV524332:CJV524339 CTR524332:CTR524339 DDN524332:DDN524339 DNJ524332:DNJ524339 DXF524332:DXF524339 EHB524332:EHB524339 EQX524332:EQX524339 FAT524332:FAT524339 FKP524332:FKP524339 FUL524332:FUL524339 GEH524332:GEH524339 GOD524332:GOD524339 GXZ524332:GXZ524339 HHV524332:HHV524339 HRR524332:HRR524339 IBN524332:IBN524339 ILJ524332:ILJ524339 IVF524332:IVF524339 JFB524332:JFB524339 JOX524332:JOX524339 JYT524332:JYT524339 KIP524332:KIP524339 KSL524332:KSL524339 LCH524332:LCH524339 LMD524332:LMD524339 LVZ524332:LVZ524339 MFV524332:MFV524339 MPR524332:MPR524339 MZN524332:MZN524339 NJJ524332:NJJ524339 NTF524332:NTF524339 ODB524332:ODB524339 OMX524332:OMX524339 OWT524332:OWT524339 PGP524332:PGP524339 PQL524332:PQL524339 QAH524332:QAH524339 QKD524332:QKD524339 QTZ524332:QTZ524339 RDV524332:RDV524339 RNR524332:RNR524339 RXN524332:RXN524339 SHJ524332:SHJ524339 SRF524332:SRF524339 TBB524332:TBB524339 TKX524332:TKX524339 TUT524332:TUT524339 UEP524332:UEP524339 UOL524332:UOL524339 UYH524332:UYH524339 VID524332:VID524339 VRZ524332:VRZ524339 WBV524332:WBV524339 WLR524332:WLR524339 WVN524332:WVN524339 F589868:F589875 JB589868:JB589875 SX589868:SX589875 ACT589868:ACT589875 AMP589868:AMP589875 AWL589868:AWL589875 BGH589868:BGH589875 BQD589868:BQD589875 BZZ589868:BZZ589875 CJV589868:CJV589875 CTR589868:CTR589875 DDN589868:DDN589875 DNJ589868:DNJ589875 DXF589868:DXF589875 EHB589868:EHB589875 EQX589868:EQX589875 FAT589868:FAT589875 FKP589868:FKP589875 FUL589868:FUL589875 GEH589868:GEH589875 GOD589868:GOD589875 GXZ589868:GXZ589875 HHV589868:HHV589875 HRR589868:HRR589875 IBN589868:IBN589875 ILJ589868:ILJ589875 IVF589868:IVF589875 JFB589868:JFB589875 JOX589868:JOX589875 JYT589868:JYT589875 KIP589868:KIP589875 KSL589868:KSL589875 LCH589868:LCH589875 LMD589868:LMD589875 LVZ589868:LVZ589875 MFV589868:MFV589875 MPR589868:MPR589875 MZN589868:MZN589875 NJJ589868:NJJ589875 NTF589868:NTF589875 ODB589868:ODB589875 OMX589868:OMX589875 OWT589868:OWT589875 PGP589868:PGP589875 PQL589868:PQL589875 QAH589868:QAH589875 QKD589868:QKD589875 QTZ589868:QTZ589875 RDV589868:RDV589875 RNR589868:RNR589875 RXN589868:RXN589875 SHJ589868:SHJ589875 SRF589868:SRF589875 TBB589868:TBB589875 TKX589868:TKX589875 TUT589868:TUT589875 UEP589868:UEP589875 UOL589868:UOL589875 UYH589868:UYH589875 VID589868:VID589875 VRZ589868:VRZ589875 WBV589868:WBV589875 WLR589868:WLR589875 WVN589868:WVN589875 F655404:F655411 JB655404:JB655411 SX655404:SX655411 ACT655404:ACT655411 AMP655404:AMP655411 AWL655404:AWL655411 BGH655404:BGH655411 BQD655404:BQD655411 BZZ655404:BZZ655411 CJV655404:CJV655411 CTR655404:CTR655411 DDN655404:DDN655411 DNJ655404:DNJ655411 DXF655404:DXF655411 EHB655404:EHB655411 EQX655404:EQX655411 FAT655404:FAT655411 FKP655404:FKP655411 FUL655404:FUL655411 GEH655404:GEH655411 GOD655404:GOD655411 GXZ655404:GXZ655411 HHV655404:HHV655411 HRR655404:HRR655411 IBN655404:IBN655411 ILJ655404:ILJ655411 IVF655404:IVF655411 JFB655404:JFB655411 JOX655404:JOX655411 JYT655404:JYT655411 KIP655404:KIP655411 KSL655404:KSL655411 LCH655404:LCH655411 LMD655404:LMD655411 LVZ655404:LVZ655411 MFV655404:MFV655411 MPR655404:MPR655411 MZN655404:MZN655411 NJJ655404:NJJ655411 NTF655404:NTF655411 ODB655404:ODB655411 OMX655404:OMX655411 OWT655404:OWT655411 PGP655404:PGP655411 PQL655404:PQL655411 QAH655404:QAH655411 QKD655404:QKD655411 QTZ655404:QTZ655411 RDV655404:RDV655411 RNR655404:RNR655411 RXN655404:RXN655411 SHJ655404:SHJ655411 SRF655404:SRF655411 TBB655404:TBB655411 TKX655404:TKX655411 TUT655404:TUT655411 UEP655404:UEP655411 UOL655404:UOL655411 UYH655404:UYH655411 VID655404:VID655411 VRZ655404:VRZ655411 WBV655404:WBV655411 WLR655404:WLR655411 WVN655404:WVN655411 F720940:F720947 JB720940:JB720947 SX720940:SX720947 ACT720940:ACT720947 AMP720940:AMP720947 AWL720940:AWL720947 BGH720940:BGH720947 BQD720940:BQD720947 BZZ720940:BZZ720947 CJV720940:CJV720947 CTR720940:CTR720947 DDN720940:DDN720947 DNJ720940:DNJ720947 DXF720940:DXF720947 EHB720940:EHB720947 EQX720940:EQX720947 FAT720940:FAT720947 FKP720940:FKP720947 FUL720940:FUL720947 GEH720940:GEH720947 GOD720940:GOD720947 GXZ720940:GXZ720947 HHV720940:HHV720947 HRR720940:HRR720947 IBN720940:IBN720947 ILJ720940:ILJ720947 IVF720940:IVF720947 JFB720940:JFB720947 JOX720940:JOX720947 JYT720940:JYT720947 KIP720940:KIP720947 KSL720940:KSL720947 LCH720940:LCH720947 LMD720940:LMD720947 LVZ720940:LVZ720947 MFV720940:MFV720947 MPR720940:MPR720947 MZN720940:MZN720947 NJJ720940:NJJ720947 NTF720940:NTF720947 ODB720940:ODB720947 OMX720940:OMX720947 OWT720940:OWT720947 PGP720940:PGP720947 PQL720940:PQL720947 QAH720940:QAH720947 QKD720940:QKD720947 QTZ720940:QTZ720947 RDV720940:RDV720947 RNR720940:RNR720947 RXN720940:RXN720947 SHJ720940:SHJ720947 SRF720940:SRF720947 TBB720940:TBB720947 TKX720940:TKX720947 TUT720940:TUT720947 UEP720940:UEP720947 UOL720940:UOL720947 UYH720940:UYH720947 VID720940:VID720947 VRZ720940:VRZ720947 WBV720940:WBV720947 WLR720940:WLR720947 WVN720940:WVN720947 F786476:F786483 JB786476:JB786483 SX786476:SX786483 ACT786476:ACT786483 AMP786476:AMP786483 AWL786476:AWL786483 BGH786476:BGH786483 BQD786476:BQD786483 BZZ786476:BZZ786483 CJV786476:CJV786483 CTR786476:CTR786483 DDN786476:DDN786483 DNJ786476:DNJ786483 DXF786476:DXF786483 EHB786476:EHB786483 EQX786476:EQX786483 FAT786476:FAT786483 FKP786476:FKP786483 FUL786476:FUL786483 GEH786476:GEH786483 GOD786476:GOD786483 GXZ786476:GXZ786483 HHV786476:HHV786483 HRR786476:HRR786483 IBN786476:IBN786483 ILJ786476:ILJ786483 IVF786476:IVF786483 JFB786476:JFB786483 JOX786476:JOX786483 JYT786476:JYT786483 KIP786476:KIP786483 KSL786476:KSL786483 LCH786476:LCH786483 LMD786476:LMD786483 LVZ786476:LVZ786483 MFV786476:MFV786483 MPR786476:MPR786483 MZN786476:MZN786483 NJJ786476:NJJ786483 NTF786476:NTF786483 ODB786476:ODB786483 OMX786476:OMX786483 OWT786476:OWT786483 PGP786476:PGP786483 PQL786476:PQL786483 QAH786476:QAH786483 QKD786476:QKD786483 QTZ786476:QTZ786483 RDV786476:RDV786483 RNR786476:RNR786483 RXN786476:RXN786483 SHJ786476:SHJ786483 SRF786476:SRF786483 TBB786476:TBB786483 TKX786476:TKX786483 TUT786476:TUT786483 UEP786476:UEP786483 UOL786476:UOL786483 UYH786476:UYH786483 VID786476:VID786483 VRZ786476:VRZ786483 WBV786476:WBV786483 WLR786476:WLR786483 WVN786476:WVN786483 F852012:F852019 JB852012:JB852019 SX852012:SX852019 ACT852012:ACT852019 AMP852012:AMP852019 AWL852012:AWL852019 BGH852012:BGH852019 BQD852012:BQD852019 BZZ852012:BZZ852019 CJV852012:CJV852019 CTR852012:CTR852019 DDN852012:DDN852019 DNJ852012:DNJ852019 DXF852012:DXF852019 EHB852012:EHB852019 EQX852012:EQX852019 FAT852012:FAT852019 FKP852012:FKP852019 FUL852012:FUL852019 GEH852012:GEH852019 GOD852012:GOD852019 GXZ852012:GXZ852019 HHV852012:HHV852019 HRR852012:HRR852019 IBN852012:IBN852019 ILJ852012:ILJ852019 IVF852012:IVF852019 JFB852012:JFB852019 JOX852012:JOX852019 JYT852012:JYT852019 KIP852012:KIP852019 KSL852012:KSL852019 LCH852012:LCH852019 LMD852012:LMD852019 LVZ852012:LVZ852019 MFV852012:MFV852019 MPR852012:MPR852019 MZN852012:MZN852019 NJJ852012:NJJ852019 NTF852012:NTF852019 ODB852012:ODB852019 OMX852012:OMX852019 OWT852012:OWT852019 PGP852012:PGP852019 PQL852012:PQL852019 QAH852012:QAH852019 QKD852012:QKD852019 QTZ852012:QTZ852019 RDV852012:RDV852019 RNR852012:RNR852019 RXN852012:RXN852019 SHJ852012:SHJ852019 SRF852012:SRF852019 TBB852012:TBB852019 TKX852012:TKX852019 TUT852012:TUT852019 UEP852012:UEP852019 UOL852012:UOL852019 UYH852012:UYH852019 VID852012:VID852019 VRZ852012:VRZ852019 WBV852012:WBV852019 WLR852012:WLR852019 WVN852012:WVN852019 F917548:F917555 JB917548:JB917555 SX917548:SX917555 ACT917548:ACT917555 AMP917548:AMP917555 AWL917548:AWL917555 BGH917548:BGH917555 BQD917548:BQD917555 BZZ917548:BZZ917555 CJV917548:CJV917555 CTR917548:CTR917555 DDN917548:DDN917555 DNJ917548:DNJ917555 DXF917548:DXF917555 EHB917548:EHB917555 EQX917548:EQX917555 FAT917548:FAT917555 FKP917548:FKP917555 FUL917548:FUL917555 GEH917548:GEH917555 GOD917548:GOD917555 GXZ917548:GXZ917555 HHV917548:HHV917555 HRR917548:HRR917555 IBN917548:IBN917555 ILJ917548:ILJ917555 IVF917548:IVF917555 JFB917548:JFB917555 JOX917548:JOX917555 JYT917548:JYT917555 KIP917548:KIP917555 KSL917548:KSL917555 LCH917548:LCH917555 LMD917548:LMD917555 LVZ917548:LVZ917555 MFV917548:MFV917555 MPR917548:MPR917555 MZN917548:MZN917555 NJJ917548:NJJ917555 NTF917548:NTF917555 ODB917548:ODB917555 OMX917548:OMX917555 OWT917548:OWT917555 PGP917548:PGP917555 PQL917548:PQL917555 QAH917548:QAH917555 QKD917548:QKD917555 QTZ917548:QTZ917555 RDV917548:RDV917555 RNR917548:RNR917555 RXN917548:RXN917555 SHJ917548:SHJ917555 SRF917548:SRF917555 TBB917548:TBB917555 TKX917548:TKX917555 TUT917548:TUT917555 UEP917548:UEP917555 UOL917548:UOL917555 UYH917548:UYH917555 VID917548:VID917555 VRZ917548:VRZ917555 WBV917548:WBV917555 WLR917548:WLR917555 WVN917548:WVN917555 F983084:F983091 JB983084:JB983091 SX983084:SX983091 ACT983084:ACT983091 AMP983084:AMP983091 AWL983084:AWL983091 BGH983084:BGH983091 BQD983084:BQD983091 BZZ983084:BZZ983091 CJV983084:CJV983091 CTR983084:CTR983091 DDN983084:DDN983091 DNJ983084:DNJ983091 DXF983084:DXF983091 EHB983084:EHB983091 EQX983084:EQX983091 FAT983084:FAT983091 FKP983084:FKP983091 FUL983084:FUL983091 GEH983084:GEH983091 GOD983084:GOD983091 GXZ983084:GXZ983091 HHV983084:HHV983091 HRR983084:HRR983091 IBN983084:IBN983091 ILJ983084:ILJ983091 IVF983084:IVF983091 JFB983084:JFB983091 JOX983084:JOX983091 JYT983084:JYT983091 KIP983084:KIP983091 KSL983084:KSL983091 LCH983084:LCH983091 LMD983084:LMD983091 LVZ983084:LVZ983091 MFV983084:MFV983091 MPR983084:MPR983091 MZN983084:MZN983091 NJJ983084:NJJ983091 NTF983084:NTF983091 ODB983084:ODB983091 OMX983084:OMX983091 OWT983084:OWT983091 PGP983084:PGP983091 PQL983084:PQL983091 QAH983084:QAH983091 QKD983084:QKD983091 QTZ983084:QTZ983091 RDV983084:RDV983091 RNR983084:RNR983091 RXN983084:RXN983091 SHJ983084:SHJ983091 SRF983084:SRF983091 TBB983084:TBB983091 TKX983084:TKX983091 TUT983084:TUT983091 UEP983084:UEP983091 UOL983084:UOL983091 UYH983084:UYH983091 VID983084:VID983091 VRZ983084:VRZ983091 WBV983084:WBV983091 WLR983084:WLR983091 WVN983084:WVN983091 WVO983143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TUU983143 O65586:O65587 JK65586:JK65587 TG65586:TG65587 ADC65586:ADC65587 AMY65586:AMY65587 AWU65586:AWU65587 BGQ65586:BGQ65587 BQM65586:BQM65587 CAI65586:CAI65587 CKE65586:CKE65587 CUA65586:CUA65587 DDW65586:DDW65587 DNS65586:DNS65587 DXO65586:DXO65587 EHK65586:EHK65587 ERG65586:ERG65587 FBC65586:FBC65587 FKY65586:FKY65587 FUU65586:FUU65587 GEQ65586:GEQ65587 GOM65586:GOM65587 GYI65586:GYI65587 HIE65586:HIE65587 HSA65586:HSA65587 IBW65586:IBW65587 ILS65586:ILS65587 IVO65586:IVO65587 JFK65586:JFK65587 JPG65586:JPG65587 JZC65586:JZC65587 KIY65586:KIY65587 KSU65586:KSU65587 LCQ65586:LCQ65587 LMM65586:LMM65587 LWI65586:LWI65587 MGE65586:MGE65587 MQA65586:MQA65587 MZW65586:MZW65587 NJS65586:NJS65587 NTO65586:NTO65587 ODK65586:ODK65587 ONG65586:ONG65587 OXC65586:OXC65587 PGY65586:PGY65587 PQU65586:PQU65587 QAQ65586:QAQ65587 QKM65586:QKM65587 QUI65586:QUI65587 REE65586:REE65587 ROA65586:ROA65587 RXW65586:RXW65587 SHS65586:SHS65587 SRO65586:SRO65587 TBK65586:TBK65587 TLG65586:TLG65587 TVC65586:TVC65587 UEY65586:UEY65587 UOU65586:UOU65587 UYQ65586:UYQ65587 VIM65586:VIM65587 VSI65586:VSI65587 WCE65586:WCE65587 WMA65586:WMA65587 WVW65586:WVW65587 O131122:O131123 JK131122:JK131123 TG131122:TG131123 ADC131122:ADC131123 AMY131122:AMY131123 AWU131122:AWU131123 BGQ131122:BGQ131123 BQM131122:BQM131123 CAI131122:CAI131123 CKE131122:CKE131123 CUA131122:CUA131123 DDW131122:DDW131123 DNS131122:DNS131123 DXO131122:DXO131123 EHK131122:EHK131123 ERG131122:ERG131123 FBC131122:FBC131123 FKY131122:FKY131123 FUU131122:FUU131123 GEQ131122:GEQ131123 GOM131122:GOM131123 GYI131122:GYI131123 HIE131122:HIE131123 HSA131122:HSA131123 IBW131122:IBW131123 ILS131122:ILS131123 IVO131122:IVO131123 JFK131122:JFK131123 JPG131122:JPG131123 JZC131122:JZC131123 KIY131122:KIY131123 KSU131122:KSU131123 LCQ131122:LCQ131123 LMM131122:LMM131123 LWI131122:LWI131123 MGE131122:MGE131123 MQA131122:MQA131123 MZW131122:MZW131123 NJS131122:NJS131123 NTO131122:NTO131123 ODK131122:ODK131123 ONG131122:ONG131123 OXC131122:OXC131123 PGY131122:PGY131123 PQU131122:PQU131123 QAQ131122:QAQ131123 QKM131122:QKM131123 QUI131122:QUI131123 REE131122:REE131123 ROA131122:ROA131123 RXW131122:RXW131123 SHS131122:SHS131123 SRO131122:SRO131123 TBK131122:TBK131123 TLG131122:TLG131123 TVC131122:TVC131123 UEY131122:UEY131123 UOU131122:UOU131123 UYQ131122:UYQ131123 VIM131122:VIM131123 VSI131122:VSI131123 WCE131122:WCE131123 WMA131122:WMA131123 WVW131122:WVW131123 O196658:O196659 JK196658:JK196659 TG196658:TG196659 ADC196658:ADC196659 AMY196658:AMY196659 AWU196658:AWU196659 BGQ196658:BGQ196659 BQM196658:BQM196659 CAI196658:CAI196659 CKE196658:CKE196659 CUA196658:CUA196659 DDW196658:DDW196659 DNS196658:DNS196659 DXO196658:DXO196659 EHK196658:EHK196659 ERG196658:ERG196659 FBC196658:FBC196659 FKY196658:FKY196659 FUU196658:FUU196659 GEQ196658:GEQ196659 GOM196658:GOM196659 GYI196658:GYI196659 HIE196658:HIE196659 HSA196658:HSA196659 IBW196658:IBW196659 ILS196658:ILS196659 IVO196658:IVO196659 JFK196658:JFK196659 JPG196658:JPG196659 JZC196658:JZC196659 KIY196658:KIY196659 KSU196658:KSU196659 LCQ196658:LCQ196659 LMM196658:LMM196659 LWI196658:LWI196659 MGE196658:MGE196659 MQA196658:MQA196659 MZW196658:MZW196659 NJS196658:NJS196659 NTO196658:NTO196659 ODK196658:ODK196659 ONG196658:ONG196659 OXC196658:OXC196659 PGY196658:PGY196659 PQU196658:PQU196659 QAQ196658:QAQ196659 QKM196658:QKM196659 QUI196658:QUI196659 REE196658:REE196659 ROA196658:ROA196659 RXW196658:RXW196659 SHS196658:SHS196659 SRO196658:SRO196659 TBK196658:TBK196659 TLG196658:TLG196659 TVC196658:TVC196659 UEY196658:UEY196659 UOU196658:UOU196659 UYQ196658:UYQ196659 VIM196658:VIM196659 VSI196658:VSI196659 WCE196658:WCE196659 WMA196658:WMA196659 WVW196658:WVW196659 O262194:O262195 JK262194:JK262195 TG262194:TG262195 ADC262194:ADC262195 AMY262194:AMY262195 AWU262194:AWU262195 BGQ262194:BGQ262195 BQM262194:BQM262195 CAI262194:CAI262195 CKE262194:CKE262195 CUA262194:CUA262195 DDW262194:DDW262195 DNS262194:DNS262195 DXO262194:DXO262195 EHK262194:EHK262195 ERG262194:ERG262195 FBC262194:FBC262195 FKY262194:FKY262195 FUU262194:FUU262195 GEQ262194:GEQ262195 GOM262194:GOM262195 GYI262194:GYI262195 HIE262194:HIE262195 HSA262194:HSA262195 IBW262194:IBW262195 ILS262194:ILS262195 IVO262194:IVO262195 JFK262194:JFK262195 JPG262194:JPG262195 JZC262194:JZC262195 KIY262194:KIY262195 KSU262194:KSU262195 LCQ262194:LCQ262195 LMM262194:LMM262195 LWI262194:LWI262195 MGE262194:MGE262195 MQA262194:MQA262195 MZW262194:MZW262195 NJS262194:NJS262195 NTO262194:NTO262195 ODK262194:ODK262195 ONG262194:ONG262195 OXC262194:OXC262195 PGY262194:PGY262195 PQU262194:PQU262195 QAQ262194:QAQ262195 QKM262194:QKM262195 QUI262194:QUI262195 REE262194:REE262195 ROA262194:ROA262195 RXW262194:RXW262195 SHS262194:SHS262195 SRO262194:SRO262195 TBK262194:TBK262195 TLG262194:TLG262195 TVC262194:TVC262195 UEY262194:UEY262195 UOU262194:UOU262195 UYQ262194:UYQ262195 VIM262194:VIM262195 VSI262194:VSI262195 WCE262194:WCE262195 WMA262194:WMA262195 WVW262194:WVW262195 O327730:O327731 JK327730:JK327731 TG327730:TG327731 ADC327730:ADC327731 AMY327730:AMY327731 AWU327730:AWU327731 BGQ327730:BGQ327731 BQM327730:BQM327731 CAI327730:CAI327731 CKE327730:CKE327731 CUA327730:CUA327731 DDW327730:DDW327731 DNS327730:DNS327731 DXO327730:DXO327731 EHK327730:EHK327731 ERG327730:ERG327731 FBC327730:FBC327731 FKY327730:FKY327731 FUU327730:FUU327731 GEQ327730:GEQ327731 GOM327730:GOM327731 GYI327730:GYI327731 HIE327730:HIE327731 HSA327730:HSA327731 IBW327730:IBW327731 ILS327730:ILS327731 IVO327730:IVO327731 JFK327730:JFK327731 JPG327730:JPG327731 JZC327730:JZC327731 KIY327730:KIY327731 KSU327730:KSU327731 LCQ327730:LCQ327731 LMM327730:LMM327731 LWI327730:LWI327731 MGE327730:MGE327731 MQA327730:MQA327731 MZW327730:MZW327731 NJS327730:NJS327731 NTO327730:NTO327731 ODK327730:ODK327731 ONG327730:ONG327731 OXC327730:OXC327731 PGY327730:PGY327731 PQU327730:PQU327731 QAQ327730:QAQ327731 QKM327730:QKM327731 QUI327730:QUI327731 REE327730:REE327731 ROA327730:ROA327731 RXW327730:RXW327731 SHS327730:SHS327731 SRO327730:SRO327731 TBK327730:TBK327731 TLG327730:TLG327731 TVC327730:TVC327731 UEY327730:UEY327731 UOU327730:UOU327731 UYQ327730:UYQ327731 VIM327730:VIM327731 VSI327730:VSI327731 WCE327730:WCE327731 WMA327730:WMA327731 WVW327730:WVW327731 O393266:O393267 JK393266:JK393267 TG393266:TG393267 ADC393266:ADC393267 AMY393266:AMY393267 AWU393266:AWU393267 BGQ393266:BGQ393267 BQM393266:BQM393267 CAI393266:CAI393267 CKE393266:CKE393267 CUA393266:CUA393267 DDW393266:DDW393267 DNS393266:DNS393267 DXO393266:DXO393267 EHK393266:EHK393267 ERG393266:ERG393267 FBC393266:FBC393267 FKY393266:FKY393267 FUU393266:FUU393267 GEQ393266:GEQ393267 GOM393266:GOM393267 GYI393266:GYI393267 HIE393266:HIE393267 HSA393266:HSA393267 IBW393266:IBW393267 ILS393266:ILS393267 IVO393266:IVO393267 JFK393266:JFK393267 JPG393266:JPG393267 JZC393266:JZC393267 KIY393266:KIY393267 KSU393266:KSU393267 LCQ393266:LCQ393267 LMM393266:LMM393267 LWI393266:LWI393267 MGE393266:MGE393267 MQA393266:MQA393267 MZW393266:MZW393267 NJS393266:NJS393267 NTO393266:NTO393267 ODK393266:ODK393267 ONG393266:ONG393267 OXC393266:OXC393267 PGY393266:PGY393267 PQU393266:PQU393267 QAQ393266:QAQ393267 QKM393266:QKM393267 QUI393266:QUI393267 REE393266:REE393267 ROA393266:ROA393267 RXW393266:RXW393267 SHS393266:SHS393267 SRO393266:SRO393267 TBK393266:TBK393267 TLG393266:TLG393267 TVC393266:TVC393267 UEY393266:UEY393267 UOU393266:UOU393267 UYQ393266:UYQ393267 VIM393266:VIM393267 VSI393266:VSI393267 WCE393266:WCE393267 WMA393266:WMA393267 WVW393266:WVW393267 O458802:O458803 JK458802:JK458803 TG458802:TG458803 ADC458802:ADC458803 AMY458802:AMY458803 AWU458802:AWU458803 BGQ458802:BGQ458803 BQM458802:BQM458803 CAI458802:CAI458803 CKE458802:CKE458803 CUA458802:CUA458803 DDW458802:DDW458803 DNS458802:DNS458803 DXO458802:DXO458803 EHK458802:EHK458803 ERG458802:ERG458803 FBC458802:FBC458803 FKY458802:FKY458803 FUU458802:FUU458803 GEQ458802:GEQ458803 GOM458802:GOM458803 GYI458802:GYI458803 HIE458802:HIE458803 HSA458802:HSA458803 IBW458802:IBW458803 ILS458802:ILS458803 IVO458802:IVO458803 JFK458802:JFK458803 JPG458802:JPG458803 JZC458802:JZC458803 KIY458802:KIY458803 KSU458802:KSU458803 LCQ458802:LCQ458803 LMM458802:LMM458803 LWI458802:LWI458803 MGE458802:MGE458803 MQA458802:MQA458803 MZW458802:MZW458803 NJS458802:NJS458803 NTO458802:NTO458803 ODK458802:ODK458803 ONG458802:ONG458803 OXC458802:OXC458803 PGY458802:PGY458803 PQU458802:PQU458803 QAQ458802:QAQ458803 QKM458802:QKM458803 QUI458802:QUI458803 REE458802:REE458803 ROA458802:ROA458803 RXW458802:RXW458803 SHS458802:SHS458803 SRO458802:SRO458803 TBK458802:TBK458803 TLG458802:TLG458803 TVC458802:TVC458803 UEY458802:UEY458803 UOU458802:UOU458803 UYQ458802:UYQ458803 VIM458802:VIM458803 VSI458802:VSI458803 WCE458802:WCE458803 WMA458802:WMA458803 WVW458802:WVW458803 O524338:O524339 JK524338:JK524339 TG524338:TG524339 ADC524338:ADC524339 AMY524338:AMY524339 AWU524338:AWU524339 BGQ524338:BGQ524339 BQM524338:BQM524339 CAI524338:CAI524339 CKE524338:CKE524339 CUA524338:CUA524339 DDW524338:DDW524339 DNS524338:DNS524339 DXO524338:DXO524339 EHK524338:EHK524339 ERG524338:ERG524339 FBC524338:FBC524339 FKY524338:FKY524339 FUU524338:FUU524339 GEQ524338:GEQ524339 GOM524338:GOM524339 GYI524338:GYI524339 HIE524338:HIE524339 HSA524338:HSA524339 IBW524338:IBW524339 ILS524338:ILS524339 IVO524338:IVO524339 JFK524338:JFK524339 JPG524338:JPG524339 JZC524338:JZC524339 KIY524338:KIY524339 KSU524338:KSU524339 LCQ524338:LCQ524339 LMM524338:LMM524339 LWI524338:LWI524339 MGE524338:MGE524339 MQA524338:MQA524339 MZW524338:MZW524339 NJS524338:NJS524339 NTO524338:NTO524339 ODK524338:ODK524339 ONG524338:ONG524339 OXC524338:OXC524339 PGY524338:PGY524339 PQU524338:PQU524339 QAQ524338:QAQ524339 QKM524338:QKM524339 QUI524338:QUI524339 REE524338:REE524339 ROA524338:ROA524339 RXW524338:RXW524339 SHS524338:SHS524339 SRO524338:SRO524339 TBK524338:TBK524339 TLG524338:TLG524339 TVC524338:TVC524339 UEY524338:UEY524339 UOU524338:UOU524339 UYQ524338:UYQ524339 VIM524338:VIM524339 VSI524338:VSI524339 WCE524338:WCE524339 WMA524338:WMA524339 WVW524338:WVW524339 O589874:O589875 JK589874:JK589875 TG589874:TG589875 ADC589874:ADC589875 AMY589874:AMY589875 AWU589874:AWU589875 BGQ589874:BGQ589875 BQM589874:BQM589875 CAI589874:CAI589875 CKE589874:CKE589875 CUA589874:CUA589875 DDW589874:DDW589875 DNS589874:DNS589875 DXO589874:DXO589875 EHK589874:EHK589875 ERG589874:ERG589875 FBC589874:FBC589875 FKY589874:FKY589875 FUU589874:FUU589875 GEQ589874:GEQ589875 GOM589874:GOM589875 GYI589874:GYI589875 HIE589874:HIE589875 HSA589874:HSA589875 IBW589874:IBW589875 ILS589874:ILS589875 IVO589874:IVO589875 JFK589874:JFK589875 JPG589874:JPG589875 JZC589874:JZC589875 KIY589874:KIY589875 KSU589874:KSU589875 LCQ589874:LCQ589875 LMM589874:LMM589875 LWI589874:LWI589875 MGE589874:MGE589875 MQA589874:MQA589875 MZW589874:MZW589875 NJS589874:NJS589875 NTO589874:NTO589875 ODK589874:ODK589875 ONG589874:ONG589875 OXC589874:OXC589875 PGY589874:PGY589875 PQU589874:PQU589875 QAQ589874:QAQ589875 QKM589874:QKM589875 QUI589874:QUI589875 REE589874:REE589875 ROA589874:ROA589875 RXW589874:RXW589875 SHS589874:SHS589875 SRO589874:SRO589875 TBK589874:TBK589875 TLG589874:TLG589875 TVC589874:TVC589875 UEY589874:UEY589875 UOU589874:UOU589875 UYQ589874:UYQ589875 VIM589874:VIM589875 VSI589874:VSI589875 WCE589874:WCE589875 WMA589874:WMA589875 WVW589874:WVW589875 O655410:O655411 JK655410:JK655411 TG655410:TG655411 ADC655410:ADC655411 AMY655410:AMY655411 AWU655410:AWU655411 BGQ655410:BGQ655411 BQM655410:BQM655411 CAI655410:CAI655411 CKE655410:CKE655411 CUA655410:CUA655411 DDW655410:DDW655411 DNS655410:DNS655411 DXO655410:DXO655411 EHK655410:EHK655411 ERG655410:ERG655411 FBC655410:FBC655411 FKY655410:FKY655411 FUU655410:FUU655411 GEQ655410:GEQ655411 GOM655410:GOM655411 GYI655410:GYI655411 HIE655410:HIE655411 HSA655410:HSA655411 IBW655410:IBW655411 ILS655410:ILS655411 IVO655410:IVO655411 JFK655410:JFK655411 JPG655410:JPG655411 JZC655410:JZC655411 KIY655410:KIY655411 KSU655410:KSU655411 LCQ655410:LCQ655411 LMM655410:LMM655411 LWI655410:LWI655411 MGE655410:MGE655411 MQA655410:MQA655411 MZW655410:MZW655411 NJS655410:NJS655411 NTO655410:NTO655411 ODK655410:ODK655411 ONG655410:ONG655411 OXC655410:OXC655411 PGY655410:PGY655411 PQU655410:PQU655411 QAQ655410:QAQ655411 QKM655410:QKM655411 QUI655410:QUI655411 REE655410:REE655411 ROA655410:ROA655411 RXW655410:RXW655411 SHS655410:SHS655411 SRO655410:SRO655411 TBK655410:TBK655411 TLG655410:TLG655411 TVC655410:TVC655411 UEY655410:UEY655411 UOU655410:UOU655411 UYQ655410:UYQ655411 VIM655410:VIM655411 VSI655410:VSI655411 WCE655410:WCE655411 WMA655410:WMA655411 WVW655410:WVW655411 O720946:O720947 JK720946:JK720947 TG720946:TG720947 ADC720946:ADC720947 AMY720946:AMY720947 AWU720946:AWU720947 BGQ720946:BGQ720947 BQM720946:BQM720947 CAI720946:CAI720947 CKE720946:CKE720947 CUA720946:CUA720947 DDW720946:DDW720947 DNS720946:DNS720947 DXO720946:DXO720947 EHK720946:EHK720947 ERG720946:ERG720947 FBC720946:FBC720947 FKY720946:FKY720947 FUU720946:FUU720947 GEQ720946:GEQ720947 GOM720946:GOM720947 GYI720946:GYI720947 HIE720946:HIE720947 HSA720946:HSA720947 IBW720946:IBW720947 ILS720946:ILS720947 IVO720946:IVO720947 JFK720946:JFK720947 JPG720946:JPG720947 JZC720946:JZC720947 KIY720946:KIY720947 KSU720946:KSU720947 LCQ720946:LCQ720947 LMM720946:LMM720947 LWI720946:LWI720947 MGE720946:MGE720947 MQA720946:MQA720947 MZW720946:MZW720947 NJS720946:NJS720947 NTO720946:NTO720947 ODK720946:ODK720947 ONG720946:ONG720947 OXC720946:OXC720947 PGY720946:PGY720947 PQU720946:PQU720947 QAQ720946:QAQ720947 QKM720946:QKM720947 QUI720946:QUI720947 REE720946:REE720947 ROA720946:ROA720947 RXW720946:RXW720947 SHS720946:SHS720947 SRO720946:SRO720947 TBK720946:TBK720947 TLG720946:TLG720947 TVC720946:TVC720947 UEY720946:UEY720947 UOU720946:UOU720947 UYQ720946:UYQ720947 VIM720946:VIM720947 VSI720946:VSI720947 WCE720946:WCE720947 WMA720946:WMA720947 WVW720946:WVW720947 O786482:O786483 JK786482:JK786483 TG786482:TG786483 ADC786482:ADC786483 AMY786482:AMY786483 AWU786482:AWU786483 BGQ786482:BGQ786483 BQM786482:BQM786483 CAI786482:CAI786483 CKE786482:CKE786483 CUA786482:CUA786483 DDW786482:DDW786483 DNS786482:DNS786483 DXO786482:DXO786483 EHK786482:EHK786483 ERG786482:ERG786483 FBC786482:FBC786483 FKY786482:FKY786483 FUU786482:FUU786483 GEQ786482:GEQ786483 GOM786482:GOM786483 GYI786482:GYI786483 HIE786482:HIE786483 HSA786482:HSA786483 IBW786482:IBW786483 ILS786482:ILS786483 IVO786482:IVO786483 JFK786482:JFK786483 JPG786482:JPG786483 JZC786482:JZC786483 KIY786482:KIY786483 KSU786482:KSU786483 LCQ786482:LCQ786483 LMM786482:LMM786483 LWI786482:LWI786483 MGE786482:MGE786483 MQA786482:MQA786483 MZW786482:MZW786483 NJS786482:NJS786483 NTO786482:NTO786483 ODK786482:ODK786483 ONG786482:ONG786483 OXC786482:OXC786483 PGY786482:PGY786483 PQU786482:PQU786483 QAQ786482:QAQ786483 QKM786482:QKM786483 QUI786482:QUI786483 REE786482:REE786483 ROA786482:ROA786483 RXW786482:RXW786483 SHS786482:SHS786483 SRO786482:SRO786483 TBK786482:TBK786483 TLG786482:TLG786483 TVC786482:TVC786483 UEY786482:UEY786483 UOU786482:UOU786483 UYQ786482:UYQ786483 VIM786482:VIM786483 VSI786482:VSI786483 WCE786482:WCE786483 WMA786482:WMA786483 WVW786482:WVW786483 O852018:O852019 JK852018:JK852019 TG852018:TG852019 ADC852018:ADC852019 AMY852018:AMY852019 AWU852018:AWU852019 BGQ852018:BGQ852019 BQM852018:BQM852019 CAI852018:CAI852019 CKE852018:CKE852019 CUA852018:CUA852019 DDW852018:DDW852019 DNS852018:DNS852019 DXO852018:DXO852019 EHK852018:EHK852019 ERG852018:ERG852019 FBC852018:FBC852019 FKY852018:FKY852019 FUU852018:FUU852019 GEQ852018:GEQ852019 GOM852018:GOM852019 GYI852018:GYI852019 HIE852018:HIE852019 HSA852018:HSA852019 IBW852018:IBW852019 ILS852018:ILS852019 IVO852018:IVO852019 JFK852018:JFK852019 JPG852018:JPG852019 JZC852018:JZC852019 KIY852018:KIY852019 KSU852018:KSU852019 LCQ852018:LCQ852019 LMM852018:LMM852019 LWI852018:LWI852019 MGE852018:MGE852019 MQA852018:MQA852019 MZW852018:MZW852019 NJS852018:NJS852019 NTO852018:NTO852019 ODK852018:ODK852019 ONG852018:ONG852019 OXC852018:OXC852019 PGY852018:PGY852019 PQU852018:PQU852019 QAQ852018:QAQ852019 QKM852018:QKM852019 QUI852018:QUI852019 REE852018:REE852019 ROA852018:ROA852019 RXW852018:RXW852019 SHS852018:SHS852019 SRO852018:SRO852019 TBK852018:TBK852019 TLG852018:TLG852019 TVC852018:TVC852019 UEY852018:UEY852019 UOU852018:UOU852019 UYQ852018:UYQ852019 VIM852018:VIM852019 VSI852018:VSI852019 WCE852018:WCE852019 WMA852018:WMA852019 WVW852018:WVW852019 O917554:O917555 JK917554:JK917555 TG917554:TG917555 ADC917554:ADC917555 AMY917554:AMY917555 AWU917554:AWU917555 BGQ917554:BGQ917555 BQM917554:BQM917555 CAI917554:CAI917555 CKE917554:CKE917555 CUA917554:CUA917555 DDW917554:DDW917555 DNS917554:DNS917555 DXO917554:DXO917555 EHK917554:EHK917555 ERG917554:ERG917555 FBC917554:FBC917555 FKY917554:FKY917555 FUU917554:FUU917555 GEQ917554:GEQ917555 GOM917554:GOM917555 GYI917554:GYI917555 HIE917554:HIE917555 HSA917554:HSA917555 IBW917554:IBW917555 ILS917554:ILS917555 IVO917554:IVO917555 JFK917554:JFK917555 JPG917554:JPG917555 JZC917554:JZC917555 KIY917554:KIY917555 KSU917554:KSU917555 LCQ917554:LCQ917555 LMM917554:LMM917555 LWI917554:LWI917555 MGE917554:MGE917555 MQA917554:MQA917555 MZW917554:MZW917555 NJS917554:NJS917555 NTO917554:NTO917555 ODK917554:ODK917555 ONG917554:ONG917555 OXC917554:OXC917555 PGY917554:PGY917555 PQU917554:PQU917555 QAQ917554:QAQ917555 QKM917554:QKM917555 QUI917554:QUI917555 REE917554:REE917555 ROA917554:ROA917555 RXW917554:RXW917555 SHS917554:SHS917555 SRO917554:SRO917555 TBK917554:TBK917555 TLG917554:TLG917555 TVC917554:TVC917555 UEY917554:UEY917555 UOU917554:UOU917555 UYQ917554:UYQ917555 VIM917554:VIM917555 VSI917554:VSI917555 WCE917554:WCE917555 WMA917554:WMA917555 WVW917554:WVW917555 O983090:O983091 JK983090:JK983091 TG983090:TG983091 ADC983090:ADC983091 AMY983090:AMY983091 AWU983090:AWU983091 BGQ983090:BGQ983091 BQM983090:BQM983091 CAI983090:CAI983091 CKE983090:CKE983091 CUA983090:CUA983091 DDW983090:DDW983091 DNS983090:DNS983091 DXO983090:DXO983091 EHK983090:EHK983091 ERG983090:ERG983091 FBC983090:FBC983091 FKY983090:FKY983091 FUU983090:FUU983091 GEQ983090:GEQ983091 GOM983090:GOM983091 GYI983090:GYI983091 HIE983090:HIE983091 HSA983090:HSA983091 IBW983090:IBW983091 ILS983090:ILS983091 IVO983090:IVO983091 JFK983090:JFK983091 JPG983090:JPG983091 JZC983090:JZC983091 KIY983090:KIY983091 KSU983090:KSU983091 LCQ983090:LCQ983091 LMM983090:LMM983091 LWI983090:LWI983091 MGE983090:MGE983091 MQA983090:MQA983091 MZW983090:MZW983091 NJS983090:NJS983091 NTO983090:NTO983091 ODK983090:ODK983091 ONG983090:ONG983091 OXC983090:OXC983091 PGY983090:PGY983091 PQU983090:PQU983091 QAQ983090:QAQ983091 QKM983090:QKM983091 QUI983090:QUI983091 REE983090:REE983091 ROA983090:ROA983091 RXW983090:RXW983091 SHS983090:SHS983091 SRO983090:SRO983091 TBK983090:TBK983091 TLG983090:TLG983091 TVC983090:TVC983091 UEY983090:UEY983091 UOU983090:UOU983091 UYQ983090:UYQ983091 VIM983090:VIM983091 VSI983090:VSI983091 WCE983090:WCE983091 WMA983090:WMA983091 WVW983090:WVW983091 AXC105:AXC107 JB113:JB117 SX113:SX117 ACT113:ACT117 AMP113:AMP117 AWL113:AWL117 BGH113:BGH117 BQD113:BQD117 BZZ113:BZZ117 CJV113:CJV117 CTR113:CTR117 DDN113:DDN117 DNJ113:DNJ117 DXF113:DXF117 EHB113:EHB117 EQX113:EQX117 FAT113:FAT117 FKP113:FKP117 FUL113:FUL117 GEH113:GEH117 GOD113:GOD117 GXZ113:GXZ117 HHV113:HHV117 HRR113:HRR117 IBN113:IBN117 ILJ113:ILJ117 IVF113:IVF117 JFB113:JFB117 JOX113:JOX117 JYT113:JYT117 KIP113:KIP117 KSL113:KSL117 LCH113:LCH117 LMD113:LMD117 LVZ113:LVZ117 MFV113:MFV117 MPR113:MPR117 MZN113:MZN117 NJJ113:NJJ117 NTF113:NTF117 ODB113:ODB117 OMX113:OMX117 OWT113:OWT117 PGP113:PGP117 PQL113:PQL117 QAH113:QAH117 QKD113:QKD117 QTZ113:QTZ117 RDV113:RDV117 RNR113:RNR117 RXN113:RXN117 SHJ113:SHJ117 SRF113:SRF117 TBB113:TBB117 TKX113:TKX117 TUT113:TUT117 UEP113:UEP117 UOL113:UOL117 UYH113:UYH117 VID113:VID117 VRZ113:VRZ117 WBV113:WBV117 WLR113:WLR117 WVN113:WVN117 F65649:F65653 JB65649:JB65653 SX65649:SX65653 ACT65649:ACT65653 AMP65649:AMP65653 AWL65649:AWL65653 BGH65649:BGH65653 BQD65649:BQD65653 BZZ65649:BZZ65653 CJV65649:CJV65653 CTR65649:CTR65653 DDN65649:DDN65653 DNJ65649:DNJ65653 DXF65649:DXF65653 EHB65649:EHB65653 EQX65649:EQX65653 FAT65649:FAT65653 FKP65649:FKP65653 FUL65649:FUL65653 GEH65649:GEH65653 GOD65649:GOD65653 GXZ65649:GXZ65653 HHV65649:HHV65653 HRR65649:HRR65653 IBN65649:IBN65653 ILJ65649:ILJ65653 IVF65649:IVF65653 JFB65649:JFB65653 JOX65649:JOX65653 JYT65649:JYT65653 KIP65649:KIP65653 KSL65649:KSL65653 LCH65649:LCH65653 LMD65649:LMD65653 LVZ65649:LVZ65653 MFV65649:MFV65653 MPR65649:MPR65653 MZN65649:MZN65653 NJJ65649:NJJ65653 NTF65649:NTF65653 ODB65649:ODB65653 OMX65649:OMX65653 OWT65649:OWT65653 PGP65649:PGP65653 PQL65649:PQL65653 QAH65649:QAH65653 QKD65649:QKD65653 QTZ65649:QTZ65653 RDV65649:RDV65653 RNR65649:RNR65653 RXN65649:RXN65653 SHJ65649:SHJ65653 SRF65649:SRF65653 TBB65649:TBB65653 TKX65649:TKX65653 TUT65649:TUT65653 UEP65649:UEP65653 UOL65649:UOL65653 UYH65649:UYH65653 VID65649:VID65653 VRZ65649:VRZ65653 WBV65649:WBV65653 WLR65649:WLR65653 WVN65649:WVN65653 F131185:F131189 JB131185:JB131189 SX131185:SX131189 ACT131185:ACT131189 AMP131185:AMP131189 AWL131185:AWL131189 BGH131185:BGH131189 BQD131185:BQD131189 BZZ131185:BZZ131189 CJV131185:CJV131189 CTR131185:CTR131189 DDN131185:DDN131189 DNJ131185:DNJ131189 DXF131185:DXF131189 EHB131185:EHB131189 EQX131185:EQX131189 FAT131185:FAT131189 FKP131185:FKP131189 FUL131185:FUL131189 GEH131185:GEH131189 GOD131185:GOD131189 GXZ131185:GXZ131189 HHV131185:HHV131189 HRR131185:HRR131189 IBN131185:IBN131189 ILJ131185:ILJ131189 IVF131185:IVF131189 JFB131185:JFB131189 JOX131185:JOX131189 JYT131185:JYT131189 KIP131185:KIP131189 KSL131185:KSL131189 LCH131185:LCH131189 LMD131185:LMD131189 LVZ131185:LVZ131189 MFV131185:MFV131189 MPR131185:MPR131189 MZN131185:MZN131189 NJJ131185:NJJ131189 NTF131185:NTF131189 ODB131185:ODB131189 OMX131185:OMX131189 OWT131185:OWT131189 PGP131185:PGP131189 PQL131185:PQL131189 QAH131185:QAH131189 QKD131185:QKD131189 QTZ131185:QTZ131189 RDV131185:RDV131189 RNR131185:RNR131189 RXN131185:RXN131189 SHJ131185:SHJ131189 SRF131185:SRF131189 TBB131185:TBB131189 TKX131185:TKX131189 TUT131185:TUT131189 UEP131185:UEP131189 UOL131185:UOL131189 UYH131185:UYH131189 VID131185:VID131189 VRZ131185:VRZ131189 WBV131185:WBV131189 WLR131185:WLR131189 WVN131185:WVN131189 F196721:F196725 JB196721:JB196725 SX196721:SX196725 ACT196721:ACT196725 AMP196721:AMP196725 AWL196721:AWL196725 BGH196721:BGH196725 BQD196721:BQD196725 BZZ196721:BZZ196725 CJV196721:CJV196725 CTR196721:CTR196725 DDN196721:DDN196725 DNJ196721:DNJ196725 DXF196721:DXF196725 EHB196721:EHB196725 EQX196721:EQX196725 FAT196721:FAT196725 FKP196721:FKP196725 FUL196721:FUL196725 GEH196721:GEH196725 GOD196721:GOD196725 GXZ196721:GXZ196725 HHV196721:HHV196725 HRR196721:HRR196725 IBN196721:IBN196725 ILJ196721:ILJ196725 IVF196721:IVF196725 JFB196721:JFB196725 JOX196721:JOX196725 JYT196721:JYT196725 KIP196721:KIP196725 KSL196721:KSL196725 LCH196721:LCH196725 LMD196721:LMD196725 LVZ196721:LVZ196725 MFV196721:MFV196725 MPR196721:MPR196725 MZN196721:MZN196725 NJJ196721:NJJ196725 NTF196721:NTF196725 ODB196721:ODB196725 OMX196721:OMX196725 OWT196721:OWT196725 PGP196721:PGP196725 PQL196721:PQL196725 QAH196721:QAH196725 QKD196721:QKD196725 QTZ196721:QTZ196725 RDV196721:RDV196725 RNR196721:RNR196725 RXN196721:RXN196725 SHJ196721:SHJ196725 SRF196721:SRF196725 TBB196721:TBB196725 TKX196721:TKX196725 TUT196721:TUT196725 UEP196721:UEP196725 UOL196721:UOL196725 UYH196721:UYH196725 VID196721:VID196725 VRZ196721:VRZ196725 WBV196721:WBV196725 WLR196721:WLR196725 WVN196721:WVN196725 F262257:F262261 JB262257:JB262261 SX262257:SX262261 ACT262257:ACT262261 AMP262257:AMP262261 AWL262257:AWL262261 BGH262257:BGH262261 BQD262257:BQD262261 BZZ262257:BZZ262261 CJV262257:CJV262261 CTR262257:CTR262261 DDN262257:DDN262261 DNJ262257:DNJ262261 DXF262257:DXF262261 EHB262257:EHB262261 EQX262257:EQX262261 FAT262257:FAT262261 FKP262257:FKP262261 FUL262257:FUL262261 GEH262257:GEH262261 GOD262257:GOD262261 GXZ262257:GXZ262261 HHV262257:HHV262261 HRR262257:HRR262261 IBN262257:IBN262261 ILJ262257:ILJ262261 IVF262257:IVF262261 JFB262257:JFB262261 JOX262257:JOX262261 JYT262257:JYT262261 KIP262257:KIP262261 KSL262257:KSL262261 LCH262257:LCH262261 LMD262257:LMD262261 LVZ262257:LVZ262261 MFV262257:MFV262261 MPR262257:MPR262261 MZN262257:MZN262261 NJJ262257:NJJ262261 NTF262257:NTF262261 ODB262257:ODB262261 OMX262257:OMX262261 OWT262257:OWT262261 PGP262257:PGP262261 PQL262257:PQL262261 QAH262257:QAH262261 QKD262257:QKD262261 QTZ262257:QTZ262261 RDV262257:RDV262261 RNR262257:RNR262261 RXN262257:RXN262261 SHJ262257:SHJ262261 SRF262257:SRF262261 TBB262257:TBB262261 TKX262257:TKX262261 TUT262257:TUT262261 UEP262257:UEP262261 UOL262257:UOL262261 UYH262257:UYH262261 VID262257:VID262261 VRZ262257:VRZ262261 WBV262257:WBV262261 WLR262257:WLR262261 WVN262257:WVN262261 F327793:F327797 JB327793:JB327797 SX327793:SX327797 ACT327793:ACT327797 AMP327793:AMP327797 AWL327793:AWL327797 BGH327793:BGH327797 BQD327793:BQD327797 BZZ327793:BZZ327797 CJV327793:CJV327797 CTR327793:CTR327797 DDN327793:DDN327797 DNJ327793:DNJ327797 DXF327793:DXF327797 EHB327793:EHB327797 EQX327793:EQX327797 FAT327793:FAT327797 FKP327793:FKP327797 FUL327793:FUL327797 GEH327793:GEH327797 GOD327793:GOD327797 GXZ327793:GXZ327797 HHV327793:HHV327797 HRR327793:HRR327797 IBN327793:IBN327797 ILJ327793:ILJ327797 IVF327793:IVF327797 JFB327793:JFB327797 JOX327793:JOX327797 JYT327793:JYT327797 KIP327793:KIP327797 KSL327793:KSL327797 LCH327793:LCH327797 LMD327793:LMD327797 LVZ327793:LVZ327797 MFV327793:MFV327797 MPR327793:MPR327797 MZN327793:MZN327797 NJJ327793:NJJ327797 NTF327793:NTF327797 ODB327793:ODB327797 OMX327793:OMX327797 OWT327793:OWT327797 PGP327793:PGP327797 PQL327793:PQL327797 QAH327793:QAH327797 QKD327793:QKD327797 QTZ327793:QTZ327797 RDV327793:RDV327797 RNR327793:RNR327797 RXN327793:RXN327797 SHJ327793:SHJ327797 SRF327793:SRF327797 TBB327793:TBB327797 TKX327793:TKX327797 TUT327793:TUT327797 UEP327793:UEP327797 UOL327793:UOL327797 UYH327793:UYH327797 VID327793:VID327797 VRZ327793:VRZ327797 WBV327793:WBV327797 WLR327793:WLR327797 WVN327793:WVN327797 F393329:F393333 JB393329:JB393333 SX393329:SX393333 ACT393329:ACT393333 AMP393329:AMP393333 AWL393329:AWL393333 BGH393329:BGH393333 BQD393329:BQD393333 BZZ393329:BZZ393333 CJV393329:CJV393333 CTR393329:CTR393333 DDN393329:DDN393333 DNJ393329:DNJ393333 DXF393329:DXF393333 EHB393329:EHB393333 EQX393329:EQX393333 FAT393329:FAT393333 FKP393329:FKP393333 FUL393329:FUL393333 GEH393329:GEH393333 GOD393329:GOD393333 GXZ393329:GXZ393333 HHV393329:HHV393333 HRR393329:HRR393333 IBN393329:IBN393333 ILJ393329:ILJ393333 IVF393329:IVF393333 JFB393329:JFB393333 JOX393329:JOX393333 JYT393329:JYT393333 KIP393329:KIP393333 KSL393329:KSL393333 LCH393329:LCH393333 LMD393329:LMD393333 LVZ393329:LVZ393333 MFV393329:MFV393333 MPR393329:MPR393333 MZN393329:MZN393333 NJJ393329:NJJ393333 NTF393329:NTF393333 ODB393329:ODB393333 OMX393329:OMX393333 OWT393329:OWT393333 PGP393329:PGP393333 PQL393329:PQL393333 QAH393329:QAH393333 QKD393329:QKD393333 QTZ393329:QTZ393333 RDV393329:RDV393333 RNR393329:RNR393333 RXN393329:RXN393333 SHJ393329:SHJ393333 SRF393329:SRF393333 TBB393329:TBB393333 TKX393329:TKX393333 TUT393329:TUT393333 UEP393329:UEP393333 UOL393329:UOL393333 UYH393329:UYH393333 VID393329:VID393333 VRZ393329:VRZ393333 WBV393329:WBV393333 WLR393329:WLR393333 WVN393329:WVN393333 F458865:F458869 JB458865:JB458869 SX458865:SX458869 ACT458865:ACT458869 AMP458865:AMP458869 AWL458865:AWL458869 BGH458865:BGH458869 BQD458865:BQD458869 BZZ458865:BZZ458869 CJV458865:CJV458869 CTR458865:CTR458869 DDN458865:DDN458869 DNJ458865:DNJ458869 DXF458865:DXF458869 EHB458865:EHB458869 EQX458865:EQX458869 FAT458865:FAT458869 FKP458865:FKP458869 FUL458865:FUL458869 GEH458865:GEH458869 GOD458865:GOD458869 GXZ458865:GXZ458869 HHV458865:HHV458869 HRR458865:HRR458869 IBN458865:IBN458869 ILJ458865:ILJ458869 IVF458865:IVF458869 JFB458865:JFB458869 JOX458865:JOX458869 JYT458865:JYT458869 KIP458865:KIP458869 KSL458865:KSL458869 LCH458865:LCH458869 LMD458865:LMD458869 LVZ458865:LVZ458869 MFV458865:MFV458869 MPR458865:MPR458869 MZN458865:MZN458869 NJJ458865:NJJ458869 NTF458865:NTF458869 ODB458865:ODB458869 OMX458865:OMX458869 OWT458865:OWT458869 PGP458865:PGP458869 PQL458865:PQL458869 QAH458865:QAH458869 QKD458865:QKD458869 QTZ458865:QTZ458869 RDV458865:RDV458869 RNR458865:RNR458869 RXN458865:RXN458869 SHJ458865:SHJ458869 SRF458865:SRF458869 TBB458865:TBB458869 TKX458865:TKX458869 TUT458865:TUT458869 UEP458865:UEP458869 UOL458865:UOL458869 UYH458865:UYH458869 VID458865:VID458869 VRZ458865:VRZ458869 WBV458865:WBV458869 WLR458865:WLR458869 WVN458865:WVN458869 F524401:F524405 JB524401:JB524405 SX524401:SX524405 ACT524401:ACT524405 AMP524401:AMP524405 AWL524401:AWL524405 BGH524401:BGH524405 BQD524401:BQD524405 BZZ524401:BZZ524405 CJV524401:CJV524405 CTR524401:CTR524405 DDN524401:DDN524405 DNJ524401:DNJ524405 DXF524401:DXF524405 EHB524401:EHB524405 EQX524401:EQX524405 FAT524401:FAT524405 FKP524401:FKP524405 FUL524401:FUL524405 GEH524401:GEH524405 GOD524401:GOD524405 GXZ524401:GXZ524405 HHV524401:HHV524405 HRR524401:HRR524405 IBN524401:IBN524405 ILJ524401:ILJ524405 IVF524401:IVF524405 JFB524401:JFB524405 JOX524401:JOX524405 JYT524401:JYT524405 KIP524401:KIP524405 KSL524401:KSL524405 LCH524401:LCH524405 LMD524401:LMD524405 LVZ524401:LVZ524405 MFV524401:MFV524405 MPR524401:MPR524405 MZN524401:MZN524405 NJJ524401:NJJ524405 NTF524401:NTF524405 ODB524401:ODB524405 OMX524401:OMX524405 OWT524401:OWT524405 PGP524401:PGP524405 PQL524401:PQL524405 QAH524401:QAH524405 QKD524401:QKD524405 QTZ524401:QTZ524405 RDV524401:RDV524405 RNR524401:RNR524405 RXN524401:RXN524405 SHJ524401:SHJ524405 SRF524401:SRF524405 TBB524401:TBB524405 TKX524401:TKX524405 TUT524401:TUT524405 UEP524401:UEP524405 UOL524401:UOL524405 UYH524401:UYH524405 VID524401:VID524405 VRZ524401:VRZ524405 WBV524401:WBV524405 WLR524401:WLR524405 WVN524401:WVN524405 F589937:F589941 JB589937:JB589941 SX589937:SX589941 ACT589937:ACT589941 AMP589937:AMP589941 AWL589937:AWL589941 BGH589937:BGH589941 BQD589937:BQD589941 BZZ589937:BZZ589941 CJV589937:CJV589941 CTR589937:CTR589941 DDN589937:DDN589941 DNJ589937:DNJ589941 DXF589937:DXF589941 EHB589937:EHB589941 EQX589937:EQX589941 FAT589937:FAT589941 FKP589937:FKP589941 FUL589937:FUL589941 GEH589937:GEH589941 GOD589937:GOD589941 GXZ589937:GXZ589941 HHV589937:HHV589941 HRR589937:HRR589941 IBN589937:IBN589941 ILJ589937:ILJ589941 IVF589937:IVF589941 JFB589937:JFB589941 JOX589937:JOX589941 JYT589937:JYT589941 KIP589937:KIP589941 KSL589937:KSL589941 LCH589937:LCH589941 LMD589937:LMD589941 LVZ589937:LVZ589941 MFV589937:MFV589941 MPR589937:MPR589941 MZN589937:MZN589941 NJJ589937:NJJ589941 NTF589937:NTF589941 ODB589937:ODB589941 OMX589937:OMX589941 OWT589937:OWT589941 PGP589937:PGP589941 PQL589937:PQL589941 QAH589937:QAH589941 QKD589937:QKD589941 QTZ589937:QTZ589941 RDV589937:RDV589941 RNR589937:RNR589941 RXN589937:RXN589941 SHJ589937:SHJ589941 SRF589937:SRF589941 TBB589937:TBB589941 TKX589937:TKX589941 TUT589937:TUT589941 UEP589937:UEP589941 UOL589937:UOL589941 UYH589937:UYH589941 VID589937:VID589941 VRZ589937:VRZ589941 WBV589937:WBV589941 WLR589937:WLR589941 WVN589937:WVN589941 F655473:F655477 JB655473:JB655477 SX655473:SX655477 ACT655473:ACT655477 AMP655473:AMP655477 AWL655473:AWL655477 BGH655473:BGH655477 BQD655473:BQD655477 BZZ655473:BZZ655477 CJV655473:CJV655477 CTR655473:CTR655477 DDN655473:DDN655477 DNJ655473:DNJ655477 DXF655473:DXF655477 EHB655473:EHB655477 EQX655473:EQX655477 FAT655473:FAT655477 FKP655473:FKP655477 FUL655473:FUL655477 GEH655473:GEH655477 GOD655473:GOD655477 GXZ655473:GXZ655477 HHV655473:HHV655477 HRR655473:HRR655477 IBN655473:IBN655477 ILJ655473:ILJ655477 IVF655473:IVF655477 JFB655473:JFB655477 JOX655473:JOX655477 JYT655473:JYT655477 KIP655473:KIP655477 KSL655473:KSL655477 LCH655473:LCH655477 LMD655473:LMD655477 LVZ655473:LVZ655477 MFV655473:MFV655477 MPR655473:MPR655477 MZN655473:MZN655477 NJJ655473:NJJ655477 NTF655473:NTF655477 ODB655473:ODB655477 OMX655473:OMX655477 OWT655473:OWT655477 PGP655473:PGP655477 PQL655473:PQL655477 QAH655473:QAH655477 QKD655473:QKD655477 QTZ655473:QTZ655477 RDV655473:RDV655477 RNR655473:RNR655477 RXN655473:RXN655477 SHJ655473:SHJ655477 SRF655473:SRF655477 TBB655473:TBB655477 TKX655473:TKX655477 TUT655473:TUT655477 UEP655473:UEP655477 UOL655473:UOL655477 UYH655473:UYH655477 VID655473:VID655477 VRZ655473:VRZ655477 WBV655473:WBV655477 WLR655473:WLR655477 WVN655473:WVN655477 F721009:F721013 JB721009:JB721013 SX721009:SX721013 ACT721009:ACT721013 AMP721009:AMP721013 AWL721009:AWL721013 BGH721009:BGH721013 BQD721009:BQD721013 BZZ721009:BZZ721013 CJV721009:CJV721013 CTR721009:CTR721013 DDN721009:DDN721013 DNJ721009:DNJ721013 DXF721009:DXF721013 EHB721009:EHB721013 EQX721009:EQX721013 FAT721009:FAT721013 FKP721009:FKP721013 FUL721009:FUL721013 GEH721009:GEH721013 GOD721009:GOD721013 GXZ721009:GXZ721013 HHV721009:HHV721013 HRR721009:HRR721013 IBN721009:IBN721013 ILJ721009:ILJ721013 IVF721009:IVF721013 JFB721009:JFB721013 JOX721009:JOX721013 JYT721009:JYT721013 KIP721009:KIP721013 KSL721009:KSL721013 LCH721009:LCH721013 LMD721009:LMD721013 LVZ721009:LVZ721013 MFV721009:MFV721013 MPR721009:MPR721013 MZN721009:MZN721013 NJJ721009:NJJ721013 NTF721009:NTF721013 ODB721009:ODB721013 OMX721009:OMX721013 OWT721009:OWT721013 PGP721009:PGP721013 PQL721009:PQL721013 QAH721009:QAH721013 QKD721009:QKD721013 QTZ721009:QTZ721013 RDV721009:RDV721013 RNR721009:RNR721013 RXN721009:RXN721013 SHJ721009:SHJ721013 SRF721009:SRF721013 TBB721009:TBB721013 TKX721009:TKX721013 TUT721009:TUT721013 UEP721009:UEP721013 UOL721009:UOL721013 UYH721009:UYH721013 VID721009:VID721013 VRZ721009:VRZ721013 WBV721009:WBV721013 WLR721009:WLR721013 WVN721009:WVN721013 F786545:F786549 JB786545:JB786549 SX786545:SX786549 ACT786545:ACT786549 AMP786545:AMP786549 AWL786545:AWL786549 BGH786545:BGH786549 BQD786545:BQD786549 BZZ786545:BZZ786549 CJV786545:CJV786549 CTR786545:CTR786549 DDN786545:DDN786549 DNJ786545:DNJ786549 DXF786545:DXF786549 EHB786545:EHB786549 EQX786545:EQX786549 FAT786545:FAT786549 FKP786545:FKP786549 FUL786545:FUL786549 GEH786545:GEH786549 GOD786545:GOD786549 GXZ786545:GXZ786549 HHV786545:HHV786549 HRR786545:HRR786549 IBN786545:IBN786549 ILJ786545:ILJ786549 IVF786545:IVF786549 JFB786545:JFB786549 JOX786545:JOX786549 JYT786545:JYT786549 KIP786545:KIP786549 KSL786545:KSL786549 LCH786545:LCH786549 LMD786545:LMD786549 LVZ786545:LVZ786549 MFV786545:MFV786549 MPR786545:MPR786549 MZN786545:MZN786549 NJJ786545:NJJ786549 NTF786545:NTF786549 ODB786545:ODB786549 OMX786545:OMX786549 OWT786545:OWT786549 PGP786545:PGP786549 PQL786545:PQL786549 QAH786545:QAH786549 QKD786545:QKD786549 QTZ786545:QTZ786549 RDV786545:RDV786549 RNR786545:RNR786549 RXN786545:RXN786549 SHJ786545:SHJ786549 SRF786545:SRF786549 TBB786545:TBB786549 TKX786545:TKX786549 TUT786545:TUT786549 UEP786545:UEP786549 UOL786545:UOL786549 UYH786545:UYH786549 VID786545:VID786549 VRZ786545:VRZ786549 WBV786545:WBV786549 WLR786545:WLR786549 WVN786545:WVN786549 F852081:F852085 JB852081:JB852085 SX852081:SX852085 ACT852081:ACT852085 AMP852081:AMP852085 AWL852081:AWL852085 BGH852081:BGH852085 BQD852081:BQD852085 BZZ852081:BZZ852085 CJV852081:CJV852085 CTR852081:CTR852085 DDN852081:DDN852085 DNJ852081:DNJ852085 DXF852081:DXF852085 EHB852081:EHB852085 EQX852081:EQX852085 FAT852081:FAT852085 FKP852081:FKP852085 FUL852081:FUL852085 GEH852081:GEH852085 GOD852081:GOD852085 GXZ852081:GXZ852085 HHV852081:HHV852085 HRR852081:HRR852085 IBN852081:IBN852085 ILJ852081:ILJ852085 IVF852081:IVF852085 JFB852081:JFB852085 JOX852081:JOX852085 JYT852081:JYT852085 KIP852081:KIP852085 KSL852081:KSL852085 LCH852081:LCH852085 LMD852081:LMD852085 LVZ852081:LVZ852085 MFV852081:MFV852085 MPR852081:MPR852085 MZN852081:MZN852085 NJJ852081:NJJ852085 NTF852081:NTF852085 ODB852081:ODB852085 OMX852081:OMX852085 OWT852081:OWT852085 PGP852081:PGP852085 PQL852081:PQL852085 QAH852081:QAH852085 QKD852081:QKD852085 QTZ852081:QTZ852085 RDV852081:RDV852085 RNR852081:RNR852085 RXN852081:RXN852085 SHJ852081:SHJ852085 SRF852081:SRF852085 TBB852081:TBB852085 TKX852081:TKX852085 TUT852081:TUT852085 UEP852081:UEP852085 UOL852081:UOL852085 UYH852081:UYH852085 VID852081:VID852085 VRZ852081:VRZ852085 WBV852081:WBV852085 WLR852081:WLR852085 WVN852081:WVN852085 F917617:F917621 JB917617:JB917621 SX917617:SX917621 ACT917617:ACT917621 AMP917617:AMP917621 AWL917617:AWL917621 BGH917617:BGH917621 BQD917617:BQD917621 BZZ917617:BZZ917621 CJV917617:CJV917621 CTR917617:CTR917621 DDN917617:DDN917621 DNJ917617:DNJ917621 DXF917617:DXF917621 EHB917617:EHB917621 EQX917617:EQX917621 FAT917617:FAT917621 FKP917617:FKP917621 FUL917617:FUL917621 GEH917617:GEH917621 GOD917617:GOD917621 GXZ917617:GXZ917621 HHV917617:HHV917621 HRR917617:HRR917621 IBN917617:IBN917621 ILJ917617:ILJ917621 IVF917617:IVF917621 JFB917617:JFB917621 JOX917617:JOX917621 JYT917617:JYT917621 KIP917617:KIP917621 KSL917617:KSL917621 LCH917617:LCH917621 LMD917617:LMD917621 LVZ917617:LVZ917621 MFV917617:MFV917621 MPR917617:MPR917621 MZN917617:MZN917621 NJJ917617:NJJ917621 NTF917617:NTF917621 ODB917617:ODB917621 OMX917617:OMX917621 OWT917617:OWT917621 PGP917617:PGP917621 PQL917617:PQL917621 QAH917617:QAH917621 QKD917617:QKD917621 QTZ917617:QTZ917621 RDV917617:RDV917621 RNR917617:RNR917621 RXN917617:RXN917621 SHJ917617:SHJ917621 SRF917617:SRF917621 TBB917617:TBB917621 TKX917617:TKX917621 TUT917617:TUT917621 UEP917617:UEP917621 UOL917617:UOL917621 UYH917617:UYH917621 VID917617:VID917621 VRZ917617:VRZ917621 WBV917617:WBV917621 WLR917617:WLR917621 WVN917617:WVN917621 F983153:F983157 JB983153:JB983157 SX983153:SX983157 ACT983153:ACT983157 AMP983153:AMP983157 AWL983153:AWL983157 BGH983153:BGH983157 BQD983153:BQD983157 BZZ983153:BZZ983157 CJV983153:CJV983157 CTR983153:CTR983157 DDN983153:DDN983157 DNJ983153:DNJ983157 DXF983153:DXF983157 EHB983153:EHB983157 EQX983153:EQX983157 FAT983153:FAT983157 FKP983153:FKP983157 FUL983153:FUL983157 GEH983153:GEH983157 GOD983153:GOD983157 GXZ983153:GXZ983157 HHV983153:HHV983157 HRR983153:HRR983157 IBN983153:IBN983157 ILJ983153:ILJ983157 IVF983153:IVF983157 JFB983153:JFB983157 JOX983153:JOX983157 JYT983153:JYT983157 KIP983153:KIP983157 KSL983153:KSL983157 LCH983153:LCH983157 LMD983153:LMD983157 LVZ983153:LVZ983157 MFV983153:MFV983157 MPR983153:MPR983157 MZN983153:MZN983157 NJJ983153:NJJ983157 NTF983153:NTF983157 ODB983153:ODB983157 OMX983153:OMX983157 OWT983153:OWT983157 PGP983153:PGP983157 PQL983153:PQL983157 QAH983153:QAH983157 QKD983153:QKD983157 QTZ983153:QTZ983157 RDV983153:RDV983157 RNR983153:RNR983157 RXN983153:RXN983157 SHJ983153:SHJ983157 SRF983153:SRF983157 TBB983153:TBB983157 TKX983153:TKX983157 TUT983153:TUT983157 UEP983153:UEP983157 UOL983153:UOL983157 UYH983153:UYH983157 VID983153:VID983157 VRZ983153:VRZ983157 WBV983153:WBV983157 WLR983153:WLR983157 WVN983153:WVN983157 BGY105:BGY107 JM116:JM117 TI116:TI117 ADE116:ADE117 ANA116:ANA117 AWW116:AWW117 BGS116:BGS117 BQO116:BQO117 CAK116:CAK117 CKG116:CKG117 CUC116:CUC117 DDY116:DDY117 DNU116:DNU117 DXQ116:DXQ117 EHM116:EHM117 ERI116:ERI117 FBE116:FBE117 FLA116:FLA117 FUW116:FUW117 GES116:GES117 GOO116:GOO117 GYK116:GYK117 HIG116:HIG117 HSC116:HSC117 IBY116:IBY117 ILU116:ILU117 IVQ116:IVQ117 JFM116:JFM117 JPI116:JPI117 JZE116:JZE117 KJA116:KJA117 KSW116:KSW117 LCS116:LCS117 LMO116:LMO117 LWK116:LWK117 MGG116:MGG117 MQC116:MQC117 MZY116:MZY117 NJU116:NJU117 NTQ116:NTQ117 ODM116:ODM117 ONI116:ONI117 OXE116:OXE117 PHA116:PHA117 PQW116:PQW117 QAS116:QAS117 QKO116:QKO117 QUK116:QUK117 REG116:REG117 ROC116:ROC117 RXY116:RXY117 SHU116:SHU117 SRQ116:SRQ117 TBM116:TBM117 TLI116:TLI117 TVE116:TVE117 UFA116:UFA117 UOW116:UOW117 UYS116:UYS117 VIO116:VIO117 VSK116:VSK117 WCG116:WCG117 WMC116:WMC117 WVY116:WVY117 Q65652:Q65653 JM65652:JM65653 TI65652:TI65653 ADE65652:ADE65653 ANA65652:ANA65653 AWW65652:AWW65653 BGS65652:BGS65653 BQO65652:BQO65653 CAK65652:CAK65653 CKG65652:CKG65653 CUC65652:CUC65653 DDY65652:DDY65653 DNU65652:DNU65653 DXQ65652:DXQ65653 EHM65652:EHM65653 ERI65652:ERI65653 FBE65652:FBE65653 FLA65652:FLA65653 FUW65652:FUW65653 GES65652:GES65653 GOO65652:GOO65653 GYK65652:GYK65653 HIG65652:HIG65653 HSC65652:HSC65653 IBY65652:IBY65653 ILU65652:ILU65653 IVQ65652:IVQ65653 JFM65652:JFM65653 JPI65652:JPI65653 JZE65652:JZE65653 KJA65652:KJA65653 KSW65652:KSW65653 LCS65652:LCS65653 LMO65652:LMO65653 LWK65652:LWK65653 MGG65652:MGG65653 MQC65652:MQC65653 MZY65652:MZY65653 NJU65652:NJU65653 NTQ65652:NTQ65653 ODM65652:ODM65653 ONI65652:ONI65653 OXE65652:OXE65653 PHA65652:PHA65653 PQW65652:PQW65653 QAS65652:QAS65653 QKO65652:QKO65653 QUK65652:QUK65653 REG65652:REG65653 ROC65652:ROC65653 RXY65652:RXY65653 SHU65652:SHU65653 SRQ65652:SRQ65653 TBM65652:TBM65653 TLI65652:TLI65653 TVE65652:TVE65653 UFA65652:UFA65653 UOW65652:UOW65653 UYS65652:UYS65653 VIO65652:VIO65653 VSK65652:VSK65653 WCG65652:WCG65653 WMC65652:WMC65653 WVY65652:WVY65653 Q131188:Q131189 JM131188:JM131189 TI131188:TI131189 ADE131188:ADE131189 ANA131188:ANA131189 AWW131188:AWW131189 BGS131188:BGS131189 BQO131188:BQO131189 CAK131188:CAK131189 CKG131188:CKG131189 CUC131188:CUC131189 DDY131188:DDY131189 DNU131188:DNU131189 DXQ131188:DXQ131189 EHM131188:EHM131189 ERI131188:ERI131189 FBE131188:FBE131189 FLA131188:FLA131189 FUW131188:FUW131189 GES131188:GES131189 GOO131188:GOO131189 GYK131188:GYK131189 HIG131188:HIG131189 HSC131188:HSC131189 IBY131188:IBY131189 ILU131188:ILU131189 IVQ131188:IVQ131189 JFM131188:JFM131189 JPI131188:JPI131189 JZE131188:JZE131189 KJA131188:KJA131189 KSW131188:KSW131189 LCS131188:LCS131189 LMO131188:LMO131189 LWK131188:LWK131189 MGG131188:MGG131189 MQC131188:MQC131189 MZY131188:MZY131189 NJU131188:NJU131189 NTQ131188:NTQ131189 ODM131188:ODM131189 ONI131188:ONI131189 OXE131188:OXE131189 PHA131188:PHA131189 PQW131188:PQW131189 QAS131188:QAS131189 QKO131188:QKO131189 QUK131188:QUK131189 REG131188:REG131189 ROC131188:ROC131189 RXY131188:RXY131189 SHU131188:SHU131189 SRQ131188:SRQ131189 TBM131188:TBM131189 TLI131188:TLI131189 TVE131188:TVE131189 UFA131188:UFA131189 UOW131188:UOW131189 UYS131188:UYS131189 VIO131188:VIO131189 VSK131188:VSK131189 WCG131188:WCG131189 WMC131188:WMC131189 WVY131188:WVY131189 Q196724:Q196725 JM196724:JM196725 TI196724:TI196725 ADE196724:ADE196725 ANA196724:ANA196725 AWW196724:AWW196725 BGS196724:BGS196725 BQO196724:BQO196725 CAK196724:CAK196725 CKG196724:CKG196725 CUC196724:CUC196725 DDY196724:DDY196725 DNU196724:DNU196725 DXQ196724:DXQ196725 EHM196724:EHM196725 ERI196724:ERI196725 FBE196724:FBE196725 FLA196724:FLA196725 FUW196724:FUW196725 GES196724:GES196725 GOO196724:GOO196725 GYK196724:GYK196725 HIG196724:HIG196725 HSC196724:HSC196725 IBY196724:IBY196725 ILU196724:ILU196725 IVQ196724:IVQ196725 JFM196724:JFM196725 JPI196724:JPI196725 JZE196724:JZE196725 KJA196724:KJA196725 KSW196724:KSW196725 LCS196724:LCS196725 LMO196724:LMO196725 LWK196724:LWK196725 MGG196724:MGG196725 MQC196724:MQC196725 MZY196724:MZY196725 NJU196724:NJU196725 NTQ196724:NTQ196725 ODM196724:ODM196725 ONI196724:ONI196725 OXE196724:OXE196725 PHA196724:PHA196725 PQW196724:PQW196725 QAS196724:QAS196725 QKO196724:QKO196725 QUK196724:QUK196725 REG196724:REG196725 ROC196724:ROC196725 RXY196724:RXY196725 SHU196724:SHU196725 SRQ196724:SRQ196725 TBM196724:TBM196725 TLI196724:TLI196725 TVE196724:TVE196725 UFA196724:UFA196725 UOW196724:UOW196725 UYS196724:UYS196725 VIO196724:VIO196725 VSK196724:VSK196725 WCG196724:WCG196725 WMC196724:WMC196725 WVY196724:WVY196725 Q262260:Q262261 JM262260:JM262261 TI262260:TI262261 ADE262260:ADE262261 ANA262260:ANA262261 AWW262260:AWW262261 BGS262260:BGS262261 BQO262260:BQO262261 CAK262260:CAK262261 CKG262260:CKG262261 CUC262260:CUC262261 DDY262260:DDY262261 DNU262260:DNU262261 DXQ262260:DXQ262261 EHM262260:EHM262261 ERI262260:ERI262261 FBE262260:FBE262261 FLA262260:FLA262261 FUW262260:FUW262261 GES262260:GES262261 GOO262260:GOO262261 GYK262260:GYK262261 HIG262260:HIG262261 HSC262260:HSC262261 IBY262260:IBY262261 ILU262260:ILU262261 IVQ262260:IVQ262261 JFM262260:JFM262261 JPI262260:JPI262261 JZE262260:JZE262261 KJA262260:KJA262261 KSW262260:KSW262261 LCS262260:LCS262261 LMO262260:LMO262261 LWK262260:LWK262261 MGG262260:MGG262261 MQC262260:MQC262261 MZY262260:MZY262261 NJU262260:NJU262261 NTQ262260:NTQ262261 ODM262260:ODM262261 ONI262260:ONI262261 OXE262260:OXE262261 PHA262260:PHA262261 PQW262260:PQW262261 QAS262260:QAS262261 QKO262260:QKO262261 QUK262260:QUK262261 REG262260:REG262261 ROC262260:ROC262261 RXY262260:RXY262261 SHU262260:SHU262261 SRQ262260:SRQ262261 TBM262260:TBM262261 TLI262260:TLI262261 TVE262260:TVE262261 UFA262260:UFA262261 UOW262260:UOW262261 UYS262260:UYS262261 VIO262260:VIO262261 VSK262260:VSK262261 WCG262260:WCG262261 WMC262260:WMC262261 WVY262260:WVY262261 Q327796:Q327797 JM327796:JM327797 TI327796:TI327797 ADE327796:ADE327797 ANA327796:ANA327797 AWW327796:AWW327797 BGS327796:BGS327797 BQO327796:BQO327797 CAK327796:CAK327797 CKG327796:CKG327797 CUC327796:CUC327797 DDY327796:DDY327797 DNU327796:DNU327797 DXQ327796:DXQ327797 EHM327796:EHM327797 ERI327796:ERI327797 FBE327796:FBE327797 FLA327796:FLA327797 FUW327796:FUW327797 GES327796:GES327797 GOO327796:GOO327797 GYK327796:GYK327797 HIG327796:HIG327797 HSC327796:HSC327797 IBY327796:IBY327797 ILU327796:ILU327797 IVQ327796:IVQ327797 JFM327796:JFM327797 JPI327796:JPI327797 JZE327796:JZE327797 KJA327796:KJA327797 KSW327796:KSW327797 LCS327796:LCS327797 LMO327796:LMO327797 LWK327796:LWK327797 MGG327796:MGG327797 MQC327796:MQC327797 MZY327796:MZY327797 NJU327796:NJU327797 NTQ327796:NTQ327797 ODM327796:ODM327797 ONI327796:ONI327797 OXE327796:OXE327797 PHA327796:PHA327797 PQW327796:PQW327797 QAS327796:QAS327797 QKO327796:QKO327797 QUK327796:QUK327797 REG327796:REG327797 ROC327796:ROC327797 RXY327796:RXY327797 SHU327796:SHU327797 SRQ327796:SRQ327797 TBM327796:TBM327797 TLI327796:TLI327797 TVE327796:TVE327797 UFA327796:UFA327797 UOW327796:UOW327797 UYS327796:UYS327797 VIO327796:VIO327797 VSK327796:VSK327797 WCG327796:WCG327797 WMC327796:WMC327797 WVY327796:WVY327797 Q393332:Q393333 JM393332:JM393333 TI393332:TI393333 ADE393332:ADE393333 ANA393332:ANA393333 AWW393332:AWW393333 BGS393332:BGS393333 BQO393332:BQO393333 CAK393332:CAK393333 CKG393332:CKG393333 CUC393332:CUC393333 DDY393332:DDY393333 DNU393332:DNU393333 DXQ393332:DXQ393333 EHM393332:EHM393333 ERI393332:ERI393333 FBE393332:FBE393333 FLA393332:FLA393333 FUW393332:FUW393333 GES393332:GES393333 GOO393332:GOO393333 GYK393332:GYK393333 HIG393332:HIG393333 HSC393332:HSC393333 IBY393332:IBY393333 ILU393332:ILU393333 IVQ393332:IVQ393333 JFM393332:JFM393333 JPI393332:JPI393333 JZE393332:JZE393333 KJA393332:KJA393333 KSW393332:KSW393333 LCS393332:LCS393333 LMO393332:LMO393333 LWK393332:LWK393333 MGG393332:MGG393333 MQC393332:MQC393333 MZY393332:MZY393333 NJU393332:NJU393333 NTQ393332:NTQ393333 ODM393332:ODM393333 ONI393332:ONI393333 OXE393332:OXE393333 PHA393332:PHA393333 PQW393332:PQW393333 QAS393332:QAS393333 QKO393332:QKO393333 QUK393332:QUK393333 REG393332:REG393333 ROC393332:ROC393333 RXY393332:RXY393333 SHU393332:SHU393333 SRQ393332:SRQ393333 TBM393332:TBM393333 TLI393332:TLI393333 TVE393332:TVE393333 UFA393332:UFA393333 UOW393332:UOW393333 UYS393332:UYS393333 VIO393332:VIO393333 VSK393332:VSK393333 WCG393332:WCG393333 WMC393332:WMC393333 WVY393332:WVY393333 Q458868:Q458869 JM458868:JM458869 TI458868:TI458869 ADE458868:ADE458869 ANA458868:ANA458869 AWW458868:AWW458869 BGS458868:BGS458869 BQO458868:BQO458869 CAK458868:CAK458869 CKG458868:CKG458869 CUC458868:CUC458869 DDY458868:DDY458869 DNU458868:DNU458869 DXQ458868:DXQ458869 EHM458868:EHM458869 ERI458868:ERI458869 FBE458868:FBE458869 FLA458868:FLA458869 FUW458868:FUW458869 GES458868:GES458869 GOO458868:GOO458869 GYK458868:GYK458869 HIG458868:HIG458869 HSC458868:HSC458869 IBY458868:IBY458869 ILU458868:ILU458869 IVQ458868:IVQ458869 JFM458868:JFM458869 JPI458868:JPI458869 JZE458868:JZE458869 KJA458868:KJA458869 KSW458868:KSW458869 LCS458868:LCS458869 LMO458868:LMO458869 LWK458868:LWK458869 MGG458868:MGG458869 MQC458868:MQC458869 MZY458868:MZY458869 NJU458868:NJU458869 NTQ458868:NTQ458869 ODM458868:ODM458869 ONI458868:ONI458869 OXE458868:OXE458869 PHA458868:PHA458869 PQW458868:PQW458869 QAS458868:QAS458869 QKO458868:QKO458869 QUK458868:QUK458869 REG458868:REG458869 ROC458868:ROC458869 RXY458868:RXY458869 SHU458868:SHU458869 SRQ458868:SRQ458869 TBM458868:TBM458869 TLI458868:TLI458869 TVE458868:TVE458869 UFA458868:UFA458869 UOW458868:UOW458869 UYS458868:UYS458869 VIO458868:VIO458869 VSK458868:VSK458869 WCG458868:WCG458869 WMC458868:WMC458869 WVY458868:WVY458869 Q524404:Q524405 JM524404:JM524405 TI524404:TI524405 ADE524404:ADE524405 ANA524404:ANA524405 AWW524404:AWW524405 BGS524404:BGS524405 BQO524404:BQO524405 CAK524404:CAK524405 CKG524404:CKG524405 CUC524404:CUC524405 DDY524404:DDY524405 DNU524404:DNU524405 DXQ524404:DXQ524405 EHM524404:EHM524405 ERI524404:ERI524405 FBE524404:FBE524405 FLA524404:FLA524405 FUW524404:FUW524405 GES524404:GES524405 GOO524404:GOO524405 GYK524404:GYK524405 HIG524404:HIG524405 HSC524404:HSC524405 IBY524404:IBY524405 ILU524404:ILU524405 IVQ524404:IVQ524405 JFM524404:JFM524405 JPI524404:JPI524405 JZE524404:JZE524405 KJA524404:KJA524405 KSW524404:KSW524405 LCS524404:LCS524405 LMO524404:LMO524405 LWK524404:LWK524405 MGG524404:MGG524405 MQC524404:MQC524405 MZY524404:MZY524405 NJU524404:NJU524405 NTQ524404:NTQ524405 ODM524404:ODM524405 ONI524404:ONI524405 OXE524404:OXE524405 PHA524404:PHA524405 PQW524404:PQW524405 QAS524404:QAS524405 QKO524404:QKO524405 QUK524404:QUK524405 REG524404:REG524405 ROC524404:ROC524405 RXY524404:RXY524405 SHU524404:SHU524405 SRQ524404:SRQ524405 TBM524404:TBM524405 TLI524404:TLI524405 TVE524404:TVE524405 UFA524404:UFA524405 UOW524404:UOW524405 UYS524404:UYS524405 VIO524404:VIO524405 VSK524404:VSK524405 WCG524404:WCG524405 WMC524404:WMC524405 WVY524404:WVY524405 Q589940:Q589941 JM589940:JM589941 TI589940:TI589941 ADE589940:ADE589941 ANA589940:ANA589941 AWW589940:AWW589941 BGS589940:BGS589941 BQO589940:BQO589941 CAK589940:CAK589941 CKG589940:CKG589941 CUC589940:CUC589941 DDY589940:DDY589941 DNU589940:DNU589941 DXQ589940:DXQ589941 EHM589940:EHM589941 ERI589940:ERI589941 FBE589940:FBE589941 FLA589940:FLA589941 FUW589940:FUW589941 GES589940:GES589941 GOO589940:GOO589941 GYK589940:GYK589941 HIG589940:HIG589941 HSC589940:HSC589941 IBY589940:IBY589941 ILU589940:ILU589941 IVQ589940:IVQ589941 JFM589940:JFM589941 JPI589940:JPI589941 JZE589940:JZE589941 KJA589940:KJA589941 KSW589940:KSW589941 LCS589940:LCS589941 LMO589940:LMO589941 LWK589940:LWK589941 MGG589940:MGG589941 MQC589940:MQC589941 MZY589940:MZY589941 NJU589940:NJU589941 NTQ589940:NTQ589941 ODM589940:ODM589941 ONI589940:ONI589941 OXE589940:OXE589941 PHA589940:PHA589941 PQW589940:PQW589941 QAS589940:QAS589941 QKO589940:QKO589941 QUK589940:QUK589941 REG589940:REG589941 ROC589940:ROC589941 RXY589940:RXY589941 SHU589940:SHU589941 SRQ589940:SRQ589941 TBM589940:TBM589941 TLI589940:TLI589941 TVE589940:TVE589941 UFA589940:UFA589941 UOW589940:UOW589941 UYS589940:UYS589941 VIO589940:VIO589941 VSK589940:VSK589941 WCG589940:WCG589941 WMC589940:WMC589941 WVY589940:WVY589941 Q655476:Q655477 JM655476:JM655477 TI655476:TI655477 ADE655476:ADE655477 ANA655476:ANA655477 AWW655476:AWW655477 BGS655476:BGS655477 BQO655476:BQO655477 CAK655476:CAK655477 CKG655476:CKG655477 CUC655476:CUC655477 DDY655476:DDY655477 DNU655476:DNU655477 DXQ655476:DXQ655477 EHM655476:EHM655477 ERI655476:ERI655477 FBE655476:FBE655477 FLA655476:FLA655477 FUW655476:FUW655477 GES655476:GES655477 GOO655476:GOO655477 GYK655476:GYK655477 HIG655476:HIG655477 HSC655476:HSC655477 IBY655476:IBY655477 ILU655476:ILU655477 IVQ655476:IVQ655477 JFM655476:JFM655477 JPI655476:JPI655477 JZE655476:JZE655477 KJA655476:KJA655477 KSW655476:KSW655477 LCS655476:LCS655477 LMO655476:LMO655477 LWK655476:LWK655477 MGG655476:MGG655477 MQC655476:MQC655477 MZY655476:MZY655477 NJU655476:NJU655477 NTQ655476:NTQ655477 ODM655476:ODM655477 ONI655476:ONI655477 OXE655476:OXE655477 PHA655476:PHA655477 PQW655476:PQW655477 QAS655476:QAS655477 QKO655476:QKO655477 QUK655476:QUK655477 REG655476:REG655477 ROC655476:ROC655477 RXY655476:RXY655477 SHU655476:SHU655477 SRQ655476:SRQ655477 TBM655476:TBM655477 TLI655476:TLI655477 TVE655476:TVE655477 UFA655476:UFA655477 UOW655476:UOW655477 UYS655476:UYS655477 VIO655476:VIO655477 VSK655476:VSK655477 WCG655476:WCG655477 WMC655476:WMC655477 WVY655476:WVY655477 Q721012:Q721013 JM721012:JM721013 TI721012:TI721013 ADE721012:ADE721013 ANA721012:ANA721013 AWW721012:AWW721013 BGS721012:BGS721013 BQO721012:BQO721013 CAK721012:CAK721013 CKG721012:CKG721013 CUC721012:CUC721013 DDY721012:DDY721013 DNU721012:DNU721013 DXQ721012:DXQ721013 EHM721012:EHM721013 ERI721012:ERI721013 FBE721012:FBE721013 FLA721012:FLA721013 FUW721012:FUW721013 GES721012:GES721013 GOO721012:GOO721013 GYK721012:GYK721013 HIG721012:HIG721013 HSC721012:HSC721013 IBY721012:IBY721013 ILU721012:ILU721013 IVQ721012:IVQ721013 JFM721012:JFM721013 JPI721012:JPI721013 JZE721012:JZE721013 KJA721012:KJA721013 KSW721012:KSW721013 LCS721012:LCS721013 LMO721012:LMO721013 LWK721012:LWK721013 MGG721012:MGG721013 MQC721012:MQC721013 MZY721012:MZY721013 NJU721012:NJU721013 NTQ721012:NTQ721013 ODM721012:ODM721013 ONI721012:ONI721013 OXE721012:OXE721013 PHA721012:PHA721013 PQW721012:PQW721013 QAS721012:QAS721013 QKO721012:QKO721013 QUK721012:QUK721013 REG721012:REG721013 ROC721012:ROC721013 RXY721012:RXY721013 SHU721012:SHU721013 SRQ721012:SRQ721013 TBM721012:TBM721013 TLI721012:TLI721013 TVE721012:TVE721013 UFA721012:UFA721013 UOW721012:UOW721013 UYS721012:UYS721013 VIO721012:VIO721013 VSK721012:VSK721013 WCG721012:WCG721013 WMC721012:WMC721013 WVY721012:WVY721013 Q786548:Q786549 JM786548:JM786549 TI786548:TI786549 ADE786548:ADE786549 ANA786548:ANA786549 AWW786548:AWW786549 BGS786548:BGS786549 BQO786548:BQO786549 CAK786548:CAK786549 CKG786548:CKG786549 CUC786548:CUC786549 DDY786548:DDY786549 DNU786548:DNU786549 DXQ786548:DXQ786549 EHM786548:EHM786549 ERI786548:ERI786549 FBE786548:FBE786549 FLA786548:FLA786549 FUW786548:FUW786549 GES786548:GES786549 GOO786548:GOO786549 GYK786548:GYK786549 HIG786548:HIG786549 HSC786548:HSC786549 IBY786548:IBY786549 ILU786548:ILU786549 IVQ786548:IVQ786549 JFM786548:JFM786549 JPI786548:JPI786549 JZE786548:JZE786549 KJA786548:KJA786549 KSW786548:KSW786549 LCS786548:LCS786549 LMO786548:LMO786549 LWK786548:LWK786549 MGG786548:MGG786549 MQC786548:MQC786549 MZY786548:MZY786549 NJU786548:NJU786549 NTQ786548:NTQ786549 ODM786548:ODM786549 ONI786548:ONI786549 OXE786548:OXE786549 PHA786548:PHA786549 PQW786548:PQW786549 QAS786548:QAS786549 QKO786548:QKO786549 QUK786548:QUK786549 REG786548:REG786549 ROC786548:ROC786549 RXY786548:RXY786549 SHU786548:SHU786549 SRQ786548:SRQ786549 TBM786548:TBM786549 TLI786548:TLI786549 TVE786548:TVE786549 UFA786548:UFA786549 UOW786548:UOW786549 UYS786548:UYS786549 VIO786548:VIO786549 VSK786548:VSK786549 WCG786548:WCG786549 WMC786548:WMC786549 WVY786548:WVY786549 Q852084:Q852085 JM852084:JM852085 TI852084:TI852085 ADE852084:ADE852085 ANA852084:ANA852085 AWW852084:AWW852085 BGS852084:BGS852085 BQO852084:BQO852085 CAK852084:CAK852085 CKG852084:CKG852085 CUC852084:CUC852085 DDY852084:DDY852085 DNU852084:DNU852085 DXQ852084:DXQ852085 EHM852084:EHM852085 ERI852084:ERI852085 FBE852084:FBE852085 FLA852084:FLA852085 FUW852084:FUW852085 GES852084:GES852085 GOO852084:GOO852085 GYK852084:GYK852085 HIG852084:HIG852085 HSC852084:HSC852085 IBY852084:IBY852085 ILU852084:ILU852085 IVQ852084:IVQ852085 JFM852084:JFM852085 JPI852084:JPI852085 JZE852084:JZE852085 KJA852084:KJA852085 KSW852084:KSW852085 LCS852084:LCS852085 LMO852084:LMO852085 LWK852084:LWK852085 MGG852084:MGG852085 MQC852084:MQC852085 MZY852084:MZY852085 NJU852084:NJU852085 NTQ852084:NTQ852085 ODM852084:ODM852085 ONI852084:ONI852085 OXE852084:OXE852085 PHA852084:PHA852085 PQW852084:PQW852085 QAS852084:QAS852085 QKO852084:QKO852085 QUK852084:QUK852085 REG852084:REG852085 ROC852084:ROC852085 RXY852084:RXY852085 SHU852084:SHU852085 SRQ852084:SRQ852085 TBM852084:TBM852085 TLI852084:TLI852085 TVE852084:TVE852085 UFA852084:UFA852085 UOW852084:UOW852085 UYS852084:UYS852085 VIO852084:VIO852085 VSK852084:VSK852085 WCG852084:WCG852085 WMC852084:WMC852085 WVY852084:WVY852085 Q917620:Q917621 JM917620:JM917621 TI917620:TI917621 ADE917620:ADE917621 ANA917620:ANA917621 AWW917620:AWW917621 BGS917620:BGS917621 BQO917620:BQO917621 CAK917620:CAK917621 CKG917620:CKG917621 CUC917620:CUC917621 DDY917620:DDY917621 DNU917620:DNU917621 DXQ917620:DXQ917621 EHM917620:EHM917621 ERI917620:ERI917621 FBE917620:FBE917621 FLA917620:FLA917621 FUW917620:FUW917621 GES917620:GES917621 GOO917620:GOO917621 GYK917620:GYK917621 HIG917620:HIG917621 HSC917620:HSC917621 IBY917620:IBY917621 ILU917620:ILU917621 IVQ917620:IVQ917621 JFM917620:JFM917621 JPI917620:JPI917621 JZE917620:JZE917621 KJA917620:KJA917621 KSW917620:KSW917621 LCS917620:LCS917621 LMO917620:LMO917621 LWK917620:LWK917621 MGG917620:MGG917621 MQC917620:MQC917621 MZY917620:MZY917621 NJU917620:NJU917621 NTQ917620:NTQ917621 ODM917620:ODM917621 ONI917620:ONI917621 OXE917620:OXE917621 PHA917620:PHA917621 PQW917620:PQW917621 QAS917620:QAS917621 QKO917620:QKO917621 QUK917620:QUK917621 REG917620:REG917621 ROC917620:ROC917621 RXY917620:RXY917621 SHU917620:SHU917621 SRQ917620:SRQ917621 TBM917620:TBM917621 TLI917620:TLI917621 TVE917620:TVE917621 UFA917620:UFA917621 UOW917620:UOW917621 UYS917620:UYS917621 VIO917620:VIO917621 VSK917620:VSK917621 WCG917620:WCG917621 WMC917620:WMC917621 WVY917620:WVY917621 Q983156:Q983157 JM983156:JM983157 TI983156:TI983157 ADE983156:ADE983157 ANA983156:ANA983157 AWW983156:AWW983157 BGS983156:BGS983157 BQO983156:BQO983157 CAK983156:CAK983157 CKG983156:CKG983157 CUC983156:CUC983157 DDY983156:DDY983157 DNU983156:DNU983157 DXQ983156:DXQ983157 EHM983156:EHM983157 ERI983156:ERI983157 FBE983156:FBE983157 FLA983156:FLA983157 FUW983156:FUW983157 GES983156:GES983157 GOO983156:GOO983157 GYK983156:GYK983157 HIG983156:HIG983157 HSC983156:HSC983157 IBY983156:IBY983157 ILU983156:ILU983157 IVQ983156:IVQ983157 JFM983156:JFM983157 JPI983156:JPI983157 JZE983156:JZE983157 KJA983156:KJA983157 KSW983156:KSW983157 LCS983156:LCS983157 LMO983156:LMO983157 LWK983156:LWK983157 MGG983156:MGG983157 MQC983156:MQC983157 MZY983156:MZY983157 NJU983156:NJU983157 NTQ983156:NTQ983157 ODM983156:ODM983157 ONI983156:ONI983157 OXE983156:OXE983157 PHA983156:PHA983157 PQW983156:PQW983157 QAS983156:QAS983157 QKO983156:QKO983157 QUK983156:QUK983157 REG983156:REG983157 ROC983156:ROC983157 RXY983156:RXY983157 SHU983156:SHU983157 SRQ983156:SRQ983157 TBM983156:TBM983157 TLI983156:TLI983157 TVE983156:TVE983157 UFA983156:UFA983157 UOW983156:UOW983157 UYS983156:UYS983157 VIO983156:VIO983157 VSK983156:VSK983157 WCG983156:WCG983157 WMC983156:WMC983157 WVY983156:WVY983157 JS105:JS107 JD107 SZ107 ACV107 AMR107 AWN107 BGJ107 BQF107 CAB107 CJX107 CTT107 DDP107 DNL107 DXH107 EHD107 EQZ107 FAV107 FKR107 FUN107 GEJ107 GOF107 GYB107 HHX107 HRT107 IBP107 ILL107 IVH107 JFD107 JOZ107 JYV107 KIR107 KSN107 LCJ107 LMF107 LWB107 MFX107 MPT107 MZP107 NJL107 NTH107 ODD107 OMZ107 OWV107 PGR107 PQN107 QAJ107 QKF107 QUB107 RDX107 RNT107 RXP107 SHL107 SRH107 TBD107 TKZ107 TUV107 UER107 UON107 UYJ107 VIF107 VSB107 WBX107 WLT107 WVP107 H65643 JD65643 SZ65643 ACV65643 AMR65643 AWN65643 BGJ65643 BQF65643 CAB65643 CJX65643 CTT65643 DDP65643 DNL65643 DXH65643 EHD65643 EQZ65643 FAV65643 FKR65643 FUN65643 GEJ65643 GOF65643 GYB65643 HHX65643 HRT65643 IBP65643 ILL65643 IVH65643 JFD65643 JOZ65643 JYV65643 KIR65643 KSN65643 LCJ65643 LMF65643 LWB65643 MFX65643 MPT65643 MZP65643 NJL65643 NTH65643 ODD65643 OMZ65643 OWV65643 PGR65643 PQN65643 QAJ65643 QKF65643 QUB65643 RDX65643 RNT65643 RXP65643 SHL65643 SRH65643 TBD65643 TKZ65643 TUV65643 UER65643 UON65643 UYJ65643 VIF65643 VSB65643 WBX65643 WLT65643 WVP65643 H131179 JD131179 SZ131179 ACV131179 AMR131179 AWN131179 BGJ131179 BQF131179 CAB131179 CJX131179 CTT131179 DDP131179 DNL131179 DXH131179 EHD131179 EQZ131179 FAV131179 FKR131179 FUN131179 GEJ131179 GOF131179 GYB131179 HHX131179 HRT131179 IBP131179 ILL131179 IVH131179 JFD131179 JOZ131179 JYV131179 KIR131179 KSN131179 LCJ131179 LMF131179 LWB131179 MFX131179 MPT131179 MZP131179 NJL131179 NTH131179 ODD131179 OMZ131179 OWV131179 PGR131179 PQN131179 QAJ131179 QKF131179 QUB131179 RDX131179 RNT131179 RXP131179 SHL131179 SRH131179 TBD131179 TKZ131179 TUV131179 UER131179 UON131179 UYJ131179 VIF131179 VSB131179 WBX131179 WLT131179 WVP131179 H196715 JD196715 SZ196715 ACV196715 AMR196715 AWN196715 BGJ196715 BQF196715 CAB196715 CJX196715 CTT196715 DDP196715 DNL196715 DXH196715 EHD196715 EQZ196715 FAV196715 FKR196715 FUN196715 GEJ196715 GOF196715 GYB196715 HHX196715 HRT196715 IBP196715 ILL196715 IVH196715 JFD196715 JOZ196715 JYV196715 KIR196715 KSN196715 LCJ196715 LMF196715 LWB196715 MFX196715 MPT196715 MZP196715 NJL196715 NTH196715 ODD196715 OMZ196715 OWV196715 PGR196715 PQN196715 QAJ196715 QKF196715 QUB196715 RDX196715 RNT196715 RXP196715 SHL196715 SRH196715 TBD196715 TKZ196715 TUV196715 UER196715 UON196715 UYJ196715 VIF196715 VSB196715 WBX196715 WLT196715 WVP196715 H262251 JD262251 SZ262251 ACV262251 AMR262251 AWN262251 BGJ262251 BQF262251 CAB262251 CJX262251 CTT262251 DDP262251 DNL262251 DXH262251 EHD262251 EQZ262251 FAV262251 FKR262251 FUN262251 GEJ262251 GOF262251 GYB262251 HHX262251 HRT262251 IBP262251 ILL262251 IVH262251 JFD262251 JOZ262251 JYV262251 KIR262251 KSN262251 LCJ262251 LMF262251 LWB262251 MFX262251 MPT262251 MZP262251 NJL262251 NTH262251 ODD262251 OMZ262251 OWV262251 PGR262251 PQN262251 QAJ262251 QKF262251 QUB262251 RDX262251 RNT262251 RXP262251 SHL262251 SRH262251 TBD262251 TKZ262251 TUV262251 UER262251 UON262251 UYJ262251 VIF262251 VSB262251 WBX262251 WLT262251 WVP262251 H327787 JD327787 SZ327787 ACV327787 AMR327787 AWN327787 BGJ327787 BQF327787 CAB327787 CJX327787 CTT327787 DDP327787 DNL327787 DXH327787 EHD327787 EQZ327787 FAV327787 FKR327787 FUN327787 GEJ327787 GOF327787 GYB327787 HHX327787 HRT327787 IBP327787 ILL327787 IVH327787 JFD327787 JOZ327787 JYV327787 KIR327787 KSN327787 LCJ327787 LMF327787 LWB327787 MFX327787 MPT327787 MZP327787 NJL327787 NTH327787 ODD327787 OMZ327787 OWV327787 PGR327787 PQN327787 QAJ327787 QKF327787 QUB327787 RDX327787 RNT327787 RXP327787 SHL327787 SRH327787 TBD327787 TKZ327787 TUV327787 UER327787 UON327787 UYJ327787 VIF327787 VSB327787 WBX327787 WLT327787 WVP327787 H393323 JD393323 SZ393323 ACV393323 AMR393323 AWN393323 BGJ393323 BQF393323 CAB393323 CJX393323 CTT393323 DDP393323 DNL393323 DXH393323 EHD393323 EQZ393323 FAV393323 FKR393323 FUN393323 GEJ393323 GOF393323 GYB393323 HHX393323 HRT393323 IBP393323 ILL393323 IVH393323 JFD393323 JOZ393323 JYV393323 KIR393323 KSN393323 LCJ393323 LMF393323 LWB393323 MFX393323 MPT393323 MZP393323 NJL393323 NTH393323 ODD393323 OMZ393323 OWV393323 PGR393323 PQN393323 QAJ393323 QKF393323 QUB393323 RDX393323 RNT393323 RXP393323 SHL393323 SRH393323 TBD393323 TKZ393323 TUV393323 UER393323 UON393323 UYJ393323 VIF393323 VSB393323 WBX393323 WLT393323 WVP393323 H458859 JD458859 SZ458859 ACV458859 AMR458859 AWN458859 BGJ458859 BQF458859 CAB458859 CJX458859 CTT458859 DDP458859 DNL458859 DXH458859 EHD458859 EQZ458859 FAV458859 FKR458859 FUN458859 GEJ458859 GOF458859 GYB458859 HHX458859 HRT458859 IBP458859 ILL458859 IVH458859 JFD458859 JOZ458859 JYV458859 KIR458859 KSN458859 LCJ458859 LMF458859 LWB458859 MFX458859 MPT458859 MZP458859 NJL458859 NTH458859 ODD458859 OMZ458859 OWV458859 PGR458859 PQN458859 QAJ458859 QKF458859 QUB458859 RDX458859 RNT458859 RXP458859 SHL458859 SRH458859 TBD458859 TKZ458859 TUV458859 UER458859 UON458859 UYJ458859 VIF458859 VSB458859 WBX458859 WLT458859 WVP458859 H524395 JD524395 SZ524395 ACV524395 AMR524395 AWN524395 BGJ524395 BQF524395 CAB524395 CJX524395 CTT524395 DDP524395 DNL524395 DXH524395 EHD524395 EQZ524395 FAV524395 FKR524395 FUN524395 GEJ524395 GOF524395 GYB524395 HHX524395 HRT524395 IBP524395 ILL524395 IVH524395 JFD524395 JOZ524395 JYV524395 KIR524395 KSN524395 LCJ524395 LMF524395 LWB524395 MFX524395 MPT524395 MZP524395 NJL524395 NTH524395 ODD524395 OMZ524395 OWV524395 PGR524395 PQN524395 QAJ524395 QKF524395 QUB524395 RDX524395 RNT524395 RXP524395 SHL524395 SRH524395 TBD524395 TKZ524395 TUV524395 UER524395 UON524395 UYJ524395 VIF524395 VSB524395 WBX524395 WLT524395 WVP524395 H589931 JD589931 SZ589931 ACV589931 AMR589931 AWN589931 BGJ589931 BQF589931 CAB589931 CJX589931 CTT589931 DDP589931 DNL589931 DXH589931 EHD589931 EQZ589931 FAV589931 FKR589931 FUN589931 GEJ589931 GOF589931 GYB589931 HHX589931 HRT589931 IBP589931 ILL589931 IVH589931 JFD589931 JOZ589931 JYV589931 KIR589931 KSN589931 LCJ589931 LMF589931 LWB589931 MFX589931 MPT589931 MZP589931 NJL589931 NTH589931 ODD589931 OMZ589931 OWV589931 PGR589931 PQN589931 QAJ589931 QKF589931 QUB589931 RDX589931 RNT589931 RXP589931 SHL589931 SRH589931 TBD589931 TKZ589931 TUV589931 UER589931 UON589931 UYJ589931 VIF589931 VSB589931 WBX589931 WLT589931 WVP589931 H655467 JD655467 SZ655467 ACV655467 AMR655467 AWN655467 BGJ655467 BQF655467 CAB655467 CJX655467 CTT655467 DDP655467 DNL655467 DXH655467 EHD655467 EQZ655467 FAV655467 FKR655467 FUN655467 GEJ655467 GOF655467 GYB655467 HHX655467 HRT655467 IBP655467 ILL655467 IVH655467 JFD655467 JOZ655467 JYV655467 KIR655467 KSN655467 LCJ655467 LMF655467 LWB655467 MFX655467 MPT655467 MZP655467 NJL655467 NTH655467 ODD655467 OMZ655467 OWV655467 PGR655467 PQN655467 QAJ655467 QKF655467 QUB655467 RDX655467 RNT655467 RXP655467 SHL655467 SRH655467 TBD655467 TKZ655467 TUV655467 UER655467 UON655467 UYJ655467 VIF655467 VSB655467 WBX655467 WLT655467 WVP655467 H721003 JD721003 SZ721003 ACV721003 AMR721003 AWN721003 BGJ721003 BQF721003 CAB721003 CJX721003 CTT721003 DDP721003 DNL721003 DXH721003 EHD721003 EQZ721003 FAV721003 FKR721003 FUN721003 GEJ721003 GOF721003 GYB721003 HHX721003 HRT721003 IBP721003 ILL721003 IVH721003 JFD721003 JOZ721003 JYV721003 KIR721003 KSN721003 LCJ721003 LMF721003 LWB721003 MFX721003 MPT721003 MZP721003 NJL721003 NTH721003 ODD721003 OMZ721003 OWV721003 PGR721003 PQN721003 QAJ721003 QKF721003 QUB721003 RDX721003 RNT721003 RXP721003 SHL721003 SRH721003 TBD721003 TKZ721003 TUV721003 UER721003 UON721003 UYJ721003 VIF721003 VSB721003 WBX721003 WLT721003 WVP721003 H786539 JD786539 SZ786539 ACV786539 AMR786539 AWN786539 BGJ786539 BQF786539 CAB786539 CJX786539 CTT786539 DDP786539 DNL786539 DXH786539 EHD786539 EQZ786539 FAV786539 FKR786539 FUN786539 GEJ786539 GOF786539 GYB786539 HHX786539 HRT786539 IBP786539 ILL786539 IVH786539 JFD786539 JOZ786539 JYV786539 KIR786539 KSN786539 LCJ786539 LMF786539 LWB786539 MFX786539 MPT786539 MZP786539 NJL786539 NTH786539 ODD786539 OMZ786539 OWV786539 PGR786539 PQN786539 QAJ786539 QKF786539 QUB786539 RDX786539 RNT786539 RXP786539 SHL786539 SRH786539 TBD786539 TKZ786539 TUV786539 UER786539 UON786539 UYJ786539 VIF786539 VSB786539 WBX786539 WLT786539 WVP786539 H852075 JD852075 SZ852075 ACV852075 AMR852075 AWN852075 BGJ852075 BQF852075 CAB852075 CJX852075 CTT852075 DDP852075 DNL852075 DXH852075 EHD852075 EQZ852075 FAV852075 FKR852075 FUN852075 GEJ852075 GOF852075 GYB852075 HHX852075 HRT852075 IBP852075 ILL852075 IVH852075 JFD852075 JOZ852075 JYV852075 KIR852075 KSN852075 LCJ852075 LMF852075 LWB852075 MFX852075 MPT852075 MZP852075 NJL852075 NTH852075 ODD852075 OMZ852075 OWV852075 PGR852075 PQN852075 QAJ852075 QKF852075 QUB852075 RDX852075 RNT852075 RXP852075 SHL852075 SRH852075 TBD852075 TKZ852075 TUV852075 UER852075 UON852075 UYJ852075 VIF852075 VSB852075 WBX852075 WLT852075 WVP852075 H917611 JD917611 SZ917611 ACV917611 AMR917611 AWN917611 BGJ917611 BQF917611 CAB917611 CJX917611 CTT917611 DDP917611 DNL917611 DXH917611 EHD917611 EQZ917611 FAV917611 FKR917611 FUN917611 GEJ917611 GOF917611 GYB917611 HHX917611 HRT917611 IBP917611 ILL917611 IVH917611 JFD917611 JOZ917611 JYV917611 KIR917611 KSN917611 LCJ917611 LMF917611 LWB917611 MFX917611 MPT917611 MZP917611 NJL917611 NTH917611 ODD917611 OMZ917611 OWV917611 PGR917611 PQN917611 QAJ917611 QKF917611 QUB917611 RDX917611 RNT917611 RXP917611 SHL917611 SRH917611 TBD917611 TKZ917611 TUV917611 UER917611 UON917611 UYJ917611 VIF917611 VSB917611 WBX917611 WLT917611 WVP917611 H983147 JD983147 SZ983147 ACV983147 AMR983147 AWN983147 BGJ983147 BQF983147 CAB983147 CJX983147 CTT983147 DDP983147 DNL983147 DXH983147 EHD983147 EQZ983147 FAV983147 FKR983147 FUN983147 GEJ983147 GOF983147 GYB983147 HHX983147 HRT983147 IBP983147 ILL983147 IVH983147 JFD983147 JOZ983147 JYV983147 KIR983147 KSN983147 LCJ983147 LMF983147 LWB983147 MFX983147 MPT983147 MZP983147 NJL983147 NTH983147 ODD983147 OMZ983147 OWV983147 PGR983147 PQN983147 QAJ983147 QKF983147 QUB983147 RDX983147 RNT983147 RXP983147 SHL983147 SRH983147 TBD983147 TKZ983147 TUV983147 UER983147 UON983147 UYJ983147 VIF983147 VSB983147 WBX983147 WLT983147 WVP983147 CKM105:CKM107 JL120 TH120 ADD120 AMZ120 AWV120 BGR120 BQN120 CAJ120 CKF120 CUB120 DDX120 DNT120 DXP120 EHL120 ERH120 FBD120 FKZ120 FUV120 GER120 GON120 GYJ120 HIF120 HSB120 IBX120 ILT120 IVP120 JFL120 JPH120 JZD120 KIZ120 KSV120 LCR120 LMN120 LWJ120 MGF120 MQB120 MZX120 NJT120 NTP120 ODL120 ONH120 OXD120 PGZ120 PQV120 QAR120 QKN120 QUJ120 REF120 ROB120 RXX120 SHT120 SRP120 TBL120 TLH120 TVD120 UEZ120 UOV120 UYR120 VIN120 VSJ120 WCF120 WMB120 WVX120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BQU105:BQU107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CAQ105:CAQ107 JH120 TD120 ACZ120 AMV120 AWR120 BGN120 BQJ120 CAF120 CKB120 CTX120 DDT120 DNP120 DXL120 EHH120 ERD120 FAZ120 FKV120 FUR120 GEN120 GOJ120 GYF120 HIB120 HRX120 IBT120 ILP120 IVL120 JFH120 JPD120 JYZ120 KIV120 KSR120 LCN120 LMJ120 LWF120 MGB120 MPX120 MZT120 NJP120 NTL120 ODH120 OND120 OWZ120 PGV120 PQR120 QAN120 QKJ120 QUF120 REB120 RNX120 RXT120 SHP120 SRL120 TBH120 TLD120 TUZ120 UEV120 UOR120 UYN120 VIJ120 VSF120 WCB120 WLX120 WVT120 L65656 JH65656 TD65656 ACZ65656 AMV65656 AWR65656 BGN65656 BQJ65656 CAF65656 CKB65656 CTX65656 DDT65656 DNP65656 DXL65656 EHH65656 ERD65656 FAZ65656 FKV65656 FUR65656 GEN65656 GOJ65656 GYF65656 HIB65656 HRX65656 IBT65656 ILP65656 IVL65656 JFH65656 JPD65656 JYZ65656 KIV65656 KSR65656 LCN65656 LMJ65656 LWF65656 MGB65656 MPX65656 MZT65656 NJP65656 NTL65656 ODH65656 OND65656 OWZ65656 PGV65656 PQR65656 QAN65656 QKJ65656 QUF65656 REB65656 RNX65656 RXT65656 SHP65656 SRL65656 TBH65656 TLD65656 TUZ65656 UEV65656 UOR65656 UYN65656 VIJ65656 VSF65656 WCB65656 WLX65656 WVT65656 L131192 JH131192 TD131192 ACZ131192 AMV131192 AWR131192 BGN131192 BQJ131192 CAF131192 CKB131192 CTX131192 DDT131192 DNP131192 DXL131192 EHH131192 ERD131192 FAZ131192 FKV131192 FUR131192 GEN131192 GOJ131192 GYF131192 HIB131192 HRX131192 IBT131192 ILP131192 IVL131192 JFH131192 JPD131192 JYZ131192 KIV131192 KSR131192 LCN131192 LMJ131192 LWF131192 MGB131192 MPX131192 MZT131192 NJP131192 NTL131192 ODH131192 OND131192 OWZ131192 PGV131192 PQR131192 QAN131192 QKJ131192 QUF131192 REB131192 RNX131192 RXT131192 SHP131192 SRL131192 TBH131192 TLD131192 TUZ131192 UEV131192 UOR131192 UYN131192 VIJ131192 VSF131192 WCB131192 WLX131192 WVT131192 L196728 JH196728 TD196728 ACZ196728 AMV196728 AWR196728 BGN196728 BQJ196728 CAF196728 CKB196728 CTX196728 DDT196728 DNP196728 DXL196728 EHH196728 ERD196728 FAZ196728 FKV196728 FUR196728 GEN196728 GOJ196728 GYF196728 HIB196728 HRX196728 IBT196728 ILP196728 IVL196728 JFH196728 JPD196728 JYZ196728 KIV196728 KSR196728 LCN196728 LMJ196728 LWF196728 MGB196728 MPX196728 MZT196728 NJP196728 NTL196728 ODH196728 OND196728 OWZ196728 PGV196728 PQR196728 QAN196728 QKJ196728 QUF196728 REB196728 RNX196728 RXT196728 SHP196728 SRL196728 TBH196728 TLD196728 TUZ196728 UEV196728 UOR196728 UYN196728 VIJ196728 VSF196728 WCB196728 WLX196728 WVT196728 L262264 JH262264 TD262264 ACZ262264 AMV262264 AWR262264 BGN262264 BQJ262264 CAF262264 CKB262264 CTX262264 DDT262264 DNP262264 DXL262264 EHH262264 ERD262264 FAZ262264 FKV262264 FUR262264 GEN262264 GOJ262264 GYF262264 HIB262264 HRX262264 IBT262264 ILP262264 IVL262264 JFH262264 JPD262264 JYZ262264 KIV262264 KSR262264 LCN262264 LMJ262264 LWF262264 MGB262264 MPX262264 MZT262264 NJP262264 NTL262264 ODH262264 OND262264 OWZ262264 PGV262264 PQR262264 QAN262264 QKJ262264 QUF262264 REB262264 RNX262264 RXT262264 SHP262264 SRL262264 TBH262264 TLD262264 TUZ262264 UEV262264 UOR262264 UYN262264 VIJ262264 VSF262264 WCB262264 WLX262264 WVT262264 L327800 JH327800 TD327800 ACZ327800 AMV327800 AWR327800 BGN327800 BQJ327800 CAF327800 CKB327800 CTX327800 DDT327800 DNP327800 DXL327800 EHH327800 ERD327800 FAZ327800 FKV327800 FUR327800 GEN327800 GOJ327800 GYF327800 HIB327800 HRX327800 IBT327800 ILP327800 IVL327800 JFH327800 JPD327800 JYZ327800 KIV327800 KSR327800 LCN327800 LMJ327800 LWF327800 MGB327800 MPX327800 MZT327800 NJP327800 NTL327800 ODH327800 OND327800 OWZ327800 PGV327800 PQR327800 QAN327800 QKJ327800 QUF327800 REB327800 RNX327800 RXT327800 SHP327800 SRL327800 TBH327800 TLD327800 TUZ327800 UEV327800 UOR327800 UYN327800 VIJ327800 VSF327800 WCB327800 WLX327800 WVT327800 L393336 JH393336 TD393336 ACZ393336 AMV393336 AWR393336 BGN393336 BQJ393336 CAF393336 CKB393336 CTX393336 DDT393336 DNP393336 DXL393336 EHH393336 ERD393336 FAZ393336 FKV393336 FUR393336 GEN393336 GOJ393336 GYF393336 HIB393336 HRX393336 IBT393336 ILP393336 IVL393336 JFH393336 JPD393336 JYZ393336 KIV393336 KSR393336 LCN393336 LMJ393336 LWF393336 MGB393336 MPX393336 MZT393336 NJP393336 NTL393336 ODH393336 OND393336 OWZ393336 PGV393336 PQR393336 QAN393336 QKJ393336 QUF393336 REB393336 RNX393336 RXT393336 SHP393336 SRL393336 TBH393336 TLD393336 TUZ393336 UEV393336 UOR393336 UYN393336 VIJ393336 VSF393336 WCB393336 WLX393336 WVT393336 L458872 JH458872 TD458872 ACZ458872 AMV458872 AWR458872 BGN458872 BQJ458872 CAF458872 CKB458872 CTX458872 DDT458872 DNP458872 DXL458872 EHH458872 ERD458872 FAZ458872 FKV458872 FUR458872 GEN458872 GOJ458872 GYF458872 HIB458872 HRX458872 IBT458872 ILP458872 IVL458872 JFH458872 JPD458872 JYZ458872 KIV458872 KSR458872 LCN458872 LMJ458872 LWF458872 MGB458872 MPX458872 MZT458872 NJP458872 NTL458872 ODH458872 OND458872 OWZ458872 PGV458872 PQR458872 QAN458872 QKJ458872 QUF458872 REB458872 RNX458872 RXT458872 SHP458872 SRL458872 TBH458872 TLD458872 TUZ458872 UEV458872 UOR458872 UYN458872 VIJ458872 VSF458872 WCB458872 WLX458872 WVT458872 L524408 JH524408 TD524408 ACZ524408 AMV524408 AWR524408 BGN524408 BQJ524408 CAF524408 CKB524408 CTX524408 DDT524408 DNP524408 DXL524408 EHH524408 ERD524408 FAZ524408 FKV524408 FUR524408 GEN524408 GOJ524408 GYF524408 HIB524408 HRX524408 IBT524408 ILP524408 IVL524408 JFH524408 JPD524408 JYZ524408 KIV524408 KSR524408 LCN524408 LMJ524408 LWF524408 MGB524408 MPX524408 MZT524408 NJP524408 NTL524408 ODH524408 OND524408 OWZ524408 PGV524408 PQR524408 QAN524408 QKJ524408 QUF524408 REB524408 RNX524408 RXT524408 SHP524408 SRL524408 TBH524408 TLD524408 TUZ524408 UEV524408 UOR524408 UYN524408 VIJ524408 VSF524408 WCB524408 WLX524408 WVT524408 L589944 JH589944 TD589944 ACZ589944 AMV589944 AWR589944 BGN589944 BQJ589944 CAF589944 CKB589944 CTX589944 DDT589944 DNP589944 DXL589944 EHH589944 ERD589944 FAZ589944 FKV589944 FUR589944 GEN589944 GOJ589944 GYF589944 HIB589944 HRX589944 IBT589944 ILP589944 IVL589944 JFH589944 JPD589944 JYZ589944 KIV589944 KSR589944 LCN589944 LMJ589944 LWF589944 MGB589944 MPX589944 MZT589944 NJP589944 NTL589944 ODH589944 OND589944 OWZ589944 PGV589944 PQR589944 QAN589944 QKJ589944 QUF589944 REB589944 RNX589944 RXT589944 SHP589944 SRL589944 TBH589944 TLD589944 TUZ589944 UEV589944 UOR589944 UYN589944 VIJ589944 VSF589944 WCB589944 WLX589944 WVT589944 L655480 JH655480 TD655480 ACZ655480 AMV655480 AWR655480 BGN655480 BQJ655480 CAF655480 CKB655480 CTX655480 DDT655480 DNP655480 DXL655480 EHH655480 ERD655480 FAZ655480 FKV655480 FUR655480 GEN655480 GOJ655480 GYF655480 HIB655480 HRX655480 IBT655480 ILP655480 IVL655480 JFH655480 JPD655480 JYZ655480 KIV655480 KSR655480 LCN655480 LMJ655480 LWF655480 MGB655480 MPX655480 MZT655480 NJP655480 NTL655480 ODH655480 OND655480 OWZ655480 PGV655480 PQR655480 QAN655480 QKJ655480 QUF655480 REB655480 RNX655480 RXT655480 SHP655480 SRL655480 TBH655480 TLD655480 TUZ655480 UEV655480 UOR655480 UYN655480 VIJ655480 VSF655480 WCB655480 WLX655480 WVT655480 L721016 JH721016 TD721016 ACZ721016 AMV721016 AWR721016 BGN721016 BQJ721016 CAF721016 CKB721016 CTX721016 DDT721016 DNP721016 DXL721016 EHH721016 ERD721016 FAZ721016 FKV721016 FUR721016 GEN721016 GOJ721016 GYF721016 HIB721016 HRX721016 IBT721016 ILP721016 IVL721016 JFH721016 JPD721016 JYZ721016 KIV721016 KSR721016 LCN721016 LMJ721016 LWF721016 MGB721016 MPX721016 MZT721016 NJP721016 NTL721016 ODH721016 OND721016 OWZ721016 PGV721016 PQR721016 QAN721016 QKJ721016 QUF721016 REB721016 RNX721016 RXT721016 SHP721016 SRL721016 TBH721016 TLD721016 TUZ721016 UEV721016 UOR721016 UYN721016 VIJ721016 VSF721016 WCB721016 WLX721016 WVT721016 L786552 JH786552 TD786552 ACZ786552 AMV786552 AWR786552 BGN786552 BQJ786552 CAF786552 CKB786552 CTX786552 DDT786552 DNP786552 DXL786552 EHH786552 ERD786552 FAZ786552 FKV786552 FUR786552 GEN786552 GOJ786552 GYF786552 HIB786552 HRX786552 IBT786552 ILP786552 IVL786552 JFH786552 JPD786552 JYZ786552 KIV786552 KSR786552 LCN786552 LMJ786552 LWF786552 MGB786552 MPX786552 MZT786552 NJP786552 NTL786552 ODH786552 OND786552 OWZ786552 PGV786552 PQR786552 QAN786552 QKJ786552 QUF786552 REB786552 RNX786552 RXT786552 SHP786552 SRL786552 TBH786552 TLD786552 TUZ786552 UEV786552 UOR786552 UYN786552 VIJ786552 VSF786552 WCB786552 WLX786552 WVT786552 L852088 JH852088 TD852088 ACZ852088 AMV852088 AWR852088 BGN852088 BQJ852088 CAF852088 CKB852088 CTX852088 DDT852088 DNP852088 DXL852088 EHH852088 ERD852088 FAZ852088 FKV852088 FUR852088 GEN852088 GOJ852088 GYF852088 HIB852088 HRX852088 IBT852088 ILP852088 IVL852088 JFH852088 JPD852088 JYZ852088 KIV852088 KSR852088 LCN852088 LMJ852088 LWF852088 MGB852088 MPX852088 MZT852088 NJP852088 NTL852088 ODH852088 OND852088 OWZ852088 PGV852088 PQR852088 QAN852088 QKJ852088 QUF852088 REB852088 RNX852088 RXT852088 SHP852088 SRL852088 TBH852088 TLD852088 TUZ852088 UEV852088 UOR852088 UYN852088 VIJ852088 VSF852088 WCB852088 WLX852088 WVT852088 L917624 JH917624 TD917624 ACZ917624 AMV917624 AWR917624 BGN917624 BQJ917624 CAF917624 CKB917624 CTX917624 DDT917624 DNP917624 DXL917624 EHH917624 ERD917624 FAZ917624 FKV917624 FUR917624 GEN917624 GOJ917624 GYF917624 HIB917624 HRX917624 IBT917624 ILP917624 IVL917624 JFH917624 JPD917624 JYZ917624 KIV917624 KSR917624 LCN917624 LMJ917624 LWF917624 MGB917624 MPX917624 MZT917624 NJP917624 NTL917624 ODH917624 OND917624 OWZ917624 PGV917624 PQR917624 QAN917624 QKJ917624 QUF917624 REB917624 RNX917624 RXT917624 SHP917624 SRL917624 TBH917624 TLD917624 TUZ917624 UEV917624 UOR917624 UYN917624 VIJ917624 VSF917624 WCB917624 WLX917624 WVT917624 L983160 JH983160 TD983160 ACZ983160 AMV983160 AWR983160 BGN983160 BQJ983160 CAF983160 CKB983160 CTX983160 DDT983160 DNP983160 DXL983160 EHH983160 ERD983160 FAZ983160 FKV983160 FUR983160 GEN983160 GOJ983160 GYF983160 HIB983160 HRX983160 IBT983160 ILP983160 IVL983160 JFH983160 JPD983160 JYZ983160 KIV983160 KSR983160 LCN983160 LMJ983160 LWF983160 MGB983160 MPX983160 MZT983160 NJP983160 NTL983160 ODH983160 OND983160 OWZ983160 PGV983160 PQR983160 QAN983160 QKJ983160 QUF983160 REB983160 RNX983160 RXT983160 SHP983160 SRL983160 TBH983160 TLD983160 TUZ983160 UEV983160 UOR983160 UYN983160 VIJ983160 VSF983160 WCB983160 WLX983160 WVT983160 TBC983143 JB62:JB64 SX62:SX64 ACT62:ACT64 AMP62:AMP64 AWL62:AWL64 BGH62:BGH64 BQD62:BQD64 BZZ62:BZZ64 CJV62:CJV64 CTR62:CTR64 DDN62:DDN64 DNJ62:DNJ64 DXF62:DXF64 EHB62:EHB64 EQX62:EQX64 FAT62:FAT64 FKP62:FKP64 FUL62:FUL64 GEH62:GEH64 GOD62:GOD64 GXZ62:GXZ64 HHV62:HHV64 HRR62:HRR64 IBN62:IBN64 ILJ62:ILJ64 IVF62:IVF64 JFB62:JFB64 JOX62:JOX64 JYT62:JYT64 KIP62:KIP64 KSL62:KSL64 LCH62:LCH64 LMD62:LMD64 LVZ62:LVZ64 MFV62:MFV64 MPR62:MPR64 MZN62:MZN64 NJJ62:NJJ64 NTF62:NTF64 ODB62:ODB64 OMX62:OMX64 OWT62:OWT64 PGP62:PGP64 PQL62:PQL64 QAH62:QAH64 QKD62:QKD64 QTZ62:QTZ64 RDV62:RDV64 RNR62:RNR64 RXN62:RXN64 SHJ62:SHJ64 SRF62:SRF64 TBB62:TBB64 TKX62:TKX64 TUT62:TUT64 UEP62:UEP64 UOL62:UOL64 UYH62:UYH64 VID62:VID64 VRZ62:VRZ64 WBV62:WBV64 WLR62:WLR64 WVN62:WVN64 F65601:F65603 JB65601:JB65603 SX65601:SX65603 ACT65601:ACT65603 AMP65601:AMP65603 AWL65601:AWL65603 BGH65601:BGH65603 BQD65601:BQD65603 BZZ65601:BZZ65603 CJV65601:CJV65603 CTR65601:CTR65603 DDN65601:DDN65603 DNJ65601:DNJ65603 DXF65601:DXF65603 EHB65601:EHB65603 EQX65601:EQX65603 FAT65601:FAT65603 FKP65601:FKP65603 FUL65601:FUL65603 GEH65601:GEH65603 GOD65601:GOD65603 GXZ65601:GXZ65603 HHV65601:HHV65603 HRR65601:HRR65603 IBN65601:IBN65603 ILJ65601:ILJ65603 IVF65601:IVF65603 JFB65601:JFB65603 JOX65601:JOX65603 JYT65601:JYT65603 KIP65601:KIP65603 KSL65601:KSL65603 LCH65601:LCH65603 LMD65601:LMD65603 LVZ65601:LVZ65603 MFV65601:MFV65603 MPR65601:MPR65603 MZN65601:MZN65603 NJJ65601:NJJ65603 NTF65601:NTF65603 ODB65601:ODB65603 OMX65601:OMX65603 OWT65601:OWT65603 PGP65601:PGP65603 PQL65601:PQL65603 QAH65601:QAH65603 QKD65601:QKD65603 QTZ65601:QTZ65603 RDV65601:RDV65603 RNR65601:RNR65603 RXN65601:RXN65603 SHJ65601:SHJ65603 SRF65601:SRF65603 TBB65601:TBB65603 TKX65601:TKX65603 TUT65601:TUT65603 UEP65601:UEP65603 UOL65601:UOL65603 UYH65601:UYH65603 VID65601:VID65603 VRZ65601:VRZ65603 WBV65601:WBV65603 WLR65601:WLR65603 WVN65601:WVN65603 F131137:F131139 JB131137:JB131139 SX131137:SX131139 ACT131137:ACT131139 AMP131137:AMP131139 AWL131137:AWL131139 BGH131137:BGH131139 BQD131137:BQD131139 BZZ131137:BZZ131139 CJV131137:CJV131139 CTR131137:CTR131139 DDN131137:DDN131139 DNJ131137:DNJ131139 DXF131137:DXF131139 EHB131137:EHB131139 EQX131137:EQX131139 FAT131137:FAT131139 FKP131137:FKP131139 FUL131137:FUL131139 GEH131137:GEH131139 GOD131137:GOD131139 GXZ131137:GXZ131139 HHV131137:HHV131139 HRR131137:HRR131139 IBN131137:IBN131139 ILJ131137:ILJ131139 IVF131137:IVF131139 JFB131137:JFB131139 JOX131137:JOX131139 JYT131137:JYT131139 KIP131137:KIP131139 KSL131137:KSL131139 LCH131137:LCH131139 LMD131137:LMD131139 LVZ131137:LVZ131139 MFV131137:MFV131139 MPR131137:MPR131139 MZN131137:MZN131139 NJJ131137:NJJ131139 NTF131137:NTF131139 ODB131137:ODB131139 OMX131137:OMX131139 OWT131137:OWT131139 PGP131137:PGP131139 PQL131137:PQL131139 QAH131137:QAH131139 QKD131137:QKD131139 QTZ131137:QTZ131139 RDV131137:RDV131139 RNR131137:RNR131139 RXN131137:RXN131139 SHJ131137:SHJ131139 SRF131137:SRF131139 TBB131137:TBB131139 TKX131137:TKX131139 TUT131137:TUT131139 UEP131137:UEP131139 UOL131137:UOL131139 UYH131137:UYH131139 VID131137:VID131139 VRZ131137:VRZ131139 WBV131137:WBV131139 WLR131137:WLR131139 WVN131137:WVN131139 F196673:F196675 JB196673:JB196675 SX196673:SX196675 ACT196673:ACT196675 AMP196673:AMP196675 AWL196673:AWL196675 BGH196673:BGH196675 BQD196673:BQD196675 BZZ196673:BZZ196675 CJV196673:CJV196675 CTR196673:CTR196675 DDN196673:DDN196675 DNJ196673:DNJ196675 DXF196673:DXF196675 EHB196673:EHB196675 EQX196673:EQX196675 FAT196673:FAT196675 FKP196673:FKP196675 FUL196673:FUL196675 GEH196673:GEH196675 GOD196673:GOD196675 GXZ196673:GXZ196675 HHV196673:HHV196675 HRR196673:HRR196675 IBN196673:IBN196675 ILJ196673:ILJ196675 IVF196673:IVF196675 JFB196673:JFB196675 JOX196673:JOX196675 JYT196673:JYT196675 KIP196673:KIP196675 KSL196673:KSL196675 LCH196673:LCH196675 LMD196673:LMD196675 LVZ196673:LVZ196675 MFV196673:MFV196675 MPR196673:MPR196675 MZN196673:MZN196675 NJJ196673:NJJ196675 NTF196673:NTF196675 ODB196673:ODB196675 OMX196673:OMX196675 OWT196673:OWT196675 PGP196673:PGP196675 PQL196673:PQL196675 QAH196673:QAH196675 QKD196673:QKD196675 QTZ196673:QTZ196675 RDV196673:RDV196675 RNR196673:RNR196675 RXN196673:RXN196675 SHJ196673:SHJ196675 SRF196673:SRF196675 TBB196673:TBB196675 TKX196673:TKX196675 TUT196673:TUT196675 UEP196673:UEP196675 UOL196673:UOL196675 UYH196673:UYH196675 VID196673:VID196675 VRZ196673:VRZ196675 WBV196673:WBV196675 WLR196673:WLR196675 WVN196673:WVN196675 F262209:F262211 JB262209:JB262211 SX262209:SX262211 ACT262209:ACT262211 AMP262209:AMP262211 AWL262209:AWL262211 BGH262209:BGH262211 BQD262209:BQD262211 BZZ262209:BZZ262211 CJV262209:CJV262211 CTR262209:CTR262211 DDN262209:DDN262211 DNJ262209:DNJ262211 DXF262209:DXF262211 EHB262209:EHB262211 EQX262209:EQX262211 FAT262209:FAT262211 FKP262209:FKP262211 FUL262209:FUL262211 GEH262209:GEH262211 GOD262209:GOD262211 GXZ262209:GXZ262211 HHV262209:HHV262211 HRR262209:HRR262211 IBN262209:IBN262211 ILJ262209:ILJ262211 IVF262209:IVF262211 JFB262209:JFB262211 JOX262209:JOX262211 JYT262209:JYT262211 KIP262209:KIP262211 KSL262209:KSL262211 LCH262209:LCH262211 LMD262209:LMD262211 LVZ262209:LVZ262211 MFV262209:MFV262211 MPR262209:MPR262211 MZN262209:MZN262211 NJJ262209:NJJ262211 NTF262209:NTF262211 ODB262209:ODB262211 OMX262209:OMX262211 OWT262209:OWT262211 PGP262209:PGP262211 PQL262209:PQL262211 QAH262209:QAH262211 QKD262209:QKD262211 QTZ262209:QTZ262211 RDV262209:RDV262211 RNR262209:RNR262211 RXN262209:RXN262211 SHJ262209:SHJ262211 SRF262209:SRF262211 TBB262209:TBB262211 TKX262209:TKX262211 TUT262209:TUT262211 UEP262209:UEP262211 UOL262209:UOL262211 UYH262209:UYH262211 VID262209:VID262211 VRZ262209:VRZ262211 WBV262209:WBV262211 WLR262209:WLR262211 WVN262209:WVN262211 F327745:F327747 JB327745:JB327747 SX327745:SX327747 ACT327745:ACT327747 AMP327745:AMP327747 AWL327745:AWL327747 BGH327745:BGH327747 BQD327745:BQD327747 BZZ327745:BZZ327747 CJV327745:CJV327747 CTR327745:CTR327747 DDN327745:DDN327747 DNJ327745:DNJ327747 DXF327745:DXF327747 EHB327745:EHB327747 EQX327745:EQX327747 FAT327745:FAT327747 FKP327745:FKP327747 FUL327745:FUL327747 GEH327745:GEH327747 GOD327745:GOD327747 GXZ327745:GXZ327747 HHV327745:HHV327747 HRR327745:HRR327747 IBN327745:IBN327747 ILJ327745:ILJ327747 IVF327745:IVF327747 JFB327745:JFB327747 JOX327745:JOX327747 JYT327745:JYT327747 KIP327745:KIP327747 KSL327745:KSL327747 LCH327745:LCH327747 LMD327745:LMD327747 LVZ327745:LVZ327747 MFV327745:MFV327747 MPR327745:MPR327747 MZN327745:MZN327747 NJJ327745:NJJ327747 NTF327745:NTF327747 ODB327745:ODB327747 OMX327745:OMX327747 OWT327745:OWT327747 PGP327745:PGP327747 PQL327745:PQL327747 QAH327745:QAH327747 QKD327745:QKD327747 QTZ327745:QTZ327747 RDV327745:RDV327747 RNR327745:RNR327747 RXN327745:RXN327747 SHJ327745:SHJ327747 SRF327745:SRF327747 TBB327745:TBB327747 TKX327745:TKX327747 TUT327745:TUT327747 UEP327745:UEP327747 UOL327745:UOL327747 UYH327745:UYH327747 VID327745:VID327747 VRZ327745:VRZ327747 WBV327745:WBV327747 WLR327745:WLR327747 WVN327745:WVN327747 F393281:F393283 JB393281:JB393283 SX393281:SX393283 ACT393281:ACT393283 AMP393281:AMP393283 AWL393281:AWL393283 BGH393281:BGH393283 BQD393281:BQD393283 BZZ393281:BZZ393283 CJV393281:CJV393283 CTR393281:CTR393283 DDN393281:DDN393283 DNJ393281:DNJ393283 DXF393281:DXF393283 EHB393281:EHB393283 EQX393281:EQX393283 FAT393281:FAT393283 FKP393281:FKP393283 FUL393281:FUL393283 GEH393281:GEH393283 GOD393281:GOD393283 GXZ393281:GXZ393283 HHV393281:HHV393283 HRR393281:HRR393283 IBN393281:IBN393283 ILJ393281:ILJ393283 IVF393281:IVF393283 JFB393281:JFB393283 JOX393281:JOX393283 JYT393281:JYT393283 KIP393281:KIP393283 KSL393281:KSL393283 LCH393281:LCH393283 LMD393281:LMD393283 LVZ393281:LVZ393283 MFV393281:MFV393283 MPR393281:MPR393283 MZN393281:MZN393283 NJJ393281:NJJ393283 NTF393281:NTF393283 ODB393281:ODB393283 OMX393281:OMX393283 OWT393281:OWT393283 PGP393281:PGP393283 PQL393281:PQL393283 QAH393281:QAH393283 QKD393281:QKD393283 QTZ393281:QTZ393283 RDV393281:RDV393283 RNR393281:RNR393283 RXN393281:RXN393283 SHJ393281:SHJ393283 SRF393281:SRF393283 TBB393281:TBB393283 TKX393281:TKX393283 TUT393281:TUT393283 UEP393281:UEP393283 UOL393281:UOL393283 UYH393281:UYH393283 VID393281:VID393283 VRZ393281:VRZ393283 WBV393281:WBV393283 WLR393281:WLR393283 WVN393281:WVN393283 F458817:F458819 JB458817:JB458819 SX458817:SX458819 ACT458817:ACT458819 AMP458817:AMP458819 AWL458817:AWL458819 BGH458817:BGH458819 BQD458817:BQD458819 BZZ458817:BZZ458819 CJV458817:CJV458819 CTR458817:CTR458819 DDN458817:DDN458819 DNJ458817:DNJ458819 DXF458817:DXF458819 EHB458817:EHB458819 EQX458817:EQX458819 FAT458817:FAT458819 FKP458817:FKP458819 FUL458817:FUL458819 GEH458817:GEH458819 GOD458817:GOD458819 GXZ458817:GXZ458819 HHV458817:HHV458819 HRR458817:HRR458819 IBN458817:IBN458819 ILJ458817:ILJ458819 IVF458817:IVF458819 JFB458817:JFB458819 JOX458817:JOX458819 JYT458817:JYT458819 KIP458817:KIP458819 KSL458817:KSL458819 LCH458817:LCH458819 LMD458817:LMD458819 LVZ458817:LVZ458819 MFV458817:MFV458819 MPR458817:MPR458819 MZN458817:MZN458819 NJJ458817:NJJ458819 NTF458817:NTF458819 ODB458817:ODB458819 OMX458817:OMX458819 OWT458817:OWT458819 PGP458817:PGP458819 PQL458817:PQL458819 QAH458817:QAH458819 QKD458817:QKD458819 QTZ458817:QTZ458819 RDV458817:RDV458819 RNR458817:RNR458819 RXN458817:RXN458819 SHJ458817:SHJ458819 SRF458817:SRF458819 TBB458817:TBB458819 TKX458817:TKX458819 TUT458817:TUT458819 UEP458817:UEP458819 UOL458817:UOL458819 UYH458817:UYH458819 VID458817:VID458819 VRZ458817:VRZ458819 WBV458817:WBV458819 WLR458817:WLR458819 WVN458817:WVN458819 F524353:F524355 JB524353:JB524355 SX524353:SX524355 ACT524353:ACT524355 AMP524353:AMP524355 AWL524353:AWL524355 BGH524353:BGH524355 BQD524353:BQD524355 BZZ524353:BZZ524355 CJV524353:CJV524355 CTR524353:CTR524355 DDN524353:DDN524355 DNJ524353:DNJ524355 DXF524353:DXF524355 EHB524353:EHB524355 EQX524353:EQX524355 FAT524353:FAT524355 FKP524353:FKP524355 FUL524353:FUL524355 GEH524353:GEH524355 GOD524353:GOD524355 GXZ524353:GXZ524355 HHV524353:HHV524355 HRR524353:HRR524355 IBN524353:IBN524355 ILJ524353:ILJ524355 IVF524353:IVF524355 JFB524353:JFB524355 JOX524353:JOX524355 JYT524353:JYT524355 KIP524353:KIP524355 KSL524353:KSL524355 LCH524353:LCH524355 LMD524353:LMD524355 LVZ524353:LVZ524355 MFV524353:MFV524355 MPR524353:MPR524355 MZN524353:MZN524355 NJJ524353:NJJ524355 NTF524353:NTF524355 ODB524353:ODB524355 OMX524353:OMX524355 OWT524353:OWT524355 PGP524353:PGP524355 PQL524353:PQL524355 QAH524353:QAH524355 QKD524353:QKD524355 QTZ524353:QTZ524355 RDV524353:RDV524355 RNR524353:RNR524355 RXN524353:RXN524355 SHJ524353:SHJ524355 SRF524353:SRF524355 TBB524353:TBB524355 TKX524353:TKX524355 TUT524353:TUT524355 UEP524353:UEP524355 UOL524353:UOL524355 UYH524353:UYH524355 VID524353:VID524355 VRZ524353:VRZ524355 WBV524353:WBV524355 WLR524353:WLR524355 WVN524353:WVN524355 F589889:F589891 JB589889:JB589891 SX589889:SX589891 ACT589889:ACT589891 AMP589889:AMP589891 AWL589889:AWL589891 BGH589889:BGH589891 BQD589889:BQD589891 BZZ589889:BZZ589891 CJV589889:CJV589891 CTR589889:CTR589891 DDN589889:DDN589891 DNJ589889:DNJ589891 DXF589889:DXF589891 EHB589889:EHB589891 EQX589889:EQX589891 FAT589889:FAT589891 FKP589889:FKP589891 FUL589889:FUL589891 GEH589889:GEH589891 GOD589889:GOD589891 GXZ589889:GXZ589891 HHV589889:HHV589891 HRR589889:HRR589891 IBN589889:IBN589891 ILJ589889:ILJ589891 IVF589889:IVF589891 JFB589889:JFB589891 JOX589889:JOX589891 JYT589889:JYT589891 KIP589889:KIP589891 KSL589889:KSL589891 LCH589889:LCH589891 LMD589889:LMD589891 LVZ589889:LVZ589891 MFV589889:MFV589891 MPR589889:MPR589891 MZN589889:MZN589891 NJJ589889:NJJ589891 NTF589889:NTF589891 ODB589889:ODB589891 OMX589889:OMX589891 OWT589889:OWT589891 PGP589889:PGP589891 PQL589889:PQL589891 QAH589889:QAH589891 QKD589889:QKD589891 QTZ589889:QTZ589891 RDV589889:RDV589891 RNR589889:RNR589891 RXN589889:RXN589891 SHJ589889:SHJ589891 SRF589889:SRF589891 TBB589889:TBB589891 TKX589889:TKX589891 TUT589889:TUT589891 UEP589889:UEP589891 UOL589889:UOL589891 UYH589889:UYH589891 VID589889:VID589891 VRZ589889:VRZ589891 WBV589889:WBV589891 WLR589889:WLR589891 WVN589889:WVN589891 F655425:F655427 JB655425:JB655427 SX655425:SX655427 ACT655425:ACT655427 AMP655425:AMP655427 AWL655425:AWL655427 BGH655425:BGH655427 BQD655425:BQD655427 BZZ655425:BZZ655427 CJV655425:CJV655427 CTR655425:CTR655427 DDN655425:DDN655427 DNJ655425:DNJ655427 DXF655425:DXF655427 EHB655425:EHB655427 EQX655425:EQX655427 FAT655425:FAT655427 FKP655425:FKP655427 FUL655425:FUL655427 GEH655425:GEH655427 GOD655425:GOD655427 GXZ655425:GXZ655427 HHV655425:HHV655427 HRR655425:HRR655427 IBN655425:IBN655427 ILJ655425:ILJ655427 IVF655425:IVF655427 JFB655425:JFB655427 JOX655425:JOX655427 JYT655425:JYT655427 KIP655425:KIP655427 KSL655425:KSL655427 LCH655425:LCH655427 LMD655425:LMD655427 LVZ655425:LVZ655427 MFV655425:MFV655427 MPR655425:MPR655427 MZN655425:MZN655427 NJJ655425:NJJ655427 NTF655425:NTF655427 ODB655425:ODB655427 OMX655425:OMX655427 OWT655425:OWT655427 PGP655425:PGP655427 PQL655425:PQL655427 QAH655425:QAH655427 QKD655425:QKD655427 QTZ655425:QTZ655427 RDV655425:RDV655427 RNR655425:RNR655427 RXN655425:RXN655427 SHJ655425:SHJ655427 SRF655425:SRF655427 TBB655425:TBB655427 TKX655425:TKX655427 TUT655425:TUT655427 UEP655425:UEP655427 UOL655425:UOL655427 UYH655425:UYH655427 VID655425:VID655427 VRZ655425:VRZ655427 WBV655425:WBV655427 WLR655425:WLR655427 WVN655425:WVN655427 F720961:F720963 JB720961:JB720963 SX720961:SX720963 ACT720961:ACT720963 AMP720961:AMP720963 AWL720961:AWL720963 BGH720961:BGH720963 BQD720961:BQD720963 BZZ720961:BZZ720963 CJV720961:CJV720963 CTR720961:CTR720963 DDN720961:DDN720963 DNJ720961:DNJ720963 DXF720961:DXF720963 EHB720961:EHB720963 EQX720961:EQX720963 FAT720961:FAT720963 FKP720961:FKP720963 FUL720961:FUL720963 GEH720961:GEH720963 GOD720961:GOD720963 GXZ720961:GXZ720963 HHV720961:HHV720963 HRR720961:HRR720963 IBN720961:IBN720963 ILJ720961:ILJ720963 IVF720961:IVF720963 JFB720961:JFB720963 JOX720961:JOX720963 JYT720961:JYT720963 KIP720961:KIP720963 KSL720961:KSL720963 LCH720961:LCH720963 LMD720961:LMD720963 LVZ720961:LVZ720963 MFV720961:MFV720963 MPR720961:MPR720963 MZN720961:MZN720963 NJJ720961:NJJ720963 NTF720961:NTF720963 ODB720961:ODB720963 OMX720961:OMX720963 OWT720961:OWT720963 PGP720961:PGP720963 PQL720961:PQL720963 QAH720961:QAH720963 QKD720961:QKD720963 QTZ720961:QTZ720963 RDV720961:RDV720963 RNR720961:RNR720963 RXN720961:RXN720963 SHJ720961:SHJ720963 SRF720961:SRF720963 TBB720961:TBB720963 TKX720961:TKX720963 TUT720961:TUT720963 UEP720961:UEP720963 UOL720961:UOL720963 UYH720961:UYH720963 VID720961:VID720963 VRZ720961:VRZ720963 WBV720961:WBV720963 WLR720961:WLR720963 WVN720961:WVN720963 F786497:F786499 JB786497:JB786499 SX786497:SX786499 ACT786497:ACT786499 AMP786497:AMP786499 AWL786497:AWL786499 BGH786497:BGH786499 BQD786497:BQD786499 BZZ786497:BZZ786499 CJV786497:CJV786499 CTR786497:CTR786499 DDN786497:DDN786499 DNJ786497:DNJ786499 DXF786497:DXF786499 EHB786497:EHB786499 EQX786497:EQX786499 FAT786497:FAT786499 FKP786497:FKP786499 FUL786497:FUL786499 GEH786497:GEH786499 GOD786497:GOD786499 GXZ786497:GXZ786499 HHV786497:HHV786499 HRR786497:HRR786499 IBN786497:IBN786499 ILJ786497:ILJ786499 IVF786497:IVF786499 JFB786497:JFB786499 JOX786497:JOX786499 JYT786497:JYT786499 KIP786497:KIP786499 KSL786497:KSL786499 LCH786497:LCH786499 LMD786497:LMD786499 LVZ786497:LVZ786499 MFV786497:MFV786499 MPR786497:MPR786499 MZN786497:MZN786499 NJJ786497:NJJ786499 NTF786497:NTF786499 ODB786497:ODB786499 OMX786497:OMX786499 OWT786497:OWT786499 PGP786497:PGP786499 PQL786497:PQL786499 QAH786497:QAH786499 QKD786497:QKD786499 QTZ786497:QTZ786499 RDV786497:RDV786499 RNR786497:RNR786499 RXN786497:RXN786499 SHJ786497:SHJ786499 SRF786497:SRF786499 TBB786497:TBB786499 TKX786497:TKX786499 TUT786497:TUT786499 UEP786497:UEP786499 UOL786497:UOL786499 UYH786497:UYH786499 VID786497:VID786499 VRZ786497:VRZ786499 WBV786497:WBV786499 WLR786497:WLR786499 WVN786497:WVN786499 F852033:F852035 JB852033:JB852035 SX852033:SX852035 ACT852033:ACT852035 AMP852033:AMP852035 AWL852033:AWL852035 BGH852033:BGH852035 BQD852033:BQD852035 BZZ852033:BZZ852035 CJV852033:CJV852035 CTR852033:CTR852035 DDN852033:DDN852035 DNJ852033:DNJ852035 DXF852033:DXF852035 EHB852033:EHB852035 EQX852033:EQX852035 FAT852033:FAT852035 FKP852033:FKP852035 FUL852033:FUL852035 GEH852033:GEH852035 GOD852033:GOD852035 GXZ852033:GXZ852035 HHV852033:HHV852035 HRR852033:HRR852035 IBN852033:IBN852035 ILJ852033:ILJ852035 IVF852033:IVF852035 JFB852033:JFB852035 JOX852033:JOX852035 JYT852033:JYT852035 KIP852033:KIP852035 KSL852033:KSL852035 LCH852033:LCH852035 LMD852033:LMD852035 LVZ852033:LVZ852035 MFV852033:MFV852035 MPR852033:MPR852035 MZN852033:MZN852035 NJJ852033:NJJ852035 NTF852033:NTF852035 ODB852033:ODB852035 OMX852033:OMX852035 OWT852033:OWT852035 PGP852033:PGP852035 PQL852033:PQL852035 QAH852033:QAH852035 QKD852033:QKD852035 QTZ852033:QTZ852035 RDV852033:RDV852035 RNR852033:RNR852035 RXN852033:RXN852035 SHJ852033:SHJ852035 SRF852033:SRF852035 TBB852033:TBB852035 TKX852033:TKX852035 TUT852033:TUT852035 UEP852033:UEP852035 UOL852033:UOL852035 UYH852033:UYH852035 VID852033:VID852035 VRZ852033:VRZ852035 WBV852033:WBV852035 WLR852033:WLR852035 WVN852033:WVN852035 F917569:F917571 JB917569:JB917571 SX917569:SX917571 ACT917569:ACT917571 AMP917569:AMP917571 AWL917569:AWL917571 BGH917569:BGH917571 BQD917569:BQD917571 BZZ917569:BZZ917571 CJV917569:CJV917571 CTR917569:CTR917571 DDN917569:DDN917571 DNJ917569:DNJ917571 DXF917569:DXF917571 EHB917569:EHB917571 EQX917569:EQX917571 FAT917569:FAT917571 FKP917569:FKP917571 FUL917569:FUL917571 GEH917569:GEH917571 GOD917569:GOD917571 GXZ917569:GXZ917571 HHV917569:HHV917571 HRR917569:HRR917571 IBN917569:IBN917571 ILJ917569:ILJ917571 IVF917569:IVF917571 JFB917569:JFB917571 JOX917569:JOX917571 JYT917569:JYT917571 KIP917569:KIP917571 KSL917569:KSL917571 LCH917569:LCH917571 LMD917569:LMD917571 LVZ917569:LVZ917571 MFV917569:MFV917571 MPR917569:MPR917571 MZN917569:MZN917571 NJJ917569:NJJ917571 NTF917569:NTF917571 ODB917569:ODB917571 OMX917569:OMX917571 OWT917569:OWT917571 PGP917569:PGP917571 PQL917569:PQL917571 QAH917569:QAH917571 QKD917569:QKD917571 QTZ917569:QTZ917571 RDV917569:RDV917571 RNR917569:RNR917571 RXN917569:RXN917571 SHJ917569:SHJ917571 SRF917569:SRF917571 TBB917569:TBB917571 TKX917569:TKX917571 TUT917569:TUT917571 UEP917569:UEP917571 UOL917569:UOL917571 UYH917569:UYH917571 VID917569:VID917571 VRZ917569:VRZ917571 WBV917569:WBV917571 WLR917569:WLR917571 WVN917569:WVN917571 F983105:F983107 JB983105:JB983107 SX983105:SX983107 ACT983105:ACT983107 AMP983105:AMP983107 AWL983105:AWL983107 BGH983105:BGH983107 BQD983105:BQD983107 BZZ983105:BZZ983107 CJV983105:CJV983107 CTR983105:CTR983107 DDN983105:DDN983107 DNJ983105:DNJ983107 DXF983105:DXF983107 EHB983105:EHB983107 EQX983105:EQX983107 FAT983105:FAT983107 FKP983105:FKP983107 FUL983105:FUL983107 GEH983105:GEH983107 GOD983105:GOD983107 GXZ983105:GXZ983107 HHV983105:HHV983107 HRR983105:HRR983107 IBN983105:IBN983107 ILJ983105:ILJ983107 IVF983105:IVF983107 JFB983105:JFB983107 JOX983105:JOX983107 JYT983105:JYT983107 KIP983105:KIP983107 KSL983105:KSL983107 LCH983105:LCH983107 LMD983105:LMD983107 LVZ983105:LVZ983107 MFV983105:MFV983107 MPR983105:MPR983107 MZN983105:MZN983107 NJJ983105:NJJ983107 NTF983105:NTF983107 ODB983105:ODB983107 OMX983105:OMX983107 OWT983105:OWT983107 PGP983105:PGP983107 PQL983105:PQL983107 QAH983105:QAH983107 QKD983105:QKD983107 QTZ983105:QTZ983107 RDV983105:RDV983107 RNR983105:RNR983107 RXN983105:RXN983107 SHJ983105:SHJ983107 SRF983105:SRF983107 TBB983105:TBB983107 TKX983105:TKX983107 TUT983105:TUT983107 UEP983105:UEP983107 UOL983105:UOL983107 UYH983105:UYH983107 VID983105:VID983107 VRZ983105:VRZ983107 WBV983105:WBV983107 WLR983105:WLR983107 WVN983105:WVN983107 DXO71:DXO77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JM100:JM101 TI100:TI101 ADE100:ADE101 ANA100:ANA101 AWW100:AWW101 BGS100:BGS101 BQO100:BQO101 CAK100:CAK101 CKG100:CKG101 CUC100:CUC101 DDY100:DDY101 DNU100:DNU101 DXQ100:DXQ101 EHM100:EHM101 ERI100:ERI101 FBE100:FBE101 FLA100:FLA101 FUW100:FUW101 GES100:GES101 GOO100:GOO101 GYK100:GYK101 HIG100:HIG101 HSC100:HSC101 IBY100:IBY101 ILU100:ILU101 IVQ100:IVQ101 JFM100:JFM101 JPI100:JPI101 JZE100:JZE101 KJA100:KJA101 KSW100:KSW101 LCS100:LCS101 LMO100:LMO101 LWK100:LWK101 MGG100:MGG101 MQC100:MQC101 MZY100:MZY101 NJU100:NJU101 NTQ100:NTQ101 ODM100:ODM101 ONI100:ONI101 OXE100:OXE101 PHA100:PHA101 PQW100:PQW101 QAS100:QAS101 QKO100:QKO101 QUK100:QUK101 REG100:REG101 ROC100:ROC101 RXY100:RXY101 SHU100:SHU101 SRQ100:SRQ101 TBM100:TBM101 TLI100:TLI101 TVE100:TVE101 UFA100:UFA101 UOW100:UOW101 UYS100:UYS101 VIO100:VIO101 VSK100:VSK101 WCG100:WCG101 WMC100:WMC101 WVY100:WVY101 Q65635:Q65636 JM65635:JM65636 TI65635:TI65636 ADE65635:ADE65636 ANA65635:ANA65636 AWW65635:AWW65636 BGS65635:BGS65636 BQO65635:BQO65636 CAK65635:CAK65636 CKG65635:CKG65636 CUC65635:CUC65636 DDY65635:DDY65636 DNU65635:DNU65636 DXQ65635:DXQ65636 EHM65635:EHM65636 ERI65635:ERI65636 FBE65635:FBE65636 FLA65635:FLA65636 FUW65635:FUW65636 GES65635:GES65636 GOO65635:GOO65636 GYK65635:GYK65636 HIG65635:HIG65636 HSC65635:HSC65636 IBY65635:IBY65636 ILU65635:ILU65636 IVQ65635:IVQ65636 JFM65635:JFM65636 JPI65635:JPI65636 JZE65635:JZE65636 KJA65635:KJA65636 KSW65635:KSW65636 LCS65635:LCS65636 LMO65635:LMO65636 LWK65635:LWK65636 MGG65635:MGG65636 MQC65635:MQC65636 MZY65635:MZY65636 NJU65635:NJU65636 NTQ65635:NTQ65636 ODM65635:ODM65636 ONI65635:ONI65636 OXE65635:OXE65636 PHA65635:PHA65636 PQW65635:PQW65636 QAS65635:QAS65636 QKO65635:QKO65636 QUK65635:QUK65636 REG65635:REG65636 ROC65635:ROC65636 RXY65635:RXY65636 SHU65635:SHU65636 SRQ65635:SRQ65636 TBM65635:TBM65636 TLI65635:TLI65636 TVE65635:TVE65636 UFA65635:UFA65636 UOW65635:UOW65636 UYS65635:UYS65636 VIO65635:VIO65636 VSK65635:VSK65636 WCG65635:WCG65636 WMC65635:WMC65636 WVY65635:WVY65636 Q131171:Q131172 JM131171:JM131172 TI131171:TI131172 ADE131171:ADE131172 ANA131171:ANA131172 AWW131171:AWW131172 BGS131171:BGS131172 BQO131171:BQO131172 CAK131171:CAK131172 CKG131171:CKG131172 CUC131171:CUC131172 DDY131171:DDY131172 DNU131171:DNU131172 DXQ131171:DXQ131172 EHM131171:EHM131172 ERI131171:ERI131172 FBE131171:FBE131172 FLA131171:FLA131172 FUW131171:FUW131172 GES131171:GES131172 GOO131171:GOO131172 GYK131171:GYK131172 HIG131171:HIG131172 HSC131171:HSC131172 IBY131171:IBY131172 ILU131171:ILU131172 IVQ131171:IVQ131172 JFM131171:JFM131172 JPI131171:JPI131172 JZE131171:JZE131172 KJA131171:KJA131172 KSW131171:KSW131172 LCS131171:LCS131172 LMO131171:LMO131172 LWK131171:LWK131172 MGG131171:MGG131172 MQC131171:MQC131172 MZY131171:MZY131172 NJU131171:NJU131172 NTQ131171:NTQ131172 ODM131171:ODM131172 ONI131171:ONI131172 OXE131171:OXE131172 PHA131171:PHA131172 PQW131171:PQW131172 QAS131171:QAS131172 QKO131171:QKO131172 QUK131171:QUK131172 REG131171:REG131172 ROC131171:ROC131172 RXY131171:RXY131172 SHU131171:SHU131172 SRQ131171:SRQ131172 TBM131171:TBM131172 TLI131171:TLI131172 TVE131171:TVE131172 UFA131171:UFA131172 UOW131171:UOW131172 UYS131171:UYS131172 VIO131171:VIO131172 VSK131171:VSK131172 WCG131171:WCG131172 WMC131171:WMC131172 WVY131171:WVY131172 Q196707:Q196708 JM196707:JM196708 TI196707:TI196708 ADE196707:ADE196708 ANA196707:ANA196708 AWW196707:AWW196708 BGS196707:BGS196708 BQO196707:BQO196708 CAK196707:CAK196708 CKG196707:CKG196708 CUC196707:CUC196708 DDY196707:DDY196708 DNU196707:DNU196708 DXQ196707:DXQ196708 EHM196707:EHM196708 ERI196707:ERI196708 FBE196707:FBE196708 FLA196707:FLA196708 FUW196707:FUW196708 GES196707:GES196708 GOO196707:GOO196708 GYK196707:GYK196708 HIG196707:HIG196708 HSC196707:HSC196708 IBY196707:IBY196708 ILU196707:ILU196708 IVQ196707:IVQ196708 JFM196707:JFM196708 JPI196707:JPI196708 JZE196707:JZE196708 KJA196707:KJA196708 KSW196707:KSW196708 LCS196707:LCS196708 LMO196707:LMO196708 LWK196707:LWK196708 MGG196707:MGG196708 MQC196707:MQC196708 MZY196707:MZY196708 NJU196707:NJU196708 NTQ196707:NTQ196708 ODM196707:ODM196708 ONI196707:ONI196708 OXE196707:OXE196708 PHA196707:PHA196708 PQW196707:PQW196708 QAS196707:QAS196708 QKO196707:QKO196708 QUK196707:QUK196708 REG196707:REG196708 ROC196707:ROC196708 RXY196707:RXY196708 SHU196707:SHU196708 SRQ196707:SRQ196708 TBM196707:TBM196708 TLI196707:TLI196708 TVE196707:TVE196708 UFA196707:UFA196708 UOW196707:UOW196708 UYS196707:UYS196708 VIO196707:VIO196708 VSK196707:VSK196708 WCG196707:WCG196708 WMC196707:WMC196708 WVY196707:WVY196708 Q262243:Q262244 JM262243:JM262244 TI262243:TI262244 ADE262243:ADE262244 ANA262243:ANA262244 AWW262243:AWW262244 BGS262243:BGS262244 BQO262243:BQO262244 CAK262243:CAK262244 CKG262243:CKG262244 CUC262243:CUC262244 DDY262243:DDY262244 DNU262243:DNU262244 DXQ262243:DXQ262244 EHM262243:EHM262244 ERI262243:ERI262244 FBE262243:FBE262244 FLA262243:FLA262244 FUW262243:FUW262244 GES262243:GES262244 GOO262243:GOO262244 GYK262243:GYK262244 HIG262243:HIG262244 HSC262243:HSC262244 IBY262243:IBY262244 ILU262243:ILU262244 IVQ262243:IVQ262244 JFM262243:JFM262244 JPI262243:JPI262244 JZE262243:JZE262244 KJA262243:KJA262244 KSW262243:KSW262244 LCS262243:LCS262244 LMO262243:LMO262244 LWK262243:LWK262244 MGG262243:MGG262244 MQC262243:MQC262244 MZY262243:MZY262244 NJU262243:NJU262244 NTQ262243:NTQ262244 ODM262243:ODM262244 ONI262243:ONI262244 OXE262243:OXE262244 PHA262243:PHA262244 PQW262243:PQW262244 QAS262243:QAS262244 QKO262243:QKO262244 QUK262243:QUK262244 REG262243:REG262244 ROC262243:ROC262244 RXY262243:RXY262244 SHU262243:SHU262244 SRQ262243:SRQ262244 TBM262243:TBM262244 TLI262243:TLI262244 TVE262243:TVE262244 UFA262243:UFA262244 UOW262243:UOW262244 UYS262243:UYS262244 VIO262243:VIO262244 VSK262243:VSK262244 WCG262243:WCG262244 WMC262243:WMC262244 WVY262243:WVY262244 Q327779:Q327780 JM327779:JM327780 TI327779:TI327780 ADE327779:ADE327780 ANA327779:ANA327780 AWW327779:AWW327780 BGS327779:BGS327780 BQO327779:BQO327780 CAK327779:CAK327780 CKG327779:CKG327780 CUC327779:CUC327780 DDY327779:DDY327780 DNU327779:DNU327780 DXQ327779:DXQ327780 EHM327779:EHM327780 ERI327779:ERI327780 FBE327779:FBE327780 FLA327779:FLA327780 FUW327779:FUW327780 GES327779:GES327780 GOO327779:GOO327780 GYK327779:GYK327780 HIG327779:HIG327780 HSC327779:HSC327780 IBY327779:IBY327780 ILU327779:ILU327780 IVQ327779:IVQ327780 JFM327779:JFM327780 JPI327779:JPI327780 JZE327779:JZE327780 KJA327779:KJA327780 KSW327779:KSW327780 LCS327779:LCS327780 LMO327779:LMO327780 LWK327779:LWK327780 MGG327779:MGG327780 MQC327779:MQC327780 MZY327779:MZY327780 NJU327779:NJU327780 NTQ327779:NTQ327780 ODM327779:ODM327780 ONI327779:ONI327780 OXE327779:OXE327780 PHA327779:PHA327780 PQW327779:PQW327780 QAS327779:QAS327780 QKO327779:QKO327780 QUK327779:QUK327780 REG327779:REG327780 ROC327779:ROC327780 RXY327779:RXY327780 SHU327779:SHU327780 SRQ327779:SRQ327780 TBM327779:TBM327780 TLI327779:TLI327780 TVE327779:TVE327780 UFA327779:UFA327780 UOW327779:UOW327780 UYS327779:UYS327780 VIO327779:VIO327780 VSK327779:VSK327780 WCG327779:WCG327780 WMC327779:WMC327780 WVY327779:WVY327780 Q393315:Q393316 JM393315:JM393316 TI393315:TI393316 ADE393315:ADE393316 ANA393315:ANA393316 AWW393315:AWW393316 BGS393315:BGS393316 BQO393315:BQO393316 CAK393315:CAK393316 CKG393315:CKG393316 CUC393315:CUC393316 DDY393315:DDY393316 DNU393315:DNU393316 DXQ393315:DXQ393316 EHM393315:EHM393316 ERI393315:ERI393316 FBE393315:FBE393316 FLA393315:FLA393316 FUW393315:FUW393316 GES393315:GES393316 GOO393315:GOO393316 GYK393315:GYK393316 HIG393315:HIG393316 HSC393315:HSC393316 IBY393315:IBY393316 ILU393315:ILU393316 IVQ393315:IVQ393316 JFM393315:JFM393316 JPI393315:JPI393316 JZE393315:JZE393316 KJA393315:KJA393316 KSW393315:KSW393316 LCS393315:LCS393316 LMO393315:LMO393316 LWK393315:LWK393316 MGG393315:MGG393316 MQC393315:MQC393316 MZY393315:MZY393316 NJU393315:NJU393316 NTQ393315:NTQ393316 ODM393315:ODM393316 ONI393315:ONI393316 OXE393315:OXE393316 PHA393315:PHA393316 PQW393315:PQW393316 QAS393315:QAS393316 QKO393315:QKO393316 QUK393315:QUK393316 REG393315:REG393316 ROC393315:ROC393316 RXY393315:RXY393316 SHU393315:SHU393316 SRQ393315:SRQ393316 TBM393315:TBM393316 TLI393315:TLI393316 TVE393315:TVE393316 UFA393315:UFA393316 UOW393315:UOW393316 UYS393315:UYS393316 VIO393315:VIO393316 VSK393315:VSK393316 WCG393315:WCG393316 WMC393315:WMC393316 WVY393315:WVY393316 Q458851:Q458852 JM458851:JM458852 TI458851:TI458852 ADE458851:ADE458852 ANA458851:ANA458852 AWW458851:AWW458852 BGS458851:BGS458852 BQO458851:BQO458852 CAK458851:CAK458852 CKG458851:CKG458852 CUC458851:CUC458852 DDY458851:DDY458852 DNU458851:DNU458852 DXQ458851:DXQ458852 EHM458851:EHM458852 ERI458851:ERI458852 FBE458851:FBE458852 FLA458851:FLA458852 FUW458851:FUW458852 GES458851:GES458852 GOO458851:GOO458852 GYK458851:GYK458852 HIG458851:HIG458852 HSC458851:HSC458852 IBY458851:IBY458852 ILU458851:ILU458852 IVQ458851:IVQ458852 JFM458851:JFM458852 JPI458851:JPI458852 JZE458851:JZE458852 KJA458851:KJA458852 KSW458851:KSW458852 LCS458851:LCS458852 LMO458851:LMO458852 LWK458851:LWK458852 MGG458851:MGG458852 MQC458851:MQC458852 MZY458851:MZY458852 NJU458851:NJU458852 NTQ458851:NTQ458852 ODM458851:ODM458852 ONI458851:ONI458852 OXE458851:OXE458852 PHA458851:PHA458852 PQW458851:PQW458852 QAS458851:QAS458852 QKO458851:QKO458852 QUK458851:QUK458852 REG458851:REG458852 ROC458851:ROC458852 RXY458851:RXY458852 SHU458851:SHU458852 SRQ458851:SRQ458852 TBM458851:TBM458852 TLI458851:TLI458852 TVE458851:TVE458852 UFA458851:UFA458852 UOW458851:UOW458852 UYS458851:UYS458852 VIO458851:VIO458852 VSK458851:VSK458852 WCG458851:WCG458852 WMC458851:WMC458852 WVY458851:WVY458852 Q524387:Q524388 JM524387:JM524388 TI524387:TI524388 ADE524387:ADE524388 ANA524387:ANA524388 AWW524387:AWW524388 BGS524387:BGS524388 BQO524387:BQO524388 CAK524387:CAK524388 CKG524387:CKG524388 CUC524387:CUC524388 DDY524387:DDY524388 DNU524387:DNU524388 DXQ524387:DXQ524388 EHM524387:EHM524388 ERI524387:ERI524388 FBE524387:FBE524388 FLA524387:FLA524388 FUW524387:FUW524388 GES524387:GES524388 GOO524387:GOO524388 GYK524387:GYK524388 HIG524387:HIG524388 HSC524387:HSC524388 IBY524387:IBY524388 ILU524387:ILU524388 IVQ524387:IVQ524388 JFM524387:JFM524388 JPI524387:JPI524388 JZE524387:JZE524388 KJA524387:KJA524388 KSW524387:KSW524388 LCS524387:LCS524388 LMO524387:LMO524388 LWK524387:LWK524388 MGG524387:MGG524388 MQC524387:MQC524388 MZY524387:MZY524388 NJU524387:NJU524388 NTQ524387:NTQ524388 ODM524387:ODM524388 ONI524387:ONI524388 OXE524387:OXE524388 PHA524387:PHA524388 PQW524387:PQW524388 QAS524387:QAS524388 QKO524387:QKO524388 QUK524387:QUK524388 REG524387:REG524388 ROC524387:ROC524388 RXY524387:RXY524388 SHU524387:SHU524388 SRQ524387:SRQ524388 TBM524387:TBM524388 TLI524387:TLI524388 TVE524387:TVE524388 UFA524387:UFA524388 UOW524387:UOW524388 UYS524387:UYS524388 VIO524387:VIO524388 VSK524387:VSK524388 WCG524387:WCG524388 WMC524387:WMC524388 WVY524387:WVY524388 Q589923:Q589924 JM589923:JM589924 TI589923:TI589924 ADE589923:ADE589924 ANA589923:ANA589924 AWW589923:AWW589924 BGS589923:BGS589924 BQO589923:BQO589924 CAK589923:CAK589924 CKG589923:CKG589924 CUC589923:CUC589924 DDY589923:DDY589924 DNU589923:DNU589924 DXQ589923:DXQ589924 EHM589923:EHM589924 ERI589923:ERI589924 FBE589923:FBE589924 FLA589923:FLA589924 FUW589923:FUW589924 GES589923:GES589924 GOO589923:GOO589924 GYK589923:GYK589924 HIG589923:HIG589924 HSC589923:HSC589924 IBY589923:IBY589924 ILU589923:ILU589924 IVQ589923:IVQ589924 JFM589923:JFM589924 JPI589923:JPI589924 JZE589923:JZE589924 KJA589923:KJA589924 KSW589923:KSW589924 LCS589923:LCS589924 LMO589923:LMO589924 LWK589923:LWK589924 MGG589923:MGG589924 MQC589923:MQC589924 MZY589923:MZY589924 NJU589923:NJU589924 NTQ589923:NTQ589924 ODM589923:ODM589924 ONI589923:ONI589924 OXE589923:OXE589924 PHA589923:PHA589924 PQW589923:PQW589924 QAS589923:QAS589924 QKO589923:QKO589924 QUK589923:QUK589924 REG589923:REG589924 ROC589923:ROC589924 RXY589923:RXY589924 SHU589923:SHU589924 SRQ589923:SRQ589924 TBM589923:TBM589924 TLI589923:TLI589924 TVE589923:TVE589924 UFA589923:UFA589924 UOW589923:UOW589924 UYS589923:UYS589924 VIO589923:VIO589924 VSK589923:VSK589924 WCG589923:WCG589924 WMC589923:WMC589924 WVY589923:WVY589924 Q655459:Q655460 JM655459:JM655460 TI655459:TI655460 ADE655459:ADE655460 ANA655459:ANA655460 AWW655459:AWW655460 BGS655459:BGS655460 BQO655459:BQO655460 CAK655459:CAK655460 CKG655459:CKG655460 CUC655459:CUC655460 DDY655459:DDY655460 DNU655459:DNU655460 DXQ655459:DXQ655460 EHM655459:EHM655460 ERI655459:ERI655460 FBE655459:FBE655460 FLA655459:FLA655460 FUW655459:FUW655460 GES655459:GES655460 GOO655459:GOO655460 GYK655459:GYK655460 HIG655459:HIG655460 HSC655459:HSC655460 IBY655459:IBY655460 ILU655459:ILU655460 IVQ655459:IVQ655460 JFM655459:JFM655460 JPI655459:JPI655460 JZE655459:JZE655460 KJA655459:KJA655460 KSW655459:KSW655460 LCS655459:LCS655460 LMO655459:LMO655460 LWK655459:LWK655460 MGG655459:MGG655460 MQC655459:MQC655460 MZY655459:MZY655460 NJU655459:NJU655460 NTQ655459:NTQ655460 ODM655459:ODM655460 ONI655459:ONI655460 OXE655459:OXE655460 PHA655459:PHA655460 PQW655459:PQW655460 QAS655459:QAS655460 QKO655459:QKO655460 QUK655459:QUK655460 REG655459:REG655460 ROC655459:ROC655460 RXY655459:RXY655460 SHU655459:SHU655460 SRQ655459:SRQ655460 TBM655459:TBM655460 TLI655459:TLI655460 TVE655459:TVE655460 UFA655459:UFA655460 UOW655459:UOW655460 UYS655459:UYS655460 VIO655459:VIO655460 VSK655459:VSK655460 WCG655459:WCG655460 WMC655459:WMC655460 WVY655459:WVY655460 Q720995:Q720996 JM720995:JM720996 TI720995:TI720996 ADE720995:ADE720996 ANA720995:ANA720996 AWW720995:AWW720996 BGS720995:BGS720996 BQO720995:BQO720996 CAK720995:CAK720996 CKG720995:CKG720996 CUC720995:CUC720996 DDY720995:DDY720996 DNU720995:DNU720996 DXQ720995:DXQ720996 EHM720995:EHM720996 ERI720995:ERI720996 FBE720995:FBE720996 FLA720995:FLA720996 FUW720995:FUW720996 GES720995:GES720996 GOO720995:GOO720996 GYK720995:GYK720996 HIG720995:HIG720996 HSC720995:HSC720996 IBY720995:IBY720996 ILU720995:ILU720996 IVQ720995:IVQ720996 JFM720995:JFM720996 JPI720995:JPI720996 JZE720995:JZE720996 KJA720995:KJA720996 KSW720995:KSW720996 LCS720995:LCS720996 LMO720995:LMO720996 LWK720995:LWK720996 MGG720995:MGG720996 MQC720995:MQC720996 MZY720995:MZY720996 NJU720995:NJU720996 NTQ720995:NTQ720996 ODM720995:ODM720996 ONI720995:ONI720996 OXE720995:OXE720996 PHA720995:PHA720996 PQW720995:PQW720996 QAS720995:QAS720996 QKO720995:QKO720996 QUK720995:QUK720996 REG720995:REG720996 ROC720995:ROC720996 RXY720995:RXY720996 SHU720995:SHU720996 SRQ720995:SRQ720996 TBM720995:TBM720996 TLI720995:TLI720996 TVE720995:TVE720996 UFA720995:UFA720996 UOW720995:UOW720996 UYS720995:UYS720996 VIO720995:VIO720996 VSK720995:VSK720996 WCG720995:WCG720996 WMC720995:WMC720996 WVY720995:WVY720996 Q786531:Q786532 JM786531:JM786532 TI786531:TI786532 ADE786531:ADE786532 ANA786531:ANA786532 AWW786531:AWW786532 BGS786531:BGS786532 BQO786531:BQO786532 CAK786531:CAK786532 CKG786531:CKG786532 CUC786531:CUC786532 DDY786531:DDY786532 DNU786531:DNU786532 DXQ786531:DXQ786532 EHM786531:EHM786532 ERI786531:ERI786532 FBE786531:FBE786532 FLA786531:FLA786532 FUW786531:FUW786532 GES786531:GES786532 GOO786531:GOO786532 GYK786531:GYK786532 HIG786531:HIG786532 HSC786531:HSC786532 IBY786531:IBY786532 ILU786531:ILU786532 IVQ786531:IVQ786532 JFM786531:JFM786532 JPI786531:JPI786532 JZE786531:JZE786532 KJA786531:KJA786532 KSW786531:KSW786532 LCS786531:LCS786532 LMO786531:LMO786532 LWK786531:LWK786532 MGG786531:MGG786532 MQC786531:MQC786532 MZY786531:MZY786532 NJU786531:NJU786532 NTQ786531:NTQ786532 ODM786531:ODM786532 ONI786531:ONI786532 OXE786531:OXE786532 PHA786531:PHA786532 PQW786531:PQW786532 QAS786531:QAS786532 QKO786531:QKO786532 QUK786531:QUK786532 REG786531:REG786532 ROC786531:ROC786532 RXY786531:RXY786532 SHU786531:SHU786532 SRQ786531:SRQ786532 TBM786531:TBM786532 TLI786531:TLI786532 TVE786531:TVE786532 UFA786531:UFA786532 UOW786531:UOW786532 UYS786531:UYS786532 VIO786531:VIO786532 VSK786531:VSK786532 WCG786531:WCG786532 WMC786531:WMC786532 WVY786531:WVY786532 Q852067:Q852068 JM852067:JM852068 TI852067:TI852068 ADE852067:ADE852068 ANA852067:ANA852068 AWW852067:AWW852068 BGS852067:BGS852068 BQO852067:BQO852068 CAK852067:CAK852068 CKG852067:CKG852068 CUC852067:CUC852068 DDY852067:DDY852068 DNU852067:DNU852068 DXQ852067:DXQ852068 EHM852067:EHM852068 ERI852067:ERI852068 FBE852067:FBE852068 FLA852067:FLA852068 FUW852067:FUW852068 GES852067:GES852068 GOO852067:GOO852068 GYK852067:GYK852068 HIG852067:HIG852068 HSC852067:HSC852068 IBY852067:IBY852068 ILU852067:ILU852068 IVQ852067:IVQ852068 JFM852067:JFM852068 JPI852067:JPI852068 JZE852067:JZE852068 KJA852067:KJA852068 KSW852067:KSW852068 LCS852067:LCS852068 LMO852067:LMO852068 LWK852067:LWK852068 MGG852067:MGG852068 MQC852067:MQC852068 MZY852067:MZY852068 NJU852067:NJU852068 NTQ852067:NTQ852068 ODM852067:ODM852068 ONI852067:ONI852068 OXE852067:OXE852068 PHA852067:PHA852068 PQW852067:PQW852068 QAS852067:QAS852068 QKO852067:QKO852068 QUK852067:QUK852068 REG852067:REG852068 ROC852067:ROC852068 RXY852067:RXY852068 SHU852067:SHU852068 SRQ852067:SRQ852068 TBM852067:TBM852068 TLI852067:TLI852068 TVE852067:TVE852068 UFA852067:UFA852068 UOW852067:UOW852068 UYS852067:UYS852068 VIO852067:VIO852068 VSK852067:VSK852068 WCG852067:WCG852068 WMC852067:WMC852068 WVY852067:WVY852068 Q917603:Q917604 JM917603:JM917604 TI917603:TI917604 ADE917603:ADE917604 ANA917603:ANA917604 AWW917603:AWW917604 BGS917603:BGS917604 BQO917603:BQO917604 CAK917603:CAK917604 CKG917603:CKG917604 CUC917603:CUC917604 DDY917603:DDY917604 DNU917603:DNU917604 DXQ917603:DXQ917604 EHM917603:EHM917604 ERI917603:ERI917604 FBE917603:FBE917604 FLA917603:FLA917604 FUW917603:FUW917604 GES917603:GES917604 GOO917603:GOO917604 GYK917603:GYK917604 HIG917603:HIG917604 HSC917603:HSC917604 IBY917603:IBY917604 ILU917603:ILU917604 IVQ917603:IVQ917604 JFM917603:JFM917604 JPI917603:JPI917604 JZE917603:JZE917604 KJA917603:KJA917604 KSW917603:KSW917604 LCS917603:LCS917604 LMO917603:LMO917604 LWK917603:LWK917604 MGG917603:MGG917604 MQC917603:MQC917604 MZY917603:MZY917604 NJU917603:NJU917604 NTQ917603:NTQ917604 ODM917603:ODM917604 ONI917603:ONI917604 OXE917603:OXE917604 PHA917603:PHA917604 PQW917603:PQW917604 QAS917603:QAS917604 QKO917603:QKO917604 QUK917603:QUK917604 REG917603:REG917604 ROC917603:ROC917604 RXY917603:RXY917604 SHU917603:SHU917604 SRQ917603:SRQ917604 TBM917603:TBM917604 TLI917603:TLI917604 TVE917603:TVE917604 UFA917603:UFA917604 UOW917603:UOW917604 UYS917603:UYS917604 VIO917603:VIO917604 VSK917603:VSK917604 WCG917603:WCG917604 WMC917603:WMC917604 WVY917603:WVY917604 Q983139:Q983140 JM983139:JM983140 TI983139:TI983140 ADE983139:ADE983140 ANA983139:ANA983140 AWW983139:AWW983140 BGS983139:BGS983140 BQO983139:BQO983140 CAK983139:CAK983140 CKG983139:CKG983140 CUC983139:CUC983140 DDY983139:DDY983140 DNU983139:DNU983140 DXQ983139:DXQ983140 EHM983139:EHM983140 ERI983139:ERI983140 FBE983139:FBE983140 FLA983139:FLA983140 FUW983139:FUW983140 GES983139:GES983140 GOO983139:GOO983140 GYK983139:GYK983140 HIG983139:HIG983140 HSC983139:HSC983140 IBY983139:IBY983140 ILU983139:ILU983140 IVQ983139:IVQ983140 JFM983139:JFM983140 JPI983139:JPI983140 JZE983139:JZE983140 KJA983139:KJA983140 KSW983139:KSW983140 LCS983139:LCS983140 LMO983139:LMO983140 LWK983139:LWK983140 MGG983139:MGG983140 MQC983139:MQC983140 MZY983139:MZY983140 NJU983139:NJU983140 NTQ983139:NTQ983140 ODM983139:ODM983140 ONI983139:ONI983140 OXE983139:OXE983140 PHA983139:PHA983140 PQW983139:PQW983140 QAS983139:QAS983140 QKO983139:QKO983140 QUK983139:QUK983140 REG983139:REG983140 ROC983139:ROC983140 RXY983139:RXY983140 SHU983139:SHU983140 SRQ983139:SRQ983140 TBM983139:TBM983140 TLI983139:TLI983140 TVE983139:TVE983140 UFA983139:UFA983140 UOW983139:UOW983140 UYS983139:UYS983140 VIO983139:VIO983140 VSK983139:VSK983140 WCG983139:WCG983140 WMC983139:WMC983140 WVY983139:WVY983140 JQ100:JQ101 TM100:TM101 ADI100:ADI101 ANE100:ANE101 AXA100:AXA101 BGW100:BGW101 BQS100:BQS101 CAO100:CAO101 CKK100:CKK101 CUG100:CUG101 DEC100:DEC101 DNY100:DNY101 DXU100:DXU101 EHQ100:EHQ101 ERM100:ERM101 FBI100:FBI101 FLE100:FLE101 FVA100:FVA101 GEW100:GEW101 GOS100:GOS101 GYO100:GYO101 HIK100:HIK101 HSG100:HSG101 ICC100:ICC101 ILY100:ILY101 IVU100:IVU101 JFQ100:JFQ101 JPM100:JPM101 JZI100:JZI101 KJE100:KJE101 KTA100:KTA101 LCW100:LCW101 LMS100:LMS101 LWO100:LWO101 MGK100:MGK101 MQG100:MQG101 NAC100:NAC101 NJY100:NJY101 NTU100:NTU101 ODQ100:ODQ101 ONM100:ONM101 OXI100:OXI101 PHE100:PHE101 PRA100:PRA101 QAW100:QAW101 QKS100:QKS101 QUO100:QUO101 REK100:REK101 ROG100:ROG101 RYC100:RYC101 SHY100:SHY101 SRU100:SRU101 TBQ100:TBQ101 TLM100:TLM101 TVI100:TVI101 UFE100:UFE101 UPA100:UPA101 UYW100:UYW101 VIS100:VIS101 VSO100:VSO101 WCK100:WCK101 WMG100:WMG101 WWC100:WWC101 U65635:U65636 JQ65635:JQ65636 TM65635:TM65636 ADI65635:ADI65636 ANE65635:ANE65636 AXA65635:AXA65636 BGW65635:BGW65636 BQS65635:BQS65636 CAO65635:CAO65636 CKK65635:CKK65636 CUG65635:CUG65636 DEC65635:DEC65636 DNY65635:DNY65636 DXU65635:DXU65636 EHQ65635:EHQ65636 ERM65635:ERM65636 FBI65635:FBI65636 FLE65635:FLE65636 FVA65635:FVA65636 GEW65635:GEW65636 GOS65635:GOS65636 GYO65635:GYO65636 HIK65635:HIK65636 HSG65635:HSG65636 ICC65635:ICC65636 ILY65635:ILY65636 IVU65635:IVU65636 JFQ65635:JFQ65636 JPM65635:JPM65636 JZI65635:JZI65636 KJE65635:KJE65636 KTA65635:KTA65636 LCW65635:LCW65636 LMS65635:LMS65636 LWO65635:LWO65636 MGK65635:MGK65636 MQG65635:MQG65636 NAC65635:NAC65636 NJY65635:NJY65636 NTU65635:NTU65636 ODQ65635:ODQ65636 ONM65635:ONM65636 OXI65635:OXI65636 PHE65635:PHE65636 PRA65635:PRA65636 QAW65635:QAW65636 QKS65635:QKS65636 QUO65635:QUO65636 REK65635:REK65636 ROG65635:ROG65636 RYC65635:RYC65636 SHY65635:SHY65636 SRU65635:SRU65636 TBQ65635:TBQ65636 TLM65635:TLM65636 TVI65635:TVI65636 UFE65635:UFE65636 UPA65635:UPA65636 UYW65635:UYW65636 VIS65635:VIS65636 VSO65635:VSO65636 WCK65635:WCK65636 WMG65635:WMG65636 WWC65635:WWC65636 U131171:U131172 JQ131171:JQ131172 TM131171:TM131172 ADI131171:ADI131172 ANE131171:ANE131172 AXA131171:AXA131172 BGW131171:BGW131172 BQS131171:BQS131172 CAO131171:CAO131172 CKK131171:CKK131172 CUG131171:CUG131172 DEC131171:DEC131172 DNY131171:DNY131172 DXU131171:DXU131172 EHQ131171:EHQ131172 ERM131171:ERM131172 FBI131171:FBI131172 FLE131171:FLE131172 FVA131171:FVA131172 GEW131171:GEW131172 GOS131171:GOS131172 GYO131171:GYO131172 HIK131171:HIK131172 HSG131171:HSG131172 ICC131171:ICC131172 ILY131171:ILY131172 IVU131171:IVU131172 JFQ131171:JFQ131172 JPM131171:JPM131172 JZI131171:JZI131172 KJE131171:KJE131172 KTA131171:KTA131172 LCW131171:LCW131172 LMS131171:LMS131172 LWO131171:LWO131172 MGK131171:MGK131172 MQG131171:MQG131172 NAC131171:NAC131172 NJY131171:NJY131172 NTU131171:NTU131172 ODQ131171:ODQ131172 ONM131171:ONM131172 OXI131171:OXI131172 PHE131171:PHE131172 PRA131171:PRA131172 QAW131171:QAW131172 QKS131171:QKS131172 QUO131171:QUO131172 REK131171:REK131172 ROG131171:ROG131172 RYC131171:RYC131172 SHY131171:SHY131172 SRU131171:SRU131172 TBQ131171:TBQ131172 TLM131171:TLM131172 TVI131171:TVI131172 UFE131171:UFE131172 UPA131171:UPA131172 UYW131171:UYW131172 VIS131171:VIS131172 VSO131171:VSO131172 WCK131171:WCK131172 WMG131171:WMG131172 WWC131171:WWC131172 U196707:U196708 JQ196707:JQ196708 TM196707:TM196708 ADI196707:ADI196708 ANE196707:ANE196708 AXA196707:AXA196708 BGW196707:BGW196708 BQS196707:BQS196708 CAO196707:CAO196708 CKK196707:CKK196708 CUG196707:CUG196708 DEC196707:DEC196708 DNY196707:DNY196708 DXU196707:DXU196708 EHQ196707:EHQ196708 ERM196707:ERM196708 FBI196707:FBI196708 FLE196707:FLE196708 FVA196707:FVA196708 GEW196707:GEW196708 GOS196707:GOS196708 GYO196707:GYO196708 HIK196707:HIK196708 HSG196707:HSG196708 ICC196707:ICC196708 ILY196707:ILY196708 IVU196707:IVU196708 JFQ196707:JFQ196708 JPM196707:JPM196708 JZI196707:JZI196708 KJE196707:KJE196708 KTA196707:KTA196708 LCW196707:LCW196708 LMS196707:LMS196708 LWO196707:LWO196708 MGK196707:MGK196708 MQG196707:MQG196708 NAC196707:NAC196708 NJY196707:NJY196708 NTU196707:NTU196708 ODQ196707:ODQ196708 ONM196707:ONM196708 OXI196707:OXI196708 PHE196707:PHE196708 PRA196707:PRA196708 QAW196707:QAW196708 QKS196707:QKS196708 QUO196707:QUO196708 REK196707:REK196708 ROG196707:ROG196708 RYC196707:RYC196708 SHY196707:SHY196708 SRU196707:SRU196708 TBQ196707:TBQ196708 TLM196707:TLM196708 TVI196707:TVI196708 UFE196707:UFE196708 UPA196707:UPA196708 UYW196707:UYW196708 VIS196707:VIS196708 VSO196707:VSO196708 WCK196707:WCK196708 WMG196707:WMG196708 WWC196707:WWC196708 U262243:U262244 JQ262243:JQ262244 TM262243:TM262244 ADI262243:ADI262244 ANE262243:ANE262244 AXA262243:AXA262244 BGW262243:BGW262244 BQS262243:BQS262244 CAO262243:CAO262244 CKK262243:CKK262244 CUG262243:CUG262244 DEC262243:DEC262244 DNY262243:DNY262244 DXU262243:DXU262244 EHQ262243:EHQ262244 ERM262243:ERM262244 FBI262243:FBI262244 FLE262243:FLE262244 FVA262243:FVA262244 GEW262243:GEW262244 GOS262243:GOS262244 GYO262243:GYO262244 HIK262243:HIK262244 HSG262243:HSG262244 ICC262243:ICC262244 ILY262243:ILY262244 IVU262243:IVU262244 JFQ262243:JFQ262244 JPM262243:JPM262244 JZI262243:JZI262244 KJE262243:KJE262244 KTA262243:KTA262244 LCW262243:LCW262244 LMS262243:LMS262244 LWO262243:LWO262244 MGK262243:MGK262244 MQG262243:MQG262244 NAC262243:NAC262244 NJY262243:NJY262244 NTU262243:NTU262244 ODQ262243:ODQ262244 ONM262243:ONM262244 OXI262243:OXI262244 PHE262243:PHE262244 PRA262243:PRA262244 QAW262243:QAW262244 QKS262243:QKS262244 QUO262243:QUO262244 REK262243:REK262244 ROG262243:ROG262244 RYC262243:RYC262244 SHY262243:SHY262244 SRU262243:SRU262244 TBQ262243:TBQ262244 TLM262243:TLM262244 TVI262243:TVI262244 UFE262243:UFE262244 UPA262243:UPA262244 UYW262243:UYW262244 VIS262243:VIS262244 VSO262243:VSO262244 WCK262243:WCK262244 WMG262243:WMG262244 WWC262243:WWC262244 U327779:U327780 JQ327779:JQ327780 TM327779:TM327780 ADI327779:ADI327780 ANE327779:ANE327780 AXA327779:AXA327780 BGW327779:BGW327780 BQS327779:BQS327780 CAO327779:CAO327780 CKK327779:CKK327780 CUG327779:CUG327780 DEC327779:DEC327780 DNY327779:DNY327780 DXU327779:DXU327780 EHQ327779:EHQ327780 ERM327779:ERM327780 FBI327779:FBI327780 FLE327779:FLE327780 FVA327779:FVA327780 GEW327779:GEW327780 GOS327779:GOS327780 GYO327779:GYO327780 HIK327779:HIK327780 HSG327779:HSG327780 ICC327779:ICC327780 ILY327779:ILY327780 IVU327779:IVU327780 JFQ327779:JFQ327780 JPM327779:JPM327780 JZI327779:JZI327780 KJE327779:KJE327780 KTA327779:KTA327780 LCW327779:LCW327780 LMS327779:LMS327780 LWO327779:LWO327780 MGK327779:MGK327780 MQG327779:MQG327780 NAC327779:NAC327780 NJY327779:NJY327780 NTU327779:NTU327780 ODQ327779:ODQ327780 ONM327779:ONM327780 OXI327779:OXI327780 PHE327779:PHE327780 PRA327779:PRA327780 QAW327779:QAW327780 QKS327779:QKS327780 QUO327779:QUO327780 REK327779:REK327780 ROG327779:ROG327780 RYC327779:RYC327780 SHY327779:SHY327780 SRU327779:SRU327780 TBQ327779:TBQ327780 TLM327779:TLM327780 TVI327779:TVI327780 UFE327779:UFE327780 UPA327779:UPA327780 UYW327779:UYW327780 VIS327779:VIS327780 VSO327779:VSO327780 WCK327779:WCK327780 WMG327779:WMG327780 WWC327779:WWC327780 U393315:U393316 JQ393315:JQ393316 TM393315:TM393316 ADI393315:ADI393316 ANE393315:ANE393316 AXA393315:AXA393316 BGW393315:BGW393316 BQS393315:BQS393316 CAO393315:CAO393316 CKK393315:CKK393316 CUG393315:CUG393316 DEC393315:DEC393316 DNY393315:DNY393316 DXU393315:DXU393316 EHQ393315:EHQ393316 ERM393315:ERM393316 FBI393315:FBI393316 FLE393315:FLE393316 FVA393315:FVA393316 GEW393315:GEW393316 GOS393315:GOS393316 GYO393315:GYO393316 HIK393315:HIK393316 HSG393315:HSG393316 ICC393315:ICC393316 ILY393315:ILY393316 IVU393315:IVU393316 JFQ393315:JFQ393316 JPM393315:JPM393316 JZI393315:JZI393316 KJE393315:KJE393316 KTA393315:KTA393316 LCW393315:LCW393316 LMS393315:LMS393316 LWO393315:LWO393316 MGK393315:MGK393316 MQG393315:MQG393316 NAC393315:NAC393316 NJY393315:NJY393316 NTU393315:NTU393316 ODQ393315:ODQ393316 ONM393315:ONM393316 OXI393315:OXI393316 PHE393315:PHE393316 PRA393315:PRA393316 QAW393315:QAW393316 QKS393315:QKS393316 QUO393315:QUO393316 REK393315:REK393316 ROG393315:ROG393316 RYC393315:RYC393316 SHY393315:SHY393316 SRU393315:SRU393316 TBQ393315:TBQ393316 TLM393315:TLM393316 TVI393315:TVI393316 UFE393315:UFE393316 UPA393315:UPA393316 UYW393315:UYW393316 VIS393315:VIS393316 VSO393315:VSO393316 WCK393315:WCK393316 WMG393315:WMG393316 WWC393315:WWC393316 U458851:U458852 JQ458851:JQ458852 TM458851:TM458852 ADI458851:ADI458852 ANE458851:ANE458852 AXA458851:AXA458852 BGW458851:BGW458852 BQS458851:BQS458852 CAO458851:CAO458852 CKK458851:CKK458852 CUG458851:CUG458852 DEC458851:DEC458852 DNY458851:DNY458852 DXU458851:DXU458852 EHQ458851:EHQ458852 ERM458851:ERM458852 FBI458851:FBI458852 FLE458851:FLE458852 FVA458851:FVA458852 GEW458851:GEW458852 GOS458851:GOS458852 GYO458851:GYO458852 HIK458851:HIK458852 HSG458851:HSG458852 ICC458851:ICC458852 ILY458851:ILY458852 IVU458851:IVU458852 JFQ458851:JFQ458852 JPM458851:JPM458852 JZI458851:JZI458852 KJE458851:KJE458852 KTA458851:KTA458852 LCW458851:LCW458852 LMS458851:LMS458852 LWO458851:LWO458852 MGK458851:MGK458852 MQG458851:MQG458852 NAC458851:NAC458852 NJY458851:NJY458852 NTU458851:NTU458852 ODQ458851:ODQ458852 ONM458851:ONM458852 OXI458851:OXI458852 PHE458851:PHE458852 PRA458851:PRA458852 QAW458851:QAW458852 QKS458851:QKS458852 QUO458851:QUO458852 REK458851:REK458852 ROG458851:ROG458852 RYC458851:RYC458852 SHY458851:SHY458852 SRU458851:SRU458852 TBQ458851:TBQ458852 TLM458851:TLM458852 TVI458851:TVI458852 UFE458851:UFE458852 UPA458851:UPA458852 UYW458851:UYW458852 VIS458851:VIS458852 VSO458851:VSO458852 WCK458851:WCK458852 WMG458851:WMG458852 WWC458851:WWC458852 U524387:U524388 JQ524387:JQ524388 TM524387:TM524388 ADI524387:ADI524388 ANE524387:ANE524388 AXA524387:AXA524388 BGW524387:BGW524388 BQS524387:BQS524388 CAO524387:CAO524388 CKK524387:CKK524388 CUG524387:CUG524388 DEC524387:DEC524388 DNY524387:DNY524388 DXU524387:DXU524388 EHQ524387:EHQ524388 ERM524387:ERM524388 FBI524387:FBI524388 FLE524387:FLE524388 FVA524387:FVA524388 GEW524387:GEW524388 GOS524387:GOS524388 GYO524387:GYO524388 HIK524387:HIK524388 HSG524387:HSG524388 ICC524387:ICC524388 ILY524387:ILY524388 IVU524387:IVU524388 JFQ524387:JFQ524388 JPM524387:JPM524388 JZI524387:JZI524388 KJE524387:KJE524388 KTA524387:KTA524388 LCW524387:LCW524388 LMS524387:LMS524388 LWO524387:LWO524388 MGK524387:MGK524388 MQG524387:MQG524388 NAC524387:NAC524388 NJY524387:NJY524388 NTU524387:NTU524388 ODQ524387:ODQ524388 ONM524387:ONM524388 OXI524387:OXI524388 PHE524387:PHE524388 PRA524387:PRA524388 QAW524387:QAW524388 QKS524387:QKS524388 QUO524387:QUO524388 REK524387:REK524388 ROG524387:ROG524388 RYC524387:RYC524388 SHY524387:SHY524388 SRU524387:SRU524388 TBQ524387:TBQ524388 TLM524387:TLM524388 TVI524387:TVI524388 UFE524387:UFE524388 UPA524387:UPA524388 UYW524387:UYW524388 VIS524387:VIS524388 VSO524387:VSO524388 WCK524387:WCK524388 WMG524387:WMG524388 WWC524387:WWC524388 U589923:U589924 JQ589923:JQ589924 TM589923:TM589924 ADI589923:ADI589924 ANE589923:ANE589924 AXA589923:AXA589924 BGW589923:BGW589924 BQS589923:BQS589924 CAO589923:CAO589924 CKK589923:CKK589924 CUG589923:CUG589924 DEC589923:DEC589924 DNY589923:DNY589924 DXU589923:DXU589924 EHQ589923:EHQ589924 ERM589923:ERM589924 FBI589923:FBI589924 FLE589923:FLE589924 FVA589923:FVA589924 GEW589923:GEW589924 GOS589923:GOS589924 GYO589923:GYO589924 HIK589923:HIK589924 HSG589923:HSG589924 ICC589923:ICC589924 ILY589923:ILY589924 IVU589923:IVU589924 JFQ589923:JFQ589924 JPM589923:JPM589924 JZI589923:JZI589924 KJE589923:KJE589924 KTA589923:KTA589924 LCW589923:LCW589924 LMS589923:LMS589924 LWO589923:LWO589924 MGK589923:MGK589924 MQG589923:MQG589924 NAC589923:NAC589924 NJY589923:NJY589924 NTU589923:NTU589924 ODQ589923:ODQ589924 ONM589923:ONM589924 OXI589923:OXI589924 PHE589923:PHE589924 PRA589923:PRA589924 QAW589923:QAW589924 QKS589923:QKS589924 QUO589923:QUO589924 REK589923:REK589924 ROG589923:ROG589924 RYC589923:RYC589924 SHY589923:SHY589924 SRU589923:SRU589924 TBQ589923:TBQ589924 TLM589923:TLM589924 TVI589923:TVI589924 UFE589923:UFE589924 UPA589923:UPA589924 UYW589923:UYW589924 VIS589923:VIS589924 VSO589923:VSO589924 WCK589923:WCK589924 WMG589923:WMG589924 WWC589923:WWC589924 U655459:U655460 JQ655459:JQ655460 TM655459:TM655460 ADI655459:ADI655460 ANE655459:ANE655460 AXA655459:AXA655460 BGW655459:BGW655460 BQS655459:BQS655460 CAO655459:CAO655460 CKK655459:CKK655460 CUG655459:CUG655460 DEC655459:DEC655460 DNY655459:DNY655460 DXU655459:DXU655460 EHQ655459:EHQ655460 ERM655459:ERM655460 FBI655459:FBI655460 FLE655459:FLE655460 FVA655459:FVA655460 GEW655459:GEW655460 GOS655459:GOS655460 GYO655459:GYO655460 HIK655459:HIK655460 HSG655459:HSG655460 ICC655459:ICC655460 ILY655459:ILY655460 IVU655459:IVU655460 JFQ655459:JFQ655460 JPM655459:JPM655460 JZI655459:JZI655460 KJE655459:KJE655460 KTA655459:KTA655460 LCW655459:LCW655460 LMS655459:LMS655460 LWO655459:LWO655460 MGK655459:MGK655460 MQG655459:MQG655460 NAC655459:NAC655460 NJY655459:NJY655460 NTU655459:NTU655460 ODQ655459:ODQ655460 ONM655459:ONM655460 OXI655459:OXI655460 PHE655459:PHE655460 PRA655459:PRA655460 QAW655459:QAW655460 QKS655459:QKS655460 QUO655459:QUO655460 REK655459:REK655460 ROG655459:ROG655460 RYC655459:RYC655460 SHY655459:SHY655460 SRU655459:SRU655460 TBQ655459:TBQ655460 TLM655459:TLM655460 TVI655459:TVI655460 UFE655459:UFE655460 UPA655459:UPA655460 UYW655459:UYW655460 VIS655459:VIS655460 VSO655459:VSO655460 WCK655459:WCK655460 WMG655459:WMG655460 WWC655459:WWC655460 U720995:U720996 JQ720995:JQ720996 TM720995:TM720996 ADI720995:ADI720996 ANE720995:ANE720996 AXA720995:AXA720996 BGW720995:BGW720996 BQS720995:BQS720996 CAO720995:CAO720996 CKK720995:CKK720996 CUG720995:CUG720996 DEC720995:DEC720996 DNY720995:DNY720996 DXU720995:DXU720996 EHQ720995:EHQ720996 ERM720995:ERM720996 FBI720995:FBI720996 FLE720995:FLE720996 FVA720995:FVA720996 GEW720995:GEW720996 GOS720995:GOS720996 GYO720995:GYO720996 HIK720995:HIK720996 HSG720995:HSG720996 ICC720995:ICC720996 ILY720995:ILY720996 IVU720995:IVU720996 JFQ720995:JFQ720996 JPM720995:JPM720996 JZI720995:JZI720996 KJE720995:KJE720996 KTA720995:KTA720996 LCW720995:LCW720996 LMS720995:LMS720996 LWO720995:LWO720996 MGK720995:MGK720996 MQG720995:MQG720996 NAC720995:NAC720996 NJY720995:NJY720996 NTU720995:NTU720996 ODQ720995:ODQ720996 ONM720995:ONM720996 OXI720995:OXI720996 PHE720995:PHE720996 PRA720995:PRA720996 QAW720995:QAW720996 QKS720995:QKS720996 QUO720995:QUO720996 REK720995:REK720996 ROG720995:ROG720996 RYC720995:RYC720996 SHY720995:SHY720996 SRU720995:SRU720996 TBQ720995:TBQ720996 TLM720995:TLM720996 TVI720995:TVI720996 UFE720995:UFE720996 UPA720995:UPA720996 UYW720995:UYW720996 VIS720995:VIS720996 VSO720995:VSO720996 WCK720995:WCK720996 WMG720995:WMG720996 WWC720995:WWC720996 U786531:U786532 JQ786531:JQ786532 TM786531:TM786532 ADI786531:ADI786532 ANE786531:ANE786532 AXA786531:AXA786532 BGW786531:BGW786532 BQS786531:BQS786532 CAO786531:CAO786532 CKK786531:CKK786532 CUG786531:CUG786532 DEC786531:DEC786532 DNY786531:DNY786532 DXU786531:DXU786532 EHQ786531:EHQ786532 ERM786531:ERM786532 FBI786531:FBI786532 FLE786531:FLE786532 FVA786531:FVA786532 GEW786531:GEW786532 GOS786531:GOS786532 GYO786531:GYO786532 HIK786531:HIK786532 HSG786531:HSG786532 ICC786531:ICC786532 ILY786531:ILY786532 IVU786531:IVU786532 JFQ786531:JFQ786532 JPM786531:JPM786532 JZI786531:JZI786532 KJE786531:KJE786532 KTA786531:KTA786532 LCW786531:LCW786532 LMS786531:LMS786532 LWO786531:LWO786532 MGK786531:MGK786532 MQG786531:MQG786532 NAC786531:NAC786532 NJY786531:NJY786532 NTU786531:NTU786532 ODQ786531:ODQ786532 ONM786531:ONM786532 OXI786531:OXI786532 PHE786531:PHE786532 PRA786531:PRA786532 QAW786531:QAW786532 QKS786531:QKS786532 QUO786531:QUO786532 REK786531:REK786532 ROG786531:ROG786532 RYC786531:RYC786532 SHY786531:SHY786532 SRU786531:SRU786532 TBQ786531:TBQ786532 TLM786531:TLM786532 TVI786531:TVI786532 UFE786531:UFE786532 UPA786531:UPA786532 UYW786531:UYW786532 VIS786531:VIS786532 VSO786531:VSO786532 WCK786531:WCK786532 WMG786531:WMG786532 WWC786531:WWC786532 U852067:U852068 JQ852067:JQ852068 TM852067:TM852068 ADI852067:ADI852068 ANE852067:ANE852068 AXA852067:AXA852068 BGW852067:BGW852068 BQS852067:BQS852068 CAO852067:CAO852068 CKK852067:CKK852068 CUG852067:CUG852068 DEC852067:DEC852068 DNY852067:DNY852068 DXU852067:DXU852068 EHQ852067:EHQ852068 ERM852067:ERM852068 FBI852067:FBI852068 FLE852067:FLE852068 FVA852067:FVA852068 GEW852067:GEW852068 GOS852067:GOS852068 GYO852067:GYO852068 HIK852067:HIK852068 HSG852067:HSG852068 ICC852067:ICC852068 ILY852067:ILY852068 IVU852067:IVU852068 JFQ852067:JFQ852068 JPM852067:JPM852068 JZI852067:JZI852068 KJE852067:KJE852068 KTA852067:KTA852068 LCW852067:LCW852068 LMS852067:LMS852068 LWO852067:LWO852068 MGK852067:MGK852068 MQG852067:MQG852068 NAC852067:NAC852068 NJY852067:NJY852068 NTU852067:NTU852068 ODQ852067:ODQ852068 ONM852067:ONM852068 OXI852067:OXI852068 PHE852067:PHE852068 PRA852067:PRA852068 QAW852067:QAW852068 QKS852067:QKS852068 QUO852067:QUO852068 REK852067:REK852068 ROG852067:ROG852068 RYC852067:RYC852068 SHY852067:SHY852068 SRU852067:SRU852068 TBQ852067:TBQ852068 TLM852067:TLM852068 TVI852067:TVI852068 UFE852067:UFE852068 UPA852067:UPA852068 UYW852067:UYW852068 VIS852067:VIS852068 VSO852067:VSO852068 WCK852067:WCK852068 WMG852067:WMG852068 WWC852067:WWC852068 U917603:U917604 JQ917603:JQ917604 TM917603:TM917604 ADI917603:ADI917604 ANE917603:ANE917604 AXA917603:AXA917604 BGW917603:BGW917604 BQS917603:BQS917604 CAO917603:CAO917604 CKK917603:CKK917604 CUG917603:CUG917604 DEC917603:DEC917604 DNY917603:DNY917604 DXU917603:DXU917604 EHQ917603:EHQ917604 ERM917603:ERM917604 FBI917603:FBI917604 FLE917603:FLE917604 FVA917603:FVA917604 GEW917603:GEW917604 GOS917603:GOS917604 GYO917603:GYO917604 HIK917603:HIK917604 HSG917603:HSG917604 ICC917603:ICC917604 ILY917603:ILY917604 IVU917603:IVU917604 JFQ917603:JFQ917604 JPM917603:JPM917604 JZI917603:JZI917604 KJE917603:KJE917604 KTA917603:KTA917604 LCW917603:LCW917604 LMS917603:LMS917604 LWO917603:LWO917604 MGK917603:MGK917604 MQG917603:MQG917604 NAC917603:NAC917604 NJY917603:NJY917604 NTU917603:NTU917604 ODQ917603:ODQ917604 ONM917603:ONM917604 OXI917603:OXI917604 PHE917603:PHE917604 PRA917603:PRA917604 QAW917603:QAW917604 QKS917603:QKS917604 QUO917603:QUO917604 REK917603:REK917604 ROG917603:ROG917604 RYC917603:RYC917604 SHY917603:SHY917604 SRU917603:SRU917604 TBQ917603:TBQ917604 TLM917603:TLM917604 TVI917603:TVI917604 UFE917603:UFE917604 UPA917603:UPA917604 UYW917603:UYW917604 VIS917603:VIS917604 VSO917603:VSO917604 WCK917603:WCK917604 WMG917603:WMG917604 WWC917603:WWC917604 U983139:U983140 JQ983139:JQ983140 TM983139:TM983140 ADI983139:ADI983140 ANE983139:ANE983140 AXA983139:AXA983140 BGW983139:BGW983140 BQS983139:BQS983140 CAO983139:CAO983140 CKK983139:CKK983140 CUG983139:CUG983140 DEC983139:DEC983140 DNY983139:DNY983140 DXU983139:DXU983140 EHQ983139:EHQ983140 ERM983139:ERM983140 FBI983139:FBI983140 FLE983139:FLE983140 FVA983139:FVA983140 GEW983139:GEW983140 GOS983139:GOS983140 GYO983139:GYO983140 HIK983139:HIK983140 HSG983139:HSG983140 ICC983139:ICC983140 ILY983139:ILY983140 IVU983139:IVU983140 JFQ983139:JFQ983140 JPM983139:JPM983140 JZI983139:JZI983140 KJE983139:KJE983140 KTA983139:KTA983140 LCW983139:LCW983140 LMS983139:LMS983140 LWO983139:LWO983140 MGK983139:MGK983140 MQG983139:MQG983140 NAC983139:NAC983140 NJY983139:NJY983140 NTU983139:NTU983140 ODQ983139:ODQ983140 ONM983139:ONM983140 OXI983139:OXI983140 PHE983139:PHE983140 PRA983139:PRA983140 QAW983139:QAW983140 QKS983139:QKS983140 QUO983139:QUO983140 REK983139:REK983140 ROG983139:ROG983140 RYC983139:RYC983140 SHY983139:SHY983140 SRU983139:SRU983140 TBQ983139:TBQ983140 TLM983139:TLM983140 TVI983139:TVI983140 UFE983139:UFE983140 UPA983139:UPA983140 UYW983139:UYW983140 VIS983139:VIS983140 VSO983139:VSO983140 WCK983139:WCK983140 WMG983139:WMG983140 WWC983139:WWC983140 FBC71:FBC77 JB102:JB103 SX102:SX103 ACT102:ACT103 AMP102:AMP103 AWL102:AWL103 BGH102:BGH103 BQD102:BQD103 BZZ102:BZZ103 CJV102:CJV103 CTR102:CTR103 DDN102:DDN103 DNJ102:DNJ103 DXF102:DXF103 EHB102:EHB103 EQX102:EQX103 FAT102:FAT103 FKP102:FKP103 FUL102:FUL103 GEH102:GEH103 GOD102:GOD103 GXZ102:GXZ103 HHV102:HHV103 HRR102:HRR103 IBN102:IBN103 ILJ102:ILJ103 IVF102:IVF103 JFB102:JFB103 JOX102:JOX103 JYT102:JYT103 KIP102:KIP103 KSL102:KSL103 LCH102:LCH103 LMD102:LMD103 LVZ102:LVZ103 MFV102:MFV103 MPR102:MPR103 MZN102:MZN103 NJJ102:NJJ103 NTF102:NTF103 ODB102:ODB103 OMX102:OMX103 OWT102:OWT103 PGP102:PGP103 PQL102:PQL103 QAH102:QAH103 QKD102:QKD103 QTZ102:QTZ103 RDV102:RDV103 RNR102:RNR103 RXN102:RXN103 SHJ102:SHJ103 SRF102:SRF103 TBB102:TBB103 TKX102:TKX103 TUT102:TUT103 UEP102:UEP103 UOL102:UOL103 UYH102:UYH103 VID102:VID103 VRZ102:VRZ103 WBV102:WBV103 WLR102:WLR103 WVN102:WVN103 F65637:F65638 JB65637:JB65638 SX65637:SX65638 ACT65637:ACT65638 AMP65637:AMP65638 AWL65637:AWL65638 BGH65637:BGH65638 BQD65637:BQD65638 BZZ65637:BZZ65638 CJV65637:CJV65638 CTR65637:CTR65638 DDN65637:DDN65638 DNJ65637:DNJ65638 DXF65637:DXF65638 EHB65637:EHB65638 EQX65637:EQX65638 FAT65637:FAT65638 FKP65637:FKP65638 FUL65637:FUL65638 GEH65637:GEH65638 GOD65637:GOD65638 GXZ65637:GXZ65638 HHV65637:HHV65638 HRR65637:HRR65638 IBN65637:IBN65638 ILJ65637:ILJ65638 IVF65637:IVF65638 JFB65637:JFB65638 JOX65637:JOX65638 JYT65637:JYT65638 KIP65637:KIP65638 KSL65637:KSL65638 LCH65637:LCH65638 LMD65637:LMD65638 LVZ65637:LVZ65638 MFV65637:MFV65638 MPR65637:MPR65638 MZN65637:MZN65638 NJJ65637:NJJ65638 NTF65637:NTF65638 ODB65637:ODB65638 OMX65637:OMX65638 OWT65637:OWT65638 PGP65637:PGP65638 PQL65637:PQL65638 QAH65637:QAH65638 QKD65637:QKD65638 QTZ65637:QTZ65638 RDV65637:RDV65638 RNR65637:RNR65638 RXN65637:RXN65638 SHJ65637:SHJ65638 SRF65637:SRF65638 TBB65637:TBB65638 TKX65637:TKX65638 TUT65637:TUT65638 UEP65637:UEP65638 UOL65637:UOL65638 UYH65637:UYH65638 VID65637:VID65638 VRZ65637:VRZ65638 WBV65637:WBV65638 WLR65637:WLR65638 WVN65637:WVN65638 F131173:F131174 JB131173:JB131174 SX131173:SX131174 ACT131173:ACT131174 AMP131173:AMP131174 AWL131173:AWL131174 BGH131173:BGH131174 BQD131173:BQD131174 BZZ131173:BZZ131174 CJV131173:CJV131174 CTR131173:CTR131174 DDN131173:DDN131174 DNJ131173:DNJ131174 DXF131173:DXF131174 EHB131173:EHB131174 EQX131173:EQX131174 FAT131173:FAT131174 FKP131173:FKP131174 FUL131173:FUL131174 GEH131173:GEH131174 GOD131173:GOD131174 GXZ131173:GXZ131174 HHV131173:HHV131174 HRR131173:HRR131174 IBN131173:IBN131174 ILJ131173:ILJ131174 IVF131173:IVF131174 JFB131173:JFB131174 JOX131173:JOX131174 JYT131173:JYT131174 KIP131173:KIP131174 KSL131173:KSL131174 LCH131173:LCH131174 LMD131173:LMD131174 LVZ131173:LVZ131174 MFV131173:MFV131174 MPR131173:MPR131174 MZN131173:MZN131174 NJJ131173:NJJ131174 NTF131173:NTF131174 ODB131173:ODB131174 OMX131173:OMX131174 OWT131173:OWT131174 PGP131173:PGP131174 PQL131173:PQL131174 QAH131173:QAH131174 QKD131173:QKD131174 QTZ131173:QTZ131174 RDV131173:RDV131174 RNR131173:RNR131174 RXN131173:RXN131174 SHJ131173:SHJ131174 SRF131173:SRF131174 TBB131173:TBB131174 TKX131173:TKX131174 TUT131173:TUT131174 UEP131173:UEP131174 UOL131173:UOL131174 UYH131173:UYH131174 VID131173:VID131174 VRZ131173:VRZ131174 WBV131173:WBV131174 WLR131173:WLR131174 WVN131173:WVN131174 F196709:F196710 JB196709:JB196710 SX196709:SX196710 ACT196709:ACT196710 AMP196709:AMP196710 AWL196709:AWL196710 BGH196709:BGH196710 BQD196709:BQD196710 BZZ196709:BZZ196710 CJV196709:CJV196710 CTR196709:CTR196710 DDN196709:DDN196710 DNJ196709:DNJ196710 DXF196709:DXF196710 EHB196709:EHB196710 EQX196709:EQX196710 FAT196709:FAT196710 FKP196709:FKP196710 FUL196709:FUL196710 GEH196709:GEH196710 GOD196709:GOD196710 GXZ196709:GXZ196710 HHV196709:HHV196710 HRR196709:HRR196710 IBN196709:IBN196710 ILJ196709:ILJ196710 IVF196709:IVF196710 JFB196709:JFB196710 JOX196709:JOX196710 JYT196709:JYT196710 KIP196709:KIP196710 KSL196709:KSL196710 LCH196709:LCH196710 LMD196709:LMD196710 LVZ196709:LVZ196710 MFV196709:MFV196710 MPR196709:MPR196710 MZN196709:MZN196710 NJJ196709:NJJ196710 NTF196709:NTF196710 ODB196709:ODB196710 OMX196709:OMX196710 OWT196709:OWT196710 PGP196709:PGP196710 PQL196709:PQL196710 QAH196709:QAH196710 QKD196709:QKD196710 QTZ196709:QTZ196710 RDV196709:RDV196710 RNR196709:RNR196710 RXN196709:RXN196710 SHJ196709:SHJ196710 SRF196709:SRF196710 TBB196709:TBB196710 TKX196709:TKX196710 TUT196709:TUT196710 UEP196709:UEP196710 UOL196709:UOL196710 UYH196709:UYH196710 VID196709:VID196710 VRZ196709:VRZ196710 WBV196709:WBV196710 WLR196709:WLR196710 WVN196709:WVN196710 F262245:F262246 JB262245:JB262246 SX262245:SX262246 ACT262245:ACT262246 AMP262245:AMP262246 AWL262245:AWL262246 BGH262245:BGH262246 BQD262245:BQD262246 BZZ262245:BZZ262246 CJV262245:CJV262246 CTR262245:CTR262246 DDN262245:DDN262246 DNJ262245:DNJ262246 DXF262245:DXF262246 EHB262245:EHB262246 EQX262245:EQX262246 FAT262245:FAT262246 FKP262245:FKP262246 FUL262245:FUL262246 GEH262245:GEH262246 GOD262245:GOD262246 GXZ262245:GXZ262246 HHV262245:HHV262246 HRR262245:HRR262246 IBN262245:IBN262246 ILJ262245:ILJ262246 IVF262245:IVF262246 JFB262245:JFB262246 JOX262245:JOX262246 JYT262245:JYT262246 KIP262245:KIP262246 KSL262245:KSL262246 LCH262245:LCH262246 LMD262245:LMD262246 LVZ262245:LVZ262246 MFV262245:MFV262246 MPR262245:MPR262246 MZN262245:MZN262246 NJJ262245:NJJ262246 NTF262245:NTF262246 ODB262245:ODB262246 OMX262245:OMX262246 OWT262245:OWT262246 PGP262245:PGP262246 PQL262245:PQL262246 QAH262245:QAH262246 QKD262245:QKD262246 QTZ262245:QTZ262246 RDV262245:RDV262246 RNR262245:RNR262246 RXN262245:RXN262246 SHJ262245:SHJ262246 SRF262245:SRF262246 TBB262245:TBB262246 TKX262245:TKX262246 TUT262245:TUT262246 UEP262245:UEP262246 UOL262245:UOL262246 UYH262245:UYH262246 VID262245:VID262246 VRZ262245:VRZ262246 WBV262245:WBV262246 WLR262245:WLR262246 WVN262245:WVN262246 F327781:F327782 JB327781:JB327782 SX327781:SX327782 ACT327781:ACT327782 AMP327781:AMP327782 AWL327781:AWL327782 BGH327781:BGH327782 BQD327781:BQD327782 BZZ327781:BZZ327782 CJV327781:CJV327782 CTR327781:CTR327782 DDN327781:DDN327782 DNJ327781:DNJ327782 DXF327781:DXF327782 EHB327781:EHB327782 EQX327781:EQX327782 FAT327781:FAT327782 FKP327781:FKP327782 FUL327781:FUL327782 GEH327781:GEH327782 GOD327781:GOD327782 GXZ327781:GXZ327782 HHV327781:HHV327782 HRR327781:HRR327782 IBN327781:IBN327782 ILJ327781:ILJ327782 IVF327781:IVF327782 JFB327781:JFB327782 JOX327781:JOX327782 JYT327781:JYT327782 KIP327781:KIP327782 KSL327781:KSL327782 LCH327781:LCH327782 LMD327781:LMD327782 LVZ327781:LVZ327782 MFV327781:MFV327782 MPR327781:MPR327782 MZN327781:MZN327782 NJJ327781:NJJ327782 NTF327781:NTF327782 ODB327781:ODB327782 OMX327781:OMX327782 OWT327781:OWT327782 PGP327781:PGP327782 PQL327781:PQL327782 QAH327781:QAH327782 QKD327781:QKD327782 QTZ327781:QTZ327782 RDV327781:RDV327782 RNR327781:RNR327782 RXN327781:RXN327782 SHJ327781:SHJ327782 SRF327781:SRF327782 TBB327781:TBB327782 TKX327781:TKX327782 TUT327781:TUT327782 UEP327781:UEP327782 UOL327781:UOL327782 UYH327781:UYH327782 VID327781:VID327782 VRZ327781:VRZ327782 WBV327781:WBV327782 WLR327781:WLR327782 WVN327781:WVN327782 F393317:F393318 JB393317:JB393318 SX393317:SX393318 ACT393317:ACT393318 AMP393317:AMP393318 AWL393317:AWL393318 BGH393317:BGH393318 BQD393317:BQD393318 BZZ393317:BZZ393318 CJV393317:CJV393318 CTR393317:CTR393318 DDN393317:DDN393318 DNJ393317:DNJ393318 DXF393317:DXF393318 EHB393317:EHB393318 EQX393317:EQX393318 FAT393317:FAT393318 FKP393317:FKP393318 FUL393317:FUL393318 GEH393317:GEH393318 GOD393317:GOD393318 GXZ393317:GXZ393318 HHV393317:HHV393318 HRR393317:HRR393318 IBN393317:IBN393318 ILJ393317:ILJ393318 IVF393317:IVF393318 JFB393317:JFB393318 JOX393317:JOX393318 JYT393317:JYT393318 KIP393317:KIP393318 KSL393317:KSL393318 LCH393317:LCH393318 LMD393317:LMD393318 LVZ393317:LVZ393318 MFV393317:MFV393318 MPR393317:MPR393318 MZN393317:MZN393318 NJJ393317:NJJ393318 NTF393317:NTF393318 ODB393317:ODB393318 OMX393317:OMX393318 OWT393317:OWT393318 PGP393317:PGP393318 PQL393317:PQL393318 QAH393317:QAH393318 QKD393317:QKD393318 QTZ393317:QTZ393318 RDV393317:RDV393318 RNR393317:RNR393318 RXN393317:RXN393318 SHJ393317:SHJ393318 SRF393317:SRF393318 TBB393317:TBB393318 TKX393317:TKX393318 TUT393317:TUT393318 UEP393317:UEP393318 UOL393317:UOL393318 UYH393317:UYH393318 VID393317:VID393318 VRZ393317:VRZ393318 WBV393317:WBV393318 WLR393317:WLR393318 WVN393317:WVN393318 F458853:F458854 JB458853:JB458854 SX458853:SX458854 ACT458853:ACT458854 AMP458853:AMP458854 AWL458853:AWL458854 BGH458853:BGH458854 BQD458853:BQD458854 BZZ458853:BZZ458854 CJV458853:CJV458854 CTR458853:CTR458854 DDN458853:DDN458854 DNJ458853:DNJ458854 DXF458853:DXF458854 EHB458853:EHB458854 EQX458853:EQX458854 FAT458853:FAT458854 FKP458853:FKP458854 FUL458853:FUL458854 GEH458853:GEH458854 GOD458853:GOD458854 GXZ458853:GXZ458854 HHV458853:HHV458854 HRR458853:HRR458854 IBN458853:IBN458854 ILJ458853:ILJ458854 IVF458853:IVF458854 JFB458853:JFB458854 JOX458853:JOX458854 JYT458853:JYT458854 KIP458853:KIP458854 KSL458853:KSL458854 LCH458853:LCH458854 LMD458853:LMD458854 LVZ458853:LVZ458854 MFV458853:MFV458854 MPR458853:MPR458854 MZN458853:MZN458854 NJJ458853:NJJ458854 NTF458853:NTF458854 ODB458853:ODB458854 OMX458853:OMX458854 OWT458853:OWT458854 PGP458853:PGP458854 PQL458853:PQL458854 QAH458853:QAH458854 QKD458853:QKD458854 QTZ458853:QTZ458854 RDV458853:RDV458854 RNR458853:RNR458854 RXN458853:RXN458854 SHJ458853:SHJ458854 SRF458853:SRF458854 TBB458853:TBB458854 TKX458853:TKX458854 TUT458853:TUT458854 UEP458853:UEP458854 UOL458853:UOL458854 UYH458853:UYH458854 VID458853:VID458854 VRZ458853:VRZ458854 WBV458853:WBV458854 WLR458853:WLR458854 WVN458853:WVN458854 F524389:F524390 JB524389:JB524390 SX524389:SX524390 ACT524389:ACT524390 AMP524389:AMP524390 AWL524389:AWL524390 BGH524389:BGH524390 BQD524389:BQD524390 BZZ524389:BZZ524390 CJV524389:CJV524390 CTR524389:CTR524390 DDN524389:DDN524390 DNJ524389:DNJ524390 DXF524389:DXF524390 EHB524389:EHB524390 EQX524389:EQX524390 FAT524389:FAT524390 FKP524389:FKP524390 FUL524389:FUL524390 GEH524389:GEH524390 GOD524389:GOD524390 GXZ524389:GXZ524390 HHV524389:HHV524390 HRR524389:HRR524390 IBN524389:IBN524390 ILJ524389:ILJ524390 IVF524389:IVF524390 JFB524389:JFB524390 JOX524389:JOX524390 JYT524389:JYT524390 KIP524389:KIP524390 KSL524389:KSL524390 LCH524389:LCH524390 LMD524389:LMD524390 LVZ524389:LVZ524390 MFV524389:MFV524390 MPR524389:MPR524390 MZN524389:MZN524390 NJJ524389:NJJ524390 NTF524389:NTF524390 ODB524389:ODB524390 OMX524389:OMX524390 OWT524389:OWT524390 PGP524389:PGP524390 PQL524389:PQL524390 QAH524389:QAH524390 QKD524389:QKD524390 QTZ524389:QTZ524390 RDV524389:RDV524390 RNR524389:RNR524390 RXN524389:RXN524390 SHJ524389:SHJ524390 SRF524389:SRF524390 TBB524389:TBB524390 TKX524389:TKX524390 TUT524389:TUT524390 UEP524389:UEP524390 UOL524389:UOL524390 UYH524389:UYH524390 VID524389:VID524390 VRZ524389:VRZ524390 WBV524389:WBV524390 WLR524389:WLR524390 WVN524389:WVN524390 F589925:F589926 JB589925:JB589926 SX589925:SX589926 ACT589925:ACT589926 AMP589925:AMP589926 AWL589925:AWL589926 BGH589925:BGH589926 BQD589925:BQD589926 BZZ589925:BZZ589926 CJV589925:CJV589926 CTR589925:CTR589926 DDN589925:DDN589926 DNJ589925:DNJ589926 DXF589925:DXF589926 EHB589925:EHB589926 EQX589925:EQX589926 FAT589925:FAT589926 FKP589925:FKP589926 FUL589925:FUL589926 GEH589925:GEH589926 GOD589925:GOD589926 GXZ589925:GXZ589926 HHV589925:HHV589926 HRR589925:HRR589926 IBN589925:IBN589926 ILJ589925:ILJ589926 IVF589925:IVF589926 JFB589925:JFB589926 JOX589925:JOX589926 JYT589925:JYT589926 KIP589925:KIP589926 KSL589925:KSL589926 LCH589925:LCH589926 LMD589925:LMD589926 LVZ589925:LVZ589926 MFV589925:MFV589926 MPR589925:MPR589926 MZN589925:MZN589926 NJJ589925:NJJ589926 NTF589925:NTF589926 ODB589925:ODB589926 OMX589925:OMX589926 OWT589925:OWT589926 PGP589925:PGP589926 PQL589925:PQL589926 QAH589925:QAH589926 QKD589925:QKD589926 QTZ589925:QTZ589926 RDV589925:RDV589926 RNR589925:RNR589926 RXN589925:RXN589926 SHJ589925:SHJ589926 SRF589925:SRF589926 TBB589925:TBB589926 TKX589925:TKX589926 TUT589925:TUT589926 UEP589925:UEP589926 UOL589925:UOL589926 UYH589925:UYH589926 VID589925:VID589926 VRZ589925:VRZ589926 WBV589925:WBV589926 WLR589925:WLR589926 WVN589925:WVN589926 F655461:F655462 JB655461:JB655462 SX655461:SX655462 ACT655461:ACT655462 AMP655461:AMP655462 AWL655461:AWL655462 BGH655461:BGH655462 BQD655461:BQD655462 BZZ655461:BZZ655462 CJV655461:CJV655462 CTR655461:CTR655462 DDN655461:DDN655462 DNJ655461:DNJ655462 DXF655461:DXF655462 EHB655461:EHB655462 EQX655461:EQX655462 FAT655461:FAT655462 FKP655461:FKP655462 FUL655461:FUL655462 GEH655461:GEH655462 GOD655461:GOD655462 GXZ655461:GXZ655462 HHV655461:HHV655462 HRR655461:HRR655462 IBN655461:IBN655462 ILJ655461:ILJ655462 IVF655461:IVF655462 JFB655461:JFB655462 JOX655461:JOX655462 JYT655461:JYT655462 KIP655461:KIP655462 KSL655461:KSL655462 LCH655461:LCH655462 LMD655461:LMD655462 LVZ655461:LVZ655462 MFV655461:MFV655462 MPR655461:MPR655462 MZN655461:MZN655462 NJJ655461:NJJ655462 NTF655461:NTF655462 ODB655461:ODB655462 OMX655461:OMX655462 OWT655461:OWT655462 PGP655461:PGP655462 PQL655461:PQL655462 QAH655461:QAH655462 QKD655461:QKD655462 QTZ655461:QTZ655462 RDV655461:RDV655462 RNR655461:RNR655462 RXN655461:RXN655462 SHJ655461:SHJ655462 SRF655461:SRF655462 TBB655461:TBB655462 TKX655461:TKX655462 TUT655461:TUT655462 UEP655461:UEP655462 UOL655461:UOL655462 UYH655461:UYH655462 VID655461:VID655462 VRZ655461:VRZ655462 WBV655461:WBV655462 WLR655461:WLR655462 WVN655461:WVN655462 F720997:F720998 JB720997:JB720998 SX720997:SX720998 ACT720997:ACT720998 AMP720997:AMP720998 AWL720997:AWL720998 BGH720997:BGH720998 BQD720997:BQD720998 BZZ720997:BZZ720998 CJV720997:CJV720998 CTR720997:CTR720998 DDN720997:DDN720998 DNJ720997:DNJ720998 DXF720997:DXF720998 EHB720997:EHB720998 EQX720997:EQX720998 FAT720997:FAT720998 FKP720997:FKP720998 FUL720997:FUL720998 GEH720997:GEH720998 GOD720997:GOD720998 GXZ720997:GXZ720998 HHV720997:HHV720998 HRR720997:HRR720998 IBN720997:IBN720998 ILJ720997:ILJ720998 IVF720997:IVF720998 JFB720997:JFB720998 JOX720997:JOX720998 JYT720997:JYT720998 KIP720997:KIP720998 KSL720997:KSL720998 LCH720997:LCH720998 LMD720997:LMD720998 LVZ720997:LVZ720998 MFV720997:MFV720998 MPR720997:MPR720998 MZN720997:MZN720998 NJJ720997:NJJ720998 NTF720997:NTF720998 ODB720997:ODB720998 OMX720997:OMX720998 OWT720997:OWT720998 PGP720997:PGP720998 PQL720997:PQL720998 QAH720997:QAH720998 QKD720997:QKD720998 QTZ720997:QTZ720998 RDV720997:RDV720998 RNR720997:RNR720998 RXN720997:RXN720998 SHJ720997:SHJ720998 SRF720997:SRF720998 TBB720997:TBB720998 TKX720997:TKX720998 TUT720997:TUT720998 UEP720997:UEP720998 UOL720997:UOL720998 UYH720997:UYH720998 VID720997:VID720998 VRZ720997:VRZ720998 WBV720997:WBV720998 WLR720997:WLR720998 WVN720997:WVN720998 F786533:F786534 JB786533:JB786534 SX786533:SX786534 ACT786533:ACT786534 AMP786533:AMP786534 AWL786533:AWL786534 BGH786533:BGH786534 BQD786533:BQD786534 BZZ786533:BZZ786534 CJV786533:CJV786534 CTR786533:CTR786534 DDN786533:DDN786534 DNJ786533:DNJ786534 DXF786533:DXF786534 EHB786533:EHB786534 EQX786533:EQX786534 FAT786533:FAT786534 FKP786533:FKP786534 FUL786533:FUL786534 GEH786533:GEH786534 GOD786533:GOD786534 GXZ786533:GXZ786534 HHV786533:HHV786534 HRR786533:HRR786534 IBN786533:IBN786534 ILJ786533:ILJ786534 IVF786533:IVF786534 JFB786533:JFB786534 JOX786533:JOX786534 JYT786533:JYT786534 KIP786533:KIP786534 KSL786533:KSL786534 LCH786533:LCH786534 LMD786533:LMD786534 LVZ786533:LVZ786534 MFV786533:MFV786534 MPR786533:MPR786534 MZN786533:MZN786534 NJJ786533:NJJ786534 NTF786533:NTF786534 ODB786533:ODB786534 OMX786533:OMX786534 OWT786533:OWT786534 PGP786533:PGP786534 PQL786533:PQL786534 QAH786533:QAH786534 QKD786533:QKD786534 QTZ786533:QTZ786534 RDV786533:RDV786534 RNR786533:RNR786534 RXN786533:RXN786534 SHJ786533:SHJ786534 SRF786533:SRF786534 TBB786533:TBB786534 TKX786533:TKX786534 TUT786533:TUT786534 UEP786533:UEP786534 UOL786533:UOL786534 UYH786533:UYH786534 VID786533:VID786534 VRZ786533:VRZ786534 WBV786533:WBV786534 WLR786533:WLR786534 WVN786533:WVN786534 F852069:F852070 JB852069:JB852070 SX852069:SX852070 ACT852069:ACT852070 AMP852069:AMP852070 AWL852069:AWL852070 BGH852069:BGH852070 BQD852069:BQD852070 BZZ852069:BZZ852070 CJV852069:CJV852070 CTR852069:CTR852070 DDN852069:DDN852070 DNJ852069:DNJ852070 DXF852069:DXF852070 EHB852069:EHB852070 EQX852069:EQX852070 FAT852069:FAT852070 FKP852069:FKP852070 FUL852069:FUL852070 GEH852069:GEH852070 GOD852069:GOD852070 GXZ852069:GXZ852070 HHV852069:HHV852070 HRR852069:HRR852070 IBN852069:IBN852070 ILJ852069:ILJ852070 IVF852069:IVF852070 JFB852069:JFB852070 JOX852069:JOX852070 JYT852069:JYT852070 KIP852069:KIP852070 KSL852069:KSL852070 LCH852069:LCH852070 LMD852069:LMD852070 LVZ852069:LVZ852070 MFV852069:MFV852070 MPR852069:MPR852070 MZN852069:MZN852070 NJJ852069:NJJ852070 NTF852069:NTF852070 ODB852069:ODB852070 OMX852069:OMX852070 OWT852069:OWT852070 PGP852069:PGP852070 PQL852069:PQL852070 QAH852069:QAH852070 QKD852069:QKD852070 QTZ852069:QTZ852070 RDV852069:RDV852070 RNR852069:RNR852070 RXN852069:RXN852070 SHJ852069:SHJ852070 SRF852069:SRF852070 TBB852069:TBB852070 TKX852069:TKX852070 TUT852069:TUT852070 UEP852069:UEP852070 UOL852069:UOL852070 UYH852069:UYH852070 VID852069:VID852070 VRZ852069:VRZ852070 WBV852069:WBV852070 WLR852069:WLR852070 WVN852069:WVN852070 F917605:F917606 JB917605:JB917606 SX917605:SX917606 ACT917605:ACT917606 AMP917605:AMP917606 AWL917605:AWL917606 BGH917605:BGH917606 BQD917605:BQD917606 BZZ917605:BZZ917606 CJV917605:CJV917606 CTR917605:CTR917606 DDN917605:DDN917606 DNJ917605:DNJ917606 DXF917605:DXF917606 EHB917605:EHB917606 EQX917605:EQX917606 FAT917605:FAT917606 FKP917605:FKP917606 FUL917605:FUL917606 GEH917605:GEH917606 GOD917605:GOD917606 GXZ917605:GXZ917606 HHV917605:HHV917606 HRR917605:HRR917606 IBN917605:IBN917606 ILJ917605:ILJ917606 IVF917605:IVF917606 JFB917605:JFB917606 JOX917605:JOX917606 JYT917605:JYT917606 KIP917605:KIP917606 KSL917605:KSL917606 LCH917605:LCH917606 LMD917605:LMD917606 LVZ917605:LVZ917606 MFV917605:MFV917606 MPR917605:MPR917606 MZN917605:MZN917606 NJJ917605:NJJ917606 NTF917605:NTF917606 ODB917605:ODB917606 OMX917605:OMX917606 OWT917605:OWT917606 PGP917605:PGP917606 PQL917605:PQL917606 QAH917605:QAH917606 QKD917605:QKD917606 QTZ917605:QTZ917606 RDV917605:RDV917606 RNR917605:RNR917606 RXN917605:RXN917606 SHJ917605:SHJ917606 SRF917605:SRF917606 TBB917605:TBB917606 TKX917605:TKX917606 TUT917605:TUT917606 UEP917605:UEP917606 UOL917605:UOL917606 UYH917605:UYH917606 VID917605:VID917606 VRZ917605:VRZ917606 WBV917605:WBV917606 WLR917605:WLR917606 WVN917605:WVN917606 F983141:F983142 JB983141:JB983142 SX983141:SX983142 ACT983141:ACT983142 AMP983141:AMP983142 AWL983141:AWL983142 BGH983141:BGH983142 BQD983141:BQD983142 BZZ983141:BZZ983142 CJV983141:CJV983142 CTR983141:CTR983142 DDN983141:DDN983142 DNJ983141:DNJ983142 DXF983141:DXF983142 EHB983141:EHB983142 EQX983141:EQX983142 FAT983141:FAT983142 FKP983141:FKP983142 FUL983141:FUL983142 GEH983141:GEH983142 GOD983141:GOD983142 GXZ983141:GXZ983142 HHV983141:HHV983142 HRR983141:HRR983142 IBN983141:IBN983142 ILJ983141:ILJ983142 IVF983141:IVF983142 JFB983141:JFB983142 JOX983141:JOX983142 JYT983141:JYT983142 KIP983141:KIP983142 KSL983141:KSL983142 LCH983141:LCH983142 LMD983141:LMD983142 LVZ983141:LVZ983142 MFV983141:MFV983142 MPR983141:MPR983142 MZN983141:MZN983142 NJJ983141:NJJ983142 NTF983141:NTF983142 ODB983141:ODB983142 OMX983141:OMX983142 OWT983141:OWT983142 PGP983141:PGP983142 PQL983141:PQL983142 QAH983141:QAH983142 QKD983141:QKD983142 QTZ983141:QTZ983142 RDV983141:RDV983142 RNR983141:RNR983142 RXN983141:RXN983142 SHJ983141:SHJ983142 SRF983141:SRF983142 TBB983141:TBB983142 TKX983141:TKX983142 TUT983141:TUT983142 UEP983141:UEP983142 UOL983141:UOL983142 UYH983141:UYH983142 VID983141:VID983142 VRZ983141:VRZ983142 WBV983141:WBV983142 WLR983141:WLR983142 WVN983141:WVN983142 ERG71:ERG77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L65637 JH65637 TD65637 ACZ65637 AMV65637 AWR65637 BGN65637 BQJ65637 CAF65637 CKB65637 CTX65637 DDT65637 DNP65637 DXL65637 EHH65637 ERD65637 FAZ65637 FKV65637 FUR65637 GEN65637 GOJ65637 GYF65637 HIB65637 HRX65637 IBT65637 ILP65637 IVL65637 JFH65637 JPD65637 JYZ65637 KIV65637 KSR65637 LCN65637 LMJ65637 LWF65637 MGB65637 MPX65637 MZT65637 NJP65637 NTL65637 ODH65637 OND65637 OWZ65637 PGV65637 PQR65637 QAN65637 QKJ65637 QUF65637 REB65637 RNX65637 RXT65637 SHP65637 SRL65637 TBH65637 TLD65637 TUZ65637 UEV65637 UOR65637 UYN65637 VIJ65637 VSF65637 WCB65637 WLX65637 WVT65637 L131173 JH131173 TD131173 ACZ131173 AMV131173 AWR131173 BGN131173 BQJ131173 CAF131173 CKB131173 CTX131173 DDT131173 DNP131173 DXL131173 EHH131173 ERD131173 FAZ131173 FKV131173 FUR131173 GEN131173 GOJ131173 GYF131173 HIB131173 HRX131173 IBT131173 ILP131173 IVL131173 JFH131173 JPD131173 JYZ131173 KIV131173 KSR131173 LCN131173 LMJ131173 LWF131173 MGB131173 MPX131173 MZT131173 NJP131173 NTL131173 ODH131173 OND131173 OWZ131173 PGV131173 PQR131173 QAN131173 QKJ131173 QUF131173 REB131173 RNX131173 RXT131173 SHP131173 SRL131173 TBH131173 TLD131173 TUZ131173 UEV131173 UOR131173 UYN131173 VIJ131173 VSF131173 WCB131173 WLX131173 WVT131173 L196709 JH196709 TD196709 ACZ196709 AMV196709 AWR196709 BGN196709 BQJ196709 CAF196709 CKB196709 CTX196709 DDT196709 DNP196709 DXL196709 EHH196709 ERD196709 FAZ196709 FKV196709 FUR196709 GEN196709 GOJ196709 GYF196709 HIB196709 HRX196709 IBT196709 ILP196709 IVL196709 JFH196709 JPD196709 JYZ196709 KIV196709 KSR196709 LCN196709 LMJ196709 LWF196709 MGB196709 MPX196709 MZT196709 NJP196709 NTL196709 ODH196709 OND196709 OWZ196709 PGV196709 PQR196709 QAN196709 QKJ196709 QUF196709 REB196709 RNX196709 RXT196709 SHP196709 SRL196709 TBH196709 TLD196709 TUZ196709 UEV196709 UOR196709 UYN196709 VIJ196709 VSF196709 WCB196709 WLX196709 WVT196709 L262245 JH262245 TD262245 ACZ262245 AMV262245 AWR262245 BGN262245 BQJ262245 CAF262245 CKB262245 CTX262245 DDT262245 DNP262245 DXL262245 EHH262245 ERD262245 FAZ262245 FKV262245 FUR262245 GEN262245 GOJ262245 GYF262245 HIB262245 HRX262245 IBT262245 ILP262245 IVL262245 JFH262245 JPD262245 JYZ262245 KIV262245 KSR262245 LCN262245 LMJ262245 LWF262245 MGB262245 MPX262245 MZT262245 NJP262245 NTL262245 ODH262245 OND262245 OWZ262245 PGV262245 PQR262245 QAN262245 QKJ262245 QUF262245 REB262245 RNX262245 RXT262245 SHP262245 SRL262245 TBH262245 TLD262245 TUZ262245 UEV262245 UOR262245 UYN262245 VIJ262245 VSF262245 WCB262245 WLX262245 WVT262245 L327781 JH327781 TD327781 ACZ327781 AMV327781 AWR327781 BGN327781 BQJ327781 CAF327781 CKB327781 CTX327781 DDT327781 DNP327781 DXL327781 EHH327781 ERD327781 FAZ327781 FKV327781 FUR327781 GEN327781 GOJ327781 GYF327781 HIB327781 HRX327781 IBT327781 ILP327781 IVL327781 JFH327781 JPD327781 JYZ327781 KIV327781 KSR327781 LCN327781 LMJ327781 LWF327781 MGB327781 MPX327781 MZT327781 NJP327781 NTL327781 ODH327781 OND327781 OWZ327781 PGV327781 PQR327781 QAN327781 QKJ327781 QUF327781 REB327781 RNX327781 RXT327781 SHP327781 SRL327781 TBH327781 TLD327781 TUZ327781 UEV327781 UOR327781 UYN327781 VIJ327781 VSF327781 WCB327781 WLX327781 WVT327781 L393317 JH393317 TD393317 ACZ393317 AMV393317 AWR393317 BGN393317 BQJ393317 CAF393317 CKB393317 CTX393317 DDT393317 DNP393317 DXL393317 EHH393317 ERD393317 FAZ393317 FKV393317 FUR393317 GEN393317 GOJ393317 GYF393317 HIB393317 HRX393317 IBT393317 ILP393317 IVL393317 JFH393317 JPD393317 JYZ393317 KIV393317 KSR393317 LCN393317 LMJ393317 LWF393317 MGB393317 MPX393317 MZT393317 NJP393317 NTL393317 ODH393317 OND393317 OWZ393317 PGV393317 PQR393317 QAN393317 QKJ393317 QUF393317 REB393317 RNX393317 RXT393317 SHP393317 SRL393317 TBH393317 TLD393317 TUZ393317 UEV393317 UOR393317 UYN393317 VIJ393317 VSF393317 WCB393317 WLX393317 WVT393317 L458853 JH458853 TD458853 ACZ458853 AMV458853 AWR458853 BGN458853 BQJ458853 CAF458853 CKB458853 CTX458853 DDT458853 DNP458853 DXL458853 EHH458853 ERD458853 FAZ458853 FKV458853 FUR458853 GEN458853 GOJ458853 GYF458853 HIB458853 HRX458853 IBT458853 ILP458853 IVL458853 JFH458853 JPD458853 JYZ458853 KIV458853 KSR458853 LCN458853 LMJ458853 LWF458853 MGB458853 MPX458853 MZT458853 NJP458853 NTL458853 ODH458853 OND458853 OWZ458853 PGV458853 PQR458853 QAN458853 QKJ458853 QUF458853 REB458853 RNX458853 RXT458853 SHP458853 SRL458853 TBH458853 TLD458853 TUZ458853 UEV458853 UOR458853 UYN458853 VIJ458853 VSF458853 WCB458853 WLX458853 WVT458853 L524389 JH524389 TD524389 ACZ524389 AMV524389 AWR524389 BGN524389 BQJ524389 CAF524389 CKB524389 CTX524389 DDT524389 DNP524389 DXL524389 EHH524389 ERD524389 FAZ524389 FKV524389 FUR524389 GEN524389 GOJ524389 GYF524389 HIB524389 HRX524389 IBT524389 ILP524389 IVL524389 JFH524389 JPD524389 JYZ524389 KIV524389 KSR524389 LCN524389 LMJ524389 LWF524389 MGB524389 MPX524389 MZT524389 NJP524389 NTL524389 ODH524389 OND524389 OWZ524389 PGV524389 PQR524389 QAN524389 QKJ524389 QUF524389 REB524389 RNX524389 RXT524389 SHP524389 SRL524389 TBH524389 TLD524389 TUZ524389 UEV524389 UOR524389 UYN524389 VIJ524389 VSF524389 WCB524389 WLX524389 WVT524389 L589925 JH589925 TD589925 ACZ589925 AMV589925 AWR589925 BGN589925 BQJ589925 CAF589925 CKB589925 CTX589925 DDT589925 DNP589925 DXL589925 EHH589925 ERD589925 FAZ589925 FKV589925 FUR589925 GEN589925 GOJ589925 GYF589925 HIB589925 HRX589925 IBT589925 ILP589925 IVL589925 JFH589925 JPD589925 JYZ589925 KIV589925 KSR589925 LCN589925 LMJ589925 LWF589925 MGB589925 MPX589925 MZT589925 NJP589925 NTL589925 ODH589925 OND589925 OWZ589925 PGV589925 PQR589925 QAN589925 QKJ589925 QUF589925 REB589925 RNX589925 RXT589925 SHP589925 SRL589925 TBH589925 TLD589925 TUZ589925 UEV589925 UOR589925 UYN589925 VIJ589925 VSF589925 WCB589925 WLX589925 WVT589925 L655461 JH655461 TD655461 ACZ655461 AMV655461 AWR655461 BGN655461 BQJ655461 CAF655461 CKB655461 CTX655461 DDT655461 DNP655461 DXL655461 EHH655461 ERD655461 FAZ655461 FKV655461 FUR655461 GEN655461 GOJ655461 GYF655461 HIB655461 HRX655461 IBT655461 ILP655461 IVL655461 JFH655461 JPD655461 JYZ655461 KIV655461 KSR655461 LCN655461 LMJ655461 LWF655461 MGB655461 MPX655461 MZT655461 NJP655461 NTL655461 ODH655461 OND655461 OWZ655461 PGV655461 PQR655461 QAN655461 QKJ655461 QUF655461 REB655461 RNX655461 RXT655461 SHP655461 SRL655461 TBH655461 TLD655461 TUZ655461 UEV655461 UOR655461 UYN655461 VIJ655461 VSF655461 WCB655461 WLX655461 WVT655461 L720997 JH720997 TD720997 ACZ720997 AMV720997 AWR720997 BGN720997 BQJ720997 CAF720997 CKB720997 CTX720997 DDT720997 DNP720997 DXL720997 EHH720997 ERD720997 FAZ720997 FKV720997 FUR720997 GEN720997 GOJ720997 GYF720997 HIB720997 HRX720997 IBT720997 ILP720997 IVL720997 JFH720997 JPD720997 JYZ720997 KIV720997 KSR720997 LCN720997 LMJ720997 LWF720997 MGB720997 MPX720997 MZT720997 NJP720997 NTL720997 ODH720997 OND720997 OWZ720997 PGV720997 PQR720997 QAN720997 QKJ720997 QUF720997 REB720997 RNX720997 RXT720997 SHP720997 SRL720997 TBH720997 TLD720997 TUZ720997 UEV720997 UOR720997 UYN720997 VIJ720997 VSF720997 WCB720997 WLX720997 WVT720997 L786533 JH786533 TD786533 ACZ786533 AMV786533 AWR786533 BGN786533 BQJ786533 CAF786533 CKB786533 CTX786533 DDT786533 DNP786533 DXL786533 EHH786533 ERD786533 FAZ786533 FKV786533 FUR786533 GEN786533 GOJ786533 GYF786533 HIB786533 HRX786533 IBT786533 ILP786533 IVL786533 JFH786533 JPD786533 JYZ786533 KIV786533 KSR786533 LCN786533 LMJ786533 LWF786533 MGB786533 MPX786533 MZT786533 NJP786533 NTL786533 ODH786533 OND786533 OWZ786533 PGV786533 PQR786533 QAN786533 QKJ786533 QUF786533 REB786533 RNX786533 RXT786533 SHP786533 SRL786533 TBH786533 TLD786533 TUZ786533 UEV786533 UOR786533 UYN786533 VIJ786533 VSF786533 WCB786533 WLX786533 WVT786533 L852069 JH852069 TD852069 ACZ852069 AMV852069 AWR852069 BGN852069 BQJ852069 CAF852069 CKB852069 CTX852069 DDT852069 DNP852069 DXL852069 EHH852069 ERD852069 FAZ852069 FKV852069 FUR852069 GEN852069 GOJ852069 GYF852069 HIB852069 HRX852069 IBT852069 ILP852069 IVL852069 JFH852069 JPD852069 JYZ852069 KIV852069 KSR852069 LCN852069 LMJ852069 LWF852069 MGB852069 MPX852069 MZT852069 NJP852069 NTL852069 ODH852069 OND852069 OWZ852069 PGV852069 PQR852069 QAN852069 QKJ852069 QUF852069 REB852069 RNX852069 RXT852069 SHP852069 SRL852069 TBH852069 TLD852069 TUZ852069 UEV852069 UOR852069 UYN852069 VIJ852069 VSF852069 WCB852069 WLX852069 WVT852069 L917605 JH917605 TD917605 ACZ917605 AMV917605 AWR917605 BGN917605 BQJ917605 CAF917605 CKB917605 CTX917605 DDT917605 DNP917605 DXL917605 EHH917605 ERD917605 FAZ917605 FKV917605 FUR917605 GEN917605 GOJ917605 GYF917605 HIB917605 HRX917605 IBT917605 ILP917605 IVL917605 JFH917605 JPD917605 JYZ917605 KIV917605 KSR917605 LCN917605 LMJ917605 LWF917605 MGB917605 MPX917605 MZT917605 NJP917605 NTL917605 ODH917605 OND917605 OWZ917605 PGV917605 PQR917605 QAN917605 QKJ917605 QUF917605 REB917605 RNX917605 RXT917605 SHP917605 SRL917605 TBH917605 TLD917605 TUZ917605 UEV917605 UOR917605 UYN917605 VIJ917605 VSF917605 WCB917605 WLX917605 WVT917605 L983141 JH983141 TD983141 ACZ983141 AMV983141 AWR983141 BGN983141 BQJ983141 CAF983141 CKB983141 CTX983141 DDT983141 DNP983141 DXL983141 EHH983141 ERD983141 FAZ983141 FKV983141 FUR983141 GEN983141 GOJ983141 GYF983141 HIB983141 HRX983141 IBT983141 ILP983141 IVL983141 JFH983141 JPD983141 JYZ983141 KIV983141 KSR983141 LCN983141 LMJ983141 LWF983141 MGB983141 MPX983141 MZT983141 NJP983141 NTL983141 ODH983141 OND983141 OWZ983141 PGV983141 PQR983141 QAN983141 QKJ983141 QUF983141 REB983141 RNX983141 RXT983141 SHP983141 SRL983141 TBH983141 TLD983141 TUZ983141 UEV983141 UOR983141 UYN983141 VIJ983141 VSF983141 WCB983141 WLX983141 WVT983141 EHK71:EHK77 JL102:JL103 TH102:TH103 ADD102:ADD103 AMZ102:AMZ103 AWV102:AWV103 BGR102:BGR103 BQN102:BQN103 CAJ102:CAJ103 CKF102:CKF103 CUB102:CUB103 DDX102:DDX103 DNT102:DNT103 DXP102:DXP103 EHL102:EHL103 ERH102:ERH103 FBD102:FBD103 FKZ102:FKZ103 FUV102:FUV103 GER102:GER103 GON102:GON103 GYJ102:GYJ103 HIF102:HIF103 HSB102:HSB103 IBX102:IBX103 ILT102:ILT103 IVP102:IVP103 JFL102:JFL103 JPH102:JPH103 JZD102:JZD103 KIZ102:KIZ103 KSV102:KSV103 LCR102:LCR103 LMN102:LMN103 LWJ102:LWJ103 MGF102:MGF103 MQB102:MQB103 MZX102:MZX103 NJT102:NJT103 NTP102:NTP103 ODL102:ODL103 ONH102:ONH103 OXD102:OXD103 PGZ102:PGZ103 PQV102:PQV103 QAR102:QAR103 QKN102:QKN103 QUJ102:QUJ103 REF102:REF103 ROB102:ROB103 RXX102:RXX103 SHT102:SHT103 SRP102:SRP103 TBL102:TBL103 TLH102:TLH103 TVD102:TVD103 UEZ102:UEZ103 UOV102:UOV103 UYR102:UYR103 VIN102:VIN103 VSJ102:VSJ103 WCF102:WCF103 WMB102:WMB103 WVX102:WVX103 P65637:P65638 JL65637:JL65638 TH65637:TH65638 ADD65637:ADD65638 AMZ65637:AMZ65638 AWV65637:AWV65638 BGR65637:BGR65638 BQN65637:BQN65638 CAJ65637:CAJ65638 CKF65637:CKF65638 CUB65637:CUB65638 DDX65637:DDX65638 DNT65637:DNT65638 DXP65637:DXP65638 EHL65637:EHL65638 ERH65637:ERH65638 FBD65637:FBD65638 FKZ65637:FKZ65638 FUV65637:FUV65638 GER65637:GER65638 GON65637:GON65638 GYJ65637:GYJ65638 HIF65637:HIF65638 HSB65637:HSB65638 IBX65637:IBX65638 ILT65637:ILT65638 IVP65637:IVP65638 JFL65637:JFL65638 JPH65637:JPH65638 JZD65637:JZD65638 KIZ65637:KIZ65638 KSV65637:KSV65638 LCR65637:LCR65638 LMN65637:LMN65638 LWJ65637:LWJ65638 MGF65637:MGF65638 MQB65637:MQB65638 MZX65637:MZX65638 NJT65637:NJT65638 NTP65637:NTP65638 ODL65637:ODL65638 ONH65637:ONH65638 OXD65637:OXD65638 PGZ65637:PGZ65638 PQV65637:PQV65638 QAR65637:QAR65638 QKN65637:QKN65638 QUJ65637:QUJ65638 REF65637:REF65638 ROB65637:ROB65638 RXX65637:RXX65638 SHT65637:SHT65638 SRP65637:SRP65638 TBL65637:TBL65638 TLH65637:TLH65638 TVD65637:TVD65638 UEZ65637:UEZ65638 UOV65637:UOV65638 UYR65637:UYR65638 VIN65637:VIN65638 VSJ65637:VSJ65638 WCF65637:WCF65638 WMB65637:WMB65638 WVX65637:WVX65638 P131173:P131174 JL131173:JL131174 TH131173:TH131174 ADD131173:ADD131174 AMZ131173:AMZ131174 AWV131173:AWV131174 BGR131173:BGR131174 BQN131173:BQN131174 CAJ131173:CAJ131174 CKF131173:CKF131174 CUB131173:CUB131174 DDX131173:DDX131174 DNT131173:DNT131174 DXP131173:DXP131174 EHL131173:EHL131174 ERH131173:ERH131174 FBD131173:FBD131174 FKZ131173:FKZ131174 FUV131173:FUV131174 GER131173:GER131174 GON131173:GON131174 GYJ131173:GYJ131174 HIF131173:HIF131174 HSB131173:HSB131174 IBX131173:IBX131174 ILT131173:ILT131174 IVP131173:IVP131174 JFL131173:JFL131174 JPH131173:JPH131174 JZD131173:JZD131174 KIZ131173:KIZ131174 KSV131173:KSV131174 LCR131173:LCR131174 LMN131173:LMN131174 LWJ131173:LWJ131174 MGF131173:MGF131174 MQB131173:MQB131174 MZX131173:MZX131174 NJT131173:NJT131174 NTP131173:NTP131174 ODL131173:ODL131174 ONH131173:ONH131174 OXD131173:OXD131174 PGZ131173:PGZ131174 PQV131173:PQV131174 QAR131173:QAR131174 QKN131173:QKN131174 QUJ131173:QUJ131174 REF131173:REF131174 ROB131173:ROB131174 RXX131173:RXX131174 SHT131173:SHT131174 SRP131173:SRP131174 TBL131173:TBL131174 TLH131173:TLH131174 TVD131173:TVD131174 UEZ131173:UEZ131174 UOV131173:UOV131174 UYR131173:UYR131174 VIN131173:VIN131174 VSJ131173:VSJ131174 WCF131173:WCF131174 WMB131173:WMB131174 WVX131173:WVX131174 P196709:P196710 JL196709:JL196710 TH196709:TH196710 ADD196709:ADD196710 AMZ196709:AMZ196710 AWV196709:AWV196710 BGR196709:BGR196710 BQN196709:BQN196710 CAJ196709:CAJ196710 CKF196709:CKF196710 CUB196709:CUB196710 DDX196709:DDX196710 DNT196709:DNT196710 DXP196709:DXP196710 EHL196709:EHL196710 ERH196709:ERH196710 FBD196709:FBD196710 FKZ196709:FKZ196710 FUV196709:FUV196710 GER196709:GER196710 GON196709:GON196710 GYJ196709:GYJ196710 HIF196709:HIF196710 HSB196709:HSB196710 IBX196709:IBX196710 ILT196709:ILT196710 IVP196709:IVP196710 JFL196709:JFL196710 JPH196709:JPH196710 JZD196709:JZD196710 KIZ196709:KIZ196710 KSV196709:KSV196710 LCR196709:LCR196710 LMN196709:LMN196710 LWJ196709:LWJ196710 MGF196709:MGF196710 MQB196709:MQB196710 MZX196709:MZX196710 NJT196709:NJT196710 NTP196709:NTP196710 ODL196709:ODL196710 ONH196709:ONH196710 OXD196709:OXD196710 PGZ196709:PGZ196710 PQV196709:PQV196710 QAR196709:QAR196710 QKN196709:QKN196710 QUJ196709:QUJ196710 REF196709:REF196710 ROB196709:ROB196710 RXX196709:RXX196710 SHT196709:SHT196710 SRP196709:SRP196710 TBL196709:TBL196710 TLH196709:TLH196710 TVD196709:TVD196710 UEZ196709:UEZ196710 UOV196709:UOV196710 UYR196709:UYR196710 VIN196709:VIN196710 VSJ196709:VSJ196710 WCF196709:WCF196710 WMB196709:WMB196710 WVX196709:WVX196710 P262245:P262246 JL262245:JL262246 TH262245:TH262246 ADD262245:ADD262246 AMZ262245:AMZ262246 AWV262245:AWV262246 BGR262245:BGR262246 BQN262245:BQN262246 CAJ262245:CAJ262246 CKF262245:CKF262246 CUB262245:CUB262246 DDX262245:DDX262246 DNT262245:DNT262246 DXP262245:DXP262246 EHL262245:EHL262246 ERH262245:ERH262246 FBD262245:FBD262246 FKZ262245:FKZ262246 FUV262245:FUV262246 GER262245:GER262246 GON262245:GON262246 GYJ262245:GYJ262246 HIF262245:HIF262246 HSB262245:HSB262246 IBX262245:IBX262246 ILT262245:ILT262246 IVP262245:IVP262246 JFL262245:JFL262246 JPH262245:JPH262246 JZD262245:JZD262246 KIZ262245:KIZ262246 KSV262245:KSV262246 LCR262245:LCR262246 LMN262245:LMN262246 LWJ262245:LWJ262246 MGF262245:MGF262246 MQB262245:MQB262246 MZX262245:MZX262246 NJT262245:NJT262246 NTP262245:NTP262246 ODL262245:ODL262246 ONH262245:ONH262246 OXD262245:OXD262246 PGZ262245:PGZ262246 PQV262245:PQV262246 QAR262245:QAR262246 QKN262245:QKN262246 QUJ262245:QUJ262246 REF262245:REF262246 ROB262245:ROB262246 RXX262245:RXX262246 SHT262245:SHT262246 SRP262245:SRP262246 TBL262245:TBL262246 TLH262245:TLH262246 TVD262245:TVD262246 UEZ262245:UEZ262246 UOV262245:UOV262246 UYR262245:UYR262246 VIN262245:VIN262246 VSJ262245:VSJ262246 WCF262245:WCF262246 WMB262245:WMB262246 WVX262245:WVX262246 P327781:P327782 JL327781:JL327782 TH327781:TH327782 ADD327781:ADD327782 AMZ327781:AMZ327782 AWV327781:AWV327782 BGR327781:BGR327782 BQN327781:BQN327782 CAJ327781:CAJ327782 CKF327781:CKF327782 CUB327781:CUB327782 DDX327781:DDX327782 DNT327781:DNT327782 DXP327781:DXP327782 EHL327781:EHL327782 ERH327781:ERH327782 FBD327781:FBD327782 FKZ327781:FKZ327782 FUV327781:FUV327782 GER327781:GER327782 GON327781:GON327782 GYJ327781:GYJ327782 HIF327781:HIF327782 HSB327781:HSB327782 IBX327781:IBX327782 ILT327781:ILT327782 IVP327781:IVP327782 JFL327781:JFL327782 JPH327781:JPH327782 JZD327781:JZD327782 KIZ327781:KIZ327782 KSV327781:KSV327782 LCR327781:LCR327782 LMN327781:LMN327782 LWJ327781:LWJ327782 MGF327781:MGF327782 MQB327781:MQB327782 MZX327781:MZX327782 NJT327781:NJT327782 NTP327781:NTP327782 ODL327781:ODL327782 ONH327781:ONH327782 OXD327781:OXD327782 PGZ327781:PGZ327782 PQV327781:PQV327782 QAR327781:QAR327782 QKN327781:QKN327782 QUJ327781:QUJ327782 REF327781:REF327782 ROB327781:ROB327782 RXX327781:RXX327782 SHT327781:SHT327782 SRP327781:SRP327782 TBL327781:TBL327782 TLH327781:TLH327782 TVD327781:TVD327782 UEZ327781:UEZ327782 UOV327781:UOV327782 UYR327781:UYR327782 VIN327781:VIN327782 VSJ327781:VSJ327782 WCF327781:WCF327782 WMB327781:WMB327782 WVX327781:WVX327782 P393317:P393318 JL393317:JL393318 TH393317:TH393318 ADD393317:ADD393318 AMZ393317:AMZ393318 AWV393317:AWV393318 BGR393317:BGR393318 BQN393317:BQN393318 CAJ393317:CAJ393318 CKF393317:CKF393318 CUB393317:CUB393318 DDX393317:DDX393318 DNT393317:DNT393318 DXP393317:DXP393318 EHL393317:EHL393318 ERH393317:ERH393318 FBD393317:FBD393318 FKZ393317:FKZ393318 FUV393317:FUV393318 GER393317:GER393318 GON393317:GON393318 GYJ393317:GYJ393318 HIF393317:HIF393318 HSB393317:HSB393318 IBX393317:IBX393318 ILT393317:ILT393318 IVP393317:IVP393318 JFL393317:JFL393318 JPH393317:JPH393318 JZD393317:JZD393318 KIZ393317:KIZ393318 KSV393317:KSV393318 LCR393317:LCR393318 LMN393317:LMN393318 LWJ393317:LWJ393318 MGF393317:MGF393318 MQB393317:MQB393318 MZX393317:MZX393318 NJT393317:NJT393318 NTP393317:NTP393318 ODL393317:ODL393318 ONH393317:ONH393318 OXD393317:OXD393318 PGZ393317:PGZ393318 PQV393317:PQV393318 QAR393317:QAR393318 QKN393317:QKN393318 QUJ393317:QUJ393318 REF393317:REF393318 ROB393317:ROB393318 RXX393317:RXX393318 SHT393317:SHT393318 SRP393317:SRP393318 TBL393317:TBL393318 TLH393317:TLH393318 TVD393317:TVD393318 UEZ393317:UEZ393318 UOV393317:UOV393318 UYR393317:UYR393318 VIN393317:VIN393318 VSJ393317:VSJ393318 WCF393317:WCF393318 WMB393317:WMB393318 WVX393317:WVX393318 P458853:P458854 JL458853:JL458854 TH458853:TH458854 ADD458853:ADD458854 AMZ458853:AMZ458854 AWV458853:AWV458854 BGR458853:BGR458854 BQN458853:BQN458854 CAJ458853:CAJ458854 CKF458853:CKF458854 CUB458853:CUB458854 DDX458853:DDX458854 DNT458853:DNT458854 DXP458853:DXP458854 EHL458853:EHL458854 ERH458853:ERH458854 FBD458853:FBD458854 FKZ458853:FKZ458854 FUV458853:FUV458854 GER458853:GER458854 GON458853:GON458854 GYJ458853:GYJ458854 HIF458853:HIF458854 HSB458853:HSB458854 IBX458853:IBX458854 ILT458853:ILT458854 IVP458853:IVP458854 JFL458853:JFL458854 JPH458853:JPH458854 JZD458853:JZD458854 KIZ458853:KIZ458854 KSV458853:KSV458854 LCR458853:LCR458854 LMN458853:LMN458854 LWJ458853:LWJ458854 MGF458853:MGF458854 MQB458853:MQB458854 MZX458853:MZX458854 NJT458853:NJT458854 NTP458853:NTP458854 ODL458853:ODL458854 ONH458853:ONH458854 OXD458853:OXD458854 PGZ458853:PGZ458854 PQV458853:PQV458854 QAR458853:QAR458854 QKN458853:QKN458854 QUJ458853:QUJ458854 REF458853:REF458854 ROB458853:ROB458854 RXX458853:RXX458854 SHT458853:SHT458854 SRP458853:SRP458854 TBL458853:TBL458854 TLH458853:TLH458854 TVD458853:TVD458854 UEZ458853:UEZ458854 UOV458853:UOV458854 UYR458853:UYR458854 VIN458853:VIN458854 VSJ458853:VSJ458854 WCF458853:WCF458854 WMB458853:WMB458854 WVX458853:WVX458854 P524389:P524390 JL524389:JL524390 TH524389:TH524390 ADD524389:ADD524390 AMZ524389:AMZ524390 AWV524389:AWV524390 BGR524389:BGR524390 BQN524389:BQN524390 CAJ524389:CAJ524390 CKF524389:CKF524390 CUB524389:CUB524390 DDX524389:DDX524390 DNT524389:DNT524390 DXP524389:DXP524390 EHL524389:EHL524390 ERH524389:ERH524390 FBD524389:FBD524390 FKZ524389:FKZ524390 FUV524389:FUV524390 GER524389:GER524390 GON524389:GON524390 GYJ524389:GYJ524390 HIF524389:HIF524390 HSB524389:HSB524390 IBX524389:IBX524390 ILT524389:ILT524390 IVP524389:IVP524390 JFL524389:JFL524390 JPH524389:JPH524390 JZD524389:JZD524390 KIZ524389:KIZ524390 KSV524389:KSV524390 LCR524389:LCR524390 LMN524389:LMN524390 LWJ524389:LWJ524390 MGF524389:MGF524390 MQB524389:MQB524390 MZX524389:MZX524390 NJT524389:NJT524390 NTP524389:NTP524390 ODL524389:ODL524390 ONH524389:ONH524390 OXD524389:OXD524390 PGZ524389:PGZ524390 PQV524389:PQV524390 QAR524389:QAR524390 QKN524389:QKN524390 QUJ524389:QUJ524390 REF524389:REF524390 ROB524389:ROB524390 RXX524389:RXX524390 SHT524389:SHT524390 SRP524389:SRP524390 TBL524389:TBL524390 TLH524389:TLH524390 TVD524389:TVD524390 UEZ524389:UEZ524390 UOV524389:UOV524390 UYR524389:UYR524390 VIN524389:VIN524390 VSJ524389:VSJ524390 WCF524389:WCF524390 WMB524389:WMB524390 WVX524389:WVX524390 P589925:P589926 JL589925:JL589926 TH589925:TH589926 ADD589925:ADD589926 AMZ589925:AMZ589926 AWV589925:AWV589926 BGR589925:BGR589926 BQN589925:BQN589926 CAJ589925:CAJ589926 CKF589925:CKF589926 CUB589925:CUB589926 DDX589925:DDX589926 DNT589925:DNT589926 DXP589925:DXP589926 EHL589925:EHL589926 ERH589925:ERH589926 FBD589925:FBD589926 FKZ589925:FKZ589926 FUV589925:FUV589926 GER589925:GER589926 GON589925:GON589926 GYJ589925:GYJ589926 HIF589925:HIF589926 HSB589925:HSB589926 IBX589925:IBX589926 ILT589925:ILT589926 IVP589925:IVP589926 JFL589925:JFL589926 JPH589925:JPH589926 JZD589925:JZD589926 KIZ589925:KIZ589926 KSV589925:KSV589926 LCR589925:LCR589926 LMN589925:LMN589926 LWJ589925:LWJ589926 MGF589925:MGF589926 MQB589925:MQB589926 MZX589925:MZX589926 NJT589925:NJT589926 NTP589925:NTP589926 ODL589925:ODL589926 ONH589925:ONH589926 OXD589925:OXD589926 PGZ589925:PGZ589926 PQV589925:PQV589926 QAR589925:QAR589926 QKN589925:QKN589926 QUJ589925:QUJ589926 REF589925:REF589926 ROB589925:ROB589926 RXX589925:RXX589926 SHT589925:SHT589926 SRP589925:SRP589926 TBL589925:TBL589926 TLH589925:TLH589926 TVD589925:TVD589926 UEZ589925:UEZ589926 UOV589925:UOV589926 UYR589925:UYR589926 VIN589925:VIN589926 VSJ589925:VSJ589926 WCF589925:WCF589926 WMB589925:WMB589926 WVX589925:WVX589926 P655461:P655462 JL655461:JL655462 TH655461:TH655462 ADD655461:ADD655462 AMZ655461:AMZ655462 AWV655461:AWV655462 BGR655461:BGR655462 BQN655461:BQN655462 CAJ655461:CAJ655462 CKF655461:CKF655462 CUB655461:CUB655462 DDX655461:DDX655462 DNT655461:DNT655462 DXP655461:DXP655462 EHL655461:EHL655462 ERH655461:ERH655462 FBD655461:FBD655462 FKZ655461:FKZ655462 FUV655461:FUV655462 GER655461:GER655462 GON655461:GON655462 GYJ655461:GYJ655462 HIF655461:HIF655462 HSB655461:HSB655462 IBX655461:IBX655462 ILT655461:ILT655462 IVP655461:IVP655462 JFL655461:JFL655462 JPH655461:JPH655462 JZD655461:JZD655462 KIZ655461:KIZ655462 KSV655461:KSV655462 LCR655461:LCR655462 LMN655461:LMN655462 LWJ655461:LWJ655462 MGF655461:MGF655462 MQB655461:MQB655462 MZX655461:MZX655462 NJT655461:NJT655462 NTP655461:NTP655462 ODL655461:ODL655462 ONH655461:ONH655462 OXD655461:OXD655462 PGZ655461:PGZ655462 PQV655461:PQV655462 QAR655461:QAR655462 QKN655461:QKN655462 QUJ655461:QUJ655462 REF655461:REF655462 ROB655461:ROB655462 RXX655461:RXX655462 SHT655461:SHT655462 SRP655461:SRP655462 TBL655461:TBL655462 TLH655461:TLH655462 TVD655461:TVD655462 UEZ655461:UEZ655462 UOV655461:UOV655462 UYR655461:UYR655462 VIN655461:VIN655462 VSJ655461:VSJ655462 WCF655461:WCF655462 WMB655461:WMB655462 WVX655461:WVX655462 P720997:P720998 JL720997:JL720998 TH720997:TH720998 ADD720997:ADD720998 AMZ720997:AMZ720998 AWV720997:AWV720998 BGR720997:BGR720998 BQN720997:BQN720998 CAJ720997:CAJ720998 CKF720997:CKF720998 CUB720997:CUB720998 DDX720997:DDX720998 DNT720997:DNT720998 DXP720997:DXP720998 EHL720997:EHL720998 ERH720997:ERH720998 FBD720997:FBD720998 FKZ720997:FKZ720998 FUV720997:FUV720998 GER720997:GER720998 GON720997:GON720998 GYJ720997:GYJ720998 HIF720997:HIF720998 HSB720997:HSB720998 IBX720997:IBX720998 ILT720997:ILT720998 IVP720997:IVP720998 JFL720997:JFL720998 JPH720997:JPH720998 JZD720997:JZD720998 KIZ720997:KIZ720998 KSV720997:KSV720998 LCR720997:LCR720998 LMN720997:LMN720998 LWJ720997:LWJ720998 MGF720997:MGF720998 MQB720997:MQB720998 MZX720997:MZX720998 NJT720997:NJT720998 NTP720997:NTP720998 ODL720997:ODL720998 ONH720997:ONH720998 OXD720997:OXD720998 PGZ720997:PGZ720998 PQV720997:PQV720998 QAR720997:QAR720998 QKN720997:QKN720998 QUJ720997:QUJ720998 REF720997:REF720998 ROB720997:ROB720998 RXX720997:RXX720998 SHT720997:SHT720998 SRP720997:SRP720998 TBL720997:TBL720998 TLH720997:TLH720998 TVD720997:TVD720998 UEZ720997:UEZ720998 UOV720997:UOV720998 UYR720997:UYR720998 VIN720997:VIN720998 VSJ720997:VSJ720998 WCF720997:WCF720998 WMB720997:WMB720998 WVX720997:WVX720998 P786533:P786534 JL786533:JL786534 TH786533:TH786534 ADD786533:ADD786534 AMZ786533:AMZ786534 AWV786533:AWV786534 BGR786533:BGR786534 BQN786533:BQN786534 CAJ786533:CAJ786534 CKF786533:CKF786534 CUB786533:CUB786534 DDX786533:DDX786534 DNT786533:DNT786534 DXP786533:DXP786534 EHL786533:EHL786534 ERH786533:ERH786534 FBD786533:FBD786534 FKZ786533:FKZ786534 FUV786533:FUV786534 GER786533:GER786534 GON786533:GON786534 GYJ786533:GYJ786534 HIF786533:HIF786534 HSB786533:HSB786534 IBX786533:IBX786534 ILT786533:ILT786534 IVP786533:IVP786534 JFL786533:JFL786534 JPH786533:JPH786534 JZD786533:JZD786534 KIZ786533:KIZ786534 KSV786533:KSV786534 LCR786533:LCR786534 LMN786533:LMN786534 LWJ786533:LWJ786534 MGF786533:MGF786534 MQB786533:MQB786534 MZX786533:MZX786534 NJT786533:NJT786534 NTP786533:NTP786534 ODL786533:ODL786534 ONH786533:ONH786534 OXD786533:OXD786534 PGZ786533:PGZ786534 PQV786533:PQV786534 QAR786533:QAR786534 QKN786533:QKN786534 QUJ786533:QUJ786534 REF786533:REF786534 ROB786533:ROB786534 RXX786533:RXX786534 SHT786533:SHT786534 SRP786533:SRP786534 TBL786533:TBL786534 TLH786533:TLH786534 TVD786533:TVD786534 UEZ786533:UEZ786534 UOV786533:UOV786534 UYR786533:UYR786534 VIN786533:VIN786534 VSJ786533:VSJ786534 WCF786533:WCF786534 WMB786533:WMB786534 WVX786533:WVX786534 P852069:P852070 JL852069:JL852070 TH852069:TH852070 ADD852069:ADD852070 AMZ852069:AMZ852070 AWV852069:AWV852070 BGR852069:BGR852070 BQN852069:BQN852070 CAJ852069:CAJ852070 CKF852069:CKF852070 CUB852069:CUB852070 DDX852069:DDX852070 DNT852069:DNT852070 DXP852069:DXP852070 EHL852069:EHL852070 ERH852069:ERH852070 FBD852069:FBD852070 FKZ852069:FKZ852070 FUV852069:FUV852070 GER852069:GER852070 GON852069:GON852070 GYJ852069:GYJ852070 HIF852069:HIF852070 HSB852069:HSB852070 IBX852069:IBX852070 ILT852069:ILT852070 IVP852069:IVP852070 JFL852069:JFL852070 JPH852069:JPH852070 JZD852069:JZD852070 KIZ852069:KIZ852070 KSV852069:KSV852070 LCR852069:LCR852070 LMN852069:LMN852070 LWJ852069:LWJ852070 MGF852069:MGF852070 MQB852069:MQB852070 MZX852069:MZX852070 NJT852069:NJT852070 NTP852069:NTP852070 ODL852069:ODL852070 ONH852069:ONH852070 OXD852069:OXD852070 PGZ852069:PGZ852070 PQV852069:PQV852070 QAR852069:QAR852070 QKN852069:QKN852070 QUJ852069:QUJ852070 REF852069:REF852070 ROB852069:ROB852070 RXX852069:RXX852070 SHT852069:SHT852070 SRP852069:SRP852070 TBL852069:TBL852070 TLH852069:TLH852070 TVD852069:TVD852070 UEZ852069:UEZ852070 UOV852069:UOV852070 UYR852069:UYR852070 VIN852069:VIN852070 VSJ852069:VSJ852070 WCF852069:WCF852070 WMB852069:WMB852070 WVX852069:WVX852070 P917605:P917606 JL917605:JL917606 TH917605:TH917606 ADD917605:ADD917606 AMZ917605:AMZ917606 AWV917605:AWV917606 BGR917605:BGR917606 BQN917605:BQN917606 CAJ917605:CAJ917606 CKF917605:CKF917606 CUB917605:CUB917606 DDX917605:DDX917606 DNT917605:DNT917606 DXP917605:DXP917606 EHL917605:EHL917606 ERH917605:ERH917606 FBD917605:FBD917606 FKZ917605:FKZ917606 FUV917605:FUV917606 GER917605:GER917606 GON917605:GON917606 GYJ917605:GYJ917606 HIF917605:HIF917606 HSB917605:HSB917606 IBX917605:IBX917606 ILT917605:ILT917606 IVP917605:IVP917606 JFL917605:JFL917606 JPH917605:JPH917606 JZD917605:JZD917606 KIZ917605:KIZ917606 KSV917605:KSV917606 LCR917605:LCR917606 LMN917605:LMN917606 LWJ917605:LWJ917606 MGF917605:MGF917606 MQB917605:MQB917606 MZX917605:MZX917606 NJT917605:NJT917606 NTP917605:NTP917606 ODL917605:ODL917606 ONH917605:ONH917606 OXD917605:OXD917606 PGZ917605:PGZ917606 PQV917605:PQV917606 QAR917605:QAR917606 QKN917605:QKN917606 QUJ917605:QUJ917606 REF917605:REF917606 ROB917605:ROB917606 RXX917605:RXX917606 SHT917605:SHT917606 SRP917605:SRP917606 TBL917605:TBL917606 TLH917605:TLH917606 TVD917605:TVD917606 UEZ917605:UEZ917606 UOV917605:UOV917606 UYR917605:UYR917606 VIN917605:VIN917606 VSJ917605:VSJ917606 WCF917605:WCF917606 WMB917605:WMB917606 WVX917605:WVX917606 P983141:P983142 JL983141:JL983142 TH983141:TH983142 ADD983141:ADD983142 AMZ983141:AMZ983142 AWV983141:AWV983142 BGR983141:BGR983142 BQN983141:BQN983142 CAJ983141:CAJ983142 CKF983141:CKF983142 CUB983141:CUB983142 DDX983141:DDX983142 DNT983141:DNT983142 DXP983141:DXP983142 EHL983141:EHL983142 ERH983141:ERH983142 FBD983141:FBD983142 FKZ983141:FKZ983142 FUV983141:FUV983142 GER983141:GER983142 GON983141:GON983142 GYJ983141:GYJ983142 HIF983141:HIF983142 HSB983141:HSB983142 IBX983141:IBX983142 ILT983141:ILT983142 IVP983141:IVP983142 JFL983141:JFL983142 JPH983141:JPH983142 JZD983141:JZD983142 KIZ983141:KIZ983142 KSV983141:KSV983142 LCR983141:LCR983142 LMN983141:LMN983142 LWJ983141:LWJ983142 MGF983141:MGF983142 MQB983141:MQB983142 MZX983141:MZX983142 NJT983141:NJT983142 NTP983141:NTP983142 ODL983141:ODL983142 ONH983141:ONH983142 OXD983141:OXD983142 PGZ983141:PGZ983142 PQV983141:PQV983142 QAR983141:QAR983142 QKN983141:QKN983142 QUJ983141:QUJ983142 REF983141:REF983142 ROB983141:ROB983142 RXX983141:RXX983142 SHT983141:SHT983142 SRP983141:SRP983142 TBL983141:TBL983142 TLH983141:TLH983142 TVD983141:TVD983142 UEZ983141:UEZ983142 UOV983141:UOV983142 UYR983141:UYR983142 VIN983141:VIN983142 VSJ983141:VSJ983142 WCF983141:WCF983142 WMB983141:WMB983142 WVX983141:WVX983142 ADK105:ADK107 W65640:W65643 JS65640:JS65643 TO65640:TO65643 ADK65640:ADK65643 ANG65640:ANG65643 AXC65640:AXC65643 BGY65640:BGY65643 BQU65640:BQU65643 CAQ65640:CAQ65643 CKM65640:CKM65643 CUI65640:CUI65643 DEE65640:DEE65643 DOA65640:DOA65643 DXW65640:DXW65643 EHS65640:EHS65643 ERO65640:ERO65643 FBK65640:FBK65643 FLG65640:FLG65643 FVC65640:FVC65643 GEY65640:GEY65643 GOU65640:GOU65643 GYQ65640:GYQ65643 HIM65640:HIM65643 HSI65640:HSI65643 ICE65640:ICE65643 IMA65640:IMA65643 IVW65640:IVW65643 JFS65640:JFS65643 JPO65640:JPO65643 JZK65640:JZK65643 KJG65640:KJG65643 KTC65640:KTC65643 LCY65640:LCY65643 LMU65640:LMU65643 LWQ65640:LWQ65643 MGM65640:MGM65643 MQI65640:MQI65643 NAE65640:NAE65643 NKA65640:NKA65643 NTW65640:NTW65643 ODS65640:ODS65643 ONO65640:ONO65643 OXK65640:OXK65643 PHG65640:PHG65643 PRC65640:PRC65643 QAY65640:QAY65643 QKU65640:QKU65643 QUQ65640:QUQ65643 REM65640:REM65643 ROI65640:ROI65643 RYE65640:RYE65643 SIA65640:SIA65643 SRW65640:SRW65643 TBS65640:TBS65643 TLO65640:TLO65643 TVK65640:TVK65643 UFG65640:UFG65643 UPC65640:UPC65643 UYY65640:UYY65643 VIU65640:VIU65643 VSQ65640:VSQ65643 WCM65640:WCM65643 WMI65640:WMI65643 WWE65640:WWE65643 W131176:W131179 JS131176:JS131179 TO131176:TO131179 ADK131176:ADK131179 ANG131176:ANG131179 AXC131176:AXC131179 BGY131176:BGY131179 BQU131176:BQU131179 CAQ131176:CAQ131179 CKM131176:CKM131179 CUI131176:CUI131179 DEE131176:DEE131179 DOA131176:DOA131179 DXW131176:DXW131179 EHS131176:EHS131179 ERO131176:ERO131179 FBK131176:FBK131179 FLG131176:FLG131179 FVC131176:FVC131179 GEY131176:GEY131179 GOU131176:GOU131179 GYQ131176:GYQ131179 HIM131176:HIM131179 HSI131176:HSI131179 ICE131176:ICE131179 IMA131176:IMA131179 IVW131176:IVW131179 JFS131176:JFS131179 JPO131176:JPO131179 JZK131176:JZK131179 KJG131176:KJG131179 KTC131176:KTC131179 LCY131176:LCY131179 LMU131176:LMU131179 LWQ131176:LWQ131179 MGM131176:MGM131179 MQI131176:MQI131179 NAE131176:NAE131179 NKA131176:NKA131179 NTW131176:NTW131179 ODS131176:ODS131179 ONO131176:ONO131179 OXK131176:OXK131179 PHG131176:PHG131179 PRC131176:PRC131179 QAY131176:QAY131179 QKU131176:QKU131179 QUQ131176:QUQ131179 REM131176:REM131179 ROI131176:ROI131179 RYE131176:RYE131179 SIA131176:SIA131179 SRW131176:SRW131179 TBS131176:TBS131179 TLO131176:TLO131179 TVK131176:TVK131179 UFG131176:UFG131179 UPC131176:UPC131179 UYY131176:UYY131179 VIU131176:VIU131179 VSQ131176:VSQ131179 WCM131176:WCM131179 WMI131176:WMI131179 WWE131176:WWE131179 W196712:W196715 JS196712:JS196715 TO196712:TO196715 ADK196712:ADK196715 ANG196712:ANG196715 AXC196712:AXC196715 BGY196712:BGY196715 BQU196712:BQU196715 CAQ196712:CAQ196715 CKM196712:CKM196715 CUI196712:CUI196715 DEE196712:DEE196715 DOA196712:DOA196715 DXW196712:DXW196715 EHS196712:EHS196715 ERO196712:ERO196715 FBK196712:FBK196715 FLG196712:FLG196715 FVC196712:FVC196715 GEY196712:GEY196715 GOU196712:GOU196715 GYQ196712:GYQ196715 HIM196712:HIM196715 HSI196712:HSI196715 ICE196712:ICE196715 IMA196712:IMA196715 IVW196712:IVW196715 JFS196712:JFS196715 JPO196712:JPO196715 JZK196712:JZK196715 KJG196712:KJG196715 KTC196712:KTC196715 LCY196712:LCY196715 LMU196712:LMU196715 LWQ196712:LWQ196715 MGM196712:MGM196715 MQI196712:MQI196715 NAE196712:NAE196715 NKA196712:NKA196715 NTW196712:NTW196715 ODS196712:ODS196715 ONO196712:ONO196715 OXK196712:OXK196715 PHG196712:PHG196715 PRC196712:PRC196715 QAY196712:QAY196715 QKU196712:QKU196715 QUQ196712:QUQ196715 REM196712:REM196715 ROI196712:ROI196715 RYE196712:RYE196715 SIA196712:SIA196715 SRW196712:SRW196715 TBS196712:TBS196715 TLO196712:TLO196715 TVK196712:TVK196715 UFG196712:UFG196715 UPC196712:UPC196715 UYY196712:UYY196715 VIU196712:VIU196715 VSQ196712:VSQ196715 WCM196712:WCM196715 WMI196712:WMI196715 WWE196712:WWE196715 W262248:W262251 JS262248:JS262251 TO262248:TO262251 ADK262248:ADK262251 ANG262248:ANG262251 AXC262248:AXC262251 BGY262248:BGY262251 BQU262248:BQU262251 CAQ262248:CAQ262251 CKM262248:CKM262251 CUI262248:CUI262251 DEE262248:DEE262251 DOA262248:DOA262251 DXW262248:DXW262251 EHS262248:EHS262251 ERO262248:ERO262251 FBK262248:FBK262251 FLG262248:FLG262251 FVC262248:FVC262251 GEY262248:GEY262251 GOU262248:GOU262251 GYQ262248:GYQ262251 HIM262248:HIM262251 HSI262248:HSI262251 ICE262248:ICE262251 IMA262248:IMA262251 IVW262248:IVW262251 JFS262248:JFS262251 JPO262248:JPO262251 JZK262248:JZK262251 KJG262248:KJG262251 KTC262248:KTC262251 LCY262248:LCY262251 LMU262248:LMU262251 LWQ262248:LWQ262251 MGM262248:MGM262251 MQI262248:MQI262251 NAE262248:NAE262251 NKA262248:NKA262251 NTW262248:NTW262251 ODS262248:ODS262251 ONO262248:ONO262251 OXK262248:OXK262251 PHG262248:PHG262251 PRC262248:PRC262251 QAY262248:QAY262251 QKU262248:QKU262251 QUQ262248:QUQ262251 REM262248:REM262251 ROI262248:ROI262251 RYE262248:RYE262251 SIA262248:SIA262251 SRW262248:SRW262251 TBS262248:TBS262251 TLO262248:TLO262251 TVK262248:TVK262251 UFG262248:UFG262251 UPC262248:UPC262251 UYY262248:UYY262251 VIU262248:VIU262251 VSQ262248:VSQ262251 WCM262248:WCM262251 WMI262248:WMI262251 WWE262248:WWE262251 W327784:W327787 JS327784:JS327787 TO327784:TO327787 ADK327784:ADK327787 ANG327784:ANG327787 AXC327784:AXC327787 BGY327784:BGY327787 BQU327784:BQU327787 CAQ327784:CAQ327787 CKM327784:CKM327787 CUI327784:CUI327787 DEE327784:DEE327787 DOA327784:DOA327787 DXW327784:DXW327787 EHS327784:EHS327787 ERO327784:ERO327787 FBK327784:FBK327787 FLG327784:FLG327787 FVC327784:FVC327787 GEY327784:GEY327787 GOU327784:GOU327787 GYQ327784:GYQ327787 HIM327784:HIM327787 HSI327784:HSI327787 ICE327784:ICE327787 IMA327784:IMA327787 IVW327784:IVW327787 JFS327784:JFS327787 JPO327784:JPO327787 JZK327784:JZK327787 KJG327784:KJG327787 KTC327784:KTC327787 LCY327784:LCY327787 LMU327784:LMU327787 LWQ327784:LWQ327787 MGM327784:MGM327787 MQI327784:MQI327787 NAE327784:NAE327787 NKA327784:NKA327787 NTW327784:NTW327787 ODS327784:ODS327787 ONO327784:ONO327787 OXK327784:OXK327787 PHG327784:PHG327787 PRC327784:PRC327787 QAY327784:QAY327787 QKU327784:QKU327787 QUQ327784:QUQ327787 REM327784:REM327787 ROI327784:ROI327787 RYE327784:RYE327787 SIA327784:SIA327787 SRW327784:SRW327787 TBS327784:TBS327787 TLO327784:TLO327787 TVK327784:TVK327787 UFG327784:UFG327787 UPC327784:UPC327787 UYY327784:UYY327787 VIU327784:VIU327787 VSQ327784:VSQ327787 WCM327784:WCM327787 WMI327784:WMI327787 WWE327784:WWE327787 W393320:W393323 JS393320:JS393323 TO393320:TO393323 ADK393320:ADK393323 ANG393320:ANG393323 AXC393320:AXC393323 BGY393320:BGY393323 BQU393320:BQU393323 CAQ393320:CAQ393323 CKM393320:CKM393323 CUI393320:CUI393323 DEE393320:DEE393323 DOA393320:DOA393323 DXW393320:DXW393323 EHS393320:EHS393323 ERO393320:ERO393323 FBK393320:FBK393323 FLG393320:FLG393323 FVC393320:FVC393323 GEY393320:GEY393323 GOU393320:GOU393323 GYQ393320:GYQ393323 HIM393320:HIM393323 HSI393320:HSI393323 ICE393320:ICE393323 IMA393320:IMA393323 IVW393320:IVW393323 JFS393320:JFS393323 JPO393320:JPO393323 JZK393320:JZK393323 KJG393320:KJG393323 KTC393320:KTC393323 LCY393320:LCY393323 LMU393320:LMU393323 LWQ393320:LWQ393323 MGM393320:MGM393323 MQI393320:MQI393323 NAE393320:NAE393323 NKA393320:NKA393323 NTW393320:NTW393323 ODS393320:ODS393323 ONO393320:ONO393323 OXK393320:OXK393323 PHG393320:PHG393323 PRC393320:PRC393323 QAY393320:QAY393323 QKU393320:QKU393323 QUQ393320:QUQ393323 REM393320:REM393323 ROI393320:ROI393323 RYE393320:RYE393323 SIA393320:SIA393323 SRW393320:SRW393323 TBS393320:TBS393323 TLO393320:TLO393323 TVK393320:TVK393323 UFG393320:UFG393323 UPC393320:UPC393323 UYY393320:UYY393323 VIU393320:VIU393323 VSQ393320:VSQ393323 WCM393320:WCM393323 WMI393320:WMI393323 WWE393320:WWE393323 W458856:W458859 JS458856:JS458859 TO458856:TO458859 ADK458856:ADK458859 ANG458856:ANG458859 AXC458856:AXC458859 BGY458856:BGY458859 BQU458856:BQU458859 CAQ458856:CAQ458859 CKM458856:CKM458859 CUI458856:CUI458859 DEE458856:DEE458859 DOA458856:DOA458859 DXW458856:DXW458859 EHS458856:EHS458859 ERO458856:ERO458859 FBK458856:FBK458859 FLG458856:FLG458859 FVC458856:FVC458859 GEY458856:GEY458859 GOU458856:GOU458859 GYQ458856:GYQ458859 HIM458856:HIM458859 HSI458856:HSI458859 ICE458856:ICE458859 IMA458856:IMA458859 IVW458856:IVW458859 JFS458856:JFS458859 JPO458856:JPO458859 JZK458856:JZK458859 KJG458856:KJG458859 KTC458856:KTC458859 LCY458856:LCY458859 LMU458856:LMU458859 LWQ458856:LWQ458859 MGM458856:MGM458859 MQI458856:MQI458859 NAE458856:NAE458859 NKA458856:NKA458859 NTW458856:NTW458859 ODS458856:ODS458859 ONO458856:ONO458859 OXK458856:OXK458859 PHG458856:PHG458859 PRC458856:PRC458859 QAY458856:QAY458859 QKU458856:QKU458859 QUQ458856:QUQ458859 REM458856:REM458859 ROI458856:ROI458859 RYE458856:RYE458859 SIA458856:SIA458859 SRW458856:SRW458859 TBS458856:TBS458859 TLO458856:TLO458859 TVK458856:TVK458859 UFG458856:UFG458859 UPC458856:UPC458859 UYY458856:UYY458859 VIU458856:VIU458859 VSQ458856:VSQ458859 WCM458856:WCM458859 WMI458856:WMI458859 WWE458856:WWE458859 W524392:W524395 JS524392:JS524395 TO524392:TO524395 ADK524392:ADK524395 ANG524392:ANG524395 AXC524392:AXC524395 BGY524392:BGY524395 BQU524392:BQU524395 CAQ524392:CAQ524395 CKM524392:CKM524395 CUI524392:CUI524395 DEE524392:DEE524395 DOA524392:DOA524395 DXW524392:DXW524395 EHS524392:EHS524395 ERO524392:ERO524395 FBK524392:FBK524395 FLG524392:FLG524395 FVC524392:FVC524395 GEY524392:GEY524395 GOU524392:GOU524395 GYQ524392:GYQ524395 HIM524392:HIM524395 HSI524392:HSI524395 ICE524392:ICE524395 IMA524392:IMA524395 IVW524392:IVW524395 JFS524392:JFS524395 JPO524392:JPO524395 JZK524392:JZK524395 KJG524392:KJG524395 KTC524392:KTC524395 LCY524392:LCY524395 LMU524392:LMU524395 LWQ524392:LWQ524395 MGM524392:MGM524395 MQI524392:MQI524395 NAE524392:NAE524395 NKA524392:NKA524395 NTW524392:NTW524395 ODS524392:ODS524395 ONO524392:ONO524395 OXK524392:OXK524395 PHG524392:PHG524395 PRC524392:PRC524395 QAY524392:QAY524395 QKU524392:QKU524395 QUQ524392:QUQ524395 REM524392:REM524395 ROI524392:ROI524395 RYE524392:RYE524395 SIA524392:SIA524395 SRW524392:SRW524395 TBS524392:TBS524395 TLO524392:TLO524395 TVK524392:TVK524395 UFG524392:UFG524395 UPC524392:UPC524395 UYY524392:UYY524395 VIU524392:VIU524395 VSQ524392:VSQ524395 WCM524392:WCM524395 WMI524392:WMI524395 WWE524392:WWE524395 W589928:W589931 JS589928:JS589931 TO589928:TO589931 ADK589928:ADK589931 ANG589928:ANG589931 AXC589928:AXC589931 BGY589928:BGY589931 BQU589928:BQU589931 CAQ589928:CAQ589931 CKM589928:CKM589931 CUI589928:CUI589931 DEE589928:DEE589931 DOA589928:DOA589931 DXW589928:DXW589931 EHS589928:EHS589931 ERO589928:ERO589931 FBK589928:FBK589931 FLG589928:FLG589931 FVC589928:FVC589931 GEY589928:GEY589931 GOU589928:GOU589931 GYQ589928:GYQ589931 HIM589928:HIM589931 HSI589928:HSI589931 ICE589928:ICE589931 IMA589928:IMA589931 IVW589928:IVW589931 JFS589928:JFS589931 JPO589928:JPO589931 JZK589928:JZK589931 KJG589928:KJG589931 KTC589928:KTC589931 LCY589928:LCY589931 LMU589928:LMU589931 LWQ589928:LWQ589931 MGM589928:MGM589931 MQI589928:MQI589931 NAE589928:NAE589931 NKA589928:NKA589931 NTW589928:NTW589931 ODS589928:ODS589931 ONO589928:ONO589931 OXK589928:OXK589931 PHG589928:PHG589931 PRC589928:PRC589931 QAY589928:QAY589931 QKU589928:QKU589931 QUQ589928:QUQ589931 REM589928:REM589931 ROI589928:ROI589931 RYE589928:RYE589931 SIA589928:SIA589931 SRW589928:SRW589931 TBS589928:TBS589931 TLO589928:TLO589931 TVK589928:TVK589931 UFG589928:UFG589931 UPC589928:UPC589931 UYY589928:UYY589931 VIU589928:VIU589931 VSQ589928:VSQ589931 WCM589928:WCM589931 WMI589928:WMI589931 WWE589928:WWE589931 W655464:W655467 JS655464:JS655467 TO655464:TO655467 ADK655464:ADK655467 ANG655464:ANG655467 AXC655464:AXC655467 BGY655464:BGY655467 BQU655464:BQU655467 CAQ655464:CAQ655467 CKM655464:CKM655467 CUI655464:CUI655467 DEE655464:DEE655467 DOA655464:DOA655467 DXW655464:DXW655467 EHS655464:EHS655467 ERO655464:ERO655467 FBK655464:FBK655467 FLG655464:FLG655467 FVC655464:FVC655467 GEY655464:GEY655467 GOU655464:GOU655467 GYQ655464:GYQ655467 HIM655464:HIM655467 HSI655464:HSI655467 ICE655464:ICE655467 IMA655464:IMA655467 IVW655464:IVW655467 JFS655464:JFS655467 JPO655464:JPO655467 JZK655464:JZK655467 KJG655464:KJG655467 KTC655464:KTC655467 LCY655464:LCY655467 LMU655464:LMU655467 LWQ655464:LWQ655467 MGM655464:MGM655467 MQI655464:MQI655467 NAE655464:NAE655467 NKA655464:NKA655467 NTW655464:NTW655467 ODS655464:ODS655467 ONO655464:ONO655467 OXK655464:OXK655467 PHG655464:PHG655467 PRC655464:PRC655467 QAY655464:QAY655467 QKU655464:QKU655467 QUQ655464:QUQ655467 REM655464:REM655467 ROI655464:ROI655467 RYE655464:RYE655467 SIA655464:SIA655467 SRW655464:SRW655467 TBS655464:TBS655467 TLO655464:TLO655467 TVK655464:TVK655467 UFG655464:UFG655467 UPC655464:UPC655467 UYY655464:UYY655467 VIU655464:VIU655467 VSQ655464:VSQ655467 WCM655464:WCM655467 WMI655464:WMI655467 WWE655464:WWE655467 W721000:W721003 JS721000:JS721003 TO721000:TO721003 ADK721000:ADK721003 ANG721000:ANG721003 AXC721000:AXC721003 BGY721000:BGY721003 BQU721000:BQU721003 CAQ721000:CAQ721003 CKM721000:CKM721003 CUI721000:CUI721003 DEE721000:DEE721003 DOA721000:DOA721003 DXW721000:DXW721003 EHS721000:EHS721003 ERO721000:ERO721003 FBK721000:FBK721003 FLG721000:FLG721003 FVC721000:FVC721003 GEY721000:GEY721003 GOU721000:GOU721003 GYQ721000:GYQ721003 HIM721000:HIM721003 HSI721000:HSI721003 ICE721000:ICE721003 IMA721000:IMA721003 IVW721000:IVW721003 JFS721000:JFS721003 JPO721000:JPO721003 JZK721000:JZK721003 KJG721000:KJG721003 KTC721000:KTC721003 LCY721000:LCY721003 LMU721000:LMU721003 LWQ721000:LWQ721003 MGM721000:MGM721003 MQI721000:MQI721003 NAE721000:NAE721003 NKA721000:NKA721003 NTW721000:NTW721003 ODS721000:ODS721003 ONO721000:ONO721003 OXK721000:OXK721003 PHG721000:PHG721003 PRC721000:PRC721003 QAY721000:QAY721003 QKU721000:QKU721003 QUQ721000:QUQ721003 REM721000:REM721003 ROI721000:ROI721003 RYE721000:RYE721003 SIA721000:SIA721003 SRW721000:SRW721003 TBS721000:TBS721003 TLO721000:TLO721003 TVK721000:TVK721003 UFG721000:UFG721003 UPC721000:UPC721003 UYY721000:UYY721003 VIU721000:VIU721003 VSQ721000:VSQ721003 WCM721000:WCM721003 WMI721000:WMI721003 WWE721000:WWE721003 W786536:W786539 JS786536:JS786539 TO786536:TO786539 ADK786536:ADK786539 ANG786536:ANG786539 AXC786536:AXC786539 BGY786536:BGY786539 BQU786536:BQU786539 CAQ786536:CAQ786539 CKM786536:CKM786539 CUI786536:CUI786539 DEE786536:DEE786539 DOA786536:DOA786539 DXW786536:DXW786539 EHS786536:EHS786539 ERO786536:ERO786539 FBK786536:FBK786539 FLG786536:FLG786539 FVC786536:FVC786539 GEY786536:GEY786539 GOU786536:GOU786539 GYQ786536:GYQ786539 HIM786536:HIM786539 HSI786536:HSI786539 ICE786536:ICE786539 IMA786536:IMA786539 IVW786536:IVW786539 JFS786536:JFS786539 JPO786536:JPO786539 JZK786536:JZK786539 KJG786536:KJG786539 KTC786536:KTC786539 LCY786536:LCY786539 LMU786536:LMU786539 LWQ786536:LWQ786539 MGM786536:MGM786539 MQI786536:MQI786539 NAE786536:NAE786539 NKA786536:NKA786539 NTW786536:NTW786539 ODS786536:ODS786539 ONO786536:ONO786539 OXK786536:OXK786539 PHG786536:PHG786539 PRC786536:PRC786539 QAY786536:QAY786539 QKU786536:QKU786539 QUQ786536:QUQ786539 REM786536:REM786539 ROI786536:ROI786539 RYE786536:RYE786539 SIA786536:SIA786539 SRW786536:SRW786539 TBS786536:TBS786539 TLO786536:TLO786539 TVK786536:TVK786539 UFG786536:UFG786539 UPC786536:UPC786539 UYY786536:UYY786539 VIU786536:VIU786539 VSQ786536:VSQ786539 WCM786536:WCM786539 WMI786536:WMI786539 WWE786536:WWE786539 W852072:W852075 JS852072:JS852075 TO852072:TO852075 ADK852072:ADK852075 ANG852072:ANG852075 AXC852072:AXC852075 BGY852072:BGY852075 BQU852072:BQU852075 CAQ852072:CAQ852075 CKM852072:CKM852075 CUI852072:CUI852075 DEE852072:DEE852075 DOA852072:DOA852075 DXW852072:DXW852075 EHS852072:EHS852075 ERO852072:ERO852075 FBK852072:FBK852075 FLG852072:FLG852075 FVC852072:FVC852075 GEY852072:GEY852075 GOU852072:GOU852075 GYQ852072:GYQ852075 HIM852072:HIM852075 HSI852072:HSI852075 ICE852072:ICE852075 IMA852072:IMA852075 IVW852072:IVW852075 JFS852072:JFS852075 JPO852072:JPO852075 JZK852072:JZK852075 KJG852072:KJG852075 KTC852072:KTC852075 LCY852072:LCY852075 LMU852072:LMU852075 LWQ852072:LWQ852075 MGM852072:MGM852075 MQI852072:MQI852075 NAE852072:NAE852075 NKA852072:NKA852075 NTW852072:NTW852075 ODS852072:ODS852075 ONO852072:ONO852075 OXK852072:OXK852075 PHG852072:PHG852075 PRC852072:PRC852075 QAY852072:QAY852075 QKU852072:QKU852075 QUQ852072:QUQ852075 REM852072:REM852075 ROI852072:ROI852075 RYE852072:RYE852075 SIA852072:SIA852075 SRW852072:SRW852075 TBS852072:TBS852075 TLO852072:TLO852075 TVK852072:TVK852075 UFG852072:UFG852075 UPC852072:UPC852075 UYY852072:UYY852075 VIU852072:VIU852075 VSQ852072:VSQ852075 WCM852072:WCM852075 WMI852072:WMI852075 WWE852072:WWE852075 W917608:W917611 JS917608:JS917611 TO917608:TO917611 ADK917608:ADK917611 ANG917608:ANG917611 AXC917608:AXC917611 BGY917608:BGY917611 BQU917608:BQU917611 CAQ917608:CAQ917611 CKM917608:CKM917611 CUI917608:CUI917611 DEE917608:DEE917611 DOA917608:DOA917611 DXW917608:DXW917611 EHS917608:EHS917611 ERO917608:ERO917611 FBK917608:FBK917611 FLG917608:FLG917611 FVC917608:FVC917611 GEY917608:GEY917611 GOU917608:GOU917611 GYQ917608:GYQ917611 HIM917608:HIM917611 HSI917608:HSI917611 ICE917608:ICE917611 IMA917608:IMA917611 IVW917608:IVW917611 JFS917608:JFS917611 JPO917608:JPO917611 JZK917608:JZK917611 KJG917608:KJG917611 KTC917608:KTC917611 LCY917608:LCY917611 LMU917608:LMU917611 LWQ917608:LWQ917611 MGM917608:MGM917611 MQI917608:MQI917611 NAE917608:NAE917611 NKA917608:NKA917611 NTW917608:NTW917611 ODS917608:ODS917611 ONO917608:ONO917611 OXK917608:OXK917611 PHG917608:PHG917611 PRC917608:PRC917611 QAY917608:QAY917611 QKU917608:QKU917611 QUQ917608:QUQ917611 REM917608:REM917611 ROI917608:ROI917611 RYE917608:RYE917611 SIA917608:SIA917611 SRW917608:SRW917611 TBS917608:TBS917611 TLO917608:TLO917611 TVK917608:TVK917611 UFG917608:UFG917611 UPC917608:UPC917611 UYY917608:UYY917611 VIU917608:VIU917611 VSQ917608:VSQ917611 WCM917608:WCM917611 WMI917608:WMI917611 WWE917608:WWE917611 W983144:W983147 JS983144:JS983147 TO983144:TO983147 ADK983144:ADK983147 ANG983144:ANG983147 AXC983144:AXC983147 BGY983144:BGY983147 BQU983144:BQU983147 CAQ983144:CAQ983147 CKM983144:CKM983147 CUI983144:CUI983147 DEE983144:DEE983147 DOA983144:DOA983147 DXW983144:DXW983147 EHS983144:EHS983147 ERO983144:ERO983147 FBK983144:FBK983147 FLG983144:FLG983147 FVC983144:FVC983147 GEY983144:GEY983147 GOU983144:GOU983147 GYQ983144:GYQ983147 HIM983144:HIM983147 HSI983144:HSI983147 ICE983144:ICE983147 IMA983144:IMA983147 IVW983144:IVW983147 JFS983144:JFS983147 JPO983144:JPO983147 JZK983144:JZK983147 KJG983144:KJG983147 KTC983144:KTC983147 LCY983144:LCY983147 LMU983144:LMU983147 LWQ983144:LWQ983147 MGM983144:MGM983147 MQI983144:MQI983147 NAE983144:NAE983147 NKA983144:NKA983147 NTW983144:NTW983147 ODS983144:ODS983147 ONO983144:ONO983147 OXK983144:OXK983147 PHG983144:PHG983147 PRC983144:PRC983147 QAY983144:QAY983147 QKU983144:QKU983147 QUQ983144:QUQ983147 REM983144:REM983147 ROI983144:ROI983147 RYE983144:RYE983147 SIA983144:SIA983147 SRW983144:SRW983147 TBS983144:TBS983147 TLO983144:TLO983147 TVK983144:TVK983147 UFG983144:UFG983147 UPC983144:UPC983147 UYY983144:UYY983147 VIU983144:VIU983147 VSQ983144:VSQ983147 WCM983144:WCM983147 WMI983144:WMI983147 WWE983144:WWE983147 M65639:M65643 JI65639:JI65643 TE65639:TE65643 ADA65639:ADA65643 AMW65639:AMW65643 AWS65639:AWS65643 BGO65639:BGO65643 BQK65639:BQK65643 CAG65639:CAG65643 CKC65639:CKC65643 CTY65639:CTY65643 DDU65639:DDU65643 DNQ65639:DNQ65643 DXM65639:DXM65643 EHI65639:EHI65643 ERE65639:ERE65643 FBA65639:FBA65643 FKW65639:FKW65643 FUS65639:FUS65643 GEO65639:GEO65643 GOK65639:GOK65643 GYG65639:GYG65643 HIC65639:HIC65643 HRY65639:HRY65643 IBU65639:IBU65643 ILQ65639:ILQ65643 IVM65639:IVM65643 JFI65639:JFI65643 JPE65639:JPE65643 JZA65639:JZA65643 KIW65639:KIW65643 KSS65639:KSS65643 LCO65639:LCO65643 LMK65639:LMK65643 LWG65639:LWG65643 MGC65639:MGC65643 MPY65639:MPY65643 MZU65639:MZU65643 NJQ65639:NJQ65643 NTM65639:NTM65643 ODI65639:ODI65643 ONE65639:ONE65643 OXA65639:OXA65643 PGW65639:PGW65643 PQS65639:PQS65643 QAO65639:QAO65643 QKK65639:QKK65643 QUG65639:QUG65643 REC65639:REC65643 RNY65639:RNY65643 RXU65639:RXU65643 SHQ65639:SHQ65643 SRM65639:SRM65643 TBI65639:TBI65643 TLE65639:TLE65643 TVA65639:TVA65643 UEW65639:UEW65643 UOS65639:UOS65643 UYO65639:UYO65643 VIK65639:VIK65643 VSG65639:VSG65643 WCC65639:WCC65643 WLY65639:WLY65643 WVU65639:WVU65643 M131175:M131179 JI131175:JI131179 TE131175:TE131179 ADA131175:ADA131179 AMW131175:AMW131179 AWS131175:AWS131179 BGO131175:BGO131179 BQK131175:BQK131179 CAG131175:CAG131179 CKC131175:CKC131179 CTY131175:CTY131179 DDU131175:DDU131179 DNQ131175:DNQ131179 DXM131175:DXM131179 EHI131175:EHI131179 ERE131175:ERE131179 FBA131175:FBA131179 FKW131175:FKW131179 FUS131175:FUS131179 GEO131175:GEO131179 GOK131175:GOK131179 GYG131175:GYG131179 HIC131175:HIC131179 HRY131175:HRY131179 IBU131175:IBU131179 ILQ131175:ILQ131179 IVM131175:IVM131179 JFI131175:JFI131179 JPE131175:JPE131179 JZA131175:JZA131179 KIW131175:KIW131179 KSS131175:KSS131179 LCO131175:LCO131179 LMK131175:LMK131179 LWG131175:LWG131179 MGC131175:MGC131179 MPY131175:MPY131179 MZU131175:MZU131179 NJQ131175:NJQ131179 NTM131175:NTM131179 ODI131175:ODI131179 ONE131175:ONE131179 OXA131175:OXA131179 PGW131175:PGW131179 PQS131175:PQS131179 QAO131175:QAO131179 QKK131175:QKK131179 QUG131175:QUG131179 REC131175:REC131179 RNY131175:RNY131179 RXU131175:RXU131179 SHQ131175:SHQ131179 SRM131175:SRM131179 TBI131175:TBI131179 TLE131175:TLE131179 TVA131175:TVA131179 UEW131175:UEW131179 UOS131175:UOS131179 UYO131175:UYO131179 VIK131175:VIK131179 VSG131175:VSG131179 WCC131175:WCC131179 WLY131175:WLY131179 WVU131175:WVU131179 M196711:M196715 JI196711:JI196715 TE196711:TE196715 ADA196711:ADA196715 AMW196711:AMW196715 AWS196711:AWS196715 BGO196711:BGO196715 BQK196711:BQK196715 CAG196711:CAG196715 CKC196711:CKC196715 CTY196711:CTY196715 DDU196711:DDU196715 DNQ196711:DNQ196715 DXM196711:DXM196715 EHI196711:EHI196715 ERE196711:ERE196715 FBA196711:FBA196715 FKW196711:FKW196715 FUS196711:FUS196715 GEO196711:GEO196715 GOK196711:GOK196715 GYG196711:GYG196715 HIC196711:HIC196715 HRY196711:HRY196715 IBU196711:IBU196715 ILQ196711:ILQ196715 IVM196711:IVM196715 JFI196711:JFI196715 JPE196711:JPE196715 JZA196711:JZA196715 KIW196711:KIW196715 KSS196711:KSS196715 LCO196711:LCO196715 LMK196711:LMK196715 LWG196711:LWG196715 MGC196711:MGC196715 MPY196711:MPY196715 MZU196711:MZU196715 NJQ196711:NJQ196715 NTM196711:NTM196715 ODI196711:ODI196715 ONE196711:ONE196715 OXA196711:OXA196715 PGW196711:PGW196715 PQS196711:PQS196715 QAO196711:QAO196715 QKK196711:QKK196715 QUG196711:QUG196715 REC196711:REC196715 RNY196711:RNY196715 RXU196711:RXU196715 SHQ196711:SHQ196715 SRM196711:SRM196715 TBI196711:TBI196715 TLE196711:TLE196715 TVA196711:TVA196715 UEW196711:UEW196715 UOS196711:UOS196715 UYO196711:UYO196715 VIK196711:VIK196715 VSG196711:VSG196715 WCC196711:WCC196715 WLY196711:WLY196715 WVU196711:WVU196715 M262247:M262251 JI262247:JI262251 TE262247:TE262251 ADA262247:ADA262251 AMW262247:AMW262251 AWS262247:AWS262251 BGO262247:BGO262251 BQK262247:BQK262251 CAG262247:CAG262251 CKC262247:CKC262251 CTY262247:CTY262251 DDU262247:DDU262251 DNQ262247:DNQ262251 DXM262247:DXM262251 EHI262247:EHI262251 ERE262247:ERE262251 FBA262247:FBA262251 FKW262247:FKW262251 FUS262247:FUS262251 GEO262247:GEO262251 GOK262247:GOK262251 GYG262247:GYG262251 HIC262247:HIC262251 HRY262247:HRY262251 IBU262247:IBU262251 ILQ262247:ILQ262251 IVM262247:IVM262251 JFI262247:JFI262251 JPE262247:JPE262251 JZA262247:JZA262251 KIW262247:KIW262251 KSS262247:KSS262251 LCO262247:LCO262251 LMK262247:LMK262251 LWG262247:LWG262251 MGC262247:MGC262251 MPY262247:MPY262251 MZU262247:MZU262251 NJQ262247:NJQ262251 NTM262247:NTM262251 ODI262247:ODI262251 ONE262247:ONE262251 OXA262247:OXA262251 PGW262247:PGW262251 PQS262247:PQS262251 QAO262247:QAO262251 QKK262247:QKK262251 QUG262247:QUG262251 REC262247:REC262251 RNY262247:RNY262251 RXU262247:RXU262251 SHQ262247:SHQ262251 SRM262247:SRM262251 TBI262247:TBI262251 TLE262247:TLE262251 TVA262247:TVA262251 UEW262247:UEW262251 UOS262247:UOS262251 UYO262247:UYO262251 VIK262247:VIK262251 VSG262247:VSG262251 WCC262247:WCC262251 WLY262247:WLY262251 WVU262247:WVU262251 M327783:M327787 JI327783:JI327787 TE327783:TE327787 ADA327783:ADA327787 AMW327783:AMW327787 AWS327783:AWS327787 BGO327783:BGO327787 BQK327783:BQK327787 CAG327783:CAG327787 CKC327783:CKC327787 CTY327783:CTY327787 DDU327783:DDU327787 DNQ327783:DNQ327787 DXM327783:DXM327787 EHI327783:EHI327787 ERE327783:ERE327787 FBA327783:FBA327787 FKW327783:FKW327787 FUS327783:FUS327787 GEO327783:GEO327787 GOK327783:GOK327787 GYG327783:GYG327787 HIC327783:HIC327787 HRY327783:HRY327787 IBU327783:IBU327787 ILQ327783:ILQ327787 IVM327783:IVM327787 JFI327783:JFI327787 JPE327783:JPE327787 JZA327783:JZA327787 KIW327783:KIW327787 KSS327783:KSS327787 LCO327783:LCO327787 LMK327783:LMK327787 LWG327783:LWG327787 MGC327783:MGC327787 MPY327783:MPY327787 MZU327783:MZU327787 NJQ327783:NJQ327787 NTM327783:NTM327787 ODI327783:ODI327787 ONE327783:ONE327787 OXA327783:OXA327787 PGW327783:PGW327787 PQS327783:PQS327787 QAO327783:QAO327787 QKK327783:QKK327787 QUG327783:QUG327787 REC327783:REC327787 RNY327783:RNY327787 RXU327783:RXU327787 SHQ327783:SHQ327787 SRM327783:SRM327787 TBI327783:TBI327787 TLE327783:TLE327787 TVA327783:TVA327787 UEW327783:UEW327787 UOS327783:UOS327787 UYO327783:UYO327787 VIK327783:VIK327787 VSG327783:VSG327787 WCC327783:WCC327787 WLY327783:WLY327787 WVU327783:WVU327787 M393319:M393323 JI393319:JI393323 TE393319:TE393323 ADA393319:ADA393323 AMW393319:AMW393323 AWS393319:AWS393323 BGO393319:BGO393323 BQK393319:BQK393323 CAG393319:CAG393323 CKC393319:CKC393323 CTY393319:CTY393323 DDU393319:DDU393323 DNQ393319:DNQ393323 DXM393319:DXM393323 EHI393319:EHI393323 ERE393319:ERE393323 FBA393319:FBA393323 FKW393319:FKW393323 FUS393319:FUS393323 GEO393319:GEO393323 GOK393319:GOK393323 GYG393319:GYG393323 HIC393319:HIC393323 HRY393319:HRY393323 IBU393319:IBU393323 ILQ393319:ILQ393323 IVM393319:IVM393323 JFI393319:JFI393323 JPE393319:JPE393323 JZA393319:JZA393323 KIW393319:KIW393323 KSS393319:KSS393323 LCO393319:LCO393323 LMK393319:LMK393323 LWG393319:LWG393323 MGC393319:MGC393323 MPY393319:MPY393323 MZU393319:MZU393323 NJQ393319:NJQ393323 NTM393319:NTM393323 ODI393319:ODI393323 ONE393319:ONE393323 OXA393319:OXA393323 PGW393319:PGW393323 PQS393319:PQS393323 QAO393319:QAO393323 QKK393319:QKK393323 QUG393319:QUG393323 REC393319:REC393323 RNY393319:RNY393323 RXU393319:RXU393323 SHQ393319:SHQ393323 SRM393319:SRM393323 TBI393319:TBI393323 TLE393319:TLE393323 TVA393319:TVA393323 UEW393319:UEW393323 UOS393319:UOS393323 UYO393319:UYO393323 VIK393319:VIK393323 VSG393319:VSG393323 WCC393319:WCC393323 WLY393319:WLY393323 WVU393319:WVU393323 M458855:M458859 JI458855:JI458859 TE458855:TE458859 ADA458855:ADA458859 AMW458855:AMW458859 AWS458855:AWS458859 BGO458855:BGO458859 BQK458855:BQK458859 CAG458855:CAG458859 CKC458855:CKC458859 CTY458855:CTY458859 DDU458855:DDU458859 DNQ458855:DNQ458859 DXM458855:DXM458859 EHI458855:EHI458859 ERE458855:ERE458859 FBA458855:FBA458859 FKW458855:FKW458859 FUS458855:FUS458859 GEO458855:GEO458859 GOK458855:GOK458859 GYG458855:GYG458859 HIC458855:HIC458859 HRY458855:HRY458859 IBU458855:IBU458859 ILQ458855:ILQ458859 IVM458855:IVM458859 JFI458855:JFI458859 JPE458855:JPE458859 JZA458855:JZA458859 KIW458855:KIW458859 KSS458855:KSS458859 LCO458855:LCO458859 LMK458855:LMK458859 LWG458855:LWG458859 MGC458855:MGC458859 MPY458855:MPY458859 MZU458855:MZU458859 NJQ458855:NJQ458859 NTM458855:NTM458859 ODI458855:ODI458859 ONE458855:ONE458859 OXA458855:OXA458859 PGW458855:PGW458859 PQS458855:PQS458859 QAO458855:QAO458859 QKK458855:QKK458859 QUG458855:QUG458859 REC458855:REC458859 RNY458855:RNY458859 RXU458855:RXU458859 SHQ458855:SHQ458859 SRM458855:SRM458859 TBI458855:TBI458859 TLE458855:TLE458859 TVA458855:TVA458859 UEW458855:UEW458859 UOS458855:UOS458859 UYO458855:UYO458859 VIK458855:VIK458859 VSG458855:VSG458859 WCC458855:WCC458859 WLY458855:WLY458859 WVU458855:WVU458859 M524391:M524395 JI524391:JI524395 TE524391:TE524395 ADA524391:ADA524395 AMW524391:AMW524395 AWS524391:AWS524395 BGO524391:BGO524395 BQK524391:BQK524395 CAG524391:CAG524395 CKC524391:CKC524395 CTY524391:CTY524395 DDU524391:DDU524395 DNQ524391:DNQ524395 DXM524391:DXM524395 EHI524391:EHI524395 ERE524391:ERE524395 FBA524391:FBA524395 FKW524391:FKW524395 FUS524391:FUS524395 GEO524391:GEO524395 GOK524391:GOK524395 GYG524391:GYG524395 HIC524391:HIC524395 HRY524391:HRY524395 IBU524391:IBU524395 ILQ524391:ILQ524395 IVM524391:IVM524395 JFI524391:JFI524395 JPE524391:JPE524395 JZA524391:JZA524395 KIW524391:KIW524395 KSS524391:KSS524395 LCO524391:LCO524395 LMK524391:LMK524395 LWG524391:LWG524395 MGC524391:MGC524395 MPY524391:MPY524395 MZU524391:MZU524395 NJQ524391:NJQ524395 NTM524391:NTM524395 ODI524391:ODI524395 ONE524391:ONE524395 OXA524391:OXA524395 PGW524391:PGW524395 PQS524391:PQS524395 QAO524391:QAO524395 QKK524391:QKK524395 QUG524391:QUG524395 REC524391:REC524395 RNY524391:RNY524395 RXU524391:RXU524395 SHQ524391:SHQ524395 SRM524391:SRM524395 TBI524391:TBI524395 TLE524391:TLE524395 TVA524391:TVA524395 UEW524391:UEW524395 UOS524391:UOS524395 UYO524391:UYO524395 VIK524391:VIK524395 VSG524391:VSG524395 WCC524391:WCC524395 WLY524391:WLY524395 WVU524391:WVU524395 M589927:M589931 JI589927:JI589931 TE589927:TE589931 ADA589927:ADA589931 AMW589927:AMW589931 AWS589927:AWS589931 BGO589927:BGO589931 BQK589927:BQK589931 CAG589927:CAG589931 CKC589927:CKC589931 CTY589927:CTY589931 DDU589927:DDU589931 DNQ589927:DNQ589931 DXM589927:DXM589931 EHI589927:EHI589931 ERE589927:ERE589931 FBA589927:FBA589931 FKW589927:FKW589931 FUS589927:FUS589931 GEO589927:GEO589931 GOK589927:GOK589931 GYG589927:GYG589931 HIC589927:HIC589931 HRY589927:HRY589931 IBU589927:IBU589931 ILQ589927:ILQ589931 IVM589927:IVM589931 JFI589927:JFI589931 JPE589927:JPE589931 JZA589927:JZA589931 KIW589927:KIW589931 KSS589927:KSS589931 LCO589927:LCO589931 LMK589927:LMK589931 LWG589927:LWG589931 MGC589927:MGC589931 MPY589927:MPY589931 MZU589927:MZU589931 NJQ589927:NJQ589931 NTM589927:NTM589931 ODI589927:ODI589931 ONE589927:ONE589931 OXA589927:OXA589931 PGW589927:PGW589931 PQS589927:PQS589931 QAO589927:QAO589931 QKK589927:QKK589931 QUG589927:QUG589931 REC589927:REC589931 RNY589927:RNY589931 RXU589927:RXU589931 SHQ589927:SHQ589931 SRM589927:SRM589931 TBI589927:TBI589931 TLE589927:TLE589931 TVA589927:TVA589931 UEW589927:UEW589931 UOS589927:UOS589931 UYO589927:UYO589931 VIK589927:VIK589931 VSG589927:VSG589931 WCC589927:WCC589931 WLY589927:WLY589931 WVU589927:WVU589931 M655463:M655467 JI655463:JI655467 TE655463:TE655467 ADA655463:ADA655467 AMW655463:AMW655467 AWS655463:AWS655467 BGO655463:BGO655467 BQK655463:BQK655467 CAG655463:CAG655467 CKC655463:CKC655467 CTY655463:CTY655467 DDU655463:DDU655467 DNQ655463:DNQ655467 DXM655463:DXM655467 EHI655463:EHI655467 ERE655463:ERE655467 FBA655463:FBA655467 FKW655463:FKW655467 FUS655463:FUS655467 GEO655463:GEO655467 GOK655463:GOK655467 GYG655463:GYG655467 HIC655463:HIC655467 HRY655463:HRY655467 IBU655463:IBU655467 ILQ655463:ILQ655467 IVM655463:IVM655467 JFI655463:JFI655467 JPE655463:JPE655467 JZA655463:JZA655467 KIW655463:KIW655467 KSS655463:KSS655467 LCO655463:LCO655467 LMK655463:LMK655467 LWG655463:LWG655467 MGC655463:MGC655467 MPY655463:MPY655467 MZU655463:MZU655467 NJQ655463:NJQ655467 NTM655463:NTM655467 ODI655463:ODI655467 ONE655463:ONE655467 OXA655463:OXA655467 PGW655463:PGW655467 PQS655463:PQS655467 QAO655463:QAO655467 QKK655463:QKK655467 QUG655463:QUG655467 REC655463:REC655467 RNY655463:RNY655467 RXU655463:RXU655467 SHQ655463:SHQ655467 SRM655463:SRM655467 TBI655463:TBI655467 TLE655463:TLE655467 TVA655463:TVA655467 UEW655463:UEW655467 UOS655463:UOS655467 UYO655463:UYO655467 VIK655463:VIK655467 VSG655463:VSG655467 WCC655463:WCC655467 WLY655463:WLY655467 WVU655463:WVU655467 M720999:M721003 JI720999:JI721003 TE720999:TE721003 ADA720999:ADA721003 AMW720999:AMW721003 AWS720999:AWS721003 BGO720999:BGO721003 BQK720999:BQK721003 CAG720999:CAG721003 CKC720999:CKC721003 CTY720999:CTY721003 DDU720999:DDU721003 DNQ720999:DNQ721003 DXM720999:DXM721003 EHI720999:EHI721003 ERE720999:ERE721003 FBA720999:FBA721003 FKW720999:FKW721003 FUS720999:FUS721003 GEO720999:GEO721003 GOK720999:GOK721003 GYG720999:GYG721003 HIC720999:HIC721003 HRY720999:HRY721003 IBU720999:IBU721003 ILQ720999:ILQ721003 IVM720999:IVM721003 JFI720999:JFI721003 JPE720999:JPE721003 JZA720999:JZA721003 KIW720999:KIW721003 KSS720999:KSS721003 LCO720999:LCO721003 LMK720999:LMK721003 LWG720999:LWG721003 MGC720999:MGC721003 MPY720999:MPY721003 MZU720999:MZU721003 NJQ720999:NJQ721003 NTM720999:NTM721003 ODI720999:ODI721003 ONE720999:ONE721003 OXA720999:OXA721003 PGW720999:PGW721003 PQS720999:PQS721003 QAO720999:QAO721003 QKK720999:QKK721003 QUG720999:QUG721003 REC720999:REC721003 RNY720999:RNY721003 RXU720999:RXU721003 SHQ720999:SHQ721003 SRM720999:SRM721003 TBI720999:TBI721003 TLE720999:TLE721003 TVA720999:TVA721003 UEW720999:UEW721003 UOS720999:UOS721003 UYO720999:UYO721003 VIK720999:VIK721003 VSG720999:VSG721003 WCC720999:WCC721003 WLY720999:WLY721003 WVU720999:WVU721003 M786535:M786539 JI786535:JI786539 TE786535:TE786539 ADA786535:ADA786539 AMW786535:AMW786539 AWS786535:AWS786539 BGO786535:BGO786539 BQK786535:BQK786539 CAG786535:CAG786539 CKC786535:CKC786539 CTY786535:CTY786539 DDU786535:DDU786539 DNQ786535:DNQ786539 DXM786535:DXM786539 EHI786535:EHI786539 ERE786535:ERE786539 FBA786535:FBA786539 FKW786535:FKW786539 FUS786535:FUS786539 GEO786535:GEO786539 GOK786535:GOK786539 GYG786535:GYG786539 HIC786535:HIC786539 HRY786535:HRY786539 IBU786535:IBU786539 ILQ786535:ILQ786539 IVM786535:IVM786539 JFI786535:JFI786539 JPE786535:JPE786539 JZA786535:JZA786539 KIW786535:KIW786539 KSS786535:KSS786539 LCO786535:LCO786539 LMK786535:LMK786539 LWG786535:LWG786539 MGC786535:MGC786539 MPY786535:MPY786539 MZU786535:MZU786539 NJQ786535:NJQ786539 NTM786535:NTM786539 ODI786535:ODI786539 ONE786535:ONE786539 OXA786535:OXA786539 PGW786535:PGW786539 PQS786535:PQS786539 QAO786535:QAO786539 QKK786535:QKK786539 QUG786535:QUG786539 REC786535:REC786539 RNY786535:RNY786539 RXU786535:RXU786539 SHQ786535:SHQ786539 SRM786535:SRM786539 TBI786535:TBI786539 TLE786535:TLE786539 TVA786535:TVA786539 UEW786535:UEW786539 UOS786535:UOS786539 UYO786535:UYO786539 VIK786535:VIK786539 VSG786535:VSG786539 WCC786535:WCC786539 WLY786535:WLY786539 WVU786535:WVU786539 M852071:M852075 JI852071:JI852075 TE852071:TE852075 ADA852071:ADA852075 AMW852071:AMW852075 AWS852071:AWS852075 BGO852071:BGO852075 BQK852071:BQK852075 CAG852071:CAG852075 CKC852071:CKC852075 CTY852071:CTY852075 DDU852071:DDU852075 DNQ852071:DNQ852075 DXM852071:DXM852075 EHI852071:EHI852075 ERE852071:ERE852075 FBA852071:FBA852075 FKW852071:FKW852075 FUS852071:FUS852075 GEO852071:GEO852075 GOK852071:GOK852075 GYG852071:GYG852075 HIC852071:HIC852075 HRY852071:HRY852075 IBU852071:IBU852075 ILQ852071:ILQ852075 IVM852071:IVM852075 JFI852071:JFI852075 JPE852071:JPE852075 JZA852071:JZA852075 KIW852071:KIW852075 KSS852071:KSS852075 LCO852071:LCO852075 LMK852071:LMK852075 LWG852071:LWG852075 MGC852071:MGC852075 MPY852071:MPY852075 MZU852071:MZU852075 NJQ852071:NJQ852075 NTM852071:NTM852075 ODI852071:ODI852075 ONE852071:ONE852075 OXA852071:OXA852075 PGW852071:PGW852075 PQS852071:PQS852075 QAO852071:QAO852075 QKK852071:QKK852075 QUG852071:QUG852075 REC852071:REC852075 RNY852071:RNY852075 RXU852071:RXU852075 SHQ852071:SHQ852075 SRM852071:SRM852075 TBI852071:TBI852075 TLE852071:TLE852075 TVA852071:TVA852075 UEW852071:UEW852075 UOS852071:UOS852075 UYO852071:UYO852075 VIK852071:VIK852075 VSG852071:VSG852075 WCC852071:WCC852075 WLY852071:WLY852075 WVU852071:WVU852075 M917607:M917611 JI917607:JI917611 TE917607:TE917611 ADA917607:ADA917611 AMW917607:AMW917611 AWS917607:AWS917611 BGO917607:BGO917611 BQK917607:BQK917611 CAG917607:CAG917611 CKC917607:CKC917611 CTY917607:CTY917611 DDU917607:DDU917611 DNQ917607:DNQ917611 DXM917607:DXM917611 EHI917607:EHI917611 ERE917607:ERE917611 FBA917607:FBA917611 FKW917607:FKW917611 FUS917607:FUS917611 GEO917607:GEO917611 GOK917607:GOK917611 GYG917607:GYG917611 HIC917607:HIC917611 HRY917607:HRY917611 IBU917607:IBU917611 ILQ917607:ILQ917611 IVM917607:IVM917611 JFI917607:JFI917611 JPE917607:JPE917611 JZA917607:JZA917611 KIW917607:KIW917611 KSS917607:KSS917611 LCO917607:LCO917611 LMK917607:LMK917611 LWG917607:LWG917611 MGC917607:MGC917611 MPY917607:MPY917611 MZU917607:MZU917611 NJQ917607:NJQ917611 NTM917607:NTM917611 ODI917607:ODI917611 ONE917607:ONE917611 OXA917607:OXA917611 PGW917607:PGW917611 PQS917607:PQS917611 QAO917607:QAO917611 QKK917607:QKK917611 QUG917607:QUG917611 REC917607:REC917611 RNY917607:RNY917611 RXU917607:RXU917611 SHQ917607:SHQ917611 SRM917607:SRM917611 TBI917607:TBI917611 TLE917607:TLE917611 TVA917607:TVA917611 UEW917607:UEW917611 UOS917607:UOS917611 UYO917607:UYO917611 VIK917607:VIK917611 VSG917607:VSG917611 WCC917607:WCC917611 WLY917607:WLY917611 WVU917607:WVU917611 M983143:M983147 JI983143:JI983147 TE983143:TE983147 ADA983143:ADA983147 AMW983143:AMW983147 AWS983143:AWS983147 BGO983143:BGO983147 BQK983143:BQK983147 CAG983143:CAG983147 CKC983143:CKC983147 CTY983143:CTY983147 DDU983143:DDU983147 DNQ983143:DNQ983147 DXM983143:DXM983147 EHI983143:EHI983147 ERE983143:ERE983147 FBA983143:FBA983147 FKW983143:FKW983147 FUS983143:FUS983147 GEO983143:GEO983147 GOK983143:GOK983147 GYG983143:GYG983147 HIC983143:HIC983147 HRY983143:HRY983147 IBU983143:IBU983147 ILQ983143:ILQ983147 IVM983143:IVM983147 JFI983143:JFI983147 JPE983143:JPE983147 JZA983143:JZA983147 KIW983143:KIW983147 KSS983143:KSS983147 LCO983143:LCO983147 LMK983143:LMK983147 LWG983143:LWG983147 MGC983143:MGC983147 MPY983143:MPY983147 MZU983143:MZU983147 NJQ983143:NJQ983147 NTM983143:NTM983147 ODI983143:ODI983147 ONE983143:ONE983147 OXA983143:OXA983147 PGW983143:PGW983147 PQS983143:PQS983147 QAO983143:QAO983147 QKK983143:QKK983147 QUG983143:QUG983147 REC983143:REC983147 RNY983143:RNY983147 RXU983143:RXU983147 SHQ983143:SHQ983147 SRM983143:SRM983147 TBI983143:TBI983147 TLE983143:TLE983147 TVA983143:TVA983147 UEW983143:UEW983147 UOS983143:UOS983147 UYO983143:UYO983147 VIK983143:VIK983147 VSG983143:VSG983147 WCC983143:WCC983147 WLY983143:WLY983147 WVU983143:WVU983147 TO105:TO107 R65640:R65643 JN65640:JN65643 TJ65640:TJ65643 ADF65640:ADF65643 ANB65640:ANB65643 AWX65640:AWX65643 BGT65640:BGT65643 BQP65640:BQP65643 CAL65640:CAL65643 CKH65640:CKH65643 CUD65640:CUD65643 DDZ65640:DDZ65643 DNV65640:DNV65643 DXR65640:DXR65643 EHN65640:EHN65643 ERJ65640:ERJ65643 FBF65640:FBF65643 FLB65640:FLB65643 FUX65640:FUX65643 GET65640:GET65643 GOP65640:GOP65643 GYL65640:GYL65643 HIH65640:HIH65643 HSD65640:HSD65643 IBZ65640:IBZ65643 ILV65640:ILV65643 IVR65640:IVR65643 JFN65640:JFN65643 JPJ65640:JPJ65643 JZF65640:JZF65643 KJB65640:KJB65643 KSX65640:KSX65643 LCT65640:LCT65643 LMP65640:LMP65643 LWL65640:LWL65643 MGH65640:MGH65643 MQD65640:MQD65643 MZZ65640:MZZ65643 NJV65640:NJV65643 NTR65640:NTR65643 ODN65640:ODN65643 ONJ65640:ONJ65643 OXF65640:OXF65643 PHB65640:PHB65643 PQX65640:PQX65643 QAT65640:QAT65643 QKP65640:QKP65643 QUL65640:QUL65643 REH65640:REH65643 ROD65640:ROD65643 RXZ65640:RXZ65643 SHV65640:SHV65643 SRR65640:SRR65643 TBN65640:TBN65643 TLJ65640:TLJ65643 TVF65640:TVF65643 UFB65640:UFB65643 UOX65640:UOX65643 UYT65640:UYT65643 VIP65640:VIP65643 VSL65640:VSL65643 WCH65640:WCH65643 WMD65640:WMD65643 WVZ65640:WVZ65643 R131176:R131179 JN131176:JN131179 TJ131176:TJ131179 ADF131176:ADF131179 ANB131176:ANB131179 AWX131176:AWX131179 BGT131176:BGT131179 BQP131176:BQP131179 CAL131176:CAL131179 CKH131176:CKH131179 CUD131176:CUD131179 DDZ131176:DDZ131179 DNV131176:DNV131179 DXR131176:DXR131179 EHN131176:EHN131179 ERJ131176:ERJ131179 FBF131176:FBF131179 FLB131176:FLB131179 FUX131176:FUX131179 GET131176:GET131179 GOP131176:GOP131179 GYL131176:GYL131179 HIH131176:HIH131179 HSD131176:HSD131179 IBZ131176:IBZ131179 ILV131176:ILV131179 IVR131176:IVR131179 JFN131176:JFN131179 JPJ131176:JPJ131179 JZF131176:JZF131179 KJB131176:KJB131179 KSX131176:KSX131179 LCT131176:LCT131179 LMP131176:LMP131179 LWL131176:LWL131179 MGH131176:MGH131179 MQD131176:MQD131179 MZZ131176:MZZ131179 NJV131176:NJV131179 NTR131176:NTR131179 ODN131176:ODN131179 ONJ131176:ONJ131179 OXF131176:OXF131179 PHB131176:PHB131179 PQX131176:PQX131179 QAT131176:QAT131179 QKP131176:QKP131179 QUL131176:QUL131179 REH131176:REH131179 ROD131176:ROD131179 RXZ131176:RXZ131179 SHV131176:SHV131179 SRR131176:SRR131179 TBN131176:TBN131179 TLJ131176:TLJ131179 TVF131176:TVF131179 UFB131176:UFB131179 UOX131176:UOX131179 UYT131176:UYT131179 VIP131176:VIP131179 VSL131176:VSL131179 WCH131176:WCH131179 WMD131176:WMD131179 WVZ131176:WVZ131179 R196712:R196715 JN196712:JN196715 TJ196712:TJ196715 ADF196712:ADF196715 ANB196712:ANB196715 AWX196712:AWX196715 BGT196712:BGT196715 BQP196712:BQP196715 CAL196712:CAL196715 CKH196712:CKH196715 CUD196712:CUD196715 DDZ196712:DDZ196715 DNV196712:DNV196715 DXR196712:DXR196715 EHN196712:EHN196715 ERJ196712:ERJ196715 FBF196712:FBF196715 FLB196712:FLB196715 FUX196712:FUX196715 GET196712:GET196715 GOP196712:GOP196715 GYL196712:GYL196715 HIH196712:HIH196715 HSD196712:HSD196715 IBZ196712:IBZ196715 ILV196712:ILV196715 IVR196712:IVR196715 JFN196712:JFN196715 JPJ196712:JPJ196715 JZF196712:JZF196715 KJB196712:KJB196715 KSX196712:KSX196715 LCT196712:LCT196715 LMP196712:LMP196715 LWL196712:LWL196715 MGH196712:MGH196715 MQD196712:MQD196715 MZZ196712:MZZ196715 NJV196712:NJV196715 NTR196712:NTR196715 ODN196712:ODN196715 ONJ196712:ONJ196715 OXF196712:OXF196715 PHB196712:PHB196715 PQX196712:PQX196715 QAT196712:QAT196715 QKP196712:QKP196715 QUL196712:QUL196715 REH196712:REH196715 ROD196712:ROD196715 RXZ196712:RXZ196715 SHV196712:SHV196715 SRR196712:SRR196715 TBN196712:TBN196715 TLJ196712:TLJ196715 TVF196712:TVF196715 UFB196712:UFB196715 UOX196712:UOX196715 UYT196712:UYT196715 VIP196712:VIP196715 VSL196712:VSL196715 WCH196712:WCH196715 WMD196712:WMD196715 WVZ196712:WVZ196715 R262248:R262251 JN262248:JN262251 TJ262248:TJ262251 ADF262248:ADF262251 ANB262248:ANB262251 AWX262248:AWX262251 BGT262248:BGT262251 BQP262248:BQP262251 CAL262248:CAL262251 CKH262248:CKH262251 CUD262248:CUD262251 DDZ262248:DDZ262251 DNV262248:DNV262251 DXR262248:DXR262251 EHN262248:EHN262251 ERJ262248:ERJ262251 FBF262248:FBF262251 FLB262248:FLB262251 FUX262248:FUX262251 GET262248:GET262251 GOP262248:GOP262251 GYL262248:GYL262251 HIH262248:HIH262251 HSD262248:HSD262251 IBZ262248:IBZ262251 ILV262248:ILV262251 IVR262248:IVR262251 JFN262248:JFN262251 JPJ262248:JPJ262251 JZF262248:JZF262251 KJB262248:KJB262251 KSX262248:KSX262251 LCT262248:LCT262251 LMP262248:LMP262251 LWL262248:LWL262251 MGH262248:MGH262251 MQD262248:MQD262251 MZZ262248:MZZ262251 NJV262248:NJV262251 NTR262248:NTR262251 ODN262248:ODN262251 ONJ262248:ONJ262251 OXF262248:OXF262251 PHB262248:PHB262251 PQX262248:PQX262251 QAT262248:QAT262251 QKP262248:QKP262251 QUL262248:QUL262251 REH262248:REH262251 ROD262248:ROD262251 RXZ262248:RXZ262251 SHV262248:SHV262251 SRR262248:SRR262251 TBN262248:TBN262251 TLJ262248:TLJ262251 TVF262248:TVF262251 UFB262248:UFB262251 UOX262248:UOX262251 UYT262248:UYT262251 VIP262248:VIP262251 VSL262248:VSL262251 WCH262248:WCH262251 WMD262248:WMD262251 WVZ262248:WVZ262251 R327784:R327787 JN327784:JN327787 TJ327784:TJ327787 ADF327784:ADF327787 ANB327784:ANB327787 AWX327784:AWX327787 BGT327784:BGT327787 BQP327784:BQP327787 CAL327784:CAL327787 CKH327784:CKH327787 CUD327784:CUD327787 DDZ327784:DDZ327787 DNV327784:DNV327787 DXR327784:DXR327787 EHN327784:EHN327787 ERJ327784:ERJ327787 FBF327784:FBF327787 FLB327784:FLB327787 FUX327784:FUX327787 GET327784:GET327787 GOP327784:GOP327787 GYL327784:GYL327787 HIH327784:HIH327787 HSD327784:HSD327787 IBZ327784:IBZ327787 ILV327784:ILV327787 IVR327784:IVR327787 JFN327784:JFN327787 JPJ327784:JPJ327787 JZF327784:JZF327787 KJB327784:KJB327787 KSX327784:KSX327787 LCT327784:LCT327787 LMP327784:LMP327787 LWL327784:LWL327787 MGH327784:MGH327787 MQD327784:MQD327787 MZZ327784:MZZ327787 NJV327784:NJV327787 NTR327784:NTR327787 ODN327784:ODN327787 ONJ327784:ONJ327787 OXF327784:OXF327787 PHB327784:PHB327787 PQX327784:PQX327787 QAT327784:QAT327787 QKP327784:QKP327787 QUL327784:QUL327787 REH327784:REH327787 ROD327784:ROD327787 RXZ327784:RXZ327787 SHV327784:SHV327787 SRR327784:SRR327787 TBN327784:TBN327787 TLJ327784:TLJ327787 TVF327784:TVF327787 UFB327784:UFB327787 UOX327784:UOX327787 UYT327784:UYT327787 VIP327784:VIP327787 VSL327784:VSL327787 WCH327784:WCH327787 WMD327784:WMD327787 WVZ327784:WVZ327787 R393320:R393323 JN393320:JN393323 TJ393320:TJ393323 ADF393320:ADF393323 ANB393320:ANB393323 AWX393320:AWX393323 BGT393320:BGT393323 BQP393320:BQP393323 CAL393320:CAL393323 CKH393320:CKH393323 CUD393320:CUD393323 DDZ393320:DDZ393323 DNV393320:DNV393323 DXR393320:DXR393323 EHN393320:EHN393323 ERJ393320:ERJ393323 FBF393320:FBF393323 FLB393320:FLB393323 FUX393320:FUX393323 GET393320:GET393323 GOP393320:GOP393323 GYL393320:GYL393323 HIH393320:HIH393323 HSD393320:HSD393323 IBZ393320:IBZ393323 ILV393320:ILV393323 IVR393320:IVR393323 JFN393320:JFN393323 JPJ393320:JPJ393323 JZF393320:JZF393323 KJB393320:KJB393323 KSX393320:KSX393323 LCT393320:LCT393323 LMP393320:LMP393323 LWL393320:LWL393323 MGH393320:MGH393323 MQD393320:MQD393323 MZZ393320:MZZ393323 NJV393320:NJV393323 NTR393320:NTR393323 ODN393320:ODN393323 ONJ393320:ONJ393323 OXF393320:OXF393323 PHB393320:PHB393323 PQX393320:PQX393323 QAT393320:QAT393323 QKP393320:QKP393323 QUL393320:QUL393323 REH393320:REH393323 ROD393320:ROD393323 RXZ393320:RXZ393323 SHV393320:SHV393323 SRR393320:SRR393323 TBN393320:TBN393323 TLJ393320:TLJ393323 TVF393320:TVF393323 UFB393320:UFB393323 UOX393320:UOX393323 UYT393320:UYT393323 VIP393320:VIP393323 VSL393320:VSL393323 WCH393320:WCH393323 WMD393320:WMD393323 WVZ393320:WVZ393323 R458856:R458859 JN458856:JN458859 TJ458856:TJ458859 ADF458856:ADF458859 ANB458856:ANB458859 AWX458856:AWX458859 BGT458856:BGT458859 BQP458856:BQP458859 CAL458856:CAL458859 CKH458856:CKH458859 CUD458856:CUD458859 DDZ458856:DDZ458859 DNV458856:DNV458859 DXR458856:DXR458859 EHN458856:EHN458859 ERJ458856:ERJ458859 FBF458856:FBF458859 FLB458856:FLB458859 FUX458856:FUX458859 GET458856:GET458859 GOP458856:GOP458859 GYL458856:GYL458859 HIH458856:HIH458859 HSD458856:HSD458859 IBZ458856:IBZ458859 ILV458856:ILV458859 IVR458856:IVR458859 JFN458856:JFN458859 JPJ458856:JPJ458859 JZF458856:JZF458859 KJB458856:KJB458859 KSX458856:KSX458859 LCT458856:LCT458859 LMP458856:LMP458859 LWL458856:LWL458859 MGH458856:MGH458859 MQD458856:MQD458859 MZZ458856:MZZ458859 NJV458856:NJV458859 NTR458856:NTR458859 ODN458856:ODN458859 ONJ458856:ONJ458859 OXF458856:OXF458859 PHB458856:PHB458859 PQX458856:PQX458859 QAT458856:QAT458859 QKP458856:QKP458859 QUL458856:QUL458859 REH458856:REH458859 ROD458856:ROD458859 RXZ458856:RXZ458859 SHV458856:SHV458859 SRR458856:SRR458859 TBN458856:TBN458859 TLJ458856:TLJ458859 TVF458856:TVF458859 UFB458856:UFB458859 UOX458856:UOX458859 UYT458856:UYT458859 VIP458856:VIP458859 VSL458856:VSL458859 WCH458856:WCH458859 WMD458856:WMD458859 WVZ458856:WVZ458859 R524392:R524395 JN524392:JN524395 TJ524392:TJ524395 ADF524392:ADF524395 ANB524392:ANB524395 AWX524392:AWX524395 BGT524392:BGT524395 BQP524392:BQP524395 CAL524392:CAL524395 CKH524392:CKH524395 CUD524392:CUD524395 DDZ524392:DDZ524395 DNV524392:DNV524395 DXR524392:DXR524395 EHN524392:EHN524395 ERJ524392:ERJ524395 FBF524392:FBF524395 FLB524392:FLB524395 FUX524392:FUX524395 GET524392:GET524395 GOP524392:GOP524395 GYL524392:GYL524395 HIH524392:HIH524395 HSD524392:HSD524395 IBZ524392:IBZ524395 ILV524392:ILV524395 IVR524392:IVR524395 JFN524392:JFN524395 JPJ524392:JPJ524395 JZF524392:JZF524395 KJB524392:KJB524395 KSX524392:KSX524395 LCT524392:LCT524395 LMP524392:LMP524395 LWL524392:LWL524395 MGH524392:MGH524395 MQD524392:MQD524395 MZZ524392:MZZ524395 NJV524392:NJV524395 NTR524392:NTR524395 ODN524392:ODN524395 ONJ524392:ONJ524395 OXF524392:OXF524395 PHB524392:PHB524395 PQX524392:PQX524395 QAT524392:QAT524395 QKP524392:QKP524395 QUL524392:QUL524395 REH524392:REH524395 ROD524392:ROD524395 RXZ524392:RXZ524395 SHV524392:SHV524395 SRR524392:SRR524395 TBN524392:TBN524395 TLJ524392:TLJ524395 TVF524392:TVF524395 UFB524392:UFB524395 UOX524392:UOX524395 UYT524392:UYT524395 VIP524392:VIP524395 VSL524392:VSL524395 WCH524392:WCH524395 WMD524392:WMD524395 WVZ524392:WVZ524395 R589928:R589931 JN589928:JN589931 TJ589928:TJ589931 ADF589928:ADF589931 ANB589928:ANB589931 AWX589928:AWX589931 BGT589928:BGT589931 BQP589928:BQP589931 CAL589928:CAL589931 CKH589928:CKH589931 CUD589928:CUD589931 DDZ589928:DDZ589931 DNV589928:DNV589931 DXR589928:DXR589931 EHN589928:EHN589931 ERJ589928:ERJ589931 FBF589928:FBF589931 FLB589928:FLB589931 FUX589928:FUX589931 GET589928:GET589931 GOP589928:GOP589931 GYL589928:GYL589931 HIH589928:HIH589931 HSD589928:HSD589931 IBZ589928:IBZ589931 ILV589928:ILV589931 IVR589928:IVR589931 JFN589928:JFN589931 JPJ589928:JPJ589931 JZF589928:JZF589931 KJB589928:KJB589931 KSX589928:KSX589931 LCT589928:LCT589931 LMP589928:LMP589931 LWL589928:LWL589931 MGH589928:MGH589931 MQD589928:MQD589931 MZZ589928:MZZ589931 NJV589928:NJV589931 NTR589928:NTR589931 ODN589928:ODN589931 ONJ589928:ONJ589931 OXF589928:OXF589931 PHB589928:PHB589931 PQX589928:PQX589931 QAT589928:QAT589931 QKP589928:QKP589931 QUL589928:QUL589931 REH589928:REH589931 ROD589928:ROD589931 RXZ589928:RXZ589931 SHV589928:SHV589931 SRR589928:SRR589931 TBN589928:TBN589931 TLJ589928:TLJ589931 TVF589928:TVF589931 UFB589928:UFB589931 UOX589928:UOX589931 UYT589928:UYT589931 VIP589928:VIP589931 VSL589928:VSL589931 WCH589928:WCH589931 WMD589928:WMD589931 WVZ589928:WVZ589931 R655464:R655467 JN655464:JN655467 TJ655464:TJ655467 ADF655464:ADF655467 ANB655464:ANB655467 AWX655464:AWX655467 BGT655464:BGT655467 BQP655464:BQP655467 CAL655464:CAL655467 CKH655464:CKH655467 CUD655464:CUD655467 DDZ655464:DDZ655467 DNV655464:DNV655467 DXR655464:DXR655467 EHN655464:EHN655467 ERJ655464:ERJ655467 FBF655464:FBF655467 FLB655464:FLB655467 FUX655464:FUX655467 GET655464:GET655467 GOP655464:GOP655467 GYL655464:GYL655467 HIH655464:HIH655467 HSD655464:HSD655467 IBZ655464:IBZ655467 ILV655464:ILV655467 IVR655464:IVR655467 JFN655464:JFN655467 JPJ655464:JPJ655467 JZF655464:JZF655467 KJB655464:KJB655467 KSX655464:KSX655467 LCT655464:LCT655467 LMP655464:LMP655467 LWL655464:LWL655467 MGH655464:MGH655467 MQD655464:MQD655467 MZZ655464:MZZ655467 NJV655464:NJV655467 NTR655464:NTR655467 ODN655464:ODN655467 ONJ655464:ONJ655467 OXF655464:OXF655467 PHB655464:PHB655467 PQX655464:PQX655467 QAT655464:QAT655467 QKP655464:QKP655467 QUL655464:QUL655467 REH655464:REH655467 ROD655464:ROD655467 RXZ655464:RXZ655467 SHV655464:SHV655467 SRR655464:SRR655467 TBN655464:TBN655467 TLJ655464:TLJ655467 TVF655464:TVF655467 UFB655464:UFB655467 UOX655464:UOX655467 UYT655464:UYT655467 VIP655464:VIP655467 VSL655464:VSL655467 WCH655464:WCH655467 WMD655464:WMD655467 WVZ655464:WVZ655467 R721000:R721003 JN721000:JN721003 TJ721000:TJ721003 ADF721000:ADF721003 ANB721000:ANB721003 AWX721000:AWX721003 BGT721000:BGT721003 BQP721000:BQP721003 CAL721000:CAL721003 CKH721000:CKH721003 CUD721000:CUD721003 DDZ721000:DDZ721003 DNV721000:DNV721003 DXR721000:DXR721003 EHN721000:EHN721003 ERJ721000:ERJ721003 FBF721000:FBF721003 FLB721000:FLB721003 FUX721000:FUX721003 GET721000:GET721003 GOP721000:GOP721003 GYL721000:GYL721003 HIH721000:HIH721003 HSD721000:HSD721003 IBZ721000:IBZ721003 ILV721000:ILV721003 IVR721000:IVR721003 JFN721000:JFN721003 JPJ721000:JPJ721003 JZF721000:JZF721003 KJB721000:KJB721003 KSX721000:KSX721003 LCT721000:LCT721003 LMP721000:LMP721003 LWL721000:LWL721003 MGH721000:MGH721003 MQD721000:MQD721003 MZZ721000:MZZ721003 NJV721000:NJV721003 NTR721000:NTR721003 ODN721000:ODN721003 ONJ721000:ONJ721003 OXF721000:OXF721003 PHB721000:PHB721003 PQX721000:PQX721003 QAT721000:QAT721003 QKP721000:QKP721003 QUL721000:QUL721003 REH721000:REH721003 ROD721000:ROD721003 RXZ721000:RXZ721003 SHV721000:SHV721003 SRR721000:SRR721003 TBN721000:TBN721003 TLJ721000:TLJ721003 TVF721000:TVF721003 UFB721000:UFB721003 UOX721000:UOX721003 UYT721000:UYT721003 VIP721000:VIP721003 VSL721000:VSL721003 WCH721000:WCH721003 WMD721000:WMD721003 WVZ721000:WVZ721003 R786536:R786539 JN786536:JN786539 TJ786536:TJ786539 ADF786536:ADF786539 ANB786536:ANB786539 AWX786536:AWX786539 BGT786536:BGT786539 BQP786536:BQP786539 CAL786536:CAL786539 CKH786536:CKH786539 CUD786536:CUD786539 DDZ786536:DDZ786539 DNV786536:DNV786539 DXR786536:DXR786539 EHN786536:EHN786539 ERJ786536:ERJ786539 FBF786536:FBF786539 FLB786536:FLB786539 FUX786536:FUX786539 GET786536:GET786539 GOP786536:GOP786539 GYL786536:GYL786539 HIH786536:HIH786539 HSD786536:HSD786539 IBZ786536:IBZ786539 ILV786536:ILV786539 IVR786536:IVR786539 JFN786536:JFN786539 JPJ786536:JPJ786539 JZF786536:JZF786539 KJB786536:KJB786539 KSX786536:KSX786539 LCT786536:LCT786539 LMP786536:LMP786539 LWL786536:LWL786539 MGH786536:MGH786539 MQD786536:MQD786539 MZZ786536:MZZ786539 NJV786536:NJV786539 NTR786536:NTR786539 ODN786536:ODN786539 ONJ786536:ONJ786539 OXF786536:OXF786539 PHB786536:PHB786539 PQX786536:PQX786539 QAT786536:QAT786539 QKP786536:QKP786539 QUL786536:QUL786539 REH786536:REH786539 ROD786536:ROD786539 RXZ786536:RXZ786539 SHV786536:SHV786539 SRR786536:SRR786539 TBN786536:TBN786539 TLJ786536:TLJ786539 TVF786536:TVF786539 UFB786536:UFB786539 UOX786536:UOX786539 UYT786536:UYT786539 VIP786536:VIP786539 VSL786536:VSL786539 WCH786536:WCH786539 WMD786536:WMD786539 WVZ786536:WVZ786539 R852072:R852075 JN852072:JN852075 TJ852072:TJ852075 ADF852072:ADF852075 ANB852072:ANB852075 AWX852072:AWX852075 BGT852072:BGT852075 BQP852072:BQP852075 CAL852072:CAL852075 CKH852072:CKH852075 CUD852072:CUD852075 DDZ852072:DDZ852075 DNV852072:DNV852075 DXR852072:DXR852075 EHN852072:EHN852075 ERJ852072:ERJ852075 FBF852072:FBF852075 FLB852072:FLB852075 FUX852072:FUX852075 GET852072:GET852075 GOP852072:GOP852075 GYL852072:GYL852075 HIH852072:HIH852075 HSD852072:HSD852075 IBZ852072:IBZ852075 ILV852072:ILV852075 IVR852072:IVR852075 JFN852072:JFN852075 JPJ852072:JPJ852075 JZF852072:JZF852075 KJB852072:KJB852075 KSX852072:KSX852075 LCT852072:LCT852075 LMP852072:LMP852075 LWL852072:LWL852075 MGH852072:MGH852075 MQD852072:MQD852075 MZZ852072:MZZ852075 NJV852072:NJV852075 NTR852072:NTR852075 ODN852072:ODN852075 ONJ852072:ONJ852075 OXF852072:OXF852075 PHB852072:PHB852075 PQX852072:PQX852075 QAT852072:QAT852075 QKP852072:QKP852075 QUL852072:QUL852075 REH852072:REH852075 ROD852072:ROD852075 RXZ852072:RXZ852075 SHV852072:SHV852075 SRR852072:SRR852075 TBN852072:TBN852075 TLJ852072:TLJ852075 TVF852072:TVF852075 UFB852072:UFB852075 UOX852072:UOX852075 UYT852072:UYT852075 VIP852072:VIP852075 VSL852072:VSL852075 WCH852072:WCH852075 WMD852072:WMD852075 WVZ852072:WVZ852075 R917608:R917611 JN917608:JN917611 TJ917608:TJ917611 ADF917608:ADF917611 ANB917608:ANB917611 AWX917608:AWX917611 BGT917608:BGT917611 BQP917608:BQP917611 CAL917608:CAL917611 CKH917608:CKH917611 CUD917608:CUD917611 DDZ917608:DDZ917611 DNV917608:DNV917611 DXR917608:DXR917611 EHN917608:EHN917611 ERJ917608:ERJ917611 FBF917608:FBF917611 FLB917608:FLB917611 FUX917608:FUX917611 GET917608:GET917611 GOP917608:GOP917611 GYL917608:GYL917611 HIH917608:HIH917611 HSD917608:HSD917611 IBZ917608:IBZ917611 ILV917608:ILV917611 IVR917608:IVR917611 JFN917608:JFN917611 JPJ917608:JPJ917611 JZF917608:JZF917611 KJB917608:KJB917611 KSX917608:KSX917611 LCT917608:LCT917611 LMP917608:LMP917611 LWL917608:LWL917611 MGH917608:MGH917611 MQD917608:MQD917611 MZZ917608:MZZ917611 NJV917608:NJV917611 NTR917608:NTR917611 ODN917608:ODN917611 ONJ917608:ONJ917611 OXF917608:OXF917611 PHB917608:PHB917611 PQX917608:PQX917611 QAT917608:QAT917611 QKP917608:QKP917611 QUL917608:QUL917611 REH917608:REH917611 ROD917608:ROD917611 RXZ917608:RXZ917611 SHV917608:SHV917611 SRR917608:SRR917611 TBN917608:TBN917611 TLJ917608:TLJ917611 TVF917608:TVF917611 UFB917608:UFB917611 UOX917608:UOX917611 UYT917608:UYT917611 VIP917608:VIP917611 VSL917608:VSL917611 WCH917608:WCH917611 WMD917608:WMD917611 WVZ917608:WVZ917611 R983144:R983147 JN983144:JN983147 TJ983144:TJ983147 ADF983144:ADF983147 ANB983144:ANB983147 AWX983144:AWX983147 BGT983144:BGT983147 BQP983144:BQP983147 CAL983144:CAL983147 CKH983144:CKH983147 CUD983144:CUD983147 DDZ983144:DDZ983147 DNV983144:DNV983147 DXR983144:DXR983147 EHN983144:EHN983147 ERJ983144:ERJ983147 FBF983144:FBF983147 FLB983144:FLB983147 FUX983144:FUX983147 GET983144:GET983147 GOP983144:GOP983147 GYL983144:GYL983147 HIH983144:HIH983147 HSD983144:HSD983147 IBZ983144:IBZ983147 ILV983144:ILV983147 IVR983144:IVR983147 JFN983144:JFN983147 JPJ983144:JPJ983147 JZF983144:JZF983147 KJB983144:KJB983147 KSX983144:KSX983147 LCT983144:LCT983147 LMP983144:LMP983147 LWL983144:LWL983147 MGH983144:MGH983147 MQD983144:MQD983147 MZZ983144:MZZ983147 NJV983144:NJV983147 NTR983144:NTR983147 ODN983144:ODN983147 ONJ983144:ONJ983147 OXF983144:OXF983147 PHB983144:PHB983147 PQX983144:PQX983147 QAT983144:QAT983147 QKP983144:QKP983147 QUL983144:QUL983147 REH983144:REH983147 ROD983144:ROD983147 RXZ983144:RXZ983147 SHV983144:SHV983147 SRR983144:SRR983147 TBN983144:TBN983147 TLJ983144:TLJ983147 TVF983144:TVF983147 UFB983144:UFB983147 UOX983144:UOX983147 UYT983144:UYT983147 VIP983144:VIP983147 VSL983144:VSL983147 WCH983144:WCH983147 WMD983144:WMD983147 WVZ983144:WVZ983147 SHK983143 H65610:H65616 JD65610:JD65616 SZ65610:SZ65616 ACV65610:ACV65616 AMR65610:AMR65616 AWN65610:AWN65616 BGJ65610:BGJ65616 BQF65610:BQF65616 CAB65610:CAB65616 CJX65610:CJX65616 CTT65610:CTT65616 DDP65610:DDP65616 DNL65610:DNL65616 DXH65610:DXH65616 EHD65610:EHD65616 EQZ65610:EQZ65616 FAV65610:FAV65616 FKR65610:FKR65616 FUN65610:FUN65616 GEJ65610:GEJ65616 GOF65610:GOF65616 GYB65610:GYB65616 HHX65610:HHX65616 HRT65610:HRT65616 IBP65610:IBP65616 ILL65610:ILL65616 IVH65610:IVH65616 JFD65610:JFD65616 JOZ65610:JOZ65616 JYV65610:JYV65616 KIR65610:KIR65616 KSN65610:KSN65616 LCJ65610:LCJ65616 LMF65610:LMF65616 LWB65610:LWB65616 MFX65610:MFX65616 MPT65610:MPT65616 MZP65610:MZP65616 NJL65610:NJL65616 NTH65610:NTH65616 ODD65610:ODD65616 OMZ65610:OMZ65616 OWV65610:OWV65616 PGR65610:PGR65616 PQN65610:PQN65616 QAJ65610:QAJ65616 QKF65610:QKF65616 QUB65610:QUB65616 RDX65610:RDX65616 RNT65610:RNT65616 RXP65610:RXP65616 SHL65610:SHL65616 SRH65610:SRH65616 TBD65610:TBD65616 TKZ65610:TKZ65616 TUV65610:TUV65616 UER65610:UER65616 UON65610:UON65616 UYJ65610:UYJ65616 VIF65610:VIF65616 VSB65610:VSB65616 WBX65610:WBX65616 WLT65610:WLT65616 WVP65610:WVP65616 H131146:H131152 JD131146:JD131152 SZ131146:SZ131152 ACV131146:ACV131152 AMR131146:AMR131152 AWN131146:AWN131152 BGJ131146:BGJ131152 BQF131146:BQF131152 CAB131146:CAB131152 CJX131146:CJX131152 CTT131146:CTT131152 DDP131146:DDP131152 DNL131146:DNL131152 DXH131146:DXH131152 EHD131146:EHD131152 EQZ131146:EQZ131152 FAV131146:FAV131152 FKR131146:FKR131152 FUN131146:FUN131152 GEJ131146:GEJ131152 GOF131146:GOF131152 GYB131146:GYB131152 HHX131146:HHX131152 HRT131146:HRT131152 IBP131146:IBP131152 ILL131146:ILL131152 IVH131146:IVH131152 JFD131146:JFD131152 JOZ131146:JOZ131152 JYV131146:JYV131152 KIR131146:KIR131152 KSN131146:KSN131152 LCJ131146:LCJ131152 LMF131146:LMF131152 LWB131146:LWB131152 MFX131146:MFX131152 MPT131146:MPT131152 MZP131146:MZP131152 NJL131146:NJL131152 NTH131146:NTH131152 ODD131146:ODD131152 OMZ131146:OMZ131152 OWV131146:OWV131152 PGR131146:PGR131152 PQN131146:PQN131152 QAJ131146:QAJ131152 QKF131146:QKF131152 QUB131146:QUB131152 RDX131146:RDX131152 RNT131146:RNT131152 RXP131146:RXP131152 SHL131146:SHL131152 SRH131146:SRH131152 TBD131146:TBD131152 TKZ131146:TKZ131152 TUV131146:TUV131152 UER131146:UER131152 UON131146:UON131152 UYJ131146:UYJ131152 VIF131146:VIF131152 VSB131146:VSB131152 WBX131146:WBX131152 WLT131146:WLT131152 WVP131146:WVP131152 H196682:H196688 JD196682:JD196688 SZ196682:SZ196688 ACV196682:ACV196688 AMR196682:AMR196688 AWN196682:AWN196688 BGJ196682:BGJ196688 BQF196682:BQF196688 CAB196682:CAB196688 CJX196682:CJX196688 CTT196682:CTT196688 DDP196682:DDP196688 DNL196682:DNL196688 DXH196682:DXH196688 EHD196682:EHD196688 EQZ196682:EQZ196688 FAV196682:FAV196688 FKR196682:FKR196688 FUN196682:FUN196688 GEJ196682:GEJ196688 GOF196682:GOF196688 GYB196682:GYB196688 HHX196682:HHX196688 HRT196682:HRT196688 IBP196682:IBP196688 ILL196682:ILL196688 IVH196682:IVH196688 JFD196682:JFD196688 JOZ196682:JOZ196688 JYV196682:JYV196688 KIR196682:KIR196688 KSN196682:KSN196688 LCJ196682:LCJ196688 LMF196682:LMF196688 LWB196682:LWB196688 MFX196682:MFX196688 MPT196682:MPT196688 MZP196682:MZP196688 NJL196682:NJL196688 NTH196682:NTH196688 ODD196682:ODD196688 OMZ196682:OMZ196688 OWV196682:OWV196688 PGR196682:PGR196688 PQN196682:PQN196688 QAJ196682:QAJ196688 QKF196682:QKF196688 QUB196682:QUB196688 RDX196682:RDX196688 RNT196682:RNT196688 RXP196682:RXP196688 SHL196682:SHL196688 SRH196682:SRH196688 TBD196682:TBD196688 TKZ196682:TKZ196688 TUV196682:TUV196688 UER196682:UER196688 UON196682:UON196688 UYJ196682:UYJ196688 VIF196682:VIF196688 VSB196682:VSB196688 WBX196682:WBX196688 WLT196682:WLT196688 WVP196682:WVP196688 H262218:H262224 JD262218:JD262224 SZ262218:SZ262224 ACV262218:ACV262224 AMR262218:AMR262224 AWN262218:AWN262224 BGJ262218:BGJ262224 BQF262218:BQF262224 CAB262218:CAB262224 CJX262218:CJX262224 CTT262218:CTT262224 DDP262218:DDP262224 DNL262218:DNL262224 DXH262218:DXH262224 EHD262218:EHD262224 EQZ262218:EQZ262224 FAV262218:FAV262224 FKR262218:FKR262224 FUN262218:FUN262224 GEJ262218:GEJ262224 GOF262218:GOF262224 GYB262218:GYB262224 HHX262218:HHX262224 HRT262218:HRT262224 IBP262218:IBP262224 ILL262218:ILL262224 IVH262218:IVH262224 JFD262218:JFD262224 JOZ262218:JOZ262224 JYV262218:JYV262224 KIR262218:KIR262224 KSN262218:KSN262224 LCJ262218:LCJ262224 LMF262218:LMF262224 LWB262218:LWB262224 MFX262218:MFX262224 MPT262218:MPT262224 MZP262218:MZP262224 NJL262218:NJL262224 NTH262218:NTH262224 ODD262218:ODD262224 OMZ262218:OMZ262224 OWV262218:OWV262224 PGR262218:PGR262224 PQN262218:PQN262224 QAJ262218:QAJ262224 QKF262218:QKF262224 QUB262218:QUB262224 RDX262218:RDX262224 RNT262218:RNT262224 RXP262218:RXP262224 SHL262218:SHL262224 SRH262218:SRH262224 TBD262218:TBD262224 TKZ262218:TKZ262224 TUV262218:TUV262224 UER262218:UER262224 UON262218:UON262224 UYJ262218:UYJ262224 VIF262218:VIF262224 VSB262218:VSB262224 WBX262218:WBX262224 WLT262218:WLT262224 WVP262218:WVP262224 H327754:H327760 JD327754:JD327760 SZ327754:SZ327760 ACV327754:ACV327760 AMR327754:AMR327760 AWN327754:AWN327760 BGJ327754:BGJ327760 BQF327754:BQF327760 CAB327754:CAB327760 CJX327754:CJX327760 CTT327754:CTT327760 DDP327754:DDP327760 DNL327754:DNL327760 DXH327754:DXH327760 EHD327754:EHD327760 EQZ327754:EQZ327760 FAV327754:FAV327760 FKR327754:FKR327760 FUN327754:FUN327760 GEJ327754:GEJ327760 GOF327754:GOF327760 GYB327754:GYB327760 HHX327754:HHX327760 HRT327754:HRT327760 IBP327754:IBP327760 ILL327754:ILL327760 IVH327754:IVH327760 JFD327754:JFD327760 JOZ327754:JOZ327760 JYV327754:JYV327760 KIR327754:KIR327760 KSN327754:KSN327760 LCJ327754:LCJ327760 LMF327754:LMF327760 LWB327754:LWB327760 MFX327754:MFX327760 MPT327754:MPT327760 MZP327754:MZP327760 NJL327754:NJL327760 NTH327754:NTH327760 ODD327754:ODD327760 OMZ327754:OMZ327760 OWV327754:OWV327760 PGR327754:PGR327760 PQN327754:PQN327760 QAJ327754:QAJ327760 QKF327754:QKF327760 QUB327754:QUB327760 RDX327754:RDX327760 RNT327754:RNT327760 RXP327754:RXP327760 SHL327754:SHL327760 SRH327754:SRH327760 TBD327754:TBD327760 TKZ327754:TKZ327760 TUV327754:TUV327760 UER327754:UER327760 UON327754:UON327760 UYJ327754:UYJ327760 VIF327754:VIF327760 VSB327754:VSB327760 WBX327754:WBX327760 WLT327754:WLT327760 WVP327754:WVP327760 H393290:H393296 JD393290:JD393296 SZ393290:SZ393296 ACV393290:ACV393296 AMR393290:AMR393296 AWN393290:AWN393296 BGJ393290:BGJ393296 BQF393290:BQF393296 CAB393290:CAB393296 CJX393290:CJX393296 CTT393290:CTT393296 DDP393290:DDP393296 DNL393290:DNL393296 DXH393290:DXH393296 EHD393290:EHD393296 EQZ393290:EQZ393296 FAV393290:FAV393296 FKR393290:FKR393296 FUN393290:FUN393296 GEJ393290:GEJ393296 GOF393290:GOF393296 GYB393290:GYB393296 HHX393290:HHX393296 HRT393290:HRT393296 IBP393290:IBP393296 ILL393290:ILL393296 IVH393290:IVH393296 JFD393290:JFD393296 JOZ393290:JOZ393296 JYV393290:JYV393296 KIR393290:KIR393296 KSN393290:KSN393296 LCJ393290:LCJ393296 LMF393290:LMF393296 LWB393290:LWB393296 MFX393290:MFX393296 MPT393290:MPT393296 MZP393290:MZP393296 NJL393290:NJL393296 NTH393290:NTH393296 ODD393290:ODD393296 OMZ393290:OMZ393296 OWV393290:OWV393296 PGR393290:PGR393296 PQN393290:PQN393296 QAJ393290:QAJ393296 QKF393290:QKF393296 QUB393290:QUB393296 RDX393290:RDX393296 RNT393290:RNT393296 RXP393290:RXP393296 SHL393290:SHL393296 SRH393290:SRH393296 TBD393290:TBD393296 TKZ393290:TKZ393296 TUV393290:TUV393296 UER393290:UER393296 UON393290:UON393296 UYJ393290:UYJ393296 VIF393290:VIF393296 VSB393290:VSB393296 WBX393290:WBX393296 WLT393290:WLT393296 WVP393290:WVP393296 H458826:H458832 JD458826:JD458832 SZ458826:SZ458832 ACV458826:ACV458832 AMR458826:AMR458832 AWN458826:AWN458832 BGJ458826:BGJ458832 BQF458826:BQF458832 CAB458826:CAB458832 CJX458826:CJX458832 CTT458826:CTT458832 DDP458826:DDP458832 DNL458826:DNL458832 DXH458826:DXH458832 EHD458826:EHD458832 EQZ458826:EQZ458832 FAV458826:FAV458832 FKR458826:FKR458832 FUN458826:FUN458832 GEJ458826:GEJ458832 GOF458826:GOF458832 GYB458826:GYB458832 HHX458826:HHX458832 HRT458826:HRT458832 IBP458826:IBP458832 ILL458826:ILL458832 IVH458826:IVH458832 JFD458826:JFD458832 JOZ458826:JOZ458832 JYV458826:JYV458832 KIR458826:KIR458832 KSN458826:KSN458832 LCJ458826:LCJ458832 LMF458826:LMF458832 LWB458826:LWB458832 MFX458826:MFX458832 MPT458826:MPT458832 MZP458826:MZP458832 NJL458826:NJL458832 NTH458826:NTH458832 ODD458826:ODD458832 OMZ458826:OMZ458832 OWV458826:OWV458832 PGR458826:PGR458832 PQN458826:PQN458832 QAJ458826:QAJ458832 QKF458826:QKF458832 QUB458826:QUB458832 RDX458826:RDX458832 RNT458826:RNT458832 RXP458826:RXP458832 SHL458826:SHL458832 SRH458826:SRH458832 TBD458826:TBD458832 TKZ458826:TKZ458832 TUV458826:TUV458832 UER458826:UER458832 UON458826:UON458832 UYJ458826:UYJ458832 VIF458826:VIF458832 VSB458826:VSB458832 WBX458826:WBX458832 WLT458826:WLT458832 WVP458826:WVP458832 H524362:H524368 JD524362:JD524368 SZ524362:SZ524368 ACV524362:ACV524368 AMR524362:AMR524368 AWN524362:AWN524368 BGJ524362:BGJ524368 BQF524362:BQF524368 CAB524362:CAB524368 CJX524362:CJX524368 CTT524362:CTT524368 DDP524362:DDP524368 DNL524362:DNL524368 DXH524362:DXH524368 EHD524362:EHD524368 EQZ524362:EQZ524368 FAV524362:FAV524368 FKR524362:FKR524368 FUN524362:FUN524368 GEJ524362:GEJ524368 GOF524362:GOF524368 GYB524362:GYB524368 HHX524362:HHX524368 HRT524362:HRT524368 IBP524362:IBP524368 ILL524362:ILL524368 IVH524362:IVH524368 JFD524362:JFD524368 JOZ524362:JOZ524368 JYV524362:JYV524368 KIR524362:KIR524368 KSN524362:KSN524368 LCJ524362:LCJ524368 LMF524362:LMF524368 LWB524362:LWB524368 MFX524362:MFX524368 MPT524362:MPT524368 MZP524362:MZP524368 NJL524362:NJL524368 NTH524362:NTH524368 ODD524362:ODD524368 OMZ524362:OMZ524368 OWV524362:OWV524368 PGR524362:PGR524368 PQN524362:PQN524368 QAJ524362:QAJ524368 QKF524362:QKF524368 QUB524362:QUB524368 RDX524362:RDX524368 RNT524362:RNT524368 RXP524362:RXP524368 SHL524362:SHL524368 SRH524362:SRH524368 TBD524362:TBD524368 TKZ524362:TKZ524368 TUV524362:TUV524368 UER524362:UER524368 UON524362:UON524368 UYJ524362:UYJ524368 VIF524362:VIF524368 VSB524362:VSB524368 WBX524362:WBX524368 WLT524362:WLT524368 WVP524362:WVP524368 H589898:H589904 JD589898:JD589904 SZ589898:SZ589904 ACV589898:ACV589904 AMR589898:AMR589904 AWN589898:AWN589904 BGJ589898:BGJ589904 BQF589898:BQF589904 CAB589898:CAB589904 CJX589898:CJX589904 CTT589898:CTT589904 DDP589898:DDP589904 DNL589898:DNL589904 DXH589898:DXH589904 EHD589898:EHD589904 EQZ589898:EQZ589904 FAV589898:FAV589904 FKR589898:FKR589904 FUN589898:FUN589904 GEJ589898:GEJ589904 GOF589898:GOF589904 GYB589898:GYB589904 HHX589898:HHX589904 HRT589898:HRT589904 IBP589898:IBP589904 ILL589898:ILL589904 IVH589898:IVH589904 JFD589898:JFD589904 JOZ589898:JOZ589904 JYV589898:JYV589904 KIR589898:KIR589904 KSN589898:KSN589904 LCJ589898:LCJ589904 LMF589898:LMF589904 LWB589898:LWB589904 MFX589898:MFX589904 MPT589898:MPT589904 MZP589898:MZP589904 NJL589898:NJL589904 NTH589898:NTH589904 ODD589898:ODD589904 OMZ589898:OMZ589904 OWV589898:OWV589904 PGR589898:PGR589904 PQN589898:PQN589904 QAJ589898:QAJ589904 QKF589898:QKF589904 QUB589898:QUB589904 RDX589898:RDX589904 RNT589898:RNT589904 RXP589898:RXP589904 SHL589898:SHL589904 SRH589898:SRH589904 TBD589898:TBD589904 TKZ589898:TKZ589904 TUV589898:TUV589904 UER589898:UER589904 UON589898:UON589904 UYJ589898:UYJ589904 VIF589898:VIF589904 VSB589898:VSB589904 WBX589898:WBX589904 WLT589898:WLT589904 WVP589898:WVP589904 H655434:H655440 JD655434:JD655440 SZ655434:SZ655440 ACV655434:ACV655440 AMR655434:AMR655440 AWN655434:AWN655440 BGJ655434:BGJ655440 BQF655434:BQF655440 CAB655434:CAB655440 CJX655434:CJX655440 CTT655434:CTT655440 DDP655434:DDP655440 DNL655434:DNL655440 DXH655434:DXH655440 EHD655434:EHD655440 EQZ655434:EQZ655440 FAV655434:FAV655440 FKR655434:FKR655440 FUN655434:FUN655440 GEJ655434:GEJ655440 GOF655434:GOF655440 GYB655434:GYB655440 HHX655434:HHX655440 HRT655434:HRT655440 IBP655434:IBP655440 ILL655434:ILL655440 IVH655434:IVH655440 JFD655434:JFD655440 JOZ655434:JOZ655440 JYV655434:JYV655440 KIR655434:KIR655440 KSN655434:KSN655440 LCJ655434:LCJ655440 LMF655434:LMF655440 LWB655434:LWB655440 MFX655434:MFX655440 MPT655434:MPT655440 MZP655434:MZP655440 NJL655434:NJL655440 NTH655434:NTH655440 ODD655434:ODD655440 OMZ655434:OMZ655440 OWV655434:OWV655440 PGR655434:PGR655440 PQN655434:PQN655440 QAJ655434:QAJ655440 QKF655434:QKF655440 QUB655434:QUB655440 RDX655434:RDX655440 RNT655434:RNT655440 RXP655434:RXP655440 SHL655434:SHL655440 SRH655434:SRH655440 TBD655434:TBD655440 TKZ655434:TKZ655440 TUV655434:TUV655440 UER655434:UER655440 UON655434:UON655440 UYJ655434:UYJ655440 VIF655434:VIF655440 VSB655434:VSB655440 WBX655434:WBX655440 WLT655434:WLT655440 WVP655434:WVP655440 H720970:H720976 JD720970:JD720976 SZ720970:SZ720976 ACV720970:ACV720976 AMR720970:AMR720976 AWN720970:AWN720976 BGJ720970:BGJ720976 BQF720970:BQF720976 CAB720970:CAB720976 CJX720970:CJX720976 CTT720970:CTT720976 DDP720970:DDP720976 DNL720970:DNL720976 DXH720970:DXH720976 EHD720970:EHD720976 EQZ720970:EQZ720976 FAV720970:FAV720976 FKR720970:FKR720976 FUN720970:FUN720976 GEJ720970:GEJ720976 GOF720970:GOF720976 GYB720970:GYB720976 HHX720970:HHX720976 HRT720970:HRT720976 IBP720970:IBP720976 ILL720970:ILL720976 IVH720970:IVH720976 JFD720970:JFD720976 JOZ720970:JOZ720976 JYV720970:JYV720976 KIR720970:KIR720976 KSN720970:KSN720976 LCJ720970:LCJ720976 LMF720970:LMF720976 LWB720970:LWB720976 MFX720970:MFX720976 MPT720970:MPT720976 MZP720970:MZP720976 NJL720970:NJL720976 NTH720970:NTH720976 ODD720970:ODD720976 OMZ720970:OMZ720976 OWV720970:OWV720976 PGR720970:PGR720976 PQN720970:PQN720976 QAJ720970:QAJ720976 QKF720970:QKF720976 QUB720970:QUB720976 RDX720970:RDX720976 RNT720970:RNT720976 RXP720970:RXP720976 SHL720970:SHL720976 SRH720970:SRH720976 TBD720970:TBD720976 TKZ720970:TKZ720976 TUV720970:TUV720976 UER720970:UER720976 UON720970:UON720976 UYJ720970:UYJ720976 VIF720970:VIF720976 VSB720970:VSB720976 WBX720970:WBX720976 WLT720970:WLT720976 WVP720970:WVP720976 H786506:H786512 JD786506:JD786512 SZ786506:SZ786512 ACV786506:ACV786512 AMR786506:AMR786512 AWN786506:AWN786512 BGJ786506:BGJ786512 BQF786506:BQF786512 CAB786506:CAB786512 CJX786506:CJX786512 CTT786506:CTT786512 DDP786506:DDP786512 DNL786506:DNL786512 DXH786506:DXH786512 EHD786506:EHD786512 EQZ786506:EQZ786512 FAV786506:FAV786512 FKR786506:FKR786512 FUN786506:FUN786512 GEJ786506:GEJ786512 GOF786506:GOF786512 GYB786506:GYB786512 HHX786506:HHX786512 HRT786506:HRT786512 IBP786506:IBP786512 ILL786506:ILL786512 IVH786506:IVH786512 JFD786506:JFD786512 JOZ786506:JOZ786512 JYV786506:JYV786512 KIR786506:KIR786512 KSN786506:KSN786512 LCJ786506:LCJ786512 LMF786506:LMF786512 LWB786506:LWB786512 MFX786506:MFX786512 MPT786506:MPT786512 MZP786506:MZP786512 NJL786506:NJL786512 NTH786506:NTH786512 ODD786506:ODD786512 OMZ786506:OMZ786512 OWV786506:OWV786512 PGR786506:PGR786512 PQN786506:PQN786512 QAJ786506:QAJ786512 QKF786506:QKF786512 QUB786506:QUB786512 RDX786506:RDX786512 RNT786506:RNT786512 RXP786506:RXP786512 SHL786506:SHL786512 SRH786506:SRH786512 TBD786506:TBD786512 TKZ786506:TKZ786512 TUV786506:TUV786512 UER786506:UER786512 UON786506:UON786512 UYJ786506:UYJ786512 VIF786506:VIF786512 VSB786506:VSB786512 WBX786506:WBX786512 WLT786506:WLT786512 WVP786506:WVP786512 H852042:H852048 JD852042:JD852048 SZ852042:SZ852048 ACV852042:ACV852048 AMR852042:AMR852048 AWN852042:AWN852048 BGJ852042:BGJ852048 BQF852042:BQF852048 CAB852042:CAB852048 CJX852042:CJX852048 CTT852042:CTT852048 DDP852042:DDP852048 DNL852042:DNL852048 DXH852042:DXH852048 EHD852042:EHD852048 EQZ852042:EQZ852048 FAV852042:FAV852048 FKR852042:FKR852048 FUN852042:FUN852048 GEJ852042:GEJ852048 GOF852042:GOF852048 GYB852042:GYB852048 HHX852042:HHX852048 HRT852042:HRT852048 IBP852042:IBP852048 ILL852042:ILL852048 IVH852042:IVH852048 JFD852042:JFD852048 JOZ852042:JOZ852048 JYV852042:JYV852048 KIR852042:KIR852048 KSN852042:KSN852048 LCJ852042:LCJ852048 LMF852042:LMF852048 LWB852042:LWB852048 MFX852042:MFX852048 MPT852042:MPT852048 MZP852042:MZP852048 NJL852042:NJL852048 NTH852042:NTH852048 ODD852042:ODD852048 OMZ852042:OMZ852048 OWV852042:OWV852048 PGR852042:PGR852048 PQN852042:PQN852048 QAJ852042:QAJ852048 QKF852042:QKF852048 QUB852042:QUB852048 RDX852042:RDX852048 RNT852042:RNT852048 RXP852042:RXP852048 SHL852042:SHL852048 SRH852042:SRH852048 TBD852042:TBD852048 TKZ852042:TKZ852048 TUV852042:TUV852048 UER852042:UER852048 UON852042:UON852048 UYJ852042:UYJ852048 VIF852042:VIF852048 VSB852042:VSB852048 WBX852042:WBX852048 WLT852042:WLT852048 WVP852042:WVP852048 H917578:H917584 JD917578:JD917584 SZ917578:SZ917584 ACV917578:ACV917584 AMR917578:AMR917584 AWN917578:AWN917584 BGJ917578:BGJ917584 BQF917578:BQF917584 CAB917578:CAB917584 CJX917578:CJX917584 CTT917578:CTT917584 DDP917578:DDP917584 DNL917578:DNL917584 DXH917578:DXH917584 EHD917578:EHD917584 EQZ917578:EQZ917584 FAV917578:FAV917584 FKR917578:FKR917584 FUN917578:FUN917584 GEJ917578:GEJ917584 GOF917578:GOF917584 GYB917578:GYB917584 HHX917578:HHX917584 HRT917578:HRT917584 IBP917578:IBP917584 ILL917578:ILL917584 IVH917578:IVH917584 JFD917578:JFD917584 JOZ917578:JOZ917584 JYV917578:JYV917584 KIR917578:KIR917584 KSN917578:KSN917584 LCJ917578:LCJ917584 LMF917578:LMF917584 LWB917578:LWB917584 MFX917578:MFX917584 MPT917578:MPT917584 MZP917578:MZP917584 NJL917578:NJL917584 NTH917578:NTH917584 ODD917578:ODD917584 OMZ917578:OMZ917584 OWV917578:OWV917584 PGR917578:PGR917584 PQN917578:PQN917584 QAJ917578:QAJ917584 QKF917578:QKF917584 QUB917578:QUB917584 RDX917578:RDX917584 RNT917578:RNT917584 RXP917578:RXP917584 SHL917578:SHL917584 SRH917578:SRH917584 TBD917578:TBD917584 TKZ917578:TKZ917584 TUV917578:TUV917584 UER917578:UER917584 UON917578:UON917584 UYJ917578:UYJ917584 VIF917578:VIF917584 VSB917578:VSB917584 WBX917578:WBX917584 WLT917578:WLT917584 WVP917578:WVP917584 H983114:H983120 JD983114:JD983120 SZ983114:SZ983120 ACV983114:ACV983120 AMR983114:AMR983120 AWN983114:AWN983120 BGJ983114:BGJ983120 BQF983114:BQF983120 CAB983114:CAB983120 CJX983114:CJX983120 CTT983114:CTT983120 DDP983114:DDP983120 DNL983114:DNL983120 DXH983114:DXH983120 EHD983114:EHD983120 EQZ983114:EQZ983120 FAV983114:FAV983120 FKR983114:FKR983120 FUN983114:FUN983120 GEJ983114:GEJ983120 GOF983114:GOF983120 GYB983114:GYB983120 HHX983114:HHX983120 HRT983114:HRT983120 IBP983114:IBP983120 ILL983114:ILL983120 IVH983114:IVH983120 JFD983114:JFD983120 JOZ983114:JOZ983120 JYV983114:JYV983120 KIR983114:KIR983120 KSN983114:KSN983120 LCJ983114:LCJ983120 LMF983114:LMF983120 LWB983114:LWB983120 MFX983114:MFX983120 MPT983114:MPT983120 MZP983114:MZP983120 NJL983114:NJL983120 NTH983114:NTH983120 ODD983114:ODD983120 OMZ983114:OMZ983120 OWV983114:OWV983120 PGR983114:PGR983120 PQN983114:PQN983120 QAJ983114:QAJ983120 QKF983114:QKF983120 QUB983114:QUB983120 RDX983114:RDX983120 RNT983114:RNT983120 RXP983114:RXP983120 SHL983114:SHL983120 SRH983114:SRH983120 TBD983114:TBD983120 TKZ983114:TKZ983120 TUV983114:TUV983120 UER983114:UER983120 UON983114:UON983120 UYJ983114:UYJ983120 VIF983114:VIF983120 VSB983114:VSB983120 WBX983114:WBX983120 WLT983114:WLT983120 WVP983114:WVP983120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G65639 JC65639 SY65639 ACU65639 AMQ65639 AWM65639 BGI65639 BQE65639 CAA65639 CJW65639 CTS65639 DDO65639 DNK65639 DXG65639 EHC65639 EQY65639 FAU65639 FKQ65639 FUM65639 GEI65639 GOE65639 GYA65639 HHW65639 HRS65639 IBO65639 ILK65639 IVG65639 JFC65639 JOY65639 JYU65639 KIQ65639 KSM65639 LCI65639 LME65639 LWA65639 MFW65639 MPS65639 MZO65639 NJK65639 NTG65639 ODC65639 OMY65639 OWU65639 PGQ65639 PQM65639 QAI65639 QKE65639 QUA65639 RDW65639 RNS65639 RXO65639 SHK65639 SRG65639 TBC65639 TKY65639 TUU65639 UEQ65639 UOM65639 UYI65639 VIE65639 VSA65639 WBW65639 WLS65639 WVO65639 G131175 JC131175 SY131175 ACU131175 AMQ131175 AWM131175 BGI131175 BQE131175 CAA131175 CJW131175 CTS131175 DDO131175 DNK131175 DXG131175 EHC131175 EQY131175 FAU131175 FKQ131175 FUM131175 GEI131175 GOE131175 GYA131175 HHW131175 HRS131175 IBO131175 ILK131175 IVG131175 JFC131175 JOY131175 JYU131175 KIQ131175 KSM131175 LCI131175 LME131175 LWA131175 MFW131175 MPS131175 MZO131175 NJK131175 NTG131175 ODC131175 OMY131175 OWU131175 PGQ131175 PQM131175 QAI131175 QKE131175 QUA131175 RDW131175 RNS131175 RXO131175 SHK131175 SRG131175 TBC131175 TKY131175 TUU131175 UEQ131175 UOM131175 UYI131175 VIE131175 VSA131175 WBW131175 WLS131175 WVO131175 G196711 JC196711 SY196711 ACU196711 AMQ196711 AWM196711 BGI196711 BQE196711 CAA196711 CJW196711 CTS196711 DDO196711 DNK196711 DXG196711 EHC196711 EQY196711 FAU196711 FKQ196711 FUM196711 GEI196711 GOE196711 GYA196711 HHW196711 HRS196711 IBO196711 ILK196711 IVG196711 JFC196711 JOY196711 JYU196711 KIQ196711 KSM196711 LCI196711 LME196711 LWA196711 MFW196711 MPS196711 MZO196711 NJK196711 NTG196711 ODC196711 OMY196711 OWU196711 PGQ196711 PQM196711 QAI196711 QKE196711 QUA196711 RDW196711 RNS196711 RXO196711 SHK196711 SRG196711 TBC196711 TKY196711 TUU196711 UEQ196711 UOM196711 UYI196711 VIE196711 VSA196711 WBW196711 WLS196711 WVO196711 G262247 JC262247 SY262247 ACU262247 AMQ262247 AWM262247 BGI262247 BQE262247 CAA262247 CJW262247 CTS262247 DDO262247 DNK262247 DXG262247 EHC262247 EQY262247 FAU262247 FKQ262247 FUM262247 GEI262247 GOE262247 GYA262247 HHW262247 HRS262247 IBO262247 ILK262247 IVG262247 JFC262247 JOY262247 JYU262247 KIQ262247 KSM262247 LCI262247 LME262247 LWA262247 MFW262247 MPS262247 MZO262247 NJK262247 NTG262247 ODC262247 OMY262247 OWU262247 PGQ262247 PQM262247 QAI262247 QKE262247 QUA262247 RDW262247 RNS262247 RXO262247 SHK262247 SRG262247 TBC262247 TKY262247 TUU262247 UEQ262247 UOM262247 UYI262247 VIE262247 VSA262247 WBW262247 WLS262247 WVO262247 G327783 JC327783 SY327783 ACU327783 AMQ327783 AWM327783 BGI327783 BQE327783 CAA327783 CJW327783 CTS327783 DDO327783 DNK327783 DXG327783 EHC327783 EQY327783 FAU327783 FKQ327783 FUM327783 GEI327783 GOE327783 GYA327783 HHW327783 HRS327783 IBO327783 ILK327783 IVG327783 JFC327783 JOY327783 JYU327783 KIQ327783 KSM327783 LCI327783 LME327783 LWA327783 MFW327783 MPS327783 MZO327783 NJK327783 NTG327783 ODC327783 OMY327783 OWU327783 PGQ327783 PQM327783 QAI327783 QKE327783 QUA327783 RDW327783 RNS327783 RXO327783 SHK327783 SRG327783 TBC327783 TKY327783 TUU327783 UEQ327783 UOM327783 UYI327783 VIE327783 VSA327783 WBW327783 WLS327783 WVO327783 G393319 JC393319 SY393319 ACU393319 AMQ393319 AWM393319 BGI393319 BQE393319 CAA393319 CJW393319 CTS393319 DDO393319 DNK393319 DXG393319 EHC393319 EQY393319 FAU393319 FKQ393319 FUM393319 GEI393319 GOE393319 GYA393319 HHW393319 HRS393319 IBO393319 ILK393319 IVG393319 JFC393319 JOY393319 JYU393319 KIQ393319 KSM393319 LCI393319 LME393319 LWA393319 MFW393319 MPS393319 MZO393319 NJK393319 NTG393319 ODC393319 OMY393319 OWU393319 PGQ393319 PQM393319 QAI393319 QKE393319 QUA393319 RDW393319 RNS393319 RXO393319 SHK393319 SRG393319 TBC393319 TKY393319 TUU393319 UEQ393319 UOM393319 UYI393319 VIE393319 VSA393319 WBW393319 WLS393319 WVO393319 G458855 JC458855 SY458855 ACU458855 AMQ458855 AWM458855 BGI458855 BQE458855 CAA458855 CJW458855 CTS458855 DDO458855 DNK458855 DXG458855 EHC458855 EQY458855 FAU458855 FKQ458855 FUM458855 GEI458855 GOE458855 GYA458855 HHW458855 HRS458855 IBO458855 ILK458855 IVG458855 JFC458855 JOY458855 JYU458855 KIQ458855 KSM458855 LCI458855 LME458855 LWA458855 MFW458855 MPS458855 MZO458855 NJK458855 NTG458855 ODC458855 OMY458855 OWU458855 PGQ458855 PQM458855 QAI458855 QKE458855 QUA458855 RDW458855 RNS458855 RXO458855 SHK458855 SRG458855 TBC458855 TKY458855 TUU458855 UEQ458855 UOM458855 UYI458855 VIE458855 VSA458855 WBW458855 WLS458855 WVO458855 G524391 JC524391 SY524391 ACU524391 AMQ524391 AWM524391 BGI524391 BQE524391 CAA524391 CJW524391 CTS524391 DDO524391 DNK524391 DXG524391 EHC524391 EQY524391 FAU524391 FKQ524391 FUM524391 GEI524391 GOE524391 GYA524391 HHW524391 HRS524391 IBO524391 ILK524391 IVG524391 JFC524391 JOY524391 JYU524391 KIQ524391 KSM524391 LCI524391 LME524391 LWA524391 MFW524391 MPS524391 MZO524391 NJK524391 NTG524391 ODC524391 OMY524391 OWU524391 PGQ524391 PQM524391 QAI524391 QKE524391 QUA524391 RDW524391 RNS524391 RXO524391 SHK524391 SRG524391 TBC524391 TKY524391 TUU524391 UEQ524391 UOM524391 UYI524391 VIE524391 VSA524391 WBW524391 WLS524391 WVO524391 G589927 JC589927 SY589927 ACU589927 AMQ589927 AWM589927 BGI589927 BQE589927 CAA589927 CJW589927 CTS589927 DDO589927 DNK589927 DXG589927 EHC589927 EQY589927 FAU589927 FKQ589927 FUM589927 GEI589927 GOE589927 GYA589927 HHW589927 HRS589927 IBO589927 ILK589927 IVG589927 JFC589927 JOY589927 JYU589927 KIQ589927 KSM589927 LCI589927 LME589927 LWA589927 MFW589927 MPS589927 MZO589927 NJK589927 NTG589927 ODC589927 OMY589927 OWU589927 PGQ589927 PQM589927 QAI589927 QKE589927 QUA589927 RDW589927 RNS589927 RXO589927 SHK589927 SRG589927 TBC589927 TKY589927 TUU589927 UEQ589927 UOM589927 UYI589927 VIE589927 VSA589927 WBW589927 WLS589927 WVO589927 G655463 JC655463 SY655463 ACU655463 AMQ655463 AWM655463 BGI655463 BQE655463 CAA655463 CJW655463 CTS655463 DDO655463 DNK655463 DXG655463 EHC655463 EQY655463 FAU655463 FKQ655463 FUM655463 GEI655463 GOE655463 GYA655463 HHW655463 HRS655463 IBO655463 ILK655463 IVG655463 JFC655463 JOY655463 JYU655463 KIQ655463 KSM655463 LCI655463 LME655463 LWA655463 MFW655463 MPS655463 MZO655463 NJK655463 NTG655463 ODC655463 OMY655463 OWU655463 PGQ655463 PQM655463 QAI655463 QKE655463 QUA655463 RDW655463 RNS655463 RXO655463 SHK655463 SRG655463 TBC655463 TKY655463 TUU655463 UEQ655463 UOM655463 UYI655463 VIE655463 VSA655463 WBW655463 WLS655463 WVO655463 G720999 JC720999 SY720999 ACU720999 AMQ720999 AWM720999 BGI720999 BQE720999 CAA720999 CJW720999 CTS720999 DDO720999 DNK720999 DXG720999 EHC720999 EQY720999 FAU720999 FKQ720999 FUM720999 GEI720999 GOE720999 GYA720999 HHW720999 HRS720999 IBO720999 ILK720999 IVG720999 JFC720999 JOY720999 JYU720999 KIQ720999 KSM720999 LCI720999 LME720999 LWA720999 MFW720999 MPS720999 MZO720999 NJK720999 NTG720999 ODC720999 OMY720999 OWU720999 PGQ720999 PQM720999 QAI720999 QKE720999 QUA720999 RDW720999 RNS720999 RXO720999 SHK720999 SRG720999 TBC720999 TKY720999 TUU720999 UEQ720999 UOM720999 UYI720999 VIE720999 VSA720999 WBW720999 WLS720999 WVO720999 G786535 JC786535 SY786535 ACU786535 AMQ786535 AWM786535 BGI786535 BQE786535 CAA786535 CJW786535 CTS786535 DDO786535 DNK786535 DXG786535 EHC786535 EQY786535 FAU786535 FKQ786535 FUM786535 GEI786535 GOE786535 GYA786535 HHW786535 HRS786535 IBO786535 ILK786535 IVG786535 JFC786535 JOY786535 JYU786535 KIQ786535 KSM786535 LCI786535 LME786535 LWA786535 MFW786535 MPS786535 MZO786535 NJK786535 NTG786535 ODC786535 OMY786535 OWU786535 PGQ786535 PQM786535 QAI786535 QKE786535 QUA786535 RDW786535 RNS786535 RXO786535 SHK786535 SRG786535 TBC786535 TKY786535 TUU786535 UEQ786535 UOM786535 UYI786535 VIE786535 VSA786535 WBW786535 WLS786535 WVO786535 G852071 JC852071 SY852071 ACU852071 AMQ852071 AWM852071 BGI852071 BQE852071 CAA852071 CJW852071 CTS852071 DDO852071 DNK852071 DXG852071 EHC852071 EQY852071 FAU852071 FKQ852071 FUM852071 GEI852071 GOE852071 GYA852071 HHW852071 HRS852071 IBO852071 ILK852071 IVG852071 JFC852071 JOY852071 JYU852071 KIQ852071 KSM852071 LCI852071 LME852071 LWA852071 MFW852071 MPS852071 MZO852071 NJK852071 NTG852071 ODC852071 OMY852071 OWU852071 PGQ852071 PQM852071 QAI852071 QKE852071 QUA852071 RDW852071 RNS852071 RXO852071 SHK852071 SRG852071 TBC852071 TKY852071 TUU852071 UEQ852071 UOM852071 UYI852071 VIE852071 VSA852071 WBW852071 WLS852071 WVO852071 G917607 JC917607 SY917607 ACU917607 AMQ917607 AWM917607 BGI917607 BQE917607 CAA917607 CJW917607 CTS917607 DDO917607 DNK917607 DXG917607 EHC917607 EQY917607 FAU917607 FKQ917607 FUM917607 GEI917607 GOE917607 GYA917607 HHW917607 HRS917607 IBO917607 ILK917607 IVG917607 JFC917607 JOY917607 JYU917607 KIQ917607 KSM917607 LCI917607 LME917607 LWA917607 MFW917607 MPS917607 MZO917607 NJK917607 NTG917607 ODC917607 OMY917607 OWU917607 PGQ917607 PQM917607 QAI917607 QKE917607 QUA917607 RDW917607 RNS917607 RXO917607 SHK917607 SRG917607 TBC917607 TKY917607 TUU917607 UEQ917607 UOM917607 UYI917607 VIE917607 VSA917607 WBW917607 WLS917607 WVO917607 G983143 JC983143 SY983143 ACU983143 AMQ983143 AWM983143 BGI983143 BQE983143 CAA983143 CJW983143 CTS983143 DDO983143 DNK983143 DXG983143 EHC983143 EQY983143 FAU983143 FKQ983143 FUM983143 GEI983143 GOE983143 GYA983143 HHW983143 HRS983143 IBO983143 ILK983143 IVG983143 JFC983143 JOY983143 JYU983143 KIQ983143 KSM983143 LCI983143 LME983143 LWA983143 MFW983143 MPS983143 MZO983143 NJK983143 NTG983143 ODC983143 OMY983143 OWU983143 PGQ983143 PQM983143 QAI983143 QKE983143 QUA983143 RDW983143 RNS983143 WVP71:WVP77 WLT71:WLT77 WBX71:WBX77 VSB71:VSB77 VIF71:VIF77 UYJ71:UYJ77 UON71:UON77 UER71:UER77 TUV71:TUV77 TKZ71:TKZ77 TBD71:TBD77 SRH71:SRH77 SHL71:SHL77 RXP71:RXP77 RNT71:RNT77 RDX71:RDX77 QUB71:QUB77 QKF71:QKF77 QAJ71:QAJ77 PQN71:PQN77 PGR71:PGR77 OWV71:OWV77 OMZ71:OMZ77 ODD71:ODD77 NTH71:NTH77 NJL71:NJL77 MZP71:MZP77 MPT71:MPT77 MFX71:MFX77 LWB71:LWB77 LMF71:LMF77 LCJ71:LCJ77 KSN71:KSN77 KIR71:KIR77 JYV71:JYV77 JOZ71:JOZ77 JFD71:JFD77 IVH71:IVH77 ILL71:ILL77 IBP71:IBP77 HRT71:HRT77 HHX71:HHX77 GYB71:GYB77 GOF71:GOF77 GEJ71:GEJ77 FUN71:FUN77 FKR71:FKR77 FAV71:FAV77 EQZ71:EQZ77 EHD71:EHD77 DXH71:DXH77 DNL71:DNL77 DDP71:DDP77 CTT71:CTT77 CJX71:CJX77 CAB71:CAB77 BQF71:BQF77 BGJ71:BGJ77 AWN71:AWN77 AMR71:AMR77 ACV71:ACV77 SZ71:SZ77 JD71:JD77 WWD71:WWD77 WMH71:WMH77 WCL71:WCL77 VSP71:VSP77 VIT71:VIT77 UYX71:UYX77 UPB71:UPB77 UFF71:UFF77 TVJ71:TVJ77 TLN71:TLN77 TBR71:TBR77 SRV71:SRV77 SHZ71:SHZ77 RYD71:RYD77 ROH71:ROH77 REL71:REL77 QUP71:QUP77 QKT71:QKT77 QAX71:QAX77 PRB71:PRB77 PHF71:PHF77 OXJ71:OXJ77 ONN71:ONN77 ODR71:ODR77 NTV71:NTV77 NJZ71:NJZ77 NAD71:NAD77 MQH71:MQH77 MGL71:MGL77 LWP71:LWP77 LMT71:LMT77 LCX71:LCX77 KTB71:KTB77 KJF71:KJF77 JZJ71:JZJ77 JPN71:JPN77 JFR71:JFR77 IVV71:IVV77 ILZ71:ILZ77 ICD71:ICD77 HSH71:HSH77 HIL71:HIL77 GYP71:GYP77 GOT71:GOT77 GEX71:GEX77 FVB71:FVB77 FLF71:FLF77 FBJ71:FBJ77 ERN71:ERN77 EHR71:EHR77 DXV71:DXV77 DNZ71:DNZ77 DED71:DED77 CUH71:CUH77 CKL71:CKL77 CAP71:CAP77 BQT71:BQT77 BGX71:BGX77 AXB71:AXB77 ANF71:ANF77 ADJ71:ADJ77 TN71:TN77 JR71:JR77 WVW71:WVW77 WMA71:WMA77 WCE71:WCE77 VSI71:VSI77 VIM71:VIM77 UYQ71:UYQ77 UOU71:UOU77 UEY71:UEY77 TVC71:TVC77 TLG71:TLG77 TBK71:TBK77 SRO71:SRO77 SHS71:SHS77 RXW71:RXW77 ROA71:ROA77 REE71:REE77 QUI71:QUI77 QKM71:QKM77 QAQ71:QAQ77 PQU71:PQU77 PGY71:PGY77 OXC71:OXC77 ONG71:ONG77 ODK71:ODK77 NTO71:NTO77 NJS71:NJS77 MZW71:MZW77 MQA71:MQA77 MGE71:MGE77 LWI71:LWI77 LMM71:LMM77 LCQ71:LCQ77 KSU71:KSU77 KIY71:KIY77 JZC71:JZC77 JPG71:JPG77 JFK71:JFK77 IVO71:IVO77 ILS71:ILS77 IBW71:IBW77 HSA71:HSA77 HIE71:HIE77 GYI71:GYI77 GOM71:GOM77 GEQ71:GEQ77 FUU71:FUU77 FKY71:FKY77 ANG105:ANG107 WVZ105:WVZ107 WMD105:WMD107 WCH105:WCH107 VSL105:VSL107 VIP105:VIP107 UYT105:UYT107 UOX105:UOX107 UFB105:UFB107 TVF105:TVF107 TLJ105:TLJ107 TBN105:TBN107 SRR105:SRR107 SHV105:SHV107 RXZ105:RXZ107 ROD105:ROD107 REH105:REH107 QUL105:QUL107 QKP105:QKP107 QAT105:QAT107 PQX105:PQX107 PHB105:PHB107 OXF105:OXF107 ONJ105:ONJ107 ODN105:ODN107 NTR105:NTR107 NJV105:NJV107 MZZ105:MZZ107 MQD105:MQD107 MGH105:MGH107 LWL105:LWL107 LMP105:LMP107 LCT105:LCT107 KSX105:KSX107 KJB105:KJB107 JZF105:JZF107 JPJ105:JPJ107 JFN105:JFN107 IVR105:IVR107 ILV105:ILV107 IBZ105:IBZ107 HSD105:HSD107 HIH105:HIH107 GYL105:GYL107 GOP105:GOP107 GET105:GET107 FUX105:FUX107 FLB105:FLB107 FBF105:FBF107 ERJ105:ERJ107 EHN105:EHN107 DXR105:DXR107 DNV105:DNV107 DDZ105:DDZ107 CUD105:CUD107 CKH105:CKH107 CAL105:CAL107 BQP105:BQP107 BGT105:BGT107 AWX105:AWX107 ANB105:ANB107 ADF105:ADF107 TJ105:TJ107 JN105:JN107 WVU104:WVU107 WLY104:WLY107 WCC104:WCC107 VSG104:VSG107 VIK104:VIK107 UYO104:UYO107 UOS104:UOS107 UEW104:UEW107 TVA104:TVA107 TLE104:TLE107 TBI104:TBI107 SRM104:SRM107 SHQ104:SHQ107 RXU104:RXU107 RNY104:RNY107 REC104:REC107 QUG104:QUG107 QKK104:QKK107 QAO104:QAO107 PQS104:PQS107 PGW104:PGW107 OXA104:OXA107 ONE104:ONE107 ODI104:ODI107 NTM104:NTM107 NJQ104:NJQ107 MZU104:MZU107 MPY104:MPY107 MGC104:MGC107 LWG104:LWG107 LMK104:LMK107 LCO104:LCO107 KSS104:KSS107 KIW104:KIW107 JZA104:JZA107 JPE104:JPE107 JFI104:JFI107 IVM104:IVM107 ILQ104:ILQ107 IBU104:IBU107 HRY104:HRY107 HIC104:HIC107 GYG104:GYG107 GOK104:GOK107 GEO104:GEO107 FUS104:FUS107 FKW104:FKW107 FBA104:FBA107 ERE104:ERE107 EHI104:EHI107 DXM104:DXM107 DNQ104:DNQ107 DDU104:DDU107 CTY104:CTY107 CKC104:CKC107 CAG104:CAG107 BQK104:BQK107 BGO104:BGO107 AWS104:AWS107 AMW104:AMW107 ADA104:ADA107 TE104:TE107 JI104:JI107 WWE105:WWE107 WMI105:WMI107 WCM105:WCM107 VSQ105:VSQ107 VIU105:VIU107 UYY105:UYY107 UPC105:UPC107 UFG105:UFG107 TVK105:TVK107 TLO105:TLO107 TBS105:TBS107 SRW105:SRW107 SIA105:SIA107 RYE105:RYE107 ROI105:ROI107 REM105:REM107 QUQ105:QUQ107 QKU105:QKU107 QAY105:QAY107 PRC105:PRC107 PHG105:PHG107 OXK105:OXK107 ONO105:ONO107 ODS105:ODS107 NTW105:NTW107 NKA105:NKA107 NAE105:NAE107 MQI105:MQI107 MGM105:MGM107 LWQ105:LWQ107 LMU105:LMU107 LCY105:LCY107 KTC105:KTC107 KJG105:KJG107 JZK105:JZK107 JPO105:JPO107 JFS105:JFS107 IVW105:IVW107 IMA105:IMA107 ICE105:ICE107 HSI105:HSI107 HIM105:HIM107 GYQ105:GYQ107 GOU105:GOU107 GEY105:GEY107 FVC105:FVC107 FLG105:FLG107 FBK105:FBK107 ERO105:ERO107 EHS105:EHS107 DXW105:DXW107 DOA105:DOA107 DEE105:DEE107 CUI105:CUI107</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AB67"/>
  <sheetViews>
    <sheetView workbookViewId="0"/>
  </sheetViews>
  <sheetFormatPr defaultColWidth="9" defaultRowHeight="12"/>
  <cols>
    <col min="1" max="1" width="2.625" style="274" customWidth="1"/>
    <col min="2" max="2" width="4.625" style="274" customWidth="1"/>
    <col min="3" max="12" width="3.125" style="274" customWidth="1"/>
    <col min="13" max="13" width="3.625" style="274" customWidth="1"/>
    <col min="14" max="14" width="2.625" style="274" customWidth="1"/>
    <col min="15" max="16" width="3.125" style="274" customWidth="1"/>
    <col min="17" max="17" width="3.625" style="274" customWidth="1"/>
    <col min="18" max="18" width="3.125" style="274" customWidth="1"/>
    <col min="19" max="19" width="3.25" style="274" customWidth="1"/>
    <col min="20" max="20" width="2.625" style="274" customWidth="1"/>
    <col min="21" max="24" width="3.25" style="274" customWidth="1"/>
    <col min="25" max="25" width="3.625" style="274" customWidth="1"/>
    <col min="26" max="26" width="2.625" style="274" customWidth="1"/>
    <col min="27" max="27" width="3.125" style="274" customWidth="1"/>
    <col min="28" max="28" width="2.625" style="274" customWidth="1"/>
    <col min="29" max="29" width="9" style="274" customWidth="1"/>
    <col min="30" max="16384" width="9" style="274"/>
  </cols>
  <sheetData>
    <row r="1" spans="1:28" ht="17.25" customHeight="1">
      <c r="A1" s="2325" t="s">
        <v>101</v>
      </c>
      <c r="B1" s="2325"/>
      <c r="C1" s="2325"/>
      <c r="D1" s="2325"/>
      <c r="E1" s="2325"/>
      <c r="F1" s="2325"/>
      <c r="G1" s="2325"/>
      <c r="H1" s="2325"/>
      <c r="I1" s="2325"/>
      <c r="J1" s="2325"/>
      <c r="K1" s="2325"/>
      <c r="L1" s="2325"/>
      <c r="M1" s="2325"/>
      <c r="N1" s="2325"/>
      <c r="O1" s="2325"/>
      <c r="P1" s="2325"/>
      <c r="Q1" s="2325"/>
      <c r="R1" s="2325"/>
      <c r="S1" s="2325"/>
      <c r="T1" s="2325"/>
      <c r="U1" s="2325"/>
      <c r="V1" s="2325"/>
      <c r="W1" s="2325"/>
      <c r="X1" s="2325"/>
      <c r="Y1" s="2325"/>
      <c r="Z1" s="2325"/>
      <c r="AA1" s="2325"/>
      <c r="AB1" s="2325"/>
    </row>
    <row r="2" spans="1:28" ht="17.25" customHeight="1">
      <c r="A2" s="282"/>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row>
    <row r="3" spans="1:28" ht="17.25" customHeight="1">
      <c r="A3" s="295" t="s">
        <v>3935</v>
      </c>
      <c r="B3" s="358"/>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359"/>
    </row>
    <row r="4" spans="1:28" ht="17.25" customHeight="1">
      <c r="A4" s="297"/>
      <c r="F4" s="1039"/>
      <c r="G4" s="1039"/>
      <c r="H4" s="1039"/>
      <c r="I4" s="1039"/>
      <c r="J4" s="1039"/>
      <c r="K4" s="1039"/>
      <c r="L4" s="1039"/>
      <c r="AB4" s="348"/>
    </row>
    <row r="5" spans="1:28" ht="17.25" customHeight="1">
      <c r="A5" s="297"/>
      <c r="E5" s="275"/>
      <c r="H5" s="1039"/>
      <c r="I5" s="1039"/>
      <c r="J5" s="1039"/>
      <c r="K5" s="1039"/>
      <c r="L5" s="1039"/>
      <c r="N5" s="1040"/>
      <c r="O5" s="1040"/>
      <c r="P5" s="1040"/>
      <c r="Q5" s="1040"/>
      <c r="R5" s="1040"/>
      <c r="S5" s="1040"/>
      <c r="T5" s="1040"/>
      <c r="U5" s="1040"/>
      <c r="V5" s="1040"/>
      <c r="W5" s="1040"/>
      <c r="X5" s="1040"/>
      <c r="Y5" s="1040"/>
      <c r="Z5" s="1040"/>
      <c r="AA5" s="1040"/>
      <c r="AB5" s="1041"/>
    </row>
    <row r="6" spans="1:28" ht="17.25" customHeight="1">
      <c r="A6" s="297"/>
      <c r="E6" s="275"/>
      <c r="H6" s="1039"/>
      <c r="I6" s="1039"/>
      <c r="J6" s="1039"/>
      <c r="K6" s="1039"/>
      <c r="L6" s="1039"/>
      <c r="N6" s="1040"/>
      <c r="O6" s="1040"/>
      <c r="P6" s="1040"/>
      <c r="Q6" s="1040"/>
      <c r="R6" s="1040"/>
      <c r="S6" s="1040"/>
      <c r="T6" s="1040"/>
      <c r="U6" s="1040"/>
      <c r="V6" s="1040"/>
      <c r="W6" s="1040"/>
      <c r="X6" s="1040"/>
      <c r="Y6" s="1040"/>
      <c r="Z6" s="1040"/>
      <c r="AA6" s="1040"/>
      <c r="AB6" s="1041"/>
    </row>
    <row r="7" spans="1:28" ht="17.25" customHeight="1">
      <c r="A7" s="297"/>
      <c r="E7" s="275"/>
      <c r="H7" s="1039"/>
      <c r="I7" s="1039"/>
      <c r="J7" s="1039"/>
      <c r="K7" s="1039"/>
      <c r="L7" s="1039"/>
      <c r="N7" s="1040"/>
      <c r="O7" s="1040"/>
      <c r="P7" s="1040"/>
      <c r="Q7" s="1040"/>
      <c r="R7" s="1040"/>
      <c r="S7" s="1040"/>
      <c r="T7" s="1040"/>
      <c r="U7" s="1040"/>
      <c r="V7" s="1040"/>
      <c r="W7" s="1040"/>
      <c r="X7" s="1040"/>
      <c r="Y7" s="1040"/>
      <c r="Z7" s="1040"/>
      <c r="AA7" s="1040"/>
      <c r="AB7" s="1041"/>
    </row>
    <row r="8" spans="1:28" ht="17.25" customHeight="1">
      <c r="A8" s="297"/>
      <c r="E8" s="275"/>
      <c r="H8" s="1039"/>
      <c r="I8" s="1039"/>
      <c r="J8" s="1039"/>
      <c r="K8" s="1039"/>
      <c r="L8" s="1039"/>
      <c r="N8" s="1040"/>
      <c r="O8" s="1040"/>
      <c r="P8" s="1040"/>
      <c r="Q8" s="1040"/>
      <c r="R8" s="1040"/>
      <c r="S8" s="1040"/>
      <c r="T8" s="1040"/>
      <c r="U8" s="1040"/>
      <c r="V8" s="1040"/>
      <c r="W8" s="1040"/>
      <c r="X8" s="1040"/>
      <c r="Y8" s="1040"/>
      <c r="Z8" s="1040"/>
      <c r="AA8" s="1040"/>
      <c r="AB8" s="1041"/>
    </row>
    <row r="9" spans="1:28" ht="17.25" customHeight="1">
      <c r="A9" s="297"/>
      <c r="E9" s="275"/>
      <c r="H9" s="1039"/>
      <c r="I9" s="1039"/>
      <c r="J9" s="1039"/>
      <c r="K9" s="1039"/>
      <c r="L9" s="1039"/>
      <c r="N9" s="1040"/>
      <c r="O9" s="1040"/>
      <c r="P9" s="1040"/>
      <c r="Q9" s="1040"/>
      <c r="R9" s="1040"/>
      <c r="S9" s="1040"/>
      <c r="T9" s="1040"/>
      <c r="U9" s="1040"/>
      <c r="V9" s="1040"/>
      <c r="W9" s="1040"/>
      <c r="X9" s="1040"/>
      <c r="Y9" s="1040"/>
      <c r="Z9" s="1040"/>
      <c r="AA9" s="1040"/>
      <c r="AB9" s="1041"/>
    </row>
    <row r="10" spans="1:28" ht="17.25" customHeight="1">
      <c r="A10" s="297"/>
      <c r="AB10" s="348"/>
    </row>
    <row r="11" spans="1:28" ht="17.25" customHeight="1">
      <c r="A11" s="297"/>
      <c r="C11" s="1042"/>
      <c r="F11" s="1042"/>
      <c r="I11" s="1042"/>
      <c r="L11" s="1042"/>
      <c r="O11" s="1042"/>
      <c r="S11" s="1042"/>
      <c r="X11" s="1042"/>
      <c r="AB11" s="348"/>
    </row>
    <row r="12" spans="1:28" ht="17.25" customHeight="1">
      <c r="A12" s="297"/>
      <c r="E12" s="1033"/>
      <c r="F12" s="1033"/>
      <c r="G12" s="1033"/>
      <c r="H12" s="1033"/>
      <c r="I12" s="1033"/>
      <c r="N12" s="1033"/>
      <c r="O12" s="1033"/>
      <c r="P12" s="1033"/>
      <c r="Q12" s="1033"/>
      <c r="R12" s="1033"/>
      <c r="AB12" s="348"/>
    </row>
    <row r="13" spans="1:28" ht="17.25" customHeight="1">
      <c r="A13" s="297"/>
      <c r="G13" s="1033"/>
      <c r="H13" s="1033"/>
      <c r="I13" s="1033"/>
      <c r="J13" s="1033"/>
      <c r="K13" s="1033"/>
      <c r="L13" s="1033"/>
      <c r="M13" s="1033"/>
      <c r="N13" s="1033"/>
      <c r="O13" s="1033"/>
      <c r="P13" s="1033"/>
      <c r="Q13" s="1033"/>
      <c r="R13" s="1033"/>
      <c r="S13" s="1033"/>
      <c r="T13" s="1033"/>
      <c r="U13" s="1033"/>
      <c r="V13" s="1033"/>
      <c r="W13" s="1033"/>
      <c r="X13" s="1033"/>
      <c r="Y13" s="1033"/>
      <c r="Z13" s="1033"/>
      <c r="AA13" s="1033"/>
      <c r="AB13" s="1043"/>
    </row>
    <row r="14" spans="1:28" ht="17.25" customHeight="1">
      <c r="A14" s="297"/>
      <c r="C14" s="1042"/>
      <c r="H14" s="1042"/>
      <c r="I14" s="1040"/>
      <c r="J14" s="1033"/>
      <c r="K14" s="1033"/>
      <c r="L14" s="1033"/>
      <c r="M14" s="1033"/>
      <c r="O14" s="1042"/>
      <c r="P14" s="1040"/>
      <c r="R14" s="1033"/>
      <c r="S14" s="1033"/>
      <c r="T14" s="1033"/>
      <c r="V14" s="1042"/>
      <c r="W14" s="1040"/>
      <c r="Z14" s="1033"/>
      <c r="AA14" s="1033"/>
      <c r="AB14" s="1043"/>
    </row>
    <row r="15" spans="1:28" ht="17.25" customHeight="1">
      <c r="A15" s="297"/>
      <c r="J15" s="1033"/>
      <c r="K15" s="1033"/>
      <c r="L15" s="1033"/>
      <c r="AB15" s="348"/>
    </row>
    <row r="16" spans="1:28" ht="17.25" customHeight="1">
      <c r="A16" s="297"/>
      <c r="J16" s="1033"/>
      <c r="K16" s="1033"/>
      <c r="L16" s="1033"/>
      <c r="AB16" s="348"/>
    </row>
    <row r="17" spans="1:28" ht="17.25" customHeight="1">
      <c r="A17" s="297"/>
      <c r="J17" s="1033"/>
      <c r="K17" s="1033"/>
      <c r="L17" s="1033"/>
      <c r="AB17" s="348"/>
    </row>
    <row r="18" spans="1:28" ht="17.25" customHeight="1">
      <c r="A18" s="297"/>
      <c r="J18" s="1033"/>
      <c r="K18" s="1033"/>
      <c r="L18" s="1033"/>
      <c r="AB18" s="348"/>
    </row>
    <row r="19" spans="1:28" ht="17.25" customHeight="1">
      <c r="A19" s="297"/>
      <c r="AB19" s="348"/>
    </row>
    <row r="20" spans="1:28" ht="17.25" customHeight="1">
      <c r="A20" s="297"/>
      <c r="I20" s="1039"/>
      <c r="J20" s="1039"/>
      <c r="K20" s="1039"/>
      <c r="AB20" s="348"/>
    </row>
    <row r="21" spans="1:28" ht="17.25" customHeight="1">
      <c r="A21" s="296"/>
      <c r="B21" s="276"/>
      <c r="C21" s="276"/>
      <c r="D21" s="276"/>
      <c r="E21" s="276"/>
      <c r="F21" s="276"/>
      <c r="G21" s="276"/>
      <c r="H21" s="1044"/>
      <c r="I21" s="1044"/>
      <c r="J21" s="1044"/>
      <c r="K21" s="1044"/>
      <c r="L21" s="1044"/>
      <c r="M21" s="1044"/>
      <c r="N21" s="1044"/>
      <c r="O21" s="1044"/>
      <c r="P21" s="1044"/>
      <c r="Q21" s="1044"/>
      <c r="R21" s="1044"/>
      <c r="S21" s="1044"/>
      <c r="T21" s="1044"/>
      <c r="U21" s="1044"/>
      <c r="V21" s="1044"/>
      <c r="W21" s="1044"/>
      <c r="X21" s="1044"/>
      <c r="Y21" s="1044"/>
      <c r="Z21" s="1044"/>
      <c r="AA21" s="1044"/>
      <c r="AB21" s="1045"/>
    </row>
    <row r="22" spans="1:28" ht="17.25" customHeight="1">
      <c r="A22" s="295" t="s">
        <v>3936</v>
      </c>
      <c r="B22" s="358"/>
      <c r="C22" s="358"/>
      <c r="D22" s="358"/>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9"/>
    </row>
    <row r="23" spans="1:28" ht="17.25" customHeight="1">
      <c r="A23" s="297"/>
      <c r="C23" s="399"/>
      <c r="D23" s="399"/>
      <c r="E23" s="399"/>
      <c r="F23" s="399"/>
      <c r="G23" s="399"/>
      <c r="H23" s="399"/>
      <c r="I23" s="399"/>
      <c r="J23" s="399"/>
      <c r="K23" s="399"/>
      <c r="L23" s="399"/>
      <c r="M23" s="399"/>
      <c r="N23" s="399"/>
      <c r="O23" s="399"/>
      <c r="P23" s="399"/>
      <c r="Q23" s="399"/>
      <c r="R23" s="399"/>
      <c r="S23" s="399"/>
      <c r="T23" s="399"/>
      <c r="U23" s="399"/>
      <c r="V23" s="399"/>
      <c r="W23" s="399"/>
      <c r="X23" s="399"/>
      <c r="Y23" s="399"/>
      <c r="Z23" s="399"/>
      <c r="AA23" s="399"/>
      <c r="AB23" s="1046"/>
    </row>
    <row r="24" spans="1:28" ht="17.25" customHeight="1">
      <c r="A24" s="297"/>
      <c r="S24" s="1042"/>
      <c r="V24" s="1042"/>
      <c r="AB24" s="348"/>
    </row>
    <row r="25" spans="1:28" ht="17.25" customHeight="1">
      <c r="A25" s="297"/>
      <c r="C25" s="399"/>
      <c r="D25" s="399"/>
      <c r="E25" s="399"/>
      <c r="F25" s="399"/>
      <c r="G25" s="399"/>
      <c r="H25" s="399"/>
      <c r="I25" s="399"/>
      <c r="J25" s="399"/>
      <c r="K25" s="399"/>
      <c r="L25" s="399"/>
      <c r="M25" s="399"/>
      <c r="N25" s="399"/>
      <c r="O25" s="399"/>
      <c r="P25" s="399"/>
      <c r="Q25" s="399"/>
      <c r="R25" s="399"/>
      <c r="S25" s="399"/>
      <c r="T25" s="399"/>
      <c r="U25" s="399"/>
      <c r="V25" s="399"/>
      <c r="W25" s="399"/>
      <c r="X25" s="399"/>
      <c r="Y25" s="399"/>
      <c r="Z25" s="399"/>
      <c r="AA25" s="399"/>
      <c r="AB25" s="1046"/>
    </row>
    <row r="26" spans="1:28" ht="17.25" customHeight="1">
      <c r="A26" s="297"/>
      <c r="S26" s="1042"/>
      <c r="V26" s="1042"/>
      <c r="AB26" s="348"/>
    </row>
    <row r="27" spans="1:28" ht="17.25" customHeight="1">
      <c r="A27" s="297"/>
      <c r="AB27" s="348"/>
    </row>
    <row r="28" spans="1:28" ht="17.25" customHeight="1">
      <c r="A28" s="297"/>
      <c r="T28" s="1039"/>
      <c r="U28" s="1039"/>
      <c r="V28" s="1039"/>
      <c r="W28" s="1047"/>
      <c r="Y28" s="1048"/>
      <c r="Z28" s="1048"/>
      <c r="AA28" s="1049"/>
      <c r="AB28" s="348"/>
    </row>
    <row r="29" spans="1:28" ht="17.25" customHeight="1">
      <c r="A29" s="297"/>
      <c r="C29" s="399"/>
      <c r="D29" s="399"/>
      <c r="E29" s="399"/>
      <c r="F29" s="399"/>
      <c r="G29" s="399"/>
      <c r="H29" s="399"/>
      <c r="I29" s="399"/>
      <c r="J29" s="399"/>
      <c r="K29" s="399"/>
      <c r="L29" s="399"/>
      <c r="M29" s="399"/>
      <c r="N29" s="399"/>
      <c r="O29" s="399"/>
      <c r="P29" s="399"/>
      <c r="Q29" s="399"/>
      <c r="R29" s="399"/>
      <c r="S29" s="399"/>
      <c r="T29" s="399"/>
      <c r="U29" s="399"/>
      <c r="V29" s="399"/>
      <c r="W29" s="399"/>
      <c r="X29" s="399"/>
      <c r="Y29" s="399"/>
      <c r="Z29" s="399"/>
      <c r="AA29" s="399"/>
      <c r="AB29" s="1046"/>
    </row>
    <row r="30" spans="1:28" ht="17.25" customHeight="1">
      <c r="A30" s="297"/>
      <c r="AB30" s="348"/>
    </row>
    <row r="31" spans="1:28" ht="17.25" customHeight="1">
      <c r="A31" s="297"/>
      <c r="C31" s="1042"/>
      <c r="AB31" s="348"/>
    </row>
    <row r="32" spans="1:28" ht="17.25" customHeight="1">
      <c r="A32" s="297"/>
      <c r="C32" s="1042"/>
      <c r="AB32" s="348"/>
    </row>
    <row r="33" spans="1:28" ht="17.25" customHeight="1">
      <c r="A33" s="297"/>
      <c r="C33" s="1042"/>
      <c r="AB33" s="348"/>
    </row>
    <row r="34" spans="1:28" ht="17.25" customHeight="1">
      <c r="A34" s="297"/>
      <c r="C34" s="1042"/>
      <c r="AB34" s="348"/>
    </row>
    <row r="35" spans="1:28" ht="17.25" customHeight="1">
      <c r="A35" s="297"/>
      <c r="D35" s="1039"/>
      <c r="E35" s="1047"/>
      <c r="F35" s="1047"/>
      <c r="G35" s="1047"/>
      <c r="H35" s="1047"/>
      <c r="I35" s="1047"/>
      <c r="J35" s="1047"/>
      <c r="K35" s="1047"/>
      <c r="L35" s="1047"/>
      <c r="M35" s="1047"/>
      <c r="N35" s="1047"/>
      <c r="O35" s="1047"/>
      <c r="P35" s="1047"/>
      <c r="Q35" s="1047"/>
      <c r="R35" s="1047"/>
      <c r="S35" s="1047"/>
      <c r="T35" s="1047"/>
      <c r="U35" s="1047"/>
      <c r="V35" s="1047"/>
      <c r="W35" s="1047"/>
      <c r="X35" s="1047"/>
      <c r="Y35" s="1047"/>
      <c r="Z35" s="1047"/>
      <c r="AA35" s="1047"/>
      <c r="AB35" s="348"/>
    </row>
    <row r="36" spans="1:28" ht="17.25" customHeight="1">
      <c r="A36" s="297"/>
      <c r="G36" s="1033"/>
      <c r="K36" s="1039"/>
      <c r="L36" s="1039"/>
      <c r="M36" s="1039"/>
      <c r="N36" s="1050"/>
      <c r="Q36" s="1039"/>
      <c r="R36" s="1039"/>
      <c r="S36" s="1039"/>
      <c r="T36" s="1050"/>
      <c r="W36" s="1039"/>
      <c r="X36" s="1039"/>
      <c r="Y36" s="1039"/>
      <c r="Z36" s="1050"/>
      <c r="AB36" s="348"/>
    </row>
    <row r="37" spans="1:28" ht="17.25" customHeight="1">
      <c r="A37" s="297"/>
      <c r="G37" s="1033"/>
      <c r="K37" s="1039"/>
      <c r="L37" s="1039"/>
      <c r="M37" s="1039"/>
      <c r="N37" s="1050"/>
      <c r="Q37" s="1039"/>
      <c r="R37" s="1039"/>
      <c r="S37" s="1039"/>
      <c r="T37" s="1050"/>
      <c r="W37" s="1039"/>
      <c r="X37" s="1039"/>
      <c r="Y37" s="1039"/>
      <c r="Z37" s="1050"/>
      <c r="AB37" s="348"/>
    </row>
    <row r="38" spans="1:28" ht="17.25" customHeight="1">
      <c r="A38" s="297"/>
      <c r="G38" s="1033"/>
      <c r="K38" s="1039"/>
      <c r="L38" s="1039"/>
      <c r="M38" s="1039"/>
      <c r="N38" s="1050"/>
      <c r="Q38" s="1039"/>
      <c r="R38" s="1039"/>
      <c r="S38" s="1039"/>
      <c r="T38" s="1050"/>
      <c r="W38" s="1039"/>
      <c r="X38" s="1039"/>
      <c r="Y38" s="1039"/>
      <c r="Z38" s="1050"/>
      <c r="AB38" s="348"/>
    </row>
    <row r="39" spans="1:28" ht="17.25" customHeight="1">
      <c r="A39" s="297"/>
      <c r="G39" s="1033"/>
      <c r="K39" s="1039"/>
      <c r="L39" s="1039"/>
      <c r="M39" s="1039"/>
      <c r="N39" s="1050"/>
      <c r="Q39" s="1039"/>
      <c r="R39" s="1039"/>
      <c r="S39" s="1039"/>
      <c r="T39" s="1050"/>
      <c r="W39" s="1039"/>
      <c r="X39" s="1039"/>
      <c r="Y39" s="1039"/>
      <c r="Z39" s="1050"/>
      <c r="AB39" s="348"/>
    </row>
    <row r="40" spans="1:28" ht="17.25" customHeight="1">
      <c r="A40" s="296"/>
      <c r="B40" s="276"/>
      <c r="C40" s="276"/>
      <c r="D40" s="276"/>
      <c r="E40" s="276"/>
      <c r="F40" s="276"/>
      <c r="G40" s="276"/>
      <c r="H40" s="276"/>
      <c r="I40" s="276"/>
      <c r="J40" s="276"/>
      <c r="K40" s="1051"/>
      <c r="L40" s="1051"/>
      <c r="M40" s="1051"/>
      <c r="N40" s="1052"/>
      <c r="O40" s="276"/>
      <c r="P40" s="276"/>
      <c r="Q40" s="1051"/>
      <c r="R40" s="1051"/>
      <c r="S40" s="1051"/>
      <c r="T40" s="1052"/>
      <c r="U40" s="276"/>
      <c r="V40" s="276"/>
      <c r="W40" s="1051"/>
      <c r="X40" s="1051"/>
      <c r="Y40" s="1051"/>
      <c r="Z40" s="1052"/>
      <c r="AA40" s="276"/>
      <c r="AB40" s="349"/>
    </row>
    <row r="41" spans="1:28" ht="17.25" customHeight="1">
      <c r="A41" s="1015" t="s">
        <v>2930</v>
      </c>
      <c r="F41" s="1033"/>
      <c r="G41" s="1033"/>
      <c r="H41" s="1033"/>
      <c r="I41" s="1033"/>
      <c r="J41" s="1033"/>
      <c r="K41" s="1033"/>
      <c r="L41" s="1033"/>
      <c r="M41" s="1033"/>
      <c r="N41" s="1033"/>
      <c r="O41" s="1033"/>
      <c r="P41" s="1033"/>
      <c r="Q41" s="1033"/>
      <c r="R41" s="1033"/>
      <c r="S41" s="1033"/>
      <c r="T41" s="1033"/>
      <c r="U41" s="1033"/>
      <c r="V41" s="1033"/>
      <c r="W41" s="1033"/>
      <c r="X41" s="1033"/>
      <c r="Y41" s="1033"/>
      <c r="Z41" s="1033"/>
      <c r="AA41" s="1033"/>
    </row>
    <row r="42" spans="1:28" ht="17.25" customHeight="1">
      <c r="A42" s="1038" t="s">
        <v>3937</v>
      </c>
      <c r="B42" s="1038"/>
      <c r="C42" s="1038"/>
      <c r="D42" s="1038"/>
      <c r="E42" s="1038"/>
      <c r="F42" s="1038"/>
      <c r="G42" s="1038"/>
      <c r="H42" s="1038"/>
      <c r="I42" s="1038"/>
      <c r="J42" s="1038"/>
      <c r="K42" s="1038"/>
      <c r="L42" s="1038"/>
      <c r="M42" s="1038"/>
      <c r="N42" s="1038"/>
      <c r="O42" s="1038"/>
      <c r="P42" s="1038"/>
      <c r="Q42" s="1038"/>
      <c r="R42" s="1038"/>
      <c r="S42" s="1038"/>
      <c r="T42" s="1038"/>
      <c r="U42" s="1038"/>
      <c r="V42" s="1038"/>
      <c r="W42" s="1038"/>
      <c r="X42" s="1038"/>
      <c r="Y42" s="1038"/>
      <c r="Z42" s="1038"/>
      <c r="AA42" s="1038"/>
      <c r="AB42" s="1038"/>
    </row>
    <row r="43" spans="1:28" ht="17.25" customHeight="1">
      <c r="A43" s="274" t="s">
        <v>3938</v>
      </c>
      <c r="F43" s="1033"/>
      <c r="G43" s="1033"/>
      <c r="H43" s="1033"/>
      <c r="I43" s="1033"/>
      <c r="J43" s="1033"/>
      <c r="K43" s="1033"/>
      <c r="L43" s="1033"/>
      <c r="M43" s="1033"/>
      <c r="N43" s="1033"/>
      <c r="O43" s="1033"/>
      <c r="P43" s="1033"/>
      <c r="Q43" s="1033"/>
      <c r="R43" s="1033"/>
      <c r="S43" s="1033"/>
      <c r="T43" s="1033"/>
      <c r="U43" s="1033"/>
      <c r="V43" s="1033"/>
      <c r="W43" s="1033"/>
      <c r="X43" s="1033"/>
      <c r="Y43" s="1033"/>
      <c r="Z43" s="1033"/>
      <c r="AA43" s="1033"/>
    </row>
    <row r="44" spans="1:28" ht="17.25" customHeight="1">
      <c r="A44" s="274" t="s">
        <v>3939</v>
      </c>
      <c r="H44" s="1039"/>
      <c r="I44" s="1039"/>
      <c r="J44" s="1039"/>
      <c r="K44" s="1039"/>
      <c r="L44" s="1039"/>
    </row>
    <row r="45" spans="1:28" ht="17.25" customHeight="1">
      <c r="A45" s="1038" t="s">
        <v>3940</v>
      </c>
      <c r="H45" s="1033"/>
      <c r="I45" s="1033"/>
      <c r="J45" s="1033"/>
      <c r="K45" s="1033"/>
      <c r="L45" s="1033"/>
    </row>
    <row r="46" spans="1:28" ht="17.25" customHeight="1">
      <c r="A46" s="1038" t="s">
        <v>3941</v>
      </c>
      <c r="I46" s="1033"/>
      <c r="J46" s="1033"/>
      <c r="K46" s="1033"/>
      <c r="L46" s="1033"/>
      <c r="M46" s="1033"/>
      <c r="N46" s="1033"/>
      <c r="O46" s="1033"/>
      <c r="P46" s="1033"/>
      <c r="Q46" s="1033"/>
      <c r="R46" s="1033"/>
      <c r="S46" s="1033"/>
      <c r="T46" s="1033"/>
      <c r="U46" s="1033"/>
      <c r="V46" s="1033"/>
      <c r="W46" s="1033"/>
      <c r="X46" s="1033"/>
      <c r="Y46" s="1033"/>
      <c r="Z46" s="1033"/>
      <c r="AA46" s="1033"/>
    </row>
    <row r="47" spans="1:28" ht="17.25" customHeight="1">
      <c r="A47" s="274" t="s">
        <v>3942</v>
      </c>
      <c r="F47" s="1033"/>
      <c r="G47" s="1033"/>
      <c r="H47" s="1033"/>
      <c r="I47" s="1033"/>
      <c r="J47" s="1033"/>
      <c r="K47" s="1033"/>
      <c r="L47" s="1033"/>
      <c r="M47" s="1033"/>
      <c r="N47" s="1033"/>
      <c r="O47" s="1033"/>
      <c r="P47" s="1033"/>
      <c r="Q47" s="1033"/>
      <c r="R47" s="1033"/>
      <c r="S47" s="1033"/>
      <c r="T47" s="1033"/>
      <c r="U47" s="1033"/>
      <c r="V47" s="1033"/>
      <c r="W47" s="1033"/>
      <c r="X47" s="1033"/>
      <c r="Y47" s="1033"/>
      <c r="Z47" s="1033"/>
      <c r="AA47" s="1033"/>
    </row>
    <row r="48" spans="1:28" ht="15.75" customHeight="1">
      <c r="F48" s="1033"/>
      <c r="G48" s="1033"/>
      <c r="H48" s="1033"/>
      <c r="I48" s="1033"/>
      <c r="J48" s="1033"/>
      <c r="K48" s="1033"/>
      <c r="L48" s="1033"/>
      <c r="M48" s="1033"/>
      <c r="N48" s="1033"/>
      <c r="O48" s="1033"/>
      <c r="P48" s="1033"/>
      <c r="Q48" s="1033"/>
      <c r="R48" s="1033"/>
      <c r="S48" s="1033"/>
      <c r="T48" s="1033"/>
      <c r="U48" s="1033"/>
      <c r="V48" s="1033"/>
      <c r="W48" s="1033"/>
      <c r="X48" s="1033"/>
      <c r="Y48" s="1033"/>
      <c r="Z48" s="1033"/>
      <c r="AA48" s="1033"/>
    </row>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sheetData>
  <mergeCells count="1">
    <mergeCell ref="A1:AB1"/>
  </mergeCells>
  <phoneticPr fontId="129"/>
  <dataValidations count="1">
    <dataValidation type="list" allowBlank="1" showInputMessage="1" showErrorMessage="1" sqref="C11 C14 C31:C34 F11 H14 I11 L11 O11 O14 S11 S24 S26 V14 V24 V26 X11" xr:uid="{00000000-0002-0000-6300-000000000000}">
      <formula1>"□,■"</formula1>
    </dataValidation>
  </dataValidations>
  <pageMargins left="0.74803149606299213" right="0.74803149606299213" top="0.78740157480314965" bottom="0.78740157480314965" header="0.31496062992125984" footer="0.31496062992125984"/>
  <pageSetup paperSize="9" scale="98"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AB56"/>
  <sheetViews>
    <sheetView zoomScaleNormal="100" zoomScaleSheetLayoutView="100" workbookViewId="0"/>
  </sheetViews>
  <sheetFormatPr defaultColWidth="9" defaultRowHeight="12.75"/>
  <cols>
    <col min="1" max="1" width="2.625" style="2000" customWidth="1"/>
    <col min="2" max="2" width="2" style="2000" customWidth="1"/>
    <col min="3" max="3" width="2.625" style="2000" customWidth="1"/>
    <col min="4" max="4" width="2" style="2000" customWidth="1"/>
    <col min="5" max="26" width="3.25" style="2000" customWidth="1"/>
    <col min="27" max="28" width="2.625" style="2000" customWidth="1"/>
    <col min="29" max="29" width="9" style="2000" customWidth="1"/>
    <col min="30" max="16384" width="9" style="2000"/>
  </cols>
  <sheetData>
    <row r="1" spans="1:28" ht="18.75" customHeight="1">
      <c r="A1" s="5351" t="s">
        <v>3943</v>
      </c>
      <c r="B1" s="5351"/>
      <c r="C1" s="5351"/>
      <c r="D1" s="5351"/>
      <c r="E1" s="5351"/>
      <c r="F1" s="5351"/>
      <c r="G1" s="5351"/>
      <c r="H1" s="5351"/>
      <c r="I1" s="5351"/>
      <c r="J1" s="5351"/>
      <c r="K1" s="5351"/>
      <c r="L1" s="5351"/>
      <c r="M1" s="5351"/>
      <c r="N1" s="5351"/>
      <c r="O1" s="5351"/>
      <c r="P1" s="5351"/>
      <c r="Q1" s="5351"/>
      <c r="R1" s="5351"/>
      <c r="S1" s="5351"/>
      <c r="T1" s="5351"/>
      <c r="U1" s="5351"/>
      <c r="V1" s="5351"/>
      <c r="W1" s="5351"/>
      <c r="X1" s="5351"/>
      <c r="Y1" s="5351"/>
      <c r="Z1" s="5351"/>
      <c r="AA1" s="5351"/>
      <c r="AB1" s="5351"/>
    </row>
    <row r="2" spans="1:28" ht="18.75" customHeight="1">
      <c r="A2" s="1989"/>
      <c r="B2" s="1989"/>
      <c r="C2" s="1989"/>
      <c r="D2" s="1989"/>
      <c r="E2" s="1989"/>
      <c r="F2" s="1989"/>
      <c r="G2" s="1989"/>
      <c r="H2" s="1989"/>
      <c r="I2" s="1989"/>
      <c r="J2" s="1989"/>
      <c r="K2" s="1989"/>
      <c r="L2" s="1989"/>
      <c r="M2" s="1989"/>
      <c r="N2" s="1989"/>
      <c r="O2" s="1989"/>
      <c r="P2" s="1989"/>
      <c r="Q2" s="1989"/>
      <c r="R2" s="1989"/>
      <c r="S2" s="1989"/>
      <c r="T2" s="1989"/>
      <c r="U2" s="1989"/>
      <c r="V2" s="1989"/>
      <c r="W2" s="1989"/>
      <c r="X2" s="1989"/>
      <c r="Y2" s="1989"/>
      <c r="Z2" s="1989"/>
      <c r="AA2" s="1989"/>
    </row>
    <row r="3" spans="1:28" ht="18.75" customHeight="1">
      <c r="C3" s="2000" t="s">
        <v>3944</v>
      </c>
    </row>
    <row r="4" spans="1:28" ht="24.75" customHeight="1">
      <c r="C4" s="1983" t="s">
        <v>3945</v>
      </c>
      <c r="D4" s="1984"/>
      <c r="E4" s="1984"/>
      <c r="F4" s="1984"/>
      <c r="G4" s="1984"/>
      <c r="H4" s="1984"/>
      <c r="I4" s="1984"/>
      <c r="J4" s="1984"/>
      <c r="K4" s="1984"/>
      <c r="L4" s="1984"/>
      <c r="M4" s="5505"/>
      <c r="N4" s="5505"/>
      <c r="O4" s="5505"/>
      <c r="P4" s="5505"/>
      <c r="Q4" s="1984"/>
      <c r="R4" s="1984"/>
      <c r="S4" s="1984"/>
      <c r="T4" s="1984"/>
      <c r="U4" s="1984"/>
      <c r="V4" s="1984"/>
      <c r="W4" s="1984"/>
      <c r="X4" s="1984"/>
      <c r="Y4" s="1984"/>
      <c r="Z4" s="1984"/>
      <c r="AA4" s="1985"/>
    </row>
    <row r="5" spans="1:28" ht="24.75" customHeight="1">
      <c r="C5" s="1983" t="s">
        <v>3946</v>
      </c>
      <c r="D5" s="1984"/>
      <c r="E5" s="1984"/>
      <c r="F5" s="1984"/>
      <c r="G5" s="1984"/>
      <c r="H5" s="1984"/>
      <c r="I5" s="1984"/>
      <c r="J5" s="1984"/>
      <c r="K5" s="1984"/>
      <c r="L5" s="1984"/>
      <c r="M5" s="5505"/>
      <c r="N5" s="5505"/>
      <c r="O5" s="5505"/>
      <c r="P5" s="5505"/>
      <c r="Q5" s="1984" t="s">
        <v>481</v>
      </c>
      <c r="R5" s="1984"/>
      <c r="S5" s="1984"/>
      <c r="T5" s="1984"/>
      <c r="U5" s="1984"/>
      <c r="V5" s="1984"/>
      <c r="W5" s="1984"/>
      <c r="X5" s="1984"/>
      <c r="Z5" s="1984"/>
      <c r="AA5" s="1985"/>
    </row>
    <row r="6" spans="1:28" ht="24.75" customHeight="1">
      <c r="C6" s="1983" t="s">
        <v>3562</v>
      </c>
      <c r="D6" s="1984"/>
      <c r="E6" s="1984"/>
      <c r="F6" s="1984"/>
      <c r="G6" s="1984"/>
      <c r="H6" s="1984"/>
      <c r="I6" s="1984"/>
      <c r="J6" s="1984"/>
      <c r="K6" s="1984"/>
      <c r="L6" s="2050"/>
      <c r="M6" s="5506"/>
      <c r="N6" s="5506"/>
      <c r="O6" s="5506"/>
      <c r="P6" s="5506"/>
      <c r="Q6" s="1984" t="s">
        <v>114</v>
      </c>
      <c r="R6" s="1984"/>
      <c r="S6" s="1984"/>
      <c r="T6" s="1984"/>
      <c r="U6" s="1984"/>
      <c r="V6" s="1984"/>
      <c r="W6" s="1984"/>
      <c r="X6" s="1984"/>
      <c r="Y6" s="1984"/>
      <c r="Z6" s="1984"/>
      <c r="AA6" s="1985"/>
    </row>
    <row r="7" spans="1:28" ht="24.75" customHeight="1">
      <c r="C7" s="2038" t="s">
        <v>3947</v>
      </c>
      <c r="D7" s="2039"/>
      <c r="E7" s="2039"/>
      <c r="F7" s="2039"/>
      <c r="G7" s="2039"/>
      <c r="H7" s="2039"/>
      <c r="I7" s="2039"/>
      <c r="J7" s="2039"/>
      <c r="K7" s="2039"/>
      <c r="L7" s="2039"/>
      <c r="M7" s="2039"/>
      <c r="N7" s="2039"/>
      <c r="O7" s="2039"/>
      <c r="P7" s="2039"/>
      <c r="Q7" s="2039"/>
      <c r="R7" s="2039"/>
      <c r="S7" s="2039"/>
      <c r="T7" s="2039"/>
      <c r="U7" s="2039"/>
      <c r="V7" s="2039"/>
      <c r="W7" s="2039"/>
      <c r="X7" s="2039"/>
      <c r="Z7" s="2039"/>
      <c r="AA7" s="2040"/>
    </row>
    <row r="8" spans="1:28" ht="24.75" customHeight="1">
      <c r="C8" s="2042" t="s">
        <v>5522</v>
      </c>
      <c r="AA8" s="2043"/>
    </row>
    <row r="9" spans="1:28" ht="24.75" customHeight="1">
      <c r="C9" s="2042"/>
      <c r="E9" s="2000" t="s">
        <v>139</v>
      </c>
      <c r="F9" s="2000" t="s">
        <v>5642</v>
      </c>
      <c r="AA9" s="2043"/>
    </row>
    <row r="10" spans="1:28" ht="24.75" customHeight="1">
      <c r="C10" s="2042"/>
      <c r="E10" s="1989"/>
      <c r="F10" s="2000" t="s">
        <v>3930</v>
      </c>
      <c r="L10" s="5507"/>
      <c r="M10" s="5507"/>
      <c r="N10" s="5507"/>
      <c r="O10" s="5507"/>
      <c r="P10" s="2054" t="s">
        <v>5542</v>
      </c>
      <c r="AA10" s="2043"/>
    </row>
    <row r="11" spans="1:28" ht="24.75" customHeight="1">
      <c r="C11" s="2042"/>
      <c r="E11" s="1989"/>
      <c r="F11" s="2000" t="s">
        <v>3934</v>
      </c>
      <c r="I11" s="5507"/>
      <c r="J11" s="5507"/>
      <c r="K11" s="5507"/>
      <c r="L11" s="5507"/>
      <c r="M11" s="5507"/>
      <c r="N11" s="5507"/>
      <c r="O11" s="5507"/>
      <c r="P11" s="2054" t="s">
        <v>5543</v>
      </c>
      <c r="Q11" s="1989"/>
      <c r="AA11" s="2043"/>
    </row>
    <row r="12" spans="1:28" ht="24.75" customHeight="1">
      <c r="C12" s="2042"/>
      <c r="E12" s="1989"/>
      <c r="F12" s="2000" t="s">
        <v>3932</v>
      </c>
      <c r="N12" s="1989"/>
      <c r="O12" s="1989"/>
      <c r="P12" s="1989"/>
      <c r="Q12" s="1989"/>
      <c r="AA12" s="2043"/>
    </row>
    <row r="13" spans="1:28" ht="24.75" customHeight="1">
      <c r="C13" s="2042"/>
      <c r="E13" s="1989"/>
      <c r="F13" s="2000" t="s">
        <v>3934</v>
      </c>
      <c r="I13" s="5508"/>
      <c r="J13" s="5508"/>
      <c r="K13" s="5508"/>
      <c r="L13" s="5508"/>
      <c r="M13" s="5508"/>
      <c r="N13" s="5508"/>
      <c r="O13" s="5508"/>
      <c r="P13" s="5508"/>
      <c r="Q13" s="5508"/>
      <c r="R13" s="5508"/>
      <c r="S13" s="2049" t="s">
        <v>10</v>
      </c>
      <c r="AA13" s="2043"/>
    </row>
    <row r="14" spans="1:28" ht="24.75" customHeight="1">
      <c r="C14" s="2042"/>
      <c r="E14" s="2011" t="s">
        <v>139</v>
      </c>
      <c r="F14" s="2000" t="s">
        <v>5643</v>
      </c>
      <c r="I14" s="1989"/>
      <c r="J14" s="1989"/>
      <c r="K14" s="1989"/>
      <c r="L14" s="1989"/>
      <c r="M14" s="1989"/>
      <c r="N14" s="1989"/>
      <c r="O14" s="1989"/>
      <c r="P14" s="1989"/>
      <c r="Q14" s="1989"/>
      <c r="R14" s="1989"/>
      <c r="S14" s="2049"/>
      <c r="AA14" s="2043"/>
    </row>
    <row r="15" spans="1:28" ht="24.75" customHeight="1">
      <c r="C15" s="2042"/>
      <c r="E15" s="2011" t="s">
        <v>139</v>
      </c>
      <c r="F15" s="2000" t="s">
        <v>4094</v>
      </c>
      <c r="J15" s="2055"/>
      <c r="K15" s="2048"/>
      <c r="L15" s="2048"/>
      <c r="M15" s="2048"/>
      <c r="N15" s="2048"/>
      <c r="O15" s="2048"/>
      <c r="P15" s="1989"/>
      <c r="AA15" s="2043"/>
    </row>
    <row r="16" spans="1:28" ht="24.75" customHeight="1">
      <c r="C16" s="2042"/>
      <c r="F16" s="2000" t="s">
        <v>9</v>
      </c>
      <c r="G16" s="5491"/>
      <c r="H16" s="5491"/>
      <c r="I16" s="5491"/>
      <c r="J16" s="5491"/>
      <c r="K16" s="5491"/>
      <c r="L16" s="5491"/>
      <c r="M16" s="5491"/>
      <c r="N16" s="5491"/>
      <c r="O16" s="5491"/>
      <c r="P16" s="1989" t="s">
        <v>10</v>
      </c>
      <c r="Q16" s="1989"/>
      <c r="AA16" s="2043"/>
    </row>
    <row r="17" spans="1:27" ht="24.75" customHeight="1">
      <c r="C17" s="2042"/>
      <c r="E17" s="2011" t="s">
        <v>139</v>
      </c>
      <c r="F17" s="2000" t="s">
        <v>5644</v>
      </c>
      <c r="N17" s="1989"/>
      <c r="O17" s="1989"/>
      <c r="P17" s="1989"/>
      <c r="Q17" s="1989"/>
      <c r="AA17" s="2043"/>
    </row>
    <row r="18" spans="1:27" ht="24.75" customHeight="1">
      <c r="C18" s="2042" t="s">
        <v>5529</v>
      </c>
      <c r="N18" s="1989"/>
      <c r="O18" s="1989"/>
      <c r="P18" s="1989"/>
      <c r="Q18" s="1989"/>
      <c r="AA18" s="2043"/>
    </row>
    <row r="19" spans="1:27" ht="24.75" customHeight="1">
      <c r="C19" s="2042"/>
      <c r="E19" s="2011" t="s">
        <v>139</v>
      </c>
      <c r="F19" s="2000" t="s">
        <v>5645</v>
      </c>
      <c r="N19" s="1989"/>
      <c r="O19" s="1989"/>
      <c r="P19" s="1989"/>
      <c r="Q19" s="1989"/>
      <c r="AA19" s="2043"/>
    </row>
    <row r="20" spans="1:27" ht="24.75" customHeight="1">
      <c r="C20" s="2042"/>
      <c r="F20" s="2000" t="s">
        <v>5531</v>
      </c>
      <c r="G20" s="2054"/>
      <c r="H20" s="2054"/>
      <c r="I20" s="2054"/>
      <c r="J20" s="2054"/>
      <c r="K20" s="2054"/>
      <c r="L20" s="2054"/>
      <c r="M20" s="2054"/>
      <c r="N20" s="2054"/>
      <c r="O20" s="5490"/>
      <c r="P20" s="5490"/>
      <c r="Q20" s="5490"/>
      <c r="R20" s="2000" t="s">
        <v>5532</v>
      </c>
      <c r="AA20" s="2043"/>
    </row>
    <row r="21" spans="1:27" ht="24.75" customHeight="1">
      <c r="C21" s="2042"/>
      <c r="F21" s="2000" t="s">
        <v>5533</v>
      </c>
      <c r="G21" s="2054"/>
      <c r="H21" s="2054"/>
      <c r="I21" s="2054"/>
      <c r="J21" s="2054"/>
      <c r="K21" s="2054"/>
      <c r="L21" s="2054"/>
      <c r="M21" s="2054"/>
      <c r="N21" s="2054"/>
      <c r="O21" s="5490"/>
      <c r="P21" s="5490"/>
      <c r="Q21" s="5490"/>
      <c r="R21" s="2000" t="s">
        <v>5532</v>
      </c>
      <c r="AA21" s="2043"/>
    </row>
    <row r="22" spans="1:27" ht="24.75" customHeight="1">
      <c r="C22" s="2042"/>
      <c r="F22" s="2000" t="s">
        <v>5534</v>
      </c>
      <c r="J22" s="5490"/>
      <c r="K22" s="5490"/>
      <c r="L22" s="5490"/>
      <c r="M22" s="5490"/>
      <c r="N22" s="5490"/>
      <c r="O22" s="5490"/>
      <c r="P22" s="1989" t="s">
        <v>10</v>
      </c>
      <c r="AA22" s="2043"/>
    </row>
    <row r="23" spans="1:27" ht="24.75" customHeight="1">
      <c r="C23" s="2042"/>
      <c r="E23" s="2011" t="s">
        <v>139</v>
      </c>
      <c r="F23" s="2000" t="s">
        <v>5646</v>
      </c>
      <c r="J23" s="2048"/>
      <c r="K23" s="2048"/>
      <c r="L23" s="2048"/>
      <c r="M23" s="2048"/>
      <c r="N23" s="2048"/>
      <c r="O23" s="2048"/>
      <c r="P23" s="1989"/>
      <c r="AA23" s="2043"/>
    </row>
    <row r="24" spans="1:27" ht="24.75" customHeight="1">
      <c r="C24" s="2042"/>
      <c r="E24" s="2011" t="s">
        <v>139</v>
      </c>
      <c r="F24" s="2000" t="s">
        <v>4094</v>
      </c>
      <c r="J24" s="2055"/>
      <c r="K24" s="2048"/>
      <c r="L24" s="2048"/>
      <c r="M24" s="2048"/>
      <c r="N24" s="2048"/>
      <c r="O24" s="2048"/>
      <c r="P24" s="1989"/>
      <c r="Q24" s="1989"/>
      <c r="AA24" s="2043"/>
    </row>
    <row r="25" spans="1:27" ht="24.75" customHeight="1">
      <c r="C25" s="2042"/>
      <c r="F25" s="2000" t="s">
        <v>9</v>
      </c>
      <c r="G25" s="5491"/>
      <c r="H25" s="5491"/>
      <c r="I25" s="5491"/>
      <c r="J25" s="5491"/>
      <c r="K25" s="5491"/>
      <c r="L25" s="5491"/>
      <c r="M25" s="5491"/>
      <c r="N25" s="5491"/>
      <c r="O25" s="5491"/>
      <c r="P25" s="1989" t="s">
        <v>10</v>
      </c>
      <c r="Q25" s="1989"/>
      <c r="AA25" s="2043"/>
    </row>
    <row r="26" spans="1:27" ht="24.75" customHeight="1">
      <c r="C26" s="2042"/>
      <c r="E26" s="2011" t="s">
        <v>139</v>
      </c>
      <c r="F26" s="2000" t="s">
        <v>5644</v>
      </c>
      <c r="N26" s="1989"/>
      <c r="O26" s="1989"/>
      <c r="P26" s="1989"/>
      <c r="Q26" s="1989"/>
      <c r="AA26" s="2043"/>
    </row>
    <row r="27" spans="1:27" ht="24.75" customHeight="1">
      <c r="C27" s="2045"/>
      <c r="D27" s="2046"/>
      <c r="E27" s="2046"/>
      <c r="F27" s="2046"/>
      <c r="G27" s="2046"/>
      <c r="H27" s="2046"/>
      <c r="I27" s="2046"/>
      <c r="J27" s="2046"/>
      <c r="K27" s="2046"/>
      <c r="L27" s="2046"/>
      <c r="M27" s="2046"/>
      <c r="N27" s="2046"/>
      <c r="O27" s="2046"/>
      <c r="P27" s="2046"/>
      <c r="Q27" s="2046"/>
      <c r="R27" s="2046"/>
      <c r="S27" s="2046"/>
      <c r="T27" s="2046"/>
      <c r="U27" s="2046"/>
      <c r="V27" s="2046"/>
      <c r="W27" s="2046"/>
      <c r="X27" s="2046"/>
      <c r="Y27" s="2046"/>
      <c r="Z27" s="2046"/>
      <c r="AA27" s="2047"/>
    </row>
    <row r="28" spans="1:27" ht="18" customHeight="1">
      <c r="A28" s="2000" t="s">
        <v>2943</v>
      </c>
    </row>
    <row r="29" spans="1:27" ht="18" customHeight="1">
      <c r="A29" s="2000" t="s">
        <v>5647</v>
      </c>
      <c r="B29" s="2048"/>
    </row>
    <row r="30" spans="1:27" ht="18" customHeight="1">
      <c r="A30" s="2000" t="s">
        <v>5648</v>
      </c>
    </row>
    <row r="31" spans="1:27" ht="18" customHeight="1">
      <c r="A31" s="2000" t="s">
        <v>5649</v>
      </c>
      <c r="B31" s="2048"/>
    </row>
    <row r="32" spans="1:27" ht="18" customHeight="1">
      <c r="A32" s="2000" t="s">
        <v>5650</v>
      </c>
    </row>
    <row r="33" spans="1:2" ht="18" customHeight="1">
      <c r="A33" s="2000" t="s">
        <v>5651</v>
      </c>
      <c r="B33" s="2048"/>
    </row>
    <row r="34" spans="1:2" ht="18" customHeight="1">
      <c r="A34" s="2000" t="s">
        <v>5652</v>
      </c>
    </row>
    <row r="35" spans="1:2" ht="18" customHeight="1">
      <c r="A35" s="2000" t="s">
        <v>5653</v>
      </c>
    </row>
    <row r="36" spans="1:2" ht="18" customHeight="1">
      <c r="A36" s="2000" t="s">
        <v>5654</v>
      </c>
    </row>
    <row r="37" spans="1:2" ht="18" customHeight="1">
      <c r="A37" s="2000" t="s">
        <v>5655</v>
      </c>
    </row>
    <row r="38" spans="1:2" ht="18" customHeight="1">
      <c r="A38" s="2000" t="s">
        <v>5656</v>
      </c>
    </row>
    <row r="39" spans="1:2" ht="18" customHeight="1">
      <c r="A39" s="2000" t="s">
        <v>5657</v>
      </c>
    </row>
    <row r="40" spans="1:2" ht="18" customHeight="1">
      <c r="A40" s="2000" t="s">
        <v>5658</v>
      </c>
    </row>
    <row r="41" spans="1:2" ht="18" customHeight="1">
      <c r="A41" s="2000" t="s">
        <v>5659</v>
      </c>
    </row>
    <row r="42" spans="1:2" ht="18" customHeight="1">
      <c r="A42" s="2000" t="s">
        <v>5660</v>
      </c>
    </row>
    <row r="43" spans="1:2" ht="18" customHeight="1">
      <c r="A43" s="2000" t="s">
        <v>5661</v>
      </c>
    </row>
    <row r="44" spans="1:2" ht="18" customHeight="1">
      <c r="A44" s="2000" t="s">
        <v>5662</v>
      </c>
    </row>
    <row r="45" spans="1:2" ht="18" customHeight="1">
      <c r="A45" s="2000" t="s">
        <v>4251</v>
      </c>
      <c r="B45" s="2048"/>
    </row>
    <row r="46" spans="1:2" ht="18" customHeight="1">
      <c r="A46" s="2000" t="s">
        <v>5663</v>
      </c>
    </row>
    <row r="47" spans="1:2" ht="18" customHeight="1">
      <c r="A47" s="2000" t="s">
        <v>5664</v>
      </c>
    </row>
    <row r="48" spans="1:2" ht="18" customHeight="1">
      <c r="A48" s="2000" t="s">
        <v>5665</v>
      </c>
    </row>
    <row r="49" spans="1:1" ht="18" customHeight="1">
      <c r="A49" s="2000" t="s">
        <v>5666</v>
      </c>
    </row>
    <row r="50" spans="1:1" ht="18" customHeight="1">
      <c r="A50" s="2000" t="s">
        <v>5667</v>
      </c>
    </row>
    <row r="51" spans="1:1" ht="18" customHeight="1">
      <c r="A51" s="2000" t="s">
        <v>5668</v>
      </c>
    </row>
    <row r="52" spans="1:1" ht="18" customHeight="1">
      <c r="A52" s="2000" t="s">
        <v>5669</v>
      </c>
    </row>
    <row r="53" spans="1:1" ht="18" customHeight="1">
      <c r="A53" s="2000" t="s">
        <v>5670</v>
      </c>
    </row>
    <row r="54" spans="1:1" ht="18" customHeight="1">
      <c r="A54" s="2000" t="s">
        <v>5671</v>
      </c>
    </row>
    <row r="55" spans="1:1" ht="18" customHeight="1"/>
    <row r="56" spans="1:1" ht="18" customHeight="1"/>
  </sheetData>
  <mergeCells count="12">
    <mergeCell ref="G25:O25"/>
    <mergeCell ref="A1:AB1"/>
    <mergeCell ref="M4:P4"/>
    <mergeCell ref="M5:P5"/>
    <mergeCell ref="M6:P6"/>
    <mergeCell ref="L10:O10"/>
    <mergeCell ref="I11:O11"/>
    <mergeCell ref="I13:R13"/>
    <mergeCell ref="G16:O16"/>
    <mergeCell ref="O20:Q20"/>
    <mergeCell ref="O21:Q21"/>
    <mergeCell ref="J22:O22"/>
  </mergeCells>
  <phoneticPr fontId="129"/>
  <dataValidations count="1">
    <dataValidation type="list" allowBlank="1" showInputMessage="1" showErrorMessage="1" sqref="E9 E14:E15 E17:E24 E26" xr:uid="{00000000-0002-0000-6400-000000000000}">
      <formula1>"□,■"</formula1>
    </dataValidation>
  </dataValidations>
  <pageMargins left="0.78740157480314965" right="0.78740157480314965" top="0.78740157480314965" bottom="0.78740157480314965" header="0.51181102362204722" footer="0.51181102362204722"/>
  <pageSetup paperSize="9" orientation="portrait" blackAndWhite="1" r:id="rId1"/>
  <rowBreaks count="1" manualBreakCount="1">
    <brk id="27" max="27"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Z14"/>
  <sheetViews>
    <sheetView workbookViewId="0"/>
  </sheetViews>
  <sheetFormatPr defaultColWidth="9" defaultRowHeight="12.75"/>
  <cols>
    <col min="1" max="1" width="3.25" style="1015" customWidth="1"/>
    <col min="2" max="2" width="2" style="1015" customWidth="1"/>
    <col min="3" max="3" width="2.625" style="1015" customWidth="1"/>
    <col min="4" max="4" width="2" style="1015" customWidth="1"/>
    <col min="5" max="18" width="3.25" style="1015" customWidth="1"/>
    <col min="19" max="19" width="4.625" style="1015" customWidth="1"/>
    <col min="20" max="20" width="3.25" style="1015" customWidth="1"/>
    <col min="21" max="21" width="4.625" style="1015" customWidth="1"/>
    <col min="22" max="26" width="3.25" style="1015" customWidth="1"/>
    <col min="27" max="27" width="9" style="1015" customWidth="1"/>
    <col min="28" max="16384" width="9" style="1015"/>
  </cols>
  <sheetData>
    <row r="1" spans="1:26" ht="18.75" customHeight="1">
      <c r="A1" s="5510" t="s">
        <v>3948</v>
      </c>
      <c r="B1" s="5510"/>
      <c r="C1" s="5510"/>
      <c r="D1" s="5510"/>
      <c r="E1" s="5510"/>
      <c r="F1" s="5510"/>
      <c r="G1" s="5510"/>
      <c r="H1" s="5510"/>
      <c r="I1" s="5510"/>
      <c r="J1" s="5510"/>
      <c r="K1" s="5510"/>
      <c r="L1" s="5510"/>
      <c r="M1" s="5510"/>
      <c r="N1" s="5510"/>
      <c r="O1" s="5510"/>
      <c r="P1" s="5510"/>
      <c r="Q1" s="5510"/>
      <c r="R1" s="5510"/>
      <c r="S1" s="5510"/>
      <c r="T1" s="5510"/>
      <c r="U1" s="5510"/>
      <c r="V1" s="5510"/>
      <c r="W1" s="5510"/>
      <c r="X1" s="5510"/>
      <c r="Y1" s="5510"/>
      <c r="Z1" s="5510"/>
    </row>
    <row r="2" spans="1:26" ht="18.75" customHeight="1">
      <c r="A2" s="1016"/>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row>
    <row r="3" spans="1:26" ht="18.75" customHeight="1">
      <c r="B3" s="1027" t="s">
        <v>2545</v>
      </c>
      <c r="C3" s="1015" t="s">
        <v>3949</v>
      </c>
    </row>
    <row r="4" spans="1:26" ht="18.75" customHeight="1">
      <c r="C4" s="5511"/>
      <c r="D4" s="5512"/>
      <c r="E4" s="5512"/>
      <c r="F4" s="5512"/>
      <c r="G4" s="5512"/>
      <c r="H4" s="5512"/>
      <c r="I4" s="5512"/>
      <c r="J4" s="5512"/>
      <c r="K4" s="5512"/>
      <c r="L4" s="5512"/>
      <c r="M4" s="5512"/>
      <c r="N4" s="5512"/>
      <c r="O4" s="5512"/>
      <c r="P4" s="5512"/>
      <c r="Q4" s="5512"/>
      <c r="R4" s="5512"/>
      <c r="S4" s="5512"/>
      <c r="T4" s="5512"/>
      <c r="U4" s="5512"/>
      <c r="V4" s="5512"/>
      <c r="W4" s="5512"/>
      <c r="X4" s="5512"/>
      <c r="Y4" s="5512"/>
      <c r="Z4" s="5513"/>
    </row>
    <row r="5" spans="1:26" ht="18.75" customHeight="1">
      <c r="C5" s="5514"/>
      <c r="D5" s="5515"/>
      <c r="E5" s="5515"/>
      <c r="F5" s="5515"/>
      <c r="G5" s="5515"/>
      <c r="H5" s="5515"/>
      <c r="I5" s="5515"/>
      <c r="J5" s="5515"/>
      <c r="K5" s="5515"/>
      <c r="L5" s="5515"/>
      <c r="M5" s="5515"/>
      <c r="N5" s="5515"/>
      <c r="O5" s="5515"/>
      <c r="P5" s="5515"/>
      <c r="Q5" s="5515"/>
      <c r="R5" s="5515"/>
      <c r="S5" s="5515"/>
      <c r="T5" s="5515"/>
      <c r="U5" s="5515"/>
      <c r="V5" s="5515"/>
      <c r="W5" s="5515"/>
      <c r="X5" s="5515"/>
      <c r="Y5" s="5515"/>
      <c r="Z5" s="5516"/>
    </row>
    <row r="6" spans="1:26" ht="18.75" customHeight="1">
      <c r="C6" s="5514"/>
      <c r="D6" s="5515"/>
      <c r="E6" s="5515"/>
      <c r="F6" s="5515"/>
      <c r="G6" s="5515"/>
      <c r="H6" s="5515"/>
      <c r="I6" s="5515"/>
      <c r="J6" s="5515"/>
      <c r="K6" s="5515"/>
      <c r="L6" s="5515"/>
      <c r="M6" s="5515"/>
      <c r="N6" s="5515"/>
      <c r="O6" s="5515"/>
      <c r="P6" s="5515"/>
      <c r="Q6" s="5515"/>
      <c r="R6" s="5515"/>
      <c r="S6" s="5515"/>
      <c r="T6" s="5515"/>
      <c r="U6" s="5515"/>
      <c r="V6" s="5515"/>
      <c r="W6" s="5515"/>
      <c r="X6" s="5515"/>
      <c r="Y6" s="5515"/>
      <c r="Z6" s="5516"/>
    </row>
    <row r="7" spans="1:26" ht="18.75" customHeight="1">
      <c r="C7" s="5517"/>
      <c r="D7" s="5518"/>
      <c r="E7" s="5518"/>
      <c r="F7" s="5518"/>
      <c r="G7" s="5518"/>
      <c r="H7" s="5518"/>
      <c r="I7" s="5518"/>
      <c r="J7" s="5518"/>
      <c r="K7" s="5518"/>
      <c r="L7" s="5518"/>
      <c r="M7" s="5518"/>
      <c r="N7" s="5518"/>
      <c r="O7" s="5518"/>
      <c r="P7" s="5518"/>
      <c r="Q7" s="5518"/>
      <c r="R7" s="5518"/>
      <c r="S7" s="5518"/>
      <c r="T7" s="5518"/>
      <c r="U7" s="5518"/>
      <c r="V7" s="5518"/>
      <c r="W7" s="5518"/>
      <c r="X7" s="5518"/>
      <c r="Y7" s="5518"/>
      <c r="Z7" s="5519"/>
    </row>
    <row r="9" spans="1:26" ht="18.75" customHeight="1">
      <c r="B9" s="1027" t="s">
        <v>3007</v>
      </c>
      <c r="C9" s="1015" t="s">
        <v>3950</v>
      </c>
    </row>
    <row r="10" spans="1:26" ht="28.5" customHeight="1">
      <c r="C10" s="1036" t="s">
        <v>3951</v>
      </c>
      <c r="D10" s="1018"/>
      <c r="E10" s="1018"/>
      <c r="F10" s="1018"/>
      <c r="G10" s="1018"/>
      <c r="H10" s="1018"/>
      <c r="I10" s="1018"/>
      <c r="J10" s="1018"/>
      <c r="K10" s="1018"/>
      <c r="L10" s="1018"/>
      <c r="M10" s="1018"/>
      <c r="N10" s="1018"/>
      <c r="O10" s="5509" t="str">
        <f>IF(cst_wskakunin_KOUJI_TYAKUSYU_YOTEI_DATE="","　　年　　月　　日",cst_wskakunin_KOUJI_TYAKUSYU_YOTEI_DATE)</f>
        <v>　　年　　月　　日</v>
      </c>
      <c r="P10" s="5509"/>
      <c r="Q10" s="5509"/>
      <c r="R10" s="5509"/>
      <c r="S10" s="5509"/>
      <c r="T10" s="5509"/>
      <c r="U10" s="5509"/>
      <c r="V10" s="5509"/>
      <c r="W10" s="1018"/>
      <c r="X10" s="1018"/>
      <c r="Y10" s="1018"/>
      <c r="Z10" s="1023"/>
    </row>
    <row r="11" spans="1:26" ht="28.5" customHeight="1">
      <c r="C11" s="1036" t="s">
        <v>3952</v>
      </c>
      <c r="D11" s="1018"/>
      <c r="E11" s="1018"/>
      <c r="F11" s="1018"/>
      <c r="G11" s="1018"/>
      <c r="H11" s="1018"/>
      <c r="I11" s="1018"/>
      <c r="J11" s="1018"/>
      <c r="K11" s="1018"/>
      <c r="L11" s="1018"/>
      <c r="M11" s="1018"/>
      <c r="N11" s="1018"/>
      <c r="O11" s="5509" t="str">
        <f>IF(cst_wskakunin_KOUJI_KANRYOU_YOTEI_DATE="","　　年　　月　　日",cst_wskakunin_KOUJI_KANRYOU_YOTEI_DATE)</f>
        <v>　　年　　月　　日</v>
      </c>
      <c r="P11" s="5509"/>
      <c r="Q11" s="5509"/>
      <c r="R11" s="5509"/>
      <c r="S11" s="5509"/>
      <c r="T11" s="5509"/>
      <c r="U11" s="5509"/>
      <c r="V11" s="5509"/>
      <c r="W11" s="1018"/>
      <c r="X11" s="1018"/>
      <c r="Y11" s="1018"/>
      <c r="Z11" s="1023"/>
    </row>
    <row r="13" spans="1:26" ht="18.75" customHeight="1">
      <c r="A13" s="1015" t="s">
        <v>2943</v>
      </c>
    </row>
    <row r="14" spans="1:26" ht="18.75" customHeight="1">
      <c r="B14" s="1015" t="s">
        <v>3953</v>
      </c>
    </row>
  </sheetData>
  <mergeCells count="4">
    <mergeCell ref="O10:V10"/>
    <mergeCell ref="O11:V11"/>
    <mergeCell ref="A1:Z1"/>
    <mergeCell ref="C4:Z7"/>
  </mergeCells>
  <phoneticPr fontId="129"/>
  <printOptions horizontalCentered="1"/>
  <pageMargins left="0.74803149606299213" right="0.74803149606299213" top="0.98425196850393704" bottom="0.98425196850393704" header="0.51181102362204722" footer="0.51181102362204722"/>
  <pageSetup paperSize="9" orientation="portrait" blackAndWhite="1"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AB119"/>
  <sheetViews>
    <sheetView zoomScaleNormal="100" zoomScaleSheetLayoutView="100" workbookViewId="0"/>
  </sheetViews>
  <sheetFormatPr defaultColWidth="9" defaultRowHeight="12.75"/>
  <cols>
    <col min="1" max="1" width="2.625" style="2000" customWidth="1"/>
    <col min="2" max="2" width="2" style="2000" customWidth="1"/>
    <col min="3" max="3" width="2.625" style="2000" customWidth="1"/>
    <col min="4" max="4" width="2" style="2000" customWidth="1"/>
    <col min="5" max="26" width="3.25" style="2000" customWidth="1"/>
    <col min="27" max="28" width="2.625" style="2000" customWidth="1"/>
    <col min="29" max="29" width="9" style="2000" customWidth="1"/>
    <col min="30" max="16384" width="9" style="2000"/>
  </cols>
  <sheetData>
    <row r="1" spans="1:28" ht="18.75" customHeight="1">
      <c r="A1" s="5520" t="s">
        <v>5672</v>
      </c>
      <c r="B1" s="5520"/>
      <c r="C1" s="5520"/>
      <c r="D1" s="5520"/>
      <c r="E1" s="5520"/>
      <c r="F1" s="5520"/>
      <c r="G1" s="5520"/>
      <c r="H1" s="5520"/>
      <c r="I1" s="5520"/>
      <c r="J1" s="5520"/>
      <c r="K1" s="5520"/>
      <c r="L1" s="5520"/>
      <c r="M1" s="5520"/>
      <c r="N1" s="5520"/>
      <c r="O1" s="5520"/>
      <c r="P1" s="5520"/>
      <c r="Q1" s="5520"/>
      <c r="R1" s="5520"/>
      <c r="S1" s="5520"/>
      <c r="T1" s="5520"/>
      <c r="U1" s="5520"/>
      <c r="V1" s="5520"/>
      <c r="W1" s="5520"/>
      <c r="X1" s="5520"/>
      <c r="Y1" s="5520"/>
      <c r="Z1" s="5520"/>
      <c r="AA1" s="5520"/>
      <c r="AB1" s="5520"/>
    </row>
    <row r="2" spans="1:28" ht="18.75" customHeight="1">
      <c r="A2" s="5520" t="s">
        <v>5673</v>
      </c>
      <c r="B2" s="5520"/>
      <c r="C2" s="5520"/>
      <c r="D2" s="5520"/>
      <c r="E2" s="5520"/>
      <c r="F2" s="5520"/>
      <c r="G2" s="5520"/>
      <c r="H2" s="5520"/>
      <c r="I2" s="5520"/>
      <c r="J2" s="5520"/>
      <c r="K2" s="5520"/>
      <c r="L2" s="5520"/>
      <c r="M2" s="5520"/>
      <c r="N2" s="5520"/>
      <c r="O2" s="5520"/>
      <c r="P2" s="5520"/>
      <c r="Q2" s="5520"/>
      <c r="R2" s="5520"/>
      <c r="S2" s="5520"/>
      <c r="T2" s="5520"/>
      <c r="U2" s="5520"/>
      <c r="V2" s="5520"/>
      <c r="W2" s="5520"/>
      <c r="X2" s="5520"/>
      <c r="Y2" s="5520"/>
      <c r="Z2" s="5520"/>
      <c r="AA2" s="5520"/>
      <c r="AB2" s="5520"/>
    </row>
    <row r="3" spans="1:28" ht="18.75" customHeight="1">
      <c r="A3" s="5520" t="s">
        <v>5674</v>
      </c>
      <c r="B3" s="5520"/>
      <c r="C3" s="5520"/>
      <c r="D3" s="5520"/>
      <c r="E3" s="5520"/>
      <c r="F3" s="5520"/>
      <c r="G3" s="5520"/>
      <c r="H3" s="5520"/>
      <c r="I3" s="5520"/>
      <c r="J3" s="5520"/>
      <c r="K3" s="5520"/>
      <c r="L3" s="5520"/>
      <c r="M3" s="5520"/>
      <c r="N3" s="5520"/>
      <c r="O3" s="5520"/>
      <c r="P3" s="5520"/>
      <c r="Q3" s="5520"/>
      <c r="R3" s="5520"/>
      <c r="S3" s="5520"/>
      <c r="T3" s="5520"/>
      <c r="U3" s="5520"/>
      <c r="V3" s="5520"/>
      <c r="W3" s="5520"/>
      <c r="X3" s="5520"/>
      <c r="Y3" s="5520"/>
      <c r="Z3" s="5520"/>
      <c r="AA3" s="5520"/>
      <c r="AB3" s="5520"/>
    </row>
    <row r="4" spans="1:28" ht="18.75" customHeight="1">
      <c r="A4" s="2054"/>
      <c r="B4" s="2054"/>
      <c r="C4" s="2054"/>
      <c r="D4" s="2054"/>
      <c r="E4" s="2054"/>
      <c r="F4" s="2054"/>
      <c r="G4" s="2054"/>
      <c r="H4" s="2054"/>
      <c r="I4" s="2054"/>
      <c r="J4" s="2054"/>
      <c r="K4" s="2054"/>
      <c r="L4" s="2054"/>
      <c r="M4" s="2054"/>
      <c r="N4" s="2054"/>
      <c r="O4" s="2054"/>
      <c r="P4" s="2054"/>
      <c r="Q4" s="2054"/>
      <c r="R4" s="2054"/>
      <c r="S4" s="2054"/>
      <c r="T4" s="2054"/>
      <c r="U4" s="2054"/>
      <c r="V4" s="2054"/>
      <c r="W4" s="2054"/>
      <c r="X4" s="2054"/>
      <c r="Y4" s="2054"/>
      <c r="Z4" s="2054"/>
      <c r="AA4" s="2054"/>
      <c r="AB4" s="2054"/>
    </row>
    <row r="5" spans="1:28" ht="18.75" customHeight="1">
      <c r="A5" s="2054" t="s">
        <v>5675</v>
      </c>
      <c r="B5" s="2054"/>
      <c r="C5" s="2054"/>
      <c r="D5" s="2054"/>
      <c r="E5" s="2054"/>
      <c r="F5" s="2054"/>
      <c r="G5" s="2054"/>
      <c r="H5" s="2054"/>
      <c r="I5" s="2054"/>
      <c r="J5" s="2054"/>
      <c r="K5" s="2054"/>
      <c r="L5" s="2054"/>
      <c r="M5" s="2054"/>
      <c r="N5" s="2054"/>
      <c r="O5" s="2054"/>
      <c r="P5" s="2054"/>
      <c r="Q5" s="2054"/>
      <c r="R5" s="2054"/>
      <c r="S5" s="2054"/>
      <c r="T5" s="2054"/>
      <c r="U5" s="2054"/>
      <c r="V5" s="2054"/>
      <c r="W5" s="2054"/>
      <c r="X5" s="2054"/>
      <c r="Y5" s="2054"/>
      <c r="Z5" s="2054"/>
      <c r="AA5" s="2054"/>
      <c r="AB5" s="2054"/>
    </row>
    <row r="6" spans="1:28" ht="18.75" customHeight="1">
      <c r="A6" s="2054" t="s">
        <v>5676</v>
      </c>
      <c r="B6" s="2054"/>
      <c r="C6" s="2054"/>
      <c r="D6" s="2054"/>
      <c r="E6" s="2054"/>
      <c r="F6" s="2054"/>
      <c r="G6" s="2054"/>
      <c r="H6" s="2054"/>
      <c r="I6" s="2054"/>
      <c r="J6" s="2054"/>
      <c r="K6" s="2054"/>
      <c r="L6" s="2054"/>
      <c r="M6" s="2054"/>
      <c r="N6" s="2054"/>
      <c r="O6" s="2054"/>
      <c r="P6" s="2054"/>
      <c r="Q6" s="2054"/>
      <c r="R6" s="2054"/>
      <c r="S6" s="2054"/>
      <c r="T6" s="2054"/>
      <c r="U6" s="2054"/>
      <c r="V6" s="2054"/>
      <c r="W6" s="2054"/>
      <c r="X6" s="2054"/>
      <c r="Y6" s="2054"/>
      <c r="Z6" s="2054"/>
      <c r="AA6" s="2054"/>
      <c r="AB6" s="2054"/>
    </row>
    <row r="7" spans="1:28" ht="18.75" customHeight="1">
      <c r="A7" s="2000" t="s">
        <v>5677</v>
      </c>
    </row>
    <row r="8" spans="1:28" ht="18.75" customHeight="1">
      <c r="A8" s="2000" t="s">
        <v>5678</v>
      </c>
      <c r="J8" s="2011" t="s">
        <v>139</v>
      </c>
      <c r="K8" s="2000" t="s">
        <v>5679</v>
      </c>
      <c r="N8" s="2011" t="s">
        <v>139</v>
      </c>
      <c r="O8" s="2000" t="s">
        <v>5680</v>
      </c>
      <c r="R8" s="2011" t="s">
        <v>139</v>
      </c>
      <c r="S8" s="2000" t="s">
        <v>5681</v>
      </c>
    </row>
    <row r="9" spans="1:28" ht="18.75" customHeight="1">
      <c r="J9" s="2011" t="s">
        <v>139</v>
      </c>
      <c r="K9" s="2000" t="s">
        <v>5682</v>
      </c>
      <c r="N9" s="2011" t="s">
        <v>139</v>
      </c>
      <c r="O9" s="2000" t="s">
        <v>5683</v>
      </c>
      <c r="R9" s="2011" t="s">
        <v>139</v>
      </c>
      <c r="S9" s="2000" t="s">
        <v>5684</v>
      </c>
    </row>
    <row r="10" spans="1:28" ht="18.75" customHeight="1">
      <c r="A10" s="2000" t="s">
        <v>5685</v>
      </c>
      <c r="H10" s="2011" t="s">
        <v>139</v>
      </c>
      <c r="I10" s="2000" t="s">
        <v>4135</v>
      </c>
      <c r="J10" s="1989"/>
      <c r="L10" s="5351"/>
      <c r="M10" s="5351"/>
      <c r="N10" s="5351"/>
      <c r="O10" s="2054" t="s">
        <v>5543</v>
      </c>
      <c r="R10" s="1989"/>
    </row>
    <row r="11" spans="1:28" ht="18.75" customHeight="1">
      <c r="H11" s="2011" t="s">
        <v>139</v>
      </c>
      <c r="I11" s="2000" t="s">
        <v>4136</v>
      </c>
      <c r="J11" s="1989"/>
      <c r="L11" s="5351"/>
      <c r="M11" s="5351"/>
      <c r="N11" s="5351"/>
      <c r="O11" s="2054" t="s">
        <v>5686</v>
      </c>
      <c r="R11" s="1989"/>
    </row>
    <row r="12" spans="1:28" ht="18.75" customHeight="1">
      <c r="A12" s="2000" t="s">
        <v>5687</v>
      </c>
      <c r="H12" s="1989"/>
      <c r="J12" s="1989"/>
      <c r="L12" s="1989"/>
      <c r="M12" s="1989"/>
      <c r="N12" s="1989"/>
      <c r="O12" s="2054"/>
    </row>
    <row r="13" spans="1:28" ht="18.75" customHeight="1">
      <c r="A13" s="2000" t="s">
        <v>5678</v>
      </c>
      <c r="H13" s="1989"/>
      <c r="J13" s="2011" t="s">
        <v>139</v>
      </c>
      <c r="K13" s="2000" t="s">
        <v>5679</v>
      </c>
      <c r="N13" s="2011" t="s">
        <v>139</v>
      </c>
      <c r="O13" s="2000" t="s">
        <v>5680</v>
      </c>
      <c r="R13" s="2011" t="s">
        <v>139</v>
      </c>
      <c r="S13" s="2000" t="s">
        <v>5681</v>
      </c>
    </row>
    <row r="14" spans="1:28" ht="18.75" customHeight="1">
      <c r="H14" s="1989"/>
      <c r="J14" s="2011" t="s">
        <v>139</v>
      </c>
      <c r="K14" s="2000" t="s">
        <v>5682</v>
      </c>
      <c r="N14" s="2011" t="s">
        <v>139</v>
      </c>
      <c r="O14" s="2000" t="s">
        <v>5683</v>
      </c>
      <c r="R14" s="2011" t="s">
        <v>139</v>
      </c>
      <c r="S14" s="2000" t="s">
        <v>5684</v>
      </c>
    </row>
    <row r="15" spans="1:28" ht="18.75" customHeight="1">
      <c r="A15" s="2000" t="s">
        <v>5685</v>
      </c>
      <c r="H15" s="2011" t="s">
        <v>139</v>
      </c>
      <c r="I15" s="2000" t="s">
        <v>4135</v>
      </c>
      <c r="J15" s="1989"/>
      <c r="L15" s="5351"/>
      <c r="M15" s="5351"/>
      <c r="N15" s="5351"/>
      <c r="O15" s="2054" t="s">
        <v>5543</v>
      </c>
      <c r="R15" s="1989"/>
    </row>
    <row r="16" spans="1:28" ht="18.75" customHeight="1">
      <c r="H16" s="2011" t="s">
        <v>139</v>
      </c>
      <c r="I16" s="2000" t="s">
        <v>4136</v>
      </c>
      <c r="J16" s="1989"/>
      <c r="L16" s="5351"/>
      <c r="M16" s="5351"/>
      <c r="N16" s="5351"/>
      <c r="O16" s="2054" t="s">
        <v>5686</v>
      </c>
      <c r="R16" s="1989"/>
    </row>
    <row r="17" spans="1:20" ht="18.75" customHeight="1">
      <c r="A17" s="2000" t="s">
        <v>5688</v>
      </c>
      <c r="H17" s="1989"/>
      <c r="L17" s="1989"/>
      <c r="M17" s="1989"/>
      <c r="N17" s="1989"/>
      <c r="O17" s="2054"/>
    </row>
    <row r="18" spans="1:20" ht="18.75" customHeight="1">
      <c r="A18" s="2000" t="s">
        <v>5689</v>
      </c>
      <c r="H18" s="1989"/>
    </row>
    <row r="19" spans="1:20" ht="18.75" customHeight="1">
      <c r="A19" s="2000" t="s">
        <v>5690</v>
      </c>
      <c r="H19" s="1989"/>
      <c r="K19" s="2011" t="s">
        <v>139</v>
      </c>
      <c r="L19" s="2000" t="s">
        <v>497</v>
      </c>
      <c r="M19" s="1989"/>
      <c r="N19" s="2011" t="s">
        <v>139</v>
      </c>
      <c r="O19" s="2000" t="s">
        <v>498</v>
      </c>
    </row>
    <row r="20" spans="1:20" ht="18.75" customHeight="1">
      <c r="A20" s="2000" t="s">
        <v>5691</v>
      </c>
      <c r="H20" s="1989"/>
      <c r="K20" s="2011" t="s">
        <v>139</v>
      </c>
      <c r="L20" s="2000" t="s">
        <v>5679</v>
      </c>
      <c r="O20" s="2011" t="s">
        <v>139</v>
      </c>
      <c r="P20" s="2000" t="s">
        <v>5680</v>
      </c>
      <c r="S20" s="2011" t="s">
        <v>139</v>
      </c>
      <c r="T20" s="2000" t="s">
        <v>5681</v>
      </c>
    </row>
    <row r="21" spans="1:20" ht="18.75" customHeight="1">
      <c r="K21" s="2011" t="s">
        <v>139</v>
      </c>
      <c r="L21" s="2000" t="s">
        <v>5682</v>
      </c>
      <c r="O21" s="2011" t="s">
        <v>139</v>
      </c>
      <c r="P21" s="2000" t="s">
        <v>5683</v>
      </c>
      <c r="S21" s="2011" t="s">
        <v>139</v>
      </c>
      <c r="T21" s="2000" t="s">
        <v>5684</v>
      </c>
    </row>
    <row r="22" spans="1:20" ht="18.75" customHeight="1">
      <c r="A22" s="2000" t="s">
        <v>5692</v>
      </c>
      <c r="I22" s="2011" t="s">
        <v>139</v>
      </c>
      <c r="J22" s="2000" t="s">
        <v>4135</v>
      </c>
      <c r="K22" s="1989"/>
      <c r="M22" s="5351"/>
      <c r="N22" s="5351"/>
      <c r="O22" s="5351"/>
      <c r="P22" s="2054" t="s">
        <v>5543</v>
      </c>
      <c r="S22" s="1989"/>
    </row>
    <row r="23" spans="1:20" ht="18.75" customHeight="1">
      <c r="I23" s="2011" t="s">
        <v>139</v>
      </c>
      <c r="J23" s="2000" t="s">
        <v>4136</v>
      </c>
      <c r="K23" s="1989"/>
      <c r="M23" s="5351"/>
      <c r="N23" s="5351"/>
      <c r="O23" s="5351"/>
      <c r="P23" s="2054" t="s">
        <v>5686</v>
      </c>
      <c r="S23" s="1989"/>
    </row>
    <row r="24" spans="1:20" ht="18.75" customHeight="1">
      <c r="A24" s="2000" t="s">
        <v>5693</v>
      </c>
    </row>
    <row r="25" spans="1:20" ht="18.75" customHeight="1">
      <c r="A25" s="2000" t="s">
        <v>5690</v>
      </c>
      <c r="H25" s="1989"/>
      <c r="K25" s="2011" t="s">
        <v>139</v>
      </c>
      <c r="L25" s="2000" t="s">
        <v>497</v>
      </c>
      <c r="M25" s="1989"/>
      <c r="N25" s="2011" t="s">
        <v>139</v>
      </c>
      <c r="O25" s="2000" t="s">
        <v>498</v>
      </c>
    </row>
    <row r="26" spans="1:20" ht="18.75" customHeight="1">
      <c r="A26" s="2000" t="s">
        <v>5691</v>
      </c>
      <c r="H26" s="1989"/>
      <c r="K26" s="2011" t="s">
        <v>139</v>
      </c>
      <c r="L26" s="2000" t="s">
        <v>5679</v>
      </c>
      <c r="O26" s="2011" t="s">
        <v>139</v>
      </c>
      <c r="P26" s="2000" t="s">
        <v>5680</v>
      </c>
      <c r="S26" s="2011" t="s">
        <v>139</v>
      </c>
      <c r="T26" s="2000" t="s">
        <v>5681</v>
      </c>
    </row>
    <row r="27" spans="1:20" ht="18.75" customHeight="1">
      <c r="K27" s="2011" t="s">
        <v>139</v>
      </c>
      <c r="L27" s="2000" t="s">
        <v>5682</v>
      </c>
      <c r="O27" s="2011" t="s">
        <v>139</v>
      </c>
      <c r="P27" s="2000" t="s">
        <v>5683</v>
      </c>
      <c r="S27" s="2011" t="s">
        <v>139</v>
      </c>
      <c r="T27" s="2000" t="s">
        <v>5684</v>
      </c>
    </row>
    <row r="28" spans="1:20" ht="18.75" customHeight="1">
      <c r="A28" s="2000" t="s">
        <v>5692</v>
      </c>
      <c r="I28" s="2011" t="s">
        <v>139</v>
      </c>
      <c r="J28" s="2000" t="s">
        <v>4135</v>
      </c>
      <c r="K28" s="1989"/>
      <c r="M28" s="5351"/>
      <c r="N28" s="5351"/>
      <c r="O28" s="5351"/>
      <c r="P28" s="2054" t="s">
        <v>5543</v>
      </c>
      <c r="S28" s="1989"/>
    </row>
    <row r="29" spans="1:20" ht="18.75" customHeight="1">
      <c r="I29" s="2011" t="s">
        <v>139</v>
      </c>
      <c r="J29" s="2000" t="s">
        <v>4136</v>
      </c>
      <c r="K29" s="1989"/>
      <c r="M29" s="5351"/>
      <c r="N29" s="5351"/>
      <c r="O29" s="5351"/>
      <c r="P29" s="2054" t="s">
        <v>5686</v>
      </c>
      <c r="S29" s="1989"/>
    </row>
    <row r="30" spans="1:20" ht="18.75" customHeight="1">
      <c r="A30" s="2000" t="s">
        <v>5694</v>
      </c>
      <c r="I30" s="1989"/>
      <c r="K30" s="1989"/>
      <c r="M30" s="1989"/>
      <c r="N30" s="1989"/>
      <c r="O30" s="1989"/>
      <c r="P30" s="2054"/>
      <c r="S30" s="1989"/>
    </row>
    <row r="31" spans="1:20" ht="18.75" customHeight="1">
      <c r="A31" s="2000" t="s">
        <v>5689</v>
      </c>
      <c r="I31" s="1989"/>
      <c r="K31" s="1989"/>
      <c r="M31" s="1989"/>
      <c r="N31" s="1989"/>
      <c r="O31" s="1989"/>
      <c r="P31" s="2054"/>
      <c r="S31" s="1989"/>
    </row>
    <row r="32" spans="1:20" ht="18.75" customHeight="1">
      <c r="A32" s="2000" t="s">
        <v>5690</v>
      </c>
      <c r="H32" s="1989"/>
      <c r="K32" s="2011" t="s">
        <v>139</v>
      </c>
      <c r="L32" s="2000" t="s">
        <v>497</v>
      </c>
      <c r="M32" s="1989"/>
      <c r="N32" s="2011" t="s">
        <v>139</v>
      </c>
      <c r="O32" s="2000" t="s">
        <v>498</v>
      </c>
      <c r="R32" s="1989"/>
    </row>
    <row r="33" spans="1:27" ht="18.75" customHeight="1">
      <c r="A33" s="2000" t="s">
        <v>5692</v>
      </c>
      <c r="I33" s="2011" t="s">
        <v>139</v>
      </c>
      <c r="J33" s="2000" t="s">
        <v>4135</v>
      </c>
      <c r="K33" s="1989"/>
      <c r="M33" s="5351"/>
      <c r="N33" s="5351"/>
      <c r="O33" s="5351"/>
      <c r="P33" s="2054" t="s">
        <v>5543</v>
      </c>
      <c r="S33" s="1989"/>
    </row>
    <row r="34" spans="1:27" ht="18.75" customHeight="1">
      <c r="I34" s="2011" t="s">
        <v>139</v>
      </c>
      <c r="J34" s="2000" t="s">
        <v>4136</v>
      </c>
      <c r="K34" s="1989"/>
      <c r="M34" s="5351"/>
      <c r="N34" s="5351"/>
      <c r="O34" s="5351"/>
      <c r="P34" s="2054" t="s">
        <v>5686</v>
      </c>
      <c r="S34" s="1989"/>
    </row>
    <row r="35" spans="1:27" ht="18.75" customHeight="1">
      <c r="A35" s="2000" t="s">
        <v>5693</v>
      </c>
    </row>
    <row r="36" spans="1:27" ht="18.75" customHeight="1">
      <c r="A36" s="2000" t="s">
        <v>5690</v>
      </c>
      <c r="H36" s="1989"/>
      <c r="K36" s="2011" t="s">
        <v>139</v>
      </c>
      <c r="L36" s="2000" t="s">
        <v>497</v>
      </c>
      <c r="M36" s="1989"/>
      <c r="N36" s="2011" t="s">
        <v>139</v>
      </c>
      <c r="O36" s="2000" t="s">
        <v>498</v>
      </c>
      <c r="R36" s="1989"/>
    </row>
    <row r="37" spans="1:27" ht="18.75" customHeight="1">
      <c r="A37" s="2000" t="s">
        <v>5692</v>
      </c>
      <c r="I37" s="2011" t="s">
        <v>139</v>
      </c>
      <c r="J37" s="2000" t="s">
        <v>4135</v>
      </c>
      <c r="K37" s="1989"/>
      <c r="M37" s="5351"/>
      <c r="N37" s="5351"/>
      <c r="O37" s="5351"/>
      <c r="P37" s="2054" t="s">
        <v>5543</v>
      </c>
      <c r="S37" s="1989"/>
    </row>
    <row r="38" spans="1:27" ht="18.75" customHeight="1">
      <c r="I38" s="2011" t="s">
        <v>139</v>
      </c>
      <c r="J38" s="2000" t="s">
        <v>4136</v>
      </c>
      <c r="K38" s="1989"/>
      <c r="M38" s="5351"/>
      <c r="N38" s="5351"/>
      <c r="O38" s="5351"/>
      <c r="P38" s="2054" t="s">
        <v>5686</v>
      </c>
      <c r="S38" s="1989"/>
    </row>
    <row r="39" spans="1:27" ht="18.75" customHeight="1">
      <c r="A39" s="2000" t="s">
        <v>5695</v>
      </c>
      <c r="I39" s="1989"/>
      <c r="K39" s="1989"/>
      <c r="M39" s="1989"/>
      <c r="N39" s="1989"/>
      <c r="O39" s="1989"/>
      <c r="P39" s="2054"/>
      <c r="S39" s="1989"/>
    </row>
    <row r="40" spans="1:27" ht="18.75" customHeight="1">
      <c r="A40" s="2000" t="s">
        <v>5692</v>
      </c>
      <c r="J40" s="2000" t="s">
        <v>4135</v>
      </c>
      <c r="K40" s="1989"/>
      <c r="M40" s="5351"/>
      <c r="N40" s="5351"/>
      <c r="O40" s="5351"/>
      <c r="P40" s="2054" t="s">
        <v>5543</v>
      </c>
      <c r="S40" s="1989"/>
    </row>
    <row r="41" spans="1:27" ht="18.75" customHeight="1">
      <c r="A41" s="2000" t="s">
        <v>5696</v>
      </c>
      <c r="J41" s="2011" t="s">
        <v>139</v>
      </c>
      <c r="K41" s="2000" t="s">
        <v>5697</v>
      </c>
      <c r="M41" s="1989"/>
      <c r="N41" s="1989"/>
      <c r="O41" s="1989"/>
      <c r="Q41" s="2000" t="s">
        <v>4152</v>
      </c>
      <c r="S41" s="1989"/>
      <c r="V41" s="5351"/>
      <c r="W41" s="5351"/>
      <c r="X41" s="5351"/>
      <c r="Y41" s="5351"/>
      <c r="Z41" s="5351"/>
      <c r="AA41" s="2000" t="s">
        <v>10</v>
      </c>
    </row>
    <row r="42" spans="1:27" ht="18.75" customHeight="1">
      <c r="J42" s="2011" t="s">
        <v>139</v>
      </c>
      <c r="K42" s="2000" t="s">
        <v>4151</v>
      </c>
      <c r="M42" s="1989"/>
      <c r="N42" s="1989"/>
      <c r="O42" s="1989"/>
      <c r="Q42" s="2000" t="s">
        <v>4152</v>
      </c>
      <c r="S42" s="1989"/>
      <c r="V42" s="5351"/>
      <c r="W42" s="5351"/>
      <c r="X42" s="5351"/>
      <c r="Y42" s="5351"/>
      <c r="Z42" s="5351"/>
      <c r="AA42" s="2000" t="s">
        <v>10</v>
      </c>
    </row>
    <row r="43" spans="1:27" ht="18.75" customHeight="1">
      <c r="J43" s="2011" t="s">
        <v>139</v>
      </c>
      <c r="K43" s="2000" t="s">
        <v>4153</v>
      </c>
      <c r="M43" s="1989"/>
      <c r="N43" s="1989"/>
      <c r="O43" s="1989"/>
      <c r="P43" s="2054"/>
    </row>
    <row r="44" spans="1:27" ht="18.75" customHeight="1">
      <c r="J44" s="2011" t="s">
        <v>139</v>
      </c>
      <c r="K44" s="2000" t="s">
        <v>4156</v>
      </c>
      <c r="M44" s="1989"/>
      <c r="N44" s="1989"/>
      <c r="O44" s="1989"/>
      <c r="P44" s="2054"/>
    </row>
    <row r="45" spans="1:27" ht="18.75" customHeight="1">
      <c r="A45" s="2000" t="s">
        <v>5698</v>
      </c>
      <c r="I45" s="1989"/>
      <c r="K45" s="1989"/>
      <c r="M45" s="1989"/>
      <c r="N45" s="1989"/>
      <c r="O45" s="1989"/>
      <c r="P45" s="2054"/>
    </row>
    <row r="46" spans="1:27" ht="18.75" customHeight="1">
      <c r="A46" s="2000" t="s">
        <v>5690</v>
      </c>
      <c r="H46" s="1989"/>
      <c r="K46" s="2011" t="s">
        <v>139</v>
      </c>
      <c r="L46" s="2000" t="s">
        <v>497</v>
      </c>
      <c r="M46" s="1989"/>
      <c r="N46" s="2011" t="s">
        <v>139</v>
      </c>
      <c r="O46" s="2000" t="s">
        <v>498</v>
      </c>
    </row>
    <row r="47" spans="1:27" ht="18.75" customHeight="1">
      <c r="A47" s="2000" t="s">
        <v>5692</v>
      </c>
      <c r="I47" s="2000" t="s">
        <v>4158</v>
      </c>
      <c r="K47" s="1989"/>
      <c r="M47" s="1989"/>
      <c r="N47" s="5351"/>
      <c r="O47" s="5351"/>
      <c r="P47" s="2054" t="s">
        <v>5699</v>
      </c>
    </row>
    <row r="48" spans="1:27" ht="18.75" customHeight="1">
      <c r="I48" s="2000" t="s">
        <v>4159</v>
      </c>
      <c r="K48" s="1989"/>
      <c r="M48" s="1989"/>
      <c r="N48" s="1989"/>
      <c r="O48" s="5351"/>
      <c r="P48" s="5351"/>
      <c r="Q48" s="5351"/>
      <c r="R48" s="2054" t="s">
        <v>5686</v>
      </c>
      <c r="U48" s="1989"/>
    </row>
    <row r="49" spans="1:28" ht="18.75" customHeight="1">
      <c r="A49" s="2054" t="s">
        <v>5700</v>
      </c>
      <c r="I49" s="1989"/>
      <c r="K49" s="1989"/>
      <c r="M49" s="1989"/>
      <c r="N49" s="1989"/>
      <c r="O49" s="1989"/>
      <c r="P49" s="2054"/>
    </row>
    <row r="50" spans="1:28" ht="18.75" customHeight="1">
      <c r="A50" s="2000" t="s">
        <v>5701</v>
      </c>
      <c r="G50" s="2000" t="s">
        <v>5702</v>
      </c>
      <c r="I50" s="1989"/>
      <c r="J50" s="5520"/>
      <c r="K50" s="5520"/>
      <c r="L50" s="5520"/>
      <c r="M50" s="5520"/>
      <c r="N50" s="5520"/>
      <c r="O50" s="5520"/>
      <c r="P50" s="5520"/>
      <c r="Q50" s="5520"/>
      <c r="R50" s="5520"/>
      <c r="S50" s="5520"/>
      <c r="T50" s="5520"/>
      <c r="U50" s="5520"/>
      <c r="V50" s="5520"/>
      <c r="W50" s="5520"/>
      <c r="X50" s="5520"/>
      <c r="Y50" s="5520"/>
      <c r="Z50" s="5520"/>
      <c r="AA50" s="2000" t="s">
        <v>10</v>
      </c>
    </row>
    <row r="51" spans="1:28" ht="18.75" customHeight="1">
      <c r="G51" s="2000" t="s">
        <v>5703</v>
      </c>
      <c r="I51" s="1989"/>
      <c r="J51" s="5520"/>
      <c r="K51" s="5520"/>
      <c r="L51" s="5520"/>
      <c r="M51" s="5520"/>
      <c r="N51" s="5520"/>
      <c r="O51" s="5520"/>
      <c r="P51" s="5520"/>
      <c r="Q51" s="5520"/>
      <c r="R51" s="5520"/>
      <c r="S51" s="5520"/>
      <c r="T51" s="5520"/>
      <c r="U51" s="5520"/>
      <c r="V51" s="5520"/>
      <c r="W51" s="5520"/>
      <c r="X51" s="5520"/>
      <c r="Y51" s="5520"/>
      <c r="Z51" s="5520"/>
      <c r="AA51" s="2000" t="s">
        <v>10</v>
      </c>
    </row>
    <row r="52" spans="1:28" ht="18.75" customHeight="1">
      <c r="A52" s="2000" t="s">
        <v>5704</v>
      </c>
      <c r="G52" s="2000" t="s">
        <v>5705</v>
      </c>
      <c r="I52" s="1989"/>
      <c r="J52" s="5520"/>
      <c r="K52" s="5520"/>
      <c r="L52" s="5520"/>
      <c r="M52" s="5520"/>
      <c r="N52" s="5520"/>
      <c r="O52" s="5520"/>
      <c r="P52" s="5520"/>
      <c r="Q52" s="5520"/>
      <c r="R52" s="5520"/>
      <c r="S52" s="5520"/>
      <c r="T52" s="5520"/>
      <c r="U52" s="5520"/>
      <c r="V52" s="5520"/>
      <c r="W52" s="5520"/>
      <c r="X52" s="5520"/>
      <c r="Y52" s="5520"/>
      <c r="Z52" s="5520"/>
      <c r="AA52" s="2000" t="s">
        <v>10</v>
      </c>
    </row>
    <row r="53" spans="1:28" ht="18.75" customHeight="1">
      <c r="G53" s="2000" t="s">
        <v>5703</v>
      </c>
      <c r="I53" s="1989"/>
      <c r="J53" s="5520"/>
      <c r="K53" s="5520"/>
      <c r="L53" s="5520"/>
      <c r="M53" s="5520"/>
      <c r="N53" s="5520"/>
      <c r="O53" s="5520"/>
      <c r="P53" s="5520"/>
      <c r="Q53" s="5520"/>
      <c r="R53" s="5520"/>
      <c r="S53" s="5520"/>
      <c r="T53" s="5520"/>
      <c r="U53" s="5520"/>
      <c r="V53" s="5520"/>
      <c r="W53" s="5520"/>
      <c r="X53" s="5520"/>
      <c r="Y53" s="5520"/>
      <c r="Z53" s="5520"/>
      <c r="AA53" s="2000" t="s">
        <v>10</v>
      </c>
    </row>
    <row r="54" spans="1:28" ht="18.75" customHeight="1">
      <c r="A54" s="2000" t="s">
        <v>5706</v>
      </c>
      <c r="G54" s="2000" t="s">
        <v>5707</v>
      </c>
      <c r="I54" s="1989"/>
      <c r="J54" s="5520"/>
      <c r="K54" s="5520"/>
      <c r="L54" s="5520"/>
      <c r="M54" s="5520"/>
      <c r="N54" s="5520"/>
      <c r="O54" s="5520"/>
      <c r="P54" s="5520"/>
      <c r="Q54" s="5520"/>
      <c r="R54" s="5520"/>
      <c r="S54" s="5520"/>
      <c r="T54" s="5520"/>
      <c r="U54" s="5520"/>
      <c r="V54" s="5520"/>
      <c r="W54" s="5520"/>
      <c r="X54" s="5520"/>
      <c r="Y54" s="5520"/>
      <c r="Z54" s="5520"/>
      <c r="AA54" s="2000" t="s">
        <v>10</v>
      </c>
    </row>
    <row r="55" spans="1:28" ht="18.75" customHeight="1">
      <c r="G55" s="2000" t="s">
        <v>5703</v>
      </c>
      <c r="I55" s="1989"/>
      <c r="J55" s="5520"/>
      <c r="K55" s="5520"/>
      <c r="L55" s="5520"/>
      <c r="M55" s="5520"/>
      <c r="N55" s="5520"/>
      <c r="O55" s="5520"/>
      <c r="P55" s="5520"/>
      <c r="Q55" s="5520"/>
      <c r="R55" s="5520"/>
      <c r="S55" s="5520"/>
      <c r="T55" s="5520"/>
      <c r="U55" s="5520"/>
      <c r="V55" s="5520"/>
      <c r="W55" s="5520"/>
      <c r="X55" s="5520"/>
      <c r="Y55" s="5520"/>
      <c r="Z55" s="5520"/>
      <c r="AA55" s="2000" t="s">
        <v>10</v>
      </c>
    </row>
    <row r="56" spans="1:28" ht="18.75" customHeight="1">
      <c r="A56" s="2000" t="s">
        <v>5708</v>
      </c>
      <c r="G56" s="2000" t="s">
        <v>5709</v>
      </c>
      <c r="I56" s="1989"/>
      <c r="J56" s="5520"/>
      <c r="K56" s="5520"/>
      <c r="L56" s="5520"/>
      <c r="M56" s="5520"/>
      <c r="N56" s="5520"/>
      <c r="O56" s="5520"/>
      <c r="P56" s="5520"/>
      <c r="Q56" s="5520"/>
      <c r="R56" s="5520"/>
      <c r="S56" s="5520"/>
      <c r="T56" s="5520"/>
      <c r="U56" s="5520"/>
      <c r="V56" s="5520"/>
      <c r="W56" s="5520"/>
      <c r="X56" s="5520"/>
      <c r="Y56" s="5520"/>
      <c r="Z56" s="5520"/>
      <c r="AA56" s="2000" t="s">
        <v>10</v>
      </c>
    </row>
    <row r="57" spans="1:28" ht="18.75" customHeight="1">
      <c r="A57" s="2000" t="s">
        <v>5710</v>
      </c>
      <c r="G57" s="2000" t="s">
        <v>5711</v>
      </c>
      <c r="I57" s="1989"/>
      <c r="J57" s="5520"/>
      <c r="K57" s="5520"/>
      <c r="L57" s="5520"/>
      <c r="M57" s="5520"/>
      <c r="N57" s="5520"/>
      <c r="O57" s="5520"/>
      <c r="P57" s="5520"/>
      <c r="Q57" s="5520"/>
      <c r="R57" s="5520"/>
      <c r="S57" s="5520"/>
      <c r="T57" s="5520"/>
      <c r="U57" s="5520"/>
      <c r="V57" s="5520"/>
      <c r="W57" s="5520"/>
      <c r="X57" s="5520"/>
      <c r="Y57" s="5520"/>
      <c r="Z57" s="5520"/>
      <c r="AA57" s="2000" t="s">
        <v>10</v>
      </c>
    </row>
    <row r="58" spans="1:28" ht="18.75" customHeight="1">
      <c r="G58" s="2000" t="s">
        <v>5703</v>
      </c>
      <c r="I58" s="1989"/>
      <c r="J58" s="5520"/>
      <c r="K58" s="5520"/>
      <c r="L58" s="5520"/>
      <c r="M58" s="5520"/>
      <c r="N58" s="5520"/>
      <c r="O58" s="5520"/>
      <c r="P58" s="5520"/>
      <c r="Q58" s="5520"/>
      <c r="R58" s="5520"/>
      <c r="S58" s="5520"/>
      <c r="T58" s="5520"/>
      <c r="U58" s="5520"/>
      <c r="V58" s="5520"/>
      <c r="W58" s="5520"/>
      <c r="X58" s="5520"/>
      <c r="Y58" s="5520"/>
      <c r="Z58" s="5520"/>
      <c r="AA58" s="2000" t="s">
        <v>10</v>
      </c>
    </row>
    <row r="59" spans="1:28" ht="18.75" customHeight="1">
      <c r="I59" s="1989"/>
      <c r="J59" s="2054"/>
      <c r="K59" s="2054"/>
      <c r="L59" s="2054"/>
      <c r="M59" s="2054"/>
      <c r="N59" s="2054"/>
      <c r="O59" s="2054"/>
      <c r="P59" s="2054"/>
      <c r="Q59" s="2054"/>
      <c r="R59" s="2054"/>
      <c r="S59" s="2054"/>
      <c r="T59" s="2054"/>
      <c r="U59" s="2054"/>
      <c r="V59" s="2054"/>
      <c r="W59" s="2054"/>
      <c r="X59" s="2054"/>
      <c r="Y59" s="2054"/>
      <c r="Z59" s="2054"/>
    </row>
    <row r="60" spans="1:28" ht="18.75" customHeight="1">
      <c r="A60" s="2054" t="s">
        <v>5712</v>
      </c>
      <c r="I60" s="1989"/>
      <c r="J60" s="2054"/>
      <c r="K60" s="2054"/>
      <c r="L60" s="2054"/>
      <c r="M60" s="2054"/>
      <c r="N60" s="2054"/>
      <c r="O60" s="2054"/>
      <c r="P60" s="2054"/>
      <c r="Q60" s="2054"/>
      <c r="R60" s="2054"/>
      <c r="S60" s="2054"/>
      <c r="T60" s="2054"/>
      <c r="U60" s="2054"/>
      <c r="V60" s="2054"/>
      <c r="W60" s="2054"/>
      <c r="X60" s="2054"/>
      <c r="Y60" s="2054"/>
      <c r="Z60" s="2054"/>
    </row>
    <row r="61" spans="1:28" ht="18.75" customHeight="1">
      <c r="A61" s="2060"/>
      <c r="B61" s="2061"/>
      <c r="C61" s="2061"/>
      <c r="D61" s="2061"/>
      <c r="E61" s="2061"/>
      <c r="F61" s="2061"/>
      <c r="G61" s="2061"/>
      <c r="H61" s="2061"/>
      <c r="I61" s="2062"/>
      <c r="J61" s="2060"/>
      <c r="K61" s="2060"/>
      <c r="L61" s="2060"/>
      <c r="M61" s="2060"/>
      <c r="N61" s="2060"/>
      <c r="O61" s="2060"/>
      <c r="P61" s="2060"/>
      <c r="Q61" s="2060"/>
      <c r="R61" s="2060"/>
      <c r="S61" s="2060"/>
      <c r="T61" s="2060"/>
      <c r="U61" s="2060"/>
      <c r="V61" s="2060"/>
      <c r="W61" s="2060"/>
      <c r="X61" s="2060"/>
      <c r="Y61" s="2060"/>
      <c r="Z61" s="2060"/>
      <c r="AA61" s="2061"/>
      <c r="AB61" s="2061"/>
    </row>
    <row r="62" spans="1:28" ht="18.75" customHeight="1">
      <c r="A62" s="2060"/>
      <c r="B62" s="2061"/>
      <c r="C62" s="2061"/>
      <c r="D62" s="2061"/>
      <c r="E62" s="2061"/>
      <c r="F62" s="2061"/>
      <c r="G62" s="2061"/>
      <c r="H62" s="2061"/>
      <c r="I62" s="2062"/>
      <c r="J62" s="2060"/>
      <c r="K62" s="2060"/>
      <c r="L62" s="2060"/>
      <c r="M62" s="2060"/>
      <c r="N62" s="2060"/>
      <c r="O62" s="2060"/>
      <c r="P62" s="2060"/>
      <c r="Q62" s="2060"/>
      <c r="R62" s="2060"/>
      <c r="S62" s="2060"/>
      <c r="T62" s="2060"/>
      <c r="U62" s="2060"/>
      <c r="V62" s="2060"/>
      <c r="W62" s="2060"/>
      <c r="X62" s="2060"/>
      <c r="Y62" s="2060"/>
      <c r="Z62" s="2060"/>
      <c r="AA62" s="2061"/>
      <c r="AB62" s="2061"/>
    </row>
    <row r="63" spans="1:28" ht="18.75" customHeight="1">
      <c r="A63" s="2060"/>
      <c r="B63" s="2061"/>
      <c r="C63" s="2061"/>
      <c r="D63" s="2061"/>
      <c r="E63" s="2061"/>
      <c r="F63" s="2061"/>
      <c r="G63" s="2061"/>
      <c r="H63" s="2061"/>
      <c r="I63" s="2062"/>
      <c r="J63" s="2060"/>
      <c r="K63" s="2060"/>
      <c r="L63" s="2060"/>
      <c r="M63" s="2060"/>
      <c r="N63" s="2060"/>
      <c r="O63" s="2060"/>
      <c r="P63" s="2060"/>
      <c r="Q63" s="2060"/>
      <c r="R63" s="2060"/>
      <c r="S63" s="2060"/>
      <c r="T63" s="2060"/>
      <c r="U63" s="2060"/>
      <c r="V63" s="2060"/>
      <c r="W63" s="2060"/>
      <c r="X63" s="2060"/>
      <c r="Y63" s="2060"/>
      <c r="Z63" s="2060"/>
      <c r="AA63" s="2061"/>
      <c r="AB63" s="2061"/>
    </row>
    <row r="64" spans="1:28" ht="18.75" customHeight="1">
      <c r="A64" s="2060"/>
      <c r="B64" s="2061"/>
      <c r="C64" s="2061"/>
      <c r="D64" s="2061"/>
      <c r="E64" s="2061"/>
      <c r="F64" s="2061"/>
      <c r="G64" s="2061"/>
      <c r="H64" s="2061"/>
      <c r="I64" s="2062"/>
      <c r="J64" s="2060"/>
      <c r="K64" s="2060"/>
      <c r="L64" s="2060"/>
      <c r="M64" s="2060"/>
      <c r="N64" s="2060"/>
      <c r="O64" s="2060"/>
      <c r="P64" s="2060"/>
      <c r="Q64" s="2060"/>
      <c r="R64" s="2060"/>
      <c r="S64" s="2060"/>
      <c r="T64" s="2060"/>
      <c r="U64" s="2060"/>
      <c r="V64" s="2060"/>
      <c r="W64" s="2060"/>
      <c r="X64" s="2060"/>
      <c r="Y64" s="2060"/>
      <c r="Z64" s="2060"/>
      <c r="AA64" s="2061"/>
      <c r="AB64" s="2061"/>
    </row>
    <row r="65" spans="1:28" ht="18.75" customHeight="1">
      <c r="A65" s="2060"/>
      <c r="B65" s="2061"/>
      <c r="C65" s="2061"/>
      <c r="D65" s="2061"/>
      <c r="E65" s="2061"/>
      <c r="F65" s="2061"/>
      <c r="G65" s="2061"/>
      <c r="H65" s="2061"/>
      <c r="I65" s="2062"/>
      <c r="J65" s="2060"/>
      <c r="K65" s="2060"/>
      <c r="L65" s="2060"/>
      <c r="M65" s="2060"/>
      <c r="N65" s="2060"/>
      <c r="O65" s="2060"/>
      <c r="P65" s="2060"/>
      <c r="Q65" s="2060"/>
      <c r="R65" s="2060"/>
      <c r="S65" s="2060"/>
      <c r="T65" s="2060"/>
      <c r="U65" s="2060"/>
      <c r="V65" s="2060"/>
      <c r="W65" s="2060"/>
      <c r="X65" s="2060"/>
      <c r="Y65" s="2060"/>
      <c r="Z65" s="2060"/>
      <c r="AA65" s="2061"/>
      <c r="AB65" s="2061"/>
    </row>
    <row r="66" spans="1:28" ht="18.75" customHeight="1">
      <c r="A66" s="2060"/>
      <c r="B66" s="2061"/>
      <c r="C66" s="2061"/>
      <c r="D66" s="2061"/>
      <c r="E66" s="2061"/>
      <c r="F66" s="2061"/>
      <c r="G66" s="2061"/>
      <c r="H66" s="2061"/>
      <c r="I66" s="2062"/>
      <c r="J66" s="2060"/>
      <c r="K66" s="2060"/>
      <c r="L66" s="2060"/>
      <c r="M66" s="2060"/>
      <c r="N66" s="2060"/>
      <c r="O66" s="2060"/>
      <c r="P66" s="2060"/>
      <c r="Q66" s="2060"/>
      <c r="R66" s="2060"/>
      <c r="S66" s="2060"/>
      <c r="T66" s="2060"/>
      <c r="U66" s="2060"/>
      <c r="V66" s="2060"/>
      <c r="W66" s="2060"/>
      <c r="X66" s="2060"/>
      <c r="Y66" s="2060"/>
      <c r="Z66" s="2060"/>
      <c r="AA66" s="2061"/>
      <c r="AB66" s="2061"/>
    </row>
    <row r="67" spans="1:28" ht="18.75" customHeight="1">
      <c r="A67" s="2060"/>
      <c r="B67" s="2061"/>
      <c r="C67" s="2061"/>
      <c r="D67" s="2061"/>
      <c r="E67" s="2061"/>
      <c r="F67" s="2061"/>
      <c r="G67" s="2061"/>
      <c r="H67" s="2061"/>
      <c r="I67" s="2062"/>
      <c r="J67" s="2060"/>
      <c r="K67" s="2060"/>
      <c r="L67" s="2060"/>
      <c r="M67" s="2060"/>
      <c r="N67" s="2060"/>
      <c r="O67" s="2060"/>
      <c r="P67" s="2060"/>
      <c r="Q67" s="2060"/>
      <c r="R67" s="2060"/>
      <c r="S67" s="2060"/>
      <c r="T67" s="2060"/>
      <c r="U67" s="2060"/>
      <c r="V67" s="2060"/>
      <c r="W67" s="2060"/>
      <c r="X67" s="2060"/>
      <c r="Y67" s="2060"/>
      <c r="Z67" s="2060"/>
      <c r="AA67" s="2061"/>
      <c r="AB67" s="2061"/>
    </row>
    <row r="68" spans="1:28" ht="18.75" customHeight="1">
      <c r="A68" s="2060"/>
      <c r="B68" s="2061"/>
      <c r="C68" s="2061"/>
      <c r="D68" s="2061"/>
      <c r="E68" s="2061"/>
      <c r="F68" s="2061"/>
      <c r="G68" s="2061"/>
      <c r="H68" s="2061"/>
      <c r="I68" s="2062"/>
      <c r="J68" s="2060"/>
      <c r="K68" s="2060"/>
      <c r="L68" s="2060"/>
      <c r="M68" s="2060"/>
      <c r="N68" s="2060"/>
      <c r="O68" s="2060"/>
      <c r="P68" s="2060"/>
      <c r="Q68" s="2060"/>
      <c r="R68" s="2060"/>
      <c r="S68" s="2060"/>
      <c r="T68" s="2060"/>
      <c r="U68" s="2060"/>
      <c r="V68" s="2060"/>
      <c r="W68" s="2060"/>
      <c r="X68" s="2060"/>
      <c r="Y68" s="2060"/>
      <c r="Z68" s="2060"/>
      <c r="AA68" s="2061"/>
      <c r="AB68" s="2061"/>
    </row>
    <row r="69" spans="1:28" ht="18.75" customHeight="1">
      <c r="A69" s="2060"/>
      <c r="B69" s="2061"/>
      <c r="C69" s="2061"/>
      <c r="D69" s="2061"/>
      <c r="E69" s="2061"/>
      <c r="F69" s="2061"/>
      <c r="G69" s="2061"/>
      <c r="H69" s="2061"/>
      <c r="I69" s="2062"/>
      <c r="J69" s="2060"/>
      <c r="K69" s="2060"/>
      <c r="L69" s="2060"/>
      <c r="M69" s="2060"/>
      <c r="N69" s="2060"/>
      <c r="O69" s="2060"/>
      <c r="P69" s="2060"/>
      <c r="Q69" s="2060"/>
      <c r="R69" s="2060"/>
      <c r="S69" s="2060"/>
      <c r="T69" s="2060"/>
      <c r="U69" s="2060"/>
      <c r="V69" s="2060"/>
      <c r="W69" s="2060"/>
      <c r="X69" s="2060"/>
      <c r="Y69" s="2060"/>
      <c r="Z69" s="2060"/>
      <c r="AA69" s="2061"/>
      <c r="AB69" s="2061"/>
    </row>
    <row r="70" spans="1:28" ht="18.75" customHeight="1">
      <c r="A70" s="2060"/>
      <c r="B70" s="2061"/>
      <c r="C70" s="2061"/>
      <c r="D70" s="2061"/>
      <c r="E70" s="2061"/>
      <c r="F70" s="2061"/>
      <c r="G70" s="2061"/>
      <c r="H70" s="2061"/>
      <c r="I70" s="2062"/>
      <c r="J70" s="2060"/>
      <c r="K70" s="2060"/>
      <c r="L70" s="2060"/>
      <c r="M70" s="2060"/>
      <c r="N70" s="2060"/>
      <c r="O70" s="2060"/>
      <c r="P70" s="2060"/>
      <c r="Q70" s="2060"/>
      <c r="R70" s="2060"/>
      <c r="S70" s="2060"/>
      <c r="T70" s="2060"/>
      <c r="U70" s="2060"/>
      <c r="V70" s="2060"/>
      <c r="W70" s="2060"/>
      <c r="X70" s="2060"/>
      <c r="Y70" s="2060"/>
      <c r="Z70" s="2060"/>
      <c r="AA70" s="2061"/>
      <c r="AB70" s="2061"/>
    </row>
    <row r="71" spans="1:28" ht="18.75" customHeight="1">
      <c r="A71" s="2060"/>
      <c r="B71" s="2061"/>
      <c r="C71" s="2061"/>
      <c r="D71" s="2061"/>
      <c r="E71" s="2061"/>
      <c r="F71" s="2061"/>
      <c r="G71" s="2061"/>
      <c r="H71" s="2061"/>
      <c r="I71" s="2062"/>
      <c r="J71" s="2060"/>
      <c r="K71" s="2060"/>
      <c r="L71" s="2060"/>
      <c r="M71" s="2060"/>
      <c r="N71" s="2060"/>
      <c r="O71" s="2060"/>
      <c r="P71" s="2060"/>
      <c r="Q71" s="2060"/>
      <c r="R71" s="2060"/>
      <c r="S71" s="2060"/>
      <c r="T71" s="2060"/>
      <c r="U71" s="2060"/>
      <c r="V71" s="2060"/>
      <c r="W71" s="2060"/>
      <c r="X71" s="2060"/>
      <c r="Y71" s="2060"/>
      <c r="Z71" s="2060"/>
      <c r="AA71" s="2061"/>
      <c r="AB71" s="2061"/>
    </row>
    <row r="72" spans="1:28" ht="18.75" customHeight="1">
      <c r="A72" s="2060"/>
      <c r="B72" s="2061"/>
      <c r="C72" s="2061"/>
      <c r="D72" s="2061"/>
      <c r="E72" s="2061"/>
      <c r="F72" s="2061"/>
      <c r="G72" s="2061"/>
      <c r="H72" s="2061"/>
      <c r="I72" s="2062"/>
      <c r="J72" s="2060"/>
      <c r="K72" s="2060"/>
      <c r="L72" s="2060"/>
      <c r="M72" s="2060"/>
      <c r="N72" s="2060"/>
      <c r="O72" s="2060"/>
      <c r="P72" s="2060"/>
      <c r="Q72" s="2060"/>
      <c r="R72" s="2060"/>
      <c r="S72" s="2060"/>
      <c r="T72" s="2060"/>
      <c r="U72" s="2060"/>
      <c r="V72" s="2060"/>
      <c r="W72" s="2060"/>
      <c r="X72" s="2060"/>
      <c r="Y72" s="2060"/>
      <c r="Z72" s="2060"/>
      <c r="AA72" s="2061"/>
      <c r="AB72" s="2061"/>
    </row>
    <row r="73" spans="1:28" ht="18.75" customHeight="1">
      <c r="A73" s="2060"/>
      <c r="B73" s="2061"/>
      <c r="C73" s="2061"/>
      <c r="D73" s="2061"/>
      <c r="E73" s="2061"/>
      <c r="F73" s="2061"/>
      <c r="G73" s="2061"/>
      <c r="H73" s="2061"/>
      <c r="I73" s="2062"/>
      <c r="J73" s="2060"/>
      <c r="K73" s="2060"/>
      <c r="L73" s="2060"/>
      <c r="M73" s="2060"/>
      <c r="N73" s="2060"/>
      <c r="O73" s="2060"/>
      <c r="P73" s="2060"/>
      <c r="Q73" s="2060"/>
      <c r="R73" s="2060"/>
      <c r="S73" s="2060"/>
      <c r="T73" s="2060"/>
      <c r="U73" s="2060"/>
      <c r="V73" s="2060"/>
      <c r="W73" s="2060"/>
      <c r="X73" s="2060"/>
      <c r="Y73" s="2060"/>
      <c r="Z73" s="2060"/>
      <c r="AA73" s="2061"/>
      <c r="AB73" s="2061"/>
    </row>
    <row r="74" spans="1:28" ht="18.75" customHeight="1">
      <c r="A74" s="2060"/>
      <c r="B74" s="2061"/>
      <c r="C74" s="2061"/>
      <c r="D74" s="2061"/>
      <c r="E74" s="2061"/>
      <c r="F74" s="2061"/>
      <c r="G74" s="2061"/>
      <c r="H74" s="2061"/>
      <c r="I74" s="2062"/>
      <c r="J74" s="2060"/>
      <c r="K74" s="2060"/>
      <c r="L74" s="2060"/>
      <c r="M74" s="2060"/>
      <c r="N74" s="2060"/>
      <c r="O74" s="2060"/>
      <c r="P74" s="2060"/>
      <c r="Q74" s="2060"/>
      <c r="R74" s="2060"/>
      <c r="S74" s="2060"/>
      <c r="T74" s="2060"/>
      <c r="U74" s="2060"/>
      <c r="V74" s="2060"/>
      <c r="W74" s="2060"/>
      <c r="X74" s="2060"/>
      <c r="Y74" s="2060"/>
      <c r="Z74" s="2060"/>
      <c r="AA74" s="2061"/>
      <c r="AB74" s="2061"/>
    </row>
    <row r="75" spans="1:28" ht="18.75" customHeight="1">
      <c r="A75" s="2060"/>
      <c r="B75" s="2061"/>
      <c r="C75" s="2061"/>
      <c r="D75" s="2061"/>
      <c r="E75" s="2061"/>
      <c r="F75" s="2061"/>
      <c r="G75" s="2061"/>
      <c r="H75" s="2061"/>
      <c r="I75" s="2062"/>
      <c r="J75" s="2060"/>
      <c r="K75" s="2060"/>
      <c r="L75" s="2060"/>
      <c r="M75" s="2060"/>
      <c r="N75" s="2060"/>
      <c r="O75" s="2060"/>
      <c r="P75" s="2060"/>
      <c r="Q75" s="2060"/>
      <c r="R75" s="2060"/>
      <c r="S75" s="2060"/>
      <c r="T75" s="2060"/>
      <c r="U75" s="2060"/>
      <c r="V75" s="2060"/>
      <c r="W75" s="2060"/>
      <c r="X75" s="2060"/>
      <c r="Y75" s="2060"/>
      <c r="Z75" s="2060"/>
      <c r="AA75" s="2061"/>
      <c r="AB75" s="2061"/>
    </row>
    <row r="76" spans="1:28" ht="18.75" customHeight="1">
      <c r="A76" s="2060"/>
      <c r="B76" s="2061"/>
      <c r="C76" s="2061"/>
      <c r="D76" s="2061"/>
      <c r="E76" s="2061"/>
      <c r="F76" s="2061"/>
      <c r="G76" s="2061"/>
      <c r="H76" s="2061"/>
      <c r="I76" s="2062"/>
      <c r="J76" s="2060"/>
      <c r="K76" s="2060"/>
      <c r="L76" s="2060"/>
      <c r="M76" s="2060"/>
      <c r="N76" s="2060"/>
      <c r="O76" s="2060"/>
      <c r="P76" s="2060"/>
      <c r="Q76" s="2060"/>
      <c r="R76" s="2060"/>
      <c r="S76" s="2060"/>
      <c r="T76" s="2060"/>
      <c r="U76" s="2060"/>
      <c r="V76" s="2060"/>
      <c r="W76" s="2060"/>
      <c r="X76" s="2060"/>
      <c r="Y76" s="2060"/>
      <c r="Z76" s="2060"/>
      <c r="AA76" s="2061"/>
      <c r="AB76" s="2061"/>
    </row>
    <row r="77" spans="1:28" ht="18.75" customHeight="1">
      <c r="A77" s="2060"/>
      <c r="B77" s="2061"/>
      <c r="C77" s="2061"/>
      <c r="D77" s="2061"/>
      <c r="E77" s="2061"/>
      <c r="F77" s="2061"/>
      <c r="G77" s="2061"/>
      <c r="H77" s="2061"/>
      <c r="I77" s="2062"/>
      <c r="J77" s="2060"/>
      <c r="K77" s="2060"/>
      <c r="L77" s="2060"/>
      <c r="M77" s="2060"/>
      <c r="N77" s="2060"/>
      <c r="O77" s="2060"/>
      <c r="P77" s="2060"/>
      <c r="Q77" s="2060"/>
      <c r="R77" s="2060"/>
      <c r="S77" s="2060"/>
      <c r="T77" s="2060"/>
      <c r="U77" s="2060"/>
      <c r="V77" s="2060"/>
      <c r="W77" s="2060"/>
      <c r="X77" s="2060"/>
      <c r="Y77" s="2060"/>
      <c r="Z77" s="2060"/>
      <c r="AA77" s="2061"/>
      <c r="AB77" s="2061"/>
    </row>
    <row r="78" spans="1:28" ht="18.75" customHeight="1">
      <c r="A78" s="2060"/>
      <c r="B78" s="2061"/>
      <c r="C78" s="2061"/>
      <c r="D78" s="2061"/>
      <c r="E78" s="2061"/>
      <c r="F78" s="2061"/>
      <c r="G78" s="2061"/>
      <c r="H78" s="2061"/>
      <c r="I78" s="2062"/>
      <c r="J78" s="2060"/>
      <c r="K78" s="2060"/>
      <c r="L78" s="2060"/>
      <c r="M78" s="2060"/>
      <c r="N78" s="2060"/>
      <c r="O78" s="2060"/>
      <c r="P78" s="2060"/>
      <c r="Q78" s="2060"/>
      <c r="R78" s="2060"/>
      <c r="S78" s="2060"/>
      <c r="T78" s="2060"/>
      <c r="U78" s="2060"/>
      <c r="V78" s="2060"/>
      <c r="W78" s="2060"/>
      <c r="X78" s="2060"/>
      <c r="Y78" s="2060"/>
      <c r="Z78" s="2060"/>
      <c r="AA78" s="2061"/>
      <c r="AB78" s="2061"/>
    </row>
    <row r="79" spans="1:28" ht="18.75" customHeight="1">
      <c r="A79" s="2060"/>
      <c r="B79" s="2061"/>
      <c r="C79" s="2061"/>
      <c r="D79" s="2061"/>
      <c r="E79" s="2061"/>
      <c r="F79" s="2061"/>
      <c r="G79" s="2061"/>
      <c r="H79" s="2061"/>
      <c r="I79" s="2062"/>
      <c r="J79" s="2060"/>
      <c r="K79" s="2060"/>
      <c r="L79" s="2060"/>
      <c r="M79" s="2060"/>
      <c r="N79" s="2060"/>
      <c r="O79" s="2060"/>
      <c r="P79" s="2060"/>
      <c r="Q79" s="2060"/>
      <c r="R79" s="2060"/>
      <c r="S79" s="2060"/>
      <c r="T79" s="2060"/>
      <c r="U79" s="2060"/>
      <c r="V79" s="2060"/>
      <c r="W79" s="2060"/>
      <c r="X79" s="2060"/>
      <c r="Y79" s="2060"/>
      <c r="Z79" s="2060"/>
      <c r="AA79" s="2061"/>
      <c r="AB79" s="2061"/>
    </row>
    <row r="80" spans="1:28" ht="18.75" customHeight="1">
      <c r="A80" s="2060"/>
      <c r="B80" s="2061"/>
      <c r="C80" s="2061"/>
      <c r="D80" s="2061"/>
      <c r="E80" s="2061"/>
      <c r="F80" s="2061"/>
      <c r="G80" s="2061"/>
      <c r="H80" s="2061"/>
      <c r="I80" s="2062"/>
      <c r="J80" s="2060"/>
      <c r="K80" s="2060"/>
      <c r="L80" s="2060"/>
      <c r="M80" s="2060"/>
      <c r="N80" s="2060"/>
      <c r="O80" s="2060"/>
      <c r="P80" s="2060"/>
      <c r="Q80" s="2060"/>
      <c r="R80" s="2060"/>
      <c r="S80" s="2060"/>
      <c r="T80" s="2060"/>
      <c r="U80" s="2060"/>
      <c r="V80" s="2060"/>
      <c r="W80" s="2060"/>
      <c r="X80" s="2060"/>
      <c r="Y80" s="2060"/>
      <c r="Z80" s="2060"/>
      <c r="AA80" s="2061"/>
      <c r="AB80" s="2061"/>
    </row>
    <row r="81" spans="1:28" ht="18.75" customHeight="1">
      <c r="A81" s="2060"/>
      <c r="B81" s="2061"/>
      <c r="C81" s="2061"/>
      <c r="D81" s="2061"/>
      <c r="E81" s="2061"/>
      <c r="F81" s="2061"/>
      <c r="G81" s="2061"/>
      <c r="H81" s="2061"/>
      <c r="I81" s="2062"/>
      <c r="J81" s="2060"/>
      <c r="K81" s="2060"/>
      <c r="L81" s="2060"/>
      <c r="M81" s="2060"/>
      <c r="N81" s="2060"/>
      <c r="O81" s="2060"/>
      <c r="P81" s="2060"/>
      <c r="Q81" s="2060"/>
      <c r="R81" s="2060"/>
      <c r="S81" s="2060"/>
      <c r="T81" s="2060"/>
      <c r="U81" s="2060"/>
      <c r="V81" s="2060"/>
      <c r="W81" s="2060"/>
      <c r="X81" s="2060"/>
      <c r="Y81" s="2060"/>
      <c r="Z81" s="2060"/>
      <c r="AA81" s="2061"/>
      <c r="AB81" s="2061"/>
    </row>
    <row r="82" spans="1:28" ht="18.75" customHeight="1">
      <c r="A82" s="2060"/>
      <c r="B82" s="2061"/>
      <c r="C82" s="2061"/>
      <c r="D82" s="2061"/>
      <c r="E82" s="2061"/>
      <c r="F82" s="2061"/>
      <c r="G82" s="2061"/>
      <c r="H82" s="2061"/>
      <c r="I82" s="2062"/>
      <c r="J82" s="2060"/>
      <c r="K82" s="2060"/>
      <c r="L82" s="2060"/>
      <c r="M82" s="2060"/>
      <c r="N82" s="2060"/>
      <c r="O82" s="2060"/>
      <c r="P82" s="2060"/>
      <c r="Q82" s="2060"/>
      <c r="R82" s="2060"/>
      <c r="S82" s="2060"/>
      <c r="T82" s="2060"/>
      <c r="U82" s="2060"/>
      <c r="V82" s="2060"/>
      <c r="W82" s="2060"/>
      <c r="X82" s="2060"/>
      <c r="Y82" s="2060"/>
      <c r="Z82" s="2060"/>
      <c r="AA82" s="2061"/>
      <c r="AB82" s="2061"/>
    </row>
    <row r="83" spans="1:28" ht="18.75" customHeight="1">
      <c r="A83" s="2060"/>
      <c r="B83" s="2061"/>
      <c r="C83" s="2061"/>
      <c r="D83" s="2061"/>
      <c r="E83" s="2061"/>
      <c r="F83" s="2061"/>
      <c r="G83" s="2061"/>
      <c r="H83" s="2061"/>
      <c r="I83" s="2062"/>
      <c r="J83" s="2060"/>
      <c r="K83" s="2060"/>
      <c r="L83" s="2060"/>
      <c r="M83" s="2060"/>
      <c r="N83" s="2060"/>
      <c r="O83" s="2060"/>
      <c r="P83" s="2060"/>
      <c r="Q83" s="2060"/>
      <c r="R83" s="2060"/>
      <c r="S83" s="2060"/>
      <c r="T83" s="2060"/>
      <c r="U83" s="2060"/>
      <c r="V83" s="2060"/>
      <c r="W83" s="2060"/>
      <c r="X83" s="2060"/>
      <c r="Y83" s="2060"/>
      <c r="Z83" s="2060"/>
      <c r="AA83" s="2061"/>
      <c r="AB83" s="2061"/>
    </row>
    <row r="84" spans="1:28" ht="18.75" customHeight="1">
      <c r="A84" s="2060"/>
      <c r="B84" s="2061"/>
      <c r="C84" s="2061"/>
      <c r="D84" s="2061"/>
      <c r="E84" s="2061"/>
      <c r="F84" s="2061"/>
      <c r="G84" s="2061"/>
      <c r="H84" s="2061"/>
      <c r="I84" s="2062"/>
      <c r="J84" s="2060"/>
      <c r="K84" s="2060"/>
      <c r="L84" s="2060"/>
      <c r="M84" s="2060"/>
      <c r="N84" s="2060"/>
      <c r="O84" s="2060"/>
      <c r="P84" s="2060"/>
      <c r="Q84" s="2060"/>
      <c r="R84" s="2060"/>
      <c r="S84" s="2060"/>
      <c r="T84" s="2060"/>
      <c r="U84" s="2060"/>
      <c r="V84" s="2060"/>
      <c r="W84" s="2060"/>
      <c r="X84" s="2060"/>
      <c r="Y84" s="2060"/>
      <c r="Z84" s="2060"/>
      <c r="AA84" s="2061"/>
      <c r="AB84" s="2061"/>
    </row>
    <row r="85" spans="1:28" ht="18.75" customHeight="1">
      <c r="A85" s="2060"/>
      <c r="B85" s="2061"/>
      <c r="C85" s="2061"/>
      <c r="D85" s="2061"/>
      <c r="E85" s="2061"/>
      <c r="F85" s="2061"/>
      <c r="G85" s="2061"/>
      <c r="H85" s="2061"/>
      <c r="I85" s="2062"/>
      <c r="J85" s="2060"/>
      <c r="K85" s="2060"/>
      <c r="L85" s="2060"/>
      <c r="M85" s="2060"/>
      <c r="N85" s="2060"/>
      <c r="O85" s="2060"/>
      <c r="P85" s="2060"/>
      <c r="Q85" s="2060"/>
      <c r="R85" s="2060"/>
      <c r="S85" s="2060"/>
      <c r="T85" s="2060"/>
      <c r="U85" s="2060"/>
      <c r="V85" s="2060"/>
      <c r="W85" s="2060"/>
      <c r="X85" s="2060"/>
      <c r="Y85" s="2060"/>
      <c r="Z85" s="2060"/>
      <c r="AA85" s="2061"/>
      <c r="AB85" s="2061"/>
    </row>
    <row r="86" spans="1:28" ht="18.75" customHeight="1">
      <c r="A86" s="2060"/>
      <c r="B86" s="2061"/>
      <c r="C86" s="2061"/>
      <c r="D86" s="2061"/>
      <c r="E86" s="2061"/>
      <c r="F86" s="2061"/>
      <c r="G86" s="2061"/>
      <c r="H86" s="2061"/>
      <c r="I86" s="2062"/>
      <c r="J86" s="2060"/>
      <c r="K86" s="2060"/>
      <c r="L86" s="2060"/>
      <c r="M86" s="2060"/>
      <c r="N86" s="2060"/>
      <c r="O86" s="2060"/>
      <c r="P86" s="2060"/>
      <c r="Q86" s="2060"/>
      <c r="R86" s="2060"/>
      <c r="S86" s="2060"/>
      <c r="T86" s="2060"/>
      <c r="U86" s="2060"/>
      <c r="V86" s="2060"/>
      <c r="W86" s="2060"/>
      <c r="X86" s="2060"/>
      <c r="Y86" s="2060"/>
      <c r="Z86" s="2060"/>
      <c r="AA86" s="2061"/>
      <c r="AB86" s="2061"/>
    </row>
    <row r="87" spans="1:28" ht="18" customHeight="1">
      <c r="A87" s="2000" t="s">
        <v>2943</v>
      </c>
    </row>
    <row r="88" spans="1:28" ht="18" customHeight="1">
      <c r="A88" s="2000" t="s">
        <v>5713</v>
      </c>
      <c r="B88" s="2048"/>
    </row>
    <row r="89" spans="1:28" ht="18" customHeight="1">
      <c r="A89" s="2000" t="s">
        <v>5714</v>
      </c>
    </row>
    <row r="90" spans="1:28" ht="18" customHeight="1">
      <c r="A90" s="2000" t="s">
        <v>5715</v>
      </c>
    </row>
    <row r="91" spans="1:28" ht="18" customHeight="1">
      <c r="A91" s="2000" t="s">
        <v>5716</v>
      </c>
      <c r="B91" s="2048"/>
    </row>
    <row r="92" spans="1:28" ht="18" customHeight="1">
      <c r="A92" s="2000" t="s">
        <v>5717</v>
      </c>
    </row>
    <row r="93" spans="1:28" ht="18" customHeight="1">
      <c r="A93" s="2000" t="s">
        <v>5718</v>
      </c>
    </row>
    <row r="94" spans="1:28" ht="18" customHeight="1">
      <c r="A94" s="2000" t="s">
        <v>5719</v>
      </c>
    </row>
    <row r="95" spans="1:28" ht="18" customHeight="1">
      <c r="A95" s="2000" t="s">
        <v>5720</v>
      </c>
      <c r="B95" s="2048"/>
    </row>
    <row r="96" spans="1:28" ht="18" customHeight="1">
      <c r="A96" s="2000" t="s">
        <v>5721</v>
      </c>
    </row>
    <row r="97" spans="1:2" ht="18" customHeight="1">
      <c r="A97" s="2000" t="s">
        <v>5722</v>
      </c>
    </row>
    <row r="98" spans="1:2" ht="18" customHeight="1">
      <c r="A98" s="2000" t="s">
        <v>5723</v>
      </c>
    </row>
    <row r="99" spans="1:2" ht="18" customHeight="1">
      <c r="A99" s="2000" t="s">
        <v>5724</v>
      </c>
    </row>
    <row r="100" spans="1:2" ht="18" customHeight="1">
      <c r="A100" s="2000" t="s">
        <v>5725</v>
      </c>
    </row>
    <row r="101" spans="1:2" ht="18" customHeight="1">
      <c r="A101" s="2000" t="s">
        <v>5722</v>
      </c>
    </row>
    <row r="102" spans="1:2" ht="18" customHeight="1">
      <c r="A102" s="2000" t="s">
        <v>5726</v>
      </c>
    </row>
    <row r="103" spans="1:2" ht="18" customHeight="1">
      <c r="A103" s="2000" t="s">
        <v>5727</v>
      </c>
    </row>
    <row r="104" spans="1:2" ht="18" customHeight="1">
      <c r="A104" s="2000" t="s">
        <v>5728</v>
      </c>
    </row>
    <row r="105" spans="1:2" ht="18" customHeight="1">
      <c r="A105" s="2000" t="s">
        <v>5729</v>
      </c>
    </row>
    <row r="106" spans="1:2" ht="18" customHeight="1">
      <c r="A106" s="2000" t="s">
        <v>5730</v>
      </c>
    </row>
    <row r="107" spans="1:2" ht="18" customHeight="1">
      <c r="A107" s="2000" t="s">
        <v>5731</v>
      </c>
    </row>
    <row r="108" spans="1:2" ht="18" customHeight="1">
      <c r="A108" s="2000" t="s">
        <v>5732</v>
      </c>
    </row>
    <row r="109" spans="1:2" ht="18" customHeight="1">
      <c r="A109" s="2000" t="s">
        <v>5733</v>
      </c>
      <c r="B109" s="2048"/>
    </row>
    <row r="110" spans="1:2" ht="18" customHeight="1">
      <c r="A110" s="2000" t="s">
        <v>5734</v>
      </c>
    </row>
    <row r="111" spans="1:2" ht="18" customHeight="1">
      <c r="A111" s="2000" t="s">
        <v>5735</v>
      </c>
    </row>
    <row r="112" spans="1:2" ht="18" customHeight="1">
      <c r="A112" s="2000" t="s">
        <v>5736</v>
      </c>
    </row>
    <row r="113" spans="1:1" ht="18" customHeight="1">
      <c r="A113" s="2000" t="s">
        <v>5737</v>
      </c>
    </row>
    <row r="114" spans="1:1" ht="18" customHeight="1">
      <c r="A114" s="2000" t="s">
        <v>5738</v>
      </c>
    </row>
    <row r="115" spans="1:1" ht="18" customHeight="1">
      <c r="A115" s="2000" t="s">
        <v>5739</v>
      </c>
    </row>
    <row r="116" spans="1:1" ht="18" customHeight="1">
      <c r="A116" s="2000" t="s">
        <v>5740</v>
      </c>
    </row>
    <row r="117" spans="1:1" ht="18" customHeight="1">
      <c r="A117" s="2000" t="s">
        <v>5741</v>
      </c>
    </row>
    <row r="118" spans="1:1" ht="18" customHeight="1">
      <c r="A118" s="2000" t="s">
        <v>5742</v>
      </c>
    </row>
    <row r="119" spans="1:1" ht="18" customHeight="1">
      <c r="A119" s="2000" t="s">
        <v>5743</v>
      </c>
    </row>
  </sheetData>
  <mergeCells count="29">
    <mergeCell ref="J54:Z54"/>
    <mergeCell ref="J55:Z55"/>
    <mergeCell ref="J56:Z56"/>
    <mergeCell ref="J57:Z57"/>
    <mergeCell ref="J58:Z58"/>
    <mergeCell ref="J53:Z53"/>
    <mergeCell ref="M34:O34"/>
    <mergeCell ref="M37:O37"/>
    <mergeCell ref="M38:O38"/>
    <mergeCell ref="M40:O40"/>
    <mergeCell ref="N47:O47"/>
    <mergeCell ref="O48:Q48"/>
    <mergeCell ref="J50:Z50"/>
    <mergeCell ref="J51:Z51"/>
    <mergeCell ref="J52:Z52"/>
    <mergeCell ref="V41:Z41"/>
    <mergeCell ref="V42:Z42"/>
    <mergeCell ref="M33:O33"/>
    <mergeCell ref="A1:AB1"/>
    <mergeCell ref="A2:AB2"/>
    <mergeCell ref="A3:AB3"/>
    <mergeCell ref="L10:N10"/>
    <mergeCell ref="L11:N11"/>
    <mergeCell ref="L15:N15"/>
    <mergeCell ref="L16:N16"/>
    <mergeCell ref="M22:O22"/>
    <mergeCell ref="M23:O23"/>
    <mergeCell ref="M28:O28"/>
    <mergeCell ref="M29:O29"/>
  </mergeCells>
  <phoneticPr fontId="129"/>
  <dataValidations count="1">
    <dataValidation type="list" allowBlank="1" showInputMessage="1" showErrorMessage="1" sqref="H10:H20 H25:H26 H32 H36 H46 I22:I23 I28:I31 I33:I34 I37:I39 I45 I49:I86 J8:J16 J41:J44 K19:K23 K25:K34 K36:K49 N8:N9 N13:N14 N19 N25 N32 N36 N46 O20:O21 O26:O27 R8:R11 R13:R16 R32 R36 S20:S23 S26:S31 S33:S34 S37:S42 U48" xr:uid="{00000000-0002-0000-6600-000000000000}">
      <formula1>"□,■"</formula1>
    </dataValidation>
  </dataValidations>
  <pageMargins left="0.78740157480314965" right="0.78740157480314965" top="0.78740157480314965" bottom="0.78740157480314965" header="0.51181102362204722" footer="0.51181102362204722"/>
  <pageSetup paperSize="9" orientation="portrait" blackAndWhite="1" r:id="rId1"/>
  <rowBreaks count="1" manualBreakCount="1">
    <brk id="43" max="27"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U32"/>
  <sheetViews>
    <sheetView workbookViewId="0"/>
  </sheetViews>
  <sheetFormatPr defaultColWidth="9" defaultRowHeight="12.75"/>
  <cols>
    <col min="1" max="1" width="1.625" style="662" customWidth="1"/>
    <col min="2" max="2" width="3.625" style="662" customWidth="1"/>
    <col min="3" max="3" width="3.25" style="662" customWidth="1"/>
    <col min="4" max="4" width="3.625" style="662" customWidth="1"/>
    <col min="5" max="5" width="3.25" style="662" bestFit="1" customWidth="1"/>
    <col min="6" max="6" width="3.625" style="662" customWidth="1"/>
    <col min="7" max="7" width="3" style="662" customWidth="1"/>
    <col min="8" max="8" width="8.75" style="662" customWidth="1"/>
    <col min="9" max="9" width="3.25" style="662" bestFit="1" customWidth="1"/>
    <col min="10" max="10" width="3.625" style="662" customWidth="1"/>
    <col min="11" max="11" width="3.25" style="662" bestFit="1" customWidth="1"/>
    <col min="12" max="12" width="3.625" style="662" customWidth="1"/>
    <col min="13" max="13" width="3.25" style="662" bestFit="1" customWidth="1"/>
    <col min="14" max="14" width="5.5" style="662" customWidth="1"/>
    <col min="15" max="15" width="8.75" style="662" customWidth="1"/>
    <col min="16" max="16" width="3.25" style="662" bestFit="1" customWidth="1"/>
    <col min="17" max="19" width="3.625" style="662" customWidth="1"/>
    <col min="20" max="20" width="4.125" style="662" customWidth="1"/>
    <col min="21" max="21" width="9" style="662" customWidth="1"/>
    <col min="22" max="16384" width="9" style="662"/>
  </cols>
  <sheetData>
    <row r="1" spans="1:20">
      <c r="I1" s="663"/>
      <c r="J1" s="663"/>
      <c r="T1" s="663"/>
    </row>
    <row r="2" spans="1:20" ht="13.5">
      <c r="B2" s="1009" t="s">
        <v>3954</v>
      </c>
      <c r="C2" s="1009"/>
      <c r="D2" s="1009"/>
      <c r="E2" s="1009"/>
      <c r="F2" s="1009"/>
      <c r="G2" s="1009"/>
      <c r="H2" s="1009"/>
      <c r="I2" s="663"/>
      <c r="J2" s="663"/>
      <c r="T2" s="663"/>
    </row>
    <row r="4" spans="1:20" ht="21.75" customHeight="1">
      <c r="A4" s="5462" t="s">
        <v>3650</v>
      </c>
      <c r="B4" s="5462"/>
      <c r="C4" s="5462"/>
      <c r="D4" s="5462"/>
      <c r="E4" s="5462"/>
      <c r="F4" s="5462"/>
      <c r="G4" s="5462"/>
      <c r="H4" s="5462"/>
      <c r="I4" s="5462"/>
      <c r="J4" s="5462"/>
      <c r="K4" s="5462"/>
      <c r="L4" s="5462"/>
      <c r="M4" s="5462"/>
      <c r="N4" s="5462"/>
      <c r="O4" s="5462"/>
      <c r="P4" s="5462"/>
      <c r="Q4" s="5462"/>
      <c r="R4" s="5462"/>
      <c r="S4" s="5462"/>
      <c r="T4" s="5462"/>
    </row>
    <row r="5" spans="1:20" ht="21" customHeight="1">
      <c r="A5" s="5523" t="s">
        <v>2996</v>
      </c>
      <c r="B5" s="5523"/>
      <c r="C5" s="5523"/>
      <c r="D5" s="5523"/>
      <c r="E5" s="5523"/>
      <c r="F5" s="5523"/>
      <c r="G5" s="5523"/>
      <c r="H5" s="5523"/>
      <c r="I5" s="5523"/>
      <c r="J5" s="5523"/>
      <c r="K5" s="5523"/>
      <c r="L5" s="5523"/>
      <c r="M5" s="5523"/>
      <c r="N5" s="5523"/>
      <c r="O5" s="5523"/>
      <c r="P5" s="5523"/>
      <c r="Q5" s="5523"/>
      <c r="R5" s="5523"/>
      <c r="S5" s="5523"/>
      <c r="T5" s="5523"/>
    </row>
    <row r="6" spans="1:20" ht="21" customHeight="1">
      <c r="A6" s="665"/>
      <c r="B6" s="665"/>
      <c r="C6" s="665"/>
      <c r="D6" s="665"/>
      <c r="E6" s="665"/>
      <c r="F6" s="665"/>
      <c r="G6" s="665"/>
      <c r="H6" s="665"/>
      <c r="I6" s="665"/>
      <c r="J6" s="665"/>
      <c r="K6" s="665"/>
      <c r="L6" s="665"/>
      <c r="M6" s="665"/>
      <c r="N6" s="665"/>
      <c r="O6" s="665"/>
      <c r="P6" s="665"/>
      <c r="Q6" s="665"/>
      <c r="R6" s="665"/>
      <c r="S6" s="665"/>
      <c r="T6" s="665"/>
    </row>
    <row r="7" spans="1:20" ht="18" customHeight="1">
      <c r="F7" s="666"/>
      <c r="G7" s="666"/>
      <c r="H7" s="666"/>
      <c r="I7" s="666"/>
      <c r="J7" s="666"/>
      <c r="O7" s="1055"/>
      <c r="P7" s="1009" t="s">
        <v>477</v>
      </c>
      <c r="Q7" s="1053"/>
      <c r="R7" s="1009" t="s">
        <v>5</v>
      </c>
      <c r="S7" s="1053"/>
      <c r="T7" s="1009" t="s">
        <v>478</v>
      </c>
    </row>
    <row r="8" spans="1:20" ht="21" customHeight="1">
      <c r="F8" s="666"/>
      <c r="G8" s="666"/>
      <c r="H8" s="666"/>
      <c r="I8" s="666"/>
      <c r="J8" s="666"/>
    </row>
    <row r="9" spans="1:20" ht="17.25" customHeight="1">
      <c r="A9" s="1009" t="s">
        <v>3514</v>
      </c>
      <c r="G9" s="666"/>
      <c r="H9" s="666"/>
      <c r="I9" s="666"/>
      <c r="J9" s="666"/>
    </row>
    <row r="10" spans="1:20" ht="17.25" customHeight="1"/>
    <row r="12" spans="1:20" ht="18" customHeight="1">
      <c r="G12" s="5524" t="s">
        <v>3515</v>
      </c>
      <c r="H12" s="5524"/>
      <c r="I12" s="5524"/>
      <c r="J12" s="5524"/>
      <c r="K12" s="5524"/>
      <c r="L12" s="5522" t="str">
        <f>cst_wskakunin_owner1__address</f>
        <v>埼玉県埼玉県さいたま市浦和区岸町７－１２－３</v>
      </c>
      <c r="M12" s="5522"/>
      <c r="N12" s="5522"/>
      <c r="O12" s="5522"/>
      <c r="P12" s="5522"/>
      <c r="Q12" s="5522"/>
      <c r="R12" s="5522"/>
      <c r="S12" s="5522"/>
      <c r="T12" s="5522"/>
    </row>
    <row r="13" spans="1:20" ht="18" customHeight="1">
      <c r="G13" s="5524" t="s">
        <v>3516</v>
      </c>
      <c r="H13" s="5524"/>
      <c r="I13" s="5524"/>
      <c r="J13" s="5524"/>
      <c r="K13" s="5524"/>
      <c r="L13" s="5522"/>
      <c r="M13" s="5522"/>
      <c r="N13" s="5522"/>
      <c r="O13" s="5522"/>
      <c r="P13" s="5522"/>
      <c r="Q13" s="5522"/>
      <c r="R13" s="5522"/>
      <c r="S13" s="5522"/>
      <c r="T13" s="5522"/>
    </row>
    <row r="14" spans="1:20" ht="18" customHeight="1">
      <c r="G14" s="5524" t="s">
        <v>3517</v>
      </c>
      <c r="H14" s="5524"/>
      <c r="I14" s="5524"/>
      <c r="J14" s="5524"/>
      <c r="K14" s="5524"/>
      <c r="L14" s="5525" t="str">
        <f>cst_wskakunin_owner1__space3</f>
        <v>テスト建て主
代表取締役社長　テストさん</v>
      </c>
      <c r="M14" s="5525"/>
      <c r="N14" s="5525"/>
      <c r="O14" s="5525"/>
      <c r="P14" s="5525"/>
      <c r="Q14" s="5525"/>
      <c r="R14" s="5525"/>
      <c r="S14" s="5525"/>
      <c r="T14" s="5525"/>
    </row>
    <row r="15" spans="1:20" ht="18" customHeight="1">
      <c r="G15" s="1113"/>
      <c r="H15" s="1113"/>
      <c r="I15" s="1113"/>
      <c r="J15" s="1113"/>
      <c r="K15" s="1113"/>
      <c r="L15" s="5525"/>
      <c r="M15" s="5525"/>
      <c r="N15" s="5525"/>
      <c r="O15" s="5525"/>
      <c r="P15" s="5525"/>
      <c r="Q15" s="5525"/>
      <c r="R15" s="5525"/>
      <c r="S15" s="5525"/>
      <c r="T15" s="5525"/>
    </row>
    <row r="17" spans="1:21" ht="17.25" customHeight="1"/>
    <row r="18" spans="1:21" ht="21" customHeight="1">
      <c r="A18" s="1009"/>
      <c r="B18" s="1152" t="str">
        <f>IF(技術的審査依頼書_低炭素!V5="","",技術的審査依頼書_低炭素!V5)</f>
        <v/>
      </c>
      <c r="C18" s="1009" t="s">
        <v>5</v>
      </c>
      <c r="D18" s="1152" t="str">
        <f>IF(技術的審査依頼書_低炭素!X5="","",技術的審査依頼書_低炭素!X5)</f>
        <v/>
      </c>
      <c r="E18" s="1009" t="s">
        <v>478</v>
      </c>
      <c r="F18" s="1009" t="s">
        <v>3955</v>
      </c>
      <c r="G18" s="1009"/>
      <c r="H18" s="1009"/>
      <c r="I18" s="1009"/>
      <c r="J18" s="1009"/>
      <c r="K18" s="1009"/>
      <c r="L18" s="1009"/>
      <c r="M18" s="1009"/>
      <c r="N18" s="1009"/>
      <c r="O18" s="1009"/>
      <c r="P18" s="1009"/>
      <c r="Q18" s="1009"/>
      <c r="R18" s="1009"/>
    </row>
    <row r="19" spans="1:21" ht="21" customHeight="1">
      <c r="A19" s="1009" t="s">
        <v>3956</v>
      </c>
      <c r="B19" s="1009"/>
      <c r="C19" s="1009"/>
      <c r="D19" s="1009"/>
      <c r="E19" s="1009"/>
      <c r="F19" s="1009"/>
      <c r="G19" s="1009"/>
      <c r="H19" s="1009"/>
      <c r="I19" s="1009"/>
      <c r="J19" s="1009"/>
      <c r="K19" s="1009"/>
      <c r="L19" s="1009"/>
      <c r="M19" s="1009"/>
      <c r="N19" s="1009"/>
      <c r="O19" s="1009"/>
      <c r="P19" s="1009"/>
      <c r="Q19" s="1009"/>
      <c r="R19" s="1009"/>
    </row>
    <row r="20" spans="1:21" ht="21" customHeight="1">
      <c r="A20" s="1009" t="s">
        <v>3957</v>
      </c>
      <c r="B20" s="1009"/>
      <c r="C20" s="1009"/>
      <c r="D20" s="1009"/>
      <c r="E20" s="1009"/>
      <c r="F20" s="1009"/>
      <c r="G20" s="1009"/>
      <c r="H20" s="1009"/>
      <c r="I20" s="1009"/>
      <c r="J20" s="1009"/>
      <c r="K20" s="1009"/>
      <c r="L20" s="1009"/>
      <c r="M20" s="1009"/>
      <c r="N20" s="1009"/>
      <c r="O20" s="1009"/>
      <c r="P20" s="1009"/>
      <c r="Q20" s="1009"/>
      <c r="R20" s="1009"/>
    </row>
    <row r="21" spans="1:21" ht="13.5" customHeight="1">
      <c r="U21" s="1009"/>
    </row>
    <row r="22" spans="1:21" ht="13.5">
      <c r="A22" s="5462" t="s">
        <v>0</v>
      </c>
      <c r="B22" s="5462"/>
      <c r="C22" s="5462"/>
      <c r="D22" s="5462"/>
      <c r="E22" s="5462"/>
      <c r="F22" s="5462"/>
      <c r="G22" s="5462"/>
      <c r="H22" s="5462"/>
      <c r="I22" s="5462"/>
      <c r="J22" s="5462"/>
      <c r="K22" s="5462"/>
      <c r="L22" s="5462"/>
      <c r="M22" s="5462"/>
      <c r="N22" s="5462"/>
      <c r="O22" s="5462"/>
      <c r="P22" s="5462"/>
      <c r="Q22" s="5462"/>
      <c r="R22" s="5462"/>
      <c r="S22" s="5462"/>
      <c r="T22" s="5462"/>
    </row>
    <row r="23" spans="1:21" ht="21" customHeight="1"/>
    <row r="24" spans="1:21" ht="21" customHeight="1">
      <c r="A24" s="1009" t="s">
        <v>3571</v>
      </c>
      <c r="B24" s="1009"/>
      <c r="C24" s="1009"/>
      <c r="D24" s="1009"/>
      <c r="E24" s="1009"/>
      <c r="F24" s="1009"/>
      <c r="G24" s="1009" t="s">
        <v>3572</v>
      </c>
      <c r="H24" s="1053"/>
      <c r="I24" s="1009" t="s">
        <v>477</v>
      </c>
      <c r="J24" s="1053"/>
      <c r="K24" s="1009" t="s">
        <v>5</v>
      </c>
      <c r="L24" s="1053"/>
      <c r="M24" s="1009" t="s">
        <v>478</v>
      </c>
      <c r="N24" s="1009"/>
      <c r="O24" s="1009"/>
      <c r="P24" s="1009"/>
      <c r="Q24" s="1009"/>
      <c r="R24" s="1009"/>
      <c r="S24" s="1009"/>
      <c r="T24" s="1009"/>
    </row>
    <row r="25" spans="1:21" ht="13.5">
      <c r="A25" s="1009"/>
      <c r="B25" s="1009"/>
      <c r="C25" s="1009"/>
      <c r="D25" s="1009"/>
      <c r="E25" s="1009"/>
      <c r="F25" s="1009"/>
      <c r="G25" s="1009"/>
      <c r="H25" s="1009"/>
      <c r="I25" s="1009"/>
      <c r="J25" s="1009"/>
      <c r="K25" s="1009"/>
      <c r="L25" s="1009"/>
      <c r="M25" s="1009"/>
      <c r="N25" s="1009"/>
      <c r="O25" s="1009"/>
      <c r="P25" s="1009"/>
      <c r="Q25" s="1009"/>
      <c r="R25" s="1009"/>
      <c r="S25" s="1009"/>
      <c r="T25" s="1009"/>
    </row>
    <row r="26" spans="1:21" ht="13.5">
      <c r="A26" s="1009"/>
      <c r="B26" s="1009"/>
      <c r="C26" s="1009"/>
      <c r="D26" s="1009"/>
      <c r="E26" s="1009"/>
      <c r="F26" s="1009"/>
      <c r="G26" s="1009"/>
      <c r="H26" s="1009"/>
      <c r="I26" s="1009"/>
      <c r="J26" s="1009"/>
      <c r="K26" s="1009"/>
      <c r="L26" s="1009"/>
      <c r="M26" s="1009"/>
      <c r="N26" s="1009"/>
      <c r="O26" s="1009"/>
      <c r="P26" s="1009"/>
      <c r="Q26" s="1009"/>
      <c r="R26" s="1009"/>
      <c r="S26" s="1009"/>
      <c r="T26" s="1009"/>
    </row>
    <row r="27" spans="1:21" ht="21" customHeight="1">
      <c r="A27" s="1009" t="s">
        <v>3573</v>
      </c>
      <c r="B27" s="1009"/>
      <c r="C27" s="1009"/>
      <c r="D27" s="1009"/>
      <c r="E27" s="1009"/>
      <c r="F27" s="1009"/>
      <c r="G27" s="1009" t="s">
        <v>3572</v>
      </c>
      <c r="H27" s="5521"/>
      <c r="I27" s="5521"/>
      <c r="J27" s="5521"/>
      <c r="K27" s="5521"/>
      <c r="L27" s="5521"/>
      <c r="M27" s="5521"/>
      <c r="N27" s="5521"/>
      <c r="O27" s="5521"/>
      <c r="P27" s="5521"/>
      <c r="Q27" s="5521"/>
      <c r="R27" s="5521"/>
      <c r="S27" s="5521"/>
      <c r="T27" s="5521"/>
    </row>
    <row r="28" spans="1:21" ht="13.5">
      <c r="A28" s="1009"/>
      <c r="B28" s="1009"/>
      <c r="C28" s="1009"/>
      <c r="D28" s="1009"/>
      <c r="E28" s="1009"/>
      <c r="F28" s="1009"/>
      <c r="G28" s="1009"/>
      <c r="H28" s="1009"/>
      <c r="I28" s="1009"/>
      <c r="J28" s="1009"/>
      <c r="K28" s="1009"/>
      <c r="L28" s="1009"/>
      <c r="M28" s="1009"/>
      <c r="N28" s="1009"/>
      <c r="O28" s="1009"/>
      <c r="P28" s="1009"/>
      <c r="Q28" s="1009"/>
      <c r="R28" s="1009"/>
      <c r="S28" s="1009"/>
      <c r="T28" s="1009"/>
    </row>
    <row r="29" spans="1:21" ht="13.5">
      <c r="A29" s="1009"/>
      <c r="B29" s="1009"/>
      <c r="C29" s="1009"/>
      <c r="D29" s="1009"/>
      <c r="E29" s="1009"/>
      <c r="F29" s="1009"/>
      <c r="G29" s="1009"/>
      <c r="H29" s="1009"/>
      <c r="I29" s="1009"/>
      <c r="J29" s="1009"/>
      <c r="K29" s="1009"/>
      <c r="L29" s="1009"/>
      <c r="M29" s="1009"/>
      <c r="N29" s="1009"/>
      <c r="O29" s="1009"/>
      <c r="P29" s="1009"/>
      <c r="Q29" s="1009"/>
      <c r="R29" s="1009"/>
      <c r="S29" s="1009"/>
      <c r="T29" s="1009"/>
    </row>
    <row r="30" spans="1:21" ht="21" customHeight="1">
      <c r="A30" s="1113" t="s">
        <v>3958</v>
      </c>
      <c r="B30" s="1113"/>
      <c r="C30" s="1113"/>
      <c r="D30" s="1113"/>
      <c r="E30" s="1113"/>
      <c r="F30" s="1113"/>
      <c r="G30" s="1113" t="s">
        <v>3572</v>
      </c>
      <c r="H30" s="5522" t="str">
        <f>cst_wskakunin_BUILD__address</f>
        <v>埼玉県さいたま市緑区</v>
      </c>
      <c r="I30" s="5522"/>
      <c r="J30" s="5522"/>
      <c r="K30" s="5522"/>
      <c r="L30" s="5522"/>
      <c r="M30" s="5522"/>
      <c r="N30" s="5522"/>
      <c r="O30" s="5522"/>
      <c r="P30" s="5522"/>
      <c r="Q30" s="5522"/>
      <c r="R30" s="5522"/>
      <c r="S30" s="5522"/>
      <c r="T30" s="5522"/>
    </row>
    <row r="31" spans="1:21" ht="21" customHeight="1">
      <c r="A31" s="1113"/>
      <c r="B31" s="1113"/>
      <c r="C31" s="1113"/>
      <c r="D31" s="1113"/>
      <c r="E31" s="1113"/>
      <c r="F31" s="1113"/>
      <c r="G31" s="1113"/>
      <c r="H31" s="5522"/>
      <c r="I31" s="5522"/>
      <c r="J31" s="5522"/>
      <c r="K31" s="5522"/>
      <c r="L31" s="5522"/>
      <c r="M31" s="5522"/>
      <c r="N31" s="5522"/>
      <c r="O31" s="5522"/>
      <c r="P31" s="5522"/>
      <c r="Q31" s="5522"/>
      <c r="R31" s="5522"/>
      <c r="S31" s="5522"/>
      <c r="T31" s="5522"/>
    </row>
    <row r="32" spans="1:21" ht="21" customHeight="1">
      <c r="A32" s="1113"/>
      <c r="B32" s="1113"/>
      <c r="C32" s="1113"/>
      <c r="D32" s="1113"/>
      <c r="E32" s="1113"/>
      <c r="F32" s="1113"/>
      <c r="G32" s="1113"/>
      <c r="H32" s="5522"/>
      <c r="I32" s="5522"/>
      <c r="J32" s="5522"/>
      <c r="K32" s="5522"/>
      <c r="L32" s="5522"/>
      <c r="M32" s="5522"/>
      <c r="N32" s="5522"/>
      <c r="O32" s="5522"/>
      <c r="P32" s="5522"/>
      <c r="Q32" s="5522"/>
      <c r="R32" s="5522"/>
      <c r="S32" s="5522"/>
      <c r="T32" s="5522"/>
    </row>
  </sheetData>
  <mergeCells count="10">
    <mergeCell ref="H27:T27"/>
    <mergeCell ref="H30:T32"/>
    <mergeCell ref="A4:T4"/>
    <mergeCell ref="A5:T5"/>
    <mergeCell ref="G12:K12"/>
    <mergeCell ref="L12:T13"/>
    <mergeCell ref="G13:K13"/>
    <mergeCell ref="G14:K14"/>
    <mergeCell ref="L14:T15"/>
    <mergeCell ref="A22:T22"/>
  </mergeCells>
  <phoneticPr fontId="129"/>
  <printOptions horizontalCentered="1"/>
  <pageMargins left="0.59055118110236227" right="0.59055118110236227" top="0.59055118110236227" bottom="0.59055118110236227" header="0.31496062992125984" footer="0.31496062992125984"/>
  <pageSetup paperSize="9" orientation="portrait" blackAndWhite="1"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AE90"/>
  <sheetViews>
    <sheetView workbookViewId="0"/>
  </sheetViews>
  <sheetFormatPr defaultColWidth="9" defaultRowHeight="13.5"/>
  <cols>
    <col min="1" max="31" width="2.75" style="1101" customWidth="1"/>
    <col min="32" max="32" width="1.75" style="1101" customWidth="1"/>
    <col min="33" max="33" width="9" style="1101" customWidth="1"/>
    <col min="34" max="16384" width="9" style="1101"/>
  </cols>
  <sheetData>
    <row r="1" spans="1:31" s="1139" customFormat="1" ht="17.25" customHeight="1">
      <c r="A1" s="4651" t="s">
        <v>4035</v>
      </c>
      <c r="B1" s="4651"/>
      <c r="C1" s="4651"/>
      <c r="D1" s="4651"/>
      <c r="E1" s="4651"/>
      <c r="F1" s="4651"/>
      <c r="G1" s="4651"/>
      <c r="H1" s="4651"/>
      <c r="I1" s="4651"/>
      <c r="J1" s="4651"/>
      <c r="K1" s="4651"/>
      <c r="L1" s="4651"/>
      <c r="M1" s="4651"/>
      <c r="N1" s="4651"/>
      <c r="O1" s="4651"/>
      <c r="P1" s="4651"/>
      <c r="Q1" s="4651"/>
      <c r="R1" s="4651"/>
      <c r="S1" s="4651"/>
      <c r="T1" s="4651"/>
      <c r="U1" s="4651"/>
      <c r="V1" s="4651"/>
      <c r="W1" s="4651"/>
      <c r="X1" s="4651"/>
      <c r="Y1" s="4651"/>
      <c r="Z1" s="4651"/>
      <c r="AA1" s="4651"/>
      <c r="AB1" s="4651"/>
      <c r="AC1" s="4651"/>
      <c r="AD1" s="4651"/>
      <c r="AE1" s="4651"/>
    </row>
    <row r="2" spans="1:31" s="1139" customFormat="1" ht="13.5" customHeight="1"/>
    <row r="3" spans="1:31" s="1139" customFormat="1" ht="18" customHeight="1">
      <c r="A3" s="1156" t="s">
        <v>3905</v>
      </c>
      <c r="B3" s="1141"/>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row>
    <row r="4" spans="1:31" s="1139" customFormat="1" ht="4.5" customHeight="1">
      <c r="A4" s="1142"/>
      <c r="B4" s="1142"/>
      <c r="C4" s="1142"/>
      <c r="D4" s="1142"/>
      <c r="E4" s="1142"/>
      <c r="F4" s="1142"/>
      <c r="G4" s="1142"/>
      <c r="H4" s="1142"/>
      <c r="I4" s="1142"/>
      <c r="J4" s="1142"/>
      <c r="K4" s="1142"/>
      <c r="L4" s="1142"/>
      <c r="M4" s="1142"/>
      <c r="N4" s="1142"/>
      <c r="O4" s="1142"/>
      <c r="P4" s="1142"/>
      <c r="Q4" s="1142"/>
      <c r="R4" s="1142"/>
      <c r="S4" s="1142"/>
      <c r="T4" s="1142"/>
      <c r="U4" s="1142"/>
      <c r="V4" s="1142"/>
      <c r="W4" s="1142"/>
      <c r="X4" s="1142"/>
      <c r="Y4" s="1142"/>
      <c r="Z4" s="1142"/>
      <c r="AA4" s="1142"/>
      <c r="AB4" s="1142"/>
      <c r="AC4" s="1142"/>
      <c r="AD4" s="1142"/>
      <c r="AE4" s="1142"/>
    </row>
    <row r="5" spans="1:31" s="1139" customFormat="1" ht="17.25" customHeight="1">
      <c r="A5" s="1157" t="s">
        <v>3906</v>
      </c>
      <c r="B5" s="1142"/>
      <c r="C5" s="1142"/>
      <c r="D5" s="1142"/>
      <c r="E5" s="1142"/>
      <c r="F5" s="1142"/>
      <c r="G5" s="1142"/>
      <c r="H5" s="1142"/>
      <c r="I5" s="1142"/>
      <c r="J5" s="1142"/>
      <c r="K5" s="1142"/>
      <c r="L5" s="1142"/>
      <c r="M5" s="1142"/>
      <c r="N5" s="1142"/>
      <c r="O5" s="1142"/>
      <c r="P5" s="1142"/>
      <c r="Q5" s="1142"/>
      <c r="R5" s="1142"/>
      <c r="S5" s="1142"/>
      <c r="T5" s="1142"/>
      <c r="U5" s="1142"/>
      <c r="V5" s="1142"/>
      <c r="W5" s="1142"/>
      <c r="X5" s="1142"/>
      <c r="Y5" s="1142"/>
      <c r="Z5" s="1142"/>
      <c r="AA5" s="1142"/>
      <c r="AB5" s="1142"/>
      <c r="AC5" s="1142"/>
      <c r="AD5" s="1142"/>
      <c r="AE5" s="1142"/>
    </row>
    <row r="6" spans="1:31" s="1139" customFormat="1" ht="17.25" customHeight="1">
      <c r="A6" s="1142"/>
      <c r="B6" s="1157" t="s">
        <v>4036</v>
      </c>
      <c r="C6" s="1142"/>
      <c r="D6" s="1142"/>
      <c r="E6" s="1142"/>
      <c r="F6" s="1142"/>
      <c r="G6" s="1142"/>
      <c r="H6" s="1158"/>
      <c r="I6" s="1142"/>
      <c r="J6" s="2379" t="str">
        <f>cst_wskakunin_owner2__space_KANA</f>
        <v/>
      </c>
      <c r="K6" s="2379"/>
      <c r="L6" s="2379"/>
      <c r="M6" s="2379"/>
      <c r="N6" s="2379"/>
      <c r="O6" s="2379"/>
      <c r="P6" s="2379"/>
      <c r="Q6" s="2379"/>
      <c r="R6" s="2379"/>
      <c r="S6" s="2379"/>
      <c r="T6" s="2379"/>
      <c r="U6" s="2379"/>
      <c r="V6" s="2379"/>
      <c r="W6" s="2379"/>
      <c r="X6" s="2379"/>
      <c r="Y6" s="2379"/>
      <c r="Z6" s="2379"/>
      <c r="AA6" s="2379"/>
      <c r="AB6" s="2379"/>
      <c r="AC6" s="2379"/>
      <c r="AD6" s="2379"/>
      <c r="AE6" s="2379"/>
    </row>
    <row r="7" spans="1:31" s="1139" customFormat="1" ht="17.25" customHeight="1">
      <c r="A7" s="1142"/>
      <c r="B7" s="1157" t="s">
        <v>4037</v>
      </c>
      <c r="C7" s="1142"/>
      <c r="D7" s="1142"/>
      <c r="E7" s="1142"/>
      <c r="F7" s="1142"/>
      <c r="G7" s="1142"/>
      <c r="H7" s="1142"/>
      <c r="I7" s="1142"/>
      <c r="J7" s="2379" t="str">
        <f>cst_wskakunin_owner2__space</f>
        <v/>
      </c>
      <c r="K7" s="2379"/>
      <c r="L7" s="2379"/>
      <c r="M7" s="2379"/>
      <c r="N7" s="2379"/>
      <c r="O7" s="2379"/>
      <c r="P7" s="2379"/>
      <c r="Q7" s="2379"/>
      <c r="R7" s="2379"/>
      <c r="S7" s="2379"/>
      <c r="T7" s="2379"/>
      <c r="U7" s="2379"/>
      <c r="V7" s="2379"/>
      <c r="W7" s="2379"/>
      <c r="X7" s="2379"/>
      <c r="Y7" s="2379"/>
      <c r="Z7" s="2379"/>
      <c r="AA7" s="2379"/>
      <c r="AB7" s="2379"/>
      <c r="AC7" s="2379"/>
      <c r="AD7" s="2379"/>
      <c r="AE7" s="2379"/>
    </row>
    <row r="8" spans="1:31" s="1139" customFormat="1" ht="17.25" customHeight="1">
      <c r="A8" s="1142"/>
      <c r="B8" s="1157" t="s">
        <v>4038</v>
      </c>
      <c r="C8" s="1142"/>
      <c r="D8" s="1142"/>
      <c r="E8" s="1142"/>
      <c r="F8" s="1142"/>
      <c r="G8" s="1142"/>
      <c r="H8" s="1142"/>
      <c r="I8" s="1142" t="s">
        <v>2595</v>
      </c>
      <c r="J8" s="2379" t="str">
        <f>cst_wskakunin_owner2_ZIP</f>
        <v/>
      </c>
      <c r="K8" s="2379"/>
      <c r="L8" s="2379"/>
      <c r="M8" s="2379"/>
      <c r="N8" s="2379"/>
      <c r="O8" s="2379"/>
      <c r="P8" s="2379"/>
    </row>
    <row r="9" spans="1:31" s="1139" customFormat="1" ht="17.25" customHeight="1">
      <c r="A9" s="1142"/>
      <c r="B9" s="1157" t="s">
        <v>4039</v>
      </c>
      <c r="C9" s="1142"/>
      <c r="D9" s="1142"/>
      <c r="E9" s="1142"/>
      <c r="F9" s="1142"/>
      <c r="G9" s="1142"/>
      <c r="H9" s="1142"/>
      <c r="I9" s="1142"/>
      <c r="J9" s="2379" t="str">
        <f>cst_wskakunin_owner2__address</f>
        <v/>
      </c>
      <c r="K9" s="2379"/>
      <c r="L9" s="2379"/>
      <c r="M9" s="2379"/>
      <c r="N9" s="2379"/>
      <c r="O9" s="2379"/>
      <c r="P9" s="2379"/>
      <c r="Q9" s="2379"/>
      <c r="R9" s="2379"/>
      <c r="S9" s="2379"/>
      <c r="T9" s="2379"/>
      <c r="U9" s="2379"/>
      <c r="V9" s="2379"/>
      <c r="W9" s="2379"/>
      <c r="X9" s="2379"/>
      <c r="Y9" s="2379"/>
      <c r="Z9" s="2379"/>
      <c r="AA9" s="2379"/>
      <c r="AB9" s="2379"/>
      <c r="AC9" s="2379"/>
      <c r="AD9" s="2379"/>
      <c r="AE9" s="2379"/>
    </row>
    <row r="10" spans="1:31" s="1139" customFormat="1" ht="17.25" customHeight="1">
      <c r="A10" s="1142"/>
      <c r="B10" s="1157" t="s">
        <v>4040</v>
      </c>
      <c r="C10" s="1142"/>
      <c r="D10" s="1142"/>
      <c r="E10" s="1142"/>
      <c r="F10" s="1142"/>
      <c r="G10" s="1142"/>
      <c r="H10" s="1142"/>
      <c r="I10" s="1142"/>
      <c r="J10" s="2379" t="str">
        <f>cst_wskakunin_owner2_TEL</f>
        <v/>
      </c>
      <c r="K10" s="2379"/>
      <c r="L10" s="2379"/>
      <c r="M10" s="2379"/>
      <c r="N10" s="2379"/>
      <c r="O10" s="2379"/>
      <c r="P10" s="2379"/>
      <c r="Q10" s="2379"/>
      <c r="R10" s="2379"/>
      <c r="S10" s="2379"/>
    </row>
    <row r="11" spans="1:31" s="1139" customFormat="1" ht="4.5" customHeight="1">
      <c r="A11" s="1140"/>
      <c r="B11" s="1140"/>
      <c r="C11" s="1140"/>
      <c r="D11" s="1140"/>
      <c r="E11" s="1140"/>
      <c r="F11" s="1140"/>
      <c r="G11" s="1140"/>
      <c r="H11" s="1140"/>
      <c r="I11" s="1140"/>
      <c r="J11" s="1159"/>
      <c r="K11" s="1159"/>
      <c r="L11" s="1159"/>
      <c r="M11" s="1159"/>
      <c r="N11" s="1159"/>
      <c r="O11" s="1159"/>
      <c r="P11" s="1159"/>
      <c r="Q11" s="1159"/>
      <c r="R11" s="1159"/>
      <c r="S11" s="1159"/>
      <c r="T11" s="1145"/>
      <c r="U11" s="1145"/>
      <c r="V11" s="1145"/>
      <c r="W11" s="1145"/>
      <c r="X11" s="1145"/>
      <c r="Y11" s="1145"/>
      <c r="Z11" s="1145"/>
      <c r="AA11" s="1145"/>
      <c r="AB11" s="1145"/>
      <c r="AC11" s="1145"/>
      <c r="AD11" s="1145"/>
      <c r="AE11" s="1145"/>
    </row>
    <row r="12" spans="1:31" s="1139" customFormat="1" ht="4.5" customHeight="1"/>
    <row r="13" spans="1:31" s="1139" customFormat="1" ht="17.25" customHeight="1">
      <c r="A13" s="1142"/>
      <c r="B13" s="1157" t="s">
        <v>4036</v>
      </c>
      <c r="C13" s="1142"/>
      <c r="D13" s="1142"/>
      <c r="E13" s="1142"/>
      <c r="F13" s="1142"/>
      <c r="G13" s="1142"/>
      <c r="H13" s="1142"/>
      <c r="I13" s="1142"/>
      <c r="J13" s="2379" t="str">
        <f>cst_wskakunin_owner3__space_KANA</f>
        <v/>
      </c>
      <c r="K13" s="2379"/>
      <c r="L13" s="2379"/>
      <c r="M13" s="2379"/>
      <c r="N13" s="2379"/>
      <c r="O13" s="2379"/>
      <c r="P13" s="2379"/>
      <c r="Q13" s="2379"/>
      <c r="R13" s="2379"/>
      <c r="S13" s="2379"/>
      <c r="T13" s="2379"/>
      <c r="U13" s="2379"/>
      <c r="V13" s="2379"/>
      <c r="W13" s="2379"/>
      <c r="X13" s="2379"/>
      <c r="Y13" s="2379"/>
      <c r="Z13" s="2379"/>
      <c r="AA13" s="2379"/>
      <c r="AB13" s="2379"/>
      <c r="AC13" s="2379"/>
      <c r="AD13" s="2379"/>
      <c r="AE13" s="2379"/>
    </row>
    <row r="14" spans="1:31" s="1139" customFormat="1" ht="17.25" customHeight="1">
      <c r="A14" s="1142"/>
      <c r="B14" s="1157" t="s">
        <v>4037</v>
      </c>
      <c r="C14" s="1142"/>
      <c r="D14" s="1142"/>
      <c r="E14" s="1142"/>
      <c r="F14" s="1142"/>
      <c r="G14" s="1142"/>
      <c r="H14" s="1142"/>
      <c r="I14" s="1142"/>
      <c r="J14" s="2379" t="str">
        <f>cst_wskakunin_owner3__space</f>
        <v/>
      </c>
      <c r="K14" s="2379"/>
      <c r="L14" s="2379"/>
      <c r="M14" s="2379"/>
      <c r="N14" s="2379"/>
      <c r="O14" s="2379"/>
      <c r="P14" s="2379"/>
      <c r="Q14" s="2379"/>
      <c r="R14" s="2379"/>
      <c r="S14" s="2379"/>
      <c r="T14" s="2379"/>
      <c r="U14" s="2379"/>
      <c r="V14" s="2379"/>
      <c r="W14" s="2379"/>
      <c r="X14" s="2379"/>
      <c r="Y14" s="2379"/>
      <c r="Z14" s="2379"/>
      <c r="AA14" s="2379"/>
      <c r="AB14" s="2379"/>
      <c r="AC14" s="2379"/>
      <c r="AD14" s="2379"/>
      <c r="AE14" s="2379"/>
    </row>
    <row r="15" spans="1:31" s="1139" customFormat="1" ht="17.25" customHeight="1">
      <c r="A15" s="1142"/>
      <c r="B15" s="1157" t="s">
        <v>4038</v>
      </c>
      <c r="C15" s="1142"/>
      <c r="D15" s="1142"/>
      <c r="E15" s="1142"/>
      <c r="F15" s="1142"/>
      <c r="G15" s="1142"/>
      <c r="H15" s="1142"/>
      <c r="I15" s="1142" t="s">
        <v>2595</v>
      </c>
      <c r="J15" s="2379" t="str">
        <f>cst_wskakunin_owner3_ZIP</f>
        <v/>
      </c>
      <c r="K15" s="2379"/>
      <c r="L15" s="2379"/>
      <c r="M15" s="2379"/>
      <c r="N15" s="2379"/>
      <c r="O15" s="2379"/>
      <c r="P15" s="2379"/>
    </row>
    <row r="16" spans="1:31" s="1139" customFormat="1" ht="17.25" customHeight="1">
      <c r="A16" s="1142"/>
      <c r="B16" s="1157" t="s">
        <v>4039</v>
      </c>
      <c r="C16" s="1142"/>
      <c r="D16" s="1142"/>
      <c r="E16" s="1142"/>
      <c r="F16" s="1142"/>
      <c r="G16" s="1142"/>
      <c r="H16" s="1142"/>
      <c r="I16" s="1142"/>
      <c r="J16" s="2379" t="str">
        <f>cst_wskakunin_owner3__address</f>
        <v/>
      </c>
      <c r="K16" s="2379"/>
      <c r="L16" s="2379"/>
      <c r="M16" s="2379"/>
      <c r="N16" s="2379"/>
      <c r="O16" s="2379"/>
      <c r="P16" s="2379"/>
      <c r="Q16" s="2379"/>
      <c r="R16" s="2379"/>
      <c r="S16" s="2379"/>
      <c r="T16" s="2379"/>
      <c r="U16" s="2379"/>
      <c r="V16" s="2379"/>
      <c r="W16" s="2379"/>
      <c r="X16" s="2379"/>
      <c r="Y16" s="2379"/>
      <c r="Z16" s="2379"/>
      <c r="AA16" s="2379"/>
      <c r="AB16" s="2379"/>
      <c r="AC16" s="2379"/>
      <c r="AD16" s="2379"/>
      <c r="AE16" s="2379"/>
    </row>
    <row r="17" spans="1:31" s="1139" customFormat="1" ht="17.25" customHeight="1">
      <c r="A17" s="1142"/>
      <c r="B17" s="1157" t="s">
        <v>4040</v>
      </c>
      <c r="C17" s="1142"/>
      <c r="D17" s="1142"/>
      <c r="E17" s="1142"/>
      <c r="F17" s="1142"/>
      <c r="G17" s="1142"/>
      <c r="H17" s="1142"/>
      <c r="I17" s="1142"/>
      <c r="J17" s="2379" t="str">
        <f>cst_wskakunin_owner3_TEL</f>
        <v/>
      </c>
      <c r="K17" s="2379"/>
      <c r="L17" s="2379"/>
      <c r="M17" s="2379"/>
      <c r="N17" s="2379"/>
      <c r="O17" s="2379"/>
      <c r="P17" s="2379"/>
      <c r="Q17" s="2379"/>
      <c r="R17" s="2379"/>
      <c r="S17" s="2379"/>
    </row>
    <row r="18" spans="1:31" s="1139" customFormat="1" ht="4.5" customHeight="1">
      <c r="A18" s="1140"/>
      <c r="B18" s="1140"/>
      <c r="C18" s="1140"/>
      <c r="D18" s="1140"/>
      <c r="E18" s="1140"/>
      <c r="F18" s="1140"/>
      <c r="G18" s="1140"/>
      <c r="H18" s="1140"/>
      <c r="I18" s="1140"/>
      <c r="J18" s="1159"/>
      <c r="K18" s="1159"/>
      <c r="L18" s="1159"/>
      <c r="M18" s="1159"/>
      <c r="N18" s="1159"/>
      <c r="O18" s="1159"/>
      <c r="P18" s="1159"/>
      <c r="Q18" s="1159"/>
      <c r="R18" s="1159"/>
      <c r="S18" s="1159"/>
      <c r="T18" s="1145"/>
      <c r="U18" s="1145"/>
      <c r="V18" s="1145"/>
      <c r="W18" s="1145"/>
      <c r="X18" s="1145"/>
      <c r="Y18" s="1145"/>
      <c r="Z18" s="1145"/>
      <c r="AA18" s="1145"/>
      <c r="AB18" s="1145"/>
      <c r="AC18" s="1145"/>
      <c r="AD18" s="1145"/>
      <c r="AE18" s="1145"/>
    </row>
    <row r="19" spans="1:31" s="1139" customFormat="1" ht="17.25" customHeight="1"/>
    <row r="20" spans="1:31" s="1139" customFormat="1" ht="17.25" customHeight="1">
      <c r="B20" s="1157"/>
      <c r="D20" s="1157"/>
      <c r="E20" s="1101"/>
      <c r="F20" s="1157"/>
      <c r="H20" s="1157"/>
    </row>
    <row r="21" spans="1:31" s="1139" customFormat="1" ht="17.25" customHeight="1">
      <c r="B21" s="1157"/>
      <c r="D21" s="1157"/>
      <c r="E21" s="1157"/>
      <c r="F21" s="1157"/>
      <c r="H21" s="1157"/>
    </row>
    <row r="22" spans="1:31" s="1139" customFormat="1" ht="17.25" customHeight="1">
      <c r="B22" s="1157"/>
      <c r="D22" s="1157"/>
      <c r="E22" s="1157"/>
      <c r="F22" s="1157"/>
      <c r="H22" s="1157"/>
    </row>
    <row r="23" spans="1:31" s="1139" customFormat="1" ht="17.25" customHeight="1">
      <c r="B23" s="1157"/>
      <c r="D23" s="1157"/>
      <c r="E23" s="1157"/>
      <c r="F23" s="1157"/>
      <c r="H23" s="1157"/>
    </row>
    <row r="24" spans="1:31" s="1139" customFormat="1" ht="17.25" customHeight="1">
      <c r="B24" s="1157"/>
      <c r="D24" s="1157"/>
      <c r="E24" s="1157"/>
      <c r="F24" s="1157"/>
      <c r="H24" s="1157"/>
    </row>
    <row r="25" spans="1:31" s="1139" customFormat="1" ht="17.25" customHeight="1"/>
    <row r="26" spans="1:31" s="1139" customFormat="1" ht="17.25" customHeight="1"/>
    <row r="27" spans="1:31" s="1139" customFormat="1" ht="17.25" customHeight="1"/>
    <row r="28" spans="1:31" s="1139" customFormat="1" ht="17.25" customHeight="1"/>
    <row r="29" spans="1:31" s="1139" customFormat="1" ht="17.25" customHeight="1"/>
    <row r="30" spans="1:31" s="1139" customFormat="1" ht="17.25" customHeight="1"/>
    <row r="31" spans="1:31" s="1139" customFormat="1" ht="17.25" customHeight="1"/>
    <row r="32" spans="1:31" s="1139" customFormat="1" ht="17.25" customHeight="1"/>
    <row r="33" s="1139" customFormat="1" ht="17.25" customHeight="1"/>
    <row r="34" s="1139" customFormat="1" ht="17.25" customHeight="1"/>
    <row r="35" s="1139" customFormat="1" ht="17.25" customHeight="1"/>
    <row r="36" s="1139" customFormat="1" ht="17.25" customHeight="1"/>
    <row r="37" s="1139" customFormat="1" ht="17.25" customHeight="1"/>
    <row r="38" s="1139" customFormat="1" ht="17.25" customHeight="1"/>
    <row r="39" s="1139" customFormat="1" ht="17.25" customHeight="1"/>
    <row r="40" s="1139" customFormat="1" ht="17.25" customHeight="1"/>
    <row r="41" s="1139" customFormat="1" ht="17.25" customHeight="1"/>
    <row r="42" s="1139" customFormat="1" ht="17.25" customHeight="1"/>
    <row r="43" s="1139" customFormat="1" ht="17.25" customHeight="1"/>
    <row r="44" s="1139" customFormat="1" ht="17.25" customHeight="1"/>
    <row r="45" s="1139" customFormat="1" ht="17.25" customHeight="1"/>
    <row r="46" s="1139" customFormat="1" ht="17.25" customHeight="1"/>
    <row r="47" s="1139" customFormat="1" ht="17.25" customHeight="1"/>
    <row r="48" s="1139" customFormat="1" ht="17.25" customHeight="1"/>
    <row r="49" s="1139" customFormat="1" ht="17.25" customHeight="1"/>
    <row r="50" s="1139" customFormat="1" ht="17.25" customHeight="1"/>
    <row r="51" s="1139" customFormat="1" ht="17.25" customHeight="1"/>
    <row r="52" s="1139" customFormat="1" ht="17.25" customHeight="1"/>
    <row r="53" s="1139" customFormat="1" ht="17.25" customHeight="1"/>
    <row r="54" s="1139" customFormat="1" ht="17.25" customHeight="1"/>
    <row r="55" s="1139" customFormat="1" ht="17.25" customHeight="1"/>
    <row r="56" s="1139" customFormat="1"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sheetData>
  <mergeCells count="11">
    <mergeCell ref="J13:AE13"/>
    <mergeCell ref="J14:AE14"/>
    <mergeCell ref="J15:P15"/>
    <mergeCell ref="J16:AE16"/>
    <mergeCell ref="J17:S17"/>
    <mergeCell ref="J10:S10"/>
    <mergeCell ref="A1:AE1"/>
    <mergeCell ref="J6:AE6"/>
    <mergeCell ref="J7:AE7"/>
    <mergeCell ref="J8:P8"/>
    <mergeCell ref="J9:AE9"/>
  </mergeCells>
  <phoneticPr fontId="129"/>
  <printOptions horizontalCentered="1"/>
  <pageMargins left="0.70866141732283472" right="0.70866141732283472" top="0.74803149606299213" bottom="0.51181102362204722" header="0.31496062992125984" footer="0.31496062992125984"/>
  <pageSetup paperSize="9" orientation="portrait" blackAndWhite="1"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Y43"/>
  <sheetViews>
    <sheetView workbookViewId="0"/>
  </sheetViews>
  <sheetFormatPr defaultColWidth="9" defaultRowHeight="13.5"/>
  <cols>
    <col min="1" max="1" width="3.125" style="288" customWidth="1"/>
    <col min="2" max="7" width="4.125" style="288" customWidth="1"/>
    <col min="8" max="8" width="4.625" style="288" customWidth="1"/>
    <col min="9" max="9" width="3.125" style="288" customWidth="1"/>
    <col min="10" max="18" width="4.125" style="288" customWidth="1"/>
    <col min="19" max="19" width="3.625" style="288" customWidth="1"/>
    <col min="20" max="20" width="3" style="288" customWidth="1"/>
    <col min="21" max="21" width="3.625" style="288" customWidth="1"/>
    <col min="22" max="22" width="2.625" style="288" customWidth="1"/>
    <col min="23" max="23" width="3.625" style="288" customWidth="1"/>
    <col min="24" max="25" width="2.625" style="288" customWidth="1"/>
    <col min="26" max="26" width="9" style="288" customWidth="1"/>
    <col min="27" max="16384" width="9" style="288"/>
  </cols>
  <sheetData>
    <row r="1" spans="1:25" s="274" customFormat="1" ht="18.75" customHeight="1">
      <c r="A1" s="2332" t="s">
        <v>4043</v>
      </c>
      <c r="B1" s="2333"/>
      <c r="C1" s="2333"/>
      <c r="D1" s="2333"/>
      <c r="E1" s="2333"/>
      <c r="F1" s="2333"/>
      <c r="G1" s="2333"/>
      <c r="H1" s="2333"/>
      <c r="I1" s="2333"/>
      <c r="J1" s="2333"/>
      <c r="K1" s="2333"/>
      <c r="L1" s="2333"/>
      <c r="M1" s="2333"/>
      <c r="N1" s="2333"/>
      <c r="O1" s="2333"/>
      <c r="P1" s="2333"/>
      <c r="Q1" s="2333"/>
      <c r="R1" s="2333"/>
      <c r="S1" s="2333"/>
      <c r="T1" s="2333"/>
      <c r="U1" s="2333"/>
      <c r="V1" s="2333"/>
      <c r="W1" s="2333"/>
      <c r="X1" s="2333"/>
      <c r="Y1" s="2333"/>
    </row>
    <row r="2" spans="1:25" s="274" customFormat="1" ht="18" customHeight="1"/>
    <row r="3" spans="1:25" s="274" customFormat="1" ht="18.75" customHeight="1">
      <c r="A3" s="2325" t="s">
        <v>15</v>
      </c>
      <c r="B3" s="2325"/>
      <c r="C3" s="2325"/>
      <c r="D3" s="2325"/>
      <c r="E3" s="2325"/>
      <c r="F3" s="2325"/>
      <c r="G3" s="2325"/>
      <c r="H3" s="2325"/>
      <c r="I3" s="2325"/>
      <c r="J3" s="2325"/>
      <c r="K3" s="2325"/>
      <c r="L3" s="2325"/>
      <c r="M3" s="2325"/>
      <c r="N3" s="2325"/>
      <c r="O3" s="2325"/>
      <c r="P3" s="2325"/>
      <c r="Q3" s="2325"/>
      <c r="R3" s="2325"/>
      <c r="S3" s="2325"/>
      <c r="T3" s="2325"/>
      <c r="U3" s="2325"/>
      <c r="V3" s="2325"/>
      <c r="W3" s="2325"/>
      <c r="X3" s="2325"/>
      <c r="Y3" s="2325"/>
    </row>
    <row r="4" spans="1:25" s="274" customFormat="1" ht="18.75" customHeight="1">
      <c r="A4" s="282"/>
      <c r="B4" s="282"/>
      <c r="C4" s="282"/>
      <c r="D4" s="282"/>
      <c r="E4" s="282"/>
      <c r="F4" s="282"/>
      <c r="G4" s="282"/>
      <c r="H4" s="282"/>
      <c r="I4" s="282"/>
      <c r="J4" s="282"/>
      <c r="K4" s="282"/>
      <c r="L4" s="282"/>
      <c r="M4" s="282"/>
      <c r="N4" s="282"/>
      <c r="O4" s="282"/>
      <c r="P4" s="282"/>
      <c r="Q4" s="282"/>
      <c r="R4" s="282"/>
      <c r="S4" s="282"/>
      <c r="T4" s="282"/>
      <c r="U4" s="282"/>
      <c r="V4" s="282"/>
      <c r="W4" s="282"/>
      <c r="X4" s="282"/>
      <c r="Y4" s="282"/>
    </row>
    <row r="5" spans="1:25" s="274" customFormat="1" ht="35.25" customHeight="1">
      <c r="A5" s="5481" t="s">
        <v>4044</v>
      </c>
      <c r="B5" s="5481"/>
      <c r="C5" s="5481"/>
      <c r="D5" s="5481"/>
      <c r="E5" s="5481"/>
      <c r="F5" s="5481"/>
      <c r="G5" s="5481"/>
      <c r="H5" s="5481"/>
      <c r="I5" s="5481"/>
      <c r="J5" s="5481"/>
      <c r="K5" s="5481"/>
      <c r="L5" s="5481"/>
      <c r="M5" s="5481"/>
      <c r="N5" s="5481"/>
      <c r="O5" s="5481"/>
      <c r="P5" s="5481"/>
      <c r="Q5" s="5481"/>
      <c r="R5" s="5481"/>
      <c r="S5" s="5481"/>
      <c r="T5" s="5481"/>
      <c r="U5" s="5481"/>
      <c r="V5" s="5481"/>
      <c r="W5" s="5481"/>
      <c r="X5" s="5481"/>
      <c r="Y5" s="5481"/>
    </row>
    <row r="6" spans="1:25" s="274" customFormat="1" ht="18" customHeight="1"/>
    <row r="7" spans="1:25" s="274" customFormat="1" ht="18.75" customHeight="1">
      <c r="R7" s="2710"/>
      <c r="S7" s="2710"/>
      <c r="T7" s="282" t="s">
        <v>477</v>
      </c>
      <c r="U7" s="1160"/>
      <c r="V7" s="282" t="s">
        <v>5</v>
      </c>
      <c r="W7" s="1160"/>
      <c r="X7" s="282" t="s">
        <v>478</v>
      </c>
    </row>
    <row r="8" spans="1:25" s="274" customFormat="1" ht="18.75" customHeight="1"/>
    <row r="9" spans="1:25" s="274" customFormat="1" ht="18.75" customHeight="1">
      <c r="A9" s="274" t="s">
        <v>4045</v>
      </c>
    </row>
    <row r="10" spans="1:25" s="274" customFormat="1" ht="18.75" customHeight="1"/>
    <row r="11" spans="1:25" s="274" customFormat="1" ht="18.75" customHeight="1">
      <c r="J11" s="289" t="s">
        <v>4046</v>
      </c>
      <c r="K11" s="289"/>
      <c r="L11" s="289"/>
      <c r="M11" s="289"/>
      <c r="N11" s="289"/>
      <c r="O11" s="2791" t="str">
        <f>cst_wskakunin_owner1__address</f>
        <v>埼玉県埼玉県さいたま市浦和区岸町７－１２－３</v>
      </c>
      <c r="P11" s="2791"/>
      <c r="Q11" s="2791"/>
      <c r="R11" s="2791"/>
      <c r="S11" s="2791"/>
      <c r="T11" s="2791"/>
      <c r="U11" s="2791"/>
      <c r="V11" s="2791"/>
      <c r="W11" s="2791"/>
      <c r="X11" s="2791"/>
    </row>
    <row r="12" spans="1:25" s="274" customFormat="1" ht="18.75" customHeight="1">
      <c r="J12" s="289" t="s">
        <v>3516</v>
      </c>
      <c r="K12" s="289"/>
      <c r="L12" s="289"/>
      <c r="M12" s="289"/>
      <c r="N12" s="289"/>
      <c r="O12" s="2791"/>
      <c r="P12" s="2791"/>
      <c r="Q12" s="2791"/>
      <c r="R12" s="2791"/>
      <c r="S12" s="2791"/>
      <c r="T12" s="2791"/>
      <c r="U12" s="2791"/>
      <c r="V12" s="2791"/>
      <c r="W12" s="2791"/>
      <c r="X12" s="2791"/>
    </row>
    <row r="13" spans="1:25" s="274" customFormat="1" ht="18.75" customHeight="1">
      <c r="J13" s="289" t="s">
        <v>4047</v>
      </c>
      <c r="K13" s="289"/>
      <c r="L13" s="289"/>
      <c r="M13" s="289"/>
      <c r="N13" s="289"/>
      <c r="O13" s="2791" t="str">
        <f>cst_wskakunin_owner1__space3</f>
        <v>テスト建て主
代表取締役社長　テストさん</v>
      </c>
      <c r="P13" s="2791"/>
      <c r="Q13" s="2791"/>
      <c r="R13" s="2791"/>
      <c r="S13" s="2791"/>
      <c r="T13" s="2791"/>
      <c r="U13" s="2791"/>
      <c r="V13" s="2791"/>
      <c r="W13" s="2791"/>
      <c r="X13" s="2791"/>
    </row>
    <row r="14" spans="1:25" s="274" customFormat="1" ht="18.75" customHeight="1">
      <c r="J14" s="289" t="s">
        <v>3026</v>
      </c>
      <c r="K14" s="289"/>
      <c r="L14" s="289"/>
      <c r="M14" s="289"/>
      <c r="N14" s="1230"/>
      <c r="O14" s="2791"/>
      <c r="P14" s="2791"/>
      <c r="Q14" s="2791"/>
      <c r="R14" s="2791"/>
      <c r="S14" s="2791"/>
      <c r="T14" s="2791"/>
      <c r="U14" s="2791"/>
      <c r="V14" s="2791"/>
      <c r="W14" s="2791"/>
      <c r="X14" s="2791"/>
    </row>
    <row r="15" spans="1:25" s="274" customFormat="1" ht="18.75" customHeight="1">
      <c r="J15" s="289"/>
      <c r="K15" s="289"/>
      <c r="L15" s="289"/>
      <c r="M15" s="289"/>
      <c r="N15" s="1230"/>
      <c r="O15" s="1230"/>
      <c r="P15" s="1230"/>
      <c r="Q15" s="1230"/>
      <c r="R15" s="1230"/>
      <c r="S15" s="1230"/>
      <c r="T15" s="1230"/>
      <c r="U15" s="1230"/>
      <c r="V15" s="1230"/>
      <c r="W15" s="1230"/>
      <c r="X15" s="1230"/>
    </row>
    <row r="16" spans="1:25" s="274" customFormat="1" ht="18.75" customHeight="1">
      <c r="J16" s="289" t="s">
        <v>4048</v>
      </c>
      <c r="K16" s="289"/>
      <c r="L16" s="289"/>
      <c r="M16" s="289"/>
      <c r="N16" s="1230"/>
      <c r="O16" s="5532" t="str">
        <f>cst_wskakunin_sekkei1_JIMU_NAME&amp;IF(cst_wskakunin_sekkei1_NAME="",""," "&amp;CHAR(10)&amp;cst_wskakunin_sekkei1_NAME)</f>
        <v/>
      </c>
      <c r="P16" s="5532"/>
      <c r="Q16" s="5532"/>
      <c r="R16" s="5532"/>
      <c r="S16" s="5532"/>
      <c r="T16" s="5532"/>
      <c r="U16" s="5532"/>
      <c r="V16" s="5532"/>
      <c r="W16" s="5532"/>
      <c r="X16" s="5532"/>
    </row>
    <row r="17" spans="1:25" s="274" customFormat="1" ht="18.75" customHeight="1">
      <c r="J17" s="289"/>
      <c r="K17" s="289"/>
      <c r="L17" s="289"/>
      <c r="M17" s="289"/>
      <c r="N17" s="1230"/>
      <c r="O17" s="5532"/>
      <c r="P17" s="5532"/>
      <c r="Q17" s="5532"/>
      <c r="R17" s="5532"/>
      <c r="S17" s="5532"/>
      <c r="T17" s="5532"/>
      <c r="U17" s="5532"/>
      <c r="V17" s="5532"/>
      <c r="W17" s="5532"/>
      <c r="X17" s="5532"/>
    </row>
    <row r="18" spans="1:25" s="274" customFormat="1" ht="18.75" customHeight="1">
      <c r="N18" s="1033"/>
      <c r="O18" s="1033"/>
      <c r="P18" s="1033"/>
      <c r="Q18" s="1033"/>
      <c r="R18" s="1033"/>
      <c r="S18" s="1033"/>
      <c r="T18" s="1033"/>
      <c r="U18" s="1033"/>
      <c r="V18" s="1033"/>
      <c r="W18" s="1033"/>
      <c r="X18" s="1033"/>
    </row>
    <row r="19" spans="1:25" s="274" customFormat="1" ht="18.75" customHeight="1">
      <c r="A19" s="274" t="s">
        <v>4049</v>
      </c>
    </row>
    <row r="20" spans="1:25" s="274" customFormat="1" ht="18.75" customHeight="1">
      <c r="A20" s="274" t="s">
        <v>4050</v>
      </c>
    </row>
    <row r="21" spans="1:25" s="274" customFormat="1" ht="18.75" customHeight="1">
      <c r="A21" s="274" t="s">
        <v>4051</v>
      </c>
    </row>
    <row r="22" spans="1:25" s="274" customFormat="1" ht="18.75" customHeight="1"/>
    <row r="23" spans="1:25" s="274" customFormat="1" ht="18.75" customHeight="1"/>
    <row r="24" spans="1:25" s="274" customFormat="1" ht="18.75" customHeight="1"/>
    <row r="25" spans="1:25" s="274" customFormat="1" ht="18.75" customHeight="1"/>
    <row r="26" spans="1:25" s="274" customFormat="1" ht="18.75" customHeight="1">
      <c r="A26" s="274" t="s">
        <v>3902</v>
      </c>
    </row>
    <row r="27" spans="1:25" s="274" customFormat="1" ht="18.75" customHeight="1">
      <c r="A27" s="295" t="s">
        <v>4052</v>
      </c>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9"/>
    </row>
    <row r="28" spans="1:25" s="274" customFormat="1" ht="18.75" customHeight="1">
      <c r="A28" s="297"/>
      <c r="B28" s="274" t="s">
        <v>4053</v>
      </c>
      <c r="Y28" s="348"/>
    </row>
    <row r="29" spans="1:25" s="274" customFormat="1" ht="18.75" customHeight="1">
      <c r="A29" s="297"/>
      <c r="Y29" s="348"/>
    </row>
    <row r="30" spans="1:25" s="274" customFormat="1" ht="18.75" customHeight="1">
      <c r="A30" s="297"/>
      <c r="Y30" s="348"/>
    </row>
    <row r="31" spans="1:25" s="274" customFormat="1" ht="18.75" customHeight="1">
      <c r="A31" s="297"/>
      <c r="Y31" s="348"/>
    </row>
    <row r="32" spans="1:25" s="274" customFormat="1" ht="18.75" customHeight="1">
      <c r="A32" s="297"/>
      <c r="Y32" s="348"/>
    </row>
    <row r="33" spans="1:25" s="274" customFormat="1" ht="18.75" customHeight="1">
      <c r="A33" s="297"/>
      <c r="Y33" s="348"/>
    </row>
    <row r="34" spans="1:25" s="274" customFormat="1" ht="27" customHeight="1">
      <c r="A34" s="1161" t="s">
        <v>3556</v>
      </c>
      <c r="B34" s="374"/>
      <c r="C34" s="374"/>
      <c r="D34" s="374"/>
      <c r="E34" s="374"/>
      <c r="F34" s="374"/>
      <c r="G34" s="374"/>
      <c r="H34" s="375"/>
      <c r="I34" s="374" t="s">
        <v>4054</v>
      </c>
      <c r="J34" s="374"/>
      <c r="K34" s="374"/>
      <c r="L34" s="374"/>
      <c r="M34" s="374"/>
      <c r="N34" s="374"/>
      <c r="O34" s="374"/>
      <c r="P34" s="375"/>
      <c r="Q34" s="374" t="s">
        <v>4055</v>
      </c>
      <c r="R34" s="374"/>
      <c r="S34" s="374"/>
      <c r="T34" s="374"/>
      <c r="U34" s="374"/>
      <c r="V34" s="374"/>
      <c r="W34" s="374"/>
      <c r="X34" s="374"/>
      <c r="Y34" s="375"/>
    </row>
    <row r="35" spans="1:25" s="274" customFormat="1" ht="27" customHeight="1">
      <c r="A35" s="297"/>
      <c r="H35" s="348"/>
      <c r="P35" s="348"/>
      <c r="Q35" s="5528"/>
      <c r="R35" s="5530"/>
      <c r="S35" s="5530"/>
      <c r="T35" s="5530" t="s">
        <v>477</v>
      </c>
      <c r="U35" s="5530"/>
      <c r="V35" s="5530" t="s">
        <v>5</v>
      </c>
      <c r="W35" s="5530"/>
      <c r="X35" s="5530" t="s">
        <v>478</v>
      </c>
      <c r="Y35" s="5526"/>
    </row>
    <row r="36" spans="1:25" s="274" customFormat="1" ht="27" customHeight="1">
      <c r="A36" s="297"/>
      <c r="H36" s="348"/>
      <c r="P36" s="348"/>
      <c r="Q36" s="5529"/>
      <c r="R36" s="5531"/>
      <c r="S36" s="5531"/>
      <c r="T36" s="5531"/>
      <c r="U36" s="5531"/>
      <c r="V36" s="5531"/>
      <c r="W36" s="5531"/>
      <c r="X36" s="5531"/>
      <c r="Y36" s="5527"/>
    </row>
    <row r="37" spans="1:25" s="274" customFormat="1" ht="27" customHeight="1">
      <c r="A37" s="297"/>
      <c r="H37" s="348"/>
      <c r="P37" s="348"/>
      <c r="Q37" s="5528" t="s">
        <v>4056</v>
      </c>
      <c r="R37" s="5530"/>
      <c r="S37" s="5530"/>
      <c r="T37" s="5530"/>
      <c r="U37" s="5530"/>
      <c r="V37" s="5530"/>
      <c r="W37" s="5530"/>
      <c r="X37" s="5530" t="s">
        <v>7</v>
      </c>
      <c r="Y37" s="5526"/>
    </row>
    <row r="38" spans="1:25" s="274" customFormat="1" ht="27" customHeight="1">
      <c r="A38" s="297"/>
      <c r="H38" s="348"/>
      <c r="P38" s="348"/>
      <c r="Q38" s="5529"/>
      <c r="R38" s="5531"/>
      <c r="S38" s="5531"/>
      <c r="T38" s="5531"/>
      <c r="U38" s="5531"/>
      <c r="V38" s="5531"/>
      <c r="W38" s="5531"/>
      <c r="X38" s="5531"/>
      <c r="Y38" s="5527"/>
    </row>
    <row r="39" spans="1:25" s="274" customFormat="1" ht="27" customHeight="1">
      <c r="A39" s="1162" t="s">
        <v>4057</v>
      </c>
      <c r="B39" s="1163"/>
      <c r="C39" s="1163"/>
      <c r="D39" s="1163"/>
      <c r="E39" s="1163"/>
      <c r="F39" s="1163"/>
      <c r="G39" s="1163"/>
      <c r="H39" s="1164"/>
      <c r="I39" s="276"/>
      <c r="J39" s="276"/>
      <c r="K39" s="276"/>
      <c r="L39" s="276"/>
      <c r="M39" s="276"/>
      <c r="N39" s="276"/>
      <c r="O39" s="276"/>
      <c r="P39" s="349"/>
      <c r="Q39" s="352" t="s">
        <v>4057</v>
      </c>
      <c r="R39" s="352"/>
      <c r="S39" s="276"/>
      <c r="T39" s="276"/>
      <c r="U39" s="276"/>
      <c r="V39" s="276"/>
      <c r="W39" s="276"/>
      <c r="X39" s="276"/>
      <c r="Y39" s="349"/>
    </row>
    <row r="40" spans="1:25" s="274" customFormat="1" ht="18.75" customHeight="1">
      <c r="A40" s="365"/>
      <c r="B40" s="365"/>
      <c r="C40" s="365"/>
    </row>
    <row r="41" spans="1:25" ht="18.75" customHeight="1">
      <c r="A41" s="365"/>
      <c r="B41" s="365"/>
      <c r="C41" s="365"/>
    </row>
    <row r="42" spans="1:25" ht="18.75" customHeight="1">
      <c r="A42" s="365"/>
      <c r="B42" s="365"/>
      <c r="C42" s="365"/>
    </row>
    <row r="43" spans="1:25" ht="18.75" customHeight="1">
      <c r="A43" s="365"/>
      <c r="B43" s="365"/>
      <c r="C43" s="365"/>
    </row>
  </sheetData>
  <sheetProtection formatCells="0"/>
  <mergeCells count="19">
    <mergeCell ref="O16:X17"/>
    <mergeCell ref="O13:X14"/>
    <mergeCell ref="A1:Y1"/>
    <mergeCell ref="A3:Y3"/>
    <mergeCell ref="A5:Y5"/>
    <mergeCell ref="R7:S7"/>
    <mergeCell ref="O11:X12"/>
    <mergeCell ref="Y35:Y36"/>
    <mergeCell ref="Q37:Q38"/>
    <mergeCell ref="R37:W38"/>
    <mergeCell ref="X37:X38"/>
    <mergeCell ref="Y37:Y38"/>
    <mergeCell ref="Q35:R36"/>
    <mergeCell ref="S35:S36"/>
    <mergeCell ref="T35:T36"/>
    <mergeCell ref="U35:U36"/>
    <mergeCell ref="V35:V36"/>
    <mergeCell ref="W35:W36"/>
    <mergeCell ref="X35:X36"/>
  </mergeCells>
  <phoneticPr fontId="129"/>
  <printOptions horizontalCentered="1"/>
  <pageMargins left="0.78740157480314965" right="0.78740157480314965" top="0.98425196850393704" bottom="0.98425196850393704" header="0.51181102362204722" footer="0.51181102362204722"/>
  <pageSetup paperSize="9" scale="92" fitToHeight="0" orientation="portrait" blackAndWhite="1"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R129"/>
  <sheetViews>
    <sheetView workbookViewId="0"/>
  </sheetViews>
  <sheetFormatPr defaultColWidth="9" defaultRowHeight="12"/>
  <cols>
    <col min="1" max="1" width="2" style="274" customWidth="1"/>
    <col min="2" max="2" width="1.625" style="274" customWidth="1"/>
    <col min="3" max="3" width="4.625" style="274" customWidth="1"/>
    <col min="4" max="4" width="7.625" style="274" customWidth="1"/>
    <col min="5" max="5" width="4.625" style="1028" customWidth="1"/>
    <col min="6" max="6" width="3" style="274" customWidth="1"/>
    <col min="7" max="7" width="1.875" style="274" customWidth="1"/>
    <col min="8" max="8" width="2.375" style="274" customWidth="1"/>
    <col min="9" max="9" width="6.625" style="274" customWidth="1"/>
    <col min="10" max="10" width="2.375" style="274" customWidth="1"/>
    <col min="11" max="11" width="6.625" style="274" customWidth="1"/>
    <col min="12" max="12" width="7.125" style="274" customWidth="1"/>
    <col min="13" max="13" width="2.375" style="274" customWidth="1"/>
    <col min="14" max="14" width="11.625" style="274" customWidth="1"/>
    <col min="15" max="15" width="2.375" style="274" customWidth="1"/>
    <col min="16" max="16" width="10.25" style="274" bestFit="1" customWidth="1"/>
    <col min="17" max="17" width="9.375" style="274" bestFit="1" customWidth="1"/>
    <col min="18" max="18" width="3.25" style="274" bestFit="1" customWidth="1"/>
    <col min="19" max="19" width="9" style="274" customWidth="1"/>
    <col min="20" max="16384" width="9" style="274"/>
  </cols>
  <sheetData>
    <row r="1" spans="1:18" ht="13.5" customHeight="1">
      <c r="A1" s="2325" t="s">
        <v>32</v>
      </c>
      <c r="B1" s="2325"/>
      <c r="C1" s="2325"/>
      <c r="D1" s="2325"/>
      <c r="E1" s="2325"/>
      <c r="F1" s="2325"/>
      <c r="G1" s="2325"/>
      <c r="H1" s="2325"/>
      <c r="I1" s="2325"/>
      <c r="J1" s="2325"/>
      <c r="K1" s="2325"/>
      <c r="L1" s="2325"/>
      <c r="M1" s="2325"/>
      <c r="N1" s="2325"/>
      <c r="O1" s="2325"/>
      <c r="P1" s="2325"/>
      <c r="Q1" s="2325"/>
      <c r="R1" s="2325"/>
    </row>
    <row r="2" spans="1:18" ht="13.5" customHeight="1">
      <c r="A2" s="274" t="s">
        <v>3905</v>
      </c>
    </row>
    <row r="3" spans="1:18" ht="3.75" customHeight="1">
      <c r="A3" s="276"/>
      <c r="B3" s="276"/>
      <c r="C3" s="276"/>
      <c r="D3" s="276"/>
      <c r="E3" s="1007"/>
      <c r="F3" s="276"/>
      <c r="G3" s="276"/>
      <c r="H3" s="276"/>
      <c r="I3" s="276"/>
      <c r="J3" s="276"/>
      <c r="K3" s="276"/>
      <c r="L3" s="276"/>
      <c r="M3" s="276"/>
      <c r="N3" s="276"/>
      <c r="O3" s="276"/>
      <c r="P3" s="276"/>
      <c r="Q3" s="276"/>
      <c r="R3" s="276"/>
    </row>
    <row r="4" spans="1:18" ht="3.75" customHeight="1">
      <c r="A4" s="295"/>
      <c r="B4" s="358"/>
      <c r="C4" s="358"/>
      <c r="D4" s="358"/>
      <c r="E4" s="1146"/>
      <c r="F4" s="358"/>
      <c r="G4" s="358"/>
      <c r="H4" s="358"/>
      <c r="I4" s="358"/>
      <c r="J4" s="358"/>
      <c r="K4" s="358"/>
      <c r="L4" s="358"/>
      <c r="M4" s="358"/>
      <c r="N4" s="358"/>
      <c r="O4" s="358"/>
      <c r="P4" s="358"/>
      <c r="Q4" s="358"/>
      <c r="R4" s="359"/>
    </row>
    <row r="5" spans="1:18" ht="13.5" customHeight="1">
      <c r="A5" s="297" t="s">
        <v>3906</v>
      </c>
      <c r="R5" s="348"/>
    </row>
    <row r="6" spans="1:18" ht="13.5" customHeight="1">
      <c r="A6" s="297"/>
      <c r="C6" s="274" t="s">
        <v>3907</v>
      </c>
      <c r="D6" s="2411" t="s">
        <v>3908</v>
      </c>
      <c r="E6" s="2406"/>
      <c r="F6" s="274" t="s">
        <v>3909</v>
      </c>
      <c r="H6" s="5487" t="str">
        <f>cst_wskakunin_owner1__space_KANA</f>
        <v>テスト建て主　ﾀﾞｲﾋｮｳﾄﾘｼﾏﾘﾔｸｼｬﾁｮｳ　テスト</v>
      </c>
      <c r="I6" s="5487"/>
      <c r="J6" s="5487"/>
      <c r="K6" s="5487"/>
      <c r="L6" s="5487"/>
      <c r="M6" s="5487"/>
      <c r="N6" s="5487"/>
      <c r="O6" s="5487"/>
      <c r="P6" s="5487"/>
      <c r="Q6" s="5487"/>
      <c r="R6" s="348"/>
    </row>
    <row r="7" spans="1:18" ht="13.5" customHeight="1">
      <c r="A7" s="297"/>
      <c r="C7" s="274" t="s">
        <v>3910</v>
      </c>
      <c r="D7" s="2405" t="s">
        <v>4</v>
      </c>
      <c r="E7" s="2406"/>
      <c r="F7" s="274" t="s">
        <v>3909</v>
      </c>
      <c r="H7" s="5487" t="str">
        <f>cst_wskakunin_owner1__space</f>
        <v>テスト建て主　代表取締役社長　テストさん</v>
      </c>
      <c r="I7" s="5487"/>
      <c r="J7" s="5487"/>
      <c r="K7" s="5487"/>
      <c r="L7" s="5487"/>
      <c r="M7" s="5487"/>
      <c r="N7" s="5487"/>
      <c r="O7" s="5487"/>
      <c r="P7" s="5487"/>
      <c r="Q7" s="5487"/>
      <c r="R7" s="348"/>
    </row>
    <row r="8" spans="1:18" ht="13.5" customHeight="1">
      <c r="A8" s="297"/>
      <c r="C8" s="274" t="s">
        <v>3911</v>
      </c>
      <c r="D8" s="2405" t="s">
        <v>18</v>
      </c>
      <c r="E8" s="2406"/>
      <c r="F8" s="274" t="s">
        <v>3909</v>
      </c>
      <c r="H8" s="5487" t="str">
        <f>cst_wskakunin_owner1_ZIP</f>
        <v>330-0064</v>
      </c>
      <c r="I8" s="5487"/>
      <c r="J8" s="5487"/>
      <c r="R8" s="348"/>
    </row>
    <row r="9" spans="1:18" ht="13.5" customHeight="1">
      <c r="A9" s="297"/>
      <c r="C9" s="274" t="s">
        <v>3912</v>
      </c>
      <c r="D9" s="2405" t="s">
        <v>19</v>
      </c>
      <c r="E9" s="2406"/>
      <c r="F9" s="274" t="s">
        <v>3909</v>
      </c>
      <c r="H9" s="5487" t="str">
        <f>cst_wskakunin_owner1__address</f>
        <v>埼玉県埼玉県さいたま市浦和区岸町７－１２－３</v>
      </c>
      <c r="I9" s="5487"/>
      <c r="J9" s="5487"/>
      <c r="K9" s="5487"/>
      <c r="L9" s="5487"/>
      <c r="M9" s="5487"/>
      <c r="N9" s="5487"/>
      <c r="O9" s="5487"/>
      <c r="P9" s="5487"/>
      <c r="Q9" s="5487"/>
      <c r="R9" s="5537"/>
    </row>
    <row r="10" spans="1:18" ht="13.5" customHeight="1">
      <c r="A10" s="297"/>
      <c r="C10" s="274" t="s">
        <v>3913</v>
      </c>
      <c r="D10" s="2405" t="s">
        <v>20</v>
      </c>
      <c r="E10" s="2406"/>
      <c r="F10" s="274" t="s">
        <v>3909</v>
      </c>
      <c r="H10" s="5487" t="str">
        <f>cst_wskakunin_owner1_TEL</f>
        <v>048-222-2222</v>
      </c>
      <c r="I10" s="5487"/>
      <c r="J10" s="5487"/>
      <c r="K10" s="5487"/>
      <c r="L10" s="5487"/>
      <c r="R10" s="348"/>
    </row>
    <row r="11" spans="1:18" ht="13.5" customHeight="1">
      <c r="A11" s="295" t="s">
        <v>3914</v>
      </c>
      <c r="B11" s="358"/>
      <c r="C11" s="358"/>
      <c r="D11" s="358"/>
      <c r="E11" s="1146"/>
      <c r="F11" s="358"/>
      <c r="G11" s="358"/>
      <c r="H11" s="358"/>
      <c r="I11" s="358"/>
      <c r="J11" s="358"/>
      <c r="K11" s="358"/>
      <c r="L11" s="358"/>
      <c r="M11" s="358"/>
      <c r="N11" s="358"/>
      <c r="O11" s="358"/>
      <c r="P11" s="358"/>
      <c r="Q11" s="358"/>
      <c r="R11" s="359"/>
    </row>
    <row r="12" spans="1:18" ht="13.5" customHeight="1">
      <c r="A12" s="297"/>
      <c r="C12" s="274" t="s">
        <v>3907</v>
      </c>
      <c r="D12" s="2405" t="s">
        <v>657</v>
      </c>
      <c r="E12" s="2406"/>
      <c r="F12" s="274" t="s">
        <v>3909</v>
      </c>
      <c r="H12" s="274" t="s">
        <v>9</v>
      </c>
      <c r="I12" s="1148" t="str">
        <f>cst_wskakunin_dairi1_SIKAKU</f>
        <v>一級</v>
      </c>
      <c r="J12" s="274" t="s">
        <v>10</v>
      </c>
      <c r="K12" s="2361" t="s">
        <v>2974</v>
      </c>
      <c r="L12" s="2361"/>
      <c r="M12" s="274" t="s">
        <v>9</v>
      </c>
      <c r="N12" s="1148" t="str">
        <f>cst_wskakunin_dairi1_TOUROKU_KIKAN</f>
        <v>大臣</v>
      </c>
      <c r="O12" s="274" t="s">
        <v>10</v>
      </c>
      <c r="P12" s="1028" t="s">
        <v>4058</v>
      </c>
      <c r="Q12" s="1148" t="str">
        <f>cst_wskakunin_dairi1_KENTIKUSI_NO</f>
        <v>111111</v>
      </c>
      <c r="R12" s="348" t="s">
        <v>7</v>
      </c>
    </row>
    <row r="13" spans="1:18" ht="13.5" customHeight="1">
      <c r="A13" s="297"/>
      <c r="C13" s="274" t="s">
        <v>3910</v>
      </c>
      <c r="D13" s="2405" t="s">
        <v>4</v>
      </c>
      <c r="E13" s="2406"/>
      <c r="F13" s="274" t="s">
        <v>3909</v>
      </c>
      <c r="H13" s="5487" t="str">
        <f>cst_wskakunin_dairi1__space3</f>
        <v>テスト代理人</v>
      </c>
      <c r="I13" s="5487"/>
      <c r="J13" s="5487"/>
      <c r="K13" s="5487"/>
      <c r="L13" s="5487"/>
      <c r="M13" s="5487"/>
      <c r="N13" s="5487"/>
      <c r="O13" s="5487"/>
      <c r="P13" s="5487"/>
      <c r="Q13" s="5487"/>
      <c r="R13" s="348"/>
    </row>
    <row r="14" spans="1:18" ht="13.5" customHeight="1">
      <c r="A14" s="297"/>
      <c r="C14" s="274" t="s">
        <v>3911</v>
      </c>
      <c r="D14" s="2411" t="s">
        <v>3916</v>
      </c>
      <c r="E14" s="2406"/>
      <c r="F14" s="274" t="s">
        <v>3909</v>
      </c>
      <c r="H14" s="274" t="s">
        <v>9</v>
      </c>
      <c r="I14" s="1148" t="str">
        <f>cst_wskakunin_dairi1_JIMU_SIKAKU</f>
        <v>一級</v>
      </c>
      <c r="J14" s="274" t="s">
        <v>10</v>
      </c>
      <c r="K14" s="2361" t="s">
        <v>2977</v>
      </c>
      <c r="L14" s="2361"/>
      <c r="M14" s="274" t="s">
        <v>9</v>
      </c>
      <c r="N14" s="1148" t="str">
        <f>cst_wskakunin_dairi1_JIMU_TOUROKU_KIKAN</f>
        <v>埼玉県</v>
      </c>
      <c r="O14" s="274" t="s">
        <v>10</v>
      </c>
      <c r="P14" s="274" t="s">
        <v>3917</v>
      </c>
      <c r="Q14" s="1148" t="str">
        <f>cst_wskakunin_dairi1_JIMU_NO</f>
        <v>222222</v>
      </c>
      <c r="R14" s="348" t="s">
        <v>7</v>
      </c>
    </row>
    <row r="15" spans="1:18" ht="13.5" customHeight="1">
      <c r="A15" s="297"/>
      <c r="H15" s="5487" t="str">
        <f>cst_wskakunin_dairi1_JIMU_NAME</f>
        <v>XXXアーキ</v>
      </c>
      <c r="I15" s="5487"/>
      <c r="J15" s="5487"/>
      <c r="K15" s="5487"/>
      <c r="L15" s="5487"/>
      <c r="M15" s="5487"/>
      <c r="N15" s="5487"/>
      <c r="O15" s="5487"/>
      <c r="P15" s="5487"/>
      <c r="Q15" s="5487"/>
      <c r="R15" s="348"/>
    </row>
    <row r="16" spans="1:18" ht="13.5" customHeight="1">
      <c r="A16" s="297"/>
      <c r="C16" s="274" t="s">
        <v>3912</v>
      </c>
      <c r="D16" s="2405" t="s">
        <v>18</v>
      </c>
      <c r="E16" s="2406"/>
      <c r="F16" s="274" t="s">
        <v>3909</v>
      </c>
      <c r="H16" s="5540" t="str">
        <f>cst_wskakunin_dairi1_ZIP</f>
        <v>359-0034</v>
      </c>
      <c r="I16" s="5540"/>
      <c r="J16" s="5540"/>
      <c r="R16" s="348"/>
    </row>
    <row r="17" spans="1:18" ht="13.5" customHeight="1">
      <c r="A17" s="297"/>
      <c r="C17" s="274" t="s">
        <v>3913</v>
      </c>
      <c r="D17" s="2405" t="s">
        <v>23</v>
      </c>
      <c r="E17" s="2406"/>
      <c r="F17" s="274" t="s">
        <v>3909</v>
      </c>
      <c r="H17" s="5487" t="str">
        <f>cst_wskakunin_dairi1__address</f>
        <v>埼玉県所沢市東新井町307-7</v>
      </c>
      <c r="I17" s="5487"/>
      <c r="J17" s="5487"/>
      <c r="K17" s="5487"/>
      <c r="L17" s="5487"/>
      <c r="M17" s="5487"/>
      <c r="N17" s="5487"/>
      <c r="O17" s="5487"/>
      <c r="P17" s="5487"/>
      <c r="Q17" s="5487"/>
      <c r="R17" s="5537"/>
    </row>
    <row r="18" spans="1:18" ht="13.5" customHeight="1">
      <c r="A18" s="297"/>
      <c r="C18" s="274" t="s">
        <v>3918</v>
      </c>
      <c r="D18" s="2405" t="s">
        <v>20</v>
      </c>
      <c r="E18" s="2406"/>
      <c r="F18" s="274" t="s">
        <v>3909</v>
      </c>
      <c r="H18" s="5487" t="str">
        <f>cst_wskakunin_dairi1_TEL</f>
        <v>048-222-2222</v>
      </c>
      <c r="I18" s="5487"/>
      <c r="J18" s="5487"/>
      <c r="K18" s="5487"/>
      <c r="L18" s="5487"/>
      <c r="R18" s="348"/>
    </row>
    <row r="19" spans="1:18" ht="13.5" customHeight="1">
      <c r="A19" s="295" t="s">
        <v>3919</v>
      </c>
      <c r="B19" s="358"/>
      <c r="C19" s="358"/>
      <c r="D19" s="358"/>
      <c r="E19" s="1146"/>
      <c r="F19" s="358"/>
      <c r="G19" s="358"/>
      <c r="H19" s="358"/>
      <c r="I19" s="358"/>
      <c r="J19" s="358"/>
      <c r="K19" s="358"/>
      <c r="L19" s="358"/>
      <c r="M19" s="358"/>
      <c r="N19" s="358"/>
      <c r="O19" s="358"/>
      <c r="P19" s="358"/>
      <c r="Q19" s="358"/>
      <c r="R19" s="359"/>
    </row>
    <row r="20" spans="1:18" ht="13.5" customHeight="1">
      <c r="A20" s="297"/>
      <c r="B20" s="274" t="s">
        <v>3920</v>
      </c>
      <c r="R20" s="348"/>
    </row>
    <row r="21" spans="1:18" ht="13.5" customHeight="1">
      <c r="A21" s="297"/>
      <c r="C21" s="274" t="s">
        <v>3907</v>
      </c>
      <c r="D21" s="2405" t="s">
        <v>657</v>
      </c>
      <c r="E21" s="2406"/>
      <c r="F21" s="274" t="s">
        <v>3909</v>
      </c>
      <c r="H21" s="275" t="s">
        <v>11</v>
      </c>
      <c r="I21" s="1148" t="str">
        <f>cst_wskakunin_sekkei1_SIKAKU</f>
        <v/>
      </c>
      <c r="J21" s="274" t="s">
        <v>57</v>
      </c>
      <c r="K21" s="2361" t="s">
        <v>2974</v>
      </c>
      <c r="L21" s="2361"/>
      <c r="M21" s="274" t="s">
        <v>9</v>
      </c>
      <c r="N21" s="1148" t="str">
        <f>cst_wskakunin_sekkei1_TOUROKU_KIKAN</f>
        <v/>
      </c>
      <c r="O21" s="274" t="s">
        <v>10</v>
      </c>
      <c r="P21" s="1028" t="s">
        <v>4058</v>
      </c>
      <c r="Q21" s="1148" t="str">
        <f>cst_wskakunin_sekkei1_KENTIKUSI_NO</f>
        <v/>
      </c>
      <c r="R21" s="348" t="s">
        <v>7</v>
      </c>
    </row>
    <row r="22" spans="1:18" ht="13.5" customHeight="1">
      <c r="A22" s="297"/>
      <c r="C22" s="274" t="s">
        <v>3910</v>
      </c>
      <c r="D22" s="2405" t="s">
        <v>4</v>
      </c>
      <c r="E22" s="2406"/>
      <c r="F22" s="274" t="s">
        <v>3909</v>
      </c>
      <c r="H22" s="5487" t="str">
        <f>cst_wskakunin_sekkei1_NAME</f>
        <v/>
      </c>
      <c r="I22" s="5487"/>
      <c r="J22" s="5487"/>
      <c r="K22" s="5487"/>
      <c r="L22" s="5487"/>
      <c r="M22" s="5487"/>
      <c r="N22" s="5487"/>
      <c r="O22" s="5487"/>
      <c r="P22" s="5487"/>
      <c r="Q22" s="5487"/>
      <c r="R22" s="348"/>
    </row>
    <row r="23" spans="1:18" ht="13.5" customHeight="1">
      <c r="A23" s="297"/>
      <c r="C23" s="274" t="s">
        <v>3911</v>
      </c>
      <c r="D23" s="2411" t="s">
        <v>3916</v>
      </c>
      <c r="E23" s="2406"/>
      <c r="F23" s="274" t="s">
        <v>3909</v>
      </c>
      <c r="H23" s="275" t="s">
        <v>11</v>
      </c>
      <c r="I23" s="1148" t="str">
        <f>cst_wskakunin_sekkei1_JIMU_SIKAKU</f>
        <v/>
      </c>
      <c r="J23" s="274" t="s">
        <v>57</v>
      </c>
      <c r="K23" s="2361" t="s">
        <v>2977</v>
      </c>
      <c r="L23" s="2361"/>
      <c r="M23" s="274" t="s">
        <v>9</v>
      </c>
      <c r="N23" s="1148" t="str">
        <f>cst_wskakunin_sekkei1_JIMU_TOUROKU_KIKAN</f>
        <v/>
      </c>
      <c r="O23" s="274" t="s">
        <v>10</v>
      </c>
      <c r="P23" s="274" t="s">
        <v>3917</v>
      </c>
      <c r="Q23" s="1148" t="str">
        <f>cst_wskakunin_sekkei1_JIMU_NO</f>
        <v/>
      </c>
      <c r="R23" s="348" t="s">
        <v>7</v>
      </c>
    </row>
    <row r="24" spans="1:18" ht="13.5" customHeight="1">
      <c r="A24" s="297"/>
      <c r="H24" s="5487" t="str">
        <f>cst_wskakunin_sekkei1_JIMU_NAME</f>
        <v/>
      </c>
      <c r="I24" s="5487"/>
      <c r="J24" s="5487"/>
      <c r="K24" s="5487"/>
      <c r="L24" s="5487"/>
      <c r="M24" s="5487"/>
      <c r="N24" s="5487"/>
      <c r="O24" s="5487"/>
      <c r="P24" s="5487"/>
      <c r="Q24" s="5487"/>
      <c r="R24" s="348"/>
    </row>
    <row r="25" spans="1:18" ht="13.5" customHeight="1">
      <c r="A25" s="297"/>
      <c r="C25" s="274" t="s">
        <v>3912</v>
      </c>
      <c r="D25" s="2405" t="s">
        <v>18</v>
      </c>
      <c r="E25" s="2406"/>
      <c r="F25" s="274" t="s">
        <v>3909</v>
      </c>
      <c r="H25" s="5487" t="str">
        <f>cst_wskakunin_sekkei1_ZIP</f>
        <v/>
      </c>
      <c r="I25" s="5487"/>
      <c r="J25" s="5487"/>
      <c r="R25" s="348"/>
    </row>
    <row r="26" spans="1:18" ht="13.5" customHeight="1">
      <c r="A26" s="297"/>
      <c r="C26" s="274" t="s">
        <v>3913</v>
      </c>
      <c r="D26" s="2405" t="s">
        <v>23</v>
      </c>
      <c r="E26" s="2406"/>
      <c r="F26" s="274" t="s">
        <v>3909</v>
      </c>
      <c r="H26" s="5487" t="str">
        <f>cst_wskakunin_sekkei1__address</f>
        <v/>
      </c>
      <c r="I26" s="5487"/>
      <c r="J26" s="5487"/>
      <c r="K26" s="5487"/>
      <c r="L26" s="5487"/>
      <c r="M26" s="5487"/>
      <c r="N26" s="5487"/>
      <c r="O26" s="5487"/>
      <c r="P26" s="5487"/>
      <c r="Q26" s="5487"/>
      <c r="R26" s="5537"/>
    </row>
    <row r="27" spans="1:18" ht="13.5" customHeight="1">
      <c r="A27" s="297"/>
      <c r="C27" s="274" t="s">
        <v>3918</v>
      </c>
      <c r="D27" s="2405" t="s">
        <v>20</v>
      </c>
      <c r="E27" s="2406"/>
      <c r="F27" s="274" t="s">
        <v>3909</v>
      </c>
      <c r="H27" s="5487" t="str">
        <f>cst_wskakunin_sekkei1_TEL</f>
        <v/>
      </c>
      <c r="I27" s="5487"/>
      <c r="J27" s="5487"/>
      <c r="K27" s="5487"/>
      <c r="L27" s="5487"/>
      <c r="R27" s="348"/>
    </row>
    <row r="28" spans="1:18" ht="13.5" customHeight="1">
      <c r="A28" s="297"/>
      <c r="C28" s="274" t="s">
        <v>3921</v>
      </c>
      <c r="D28" s="1165" t="s">
        <v>4059</v>
      </c>
      <c r="E28" s="1031"/>
      <c r="H28" s="5487" t="str">
        <f>cst_wskakunin_sekkei1_DOC</f>
        <v/>
      </c>
      <c r="I28" s="5487"/>
      <c r="J28" s="5487"/>
      <c r="K28" s="5487"/>
      <c r="L28" s="5487"/>
      <c r="M28" s="5487"/>
      <c r="N28" s="5487"/>
      <c r="O28" s="5487"/>
      <c r="P28" s="5487"/>
      <c r="Q28" s="5487"/>
      <c r="R28" s="5537"/>
    </row>
    <row r="29" spans="1:18" ht="13.5" customHeight="1">
      <c r="A29" s="297"/>
      <c r="E29"/>
      <c r="J29" s="5533"/>
      <c r="K29" s="5533"/>
      <c r="L29" s="5533"/>
      <c r="M29" s="5533"/>
      <c r="N29" s="5533"/>
      <c r="O29" s="5533"/>
      <c r="P29" s="5533"/>
      <c r="Q29" s="5533"/>
      <c r="R29" s="5539"/>
    </row>
    <row r="30" spans="1:18" ht="13.5" customHeight="1">
      <c r="A30" s="297"/>
      <c r="B30" s="274" t="s">
        <v>3923</v>
      </c>
      <c r="R30" s="348"/>
    </row>
    <row r="31" spans="1:18" ht="13.5" customHeight="1">
      <c r="A31" s="297"/>
      <c r="C31" s="274" t="s">
        <v>3907</v>
      </c>
      <c r="D31" s="2405" t="s">
        <v>657</v>
      </c>
      <c r="E31" s="2406"/>
      <c r="F31" s="274" t="s">
        <v>3909</v>
      </c>
      <c r="H31" s="274" t="s">
        <v>9</v>
      </c>
      <c r="I31" s="1148" t="str">
        <f>cst_wskakunin_sekkei2_SIKAKU</f>
        <v/>
      </c>
      <c r="J31" s="274" t="s">
        <v>10</v>
      </c>
      <c r="K31" s="2361" t="s">
        <v>2974</v>
      </c>
      <c r="L31" s="2361"/>
      <c r="M31" s="274" t="s">
        <v>9</v>
      </c>
      <c r="N31" s="1148" t="str">
        <f>cst_wskakunin_sekkei2_TOUROKU_KIKAN</f>
        <v/>
      </c>
      <c r="O31" s="274" t="s">
        <v>10</v>
      </c>
      <c r="P31" s="1028" t="s">
        <v>4058</v>
      </c>
      <c r="Q31" s="1148" t="str">
        <f>cst_wskakunin_sekkei2_KENTIKUSI_NO</f>
        <v/>
      </c>
      <c r="R31" s="348" t="s">
        <v>7</v>
      </c>
    </row>
    <row r="32" spans="1:18" ht="13.5" customHeight="1">
      <c r="A32" s="297"/>
      <c r="C32" s="274" t="s">
        <v>3910</v>
      </c>
      <c r="D32" s="2405" t="s">
        <v>4</v>
      </c>
      <c r="E32" s="2406"/>
      <c r="F32" s="274" t="s">
        <v>3909</v>
      </c>
      <c r="H32" s="5487" t="str">
        <f>cst_wskakunin_sekkei2_NAME</f>
        <v/>
      </c>
      <c r="I32" s="5487"/>
      <c r="J32" s="5487"/>
      <c r="K32" s="5487"/>
      <c r="L32" s="5487"/>
      <c r="M32" s="5487"/>
      <c r="N32" s="5487"/>
      <c r="O32" s="5487"/>
      <c r="P32" s="5487"/>
      <c r="Q32" s="5487"/>
      <c r="R32" s="348"/>
    </row>
    <row r="33" spans="1:18" ht="13.5" customHeight="1">
      <c r="A33" s="297"/>
      <c r="C33" s="274" t="s">
        <v>3911</v>
      </c>
      <c r="D33" s="2411" t="s">
        <v>3916</v>
      </c>
      <c r="E33" s="2406"/>
      <c r="F33" s="274" t="s">
        <v>3909</v>
      </c>
      <c r="H33" s="274" t="s">
        <v>9</v>
      </c>
      <c r="I33" s="1149" t="str">
        <f>cst_wskakunin_sekkei2_JIMU_SIKAKU</f>
        <v/>
      </c>
      <c r="J33" s="274" t="s">
        <v>10</v>
      </c>
      <c r="K33" s="2361" t="s">
        <v>2977</v>
      </c>
      <c r="L33" s="2361"/>
      <c r="M33" s="274" t="s">
        <v>9</v>
      </c>
      <c r="N33" s="1149" t="str">
        <f>cst_wskakunin_sekkei2_JIMU_TOUROKU_KIKAN</f>
        <v/>
      </c>
      <c r="O33" s="274" t="s">
        <v>10</v>
      </c>
      <c r="P33" s="274" t="s">
        <v>3917</v>
      </c>
      <c r="Q33" s="1149" t="str">
        <f>cst_wskakunin_sekkei2_JIMU_NO</f>
        <v/>
      </c>
      <c r="R33" s="348" t="s">
        <v>7</v>
      </c>
    </row>
    <row r="34" spans="1:18" ht="13.5" customHeight="1">
      <c r="A34" s="297"/>
      <c r="H34" s="5487" t="str">
        <f>cst_wskakunin_sekkei2_JIMU_NAME</f>
        <v/>
      </c>
      <c r="I34" s="5487"/>
      <c r="J34" s="5487"/>
      <c r="K34" s="5487"/>
      <c r="L34" s="5487"/>
      <c r="M34" s="5487"/>
      <c r="N34" s="5487"/>
      <c r="O34" s="5487"/>
      <c r="P34" s="5487"/>
      <c r="Q34" s="5487"/>
      <c r="R34" s="348"/>
    </row>
    <row r="35" spans="1:18" ht="13.5" customHeight="1">
      <c r="A35" s="297"/>
      <c r="C35" s="274" t="s">
        <v>3912</v>
      </c>
      <c r="D35" s="2405" t="s">
        <v>18</v>
      </c>
      <c r="E35" s="2406"/>
      <c r="F35" s="274" t="s">
        <v>3909</v>
      </c>
      <c r="H35" s="5487" t="str">
        <f>cst_wskakunin_sekkei2_ZIP</f>
        <v/>
      </c>
      <c r="I35" s="5487"/>
      <c r="J35" s="5487"/>
      <c r="R35" s="348"/>
    </row>
    <row r="36" spans="1:18" ht="13.5" customHeight="1">
      <c r="A36" s="297"/>
      <c r="C36" s="274" t="s">
        <v>3913</v>
      </c>
      <c r="D36" s="2405" t="s">
        <v>23</v>
      </c>
      <c r="E36" s="2406"/>
      <c r="F36" s="274" t="s">
        <v>3909</v>
      </c>
      <c r="H36" s="5487" t="str">
        <f>cst_wskakunin_sekkei2__address</f>
        <v/>
      </c>
      <c r="I36" s="5487"/>
      <c r="J36" s="5487"/>
      <c r="K36" s="5487"/>
      <c r="L36" s="5487"/>
      <c r="M36" s="5487"/>
      <c r="N36" s="5487"/>
      <c r="O36" s="5487"/>
      <c r="P36" s="5487"/>
      <c r="Q36" s="5487"/>
      <c r="R36" s="5537"/>
    </row>
    <row r="37" spans="1:18" ht="13.5" customHeight="1">
      <c r="A37" s="297"/>
      <c r="C37" s="274" t="s">
        <v>3918</v>
      </c>
      <c r="D37" s="2405" t="s">
        <v>20</v>
      </c>
      <c r="E37" s="2406"/>
      <c r="F37" s="274" t="s">
        <v>3909</v>
      </c>
      <c r="H37" s="5487" t="str">
        <f>cst_wskakunin_sekkei2_TEL</f>
        <v/>
      </c>
      <c r="I37" s="5487"/>
      <c r="J37" s="5487"/>
      <c r="K37" s="5487"/>
      <c r="L37" s="5487"/>
      <c r="R37" s="348"/>
    </row>
    <row r="38" spans="1:18" ht="13.5" customHeight="1">
      <c r="A38" s="297"/>
      <c r="C38" s="274" t="s">
        <v>3921</v>
      </c>
      <c r="D38" s="1165" t="s">
        <v>4059</v>
      </c>
      <c r="E38" s="1031"/>
      <c r="H38" s="5487" t="str">
        <f>cst_wskakunin_sekkei2_DOC</f>
        <v/>
      </c>
      <c r="I38" s="5487"/>
      <c r="J38" s="5487"/>
      <c r="K38" s="5487"/>
      <c r="L38" s="5487"/>
      <c r="M38" s="5487"/>
      <c r="N38" s="5487"/>
      <c r="O38" s="5487"/>
      <c r="P38" s="5487"/>
      <c r="Q38" s="5487"/>
      <c r="R38" s="5537"/>
    </row>
    <row r="39" spans="1:18" ht="13.5" customHeight="1">
      <c r="A39" s="297"/>
      <c r="J39" s="5533"/>
      <c r="K39" s="5533"/>
      <c r="L39" s="5533"/>
      <c r="M39" s="5533"/>
      <c r="N39" s="5533"/>
      <c r="O39" s="5533"/>
      <c r="P39" s="5533"/>
      <c r="Q39" s="5533"/>
      <c r="R39" s="5539"/>
    </row>
    <row r="40" spans="1:18" ht="13.5" customHeight="1">
      <c r="A40" s="297"/>
      <c r="C40" s="274" t="s">
        <v>3907</v>
      </c>
      <c r="D40" s="2405" t="s">
        <v>657</v>
      </c>
      <c r="E40" s="2406"/>
      <c r="F40" s="274" t="s">
        <v>3909</v>
      </c>
      <c r="H40" s="274" t="s">
        <v>9</v>
      </c>
      <c r="I40" s="1148" t="str">
        <f>cst_wskakunin_sekkei3_SIKAKU</f>
        <v/>
      </c>
      <c r="J40" s="274" t="s">
        <v>10</v>
      </c>
      <c r="K40" s="2361" t="s">
        <v>2974</v>
      </c>
      <c r="L40" s="2361"/>
      <c r="M40" s="274" t="s">
        <v>9</v>
      </c>
      <c r="N40" s="1148" t="str">
        <f>cst_wskakunin_sekkei3_TOUROKU_KIKAN</f>
        <v/>
      </c>
      <c r="O40" s="274" t="s">
        <v>10</v>
      </c>
      <c r="P40" s="1028" t="s">
        <v>4058</v>
      </c>
      <c r="Q40" s="1148" t="str">
        <f>cst_wskakunin_sekkei3_KENTIKUSI_NO</f>
        <v/>
      </c>
      <c r="R40" s="348" t="s">
        <v>7</v>
      </c>
    </row>
    <row r="41" spans="1:18" ht="13.5" customHeight="1">
      <c r="A41" s="297"/>
      <c r="C41" s="274" t="s">
        <v>3910</v>
      </c>
      <c r="D41" s="2405" t="s">
        <v>4</v>
      </c>
      <c r="E41" s="2406"/>
      <c r="F41" s="274" t="s">
        <v>3909</v>
      </c>
      <c r="H41" s="5487" t="str">
        <f>cst_wskakunin_sekkei3_NAME</f>
        <v/>
      </c>
      <c r="I41" s="5487"/>
      <c r="J41" s="5487"/>
      <c r="K41" s="5487"/>
      <c r="L41" s="5487"/>
      <c r="M41" s="5487"/>
      <c r="N41" s="5487"/>
      <c r="O41" s="5487"/>
      <c r="P41" s="5487"/>
      <c r="Q41" s="5487"/>
      <c r="R41" s="348"/>
    </row>
    <row r="42" spans="1:18" ht="13.5" customHeight="1">
      <c r="A42" s="297"/>
      <c r="C42" s="274" t="s">
        <v>3911</v>
      </c>
      <c r="D42" s="2411" t="s">
        <v>3916</v>
      </c>
      <c r="E42" s="2406"/>
      <c r="F42" s="274" t="s">
        <v>3909</v>
      </c>
      <c r="H42" s="274" t="s">
        <v>9</v>
      </c>
      <c r="I42" s="1148" t="str">
        <f>cst_wskakunin_sekkei3_JIMU_SIKAKU</f>
        <v/>
      </c>
      <c r="J42" s="274" t="s">
        <v>10</v>
      </c>
      <c r="K42" s="2361" t="s">
        <v>2977</v>
      </c>
      <c r="L42" s="2361"/>
      <c r="M42" s="274" t="s">
        <v>9</v>
      </c>
      <c r="N42" s="1148" t="str">
        <f>cst_wskakunin_sekkei3_JIMU_TOUROKU_KIKAN</f>
        <v/>
      </c>
      <c r="O42" s="274" t="s">
        <v>10</v>
      </c>
      <c r="P42" s="274" t="s">
        <v>3917</v>
      </c>
      <c r="Q42" s="1148" t="str">
        <f>cst_wskakunin_sekkei3_JIMU_NO</f>
        <v/>
      </c>
      <c r="R42" s="348" t="s">
        <v>7</v>
      </c>
    </row>
    <row r="43" spans="1:18" ht="13.5" customHeight="1">
      <c r="A43" s="297"/>
      <c r="H43" s="5487" t="str">
        <f>cst_wskakunin_sekkei3_JIMU_NAME</f>
        <v/>
      </c>
      <c r="I43" s="5487"/>
      <c r="J43" s="5487"/>
      <c r="K43" s="5487"/>
      <c r="L43" s="5487"/>
      <c r="M43" s="5487"/>
      <c r="N43" s="5487"/>
      <c r="O43" s="5487"/>
      <c r="P43" s="5487"/>
      <c r="Q43" s="5487"/>
      <c r="R43" s="348"/>
    </row>
    <row r="44" spans="1:18" ht="13.5" customHeight="1">
      <c r="A44" s="297"/>
      <c r="C44" s="274" t="s">
        <v>3912</v>
      </c>
      <c r="D44" s="2405" t="s">
        <v>18</v>
      </c>
      <c r="E44" s="2406"/>
      <c r="F44" s="274" t="s">
        <v>3909</v>
      </c>
      <c r="H44" s="5487" t="str">
        <f>cst_wskakunin_sekkei3_ZIP</f>
        <v/>
      </c>
      <c r="I44" s="5487"/>
      <c r="J44" s="5487"/>
      <c r="R44" s="348"/>
    </row>
    <row r="45" spans="1:18" ht="13.5" customHeight="1">
      <c r="A45" s="297"/>
      <c r="C45" s="274" t="s">
        <v>3913</v>
      </c>
      <c r="D45" s="2405" t="s">
        <v>23</v>
      </c>
      <c r="E45" s="2406"/>
      <c r="F45" s="274" t="s">
        <v>3909</v>
      </c>
      <c r="H45" s="5487" t="str">
        <f>cst_wskakunin_sekkei3__address</f>
        <v/>
      </c>
      <c r="I45" s="5487"/>
      <c r="J45" s="5487"/>
      <c r="K45" s="5487"/>
      <c r="L45" s="5487"/>
      <c r="M45" s="5487"/>
      <c r="N45" s="5487"/>
      <c r="O45" s="5487"/>
      <c r="P45" s="5487"/>
      <c r="Q45" s="5487"/>
      <c r="R45" s="5537"/>
    </row>
    <row r="46" spans="1:18" ht="13.5" customHeight="1">
      <c r="A46" s="297"/>
      <c r="C46" s="274" t="s">
        <v>3918</v>
      </c>
      <c r="D46" s="2405" t="s">
        <v>20</v>
      </c>
      <c r="E46" s="2406"/>
      <c r="F46" s="274" t="s">
        <v>3909</v>
      </c>
      <c r="H46" s="5487" t="str">
        <f>cst_wskakunin_sekkei3_TEL</f>
        <v/>
      </c>
      <c r="I46" s="5487"/>
      <c r="J46" s="5487"/>
      <c r="K46" s="5487"/>
      <c r="L46" s="5487"/>
      <c r="R46" s="348"/>
    </row>
    <row r="47" spans="1:18" ht="13.5" customHeight="1">
      <c r="A47" s="297"/>
      <c r="C47" s="274" t="s">
        <v>3921</v>
      </c>
      <c r="D47" s="1165" t="s">
        <v>4059</v>
      </c>
      <c r="E47" s="1031"/>
      <c r="H47" s="5487" t="str">
        <f>cst_wskakunin_sekkei3_DOC</f>
        <v/>
      </c>
      <c r="I47" s="5487"/>
      <c r="J47" s="5487"/>
      <c r="K47" s="5487"/>
      <c r="L47" s="5487"/>
      <c r="M47" s="5487"/>
      <c r="N47" s="5487"/>
      <c r="O47" s="5487"/>
      <c r="P47" s="5487"/>
      <c r="Q47" s="5487"/>
      <c r="R47" s="5537"/>
    </row>
    <row r="48" spans="1:18" ht="13.5" customHeight="1">
      <c r="A48" s="297"/>
      <c r="J48" s="5533"/>
      <c r="K48" s="5533"/>
      <c r="L48" s="5533"/>
      <c r="M48" s="5533"/>
      <c r="N48" s="5533"/>
      <c r="O48" s="5533"/>
      <c r="P48" s="5533"/>
      <c r="Q48" s="5533"/>
      <c r="R48" s="348"/>
    </row>
    <row r="49" spans="1:18" ht="13.5" customHeight="1">
      <c r="A49" s="297"/>
      <c r="C49" s="274" t="s">
        <v>3907</v>
      </c>
      <c r="D49" s="2405" t="s">
        <v>657</v>
      </c>
      <c r="E49" s="2406"/>
      <c r="F49" s="274" t="s">
        <v>3909</v>
      </c>
      <c r="H49" s="274" t="s">
        <v>9</v>
      </c>
      <c r="I49" s="1148" t="str">
        <f>cst_wskakunin_sekkei4_SIKAKU</f>
        <v/>
      </c>
      <c r="J49" s="274" t="s">
        <v>10</v>
      </c>
      <c r="K49" s="2361" t="s">
        <v>2974</v>
      </c>
      <c r="L49" s="2361"/>
      <c r="M49" s="274" t="s">
        <v>9</v>
      </c>
      <c r="N49" s="1148" t="str">
        <f>cst_wskakunin_sekkei4_TOUROKU_KIKAN</f>
        <v/>
      </c>
      <c r="O49" s="274" t="s">
        <v>10</v>
      </c>
      <c r="P49" s="1028" t="s">
        <v>4058</v>
      </c>
      <c r="Q49" s="1148" t="str">
        <f>cst_wskakunin_sekkei4_KENTIKUSI_NO</f>
        <v/>
      </c>
      <c r="R49" s="348" t="s">
        <v>7</v>
      </c>
    </row>
    <row r="50" spans="1:18" ht="13.5" customHeight="1">
      <c r="A50" s="297"/>
      <c r="C50" s="274" t="s">
        <v>3910</v>
      </c>
      <c r="D50" s="2405" t="s">
        <v>4</v>
      </c>
      <c r="E50" s="2406"/>
      <c r="F50" s="274" t="s">
        <v>3909</v>
      </c>
      <c r="H50" s="5487" t="str">
        <f>cst_wskakunin_sekkei4_NAME</f>
        <v/>
      </c>
      <c r="I50" s="5487"/>
      <c r="J50" s="5487"/>
      <c r="K50" s="5487"/>
      <c r="L50" s="5487"/>
      <c r="M50" s="5487"/>
      <c r="N50" s="5487"/>
      <c r="O50" s="5487"/>
      <c r="P50" s="5487"/>
      <c r="Q50" s="5487"/>
      <c r="R50" s="348"/>
    </row>
    <row r="51" spans="1:18" ht="13.5" customHeight="1">
      <c r="A51" s="297"/>
      <c r="C51" s="274" t="s">
        <v>3911</v>
      </c>
      <c r="D51" s="2411" t="s">
        <v>3916</v>
      </c>
      <c r="E51" s="2406"/>
      <c r="F51" s="274" t="s">
        <v>3909</v>
      </c>
      <c r="H51" s="274" t="s">
        <v>9</v>
      </c>
      <c r="I51" s="1148" t="str">
        <f>cst_wskakunin_sekkei4_JIMU_SIKAKU</f>
        <v/>
      </c>
      <c r="J51" s="274" t="s">
        <v>10</v>
      </c>
      <c r="K51" s="2361" t="s">
        <v>2977</v>
      </c>
      <c r="L51" s="2361"/>
      <c r="M51" s="274" t="s">
        <v>9</v>
      </c>
      <c r="N51" s="1148" t="str">
        <f>cst_wskakunin_sekkei4_JIMU_TOUROKU_KIKAN</f>
        <v/>
      </c>
      <c r="O51" s="274" t="s">
        <v>10</v>
      </c>
      <c r="P51" s="274" t="s">
        <v>3917</v>
      </c>
      <c r="Q51" s="1148" t="str">
        <f>cst_wskakunin_sekkei4_JIMU_NO</f>
        <v/>
      </c>
      <c r="R51" s="348" t="s">
        <v>7</v>
      </c>
    </row>
    <row r="52" spans="1:18" ht="13.5" customHeight="1">
      <c r="A52" s="297"/>
      <c r="H52" s="5487" t="str">
        <f>cst_wskakunin_sekkei4_JIMU_NAME</f>
        <v/>
      </c>
      <c r="I52" s="5487"/>
      <c r="J52" s="5487"/>
      <c r="K52" s="5487"/>
      <c r="L52" s="5487"/>
      <c r="M52" s="5487"/>
      <c r="N52" s="5487"/>
      <c r="O52" s="5487"/>
      <c r="P52" s="5487"/>
      <c r="Q52" s="5487"/>
      <c r="R52" s="348"/>
    </row>
    <row r="53" spans="1:18" ht="13.5" customHeight="1">
      <c r="A53" s="297"/>
      <c r="C53" s="274" t="s">
        <v>3912</v>
      </c>
      <c r="D53" s="2405" t="s">
        <v>18</v>
      </c>
      <c r="E53" s="2406"/>
      <c r="F53" s="274" t="s">
        <v>3909</v>
      </c>
      <c r="H53" s="5487" t="str">
        <f>cst_wskakunin_sekkei4_ZIP</f>
        <v/>
      </c>
      <c r="I53" s="5487"/>
      <c r="J53" s="5487"/>
      <c r="R53" s="348"/>
    </row>
    <row r="54" spans="1:18" ht="13.5" customHeight="1">
      <c r="A54" s="297"/>
      <c r="C54" s="274" t="s">
        <v>3913</v>
      </c>
      <c r="D54" s="2405" t="s">
        <v>23</v>
      </c>
      <c r="E54" s="2406"/>
      <c r="F54" s="274" t="s">
        <v>3909</v>
      </c>
      <c r="H54" s="5487" t="str">
        <f>cst_wskakunin_sekkei4__address</f>
        <v/>
      </c>
      <c r="I54" s="5487"/>
      <c r="J54" s="5487"/>
      <c r="K54" s="5487"/>
      <c r="L54" s="5487"/>
      <c r="M54" s="5487"/>
      <c r="N54" s="5487"/>
      <c r="O54" s="5487"/>
      <c r="P54" s="5487"/>
      <c r="Q54" s="5487"/>
      <c r="R54" s="5537"/>
    </row>
    <row r="55" spans="1:18" ht="13.5" customHeight="1">
      <c r="A55" s="297"/>
      <c r="C55" s="274" t="s">
        <v>3918</v>
      </c>
      <c r="D55" s="2405" t="s">
        <v>20</v>
      </c>
      <c r="E55" s="2406"/>
      <c r="F55" s="274" t="s">
        <v>3909</v>
      </c>
      <c r="H55" s="5487" t="str">
        <f>cst_wskakunin_sekkei4_TEL</f>
        <v/>
      </c>
      <c r="I55" s="5487"/>
      <c r="J55" s="5487"/>
      <c r="K55" s="5487"/>
      <c r="L55" s="5487"/>
      <c r="R55" s="348"/>
    </row>
    <row r="56" spans="1:18" ht="13.5" customHeight="1">
      <c r="A56" s="297"/>
      <c r="C56" s="274" t="s">
        <v>3921</v>
      </c>
      <c r="D56" s="1165" t="s">
        <v>4059</v>
      </c>
      <c r="E56" s="1031"/>
      <c r="H56" s="5487" t="str">
        <f>cst_wskakunin_sekkei4_DOC</f>
        <v/>
      </c>
      <c r="I56" s="5487"/>
      <c r="J56" s="5487"/>
      <c r="K56" s="5487"/>
      <c r="L56" s="5487"/>
      <c r="M56" s="5487"/>
      <c r="N56" s="5487"/>
      <c r="O56" s="5487"/>
      <c r="P56" s="5487"/>
      <c r="Q56" s="5487"/>
      <c r="R56" s="5537"/>
    </row>
    <row r="57" spans="1:18" ht="13.5" customHeight="1">
      <c r="A57" s="295" t="s">
        <v>3924</v>
      </c>
      <c r="B57" s="358"/>
      <c r="C57" s="358"/>
      <c r="D57" s="358"/>
      <c r="E57" s="1146"/>
      <c r="F57" s="358"/>
      <c r="G57" s="358"/>
      <c r="H57" s="358"/>
      <c r="I57" s="358"/>
      <c r="J57" s="358"/>
      <c r="K57" s="358"/>
      <c r="L57" s="358"/>
      <c r="M57" s="358"/>
      <c r="N57" s="358"/>
      <c r="O57" s="358"/>
      <c r="P57" s="358"/>
      <c r="Q57" s="358"/>
      <c r="R57" s="359"/>
    </row>
    <row r="58" spans="1:18" ht="13.5" customHeight="1">
      <c r="A58" s="297"/>
      <c r="C58" s="1166" t="s">
        <v>139</v>
      </c>
      <c r="D58" s="274" t="s">
        <v>3925</v>
      </c>
      <c r="E58" s="1033"/>
      <c r="F58" s="1035" t="s">
        <v>9</v>
      </c>
      <c r="G58" s="5538"/>
      <c r="H58" s="5538"/>
      <c r="I58" s="5538"/>
      <c r="J58" s="5538"/>
      <c r="K58" s="5538"/>
      <c r="L58" s="5538"/>
      <c r="M58" s="5538"/>
      <c r="N58" s="5538"/>
      <c r="O58" s="5538"/>
      <c r="P58" s="5538"/>
      <c r="Q58" s="5538"/>
      <c r="R58" s="1167" t="s">
        <v>10</v>
      </c>
    </row>
    <row r="59" spans="1:18" ht="13.5" customHeight="1">
      <c r="A59" s="297"/>
      <c r="C59" s="1166" t="s">
        <v>139</v>
      </c>
      <c r="D59" s="274" t="s">
        <v>3926</v>
      </c>
      <c r="E59" s="1033"/>
      <c r="F59" s="1035" t="s">
        <v>9</v>
      </c>
      <c r="G59" s="5535"/>
      <c r="H59" s="5535"/>
      <c r="I59" s="5535"/>
      <c r="J59" s="5535"/>
      <c r="K59" s="5535"/>
      <c r="L59" s="5535"/>
      <c r="M59" s="5535"/>
      <c r="N59" s="5535"/>
      <c r="O59" s="5535"/>
      <c r="P59" s="5535"/>
      <c r="Q59" s="5535"/>
      <c r="R59" s="1167" t="s">
        <v>10</v>
      </c>
    </row>
    <row r="60" spans="1:18" ht="13.5" customHeight="1">
      <c r="A60" s="295" t="s">
        <v>3927</v>
      </c>
      <c r="B60" s="358"/>
      <c r="C60" s="358"/>
      <c r="D60" s="358"/>
      <c r="E60" s="1146"/>
      <c r="F60" s="358"/>
      <c r="G60" s="358"/>
      <c r="H60" s="358"/>
      <c r="I60" s="358"/>
      <c r="J60" s="358"/>
      <c r="K60" s="358"/>
      <c r="L60" s="358"/>
      <c r="M60" s="358"/>
      <c r="N60" s="358"/>
      <c r="O60" s="358"/>
      <c r="P60" s="358"/>
      <c r="Q60" s="358"/>
      <c r="R60" s="359"/>
    </row>
    <row r="61" spans="1:18" ht="13.5" customHeight="1">
      <c r="A61" s="296"/>
      <c r="B61" s="276"/>
      <c r="C61" s="293"/>
      <c r="D61" s="276"/>
      <c r="E61" s="1007"/>
      <c r="F61" s="276"/>
      <c r="G61" s="276"/>
      <c r="H61" s="276"/>
      <c r="I61" s="276"/>
      <c r="J61" s="276"/>
      <c r="K61" s="276"/>
      <c r="L61" s="276"/>
      <c r="M61" s="276"/>
      <c r="N61" s="276"/>
      <c r="O61" s="276"/>
      <c r="P61" s="276"/>
      <c r="Q61" s="276"/>
      <c r="R61" s="349"/>
    </row>
    <row r="62" spans="1:18" ht="14.25" customHeight="1">
      <c r="D62" s="1028"/>
      <c r="E62" s="274"/>
      <c r="F62" s="1033"/>
      <c r="G62" s="1033"/>
      <c r="H62" s="1033"/>
      <c r="I62" s="1033"/>
      <c r="J62" s="1033"/>
      <c r="K62" s="1033"/>
      <c r="L62" s="1033"/>
      <c r="M62" s="1033"/>
      <c r="N62" s="1033"/>
      <c r="O62" s="1033"/>
      <c r="P62" s="1033"/>
      <c r="Q62" s="1033"/>
    </row>
    <row r="63" spans="1:18" ht="12.75" customHeight="1">
      <c r="D63" s="2405"/>
      <c r="E63" s="2406"/>
      <c r="H63" s="5533"/>
      <c r="I63" s="5533"/>
      <c r="J63" s="5533"/>
      <c r="K63" s="5536"/>
    </row>
    <row r="64" spans="1:18" ht="12.75" customHeight="1">
      <c r="E64" s="274"/>
      <c r="J64" s="5533"/>
      <c r="K64" s="5533"/>
      <c r="L64" s="5533"/>
      <c r="M64" s="5533"/>
      <c r="N64" s="5533"/>
      <c r="O64" s="5533"/>
      <c r="P64" s="5533"/>
      <c r="Q64" s="5533"/>
    </row>
    <row r="65" spans="4:18" ht="12.75" customHeight="1">
      <c r="E65" s="274"/>
      <c r="J65" s="5533"/>
      <c r="K65" s="5533"/>
      <c r="L65" s="5533"/>
      <c r="M65" s="5533"/>
      <c r="N65" s="5533"/>
      <c r="O65" s="5533"/>
      <c r="P65" s="5533"/>
      <c r="Q65" s="5533"/>
    </row>
    <row r="66" spans="4:18" ht="12.75" customHeight="1">
      <c r="E66" s="274"/>
    </row>
    <row r="67" spans="4:18" ht="12.75" customHeight="1">
      <c r="D67" s="2405"/>
      <c r="E67" s="2406"/>
      <c r="H67" s="5533"/>
      <c r="I67" s="5533"/>
      <c r="J67" s="5533"/>
      <c r="K67" s="5533"/>
      <c r="L67" s="5533"/>
      <c r="M67" s="5533"/>
      <c r="N67" s="5533"/>
      <c r="O67" s="5533"/>
      <c r="P67" s="5533"/>
      <c r="Q67" s="5533"/>
    </row>
    <row r="68" spans="4:18" ht="12.75" customHeight="1">
      <c r="D68" s="2405"/>
      <c r="E68" s="2406"/>
      <c r="H68" s="5533"/>
      <c r="I68" s="5533"/>
      <c r="J68" s="5533"/>
      <c r="K68" s="5533"/>
      <c r="L68" s="5533"/>
      <c r="M68" s="5533"/>
      <c r="N68" s="5533"/>
      <c r="O68" s="5533"/>
      <c r="P68" s="5533"/>
      <c r="Q68" s="5533"/>
    </row>
    <row r="69" spans="4:18" ht="12.75" customHeight="1">
      <c r="D69" s="2405"/>
      <c r="E69" s="2406"/>
      <c r="H69" s="5533"/>
      <c r="I69" s="5533"/>
      <c r="J69" s="5533"/>
    </row>
    <row r="70" spans="4:18" ht="12.75" customHeight="1">
      <c r="D70" s="2405"/>
      <c r="E70" s="2406"/>
      <c r="H70" s="5533"/>
      <c r="I70" s="5533"/>
      <c r="J70" s="5533"/>
      <c r="K70" s="5533"/>
      <c r="L70" s="5533"/>
      <c r="M70" s="5533"/>
      <c r="N70" s="5533"/>
      <c r="O70" s="5533"/>
      <c r="P70" s="5533"/>
      <c r="Q70" s="5533"/>
      <c r="R70" s="5533"/>
    </row>
    <row r="71" spans="4:18" ht="12.75" customHeight="1">
      <c r="D71" s="2405"/>
      <c r="E71" s="2406"/>
      <c r="H71" s="5533"/>
      <c r="I71" s="5533"/>
      <c r="J71" s="5533"/>
      <c r="K71" s="5533"/>
    </row>
    <row r="72" spans="4:18" ht="12.75" customHeight="1">
      <c r="D72" s="2405"/>
      <c r="E72" s="2406"/>
      <c r="H72" s="5533"/>
      <c r="I72" s="5533"/>
      <c r="J72" s="5533"/>
      <c r="K72" s="5533"/>
    </row>
    <row r="73" spans="4:18" ht="12.75" customHeight="1">
      <c r="J73" s="5533"/>
      <c r="K73" s="5533"/>
      <c r="L73" s="5533"/>
      <c r="M73" s="5533"/>
      <c r="N73" s="5533"/>
      <c r="O73" s="5533"/>
      <c r="P73" s="5533"/>
      <c r="Q73" s="5533"/>
    </row>
    <row r="74" spans="4:18" ht="12.75" customHeight="1">
      <c r="J74" s="5533"/>
      <c r="K74" s="5533"/>
      <c r="L74" s="5533"/>
      <c r="M74" s="5533"/>
      <c r="N74" s="5533"/>
      <c r="O74" s="5533"/>
      <c r="P74" s="5533"/>
      <c r="Q74" s="5533"/>
    </row>
    <row r="75" spans="4:18" ht="12.75" customHeight="1">
      <c r="D75" s="2405"/>
      <c r="E75" s="2406"/>
      <c r="H75" s="5533"/>
      <c r="I75" s="5533"/>
      <c r="J75" s="5533"/>
      <c r="K75" s="5533"/>
      <c r="L75" s="5533"/>
      <c r="M75" s="5533"/>
      <c r="N75" s="5533"/>
      <c r="O75" s="5533"/>
      <c r="P75" s="5533"/>
      <c r="Q75" s="5533"/>
    </row>
    <row r="76" spans="4:18" ht="12.75" customHeight="1">
      <c r="D76" s="2405"/>
      <c r="E76" s="2406"/>
      <c r="H76" s="5533"/>
      <c r="I76" s="5533"/>
      <c r="J76" s="5533"/>
      <c r="K76" s="5533"/>
      <c r="L76" s="5533"/>
      <c r="M76" s="5533"/>
      <c r="N76" s="5533"/>
      <c r="O76" s="5533"/>
      <c r="P76" s="5533"/>
      <c r="Q76" s="5533"/>
    </row>
    <row r="77" spans="4:18" ht="12.75" customHeight="1">
      <c r="D77" s="2405"/>
      <c r="E77" s="2406"/>
      <c r="H77" s="5533"/>
      <c r="I77" s="5533"/>
      <c r="J77" s="5533"/>
    </row>
    <row r="78" spans="4:18" ht="12.75" customHeight="1">
      <c r="D78" s="2405"/>
      <c r="E78" s="2406"/>
      <c r="H78" s="5533"/>
      <c r="I78" s="5533"/>
      <c r="J78" s="5533"/>
      <c r="K78" s="5533"/>
      <c r="L78" s="5533"/>
      <c r="M78" s="5533"/>
      <c r="N78" s="5533"/>
      <c r="O78" s="5533"/>
      <c r="P78" s="5533"/>
      <c r="Q78" s="5533"/>
      <c r="R78" s="5533"/>
    </row>
    <row r="79" spans="4:18" ht="12.75" customHeight="1">
      <c r="D79" s="2405"/>
      <c r="E79" s="2406"/>
      <c r="H79" s="5533"/>
      <c r="I79" s="5533"/>
      <c r="J79" s="5533"/>
      <c r="K79" s="5533"/>
    </row>
    <row r="80" spans="4:18" ht="12.75" customHeight="1">
      <c r="D80" s="2405"/>
      <c r="E80" s="2406"/>
      <c r="H80" s="5533"/>
      <c r="I80" s="5533"/>
      <c r="J80" s="5533"/>
      <c r="K80" s="5533"/>
    </row>
    <row r="81" spans="4:18" ht="12.75" customHeight="1">
      <c r="J81" s="5533"/>
      <c r="K81" s="5533"/>
      <c r="L81" s="5533"/>
      <c r="M81" s="5533"/>
      <c r="N81" s="5533"/>
      <c r="O81" s="5533"/>
      <c r="P81" s="5533"/>
      <c r="Q81" s="5533"/>
    </row>
    <row r="82" spans="4:18" ht="12.75" customHeight="1">
      <c r="J82" s="5533"/>
      <c r="K82" s="5533"/>
      <c r="L82" s="5533"/>
      <c r="M82" s="5533"/>
      <c r="N82" s="5533"/>
      <c r="O82" s="5533"/>
      <c r="P82" s="5533"/>
      <c r="Q82" s="5533"/>
    </row>
    <row r="83" spans="4:18" ht="12.75" customHeight="1">
      <c r="D83" s="2405"/>
      <c r="E83" s="2406"/>
      <c r="H83" s="5533"/>
      <c r="I83" s="5533"/>
      <c r="J83" s="5533"/>
      <c r="K83" s="5533"/>
      <c r="L83" s="5533"/>
      <c r="M83" s="5533"/>
      <c r="N83" s="5533"/>
      <c r="O83" s="5533"/>
      <c r="P83" s="5533"/>
      <c r="Q83" s="5533"/>
    </row>
    <row r="84" spans="4:18" ht="12.75" customHeight="1">
      <c r="D84" s="2405"/>
      <c r="E84" s="2406"/>
      <c r="H84" s="5533"/>
      <c r="I84" s="5533"/>
      <c r="J84" s="5533"/>
      <c r="K84" s="5533"/>
      <c r="L84" s="5533"/>
      <c r="M84" s="5533"/>
      <c r="N84" s="5533"/>
      <c r="O84" s="5533"/>
      <c r="P84" s="5533"/>
      <c r="Q84" s="5533"/>
    </row>
    <row r="85" spans="4:18" ht="12.75" customHeight="1">
      <c r="D85" s="2405"/>
      <c r="E85" s="2406"/>
      <c r="H85" s="5533"/>
      <c r="I85" s="5533"/>
      <c r="J85" s="5533"/>
    </row>
    <row r="86" spans="4:18" ht="12.75" customHeight="1">
      <c r="D86" s="2405"/>
      <c r="E86" s="2406"/>
      <c r="H86" s="5533"/>
      <c r="I86" s="5533"/>
      <c r="J86" s="5533"/>
      <c r="K86" s="5533"/>
      <c r="L86" s="5533"/>
      <c r="M86" s="5533"/>
      <c r="N86" s="5533"/>
      <c r="O86" s="5533"/>
      <c r="P86" s="5533"/>
      <c r="Q86" s="5533"/>
      <c r="R86" s="5533"/>
    </row>
    <row r="87" spans="4:18" ht="12.75" customHeight="1">
      <c r="D87" s="2405"/>
      <c r="E87" s="2406"/>
      <c r="H87" s="5533"/>
      <c r="I87" s="5533"/>
      <c r="J87" s="5533"/>
      <c r="K87" s="5533"/>
    </row>
    <row r="88" spans="4:18" ht="12.75" customHeight="1">
      <c r="D88" s="2405"/>
      <c r="E88" s="2406"/>
      <c r="H88" s="5533"/>
      <c r="I88" s="5533"/>
      <c r="J88" s="5533"/>
      <c r="K88" s="5533"/>
    </row>
    <row r="89" spans="4:18" ht="12.75" customHeight="1">
      <c r="J89" s="5533"/>
      <c r="K89" s="5533"/>
      <c r="L89" s="5533"/>
      <c r="M89" s="5533"/>
      <c r="N89" s="5533"/>
      <c r="O89" s="5533"/>
      <c r="P89" s="5533"/>
      <c r="Q89" s="5533"/>
    </row>
    <row r="90" spans="4:18" ht="12.75" customHeight="1">
      <c r="J90" s="5533"/>
      <c r="K90" s="5533"/>
      <c r="L90" s="5533"/>
      <c r="M90" s="5533"/>
      <c r="N90" s="5533"/>
      <c r="O90" s="5533"/>
      <c r="P90" s="5533"/>
      <c r="Q90" s="5533"/>
    </row>
    <row r="91" spans="4:18" ht="14.25" customHeight="1"/>
    <row r="92" spans="4:18" ht="14.25" customHeight="1"/>
    <row r="93" spans="4:18" ht="14.25" customHeight="1">
      <c r="D93" s="2405"/>
      <c r="E93" s="2406"/>
      <c r="I93" s="1042"/>
      <c r="N93" s="1042"/>
      <c r="Q93" s="1042"/>
    </row>
    <row r="94" spans="4:18" ht="14.25" customHeight="1">
      <c r="D94" s="2405"/>
      <c r="E94" s="2406"/>
      <c r="H94" s="5533"/>
      <c r="I94" s="5533"/>
      <c r="J94" s="5533"/>
      <c r="K94" s="5533"/>
      <c r="L94" s="5533"/>
      <c r="M94" s="5533"/>
      <c r="N94" s="5533"/>
      <c r="O94" s="5533"/>
      <c r="P94" s="5533"/>
      <c r="Q94" s="5533"/>
    </row>
    <row r="95" spans="4:18" ht="14.25" customHeight="1">
      <c r="D95" s="2411"/>
      <c r="E95" s="5534"/>
      <c r="I95" s="1042"/>
      <c r="N95" s="1042"/>
      <c r="Q95" s="1042"/>
    </row>
    <row r="96" spans="4:18" ht="14.25" customHeight="1">
      <c r="H96" s="5533"/>
      <c r="I96" s="5533"/>
      <c r="J96" s="5533"/>
      <c r="K96" s="5533"/>
      <c r="L96" s="5533"/>
      <c r="M96" s="5533"/>
      <c r="N96" s="5533"/>
      <c r="O96" s="5533"/>
      <c r="P96" s="5533"/>
      <c r="Q96" s="5533"/>
    </row>
    <row r="97" spans="4:18" ht="14.25" customHeight="1">
      <c r="D97" s="2405"/>
      <c r="E97" s="2406"/>
      <c r="H97" s="5533"/>
      <c r="I97" s="5533"/>
      <c r="J97" s="5533"/>
    </row>
    <row r="98" spans="4:18" ht="14.25" customHeight="1">
      <c r="D98" s="2405"/>
      <c r="E98" s="2406"/>
      <c r="H98" s="5533"/>
      <c r="I98" s="5533"/>
      <c r="J98" s="5533"/>
      <c r="K98" s="5533"/>
      <c r="L98" s="5533"/>
      <c r="M98" s="5533"/>
      <c r="N98" s="5533"/>
      <c r="O98" s="5533"/>
      <c r="P98" s="5533"/>
      <c r="Q98" s="5533"/>
      <c r="R98" s="5533"/>
    </row>
    <row r="99" spans="4:18" ht="14.25" customHeight="1">
      <c r="D99" s="2405"/>
      <c r="E99" s="2406"/>
      <c r="H99" s="5533"/>
      <c r="I99" s="5533"/>
      <c r="J99" s="5533"/>
      <c r="K99" s="5533"/>
    </row>
    <row r="100" spans="4:18" ht="14.25" customHeight="1">
      <c r="J100" s="5533"/>
      <c r="K100" s="5533"/>
      <c r="L100" s="5533"/>
      <c r="M100" s="5533"/>
      <c r="N100" s="5533"/>
      <c r="O100" s="5533"/>
      <c r="P100" s="5533"/>
      <c r="Q100" s="5533"/>
    </row>
    <row r="101" spans="4:18" ht="14.25" customHeight="1">
      <c r="J101" s="5533"/>
      <c r="K101" s="5533"/>
      <c r="L101" s="5533"/>
      <c r="M101" s="5533"/>
      <c r="N101" s="5533"/>
      <c r="O101" s="5533"/>
      <c r="P101" s="5533"/>
      <c r="Q101" s="5533"/>
    </row>
    <row r="102" spans="4:18" ht="14.25" customHeight="1"/>
    <row r="103" spans="4:18" ht="14.25" customHeight="1">
      <c r="D103" s="2405"/>
      <c r="E103" s="2406"/>
      <c r="I103" s="1042"/>
      <c r="N103" s="1042"/>
      <c r="P103" s="1028"/>
      <c r="Q103" s="1042"/>
    </row>
    <row r="104" spans="4:18" ht="14.25" customHeight="1">
      <c r="D104" s="2405"/>
      <c r="E104" s="2406"/>
      <c r="H104" s="5533"/>
      <c r="I104" s="5533"/>
      <c r="J104" s="5533"/>
      <c r="K104" s="5533"/>
      <c r="L104" s="5533"/>
      <c r="M104" s="5533"/>
      <c r="N104" s="5533"/>
      <c r="O104" s="5533"/>
      <c r="P104" s="5533"/>
      <c r="Q104" s="5533"/>
    </row>
    <row r="105" spans="4:18" ht="14.25" customHeight="1">
      <c r="D105" s="2411"/>
      <c r="E105" s="5534"/>
      <c r="I105" s="1042"/>
      <c r="N105" s="1042"/>
      <c r="Q105" s="1042"/>
    </row>
    <row r="106" spans="4:18" ht="14.25" customHeight="1">
      <c r="H106" s="5533"/>
      <c r="I106" s="5533"/>
      <c r="J106" s="5533"/>
      <c r="K106" s="5533"/>
      <c r="L106" s="5533"/>
      <c r="M106" s="5533"/>
      <c r="N106" s="5533"/>
      <c r="O106" s="5533"/>
      <c r="P106" s="5533"/>
      <c r="Q106" s="5533"/>
    </row>
    <row r="107" spans="4:18" ht="14.25" customHeight="1">
      <c r="D107" s="2405"/>
      <c r="E107" s="2405"/>
      <c r="H107" s="5533"/>
      <c r="I107" s="5533"/>
      <c r="J107" s="5533"/>
    </row>
    <row r="108" spans="4:18" ht="14.25" customHeight="1">
      <c r="D108" s="2405"/>
      <c r="E108" s="2406"/>
      <c r="H108" s="5533"/>
      <c r="I108" s="5533"/>
      <c r="J108" s="5533"/>
      <c r="K108" s="5533"/>
      <c r="L108" s="5533"/>
      <c r="M108" s="5533"/>
      <c r="N108" s="5533"/>
      <c r="O108" s="5533"/>
      <c r="P108" s="5533"/>
      <c r="Q108" s="5533"/>
      <c r="R108" s="5533"/>
    </row>
    <row r="109" spans="4:18" ht="14.25" customHeight="1">
      <c r="D109" s="2405"/>
      <c r="E109" s="2406"/>
      <c r="H109" s="5533"/>
      <c r="I109" s="5533"/>
      <c r="J109" s="5533"/>
      <c r="K109" s="5533"/>
    </row>
    <row r="110" spans="4:18" ht="14.25" customHeight="1">
      <c r="J110" s="5533"/>
      <c r="K110" s="5533"/>
      <c r="L110" s="5533"/>
      <c r="M110" s="5533"/>
      <c r="N110" s="5533"/>
      <c r="O110" s="5533"/>
      <c r="P110" s="5533"/>
      <c r="Q110" s="5533"/>
      <c r="R110" s="5533"/>
    </row>
    <row r="111" spans="4:18" ht="14.25" customHeight="1">
      <c r="J111" s="5533"/>
      <c r="K111" s="5533"/>
      <c r="L111" s="5533"/>
      <c r="M111" s="5533"/>
      <c r="N111" s="5533"/>
      <c r="O111" s="5533"/>
      <c r="P111" s="5533"/>
      <c r="Q111" s="5533"/>
      <c r="R111" s="5533"/>
    </row>
    <row r="112" spans="4:18" ht="14.25" customHeight="1">
      <c r="D112" s="2405"/>
      <c r="E112" s="2406"/>
      <c r="I112" s="1042"/>
      <c r="N112" s="1042"/>
      <c r="P112" s="1028"/>
      <c r="Q112" s="1042"/>
    </row>
    <row r="113" spans="4:18" ht="14.25" customHeight="1">
      <c r="D113" s="2405"/>
      <c r="E113" s="2406"/>
      <c r="H113" s="5533"/>
      <c r="I113" s="5533"/>
      <c r="J113" s="5533"/>
      <c r="K113" s="5533"/>
      <c r="L113" s="5533"/>
      <c r="M113" s="5533"/>
      <c r="N113" s="5533"/>
      <c r="O113" s="5533"/>
      <c r="P113" s="5533"/>
      <c r="Q113" s="5533"/>
    </row>
    <row r="114" spans="4:18" ht="14.25" customHeight="1">
      <c r="D114" s="2411"/>
      <c r="E114" s="5534"/>
      <c r="I114" s="1042"/>
      <c r="N114" s="1042"/>
      <c r="Q114" s="1042"/>
    </row>
    <row r="115" spans="4:18" ht="14.25" customHeight="1">
      <c r="H115" s="5533"/>
      <c r="I115" s="5533"/>
      <c r="J115" s="5533"/>
      <c r="K115" s="5533"/>
      <c r="L115" s="5533"/>
      <c r="M115" s="5533"/>
      <c r="N115" s="5533"/>
      <c r="O115" s="5533"/>
      <c r="P115" s="5533"/>
      <c r="Q115" s="5533"/>
    </row>
    <row r="116" spans="4:18" ht="14.25" customHeight="1">
      <c r="D116" s="2405"/>
      <c r="E116" s="2406"/>
      <c r="H116" s="5533"/>
      <c r="I116" s="5533"/>
      <c r="J116" s="5533"/>
    </row>
    <row r="117" spans="4:18" ht="14.25" customHeight="1">
      <c r="D117" s="2405"/>
      <c r="E117" s="2406"/>
      <c r="H117" s="5533"/>
      <c r="I117" s="5533"/>
      <c r="J117" s="5533"/>
      <c r="K117" s="5533"/>
      <c r="L117" s="5533"/>
      <c r="M117" s="5533"/>
      <c r="N117" s="5533"/>
      <c r="O117" s="5533"/>
      <c r="P117" s="5533"/>
      <c r="Q117" s="5533"/>
      <c r="R117" s="5533"/>
    </row>
    <row r="118" spans="4:18" ht="14.25" customHeight="1">
      <c r="D118" s="2405"/>
      <c r="E118" s="2406"/>
      <c r="H118" s="5533"/>
      <c r="I118" s="5533"/>
      <c r="J118" s="5533"/>
      <c r="K118" s="5533"/>
    </row>
    <row r="119" spans="4:18" ht="14.25" customHeight="1">
      <c r="J119" s="5533"/>
      <c r="K119" s="5533"/>
      <c r="L119" s="5533"/>
      <c r="M119" s="5533"/>
      <c r="N119" s="5533"/>
      <c r="O119" s="5533"/>
      <c r="P119" s="5533"/>
      <c r="Q119" s="5533"/>
    </row>
    <row r="120" spans="4:18" ht="14.25" customHeight="1">
      <c r="J120" s="5533"/>
      <c r="K120" s="5533"/>
      <c r="L120" s="5533"/>
      <c r="M120" s="5533"/>
      <c r="N120" s="5533"/>
      <c r="O120" s="5533"/>
      <c r="P120" s="5533"/>
      <c r="Q120" s="5533"/>
    </row>
    <row r="121" spans="4:18" ht="14.25" customHeight="1">
      <c r="D121" s="2405"/>
      <c r="E121" s="2406"/>
      <c r="I121" s="1042"/>
      <c r="N121" s="1042"/>
      <c r="P121" s="1028"/>
      <c r="Q121" s="1042"/>
    </row>
    <row r="122" spans="4:18" ht="14.25" customHeight="1">
      <c r="D122" s="2405"/>
      <c r="E122" s="2405"/>
      <c r="H122" s="5533"/>
      <c r="I122" s="5533"/>
      <c r="J122" s="5533"/>
      <c r="K122" s="5533"/>
      <c r="L122" s="5533"/>
      <c r="M122" s="5533"/>
      <c r="N122" s="5533"/>
      <c r="O122" s="5533"/>
      <c r="P122" s="5533"/>
      <c r="Q122" s="5533"/>
    </row>
    <row r="123" spans="4:18" ht="14.25" customHeight="1">
      <c r="D123" s="2411"/>
      <c r="E123" s="5534"/>
      <c r="I123" s="1042"/>
      <c r="N123" s="1042"/>
      <c r="Q123" s="1042"/>
    </row>
    <row r="124" spans="4:18" ht="14.25" customHeight="1">
      <c r="H124" s="5533"/>
      <c r="I124" s="5533"/>
      <c r="J124" s="5533"/>
      <c r="K124" s="5533"/>
      <c r="L124" s="5533"/>
      <c r="M124" s="5533"/>
      <c r="N124" s="5533"/>
      <c r="O124" s="5533"/>
      <c r="P124" s="5533"/>
      <c r="Q124" s="5533"/>
    </row>
    <row r="125" spans="4:18" ht="14.25" customHeight="1">
      <c r="D125" s="2405"/>
      <c r="E125" s="2406"/>
      <c r="H125" s="5533"/>
      <c r="I125" s="5533"/>
      <c r="J125" s="5533"/>
    </row>
    <row r="126" spans="4:18" ht="14.25" customHeight="1">
      <c r="D126" s="2405"/>
      <c r="E126" s="2406"/>
      <c r="H126" s="5533"/>
      <c r="I126" s="5533"/>
      <c r="J126" s="5533"/>
      <c r="K126" s="5533"/>
      <c r="L126" s="5533"/>
      <c r="M126" s="5533"/>
      <c r="N126" s="5533"/>
      <c r="O126" s="5533"/>
      <c r="P126" s="5533"/>
      <c r="Q126" s="5533"/>
      <c r="R126" s="5533"/>
    </row>
    <row r="127" spans="4:18" ht="14.25" customHeight="1">
      <c r="D127" s="2405"/>
      <c r="E127" s="2406"/>
      <c r="H127" s="5533"/>
      <c r="I127" s="5533"/>
      <c r="J127" s="5533"/>
      <c r="K127" s="5533"/>
    </row>
    <row r="128" spans="4:18" ht="14.25" customHeight="1">
      <c r="J128" s="5533"/>
      <c r="K128" s="5533"/>
      <c r="L128" s="5533"/>
      <c r="M128" s="5533"/>
      <c r="N128" s="5533"/>
      <c r="O128" s="5533"/>
      <c r="P128" s="5533"/>
      <c r="Q128" s="5533"/>
    </row>
    <row r="129" spans="10:17" ht="14.25" customHeight="1">
      <c r="J129" s="5533"/>
      <c r="K129" s="5533"/>
      <c r="L129" s="5533"/>
      <c r="M129" s="5533"/>
      <c r="N129" s="5533"/>
      <c r="O129" s="5533"/>
      <c r="P129" s="5533"/>
      <c r="Q129" s="5533"/>
    </row>
  </sheetData>
  <sheetProtection formatCells="0"/>
  <mergeCells count="183">
    <mergeCell ref="A1:R1"/>
    <mergeCell ref="D6:E6"/>
    <mergeCell ref="H6:Q6"/>
    <mergeCell ref="D7:E7"/>
    <mergeCell ref="H7:Q7"/>
    <mergeCell ref="D8:E8"/>
    <mergeCell ref="H8:J8"/>
    <mergeCell ref="D13:E13"/>
    <mergeCell ref="H13:Q13"/>
    <mergeCell ref="D14:E14"/>
    <mergeCell ref="K14:L14"/>
    <mergeCell ref="H15:Q15"/>
    <mergeCell ref="D16:E16"/>
    <mergeCell ref="H16:J16"/>
    <mergeCell ref="D9:E9"/>
    <mergeCell ref="H9:R9"/>
    <mergeCell ref="D10:E10"/>
    <mergeCell ref="H10:L10"/>
    <mergeCell ref="D12:E12"/>
    <mergeCell ref="K12:L12"/>
    <mergeCell ref="D22:E22"/>
    <mergeCell ref="H22:Q22"/>
    <mergeCell ref="D23:E23"/>
    <mergeCell ref="K23:L23"/>
    <mergeCell ref="H24:Q24"/>
    <mergeCell ref="D25:E25"/>
    <mergeCell ref="H25:J25"/>
    <mergeCell ref="D17:E17"/>
    <mergeCell ref="H17:R17"/>
    <mergeCell ref="D18:E18"/>
    <mergeCell ref="H18:L18"/>
    <mergeCell ref="D21:E21"/>
    <mergeCell ref="K21:L21"/>
    <mergeCell ref="D31:E31"/>
    <mergeCell ref="K31:L31"/>
    <mergeCell ref="D32:E32"/>
    <mergeCell ref="H32:Q32"/>
    <mergeCell ref="D33:E33"/>
    <mergeCell ref="K33:L33"/>
    <mergeCell ref="D26:E26"/>
    <mergeCell ref="H26:R26"/>
    <mergeCell ref="D27:E27"/>
    <mergeCell ref="H27:L27"/>
    <mergeCell ref="H28:R28"/>
    <mergeCell ref="J29:R29"/>
    <mergeCell ref="H38:R38"/>
    <mergeCell ref="J39:R39"/>
    <mergeCell ref="D40:E40"/>
    <mergeCell ref="K40:L40"/>
    <mergeCell ref="D41:E41"/>
    <mergeCell ref="H41:Q41"/>
    <mergeCell ref="H34:Q34"/>
    <mergeCell ref="D35:E35"/>
    <mergeCell ref="H35:J35"/>
    <mergeCell ref="D36:E36"/>
    <mergeCell ref="H36:R36"/>
    <mergeCell ref="D37:E37"/>
    <mergeCell ref="H37:L37"/>
    <mergeCell ref="D46:E46"/>
    <mergeCell ref="H46:L46"/>
    <mergeCell ref="H47:R47"/>
    <mergeCell ref="J48:Q48"/>
    <mergeCell ref="D49:E49"/>
    <mergeCell ref="K49:L49"/>
    <mergeCell ref="D42:E42"/>
    <mergeCell ref="K42:L42"/>
    <mergeCell ref="H43:Q43"/>
    <mergeCell ref="D44:E44"/>
    <mergeCell ref="H44:J44"/>
    <mergeCell ref="D45:E45"/>
    <mergeCell ref="H45:R45"/>
    <mergeCell ref="D54:E54"/>
    <mergeCell ref="H54:R54"/>
    <mergeCell ref="D55:E55"/>
    <mergeCell ref="H55:L55"/>
    <mergeCell ref="H56:R56"/>
    <mergeCell ref="G58:Q58"/>
    <mergeCell ref="D50:E50"/>
    <mergeCell ref="H50:Q50"/>
    <mergeCell ref="D51:E51"/>
    <mergeCell ref="K51:L51"/>
    <mergeCell ref="H52:Q52"/>
    <mergeCell ref="D53:E53"/>
    <mergeCell ref="H53:J53"/>
    <mergeCell ref="D68:E68"/>
    <mergeCell ref="H68:Q68"/>
    <mergeCell ref="D69:E69"/>
    <mergeCell ref="H69:J69"/>
    <mergeCell ref="D70:E70"/>
    <mergeCell ref="H70:R70"/>
    <mergeCell ref="G59:Q59"/>
    <mergeCell ref="D63:E63"/>
    <mergeCell ref="H63:K63"/>
    <mergeCell ref="J64:Q64"/>
    <mergeCell ref="J65:Q65"/>
    <mergeCell ref="D67:E67"/>
    <mergeCell ref="H67:Q67"/>
    <mergeCell ref="D75:E75"/>
    <mergeCell ref="H75:Q75"/>
    <mergeCell ref="D76:E76"/>
    <mergeCell ref="H76:Q76"/>
    <mergeCell ref="D77:E77"/>
    <mergeCell ref="H77:J77"/>
    <mergeCell ref="D71:E71"/>
    <mergeCell ref="H71:K71"/>
    <mergeCell ref="D72:E72"/>
    <mergeCell ref="H72:K72"/>
    <mergeCell ref="J73:Q73"/>
    <mergeCell ref="J74:Q74"/>
    <mergeCell ref="J81:Q81"/>
    <mergeCell ref="J82:Q82"/>
    <mergeCell ref="D83:E83"/>
    <mergeCell ref="H83:Q83"/>
    <mergeCell ref="D84:E84"/>
    <mergeCell ref="H84:Q84"/>
    <mergeCell ref="D78:E78"/>
    <mergeCell ref="H78:R78"/>
    <mergeCell ref="D79:E79"/>
    <mergeCell ref="H79:K79"/>
    <mergeCell ref="D80:E80"/>
    <mergeCell ref="H80:K80"/>
    <mergeCell ref="D88:E88"/>
    <mergeCell ref="H88:K88"/>
    <mergeCell ref="J89:Q89"/>
    <mergeCell ref="J90:Q90"/>
    <mergeCell ref="D93:E93"/>
    <mergeCell ref="D94:E94"/>
    <mergeCell ref="H94:Q94"/>
    <mergeCell ref="D85:E85"/>
    <mergeCell ref="H85:J85"/>
    <mergeCell ref="D86:E86"/>
    <mergeCell ref="H86:R86"/>
    <mergeCell ref="D87:E87"/>
    <mergeCell ref="H87:K87"/>
    <mergeCell ref="D99:E99"/>
    <mergeCell ref="H99:K99"/>
    <mergeCell ref="J100:Q100"/>
    <mergeCell ref="J101:Q101"/>
    <mergeCell ref="D103:E103"/>
    <mergeCell ref="D104:E104"/>
    <mergeCell ref="H104:Q104"/>
    <mergeCell ref="D95:E95"/>
    <mergeCell ref="H96:Q96"/>
    <mergeCell ref="D97:E97"/>
    <mergeCell ref="H97:J97"/>
    <mergeCell ref="D98:E98"/>
    <mergeCell ref="H98:R98"/>
    <mergeCell ref="D109:E109"/>
    <mergeCell ref="H109:K109"/>
    <mergeCell ref="J110:R110"/>
    <mergeCell ref="J111:R111"/>
    <mergeCell ref="D112:E112"/>
    <mergeCell ref="D113:E113"/>
    <mergeCell ref="H113:Q113"/>
    <mergeCell ref="D105:E105"/>
    <mergeCell ref="H106:Q106"/>
    <mergeCell ref="D107:E107"/>
    <mergeCell ref="H107:J107"/>
    <mergeCell ref="D108:E108"/>
    <mergeCell ref="H108:R108"/>
    <mergeCell ref="D118:E118"/>
    <mergeCell ref="H118:K118"/>
    <mergeCell ref="J119:Q119"/>
    <mergeCell ref="J120:Q120"/>
    <mergeCell ref="D121:E121"/>
    <mergeCell ref="D122:E122"/>
    <mergeCell ref="H122:Q122"/>
    <mergeCell ref="D114:E114"/>
    <mergeCell ref="H115:Q115"/>
    <mergeCell ref="D116:E116"/>
    <mergeCell ref="H116:J116"/>
    <mergeCell ref="D117:E117"/>
    <mergeCell ref="H117:R117"/>
    <mergeCell ref="D127:E127"/>
    <mergeCell ref="H127:K127"/>
    <mergeCell ref="J128:Q128"/>
    <mergeCell ref="J129:Q129"/>
    <mergeCell ref="D123:E123"/>
    <mergeCell ref="H124:Q124"/>
    <mergeCell ref="D125:E125"/>
    <mergeCell ref="H125:J125"/>
    <mergeCell ref="D126:E126"/>
    <mergeCell ref="H126:R126"/>
  </mergeCells>
  <phoneticPr fontId="129"/>
  <dataValidations count="1">
    <dataValidation type="list" allowBlank="1" showInputMessage="1" showErrorMessage="1" sqref="C58:C59" xr:uid="{00000000-0002-0000-6A00-000000000000}">
      <formula1>"□,■"</formula1>
    </dataValidation>
  </dataValidations>
  <printOptions horizontalCentered="1"/>
  <pageMargins left="0.70866141732283472" right="0.59055118110236227" top="0.59055118110236227" bottom="0.59055118110236227" header="0.51181102362204722" footer="0.51181102362204722"/>
  <pageSetup paperSize="9" fitToHeight="0" orientation="portrait" blackAndWhite="1" r:id="rId1"/>
  <rowBreaks count="2" manualBreakCount="2">
    <brk id="61" max="16383" man="1"/>
    <brk id="90"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AA68"/>
  <sheetViews>
    <sheetView workbookViewId="0"/>
  </sheetViews>
  <sheetFormatPr defaultColWidth="9" defaultRowHeight="12"/>
  <cols>
    <col min="1" max="1" width="2.625" style="274" customWidth="1"/>
    <col min="2" max="27" width="3.625" style="274" customWidth="1"/>
    <col min="28" max="28" width="9" style="274" customWidth="1"/>
    <col min="29" max="16384" width="9" style="274"/>
  </cols>
  <sheetData>
    <row r="1" spans="1:27" ht="16.5" customHeight="1">
      <c r="A1" s="2325" t="s">
        <v>85</v>
      </c>
      <c r="B1" s="2325"/>
      <c r="C1" s="2325"/>
      <c r="D1" s="2325"/>
      <c r="E1" s="2325"/>
      <c r="F1" s="2325"/>
      <c r="G1" s="2325"/>
      <c r="H1" s="2325"/>
      <c r="I1" s="2325"/>
      <c r="J1" s="2325"/>
      <c r="K1" s="2325"/>
      <c r="L1" s="2325"/>
      <c r="M1" s="2325"/>
      <c r="N1" s="2325"/>
      <c r="O1" s="2325"/>
      <c r="P1" s="2325"/>
      <c r="Q1" s="2325"/>
      <c r="R1" s="2325"/>
      <c r="S1" s="2325"/>
      <c r="T1" s="2325"/>
      <c r="U1" s="2325"/>
      <c r="V1" s="2325"/>
      <c r="W1" s="2325"/>
      <c r="X1" s="2325"/>
      <c r="Y1" s="2325"/>
      <c r="Z1" s="2325"/>
      <c r="AA1" s="2325"/>
    </row>
    <row r="2" spans="1:27" ht="16.5" customHeight="1">
      <c r="A2" s="282"/>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row>
    <row r="3" spans="1:27" ht="16.5" customHeight="1">
      <c r="A3" s="2325" t="s">
        <v>4060</v>
      </c>
      <c r="B3" s="2325"/>
      <c r="C3" s="2325"/>
      <c r="D3" s="2325"/>
      <c r="E3" s="2325"/>
      <c r="F3" s="2325"/>
      <c r="G3" s="2325"/>
      <c r="H3" s="2325"/>
      <c r="I3" s="2325"/>
      <c r="J3" s="2325"/>
      <c r="K3" s="2325"/>
      <c r="L3" s="2325"/>
      <c r="M3" s="2325"/>
      <c r="N3" s="2325"/>
      <c r="O3" s="2325"/>
      <c r="P3" s="2325"/>
      <c r="Q3" s="2325"/>
      <c r="R3" s="2325"/>
      <c r="S3" s="2325"/>
      <c r="T3" s="2325"/>
      <c r="U3" s="2325"/>
      <c r="V3" s="2325"/>
      <c r="W3" s="2325"/>
      <c r="X3" s="2325"/>
      <c r="Y3" s="2325"/>
      <c r="Z3" s="2325"/>
      <c r="AA3" s="2325"/>
    </row>
    <row r="4" spans="1:27" ht="16.5" customHeight="1">
      <c r="A4" s="282"/>
      <c r="B4" s="282"/>
      <c r="C4" s="282"/>
      <c r="D4" s="282"/>
      <c r="E4" s="282"/>
      <c r="F4" s="282"/>
      <c r="G4" s="282"/>
      <c r="H4" s="282"/>
      <c r="I4" s="282"/>
      <c r="J4" s="282"/>
      <c r="K4" s="282"/>
      <c r="L4" s="282"/>
      <c r="M4" s="282"/>
      <c r="N4" s="282"/>
      <c r="O4" s="282"/>
      <c r="P4" s="282"/>
      <c r="Q4" s="282"/>
      <c r="R4" s="282"/>
      <c r="S4" s="282"/>
      <c r="T4" s="282"/>
      <c r="U4" s="282"/>
      <c r="V4" s="282"/>
      <c r="W4" s="282"/>
      <c r="X4" s="282"/>
      <c r="Y4" s="282"/>
      <c r="Z4" s="282"/>
      <c r="AA4" s="282"/>
    </row>
    <row r="5" spans="1:27" ht="22.5" customHeight="1">
      <c r="A5" s="276" t="s">
        <v>4061</v>
      </c>
      <c r="B5" s="276"/>
      <c r="C5" s="276"/>
      <c r="D5" s="276"/>
      <c r="E5" s="276"/>
      <c r="F5" s="276"/>
      <c r="G5" s="276"/>
      <c r="H5" s="276"/>
      <c r="I5" s="276"/>
      <c r="J5" s="276"/>
      <c r="K5" s="276"/>
      <c r="L5" s="276"/>
      <c r="M5" s="276"/>
      <c r="N5" s="276"/>
      <c r="O5" s="276"/>
      <c r="P5" s="276"/>
      <c r="Q5" s="276"/>
      <c r="R5" s="276"/>
      <c r="S5" s="276"/>
      <c r="T5" s="276"/>
      <c r="U5" s="276"/>
      <c r="V5" s="276"/>
      <c r="W5" s="276"/>
      <c r="X5" s="276"/>
      <c r="Y5" s="276"/>
      <c r="Z5" s="276"/>
      <c r="AA5" s="276"/>
    </row>
    <row r="6" spans="1:27" ht="32.1" customHeight="1">
      <c r="A6" s="1168" t="s">
        <v>3558</v>
      </c>
      <c r="B6" s="280"/>
      <c r="C6" s="280"/>
      <c r="D6" s="280"/>
      <c r="E6" s="1169"/>
      <c r="F6" s="5547" t="str">
        <f>cst_wskakunin_BUILD__address</f>
        <v>埼玉県さいたま市緑区</v>
      </c>
      <c r="G6" s="5547"/>
      <c r="H6" s="5547"/>
      <c r="I6" s="5547"/>
      <c r="J6" s="5547"/>
      <c r="K6" s="5547"/>
      <c r="L6" s="5547"/>
      <c r="M6" s="5547"/>
      <c r="N6" s="5547"/>
      <c r="O6" s="5547"/>
      <c r="P6" s="5547"/>
      <c r="Q6" s="5547"/>
      <c r="R6" s="5547"/>
      <c r="S6" s="5547"/>
      <c r="T6" s="5547"/>
      <c r="U6" s="5547"/>
      <c r="V6" s="5547"/>
      <c r="W6" s="5547"/>
      <c r="X6" s="5547"/>
      <c r="Y6" s="5547"/>
      <c r="Z6" s="5547"/>
      <c r="AA6" s="5548"/>
    </row>
    <row r="7" spans="1:27" ht="32.1" customHeight="1">
      <c r="A7" s="1168" t="s">
        <v>3559</v>
      </c>
      <c r="B7" s="276"/>
      <c r="C7" s="276"/>
      <c r="D7" s="276"/>
      <c r="E7" s="1170"/>
      <c r="F7" s="5545" t="str">
        <f>cst_wskakunin_SHIKITI_MENSEKI_1_TOTAL</f>
        <v/>
      </c>
      <c r="G7" s="5545"/>
      <c r="H7" s="5545"/>
      <c r="I7" s="5545"/>
      <c r="J7" s="5545"/>
      <c r="K7" s="5545"/>
      <c r="L7" s="1171" t="s">
        <v>114</v>
      </c>
      <c r="M7" s="1170"/>
      <c r="N7" s="1170"/>
      <c r="O7" s="1170"/>
      <c r="P7" s="1170"/>
      <c r="Q7" s="1170"/>
      <c r="R7" s="1170"/>
      <c r="S7" s="1170"/>
      <c r="T7" s="1170"/>
      <c r="U7" s="1170"/>
      <c r="V7" s="1170"/>
      <c r="W7" s="1170"/>
      <c r="X7" s="1170"/>
      <c r="Y7" s="1170"/>
      <c r="Z7" s="1170"/>
      <c r="AA7" s="1172"/>
    </row>
    <row r="8" spans="1:27" ht="32.1" customHeight="1">
      <c r="A8" s="1168" t="s">
        <v>4062</v>
      </c>
      <c r="B8" s="280"/>
      <c r="C8" s="280"/>
      <c r="D8" s="280"/>
      <c r="E8" s="1170"/>
      <c r="F8" s="5545" t="str">
        <f>IF(cst_wsjob_JOB_INPUT_VERSION="","",IF(cst_wsjob_JOB_INPUT_VERSION&gt;=6,cst_wskakunin_KENTIKU_MENSEKI_ZENTAI_SHINSEI,cst_wskakunin_KENTIKU_MENSEKI_SHINSEI))</f>
        <v/>
      </c>
      <c r="G8" s="5545"/>
      <c r="H8" s="5545"/>
      <c r="I8" s="5545"/>
      <c r="J8" s="5545"/>
      <c r="K8" s="5545"/>
      <c r="L8" s="1171" t="s">
        <v>114</v>
      </c>
      <c r="M8" s="1170"/>
      <c r="N8" s="1170"/>
      <c r="O8" s="1170"/>
      <c r="P8" s="1170"/>
      <c r="Q8" s="1170"/>
      <c r="R8" s="1170"/>
      <c r="S8" s="1170"/>
      <c r="T8" s="1170"/>
      <c r="U8" s="1170"/>
      <c r="V8" s="1170"/>
      <c r="W8" s="1170"/>
      <c r="X8" s="1170"/>
      <c r="Y8" s="1170"/>
      <c r="Z8" s="1170"/>
      <c r="AA8" s="1172"/>
    </row>
    <row r="9" spans="1:27" ht="32.1" customHeight="1">
      <c r="A9" s="1168" t="s">
        <v>4063</v>
      </c>
      <c r="B9" s="280"/>
      <c r="C9" s="280"/>
      <c r="D9" s="280"/>
      <c r="E9" s="1170"/>
      <c r="F9" s="5545" t="str">
        <f>cst_wskakunin_NOBE_MENSEKI_JYUTAKU_SHINSEI</f>
        <v/>
      </c>
      <c r="G9" s="5545"/>
      <c r="H9" s="5545"/>
      <c r="I9" s="5545"/>
      <c r="J9" s="5545"/>
      <c r="K9" s="5545"/>
      <c r="L9" s="1171" t="s">
        <v>114</v>
      </c>
      <c r="M9" s="1170"/>
      <c r="N9" s="1170"/>
      <c r="O9" s="1170"/>
      <c r="P9" s="1170"/>
      <c r="Q9" s="1170"/>
      <c r="R9" s="1170"/>
      <c r="S9" s="1170"/>
      <c r="T9" s="1170"/>
      <c r="U9" s="1170"/>
      <c r="V9" s="1170"/>
      <c r="W9" s="1170"/>
      <c r="X9" s="1170"/>
      <c r="Y9" s="1170"/>
      <c r="Z9" s="1170"/>
      <c r="AA9" s="1172"/>
    </row>
    <row r="10" spans="1:27" ht="32.1" customHeight="1">
      <c r="A10" s="295" t="s">
        <v>4064</v>
      </c>
      <c r="B10" s="358"/>
      <c r="C10" s="358"/>
      <c r="D10" s="358"/>
      <c r="G10" s="1173" t="s">
        <v>3560</v>
      </c>
      <c r="H10" s="1174"/>
      <c r="I10" s="5541" t="str">
        <f>cst_wskakunin_KAISU_TIJYOU_SHINSEI</f>
        <v/>
      </c>
      <c r="J10" s="5541"/>
      <c r="K10" s="5541"/>
      <c r="L10" s="1175" t="s">
        <v>481</v>
      </c>
      <c r="M10" s="1173"/>
      <c r="N10" s="1173" t="s">
        <v>4018</v>
      </c>
      <c r="O10" s="1173"/>
      <c r="P10" s="5542">
        <f>cst_wskakunin_KAISU_TIKA_SHINSEI__zero</f>
        <v>0</v>
      </c>
      <c r="Q10" s="5542"/>
      <c r="R10" s="5542"/>
      <c r="S10" s="1175" t="s">
        <v>481</v>
      </c>
      <c r="V10" s="1174"/>
      <c r="W10" s="1174"/>
      <c r="X10" s="1174"/>
      <c r="Y10" s="1174"/>
      <c r="Z10" s="1174"/>
      <c r="AA10" s="1176"/>
    </row>
    <row r="11" spans="1:27" ht="32.1" customHeight="1">
      <c r="A11" s="1168" t="s">
        <v>4065</v>
      </c>
      <c r="B11" s="280"/>
      <c r="C11" s="280"/>
      <c r="D11" s="280"/>
      <c r="E11" s="280"/>
      <c r="F11" s="280"/>
      <c r="G11" s="1177" t="s">
        <v>139</v>
      </c>
      <c r="H11" s="1178" t="s">
        <v>4066</v>
      </c>
      <c r="I11" s="1178"/>
      <c r="J11" s="1178"/>
      <c r="K11" s="1178"/>
      <c r="L11" s="1178"/>
      <c r="M11" s="1177" t="s">
        <v>139</v>
      </c>
      <c r="N11" s="1178" t="s">
        <v>4067</v>
      </c>
      <c r="O11" s="1179"/>
      <c r="P11" s="1179"/>
      <c r="Q11" s="1180"/>
      <c r="R11" s="1180"/>
      <c r="S11" s="1180"/>
      <c r="T11" s="1180"/>
      <c r="U11" s="1171"/>
      <c r="V11" s="1170"/>
      <c r="W11" s="1170"/>
      <c r="X11" s="1170"/>
      <c r="Y11" s="1170"/>
      <c r="Z11" s="1170"/>
      <c r="AA11" s="1172"/>
    </row>
    <row r="12" spans="1:27" ht="32.1" customHeight="1">
      <c r="A12" s="296" t="s">
        <v>4068</v>
      </c>
      <c r="B12" s="276"/>
      <c r="C12" s="276"/>
      <c r="D12" s="276"/>
      <c r="G12" s="1181" t="s">
        <v>139</v>
      </c>
      <c r="H12" s="293" t="s">
        <v>472</v>
      </c>
      <c r="J12" s="1181" t="s">
        <v>139</v>
      </c>
      <c r="K12" s="276" t="s">
        <v>473</v>
      </c>
      <c r="L12" s="1182"/>
      <c r="M12" s="1181" t="s">
        <v>139</v>
      </c>
      <c r="N12" s="276" t="s">
        <v>474</v>
      </c>
      <c r="O12" s="1183"/>
      <c r="P12" s="1183"/>
      <c r="Q12" s="1184"/>
      <c r="R12" s="1184"/>
      <c r="S12" s="1184"/>
      <c r="T12" s="1184"/>
      <c r="U12" s="1185"/>
      <c r="V12" s="1044"/>
      <c r="W12" s="1044"/>
      <c r="X12" s="1044"/>
      <c r="Y12" s="1044"/>
      <c r="Z12" s="1044"/>
      <c r="AA12" s="1045"/>
    </row>
    <row r="13" spans="1:27" ht="32.1" customHeight="1">
      <c r="A13" s="1168" t="s">
        <v>3561</v>
      </c>
      <c r="B13" s="280"/>
      <c r="C13" s="280"/>
      <c r="D13" s="280"/>
      <c r="E13" s="1170"/>
      <c r="F13" s="5543" t="str">
        <f>cst_wskakunin_KOUZOU1</f>
        <v/>
      </c>
      <c r="G13" s="5543"/>
      <c r="H13" s="5543"/>
      <c r="I13" s="5543"/>
      <c r="J13" s="5543"/>
      <c r="K13" s="5543"/>
      <c r="L13" s="301"/>
      <c r="M13" s="280"/>
      <c r="N13" s="2687" t="s">
        <v>641</v>
      </c>
      <c r="O13" s="2687"/>
      <c r="P13" s="5543" t="str">
        <f>cst_wskakunin_KOUZOU2</f>
        <v/>
      </c>
      <c r="Q13" s="5543"/>
      <c r="R13" s="5543"/>
      <c r="S13" s="5543"/>
      <c r="T13" s="5543"/>
      <c r="U13" s="5543"/>
      <c r="V13" s="301"/>
      <c r="W13" s="1170"/>
      <c r="Y13" s="1170"/>
      <c r="Z13" s="1170"/>
      <c r="AA13" s="1172"/>
    </row>
    <row r="14" spans="1:27" ht="32.1" customHeight="1">
      <c r="A14" s="1168" t="s">
        <v>4069</v>
      </c>
      <c r="B14" s="280"/>
      <c r="C14" s="280"/>
      <c r="D14" s="280"/>
      <c r="E14" s="1180"/>
      <c r="F14" s="1180"/>
      <c r="G14" s="1170"/>
      <c r="H14" s="1170"/>
      <c r="I14" s="1170"/>
      <c r="J14" s="5544" t="s">
        <v>140</v>
      </c>
      <c r="K14" s="5544"/>
      <c r="L14" s="280" t="s">
        <v>4070</v>
      </c>
      <c r="M14" s="280"/>
      <c r="N14" s="301"/>
      <c r="O14" s="301"/>
      <c r="P14" s="1180"/>
      <c r="Q14" s="1180"/>
      <c r="R14" s="1180"/>
      <c r="S14" s="1180"/>
      <c r="T14" s="1180"/>
      <c r="U14" s="1180"/>
      <c r="V14" s="1180"/>
      <c r="W14" s="1180"/>
      <c r="X14" s="280"/>
      <c r="Y14" s="1170"/>
      <c r="Z14" s="1170"/>
      <c r="AA14" s="1172"/>
    </row>
    <row r="15" spans="1:27" ht="32.1" customHeight="1">
      <c r="A15" s="1168" t="s">
        <v>4071</v>
      </c>
      <c r="B15" s="280"/>
      <c r="C15" s="280"/>
      <c r="D15" s="280"/>
      <c r="E15" s="280"/>
      <c r="F15" s="280"/>
      <c r="G15" s="280"/>
      <c r="H15" s="280"/>
      <c r="I15" s="5546" t="str">
        <f>IF(cst_wskakunin_KOUJI_TYAKUSYU_YOTEI_DATE="","令和",cst_wskakunin_KOUJI_TYAKUSYU_YOTEI_DATE)</f>
        <v>令和</v>
      </c>
      <c r="J15" s="5546"/>
      <c r="K15" s="1222" t="str">
        <f>cst_wskakunin_KOUJI_TYAKUSYU_YOTEI_DATE</f>
        <v/>
      </c>
      <c r="L15" s="1186" t="s">
        <v>477</v>
      </c>
      <c r="M15" s="1221" t="str">
        <f>cst_wskakunin_KOUJI_TYAKUSYU_YOTEI_DATE</f>
        <v/>
      </c>
      <c r="N15" s="1186" t="s">
        <v>5</v>
      </c>
      <c r="O15" s="1220" t="str">
        <f>cst_wskakunin_KOUJI_TYAKUSYU_YOTEI_DATE</f>
        <v/>
      </c>
      <c r="P15" s="1186" t="s">
        <v>478</v>
      </c>
      <c r="Q15" s="280"/>
      <c r="R15" s="280"/>
      <c r="S15" s="280"/>
      <c r="T15" s="280"/>
      <c r="U15" s="280"/>
      <c r="V15" s="280"/>
      <c r="W15" s="280"/>
      <c r="X15" s="280"/>
      <c r="Y15" s="280"/>
      <c r="Z15" s="280"/>
      <c r="AA15" s="1187"/>
    </row>
    <row r="16" spans="1:27" ht="32.1" customHeight="1">
      <c r="A16" s="296" t="s">
        <v>4072</v>
      </c>
      <c r="B16" s="276"/>
      <c r="C16" s="276"/>
      <c r="D16" s="276"/>
      <c r="E16" s="276"/>
      <c r="F16" s="276"/>
      <c r="G16" s="276"/>
      <c r="H16" s="276"/>
      <c r="I16" s="5546" t="str">
        <f>IF(cst_wskakunin_KOUJI_KANRYOU_YOTEI_DATE="","令和",cst_wskakunin_KOUJI_KANRYOU_YOTEI_DATE)</f>
        <v>令和</v>
      </c>
      <c r="J16" s="5546"/>
      <c r="K16" s="1222" t="str">
        <f>cst_wskakunin_KOUJI_KANRYOU_YOTEI_DATE</f>
        <v/>
      </c>
      <c r="L16" s="1188" t="s">
        <v>477</v>
      </c>
      <c r="M16" s="1224" t="str">
        <f>cst_wskakunin_KOUJI_KANRYOU_YOTEI_DATE</f>
        <v/>
      </c>
      <c r="N16" s="1188" t="s">
        <v>5</v>
      </c>
      <c r="O16" s="1223" t="str">
        <f>cst_wskakunin_KOUJI_KANRYOU_YOTEI_DATE</f>
        <v/>
      </c>
      <c r="P16" s="1188" t="s">
        <v>478</v>
      </c>
      <c r="Q16" s="276"/>
      <c r="R16" s="276"/>
      <c r="S16" s="276"/>
      <c r="T16" s="276"/>
      <c r="U16" s="276"/>
      <c r="V16" s="276"/>
      <c r="W16" s="276"/>
      <c r="X16" s="276"/>
      <c r="Y16" s="276"/>
      <c r="Z16" s="276"/>
      <c r="AA16" s="349"/>
    </row>
    <row r="17" spans="1:27" ht="32.1" customHeight="1">
      <c r="A17" s="297" t="s">
        <v>4073</v>
      </c>
      <c r="E17" s="2768"/>
      <c r="F17" s="2768"/>
      <c r="G17" s="2768"/>
      <c r="H17" s="2768"/>
      <c r="I17" s="2768"/>
      <c r="J17" s="2768"/>
      <c r="K17" s="2768"/>
      <c r="L17" s="2768"/>
      <c r="M17" s="2768"/>
      <c r="N17" s="2768"/>
      <c r="O17" s="2768"/>
      <c r="P17" s="2768"/>
      <c r="Q17" s="2768"/>
      <c r="R17" s="2768"/>
      <c r="S17" s="2768"/>
      <c r="T17" s="2768"/>
      <c r="U17" s="2768"/>
      <c r="V17" s="2768"/>
      <c r="W17" s="2768"/>
      <c r="X17" s="2768"/>
      <c r="Y17" s="2768"/>
      <c r="Z17" s="2768"/>
      <c r="AA17" s="2769"/>
    </row>
    <row r="18" spans="1:27" ht="32.1" customHeight="1">
      <c r="A18" s="296"/>
      <c r="B18" s="276"/>
      <c r="C18" s="276"/>
      <c r="D18" s="276"/>
      <c r="E18" s="2771"/>
      <c r="F18" s="2771"/>
      <c r="G18" s="2771"/>
      <c r="H18" s="2771"/>
      <c r="I18" s="2771"/>
      <c r="J18" s="2771"/>
      <c r="K18" s="2771"/>
      <c r="L18" s="2771"/>
      <c r="M18" s="2771"/>
      <c r="N18" s="2771"/>
      <c r="O18" s="2771"/>
      <c r="P18" s="2771"/>
      <c r="Q18" s="2771"/>
      <c r="R18" s="2771"/>
      <c r="S18" s="2771"/>
      <c r="T18" s="2771"/>
      <c r="U18" s="2771"/>
      <c r="V18" s="2771"/>
      <c r="W18" s="2771"/>
      <c r="X18" s="2771"/>
      <c r="Y18" s="2771"/>
      <c r="Z18" s="2771"/>
      <c r="AA18" s="2772"/>
    </row>
    <row r="19" spans="1:27" ht="36" customHeight="1"/>
    <row r="20" spans="1:27" ht="36" customHeight="1"/>
    <row r="21" spans="1:27" ht="36" customHeight="1"/>
    <row r="22" spans="1:27" ht="36" customHeight="1"/>
    <row r="23" spans="1:27" ht="36" customHeight="1"/>
    <row r="24" spans="1:27" ht="36" customHeight="1"/>
    <row r="25" spans="1:27" ht="36" customHeight="1"/>
    <row r="26" spans="1:27" ht="36" customHeight="1"/>
    <row r="27" spans="1:27" ht="36" customHeight="1"/>
    <row r="28" spans="1:27" ht="36" customHeight="1"/>
    <row r="29" spans="1:27" ht="36" customHeight="1"/>
    <row r="30" spans="1:27" ht="36" customHeight="1"/>
    <row r="31" spans="1:27" ht="36" customHeight="1"/>
    <row r="32" spans="1:27" ht="36" customHeight="1"/>
    <row r="33" ht="36" customHeight="1"/>
    <row r="34" ht="36" customHeight="1"/>
    <row r="35" ht="36" customHeight="1"/>
    <row r="36" ht="36" customHeight="1"/>
    <row r="37" ht="36" customHeight="1"/>
    <row r="38" ht="36" customHeight="1"/>
    <row r="39" ht="36" customHeight="1"/>
    <row r="40" ht="36" customHeight="1"/>
    <row r="41" ht="36" customHeight="1"/>
    <row r="42" ht="36" customHeight="1"/>
    <row r="43" ht="36" customHeight="1"/>
    <row r="44" ht="36" customHeight="1"/>
    <row r="45" ht="36" customHeight="1"/>
    <row r="46" ht="36" customHeight="1"/>
    <row r="47" ht="36" customHeight="1"/>
    <row r="48"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sheetData>
  <sheetProtection formatCells="0"/>
  <mergeCells count="16">
    <mergeCell ref="F9:K9"/>
    <mergeCell ref="I15:J15"/>
    <mergeCell ref="I16:J16"/>
    <mergeCell ref="A1:AA1"/>
    <mergeCell ref="A3:AA3"/>
    <mergeCell ref="F6:AA6"/>
    <mergeCell ref="F7:K7"/>
    <mergeCell ref="F8:K8"/>
    <mergeCell ref="E17:AA17"/>
    <mergeCell ref="E18:AA18"/>
    <mergeCell ref="I10:K10"/>
    <mergeCell ref="P10:R10"/>
    <mergeCell ref="F13:K13"/>
    <mergeCell ref="N13:O13"/>
    <mergeCell ref="P13:U13"/>
    <mergeCell ref="J14:K14"/>
  </mergeCells>
  <phoneticPr fontId="129"/>
  <dataValidations count="2">
    <dataValidation type="list" allowBlank="1" showInputMessage="1" showErrorMessage="1" sqref="J14:K14" xr:uid="{00000000-0002-0000-6B00-000000000000}">
      <formula1>"　,１,２,３,４,５,６,７,８"</formula1>
    </dataValidation>
    <dataValidation type="list" allowBlank="1" showInputMessage="1" showErrorMessage="1" sqref="E14 G11:G12 J12 M11:M12" xr:uid="{00000000-0002-0000-6B00-000001000000}">
      <formula1>"□,■"</formula1>
    </dataValidation>
  </dataValidations>
  <printOptions horizontalCentered="1"/>
  <pageMargins left="0.82677165354330717" right="0.51181102362204722" top="0.59055118110236227" bottom="0.19685039370078741" header="0.51181102362204722" footer="0.51181102362204722"/>
  <pageSetup paperSize="9" scale="93" fitToHeight="0" orientation="portrait" blackAndWhite="1" r:id="rId1"/>
  <colBreaks count="1" manualBreakCount="1">
    <brk id="20" max="1048575" man="1"/>
  </col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AB74"/>
  <sheetViews>
    <sheetView workbookViewId="0"/>
  </sheetViews>
  <sheetFormatPr defaultColWidth="9" defaultRowHeight="12"/>
  <cols>
    <col min="1" max="1" width="2.625" style="274" customWidth="1"/>
    <col min="2" max="2" width="4.625" style="274" customWidth="1"/>
    <col min="3" max="12" width="3.125" style="274" customWidth="1"/>
    <col min="13" max="13" width="3.625" style="274" customWidth="1"/>
    <col min="14" max="14" width="2.625" style="274" customWidth="1"/>
    <col min="15" max="16" width="3.125" style="274" customWidth="1"/>
    <col min="17" max="17" width="3.625" style="274" customWidth="1"/>
    <col min="18" max="18" width="3.125" style="274" customWidth="1"/>
    <col min="19" max="19" width="3.25" style="274" customWidth="1"/>
    <col min="20" max="20" width="2.625" style="274" customWidth="1"/>
    <col min="21" max="24" width="3.25" style="274" customWidth="1"/>
    <col min="25" max="25" width="3.625" style="274" customWidth="1"/>
    <col min="26" max="26" width="2.625" style="274" customWidth="1"/>
    <col min="27" max="27" width="3.125" style="274" customWidth="1"/>
    <col min="28" max="28" width="4.375" style="274" customWidth="1"/>
    <col min="29" max="29" width="9" style="274" customWidth="1"/>
    <col min="30" max="16384" width="9" style="274"/>
  </cols>
  <sheetData>
    <row r="1" spans="1:28" ht="17.25" customHeight="1">
      <c r="A1" s="2325" t="s">
        <v>101</v>
      </c>
      <c r="B1" s="2325"/>
      <c r="C1" s="2325"/>
      <c r="D1" s="2325"/>
      <c r="E1" s="2325"/>
      <c r="F1" s="2325"/>
      <c r="G1" s="2325"/>
      <c r="H1" s="2325"/>
      <c r="I1" s="2325"/>
      <c r="J1" s="2325"/>
      <c r="K1" s="2325"/>
      <c r="L1" s="2325"/>
      <c r="M1" s="2325"/>
      <c r="N1" s="2325"/>
      <c r="O1" s="2325"/>
      <c r="P1" s="2325"/>
      <c r="Q1" s="2325"/>
      <c r="R1" s="2325"/>
      <c r="S1" s="2325"/>
      <c r="T1" s="2325"/>
      <c r="U1" s="2325"/>
      <c r="V1" s="2325"/>
      <c r="W1" s="2325"/>
      <c r="X1" s="2325"/>
      <c r="Y1" s="2325"/>
      <c r="Z1" s="2325"/>
      <c r="AA1" s="2325"/>
      <c r="AB1" s="2325"/>
    </row>
    <row r="2" spans="1:28" ht="17.25" customHeight="1">
      <c r="A2" s="282"/>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row>
    <row r="3" spans="1:28" ht="17.25" customHeight="1">
      <c r="A3" s="295" t="s">
        <v>3935</v>
      </c>
      <c r="B3" s="358"/>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359"/>
    </row>
    <row r="4" spans="1:28" ht="17.25" customHeight="1">
      <c r="A4" s="297"/>
      <c r="F4" s="1039"/>
      <c r="G4" s="1039"/>
      <c r="H4" s="1039"/>
      <c r="I4" s="1039"/>
      <c r="J4" s="1039"/>
      <c r="K4" s="1039"/>
      <c r="L4" s="1039"/>
      <c r="AB4" s="348"/>
    </row>
    <row r="5" spans="1:28" ht="17.25" customHeight="1">
      <c r="A5" s="297"/>
      <c r="E5" s="275"/>
      <c r="H5" s="1039"/>
      <c r="I5" s="1039"/>
      <c r="J5" s="1039"/>
      <c r="K5" s="1039"/>
      <c r="L5" s="1039"/>
      <c r="N5" s="1040"/>
      <c r="O5" s="1040"/>
      <c r="P5" s="1040"/>
      <c r="Q5" s="1040"/>
      <c r="R5" s="1040"/>
      <c r="S5" s="1040"/>
      <c r="T5" s="1040"/>
      <c r="U5" s="1040"/>
      <c r="V5" s="1040"/>
      <c r="W5" s="1040"/>
      <c r="X5" s="1040"/>
      <c r="Y5" s="1040"/>
      <c r="Z5" s="1040"/>
      <c r="AA5" s="1040"/>
      <c r="AB5" s="1041"/>
    </row>
    <row r="6" spans="1:28" ht="17.25" customHeight="1">
      <c r="A6" s="297"/>
      <c r="E6" s="275"/>
      <c r="H6" s="1039"/>
      <c r="I6" s="1039"/>
      <c r="J6" s="1039"/>
      <c r="K6" s="1039"/>
      <c r="L6" s="1039"/>
      <c r="N6" s="1040"/>
      <c r="O6" s="1040"/>
      <c r="P6" s="1040"/>
      <c r="Q6" s="1040"/>
      <c r="R6" s="1040"/>
      <c r="S6" s="1040"/>
      <c r="T6" s="1040"/>
      <c r="U6" s="1040"/>
      <c r="V6" s="1040"/>
      <c r="W6" s="1040"/>
      <c r="X6" s="1040"/>
      <c r="Y6" s="1040"/>
      <c r="Z6" s="1040"/>
      <c r="AA6" s="1040"/>
      <c r="AB6" s="1041"/>
    </row>
    <row r="7" spans="1:28" ht="17.25" customHeight="1">
      <c r="A7" s="297"/>
      <c r="E7" s="275"/>
      <c r="H7" s="1039"/>
      <c r="I7" s="1039"/>
      <c r="J7" s="1039"/>
      <c r="K7" s="1039"/>
      <c r="L7" s="1039"/>
      <c r="N7" s="1040"/>
      <c r="O7" s="1040"/>
      <c r="P7" s="1040"/>
      <c r="Q7" s="1040"/>
      <c r="R7" s="1040"/>
      <c r="S7" s="1040"/>
      <c r="T7" s="1040"/>
      <c r="U7" s="1040"/>
      <c r="V7" s="1040"/>
      <c r="W7" s="1040"/>
      <c r="X7" s="1040"/>
      <c r="Y7" s="1040"/>
      <c r="Z7" s="1040"/>
      <c r="AA7" s="1040"/>
      <c r="AB7" s="1041"/>
    </row>
    <row r="8" spans="1:28" ht="17.25" customHeight="1">
      <c r="A8" s="297"/>
      <c r="E8" s="275"/>
      <c r="H8" s="1039"/>
      <c r="I8" s="1039"/>
      <c r="J8" s="1039"/>
      <c r="K8" s="1039"/>
      <c r="L8" s="1039"/>
      <c r="N8" s="1040"/>
      <c r="O8" s="1040"/>
      <c r="P8" s="1040"/>
      <c r="Q8" s="1040"/>
      <c r="R8" s="1040"/>
      <c r="S8" s="1040"/>
      <c r="T8" s="1040"/>
      <c r="U8" s="1040"/>
      <c r="V8" s="1040"/>
      <c r="W8" s="1040"/>
      <c r="X8" s="1040"/>
      <c r="Y8" s="1040"/>
      <c r="Z8" s="1040"/>
      <c r="AA8" s="1040"/>
      <c r="AB8" s="1041"/>
    </row>
    <row r="9" spans="1:28" ht="17.25" customHeight="1">
      <c r="A9" s="297"/>
      <c r="E9" s="275"/>
      <c r="H9" s="1039"/>
      <c r="I9" s="1039"/>
      <c r="J9" s="1039"/>
      <c r="K9" s="1039"/>
      <c r="L9" s="1039"/>
      <c r="N9" s="1040"/>
      <c r="O9" s="1040"/>
      <c r="P9" s="1040"/>
      <c r="Q9" s="1040"/>
      <c r="R9" s="1040"/>
      <c r="S9" s="1040"/>
      <c r="T9" s="1040"/>
      <c r="U9" s="1040"/>
      <c r="V9" s="1040"/>
      <c r="W9" s="1040"/>
      <c r="X9" s="1040"/>
      <c r="Y9" s="1040"/>
      <c r="Z9" s="1040"/>
      <c r="AA9" s="1040"/>
      <c r="AB9" s="1041"/>
    </row>
    <row r="10" spans="1:28" ht="17.25" customHeight="1">
      <c r="A10" s="297"/>
      <c r="AB10" s="348"/>
    </row>
    <row r="11" spans="1:28" ht="17.25" customHeight="1">
      <c r="A11" s="297"/>
      <c r="C11" s="1042"/>
      <c r="F11" s="1042"/>
      <c r="I11" s="1042"/>
      <c r="L11" s="1042"/>
      <c r="O11" s="1042"/>
      <c r="S11" s="1042"/>
      <c r="X11" s="1042"/>
      <c r="AB11" s="348"/>
    </row>
    <row r="12" spans="1:28" ht="17.25" customHeight="1">
      <c r="A12" s="297"/>
      <c r="E12" s="1033"/>
      <c r="F12" s="1033"/>
      <c r="G12" s="1033"/>
      <c r="H12" s="1033"/>
      <c r="I12" s="1033"/>
      <c r="N12" s="1033"/>
      <c r="O12" s="1033"/>
      <c r="P12" s="1033"/>
      <c r="Q12" s="1033"/>
      <c r="R12" s="1033"/>
      <c r="AB12" s="348"/>
    </row>
    <row r="13" spans="1:28" ht="17.25" customHeight="1">
      <c r="A13" s="297"/>
      <c r="G13" s="1033"/>
      <c r="H13" s="1033"/>
      <c r="I13" s="1033"/>
      <c r="J13" s="1033"/>
      <c r="K13" s="1033"/>
      <c r="L13" s="1033"/>
      <c r="M13" s="1033"/>
      <c r="N13" s="1033"/>
      <c r="O13" s="1033"/>
      <c r="P13" s="1033"/>
      <c r="Q13" s="1033"/>
      <c r="R13" s="1033"/>
      <c r="S13" s="1033"/>
      <c r="T13" s="1033"/>
      <c r="U13" s="1033"/>
      <c r="V13" s="1033"/>
      <c r="W13" s="1033"/>
      <c r="X13" s="1033"/>
      <c r="Y13" s="1033"/>
      <c r="Z13" s="1033"/>
      <c r="AA13" s="1033"/>
      <c r="AB13" s="1043"/>
    </row>
    <row r="14" spans="1:28" ht="17.25" customHeight="1">
      <c r="A14" s="297"/>
      <c r="C14" s="1042"/>
      <c r="H14" s="1042"/>
      <c r="I14" s="1040"/>
      <c r="J14" s="1033"/>
      <c r="K14" s="1033"/>
      <c r="L14" s="1033"/>
      <c r="M14" s="1033"/>
      <c r="O14" s="1042"/>
      <c r="P14" s="1040"/>
      <c r="R14" s="1033"/>
      <c r="S14" s="1033"/>
      <c r="T14" s="1033"/>
      <c r="V14" s="1042"/>
      <c r="W14" s="1040"/>
      <c r="Z14" s="1033"/>
      <c r="AA14" s="1033"/>
      <c r="AB14" s="1043"/>
    </row>
    <row r="15" spans="1:28" ht="17.25" customHeight="1">
      <c r="A15" s="297"/>
      <c r="C15" s="1042"/>
      <c r="G15" s="1042"/>
      <c r="H15" s="1040"/>
      <c r="J15" s="1042"/>
      <c r="L15" s="1033"/>
      <c r="M15" s="1033"/>
      <c r="N15" s="1033"/>
      <c r="O15" s="1042"/>
      <c r="P15" s="1042"/>
      <c r="R15" s="1033"/>
      <c r="S15" s="1033"/>
      <c r="T15" s="1033"/>
      <c r="U15" s="1033"/>
      <c r="V15" s="1042"/>
      <c r="W15" s="1040"/>
      <c r="Z15" s="1042"/>
      <c r="AA15" s="1040"/>
      <c r="AB15" s="1043"/>
    </row>
    <row r="16" spans="1:28" ht="17.25" customHeight="1">
      <c r="A16" s="297"/>
      <c r="AB16" s="348"/>
    </row>
    <row r="17" spans="1:28" ht="17.25" customHeight="1">
      <c r="A17" s="297"/>
      <c r="J17" s="1033"/>
      <c r="K17" s="1033"/>
      <c r="L17" s="1033"/>
      <c r="AB17" s="348"/>
    </row>
    <row r="18" spans="1:28" ht="17.25" customHeight="1">
      <c r="A18" s="297"/>
      <c r="J18" s="1033"/>
      <c r="K18" s="1033"/>
      <c r="L18" s="1033"/>
      <c r="AB18" s="348"/>
    </row>
    <row r="19" spans="1:28" ht="17.25" customHeight="1">
      <c r="A19" s="297"/>
      <c r="J19" s="1033"/>
      <c r="K19" s="1033"/>
      <c r="L19" s="1033"/>
      <c r="AB19" s="348"/>
    </row>
    <row r="20" spans="1:28" ht="17.25" customHeight="1">
      <c r="A20" s="297"/>
      <c r="J20" s="1033"/>
      <c r="K20" s="1033"/>
      <c r="L20" s="1033"/>
      <c r="AB20" s="348"/>
    </row>
    <row r="21" spans="1:28" ht="17.25" customHeight="1">
      <c r="A21" s="297"/>
      <c r="AB21" s="348"/>
    </row>
    <row r="22" spans="1:28" ht="17.25" customHeight="1">
      <c r="A22" s="297"/>
      <c r="I22" s="1039"/>
      <c r="J22" s="1039"/>
      <c r="K22" s="1039"/>
      <c r="AB22" s="348"/>
    </row>
    <row r="23" spans="1:28" ht="17.25" customHeight="1">
      <c r="A23" s="296"/>
      <c r="B23" s="276"/>
      <c r="C23" s="276"/>
      <c r="D23" s="276"/>
      <c r="E23" s="276"/>
      <c r="F23" s="276"/>
      <c r="G23" s="276"/>
      <c r="H23" s="1044"/>
      <c r="I23" s="1044"/>
      <c r="J23" s="1044"/>
      <c r="K23" s="1044"/>
      <c r="L23" s="1044"/>
      <c r="M23" s="1044"/>
      <c r="N23" s="1044"/>
      <c r="O23" s="1044"/>
      <c r="P23" s="1044"/>
      <c r="Q23" s="1044"/>
      <c r="R23" s="1044"/>
      <c r="S23" s="1044"/>
      <c r="T23" s="1044"/>
      <c r="U23" s="1044"/>
      <c r="V23" s="1044"/>
      <c r="W23" s="1044"/>
      <c r="X23" s="1044"/>
      <c r="Y23" s="1044"/>
      <c r="Z23" s="1044"/>
      <c r="AA23" s="1044"/>
      <c r="AB23" s="1045"/>
    </row>
    <row r="24" spans="1:28" ht="17.25" customHeight="1">
      <c r="A24" s="295" t="s">
        <v>3936</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9"/>
    </row>
    <row r="25" spans="1:28" ht="17.25" customHeight="1">
      <c r="A25" s="297"/>
      <c r="C25" s="399"/>
      <c r="D25" s="399"/>
      <c r="E25" s="399"/>
      <c r="F25" s="399"/>
      <c r="G25" s="399"/>
      <c r="H25" s="399"/>
      <c r="I25" s="399"/>
      <c r="J25" s="399"/>
      <c r="K25" s="399"/>
      <c r="L25" s="399"/>
      <c r="M25" s="399"/>
      <c r="N25" s="399"/>
      <c r="O25" s="399"/>
      <c r="P25" s="399"/>
      <c r="Q25" s="399"/>
      <c r="R25" s="399"/>
      <c r="S25" s="399"/>
      <c r="T25" s="399"/>
      <c r="U25" s="399"/>
      <c r="V25" s="399"/>
      <c r="W25" s="399"/>
      <c r="X25" s="399"/>
      <c r="Y25" s="399"/>
      <c r="Z25" s="399"/>
      <c r="AA25" s="399"/>
      <c r="AB25" s="1046"/>
    </row>
    <row r="26" spans="1:28" ht="17.25" customHeight="1">
      <c r="A26" s="297"/>
      <c r="S26" s="1042"/>
      <c r="V26" s="1042"/>
      <c r="AB26" s="348"/>
    </row>
    <row r="27" spans="1:28" ht="17.25" customHeight="1">
      <c r="A27" s="297"/>
      <c r="C27" s="399"/>
      <c r="D27" s="399"/>
      <c r="E27" s="399"/>
      <c r="F27" s="399"/>
      <c r="G27" s="399"/>
      <c r="H27" s="399"/>
      <c r="I27" s="399"/>
      <c r="J27" s="399"/>
      <c r="K27" s="399"/>
      <c r="L27" s="399"/>
      <c r="M27" s="399"/>
      <c r="N27" s="399"/>
      <c r="O27" s="399"/>
      <c r="P27" s="399"/>
      <c r="Q27" s="399"/>
      <c r="R27" s="399"/>
      <c r="S27" s="399"/>
      <c r="T27" s="399"/>
      <c r="U27" s="399"/>
      <c r="V27" s="399"/>
      <c r="W27" s="399"/>
      <c r="X27" s="399"/>
      <c r="Y27" s="399"/>
      <c r="Z27" s="399"/>
      <c r="AA27" s="399"/>
      <c r="AB27" s="1046"/>
    </row>
    <row r="28" spans="1:28" ht="17.25" customHeight="1">
      <c r="A28" s="297"/>
      <c r="S28" s="1042"/>
      <c r="V28" s="1042"/>
      <c r="AB28" s="348"/>
    </row>
    <row r="29" spans="1:28" ht="17.25" customHeight="1">
      <c r="A29" s="297"/>
      <c r="AB29" s="348"/>
    </row>
    <row r="30" spans="1:28" ht="17.25" customHeight="1">
      <c r="A30" s="297"/>
      <c r="T30" s="1039"/>
      <c r="U30" s="1039"/>
      <c r="V30" s="1039"/>
      <c r="W30" s="1047"/>
      <c r="Y30" s="1048"/>
      <c r="Z30" s="1048"/>
      <c r="AA30" s="1049"/>
      <c r="AB30" s="348"/>
    </row>
    <row r="31" spans="1:28" ht="17.25" customHeight="1">
      <c r="A31" s="297"/>
      <c r="C31" s="399"/>
      <c r="D31" s="399"/>
      <c r="E31" s="399"/>
      <c r="F31" s="399"/>
      <c r="G31" s="399"/>
      <c r="H31" s="399"/>
      <c r="I31" s="399"/>
      <c r="J31" s="399"/>
      <c r="K31" s="399"/>
      <c r="L31" s="399"/>
      <c r="M31" s="399"/>
      <c r="N31" s="399"/>
      <c r="O31" s="399"/>
      <c r="P31" s="399"/>
      <c r="Q31" s="399"/>
      <c r="R31" s="399"/>
      <c r="S31" s="399"/>
      <c r="T31" s="399"/>
      <c r="U31" s="399"/>
      <c r="V31" s="399"/>
      <c r="W31" s="399"/>
      <c r="X31" s="399"/>
      <c r="Y31" s="399"/>
      <c r="Z31" s="399"/>
      <c r="AA31" s="399"/>
      <c r="AB31" s="1046"/>
    </row>
    <row r="32" spans="1:28" ht="17.25" customHeight="1">
      <c r="A32" s="297"/>
      <c r="T32" s="1039"/>
      <c r="U32" s="1047"/>
      <c r="V32" s="1047"/>
      <c r="W32" s="1047"/>
      <c r="AB32" s="348"/>
    </row>
    <row r="33" spans="1:28" ht="17.25" customHeight="1">
      <c r="A33" s="297"/>
      <c r="AB33" s="348"/>
    </row>
    <row r="34" spans="1:28" ht="17.25" customHeight="1">
      <c r="A34" s="297"/>
      <c r="C34" s="1042"/>
      <c r="AB34" s="348"/>
    </row>
    <row r="35" spans="1:28" ht="17.25" customHeight="1">
      <c r="A35" s="297"/>
      <c r="C35" s="1042"/>
      <c r="AB35" s="348"/>
    </row>
    <row r="36" spans="1:28" ht="17.25" customHeight="1">
      <c r="A36" s="297"/>
      <c r="C36" s="1042"/>
      <c r="AB36" s="348"/>
    </row>
    <row r="37" spans="1:28" ht="17.25" customHeight="1">
      <c r="A37" s="297"/>
      <c r="C37" s="1042"/>
      <c r="AB37" s="348"/>
    </row>
    <row r="38" spans="1:28" ht="17.25" customHeight="1">
      <c r="A38" s="297"/>
      <c r="D38" s="1039"/>
      <c r="E38" s="1047"/>
      <c r="F38" s="1047"/>
      <c r="G38" s="1047"/>
      <c r="H38" s="1047"/>
      <c r="I38" s="1047"/>
      <c r="J38" s="1047"/>
      <c r="K38" s="1047"/>
      <c r="L38" s="1047"/>
      <c r="M38" s="1047"/>
      <c r="N38" s="1047"/>
      <c r="O38" s="1047"/>
      <c r="P38" s="1047"/>
      <c r="Q38" s="1047"/>
      <c r="R38" s="1047"/>
      <c r="S38" s="1047"/>
      <c r="T38" s="1047"/>
      <c r="U38" s="1047"/>
      <c r="V38" s="1047"/>
      <c r="W38" s="1047"/>
      <c r="X38" s="1047"/>
      <c r="Y38" s="1047"/>
      <c r="Z38" s="1047"/>
      <c r="AA38" s="1047"/>
      <c r="AB38" s="348"/>
    </row>
    <row r="39" spans="1:28" ht="17.25" customHeight="1">
      <c r="A39" s="297"/>
      <c r="AB39" s="348"/>
    </row>
    <row r="40" spans="1:28" ht="17.25" customHeight="1">
      <c r="A40" s="297"/>
      <c r="G40" s="1033"/>
      <c r="K40" s="1039"/>
      <c r="L40" s="1039"/>
      <c r="M40" s="1039"/>
      <c r="N40" s="1050"/>
      <c r="Q40" s="1039"/>
      <c r="R40" s="1039"/>
      <c r="S40" s="1039"/>
      <c r="T40" s="1050"/>
      <c r="W40" s="1039"/>
      <c r="X40" s="1039"/>
      <c r="Y40" s="1039"/>
      <c r="Z40" s="1050"/>
      <c r="AB40" s="348"/>
    </row>
    <row r="41" spans="1:28" ht="17.25" customHeight="1">
      <c r="A41" s="297"/>
      <c r="G41" s="1033"/>
      <c r="K41" s="1039"/>
      <c r="L41" s="1039"/>
      <c r="M41" s="1039"/>
      <c r="N41" s="1050"/>
      <c r="Q41" s="1039"/>
      <c r="R41" s="1039"/>
      <c r="S41" s="1039"/>
      <c r="T41" s="1050"/>
      <c r="W41" s="1039"/>
      <c r="X41" s="1039"/>
      <c r="Y41" s="1039"/>
      <c r="Z41" s="1050"/>
      <c r="AB41" s="348"/>
    </row>
    <row r="42" spans="1:28" ht="17.25" customHeight="1">
      <c r="A42" s="297"/>
      <c r="G42" s="1033"/>
      <c r="K42" s="1039"/>
      <c r="L42" s="1039"/>
      <c r="M42" s="1039"/>
      <c r="N42" s="1050"/>
      <c r="Q42" s="1039"/>
      <c r="R42" s="1039"/>
      <c r="S42" s="1039"/>
      <c r="T42" s="1050"/>
      <c r="W42" s="1039"/>
      <c r="X42" s="1039"/>
      <c r="Y42" s="1039"/>
      <c r="Z42" s="1050"/>
      <c r="AB42" s="348"/>
    </row>
    <row r="43" spans="1:28" ht="17.25" customHeight="1">
      <c r="A43" s="297"/>
      <c r="G43" s="1033"/>
      <c r="K43" s="1039"/>
      <c r="L43" s="1039"/>
      <c r="M43" s="1039"/>
      <c r="N43" s="1050"/>
      <c r="Q43" s="1039"/>
      <c r="R43" s="1039"/>
      <c r="S43" s="1039"/>
      <c r="T43" s="1050"/>
      <c r="W43" s="1039"/>
      <c r="X43" s="1039"/>
      <c r="Y43" s="1039"/>
      <c r="Z43" s="1050"/>
      <c r="AB43" s="348"/>
    </row>
    <row r="44" spans="1:28" ht="17.25" customHeight="1">
      <c r="A44" s="297"/>
      <c r="G44" s="1033"/>
      <c r="K44" s="1039"/>
      <c r="L44" s="1039"/>
      <c r="M44" s="1039"/>
      <c r="N44" s="1050"/>
      <c r="Q44" s="1039"/>
      <c r="R44" s="1039"/>
      <c r="S44" s="1039"/>
      <c r="T44" s="1050"/>
      <c r="W44" s="1039"/>
      <c r="X44" s="1039"/>
      <c r="Y44" s="1039"/>
      <c r="Z44" s="1050"/>
      <c r="AB44" s="348"/>
    </row>
    <row r="45" spans="1:28" ht="17.25" customHeight="1">
      <c r="A45" s="296"/>
      <c r="B45" s="276"/>
      <c r="C45" s="276"/>
      <c r="D45" s="276"/>
      <c r="E45" s="276"/>
      <c r="F45" s="276"/>
      <c r="G45" s="276"/>
      <c r="H45" s="276"/>
      <c r="I45" s="276"/>
      <c r="J45" s="276"/>
      <c r="K45" s="1051"/>
      <c r="L45" s="1051"/>
      <c r="M45" s="1051"/>
      <c r="N45" s="1052"/>
      <c r="O45" s="276"/>
      <c r="P45" s="276"/>
      <c r="Q45" s="1051"/>
      <c r="R45" s="1051"/>
      <c r="S45" s="1051"/>
      <c r="T45" s="1052"/>
      <c r="U45" s="276"/>
      <c r="V45" s="276"/>
      <c r="W45" s="1051"/>
      <c r="X45" s="1051"/>
      <c r="Y45" s="1051"/>
      <c r="Z45" s="1052"/>
      <c r="AA45" s="276"/>
      <c r="AB45" s="349"/>
    </row>
    <row r="46" spans="1:28" ht="6.75" customHeight="1">
      <c r="C46" s="1028"/>
      <c r="D46" s="1028"/>
      <c r="K46" s="1039"/>
      <c r="L46" s="1039"/>
      <c r="M46" s="1039"/>
      <c r="N46" s="1050"/>
      <c r="Q46" s="1039"/>
      <c r="R46" s="1039"/>
      <c r="S46" s="1039"/>
      <c r="T46" s="1050"/>
      <c r="W46" s="1039"/>
      <c r="X46" s="1039"/>
      <c r="Y46" s="1039"/>
      <c r="Z46" s="1050"/>
    </row>
    <row r="47" spans="1:28" ht="17.25" customHeight="1">
      <c r="F47" s="1033"/>
      <c r="G47" s="1033"/>
      <c r="H47" s="1033"/>
      <c r="I47" s="1033"/>
      <c r="J47" s="1033"/>
      <c r="K47" s="1033"/>
      <c r="L47" s="1033"/>
      <c r="M47" s="1033"/>
      <c r="N47" s="1033"/>
      <c r="O47" s="1033"/>
      <c r="P47" s="1033"/>
      <c r="Q47" s="1033"/>
      <c r="R47" s="1033"/>
      <c r="S47" s="1033"/>
      <c r="T47" s="1033"/>
      <c r="U47" s="1033"/>
      <c r="V47" s="1033"/>
      <c r="W47" s="1033"/>
      <c r="X47" s="1033"/>
      <c r="Y47" s="1033"/>
      <c r="Z47" s="1033"/>
      <c r="AA47" s="1033"/>
    </row>
    <row r="48" spans="1:28" ht="17.25" customHeight="1">
      <c r="F48" s="1033"/>
      <c r="G48" s="1033"/>
      <c r="H48" s="1033"/>
      <c r="I48" s="1033"/>
      <c r="J48" s="1033"/>
      <c r="K48" s="1033"/>
      <c r="L48" s="1033"/>
      <c r="M48" s="1033"/>
      <c r="N48" s="1033"/>
      <c r="O48" s="1033"/>
      <c r="P48" s="1033"/>
      <c r="Q48" s="1033"/>
      <c r="R48" s="1033"/>
      <c r="S48" s="1033"/>
      <c r="T48" s="1033"/>
      <c r="U48" s="1033"/>
      <c r="V48" s="1033"/>
      <c r="W48" s="1033"/>
      <c r="X48" s="1033"/>
      <c r="Y48" s="1033"/>
      <c r="Z48" s="1033"/>
      <c r="AA48" s="1033"/>
    </row>
    <row r="49" spans="4:27" ht="17.25" customHeight="1">
      <c r="F49" s="1033"/>
      <c r="G49" s="1033"/>
      <c r="H49" s="1033"/>
      <c r="I49" s="1033"/>
      <c r="J49" s="1033"/>
      <c r="K49" s="1033"/>
      <c r="L49" s="1033"/>
      <c r="M49" s="1033"/>
      <c r="N49" s="1033"/>
      <c r="O49" s="1033"/>
      <c r="P49" s="1033"/>
      <c r="Q49" s="1033"/>
      <c r="R49" s="1033"/>
      <c r="S49" s="1033"/>
      <c r="T49" s="1033"/>
      <c r="U49" s="1033"/>
      <c r="V49" s="1033"/>
      <c r="W49" s="1033"/>
      <c r="X49" s="1033"/>
      <c r="Y49" s="1033"/>
      <c r="Z49" s="1033"/>
      <c r="AA49" s="1033"/>
    </row>
    <row r="50" spans="4:27" ht="3.75" customHeight="1">
      <c r="D50" s="1028"/>
      <c r="E50" s="1031"/>
    </row>
    <row r="51" spans="4:27" ht="17.25" customHeight="1">
      <c r="H51" s="1039"/>
      <c r="I51" s="1039"/>
      <c r="J51" s="1039"/>
      <c r="K51" s="1039"/>
      <c r="L51" s="1039"/>
    </row>
    <row r="52" spans="4:27" ht="17.25" customHeight="1">
      <c r="H52" s="1033"/>
      <c r="I52" s="1033"/>
      <c r="J52" s="1033"/>
      <c r="K52" s="1033"/>
      <c r="L52" s="1033"/>
    </row>
    <row r="53" spans="4:27" ht="17.25" customHeight="1">
      <c r="I53" s="1033"/>
      <c r="J53" s="1033"/>
      <c r="K53" s="1033"/>
      <c r="L53" s="1033"/>
      <c r="M53" s="1033"/>
      <c r="N53" s="1033"/>
      <c r="O53" s="1033"/>
      <c r="P53" s="1033"/>
      <c r="Q53" s="1033"/>
      <c r="R53" s="1033"/>
      <c r="S53" s="1033"/>
      <c r="T53" s="1033"/>
      <c r="U53" s="1033"/>
      <c r="V53" s="1033"/>
      <c r="W53" s="1033"/>
      <c r="X53" s="1033"/>
      <c r="Y53" s="1033"/>
      <c r="Z53" s="1033"/>
      <c r="AA53" s="1033"/>
    </row>
    <row r="54" spans="4:27" ht="17.25" customHeight="1">
      <c r="F54" s="1033"/>
      <c r="G54" s="1033"/>
      <c r="H54" s="1033"/>
      <c r="I54" s="1033"/>
      <c r="J54" s="1033"/>
      <c r="K54" s="1033"/>
      <c r="L54" s="1033"/>
      <c r="M54" s="1033"/>
      <c r="N54" s="1033"/>
      <c r="O54" s="1033"/>
      <c r="P54" s="1033"/>
      <c r="Q54" s="1033"/>
      <c r="R54" s="1033"/>
      <c r="S54" s="1033"/>
      <c r="T54" s="1033"/>
      <c r="U54" s="1033"/>
      <c r="V54" s="1033"/>
      <c r="W54" s="1033"/>
      <c r="X54" s="1033"/>
      <c r="Y54" s="1033"/>
      <c r="Z54" s="1033"/>
      <c r="AA54" s="1033"/>
    </row>
    <row r="55" spans="4:27" ht="15.75" customHeight="1">
      <c r="F55" s="1033"/>
      <c r="G55" s="1033"/>
      <c r="H55" s="1033"/>
      <c r="I55" s="1033"/>
      <c r="J55" s="1033"/>
      <c r="K55" s="1033"/>
      <c r="L55" s="1033"/>
      <c r="M55" s="1033"/>
      <c r="N55" s="1033"/>
      <c r="O55" s="1033"/>
      <c r="P55" s="1033"/>
      <c r="Q55" s="1033"/>
      <c r="R55" s="1033"/>
      <c r="S55" s="1033"/>
      <c r="T55" s="1033"/>
      <c r="U55" s="1033"/>
      <c r="V55" s="1033"/>
      <c r="W55" s="1033"/>
      <c r="X55" s="1033"/>
      <c r="Y55" s="1033"/>
      <c r="Z55" s="1033"/>
      <c r="AA55" s="1033"/>
    </row>
    <row r="56" spans="4:27" ht="15" customHeight="1"/>
    <row r="57" spans="4:27" ht="15" customHeight="1"/>
    <row r="58" spans="4:27" ht="15" customHeight="1"/>
    <row r="59" spans="4:27" ht="15" customHeight="1"/>
    <row r="60" spans="4:27" ht="15" customHeight="1"/>
    <row r="61" spans="4:27" ht="15" customHeight="1"/>
    <row r="62" spans="4:27" ht="15" customHeight="1"/>
    <row r="63" spans="4:27" ht="15" customHeight="1"/>
    <row r="64" spans="4:2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sheetData>
  <sheetProtection formatCells="0"/>
  <mergeCells count="1">
    <mergeCell ref="A1:AB1"/>
  </mergeCells>
  <phoneticPr fontId="129"/>
  <dataValidations count="1">
    <dataValidation type="list" allowBlank="1" showInputMessage="1" showErrorMessage="1" sqref="C11 C14:C15 C34:C37 F11 G15 H14 I11 J15 L11 O11 O14:O15 P15 S11 S26 S28 V14:V15 V26 V28 X11 Z15" xr:uid="{00000000-0002-0000-6C00-000000000000}">
      <formula1>"□,■"</formula1>
    </dataValidation>
  </dataValidations>
  <printOptions horizontalCentered="1"/>
  <pageMargins left="0.59055118110236227" right="0.59055118110236227" top="0.59055118110236227" bottom="0.98425196850393704" header="0.51181102362204722" footer="0.51181102362204722"/>
  <pageSetup paperSize="9" fitToHeight="0"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CFFCC"/>
  </sheetPr>
  <dimension ref="A1:AB122"/>
  <sheetViews>
    <sheetView zoomScaleNormal="100" zoomScaleSheetLayoutView="100" workbookViewId="0">
      <selection activeCell="A2" sqref="A2"/>
    </sheetView>
  </sheetViews>
  <sheetFormatPr defaultColWidth="9" defaultRowHeight="12"/>
  <cols>
    <col min="1" max="27" width="3.125" style="274" customWidth="1"/>
    <col min="28" max="28" width="1.75" style="274" customWidth="1"/>
    <col min="29" max="29" width="9" style="274" customWidth="1"/>
    <col min="30" max="30" width="10.25" style="274" bestFit="1" customWidth="1"/>
    <col min="31" max="31" width="14.125" style="274" bestFit="1" customWidth="1"/>
    <col min="32" max="256" width="9" style="274" customWidth="1"/>
    <col min="257" max="283" width="3.125" style="274" customWidth="1"/>
    <col min="284" max="284" width="1.75" style="274" customWidth="1"/>
    <col min="285" max="285" width="9" style="274" customWidth="1"/>
    <col min="286" max="286" width="10.25" style="274" bestFit="1" customWidth="1"/>
    <col min="287" max="287" width="14.125" style="274" bestFit="1" customWidth="1"/>
    <col min="288" max="512" width="9" style="274" customWidth="1"/>
    <col min="513" max="539" width="3.125" style="274" customWidth="1"/>
    <col min="540" max="540" width="1.75" style="274" customWidth="1"/>
    <col min="541" max="541" width="9" style="274" customWidth="1"/>
    <col min="542" max="542" width="10.25" style="274" bestFit="1" customWidth="1"/>
    <col min="543" max="543" width="14.125" style="274" bestFit="1" customWidth="1"/>
    <col min="544" max="768" width="9" style="274" customWidth="1"/>
    <col min="769" max="795" width="3.125" style="274" customWidth="1"/>
    <col min="796" max="796" width="1.75" style="274" customWidth="1"/>
    <col min="797" max="797" width="9" style="274" customWidth="1"/>
    <col min="798" max="798" width="10.25" style="274" bestFit="1" customWidth="1"/>
    <col min="799" max="799" width="14.125" style="274" bestFit="1" customWidth="1"/>
    <col min="800" max="1024" width="9" style="274" customWidth="1"/>
    <col min="1025" max="1051" width="3.125" style="274" customWidth="1"/>
    <col min="1052" max="1052" width="1.75" style="274" customWidth="1"/>
    <col min="1053" max="1053" width="9" style="274" customWidth="1"/>
    <col min="1054" max="1054" width="10.25" style="274" bestFit="1" customWidth="1"/>
    <col min="1055" max="1055" width="14.125" style="274" bestFit="1" customWidth="1"/>
    <col min="1056" max="1280" width="9" style="274" customWidth="1"/>
    <col min="1281" max="1307" width="3.125" style="274" customWidth="1"/>
    <col min="1308" max="1308" width="1.75" style="274" customWidth="1"/>
    <col min="1309" max="1309" width="9" style="274" customWidth="1"/>
    <col min="1310" max="1310" width="10.25" style="274" bestFit="1" customWidth="1"/>
    <col min="1311" max="1311" width="14.125" style="274" bestFit="1" customWidth="1"/>
    <col min="1312" max="1536" width="9" style="274" customWidth="1"/>
    <col min="1537" max="1563" width="3.125" style="274" customWidth="1"/>
    <col min="1564" max="1564" width="1.75" style="274" customWidth="1"/>
    <col min="1565" max="1565" width="9" style="274" customWidth="1"/>
    <col min="1566" max="1566" width="10.25" style="274" bestFit="1" customWidth="1"/>
    <col min="1567" max="1567" width="14.125" style="274" bestFit="1" customWidth="1"/>
    <col min="1568" max="1792" width="9" style="274" customWidth="1"/>
    <col min="1793" max="1819" width="3.125" style="274" customWidth="1"/>
    <col min="1820" max="1820" width="1.75" style="274" customWidth="1"/>
    <col min="1821" max="1821" width="9" style="274" customWidth="1"/>
    <col min="1822" max="1822" width="10.25" style="274" bestFit="1" customWidth="1"/>
    <col min="1823" max="1823" width="14.125" style="274" bestFit="1" customWidth="1"/>
    <col min="1824" max="2048" width="9" style="274" customWidth="1"/>
    <col min="2049" max="2075" width="3.125" style="274" customWidth="1"/>
    <col min="2076" max="2076" width="1.75" style="274" customWidth="1"/>
    <col min="2077" max="2077" width="9" style="274" customWidth="1"/>
    <col min="2078" max="2078" width="10.25" style="274" bestFit="1" customWidth="1"/>
    <col min="2079" max="2079" width="14.125" style="274" bestFit="1" customWidth="1"/>
    <col min="2080" max="2304" width="9" style="274" customWidth="1"/>
    <col min="2305" max="2331" width="3.125" style="274" customWidth="1"/>
    <col min="2332" max="2332" width="1.75" style="274" customWidth="1"/>
    <col min="2333" max="2333" width="9" style="274" customWidth="1"/>
    <col min="2334" max="2334" width="10.25" style="274" bestFit="1" customWidth="1"/>
    <col min="2335" max="2335" width="14.125" style="274" bestFit="1" customWidth="1"/>
    <col min="2336" max="2560" width="9" style="274" customWidth="1"/>
    <col min="2561" max="2587" width="3.125" style="274" customWidth="1"/>
    <col min="2588" max="2588" width="1.75" style="274" customWidth="1"/>
    <col min="2589" max="2589" width="9" style="274" customWidth="1"/>
    <col min="2590" max="2590" width="10.25" style="274" bestFit="1" customWidth="1"/>
    <col min="2591" max="2591" width="14.125" style="274" bestFit="1" customWidth="1"/>
    <col min="2592" max="2816" width="9" style="274" customWidth="1"/>
    <col min="2817" max="2843" width="3.125" style="274" customWidth="1"/>
    <col min="2844" max="2844" width="1.75" style="274" customWidth="1"/>
    <col min="2845" max="2845" width="9" style="274" customWidth="1"/>
    <col min="2846" max="2846" width="10.25" style="274" bestFit="1" customWidth="1"/>
    <col min="2847" max="2847" width="14.125" style="274" bestFit="1" customWidth="1"/>
    <col min="2848" max="3072" width="9" style="274" customWidth="1"/>
    <col min="3073" max="3099" width="3.125" style="274" customWidth="1"/>
    <col min="3100" max="3100" width="1.75" style="274" customWidth="1"/>
    <col min="3101" max="3101" width="9" style="274" customWidth="1"/>
    <col min="3102" max="3102" width="10.25" style="274" bestFit="1" customWidth="1"/>
    <col min="3103" max="3103" width="14.125" style="274" bestFit="1" customWidth="1"/>
    <col min="3104" max="3328" width="9" style="274" customWidth="1"/>
    <col min="3329" max="3355" width="3.125" style="274" customWidth="1"/>
    <col min="3356" max="3356" width="1.75" style="274" customWidth="1"/>
    <col min="3357" max="3357" width="9" style="274" customWidth="1"/>
    <col min="3358" max="3358" width="10.25" style="274" bestFit="1" customWidth="1"/>
    <col min="3359" max="3359" width="14.125" style="274" bestFit="1" customWidth="1"/>
    <col min="3360" max="3584" width="9" style="274" customWidth="1"/>
    <col min="3585" max="3611" width="3.125" style="274" customWidth="1"/>
    <col min="3612" max="3612" width="1.75" style="274" customWidth="1"/>
    <col min="3613" max="3613" width="9" style="274" customWidth="1"/>
    <col min="3614" max="3614" width="10.25" style="274" bestFit="1" customWidth="1"/>
    <col min="3615" max="3615" width="14.125" style="274" bestFit="1" customWidth="1"/>
    <col min="3616" max="3840" width="9" style="274" customWidth="1"/>
    <col min="3841" max="3867" width="3.125" style="274" customWidth="1"/>
    <col min="3868" max="3868" width="1.75" style="274" customWidth="1"/>
    <col min="3869" max="3869" width="9" style="274" customWidth="1"/>
    <col min="3870" max="3870" width="10.25" style="274" bestFit="1" customWidth="1"/>
    <col min="3871" max="3871" width="14.125" style="274" bestFit="1" customWidth="1"/>
    <col min="3872" max="4096" width="9" style="274" customWidth="1"/>
    <col min="4097" max="4123" width="3.125" style="274" customWidth="1"/>
    <col min="4124" max="4124" width="1.75" style="274" customWidth="1"/>
    <col min="4125" max="4125" width="9" style="274" customWidth="1"/>
    <col min="4126" max="4126" width="10.25" style="274" bestFit="1" customWidth="1"/>
    <col min="4127" max="4127" width="14.125" style="274" bestFit="1" customWidth="1"/>
    <col min="4128" max="4352" width="9" style="274" customWidth="1"/>
    <col min="4353" max="4379" width="3.125" style="274" customWidth="1"/>
    <col min="4380" max="4380" width="1.75" style="274" customWidth="1"/>
    <col min="4381" max="4381" width="9" style="274" customWidth="1"/>
    <col min="4382" max="4382" width="10.25" style="274" bestFit="1" customWidth="1"/>
    <col min="4383" max="4383" width="14.125" style="274" bestFit="1" customWidth="1"/>
    <col min="4384" max="4608" width="9" style="274" customWidth="1"/>
    <col min="4609" max="4635" width="3.125" style="274" customWidth="1"/>
    <col min="4636" max="4636" width="1.75" style="274" customWidth="1"/>
    <col min="4637" max="4637" width="9" style="274" customWidth="1"/>
    <col min="4638" max="4638" width="10.25" style="274" bestFit="1" customWidth="1"/>
    <col min="4639" max="4639" width="14.125" style="274" bestFit="1" customWidth="1"/>
    <col min="4640" max="4864" width="9" style="274" customWidth="1"/>
    <col min="4865" max="4891" width="3.125" style="274" customWidth="1"/>
    <col min="4892" max="4892" width="1.75" style="274" customWidth="1"/>
    <col min="4893" max="4893" width="9" style="274" customWidth="1"/>
    <col min="4894" max="4894" width="10.25" style="274" bestFit="1" customWidth="1"/>
    <col min="4895" max="4895" width="14.125" style="274" bestFit="1" customWidth="1"/>
    <col min="4896" max="5120" width="9" style="274" customWidth="1"/>
    <col min="5121" max="5147" width="3.125" style="274" customWidth="1"/>
    <col min="5148" max="5148" width="1.75" style="274" customWidth="1"/>
    <col min="5149" max="5149" width="9" style="274" customWidth="1"/>
    <col min="5150" max="5150" width="10.25" style="274" bestFit="1" customWidth="1"/>
    <col min="5151" max="5151" width="14.125" style="274" bestFit="1" customWidth="1"/>
    <col min="5152" max="5376" width="9" style="274" customWidth="1"/>
    <col min="5377" max="5403" width="3.125" style="274" customWidth="1"/>
    <col min="5404" max="5404" width="1.75" style="274" customWidth="1"/>
    <col min="5405" max="5405" width="9" style="274" customWidth="1"/>
    <col min="5406" max="5406" width="10.25" style="274" bestFit="1" customWidth="1"/>
    <col min="5407" max="5407" width="14.125" style="274" bestFit="1" customWidth="1"/>
    <col min="5408" max="5632" width="9" style="274" customWidth="1"/>
    <col min="5633" max="5659" width="3.125" style="274" customWidth="1"/>
    <col min="5660" max="5660" width="1.75" style="274" customWidth="1"/>
    <col min="5661" max="5661" width="9" style="274" customWidth="1"/>
    <col min="5662" max="5662" width="10.25" style="274" bestFit="1" customWidth="1"/>
    <col min="5663" max="5663" width="14.125" style="274" bestFit="1" customWidth="1"/>
    <col min="5664" max="5888" width="9" style="274" customWidth="1"/>
    <col min="5889" max="5915" width="3.125" style="274" customWidth="1"/>
    <col min="5916" max="5916" width="1.75" style="274" customWidth="1"/>
    <col min="5917" max="5917" width="9" style="274" customWidth="1"/>
    <col min="5918" max="5918" width="10.25" style="274" bestFit="1" customWidth="1"/>
    <col min="5919" max="5919" width="14.125" style="274" bestFit="1" customWidth="1"/>
    <col min="5920" max="6144" width="9" style="274" customWidth="1"/>
    <col min="6145" max="6171" width="3.125" style="274" customWidth="1"/>
    <col min="6172" max="6172" width="1.75" style="274" customWidth="1"/>
    <col min="6173" max="6173" width="9" style="274" customWidth="1"/>
    <col min="6174" max="6174" width="10.25" style="274" bestFit="1" customWidth="1"/>
    <col min="6175" max="6175" width="14.125" style="274" bestFit="1" customWidth="1"/>
    <col min="6176" max="6400" width="9" style="274" customWidth="1"/>
    <col min="6401" max="6427" width="3.125" style="274" customWidth="1"/>
    <col min="6428" max="6428" width="1.75" style="274" customWidth="1"/>
    <col min="6429" max="6429" width="9" style="274" customWidth="1"/>
    <col min="6430" max="6430" width="10.25" style="274" bestFit="1" customWidth="1"/>
    <col min="6431" max="6431" width="14.125" style="274" bestFit="1" customWidth="1"/>
    <col min="6432" max="6656" width="9" style="274" customWidth="1"/>
    <col min="6657" max="6683" width="3.125" style="274" customWidth="1"/>
    <col min="6684" max="6684" width="1.75" style="274" customWidth="1"/>
    <col min="6685" max="6685" width="9" style="274" customWidth="1"/>
    <col min="6686" max="6686" width="10.25" style="274" bestFit="1" customWidth="1"/>
    <col min="6687" max="6687" width="14.125" style="274" bestFit="1" customWidth="1"/>
    <col min="6688" max="6912" width="9" style="274" customWidth="1"/>
    <col min="6913" max="6939" width="3.125" style="274" customWidth="1"/>
    <col min="6940" max="6940" width="1.75" style="274" customWidth="1"/>
    <col min="6941" max="6941" width="9" style="274" customWidth="1"/>
    <col min="6942" max="6942" width="10.25" style="274" bestFit="1" customWidth="1"/>
    <col min="6943" max="6943" width="14.125" style="274" bestFit="1" customWidth="1"/>
    <col min="6944" max="7168" width="9" style="274" customWidth="1"/>
    <col min="7169" max="7195" width="3.125" style="274" customWidth="1"/>
    <col min="7196" max="7196" width="1.75" style="274" customWidth="1"/>
    <col min="7197" max="7197" width="9" style="274" customWidth="1"/>
    <col min="7198" max="7198" width="10.25" style="274" bestFit="1" customWidth="1"/>
    <col min="7199" max="7199" width="14.125" style="274" bestFit="1" customWidth="1"/>
    <col min="7200" max="7424" width="9" style="274" customWidth="1"/>
    <col min="7425" max="7451" width="3.125" style="274" customWidth="1"/>
    <col min="7452" max="7452" width="1.75" style="274" customWidth="1"/>
    <col min="7453" max="7453" width="9" style="274" customWidth="1"/>
    <col min="7454" max="7454" width="10.25" style="274" bestFit="1" customWidth="1"/>
    <col min="7455" max="7455" width="14.125" style="274" bestFit="1" customWidth="1"/>
    <col min="7456" max="7680" width="9" style="274" customWidth="1"/>
    <col min="7681" max="7707" width="3.125" style="274" customWidth="1"/>
    <col min="7708" max="7708" width="1.75" style="274" customWidth="1"/>
    <col min="7709" max="7709" width="9" style="274" customWidth="1"/>
    <col min="7710" max="7710" width="10.25" style="274" bestFit="1" customWidth="1"/>
    <col min="7711" max="7711" width="14.125" style="274" bestFit="1" customWidth="1"/>
    <col min="7712" max="7936" width="9" style="274" customWidth="1"/>
    <col min="7937" max="7963" width="3.125" style="274" customWidth="1"/>
    <col min="7964" max="7964" width="1.75" style="274" customWidth="1"/>
    <col min="7965" max="7965" width="9" style="274" customWidth="1"/>
    <col min="7966" max="7966" width="10.25" style="274" bestFit="1" customWidth="1"/>
    <col min="7967" max="7967" width="14.125" style="274" bestFit="1" customWidth="1"/>
    <col min="7968" max="8192" width="9" style="274" customWidth="1"/>
    <col min="8193" max="8219" width="3.125" style="274" customWidth="1"/>
    <col min="8220" max="8220" width="1.75" style="274" customWidth="1"/>
    <col min="8221" max="8221" width="9" style="274" customWidth="1"/>
    <col min="8222" max="8222" width="10.25" style="274" bestFit="1" customWidth="1"/>
    <col min="8223" max="8223" width="14.125" style="274" bestFit="1" customWidth="1"/>
    <col min="8224" max="8448" width="9" style="274" customWidth="1"/>
    <col min="8449" max="8475" width="3.125" style="274" customWidth="1"/>
    <col min="8476" max="8476" width="1.75" style="274" customWidth="1"/>
    <col min="8477" max="8477" width="9" style="274" customWidth="1"/>
    <col min="8478" max="8478" width="10.25" style="274" bestFit="1" customWidth="1"/>
    <col min="8479" max="8479" width="14.125" style="274" bestFit="1" customWidth="1"/>
    <col min="8480" max="8704" width="9" style="274" customWidth="1"/>
    <col min="8705" max="8731" width="3.125" style="274" customWidth="1"/>
    <col min="8732" max="8732" width="1.75" style="274" customWidth="1"/>
    <col min="8733" max="8733" width="9" style="274" customWidth="1"/>
    <col min="8734" max="8734" width="10.25" style="274" bestFit="1" customWidth="1"/>
    <col min="8735" max="8735" width="14.125" style="274" bestFit="1" customWidth="1"/>
    <col min="8736" max="8960" width="9" style="274" customWidth="1"/>
    <col min="8961" max="8987" width="3.125" style="274" customWidth="1"/>
    <col min="8988" max="8988" width="1.75" style="274" customWidth="1"/>
    <col min="8989" max="8989" width="9" style="274" customWidth="1"/>
    <col min="8990" max="8990" width="10.25" style="274" bestFit="1" customWidth="1"/>
    <col min="8991" max="8991" width="14.125" style="274" bestFit="1" customWidth="1"/>
    <col min="8992" max="9216" width="9" style="274" customWidth="1"/>
    <col min="9217" max="9243" width="3.125" style="274" customWidth="1"/>
    <col min="9244" max="9244" width="1.75" style="274" customWidth="1"/>
    <col min="9245" max="9245" width="9" style="274" customWidth="1"/>
    <col min="9246" max="9246" width="10.25" style="274" bestFit="1" customWidth="1"/>
    <col min="9247" max="9247" width="14.125" style="274" bestFit="1" customWidth="1"/>
    <col min="9248" max="9472" width="9" style="274" customWidth="1"/>
    <col min="9473" max="9499" width="3.125" style="274" customWidth="1"/>
    <col min="9500" max="9500" width="1.75" style="274" customWidth="1"/>
    <col min="9501" max="9501" width="9" style="274" customWidth="1"/>
    <col min="9502" max="9502" width="10.25" style="274" bestFit="1" customWidth="1"/>
    <col min="9503" max="9503" width="14.125" style="274" bestFit="1" customWidth="1"/>
    <col min="9504" max="9728" width="9" style="274" customWidth="1"/>
    <col min="9729" max="9755" width="3.125" style="274" customWidth="1"/>
    <col min="9756" max="9756" width="1.75" style="274" customWidth="1"/>
    <col min="9757" max="9757" width="9" style="274" customWidth="1"/>
    <col min="9758" max="9758" width="10.25" style="274" bestFit="1" customWidth="1"/>
    <col min="9759" max="9759" width="14.125" style="274" bestFit="1" customWidth="1"/>
    <col min="9760" max="9984" width="9" style="274" customWidth="1"/>
    <col min="9985" max="10011" width="3.125" style="274" customWidth="1"/>
    <col min="10012" max="10012" width="1.75" style="274" customWidth="1"/>
    <col min="10013" max="10013" width="9" style="274" customWidth="1"/>
    <col min="10014" max="10014" width="10.25" style="274" bestFit="1" customWidth="1"/>
    <col min="10015" max="10015" width="14.125" style="274" bestFit="1" customWidth="1"/>
    <col min="10016" max="10240" width="9" style="274" customWidth="1"/>
    <col min="10241" max="10267" width="3.125" style="274" customWidth="1"/>
    <col min="10268" max="10268" width="1.75" style="274" customWidth="1"/>
    <col min="10269" max="10269" width="9" style="274" customWidth="1"/>
    <col min="10270" max="10270" width="10.25" style="274" bestFit="1" customWidth="1"/>
    <col min="10271" max="10271" width="14.125" style="274" bestFit="1" customWidth="1"/>
    <col min="10272" max="10496" width="9" style="274" customWidth="1"/>
    <col min="10497" max="10523" width="3.125" style="274" customWidth="1"/>
    <col min="10524" max="10524" width="1.75" style="274" customWidth="1"/>
    <col min="10525" max="10525" width="9" style="274" customWidth="1"/>
    <col min="10526" max="10526" width="10.25" style="274" bestFit="1" customWidth="1"/>
    <col min="10527" max="10527" width="14.125" style="274" bestFit="1" customWidth="1"/>
    <col min="10528" max="10752" width="9" style="274" customWidth="1"/>
    <col min="10753" max="10779" width="3.125" style="274" customWidth="1"/>
    <col min="10780" max="10780" width="1.75" style="274" customWidth="1"/>
    <col min="10781" max="10781" width="9" style="274" customWidth="1"/>
    <col min="10782" max="10782" width="10.25" style="274" bestFit="1" customWidth="1"/>
    <col min="10783" max="10783" width="14.125" style="274" bestFit="1" customWidth="1"/>
    <col min="10784" max="11008" width="9" style="274" customWidth="1"/>
    <col min="11009" max="11035" width="3.125" style="274" customWidth="1"/>
    <col min="11036" max="11036" width="1.75" style="274" customWidth="1"/>
    <col min="11037" max="11037" width="9" style="274" customWidth="1"/>
    <col min="11038" max="11038" width="10.25" style="274" bestFit="1" customWidth="1"/>
    <col min="11039" max="11039" width="14.125" style="274" bestFit="1" customWidth="1"/>
    <col min="11040" max="11264" width="9" style="274" customWidth="1"/>
    <col min="11265" max="11291" width="3.125" style="274" customWidth="1"/>
    <col min="11292" max="11292" width="1.75" style="274" customWidth="1"/>
    <col min="11293" max="11293" width="9" style="274" customWidth="1"/>
    <col min="11294" max="11294" width="10.25" style="274" bestFit="1" customWidth="1"/>
    <col min="11295" max="11295" width="14.125" style="274" bestFit="1" customWidth="1"/>
    <col min="11296" max="11520" width="9" style="274" customWidth="1"/>
    <col min="11521" max="11547" width="3.125" style="274" customWidth="1"/>
    <col min="11548" max="11548" width="1.75" style="274" customWidth="1"/>
    <col min="11549" max="11549" width="9" style="274" customWidth="1"/>
    <col min="11550" max="11550" width="10.25" style="274" bestFit="1" customWidth="1"/>
    <col min="11551" max="11551" width="14.125" style="274" bestFit="1" customWidth="1"/>
    <col min="11552" max="11776" width="9" style="274" customWidth="1"/>
    <col min="11777" max="11803" width="3.125" style="274" customWidth="1"/>
    <col min="11804" max="11804" width="1.75" style="274" customWidth="1"/>
    <col min="11805" max="11805" width="9" style="274" customWidth="1"/>
    <col min="11806" max="11806" width="10.25" style="274" bestFit="1" customWidth="1"/>
    <col min="11807" max="11807" width="14.125" style="274" bestFit="1" customWidth="1"/>
    <col min="11808" max="12032" width="9" style="274" customWidth="1"/>
    <col min="12033" max="12059" width="3.125" style="274" customWidth="1"/>
    <col min="12060" max="12060" width="1.75" style="274" customWidth="1"/>
    <col min="12061" max="12061" width="9" style="274" customWidth="1"/>
    <col min="12062" max="12062" width="10.25" style="274" bestFit="1" customWidth="1"/>
    <col min="12063" max="12063" width="14.125" style="274" bestFit="1" customWidth="1"/>
    <col min="12064" max="12288" width="9" style="274" customWidth="1"/>
    <col min="12289" max="12315" width="3.125" style="274" customWidth="1"/>
    <col min="12316" max="12316" width="1.75" style="274" customWidth="1"/>
    <col min="12317" max="12317" width="9" style="274" customWidth="1"/>
    <col min="12318" max="12318" width="10.25" style="274" bestFit="1" customWidth="1"/>
    <col min="12319" max="12319" width="14.125" style="274" bestFit="1" customWidth="1"/>
    <col min="12320" max="12544" width="9" style="274" customWidth="1"/>
    <col min="12545" max="12571" width="3.125" style="274" customWidth="1"/>
    <col min="12572" max="12572" width="1.75" style="274" customWidth="1"/>
    <col min="12573" max="12573" width="9" style="274" customWidth="1"/>
    <col min="12574" max="12574" width="10.25" style="274" bestFit="1" customWidth="1"/>
    <col min="12575" max="12575" width="14.125" style="274" bestFit="1" customWidth="1"/>
    <col min="12576" max="12800" width="9" style="274" customWidth="1"/>
    <col min="12801" max="12827" width="3.125" style="274" customWidth="1"/>
    <col min="12828" max="12828" width="1.75" style="274" customWidth="1"/>
    <col min="12829" max="12829" width="9" style="274" customWidth="1"/>
    <col min="12830" max="12830" width="10.25" style="274" bestFit="1" customWidth="1"/>
    <col min="12831" max="12831" width="14.125" style="274" bestFit="1" customWidth="1"/>
    <col min="12832" max="13056" width="9" style="274" customWidth="1"/>
    <col min="13057" max="13083" width="3.125" style="274" customWidth="1"/>
    <col min="13084" max="13084" width="1.75" style="274" customWidth="1"/>
    <col min="13085" max="13085" width="9" style="274" customWidth="1"/>
    <col min="13086" max="13086" width="10.25" style="274" bestFit="1" customWidth="1"/>
    <col min="13087" max="13087" width="14.125" style="274" bestFit="1" customWidth="1"/>
    <col min="13088" max="13312" width="9" style="274" customWidth="1"/>
    <col min="13313" max="13339" width="3.125" style="274" customWidth="1"/>
    <col min="13340" max="13340" width="1.75" style="274" customWidth="1"/>
    <col min="13341" max="13341" width="9" style="274" customWidth="1"/>
    <col min="13342" max="13342" width="10.25" style="274" bestFit="1" customWidth="1"/>
    <col min="13343" max="13343" width="14.125" style="274" bestFit="1" customWidth="1"/>
    <col min="13344" max="13568" width="9" style="274" customWidth="1"/>
    <col min="13569" max="13595" width="3.125" style="274" customWidth="1"/>
    <col min="13596" max="13596" width="1.75" style="274" customWidth="1"/>
    <col min="13597" max="13597" width="9" style="274" customWidth="1"/>
    <col min="13598" max="13598" width="10.25" style="274" bestFit="1" customWidth="1"/>
    <col min="13599" max="13599" width="14.125" style="274" bestFit="1" customWidth="1"/>
    <col min="13600" max="13824" width="9" style="274" customWidth="1"/>
    <col min="13825" max="13851" width="3.125" style="274" customWidth="1"/>
    <col min="13852" max="13852" width="1.75" style="274" customWidth="1"/>
    <col min="13853" max="13853" width="9" style="274" customWidth="1"/>
    <col min="13854" max="13854" width="10.25" style="274" bestFit="1" customWidth="1"/>
    <col min="13855" max="13855" width="14.125" style="274" bestFit="1" customWidth="1"/>
    <col min="13856" max="14080" width="9" style="274" customWidth="1"/>
    <col min="14081" max="14107" width="3.125" style="274" customWidth="1"/>
    <col min="14108" max="14108" width="1.75" style="274" customWidth="1"/>
    <col min="14109" max="14109" width="9" style="274" customWidth="1"/>
    <col min="14110" max="14110" width="10.25" style="274" bestFit="1" customWidth="1"/>
    <col min="14111" max="14111" width="14.125" style="274" bestFit="1" customWidth="1"/>
    <col min="14112" max="14336" width="9" style="274" customWidth="1"/>
    <col min="14337" max="14363" width="3.125" style="274" customWidth="1"/>
    <col min="14364" max="14364" width="1.75" style="274" customWidth="1"/>
    <col min="14365" max="14365" width="9" style="274" customWidth="1"/>
    <col min="14366" max="14366" width="10.25" style="274" bestFit="1" customWidth="1"/>
    <col min="14367" max="14367" width="14.125" style="274" bestFit="1" customWidth="1"/>
    <col min="14368" max="14592" width="9" style="274" customWidth="1"/>
    <col min="14593" max="14619" width="3.125" style="274" customWidth="1"/>
    <col min="14620" max="14620" width="1.75" style="274" customWidth="1"/>
    <col min="14621" max="14621" width="9" style="274" customWidth="1"/>
    <col min="14622" max="14622" width="10.25" style="274" bestFit="1" customWidth="1"/>
    <col min="14623" max="14623" width="14.125" style="274" bestFit="1" customWidth="1"/>
    <col min="14624" max="14848" width="9" style="274" customWidth="1"/>
    <col min="14849" max="14875" width="3.125" style="274" customWidth="1"/>
    <col min="14876" max="14876" width="1.75" style="274" customWidth="1"/>
    <col min="14877" max="14877" width="9" style="274" customWidth="1"/>
    <col min="14878" max="14878" width="10.25" style="274" bestFit="1" customWidth="1"/>
    <col min="14879" max="14879" width="14.125" style="274" bestFit="1" customWidth="1"/>
    <col min="14880" max="15104" width="9" style="274" customWidth="1"/>
    <col min="15105" max="15131" width="3.125" style="274" customWidth="1"/>
    <col min="15132" max="15132" width="1.75" style="274" customWidth="1"/>
    <col min="15133" max="15133" width="9" style="274" customWidth="1"/>
    <col min="15134" max="15134" width="10.25" style="274" bestFit="1" customWidth="1"/>
    <col min="15135" max="15135" width="14.125" style="274" bestFit="1" customWidth="1"/>
    <col min="15136" max="15360" width="9" style="274" customWidth="1"/>
    <col min="15361" max="15387" width="3.125" style="274" customWidth="1"/>
    <col min="15388" max="15388" width="1.75" style="274" customWidth="1"/>
    <col min="15389" max="15389" width="9" style="274" customWidth="1"/>
    <col min="15390" max="15390" width="10.25" style="274" bestFit="1" customWidth="1"/>
    <col min="15391" max="15391" width="14.125" style="274" bestFit="1" customWidth="1"/>
    <col min="15392" max="15616" width="9" style="274" customWidth="1"/>
    <col min="15617" max="15643" width="3.125" style="274" customWidth="1"/>
    <col min="15644" max="15644" width="1.75" style="274" customWidth="1"/>
    <col min="15645" max="15645" width="9" style="274" customWidth="1"/>
    <col min="15646" max="15646" width="10.25" style="274" bestFit="1" customWidth="1"/>
    <col min="15647" max="15647" width="14.125" style="274" bestFit="1" customWidth="1"/>
    <col min="15648" max="15872" width="9" style="274" customWidth="1"/>
    <col min="15873" max="15899" width="3.125" style="274" customWidth="1"/>
    <col min="15900" max="15900" width="1.75" style="274" customWidth="1"/>
    <col min="15901" max="15901" width="9" style="274" customWidth="1"/>
    <col min="15902" max="15902" width="10.25" style="274" bestFit="1" customWidth="1"/>
    <col min="15903" max="15903" width="14.125" style="274" bestFit="1" customWidth="1"/>
    <col min="15904" max="16128" width="9" style="274" customWidth="1"/>
    <col min="16129" max="16155" width="3.125" style="274" customWidth="1"/>
    <col min="16156" max="16156" width="1.75" style="274" customWidth="1"/>
    <col min="16157" max="16157" width="9" style="274" customWidth="1"/>
    <col min="16158" max="16158" width="10.25" style="274" bestFit="1" customWidth="1"/>
    <col min="16159" max="16159" width="14.125" style="274" bestFit="1" customWidth="1"/>
    <col min="16160" max="16384" width="9" style="274" customWidth="1"/>
  </cols>
  <sheetData>
    <row r="1" spans="1:27" ht="6" customHeight="1"/>
    <row r="2" spans="1:27">
      <c r="A2" s="274" t="s">
        <v>12</v>
      </c>
    </row>
    <row r="4" spans="1:27">
      <c r="A4" s="2325" t="s">
        <v>13</v>
      </c>
      <c r="B4" s="2325"/>
      <c r="C4" s="2325"/>
      <c r="D4" s="2325"/>
      <c r="E4" s="2325"/>
      <c r="F4" s="2325"/>
      <c r="G4" s="2325"/>
      <c r="H4" s="2325"/>
      <c r="I4" s="2325"/>
      <c r="J4" s="2325"/>
      <c r="K4" s="2325"/>
      <c r="L4" s="2325"/>
      <c r="M4" s="2325"/>
      <c r="N4" s="2325"/>
      <c r="O4" s="2325"/>
      <c r="P4" s="2325"/>
      <c r="Q4" s="2325"/>
      <c r="R4" s="2325"/>
      <c r="S4" s="2325"/>
      <c r="T4" s="2325"/>
      <c r="U4" s="2325"/>
      <c r="V4" s="2325"/>
      <c r="W4" s="2325"/>
      <c r="X4" s="2325"/>
      <c r="Y4" s="2325"/>
      <c r="Z4" s="2325"/>
      <c r="AA4" s="2325"/>
    </row>
    <row r="5" spans="1:27" ht="30.75" customHeight="1">
      <c r="A5" s="2359" t="s">
        <v>14</v>
      </c>
      <c r="B5" s="2359"/>
      <c r="C5" s="2359"/>
      <c r="D5" s="2359"/>
      <c r="E5" s="2359"/>
      <c r="F5" s="2359"/>
      <c r="G5" s="2359"/>
      <c r="H5" s="2359"/>
      <c r="I5" s="2359"/>
      <c r="J5" s="2359"/>
      <c r="K5" s="2359"/>
      <c r="L5" s="2359"/>
      <c r="M5" s="2359"/>
      <c r="N5" s="2359"/>
      <c r="O5" s="2359"/>
      <c r="P5" s="2359"/>
      <c r="Q5" s="2359"/>
      <c r="R5" s="2359"/>
      <c r="S5" s="2360"/>
      <c r="T5" s="2360"/>
      <c r="U5" s="2360"/>
      <c r="V5" s="2360"/>
      <c r="W5" s="2360"/>
      <c r="X5" s="2360"/>
      <c r="Y5" s="2360"/>
      <c r="Z5" s="2360"/>
      <c r="AA5" s="2360"/>
    </row>
    <row r="6" spans="1:27">
      <c r="A6" s="2325" t="s">
        <v>15</v>
      </c>
      <c r="B6" s="2325"/>
      <c r="C6" s="2325"/>
      <c r="D6" s="2325"/>
      <c r="E6" s="2325"/>
      <c r="F6" s="2325"/>
      <c r="G6" s="2325"/>
      <c r="H6" s="2325"/>
      <c r="I6" s="2325"/>
      <c r="J6" s="2325"/>
      <c r="K6" s="2325"/>
      <c r="L6" s="2325"/>
      <c r="M6" s="2325"/>
      <c r="N6" s="2325"/>
      <c r="O6" s="2325"/>
      <c r="P6" s="2325"/>
      <c r="Q6" s="2325"/>
      <c r="R6" s="2325"/>
      <c r="S6" s="2361"/>
      <c r="T6" s="2361"/>
      <c r="U6" s="2361"/>
      <c r="V6" s="2361"/>
      <c r="W6" s="2361"/>
      <c r="X6" s="2361"/>
      <c r="Y6" s="2361"/>
      <c r="Z6" s="2361"/>
      <c r="AA6" s="2361"/>
    </row>
    <row r="8" spans="1:27" ht="18.75" customHeight="1">
      <c r="S8" s="2346" t="str">
        <f ca="1">IF(wskakunin_SHINSEI_DATE="",TEXT(TODAY(),"ggg"),wskakunin_SHINSEI_DATE)</f>
        <v>令和</v>
      </c>
      <c r="T8" s="2346"/>
      <c r="U8" s="2123"/>
      <c r="V8" s="274" t="s">
        <v>477</v>
      </c>
      <c r="W8" s="2123"/>
      <c r="X8" s="274" t="s">
        <v>5</v>
      </c>
      <c r="Y8" s="2123"/>
      <c r="Z8" s="274" t="s">
        <v>478</v>
      </c>
    </row>
    <row r="9" spans="1:27" ht="15.75" customHeight="1"/>
    <row r="10" spans="1:27" ht="18" customHeight="1">
      <c r="A10" s="276"/>
      <c r="B10" s="2362" t="str">
        <f>cst_wskakunin_BUILD_KEN__ken</f>
        <v>埼玉県</v>
      </c>
      <c r="C10" s="2363"/>
      <c r="D10" s="2363"/>
      <c r="E10" s="2363"/>
      <c r="F10" s="276" t="s">
        <v>16</v>
      </c>
      <c r="G10" s="276"/>
      <c r="H10" s="276"/>
      <c r="I10" s="276"/>
      <c r="J10" s="276"/>
      <c r="K10" s="276"/>
      <c r="L10" s="276"/>
      <c r="M10" s="276"/>
      <c r="N10" s="276"/>
      <c r="O10" s="276"/>
      <c r="P10" s="276"/>
      <c r="Q10" s="276"/>
      <c r="R10" s="276"/>
      <c r="S10" s="276"/>
      <c r="T10" s="276"/>
      <c r="U10" s="276"/>
      <c r="V10" s="276"/>
      <c r="W10" s="276"/>
      <c r="X10" s="276"/>
      <c r="Y10" s="276"/>
      <c r="Z10" s="276"/>
      <c r="AA10" s="276"/>
    </row>
    <row r="11" spans="1:27" ht="18" customHeight="1">
      <c r="A11" s="274" t="s">
        <v>17</v>
      </c>
    </row>
    <row r="12" spans="1:27" ht="18" customHeight="1">
      <c r="B12" s="2361" t="s">
        <v>4</v>
      </c>
      <c r="C12" s="2361"/>
      <c r="D12" s="2361"/>
      <c r="E12" s="2364" t="str">
        <f>cst_wskakunin_owner1__space3</f>
        <v>テスト建て主
代表取締役社長　テストさん</v>
      </c>
      <c r="F12" s="2364"/>
      <c r="G12" s="2364"/>
      <c r="H12" s="2364"/>
      <c r="I12" s="2364"/>
      <c r="J12" s="2364"/>
      <c r="K12" s="2364"/>
      <c r="L12" s="2364"/>
      <c r="M12" s="2364"/>
      <c r="N12" s="2364"/>
      <c r="O12" s="2364"/>
      <c r="P12" s="2364"/>
      <c r="Q12" s="2364"/>
      <c r="R12" s="2364"/>
      <c r="S12" s="2364"/>
      <c r="T12" s="2364"/>
      <c r="U12" s="2364"/>
      <c r="V12" s="2364"/>
      <c r="W12" s="2364"/>
      <c r="X12" s="2364"/>
      <c r="Y12" s="2364"/>
      <c r="Z12" s="2361"/>
    </row>
    <row r="13" spans="1:27" ht="18" customHeight="1">
      <c r="B13" s="2361"/>
      <c r="C13" s="2361"/>
      <c r="D13" s="2361"/>
      <c r="E13" s="2364"/>
      <c r="F13" s="2364"/>
      <c r="G13" s="2364"/>
      <c r="H13" s="2364"/>
      <c r="I13" s="2364"/>
      <c r="J13" s="2364"/>
      <c r="K13" s="2364"/>
      <c r="L13" s="2364"/>
      <c r="M13" s="2364"/>
      <c r="N13" s="2364"/>
      <c r="O13" s="2364"/>
      <c r="P13" s="2364"/>
      <c r="Q13" s="2364"/>
      <c r="R13" s="2364"/>
      <c r="S13" s="2364"/>
      <c r="T13" s="2364"/>
      <c r="U13" s="2364"/>
      <c r="V13" s="2364"/>
      <c r="W13" s="2364"/>
      <c r="X13" s="2364"/>
      <c r="Y13" s="2364"/>
      <c r="Z13" s="2361"/>
    </row>
    <row r="14" spans="1:27" ht="18" customHeight="1">
      <c r="B14" s="274" t="s">
        <v>18</v>
      </c>
      <c r="E14" s="2350" t="str">
        <f>cst_wskakunin_owner1_ZIP</f>
        <v>330-0064</v>
      </c>
      <c r="F14" s="2352"/>
      <c r="G14" s="2352"/>
      <c r="H14" s="2352"/>
      <c r="I14" s="2352"/>
      <c r="J14" s="2352"/>
    </row>
    <row r="15" spans="1:27" ht="18" customHeight="1">
      <c r="B15" s="274" t="s">
        <v>19</v>
      </c>
      <c r="E15" s="2350" t="str">
        <f>cst_wskakunin_owner1__address</f>
        <v>埼玉県埼玉県さいたま市浦和区岸町７－１２－３</v>
      </c>
      <c r="F15" s="2365"/>
      <c r="G15" s="2365"/>
      <c r="H15" s="2365"/>
      <c r="I15" s="2365"/>
      <c r="J15" s="2365"/>
      <c r="K15" s="2365"/>
      <c r="L15" s="2365"/>
      <c r="M15" s="2365"/>
      <c r="N15" s="2365"/>
      <c r="O15" s="2365"/>
      <c r="P15" s="2365"/>
      <c r="Q15" s="2365"/>
      <c r="R15" s="2365"/>
      <c r="S15" s="2365"/>
      <c r="T15" s="2365"/>
      <c r="U15" s="2365"/>
      <c r="V15" s="2365"/>
      <c r="W15" s="2365"/>
      <c r="X15" s="2351"/>
      <c r="Y15" s="2351"/>
      <c r="Z15" s="2351"/>
      <c r="AA15" s="2352"/>
    </row>
    <row r="16" spans="1:27" ht="18" customHeight="1">
      <c r="A16" s="276"/>
      <c r="B16" s="276" t="s">
        <v>20</v>
      </c>
      <c r="C16" s="276"/>
      <c r="D16" s="276"/>
      <c r="E16" s="2353" t="str">
        <f>cst_wskakunin_owner1_TEL</f>
        <v>048-222-2222</v>
      </c>
      <c r="F16" s="2354"/>
      <c r="G16" s="2354"/>
      <c r="H16" s="2354"/>
      <c r="I16" s="2354"/>
      <c r="J16" s="2354"/>
      <c r="K16" s="2354"/>
      <c r="L16" s="2354"/>
      <c r="M16" s="276"/>
      <c r="N16" s="276"/>
      <c r="O16" s="276"/>
      <c r="P16" s="276"/>
      <c r="Q16" s="276"/>
      <c r="R16" s="276"/>
      <c r="S16" s="276"/>
      <c r="T16" s="276"/>
      <c r="U16" s="276"/>
      <c r="V16" s="276"/>
      <c r="W16" s="276"/>
      <c r="X16" s="276"/>
      <c r="Y16" s="276"/>
      <c r="Z16" s="276"/>
      <c r="AA16" s="276"/>
    </row>
    <row r="17" spans="1:27" ht="18" customHeight="1">
      <c r="A17" s="274" t="s">
        <v>21</v>
      </c>
    </row>
    <row r="18" spans="1:27" ht="18" customHeight="1">
      <c r="B18" s="274" t="s">
        <v>4</v>
      </c>
      <c r="E18" s="2350" t="str">
        <f>cst_wskakunin_sekou1_NAME</f>
        <v>テスト施工者</v>
      </c>
      <c r="F18" s="2352"/>
      <c r="G18" s="2352"/>
      <c r="H18" s="2352"/>
      <c r="I18" s="2352"/>
      <c r="J18" s="2352"/>
      <c r="K18" s="2352"/>
      <c r="L18" s="2352"/>
      <c r="M18" s="2352"/>
      <c r="N18" s="2352"/>
      <c r="O18" s="2352"/>
      <c r="P18" s="2352"/>
      <c r="Q18" s="2352"/>
      <c r="R18" s="2352"/>
      <c r="S18" s="2352"/>
      <c r="T18" s="2352"/>
      <c r="U18" s="2352"/>
      <c r="V18" s="2352"/>
      <c r="W18" s="2352"/>
      <c r="X18" s="2352"/>
      <c r="Y18" s="2352"/>
      <c r="Z18" s="2352"/>
      <c r="AA18" s="2352"/>
    </row>
    <row r="19" spans="1:27" ht="18" customHeight="1">
      <c r="B19" s="274" t="s">
        <v>22</v>
      </c>
    </row>
    <row r="20" spans="1:27" ht="18" customHeight="1">
      <c r="E20" s="2350" t="str">
        <f>cst_wskakunin_sekou1_JIMU_NAME</f>
        <v>XXXアーキ</v>
      </c>
      <c r="F20" s="2352"/>
      <c r="G20" s="2352"/>
      <c r="H20" s="2352"/>
      <c r="I20" s="2352"/>
      <c r="J20" s="2352"/>
      <c r="K20" s="2352"/>
      <c r="L20" s="2352"/>
      <c r="M20" s="2352"/>
      <c r="N20" s="2352"/>
      <c r="O20" s="2352"/>
      <c r="P20" s="2352"/>
      <c r="Q20" s="2352"/>
      <c r="R20" s="2352"/>
      <c r="S20" s="2352"/>
      <c r="T20" s="2352"/>
      <c r="U20" s="2352"/>
      <c r="V20" s="2352"/>
      <c r="W20" s="2352"/>
      <c r="X20" s="2352"/>
      <c r="Y20" s="2352"/>
      <c r="Z20" s="2352"/>
      <c r="AA20" s="2352"/>
    </row>
    <row r="21" spans="1:27" ht="18" customHeight="1">
      <c r="B21" s="274" t="s">
        <v>18</v>
      </c>
      <c r="E21" s="2350" t="str">
        <f>cst_wskakunin_sekou1_ZIP</f>
        <v>359-0034</v>
      </c>
      <c r="F21" s="2352"/>
      <c r="G21" s="2352"/>
      <c r="H21" s="2352"/>
      <c r="I21" s="2352"/>
      <c r="J21" s="2352"/>
    </row>
    <row r="22" spans="1:27" ht="18" customHeight="1">
      <c r="B22" s="274" t="s">
        <v>23</v>
      </c>
      <c r="E22" s="2350" t="str">
        <f>cst_wskakunin_sekou1__address</f>
        <v>埼玉県所沢市東新井町307-7</v>
      </c>
      <c r="F22" s="2351"/>
      <c r="G22" s="2351"/>
      <c r="H22" s="2351"/>
      <c r="I22" s="2351"/>
      <c r="J22" s="2351"/>
      <c r="K22" s="2351"/>
      <c r="L22" s="2351"/>
      <c r="M22" s="2351"/>
      <c r="N22" s="2351"/>
      <c r="O22" s="2351"/>
      <c r="P22" s="2351"/>
      <c r="Q22" s="2351"/>
      <c r="R22" s="2351"/>
      <c r="S22" s="2351"/>
      <c r="T22" s="2351"/>
      <c r="U22" s="2351"/>
      <c r="V22" s="2351"/>
      <c r="W22" s="2351"/>
      <c r="X22" s="2351"/>
      <c r="Y22" s="2351"/>
      <c r="Z22" s="2351"/>
      <c r="AA22" s="2352"/>
    </row>
    <row r="23" spans="1:27" ht="18" customHeight="1">
      <c r="A23" s="276"/>
      <c r="B23" s="276" t="s">
        <v>20</v>
      </c>
      <c r="C23" s="276"/>
      <c r="D23" s="276"/>
      <c r="E23" s="2353" t="str">
        <f>cst_wskakunin_sekou1_TEL</f>
        <v>048-222-2222</v>
      </c>
      <c r="F23" s="2354"/>
      <c r="G23" s="2354"/>
      <c r="H23" s="2354"/>
      <c r="I23" s="2354"/>
      <c r="J23" s="2354"/>
      <c r="K23" s="2354"/>
      <c r="L23" s="2354"/>
      <c r="M23" s="276"/>
      <c r="N23" s="276"/>
      <c r="O23" s="276"/>
      <c r="P23" s="276"/>
      <c r="Q23" s="276"/>
      <c r="R23" s="276"/>
      <c r="S23" s="276"/>
      <c r="T23" s="276"/>
      <c r="U23" s="276"/>
      <c r="V23" s="276"/>
      <c r="W23" s="276"/>
      <c r="X23" s="276"/>
      <c r="Y23" s="276"/>
      <c r="Z23" s="276"/>
      <c r="AA23" s="276"/>
    </row>
    <row r="24" spans="1:27" ht="18" customHeight="1">
      <c r="A24" s="274" t="s">
        <v>24</v>
      </c>
    </row>
    <row r="25" spans="1:27" ht="18" customHeight="1">
      <c r="B25" s="274" t="s">
        <v>4</v>
      </c>
      <c r="E25" s="2350" t="str">
        <f>cst_wskakunin_kanri1_NAME</f>
        <v/>
      </c>
      <c r="F25" s="2352"/>
      <c r="G25" s="2352"/>
      <c r="H25" s="2352"/>
      <c r="I25" s="2352"/>
      <c r="J25" s="2352"/>
      <c r="K25" s="2352"/>
      <c r="L25" s="2352"/>
      <c r="M25" s="2352"/>
      <c r="N25" s="2352"/>
      <c r="O25" s="2352"/>
      <c r="P25" s="2352"/>
      <c r="Q25" s="2352"/>
      <c r="R25" s="2352"/>
      <c r="S25" s="2352"/>
      <c r="T25" s="2352"/>
      <c r="U25" s="2352"/>
      <c r="V25" s="2352"/>
      <c r="W25" s="2352"/>
      <c r="X25" s="2352"/>
      <c r="Y25" s="2352"/>
      <c r="Z25" s="2352"/>
      <c r="AA25" s="2352"/>
    </row>
    <row r="26" spans="1:27" ht="18" customHeight="1">
      <c r="B26" s="274" t="s">
        <v>22</v>
      </c>
    </row>
    <row r="27" spans="1:27" ht="18" customHeight="1">
      <c r="E27" s="2350" t="str">
        <f>cst_wskakunin_kanri1_JIMU_NAME</f>
        <v/>
      </c>
      <c r="F27" s="2352"/>
      <c r="G27" s="2352"/>
      <c r="H27" s="2352"/>
      <c r="I27" s="2352"/>
      <c r="J27" s="2352"/>
      <c r="K27" s="2352"/>
      <c r="L27" s="2352"/>
      <c r="M27" s="2352"/>
      <c r="N27" s="2352"/>
      <c r="O27" s="2352"/>
      <c r="P27" s="2352"/>
      <c r="Q27" s="2352"/>
      <c r="R27" s="2352"/>
      <c r="S27" s="2352"/>
      <c r="T27" s="2352"/>
      <c r="U27" s="2352"/>
      <c r="V27" s="2352"/>
      <c r="W27" s="2352"/>
      <c r="X27" s="2352"/>
      <c r="Y27" s="2352"/>
      <c r="Z27" s="2352"/>
      <c r="AA27" s="2352"/>
    </row>
    <row r="28" spans="1:27" ht="18" customHeight="1">
      <c r="B28" s="274" t="s">
        <v>18</v>
      </c>
      <c r="E28" s="2350" t="str">
        <f>cst_wskakunin_kanri1_ZIP</f>
        <v/>
      </c>
      <c r="F28" s="2352"/>
      <c r="G28" s="2352"/>
      <c r="H28" s="2352"/>
      <c r="I28" s="2352"/>
      <c r="J28" s="2352"/>
    </row>
    <row r="29" spans="1:27" ht="18" customHeight="1">
      <c r="B29" s="274" t="s">
        <v>23</v>
      </c>
      <c r="E29" s="2350" t="str">
        <f>cst_wskakunin_kanri1__address</f>
        <v/>
      </c>
      <c r="F29" s="2351"/>
      <c r="G29" s="2351"/>
      <c r="H29" s="2351"/>
      <c r="I29" s="2351"/>
      <c r="J29" s="2351"/>
      <c r="K29" s="2351"/>
      <c r="L29" s="2351"/>
      <c r="M29" s="2351"/>
      <c r="N29" s="2351"/>
      <c r="O29" s="2351"/>
      <c r="P29" s="2351"/>
      <c r="Q29" s="2351"/>
      <c r="R29" s="2351"/>
      <c r="S29" s="2351"/>
      <c r="T29" s="2351"/>
      <c r="U29" s="2351"/>
      <c r="V29" s="2351"/>
      <c r="W29" s="2351"/>
      <c r="X29" s="2351"/>
      <c r="Y29" s="2351"/>
      <c r="Z29" s="2351"/>
      <c r="AA29" s="2352"/>
    </row>
    <row r="30" spans="1:27" ht="18" customHeight="1">
      <c r="A30" s="276"/>
      <c r="B30" s="276" t="s">
        <v>20</v>
      </c>
      <c r="C30" s="276"/>
      <c r="D30" s="276"/>
      <c r="E30" s="2353" t="str">
        <f>cst_wskakunin_kanri1_TEL</f>
        <v/>
      </c>
      <c r="F30" s="2354"/>
      <c r="G30" s="2354"/>
      <c r="H30" s="2354"/>
      <c r="I30" s="2354"/>
      <c r="J30" s="2354"/>
      <c r="K30" s="2354"/>
      <c r="L30" s="2354"/>
      <c r="M30" s="276"/>
      <c r="N30" s="276"/>
      <c r="O30" s="276"/>
      <c r="P30" s="276"/>
      <c r="Q30" s="276"/>
      <c r="R30" s="276"/>
      <c r="S30" s="276"/>
      <c r="T30" s="276"/>
      <c r="U30" s="276"/>
      <c r="V30" s="276"/>
      <c r="W30" s="276"/>
      <c r="X30" s="276"/>
      <c r="Y30" s="276"/>
      <c r="Z30" s="276"/>
      <c r="AA30" s="276"/>
    </row>
    <row r="31" spans="1:27" ht="18" customHeight="1">
      <c r="A31" s="274" t="s">
        <v>25</v>
      </c>
      <c r="E31" s="274" t="s">
        <v>507</v>
      </c>
    </row>
    <row r="32" spans="1:27" ht="18" customHeight="1">
      <c r="B32" s="274" t="s">
        <v>26</v>
      </c>
      <c r="I32" s="275" t="s">
        <v>6</v>
      </c>
      <c r="J32" s="2355" t="str">
        <f>cst_shinsei_ISSUE_NO</f>
        <v/>
      </c>
      <c r="K32" s="2356"/>
      <c r="L32" s="2356"/>
      <c r="M32" s="2356"/>
      <c r="N32" s="2356"/>
      <c r="O32" s="2356"/>
      <c r="P32" s="2356"/>
      <c r="Q32" s="274" t="s">
        <v>7</v>
      </c>
    </row>
    <row r="33" spans="1:27" ht="18" customHeight="1">
      <c r="B33" s="274" t="s">
        <v>27</v>
      </c>
      <c r="H33" s="2346" t="str">
        <f ca="1">IF(shinsei_ISSUE_DATE="",TEXT(TODAY(),"ggg"),shinsei_ISSUE_DATE)</f>
        <v>令和</v>
      </c>
      <c r="I33" s="2346"/>
      <c r="J33" s="637" t="str">
        <f>cst_shinsei_ISSUE_DATE</f>
        <v/>
      </c>
      <c r="K33" s="274" t="s">
        <v>477</v>
      </c>
      <c r="L33" s="638" t="str">
        <f>cst_shinsei_ISSUE_DATE</f>
        <v/>
      </c>
      <c r="M33" s="274" t="s">
        <v>5</v>
      </c>
      <c r="N33" s="639" t="str">
        <f>cst_shinsei_ISSUE_DATE</f>
        <v/>
      </c>
      <c r="O33" s="274" t="s">
        <v>478</v>
      </c>
    </row>
    <row r="34" spans="1:27" ht="18" customHeight="1">
      <c r="A34" s="276"/>
      <c r="B34" s="276" t="s">
        <v>28</v>
      </c>
      <c r="C34" s="276"/>
      <c r="D34" s="276"/>
      <c r="E34" s="276"/>
      <c r="F34" s="276"/>
      <c r="G34" s="276"/>
      <c r="H34" s="276"/>
      <c r="I34" s="2357" t="str">
        <f ca="1">cst_Pre_Corp__SHINSEI&amp;"　"&amp;cst_Pre_Daihyou__SHINSEI</f>
        <v>一般財団法人 さいたま住宅検査センター　理事長　福 島  克 季</v>
      </c>
      <c r="J34" s="2358"/>
      <c r="K34" s="2358"/>
      <c r="L34" s="2358"/>
      <c r="M34" s="2358"/>
      <c r="N34" s="2358"/>
      <c r="O34" s="2358"/>
      <c r="P34" s="2358"/>
      <c r="Q34" s="2358"/>
      <c r="R34" s="2358"/>
      <c r="S34" s="2358"/>
      <c r="T34" s="2358"/>
      <c r="U34" s="2358"/>
      <c r="V34" s="2358"/>
      <c r="W34" s="2358"/>
      <c r="X34" s="2358"/>
      <c r="Y34" s="2358"/>
      <c r="Z34" s="2358"/>
      <c r="AA34" s="276"/>
    </row>
    <row r="35" spans="1:27" ht="18" customHeight="1">
      <c r="A35" s="274" t="s">
        <v>29</v>
      </c>
    </row>
    <row r="36" spans="1:27" ht="18" customHeight="1">
      <c r="B36" s="274" t="s">
        <v>4</v>
      </c>
      <c r="E36" s="2323"/>
      <c r="F36" s="2324"/>
      <c r="G36" s="2324"/>
      <c r="H36" s="2324"/>
      <c r="I36" s="2324"/>
      <c r="J36" s="2324"/>
      <c r="K36" s="2324"/>
      <c r="L36" s="2324"/>
      <c r="M36" s="2324"/>
      <c r="N36" s="2324"/>
      <c r="O36" s="2324"/>
      <c r="P36" s="2324"/>
      <c r="Q36" s="2324"/>
      <c r="R36" s="2324"/>
      <c r="S36" s="2324"/>
      <c r="T36" s="2324"/>
      <c r="U36" s="2324"/>
      <c r="V36" s="2324"/>
      <c r="W36" s="2324"/>
      <c r="X36" s="2324"/>
    </row>
    <row r="37" spans="1:27" ht="18" customHeight="1">
      <c r="B37" s="274" t="s">
        <v>30</v>
      </c>
      <c r="E37" s="2323"/>
      <c r="F37" s="2324"/>
      <c r="G37" s="2324"/>
      <c r="H37" s="2324"/>
      <c r="I37" s="2324"/>
      <c r="J37" s="2324"/>
      <c r="K37" s="2324"/>
      <c r="L37" s="2324"/>
      <c r="M37" s="2324"/>
      <c r="N37" s="2324"/>
      <c r="O37" s="2324"/>
      <c r="P37" s="2324"/>
      <c r="Q37" s="2324"/>
      <c r="R37" s="2324"/>
      <c r="S37" s="2324"/>
      <c r="T37" s="2324"/>
      <c r="U37" s="2324"/>
      <c r="V37" s="2324"/>
      <c r="W37" s="2324"/>
      <c r="X37" s="2324"/>
    </row>
    <row r="38" spans="1:27" ht="18" customHeight="1">
      <c r="B38" s="274" t="s">
        <v>18</v>
      </c>
      <c r="E38" s="2323"/>
      <c r="F38" s="2324"/>
      <c r="G38" s="2324"/>
      <c r="H38" s="2324"/>
      <c r="I38" s="2324"/>
      <c r="J38" s="2324"/>
    </row>
    <row r="39" spans="1:27" ht="18" customHeight="1">
      <c r="B39" s="274" t="s">
        <v>23</v>
      </c>
      <c r="E39" s="2323"/>
      <c r="F39" s="2324"/>
      <c r="G39" s="2324"/>
      <c r="H39" s="2324"/>
      <c r="I39" s="2324"/>
      <c r="J39" s="2324"/>
      <c r="K39" s="2324"/>
      <c r="L39" s="2324"/>
      <c r="M39" s="2324"/>
      <c r="N39" s="2324"/>
      <c r="O39" s="2324"/>
      <c r="P39" s="2324"/>
      <c r="Q39" s="2324"/>
      <c r="R39" s="2324"/>
      <c r="S39" s="2324"/>
      <c r="T39" s="2324"/>
      <c r="U39" s="2324"/>
      <c r="V39" s="2324"/>
      <c r="W39" s="2324"/>
      <c r="X39" s="2324"/>
      <c r="Y39" s="2324"/>
    </row>
    <row r="40" spans="1:27" ht="18" customHeight="1">
      <c r="A40" s="276"/>
      <c r="B40" s="276" t="s">
        <v>20</v>
      </c>
      <c r="C40" s="276"/>
      <c r="D40" s="276"/>
      <c r="E40" s="2314"/>
      <c r="F40" s="2315"/>
      <c r="G40" s="2315"/>
      <c r="H40" s="2315"/>
      <c r="I40" s="2315"/>
      <c r="J40" s="2315"/>
      <c r="K40" s="2315"/>
      <c r="L40" s="2315"/>
      <c r="M40" s="276"/>
      <c r="N40" s="276"/>
      <c r="O40" s="276"/>
      <c r="P40" s="276"/>
      <c r="Q40" s="276"/>
      <c r="R40" s="276"/>
      <c r="S40" s="276"/>
      <c r="T40" s="276"/>
      <c r="U40" s="276"/>
      <c r="V40" s="276"/>
      <c r="W40" s="276"/>
      <c r="X40" s="276"/>
      <c r="Y40" s="276"/>
      <c r="Z40" s="276"/>
      <c r="AA40" s="276"/>
    </row>
    <row r="41" spans="1:27" ht="18" customHeight="1">
      <c r="A41" s="274" t="s">
        <v>31</v>
      </c>
    </row>
    <row r="42" spans="1:27" ht="15.75" customHeight="1"/>
    <row r="43" spans="1:27" ht="15.75" customHeight="1"/>
    <row r="44" spans="1:27">
      <c r="A44" s="2316" t="s">
        <v>32</v>
      </c>
      <c r="B44" s="2316"/>
      <c r="C44" s="2316"/>
      <c r="D44" s="2316"/>
      <c r="E44" s="2316"/>
      <c r="F44" s="2316"/>
      <c r="G44" s="2316"/>
      <c r="H44" s="2316"/>
      <c r="I44" s="2316"/>
      <c r="J44" s="2316"/>
      <c r="K44" s="2316"/>
      <c r="L44" s="2316"/>
      <c r="M44" s="2316"/>
      <c r="N44" s="2316"/>
      <c r="O44" s="2316"/>
      <c r="P44" s="2316"/>
      <c r="Q44" s="2316"/>
      <c r="R44" s="2316"/>
      <c r="S44" s="2316"/>
      <c r="T44" s="2316"/>
      <c r="U44" s="2316"/>
      <c r="V44" s="2316"/>
      <c r="W44" s="2316"/>
      <c r="X44" s="2316"/>
      <c r="Y44" s="2316"/>
      <c r="Z44" s="2316"/>
      <c r="AA44" s="2316"/>
    </row>
    <row r="45" spans="1:27" ht="16.5" customHeight="1">
      <c r="A45" s="274" t="s">
        <v>4679</v>
      </c>
    </row>
    <row r="46" spans="1:27" ht="16.5" customHeight="1">
      <c r="B46" s="274" t="s">
        <v>4680</v>
      </c>
      <c r="K46" s="2346" t="str">
        <f ca="1">IF(wskakunin_KOUJI_TYAKUSYU_YOTEI_DATE="",TEXT(TODAY(),"ggg"),wskakunin_KOUJI_TYAKUSYU_YOTEI_DATE)</f>
        <v>令和</v>
      </c>
      <c r="L46" s="2346"/>
      <c r="M46" s="1311" t="str">
        <f>cst_wskakunin_KOUJI_TYAKUSYU_YOTEI_DATE</f>
        <v/>
      </c>
      <c r="N46" s="274" t="s">
        <v>477</v>
      </c>
      <c r="O46" s="1312" t="str">
        <f>cst_wskakunin_KOUJI_TYAKUSYU_YOTEI_DATE</f>
        <v/>
      </c>
      <c r="P46" s="274" t="s">
        <v>5</v>
      </c>
      <c r="Q46" s="1313" t="str">
        <f>cst_wskakunin_KOUJI_TYAKUSYU_YOTEI_DATE</f>
        <v/>
      </c>
      <c r="R46" s="274" t="s">
        <v>478</v>
      </c>
    </row>
    <row r="47" spans="1:27" ht="16.5" customHeight="1">
      <c r="A47" s="276"/>
      <c r="B47" s="276" t="s">
        <v>4681</v>
      </c>
      <c r="C47" s="276"/>
      <c r="D47" s="276"/>
      <c r="E47" s="276"/>
      <c r="F47" s="276"/>
      <c r="G47" s="276"/>
      <c r="H47" s="276"/>
      <c r="I47" s="276"/>
      <c r="J47" s="276"/>
      <c r="K47" s="2347" t="str">
        <f ca="1">IF(wskakunin_KOUJI_KANRYOU_YOTEI_DATE="",TEXT(TODAY(),"ggg"),wskakunin_KOUJI_KANRYOU_YOTEI_DATE)</f>
        <v>令和</v>
      </c>
      <c r="L47" s="2347"/>
      <c r="M47" s="1314" t="str">
        <f>cst_wskakunin_KOUJI_KANRYOU_YOTEI_DATE</f>
        <v/>
      </c>
      <c r="N47" s="276" t="s">
        <v>477</v>
      </c>
      <c r="O47" s="1315" t="str">
        <f>cst_wskakunin_KOUJI_KANRYOU_YOTEI_DATE</f>
        <v/>
      </c>
      <c r="P47" s="276" t="s">
        <v>5</v>
      </c>
      <c r="Q47" s="1316" t="str">
        <f>cst_wskakunin_KOUJI_KANRYOU_YOTEI_DATE</f>
        <v/>
      </c>
      <c r="R47" s="276" t="s">
        <v>478</v>
      </c>
      <c r="S47" s="276"/>
      <c r="T47" s="276"/>
      <c r="U47" s="276"/>
      <c r="V47" s="276"/>
      <c r="W47" s="276"/>
      <c r="X47" s="276"/>
      <c r="Y47" s="276"/>
      <c r="Z47" s="276"/>
      <c r="AA47" s="276"/>
    </row>
    <row r="48" spans="1:27" ht="16.5" customHeight="1">
      <c r="A48" s="274" t="s">
        <v>4682</v>
      </c>
    </row>
    <row r="49" spans="1:28" ht="16.5" customHeight="1">
      <c r="B49" s="274" t="s">
        <v>4683</v>
      </c>
      <c r="I49" s="1309" t="s">
        <v>139</v>
      </c>
      <c r="J49" s="274" t="s">
        <v>33</v>
      </c>
      <c r="M49" s="1309" t="s">
        <v>139</v>
      </c>
      <c r="N49" s="274" t="s">
        <v>34</v>
      </c>
      <c r="T49" s="1309" t="s">
        <v>139</v>
      </c>
      <c r="U49" s="274" t="s">
        <v>35</v>
      </c>
    </row>
    <row r="50" spans="1:28" ht="16.5" customHeight="1">
      <c r="I50" s="1318" t="s">
        <v>3422</v>
      </c>
      <c r="J50" s="274" t="s">
        <v>36</v>
      </c>
      <c r="M50" s="1309" t="s">
        <v>139</v>
      </c>
      <c r="N50" s="274" t="s">
        <v>37</v>
      </c>
      <c r="T50" s="1309" t="s">
        <v>139</v>
      </c>
      <c r="U50" s="274" t="s">
        <v>38</v>
      </c>
    </row>
    <row r="51" spans="1:28" ht="15" customHeight="1">
      <c r="B51" s="274" t="s">
        <v>4684</v>
      </c>
      <c r="K51" s="1318" t="s">
        <v>3422</v>
      </c>
      <c r="L51" s="274" t="s">
        <v>4685</v>
      </c>
      <c r="R51" s="1309" t="s">
        <v>139</v>
      </c>
      <c r="S51" s="274" t="s">
        <v>4686</v>
      </c>
    </row>
    <row r="52" spans="1:28" ht="15" customHeight="1">
      <c r="K52" s="1309" t="s">
        <v>139</v>
      </c>
      <c r="L52" s="274" t="s">
        <v>4687</v>
      </c>
    </row>
    <row r="53" spans="1:28" ht="15" customHeight="1">
      <c r="A53" s="276"/>
      <c r="B53" s="276"/>
      <c r="C53" s="276"/>
      <c r="D53" s="276"/>
      <c r="E53" s="276"/>
      <c r="F53" s="276"/>
      <c r="G53" s="276"/>
      <c r="H53" s="276"/>
      <c r="I53" s="276"/>
      <c r="J53" s="276"/>
      <c r="K53" s="1310" t="s">
        <v>139</v>
      </c>
      <c r="L53" s="276" t="s">
        <v>4688</v>
      </c>
      <c r="M53" s="276"/>
      <c r="N53" s="276"/>
      <c r="O53" s="276"/>
      <c r="P53" s="276"/>
      <c r="Q53" s="276"/>
      <c r="R53" s="276"/>
      <c r="S53" s="276"/>
      <c r="T53" s="1310" t="s">
        <v>139</v>
      </c>
      <c r="U53" s="276" t="s">
        <v>4689</v>
      </c>
      <c r="V53" s="276"/>
      <c r="W53" s="276"/>
      <c r="X53" s="276"/>
      <c r="Y53" s="276"/>
      <c r="Z53" s="276"/>
      <c r="AA53" s="276"/>
    </row>
    <row r="54" spans="1:28" ht="16.5" customHeight="1">
      <c r="A54" s="274" t="s">
        <v>4690</v>
      </c>
    </row>
    <row r="55" spans="1:28" ht="16.5" customHeight="1">
      <c r="B55" s="274" t="s">
        <v>39</v>
      </c>
      <c r="G55" s="2348" t="str">
        <f>cst_wskakunin_BUILD__address</f>
        <v>埼玉県さいたま市緑区</v>
      </c>
      <c r="H55" s="2348"/>
      <c r="I55" s="2348"/>
      <c r="J55" s="2348"/>
      <c r="K55" s="2348"/>
      <c r="L55" s="2348"/>
      <c r="M55" s="2348"/>
      <c r="N55" s="2348"/>
      <c r="O55" s="2348"/>
      <c r="P55" s="2348"/>
      <c r="Q55" s="2348"/>
      <c r="R55" s="2348"/>
      <c r="S55" s="2348"/>
      <c r="T55" s="2348"/>
      <c r="U55" s="2348"/>
      <c r="V55" s="2348"/>
      <c r="W55" s="2348"/>
      <c r="X55" s="2348"/>
      <c r="Y55" s="2348"/>
      <c r="Z55" s="2348"/>
      <c r="AA55" s="2348"/>
      <c r="AB55" s="2348"/>
    </row>
    <row r="56" spans="1:28" ht="16.5" customHeight="1">
      <c r="G56" s="2349"/>
      <c r="H56" s="2349"/>
      <c r="I56" s="2349"/>
      <c r="J56" s="2349"/>
      <c r="K56" s="2349"/>
      <c r="L56" s="2349"/>
      <c r="M56" s="2349"/>
      <c r="N56" s="2349"/>
      <c r="O56" s="2349"/>
      <c r="P56" s="2349"/>
      <c r="Q56" s="2349"/>
      <c r="R56" s="2349"/>
      <c r="S56" s="2349"/>
      <c r="T56" s="2349"/>
      <c r="U56" s="2349"/>
      <c r="V56" s="2349"/>
      <c r="W56" s="2349"/>
      <c r="X56" s="2349"/>
      <c r="Y56" s="2349"/>
      <c r="Z56" s="2349"/>
      <c r="AA56" s="2349"/>
      <c r="AB56" s="2349"/>
    </row>
    <row r="57" spans="1:28" ht="16.5" customHeight="1">
      <c r="G57" s="2349"/>
      <c r="H57" s="2349"/>
      <c r="I57" s="2349"/>
      <c r="J57" s="2349"/>
      <c r="K57" s="2349"/>
      <c r="L57" s="2349"/>
      <c r="M57" s="2349"/>
      <c r="N57" s="2349"/>
      <c r="O57" s="2349"/>
      <c r="P57" s="2349"/>
      <c r="Q57" s="2349"/>
      <c r="R57" s="2349"/>
      <c r="S57" s="2349"/>
      <c r="T57" s="2349"/>
      <c r="U57" s="2349"/>
      <c r="V57" s="2349"/>
      <c r="W57" s="2349"/>
      <c r="X57" s="2349"/>
      <c r="Y57" s="2349"/>
      <c r="Z57" s="2349"/>
      <c r="AA57" s="2349"/>
      <c r="AB57" s="2349"/>
    </row>
    <row r="58" spans="1:28" ht="16.5" customHeight="1">
      <c r="B58" s="274" t="s">
        <v>40</v>
      </c>
      <c r="G58" s="278" t="str">
        <f>IF(cst_wskakunin_KUIKI_SIGAIKA="■","☑","□")</f>
        <v>□</v>
      </c>
      <c r="H58" s="274" t="s">
        <v>41</v>
      </c>
      <c r="N58" s="278" t="str">
        <f>IF(cst_wskakunin_KUIKI_TYOSEI="■","☑","□")</f>
        <v>□</v>
      </c>
      <c r="O58" s="274" t="s">
        <v>42</v>
      </c>
    </row>
    <row r="59" spans="1:28" ht="16.5" customHeight="1">
      <c r="G59" s="278" t="str">
        <f>IF(cst_wskakunin_KUIKI_HISETTEI="■","☑","□")</f>
        <v>□</v>
      </c>
      <c r="H59" s="274" t="s">
        <v>43</v>
      </c>
      <c r="R59" s="278" t="str">
        <f>IF(cst_wskakunin_KUIKI_JYUN_TOSHI="■","☑","□")</f>
        <v>□</v>
      </c>
      <c r="S59" s="274" t="s">
        <v>44</v>
      </c>
    </row>
    <row r="60" spans="1:28" ht="16.5" customHeight="1">
      <c r="A60" s="276"/>
      <c r="B60" s="276"/>
      <c r="C60" s="276"/>
      <c r="D60" s="276"/>
      <c r="E60" s="276"/>
      <c r="F60" s="276"/>
      <c r="G60" s="279" t="str">
        <f>IF(cst_wskakunin_KUIKI_KUIKIGAI="■","☑","□")</f>
        <v>□</v>
      </c>
      <c r="H60" s="276" t="s">
        <v>45</v>
      </c>
      <c r="I60" s="276"/>
      <c r="J60" s="276"/>
      <c r="K60" s="276"/>
      <c r="L60" s="276"/>
      <c r="M60" s="276"/>
      <c r="N60" s="276"/>
      <c r="O60" s="276"/>
      <c r="P60" s="276"/>
      <c r="Q60" s="276"/>
      <c r="R60" s="276"/>
      <c r="S60" s="276"/>
      <c r="T60" s="276"/>
      <c r="U60" s="276"/>
      <c r="V60" s="276"/>
      <c r="W60" s="276"/>
      <c r="X60" s="276"/>
      <c r="Y60" s="276"/>
      <c r="Z60" s="276"/>
      <c r="AA60" s="276"/>
    </row>
    <row r="61" spans="1:28" ht="16.5" customHeight="1">
      <c r="A61" s="280" t="s">
        <v>46</v>
      </c>
      <c r="B61" s="280"/>
      <c r="C61" s="280"/>
      <c r="D61" s="280"/>
      <c r="E61" s="280"/>
      <c r="F61" s="281" t="str">
        <f>IF(cst_wskakunin_KOUJI_SINTIKU_box="■","☑","□")</f>
        <v>□</v>
      </c>
      <c r="G61" s="280" t="s">
        <v>47</v>
      </c>
      <c r="H61" s="280"/>
      <c r="I61" s="280"/>
      <c r="J61" s="280"/>
      <c r="K61" s="281" t="str">
        <f>IF(cst_wskakunin_KOUJI_ZOUTIKU_box="■","☑","□")</f>
        <v>□</v>
      </c>
      <c r="L61" s="280" t="s">
        <v>48</v>
      </c>
      <c r="M61" s="280"/>
      <c r="N61" s="280"/>
      <c r="O61" s="280"/>
      <c r="P61" s="281" t="str">
        <f>IF(cst_wskakunin_KOUJI_KAITIKU_box="■","☑","□")</f>
        <v>□</v>
      </c>
      <c r="Q61" s="280" t="s">
        <v>49</v>
      </c>
      <c r="R61" s="280"/>
      <c r="S61" s="280"/>
      <c r="T61" s="280"/>
      <c r="U61" s="281" t="str">
        <f>IF(cst_wskakunin_KOUJI_ITEN_box="■","☑","□")</f>
        <v>□</v>
      </c>
      <c r="V61" s="280" t="s">
        <v>50</v>
      </c>
      <c r="W61" s="280"/>
      <c r="X61" s="280"/>
      <c r="Y61" s="280"/>
      <c r="Z61" s="280"/>
      <c r="AA61" s="280"/>
    </row>
    <row r="62" spans="1:28" ht="16.5" customHeight="1">
      <c r="A62" s="274" t="s">
        <v>51</v>
      </c>
      <c r="G62" s="274" t="s">
        <v>52</v>
      </c>
      <c r="N62" s="275" t="s">
        <v>9</v>
      </c>
      <c r="O62" s="2371" t="s">
        <v>250</v>
      </c>
      <c r="P62" s="2372"/>
      <c r="Q62" s="274" t="s">
        <v>10</v>
      </c>
      <c r="R62" s="2319"/>
      <c r="S62" s="2319"/>
      <c r="T62" s="2319"/>
      <c r="U62" s="2319"/>
      <c r="V62" s="2319"/>
      <c r="W62" s="2319"/>
      <c r="X62" s="2319"/>
      <c r="Y62" s="2319"/>
      <c r="Z62" s="2319"/>
      <c r="AA62" s="2319"/>
    </row>
    <row r="63" spans="1:28" ht="16.5" customHeight="1">
      <c r="G63" s="274" t="s">
        <v>53</v>
      </c>
      <c r="N63" s="275" t="s">
        <v>9</v>
      </c>
      <c r="O63" s="2321"/>
      <c r="P63" s="2322"/>
      <c r="Q63" s="274" t="s">
        <v>10</v>
      </c>
      <c r="R63" s="2323" t="str">
        <f>IF(O63="","",VLOOKUP(O63,工事届用主要用途区分,2,FALSE))</f>
        <v/>
      </c>
      <c r="S63" s="2324"/>
      <c r="T63" s="2324"/>
      <c r="U63" s="2324"/>
      <c r="V63" s="2324"/>
      <c r="W63" s="2324"/>
      <c r="X63" s="2324"/>
      <c r="Y63" s="2324"/>
      <c r="Z63" s="2324"/>
      <c r="AA63" s="2324"/>
    </row>
    <row r="64" spans="1:28" ht="16.5" customHeight="1">
      <c r="A64" s="276"/>
      <c r="B64" s="276"/>
      <c r="C64" s="276"/>
      <c r="D64" s="276"/>
      <c r="E64" s="276"/>
      <c r="F64" s="276"/>
      <c r="G64" s="276" t="s">
        <v>54</v>
      </c>
      <c r="H64" s="276"/>
      <c r="I64" s="276"/>
      <c r="J64" s="276"/>
      <c r="K64" s="276"/>
      <c r="L64" s="276"/>
      <c r="M64" s="276"/>
      <c r="N64" s="1147" t="s">
        <v>9</v>
      </c>
      <c r="O64" s="2344"/>
      <c r="P64" s="2345"/>
      <c r="Q64" s="276" t="s">
        <v>10</v>
      </c>
      <c r="R64" s="2314" t="str">
        <f>IF(O64="","",VLOOKUP(O64,工事届用主要用途区分,2,FALSE))</f>
        <v/>
      </c>
      <c r="S64" s="2315"/>
      <c r="T64" s="2315"/>
      <c r="U64" s="2315"/>
      <c r="V64" s="2315"/>
      <c r="W64" s="2315"/>
      <c r="X64" s="2315"/>
      <c r="Y64" s="2315"/>
      <c r="Z64" s="2315"/>
      <c r="AA64" s="2315"/>
    </row>
    <row r="65" spans="1:28" ht="16.5" customHeight="1">
      <c r="A65" s="274" t="s">
        <v>55</v>
      </c>
    </row>
    <row r="66" spans="1:28" ht="16.5" customHeight="1">
      <c r="B66" s="274" t="s">
        <v>56</v>
      </c>
      <c r="F66" s="275"/>
      <c r="H66" s="275" t="s">
        <v>9</v>
      </c>
      <c r="I66" s="2334">
        <v>1</v>
      </c>
      <c r="J66" s="2331"/>
      <c r="K66" s="2331"/>
      <c r="L66" s="2331"/>
      <c r="M66" s="2331"/>
      <c r="N66" s="274" t="s">
        <v>57</v>
      </c>
      <c r="O66" s="275" t="s">
        <v>9</v>
      </c>
      <c r="P66" s="2330" t="str">
        <f>IF(AND(P92="",P94=""),"",2)</f>
        <v/>
      </c>
      <c r="Q66" s="2331"/>
      <c r="R66" s="2331"/>
      <c r="S66" s="2331"/>
      <c r="T66" s="2331"/>
      <c r="U66" s="274" t="s">
        <v>57</v>
      </c>
      <c r="V66" s="275" t="s">
        <v>9</v>
      </c>
      <c r="W66" s="2330" t="str">
        <f>IF(AND(W92="",W94=""),"",3)</f>
        <v/>
      </c>
      <c r="X66" s="2331"/>
      <c r="Y66" s="2331"/>
      <c r="Z66" s="2331"/>
      <c r="AA66" s="2331"/>
      <c r="AB66" s="274" t="s">
        <v>57</v>
      </c>
    </row>
    <row r="67" spans="1:28" ht="16.5" customHeight="1">
      <c r="B67" s="274" t="s">
        <v>58</v>
      </c>
      <c r="H67" s="1309" t="s">
        <v>139</v>
      </c>
      <c r="I67" s="274" t="s">
        <v>59</v>
      </c>
      <c r="J67" s="274" t="s">
        <v>60</v>
      </c>
      <c r="O67" s="1309" t="s">
        <v>139</v>
      </c>
      <c r="P67" s="274" t="s">
        <v>59</v>
      </c>
      <c r="Q67" s="274" t="s">
        <v>60</v>
      </c>
      <c r="V67" s="1309" t="s">
        <v>139</v>
      </c>
      <c r="W67" s="274" t="s">
        <v>59</v>
      </c>
      <c r="X67" s="274" t="s">
        <v>60</v>
      </c>
    </row>
    <row r="68" spans="1:28" ht="15" customHeight="1">
      <c r="H68" s="1309" t="s">
        <v>139</v>
      </c>
      <c r="I68" s="274" t="s">
        <v>61</v>
      </c>
      <c r="J68" s="274" t="s">
        <v>62</v>
      </c>
      <c r="O68" s="1309" t="s">
        <v>139</v>
      </c>
      <c r="P68" s="274" t="s">
        <v>61</v>
      </c>
      <c r="Q68" s="274" t="s">
        <v>62</v>
      </c>
      <c r="V68" s="1309" t="s">
        <v>139</v>
      </c>
      <c r="W68" s="274" t="s">
        <v>61</v>
      </c>
      <c r="X68" s="274" t="s">
        <v>62</v>
      </c>
    </row>
    <row r="69" spans="1:28" ht="15" customHeight="1">
      <c r="J69" s="274" t="s">
        <v>63</v>
      </c>
      <c r="Q69" s="274" t="s">
        <v>63</v>
      </c>
      <c r="X69" s="274" t="s">
        <v>63</v>
      </c>
    </row>
    <row r="70" spans="1:28" ht="15" customHeight="1">
      <c r="H70" s="1309" t="s">
        <v>139</v>
      </c>
      <c r="I70" s="274" t="s">
        <v>64</v>
      </c>
      <c r="J70" s="274" t="s">
        <v>65</v>
      </c>
      <c r="O70" s="1309" t="s">
        <v>139</v>
      </c>
      <c r="P70" s="274" t="s">
        <v>64</v>
      </c>
      <c r="Q70" s="274" t="s">
        <v>65</v>
      </c>
      <c r="V70" s="1309" t="s">
        <v>139</v>
      </c>
      <c r="W70" s="274" t="s">
        <v>64</v>
      </c>
      <c r="X70" s="274" t="s">
        <v>65</v>
      </c>
    </row>
    <row r="71" spans="1:28" ht="15" customHeight="1">
      <c r="H71" s="1309" t="s">
        <v>139</v>
      </c>
      <c r="I71" s="274" t="s">
        <v>66</v>
      </c>
      <c r="J71" s="274" t="s">
        <v>67</v>
      </c>
      <c r="O71" s="1309" t="s">
        <v>139</v>
      </c>
      <c r="P71" s="274" t="s">
        <v>66</v>
      </c>
      <c r="Q71" s="274" t="s">
        <v>67</v>
      </c>
      <c r="V71" s="1309" t="s">
        <v>139</v>
      </c>
      <c r="W71" s="274" t="s">
        <v>66</v>
      </c>
      <c r="X71" s="274" t="s">
        <v>67</v>
      </c>
    </row>
    <row r="72" spans="1:28" ht="15" customHeight="1">
      <c r="H72" s="1309" t="s">
        <v>139</v>
      </c>
      <c r="I72" s="274" t="s">
        <v>68</v>
      </c>
      <c r="J72" s="274" t="s">
        <v>69</v>
      </c>
      <c r="O72" s="1309" t="s">
        <v>139</v>
      </c>
      <c r="P72" s="274" t="s">
        <v>68</v>
      </c>
      <c r="Q72" s="274" t="s">
        <v>69</v>
      </c>
      <c r="V72" s="1309" t="s">
        <v>139</v>
      </c>
      <c r="W72" s="274" t="s">
        <v>68</v>
      </c>
      <c r="X72" s="274" t="s">
        <v>69</v>
      </c>
    </row>
    <row r="73" spans="1:28" ht="15" customHeight="1">
      <c r="H73" s="1309" t="s">
        <v>139</v>
      </c>
      <c r="I73" s="274" t="s">
        <v>70</v>
      </c>
      <c r="J73" s="274" t="s">
        <v>71</v>
      </c>
      <c r="O73" s="1309" t="s">
        <v>139</v>
      </c>
      <c r="P73" s="274" t="s">
        <v>70</v>
      </c>
      <c r="Q73" s="274" t="s">
        <v>71</v>
      </c>
      <c r="V73" s="1309" t="s">
        <v>139</v>
      </c>
      <c r="W73" s="274" t="s">
        <v>70</v>
      </c>
      <c r="X73" s="274" t="s">
        <v>71</v>
      </c>
    </row>
    <row r="74" spans="1:28" ht="15" customHeight="1">
      <c r="H74" s="1317" t="str">
        <f>cst_wskakunin_p4_1_youto1_YOUTO_9</f>
        <v>□</v>
      </c>
      <c r="I74" s="274" t="s">
        <v>72</v>
      </c>
      <c r="J74" s="274" t="s">
        <v>8</v>
      </c>
      <c r="O74" s="1309" t="s">
        <v>139</v>
      </c>
      <c r="P74" s="274" t="s">
        <v>72</v>
      </c>
      <c r="Q74" s="274" t="s">
        <v>8</v>
      </c>
      <c r="V74" s="1309" t="s">
        <v>139</v>
      </c>
      <c r="W74" s="274" t="s">
        <v>72</v>
      </c>
      <c r="X74" s="274" t="s">
        <v>8</v>
      </c>
    </row>
    <row r="75" spans="1:28" ht="15" customHeight="1">
      <c r="H75" s="1309" t="s">
        <v>139</v>
      </c>
      <c r="I75" s="274" t="s">
        <v>4691</v>
      </c>
      <c r="O75" s="1309" t="s">
        <v>139</v>
      </c>
      <c r="P75" s="274" t="s">
        <v>4691</v>
      </c>
      <c r="V75" s="1309" t="s">
        <v>139</v>
      </c>
      <c r="W75" s="274" t="s">
        <v>4691</v>
      </c>
    </row>
    <row r="76" spans="1:28" ht="15" customHeight="1">
      <c r="B76" s="274" t="s">
        <v>73</v>
      </c>
      <c r="H76" s="1317" t="str">
        <f>IF(COUNTIF(cst_wskakunin_p4_1_KOUZOU1,"*木造*"),"☑","□")</f>
        <v>□</v>
      </c>
      <c r="I76" s="274" t="s">
        <v>59</v>
      </c>
      <c r="J76" s="274" t="s">
        <v>74</v>
      </c>
      <c r="O76" s="1309" t="s">
        <v>139</v>
      </c>
      <c r="P76" s="274" t="s">
        <v>59</v>
      </c>
      <c r="Q76" s="274" t="s">
        <v>74</v>
      </c>
      <c r="V76" s="1309" t="s">
        <v>139</v>
      </c>
      <c r="W76" s="274" t="s">
        <v>59</v>
      </c>
      <c r="X76" s="274" t="s">
        <v>74</v>
      </c>
    </row>
    <row r="77" spans="1:28" ht="15" customHeight="1">
      <c r="H77" s="1309" t="s">
        <v>139</v>
      </c>
      <c r="I77" s="274" t="s">
        <v>61</v>
      </c>
      <c r="J77" s="274" t="s">
        <v>75</v>
      </c>
      <c r="O77" s="1309" t="s">
        <v>139</v>
      </c>
      <c r="P77" s="274" t="s">
        <v>61</v>
      </c>
      <c r="Q77" s="274" t="s">
        <v>75</v>
      </c>
      <c r="V77" s="1309" t="s">
        <v>139</v>
      </c>
      <c r="W77" s="274" t="s">
        <v>61</v>
      </c>
      <c r="X77" s="274" t="s">
        <v>75</v>
      </c>
    </row>
    <row r="78" spans="1:28" ht="15" customHeight="1">
      <c r="J78" s="274" t="s">
        <v>76</v>
      </c>
      <c r="Q78" s="274" t="s">
        <v>76</v>
      </c>
      <c r="X78" s="274" t="s">
        <v>76</v>
      </c>
    </row>
    <row r="79" spans="1:28" ht="15" customHeight="1">
      <c r="H79" s="1309" t="s">
        <v>139</v>
      </c>
      <c r="I79" s="274" t="s">
        <v>64</v>
      </c>
      <c r="J79" s="274" t="s">
        <v>77</v>
      </c>
      <c r="O79" s="1309" t="s">
        <v>139</v>
      </c>
      <c r="P79" s="274" t="s">
        <v>64</v>
      </c>
      <c r="Q79" s="274" t="s">
        <v>77</v>
      </c>
      <c r="V79" s="1309" t="s">
        <v>139</v>
      </c>
      <c r="W79" s="274" t="s">
        <v>64</v>
      </c>
      <c r="X79" s="274" t="s">
        <v>77</v>
      </c>
    </row>
    <row r="80" spans="1:28" ht="15" customHeight="1">
      <c r="J80" s="274" t="s">
        <v>78</v>
      </c>
      <c r="Q80" s="274" t="s">
        <v>78</v>
      </c>
      <c r="X80" s="274" t="s">
        <v>78</v>
      </c>
    </row>
    <row r="81" spans="1:28" ht="15" customHeight="1">
      <c r="H81" s="1309" t="s">
        <v>139</v>
      </c>
      <c r="I81" s="274" t="s">
        <v>66</v>
      </c>
      <c r="J81" s="274" t="s">
        <v>79</v>
      </c>
      <c r="O81" s="1309" t="s">
        <v>139</v>
      </c>
      <c r="P81" s="274" t="s">
        <v>66</v>
      </c>
      <c r="Q81" s="274" t="s">
        <v>79</v>
      </c>
      <c r="V81" s="1309" t="s">
        <v>139</v>
      </c>
      <c r="W81" s="274" t="s">
        <v>66</v>
      </c>
      <c r="X81" s="274" t="s">
        <v>79</v>
      </c>
    </row>
    <row r="82" spans="1:28" ht="15" customHeight="1">
      <c r="H82" s="1309" t="s">
        <v>139</v>
      </c>
      <c r="I82" s="274" t="s">
        <v>68</v>
      </c>
      <c r="J82" s="274" t="s">
        <v>80</v>
      </c>
      <c r="O82" s="1309" t="s">
        <v>139</v>
      </c>
      <c r="P82" s="274" t="s">
        <v>68</v>
      </c>
      <c r="Q82" s="274" t="s">
        <v>80</v>
      </c>
      <c r="V82" s="1309" t="s">
        <v>139</v>
      </c>
      <c r="W82" s="274" t="s">
        <v>68</v>
      </c>
      <c r="X82" s="274" t="s">
        <v>80</v>
      </c>
    </row>
    <row r="83" spans="1:28" ht="15" customHeight="1">
      <c r="J83" s="274" t="s">
        <v>81</v>
      </c>
      <c r="Q83" s="274" t="s">
        <v>81</v>
      </c>
      <c r="X83" s="274" t="s">
        <v>81</v>
      </c>
    </row>
    <row r="84" spans="1:28" ht="15" customHeight="1">
      <c r="H84" s="1309" t="s">
        <v>139</v>
      </c>
      <c r="I84" s="274" t="s">
        <v>70</v>
      </c>
      <c r="J84" s="274" t="s">
        <v>8</v>
      </c>
      <c r="O84" s="1309" t="s">
        <v>139</v>
      </c>
      <c r="P84" s="274" t="s">
        <v>70</v>
      </c>
      <c r="Q84" s="274" t="s">
        <v>8</v>
      </c>
      <c r="V84" s="1309" t="s">
        <v>139</v>
      </c>
      <c r="W84" s="274" t="s">
        <v>70</v>
      </c>
      <c r="X84" s="274" t="s">
        <v>8</v>
      </c>
    </row>
    <row r="85" spans="1:28" ht="15" customHeight="1">
      <c r="B85" s="274" t="s">
        <v>4692</v>
      </c>
    </row>
    <row r="86" spans="1:28" ht="15" customHeight="1">
      <c r="H86" s="275" t="s">
        <v>9</v>
      </c>
      <c r="I86" s="2330"/>
      <c r="J86" s="2342"/>
      <c r="K86" s="2342"/>
      <c r="L86" s="2342"/>
      <c r="M86" s="274" t="s">
        <v>4693</v>
      </c>
      <c r="O86" s="275" t="s">
        <v>9</v>
      </c>
      <c r="P86" s="2330"/>
      <c r="Q86" s="2342"/>
      <c r="R86" s="2342"/>
      <c r="S86" s="2342"/>
      <c r="T86" s="274" t="s">
        <v>4693</v>
      </c>
      <c r="V86" s="275" t="s">
        <v>9</v>
      </c>
      <c r="W86" s="2330"/>
      <c r="X86" s="2330"/>
      <c r="Y86" s="2330"/>
      <c r="Z86" s="2330"/>
      <c r="AA86" s="274" t="s">
        <v>4693</v>
      </c>
    </row>
    <row r="87" spans="1:28" ht="16.5" customHeight="1">
      <c r="B87" s="274" t="s">
        <v>4694</v>
      </c>
    </row>
    <row r="88" spans="1:28" ht="15.75" customHeight="1">
      <c r="C88" s="274" t="s">
        <v>82</v>
      </c>
      <c r="H88" s="275" t="s">
        <v>9</v>
      </c>
      <c r="I88" s="2367" t="str">
        <f>cst_wskakunin_NOBE_MENSEKI_BUILD_SHINSEI</f>
        <v/>
      </c>
      <c r="J88" s="2368"/>
      <c r="K88" s="2368"/>
      <c r="L88" s="2368"/>
      <c r="M88" s="2368"/>
      <c r="N88" s="274" t="s">
        <v>4825</v>
      </c>
      <c r="O88" s="275" t="s">
        <v>9</v>
      </c>
      <c r="P88" s="2340"/>
      <c r="Q88" s="2341"/>
      <c r="R88" s="2341"/>
      <c r="S88" s="2341"/>
      <c r="T88" s="2341"/>
      <c r="U88" s="274" t="s">
        <v>4825</v>
      </c>
      <c r="V88" s="275" t="s">
        <v>9</v>
      </c>
      <c r="W88" s="2343"/>
      <c r="X88" s="2343"/>
      <c r="Y88" s="2343"/>
      <c r="Z88" s="2343"/>
      <c r="AA88" s="1690" t="s">
        <v>4825</v>
      </c>
    </row>
    <row r="89" spans="1:28" ht="16.5" customHeight="1">
      <c r="B89" s="274" t="s">
        <v>4695</v>
      </c>
      <c r="I89" s="275"/>
      <c r="O89" s="275"/>
      <c r="V89" s="275"/>
    </row>
    <row r="90" spans="1:28" ht="16.5" customHeight="1">
      <c r="H90" s="275" t="s">
        <v>9</v>
      </c>
      <c r="I90" s="2369">
        <v>1800</v>
      </c>
      <c r="J90" s="2370"/>
      <c r="K90" s="2370"/>
      <c r="L90" s="2370"/>
      <c r="M90" s="274" t="s">
        <v>83</v>
      </c>
      <c r="O90" s="275" t="s">
        <v>9</v>
      </c>
      <c r="P90" s="2330"/>
      <c r="Q90" s="2342"/>
      <c r="R90" s="2342"/>
      <c r="S90" s="2342"/>
      <c r="T90" s="274" t="s">
        <v>83</v>
      </c>
      <c r="V90" s="275" t="s">
        <v>9</v>
      </c>
      <c r="W90" s="2330"/>
      <c r="X90" s="2330"/>
      <c r="Y90" s="2330"/>
      <c r="Z90" s="2330"/>
      <c r="AA90" s="274" t="s">
        <v>83</v>
      </c>
    </row>
    <row r="91" spans="1:28" ht="16.5" customHeight="1">
      <c r="B91" s="274" t="s">
        <v>4696</v>
      </c>
    </row>
    <row r="92" spans="1:28" ht="16.5" customHeight="1">
      <c r="H92" s="275" t="s">
        <v>9</v>
      </c>
      <c r="I92" s="2335" t="str">
        <f>cst_wskakunin_KAISU_TIJYOU_SHINSEI</f>
        <v/>
      </c>
      <c r="J92" s="2335"/>
      <c r="K92" s="2335"/>
      <c r="L92" s="2335"/>
      <c r="M92" s="2335"/>
      <c r="N92" s="274" t="s">
        <v>57</v>
      </c>
      <c r="O92" s="275" t="s">
        <v>9</v>
      </c>
      <c r="P92" s="2336"/>
      <c r="Q92" s="2336"/>
      <c r="R92" s="2336"/>
      <c r="S92" s="2336"/>
      <c r="T92" s="2336"/>
      <c r="U92" s="274" t="s">
        <v>57</v>
      </c>
      <c r="V92" s="275" t="s">
        <v>9</v>
      </c>
      <c r="W92" s="2336"/>
      <c r="X92" s="2336"/>
      <c r="Y92" s="2336"/>
      <c r="Z92" s="2336"/>
      <c r="AA92" s="2336"/>
      <c r="AB92" s="274" t="s">
        <v>57</v>
      </c>
    </row>
    <row r="93" spans="1:28" ht="16.5" customHeight="1">
      <c r="B93" s="274" t="s">
        <v>4697</v>
      </c>
    </row>
    <row r="94" spans="1:28" ht="16.5" customHeight="1">
      <c r="A94" s="276"/>
      <c r="B94" s="276"/>
      <c r="C94" s="276"/>
      <c r="D94" s="276"/>
      <c r="E94" s="276"/>
      <c r="F94" s="276"/>
      <c r="G94" s="276"/>
      <c r="H94" s="275" t="s">
        <v>9</v>
      </c>
      <c r="I94" s="2337">
        <f>cst_wskakunin_KAISU_TIKA_SHINSEI__zero</f>
        <v>0</v>
      </c>
      <c r="J94" s="2338"/>
      <c r="K94" s="2338"/>
      <c r="L94" s="2338"/>
      <c r="M94" s="2338"/>
      <c r="N94" s="274" t="s">
        <v>57</v>
      </c>
      <c r="O94" s="275" t="s">
        <v>9</v>
      </c>
      <c r="P94" s="2336"/>
      <c r="Q94" s="2336"/>
      <c r="R94" s="2336"/>
      <c r="S94" s="2336"/>
      <c r="T94" s="2336"/>
      <c r="U94" s="274" t="s">
        <v>57</v>
      </c>
      <c r="V94" s="275" t="s">
        <v>9</v>
      </c>
      <c r="W94" s="2336"/>
      <c r="X94" s="2336"/>
      <c r="Y94" s="2336"/>
      <c r="Z94" s="2336"/>
      <c r="AA94" s="2336"/>
      <c r="AB94" s="274" t="s">
        <v>57</v>
      </c>
    </row>
    <row r="95" spans="1:28" ht="16.5" customHeight="1">
      <c r="A95" s="280" t="s">
        <v>84</v>
      </c>
      <c r="B95" s="280"/>
      <c r="C95" s="280"/>
      <c r="D95" s="280"/>
      <c r="E95" s="280"/>
      <c r="F95" s="280"/>
      <c r="G95" s="280"/>
      <c r="H95" s="280"/>
      <c r="I95" s="280"/>
      <c r="J95" s="280"/>
      <c r="K95" s="280"/>
      <c r="L95" s="280"/>
      <c r="M95" s="280"/>
      <c r="N95" s="2328" t="str">
        <f>cst_wskakunin_SHIKITI_MENSEKI_1_TOTAL</f>
        <v/>
      </c>
      <c r="O95" s="2329"/>
      <c r="P95" s="2329"/>
      <c r="Q95" s="2329"/>
      <c r="R95" s="2329"/>
      <c r="S95" s="280" t="s">
        <v>114</v>
      </c>
      <c r="T95" s="280"/>
      <c r="U95" s="280"/>
      <c r="V95" s="280"/>
      <c r="W95" s="280"/>
      <c r="X95" s="280"/>
      <c r="Y95" s="280"/>
      <c r="Z95" s="280"/>
      <c r="AA95" s="280"/>
    </row>
    <row r="96" spans="1:28" ht="8.25" customHeight="1"/>
    <row r="97" spans="1:27" ht="15" customHeight="1">
      <c r="A97" s="2316" t="s">
        <v>85</v>
      </c>
      <c r="B97" s="2316"/>
      <c r="C97" s="2316"/>
      <c r="D97" s="2316"/>
      <c r="E97" s="2316"/>
      <c r="F97" s="2316"/>
      <c r="G97" s="2316"/>
      <c r="H97" s="2316"/>
      <c r="I97" s="2316"/>
      <c r="J97" s="2316"/>
      <c r="K97" s="2316"/>
      <c r="L97" s="2316"/>
      <c r="M97" s="2316"/>
      <c r="N97" s="2316"/>
      <c r="O97" s="2316"/>
      <c r="P97" s="2316"/>
      <c r="Q97" s="2316"/>
      <c r="R97" s="2316"/>
      <c r="S97" s="2316"/>
      <c r="T97" s="2316"/>
      <c r="U97" s="2316"/>
      <c r="V97" s="2316"/>
      <c r="W97" s="2316"/>
      <c r="X97" s="2316"/>
      <c r="Y97" s="2316"/>
      <c r="Z97" s="2316"/>
      <c r="AA97" s="2316"/>
    </row>
    <row r="98" spans="1:27" ht="16.5" customHeight="1">
      <c r="A98" s="274" t="s">
        <v>86</v>
      </c>
    </row>
    <row r="99" spans="1:27" ht="16.5" customHeight="1">
      <c r="B99" s="274" t="s">
        <v>56</v>
      </c>
      <c r="G99" s="2330">
        <v>1</v>
      </c>
      <c r="H99" s="2331"/>
      <c r="I99" s="2331"/>
    </row>
    <row r="100" spans="1:27" ht="16.5" customHeight="1">
      <c r="B100" s="274" t="s">
        <v>4698</v>
      </c>
      <c r="J100" s="274" t="s">
        <v>4699</v>
      </c>
      <c r="M100" s="274" t="s">
        <v>9</v>
      </c>
      <c r="N100" s="1309" t="s">
        <v>139</v>
      </c>
      <c r="O100" s="274" t="s">
        <v>472</v>
      </c>
      <c r="Q100" s="1309" t="s">
        <v>139</v>
      </c>
      <c r="R100" s="274" t="s">
        <v>473</v>
      </c>
      <c r="T100" s="1309" t="s">
        <v>139</v>
      </c>
      <c r="U100" s="274" t="s">
        <v>474</v>
      </c>
      <c r="W100" s="274" t="s">
        <v>57</v>
      </c>
    </row>
    <row r="101" spans="1:27" ht="16.5" customHeight="1">
      <c r="J101" s="274" t="s">
        <v>4700</v>
      </c>
      <c r="M101" s="274" t="s">
        <v>9</v>
      </c>
      <c r="Q101" s="1309" t="s">
        <v>139</v>
      </c>
      <c r="R101" s="274" t="s">
        <v>473</v>
      </c>
      <c r="T101" s="1309" t="s">
        <v>139</v>
      </c>
      <c r="U101" s="274" t="s">
        <v>474</v>
      </c>
      <c r="W101" s="274" t="s">
        <v>57</v>
      </c>
    </row>
    <row r="102" spans="1:27" ht="16.5" customHeight="1">
      <c r="B102" s="274" t="s">
        <v>4701</v>
      </c>
      <c r="H102" s="1318" t="s">
        <v>3422</v>
      </c>
      <c r="I102" s="274" t="s">
        <v>4702</v>
      </c>
      <c r="O102" s="1309" t="s">
        <v>139</v>
      </c>
      <c r="P102" s="274" t="s">
        <v>4703</v>
      </c>
      <c r="T102" s="1309" t="s">
        <v>139</v>
      </c>
      <c r="U102" s="274" t="s">
        <v>4704</v>
      </c>
    </row>
    <row r="103" spans="1:27" ht="16.5" customHeight="1">
      <c r="H103" s="1309" t="s">
        <v>139</v>
      </c>
      <c r="I103" s="274" t="s">
        <v>4705</v>
      </c>
      <c r="P103" s="1309" t="s">
        <v>139</v>
      </c>
      <c r="Q103" s="274" t="s">
        <v>4706</v>
      </c>
    </row>
    <row r="104" spans="1:27" ht="16.5" customHeight="1">
      <c r="B104" s="274" t="s">
        <v>4707</v>
      </c>
      <c r="H104" s="1317" t="str">
        <f>IF(OR(cst_wskakunin_KOUZOU1="木造",cst_wskakunin_KOUZOU1="木造（在来工法）"),"☑","□")</f>
        <v>□</v>
      </c>
      <c r="I104" s="274" t="s">
        <v>87</v>
      </c>
      <c r="N104" s="1309" t="s">
        <v>139</v>
      </c>
      <c r="O104" s="274" t="s">
        <v>88</v>
      </c>
      <c r="U104" s="1317" t="str">
        <f>IF(cst_wskakunin_KOUZOU1="木造（枠組壁工法）","☑","□")</f>
        <v>□</v>
      </c>
      <c r="V104" s="274" t="s">
        <v>89</v>
      </c>
    </row>
    <row r="105" spans="1:27" ht="16.5" customHeight="1">
      <c r="B105" s="274" t="s">
        <v>4708</v>
      </c>
      <c r="H105" s="1318" t="s">
        <v>3422</v>
      </c>
      <c r="I105" s="274" t="s">
        <v>90</v>
      </c>
      <c r="N105" s="1309" t="s">
        <v>139</v>
      </c>
      <c r="O105" s="274" t="s">
        <v>93</v>
      </c>
      <c r="U105" s="1309" t="s">
        <v>139</v>
      </c>
      <c r="V105" s="274" t="s">
        <v>94</v>
      </c>
    </row>
    <row r="106" spans="1:27" ht="16.5" customHeight="1">
      <c r="B106" s="274" t="s">
        <v>4709</v>
      </c>
      <c r="H106" s="1318" t="s">
        <v>3422</v>
      </c>
      <c r="I106" s="274" t="s">
        <v>91</v>
      </c>
      <c r="N106" s="1309" t="s">
        <v>139</v>
      </c>
      <c r="O106" s="274" t="s">
        <v>92</v>
      </c>
      <c r="U106" s="1309" t="s">
        <v>139</v>
      </c>
      <c r="V106" s="274" t="s">
        <v>4710</v>
      </c>
    </row>
    <row r="107" spans="1:27" ht="16.5" customHeight="1">
      <c r="B107" s="274" t="s">
        <v>4711</v>
      </c>
      <c r="G107" s="275"/>
      <c r="H107" s="1309" t="s">
        <v>139</v>
      </c>
      <c r="I107" s="2332" t="s">
        <v>95</v>
      </c>
      <c r="J107" s="2333"/>
      <c r="K107" s="2333"/>
      <c r="L107" s="282"/>
      <c r="M107" s="1309" t="s">
        <v>139</v>
      </c>
      <c r="N107" s="2332" t="s">
        <v>97</v>
      </c>
      <c r="O107" s="2333"/>
      <c r="P107" s="2333"/>
      <c r="Q107" s="282"/>
      <c r="R107" s="1309" t="s">
        <v>139</v>
      </c>
      <c r="S107" s="2332" t="s">
        <v>98</v>
      </c>
      <c r="T107" s="2333"/>
      <c r="U107" s="2333"/>
      <c r="V107" s="282"/>
      <c r="W107" s="1318" t="s">
        <v>3422</v>
      </c>
      <c r="X107" s="2332" t="s">
        <v>99</v>
      </c>
      <c r="Y107" s="2333"/>
      <c r="Z107" s="2333"/>
      <c r="AA107" s="283"/>
    </row>
    <row r="108" spans="1:27" ht="16.5" customHeight="1">
      <c r="B108" s="274" t="s">
        <v>4712</v>
      </c>
      <c r="G108" s="275" t="s">
        <v>9</v>
      </c>
      <c r="H108" s="2327" t="str">
        <f>IF(H107="☑",1,"")</f>
        <v/>
      </c>
      <c r="I108" s="2327"/>
      <c r="J108" s="2327"/>
      <c r="K108" s="2325" t="s">
        <v>4827</v>
      </c>
      <c r="L108" s="2325"/>
      <c r="M108" s="2334" t="s">
        <v>108</v>
      </c>
      <c r="N108" s="2334"/>
      <c r="O108" s="2334"/>
      <c r="P108" s="2334"/>
      <c r="Q108" s="282" t="s">
        <v>96</v>
      </c>
      <c r="R108" s="2334" t="s">
        <v>108</v>
      </c>
      <c r="S108" s="2334"/>
      <c r="T108" s="2334"/>
      <c r="U108" s="2334"/>
      <c r="V108" s="282" t="s">
        <v>96</v>
      </c>
      <c r="W108" s="2366">
        <f>IF(W107="☑",1,"")</f>
        <v>1</v>
      </c>
      <c r="X108" s="2366"/>
      <c r="Y108" s="2366"/>
      <c r="Z108" s="2325" t="s">
        <v>4829</v>
      </c>
      <c r="AA108" s="2325"/>
    </row>
    <row r="109" spans="1:27" ht="16.5" customHeight="1">
      <c r="B109" s="274" t="s">
        <v>4713</v>
      </c>
      <c r="G109" s="275" t="s">
        <v>9</v>
      </c>
      <c r="H109" s="2326" t="str">
        <f>IF(H107="☑",TEXT(cst_wskakunin_NOBE_MENSEKI_JYUTAKU_SHINSEI,"#,##0.00"),"")</f>
        <v/>
      </c>
      <c r="I109" s="2326"/>
      <c r="J109" s="2326"/>
      <c r="K109" s="2325" t="s">
        <v>4828</v>
      </c>
      <c r="L109" s="2325"/>
      <c r="M109" s="2334" t="s">
        <v>114</v>
      </c>
      <c r="N109" s="2334"/>
      <c r="O109" s="2334"/>
      <c r="P109" s="2334"/>
      <c r="Q109" s="282" t="s">
        <v>96</v>
      </c>
      <c r="R109" s="2334" t="s">
        <v>114</v>
      </c>
      <c r="S109" s="2334"/>
      <c r="T109" s="2334"/>
      <c r="U109" s="2334"/>
      <c r="V109" s="282" t="s">
        <v>96</v>
      </c>
      <c r="W109" s="2326" t="str">
        <f>IF(W107="☑",TEXT(cst_wskakunin_NOBE_MENSEKI_JYUTAKU_SHINSEI,"#,##0.00"),"")</f>
        <v/>
      </c>
      <c r="X109" s="2326"/>
      <c r="Y109" s="2326"/>
      <c r="Z109" s="2325" t="s">
        <v>4825</v>
      </c>
      <c r="AA109" s="2325"/>
    </row>
    <row r="110" spans="1:27" ht="16.5" customHeight="1">
      <c r="A110" s="276"/>
      <c r="B110" s="276"/>
      <c r="C110" s="276" t="s">
        <v>100</v>
      </c>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row>
    <row r="112" spans="1:27" ht="15" customHeight="1">
      <c r="A112" s="2316" t="s">
        <v>101</v>
      </c>
      <c r="B112" s="2316"/>
      <c r="C112" s="2316"/>
      <c r="D112" s="2316"/>
      <c r="E112" s="2316"/>
      <c r="F112" s="2316"/>
      <c r="G112" s="2316"/>
      <c r="H112" s="2316"/>
      <c r="I112" s="2316"/>
      <c r="J112" s="2316"/>
      <c r="K112" s="2316"/>
      <c r="L112" s="2316"/>
      <c r="M112" s="2316"/>
      <c r="N112" s="2316"/>
      <c r="O112" s="2316"/>
      <c r="P112" s="2316"/>
      <c r="Q112" s="2316"/>
      <c r="R112" s="2316"/>
      <c r="S112" s="2316"/>
      <c r="T112" s="2316"/>
      <c r="U112" s="2316"/>
      <c r="V112" s="2316"/>
      <c r="W112" s="2316"/>
      <c r="X112" s="2316"/>
      <c r="Y112" s="2316"/>
      <c r="Z112" s="2316"/>
      <c r="AA112" s="2316"/>
    </row>
    <row r="113" spans="1:27" ht="16.5" customHeight="1">
      <c r="A113" s="274" t="s">
        <v>102</v>
      </c>
      <c r="G113" s="274" t="s">
        <v>52</v>
      </c>
      <c r="N113" s="275" t="s">
        <v>9</v>
      </c>
      <c r="O113" s="2317"/>
      <c r="P113" s="2318"/>
      <c r="Q113" s="274" t="s">
        <v>10</v>
      </c>
      <c r="R113" s="2319" t="str">
        <f>IF(O113="","",VLOOKUP(O113,工事届用主要用途区分,2,FALSE))</f>
        <v/>
      </c>
      <c r="S113" s="2320"/>
      <c r="T113" s="2320"/>
      <c r="U113" s="2320"/>
      <c r="V113" s="2320"/>
      <c r="W113" s="2320"/>
      <c r="X113" s="2320"/>
      <c r="Y113" s="2320"/>
      <c r="Z113" s="2320"/>
      <c r="AA113" s="2320"/>
    </row>
    <row r="114" spans="1:27" ht="16.5" customHeight="1">
      <c r="G114" s="274" t="s">
        <v>53</v>
      </c>
      <c r="N114" s="275" t="s">
        <v>9</v>
      </c>
      <c r="O114" s="2321"/>
      <c r="P114" s="2322"/>
      <c r="Q114" s="274" t="s">
        <v>10</v>
      </c>
      <c r="R114" s="2323" t="str">
        <f>IF(O114="","",VLOOKUP(O114,工事届用主要用途区分,2,FALSE))</f>
        <v/>
      </c>
      <c r="S114" s="2324"/>
      <c r="T114" s="2324"/>
      <c r="U114" s="2324"/>
      <c r="V114" s="2324"/>
      <c r="W114" s="2324"/>
      <c r="X114" s="2324"/>
      <c r="Y114" s="2324"/>
      <c r="Z114" s="2324"/>
      <c r="AA114" s="2324"/>
    </row>
    <row r="115" spans="1:27" ht="16.5" customHeight="1">
      <c r="G115" s="274" t="s">
        <v>54</v>
      </c>
      <c r="N115" s="275" t="s">
        <v>9</v>
      </c>
      <c r="O115" s="2321"/>
      <c r="P115" s="2322"/>
      <c r="Q115" s="274" t="s">
        <v>10</v>
      </c>
      <c r="R115" s="2323" t="str">
        <f>IF(O115="","",VLOOKUP(O115,工事届用主要用途区分,2,FALSE))</f>
        <v/>
      </c>
      <c r="S115" s="2324"/>
      <c r="T115" s="2324"/>
      <c r="U115" s="2324"/>
      <c r="V115" s="2324"/>
      <c r="W115" s="2324"/>
      <c r="X115" s="2324"/>
      <c r="Y115" s="2324"/>
      <c r="Z115" s="2324"/>
      <c r="AA115" s="2324"/>
    </row>
    <row r="116" spans="1:27" ht="16.5" customHeight="1">
      <c r="A116" s="274" t="s">
        <v>4714</v>
      </c>
      <c r="F116" s="1309" t="s">
        <v>139</v>
      </c>
      <c r="G116" s="274" t="s">
        <v>103</v>
      </c>
      <c r="Q116" s="1309" t="s">
        <v>139</v>
      </c>
      <c r="R116" s="274" t="s">
        <v>104</v>
      </c>
    </row>
    <row r="117" spans="1:27" ht="16.5" customHeight="1">
      <c r="A117" s="274" t="s">
        <v>4715</v>
      </c>
      <c r="F117" s="1309" t="s">
        <v>139</v>
      </c>
      <c r="G117" s="274" t="s">
        <v>105</v>
      </c>
      <c r="Q117" s="1309" t="s">
        <v>139</v>
      </c>
      <c r="R117" s="274" t="s">
        <v>104</v>
      </c>
    </row>
    <row r="118" spans="1:27" ht="16.5" customHeight="1">
      <c r="A118" s="274" t="s">
        <v>106</v>
      </c>
      <c r="J118" s="2323"/>
      <c r="K118" s="2324"/>
    </row>
    <row r="119" spans="1:27" ht="16.5" customHeight="1">
      <c r="A119" s="274" t="s">
        <v>107</v>
      </c>
      <c r="J119" s="2323"/>
      <c r="K119" s="2324"/>
      <c r="L119" s="274" t="s">
        <v>108</v>
      </c>
    </row>
    <row r="120" spans="1:27" ht="16.5" customHeight="1">
      <c r="A120" s="274" t="s">
        <v>109</v>
      </c>
      <c r="H120" s="1309" t="s">
        <v>139</v>
      </c>
      <c r="I120" s="274" t="s">
        <v>110</v>
      </c>
      <c r="L120" s="1309" t="s">
        <v>139</v>
      </c>
      <c r="M120" s="274" t="s">
        <v>111</v>
      </c>
      <c r="P120" s="1309" t="s">
        <v>139</v>
      </c>
      <c r="Q120" s="274" t="s">
        <v>112</v>
      </c>
    </row>
    <row r="121" spans="1:27" ht="16.5" customHeight="1">
      <c r="A121" s="274" t="s">
        <v>113</v>
      </c>
      <c r="I121" s="2312"/>
      <c r="J121" s="2313"/>
      <c r="K121" s="2313"/>
      <c r="L121" s="274" t="s">
        <v>114</v>
      </c>
    </row>
    <row r="122" spans="1:27" ht="16.5" customHeight="1">
      <c r="A122" s="276" t="s">
        <v>115</v>
      </c>
      <c r="B122" s="276"/>
      <c r="C122" s="276"/>
      <c r="D122" s="276"/>
      <c r="E122" s="276"/>
      <c r="F122" s="276"/>
      <c r="G122" s="276"/>
      <c r="H122" s="276"/>
      <c r="I122" s="2314"/>
      <c r="J122" s="2315"/>
      <c r="K122" s="2315"/>
      <c r="L122" s="276" t="s">
        <v>116</v>
      </c>
      <c r="M122" s="276"/>
      <c r="N122" s="276"/>
      <c r="O122" s="276"/>
      <c r="P122" s="276"/>
      <c r="Q122" s="276"/>
      <c r="R122" s="276"/>
      <c r="S122" s="276"/>
      <c r="T122" s="276"/>
      <c r="U122" s="276"/>
      <c r="V122" s="276"/>
      <c r="W122" s="276"/>
      <c r="X122" s="276"/>
      <c r="Y122" s="276"/>
      <c r="Z122" s="276"/>
      <c r="AA122" s="276"/>
    </row>
  </sheetData>
  <sheetProtection formatCells="0" formatColumns="0" formatRows="0"/>
  <mergeCells count="87">
    <mergeCell ref="E21:J21"/>
    <mergeCell ref="A4:AA4"/>
    <mergeCell ref="A5:AA5"/>
    <mergeCell ref="A6:AA6"/>
    <mergeCell ref="S8:T8"/>
    <mergeCell ref="B10:E10"/>
    <mergeCell ref="B12:D13"/>
    <mergeCell ref="E12:Y13"/>
    <mergeCell ref="Z12:Z13"/>
    <mergeCell ref="E14:J14"/>
    <mergeCell ref="E15:AA15"/>
    <mergeCell ref="E16:L16"/>
    <mergeCell ref="E18:AA18"/>
    <mergeCell ref="E20:AA20"/>
    <mergeCell ref="E37:X37"/>
    <mergeCell ref="E22:AA22"/>
    <mergeCell ref="E23:L23"/>
    <mergeCell ref="E25:AA25"/>
    <mergeCell ref="E27:AA27"/>
    <mergeCell ref="E28:J28"/>
    <mergeCell ref="E29:AA29"/>
    <mergeCell ref="E30:L30"/>
    <mergeCell ref="J32:P32"/>
    <mergeCell ref="H33:I33"/>
    <mergeCell ref="I34:Z34"/>
    <mergeCell ref="E36:X36"/>
    <mergeCell ref="O64:P64"/>
    <mergeCell ref="R64:AA64"/>
    <mergeCell ref="E38:J38"/>
    <mergeCell ref="E39:Y39"/>
    <mergeCell ref="E40:L40"/>
    <mergeCell ref="A44:AA44"/>
    <mergeCell ref="K46:L46"/>
    <mergeCell ref="K47:L47"/>
    <mergeCell ref="G55:AB57"/>
    <mergeCell ref="O62:P62"/>
    <mergeCell ref="R62:AA62"/>
    <mergeCell ref="O63:P63"/>
    <mergeCell ref="R63:AA63"/>
    <mergeCell ref="I66:M66"/>
    <mergeCell ref="P66:T66"/>
    <mergeCell ref="W66:AA66"/>
    <mergeCell ref="I86:L86"/>
    <mergeCell ref="P86:S86"/>
    <mergeCell ref="W86:Z86"/>
    <mergeCell ref="I88:M88"/>
    <mergeCell ref="P88:T88"/>
    <mergeCell ref="I90:L90"/>
    <mergeCell ref="P90:S90"/>
    <mergeCell ref="W90:Z90"/>
    <mergeCell ref="W88:Z88"/>
    <mergeCell ref="I92:M92"/>
    <mergeCell ref="P92:T92"/>
    <mergeCell ref="W92:AA92"/>
    <mergeCell ref="I94:M94"/>
    <mergeCell ref="P94:T94"/>
    <mergeCell ref="W94:AA94"/>
    <mergeCell ref="W108:Y108"/>
    <mergeCell ref="W109:Y109"/>
    <mergeCell ref="Z108:AA108"/>
    <mergeCell ref="Z109:AA109"/>
    <mergeCell ref="N95:R95"/>
    <mergeCell ref="A97:AA97"/>
    <mergeCell ref="G99:I99"/>
    <mergeCell ref="I107:K107"/>
    <mergeCell ref="N107:P107"/>
    <mergeCell ref="S107:U107"/>
    <mergeCell ref="X107:Z107"/>
    <mergeCell ref="M108:P108"/>
    <mergeCell ref="R108:U108"/>
    <mergeCell ref="M109:P109"/>
    <mergeCell ref="R109:U109"/>
    <mergeCell ref="H108:J108"/>
    <mergeCell ref="H109:J109"/>
    <mergeCell ref="K108:L108"/>
    <mergeCell ref="K109:L109"/>
    <mergeCell ref="J118:K118"/>
    <mergeCell ref="J119:K119"/>
    <mergeCell ref="I121:K121"/>
    <mergeCell ref="I122:K122"/>
    <mergeCell ref="A112:AA112"/>
    <mergeCell ref="O113:P113"/>
    <mergeCell ref="R113:AA113"/>
    <mergeCell ref="O114:P114"/>
    <mergeCell ref="R114:AA114"/>
    <mergeCell ref="O115:P115"/>
    <mergeCell ref="R115:AA115"/>
  </mergeCells>
  <phoneticPr fontId="129"/>
  <dataValidations count="5">
    <dataValidation type="list" allowBlank="1" showInputMessage="1" showErrorMessage="1" sqref="O63:P64 O114:P115" xr:uid="{00000000-0002-0000-0A00-000000000000}">
      <formula1>工事届用主要用途2</formula1>
    </dataValidation>
    <dataValidation type="list" allowBlank="1" showInputMessage="1" showErrorMessage="1" sqref="O113:P113" xr:uid="{00000000-0002-0000-0A00-000001000000}">
      <formula1>工事届用主要用途</formula1>
    </dataValidation>
    <dataValidation allowBlank="1" showInputMessage="1" showErrorMessage="1" sqref="F65600 F131136 F196672 F262208 F327744 F393280 F458816 F524352 F589888 F655424 F720960 F786496 F852032 F917568 F983104 K65600 K131136 K196672 K262208 K327744 K393280 K458816 K524352 K589888 K655424 K720960 K786496 K852032 K917568 K983104 P65600 P131136 P196672 P262208 P327744 P393280 P458816 P524352 P589888 P655424 P720960 P786496 P852032 P917568 P983104 U65600 U131136 U196672 U262208 U327744 U393280 U458816 U524352 U589888 U655424 U720960 U786496 U852032 U917568 U983104 JB61 JB65600 JB131136 JB196672 JB262208 JB327744 JB393280 JB458816 JB524352 JB589888 JB655424 JB720960 JB786496 JB852032 JB917568 JB983104 JG61 JG65600 JG131136 JG196672 JG262208 JG327744 JG393280 JG458816 JG524352 JG589888 JG655424 JG720960 JG786496 JG852032 JG917568 JG983104 JL61 JL65600 JL131136 JL196672 JL262208 JL327744 JL393280 JL458816 JL524352 JL589888 JL655424 JL720960 JL786496 JL852032 JL917568 JL983104 JQ61 JQ65600 JQ131136 JQ196672 JQ262208 JQ327744 JQ393280 JQ458816 JQ524352 JQ589888 JQ655424 JQ720960 JQ786496 JQ852032 JQ917568 JQ983104 SX61 SX65600 SX131136 SX196672 SX262208 SX327744 SX393280 SX458816 SX524352 SX589888 SX655424 SX720960 SX786496 SX852032 SX917568 SX983104 TC61 TC65600 TC131136 TC196672 TC262208 TC327744 TC393280 TC458816 TC524352 TC589888 TC655424 TC720960 TC786496 TC852032 TC917568 TC983104 TH61 TH65600 TH131136 TH196672 TH262208 TH327744 TH393280 TH458816 TH524352 TH589888 TH655424 TH720960 TH786496 TH852032 TH917568 TH983104 TM61 TM65600 TM131136 TM196672 TM262208 TM327744 TM393280 TM458816 TM524352 TM589888 TM655424 TM720960 TM786496 TM852032 TM917568 TM983104 ACT61 ACT65600 ACT131136 ACT196672 ACT262208 ACT327744 ACT393280 ACT458816 ACT524352 ACT589888 ACT655424 ACT720960 ACT786496 ACT852032 ACT917568 ACT983104 ACY61 ACY65600 ACY131136 ACY196672 ACY262208 ACY327744 ACY393280 ACY458816 ACY524352 ACY589888 ACY655424 ACY720960 ACY786496 ACY852032 ACY917568 ACY983104 ADD61 ADD65600 ADD131136 ADD196672 ADD262208 ADD327744 ADD393280 ADD458816 ADD524352 ADD589888 ADD655424 ADD720960 ADD786496 ADD852032 ADD917568 ADD983104 ADI61 ADI65600 ADI131136 ADI196672 ADI262208 ADI327744 ADI393280 ADI458816 ADI524352 ADI589888 ADI655424 ADI720960 ADI786496 ADI852032 ADI917568 ADI983104 AMP61 AMP65600 AMP131136 AMP196672 AMP262208 AMP327744 AMP393280 AMP458816 AMP524352 AMP589888 AMP655424 AMP720960 AMP786496 AMP852032 AMP917568 AMP983104 AMU61 AMU65600 AMU131136 AMU196672 AMU262208 AMU327744 AMU393280 AMU458816 AMU524352 AMU589888 AMU655424 AMU720960 AMU786496 AMU852032 AMU917568 AMU983104 AMZ61 AMZ65600 AMZ131136 AMZ196672 AMZ262208 AMZ327744 AMZ393280 AMZ458816 AMZ524352 AMZ589888 AMZ655424 AMZ720960 AMZ786496 AMZ852032 AMZ917568 AMZ983104 ANE61 ANE65600 ANE131136 ANE196672 ANE262208 ANE327744 ANE393280 ANE458816 ANE524352 ANE589888 ANE655424 ANE720960 ANE786496 ANE852032 ANE917568 ANE983104 AWL61 AWL65600 AWL131136 AWL196672 AWL262208 AWL327744 AWL393280 AWL458816 AWL524352 AWL589888 AWL655424 AWL720960 AWL786496 AWL852032 AWL917568 AWL983104 AWQ61 AWQ65600 AWQ131136 AWQ196672 AWQ262208 AWQ327744 AWQ393280 AWQ458816 AWQ524352 AWQ589888 AWQ655424 AWQ720960 AWQ786496 AWQ852032 AWQ917568 AWQ983104 AWV61 AWV65600 AWV131136 AWV196672 AWV262208 AWV327744 AWV393280 AWV458816 AWV524352 AWV589888 AWV655424 AWV720960 AWV786496 AWV852032 AWV917568 AWV983104 AXA61 AXA65600 AXA131136 AXA196672 AXA262208 AXA327744 AXA393280 AXA458816 AXA524352 AXA589888 AXA655424 AXA720960 AXA786496 AXA852032 AXA917568 AXA983104 BGH61 BGH65600 BGH131136 BGH196672 BGH262208 BGH327744 BGH393280 BGH458816 BGH524352 BGH589888 BGH655424 BGH720960 BGH786496 BGH852032 BGH917568 BGH983104 BGM61 BGM65600 BGM131136 BGM196672 BGM262208 BGM327744 BGM393280 BGM458816 BGM524352 BGM589888 BGM655424 BGM720960 BGM786496 BGM852032 BGM917568 BGM983104 BGR61 BGR65600 BGR131136 BGR196672 BGR262208 BGR327744 BGR393280 BGR458816 BGR524352 BGR589888 BGR655424 BGR720960 BGR786496 BGR852032 BGR917568 BGR983104 BGW61 BGW65600 BGW131136 BGW196672 BGW262208 BGW327744 BGW393280 BGW458816 BGW524352 BGW589888 BGW655424 BGW720960 BGW786496 BGW852032 BGW917568 BGW983104 BQD61 BQD65600 BQD131136 BQD196672 BQD262208 BQD327744 BQD393280 BQD458816 BQD524352 BQD589888 BQD655424 BQD720960 BQD786496 BQD852032 BQD917568 BQD983104 BQI61 BQI65600 BQI131136 BQI196672 BQI262208 BQI327744 BQI393280 BQI458816 BQI524352 BQI589888 BQI655424 BQI720960 BQI786496 BQI852032 BQI917568 BQI983104 BQN61 BQN65600 BQN131136 BQN196672 BQN262208 BQN327744 BQN393280 BQN458816 BQN524352 BQN589888 BQN655424 BQN720960 BQN786496 BQN852032 BQN917568 BQN983104 BQS61 BQS65600 BQS131136 BQS196672 BQS262208 BQS327744 BQS393280 BQS458816 BQS524352 BQS589888 BQS655424 BQS720960 BQS786496 BQS852032 BQS917568 BQS983104 BZZ61 BZZ65600 BZZ131136 BZZ196672 BZZ262208 BZZ327744 BZZ393280 BZZ458816 BZZ524352 BZZ589888 BZZ655424 BZZ720960 BZZ786496 BZZ852032 BZZ917568 BZZ983104 CAE61 CAE65600 CAE131136 CAE196672 CAE262208 CAE327744 CAE393280 CAE458816 CAE524352 CAE589888 CAE655424 CAE720960 CAE786496 CAE852032 CAE917568 CAE983104 CAJ61 CAJ65600 CAJ131136 CAJ196672 CAJ262208 CAJ327744 CAJ393280 CAJ458816 CAJ524352 CAJ589888 CAJ655424 CAJ720960 CAJ786496 CAJ852032 CAJ917568 CAJ983104 CAO61 CAO65600 CAO131136 CAO196672 CAO262208 CAO327744 CAO393280 CAO458816 CAO524352 CAO589888 CAO655424 CAO720960 CAO786496 CAO852032 CAO917568 CAO983104 CJV61 CJV65600 CJV131136 CJV196672 CJV262208 CJV327744 CJV393280 CJV458816 CJV524352 CJV589888 CJV655424 CJV720960 CJV786496 CJV852032 CJV917568 CJV983104 CKA61 CKA65600 CKA131136 CKA196672 CKA262208 CKA327744 CKA393280 CKA458816 CKA524352 CKA589888 CKA655424 CKA720960 CKA786496 CKA852032 CKA917568 CKA983104 CKF61 CKF65600 CKF131136 CKF196672 CKF262208 CKF327744 CKF393280 CKF458816 CKF524352 CKF589888 CKF655424 CKF720960 CKF786496 CKF852032 CKF917568 CKF983104 CKK61 CKK65600 CKK131136 CKK196672 CKK262208 CKK327744 CKK393280 CKK458816 CKK524352 CKK589888 CKK655424 CKK720960 CKK786496 CKK852032 CKK917568 CKK983104 CTR61 CTR65600 CTR131136 CTR196672 CTR262208 CTR327744 CTR393280 CTR458816 CTR524352 CTR589888 CTR655424 CTR720960 CTR786496 CTR852032 CTR917568 CTR983104 CTW61 CTW65600 CTW131136 CTW196672 CTW262208 CTW327744 CTW393280 CTW458816 CTW524352 CTW589888 CTW655424 CTW720960 CTW786496 CTW852032 CTW917568 CTW983104 CUB61 CUB65600 CUB131136 CUB196672 CUB262208 CUB327744 CUB393280 CUB458816 CUB524352 CUB589888 CUB655424 CUB720960 CUB786496 CUB852032 CUB917568 CUB983104 CUG61 CUG65600 CUG131136 CUG196672 CUG262208 CUG327744 CUG393280 CUG458816 CUG524352 CUG589888 CUG655424 CUG720960 CUG786496 CUG852032 CUG917568 CUG983104 DDN61 DDN65600 DDN131136 DDN196672 DDN262208 DDN327744 DDN393280 DDN458816 DDN524352 DDN589888 DDN655424 DDN720960 DDN786496 DDN852032 DDN917568 DDN983104 DDS61 DDS65600 DDS131136 DDS196672 DDS262208 DDS327744 DDS393280 DDS458816 DDS524352 DDS589888 DDS655424 DDS720960 DDS786496 DDS852032 DDS917568 DDS983104 DDX61 DDX65600 DDX131136 DDX196672 DDX262208 DDX327744 DDX393280 DDX458816 DDX524352 DDX589888 DDX655424 DDX720960 DDX786496 DDX852032 DDX917568 DDX983104 DEC61 DEC65600 DEC131136 DEC196672 DEC262208 DEC327744 DEC393280 DEC458816 DEC524352 DEC589888 DEC655424 DEC720960 DEC786496 DEC852032 DEC917568 DEC983104 DNJ61 DNJ65600 DNJ131136 DNJ196672 DNJ262208 DNJ327744 DNJ393280 DNJ458816 DNJ524352 DNJ589888 DNJ655424 DNJ720960 DNJ786496 DNJ852032 DNJ917568 DNJ983104 DNO61 DNO65600 DNO131136 DNO196672 DNO262208 DNO327744 DNO393280 DNO458816 DNO524352 DNO589888 DNO655424 DNO720960 DNO786496 DNO852032 DNO917568 DNO983104 DNT61 DNT65600 DNT131136 DNT196672 DNT262208 DNT327744 DNT393280 DNT458816 DNT524352 DNT589888 DNT655424 DNT720960 DNT786496 DNT852032 DNT917568 DNT983104 DNY61 DNY65600 DNY131136 DNY196672 DNY262208 DNY327744 DNY393280 DNY458816 DNY524352 DNY589888 DNY655424 DNY720960 DNY786496 DNY852032 DNY917568 DNY983104 DXF61 DXF65600 DXF131136 DXF196672 DXF262208 DXF327744 DXF393280 DXF458816 DXF524352 DXF589888 DXF655424 DXF720960 DXF786496 DXF852032 DXF917568 DXF983104 DXK61 DXK65600 DXK131136 DXK196672 DXK262208 DXK327744 DXK393280 DXK458816 DXK524352 DXK589888 DXK655424 DXK720960 DXK786496 DXK852032 DXK917568 DXK983104 DXP61 DXP65600 DXP131136 DXP196672 DXP262208 DXP327744 DXP393280 DXP458816 DXP524352 DXP589888 DXP655424 DXP720960 DXP786496 DXP852032 DXP917568 DXP983104 DXU61 DXU65600 DXU131136 DXU196672 DXU262208 DXU327744 DXU393280 DXU458816 DXU524352 DXU589888 DXU655424 DXU720960 DXU786496 DXU852032 DXU917568 DXU983104 EHB61 EHB65600 EHB131136 EHB196672 EHB262208 EHB327744 EHB393280 EHB458816 EHB524352 EHB589888 EHB655424 EHB720960 EHB786496 EHB852032 EHB917568 EHB983104 EHG61 EHG65600 EHG131136 EHG196672 EHG262208 EHG327744 EHG393280 EHG458816 EHG524352 EHG589888 EHG655424 EHG720960 EHG786496 EHG852032 EHG917568 EHG983104 EHL61 EHL65600 EHL131136 EHL196672 EHL262208 EHL327744 EHL393280 EHL458816 EHL524352 EHL589888 EHL655424 EHL720960 EHL786496 EHL852032 EHL917568 EHL983104 EHQ61 EHQ65600 EHQ131136 EHQ196672 EHQ262208 EHQ327744 EHQ393280 EHQ458816 EHQ524352 EHQ589888 EHQ655424 EHQ720960 EHQ786496 EHQ852032 EHQ917568 EHQ983104 EQX61 EQX65600 EQX131136 EQX196672 EQX262208 EQX327744 EQX393280 EQX458816 EQX524352 EQX589888 EQX655424 EQX720960 EQX786496 EQX852032 EQX917568 EQX983104 ERC61 ERC65600 ERC131136 ERC196672 ERC262208 ERC327744 ERC393280 ERC458816 ERC524352 ERC589888 ERC655424 ERC720960 ERC786496 ERC852032 ERC917568 ERC983104 ERH61 ERH65600 ERH131136 ERH196672 ERH262208 ERH327744 ERH393280 ERH458816 ERH524352 ERH589888 ERH655424 ERH720960 ERH786496 ERH852032 ERH917568 ERH983104 ERM61 ERM65600 ERM131136 ERM196672 ERM262208 ERM327744 ERM393280 ERM458816 ERM524352 ERM589888 ERM655424 ERM720960 ERM786496 ERM852032 ERM917568 ERM983104 FAT61 FAT65600 FAT131136 FAT196672 FAT262208 FAT327744 FAT393280 FAT458816 FAT524352 FAT589888 FAT655424 FAT720960 FAT786496 FAT852032 FAT917568 FAT983104 FAY61 FAY65600 FAY131136 FAY196672 FAY262208 FAY327744 FAY393280 FAY458816 FAY524352 FAY589888 FAY655424 FAY720960 FAY786496 FAY852032 FAY917568 FAY983104 FBD61 FBD65600 FBD131136 FBD196672 FBD262208 FBD327744 FBD393280 FBD458816 FBD524352 FBD589888 FBD655424 FBD720960 FBD786496 FBD852032 FBD917568 FBD983104 FBI61 FBI65600 FBI131136 FBI196672 FBI262208 FBI327744 FBI393280 FBI458816 FBI524352 FBI589888 FBI655424 FBI720960 FBI786496 FBI852032 FBI917568 FBI983104 FKP61 FKP65600 FKP131136 FKP196672 FKP262208 FKP327744 FKP393280 FKP458816 FKP524352 FKP589888 FKP655424 FKP720960 FKP786496 FKP852032 FKP917568 FKP983104 FKU61 FKU65600 FKU131136 FKU196672 FKU262208 FKU327744 FKU393280 FKU458816 FKU524352 FKU589888 FKU655424 FKU720960 FKU786496 FKU852032 FKU917568 FKU983104 FKZ61 FKZ65600 FKZ131136 FKZ196672 FKZ262208 FKZ327744 FKZ393280 FKZ458816 FKZ524352 FKZ589888 FKZ655424 FKZ720960 FKZ786496 FKZ852032 FKZ917568 FKZ983104 FLE61 FLE65600 FLE131136 FLE196672 FLE262208 FLE327744 FLE393280 FLE458816 FLE524352 FLE589888 FLE655424 FLE720960 FLE786496 FLE852032 FLE917568 FLE983104 FUL61 FUL65600 FUL131136 FUL196672 FUL262208 FUL327744 FUL393280 FUL458816 FUL524352 FUL589888 FUL655424 FUL720960 FUL786496 FUL852032 FUL917568 FUL983104 FUQ61 FUQ65600 FUQ131136 FUQ196672 FUQ262208 FUQ327744 FUQ393280 FUQ458816 FUQ524352 FUQ589888 FUQ655424 FUQ720960 FUQ786496 FUQ852032 FUQ917568 FUQ983104 FUV61 FUV65600 FUV131136 FUV196672 FUV262208 FUV327744 FUV393280 FUV458816 FUV524352 FUV589888 FUV655424 FUV720960 FUV786496 FUV852032 FUV917568 FUV983104 FVA61 FVA65600 FVA131136 FVA196672 FVA262208 FVA327744 FVA393280 FVA458816 FVA524352 FVA589888 FVA655424 FVA720960 FVA786496 FVA852032 FVA917568 FVA983104 GEH61 GEH65600 GEH131136 GEH196672 GEH262208 GEH327744 GEH393280 GEH458816 GEH524352 GEH589888 GEH655424 GEH720960 GEH786496 GEH852032 GEH917568 GEH983104 GEM61 GEM65600 GEM131136 GEM196672 GEM262208 GEM327744 GEM393280 GEM458816 GEM524352 GEM589888 GEM655424 GEM720960 GEM786496 GEM852032 GEM917568 GEM983104 GER61 GER65600 GER131136 GER196672 GER262208 GER327744 GER393280 GER458816 GER524352 GER589888 GER655424 GER720960 GER786496 GER852032 GER917568 GER983104 GEW61 GEW65600 GEW131136 GEW196672 GEW262208 GEW327744 GEW393280 GEW458816 GEW524352 GEW589888 GEW655424 GEW720960 GEW786496 GEW852032 GEW917568 GEW983104 GOD61 GOD65600 GOD131136 GOD196672 GOD262208 GOD327744 GOD393280 GOD458816 GOD524352 GOD589888 GOD655424 GOD720960 GOD786496 GOD852032 GOD917568 GOD983104 GOI61 GOI65600 GOI131136 GOI196672 GOI262208 GOI327744 GOI393280 GOI458816 GOI524352 GOI589888 GOI655424 GOI720960 GOI786496 GOI852032 GOI917568 GOI983104 GON61 GON65600 GON131136 GON196672 GON262208 GON327744 GON393280 GON458816 GON524352 GON589888 GON655424 GON720960 GON786496 GON852032 GON917568 GON983104 GOS61 GOS65600 GOS131136 GOS196672 GOS262208 GOS327744 GOS393280 GOS458816 GOS524352 GOS589888 GOS655424 GOS720960 GOS786496 GOS852032 GOS917568 GOS983104 GXZ61 GXZ65600 GXZ131136 GXZ196672 GXZ262208 GXZ327744 GXZ393280 GXZ458816 GXZ524352 GXZ589888 GXZ655424 GXZ720960 GXZ786496 GXZ852032 GXZ917568 GXZ983104 GYE61 GYE65600 GYE131136 GYE196672 GYE262208 GYE327744 GYE393280 GYE458816 GYE524352 GYE589888 GYE655424 GYE720960 GYE786496 GYE852032 GYE917568 GYE983104 GYJ61 GYJ65600 GYJ131136 GYJ196672 GYJ262208 GYJ327744 GYJ393280 GYJ458816 GYJ524352 GYJ589888 GYJ655424 GYJ720960 GYJ786496 GYJ852032 GYJ917568 GYJ983104 GYO61 GYO65600 GYO131136 GYO196672 GYO262208 GYO327744 GYO393280 GYO458816 GYO524352 GYO589888 GYO655424 GYO720960 GYO786496 GYO852032 GYO917568 GYO983104 HHV61 HHV65600 HHV131136 HHV196672 HHV262208 HHV327744 HHV393280 HHV458816 HHV524352 HHV589888 HHV655424 HHV720960 HHV786496 HHV852032 HHV917568 HHV983104 HIA61 HIA65600 HIA131136 HIA196672 HIA262208 HIA327744 HIA393280 HIA458816 HIA524352 HIA589888 HIA655424 HIA720960 HIA786496 HIA852032 HIA917568 HIA983104 HIF61 HIF65600 HIF131136 HIF196672 HIF262208 HIF327744 HIF393280 HIF458816 HIF524352 HIF589888 HIF655424 HIF720960 HIF786496 HIF852032 HIF917568 HIF983104 HIK61 HIK65600 HIK131136 HIK196672 HIK262208 HIK327744 HIK393280 HIK458816 HIK524352 HIK589888 HIK655424 HIK720960 HIK786496 HIK852032 HIK917568 HIK983104 HRR61 HRR65600 HRR131136 HRR196672 HRR262208 HRR327744 HRR393280 HRR458816 HRR524352 HRR589888 HRR655424 HRR720960 HRR786496 HRR852032 HRR917568 HRR983104 HRW61 HRW65600 HRW131136 HRW196672 HRW262208 HRW327744 HRW393280 HRW458816 HRW524352 HRW589888 HRW655424 HRW720960 HRW786496 HRW852032 HRW917568 HRW983104 HSB61 HSB65600 HSB131136 HSB196672 HSB262208 HSB327744 HSB393280 HSB458816 HSB524352 HSB589888 HSB655424 HSB720960 HSB786496 HSB852032 HSB917568 HSB983104 HSG61 HSG65600 HSG131136 HSG196672 HSG262208 HSG327744 HSG393280 HSG458816 HSG524352 HSG589888 HSG655424 HSG720960 HSG786496 HSG852032 HSG917568 HSG983104 IBN61 IBN65600 IBN131136 IBN196672 IBN262208 IBN327744 IBN393280 IBN458816 IBN524352 IBN589888 IBN655424 IBN720960 IBN786496 IBN852032 IBN917568 IBN983104 IBS61 IBS65600 IBS131136 IBS196672 IBS262208 IBS327744 IBS393280 IBS458816 IBS524352 IBS589888 IBS655424 IBS720960 IBS786496 IBS852032 IBS917568 IBS983104 IBX61 IBX65600 IBX131136 IBX196672 IBX262208 IBX327744 IBX393280 IBX458816 IBX524352 IBX589888 IBX655424 IBX720960 IBX786496 IBX852032 IBX917568 IBX983104 ICC61 ICC65600 ICC131136 ICC196672 ICC262208 ICC327744 ICC393280 ICC458816 ICC524352 ICC589888 ICC655424 ICC720960 ICC786496 ICC852032 ICC917568 ICC983104 ILJ61 ILJ65600 ILJ131136 ILJ196672 ILJ262208 ILJ327744 ILJ393280 ILJ458816 ILJ524352 ILJ589888 ILJ655424 ILJ720960 ILJ786496 ILJ852032 ILJ917568 ILJ983104 ILO61 ILO65600 ILO131136 ILO196672 ILO262208 ILO327744 ILO393280 ILO458816 ILO524352 ILO589888 ILO655424 ILO720960 ILO786496 ILO852032 ILO917568 ILO983104 ILT61 ILT65600 ILT131136 ILT196672 ILT262208 ILT327744 ILT393280 ILT458816 ILT524352 ILT589888 ILT655424 ILT720960 ILT786496 ILT852032 ILT917568 ILT983104 ILY61 ILY65600 ILY131136 ILY196672 ILY262208 ILY327744 ILY393280 ILY458816 ILY524352 ILY589888 ILY655424 ILY720960 ILY786496 ILY852032 ILY917568 ILY983104 IVF61 IVF65600 IVF131136 IVF196672 IVF262208 IVF327744 IVF393280 IVF458816 IVF524352 IVF589888 IVF655424 IVF720960 IVF786496 IVF852032 IVF917568 IVF983104 IVK61 IVK65600 IVK131136 IVK196672 IVK262208 IVK327744 IVK393280 IVK458816 IVK524352 IVK589888 IVK655424 IVK720960 IVK786496 IVK852032 IVK917568 IVK983104 IVP61 IVP65600 IVP131136 IVP196672 IVP262208 IVP327744 IVP393280 IVP458816 IVP524352 IVP589888 IVP655424 IVP720960 IVP786496 IVP852032 IVP917568 IVP983104 IVU61 IVU65600 IVU131136 IVU196672 IVU262208 IVU327744 IVU393280 IVU458816 IVU524352 IVU589888 IVU655424 IVU720960 IVU786496 IVU852032 IVU917568 IVU983104 JFB61 JFB65600 JFB131136 JFB196672 JFB262208 JFB327744 JFB393280 JFB458816 JFB524352 JFB589888 JFB655424 JFB720960 JFB786496 JFB852032 JFB917568 JFB983104 JFG61 JFG65600 JFG131136 JFG196672 JFG262208 JFG327744 JFG393280 JFG458816 JFG524352 JFG589888 JFG655424 JFG720960 JFG786496 JFG852032 JFG917568 JFG983104 JFL61 JFL65600 JFL131136 JFL196672 JFL262208 JFL327744 JFL393280 JFL458816 JFL524352 JFL589888 JFL655424 JFL720960 JFL786496 JFL852032 JFL917568 JFL983104 JFQ61 JFQ65600 JFQ131136 JFQ196672 JFQ262208 JFQ327744 JFQ393280 JFQ458816 JFQ524352 JFQ589888 JFQ655424 JFQ720960 JFQ786496 JFQ852032 JFQ917568 JFQ983104 JOX61 JOX65600 JOX131136 JOX196672 JOX262208 JOX327744 JOX393280 JOX458816 JOX524352 JOX589888 JOX655424 JOX720960 JOX786496 JOX852032 JOX917568 JOX983104 JPC61 JPC65600 JPC131136 JPC196672 JPC262208 JPC327744 JPC393280 JPC458816 JPC524352 JPC589888 JPC655424 JPC720960 JPC786496 JPC852032 JPC917568 JPC983104 JPH61 JPH65600 JPH131136 JPH196672 JPH262208 JPH327744 JPH393280 JPH458816 JPH524352 JPH589888 JPH655424 JPH720960 JPH786496 JPH852032 JPH917568 JPH983104 JPM61 JPM65600 JPM131136 JPM196672 JPM262208 JPM327744 JPM393280 JPM458816 JPM524352 JPM589888 JPM655424 JPM720960 JPM786496 JPM852032 JPM917568 JPM983104 JYT61 JYT65600 JYT131136 JYT196672 JYT262208 JYT327744 JYT393280 JYT458816 JYT524352 JYT589888 JYT655424 JYT720960 JYT786496 JYT852032 JYT917568 JYT983104 JYY61 JYY65600 JYY131136 JYY196672 JYY262208 JYY327744 JYY393280 JYY458816 JYY524352 JYY589888 JYY655424 JYY720960 JYY786496 JYY852032 JYY917568 JYY983104 JZD61 JZD65600 JZD131136 JZD196672 JZD262208 JZD327744 JZD393280 JZD458816 JZD524352 JZD589888 JZD655424 JZD720960 JZD786496 JZD852032 JZD917568 JZD983104 JZI61 JZI65600 JZI131136 JZI196672 JZI262208 JZI327744 JZI393280 JZI458816 JZI524352 JZI589888 JZI655424 JZI720960 JZI786496 JZI852032 JZI917568 JZI983104 KIP61 KIP65600 KIP131136 KIP196672 KIP262208 KIP327744 KIP393280 KIP458816 KIP524352 KIP589888 KIP655424 KIP720960 KIP786496 KIP852032 KIP917568 KIP983104 KIU61 KIU65600 KIU131136 KIU196672 KIU262208 KIU327744 KIU393280 KIU458816 KIU524352 KIU589888 KIU655424 KIU720960 KIU786496 KIU852032 KIU917568 KIU983104 KIZ61 KIZ65600 KIZ131136 KIZ196672 KIZ262208 KIZ327744 KIZ393280 KIZ458816 KIZ524352 KIZ589888 KIZ655424 KIZ720960 KIZ786496 KIZ852032 KIZ917568 KIZ983104 KJE61 KJE65600 KJE131136 KJE196672 KJE262208 KJE327744 KJE393280 KJE458816 KJE524352 KJE589888 KJE655424 KJE720960 KJE786496 KJE852032 KJE917568 KJE983104 KSL61 KSL65600 KSL131136 KSL196672 KSL262208 KSL327744 KSL393280 KSL458816 KSL524352 KSL589888 KSL655424 KSL720960 KSL786496 KSL852032 KSL917568 KSL983104 KSQ61 KSQ65600 KSQ131136 KSQ196672 KSQ262208 KSQ327744 KSQ393280 KSQ458816 KSQ524352 KSQ589888 KSQ655424 KSQ720960 KSQ786496 KSQ852032 KSQ917568 KSQ983104 KSV61 KSV65600 KSV131136 KSV196672 KSV262208 KSV327744 KSV393280 KSV458816 KSV524352 KSV589888 KSV655424 KSV720960 KSV786496 KSV852032 KSV917568 KSV983104 KTA61 KTA65600 KTA131136 KTA196672 KTA262208 KTA327744 KTA393280 KTA458816 KTA524352 KTA589888 KTA655424 KTA720960 KTA786496 KTA852032 KTA917568 KTA983104 LCH61 LCH65600 LCH131136 LCH196672 LCH262208 LCH327744 LCH393280 LCH458816 LCH524352 LCH589888 LCH655424 LCH720960 LCH786496 LCH852032 LCH917568 LCH983104 LCM61 LCM65600 LCM131136 LCM196672 LCM262208 LCM327744 LCM393280 LCM458816 LCM524352 LCM589888 LCM655424 LCM720960 LCM786496 LCM852032 LCM917568 LCM983104 LCR61 LCR65600 LCR131136 LCR196672 LCR262208 LCR327744 LCR393280 LCR458816 LCR524352 LCR589888 LCR655424 LCR720960 LCR786496 LCR852032 LCR917568 LCR983104 LCW61 LCW65600 LCW131136 LCW196672 LCW262208 LCW327744 LCW393280 LCW458816 LCW524352 LCW589888 LCW655424 LCW720960 LCW786496 LCW852032 LCW917568 LCW983104 LMD61 LMD65600 LMD131136 LMD196672 LMD262208 LMD327744 LMD393280 LMD458816 LMD524352 LMD589888 LMD655424 LMD720960 LMD786496 LMD852032 LMD917568 LMD983104 LMI61 LMI65600 LMI131136 LMI196672 LMI262208 LMI327744 LMI393280 LMI458816 LMI524352 LMI589888 LMI655424 LMI720960 LMI786496 LMI852032 LMI917568 LMI983104 LMN61 LMN65600 LMN131136 LMN196672 LMN262208 LMN327744 LMN393280 LMN458816 LMN524352 LMN589888 LMN655424 LMN720960 LMN786496 LMN852032 LMN917568 LMN983104 LMS61 LMS65600 LMS131136 LMS196672 LMS262208 LMS327744 LMS393280 LMS458816 LMS524352 LMS589888 LMS655424 LMS720960 LMS786496 LMS852032 LMS917568 LMS983104 LVZ61 LVZ65600 LVZ131136 LVZ196672 LVZ262208 LVZ327744 LVZ393280 LVZ458816 LVZ524352 LVZ589888 LVZ655424 LVZ720960 LVZ786496 LVZ852032 LVZ917568 LVZ983104 LWE61 LWE65600 LWE131136 LWE196672 LWE262208 LWE327744 LWE393280 LWE458816 LWE524352 LWE589888 LWE655424 LWE720960 LWE786496 LWE852032 LWE917568 LWE983104 LWJ61 LWJ65600 LWJ131136 LWJ196672 LWJ262208 LWJ327744 LWJ393280 LWJ458816 LWJ524352 LWJ589888 LWJ655424 LWJ720960 LWJ786496 LWJ852032 LWJ917568 LWJ983104 LWO61 LWO65600 LWO131136 LWO196672 LWO262208 LWO327744 LWO393280 LWO458816 LWO524352 LWO589888 LWO655424 LWO720960 LWO786496 LWO852032 LWO917568 LWO983104 MFV61 MFV65600 MFV131136 MFV196672 MFV262208 MFV327744 MFV393280 MFV458816 MFV524352 MFV589888 MFV655424 MFV720960 MFV786496 MFV852032 MFV917568 MFV983104 MGA61 MGA65600 MGA131136 MGA196672 MGA262208 MGA327744 MGA393280 MGA458816 MGA524352 MGA589888 MGA655424 MGA720960 MGA786496 MGA852032 MGA917568 MGA983104 MGF61 MGF65600 MGF131136 MGF196672 MGF262208 MGF327744 MGF393280 MGF458816 MGF524352 MGF589888 MGF655424 MGF720960 MGF786496 MGF852032 MGF917568 MGF983104 MGK61 MGK65600 MGK131136 MGK196672 MGK262208 MGK327744 MGK393280 MGK458816 MGK524352 MGK589888 MGK655424 MGK720960 MGK786496 MGK852032 MGK917568 MGK983104 MPR61 MPR65600 MPR131136 MPR196672 MPR262208 MPR327744 MPR393280 MPR458816 MPR524352 MPR589888 MPR655424 MPR720960 MPR786496 MPR852032 MPR917568 MPR983104 MPW61 MPW65600 MPW131136 MPW196672 MPW262208 MPW327744 MPW393280 MPW458816 MPW524352 MPW589888 MPW655424 MPW720960 MPW786496 MPW852032 MPW917568 MPW983104 MQB61 MQB65600 MQB131136 MQB196672 MQB262208 MQB327744 MQB393280 MQB458816 MQB524352 MQB589888 MQB655424 MQB720960 MQB786496 MQB852032 MQB917568 MQB983104 MQG61 MQG65600 MQG131136 MQG196672 MQG262208 MQG327744 MQG393280 MQG458816 MQG524352 MQG589888 MQG655424 MQG720960 MQG786496 MQG852032 MQG917568 MQG983104 MZN61 MZN65600 MZN131136 MZN196672 MZN262208 MZN327744 MZN393280 MZN458816 MZN524352 MZN589888 MZN655424 MZN720960 MZN786496 MZN852032 MZN917568 MZN983104 MZS61 MZS65600 MZS131136 MZS196672 MZS262208 MZS327744 MZS393280 MZS458816 MZS524352 MZS589888 MZS655424 MZS720960 MZS786496 MZS852032 MZS917568 MZS983104 MZX61 MZX65600 MZX131136 MZX196672 MZX262208 MZX327744 MZX393280 MZX458816 MZX524352 MZX589888 MZX655424 MZX720960 MZX786496 MZX852032 MZX917568 MZX983104 NAC61 NAC65600 NAC131136 NAC196672 NAC262208 NAC327744 NAC393280 NAC458816 NAC524352 NAC589888 NAC655424 NAC720960 NAC786496 NAC852032 NAC917568 NAC983104 NJJ61 NJJ65600 NJJ131136 NJJ196672 NJJ262208 NJJ327744 NJJ393280 NJJ458816 NJJ524352 NJJ589888 NJJ655424 NJJ720960 NJJ786496 NJJ852032 NJJ917568 NJJ983104 NJO61 NJO65600 NJO131136 NJO196672 NJO262208 NJO327744 NJO393280 NJO458816 NJO524352 NJO589888 NJO655424 NJO720960 NJO786496 NJO852032 NJO917568 NJO983104 NJT61 NJT65600 NJT131136 NJT196672 NJT262208 NJT327744 NJT393280 NJT458816 NJT524352 NJT589888 NJT655424 NJT720960 NJT786496 NJT852032 NJT917568 NJT983104 NJY61 NJY65600 NJY131136 NJY196672 NJY262208 NJY327744 NJY393280 NJY458816 NJY524352 NJY589888 NJY655424 NJY720960 NJY786496 NJY852032 NJY917568 NJY983104 NTF61 NTF65600 NTF131136 NTF196672 NTF262208 NTF327744 NTF393280 NTF458816 NTF524352 NTF589888 NTF655424 NTF720960 NTF786496 NTF852032 NTF917568 NTF983104 NTK61 NTK65600 NTK131136 NTK196672 NTK262208 NTK327744 NTK393280 NTK458816 NTK524352 NTK589888 NTK655424 NTK720960 NTK786496 NTK852032 NTK917568 NTK983104 NTP61 NTP65600 NTP131136 NTP196672 NTP262208 NTP327744 NTP393280 NTP458816 NTP524352 NTP589888 NTP655424 NTP720960 NTP786496 NTP852032 NTP917568 NTP983104 NTU61 NTU65600 NTU131136 NTU196672 NTU262208 NTU327744 NTU393280 NTU458816 NTU524352 NTU589888 NTU655424 NTU720960 NTU786496 NTU852032 NTU917568 NTU983104 ODB61 ODB65600 ODB131136 ODB196672 ODB262208 ODB327744 ODB393280 ODB458816 ODB524352 ODB589888 ODB655424 ODB720960 ODB786496 ODB852032 ODB917568 ODB983104 ODG61 ODG65600 ODG131136 ODG196672 ODG262208 ODG327744 ODG393280 ODG458816 ODG524352 ODG589888 ODG655424 ODG720960 ODG786496 ODG852032 ODG917568 ODG983104 ODL61 ODL65600 ODL131136 ODL196672 ODL262208 ODL327744 ODL393280 ODL458816 ODL524352 ODL589888 ODL655424 ODL720960 ODL786496 ODL852032 ODL917568 ODL983104 ODQ61 ODQ65600 ODQ131136 ODQ196672 ODQ262208 ODQ327744 ODQ393280 ODQ458816 ODQ524352 ODQ589888 ODQ655424 ODQ720960 ODQ786496 ODQ852032 ODQ917568 ODQ983104 OMX61 OMX65600 OMX131136 OMX196672 OMX262208 OMX327744 OMX393280 OMX458816 OMX524352 OMX589888 OMX655424 OMX720960 OMX786496 OMX852032 OMX917568 OMX983104 ONC61 ONC65600 ONC131136 ONC196672 ONC262208 ONC327744 ONC393280 ONC458816 ONC524352 ONC589888 ONC655424 ONC720960 ONC786496 ONC852032 ONC917568 ONC983104 ONH61 ONH65600 ONH131136 ONH196672 ONH262208 ONH327744 ONH393280 ONH458816 ONH524352 ONH589888 ONH655424 ONH720960 ONH786496 ONH852032 ONH917568 ONH983104 ONM61 ONM65600 ONM131136 ONM196672 ONM262208 ONM327744 ONM393280 ONM458816 ONM524352 ONM589888 ONM655424 ONM720960 ONM786496 ONM852032 ONM917568 ONM983104 OWT61 OWT65600 OWT131136 OWT196672 OWT262208 OWT327744 OWT393280 OWT458816 OWT524352 OWT589888 OWT655424 OWT720960 OWT786496 OWT852032 OWT917568 OWT983104 OWY61 OWY65600 OWY131136 OWY196672 OWY262208 OWY327744 OWY393280 OWY458816 OWY524352 OWY589888 OWY655424 OWY720960 OWY786496 OWY852032 OWY917568 OWY983104 OXD61 OXD65600 OXD131136 OXD196672 OXD262208 OXD327744 OXD393280 OXD458816 OXD524352 OXD589888 OXD655424 OXD720960 OXD786496 OXD852032 OXD917568 OXD983104 OXI61 OXI65600 OXI131136 OXI196672 OXI262208 OXI327744 OXI393280 OXI458816 OXI524352 OXI589888 OXI655424 OXI720960 OXI786496 OXI852032 OXI917568 OXI983104 PGP61 PGP65600 PGP131136 PGP196672 PGP262208 PGP327744 PGP393280 PGP458816 PGP524352 PGP589888 PGP655424 PGP720960 PGP786496 PGP852032 PGP917568 PGP983104 PGU61 PGU65600 PGU131136 PGU196672 PGU262208 PGU327744 PGU393280 PGU458816 PGU524352 PGU589888 PGU655424 PGU720960 PGU786496 PGU852032 PGU917568 PGU983104 PGZ61 PGZ65600 PGZ131136 PGZ196672 PGZ262208 PGZ327744 PGZ393280 PGZ458816 PGZ524352 PGZ589888 PGZ655424 PGZ720960 PGZ786496 PGZ852032 PGZ917568 PGZ983104 PHE61 PHE65600 PHE131136 PHE196672 PHE262208 PHE327744 PHE393280 PHE458816 PHE524352 PHE589888 PHE655424 PHE720960 PHE786496 PHE852032 PHE917568 PHE983104 PQL61 PQL65600 PQL131136 PQL196672 PQL262208 PQL327744 PQL393280 PQL458816 PQL524352 PQL589888 PQL655424 PQL720960 PQL786496 PQL852032 PQL917568 PQL983104 PQQ61 PQQ65600 PQQ131136 PQQ196672 PQQ262208 PQQ327744 PQQ393280 PQQ458816 PQQ524352 PQQ589888 PQQ655424 PQQ720960 PQQ786496 PQQ852032 PQQ917568 PQQ983104 PQV61 PQV65600 PQV131136 PQV196672 PQV262208 PQV327744 PQV393280 PQV458816 PQV524352 PQV589888 PQV655424 PQV720960 PQV786496 PQV852032 PQV917568 PQV983104 PRA61 PRA65600 PRA131136 PRA196672 PRA262208 PRA327744 PRA393280 PRA458816 PRA524352 PRA589888 PRA655424 PRA720960 PRA786496 PRA852032 PRA917568 PRA983104 QAH61 QAH65600 QAH131136 QAH196672 QAH262208 QAH327744 QAH393280 QAH458816 QAH524352 QAH589888 QAH655424 QAH720960 QAH786496 QAH852032 QAH917568 QAH983104 QAM61 QAM65600 QAM131136 QAM196672 QAM262208 QAM327744 QAM393280 QAM458816 QAM524352 QAM589888 QAM655424 QAM720960 QAM786496 QAM852032 QAM917568 QAM983104 QAR61 QAR65600 QAR131136 QAR196672 QAR262208 QAR327744 QAR393280 QAR458816 QAR524352 QAR589888 QAR655424 QAR720960 QAR786496 QAR852032 QAR917568 QAR983104 QAW61 QAW65600 QAW131136 QAW196672 QAW262208 QAW327744 QAW393280 QAW458816 QAW524352 QAW589888 QAW655424 QAW720960 QAW786496 QAW852032 QAW917568 QAW983104 QKD61 QKD65600 QKD131136 QKD196672 QKD262208 QKD327744 QKD393280 QKD458816 QKD524352 QKD589888 QKD655424 QKD720960 QKD786496 QKD852032 QKD917568 QKD983104 QKI61 QKI65600 QKI131136 QKI196672 QKI262208 QKI327744 QKI393280 QKI458816 QKI524352 QKI589888 QKI655424 QKI720960 QKI786496 QKI852032 QKI917568 QKI983104 QKN61 QKN65600 QKN131136 QKN196672 QKN262208 QKN327744 QKN393280 QKN458816 QKN524352 QKN589888 QKN655424 QKN720960 QKN786496 QKN852032 QKN917568 QKN983104 QKS61 QKS65600 QKS131136 QKS196672 QKS262208 QKS327744 QKS393280 QKS458816 QKS524352 QKS589888 QKS655424 QKS720960 QKS786496 QKS852032 QKS917568 QKS983104 QTZ61 QTZ65600 QTZ131136 QTZ196672 QTZ262208 QTZ327744 QTZ393280 QTZ458816 QTZ524352 QTZ589888 QTZ655424 QTZ720960 QTZ786496 QTZ852032 QTZ917568 QTZ983104 QUE61 QUE65600 QUE131136 QUE196672 QUE262208 QUE327744 QUE393280 QUE458816 QUE524352 QUE589888 QUE655424 QUE720960 QUE786496 QUE852032 QUE917568 QUE983104 QUJ61 QUJ65600 QUJ131136 QUJ196672 QUJ262208 QUJ327744 QUJ393280 QUJ458816 QUJ524352 QUJ589888 QUJ655424 QUJ720960 QUJ786496 QUJ852032 QUJ917568 QUJ983104 QUO61 QUO65600 QUO131136 QUO196672 QUO262208 QUO327744 QUO393280 QUO458816 QUO524352 QUO589888 QUO655424 QUO720960 QUO786496 QUO852032 QUO917568 QUO983104 RDV61 RDV65600 RDV131136 RDV196672 RDV262208 RDV327744 RDV393280 RDV458816 RDV524352 RDV589888 RDV655424 RDV720960 RDV786496 RDV852032 RDV917568 RDV983104 REA61 REA65600 REA131136 REA196672 REA262208 REA327744 REA393280 REA458816 REA524352 REA589888 REA655424 REA720960 REA786496 REA852032 REA917568 REA983104 REF61 REF65600 REF131136 REF196672 REF262208 REF327744 REF393280 REF458816 REF524352 REF589888 REF655424 REF720960 REF786496 REF852032 REF917568 REF983104 REK61 REK65600 REK131136 REK196672 REK262208 REK327744 REK393280 REK458816 REK524352 REK589888 REK655424 REK720960 REK786496 REK852032 REK917568 REK983104 RNR61 RNR65600 RNR131136 RNR196672 RNR262208 RNR327744 RNR393280 RNR458816 RNR524352 RNR589888 RNR655424 RNR720960 RNR786496 RNR852032 RNR917568 RNR983104 RNW61 RNW65600 RNW131136 RNW196672 RNW262208 RNW327744 RNW393280 RNW458816 RNW524352 RNW589888 RNW655424 RNW720960 RNW786496 RNW852032 RNW917568 RNW983104 ROB61 ROB65600 ROB131136 ROB196672 ROB262208 ROB327744 ROB393280 ROB458816 ROB524352 ROB589888 ROB655424 ROB720960 ROB786496 ROB852032 ROB917568 ROB983104 ROG61 ROG65600 ROG131136 ROG196672 ROG262208 ROG327744 ROG393280 ROG458816 ROG524352 ROG589888 ROG655424 ROG720960 ROG786496 ROG852032 ROG917568 ROG983104 RXN61 RXN65600 RXN131136 RXN196672 RXN262208 RXN327744 RXN393280 RXN458816 RXN524352 RXN589888 RXN655424 RXN720960 RXN786496 RXN852032 RXN917568 RXN983104 RXS61 RXS65600 RXS131136 RXS196672 RXS262208 RXS327744 RXS393280 RXS458816 RXS524352 RXS589888 RXS655424 RXS720960 RXS786496 RXS852032 RXS917568 RXS983104 RXX61 RXX65600 RXX131136 RXX196672 RXX262208 RXX327744 RXX393280 RXX458816 RXX524352 RXX589888 RXX655424 RXX720960 RXX786496 RXX852032 RXX917568 RXX983104 RYC61 RYC65600 RYC131136 RYC196672 RYC262208 RYC327744 RYC393280 RYC458816 RYC524352 RYC589888 RYC655424 RYC720960 RYC786496 RYC852032 RYC917568 RYC983104 SHJ61 SHJ65600 SHJ131136 SHJ196672 SHJ262208 SHJ327744 SHJ393280 SHJ458816 SHJ524352 SHJ589888 SHJ655424 SHJ720960 SHJ786496 SHJ852032 SHJ917568 SHJ983104 SHO61 SHO65600 SHO131136 SHO196672 SHO262208 SHO327744 SHO393280 SHO458816 SHO524352 SHO589888 SHO655424 SHO720960 SHO786496 SHO852032 SHO917568 SHO983104 SHT61 SHT65600 SHT131136 SHT196672 SHT262208 SHT327744 SHT393280 SHT458816 SHT524352 SHT589888 SHT655424 SHT720960 SHT786496 SHT852032 SHT917568 SHT983104 SHY61 SHY65600 SHY131136 SHY196672 SHY262208 SHY327744 SHY393280 SHY458816 SHY524352 SHY589888 SHY655424 SHY720960 SHY786496 SHY852032 SHY917568 SHY983104 SRF61 SRF65600 SRF131136 SRF196672 SRF262208 SRF327744 SRF393280 SRF458816 SRF524352 SRF589888 SRF655424 SRF720960 SRF786496 SRF852032 SRF917568 SRF983104 SRK61 SRK65600 SRK131136 SRK196672 SRK262208 SRK327744 SRK393280 SRK458816 SRK524352 SRK589888 SRK655424 SRK720960 SRK786496 SRK852032 SRK917568 SRK983104 SRP61 SRP65600 SRP131136 SRP196672 SRP262208 SRP327744 SRP393280 SRP458816 SRP524352 SRP589888 SRP655424 SRP720960 SRP786496 SRP852032 SRP917568 SRP983104 SRU61 SRU65600 SRU131136 SRU196672 SRU262208 SRU327744 SRU393280 SRU458816 SRU524352 SRU589888 SRU655424 SRU720960 SRU786496 SRU852032 SRU917568 SRU983104 TBB61 TBB65600 TBB131136 TBB196672 TBB262208 TBB327744 TBB393280 TBB458816 TBB524352 TBB589888 TBB655424 TBB720960 TBB786496 TBB852032 TBB917568 TBB983104 TBG61 TBG65600 TBG131136 TBG196672 TBG262208 TBG327744 TBG393280 TBG458816 TBG524352 TBG589888 TBG655424 TBG720960 TBG786496 TBG852032 TBG917568 TBG983104 TBL61 TBL65600 TBL131136 TBL196672 TBL262208 TBL327744 TBL393280 TBL458816 TBL524352 TBL589888 TBL655424 TBL720960 TBL786496 TBL852032 TBL917568 TBL983104 TBQ61 TBQ65600 TBQ131136 TBQ196672 TBQ262208 TBQ327744 TBQ393280 TBQ458816 TBQ524352 TBQ589888 TBQ655424 TBQ720960 TBQ786496 TBQ852032 TBQ917568 TBQ983104 TKX61 TKX65600 TKX131136 TKX196672 TKX262208 TKX327744 TKX393280 TKX458816 TKX524352 TKX589888 TKX655424 TKX720960 TKX786496 TKX852032 TKX917568 TKX983104 TLC61 TLC65600 TLC131136 TLC196672 TLC262208 TLC327744 TLC393280 TLC458816 TLC524352 TLC589888 TLC655424 TLC720960 TLC786496 TLC852032 TLC917568 TLC983104 TLH61 TLH65600 TLH131136 TLH196672 TLH262208 TLH327744 TLH393280 TLH458816 TLH524352 TLH589888 TLH655424 TLH720960 TLH786496 TLH852032 TLH917568 TLH983104 TLM61 TLM65600 TLM131136 TLM196672 TLM262208 TLM327744 TLM393280 TLM458816 TLM524352 TLM589888 TLM655424 TLM720960 TLM786496 TLM852032 TLM917568 TLM983104 TUT61 TUT65600 TUT131136 TUT196672 TUT262208 TUT327744 TUT393280 TUT458816 TUT524352 TUT589888 TUT655424 TUT720960 TUT786496 TUT852032 TUT917568 TUT983104 TUY61 TUY65600 TUY131136 TUY196672 TUY262208 TUY327744 TUY393280 TUY458816 TUY524352 TUY589888 TUY655424 TUY720960 TUY786496 TUY852032 TUY917568 TUY983104 TVD61 TVD65600 TVD131136 TVD196672 TVD262208 TVD327744 TVD393280 TVD458816 TVD524352 TVD589888 TVD655424 TVD720960 TVD786496 TVD852032 TVD917568 TVD983104 TVI61 TVI65600 TVI131136 TVI196672 TVI262208 TVI327744 TVI393280 TVI458816 TVI524352 TVI589888 TVI655424 TVI720960 TVI786496 TVI852032 TVI917568 TVI983104 UEP61 UEP65600 UEP131136 UEP196672 UEP262208 UEP327744 UEP393280 UEP458816 UEP524352 UEP589888 UEP655424 UEP720960 UEP786496 UEP852032 UEP917568 UEP983104 UEU61 UEU65600 UEU131136 UEU196672 UEU262208 UEU327744 UEU393280 UEU458816 UEU524352 UEU589888 UEU655424 UEU720960 UEU786496 UEU852032 UEU917568 UEU983104 UEZ61 UEZ65600 UEZ131136 UEZ196672 UEZ262208 UEZ327744 UEZ393280 UEZ458816 UEZ524352 UEZ589888 UEZ655424 UEZ720960 UEZ786496 UEZ852032 UEZ917568 UEZ983104 UFE61 UFE65600 UFE131136 UFE196672 UFE262208 UFE327744 UFE393280 UFE458816 UFE524352 UFE589888 UFE655424 UFE720960 UFE786496 UFE852032 UFE917568 UFE983104 UOL61 UOL65600 UOL131136 UOL196672 UOL262208 UOL327744 UOL393280 UOL458816 UOL524352 UOL589888 UOL655424 UOL720960 UOL786496 UOL852032 UOL917568 UOL983104 UOQ61 UOQ65600 UOQ131136 UOQ196672 UOQ262208 UOQ327744 UOQ393280 UOQ458816 UOQ524352 UOQ589888 UOQ655424 UOQ720960 UOQ786496 UOQ852032 UOQ917568 UOQ983104 UOV61 UOV65600 UOV131136 UOV196672 UOV262208 UOV327744 UOV393280 UOV458816 UOV524352 UOV589888 UOV655424 UOV720960 UOV786496 UOV852032 UOV917568 UOV983104 UPA61 UPA65600 UPA131136 UPA196672 UPA262208 UPA327744 UPA393280 UPA458816 UPA524352 UPA589888 UPA655424 UPA720960 UPA786496 UPA852032 UPA917568 UPA983104 UYH61 UYH65600 UYH131136 UYH196672 UYH262208 UYH327744 UYH393280 UYH458816 UYH524352 UYH589888 UYH655424 UYH720960 UYH786496 UYH852032 UYH917568 UYH983104 UYM61 UYM65600 UYM131136 UYM196672 UYM262208 UYM327744 UYM393280 UYM458816 UYM524352 UYM589888 UYM655424 UYM720960 UYM786496 UYM852032 UYM917568 UYM983104 UYR61 UYR65600 UYR131136 UYR196672 UYR262208 UYR327744 UYR393280 UYR458816 UYR524352 UYR589888 UYR655424 UYR720960 UYR786496 UYR852032 UYR917568 UYR983104 UYW61 UYW65600 UYW131136 UYW196672 UYW262208 UYW327744 UYW393280 UYW458816 UYW524352 UYW589888 UYW655424 UYW720960 UYW786496 UYW852032 UYW917568 UYW983104 VID61 VID65600 VID131136 VID196672 VID262208 VID327744 VID393280 VID458816 VID524352 VID589888 VID655424 VID720960 VID786496 VID852032 VID917568 VID983104 VII61 VII65600 VII131136 VII196672 VII262208 VII327744 VII393280 VII458816 VII524352 VII589888 VII655424 VII720960 VII786496 VII852032 VII917568 VII983104 VIN61 VIN65600 VIN131136 VIN196672 VIN262208 VIN327744 VIN393280 VIN458816 VIN524352 VIN589888 VIN655424 VIN720960 VIN786496 VIN852032 VIN917568 VIN983104 VIS61 VIS65600 VIS131136 VIS196672 VIS262208 VIS327744 VIS393280 VIS458816 VIS524352 VIS589888 VIS655424 VIS720960 VIS786496 VIS852032 VIS917568 VIS983104 VRZ61 VRZ65600 VRZ131136 VRZ196672 VRZ262208 VRZ327744 VRZ393280 VRZ458816 VRZ524352 VRZ589888 VRZ655424 VRZ720960 VRZ786496 VRZ852032 VRZ917568 VRZ983104 VSE61 VSE65600 VSE131136 VSE196672 VSE262208 VSE327744 VSE393280 VSE458816 VSE524352 VSE589888 VSE655424 VSE720960 VSE786496 VSE852032 VSE917568 VSE983104 VSJ61 VSJ65600 VSJ131136 VSJ196672 VSJ262208 VSJ327744 VSJ393280 VSJ458816 VSJ524352 VSJ589888 VSJ655424 VSJ720960 VSJ786496 VSJ852032 VSJ917568 VSJ983104 VSO61 VSO65600 VSO131136 VSO196672 VSO262208 VSO327744 VSO393280 VSO458816 VSO524352 VSO589888 VSO655424 VSO720960 VSO786496 VSO852032 VSO917568 VSO983104 WBV61 WBV65600 WBV131136 WBV196672 WBV262208 WBV327744 WBV393280 WBV458816 WBV524352 WBV589888 WBV655424 WBV720960 WBV786496 WBV852032 WBV917568 WBV983104 WCA61 WCA65600 WCA131136 WCA196672 WCA262208 WCA327744 WCA393280 WCA458816 WCA524352 WCA589888 WCA655424 WCA720960 WCA786496 WCA852032 WCA917568 WCA983104 WCF61 WCF65600 WCF131136 WCF196672 WCF262208 WCF327744 WCF393280 WCF458816 WCF524352 WCF589888 WCF655424 WCF720960 WCF786496 WCF852032 WCF917568 WCF983104 WCK61 WCK65600 WCK131136 WCK196672 WCK262208 WCK327744 WCK393280 WCK458816 WCK524352 WCK589888 WCK655424 WCK720960 WCK786496 WCK852032 WCK917568 WCK983104 WLR61 WLR65600 WLR131136 WLR196672 WLR262208 WLR327744 WLR393280 WLR458816 WLR524352 WLR589888 WLR655424 WLR720960 WLR786496 WLR852032 WLR917568 WLR983104 WLW61 WLW65600 WLW131136 WLW196672 WLW262208 WLW327744 WLW393280 WLW458816 WLW524352 WLW589888 WLW655424 WLW720960 WLW786496 WLW852032 WLW917568 WLW983104 WMB61 WMB65600 WMB131136 WMB196672 WMB262208 WMB327744 WMB393280 WMB458816 WMB524352 WMB589888 WMB655424 WMB720960 WMB786496 WMB852032 WMB917568 WMB983104 WMG61 WMG65600 WMG131136 WMG196672 WMG262208 WMG327744 WMG393280 WMG458816 WMG524352 WMG589888 WMG655424 WMG720960 WMG786496 WMG852032 WMG917568 WMG983104 WVN61 WVN65600 WVN131136 WVN196672 WVN262208 WVN327744 WVN393280 WVN458816 WVN524352 WVN589888 WVN655424 WVN720960 WVN786496 WVN852032 WVN917568 WVN983104 WVS61 WVS65600 WVS131136 WVS196672 WVS262208 WVS327744 WVS393280 WVS458816 WVS524352 WVS589888 WVS655424 WVS720960 WVS786496 WVS852032 WVS917568 WVS983104 WVX61 WVX65600 WVX131136 WVX196672 WVX262208 WVX327744 WVX393280 WVX458816 WVX524352 WVX589888 WVX655424 WVX720960 WVX786496 WVX852032 WVX917568 WVX983104 WWC61 WWC65600 WWC131136 WWC196672 WWC262208 WWC327744 WWC393280 WWC458816 WWC524352 WWC589888 WWC655424 WWC720960 WWC786496 WWC852032 WWC917568 WWC983104" xr:uid="{00000000-0002-0000-0A00-000002000000}"/>
    <dataValidation type="list" allowBlank="1" showInputMessage="1" sqref="O62:P62" xr:uid="{00000000-0002-0000-0A00-000003000000}">
      <formula1>工事届用主要用途</formula1>
    </dataValidation>
    <dataValidation type="list" allowBlank="1" showInputMessage="1" showErrorMessage="1" sqref="F61 F116:F117 G58:G60 H67:H68 H70:H77 H79 H81:H82 H84 H102:H107 H120 I49:I50 K51:K53 K61 L120 M49:M50 M107 N58 N100 N104:N106 O67:O68 O70:O77 O79 O81:O82 O84 O102 P61 P103 P120 Q100:Q101 Q116:Q117 R51 R59 R107 T49:T50 T53 T100:T102 U61 U104:U106 V67:V68 V70:V77 V79 V81:V82 V84 W107" xr:uid="{00000000-0002-0000-0A00-000004000000}">
      <formula1>"□,☑"</formula1>
    </dataValidation>
  </dataValidations>
  <printOptions horizontalCentered="1"/>
  <pageMargins left="0.78740157480314965" right="0.78740157480314965" top="0.51181102362204722" bottom="0.51181102362204722" header="0.51181102362204722" footer="0.51181102362204722"/>
  <pageSetup paperSize="9" scale="99" fitToHeight="4" orientation="portrait" blackAndWhite="1" horizontalDpi="300" verticalDpi="300" r:id="rId1"/>
  <rowBreaks count="3" manualBreakCount="3">
    <brk id="43" max="27" man="1"/>
    <brk id="96" max="27" man="1"/>
    <brk id="111" max="27" man="1"/>
  </rowBreaks>
  <legacyDrawing r:id="rId2"/>
  <extLst>
    <ext xmlns:x14="http://schemas.microsoft.com/office/spreadsheetml/2009/9/main" uri="{CCE6A557-97BC-4b89-ADB6-D9C93CAAB3DF}">
      <x14:dataValidations xmlns:xm="http://schemas.microsoft.com/office/excel/2006/main" count="1">
        <x14:dataValidation type="list" showInputMessage="1" showErrorMessage="1" xr:uid="{D3F848BB-2F4E-4E30-A2FB-ECB95CF97566}">
          <x14:formula1>
            <xm:f>"　,○"</xm:f>
          </x14:formula1>
          <xm:sqref>SRG983143 JD68:JD69 SZ68:SZ69 ACV68:ACV69 AMR68:AMR69 AWN68:AWN69 BGJ68:BGJ69 BQF68:BQF69 CAB68:CAB69 CJX68:CJX69 CTT68:CTT69 DDP68:DDP69 DNL68:DNL69 DXH68:DXH69 EHD68:EHD69 EQZ68:EQZ69 FAV68:FAV69 FKR68:FKR69 FUN68:FUN69 GEJ68:GEJ69 GOF68:GOF69 GYB68:GYB69 HHX68:HHX69 HRT68:HRT69 IBP68:IBP69 ILL68:ILL69 IVH68:IVH69 JFD68:JFD69 JOZ68:JOZ69 JYV68:JYV69 KIR68:KIR69 KSN68:KSN69 LCJ68:LCJ69 LMF68:LMF69 LWB68:LWB69 MFX68:MFX69 MPT68:MPT69 MZP68:MZP69 NJL68:NJL69 NTH68:NTH69 ODD68:ODD69 OMZ68:OMZ69 OWV68:OWV69 PGR68:PGR69 PQN68:PQN69 QAJ68:QAJ69 QKF68:QKF69 QUB68:QUB69 RDX68:RDX69 RNT68:RNT69 RXP68:RXP69 SHL68:SHL69 SRH68:SRH69 TBD68:TBD69 TKZ68:TKZ69 TUV68:TUV69 UER68:UER69 UON68:UON69 UYJ68:UYJ69 VIF68:VIF69 VSB68:VSB69 WBX68:WBX69 WLT68:WLT69 WVP68:WVP69 H65607:H65608 JD65607:JD65608 SZ65607:SZ65608 ACV65607:ACV65608 AMR65607:AMR65608 AWN65607:AWN65608 BGJ65607:BGJ65608 BQF65607:BQF65608 CAB65607:CAB65608 CJX65607:CJX65608 CTT65607:CTT65608 DDP65607:DDP65608 DNL65607:DNL65608 DXH65607:DXH65608 EHD65607:EHD65608 EQZ65607:EQZ65608 FAV65607:FAV65608 FKR65607:FKR65608 FUN65607:FUN65608 GEJ65607:GEJ65608 GOF65607:GOF65608 GYB65607:GYB65608 HHX65607:HHX65608 HRT65607:HRT65608 IBP65607:IBP65608 ILL65607:ILL65608 IVH65607:IVH65608 JFD65607:JFD65608 JOZ65607:JOZ65608 JYV65607:JYV65608 KIR65607:KIR65608 KSN65607:KSN65608 LCJ65607:LCJ65608 LMF65607:LMF65608 LWB65607:LWB65608 MFX65607:MFX65608 MPT65607:MPT65608 MZP65607:MZP65608 NJL65607:NJL65608 NTH65607:NTH65608 ODD65607:ODD65608 OMZ65607:OMZ65608 OWV65607:OWV65608 PGR65607:PGR65608 PQN65607:PQN65608 QAJ65607:QAJ65608 QKF65607:QKF65608 QUB65607:QUB65608 RDX65607:RDX65608 RNT65607:RNT65608 RXP65607:RXP65608 SHL65607:SHL65608 SRH65607:SRH65608 TBD65607:TBD65608 TKZ65607:TKZ65608 TUV65607:TUV65608 UER65607:UER65608 UON65607:UON65608 UYJ65607:UYJ65608 VIF65607:VIF65608 VSB65607:VSB65608 WBX65607:WBX65608 WLT65607:WLT65608 WVP65607:WVP65608 H131143:H131144 JD131143:JD131144 SZ131143:SZ131144 ACV131143:ACV131144 AMR131143:AMR131144 AWN131143:AWN131144 BGJ131143:BGJ131144 BQF131143:BQF131144 CAB131143:CAB131144 CJX131143:CJX131144 CTT131143:CTT131144 DDP131143:DDP131144 DNL131143:DNL131144 DXH131143:DXH131144 EHD131143:EHD131144 EQZ131143:EQZ131144 FAV131143:FAV131144 FKR131143:FKR131144 FUN131143:FUN131144 GEJ131143:GEJ131144 GOF131143:GOF131144 GYB131143:GYB131144 HHX131143:HHX131144 HRT131143:HRT131144 IBP131143:IBP131144 ILL131143:ILL131144 IVH131143:IVH131144 JFD131143:JFD131144 JOZ131143:JOZ131144 JYV131143:JYV131144 KIR131143:KIR131144 KSN131143:KSN131144 LCJ131143:LCJ131144 LMF131143:LMF131144 LWB131143:LWB131144 MFX131143:MFX131144 MPT131143:MPT131144 MZP131143:MZP131144 NJL131143:NJL131144 NTH131143:NTH131144 ODD131143:ODD131144 OMZ131143:OMZ131144 OWV131143:OWV131144 PGR131143:PGR131144 PQN131143:PQN131144 QAJ131143:QAJ131144 QKF131143:QKF131144 QUB131143:QUB131144 RDX131143:RDX131144 RNT131143:RNT131144 RXP131143:RXP131144 SHL131143:SHL131144 SRH131143:SRH131144 TBD131143:TBD131144 TKZ131143:TKZ131144 TUV131143:TUV131144 UER131143:UER131144 UON131143:UON131144 UYJ131143:UYJ131144 VIF131143:VIF131144 VSB131143:VSB131144 WBX131143:WBX131144 WLT131143:WLT131144 WVP131143:WVP131144 H196679:H196680 JD196679:JD196680 SZ196679:SZ196680 ACV196679:ACV196680 AMR196679:AMR196680 AWN196679:AWN196680 BGJ196679:BGJ196680 BQF196679:BQF196680 CAB196679:CAB196680 CJX196679:CJX196680 CTT196679:CTT196680 DDP196679:DDP196680 DNL196679:DNL196680 DXH196679:DXH196680 EHD196679:EHD196680 EQZ196679:EQZ196680 FAV196679:FAV196680 FKR196679:FKR196680 FUN196679:FUN196680 GEJ196679:GEJ196680 GOF196679:GOF196680 GYB196679:GYB196680 HHX196679:HHX196680 HRT196679:HRT196680 IBP196679:IBP196680 ILL196679:ILL196680 IVH196679:IVH196680 JFD196679:JFD196680 JOZ196679:JOZ196680 JYV196679:JYV196680 KIR196679:KIR196680 KSN196679:KSN196680 LCJ196679:LCJ196680 LMF196679:LMF196680 LWB196679:LWB196680 MFX196679:MFX196680 MPT196679:MPT196680 MZP196679:MZP196680 NJL196679:NJL196680 NTH196679:NTH196680 ODD196679:ODD196680 OMZ196679:OMZ196680 OWV196679:OWV196680 PGR196679:PGR196680 PQN196679:PQN196680 QAJ196679:QAJ196680 QKF196679:QKF196680 QUB196679:QUB196680 RDX196679:RDX196680 RNT196679:RNT196680 RXP196679:RXP196680 SHL196679:SHL196680 SRH196679:SRH196680 TBD196679:TBD196680 TKZ196679:TKZ196680 TUV196679:TUV196680 UER196679:UER196680 UON196679:UON196680 UYJ196679:UYJ196680 VIF196679:VIF196680 VSB196679:VSB196680 WBX196679:WBX196680 WLT196679:WLT196680 WVP196679:WVP196680 H262215:H262216 JD262215:JD262216 SZ262215:SZ262216 ACV262215:ACV262216 AMR262215:AMR262216 AWN262215:AWN262216 BGJ262215:BGJ262216 BQF262215:BQF262216 CAB262215:CAB262216 CJX262215:CJX262216 CTT262215:CTT262216 DDP262215:DDP262216 DNL262215:DNL262216 DXH262215:DXH262216 EHD262215:EHD262216 EQZ262215:EQZ262216 FAV262215:FAV262216 FKR262215:FKR262216 FUN262215:FUN262216 GEJ262215:GEJ262216 GOF262215:GOF262216 GYB262215:GYB262216 HHX262215:HHX262216 HRT262215:HRT262216 IBP262215:IBP262216 ILL262215:ILL262216 IVH262215:IVH262216 JFD262215:JFD262216 JOZ262215:JOZ262216 JYV262215:JYV262216 KIR262215:KIR262216 KSN262215:KSN262216 LCJ262215:LCJ262216 LMF262215:LMF262216 LWB262215:LWB262216 MFX262215:MFX262216 MPT262215:MPT262216 MZP262215:MZP262216 NJL262215:NJL262216 NTH262215:NTH262216 ODD262215:ODD262216 OMZ262215:OMZ262216 OWV262215:OWV262216 PGR262215:PGR262216 PQN262215:PQN262216 QAJ262215:QAJ262216 QKF262215:QKF262216 QUB262215:QUB262216 RDX262215:RDX262216 RNT262215:RNT262216 RXP262215:RXP262216 SHL262215:SHL262216 SRH262215:SRH262216 TBD262215:TBD262216 TKZ262215:TKZ262216 TUV262215:TUV262216 UER262215:UER262216 UON262215:UON262216 UYJ262215:UYJ262216 VIF262215:VIF262216 VSB262215:VSB262216 WBX262215:WBX262216 WLT262215:WLT262216 WVP262215:WVP262216 H327751:H327752 JD327751:JD327752 SZ327751:SZ327752 ACV327751:ACV327752 AMR327751:AMR327752 AWN327751:AWN327752 BGJ327751:BGJ327752 BQF327751:BQF327752 CAB327751:CAB327752 CJX327751:CJX327752 CTT327751:CTT327752 DDP327751:DDP327752 DNL327751:DNL327752 DXH327751:DXH327752 EHD327751:EHD327752 EQZ327751:EQZ327752 FAV327751:FAV327752 FKR327751:FKR327752 FUN327751:FUN327752 GEJ327751:GEJ327752 GOF327751:GOF327752 GYB327751:GYB327752 HHX327751:HHX327752 HRT327751:HRT327752 IBP327751:IBP327752 ILL327751:ILL327752 IVH327751:IVH327752 JFD327751:JFD327752 JOZ327751:JOZ327752 JYV327751:JYV327752 KIR327751:KIR327752 KSN327751:KSN327752 LCJ327751:LCJ327752 LMF327751:LMF327752 LWB327751:LWB327752 MFX327751:MFX327752 MPT327751:MPT327752 MZP327751:MZP327752 NJL327751:NJL327752 NTH327751:NTH327752 ODD327751:ODD327752 OMZ327751:OMZ327752 OWV327751:OWV327752 PGR327751:PGR327752 PQN327751:PQN327752 QAJ327751:QAJ327752 QKF327751:QKF327752 QUB327751:QUB327752 RDX327751:RDX327752 RNT327751:RNT327752 RXP327751:RXP327752 SHL327751:SHL327752 SRH327751:SRH327752 TBD327751:TBD327752 TKZ327751:TKZ327752 TUV327751:TUV327752 UER327751:UER327752 UON327751:UON327752 UYJ327751:UYJ327752 VIF327751:VIF327752 VSB327751:VSB327752 WBX327751:WBX327752 WLT327751:WLT327752 WVP327751:WVP327752 H393287:H393288 JD393287:JD393288 SZ393287:SZ393288 ACV393287:ACV393288 AMR393287:AMR393288 AWN393287:AWN393288 BGJ393287:BGJ393288 BQF393287:BQF393288 CAB393287:CAB393288 CJX393287:CJX393288 CTT393287:CTT393288 DDP393287:DDP393288 DNL393287:DNL393288 DXH393287:DXH393288 EHD393287:EHD393288 EQZ393287:EQZ393288 FAV393287:FAV393288 FKR393287:FKR393288 FUN393287:FUN393288 GEJ393287:GEJ393288 GOF393287:GOF393288 GYB393287:GYB393288 HHX393287:HHX393288 HRT393287:HRT393288 IBP393287:IBP393288 ILL393287:ILL393288 IVH393287:IVH393288 JFD393287:JFD393288 JOZ393287:JOZ393288 JYV393287:JYV393288 KIR393287:KIR393288 KSN393287:KSN393288 LCJ393287:LCJ393288 LMF393287:LMF393288 LWB393287:LWB393288 MFX393287:MFX393288 MPT393287:MPT393288 MZP393287:MZP393288 NJL393287:NJL393288 NTH393287:NTH393288 ODD393287:ODD393288 OMZ393287:OMZ393288 OWV393287:OWV393288 PGR393287:PGR393288 PQN393287:PQN393288 QAJ393287:QAJ393288 QKF393287:QKF393288 QUB393287:QUB393288 RDX393287:RDX393288 RNT393287:RNT393288 RXP393287:RXP393288 SHL393287:SHL393288 SRH393287:SRH393288 TBD393287:TBD393288 TKZ393287:TKZ393288 TUV393287:TUV393288 UER393287:UER393288 UON393287:UON393288 UYJ393287:UYJ393288 VIF393287:VIF393288 VSB393287:VSB393288 WBX393287:WBX393288 WLT393287:WLT393288 WVP393287:WVP393288 H458823:H458824 JD458823:JD458824 SZ458823:SZ458824 ACV458823:ACV458824 AMR458823:AMR458824 AWN458823:AWN458824 BGJ458823:BGJ458824 BQF458823:BQF458824 CAB458823:CAB458824 CJX458823:CJX458824 CTT458823:CTT458824 DDP458823:DDP458824 DNL458823:DNL458824 DXH458823:DXH458824 EHD458823:EHD458824 EQZ458823:EQZ458824 FAV458823:FAV458824 FKR458823:FKR458824 FUN458823:FUN458824 GEJ458823:GEJ458824 GOF458823:GOF458824 GYB458823:GYB458824 HHX458823:HHX458824 HRT458823:HRT458824 IBP458823:IBP458824 ILL458823:ILL458824 IVH458823:IVH458824 JFD458823:JFD458824 JOZ458823:JOZ458824 JYV458823:JYV458824 KIR458823:KIR458824 KSN458823:KSN458824 LCJ458823:LCJ458824 LMF458823:LMF458824 LWB458823:LWB458824 MFX458823:MFX458824 MPT458823:MPT458824 MZP458823:MZP458824 NJL458823:NJL458824 NTH458823:NTH458824 ODD458823:ODD458824 OMZ458823:OMZ458824 OWV458823:OWV458824 PGR458823:PGR458824 PQN458823:PQN458824 QAJ458823:QAJ458824 QKF458823:QKF458824 QUB458823:QUB458824 RDX458823:RDX458824 RNT458823:RNT458824 RXP458823:RXP458824 SHL458823:SHL458824 SRH458823:SRH458824 TBD458823:TBD458824 TKZ458823:TKZ458824 TUV458823:TUV458824 UER458823:UER458824 UON458823:UON458824 UYJ458823:UYJ458824 VIF458823:VIF458824 VSB458823:VSB458824 WBX458823:WBX458824 WLT458823:WLT458824 WVP458823:WVP458824 H524359:H524360 JD524359:JD524360 SZ524359:SZ524360 ACV524359:ACV524360 AMR524359:AMR524360 AWN524359:AWN524360 BGJ524359:BGJ524360 BQF524359:BQF524360 CAB524359:CAB524360 CJX524359:CJX524360 CTT524359:CTT524360 DDP524359:DDP524360 DNL524359:DNL524360 DXH524359:DXH524360 EHD524359:EHD524360 EQZ524359:EQZ524360 FAV524359:FAV524360 FKR524359:FKR524360 FUN524359:FUN524360 GEJ524359:GEJ524360 GOF524359:GOF524360 GYB524359:GYB524360 HHX524359:HHX524360 HRT524359:HRT524360 IBP524359:IBP524360 ILL524359:ILL524360 IVH524359:IVH524360 JFD524359:JFD524360 JOZ524359:JOZ524360 JYV524359:JYV524360 KIR524359:KIR524360 KSN524359:KSN524360 LCJ524359:LCJ524360 LMF524359:LMF524360 LWB524359:LWB524360 MFX524359:MFX524360 MPT524359:MPT524360 MZP524359:MZP524360 NJL524359:NJL524360 NTH524359:NTH524360 ODD524359:ODD524360 OMZ524359:OMZ524360 OWV524359:OWV524360 PGR524359:PGR524360 PQN524359:PQN524360 QAJ524359:QAJ524360 QKF524359:QKF524360 QUB524359:QUB524360 RDX524359:RDX524360 RNT524359:RNT524360 RXP524359:RXP524360 SHL524359:SHL524360 SRH524359:SRH524360 TBD524359:TBD524360 TKZ524359:TKZ524360 TUV524359:TUV524360 UER524359:UER524360 UON524359:UON524360 UYJ524359:UYJ524360 VIF524359:VIF524360 VSB524359:VSB524360 WBX524359:WBX524360 WLT524359:WLT524360 WVP524359:WVP524360 H589895:H589896 JD589895:JD589896 SZ589895:SZ589896 ACV589895:ACV589896 AMR589895:AMR589896 AWN589895:AWN589896 BGJ589895:BGJ589896 BQF589895:BQF589896 CAB589895:CAB589896 CJX589895:CJX589896 CTT589895:CTT589896 DDP589895:DDP589896 DNL589895:DNL589896 DXH589895:DXH589896 EHD589895:EHD589896 EQZ589895:EQZ589896 FAV589895:FAV589896 FKR589895:FKR589896 FUN589895:FUN589896 GEJ589895:GEJ589896 GOF589895:GOF589896 GYB589895:GYB589896 HHX589895:HHX589896 HRT589895:HRT589896 IBP589895:IBP589896 ILL589895:ILL589896 IVH589895:IVH589896 JFD589895:JFD589896 JOZ589895:JOZ589896 JYV589895:JYV589896 KIR589895:KIR589896 KSN589895:KSN589896 LCJ589895:LCJ589896 LMF589895:LMF589896 LWB589895:LWB589896 MFX589895:MFX589896 MPT589895:MPT589896 MZP589895:MZP589896 NJL589895:NJL589896 NTH589895:NTH589896 ODD589895:ODD589896 OMZ589895:OMZ589896 OWV589895:OWV589896 PGR589895:PGR589896 PQN589895:PQN589896 QAJ589895:QAJ589896 QKF589895:QKF589896 QUB589895:QUB589896 RDX589895:RDX589896 RNT589895:RNT589896 RXP589895:RXP589896 SHL589895:SHL589896 SRH589895:SRH589896 TBD589895:TBD589896 TKZ589895:TKZ589896 TUV589895:TUV589896 UER589895:UER589896 UON589895:UON589896 UYJ589895:UYJ589896 VIF589895:VIF589896 VSB589895:VSB589896 WBX589895:WBX589896 WLT589895:WLT589896 WVP589895:WVP589896 H655431:H655432 JD655431:JD655432 SZ655431:SZ655432 ACV655431:ACV655432 AMR655431:AMR655432 AWN655431:AWN655432 BGJ655431:BGJ655432 BQF655431:BQF655432 CAB655431:CAB655432 CJX655431:CJX655432 CTT655431:CTT655432 DDP655431:DDP655432 DNL655431:DNL655432 DXH655431:DXH655432 EHD655431:EHD655432 EQZ655431:EQZ655432 FAV655431:FAV655432 FKR655431:FKR655432 FUN655431:FUN655432 GEJ655431:GEJ655432 GOF655431:GOF655432 GYB655431:GYB655432 HHX655431:HHX655432 HRT655431:HRT655432 IBP655431:IBP655432 ILL655431:ILL655432 IVH655431:IVH655432 JFD655431:JFD655432 JOZ655431:JOZ655432 JYV655431:JYV655432 KIR655431:KIR655432 KSN655431:KSN655432 LCJ655431:LCJ655432 LMF655431:LMF655432 LWB655431:LWB655432 MFX655431:MFX655432 MPT655431:MPT655432 MZP655431:MZP655432 NJL655431:NJL655432 NTH655431:NTH655432 ODD655431:ODD655432 OMZ655431:OMZ655432 OWV655431:OWV655432 PGR655431:PGR655432 PQN655431:PQN655432 QAJ655431:QAJ655432 QKF655431:QKF655432 QUB655431:QUB655432 RDX655431:RDX655432 RNT655431:RNT655432 RXP655431:RXP655432 SHL655431:SHL655432 SRH655431:SRH655432 TBD655431:TBD655432 TKZ655431:TKZ655432 TUV655431:TUV655432 UER655431:UER655432 UON655431:UON655432 UYJ655431:UYJ655432 VIF655431:VIF655432 VSB655431:VSB655432 WBX655431:WBX655432 WLT655431:WLT655432 WVP655431:WVP655432 H720967:H720968 JD720967:JD720968 SZ720967:SZ720968 ACV720967:ACV720968 AMR720967:AMR720968 AWN720967:AWN720968 BGJ720967:BGJ720968 BQF720967:BQF720968 CAB720967:CAB720968 CJX720967:CJX720968 CTT720967:CTT720968 DDP720967:DDP720968 DNL720967:DNL720968 DXH720967:DXH720968 EHD720967:EHD720968 EQZ720967:EQZ720968 FAV720967:FAV720968 FKR720967:FKR720968 FUN720967:FUN720968 GEJ720967:GEJ720968 GOF720967:GOF720968 GYB720967:GYB720968 HHX720967:HHX720968 HRT720967:HRT720968 IBP720967:IBP720968 ILL720967:ILL720968 IVH720967:IVH720968 JFD720967:JFD720968 JOZ720967:JOZ720968 JYV720967:JYV720968 KIR720967:KIR720968 KSN720967:KSN720968 LCJ720967:LCJ720968 LMF720967:LMF720968 LWB720967:LWB720968 MFX720967:MFX720968 MPT720967:MPT720968 MZP720967:MZP720968 NJL720967:NJL720968 NTH720967:NTH720968 ODD720967:ODD720968 OMZ720967:OMZ720968 OWV720967:OWV720968 PGR720967:PGR720968 PQN720967:PQN720968 QAJ720967:QAJ720968 QKF720967:QKF720968 QUB720967:QUB720968 RDX720967:RDX720968 RNT720967:RNT720968 RXP720967:RXP720968 SHL720967:SHL720968 SRH720967:SRH720968 TBD720967:TBD720968 TKZ720967:TKZ720968 TUV720967:TUV720968 UER720967:UER720968 UON720967:UON720968 UYJ720967:UYJ720968 VIF720967:VIF720968 VSB720967:VSB720968 WBX720967:WBX720968 WLT720967:WLT720968 WVP720967:WVP720968 H786503:H786504 JD786503:JD786504 SZ786503:SZ786504 ACV786503:ACV786504 AMR786503:AMR786504 AWN786503:AWN786504 BGJ786503:BGJ786504 BQF786503:BQF786504 CAB786503:CAB786504 CJX786503:CJX786504 CTT786503:CTT786504 DDP786503:DDP786504 DNL786503:DNL786504 DXH786503:DXH786504 EHD786503:EHD786504 EQZ786503:EQZ786504 FAV786503:FAV786504 FKR786503:FKR786504 FUN786503:FUN786504 GEJ786503:GEJ786504 GOF786503:GOF786504 GYB786503:GYB786504 HHX786503:HHX786504 HRT786503:HRT786504 IBP786503:IBP786504 ILL786503:ILL786504 IVH786503:IVH786504 JFD786503:JFD786504 JOZ786503:JOZ786504 JYV786503:JYV786504 KIR786503:KIR786504 KSN786503:KSN786504 LCJ786503:LCJ786504 LMF786503:LMF786504 LWB786503:LWB786504 MFX786503:MFX786504 MPT786503:MPT786504 MZP786503:MZP786504 NJL786503:NJL786504 NTH786503:NTH786504 ODD786503:ODD786504 OMZ786503:OMZ786504 OWV786503:OWV786504 PGR786503:PGR786504 PQN786503:PQN786504 QAJ786503:QAJ786504 QKF786503:QKF786504 QUB786503:QUB786504 RDX786503:RDX786504 RNT786503:RNT786504 RXP786503:RXP786504 SHL786503:SHL786504 SRH786503:SRH786504 TBD786503:TBD786504 TKZ786503:TKZ786504 TUV786503:TUV786504 UER786503:UER786504 UON786503:UON786504 UYJ786503:UYJ786504 VIF786503:VIF786504 VSB786503:VSB786504 WBX786503:WBX786504 WLT786503:WLT786504 WVP786503:WVP786504 H852039:H852040 JD852039:JD852040 SZ852039:SZ852040 ACV852039:ACV852040 AMR852039:AMR852040 AWN852039:AWN852040 BGJ852039:BGJ852040 BQF852039:BQF852040 CAB852039:CAB852040 CJX852039:CJX852040 CTT852039:CTT852040 DDP852039:DDP852040 DNL852039:DNL852040 DXH852039:DXH852040 EHD852039:EHD852040 EQZ852039:EQZ852040 FAV852039:FAV852040 FKR852039:FKR852040 FUN852039:FUN852040 GEJ852039:GEJ852040 GOF852039:GOF852040 GYB852039:GYB852040 HHX852039:HHX852040 HRT852039:HRT852040 IBP852039:IBP852040 ILL852039:ILL852040 IVH852039:IVH852040 JFD852039:JFD852040 JOZ852039:JOZ852040 JYV852039:JYV852040 KIR852039:KIR852040 KSN852039:KSN852040 LCJ852039:LCJ852040 LMF852039:LMF852040 LWB852039:LWB852040 MFX852039:MFX852040 MPT852039:MPT852040 MZP852039:MZP852040 NJL852039:NJL852040 NTH852039:NTH852040 ODD852039:ODD852040 OMZ852039:OMZ852040 OWV852039:OWV852040 PGR852039:PGR852040 PQN852039:PQN852040 QAJ852039:QAJ852040 QKF852039:QKF852040 QUB852039:QUB852040 RDX852039:RDX852040 RNT852039:RNT852040 RXP852039:RXP852040 SHL852039:SHL852040 SRH852039:SRH852040 TBD852039:TBD852040 TKZ852039:TKZ852040 TUV852039:TUV852040 UER852039:UER852040 UON852039:UON852040 UYJ852039:UYJ852040 VIF852039:VIF852040 VSB852039:VSB852040 WBX852039:WBX852040 WLT852039:WLT852040 WVP852039:WVP852040 H917575:H917576 JD917575:JD917576 SZ917575:SZ917576 ACV917575:ACV917576 AMR917575:AMR917576 AWN917575:AWN917576 BGJ917575:BGJ917576 BQF917575:BQF917576 CAB917575:CAB917576 CJX917575:CJX917576 CTT917575:CTT917576 DDP917575:DDP917576 DNL917575:DNL917576 DXH917575:DXH917576 EHD917575:EHD917576 EQZ917575:EQZ917576 FAV917575:FAV917576 FKR917575:FKR917576 FUN917575:FUN917576 GEJ917575:GEJ917576 GOF917575:GOF917576 GYB917575:GYB917576 HHX917575:HHX917576 HRT917575:HRT917576 IBP917575:IBP917576 ILL917575:ILL917576 IVH917575:IVH917576 JFD917575:JFD917576 JOZ917575:JOZ917576 JYV917575:JYV917576 KIR917575:KIR917576 KSN917575:KSN917576 LCJ917575:LCJ917576 LMF917575:LMF917576 LWB917575:LWB917576 MFX917575:MFX917576 MPT917575:MPT917576 MZP917575:MZP917576 NJL917575:NJL917576 NTH917575:NTH917576 ODD917575:ODD917576 OMZ917575:OMZ917576 OWV917575:OWV917576 PGR917575:PGR917576 PQN917575:PQN917576 QAJ917575:QAJ917576 QKF917575:QKF917576 QUB917575:QUB917576 RDX917575:RDX917576 RNT917575:RNT917576 RXP917575:RXP917576 SHL917575:SHL917576 SRH917575:SRH917576 TBD917575:TBD917576 TKZ917575:TKZ917576 TUV917575:TUV917576 UER917575:UER917576 UON917575:UON917576 UYJ917575:UYJ917576 VIF917575:VIF917576 VSB917575:VSB917576 WBX917575:WBX917576 WLT917575:WLT917576 WVP917575:WVP917576 H983111:H983112 JD983111:JD983112 SZ983111:SZ983112 ACV983111:ACV983112 AMR983111:AMR983112 AWN983111:AWN983112 BGJ983111:BGJ983112 BQF983111:BQF983112 CAB983111:CAB983112 CJX983111:CJX983112 CTT983111:CTT983112 DDP983111:DDP983112 DNL983111:DNL983112 DXH983111:DXH983112 EHD983111:EHD983112 EQZ983111:EQZ983112 FAV983111:FAV983112 FKR983111:FKR983112 FUN983111:FUN983112 GEJ983111:GEJ983112 GOF983111:GOF983112 GYB983111:GYB983112 HHX983111:HHX983112 HRT983111:HRT983112 IBP983111:IBP983112 ILL983111:ILL983112 IVH983111:IVH983112 JFD983111:JFD983112 JOZ983111:JOZ983112 JYV983111:JYV983112 KIR983111:KIR983112 KSN983111:KSN983112 LCJ983111:LCJ983112 LMF983111:LMF983112 LWB983111:LWB983112 MFX983111:MFX983112 MPT983111:MPT983112 MZP983111:MZP983112 NJL983111:NJL983112 NTH983111:NTH983112 ODD983111:ODD983112 OMZ983111:OMZ983112 OWV983111:OWV983112 PGR983111:PGR983112 PQN983111:PQN983112 QAJ983111:QAJ983112 QKF983111:QKF983112 QUB983111:QUB983112 RDX983111:RDX983112 RNT983111:RNT983112 RXP983111:RXP983112 SHL983111:SHL983112 SRH983111:SRH983112 TBD983111:TBD983112 TKZ983111:TKZ983112 TUV983111:TUV983112 UER983111:UER983112 UON983111:UON983112 UYJ983111:UYJ983112 VIF983111:VIF983112 VSB983111:VSB983112 WBX983111:WBX983112 WLT983111:WLT983112 WVP983111:WVP983112 JB105:JB106 SX105:SX106 ACT105:ACT106 AMP105:AMP106 AWL105:AWL106 BGH105:BGH106 BQD105:BQD106 BZZ105:BZZ106 CJV105:CJV106 CTR105:CTR106 DDN105:DDN106 DNJ105:DNJ106 DXF105:DXF106 EHB105:EHB106 EQX105:EQX106 FAT105:FAT106 FKP105:FKP106 FUL105:FUL106 GEH105:GEH106 GOD105:GOD106 GXZ105:GXZ106 HHV105:HHV106 HRR105:HRR106 IBN105:IBN106 ILJ105:ILJ106 IVF105:IVF106 JFB105:JFB106 JOX105:JOX106 JYT105:JYT106 KIP105:KIP106 KSL105:KSL106 LCH105:LCH106 LMD105:LMD106 LVZ105:LVZ106 MFV105:MFV106 MPR105:MPR106 MZN105:MZN106 NJJ105:NJJ106 NTF105:NTF106 ODB105:ODB106 OMX105:OMX106 OWT105:OWT106 PGP105:PGP106 PQL105:PQL106 QAH105:QAH106 QKD105:QKD106 QTZ105:QTZ106 RDV105:RDV106 RNR105:RNR106 RXN105:RXN106 SHJ105:SHJ106 SRF105:SRF106 TBB105:TBB106 TKX105:TKX106 TUT105:TUT106 UEP105:UEP106 UOL105:UOL106 UYH105:UYH106 VID105:VID106 VRZ105:VRZ106 WBV105:WBV106 WLR105:WLR106 WVN105:WVN106 F65640:F65642 JB65640:JB65642 SX65640:SX65642 ACT65640:ACT65642 AMP65640:AMP65642 AWL65640:AWL65642 BGH65640:BGH65642 BQD65640:BQD65642 BZZ65640:BZZ65642 CJV65640:CJV65642 CTR65640:CTR65642 DDN65640:DDN65642 DNJ65640:DNJ65642 DXF65640:DXF65642 EHB65640:EHB65642 EQX65640:EQX65642 FAT65640:FAT65642 FKP65640:FKP65642 FUL65640:FUL65642 GEH65640:GEH65642 GOD65640:GOD65642 GXZ65640:GXZ65642 HHV65640:HHV65642 HRR65640:HRR65642 IBN65640:IBN65642 ILJ65640:ILJ65642 IVF65640:IVF65642 JFB65640:JFB65642 JOX65640:JOX65642 JYT65640:JYT65642 KIP65640:KIP65642 KSL65640:KSL65642 LCH65640:LCH65642 LMD65640:LMD65642 LVZ65640:LVZ65642 MFV65640:MFV65642 MPR65640:MPR65642 MZN65640:MZN65642 NJJ65640:NJJ65642 NTF65640:NTF65642 ODB65640:ODB65642 OMX65640:OMX65642 OWT65640:OWT65642 PGP65640:PGP65642 PQL65640:PQL65642 QAH65640:QAH65642 QKD65640:QKD65642 QTZ65640:QTZ65642 RDV65640:RDV65642 RNR65640:RNR65642 RXN65640:RXN65642 SHJ65640:SHJ65642 SRF65640:SRF65642 TBB65640:TBB65642 TKX65640:TKX65642 TUT65640:TUT65642 UEP65640:UEP65642 UOL65640:UOL65642 UYH65640:UYH65642 VID65640:VID65642 VRZ65640:VRZ65642 WBV65640:WBV65642 WLR65640:WLR65642 WVN65640:WVN65642 F131176:F131178 JB131176:JB131178 SX131176:SX131178 ACT131176:ACT131178 AMP131176:AMP131178 AWL131176:AWL131178 BGH131176:BGH131178 BQD131176:BQD131178 BZZ131176:BZZ131178 CJV131176:CJV131178 CTR131176:CTR131178 DDN131176:DDN131178 DNJ131176:DNJ131178 DXF131176:DXF131178 EHB131176:EHB131178 EQX131176:EQX131178 FAT131176:FAT131178 FKP131176:FKP131178 FUL131176:FUL131178 GEH131176:GEH131178 GOD131176:GOD131178 GXZ131176:GXZ131178 HHV131176:HHV131178 HRR131176:HRR131178 IBN131176:IBN131178 ILJ131176:ILJ131178 IVF131176:IVF131178 JFB131176:JFB131178 JOX131176:JOX131178 JYT131176:JYT131178 KIP131176:KIP131178 KSL131176:KSL131178 LCH131176:LCH131178 LMD131176:LMD131178 LVZ131176:LVZ131178 MFV131176:MFV131178 MPR131176:MPR131178 MZN131176:MZN131178 NJJ131176:NJJ131178 NTF131176:NTF131178 ODB131176:ODB131178 OMX131176:OMX131178 OWT131176:OWT131178 PGP131176:PGP131178 PQL131176:PQL131178 QAH131176:QAH131178 QKD131176:QKD131178 QTZ131176:QTZ131178 RDV131176:RDV131178 RNR131176:RNR131178 RXN131176:RXN131178 SHJ131176:SHJ131178 SRF131176:SRF131178 TBB131176:TBB131178 TKX131176:TKX131178 TUT131176:TUT131178 UEP131176:UEP131178 UOL131176:UOL131178 UYH131176:UYH131178 VID131176:VID131178 VRZ131176:VRZ131178 WBV131176:WBV131178 WLR131176:WLR131178 WVN131176:WVN131178 F196712:F196714 JB196712:JB196714 SX196712:SX196714 ACT196712:ACT196714 AMP196712:AMP196714 AWL196712:AWL196714 BGH196712:BGH196714 BQD196712:BQD196714 BZZ196712:BZZ196714 CJV196712:CJV196714 CTR196712:CTR196714 DDN196712:DDN196714 DNJ196712:DNJ196714 DXF196712:DXF196714 EHB196712:EHB196714 EQX196712:EQX196714 FAT196712:FAT196714 FKP196712:FKP196714 FUL196712:FUL196714 GEH196712:GEH196714 GOD196712:GOD196714 GXZ196712:GXZ196714 HHV196712:HHV196714 HRR196712:HRR196714 IBN196712:IBN196714 ILJ196712:ILJ196714 IVF196712:IVF196714 JFB196712:JFB196714 JOX196712:JOX196714 JYT196712:JYT196714 KIP196712:KIP196714 KSL196712:KSL196714 LCH196712:LCH196714 LMD196712:LMD196714 LVZ196712:LVZ196714 MFV196712:MFV196714 MPR196712:MPR196714 MZN196712:MZN196714 NJJ196712:NJJ196714 NTF196712:NTF196714 ODB196712:ODB196714 OMX196712:OMX196714 OWT196712:OWT196714 PGP196712:PGP196714 PQL196712:PQL196714 QAH196712:QAH196714 QKD196712:QKD196714 QTZ196712:QTZ196714 RDV196712:RDV196714 RNR196712:RNR196714 RXN196712:RXN196714 SHJ196712:SHJ196714 SRF196712:SRF196714 TBB196712:TBB196714 TKX196712:TKX196714 TUT196712:TUT196714 UEP196712:UEP196714 UOL196712:UOL196714 UYH196712:UYH196714 VID196712:VID196714 VRZ196712:VRZ196714 WBV196712:WBV196714 WLR196712:WLR196714 WVN196712:WVN196714 F262248:F262250 JB262248:JB262250 SX262248:SX262250 ACT262248:ACT262250 AMP262248:AMP262250 AWL262248:AWL262250 BGH262248:BGH262250 BQD262248:BQD262250 BZZ262248:BZZ262250 CJV262248:CJV262250 CTR262248:CTR262250 DDN262248:DDN262250 DNJ262248:DNJ262250 DXF262248:DXF262250 EHB262248:EHB262250 EQX262248:EQX262250 FAT262248:FAT262250 FKP262248:FKP262250 FUL262248:FUL262250 GEH262248:GEH262250 GOD262248:GOD262250 GXZ262248:GXZ262250 HHV262248:HHV262250 HRR262248:HRR262250 IBN262248:IBN262250 ILJ262248:ILJ262250 IVF262248:IVF262250 JFB262248:JFB262250 JOX262248:JOX262250 JYT262248:JYT262250 KIP262248:KIP262250 KSL262248:KSL262250 LCH262248:LCH262250 LMD262248:LMD262250 LVZ262248:LVZ262250 MFV262248:MFV262250 MPR262248:MPR262250 MZN262248:MZN262250 NJJ262248:NJJ262250 NTF262248:NTF262250 ODB262248:ODB262250 OMX262248:OMX262250 OWT262248:OWT262250 PGP262248:PGP262250 PQL262248:PQL262250 QAH262248:QAH262250 QKD262248:QKD262250 QTZ262248:QTZ262250 RDV262248:RDV262250 RNR262248:RNR262250 RXN262248:RXN262250 SHJ262248:SHJ262250 SRF262248:SRF262250 TBB262248:TBB262250 TKX262248:TKX262250 TUT262248:TUT262250 UEP262248:UEP262250 UOL262248:UOL262250 UYH262248:UYH262250 VID262248:VID262250 VRZ262248:VRZ262250 WBV262248:WBV262250 WLR262248:WLR262250 WVN262248:WVN262250 F327784:F327786 JB327784:JB327786 SX327784:SX327786 ACT327784:ACT327786 AMP327784:AMP327786 AWL327784:AWL327786 BGH327784:BGH327786 BQD327784:BQD327786 BZZ327784:BZZ327786 CJV327784:CJV327786 CTR327784:CTR327786 DDN327784:DDN327786 DNJ327784:DNJ327786 DXF327784:DXF327786 EHB327784:EHB327786 EQX327784:EQX327786 FAT327784:FAT327786 FKP327784:FKP327786 FUL327784:FUL327786 GEH327784:GEH327786 GOD327784:GOD327786 GXZ327784:GXZ327786 HHV327784:HHV327786 HRR327784:HRR327786 IBN327784:IBN327786 ILJ327784:ILJ327786 IVF327784:IVF327786 JFB327784:JFB327786 JOX327784:JOX327786 JYT327784:JYT327786 KIP327784:KIP327786 KSL327784:KSL327786 LCH327784:LCH327786 LMD327784:LMD327786 LVZ327784:LVZ327786 MFV327784:MFV327786 MPR327784:MPR327786 MZN327784:MZN327786 NJJ327784:NJJ327786 NTF327784:NTF327786 ODB327784:ODB327786 OMX327784:OMX327786 OWT327784:OWT327786 PGP327784:PGP327786 PQL327784:PQL327786 QAH327784:QAH327786 QKD327784:QKD327786 QTZ327784:QTZ327786 RDV327784:RDV327786 RNR327784:RNR327786 RXN327784:RXN327786 SHJ327784:SHJ327786 SRF327784:SRF327786 TBB327784:TBB327786 TKX327784:TKX327786 TUT327784:TUT327786 UEP327784:UEP327786 UOL327784:UOL327786 UYH327784:UYH327786 VID327784:VID327786 VRZ327784:VRZ327786 WBV327784:WBV327786 WLR327784:WLR327786 WVN327784:WVN327786 F393320:F393322 JB393320:JB393322 SX393320:SX393322 ACT393320:ACT393322 AMP393320:AMP393322 AWL393320:AWL393322 BGH393320:BGH393322 BQD393320:BQD393322 BZZ393320:BZZ393322 CJV393320:CJV393322 CTR393320:CTR393322 DDN393320:DDN393322 DNJ393320:DNJ393322 DXF393320:DXF393322 EHB393320:EHB393322 EQX393320:EQX393322 FAT393320:FAT393322 FKP393320:FKP393322 FUL393320:FUL393322 GEH393320:GEH393322 GOD393320:GOD393322 GXZ393320:GXZ393322 HHV393320:HHV393322 HRR393320:HRR393322 IBN393320:IBN393322 ILJ393320:ILJ393322 IVF393320:IVF393322 JFB393320:JFB393322 JOX393320:JOX393322 JYT393320:JYT393322 KIP393320:KIP393322 KSL393320:KSL393322 LCH393320:LCH393322 LMD393320:LMD393322 LVZ393320:LVZ393322 MFV393320:MFV393322 MPR393320:MPR393322 MZN393320:MZN393322 NJJ393320:NJJ393322 NTF393320:NTF393322 ODB393320:ODB393322 OMX393320:OMX393322 OWT393320:OWT393322 PGP393320:PGP393322 PQL393320:PQL393322 QAH393320:QAH393322 QKD393320:QKD393322 QTZ393320:QTZ393322 RDV393320:RDV393322 RNR393320:RNR393322 RXN393320:RXN393322 SHJ393320:SHJ393322 SRF393320:SRF393322 TBB393320:TBB393322 TKX393320:TKX393322 TUT393320:TUT393322 UEP393320:UEP393322 UOL393320:UOL393322 UYH393320:UYH393322 VID393320:VID393322 VRZ393320:VRZ393322 WBV393320:WBV393322 WLR393320:WLR393322 WVN393320:WVN393322 F458856:F458858 JB458856:JB458858 SX458856:SX458858 ACT458856:ACT458858 AMP458856:AMP458858 AWL458856:AWL458858 BGH458856:BGH458858 BQD458856:BQD458858 BZZ458856:BZZ458858 CJV458856:CJV458858 CTR458856:CTR458858 DDN458856:DDN458858 DNJ458856:DNJ458858 DXF458856:DXF458858 EHB458856:EHB458858 EQX458856:EQX458858 FAT458856:FAT458858 FKP458856:FKP458858 FUL458856:FUL458858 GEH458856:GEH458858 GOD458856:GOD458858 GXZ458856:GXZ458858 HHV458856:HHV458858 HRR458856:HRR458858 IBN458856:IBN458858 ILJ458856:ILJ458858 IVF458856:IVF458858 JFB458856:JFB458858 JOX458856:JOX458858 JYT458856:JYT458858 KIP458856:KIP458858 KSL458856:KSL458858 LCH458856:LCH458858 LMD458856:LMD458858 LVZ458856:LVZ458858 MFV458856:MFV458858 MPR458856:MPR458858 MZN458856:MZN458858 NJJ458856:NJJ458858 NTF458856:NTF458858 ODB458856:ODB458858 OMX458856:OMX458858 OWT458856:OWT458858 PGP458856:PGP458858 PQL458856:PQL458858 QAH458856:QAH458858 QKD458856:QKD458858 QTZ458856:QTZ458858 RDV458856:RDV458858 RNR458856:RNR458858 RXN458856:RXN458858 SHJ458856:SHJ458858 SRF458856:SRF458858 TBB458856:TBB458858 TKX458856:TKX458858 TUT458856:TUT458858 UEP458856:UEP458858 UOL458856:UOL458858 UYH458856:UYH458858 VID458856:VID458858 VRZ458856:VRZ458858 WBV458856:WBV458858 WLR458856:WLR458858 WVN458856:WVN458858 F524392:F524394 JB524392:JB524394 SX524392:SX524394 ACT524392:ACT524394 AMP524392:AMP524394 AWL524392:AWL524394 BGH524392:BGH524394 BQD524392:BQD524394 BZZ524392:BZZ524394 CJV524392:CJV524394 CTR524392:CTR524394 DDN524392:DDN524394 DNJ524392:DNJ524394 DXF524392:DXF524394 EHB524392:EHB524394 EQX524392:EQX524394 FAT524392:FAT524394 FKP524392:FKP524394 FUL524392:FUL524394 GEH524392:GEH524394 GOD524392:GOD524394 GXZ524392:GXZ524394 HHV524392:HHV524394 HRR524392:HRR524394 IBN524392:IBN524394 ILJ524392:ILJ524394 IVF524392:IVF524394 JFB524392:JFB524394 JOX524392:JOX524394 JYT524392:JYT524394 KIP524392:KIP524394 KSL524392:KSL524394 LCH524392:LCH524394 LMD524392:LMD524394 LVZ524392:LVZ524394 MFV524392:MFV524394 MPR524392:MPR524394 MZN524392:MZN524394 NJJ524392:NJJ524394 NTF524392:NTF524394 ODB524392:ODB524394 OMX524392:OMX524394 OWT524392:OWT524394 PGP524392:PGP524394 PQL524392:PQL524394 QAH524392:QAH524394 QKD524392:QKD524394 QTZ524392:QTZ524394 RDV524392:RDV524394 RNR524392:RNR524394 RXN524392:RXN524394 SHJ524392:SHJ524394 SRF524392:SRF524394 TBB524392:TBB524394 TKX524392:TKX524394 TUT524392:TUT524394 UEP524392:UEP524394 UOL524392:UOL524394 UYH524392:UYH524394 VID524392:VID524394 VRZ524392:VRZ524394 WBV524392:WBV524394 WLR524392:WLR524394 WVN524392:WVN524394 F589928:F589930 JB589928:JB589930 SX589928:SX589930 ACT589928:ACT589930 AMP589928:AMP589930 AWL589928:AWL589930 BGH589928:BGH589930 BQD589928:BQD589930 BZZ589928:BZZ589930 CJV589928:CJV589930 CTR589928:CTR589930 DDN589928:DDN589930 DNJ589928:DNJ589930 DXF589928:DXF589930 EHB589928:EHB589930 EQX589928:EQX589930 FAT589928:FAT589930 FKP589928:FKP589930 FUL589928:FUL589930 GEH589928:GEH589930 GOD589928:GOD589930 GXZ589928:GXZ589930 HHV589928:HHV589930 HRR589928:HRR589930 IBN589928:IBN589930 ILJ589928:ILJ589930 IVF589928:IVF589930 JFB589928:JFB589930 JOX589928:JOX589930 JYT589928:JYT589930 KIP589928:KIP589930 KSL589928:KSL589930 LCH589928:LCH589930 LMD589928:LMD589930 LVZ589928:LVZ589930 MFV589928:MFV589930 MPR589928:MPR589930 MZN589928:MZN589930 NJJ589928:NJJ589930 NTF589928:NTF589930 ODB589928:ODB589930 OMX589928:OMX589930 OWT589928:OWT589930 PGP589928:PGP589930 PQL589928:PQL589930 QAH589928:QAH589930 QKD589928:QKD589930 QTZ589928:QTZ589930 RDV589928:RDV589930 RNR589928:RNR589930 RXN589928:RXN589930 SHJ589928:SHJ589930 SRF589928:SRF589930 TBB589928:TBB589930 TKX589928:TKX589930 TUT589928:TUT589930 UEP589928:UEP589930 UOL589928:UOL589930 UYH589928:UYH589930 VID589928:VID589930 VRZ589928:VRZ589930 WBV589928:WBV589930 WLR589928:WLR589930 WVN589928:WVN589930 F655464:F655466 JB655464:JB655466 SX655464:SX655466 ACT655464:ACT655466 AMP655464:AMP655466 AWL655464:AWL655466 BGH655464:BGH655466 BQD655464:BQD655466 BZZ655464:BZZ655466 CJV655464:CJV655466 CTR655464:CTR655466 DDN655464:DDN655466 DNJ655464:DNJ655466 DXF655464:DXF655466 EHB655464:EHB655466 EQX655464:EQX655466 FAT655464:FAT655466 FKP655464:FKP655466 FUL655464:FUL655466 GEH655464:GEH655466 GOD655464:GOD655466 GXZ655464:GXZ655466 HHV655464:HHV655466 HRR655464:HRR655466 IBN655464:IBN655466 ILJ655464:ILJ655466 IVF655464:IVF655466 JFB655464:JFB655466 JOX655464:JOX655466 JYT655464:JYT655466 KIP655464:KIP655466 KSL655464:KSL655466 LCH655464:LCH655466 LMD655464:LMD655466 LVZ655464:LVZ655466 MFV655464:MFV655466 MPR655464:MPR655466 MZN655464:MZN655466 NJJ655464:NJJ655466 NTF655464:NTF655466 ODB655464:ODB655466 OMX655464:OMX655466 OWT655464:OWT655466 PGP655464:PGP655466 PQL655464:PQL655466 QAH655464:QAH655466 QKD655464:QKD655466 QTZ655464:QTZ655466 RDV655464:RDV655466 RNR655464:RNR655466 RXN655464:RXN655466 SHJ655464:SHJ655466 SRF655464:SRF655466 TBB655464:TBB655466 TKX655464:TKX655466 TUT655464:TUT655466 UEP655464:UEP655466 UOL655464:UOL655466 UYH655464:UYH655466 VID655464:VID655466 VRZ655464:VRZ655466 WBV655464:WBV655466 WLR655464:WLR655466 WVN655464:WVN655466 F721000:F721002 JB721000:JB721002 SX721000:SX721002 ACT721000:ACT721002 AMP721000:AMP721002 AWL721000:AWL721002 BGH721000:BGH721002 BQD721000:BQD721002 BZZ721000:BZZ721002 CJV721000:CJV721002 CTR721000:CTR721002 DDN721000:DDN721002 DNJ721000:DNJ721002 DXF721000:DXF721002 EHB721000:EHB721002 EQX721000:EQX721002 FAT721000:FAT721002 FKP721000:FKP721002 FUL721000:FUL721002 GEH721000:GEH721002 GOD721000:GOD721002 GXZ721000:GXZ721002 HHV721000:HHV721002 HRR721000:HRR721002 IBN721000:IBN721002 ILJ721000:ILJ721002 IVF721000:IVF721002 JFB721000:JFB721002 JOX721000:JOX721002 JYT721000:JYT721002 KIP721000:KIP721002 KSL721000:KSL721002 LCH721000:LCH721002 LMD721000:LMD721002 LVZ721000:LVZ721002 MFV721000:MFV721002 MPR721000:MPR721002 MZN721000:MZN721002 NJJ721000:NJJ721002 NTF721000:NTF721002 ODB721000:ODB721002 OMX721000:OMX721002 OWT721000:OWT721002 PGP721000:PGP721002 PQL721000:PQL721002 QAH721000:QAH721002 QKD721000:QKD721002 QTZ721000:QTZ721002 RDV721000:RDV721002 RNR721000:RNR721002 RXN721000:RXN721002 SHJ721000:SHJ721002 SRF721000:SRF721002 TBB721000:TBB721002 TKX721000:TKX721002 TUT721000:TUT721002 UEP721000:UEP721002 UOL721000:UOL721002 UYH721000:UYH721002 VID721000:VID721002 VRZ721000:VRZ721002 WBV721000:WBV721002 WLR721000:WLR721002 WVN721000:WVN721002 F786536:F786538 JB786536:JB786538 SX786536:SX786538 ACT786536:ACT786538 AMP786536:AMP786538 AWL786536:AWL786538 BGH786536:BGH786538 BQD786536:BQD786538 BZZ786536:BZZ786538 CJV786536:CJV786538 CTR786536:CTR786538 DDN786536:DDN786538 DNJ786536:DNJ786538 DXF786536:DXF786538 EHB786536:EHB786538 EQX786536:EQX786538 FAT786536:FAT786538 FKP786536:FKP786538 FUL786536:FUL786538 GEH786536:GEH786538 GOD786536:GOD786538 GXZ786536:GXZ786538 HHV786536:HHV786538 HRR786536:HRR786538 IBN786536:IBN786538 ILJ786536:ILJ786538 IVF786536:IVF786538 JFB786536:JFB786538 JOX786536:JOX786538 JYT786536:JYT786538 KIP786536:KIP786538 KSL786536:KSL786538 LCH786536:LCH786538 LMD786536:LMD786538 LVZ786536:LVZ786538 MFV786536:MFV786538 MPR786536:MPR786538 MZN786536:MZN786538 NJJ786536:NJJ786538 NTF786536:NTF786538 ODB786536:ODB786538 OMX786536:OMX786538 OWT786536:OWT786538 PGP786536:PGP786538 PQL786536:PQL786538 QAH786536:QAH786538 QKD786536:QKD786538 QTZ786536:QTZ786538 RDV786536:RDV786538 RNR786536:RNR786538 RXN786536:RXN786538 SHJ786536:SHJ786538 SRF786536:SRF786538 TBB786536:TBB786538 TKX786536:TKX786538 TUT786536:TUT786538 UEP786536:UEP786538 UOL786536:UOL786538 UYH786536:UYH786538 VID786536:VID786538 VRZ786536:VRZ786538 WBV786536:WBV786538 WLR786536:WLR786538 WVN786536:WVN786538 F852072:F852074 JB852072:JB852074 SX852072:SX852074 ACT852072:ACT852074 AMP852072:AMP852074 AWL852072:AWL852074 BGH852072:BGH852074 BQD852072:BQD852074 BZZ852072:BZZ852074 CJV852072:CJV852074 CTR852072:CTR852074 DDN852072:DDN852074 DNJ852072:DNJ852074 DXF852072:DXF852074 EHB852072:EHB852074 EQX852072:EQX852074 FAT852072:FAT852074 FKP852072:FKP852074 FUL852072:FUL852074 GEH852072:GEH852074 GOD852072:GOD852074 GXZ852072:GXZ852074 HHV852072:HHV852074 HRR852072:HRR852074 IBN852072:IBN852074 ILJ852072:ILJ852074 IVF852072:IVF852074 JFB852072:JFB852074 JOX852072:JOX852074 JYT852072:JYT852074 KIP852072:KIP852074 KSL852072:KSL852074 LCH852072:LCH852074 LMD852072:LMD852074 LVZ852072:LVZ852074 MFV852072:MFV852074 MPR852072:MPR852074 MZN852072:MZN852074 NJJ852072:NJJ852074 NTF852072:NTF852074 ODB852072:ODB852074 OMX852072:OMX852074 OWT852072:OWT852074 PGP852072:PGP852074 PQL852072:PQL852074 QAH852072:QAH852074 QKD852072:QKD852074 QTZ852072:QTZ852074 RDV852072:RDV852074 RNR852072:RNR852074 RXN852072:RXN852074 SHJ852072:SHJ852074 SRF852072:SRF852074 TBB852072:TBB852074 TKX852072:TKX852074 TUT852072:TUT852074 UEP852072:UEP852074 UOL852072:UOL852074 UYH852072:UYH852074 VID852072:VID852074 VRZ852072:VRZ852074 WBV852072:WBV852074 WLR852072:WLR852074 WVN852072:WVN852074 F917608:F917610 JB917608:JB917610 SX917608:SX917610 ACT917608:ACT917610 AMP917608:AMP917610 AWL917608:AWL917610 BGH917608:BGH917610 BQD917608:BQD917610 BZZ917608:BZZ917610 CJV917608:CJV917610 CTR917608:CTR917610 DDN917608:DDN917610 DNJ917608:DNJ917610 DXF917608:DXF917610 EHB917608:EHB917610 EQX917608:EQX917610 FAT917608:FAT917610 FKP917608:FKP917610 FUL917608:FUL917610 GEH917608:GEH917610 GOD917608:GOD917610 GXZ917608:GXZ917610 HHV917608:HHV917610 HRR917608:HRR917610 IBN917608:IBN917610 ILJ917608:ILJ917610 IVF917608:IVF917610 JFB917608:JFB917610 JOX917608:JOX917610 JYT917608:JYT917610 KIP917608:KIP917610 KSL917608:KSL917610 LCH917608:LCH917610 LMD917608:LMD917610 LVZ917608:LVZ917610 MFV917608:MFV917610 MPR917608:MPR917610 MZN917608:MZN917610 NJJ917608:NJJ917610 NTF917608:NTF917610 ODB917608:ODB917610 OMX917608:OMX917610 OWT917608:OWT917610 PGP917608:PGP917610 PQL917608:PQL917610 QAH917608:QAH917610 QKD917608:QKD917610 QTZ917608:QTZ917610 RDV917608:RDV917610 RNR917608:RNR917610 RXN917608:RXN917610 SHJ917608:SHJ917610 SRF917608:SRF917610 TBB917608:TBB917610 TKX917608:TKX917610 TUT917608:TUT917610 UEP917608:UEP917610 UOL917608:UOL917610 UYH917608:UYH917610 VID917608:VID917610 VRZ917608:VRZ917610 WBV917608:WBV917610 WLR917608:WLR917610 WVN917608:WVN917610 F983144:F983146 JB983144:JB983146 SX983144:SX983146 ACT983144:ACT983146 AMP983144:AMP983146 AWL983144:AWL983146 BGH983144:BGH983146 BQD983144:BQD983146 BZZ983144:BZZ983146 CJV983144:CJV983146 CTR983144:CTR983146 DDN983144:DDN983146 DNJ983144:DNJ983146 DXF983144:DXF983146 EHB983144:EHB983146 EQX983144:EQX983146 FAT983144:FAT983146 FKP983144:FKP983146 FUL983144:FUL983146 GEH983144:GEH983146 GOD983144:GOD983146 GXZ983144:GXZ983146 HHV983144:HHV983146 HRR983144:HRR983146 IBN983144:IBN983146 ILJ983144:ILJ983146 IVF983144:IVF983146 JFB983144:JFB983146 JOX983144:JOX983146 JYT983144:JYT983146 KIP983144:KIP983146 KSL983144:KSL983146 LCH983144:LCH983146 LMD983144:LMD983146 LVZ983144:LVZ983146 MFV983144:MFV983146 MPR983144:MPR983146 MZN983144:MZN983146 NJJ983144:NJJ983146 NTF983144:NTF983146 ODB983144:ODB983146 OMX983144:OMX983146 OWT983144:OWT983146 PGP983144:PGP983146 PQL983144:PQL983146 QAH983144:QAH983146 QKD983144:QKD983146 QTZ983144:QTZ983146 RDV983144:RDV983146 RNR983144:RNR983146 RXN983144:RXN983146 SHJ983144:SHJ983146 SRF983144:SRF983146 TBB983144:TBB983146 TKX983144:TKX983146 TUT983144:TUT983146 UEP983144:UEP983146 UOL983144:UOL983146 UYH983144:UYH983146 VID983144:VID983146 VRZ983144:VRZ983146 WBV983144:WBV983146 WLR983144:WLR983146 WVN983144:WVN983146 CAI71:CAI77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BQM71:BQM77 O65610:O65616 JK65610:JK65616 TG65610:TG65616 ADC65610:ADC65616 AMY65610:AMY65616 AWU65610:AWU65616 BGQ65610:BGQ65616 BQM65610:BQM65616 CAI65610:CAI65616 CKE65610:CKE65616 CUA65610:CUA65616 DDW65610:DDW65616 DNS65610:DNS65616 DXO65610:DXO65616 EHK65610:EHK65616 ERG65610:ERG65616 FBC65610:FBC65616 FKY65610:FKY65616 FUU65610:FUU65616 GEQ65610:GEQ65616 GOM65610:GOM65616 GYI65610:GYI65616 HIE65610:HIE65616 HSA65610:HSA65616 IBW65610:IBW65616 ILS65610:ILS65616 IVO65610:IVO65616 JFK65610:JFK65616 JPG65610:JPG65616 JZC65610:JZC65616 KIY65610:KIY65616 KSU65610:KSU65616 LCQ65610:LCQ65616 LMM65610:LMM65616 LWI65610:LWI65616 MGE65610:MGE65616 MQA65610:MQA65616 MZW65610:MZW65616 NJS65610:NJS65616 NTO65610:NTO65616 ODK65610:ODK65616 ONG65610:ONG65616 OXC65610:OXC65616 PGY65610:PGY65616 PQU65610:PQU65616 QAQ65610:QAQ65616 QKM65610:QKM65616 QUI65610:QUI65616 REE65610:REE65616 ROA65610:ROA65616 RXW65610:RXW65616 SHS65610:SHS65616 SRO65610:SRO65616 TBK65610:TBK65616 TLG65610:TLG65616 TVC65610:TVC65616 UEY65610:UEY65616 UOU65610:UOU65616 UYQ65610:UYQ65616 VIM65610:VIM65616 VSI65610:VSI65616 WCE65610:WCE65616 WMA65610:WMA65616 WVW65610:WVW65616 O131146:O131152 JK131146:JK131152 TG131146:TG131152 ADC131146:ADC131152 AMY131146:AMY131152 AWU131146:AWU131152 BGQ131146:BGQ131152 BQM131146:BQM131152 CAI131146:CAI131152 CKE131146:CKE131152 CUA131146:CUA131152 DDW131146:DDW131152 DNS131146:DNS131152 DXO131146:DXO131152 EHK131146:EHK131152 ERG131146:ERG131152 FBC131146:FBC131152 FKY131146:FKY131152 FUU131146:FUU131152 GEQ131146:GEQ131152 GOM131146:GOM131152 GYI131146:GYI131152 HIE131146:HIE131152 HSA131146:HSA131152 IBW131146:IBW131152 ILS131146:ILS131152 IVO131146:IVO131152 JFK131146:JFK131152 JPG131146:JPG131152 JZC131146:JZC131152 KIY131146:KIY131152 KSU131146:KSU131152 LCQ131146:LCQ131152 LMM131146:LMM131152 LWI131146:LWI131152 MGE131146:MGE131152 MQA131146:MQA131152 MZW131146:MZW131152 NJS131146:NJS131152 NTO131146:NTO131152 ODK131146:ODK131152 ONG131146:ONG131152 OXC131146:OXC131152 PGY131146:PGY131152 PQU131146:PQU131152 QAQ131146:QAQ131152 QKM131146:QKM131152 QUI131146:QUI131152 REE131146:REE131152 ROA131146:ROA131152 RXW131146:RXW131152 SHS131146:SHS131152 SRO131146:SRO131152 TBK131146:TBK131152 TLG131146:TLG131152 TVC131146:TVC131152 UEY131146:UEY131152 UOU131146:UOU131152 UYQ131146:UYQ131152 VIM131146:VIM131152 VSI131146:VSI131152 WCE131146:WCE131152 WMA131146:WMA131152 WVW131146:WVW131152 O196682:O196688 JK196682:JK196688 TG196682:TG196688 ADC196682:ADC196688 AMY196682:AMY196688 AWU196682:AWU196688 BGQ196682:BGQ196688 BQM196682:BQM196688 CAI196682:CAI196688 CKE196682:CKE196688 CUA196682:CUA196688 DDW196682:DDW196688 DNS196682:DNS196688 DXO196682:DXO196688 EHK196682:EHK196688 ERG196682:ERG196688 FBC196682:FBC196688 FKY196682:FKY196688 FUU196682:FUU196688 GEQ196682:GEQ196688 GOM196682:GOM196688 GYI196682:GYI196688 HIE196682:HIE196688 HSA196682:HSA196688 IBW196682:IBW196688 ILS196682:ILS196688 IVO196682:IVO196688 JFK196682:JFK196688 JPG196682:JPG196688 JZC196682:JZC196688 KIY196682:KIY196688 KSU196682:KSU196688 LCQ196682:LCQ196688 LMM196682:LMM196688 LWI196682:LWI196688 MGE196682:MGE196688 MQA196682:MQA196688 MZW196682:MZW196688 NJS196682:NJS196688 NTO196682:NTO196688 ODK196682:ODK196688 ONG196682:ONG196688 OXC196682:OXC196688 PGY196682:PGY196688 PQU196682:PQU196688 QAQ196682:QAQ196688 QKM196682:QKM196688 QUI196682:QUI196688 REE196682:REE196688 ROA196682:ROA196688 RXW196682:RXW196688 SHS196682:SHS196688 SRO196682:SRO196688 TBK196682:TBK196688 TLG196682:TLG196688 TVC196682:TVC196688 UEY196682:UEY196688 UOU196682:UOU196688 UYQ196682:UYQ196688 VIM196682:VIM196688 VSI196682:VSI196688 WCE196682:WCE196688 WMA196682:WMA196688 WVW196682:WVW196688 O262218:O262224 JK262218:JK262224 TG262218:TG262224 ADC262218:ADC262224 AMY262218:AMY262224 AWU262218:AWU262224 BGQ262218:BGQ262224 BQM262218:BQM262224 CAI262218:CAI262224 CKE262218:CKE262224 CUA262218:CUA262224 DDW262218:DDW262224 DNS262218:DNS262224 DXO262218:DXO262224 EHK262218:EHK262224 ERG262218:ERG262224 FBC262218:FBC262224 FKY262218:FKY262224 FUU262218:FUU262224 GEQ262218:GEQ262224 GOM262218:GOM262224 GYI262218:GYI262224 HIE262218:HIE262224 HSA262218:HSA262224 IBW262218:IBW262224 ILS262218:ILS262224 IVO262218:IVO262224 JFK262218:JFK262224 JPG262218:JPG262224 JZC262218:JZC262224 KIY262218:KIY262224 KSU262218:KSU262224 LCQ262218:LCQ262224 LMM262218:LMM262224 LWI262218:LWI262224 MGE262218:MGE262224 MQA262218:MQA262224 MZW262218:MZW262224 NJS262218:NJS262224 NTO262218:NTO262224 ODK262218:ODK262224 ONG262218:ONG262224 OXC262218:OXC262224 PGY262218:PGY262224 PQU262218:PQU262224 QAQ262218:QAQ262224 QKM262218:QKM262224 QUI262218:QUI262224 REE262218:REE262224 ROA262218:ROA262224 RXW262218:RXW262224 SHS262218:SHS262224 SRO262218:SRO262224 TBK262218:TBK262224 TLG262218:TLG262224 TVC262218:TVC262224 UEY262218:UEY262224 UOU262218:UOU262224 UYQ262218:UYQ262224 VIM262218:VIM262224 VSI262218:VSI262224 WCE262218:WCE262224 WMA262218:WMA262224 WVW262218:WVW262224 O327754:O327760 JK327754:JK327760 TG327754:TG327760 ADC327754:ADC327760 AMY327754:AMY327760 AWU327754:AWU327760 BGQ327754:BGQ327760 BQM327754:BQM327760 CAI327754:CAI327760 CKE327754:CKE327760 CUA327754:CUA327760 DDW327754:DDW327760 DNS327754:DNS327760 DXO327754:DXO327760 EHK327754:EHK327760 ERG327754:ERG327760 FBC327754:FBC327760 FKY327754:FKY327760 FUU327754:FUU327760 GEQ327754:GEQ327760 GOM327754:GOM327760 GYI327754:GYI327760 HIE327754:HIE327760 HSA327754:HSA327760 IBW327754:IBW327760 ILS327754:ILS327760 IVO327754:IVO327760 JFK327754:JFK327760 JPG327754:JPG327760 JZC327754:JZC327760 KIY327754:KIY327760 KSU327754:KSU327760 LCQ327754:LCQ327760 LMM327754:LMM327760 LWI327754:LWI327760 MGE327754:MGE327760 MQA327754:MQA327760 MZW327754:MZW327760 NJS327754:NJS327760 NTO327754:NTO327760 ODK327754:ODK327760 ONG327754:ONG327760 OXC327754:OXC327760 PGY327754:PGY327760 PQU327754:PQU327760 QAQ327754:QAQ327760 QKM327754:QKM327760 QUI327754:QUI327760 REE327754:REE327760 ROA327754:ROA327760 RXW327754:RXW327760 SHS327754:SHS327760 SRO327754:SRO327760 TBK327754:TBK327760 TLG327754:TLG327760 TVC327754:TVC327760 UEY327754:UEY327760 UOU327754:UOU327760 UYQ327754:UYQ327760 VIM327754:VIM327760 VSI327754:VSI327760 WCE327754:WCE327760 WMA327754:WMA327760 WVW327754:WVW327760 O393290:O393296 JK393290:JK393296 TG393290:TG393296 ADC393290:ADC393296 AMY393290:AMY393296 AWU393290:AWU393296 BGQ393290:BGQ393296 BQM393290:BQM393296 CAI393290:CAI393296 CKE393290:CKE393296 CUA393290:CUA393296 DDW393290:DDW393296 DNS393290:DNS393296 DXO393290:DXO393296 EHK393290:EHK393296 ERG393290:ERG393296 FBC393290:FBC393296 FKY393290:FKY393296 FUU393290:FUU393296 GEQ393290:GEQ393296 GOM393290:GOM393296 GYI393290:GYI393296 HIE393290:HIE393296 HSA393290:HSA393296 IBW393290:IBW393296 ILS393290:ILS393296 IVO393290:IVO393296 JFK393290:JFK393296 JPG393290:JPG393296 JZC393290:JZC393296 KIY393290:KIY393296 KSU393290:KSU393296 LCQ393290:LCQ393296 LMM393290:LMM393296 LWI393290:LWI393296 MGE393290:MGE393296 MQA393290:MQA393296 MZW393290:MZW393296 NJS393290:NJS393296 NTO393290:NTO393296 ODK393290:ODK393296 ONG393290:ONG393296 OXC393290:OXC393296 PGY393290:PGY393296 PQU393290:PQU393296 QAQ393290:QAQ393296 QKM393290:QKM393296 QUI393290:QUI393296 REE393290:REE393296 ROA393290:ROA393296 RXW393290:RXW393296 SHS393290:SHS393296 SRO393290:SRO393296 TBK393290:TBK393296 TLG393290:TLG393296 TVC393290:TVC393296 UEY393290:UEY393296 UOU393290:UOU393296 UYQ393290:UYQ393296 VIM393290:VIM393296 VSI393290:VSI393296 WCE393290:WCE393296 WMA393290:WMA393296 WVW393290:WVW393296 O458826:O458832 JK458826:JK458832 TG458826:TG458832 ADC458826:ADC458832 AMY458826:AMY458832 AWU458826:AWU458832 BGQ458826:BGQ458832 BQM458826:BQM458832 CAI458826:CAI458832 CKE458826:CKE458832 CUA458826:CUA458832 DDW458826:DDW458832 DNS458826:DNS458832 DXO458826:DXO458832 EHK458826:EHK458832 ERG458826:ERG458832 FBC458826:FBC458832 FKY458826:FKY458832 FUU458826:FUU458832 GEQ458826:GEQ458832 GOM458826:GOM458832 GYI458826:GYI458832 HIE458826:HIE458832 HSA458826:HSA458832 IBW458826:IBW458832 ILS458826:ILS458832 IVO458826:IVO458832 JFK458826:JFK458832 JPG458826:JPG458832 JZC458826:JZC458832 KIY458826:KIY458832 KSU458826:KSU458832 LCQ458826:LCQ458832 LMM458826:LMM458832 LWI458826:LWI458832 MGE458826:MGE458832 MQA458826:MQA458832 MZW458826:MZW458832 NJS458826:NJS458832 NTO458826:NTO458832 ODK458826:ODK458832 ONG458826:ONG458832 OXC458826:OXC458832 PGY458826:PGY458832 PQU458826:PQU458832 QAQ458826:QAQ458832 QKM458826:QKM458832 QUI458826:QUI458832 REE458826:REE458832 ROA458826:ROA458832 RXW458826:RXW458832 SHS458826:SHS458832 SRO458826:SRO458832 TBK458826:TBK458832 TLG458826:TLG458832 TVC458826:TVC458832 UEY458826:UEY458832 UOU458826:UOU458832 UYQ458826:UYQ458832 VIM458826:VIM458832 VSI458826:VSI458832 WCE458826:WCE458832 WMA458826:WMA458832 WVW458826:WVW458832 O524362:O524368 JK524362:JK524368 TG524362:TG524368 ADC524362:ADC524368 AMY524362:AMY524368 AWU524362:AWU524368 BGQ524362:BGQ524368 BQM524362:BQM524368 CAI524362:CAI524368 CKE524362:CKE524368 CUA524362:CUA524368 DDW524362:DDW524368 DNS524362:DNS524368 DXO524362:DXO524368 EHK524362:EHK524368 ERG524362:ERG524368 FBC524362:FBC524368 FKY524362:FKY524368 FUU524362:FUU524368 GEQ524362:GEQ524368 GOM524362:GOM524368 GYI524362:GYI524368 HIE524362:HIE524368 HSA524362:HSA524368 IBW524362:IBW524368 ILS524362:ILS524368 IVO524362:IVO524368 JFK524362:JFK524368 JPG524362:JPG524368 JZC524362:JZC524368 KIY524362:KIY524368 KSU524362:KSU524368 LCQ524362:LCQ524368 LMM524362:LMM524368 LWI524362:LWI524368 MGE524362:MGE524368 MQA524362:MQA524368 MZW524362:MZW524368 NJS524362:NJS524368 NTO524362:NTO524368 ODK524362:ODK524368 ONG524362:ONG524368 OXC524362:OXC524368 PGY524362:PGY524368 PQU524362:PQU524368 QAQ524362:QAQ524368 QKM524362:QKM524368 QUI524362:QUI524368 REE524362:REE524368 ROA524362:ROA524368 RXW524362:RXW524368 SHS524362:SHS524368 SRO524362:SRO524368 TBK524362:TBK524368 TLG524362:TLG524368 TVC524362:TVC524368 UEY524362:UEY524368 UOU524362:UOU524368 UYQ524362:UYQ524368 VIM524362:VIM524368 VSI524362:VSI524368 WCE524362:WCE524368 WMA524362:WMA524368 WVW524362:WVW524368 O589898:O589904 JK589898:JK589904 TG589898:TG589904 ADC589898:ADC589904 AMY589898:AMY589904 AWU589898:AWU589904 BGQ589898:BGQ589904 BQM589898:BQM589904 CAI589898:CAI589904 CKE589898:CKE589904 CUA589898:CUA589904 DDW589898:DDW589904 DNS589898:DNS589904 DXO589898:DXO589904 EHK589898:EHK589904 ERG589898:ERG589904 FBC589898:FBC589904 FKY589898:FKY589904 FUU589898:FUU589904 GEQ589898:GEQ589904 GOM589898:GOM589904 GYI589898:GYI589904 HIE589898:HIE589904 HSA589898:HSA589904 IBW589898:IBW589904 ILS589898:ILS589904 IVO589898:IVO589904 JFK589898:JFK589904 JPG589898:JPG589904 JZC589898:JZC589904 KIY589898:KIY589904 KSU589898:KSU589904 LCQ589898:LCQ589904 LMM589898:LMM589904 LWI589898:LWI589904 MGE589898:MGE589904 MQA589898:MQA589904 MZW589898:MZW589904 NJS589898:NJS589904 NTO589898:NTO589904 ODK589898:ODK589904 ONG589898:ONG589904 OXC589898:OXC589904 PGY589898:PGY589904 PQU589898:PQU589904 QAQ589898:QAQ589904 QKM589898:QKM589904 QUI589898:QUI589904 REE589898:REE589904 ROA589898:ROA589904 RXW589898:RXW589904 SHS589898:SHS589904 SRO589898:SRO589904 TBK589898:TBK589904 TLG589898:TLG589904 TVC589898:TVC589904 UEY589898:UEY589904 UOU589898:UOU589904 UYQ589898:UYQ589904 VIM589898:VIM589904 VSI589898:VSI589904 WCE589898:WCE589904 WMA589898:WMA589904 WVW589898:WVW589904 O655434:O655440 JK655434:JK655440 TG655434:TG655440 ADC655434:ADC655440 AMY655434:AMY655440 AWU655434:AWU655440 BGQ655434:BGQ655440 BQM655434:BQM655440 CAI655434:CAI655440 CKE655434:CKE655440 CUA655434:CUA655440 DDW655434:DDW655440 DNS655434:DNS655440 DXO655434:DXO655440 EHK655434:EHK655440 ERG655434:ERG655440 FBC655434:FBC655440 FKY655434:FKY655440 FUU655434:FUU655440 GEQ655434:GEQ655440 GOM655434:GOM655440 GYI655434:GYI655440 HIE655434:HIE655440 HSA655434:HSA655440 IBW655434:IBW655440 ILS655434:ILS655440 IVO655434:IVO655440 JFK655434:JFK655440 JPG655434:JPG655440 JZC655434:JZC655440 KIY655434:KIY655440 KSU655434:KSU655440 LCQ655434:LCQ655440 LMM655434:LMM655440 LWI655434:LWI655440 MGE655434:MGE655440 MQA655434:MQA655440 MZW655434:MZW655440 NJS655434:NJS655440 NTO655434:NTO655440 ODK655434:ODK655440 ONG655434:ONG655440 OXC655434:OXC655440 PGY655434:PGY655440 PQU655434:PQU655440 QAQ655434:QAQ655440 QKM655434:QKM655440 QUI655434:QUI655440 REE655434:REE655440 ROA655434:ROA655440 RXW655434:RXW655440 SHS655434:SHS655440 SRO655434:SRO655440 TBK655434:TBK655440 TLG655434:TLG655440 TVC655434:TVC655440 UEY655434:UEY655440 UOU655434:UOU655440 UYQ655434:UYQ655440 VIM655434:VIM655440 VSI655434:VSI655440 WCE655434:WCE655440 WMA655434:WMA655440 WVW655434:WVW655440 O720970:O720976 JK720970:JK720976 TG720970:TG720976 ADC720970:ADC720976 AMY720970:AMY720976 AWU720970:AWU720976 BGQ720970:BGQ720976 BQM720970:BQM720976 CAI720970:CAI720976 CKE720970:CKE720976 CUA720970:CUA720976 DDW720970:DDW720976 DNS720970:DNS720976 DXO720970:DXO720976 EHK720970:EHK720976 ERG720970:ERG720976 FBC720970:FBC720976 FKY720970:FKY720976 FUU720970:FUU720976 GEQ720970:GEQ720976 GOM720970:GOM720976 GYI720970:GYI720976 HIE720970:HIE720976 HSA720970:HSA720976 IBW720970:IBW720976 ILS720970:ILS720976 IVO720970:IVO720976 JFK720970:JFK720976 JPG720970:JPG720976 JZC720970:JZC720976 KIY720970:KIY720976 KSU720970:KSU720976 LCQ720970:LCQ720976 LMM720970:LMM720976 LWI720970:LWI720976 MGE720970:MGE720976 MQA720970:MQA720976 MZW720970:MZW720976 NJS720970:NJS720976 NTO720970:NTO720976 ODK720970:ODK720976 ONG720970:ONG720976 OXC720970:OXC720976 PGY720970:PGY720976 PQU720970:PQU720976 QAQ720970:QAQ720976 QKM720970:QKM720976 QUI720970:QUI720976 REE720970:REE720976 ROA720970:ROA720976 RXW720970:RXW720976 SHS720970:SHS720976 SRO720970:SRO720976 TBK720970:TBK720976 TLG720970:TLG720976 TVC720970:TVC720976 UEY720970:UEY720976 UOU720970:UOU720976 UYQ720970:UYQ720976 VIM720970:VIM720976 VSI720970:VSI720976 WCE720970:WCE720976 WMA720970:WMA720976 WVW720970:WVW720976 O786506:O786512 JK786506:JK786512 TG786506:TG786512 ADC786506:ADC786512 AMY786506:AMY786512 AWU786506:AWU786512 BGQ786506:BGQ786512 BQM786506:BQM786512 CAI786506:CAI786512 CKE786506:CKE786512 CUA786506:CUA786512 DDW786506:DDW786512 DNS786506:DNS786512 DXO786506:DXO786512 EHK786506:EHK786512 ERG786506:ERG786512 FBC786506:FBC786512 FKY786506:FKY786512 FUU786506:FUU786512 GEQ786506:GEQ786512 GOM786506:GOM786512 GYI786506:GYI786512 HIE786506:HIE786512 HSA786506:HSA786512 IBW786506:IBW786512 ILS786506:ILS786512 IVO786506:IVO786512 JFK786506:JFK786512 JPG786506:JPG786512 JZC786506:JZC786512 KIY786506:KIY786512 KSU786506:KSU786512 LCQ786506:LCQ786512 LMM786506:LMM786512 LWI786506:LWI786512 MGE786506:MGE786512 MQA786506:MQA786512 MZW786506:MZW786512 NJS786506:NJS786512 NTO786506:NTO786512 ODK786506:ODK786512 ONG786506:ONG786512 OXC786506:OXC786512 PGY786506:PGY786512 PQU786506:PQU786512 QAQ786506:QAQ786512 QKM786506:QKM786512 QUI786506:QUI786512 REE786506:REE786512 ROA786506:ROA786512 RXW786506:RXW786512 SHS786506:SHS786512 SRO786506:SRO786512 TBK786506:TBK786512 TLG786506:TLG786512 TVC786506:TVC786512 UEY786506:UEY786512 UOU786506:UOU786512 UYQ786506:UYQ786512 VIM786506:VIM786512 VSI786506:VSI786512 WCE786506:WCE786512 WMA786506:WMA786512 WVW786506:WVW786512 O852042:O852048 JK852042:JK852048 TG852042:TG852048 ADC852042:ADC852048 AMY852042:AMY852048 AWU852042:AWU852048 BGQ852042:BGQ852048 BQM852042:BQM852048 CAI852042:CAI852048 CKE852042:CKE852048 CUA852042:CUA852048 DDW852042:DDW852048 DNS852042:DNS852048 DXO852042:DXO852048 EHK852042:EHK852048 ERG852042:ERG852048 FBC852042:FBC852048 FKY852042:FKY852048 FUU852042:FUU852048 GEQ852042:GEQ852048 GOM852042:GOM852048 GYI852042:GYI852048 HIE852042:HIE852048 HSA852042:HSA852048 IBW852042:IBW852048 ILS852042:ILS852048 IVO852042:IVO852048 JFK852042:JFK852048 JPG852042:JPG852048 JZC852042:JZC852048 KIY852042:KIY852048 KSU852042:KSU852048 LCQ852042:LCQ852048 LMM852042:LMM852048 LWI852042:LWI852048 MGE852042:MGE852048 MQA852042:MQA852048 MZW852042:MZW852048 NJS852042:NJS852048 NTO852042:NTO852048 ODK852042:ODK852048 ONG852042:ONG852048 OXC852042:OXC852048 PGY852042:PGY852048 PQU852042:PQU852048 QAQ852042:QAQ852048 QKM852042:QKM852048 QUI852042:QUI852048 REE852042:REE852048 ROA852042:ROA852048 RXW852042:RXW852048 SHS852042:SHS852048 SRO852042:SRO852048 TBK852042:TBK852048 TLG852042:TLG852048 TVC852042:TVC852048 UEY852042:UEY852048 UOU852042:UOU852048 UYQ852042:UYQ852048 VIM852042:VIM852048 VSI852042:VSI852048 WCE852042:WCE852048 WMA852042:WMA852048 WVW852042:WVW852048 O917578:O917584 JK917578:JK917584 TG917578:TG917584 ADC917578:ADC917584 AMY917578:AMY917584 AWU917578:AWU917584 BGQ917578:BGQ917584 BQM917578:BQM917584 CAI917578:CAI917584 CKE917578:CKE917584 CUA917578:CUA917584 DDW917578:DDW917584 DNS917578:DNS917584 DXO917578:DXO917584 EHK917578:EHK917584 ERG917578:ERG917584 FBC917578:FBC917584 FKY917578:FKY917584 FUU917578:FUU917584 GEQ917578:GEQ917584 GOM917578:GOM917584 GYI917578:GYI917584 HIE917578:HIE917584 HSA917578:HSA917584 IBW917578:IBW917584 ILS917578:ILS917584 IVO917578:IVO917584 JFK917578:JFK917584 JPG917578:JPG917584 JZC917578:JZC917584 KIY917578:KIY917584 KSU917578:KSU917584 LCQ917578:LCQ917584 LMM917578:LMM917584 LWI917578:LWI917584 MGE917578:MGE917584 MQA917578:MQA917584 MZW917578:MZW917584 NJS917578:NJS917584 NTO917578:NTO917584 ODK917578:ODK917584 ONG917578:ONG917584 OXC917578:OXC917584 PGY917578:PGY917584 PQU917578:PQU917584 QAQ917578:QAQ917584 QKM917578:QKM917584 QUI917578:QUI917584 REE917578:REE917584 ROA917578:ROA917584 RXW917578:RXW917584 SHS917578:SHS917584 SRO917578:SRO917584 TBK917578:TBK917584 TLG917578:TLG917584 TVC917578:TVC917584 UEY917578:UEY917584 UOU917578:UOU917584 UYQ917578:UYQ917584 VIM917578:VIM917584 VSI917578:VSI917584 WCE917578:WCE917584 WMA917578:WMA917584 WVW917578:WVW917584 O983114:O983120 JK983114:JK983120 TG983114:TG983120 ADC983114:ADC983120 AMY983114:AMY983120 AWU983114:AWU983120 BGQ983114:BGQ983120 BQM983114:BQM983120 CAI983114:CAI983120 CKE983114:CKE983120 CUA983114:CUA983120 DDW983114:DDW983120 DNS983114:DNS983120 DXO983114:DXO983120 EHK983114:EHK983120 ERG983114:ERG983120 FBC983114:FBC983120 FKY983114:FKY983120 FUU983114:FUU983120 GEQ983114:GEQ983120 GOM983114:GOM983120 GYI983114:GYI983120 HIE983114:HIE983120 HSA983114:HSA983120 IBW983114:IBW983120 ILS983114:ILS983120 IVO983114:IVO983120 JFK983114:JFK983120 JPG983114:JPG983120 JZC983114:JZC983120 KIY983114:KIY983120 KSU983114:KSU983120 LCQ983114:LCQ983120 LMM983114:LMM983120 LWI983114:LWI983120 MGE983114:MGE983120 MQA983114:MQA983120 MZW983114:MZW983120 NJS983114:NJS983120 NTO983114:NTO983120 ODK983114:ODK983120 ONG983114:ONG983120 OXC983114:OXC983120 PGY983114:PGY983120 PQU983114:PQU983120 QAQ983114:QAQ983120 QKM983114:QKM983120 QUI983114:QUI983120 REE983114:REE983120 ROA983114:ROA983120 RXW983114:RXW983120 SHS983114:SHS983120 SRO983114:SRO983120 TBK983114:TBK983120 TLG983114:TLG983120 TVC983114:TVC983120 UEY983114:UEY983120 UOU983114:UOU983120 UYQ983114:UYQ983120 VIM983114:VIM983120 VSI983114:VSI983120 WCE983114:WCE983120 WMA983114:WMA983120 WVW983114:WVW983120 DNS71:DNS77 JR68:JR69 TN68:TN69 ADJ68:ADJ69 ANF68:ANF69 AXB68:AXB69 BGX68:BGX69 BQT68:BQT69 CAP68:CAP69 CKL68:CKL69 CUH68:CUH69 DED68:DED69 DNZ68:DNZ69 DXV68:DXV69 EHR68:EHR69 ERN68:ERN69 FBJ68:FBJ69 FLF68:FLF69 FVB68:FVB69 GEX68:GEX69 GOT68:GOT69 GYP68:GYP69 HIL68:HIL69 HSH68:HSH69 ICD68:ICD69 ILZ68:ILZ69 IVV68:IVV69 JFR68:JFR69 JPN68:JPN69 JZJ68:JZJ69 KJF68:KJF69 KTB68:KTB69 LCX68:LCX69 LMT68:LMT69 LWP68:LWP69 MGL68:MGL69 MQH68:MQH69 NAD68:NAD69 NJZ68:NJZ69 NTV68:NTV69 ODR68:ODR69 ONN68:ONN69 OXJ68:OXJ69 PHF68:PHF69 PRB68:PRB69 QAX68:QAX69 QKT68:QKT69 QUP68:QUP69 REL68:REL69 ROH68:ROH69 RYD68:RYD69 SHZ68:SHZ69 SRV68:SRV69 TBR68:TBR69 TLN68:TLN69 TVJ68:TVJ69 UFF68:UFF69 UPB68:UPB69 UYX68:UYX69 VIT68:VIT69 VSP68:VSP69 WCL68:WCL69 WMH68:WMH69 WWD68:WWD69 V65607:V65608 JR65607:JR65608 TN65607:TN65608 ADJ65607:ADJ65608 ANF65607:ANF65608 AXB65607:AXB65608 BGX65607:BGX65608 BQT65607:BQT65608 CAP65607:CAP65608 CKL65607:CKL65608 CUH65607:CUH65608 DED65607:DED65608 DNZ65607:DNZ65608 DXV65607:DXV65608 EHR65607:EHR65608 ERN65607:ERN65608 FBJ65607:FBJ65608 FLF65607:FLF65608 FVB65607:FVB65608 GEX65607:GEX65608 GOT65607:GOT65608 GYP65607:GYP65608 HIL65607:HIL65608 HSH65607:HSH65608 ICD65607:ICD65608 ILZ65607:ILZ65608 IVV65607:IVV65608 JFR65607:JFR65608 JPN65607:JPN65608 JZJ65607:JZJ65608 KJF65607:KJF65608 KTB65607:KTB65608 LCX65607:LCX65608 LMT65607:LMT65608 LWP65607:LWP65608 MGL65607:MGL65608 MQH65607:MQH65608 NAD65607:NAD65608 NJZ65607:NJZ65608 NTV65607:NTV65608 ODR65607:ODR65608 ONN65607:ONN65608 OXJ65607:OXJ65608 PHF65607:PHF65608 PRB65607:PRB65608 QAX65607:QAX65608 QKT65607:QKT65608 QUP65607:QUP65608 REL65607:REL65608 ROH65607:ROH65608 RYD65607:RYD65608 SHZ65607:SHZ65608 SRV65607:SRV65608 TBR65607:TBR65608 TLN65607:TLN65608 TVJ65607:TVJ65608 UFF65607:UFF65608 UPB65607:UPB65608 UYX65607:UYX65608 VIT65607:VIT65608 VSP65607:VSP65608 WCL65607:WCL65608 WMH65607:WMH65608 WWD65607:WWD65608 V131143:V131144 JR131143:JR131144 TN131143:TN131144 ADJ131143:ADJ131144 ANF131143:ANF131144 AXB131143:AXB131144 BGX131143:BGX131144 BQT131143:BQT131144 CAP131143:CAP131144 CKL131143:CKL131144 CUH131143:CUH131144 DED131143:DED131144 DNZ131143:DNZ131144 DXV131143:DXV131144 EHR131143:EHR131144 ERN131143:ERN131144 FBJ131143:FBJ131144 FLF131143:FLF131144 FVB131143:FVB131144 GEX131143:GEX131144 GOT131143:GOT131144 GYP131143:GYP131144 HIL131143:HIL131144 HSH131143:HSH131144 ICD131143:ICD131144 ILZ131143:ILZ131144 IVV131143:IVV131144 JFR131143:JFR131144 JPN131143:JPN131144 JZJ131143:JZJ131144 KJF131143:KJF131144 KTB131143:KTB131144 LCX131143:LCX131144 LMT131143:LMT131144 LWP131143:LWP131144 MGL131143:MGL131144 MQH131143:MQH131144 NAD131143:NAD131144 NJZ131143:NJZ131144 NTV131143:NTV131144 ODR131143:ODR131144 ONN131143:ONN131144 OXJ131143:OXJ131144 PHF131143:PHF131144 PRB131143:PRB131144 QAX131143:QAX131144 QKT131143:QKT131144 QUP131143:QUP131144 REL131143:REL131144 ROH131143:ROH131144 RYD131143:RYD131144 SHZ131143:SHZ131144 SRV131143:SRV131144 TBR131143:TBR131144 TLN131143:TLN131144 TVJ131143:TVJ131144 UFF131143:UFF131144 UPB131143:UPB131144 UYX131143:UYX131144 VIT131143:VIT131144 VSP131143:VSP131144 WCL131143:WCL131144 WMH131143:WMH131144 WWD131143:WWD131144 V196679:V196680 JR196679:JR196680 TN196679:TN196680 ADJ196679:ADJ196680 ANF196679:ANF196680 AXB196679:AXB196680 BGX196679:BGX196680 BQT196679:BQT196680 CAP196679:CAP196680 CKL196679:CKL196680 CUH196679:CUH196680 DED196679:DED196680 DNZ196679:DNZ196680 DXV196679:DXV196680 EHR196679:EHR196680 ERN196679:ERN196680 FBJ196679:FBJ196680 FLF196679:FLF196680 FVB196679:FVB196680 GEX196679:GEX196680 GOT196679:GOT196680 GYP196679:GYP196680 HIL196679:HIL196680 HSH196679:HSH196680 ICD196679:ICD196680 ILZ196679:ILZ196680 IVV196679:IVV196680 JFR196679:JFR196680 JPN196679:JPN196680 JZJ196679:JZJ196680 KJF196679:KJF196680 KTB196679:KTB196680 LCX196679:LCX196680 LMT196679:LMT196680 LWP196679:LWP196680 MGL196679:MGL196680 MQH196679:MQH196680 NAD196679:NAD196680 NJZ196679:NJZ196680 NTV196679:NTV196680 ODR196679:ODR196680 ONN196679:ONN196680 OXJ196679:OXJ196680 PHF196679:PHF196680 PRB196679:PRB196680 QAX196679:QAX196680 QKT196679:QKT196680 QUP196679:QUP196680 REL196679:REL196680 ROH196679:ROH196680 RYD196679:RYD196680 SHZ196679:SHZ196680 SRV196679:SRV196680 TBR196679:TBR196680 TLN196679:TLN196680 TVJ196679:TVJ196680 UFF196679:UFF196680 UPB196679:UPB196680 UYX196679:UYX196680 VIT196679:VIT196680 VSP196679:VSP196680 WCL196679:WCL196680 WMH196679:WMH196680 WWD196679:WWD196680 V262215:V262216 JR262215:JR262216 TN262215:TN262216 ADJ262215:ADJ262216 ANF262215:ANF262216 AXB262215:AXB262216 BGX262215:BGX262216 BQT262215:BQT262216 CAP262215:CAP262216 CKL262215:CKL262216 CUH262215:CUH262216 DED262215:DED262216 DNZ262215:DNZ262216 DXV262215:DXV262216 EHR262215:EHR262216 ERN262215:ERN262216 FBJ262215:FBJ262216 FLF262215:FLF262216 FVB262215:FVB262216 GEX262215:GEX262216 GOT262215:GOT262216 GYP262215:GYP262216 HIL262215:HIL262216 HSH262215:HSH262216 ICD262215:ICD262216 ILZ262215:ILZ262216 IVV262215:IVV262216 JFR262215:JFR262216 JPN262215:JPN262216 JZJ262215:JZJ262216 KJF262215:KJF262216 KTB262215:KTB262216 LCX262215:LCX262216 LMT262215:LMT262216 LWP262215:LWP262216 MGL262215:MGL262216 MQH262215:MQH262216 NAD262215:NAD262216 NJZ262215:NJZ262216 NTV262215:NTV262216 ODR262215:ODR262216 ONN262215:ONN262216 OXJ262215:OXJ262216 PHF262215:PHF262216 PRB262215:PRB262216 QAX262215:QAX262216 QKT262215:QKT262216 QUP262215:QUP262216 REL262215:REL262216 ROH262215:ROH262216 RYD262215:RYD262216 SHZ262215:SHZ262216 SRV262215:SRV262216 TBR262215:TBR262216 TLN262215:TLN262216 TVJ262215:TVJ262216 UFF262215:UFF262216 UPB262215:UPB262216 UYX262215:UYX262216 VIT262215:VIT262216 VSP262215:VSP262216 WCL262215:WCL262216 WMH262215:WMH262216 WWD262215:WWD262216 V327751:V327752 JR327751:JR327752 TN327751:TN327752 ADJ327751:ADJ327752 ANF327751:ANF327752 AXB327751:AXB327752 BGX327751:BGX327752 BQT327751:BQT327752 CAP327751:CAP327752 CKL327751:CKL327752 CUH327751:CUH327752 DED327751:DED327752 DNZ327751:DNZ327752 DXV327751:DXV327752 EHR327751:EHR327752 ERN327751:ERN327752 FBJ327751:FBJ327752 FLF327751:FLF327752 FVB327751:FVB327752 GEX327751:GEX327752 GOT327751:GOT327752 GYP327751:GYP327752 HIL327751:HIL327752 HSH327751:HSH327752 ICD327751:ICD327752 ILZ327751:ILZ327752 IVV327751:IVV327752 JFR327751:JFR327752 JPN327751:JPN327752 JZJ327751:JZJ327752 KJF327751:KJF327752 KTB327751:KTB327752 LCX327751:LCX327752 LMT327751:LMT327752 LWP327751:LWP327752 MGL327751:MGL327752 MQH327751:MQH327752 NAD327751:NAD327752 NJZ327751:NJZ327752 NTV327751:NTV327752 ODR327751:ODR327752 ONN327751:ONN327752 OXJ327751:OXJ327752 PHF327751:PHF327752 PRB327751:PRB327752 QAX327751:QAX327752 QKT327751:QKT327752 QUP327751:QUP327752 REL327751:REL327752 ROH327751:ROH327752 RYD327751:RYD327752 SHZ327751:SHZ327752 SRV327751:SRV327752 TBR327751:TBR327752 TLN327751:TLN327752 TVJ327751:TVJ327752 UFF327751:UFF327752 UPB327751:UPB327752 UYX327751:UYX327752 VIT327751:VIT327752 VSP327751:VSP327752 WCL327751:WCL327752 WMH327751:WMH327752 WWD327751:WWD327752 V393287:V393288 JR393287:JR393288 TN393287:TN393288 ADJ393287:ADJ393288 ANF393287:ANF393288 AXB393287:AXB393288 BGX393287:BGX393288 BQT393287:BQT393288 CAP393287:CAP393288 CKL393287:CKL393288 CUH393287:CUH393288 DED393287:DED393288 DNZ393287:DNZ393288 DXV393287:DXV393288 EHR393287:EHR393288 ERN393287:ERN393288 FBJ393287:FBJ393288 FLF393287:FLF393288 FVB393287:FVB393288 GEX393287:GEX393288 GOT393287:GOT393288 GYP393287:GYP393288 HIL393287:HIL393288 HSH393287:HSH393288 ICD393287:ICD393288 ILZ393287:ILZ393288 IVV393287:IVV393288 JFR393287:JFR393288 JPN393287:JPN393288 JZJ393287:JZJ393288 KJF393287:KJF393288 KTB393287:KTB393288 LCX393287:LCX393288 LMT393287:LMT393288 LWP393287:LWP393288 MGL393287:MGL393288 MQH393287:MQH393288 NAD393287:NAD393288 NJZ393287:NJZ393288 NTV393287:NTV393288 ODR393287:ODR393288 ONN393287:ONN393288 OXJ393287:OXJ393288 PHF393287:PHF393288 PRB393287:PRB393288 QAX393287:QAX393288 QKT393287:QKT393288 QUP393287:QUP393288 REL393287:REL393288 ROH393287:ROH393288 RYD393287:RYD393288 SHZ393287:SHZ393288 SRV393287:SRV393288 TBR393287:TBR393288 TLN393287:TLN393288 TVJ393287:TVJ393288 UFF393287:UFF393288 UPB393287:UPB393288 UYX393287:UYX393288 VIT393287:VIT393288 VSP393287:VSP393288 WCL393287:WCL393288 WMH393287:WMH393288 WWD393287:WWD393288 V458823:V458824 JR458823:JR458824 TN458823:TN458824 ADJ458823:ADJ458824 ANF458823:ANF458824 AXB458823:AXB458824 BGX458823:BGX458824 BQT458823:BQT458824 CAP458823:CAP458824 CKL458823:CKL458824 CUH458823:CUH458824 DED458823:DED458824 DNZ458823:DNZ458824 DXV458823:DXV458824 EHR458823:EHR458824 ERN458823:ERN458824 FBJ458823:FBJ458824 FLF458823:FLF458824 FVB458823:FVB458824 GEX458823:GEX458824 GOT458823:GOT458824 GYP458823:GYP458824 HIL458823:HIL458824 HSH458823:HSH458824 ICD458823:ICD458824 ILZ458823:ILZ458824 IVV458823:IVV458824 JFR458823:JFR458824 JPN458823:JPN458824 JZJ458823:JZJ458824 KJF458823:KJF458824 KTB458823:KTB458824 LCX458823:LCX458824 LMT458823:LMT458824 LWP458823:LWP458824 MGL458823:MGL458824 MQH458823:MQH458824 NAD458823:NAD458824 NJZ458823:NJZ458824 NTV458823:NTV458824 ODR458823:ODR458824 ONN458823:ONN458824 OXJ458823:OXJ458824 PHF458823:PHF458824 PRB458823:PRB458824 QAX458823:QAX458824 QKT458823:QKT458824 QUP458823:QUP458824 REL458823:REL458824 ROH458823:ROH458824 RYD458823:RYD458824 SHZ458823:SHZ458824 SRV458823:SRV458824 TBR458823:TBR458824 TLN458823:TLN458824 TVJ458823:TVJ458824 UFF458823:UFF458824 UPB458823:UPB458824 UYX458823:UYX458824 VIT458823:VIT458824 VSP458823:VSP458824 WCL458823:WCL458824 WMH458823:WMH458824 WWD458823:WWD458824 V524359:V524360 JR524359:JR524360 TN524359:TN524360 ADJ524359:ADJ524360 ANF524359:ANF524360 AXB524359:AXB524360 BGX524359:BGX524360 BQT524359:BQT524360 CAP524359:CAP524360 CKL524359:CKL524360 CUH524359:CUH524360 DED524359:DED524360 DNZ524359:DNZ524360 DXV524359:DXV524360 EHR524359:EHR524360 ERN524359:ERN524360 FBJ524359:FBJ524360 FLF524359:FLF524360 FVB524359:FVB524360 GEX524359:GEX524360 GOT524359:GOT524360 GYP524359:GYP524360 HIL524359:HIL524360 HSH524359:HSH524360 ICD524359:ICD524360 ILZ524359:ILZ524360 IVV524359:IVV524360 JFR524359:JFR524360 JPN524359:JPN524360 JZJ524359:JZJ524360 KJF524359:KJF524360 KTB524359:KTB524360 LCX524359:LCX524360 LMT524359:LMT524360 LWP524359:LWP524360 MGL524359:MGL524360 MQH524359:MQH524360 NAD524359:NAD524360 NJZ524359:NJZ524360 NTV524359:NTV524360 ODR524359:ODR524360 ONN524359:ONN524360 OXJ524359:OXJ524360 PHF524359:PHF524360 PRB524359:PRB524360 QAX524359:QAX524360 QKT524359:QKT524360 QUP524359:QUP524360 REL524359:REL524360 ROH524359:ROH524360 RYD524359:RYD524360 SHZ524359:SHZ524360 SRV524359:SRV524360 TBR524359:TBR524360 TLN524359:TLN524360 TVJ524359:TVJ524360 UFF524359:UFF524360 UPB524359:UPB524360 UYX524359:UYX524360 VIT524359:VIT524360 VSP524359:VSP524360 WCL524359:WCL524360 WMH524359:WMH524360 WWD524359:WWD524360 V589895:V589896 JR589895:JR589896 TN589895:TN589896 ADJ589895:ADJ589896 ANF589895:ANF589896 AXB589895:AXB589896 BGX589895:BGX589896 BQT589895:BQT589896 CAP589895:CAP589896 CKL589895:CKL589896 CUH589895:CUH589896 DED589895:DED589896 DNZ589895:DNZ589896 DXV589895:DXV589896 EHR589895:EHR589896 ERN589895:ERN589896 FBJ589895:FBJ589896 FLF589895:FLF589896 FVB589895:FVB589896 GEX589895:GEX589896 GOT589895:GOT589896 GYP589895:GYP589896 HIL589895:HIL589896 HSH589895:HSH589896 ICD589895:ICD589896 ILZ589895:ILZ589896 IVV589895:IVV589896 JFR589895:JFR589896 JPN589895:JPN589896 JZJ589895:JZJ589896 KJF589895:KJF589896 KTB589895:KTB589896 LCX589895:LCX589896 LMT589895:LMT589896 LWP589895:LWP589896 MGL589895:MGL589896 MQH589895:MQH589896 NAD589895:NAD589896 NJZ589895:NJZ589896 NTV589895:NTV589896 ODR589895:ODR589896 ONN589895:ONN589896 OXJ589895:OXJ589896 PHF589895:PHF589896 PRB589895:PRB589896 QAX589895:QAX589896 QKT589895:QKT589896 QUP589895:QUP589896 REL589895:REL589896 ROH589895:ROH589896 RYD589895:RYD589896 SHZ589895:SHZ589896 SRV589895:SRV589896 TBR589895:TBR589896 TLN589895:TLN589896 TVJ589895:TVJ589896 UFF589895:UFF589896 UPB589895:UPB589896 UYX589895:UYX589896 VIT589895:VIT589896 VSP589895:VSP589896 WCL589895:WCL589896 WMH589895:WMH589896 WWD589895:WWD589896 V655431:V655432 JR655431:JR655432 TN655431:TN655432 ADJ655431:ADJ655432 ANF655431:ANF655432 AXB655431:AXB655432 BGX655431:BGX655432 BQT655431:BQT655432 CAP655431:CAP655432 CKL655431:CKL655432 CUH655431:CUH655432 DED655431:DED655432 DNZ655431:DNZ655432 DXV655431:DXV655432 EHR655431:EHR655432 ERN655431:ERN655432 FBJ655431:FBJ655432 FLF655431:FLF655432 FVB655431:FVB655432 GEX655431:GEX655432 GOT655431:GOT655432 GYP655431:GYP655432 HIL655431:HIL655432 HSH655431:HSH655432 ICD655431:ICD655432 ILZ655431:ILZ655432 IVV655431:IVV655432 JFR655431:JFR655432 JPN655431:JPN655432 JZJ655431:JZJ655432 KJF655431:KJF655432 KTB655431:KTB655432 LCX655431:LCX655432 LMT655431:LMT655432 LWP655431:LWP655432 MGL655431:MGL655432 MQH655431:MQH655432 NAD655431:NAD655432 NJZ655431:NJZ655432 NTV655431:NTV655432 ODR655431:ODR655432 ONN655431:ONN655432 OXJ655431:OXJ655432 PHF655431:PHF655432 PRB655431:PRB655432 QAX655431:QAX655432 QKT655431:QKT655432 QUP655431:QUP655432 REL655431:REL655432 ROH655431:ROH655432 RYD655431:RYD655432 SHZ655431:SHZ655432 SRV655431:SRV655432 TBR655431:TBR655432 TLN655431:TLN655432 TVJ655431:TVJ655432 UFF655431:UFF655432 UPB655431:UPB655432 UYX655431:UYX655432 VIT655431:VIT655432 VSP655431:VSP655432 WCL655431:WCL655432 WMH655431:WMH655432 WWD655431:WWD655432 V720967:V720968 JR720967:JR720968 TN720967:TN720968 ADJ720967:ADJ720968 ANF720967:ANF720968 AXB720967:AXB720968 BGX720967:BGX720968 BQT720967:BQT720968 CAP720967:CAP720968 CKL720967:CKL720968 CUH720967:CUH720968 DED720967:DED720968 DNZ720967:DNZ720968 DXV720967:DXV720968 EHR720967:EHR720968 ERN720967:ERN720968 FBJ720967:FBJ720968 FLF720967:FLF720968 FVB720967:FVB720968 GEX720967:GEX720968 GOT720967:GOT720968 GYP720967:GYP720968 HIL720967:HIL720968 HSH720967:HSH720968 ICD720967:ICD720968 ILZ720967:ILZ720968 IVV720967:IVV720968 JFR720967:JFR720968 JPN720967:JPN720968 JZJ720967:JZJ720968 KJF720967:KJF720968 KTB720967:KTB720968 LCX720967:LCX720968 LMT720967:LMT720968 LWP720967:LWP720968 MGL720967:MGL720968 MQH720967:MQH720968 NAD720967:NAD720968 NJZ720967:NJZ720968 NTV720967:NTV720968 ODR720967:ODR720968 ONN720967:ONN720968 OXJ720967:OXJ720968 PHF720967:PHF720968 PRB720967:PRB720968 QAX720967:QAX720968 QKT720967:QKT720968 QUP720967:QUP720968 REL720967:REL720968 ROH720967:ROH720968 RYD720967:RYD720968 SHZ720967:SHZ720968 SRV720967:SRV720968 TBR720967:TBR720968 TLN720967:TLN720968 TVJ720967:TVJ720968 UFF720967:UFF720968 UPB720967:UPB720968 UYX720967:UYX720968 VIT720967:VIT720968 VSP720967:VSP720968 WCL720967:WCL720968 WMH720967:WMH720968 WWD720967:WWD720968 V786503:V786504 JR786503:JR786504 TN786503:TN786504 ADJ786503:ADJ786504 ANF786503:ANF786504 AXB786503:AXB786504 BGX786503:BGX786504 BQT786503:BQT786504 CAP786503:CAP786504 CKL786503:CKL786504 CUH786503:CUH786504 DED786503:DED786504 DNZ786503:DNZ786504 DXV786503:DXV786504 EHR786503:EHR786504 ERN786503:ERN786504 FBJ786503:FBJ786504 FLF786503:FLF786504 FVB786503:FVB786504 GEX786503:GEX786504 GOT786503:GOT786504 GYP786503:GYP786504 HIL786503:HIL786504 HSH786503:HSH786504 ICD786503:ICD786504 ILZ786503:ILZ786504 IVV786503:IVV786504 JFR786503:JFR786504 JPN786503:JPN786504 JZJ786503:JZJ786504 KJF786503:KJF786504 KTB786503:KTB786504 LCX786503:LCX786504 LMT786503:LMT786504 LWP786503:LWP786504 MGL786503:MGL786504 MQH786503:MQH786504 NAD786503:NAD786504 NJZ786503:NJZ786504 NTV786503:NTV786504 ODR786503:ODR786504 ONN786503:ONN786504 OXJ786503:OXJ786504 PHF786503:PHF786504 PRB786503:PRB786504 QAX786503:QAX786504 QKT786503:QKT786504 QUP786503:QUP786504 REL786503:REL786504 ROH786503:ROH786504 RYD786503:RYD786504 SHZ786503:SHZ786504 SRV786503:SRV786504 TBR786503:TBR786504 TLN786503:TLN786504 TVJ786503:TVJ786504 UFF786503:UFF786504 UPB786503:UPB786504 UYX786503:UYX786504 VIT786503:VIT786504 VSP786503:VSP786504 WCL786503:WCL786504 WMH786503:WMH786504 WWD786503:WWD786504 V852039:V852040 JR852039:JR852040 TN852039:TN852040 ADJ852039:ADJ852040 ANF852039:ANF852040 AXB852039:AXB852040 BGX852039:BGX852040 BQT852039:BQT852040 CAP852039:CAP852040 CKL852039:CKL852040 CUH852039:CUH852040 DED852039:DED852040 DNZ852039:DNZ852040 DXV852039:DXV852040 EHR852039:EHR852040 ERN852039:ERN852040 FBJ852039:FBJ852040 FLF852039:FLF852040 FVB852039:FVB852040 GEX852039:GEX852040 GOT852039:GOT852040 GYP852039:GYP852040 HIL852039:HIL852040 HSH852039:HSH852040 ICD852039:ICD852040 ILZ852039:ILZ852040 IVV852039:IVV852040 JFR852039:JFR852040 JPN852039:JPN852040 JZJ852039:JZJ852040 KJF852039:KJF852040 KTB852039:KTB852040 LCX852039:LCX852040 LMT852039:LMT852040 LWP852039:LWP852040 MGL852039:MGL852040 MQH852039:MQH852040 NAD852039:NAD852040 NJZ852039:NJZ852040 NTV852039:NTV852040 ODR852039:ODR852040 ONN852039:ONN852040 OXJ852039:OXJ852040 PHF852039:PHF852040 PRB852039:PRB852040 QAX852039:QAX852040 QKT852039:QKT852040 QUP852039:QUP852040 REL852039:REL852040 ROH852039:ROH852040 RYD852039:RYD852040 SHZ852039:SHZ852040 SRV852039:SRV852040 TBR852039:TBR852040 TLN852039:TLN852040 TVJ852039:TVJ852040 UFF852039:UFF852040 UPB852039:UPB852040 UYX852039:UYX852040 VIT852039:VIT852040 VSP852039:VSP852040 WCL852039:WCL852040 WMH852039:WMH852040 WWD852039:WWD852040 V917575:V917576 JR917575:JR917576 TN917575:TN917576 ADJ917575:ADJ917576 ANF917575:ANF917576 AXB917575:AXB917576 BGX917575:BGX917576 BQT917575:BQT917576 CAP917575:CAP917576 CKL917575:CKL917576 CUH917575:CUH917576 DED917575:DED917576 DNZ917575:DNZ917576 DXV917575:DXV917576 EHR917575:EHR917576 ERN917575:ERN917576 FBJ917575:FBJ917576 FLF917575:FLF917576 FVB917575:FVB917576 GEX917575:GEX917576 GOT917575:GOT917576 GYP917575:GYP917576 HIL917575:HIL917576 HSH917575:HSH917576 ICD917575:ICD917576 ILZ917575:ILZ917576 IVV917575:IVV917576 JFR917575:JFR917576 JPN917575:JPN917576 JZJ917575:JZJ917576 KJF917575:KJF917576 KTB917575:KTB917576 LCX917575:LCX917576 LMT917575:LMT917576 LWP917575:LWP917576 MGL917575:MGL917576 MQH917575:MQH917576 NAD917575:NAD917576 NJZ917575:NJZ917576 NTV917575:NTV917576 ODR917575:ODR917576 ONN917575:ONN917576 OXJ917575:OXJ917576 PHF917575:PHF917576 PRB917575:PRB917576 QAX917575:QAX917576 QKT917575:QKT917576 QUP917575:QUP917576 REL917575:REL917576 ROH917575:ROH917576 RYD917575:RYD917576 SHZ917575:SHZ917576 SRV917575:SRV917576 TBR917575:TBR917576 TLN917575:TLN917576 TVJ917575:TVJ917576 UFF917575:UFF917576 UPB917575:UPB917576 UYX917575:UYX917576 VIT917575:VIT917576 VSP917575:VSP917576 WCL917575:WCL917576 WMH917575:WMH917576 WWD917575:WWD917576 V983111:V983112 JR983111:JR983112 TN983111:TN983112 ADJ983111:ADJ983112 ANF983111:ANF983112 AXB983111:AXB983112 BGX983111:BGX983112 BQT983111:BQT983112 CAP983111:CAP983112 CKL983111:CKL983112 CUH983111:CUH983112 DED983111:DED983112 DNZ983111:DNZ983112 DXV983111:DXV983112 EHR983111:EHR983112 ERN983111:ERN983112 FBJ983111:FBJ983112 FLF983111:FLF983112 FVB983111:FVB983112 GEX983111:GEX983112 GOT983111:GOT983112 GYP983111:GYP983112 HIL983111:HIL983112 HSH983111:HSH983112 ICD983111:ICD983112 ILZ983111:ILZ983112 IVV983111:IVV983112 JFR983111:JFR983112 JPN983111:JPN983112 JZJ983111:JZJ983112 KJF983111:KJF983112 KTB983111:KTB983112 LCX983111:LCX983112 LMT983111:LMT983112 LWP983111:LWP983112 MGL983111:MGL983112 MQH983111:MQH983112 NAD983111:NAD983112 NJZ983111:NJZ983112 NTV983111:NTV983112 ODR983111:ODR983112 ONN983111:ONN983112 OXJ983111:OXJ983112 PHF983111:PHF983112 PRB983111:PRB983112 QAX983111:QAX983112 QKT983111:QKT983112 QUP983111:QUP983112 REL983111:REL983112 ROH983111:ROH983112 RYD983111:RYD983112 SHZ983111:SHZ983112 SRV983111:SRV983112 TBR983111:TBR983112 TLN983111:TLN983112 TVJ983111:TVJ983112 UFF983111:UFF983112 UPB983111:UPB983112 UYX983111:UYX983112 VIT983111:VIT983112 VSP983111:VSP983112 WCL983111:WCL983112 WMH983111:WMH983112 WWD983111:WWD983112 RXO983143 V65610:V65616 JR65610:JR65616 TN65610:TN65616 ADJ65610:ADJ65616 ANF65610:ANF65616 AXB65610:AXB65616 BGX65610:BGX65616 BQT65610:BQT65616 CAP65610:CAP65616 CKL65610:CKL65616 CUH65610:CUH65616 DED65610:DED65616 DNZ65610:DNZ65616 DXV65610:DXV65616 EHR65610:EHR65616 ERN65610:ERN65616 FBJ65610:FBJ65616 FLF65610:FLF65616 FVB65610:FVB65616 GEX65610:GEX65616 GOT65610:GOT65616 GYP65610:GYP65616 HIL65610:HIL65616 HSH65610:HSH65616 ICD65610:ICD65616 ILZ65610:ILZ65616 IVV65610:IVV65616 JFR65610:JFR65616 JPN65610:JPN65616 JZJ65610:JZJ65616 KJF65610:KJF65616 KTB65610:KTB65616 LCX65610:LCX65616 LMT65610:LMT65616 LWP65610:LWP65616 MGL65610:MGL65616 MQH65610:MQH65616 NAD65610:NAD65616 NJZ65610:NJZ65616 NTV65610:NTV65616 ODR65610:ODR65616 ONN65610:ONN65616 OXJ65610:OXJ65616 PHF65610:PHF65616 PRB65610:PRB65616 QAX65610:QAX65616 QKT65610:QKT65616 QUP65610:QUP65616 REL65610:REL65616 ROH65610:ROH65616 RYD65610:RYD65616 SHZ65610:SHZ65616 SRV65610:SRV65616 TBR65610:TBR65616 TLN65610:TLN65616 TVJ65610:TVJ65616 UFF65610:UFF65616 UPB65610:UPB65616 UYX65610:UYX65616 VIT65610:VIT65616 VSP65610:VSP65616 WCL65610:WCL65616 WMH65610:WMH65616 WWD65610:WWD65616 V131146:V131152 JR131146:JR131152 TN131146:TN131152 ADJ131146:ADJ131152 ANF131146:ANF131152 AXB131146:AXB131152 BGX131146:BGX131152 BQT131146:BQT131152 CAP131146:CAP131152 CKL131146:CKL131152 CUH131146:CUH131152 DED131146:DED131152 DNZ131146:DNZ131152 DXV131146:DXV131152 EHR131146:EHR131152 ERN131146:ERN131152 FBJ131146:FBJ131152 FLF131146:FLF131152 FVB131146:FVB131152 GEX131146:GEX131152 GOT131146:GOT131152 GYP131146:GYP131152 HIL131146:HIL131152 HSH131146:HSH131152 ICD131146:ICD131152 ILZ131146:ILZ131152 IVV131146:IVV131152 JFR131146:JFR131152 JPN131146:JPN131152 JZJ131146:JZJ131152 KJF131146:KJF131152 KTB131146:KTB131152 LCX131146:LCX131152 LMT131146:LMT131152 LWP131146:LWP131152 MGL131146:MGL131152 MQH131146:MQH131152 NAD131146:NAD131152 NJZ131146:NJZ131152 NTV131146:NTV131152 ODR131146:ODR131152 ONN131146:ONN131152 OXJ131146:OXJ131152 PHF131146:PHF131152 PRB131146:PRB131152 QAX131146:QAX131152 QKT131146:QKT131152 QUP131146:QUP131152 REL131146:REL131152 ROH131146:ROH131152 RYD131146:RYD131152 SHZ131146:SHZ131152 SRV131146:SRV131152 TBR131146:TBR131152 TLN131146:TLN131152 TVJ131146:TVJ131152 UFF131146:UFF131152 UPB131146:UPB131152 UYX131146:UYX131152 VIT131146:VIT131152 VSP131146:VSP131152 WCL131146:WCL131152 WMH131146:WMH131152 WWD131146:WWD131152 V196682:V196688 JR196682:JR196688 TN196682:TN196688 ADJ196682:ADJ196688 ANF196682:ANF196688 AXB196682:AXB196688 BGX196682:BGX196688 BQT196682:BQT196688 CAP196682:CAP196688 CKL196682:CKL196688 CUH196682:CUH196688 DED196682:DED196688 DNZ196682:DNZ196688 DXV196682:DXV196688 EHR196682:EHR196688 ERN196682:ERN196688 FBJ196682:FBJ196688 FLF196682:FLF196688 FVB196682:FVB196688 GEX196682:GEX196688 GOT196682:GOT196688 GYP196682:GYP196688 HIL196682:HIL196688 HSH196682:HSH196688 ICD196682:ICD196688 ILZ196682:ILZ196688 IVV196682:IVV196688 JFR196682:JFR196688 JPN196682:JPN196688 JZJ196682:JZJ196688 KJF196682:KJF196688 KTB196682:KTB196688 LCX196682:LCX196688 LMT196682:LMT196688 LWP196682:LWP196688 MGL196682:MGL196688 MQH196682:MQH196688 NAD196682:NAD196688 NJZ196682:NJZ196688 NTV196682:NTV196688 ODR196682:ODR196688 ONN196682:ONN196688 OXJ196682:OXJ196688 PHF196682:PHF196688 PRB196682:PRB196688 QAX196682:QAX196688 QKT196682:QKT196688 QUP196682:QUP196688 REL196682:REL196688 ROH196682:ROH196688 RYD196682:RYD196688 SHZ196682:SHZ196688 SRV196682:SRV196688 TBR196682:TBR196688 TLN196682:TLN196688 TVJ196682:TVJ196688 UFF196682:UFF196688 UPB196682:UPB196688 UYX196682:UYX196688 VIT196682:VIT196688 VSP196682:VSP196688 WCL196682:WCL196688 WMH196682:WMH196688 WWD196682:WWD196688 V262218:V262224 JR262218:JR262224 TN262218:TN262224 ADJ262218:ADJ262224 ANF262218:ANF262224 AXB262218:AXB262224 BGX262218:BGX262224 BQT262218:BQT262224 CAP262218:CAP262224 CKL262218:CKL262224 CUH262218:CUH262224 DED262218:DED262224 DNZ262218:DNZ262224 DXV262218:DXV262224 EHR262218:EHR262224 ERN262218:ERN262224 FBJ262218:FBJ262224 FLF262218:FLF262224 FVB262218:FVB262224 GEX262218:GEX262224 GOT262218:GOT262224 GYP262218:GYP262224 HIL262218:HIL262224 HSH262218:HSH262224 ICD262218:ICD262224 ILZ262218:ILZ262224 IVV262218:IVV262224 JFR262218:JFR262224 JPN262218:JPN262224 JZJ262218:JZJ262224 KJF262218:KJF262224 KTB262218:KTB262224 LCX262218:LCX262224 LMT262218:LMT262224 LWP262218:LWP262224 MGL262218:MGL262224 MQH262218:MQH262224 NAD262218:NAD262224 NJZ262218:NJZ262224 NTV262218:NTV262224 ODR262218:ODR262224 ONN262218:ONN262224 OXJ262218:OXJ262224 PHF262218:PHF262224 PRB262218:PRB262224 QAX262218:QAX262224 QKT262218:QKT262224 QUP262218:QUP262224 REL262218:REL262224 ROH262218:ROH262224 RYD262218:RYD262224 SHZ262218:SHZ262224 SRV262218:SRV262224 TBR262218:TBR262224 TLN262218:TLN262224 TVJ262218:TVJ262224 UFF262218:UFF262224 UPB262218:UPB262224 UYX262218:UYX262224 VIT262218:VIT262224 VSP262218:VSP262224 WCL262218:WCL262224 WMH262218:WMH262224 WWD262218:WWD262224 V327754:V327760 JR327754:JR327760 TN327754:TN327760 ADJ327754:ADJ327760 ANF327754:ANF327760 AXB327754:AXB327760 BGX327754:BGX327760 BQT327754:BQT327760 CAP327754:CAP327760 CKL327754:CKL327760 CUH327754:CUH327760 DED327754:DED327760 DNZ327754:DNZ327760 DXV327754:DXV327760 EHR327754:EHR327760 ERN327754:ERN327760 FBJ327754:FBJ327760 FLF327754:FLF327760 FVB327754:FVB327760 GEX327754:GEX327760 GOT327754:GOT327760 GYP327754:GYP327760 HIL327754:HIL327760 HSH327754:HSH327760 ICD327754:ICD327760 ILZ327754:ILZ327760 IVV327754:IVV327760 JFR327754:JFR327760 JPN327754:JPN327760 JZJ327754:JZJ327760 KJF327754:KJF327760 KTB327754:KTB327760 LCX327754:LCX327760 LMT327754:LMT327760 LWP327754:LWP327760 MGL327754:MGL327760 MQH327754:MQH327760 NAD327754:NAD327760 NJZ327754:NJZ327760 NTV327754:NTV327760 ODR327754:ODR327760 ONN327754:ONN327760 OXJ327754:OXJ327760 PHF327754:PHF327760 PRB327754:PRB327760 QAX327754:QAX327760 QKT327754:QKT327760 QUP327754:QUP327760 REL327754:REL327760 ROH327754:ROH327760 RYD327754:RYD327760 SHZ327754:SHZ327760 SRV327754:SRV327760 TBR327754:TBR327760 TLN327754:TLN327760 TVJ327754:TVJ327760 UFF327754:UFF327760 UPB327754:UPB327760 UYX327754:UYX327760 VIT327754:VIT327760 VSP327754:VSP327760 WCL327754:WCL327760 WMH327754:WMH327760 WWD327754:WWD327760 V393290:V393296 JR393290:JR393296 TN393290:TN393296 ADJ393290:ADJ393296 ANF393290:ANF393296 AXB393290:AXB393296 BGX393290:BGX393296 BQT393290:BQT393296 CAP393290:CAP393296 CKL393290:CKL393296 CUH393290:CUH393296 DED393290:DED393296 DNZ393290:DNZ393296 DXV393290:DXV393296 EHR393290:EHR393296 ERN393290:ERN393296 FBJ393290:FBJ393296 FLF393290:FLF393296 FVB393290:FVB393296 GEX393290:GEX393296 GOT393290:GOT393296 GYP393290:GYP393296 HIL393290:HIL393296 HSH393290:HSH393296 ICD393290:ICD393296 ILZ393290:ILZ393296 IVV393290:IVV393296 JFR393290:JFR393296 JPN393290:JPN393296 JZJ393290:JZJ393296 KJF393290:KJF393296 KTB393290:KTB393296 LCX393290:LCX393296 LMT393290:LMT393296 LWP393290:LWP393296 MGL393290:MGL393296 MQH393290:MQH393296 NAD393290:NAD393296 NJZ393290:NJZ393296 NTV393290:NTV393296 ODR393290:ODR393296 ONN393290:ONN393296 OXJ393290:OXJ393296 PHF393290:PHF393296 PRB393290:PRB393296 QAX393290:QAX393296 QKT393290:QKT393296 QUP393290:QUP393296 REL393290:REL393296 ROH393290:ROH393296 RYD393290:RYD393296 SHZ393290:SHZ393296 SRV393290:SRV393296 TBR393290:TBR393296 TLN393290:TLN393296 TVJ393290:TVJ393296 UFF393290:UFF393296 UPB393290:UPB393296 UYX393290:UYX393296 VIT393290:VIT393296 VSP393290:VSP393296 WCL393290:WCL393296 WMH393290:WMH393296 WWD393290:WWD393296 V458826:V458832 JR458826:JR458832 TN458826:TN458832 ADJ458826:ADJ458832 ANF458826:ANF458832 AXB458826:AXB458832 BGX458826:BGX458832 BQT458826:BQT458832 CAP458826:CAP458832 CKL458826:CKL458832 CUH458826:CUH458832 DED458826:DED458832 DNZ458826:DNZ458832 DXV458826:DXV458832 EHR458826:EHR458832 ERN458826:ERN458832 FBJ458826:FBJ458832 FLF458826:FLF458832 FVB458826:FVB458832 GEX458826:GEX458832 GOT458826:GOT458832 GYP458826:GYP458832 HIL458826:HIL458832 HSH458826:HSH458832 ICD458826:ICD458832 ILZ458826:ILZ458832 IVV458826:IVV458832 JFR458826:JFR458832 JPN458826:JPN458832 JZJ458826:JZJ458832 KJF458826:KJF458832 KTB458826:KTB458832 LCX458826:LCX458832 LMT458826:LMT458832 LWP458826:LWP458832 MGL458826:MGL458832 MQH458826:MQH458832 NAD458826:NAD458832 NJZ458826:NJZ458832 NTV458826:NTV458832 ODR458826:ODR458832 ONN458826:ONN458832 OXJ458826:OXJ458832 PHF458826:PHF458832 PRB458826:PRB458832 QAX458826:QAX458832 QKT458826:QKT458832 QUP458826:QUP458832 REL458826:REL458832 ROH458826:ROH458832 RYD458826:RYD458832 SHZ458826:SHZ458832 SRV458826:SRV458832 TBR458826:TBR458832 TLN458826:TLN458832 TVJ458826:TVJ458832 UFF458826:UFF458832 UPB458826:UPB458832 UYX458826:UYX458832 VIT458826:VIT458832 VSP458826:VSP458832 WCL458826:WCL458832 WMH458826:WMH458832 WWD458826:WWD458832 V524362:V524368 JR524362:JR524368 TN524362:TN524368 ADJ524362:ADJ524368 ANF524362:ANF524368 AXB524362:AXB524368 BGX524362:BGX524368 BQT524362:BQT524368 CAP524362:CAP524368 CKL524362:CKL524368 CUH524362:CUH524368 DED524362:DED524368 DNZ524362:DNZ524368 DXV524362:DXV524368 EHR524362:EHR524368 ERN524362:ERN524368 FBJ524362:FBJ524368 FLF524362:FLF524368 FVB524362:FVB524368 GEX524362:GEX524368 GOT524362:GOT524368 GYP524362:GYP524368 HIL524362:HIL524368 HSH524362:HSH524368 ICD524362:ICD524368 ILZ524362:ILZ524368 IVV524362:IVV524368 JFR524362:JFR524368 JPN524362:JPN524368 JZJ524362:JZJ524368 KJF524362:KJF524368 KTB524362:KTB524368 LCX524362:LCX524368 LMT524362:LMT524368 LWP524362:LWP524368 MGL524362:MGL524368 MQH524362:MQH524368 NAD524362:NAD524368 NJZ524362:NJZ524368 NTV524362:NTV524368 ODR524362:ODR524368 ONN524362:ONN524368 OXJ524362:OXJ524368 PHF524362:PHF524368 PRB524362:PRB524368 QAX524362:QAX524368 QKT524362:QKT524368 QUP524362:QUP524368 REL524362:REL524368 ROH524362:ROH524368 RYD524362:RYD524368 SHZ524362:SHZ524368 SRV524362:SRV524368 TBR524362:TBR524368 TLN524362:TLN524368 TVJ524362:TVJ524368 UFF524362:UFF524368 UPB524362:UPB524368 UYX524362:UYX524368 VIT524362:VIT524368 VSP524362:VSP524368 WCL524362:WCL524368 WMH524362:WMH524368 WWD524362:WWD524368 V589898:V589904 JR589898:JR589904 TN589898:TN589904 ADJ589898:ADJ589904 ANF589898:ANF589904 AXB589898:AXB589904 BGX589898:BGX589904 BQT589898:BQT589904 CAP589898:CAP589904 CKL589898:CKL589904 CUH589898:CUH589904 DED589898:DED589904 DNZ589898:DNZ589904 DXV589898:DXV589904 EHR589898:EHR589904 ERN589898:ERN589904 FBJ589898:FBJ589904 FLF589898:FLF589904 FVB589898:FVB589904 GEX589898:GEX589904 GOT589898:GOT589904 GYP589898:GYP589904 HIL589898:HIL589904 HSH589898:HSH589904 ICD589898:ICD589904 ILZ589898:ILZ589904 IVV589898:IVV589904 JFR589898:JFR589904 JPN589898:JPN589904 JZJ589898:JZJ589904 KJF589898:KJF589904 KTB589898:KTB589904 LCX589898:LCX589904 LMT589898:LMT589904 LWP589898:LWP589904 MGL589898:MGL589904 MQH589898:MQH589904 NAD589898:NAD589904 NJZ589898:NJZ589904 NTV589898:NTV589904 ODR589898:ODR589904 ONN589898:ONN589904 OXJ589898:OXJ589904 PHF589898:PHF589904 PRB589898:PRB589904 QAX589898:QAX589904 QKT589898:QKT589904 QUP589898:QUP589904 REL589898:REL589904 ROH589898:ROH589904 RYD589898:RYD589904 SHZ589898:SHZ589904 SRV589898:SRV589904 TBR589898:TBR589904 TLN589898:TLN589904 TVJ589898:TVJ589904 UFF589898:UFF589904 UPB589898:UPB589904 UYX589898:UYX589904 VIT589898:VIT589904 VSP589898:VSP589904 WCL589898:WCL589904 WMH589898:WMH589904 WWD589898:WWD589904 V655434:V655440 JR655434:JR655440 TN655434:TN655440 ADJ655434:ADJ655440 ANF655434:ANF655440 AXB655434:AXB655440 BGX655434:BGX655440 BQT655434:BQT655440 CAP655434:CAP655440 CKL655434:CKL655440 CUH655434:CUH655440 DED655434:DED655440 DNZ655434:DNZ655440 DXV655434:DXV655440 EHR655434:EHR655440 ERN655434:ERN655440 FBJ655434:FBJ655440 FLF655434:FLF655440 FVB655434:FVB655440 GEX655434:GEX655440 GOT655434:GOT655440 GYP655434:GYP655440 HIL655434:HIL655440 HSH655434:HSH655440 ICD655434:ICD655440 ILZ655434:ILZ655440 IVV655434:IVV655440 JFR655434:JFR655440 JPN655434:JPN655440 JZJ655434:JZJ655440 KJF655434:KJF655440 KTB655434:KTB655440 LCX655434:LCX655440 LMT655434:LMT655440 LWP655434:LWP655440 MGL655434:MGL655440 MQH655434:MQH655440 NAD655434:NAD655440 NJZ655434:NJZ655440 NTV655434:NTV655440 ODR655434:ODR655440 ONN655434:ONN655440 OXJ655434:OXJ655440 PHF655434:PHF655440 PRB655434:PRB655440 QAX655434:QAX655440 QKT655434:QKT655440 QUP655434:QUP655440 REL655434:REL655440 ROH655434:ROH655440 RYD655434:RYD655440 SHZ655434:SHZ655440 SRV655434:SRV655440 TBR655434:TBR655440 TLN655434:TLN655440 TVJ655434:TVJ655440 UFF655434:UFF655440 UPB655434:UPB655440 UYX655434:UYX655440 VIT655434:VIT655440 VSP655434:VSP655440 WCL655434:WCL655440 WMH655434:WMH655440 WWD655434:WWD655440 V720970:V720976 JR720970:JR720976 TN720970:TN720976 ADJ720970:ADJ720976 ANF720970:ANF720976 AXB720970:AXB720976 BGX720970:BGX720976 BQT720970:BQT720976 CAP720970:CAP720976 CKL720970:CKL720976 CUH720970:CUH720976 DED720970:DED720976 DNZ720970:DNZ720976 DXV720970:DXV720976 EHR720970:EHR720976 ERN720970:ERN720976 FBJ720970:FBJ720976 FLF720970:FLF720976 FVB720970:FVB720976 GEX720970:GEX720976 GOT720970:GOT720976 GYP720970:GYP720976 HIL720970:HIL720976 HSH720970:HSH720976 ICD720970:ICD720976 ILZ720970:ILZ720976 IVV720970:IVV720976 JFR720970:JFR720976 JPN720970:JPN720976 JZJ720970:JZJ720976 KJF720970:KJF720976 KTB720970:KTB720976 LCX720970:LCX720976 LMT720970:LMT720976 LWP720970:LWP720976 MGL720970:MGL720976 MQH720970:MQH720976 NAD720970:NAD720976 NJZ720970:NJZ720976 NTV720970:NTV720976 ODR720970:ODR720976 ONN720970:ONN720976 OXJ720970:OXJ720976 PHF720970:PHF720976 PRB720970:PRB720976 QAX720970:QAX720976 QKT720970:QKT720976 QUP720970:QUP720976 REL720970:REL720976 ROH720970:ROH720976 RYD720970:RYD720976 SHZ720970:SHZ720976 SRV720970:SRV720976 TBR720970:TBR720976 TLN720970:TLN720976 TVJ720970:TVJ720976 UFF720970:UFF720976 UPB720970:UPB720976 UYX720970:UYX720976 VIT720970:VIT720976 VSP720970:VSP720976 WCL720970:WCL720976 WMH720970:WMH720976 WWD720970:WWD720976 V786506:V786512 JR786506:JR786512 TN786506:TN786512 ADJ786506:ADJ786512 ANF786506:ANF786512 AXB786506:AXB786512 BGX786506:BGX786512 BQT786506:BQT786512 CAP786506:CAP786512 CKL786506:CKL786512 CUH786506:CUH786512 DED786506:DED786512 DNZ786506:DNZ786512 DXV786506:DXV786512 EHR786506:EHR786512 ERN786506:ERN786512 FBJ786506:FBJ786512 FLF786506:FLF786512 FVB786506:FVB786512 GEX786506:GEX786512 GOT786506:GOT786512 GYP786506:GYP786512 HIL786506:HIL786512 HSH786506:HSH786512 ICD786506:ICD786512 ILZ786506:ILZ786512 IVV786506:IVV786512 JFR786506:JFR786512 JPN786506:JPN786512 JZJ786506:JZJ786512 KJF786506:KJF786512 KTB786506:KTB786512 LCX786506:LCX786512 LMT786506:LMT786512 LWP786506:LWP786512 MGL786506:MGL786512 MQH786506:MQH786512 NAD786506:NAD786512 NJZ786506:NJZ786512 NTV786506:NTV786512 ODR786506:ODR786512 ONN786506:ONN786512 OXJ786506:OXJ786512 PHF786506:PHF786512 PRB786506:PRB786512 QAX786506:QAX786512 QKT786506:QKT786512 QUP786506:QUP786512 REL786506:REL786512 ROH786506:ROH786512 RYD786506:RYD786512 SHZ786506:SHZ786512 SRV786506:SRV786512 TBR786506:TBR786512 TLN786506:TLN786512 TVJ786506:TVJ786512 UFF786506:UFF786512 UPB786506:UPB786512 UYX786506:UYX786512 VIT786506:VIT786512 VSP786506:VSP786512 WCL786506:WCL786512 WMH786506:WMH786512 WWD786506:WWD786512 V852042:V852048 JR852042:JR852048 TN852042:TN852048 ADJ852042:ADJ852048 ANF852042:ANF852048 AXB852042:AXB852048 BGX852042:BGX852048 BQT852042:BQT852048 CAP852042:CAP852048 CKL852042:CKL852048 CUH852042:CUH852048 DED852042:DED852048 DNZ852042:DNZ852048 DXV852042:DXV852048 EHR852042:EHR852048 ERN852042:ERN852048 FBJ852042:FBJ852048 FLF852042:FLF852048 FVB852042:FVB852048 GEX852042:GEX852048 GOT852042:GOT852048 GYP852042:GYP852048 HIL852042:HIL852048 HSH852042:HSH852048 ICD852042:ICD852048 ILZ852042:ILZ852048 IVV852042:IVV852048 JFR852042:JFR852048 JPN852042:JPN852048 JZJ852042:JZJ852048 KJF852042:KJF852048 KTB852042:KTB852048 LCX852042:LCX852048 LMT852042:LMT852048 LWP852042:LWP852048 MGL852042:MGL852048 MQH852042:MQH852048 NAD852042:NAD852048 NJZ852042:NJZ852048 NTV852042:NTV852048 ODR852042:ODR852048 ONN852042:ONN852048 OXJ852042:OXJ852048 PHF852042:PHF852048 PRB852042:PRB852048 QAX852042:QAX852048 QKT852042:QKT852048 QUP852042:QUP852048 REL852042:REL852048 ROH852042:ROH852048 RYD852042:RYD852048 SHZ852042:SHZ852048 SRV852042:SRV852048 TBR852042:TBR852048 TLN852042:TLN852048 TVJ852042:TVJ852048 UFF852042:UFF852048 UPB852042:UPB852048 UYX852042:UYX852048 VIT852042:VIT852048 VSP852042:VSP852048 WCL852042:WCL852048 WMH852042:WMH852048 WWD852042:WWD852048 V917578:V917584 JR917578:JR917584 TN917578:TN917584 ADJ917578:ADJ917584 ANF917578:ANF917584 AXB917578:AXB917584 BGX917578:BGX917584 BQT917578:BQT917584 CAP917578:CAP917584 CKL917578:CKL917584 CUH917578:CUH917584 DED917578:DED917584 DNZ917578:DNZ917584 DXV917578:DXV917584 EHR917578:EHR917584 ERN917578:ERN917584 FBJ917578:FBJ917584 FLF917578:FLF917584 FVB917578:FVB917584 GEX917578:GEX917584 GOT917578:GOT917584 GYP917578:GYP917584 HIL917578:HIL917584 HSH917578:HSH917584 ICD917578:ICD917584 ILZ917578:ILZ917584 IVV917578:IVV917584 JFR917578:JFR917584 JPN917578:JPN917584 JZJ917578:JZJ917584 KJF917578:KJF917584 KTB917578:KTB917584 LCX917578:LCX917584 LMT917578:LMT917584 LWP917578:LWP917584 MGL917578:MGL917584 MQH917578:MQH917584 NAD917578:NAD917584 NJZ917578:NJZ917584 NTV917578:NTV917584 ODR917578:ODR917584 ONN917578:ONN917584 OXJ917578:OXJ917584 PHF917578:PHF917584 PRB917578:PRB917584 QAX917578:QAX917584 QKT917578:QKT917584 QUP917578:QUP917584 REL917578:REL917584 ROH917578:ROH917584 RYD917578:RYD917584 SHZ917578:SHZ917584 SRV917578:SRV917584 TBR917578:TBR917584 TLN917578:TLN917584 TVJ917578:TVJ917584 UFF917578:UFF917584 UPB917578:UPB917584 UYX917578:UYX917584 VIT917578:VIT917584 VSP917578:VSP917584 WCL917578:WCL917584 WMH917578:WMH917584 WWD917578:WWD917584 V983114:V983120 JR983114:JR983120 TN983114:TN983120 ADJ983114:ADJ983120 ANF983114:ANF983120 AXB983114:AXB983120 BGX983114:BGX983120 BQT983114:BQT983120 CAP983114:CAP983120 CKL983114:CKL983120 CUH983114:CUH983120 DED983114:DED983120 DNZ983114:DNZ983120 DXV983114:DXV983120 EHR983114:EHR983120 ERN983114:ERN983120 FBJ983114:FBJ983120 FLF983114:FLF983120 FVB983114:FVB983120 GEX983114:GEX983120 GOT983114:GOT983120 GYP983114:GYP983120 HIL983114:HIL983120 HSH983114:HSH983120 ICD983114:ICD983120 ILZ983114:ILZ983120 IVV983114:IVV983120 JFR983114:JFR983120 JPN983114:JPN983120 JZJ983114:JZJ983120 KJF983114:KJF983120 KTB983114:KTB983120 LCX983114:LCX983120 LMT983114:LMT983120 LWP983114:LWP983120 MGL983114:MGL983120 MQH983114:MQH983120 NAD983114:NAD983120 NJZ983114:NJZ983120 NTV983114:NTV983120 ODR983114:ODR983120 ONN983114:ONN983120 OXJ983114:OXJ983120 PHF983114:PHF983120 PRB983114:PRB983120 QAX983114:QAX983120 QKT983114:QKT983120 QUP983114:QUP983120 REL983114:REL983120 ROH983114:ROH983120 RYD983114:RYD983120 SHZ983114:SHZ983120 SRV983114:SRV983120 TBR983114:TBR983120 TLN983114:TLN983120 TVJ983114:TVJ983120 UFF983114:UFF983120 UPB983114:UPB983120 UYX983114:UYX983120 VIT983114:VIT983120 VSP983114:VSP983120 WCL983114:WCL983120 WMH983114:WMH983120 WWD983114:WWD983120 ADC71:ADC77 JD79 SZ79 ACV79 AMR79 AWN79 BGJ79 BQF79 CAB79 CJX79 CTT79 DDP79 DNL79 DXH79 EHD79 EQZ79 FAV79 FKR79 FUN79 GEJ79 GOF79 GYB79 HHX79 HRT79 IBP79 ILL79 IVH79 JFD79 JOZ79 JYV79 KIR79 KSN79 LCJ79 LMF79 LWB79 MFX79 MPT79 MZP79 NJL79 NTH79 ODD79 OMZ79 OWV79 PGR79 PQN79 QAJ79 QKF79 QUB79 RDX79 RNT79 RXP79 SHL79 SRH79 TBD79 TKZ79 TUV79 UER79 UON79 UYJ79 VIF79 VSB79 WBX79 WLT79 WVP79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TG71:TG77 JD81:JD82 SZ81:SZ82 ACV81:ACV82 AMR81:AMR82 AWN81:AWN82 BGJ81:BGJ82 BQF81:BQF82 CAB81:CAB82 CJX81:CJX82 CTT81:CTT82 DDP81:DDP82 DNL81:DNL82 DXH81:DXH82 EHD81:EHD82 EQZ81:EQZ82 FAV81:FAV82 FKR81:FKR82 FUN81:FUN82 GEJ81:GEJ82 GOF81:GOF82 GYB81:GYB82 HHX81:HHX82 HRT81:HRT82 IBP81:IBP82 ILL81:ILL82 IVH81:IVH82 JFD81:JFD82 JOZ81:JOZ82 JYV81:JYV82 KIR81:KIR82 KSN81:KSN82 LCJ81:LCJ82 LMF81:LMF82 LWB81:LWB82 MFX81:MFX82 MPT81:MPT82 MZP81:MZP82 NJL81:NJL82 NTH81:NTH82 ODD81:ODD82 OMZ81:OMZ82 OWV81:OWV82 PGR81:PGR82 PQN81:PQN82 QAJ81:QAJ82 QKF81:QKF82 QUB81:QUB82 RDX81:RDX82 RNT81:RNT82 RXP81:RXP82 SHL81:SHL82 SRH81:SRH82 TBD81:TBD82 TKZ81:TKZ82 TUV81:TUV82 UER81:UER82 UON81:UON82 UYJ81:UYJ82 VIF81:VIF82 VSB81:VSB82 WBX81:WBX82 WLT81:WLT82 WVP81:WVP82 H65620:H65621 JD65620:JD65621 SZ65620:SZ65621 ACV65620:ACV65621 AMR65620:AMR65621 AWN65620:AWN65621 BGJ65620:BGJ65621 BQF65620:BQF65621 CAB65620:CAB65621 CJX65620:CJX65621 CTT65620:CTT65621 DDP65620:DDP65621 DNL65620:DNL65621 DXH65620:DXH65621 EHD65620:EHD65621 EQZ65620:EQZ65621 FAV65620:FAV65621 FKR65620:FKR65621 FUN65620:FUN65621 GEJ65620:GEJ65621 GOF65620:GOF65621 GYB65620:GYB65621 HHX65620:HHX65621 HRT65620:HRT65621 IBP65620:IBP65621 ILL65620:ILL65621 IVH65620:IVH65621 JFD65620:JFD65621 JOZ65620:JOZ65621 JYV65620:JYV65621 KIR65620:KIR65621 KSN65620:KSN65621 LCJ65620:LCJ65621 LMF65620:LMF65621 LWB65620:LWB65621 MFX65620:MFX65621 MPT65620:MPT65621 MZP65620:MZP65621 NJL65620:NJL65621 NTH65620:NTH65621 ODD65620:ODD65621 OMZ65620:OMZ65621 OWV65620:OWV65621 PGR65620:PGR65621 PQN65620:PQN65621 QAJ65620:QAJ65621 QKF65620:QKF65621 QUB65620:QUB65621 RDX65620:RDX65621 RNT65620:RNT65621 RXP65620:RXP65621 SHL65620:SHL65621 SRH65620:SRH65621 TBD65620:TBD65621 TKZ65620:TKZ65621 TUV65620:TUV65621 UER65620:UER65621 UON65620:UON65621 UYJ65620:UYJ65621 VIF65620:VIF65621 VSB65620:VSB65621 WBX65620:WBX65621 WLT65620:WLT65621 WVP65620:WVP65621 H131156:H131157 JD131156:JD131157 SZ131156:SZ131157 ACV131156:ACV131157 AMR131156:AMR131157 AWN131156:AWN131157 BGJ131156:BGJ131157 BQF131156:BQF131157 CAB131156:CAB131157 CJX131156:CJX131157 CTT131156:CTT131157 DDP131156:DDP131157 DNL131156:DNL131157 DXH131156:DXH131157 EHD131156:EHD131157 EQZ131156:EQZ131157 FAV131156:FAV131157 FKR131156:FKR131157 FUN131156:FUN131157 GEJ131156:GEJ131157 GOF131156:GOF131157 GYB131156:GYB131157 HHX131156:HHX131157 HRT131156:HRT131157 IBP131156:IBP131157 ILL131156:ILL131157 IVH131156:IVH131157 JFD131156:JFD131157 JOZ131156:JOZ131157 JYV131156:JYV131157 KIR131156:KIR131157 KSN131156:KSN131157 LCJ131156:LCJ131157 LMF131156:LMF131157 LWB131156:LWB131157 MFX131156:MFX131157 MPT131156:MPT131157 MZP131156:MZP131157 NJL131156:NJL131157 NTH131156:NTH131157 ODD131156:ODD131157 OMZ131156:OMZ131157 OWV131156:OWV131157 PGR131156:PGR131157 PQN131156:PQN131157 QAJ131156:QAJ131157 QKF131156:QKF131157 QUB131156:QUB131157 RDX131156:RDX131157 RNT131156:RNT131157 RXP131156:RXP131157 SHL131156:SHL131157 SRH131156:SRH131157 TBD131156:TBD131157 TKZ131156:TKZ131157 TUV131156:TUV131157 UER131156:UER131157 UON131156:UON131157 UYJ131156:UYJ131157 VIF131156:VIF131157 VSB131156:VSB131157 WBX131156:WBX131157 WLT131156:WLT131157 WVP131156:WVP131157 H196692:H196693 JD196692:JD196693 SZ196692:SZ196693 ACV196692:ACV196693 AMR196692:AMR196693 AWN196692:AWN196693 BGJ196692:BGJ196693 BQF196692:BQF196693 CAB196692:CAB196693 CJX196692:CJX196693 CTT196692:CTT196693 DDP196692:DDP196693 DNL196692:DNL196693 DXH196692:DXH196693 EHD196692:EHD196693 EQZ196692:EQZ196693 FAV196692:FAV196693 FKR196692:FKR196693 FUN196692:FUN196693 GEJ196692:GEJ196693 GOF196692:GOF196693 GYB196692:GYB196693 HHX196692:HHX196693 HRT196692:HRT196693 IBP196692:IBP196693 ILL196692:ILL196693 IVH196692:IVH196693 JFD196692:JFD196693 JOZ196692:JOZ196693 JYV196692:JYV196693 KIR196692:KIR196693 KSN196692:KSN196693 LCJ196692:LCJ196693 LMF196692:LMF196693 LWB196692:LWB196693 MFX196692:MFX196693 MPT196692:MPT196693 MZP196692:MZP196693 NJL196692:NJL196693 NTH196692:NTH196693 ODD196692:ODD196693 OMZ196692:OMZ196693 OWV196692:OWV196693 PGR196692:PGR196693 PQN196692:PQN196693 QAJ196692:QAJ196693 QKF196692:QKF196693 QUB196692:QUB196693 RDX196692:RDX196693 RNT196692:RNT196693 RXP196692:RXP196693 SHL196692:SHL196693 SRH196692:SRH196693 TBD196692:TBD196693 TKZ196692:TKZ196693 TUV196692:TUV196693 UER196692:UER196693 UON196692:UON196693 UYJ196692:UYJ196693 VIF196692:VIF196693 VSB196692:VSB196693 WBX196692:WBX196693 WLT196692:WLT196693 WVP196692:WVP196693 H262228:H262229 JD262228:JD262229 SZ262228:SZ262229 ACV262228:ACV262229 AMR262228:AMR262229 AWN262228:AWN262229 BGJ262228:BGJ262229 BQF262228:BQF262229 CAB262228:CAB262229 CJX262228:CJX262229 CTT262228:CTT262229 DDP262228:DDP262229 DNL262228:DNL262229 DXH262228:DXH262229 EHD262228:EHD262229 EQZ262228:EQZ262229 FAV262228:FAV262229 FKR262228:FKR262229 FUN262228:FUN262229 GEJ262228:GEJ262229 GOF262228:GOF262229 GYB262228:GYB262229 HHX262228:HHX262229 HRT262228:HRT262229 IBP262228:IBP262229 ILL262228:ILL262229 IVH262228:IVH262229 JFD262228:JFD262229 JOZ262228:JOZ262229 JYV262228:JYV262229 KIR262228:KIR262229 KSN262228:KSN262229 LCJ262228:LCJ262229 LMF262228:LMF262229 LWB262228:LWB262229 MFX262228:MFX262229 MPT262228:MPT262229 MZP262228:MZP262229 NJL262228:NJL262229 NTH262228:NTH262229 ODD262228:ODD262229 OMZ262228:OMZ262229 OWV262228:OWV262229 PGR262228:PGR262229 PQN262228:PQN262229 QAJ262228:QAJ262229 QKF262228:QKF262229 QUB262228:QUB262229 RDX262228:RDX262229 RNT262228:RNT262229 RXP262228:RXP262229 SHL262228:SHL262229 SRH262228:SRH262229 TBD262228:TBD262229 TKZ262228:TKZ262229 TUV262228:TUV262229 UER262228:UER262229 UON262228:UON262229 UYJ262228:UYJ262229 VIF262228:VIF262229 VSB262228:VSB262229 WBX262228:WBX262229 WLT262228:WLT262229 WVP262228:WVP262229 H327764:H327765 JD327764:JD327765 SZ327764:SZ327765 ACV327764:ACV327765 AMR327764:AMR327765 AWN327764:AWN327765 BGJ327764:BGJ327765 BQF327764:BQF327765 CAB327764:CAB327765 CJX327764:CJX327765 CTT327764:CTT327765 DDP327764:DDP327765 DNL327764:DNL327765 DXH327764:DXH327765 EHD327764:EHD327765 EQZ327764:EQZ327765 FAV327764:FAV327765 FKR327764:FKR327765 FUN327764:FUN327765 GEJ327764:GEJ327765 GOF327764:GOF327765 GYB327764:GYB327765 HHX327764:HHX327765 HRT327764:HRT327765 IBP327764:IBP327765 ILL327764:ILL327765 IVH327764:IVH327765 JFD327764:JFD327765 JOZ327764:JOZ327765 JYV327764:JYV327765 KIR327764:KIR327765 KSN327764:KSN327765 LCJ327764:LCJ327765 LMF327764:LMF327765 LWB327764:LWB327765 MFX327764:MFX327765 MPT327764:MPT327765 MZP327764:MZP327765 NJL327764:NJL327765 NTH327764:NTH327765 ODD327764:ODD327765 OMZ327764:OMZ327765 OWV327764:OWV327765 PGR327764:PGR327765 PQN327764:PQN327765 QAJ327764:QAJ327765 QKF327764:QKF327765 QUB327764:QUB327765 RDX327764:RDX327765 RNT327764:RNT327765 RXP327764:RXP327765 SHL327764:SHL327765 SRH327764:SRH327765 TBD327764:TBD327765 TKZ327764:TKZ327765 TUV327764:TUV327765 UER327764:UER327765 UON327764:UON327765 UYJ327764:UYJ327765 VIF327764:VIF327765 VSB327764:VSB327765 WBX327764:WBX327765 WLT327764:WLT327765 WVP327764:WVP327765 H393300:H393301 JD393300:JD393301 SZ393300:SZ393301 ACV393300:ACV393301 AMR393300:AMR393301 AWN393300:AWN393301 BGJ393300:BGJ393301 BQF393300:BQF393301 CAB393300:CAB393301 CJX393300:CJX393301 CTT393300:CTT393301 DDP393300:DDP393301 DNL393300:DNL393301 DXH393300:DXH393301 EHD393300:EHD393301 EQZ393300:EQZ393301 FAV393300:FAV393301 FKR393300:FKR393301 FUN393300:FUN393301 GEJ393300:GEJ393301 GOF393300:GOF393301 GYB393300:GYB393301 HHX393300:HHX393301 HRT393300:HRT393301 IBP393300:IBP393301 ILL393300:ILL393301 IVH393300:IVH393301 JFD393300:JFD393301 JOZ393300:JOZ393301 JYV393300:JYV393301 KIR393300:KIR393301 KSN393300:KSN393301 LCJ393300:LCJ393301 LMF393300:LMF393301 LWB393300:LWB393301 MFX393300:MFX393301 MPT393300:MPT393301 MZP393300:MZP393301 NJL393300:NJL393301 NTH393300:NTH393301 ODD393300:ODD393301 OMZ393300:OMZ393301 OWV393300:OWV393301 PGR393300:PGR393301 PQN393300:PQN393301 QAJ393300:QAJ393301 QKF393300:QKF393301 QUB393300:QUB393301 RDX393300:RDX393301 RNT393300:RNT393301 RXP393300:RXP393301 SHL393300:SHL393301 SRH393300:SRH393301 TBD393300:TBD393301 TKZ393300:TKZ393301 TUV393300:TUV393301 UER393300:UER393301 UON393300:UON393301 UYJ393300:UYJ393301 VIF393300:VIF393301 VSB393300:VSB393301 WBX393300:WBX393301 WLT393300:WLT393301 WVP393300:WVP393301 H458836:H458837 JD458836:JD458837 SZ458836:SZ458837 ACV458836:ACV458837 AMR458836:AMR458837 AWN458836:AWN458837 BGJ458836:BGJ458837 BQF458836:BQF458837 CAB458836:CAB458837 CJX458836:CJX458837 CTT458836:CTT458837 DDP458836:DDP458837 DNL458836:DNL458837 DXH458836:DXH458837 EHD458836:EHD458837 EQZ458836:EQZ458837 FAV458836:FAV458837 FKR458836:FKR458837 FUN458836:FUN458837 GEJ458836:GEJ458837 GOF458836:GOF458837 GYB458836:GYB458837 HHX458836:HHX458837 HRT458836:HRT458837 IBP458836:IBP458837 ILL458836:ILL458837 IVH458836:IVH458837 JFD458836:JFD458837 JOZ458836:JOZ458837 JYV458836:JYV458837 KIR458836:KIR458837 KSN458836:KSN458837 LCJ458836:LCJ458837 LMF458836:LMF458837 LWB458836:LWB458837 MFX458836:MFX458837 MPT458836:MPT458837 MZP458836:MZP458837 NJL458836:NJL458837 NTH458836:NTH458837 ODD458836:ODD458837 OMZ458836:OMZ458837 OWV458836:OWV458837 PGR458836:PGR458837 PQN458836:PQN458837 QAJ458836:QAJ458837 QKF458836:QKF458837 QUB458836:QUB458837 RDX458836:RDX458837 RNT458836:RNT458837 RXP458836:RXP458837 SHL458836:SHL458837 SRH458836:SRH458837 TBD458836:TBD458837 TKZ458836:TKZ458837 TUV458836:TUV458837 UER458836:UER458837 UON458836:UON458837 UYJ458836:UYJ458837 VIF458836:VIF458837 VSB458836:VSB458837 WBX458836:WBX458837 WLT458836:WLT458837 WVP458836:WVP458837 H524372:H524373 JD524372:JD524373 SZ524372:SZ524373 ACV524372:ACV524373 AMR524372:AMR524373 AWN524372:AWN524373 BGJ524372:BGJ524373 BQF524372:BQF524373 CAB524372:CAB524373 CJX524372:CJX524373 CTT524372:CTT524373 DDP524372:DDP524373 DNL524372:DNL524373 DXH524372:DXH524373 EHD524372:EHD524373 EQZ524372:EQZ524373 FAV524372:FAV524373 FKR524372:FKR524373 FUN524372:FUN524373 GEJ524372:GEJ524373 GOF524372:GOF524373 GYB524372:GYB524373 HHX524372:HHX524373 HRT524372:HRT524373 IBP524372:IBP524373 ILL524372:ILL524373 IVH524372:IVH524373 JFD524372:JFD524373 JOZ524372:JOZ524373 JYV524372:JYV524373 KIR524372:KIR524373 KSN524372:KSN524373 LCJ524372:LCJ524373 LMF524372:LMF524373 LWB524372:LWB524373 MFX524372:MFX524373 MPT524372:MPT524373 MZP524372:MZP524373 NJL524372:NJL524373 NTH524372:NTH524373 ODD524372:ODD524373 OMZ524372:OMZ524373 OWV524372:OWV524373 PGR524372:PGR524373 PQN524372:PQN524373 QAJ524372:QAJ524373 QKF524372:QKF524373 QUB524372:QUB524373 RDX524372:RDX524373 RNT524372:RNT524373 RXP524372:RXP524373 SHL524372:SHL524373 SRH524372:SRH524373 TBD524372:TBD524373 TKZ524372:TKZ524373 TUV524372:TUV524373 UER524372:UER524373 UON524372:UON524373 UYJ524372:UYJ524373 VIF524372:VIF524373 VSB524372:VSB524373 WBX524372:WBX524373 WLT524372:WLT524373 WVP524372:WVP524373 H589908:H589909 JD589908:JD589909 SZ589908:SZ589909 ACV589908:ACV589909 AMR589908:AMR589909 AWN589908:AWN589909 BGJ589908:BGJ589909 BQF589908:BQF589909 CAB589908:CAB589909 CJX589908:CJX589909 CTT589908:CTT589909 DDP589908:DDP589909 DNL589908:DNL589909 DXH589908:DXH589909 EHD589908:EHD589909 EQZ589908:EQZ589909 FAV589908:FAV589909 FKR589908:FKR589909 FUN589908:FUN589909 GEJ589908:GEJ589909 GOF589908:GOF589909 GYB589908:GYB589909 HHX589908:HHX589909 HRT589908:HRT589909 IBP589908:IBP589909 ILL589908:ILL589909 IVH589908:IVH589909 JFD589908:JFD589909 JOZ589908:JOZ589909 JYV589908:JYV589909 KIR589908:KIR589909 KSN589908:KSN589909 LCJ589908:LCJ589909 LMF589908:LMF589909 LWB589908:LWB589909 MFX589908:MFX589909 MPT589908:MPT589909 MZP589908:MZP589909 NJL589908:NJL589909 NTH589908:NTH589909 ODD589908:ODD589909 OMZ589908:OMZ589909 OWV589908:OWV589909 PGR589908:PGR589909 PQN589908:PQN589909 QAJ589908:QAJ589909 QKF589908:QKF589909 QUB589908:QUB589909 RDX589908:RDX589909 RNT589908:RNT589909 RXP589908:RXP589909 SHL589908:SHL589909 SRH589908:SRH589909 TBD589908:TBD589909 TKZ589908:TKZ589909 TUV589908:TUV589909 UER589908:UER589909 UON589908:UON589909 UYJ589908:UYJ589909 VIF589908:VIF589909 VSB589908:VSB589909 WBX589908:WBX589909 WLT589908:WLT589909 WVP589908:WVP589909 H655444:H655445 JD655444:JD655445 SZ655444:SZ655445 ACV655444:ACV655445 AMR655444:AMR655445 AWN655444:AWN655445 BGJ655444:BGJ655445 BQF655444:BQF655445 CAB655444:CAB655445 CJX655444:CJX655445 CTT655444:CTT655445 DDP655444:DDP655445 DNL655444:DNL655445 DXH655444:DXH655445 EHD655444:EHD655445 EQZ655444:EQZ655445 FAV655444:FAV655445 FKR655444:FKR655445 FUN655444:FUN655445 GEJ655444:GEJ655445 GOF655444:GOF655445 GYB655444:GYB655445 HHX655444:HHX655445 HRT655444:HRT655445 IBP655444:IBP655445 ILL655444:ILL655445 IVH655444:IVH655445 JFD655444:JFD655445 JOZ655444:JOZ655445 JYV655444:JYV655445 KIR655444:KIR655445 KSN655444:KSN655445 LCJ655444:LCJ655445 LMF655444:LMF655445 LWB655444:LWB655445 MFX655444:MFX655445 MPT655444:MPT655445 MZP655444:MZP655445 NJL655444:NJL655445 NTH655444:NTH655445 ODD655444:ODD655445 OMZ655444:OMZ655445 OWV655444:OWV655445 PGR655444:PGR655445 PQN655444:PQN655445 QAJ655444:QAJ655445 QKF655444:QKF655445 QUB655444:QUB655445 RDX655444:RDX655445 RNT655444:RNT655445 RXP655444:RXP655445 SHL655444:SHL655445 SRH655444:SRH655445 TBD655444:TBD655445 TKZ655444:TKZ655445 TUV655444:TUV655445 UER655444:UER655445 UON655444:UON655445 UYJ655444:UYJ655445 VIF655444:VIF655445 VSB655444:VSB655445 WBX655444:WBX655445 WLT655444:WLT655445 WVP655444:WVP655445 H720980:H720981 JD720980:JD720981 SZ720980:SZ720981 ACV720980:ACV720981 AMR720980:AMR720981 AWN720980:AWN720981 BGJ720980:BGJ720981 BQF720980:BQF720981 CAB720980:CAB720981 CJX720980:CJX720981 CTT720980:CTT720981 DDP720980:DDP720981 DNL720980:DNL720981 DXH720980:DXH720981 EHD720980:EHD720981 EQZ720980:EQZ720981 FAV720980:FAV720981 FKR720980:FKR720981 FUN720980:FUN720981 GEJ720980:GEJ720981 GOF720980:GOF720981 GYB720980:GYB720981 HHX720980:HHX720981 HRT720980:HRT720981 IBP720980:IBP720981 ILL720980:ILL720981 IVH720980:IVH720981 JFD720980:JFD720981 JOZ720980:JOZ720981 JYV720980:JYV720981 KIR720980:KIR720981 KSN720980:KSN720981 LCJ720980:LCJ720981 LMF720980:LMF720981 LWB720980:LWB720981 MFX720980:MFX720981 MPT720980:MPT720981 MZP720980:MZP720981 NJL720980:NJL720981 NTH720980:NTH720981 ODD720980:ODD720981 OMZ720980:OMZ720981 OWV720980:OWV720981 PGR720980:PGR720981 PQN720980:PQN720981 QAJ720980:QAJ720981 QKF720980:QKF720981 QUB720980:QUB720981 RDX720980:RDX720981 RNT720980:RNT720981 RXP720980:RXP720981 SHL720980:SHL720981 SRH720980:SRH720981 TBD720980:TBD720981 TKZ720980:TKZ720981 TUV720980:TUV720981 UER720980:UER720981 UON720980:UON720981 UYJ720980:UYJ720981 VIF720980:VIF720981 VSB720980:VSB720981 WBX720980:WBX720981 WLT720980:WLT720981 WVP720980:WVP720981 H786516:H786517 JD786516:JD786517 SZ786516:SZ786517 ACV786516:ACV786517 AMR786516:AMR786517 AWN786516:AWN786517 BGJ786516:BGJ786517 BQF786516:BQF786517 CAB786516:CAB786517 CJX786516:CJX786517 CTT786516:CTT786517 DDP786516:DDP786517 DNL786516:DNL786517 DXH786516:DXH786517 EHD786516:EHD786517 EQZ786516:EQZ786517 FAV786516:FAV786517 FKR786516:FKR786517 FUN786516:FUN786517 GEJ786516:GEJ786517 GOF786516:GOF786517 GYB786516:GYB786517 HHX786516:HHX786517 HRT786516:HRT786517 IBP786516:IBP786517 ILL786516:ILL786517 IVH786516:IVH786517 JFD786516:JFD786517 JOZ786516:JOZ786517 JYV786516:JYV786517 KIR786516:KIR786517 KSN786516:KSN786517 LCJ786516:LCJ786517 LMF786516:LMF786517 LWB786516:LWB786517 MFX786516:MFX786517 MPT786516:MPT786517 MZP786516:MZP786517 NJL786516:NJL786517 NTH786516:NTH786517 ODD786516:ODD786517 OMZ786516:OMZ786517 OWV786516:OWV786517 PGR786516:PGR786517 PQN786516:PQN786517 QAJ786516:QAJ786517 QKF786516:QKF786517 QUB786516:QUB786517 RDX786516:RDX786517 RNT786516:RNT786517 RXP786516:RXP786517 SHL786516:SHL786517 SRH786516:SRH786517 TBD786516:TBD786517 TKZ786516:TKZ786517 TUV786516:TUV786517 UER786516:UER786517 UON786516:UON786517 UYJ786516:UYJ786517 VIF786516:VIF786517 VSB786516:VSB786517 WBX786516:WBX786517 WLT786516:WLT786517 WVP786516:WVP786517 H852052:H852053 JD852052:JD852053 SZ852052:SZ852053 ACV852052:ACV852053 AMR852052:AMR852053 AWN852052:AWN852053 BGJ852052:BGJ852053 BQF852052:BQF852053 CAB852052:CAB852053 CJX852052:CJX852053 CTT852052:CTT852053 DDP852052:DDP852053 DNL852052:DNL852053 DXH852052:DXH852053 EHD852052:EHD852053 EQZ852052:EQZ852053 FAV852052:FAV852053 FKR852052:FKR852053 FUN852052:FUN852053 GEJ852052:GEJ852053 GOF852052:GOF852053 GYB852052:GYB852053 HHX852052:HHX852053 HRT852052:HRT852053 IBP852052:IBP852053 ILL852052:ILL852053 IVH852052:IVH852053 JFD852052:JFD852053 JOZ852052:JOZ852053 JYV852052:JYV852053 KIR852052:KIR852053 KSN852052:KSN852053 LCJ852052:LCJ852053 LMF852052:LMF852053 LWB852052:LWB852053 MFX852052:MFX852053 MPT852052:MPT852053 MZP852052:MZP852053 NJL852052:NJL852053 NTH852052:NTH852053 ODD852052:ODD852053 OMZ852052:OMZ852053 OWV852052:OWV852053 PGR852052:PGR852053 PQN852052:PQN852053 QAJ852052:QAJ852053 QKF852052:QKF852053 QUB852052:QUB852053 RDX852052:RDX852053 RNT852052:RNT852053 RXP852052:RXP852053 SHL852052:SHL852053 SRH852052:SRH852053 TBD852052:TBD852053 TKZ852052:TKZ852053 TUV852052:TUV852053 UER852052:UER852053 UON852052:UON852053 UYJ852052:UYJ852053 VIF852052:VIF852053 VSB852052:VSB852053 WBX852052:WBX852053 WLT852052:WLT852053 WVP852052:WVP852053 H917588:H917589 JD917588:JD917589 SZ917588:SZ917589 ACV917588:ACV917589 AMR917588:AMR917589 AWN917588:AWN917589 BGJ917588:BGJ917589 BQF917588:BQF917589 CAB917588:CAB917589 CJX917588:CJX917589 CTT917588:CTT917589 DDP917588:DDP917589 DNL917588:DNL917589 DXH917588:DXH917589 EHD917588:EHD917589 EQZ917588:EQZ917589 FAV917588:FAV917589 FKR917588:FKR917589 FUN917588:FUN917589 GEJ917588:GEJ917589 GOF917588:GOF917589 GYB917588:GYB917589 HHX917588:HHX917589 HRT917588:HRT917589 IBP917588:IBP917589 ILL917588:ILL917589 IVH917588:IVH917589 JFD917588:JFD917589 JOZ917588:JOZ917589 JYV917588:JYV917589 KIR917588:KIR917589 KSN917588:KSN917589 LCJ917588:LCJ917589 LMF917588:LMF917589 LWB917588:LWB917589 MFX917588:MFX917589 MPT917588:MPT917589 MZP917588:MZP917589 NJL917588:NJL917589 NTH917588:NTH917589 ODD917588:ODD917589 OMZ917588:OMZ917589 OWV917588:OWV917589 PGR917588:PGR917589 PQN917588:PQN917589 QAJ917588:QAJ917589 QKF917588:QKF917589 QUB917588:QUB917589 RDX917588:RDX917589 RNT917588:RNT917589 RXP917588:RXP917589 SHL917588:SHL917589 SRH917588:SRH917589 TBD917588:TBD917589 TKZ917588:TKZ917589 TUV917588:TUV917589 UER917588:UER917589 UON917588:UON917589 UYJ917588:UYJ917589 VIF917588:VIF917589 VSB917588:VSB917589 WBX917588:WBX917589 WLT917588:WLT917589 WVP917588:WVP917589 H983124:H983125 JD983124:JD983125 SZ983124:SZ983125 ACV983124:ACV983125 AMR983124:AMR983125 AWN983124:AWN983125 BGJ983124:BGJ983125 BQF983124:BQF983125 CAB983124:CAB983125 CJX983124:CJX983125 CTT983124:CTT983125 DDP983124:DDP983125 DNL983124:DNL983125 DXH983124:DXH983125 EHD983124:EHD983125 EQZ983124:EQZ983125 FAV983124:FAV983125 FKR983124:FKR983125 FUN983124:FUN983125 GEJ983124:GEJ983125 GOF983124:GOF983125 GYB983124:GYB983125 HHX983124:HHX983125 HRT983124:HRT983125 IBP983124:IBP983125 ILL983124:ILL983125 IVH983124:IVH983125 JFD983124:JFD983125 JOZ983124:JOZ983125 JYV983124:JYV983125 KIR983124:KIR983125 KSN983124:KSN983125 LCJ983124:LCJ983125 LMF983124:LMF983125 LWB983124:LWB983125 MFX983124:MFX983125 MPT983124:MPT983125 MZP983124:MZP983125 NJL983124:NJL983125 NTH983124:NTH983125 ODD983124:ODD983125 OMZ983124:OMZ983125 OWV983124:OWV983125 PGR983124:PGR983125 PQN983124:PQN983125 QAJ983124:QAJ983125 QKF983124:QKF983125 QUB983124:QUB983125 RDX983124:RDX983125 RNT983124:RNT983125 RXP983124:RXP983125 SHL983124:SHL983125 SRH983124:SRH983125 TBD983124:TBD983125 TKZ983124:TKZ983125 TUV983124:TUV983125 UER983124:UER983125 UON983124:UON983125 UYJ983124:UYJ983125 VIF983124:VIF983125 VSB983124:VSB983125 WBX983124:WBX983125 WLT983124:WLT983125 WVP983124:WVP983125 JK71:JK77 JD84:JD86 SZ84:SZ86 ACV84:ACV86 AMR84:AMR86 AWN84:AWN86 BGJ84:BGJ86 BQF84:BQF86 CAB84:CAB86 CJX84:CJX86 CTT84:CTT86 DDP84:DDP86 DNL84:DNL86 DXH84:DXH86 EHD84:EHD86 EQZ84:EQZ86 FAV84:FAV86 FKR84:FKR86 FUN84:FUN86 GEJ84:GEJ86 GOF84:GOF86 GYB84:GYB86 HHX84:HHX86 HRT84:HRT86 IBP84:IBP86 ILL84:ILL86 IVH84:IVH86 JFD84:JFD86 JOZ84:JOZ86 JYV84:JYV86 KIR84:KIR86 KSN84:KSN86 LCJ84:LCJ86 LMF84:LMF86 LWB84:LWB86 MFX84:MFX86 MPT84:MPT86 MZP84:MZP86 NJL84:NJL86 NTH84:NTH86 ODD84:ODD86 OMZ84:OMZ86 OWV84:OWV86 PGR84:PGR86 PQN84:PQN86 QAJ84:QAJ86 QKF84:QKF86 QUB84:QUB86 RDX84:RDX86 RNT84:RNT86 RXP84:RXP86 SHL84:SHL86 SRH84:SRH86 TBD84:TBD86 TKZ84:TKZ86 TUV84:TUV86 UER84:UER86 UON84:UON86 UYJ84:UYJ86 VIF84:VIF86 VSB84:VSB86 WBX84:WBX86 WLT84:WLT86 WVP84:WVP86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BGQ71:BGQ77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AWU71:AWU77 JK81:JK82 TG81:TG82 ADC81:ADC82 AMY81:AMY82 AWU81:AWU82 BGQ81:BGQ82 BQM81:BQM82 CAI81:CAI82 CKE81:CKE82 CUA81:CUA82 DDW81:DDW82 DNS81:DNS82 DXO81:DXO82 EHK81:EHK82 ERG81:ERG82 FBC81:FBC82 FKY81:FKY82 FUU81:FUU82 GEQ81:GEQ82 GOM81:GOM82 GYI81:GYI82 HIE81:HIE82 HSA81:HSA82 IBW81:IBW82 ILS81:ILS82 IVO81:IVO82 JFK81:JFK82 JPG81:JPG82 JZC81:JZC82 KIY81:KIY82 KSU81:KSU82 LCQ81:LCQ82 LMM81:LMM82 LWI81:LWI82 MGE81:MGE82 MQA81:MQA82 MZW81:MZW82 NJS81:NJS82 NTO81:NTO82 ODK81:ODK82 ONG81:ONG82 OXC81:OXC82 PGY81:PGY82 PQU81:PQU82 QAQ81:QAQ82 QKM81:QKM82 QUI81:QUI82 REE81:REE82 ROA81:ROA82 RXW81:RXW82 SHS81:SHS82 SRO81:SRO82 TBK81:TBK82 TLG81:TLG82 TVC81:TVC82 UEY81:UEY82 UOU81:UOU82 UYQ81:UYQ82 VIM81:VIM82 VSI81:VSI82 WCE81:WCE82 WMA81:WMA82 WVW81:WVW82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DDW71:DDW77 JK84:JK86 TG84:TG86 ADC84:ADC86 AMY84:AMY86 AWU84:AWU86 BGQ84:BGQ86 BQM84:BQM86 CAI84:CAI86 CKE84:CKE86 CUA84:CUA86 DDW84:DDW86 DNS84:DNS86 DXO84:DXO86 EHK84:EHK86 ERG84:ERG86 FBC84:FBC86 FKY84:FKY86 FUU84:FUU86 GEQ84:GEQ86 GOM84:GOM86 GYI84:GYI86 HIE84:HIE86 HSA84:HSA86 IBW84:IBW86 ILS84:ILS86 IVO84:IVO86 JFK84:JFK86 JPG84:JPG86 JZC84:JZC86 KIY84:KIY86 KSU84:KSU86 LCQ84:LCQ86 LMM84:LMM86 LWI84:LWI86 MGE84:MGE86 MQA84:MQA86 MZW84:MZW86 NJS84:NJS86 NTO84:NTO86 ODK84:ODK86 ONG84:ONG86 OXC84:OXC86 PGY84:PGY86 PQU84:PQU86 QAQ84:QAQ86 QKM84:QKM86 QUI84:QUI86 REE84:REE86 ROA84:ROA86 RXW84:RXW86 SHS84:SHS86 SRO84:SRO86 TBK84:TBK86 TLG84:TLG86 TVC84:TVC86 UEY84:UEY86 UOU84:UOU86 UYQ84:UYQ86 VIM84:VIM86 VSI84:VSI86 WCE84:WCE86 WMA84:WMA86 WVW84:WVW86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CUA71:CUA77 JR79 TN79 ADJ79 ANF79 AXB79 BGX79 BQT79 CAP79 CKL79 CUH79 DED79 DNZ79 DXV79 EHR79 ERN79 FBJ79 FLF79 FVB79 GEX79 GOT79 GYP79 HIL79 HSH79 ICD79 ILZ79 IVV79 JFR79 JPN79 JZJ79 KJF79 KTB79 LCX79 LMT79 LWP79 MGL79 MQH79 NAD79 NJZ79 NTV79 ODR79 ONN79 OXJ79 PHF79 PRB79 QAX79 QKT79 QUP79 REL79 ROH79 RYD79 SHZ79 SRV79 TBR79 TLN79 TVJ79 UFF79 UPB79 UYX79 VIT79 VSP79 WCL79 WMH79 WWD79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WWD983122 CKE71:CKE77 JR81:JR82 TN81:TN82 ADJ81:ADJ82 ANF81:ANF82 AXB81:AXB82 BGX81:BGX82 BQT81:BQT82 CAP81:CAP82 CKL81:CKL82 CUH81:CUH82 DED81:DED82 DNZ81:DNZ82 DXV81:DXV82 EHR81:EHR82 ERN81:ERN82 FBJ81:FBJ82 FLF81:FLF82 FVB81:FVB82 GEX81:GEX82 GOT81:GOT82 GYP81:GYP82 HIL81:HIL82 HSH81:HSH82 ICD81:ICD82 ILZ81:ILZ82 IVV81:IVV82 JFR81:JFR82 JPN81:JPN82 JZJ81:JZJ82 KJF81:KJF82 KTB81:KTB82 LCX81:LCX82 LMT81:LMT82 LWP81:LWP82 MGL81:MGL82 MQH81:MQH82 NAD81:NAD82 NJZ81:NJZ82 NTV81:NTV82 ODR81:ODR82 ONN81:ONN82 OXJ81:OXJ82 PHF81:PHF82 PRB81:PRB82 QAX81:QAX82 QKT81:QKT82 QUP81:QUP82 REL81:REL82 ROH81:ROH82 RYD81:RYD82 SHZ81:SHZ82 SRV81:SRV82 TBR81:TBR82 TLN81:TLN82 TVJ81:TVJ82 UFF81:UFF82 UPB81:UPB82 UYX81:UYX82 VIT81:VIT82 VSP81:VSP82 WCL81:WCL82 WMH81:WMH82 WWD81:WWD82 V65620:V65621 JR65620:JR65621 TN65620:TN65621 ADJ65620:ADJ65621 ANF65620:ANF65621 AXB65620:AXB65621 BGX65620:BGX65621 BQT65620:BQT65621 CAP65620:CAP65621 CKL65620:CKL65621 CUH65620:CUH65621 DED65620:DED65621 DNZ65620:DNZ65621 DXV65620:DXV65621 EHR65620:EHR65621 ERN65620:ERN65621 FBJ65620:FBJ65621 FLF65620:FLF65621 FVB65620:FVB65621 GEX65620:GEX65621 GOT65620:GOT65621 GYP65620:GYP65621 HIL65620:HIL65621 HSH65620:HSH65621 ICD65620:ICD65621 ILZ65620:ILZ65621 IVV65620:IVV65621 JFR65620:JFR65621 JPN65620:JPN65621 JZJ65620:JZJ65621 KJF65620:KJF65621 KTB65620:KTB65621 LCX65620:LCX65621 LMT65620:LMT65621 LWP65620:LWP65621 MGL65620:MGL65621 MQH65620:MQH65621 NAD65620:NAD65621 NJZ65620:NJZ65621 NTV65620:NTV65621 ODR65620:ODR65621 ONN65620:ONN65621 OXJ65620:OXJ65621 PHF65620:PHF65621 PRB65620:PRB65621 QAX65620:QAX65621 QKT65620:QKT65621 QUP65620:QUP65621 REL65620:REL65621 ROH65620:ROH65621 RYD65620:RYD65621 SHZ65620:SHZ65621 SRV65620:SRV65621 TBR65620:TBR65621 TLN65620:TLN65621 TVJ65620:TVJ65621 UFF65620:UFF65621 UPB65620:UPB65621 UYX65620:UYX65621 VIT65620:VIT65621 VSP65620:VSP65621 WCL65620:WCL65621 WMH65620:WMH65621 WWD65620:WWD65621 V131156:V131157 JR131156:JR131157 TN131156:TN131157 ADJ131156:ADJ131157 ANF131156:ANF131157 AXB131156:AXB131157 BGX131156:BGX131157 BQT131156:BQT131157 CAP131156:CAP131157 CKL131156:CKL131157 CUH131156:CUH131157 DED131156:DED131157 DNZ131156:DNZ131157 DXV131156:DXV131157 EHR131156:EHR131157 ERN131156:ERN131157 FBJ131156:FBJ131157 FLF131156:FLF131157 FVB131156:FVB131157 GEX131156:GEX131157 GOT131156:GOT131157 GYP131156:GYP131157 HIL131156:HIL131157 HSH131156:HSH131157 ICD131156:ICD131157 ILZ131156:ILZ131157 IVV131156:IVV131157 JFR131156:JFR131157 JPN131156:JPN131157 JZJ131156:JZJ131157 KJF131156:KJF131157 KTB131156:KTB131157 LCX131156:LCX131157 LMT131156:LMT131157 LWP131156:LWP131157 MGL131156:MGL131157 MQH131156:MQH131157 NAD131156:NAD131157 NJZ131156:NJZ131157 NTV131156:NTV131157 ODR131156:ODR131157 ONN131156:ONN131157 OXJ131156:OXJ131157 PHF131156:PHF131157 PRB131156:PRB131157 QAX131156:QAX131157 QKT131156:QKT131157 QUP131156:QUP131157 REL131156:REL131157 ROH131156:ROH131157 RYD131156:RYD131157 SHZ131156:SHZ131157 SRV131156:SRV131157 TBR131156:TBR131157 TLN131156:TLN131157 TVJ131156:TVJ131157 UFF131156:UFF131157 UPB131156:UPB131157 UYX131156:UYX131157 VIT131156:VIT131157 VSP131156:VSP131157 WCL131156:WCL131157 WMH131156:WMH131157 WWD131156:WWD131157 V196692:V196693 JR196692:JR196693 TN196692:TN196693 ADJ196692:ADJ196693 ANF196692:ANF196693 AXB196692:AXB196693 BGX196692:BGX196693 BQT196692:BQT196693 CAP196692:CAP196693 CKL196692:CKL196693 CUH196692:CUH196693 DED196692:DED196693 DNZ196692:DNZ196693 DXV196692:DXV196693 EHR196692:EHR196693 ERN196692:ERN196693 FBJ196692:FBJ196693 FLF196692:FLF196693 FVB196692:FVB196693 GEX196692:GEX196693 GOT196692:GOT196693 GYP196692:GYP196693 HIL196692:HIL196693 HSH196692:HSH196693 ICD196692:ICD196693 ILZ196692:ILZ196693 IVV196692:IVV196693 JFR196692:JFR196693 JPN196692:JPN196693 JZJ196692:JZJ196693 KJF196692:KJF196693 KTB196692:KTB196693 LCX196692:LCX196693 LMT196692:LMT196693 LWP196692:LWP196693 MGL196692:MGL196693 MQH196692:MQH196693 NAD196692:NAD196693 NJZ196692:NJZ196693 NTV196692:NTV196693 ODR196692:ODR196693 ONN196692:ONN196693 OXJ196692:OXJ196693 PHF196692:PHF196693 PRB196692:PRB196693 QAX196692:QAX196693 QKT196692:QKT196693 QUP196692:QUP196693 REL196692:REL196693 ROH196692:ROH196693 RYD196692:RYD196693 SHZ196692:SHZ196693 SRV196692:SRV196693 TBR196692:TBR196693 TLN196692:TLN196693 TVJ196692:TVJ196693 UFF196692:UFF196693 UPB196692:UPB196693 UYX196692:UYX196693 VIT196692:VIT196693 VSP196692:VSP196693 WCL196692:WCL196693 WMH196692:WMH196693 WWD196692:WWD196693 V262228:V262229 JR262228:JR262229 TN262228:TN262229 ADJ262228:ADJ262229 ANF262228:ANF262229 AXB262228:AXB262229 BGX262228:BGX262229 BQT262228:BQT262229 CAP262228:CAP262229 CKL262228:CKL262229 CUH262228:CUH262229 DED262228:DED262229 DNZ262228:DNZ262229 DXV262228:DXV262229 EHR262228:EHR262229 ERN262228:ERN262229 FBJ262228:FBJ262229 FLF262228:FLF262229 FVB262228:FVB262229 GEX262228:GEX262229 GOT262228:GOT262229 GYP262228:GYP262229 HIL262228:HIL262229 HSH262228:HSH262229 ICD262228:ICD262229 ILZ262228:ILZ262229 IVV262228:IVV262229 JFR262228:JFR262229 JPN262228:JPN262229 JZJ262228:JZJ262229 KJF262228:KJF262229 KTB262228:KTB262229 LCX262228:LCX262229 LMT262228:LMT262229 LWP262228:LWP262229 MGL262228:MGL262229 MQH262228:MQH262229 NAD262228:NAD262229 NJZ262228:NJZ262229 NTV262228:NTV262229 ODR262228:ODR262229 ONN262228:ONN262229 OXJ262228:OXJ262229 PHF262228:PHF262229 PRB262228:PRB262229 QAX262228:QAX262229 QKT262228:QKT262229 QUP262228:QUP262229 REL262228:REL262229 ROH262228:ROH262229 RYD262228:RYD262229 SHZ262228:SHZ262229 SRV262228:SRV262229 TBR262228:TBR262229 TLN262228:TLN262229 TVJ262228:TVJ262229 UFF262228:UFF262229 UPB262228:UPB262229 UYX262228:UYX262229 VIT262228:VIT262229 VSP262228:VSP262229 WCL262228:WCL262229 WMH262228:WMH262229 WWD262228:WWD262229 V327764:V327765 JR327764:JR327765 TN327764:TN327765 ADJ327764:ADJ327765 ANF327764:ANF327765 AXB327764:AXB327765 BGX327764:BGX327765 BQT327764:BQT327765 CAP327764:CAP327765 CKL327764:CKL327765 CUH327764:CUH327765 DED327764:DED327765 DNZ327764:DNZ327765 DXV327764:DXV327765 EHR327764:EHR327765 ERN327764:ERN327765 FBJ327764:FBJ327765 FLF327764:FLF327765 FVB327764:FVB327765 GEX327764:GEX327765 GOT327764:GOT327765 GYP327764:GYP327765 HIL327764:HIL327765 HSH327764:HSH327765 ICD327764:ICD327765 ILZ327764:ILZ327765 IVV327764:IVV327765 JFR327764:JFR327765 JPN327764:JPN327765 JZJ327764:JZJ327765 KJF327764:KJF327765 KTB327764:KTB327765 LCX327764:LCX327765 LMT327764:LMT327765 LWP327764:LWP327765 MGL327764:MGL327765 MQH327764:MQH327765 NAD327764:NAD327765 NJZ327764:NJZ327765 NTV327764:NTV327765 ODR327764:ODR327765 ONN327764:ONN327765 OXJ327764:OXJ327765 PHF327764:PHF327765 PRB327764:PRB327765 QAX327764:QAX327765 QKT327764:QKT327765 QUP327764:QUP327765 REL327764:REL327765 ROH327764:ROH327765 RYD327764:RYD327765 SHZ327764:SHZ327765 SRV327764:SRV327765 TBR327764:TBR327765 TLN327764:TLN327765 TVJ327764:TVJ327765 UFF327764:UFF327765 UPB327764:UPB327765 UYX327764:UYX327765 VIT327764:VIT327765 VSP327764:VSP327765 WCL327764:WCL327765 WMH327764:WMH327765 WWD327764:WWD327765 V393300:V393301 JR393300:JR393301 TN393300:TN393301 ADJ393300:ADJ393301 ANF393300:ANF393301 AXB393300:AXB393301 BGX393300:BGX393301 BQT393300:BQT393301 CAP393300:CAP393301 CKL393300:CKL393301 CUH393300:CUH393301 DED393300:DED393301 DNZ393300:DNZ393301 DXV393300:DXV393301 EHR393300:EHR393301 ERN393300:ERN393301 FBJ393300:FBJ393301 FLF393300:FLF393301 FVB393300:FVB393301 GEX393300:GEX393301 GOT393300:GOT393301 GYP393300:GYP393301 HIL393300:HIL393301 HSH393300:HSH393301 ICD393300:ICD393301 ILZ393300:ILZ393301 IVV393300:IVV393301 JFR393300:JFR393301 JPN393300:JPN393301 JZJ393300:JZJ393301 KJF393300:KJF393301 KTB393300:KTB393301 LCX393300:LCX393301 LMT393300:LMT393301 LWP393300:LWP393301 MGL393300:MGL393301 MQH393300:MQH393301 NAD393300:NAD393301 NJZ393300:NJZ393301 NTV393300:NTV393301 ODR393300:ODR393301 ONN393300:ONN393301 OXJ393300:OXJ393301 PHF393300:PHF393301 PRB393300:PRB393301 QAX393300:QAX393301 QKT393300:QKT393301 QUP393300:QUP393301 REL393300:REL393301 ROH393300:ROH393301 RYD393300:RYD393301 SHZ393300:SHZ393301 SRV393300:SRV393301 TBR393300:TBR393301 TLN393300:TLN393301 TVJ393300:TVJ393301 UFF393300:UFF393301 UPB393300:UPB393301 UYX393300:UYX393301 VIT393300:VIT393301 VSP393300:VSP393301 WCL393300:WCL393301 WMH393300:WMH393301 WWD393300:WWD393301 V458836:V458837 JR458836:JR458837 TN458836:TN458837 ADJ458836:ADJ458837 ANF458836:ANF458837 AXB458836:AXB458837 BGX458836:BGX458837 BQT458836:BQT458837 CAP458836:CAP458837 CKL458836:CKL458837 CUH458836:CUH458837 DED458836:DED458837 DNZ458836:DNZ458837 DXV458836:DXV458837 EHR458836:EHR458837 ERN458836:ERN458837 FBJ458836:FBJ458837 FLF458836:FLF458837 FVB458836:FVB458837 GEX458836:GEX458837 GOT458836:GOT458837 GYP458836:GYP458837 HIL458836:HIL458837 HSH458836:HSH458837 ICD458836:ICD458837 ILZ458836:ILZ458837 IVV458836:IVV458837 JFR458836:JFR458837 JPN458836:JPN458837 JZJ458836:JZJ458837 KJF458836:KJF458837 KTB458836:KTB458837 LCX458836:LCX458837 LMT458836:LMT458837 LWP458836:LWP458837 MGL458836:MGL458837 MQH458836:MQH458837 NAD458836:NAD458837 NJZ458836:NJZ458837 NTV458836:NTV458837 ODR458836:ODR458837 ONN458836:ONN458837 OXJ458836:OXJ458837 PHF458836:PHF458837 PRB458836:PRB458837 QAX458836:QAX458837 QKT458836:QKT458837 QUP458836:QUP458837 REL458836:REL458837 ROH458836:ROH458837 RYD458836:RYD458837 SHZ458836:SHZ458837 SRV458836:SRV458837 TBR458836:TBR458837 TLN458836:TLN458837 TVJ458836:TVJ458837 UFF458836:UFF458837 UPB458836:UPB458837 UYX458836:UYX458837 VIT458836:VIT458837 VSP458836:VSP458837 WCL458836:WCL458837 WMH458836:WMH458837 WWD458836:WWD458837 V524372:V524373 JR524372:JR524373 TN524372:TN524373 ADJ524372:ADJ524373 ANF524372:ANF524373 AXB524372:AXB524373 BGX524372:BGX524373 BQT524372:BQT524373 CAP524372:CAP524373 CKL524372:CKL524373 CUH524372:CUH524373 DED524372:DED524373 DNZ524372:DNZ524373 DXV524372:DXV524373 EHR524372:EHR524373 ERN524372:ERN524373 FBJ524372:FBJ524373 FLF524372:FLF524373 FVB524372:FVB524373 GEX524372:GEX524373 GOT524372:GOT524373 GYP524372:GYP524373 HIL524372:HIL524373 HSH524372:HSH524373 ICD524372:ICD524373 ILZ524372:ILZ524373 IVV524372:IVV524373 JFR524372:JFR524373 JPN524372:JPN524373 JZJ524372:JZJ524373 KJF524372:KJF524373 KTB524372:KTB524373 LCX524372:LCX524373 LMT524372:LMT524373 LWP524372:LWP524373 MGL524372:MGL524373 MQH524372:MQH524373 NAD524372:NAD524373 NJZ524372:NJZ524373 NTV524372:NTV524373 ODR524372:ODR524373 ONN524372:ONN524373 OXJ524372:OXJ524373 PHF524372:PHF524373 PRB524372:PRB524373 QAX524372:QAX524373 QKT524372:QKT524373 QUP524372:QUP524373 REL524372:REL524373 ROH524372:ROH524373 RYD524372:RYD524373 SHZ524372:SHZ524373 SRV524372:SRV524373 TBR524372:TBR524373 TLN524372:TLN524373 TVJ524372:TVJ524373 UFF524372:UFF524373 UPB524372:UPB524373 UYX524372:UYX524373 VIT524372:VIT524373 VSP524372:VSP524373 WCL524372:WCL524373 WMH524372:WMH524373 WWD524372:WWD524373 V589908:V589909 JR589908:JR589909 TN589908:TN589909 ADJ589908:ADJ589909 ANF589908:ANF589909 AXB589908:AXB589909 BGX589908:BGX589909 BQT589908:BQT589909 CAP589908:CAP589909 CKL589908:CKL589909 CUH589908:CUH589909 DED589908:DED589909 DNZ589908:DNZ589909 DXV589908:DXV589909 EHR589908:EHR589909 ERN589908:ERN589909 FBJ589908:FBJ589909 FLF589908:FLF589909 FVB589908:FVB589909 GEX589908:GEX589909 GOT589908:GOT589909 GYP589908:GYP589909 HIL589908:HIL589909 HSH589908:HSH589909 ICD589908:ICD589909 ILZ589908:ILZ589909 IVV589908:IVV589909 JFR589908:JFR589909 JPN589908:JPN589909 JZJ589908:JZJ589909 KJF589908:KJF589909 KTB589908:KTB589909 LCX589908:LCX589909 LMT589908:LMT589909 LWP589908:LWP589909 MGL589908:MGL589909 MQH589908:MQH589909 NAD589908:NAD589909 NJZ589908:NJZ589909 NTV589908:NTV589909 ODR589908:ODR589909 ONN589908:ONN589909 OXJ589908:OXJ589909 PHF589908:PHF589909 PRB589908:PRB589909 QAX589908:QAX589909 QKT589908:QKT589909 QUP589908:QUP589909 REL589908:REL589909 ROH589908:ROH589909 RYD589908:RYD589909 SHZ589908:SHZ589909 SRV589908:SRV589909 TBR589908:TBR589909 TLN589908:TLN589909 TVJ589908:TVJ589909 UFF589908:UFF589909 UPB589908:UPB589909 UYX589908:UYX589909 VIT589908:VIT589909 VSP589908:VSP589909 WCL589908:WCL589909 WMH589908:WMH589909 WWD589908:WWD589909 V655444:V655445 JR655444:JR655445 TN655444:TN655445 ADJ655444:ADJ655445 ANF655444:ANF655445 AXB655444:AXB655445 BGX655444:BGX655445 BQT655444:BQT655445 CAP655444:CAP655445 CKL655444:CKL655445 CUH655444:CUH655445 DED655444:DED655445 DNZ655444:DNZ655445 DXV655444:DXV655445 EHR655444:EHR655445 ERN655444:ERN655445 FBJ655444:FBJ655445 FLF655444:FLF655445 FVB655444:FVB655445 GEX655444:GEX655445 GOT655444:GOT655445 GYP655444:GYP655445 HIL655444:HIL655445 HSH655444:HSH655445 ICD655444:ICD655445 ILZ655444:ILZ655445 IVV655444:IVV655445 JFR655444:JFR655445 JPN655444:JPN655445 JZJ655444:JZJ655445 KJF655444:KJF655445 KTB655444:KTB655445 LCX655444:LCX655445 LMT655444:LMT655445 LWP655444:LWP655445 MGL655444:MGL655445 MQH655444:MQH655445 NAD655444:NAD655445 NJZ655444:NJZ655445 NTV655444:NTV655445 ODR655444:ODR655445 ONN655444:ONN655445 OXJ655444:OXJ655445 PHF655444:PHF655445 PRB655444:PRB655445 QAX655444:QAX655445 QKT655444:QKT655445 QUP655444:QUP655445 REL655444:REL655445 ROH655444:ROH655445 RYD655444:RYD655445 SHZ655444:SHZ655445 SRV655444:SRV655445 TBR655444:TBR655445 TLN655444:TLN655445 TVJ655444:TVJ655445 UFF655444:UFF655445 UPB655444:UPB655445 UYX655444:UYX655445 VIT655444:VIT655445 VSP655444:VSP655445 WCL655444:WCL655445 WMH655444:WMH655445 WWD655444:WWD655445 V720980:V720981 JR720980:JR720981 TN720980:TN720981 ADJ720980:ADJ720981 ANF720980:ANF720981 AXB720980:AXB720981 BGX720980:BGX720981 BQT720980:BQT720981 CAP720980:CAP720981 CKL720980:CKL720981 CUH720980:CUH720981 DED720980:DED720981 DNZ720980:DNZ720981 DXV720980:DXV720981 EHR720980:EHR720981 ERN720980:ERN720981 FBJ720980:FBJ720981 FLF720980:FLF720981 FVB720980:FVB720981 GEX720980:GEX720981 GOT720980:GOT720981 GYP720980:GYP720981 HIL720980:HIL720981 HSH720980:HSH720981 ICD720980:ICD720981 ILZ720980:ILZ720981 IVV720980:IVV720981 JFR720980:JFR720981 JPN720980:JPN720981 JZJ720980:JZJ720981 KJF720980:KJF720981 KTB720980:KTB720981 LCX720980:LCX720981 LMT720980:LMT720981 LWP720980:LWP720981 MGL720980:MGL720981 MQH720980:MQH720981 NAD720980:NAD720981 NJZ720980:NJZ720981 NTV720980:NTV720981 ODR720980:ODR720981 ONN720980:ONN720981 OXJ720980:OXJ720981 PHF720980:PHF720981 PRB720980:PRB720981 QAX720980:QAX720981 QKT720980:QKT720981 QUP720980:QUP720981 REL720980:REL720981 ROH720980:ROH720981 RYD720980:RYD720981 SHZ720980:SHZ720981 SRV720980:SRV720981 TBR720980:TBR720981 TLN720980:TLN720981 TVJ720980:TVJ720981 UFF720980:UFF720981 UPB720980:UPB720981 UYX720980:UYX720981 VIT720980:VIT720981 VSP720980:VSP720981 WCL720980:WCL720981 WMH720980:WMH720981 WWD720980:WWD720981 V786516:V786517 JR786516:JR786517 TN786516:TN786517 ADJ786516:ADJ786517 ANF786516:ANF786517 AXB786516:AXB786517 BGX786516:BGX786517 BQT786516:BQT786517 CAP786516:CAP786517 CKL786516:CKL786517 CUH786516:CUH786517 DED786516:DED786517 DNZ786516:DNZ786517 DXV786516:DXV786517 EHR786516:EHR786517 ERN786516:ERN786517 FBJ786516:FBJ786517 FLF786516:FLF786517 FVB786516:FVB786517 GEX786516:GEX786517 GOT786516:GOT786517 GYP786516:GYP786517 HIL786516:HIL786517 HSH786516:HSH786517 ICD786516:ICD786517 ILZ786516:ILZ786517 IVV786516:IVV786517 JFR786516:JFR786517 JPN786516:JPN786517 JZJ786516:JZJ786517 KJF786516:KJF786517 KTB786516:KTB786517 LCX786516:LCX786517 LMT786516:LMT786517 LWP786516:LWP786517 MGL786516:MGL786517 MQH786516:MQH786517 NAD786516:NAD786517 NJZ786516:NJZ786517 NTV786516:NTV786517 ODR786516:ODR786517 ONN786516:ONN786517 OXJ786516:OXJ786517 PHF786516:PHF786517 PRB786516:PRB786517 QAX786516:QAX786517 QKT786516:QKT786517 QUP786516:QUP786517 REL786516:REL786517 ROH786516:ROH786517 RYD786516:RYD786517 SHZ786516:SHZ786517 SRV786516:SRV786517 TBR786516:TBR786517 TLN786516:TLN786517 TVJ786516:TVJ786517 UFF786516:UFF786517 UPB786516:UPB786517 UYX786516:UYX786517 VIT786516:VIT786517 VSP786516:VSP786517 WCL786516:WCL786517 WMH786516:WMH786517 WWD786516:WWD786517 V852052:V852053 JR852052:JR852053 TN852052:TN852053 ADJ852052:ADJ852053 ANF852052:ANF852053 AXB852052:AXB852053 BGX852052:BGX852053 BQT852052:BQT852053 CAP852052:CAP852053 CKL852052:CKL852053 CUH852052:CUH852053 DED852052:DED852053 DNZ852052:DNZ852053 DXV852052:DXV852053 EHR852052:EHR852053 ERN852052:ERN852053 FBJ852052:FBJ852053 FLF852052:FLF852053 FVB852052:FVB852053 GEX852052:GEX852053 GOT852052:GOT852053 GYP852052:GYP852053 HIL852052:HIL852053 HSH852052:HSH852053 ICD852052:ICD852053 ILZ852052:ILZ852053 IVV852052:IVV852053 JFR852052:JFR852053 JPN852052:JPN852053 JZJ852052:JZJ852053 KJF852052:KJF852053 KTB852052:KTB852053 LCX852052:LCX852053 LMT852052:LMT852053 LWP852052:LWP852053 MGL852052:MGL852053 MQH852052:MQH852053 NAD852052:NAD852053 NJZ852052:NJZ852053 NTV852052:NTV852053 ODR852052:ODR852053 ONN852052:ONN852053 OXJ852052:OXJ852053 PHF852052:PHF852053 PRB852052:PRB852053 QAX852052:QAX852053 QKT852052:QKT852053 QUP852052:QUP852053 REL852052:REL852053 ROH852052:ROH852053 RYD852052:RYD852053 SHZ852052:SHZ852053 SRV852052:SRV852053 TBR852052:TBR852053 TLN852052:TLN852053 TVJ852052:TVJ852053 UFF852052:UFF852053 UPB852052:UPB852053 UYX852052:UYX852053 VIT852052:VIT852053 VSP852052:VSP852053 WCL852052:WCL852053 WMH852052:WMH852053 WWD852052:WWD852053 V917588:V917589 JR917588:JR917589 TN917588:TN917589 ADJ917588:ADJ917589 ANF917588:ANF917589 AXB917588:AXB917589 BGX917588:BGX917589 BQT917588:BQT917589 CAP917588:CAP917589 CKL917588:CKL917589 CUH917588:CUH917589 DED917588:DED917589 DNZ917588:DNZ917589 DXV917588:DXV917589 EHR917588:EHR917589 ERN917588:ERN917589 FBJ917588:FBJ917589 FLF917588:FLF917589 FVB917588:FVB917589 GEX917588:GEX917589 GOT917588:GOT917589 GYP917588:GYP917589 HIL917588:HIL917589 HSH917588:HSH917589 ICD917588:ICD917589 ILZ917588:ILZ917589 IVV917588:IVV917589 JFR917588:JFR917589 JPN917588:JPN917589 JZJ917588:JZJ917589 KJF917588:KJF917589 KTB917588:KTB917589 LCX917588:LCX917589 LMT917588:LMT917589 LWP917588:LWP917589 MGL917588:MGL917589 MQH917588:MQH917589 NAD917588:NAD917589 NJZ917588:NJZ917589 NTV917588:NTV917589 ODR917588:ODR917589 ONN917588:ONN917589 OXJ917588:OXJ917589 PHF917588:PHF917589 PRB917588:PRB917589 QAX917588:QAX917589 QKT917588:QKT917589 QUP917588:QUP917589 REL917588:REL917589 ROH917588:ROH917589 RYD917588:RYD917589 SHZ917588:SHZ917589 SRV917588:SRV917589 TBR917588:TBR917589 TLN917588:TLN917589 TVJ917588:TVJ917589 UFF917588:UFF917589 UPB917588:UPB917589 UYX917588:UYX917589 VIT917588:VIT917589 VSP917588:VSP917589 WCL917588:WCL917589 WMH917588:WMH917589 WWD917588:WWD917589 V983124:V983125 JR983124:JR983125 TN983124:TN983125 ADJ983124:ADJ983125 ANF983124:ANF983125 AXB983124:AXB983125 BGX983124:BGX983125 BQT983124:BQT983125 CAP983124:CAP983125 CKL983124:CKL983125 CUH983124:CUH983125 DED983124:DED983125 DNZ983124:DNZ983125 DXV983124:DXV983125 EHR983124:EHR983125 ERN983124:ERN983125 FBJ983124:FBJ983125 FLF983124:FLF983125 FVB983124:FVB983125 GEX983124:GEX983125 GOT983124:GOT983125 GYP983124:GYP983125 HIL983124:HIL983125 HSH983124:HSH983125 ICD983124:ICD983125 ILZ983124:ILZ983125 IVV983124:IVV983125 JFR983124:JFR983125 JPN983124:JPN983125 JZJ983124:JZJ983125 KJF983124:KJF983125 KTB983124:KTB983125 LCX983124:LCX983125 LMT983124:LMT983125 LWP983124:LWP983125 MGL983124:MGL983125 MQH983124:MQH983125 NAD983124:NAD983125 NJZ983124:NJZ983125 NTV983124:NTV983125 ODR983124:ODR983125 ONN983124:ONN983125 OXJ983124:OXJ983125 PHF983124:PHF983125 PRB983124:PRB983125 QAX983124:QAX983125 QKT983124:QKT983125 QUP983124:QUP983125 REL983124:REL983125 ROH983124:ROH983125 RYD983124:RYD983125 SHZ983124:SHZ983125 SRV983124:SRV983125 TBR983124:TBR983125 TLN983124:TLN983125 TVJ983124:TVJ983125 UFF983124:UFF983125 UPB983124:UPB983125 UYX983124:UYX983125 VIT983124:VIT983125 VSP983124:VSP983125 WCL983124:WCL983125 WMH983124:WMH983125 WWD983124:WWD983125 AMY71:AMY77 JR84:JR86 TN84:TN86 ADJ84:ADJ86 ANF84:ANF86 AXB84:AXB86 BGX84:BGX86 BQT84:BQT86 CAP84:CAP86 CKL84:CKL86 CUH84:CUH86 DED84:DED86 DNZ84:DNZ86 DXV84:DXV86 EHR84:EHR86 ERN84:ERN86 FBJ84:FBJ86 FLF84:FLF86 FVB84:FVB86 GEX84:GEX86 GOT84:GOT86 GYP84:GYP86 HIL84:HIL86 HSH84:HSH86 ICD84:ICD86 ILZ84:ILZ86 IVV84:IVV86 JFR84:JFR86 JPN84:JPN86 JZJ84:JZJ86 KJF84:KJF86 KTB84:KTB86 LCX84:LCX86 LMT84:LMT86 LWP84:LWP86 MGL84:MGL86 MQH84:MQH86 NAD84:NAD86 NJZ84:NJZ86 NTV84:NTV86 ODR84:ODR86 ONN84:ONN86 OXJ84:OXJ86 PHF84:PHF86 PRB84:PRB86 QAX84:QAX86 QKT84:QKT86 QUP84:QUP86 REL84:REL86 ROH84:ROH86 RYD84:RYD86 SHZ84:SHZ86 SRV84:SRV86 TBR84:TBR86 TLN84:TLN86 TVJ84:TVJ86 UFF84:UFF86 UPB84:UPB86 UYX84:UYX86 VIT84:VIT86 VSP84:VSP86 WCL84:WCL86 WMH84:WMH86 WWD84:WWD86 V65623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V131159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V196695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V262231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V327767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V393303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V458839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V524375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V589911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V655447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V720983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V786519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V852055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V917591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V983127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TKY983143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UEQ983143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UOM983143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UYI983143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X65582 JT65582 TP65582 ADL65582 ANH65582 AXD65582 BGZ65582 BQV65582 CAR65582 CKN65582 CUJ65582 DEF65582 DOB65582 DXX65582 EHT65582 ERP65582 FBL65582 FLH65582 FVD65582 GEZ65582 GOV65582 GYR65582 HIN65582 HSJ65582 ICF65582 IMB65582 IVX65582 JFT65582 JPP65582 JZL65582 KJH65582 KTD65582 LCZ65582 LMV65582 LWR65582 MGN65582 MQJ65582 NAF65582 NKB65582 NTX65582 ODT65582 ONP65582 OXL65582 PHH65582 PRD65582 QAZ65582 QKV65582 QUR65582 REN65582 ROJ65582 RYF65582 SIB65582 SRX65582 TBT65582 TLP65582 TVL65582 UFH65582 UPD65582 UYZ65582 VIV65582 VSR65582 WCN65582 WMJ65582 WWF65582 X131118 JT131118 TP131118 ADL131118 ANH131118 AXD131118 BGZ131118 BQV131118 CAR131118 CKN131118 CUJ131118 DEF131118 DOB131118 DXX131118 EHT131118 ERP131118 FBL131118 FLH131118 FVD131118 GEZ131118 GOV131118 GYR131118 HIN131118 HSJ131118 ICF131118 IMB131118 IVX131118 JFT131118 JPP131118 JZL131118 KJH131118 KTD131118 LCZ131118 LMV131118 LWR131118 MGN131118 MQJ131118 NAF131118 NKB131118 NTX131118 ODT131118 ONP131118 OXL131118 PHH131118 PRD131118 QAZ131118 QKV131118 QUR131118 REN131118 ROJ131118 RYF131118 SIB131118 SRX131118 TBT131118 TLP131118 TVL131118 UFH131118 UPD131118 UYZ131118 VIV131118 VSR131118 WCN131118 WMJ131118 WWF131118 X196654 JT196654 TP196654 ADL196654 ANH196654 AXD196654 BGZ196654 BQV196654 CAR196654 CKN196654 CUJ196654 DEF196654 DOB196654 DXX196654 EHT196654 ERP196654 FBL196654 FLH196654 FVD196654 GEZ196654 GOV196654 GYR196654 HIN196654 HSJ196654 ICF196654 IMB196654 IVX196654 JFT196654 JPP196654 JZL196654 KJH196654 KTD196654 LCZ196654 LMV196654 LWR196654 MGN196654 MQJ196654 NAF196654 NKB196654 NTX196654 ODT196654 ONP196654 OXL196654 PHH196654 PRD196654 QAZ196654 QKV196654 QUR196654 REN196654 ROJ196654 RYF196654 SIB196654 SRX196654 TBT196654 TLP196654 TVL196654 UFH196654 UPD196654 UYZ196654 VIV196654 VSR196654 WCN196654 WMJ196654 WWF196654 X262190 JT262190 TP262190 ADL262190 ANH262190 AXD262190 BGZ262190 BQV262190 CAR262190 CKN262190 CUJ262190 DEF262190 DOB262190 DXX262190 EHT262190 ERP262190 FBL262190 FLH262190 FVD262190 GEZ262190 GOV262190 GYR262190 HIN262190 HSJ262190 ICF262190 IMB262190 IVX262190 JFT262190 JPP262190 JZL262190 KJH262190 KTD262190 LCZ262190 LMV262190 LWR262190 MGN262190 MQJ262190 NAF262190 NKB262190 NTX262190 ODT262190 ONP262190 OXL262190 PHH262190 PRD262190 QAZ262190 QKV262190 QUR262190 REN262190 ROJ262190 RYF262190 SIB262190 SRX262190 TBT262190 TLP262190 TVL262190 UFH262190 UPD262190 UYZ262190 VIV262190 VSR262190 WCN262190 WMJ262190 WWF262190 X327726 JT327726 TP327726 ADL327726 ANH327726 AXD327726 BGZ327726 BQV327726 CAR327726 CKN327726 CUJ327726 DEF327726 DOB327726 DXX327726 EHT327726 ERP327726 FBL327726 FLH327726 FVD327726 GEZ327726 GOV327726 GYR327726 HIN327726 HSJ327726 ICF327726 IMB327726 IVX327726 JFT327726 JPP327726 JZL327726 KJH327726 KTD327726 LCZ327726 LMV327726 LWR327726 MGN327726 MQJ327726 NAF327726 NKB327726 NTX327726 ODT327726 ONP327726 OXL327726 PHH327726 PRD327726 QAZ327726 QKV327726 QUR327726 REN327726 ROJ327726 RYF327726 SIB327726 SRX327726 TBT327726 TLP327726 TVL327726 UFH327726 UPD327726 UYZ327726 VIV327726 VSR327726 WCN327726 WMJ327726 WWF327726 X393262 JT393262 TP393262 ADL393262 ANH393262 AXD393262 BGZ393262 BQV393262 CAR393262 CKN393262 CUJ393262 DEF393262 DOB393262 DXX393262 EHT393262 ERP393262 FBL393262 FLH393262 FVD393262 GEZ393262 GOV393262 GYR393262 HIN393262 HSJ393262 ICF393262 IMB393262 IVX393262 JFT393262 JPP393262 JZL393262 KJH393262 KTD393262 LCZ393262 LMV393262 LWR393262 MGN393262 MQJ393262 NAF393262 NKB393262 NTX393262 ODT393262 ONP393262 OXL393262 PHH393262 PRD393262 QAZ393262 QKV393262 QUR393262 REN393262 ROJ393262 RYF393262 SIB393262 SRX393262 TBT393262 TLP393262 TVL393262 UFH393262 UPD393262 UYZ393262 VIV393262 VSR393262 WCN393262 WMJ393262 WWF393262 X458798 JT458798 TP458798 ADL458798 ANH458798 AXD458798 BGZ458798 BQV458798 CAR458798 CKN458798 CUJ458798 DEF458798 DOB458798 DXX458798 EHT458798 ERP458798 FBL458798 FLH458798 FVD458798 GEZ458798 GOV458798 GYR458798 HIN458798 HSJ458798 ICF458798 IMB458798 IVX458798 JFT458798 JPP458798 JZL458798 KJH458798 KTD458798 LCZ458798 LMV458798 LWR458798 MGN458798 MQJ458798 NAF458798 NKB458798 NTX458798 ODT458798 ONP458798 OXL458798 PHH458798 PRD458798 QAZ458798 QKV458798 QUR458798 REN458798 ROJ458798 RYF458798 SIB458798 SRX458798 TBT458798 TLP458798 TVL458798 UFH458798 UPD458798 UYZ458798 VIV458798 VSR458798 WCN458798 WMJ458798 WWF458798 X524334 JT524334 TP524334 ADL524334 ANH524334 AXD524334 BGZ524334 BQV524334 CAR524334 CKN524334 CUJ524334 DEF524334 DOB524334 DXX524334 EHT524334 ERP524334 FBL524334 FLH524334 FVD524334 GEZ524334 GOV524334 GYR524334 HIN524334 HSJ524334 ICF524334 IMB524334 IVX524334 JFT524334 JPP524334 JZL524334 KJH524334 KTD524334 LCZ524334 LMV524334 LWR524334 MGN524334 MQJ524334 NAF524334 NKB524334 NTX524334 ODT524334 ONP524334 OXL524334 PHH524334 PRD524334 QAZ524334 QKV524334 QUR524334 REN524334 ROJ524334 RYF524334 SIB524334 SRX524334 TBT524334 TLP524334 TVL524334 UFH524334 UPD524334 UYZ524334 VIV524334 VSR524334 WCN524334 WMJ524334 WWF524334 X589870 JT589870 TP589870 ADL589870 ANH589870 AXD589870 BGZ589870 BQV589870 CAR589870 CKN589870 CUJ589870 DEF589870 DOB589870 DXX589870 EHT589870 ERP589870 FBL589870 FLH589870 FVD589870 GEZ589870 GOV589870 GYR589870 HIN589870 HSJ589870 ICF589870 IMB589870 IVX589870 JFT589870 JPP589870 JZL589870 KJH589870 KTD589870 LCZ589870 LMV589870 LWR589870 MGN589870 MQJ589870 NAF589870 NKB589870 NTX589870 ODT589870 ONP589870 OXL589870 PHH589870 PRD589870 QAZ589870 QKV589870 QUR589870 REN589870 ROJ589870 RYF589870 SIB589870 SRX589870 TBT589870 TLP589870 TVL589870 UFH589870 UPD589870 UYZ589870 VIV589870 VSR589870 WCN589870 WMJ589870 WWF589870 X655406 JT655406 TP655406 ADL655406 ANH655406 AXD655406 BGZ655406 BQV655406 CAR655406 CKN655406 CUJ655406 DEF655406 DOB655406 DXX655406 EHT655406 ERP655406 FBL655406 FLH655406 FVD655406 GEZ655406 GOV655406 GYR655406 HIN655406 HSJ655406 ICF655406 IMB655406 IVX655406 JFT655406 JPP655406 JZL655406 KJH655406 KTD655406 LCZ655406 LMV655406 LWR655406 MGN655406 MQJ655406 NAF655406 NKB655406 NTX655406 ODT655406 ONP655406 OXL655406 PHH655406 PRD655406 QAZ655406 QKV655406 QUR655406 REN655406 ROJ655406 RYF655406 SIB655406 SRX655406 TBT655406 TLP655406 TVL655406 UFH655406 UPD655406 UYZ655406 VIV655406 VSR655406 WCN655406 WMJ655406 WWF655406 X720942 JT720942 TP720942 ADL720942 ANH720942 AXD720942 BGZ720942 BQV720942 CAR720942 CKN720942 CUJ720942 DEF720942 DOB720942 DXX720942 EHT720942 ERP720942 FBL720942 FLH720942 FVD720942 GEZ720942 GOV720942 GYR720942 HIN720942 HSJ720942 ICF720942 IMB720942 IVX720942 JFT720942 JPP720942 JZL720942 KJH720942 KTD720942 LCZ720942 LMV720942 LWR720942 MGN720942 MQJ720942 NAF720942 NKB720942 NTX720942 ODT720942 ONP720942 OXL720942 PHH720942 PRD720942 QAZ720942 QKV720942 QUR720942 REN720942 ROJ720942 RYF720942 SIB720942 SRX720942 TBT720942 TLP720942 TVL720942 UFH720942 UPD720942 UYZ720942 VIV720942 VSR720942 WCN720942 WMJ720942 WWF720942 X786478 JT786478 TP786478 ADL786478 ANH786478 AXD786478 BGZ786478 BQV786478 CAR786478 CKN786478 CUJ786478 DEF786478 DOB786478 DXX786478 EHT786478 ERP786478 FBL786478 FLH786478 FVD786478 GEZ786478 GOV786478 GYR786478 HIN786478 HSJ786478 ICF786478 IMB786478 IVX786478 JFT786478 JPP786478 JZL786478 KJH786478 KTD786478 LCZ786478 LMV786478 LWR786478 MGN786478 MQJ786478 NAF786478 NKB786478 NTX786478 ODT786478 ONP786478 OXL786478 PHH786478 PRD786478 QAZ786478 QKV786478 QUR786478 REN786478 ROJ786478 RYF786478 SIB786478 SRX786478 TBT786478 TLP786478 TVL786478 UFH786478 UPD786478 UYZ786478 VIV786478 VSR786478 WCN786478 WMJ786478 WWF786478 X852014 JT852014 TP852014 ADL852014 ANH852014 AXD852014 BGZ852014 BQV852014 CAR852014 CKN852014 CUJ852014 DEF852014 DOB852014 DXX852014 EHT852014 ERP852014 FBL852014 FLH852014 FVD852014 GEZ852014 GOV852014 GYR852014 HIN852014 HSJ852014 ICF852014 IMB852014 IVX852014 JFT852014 JPP852014 JZL852014 KJH852014 KTD852014 LCZ852014 LMV852014 LWR852014 MGN852014 MQJ852014 NAF852014 NKB852014 NTX852014 ODT852014 ONP852014 OXL852014 PHH852014 PRD852014 QAZ852014 QKV852014 QUR852014 REN852014 ROJ852014 RYF852014 SIB852014 SRX852014 TBT852014 TLP852014 TVL852014 UFH852014 UPD852014 UYZ852014 VIV852014 VSR852014 WCN852014 WMJ852014 WWF852014 X917550 JT917550 TP917550 ADL917550 ANH917550 AXD917550 BGZ917550 BQV917550 CAR917550 CKN917550 CUJ917550 DEF917550 DOB917550 DXX917550 EHT917550 ERP917550 FBL917550 FLH917550 FVD917550 GEZ917550 GOV917550 GYR917550 HIN917550 HSJ917550 ICF917550 IMB917550 IVX917550 JFT917550 JPP917550 JZL917550 KJH917550 KTD917550 LCZ917550 LMV917550 LWR917550 MGN917550 MQJ917550 NAF917550 NKB917550 NTX917550 ODT917550 ONP917550 OXL917550 PHH917550 PRD917550 QAZ917550 QKV917550 QUR917550 REN917550 ROJ917550 RYF917550 SIB917550 SRX917550 TBT917550 TLP917550 TVL917550 UFH917550 UPD917550 UYZ917550 VIV917550 VSR917550 WCN917550 WMJ917550 WWF917550 X983086 JT983086 TP983086 ADL983086 ANH983086 AXD983086 BGZ983086 BQV983086 CAR983086 CKN983086 CUJ983086 DEF983086 DOB983086 DXX983086 EHT983086 ERP983086 FBL983086 FLH983086 FVD983086 GEZ983086 GOV983086 GYR983086 HIN983086 HSJ983086 ICF983086 IMB983086 IVX983086 JFT983086 JPP983086 JZL983086 KJH983086 KTD983086 LCZ983086 LMV983086 LWR983086 MGN983086 MQJ983086 NAF983086 NKB983086 NTX983086 ODT983086 ONP983086 OXL983086 PHH983086 PRD983086 QAZ983086 QKV983086 QUR983086 REN983086 ROJ983086 RYF983086 SIB983086 SRX983086 TBT983086 TLP983086 TVL983086 UFH983086 UPD983086 UYZ983086 VIV983086 VSR983086 WCN983086 WMJ983086 WWF983086 VIE983143 JM52 TI52 ADE52 ANA52 AWW52 BGS52 BQO52 CAK52 CKG52 CUC52 DDY52 DNU52 DXQ52 EHM52 ERI52 FBE52 FLA52 FUW52 GES52 GOO52 GYK52 HIG52 HSC52 IBY52 ILU52 IVQ52 JFM52 JPI52 JZE52 KJA52 KSW52 LCS52 LMO52 LWK52 MGG52 MQC52 MZY52 NJU52 NTQ52 ODM52 ONI52 OXE52 PHA52 PQW52 QAS52 QKO52 QUK52 REG52 ROC52 RXY52 SHU52 SRQ52 TBM52 TLI52 TVE52 UFA52 UOW52 UYS52 VIO52 VSK52 WCG52 WMC52 WVY52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 VSA983143 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W65583 JS65583 TO65583 ADK65583 ANG65583 AXC65583 BGY65583 BQU65583 CAQ65583 CKM65583 CUI65583 DEE65583 DOA65583 DXW65583 EHS65583 ERO65583 FBK65583 FLG65583 FVC65583 GEY65583 GOU65583 GYQ65583 HIM65583 HSI65583 ICE65583 IMA65583 IVW65583 JFS65583 JPO65583 JZK65583 KJG65583 KTC65583 LCY65583 LMU65583 LWQ65583 MGM65583 MQI65583 NAE65583 NKA65583 NTW65583 ODS65583 ONO65583 OXK65583 PHG65583 PRC65583 QAY65583 QKU65583 QUQ65583 REM65583 ROI65583 RYE65583 SIA65583 SRW65583 TBS65583 TLO65583 TVK65583 UFG65583 UPC65583 UYY65583 VIU65583 VSQ65583 WCM65583 WMI65583 WWE65583 W131119 JS131119 TO131119 ADK131119 ANG131119 AXC131119 BGY131119 BQU131119 CAQ131119 CKM131119 CUI131119 DEE131119 DOA131119 DXW131119 EHS131119 ERO131119 FBK131119 FLG131119 FVC131119 GEY131119 GOU131119 GYQ131119 HIM131119 HSI131119 ICE131119 IMA131119 IVW131119 JFS131119 JPO131119 JZK131119 KJG131119 KTC131119 LCY131119 LMU131119 LWQ131119 MGM131119 MQI131119 NAE131119 NKA131119 NTW131119 ODS131119 ONO131119 OXK131119 PHG131119 PRC131119 QAY131119 QKU131119 QUQ131119 REM131119 ROI131119 RYE131119 SIA131119 SRW131119 TBS131119 TLO131119 TVK131119 UFG131119 UPC131119 UYY131119 VIU131119 VSQ131119 WCM131119 WMI131119 WWE131119 W196655 JS196655 TO196655 ADK196655 ANG196655 AXC196655 BGY196655 BQU196655 CAQ196655 CKM196655 CUI196655 DEE196655 DOA196655 DXW196655 EHS196655 ERO196655 FBK196655 FLG196655 FVC196655 GEY196655 GOU196655 GYQ196655 HIM196655 HSI196655 ICE196655 IMA196655 IVW196655 JFS196655 JPO196655 JZK196655 KJG196655 KTC196655 LCY196655 LMU196655 LWQ196655 MGM196655 MQI196655 NAE196655 NKA196655 NTW196655 ODS196655 ONO196655 OXK196655 PHG196655 PRC196655 QAY196655 QKU196655 QUQ196655 REM196655 ROI196655 RYE196655 SIA196655 SRW196655 TBS196655 TLO196655 TVK196655 UFG196655 UPC196655 UYY196655 VIU196655 VSQ196655 WCM196655 WMI196655 WWE196655 W262191 JS262191 TO262191 ADK262191 ANG262191 AXC262191 BGY262191 BQU262191 CAQ262191 CKM262191 CUI262191 DEE262191 DOA262191 DXW262191 EHS262191 ERO262191 FBK262191 FLG262191 FVC262191 GEY262191 GOU262191 GYQ262191 HIM262191 HSI262191 ICE262191 IMA262191 IVW262191 JFS262191 JPO262191 JZK262191 KJG262191 KTC262191 LCY262191 LMU262191 LWQ262191 MGM262191 MQI262191 NAE262191 NKA262191 NTW262191 ODS262191 ONO262191 OXK262191 PHG262191 PRC262191 QAY262191 QKU262191 QUQ262191 REM262191 ROI262191 RYE262191 SIA262191 SRW262191 TBS262191 TLO262191 TVK262191 UFG262191 UPC262191 UYY262191 VIU262191 VSQ262191 WCM262191 WMI262191 WWE262191 W327727 JS327727 TO327727 ADK327727 ANG327727 AXC327727 BGY327727 BQU327727 CAQ327727 CKM327727 CUI327727 DEE327727 DOA327727 DXW327727 EHS327727 ERO327727 FBK327727 FLG327727 FVC327727 GEY327727 GOU327727 GYQ327727 HIM327727 HSI327727 ICE327727 IMA327727 IVW327727 JFS327727 JPO327727 JZK327727 KJG327727 KTC327727 LCY327727 LMU327727 LWQ327727 MGM327727 MQI327727 NAE327727 NKA327727 NTW327727 ODS327727 ONO327727 OXK327727 PHG327727 PRC327727 QAY327727 QKU327727 QUQ327727 REM327727 ROI327727 RYE327727 SIA327727 SRW327727 TBS327727 TLO327727 TVK327727 UFG327727 UPC327727 UYY327727 VIU327727 VSQ327727 WCM327727 WMI327727 WWE327727 W393263 JS393263 TO393263 ADK393263 ANG393263 AXC393263 BGY393263 BQU393263 CAQ393263 CKM393263 CUI393263 DEE393263 DOA393263 DXW393263 EHS393263 ERO393263 FBK393263 FLG393263 FVC393263 GEY393263 GOU393263 GYQ393263 HIM393263 HSI393263 ICE393263 IMA393263 IVW393263 JFS393263 JPO393263 JZK393263 KJG393263 KTC393263 LCY393263 LMU393263 LWQ393263 MGM393263 MQI393263 NAE393263 NKA393263 NTW393263 ODS393263 ONO393263 OXK393263 PHG393263 PRC393263 QAY393263 QKU393263 QUQ393263 REM393263 ROI393263 RYE393263 SIA393263 SRW393263 TBS393263 TLO393263 TVK393263 UFG393263 UPC393263 UYY393263 VIU393263 VSQ393263 WCM393263 WMI393263 WWE393263 W458799 JS458799 TO458799 ADK458799 ANG458799 AXC458799 BGY458799 BQU458799 CAQ458799 CKM458799 CUI458799 DEE458799 DOA458799 DXW458799 EHS458799 ERO458799 FBK458799 FLG458799 FVC458799 GEY458799 GOU458799 GYQ458799 HIM458799 HSI458799 ICE458799 IMA458799 IVW458799 JFS458799 JPO458799 JZK458799 KJG458799 KTC458799 LCY458799 LMU458799 LWQ458799 MGM458799 MQI458799 NAE458799 NKA458799 NTW458799 ODS458799 ONO458799 OXK458799 PHG458799 PRC458799 QAY458799 QKU458799 QUQ458799 REM458799 ROI458799 RYE458799 SIA458799 SRW458799 TBS458799 TLO458799 TVK458799 UFG458799 UPC458799 UYY458799 VIU458799 VSQ458799 WCM458799 WMI458799 WWE458799 W524335 JS524335 TO524335 ADK524335 ANG524335 AXC524335 BGY524335 BQU524335 CAQ524335 CKM524335 CUI524335 DEE524335 DOA524335 DXW524335 EHS524335 ERO524335 FBK524335 FLG524335 FVC524335 GEY524335 GOU524335 GYQ524335 HIM524335 HSI524335 ICE524335 IMA524335 IVW524335 JFS524335 JPO524335 JZK524335 KJG524335 KTC524335 LCY524335 LMU524335 LWQ524335 MGM524335 MQI524335 NAE524335 NKA524335 NTW524335 ODS524335 ONO524335 OXK524335 PHG524335 PRC524335 QAY524335 QKU524335 QUQ524335 REM524335 ROI524335 RYE524335 SIA524335 SRW524335 TBS524335 TLO524335 TVK524335 UFG524335 UPC524335 UYY524335 VIU524335 VSQ524335 WCM524335 WMI524335 WWE524335 W589871 JS589871 TO589871 ADK589871 ANG589871 AXC589871 BGY589871 BQU589871 CAQ589871 CKM589871 CUI589871 DEE589871 DOA589871 DXW589871 EHS589871 ERO589871 FBK589871 FLG589871 FVC589871 GEY589871 GOU589871 GYQ589871 HIM589871 HSI589871 ICE589871 IMA589871 IVW589871 JFS589871 JPO589871 JZK589871 KJG589871 KTC589871 LCY589871 LMU589871 LWQ589871 MGM589871 MQI589871 NAE589871 NKA589871 NTW589871 ODS589871 ONO589871 OXK589871 PHG589871 PRC589871 QAY589871 QKU589871 QUQ589871 REM589871 ROI589871 RYE589871 SIA589871 SRW589871 TBS589871 TLO589871 TVK589871 UFG589871 UPC589871 UYY589871 VIU589871 VSQ589871 WCM589871 WMI589871 WWE589871 W655407 JS655407 TO655407 ADK655407 ANG655407 AXC655407 BGY655407 BQU655407 CAQ655407 CKM655407 CUI655407 DEE655407 DOA655407 DXW655407 EHS655407 ERO655407 FBK655407 FLG655407 FVC655407 GEY655407 GOU655407 GYQ655407 HIM655407 HSI655407 ICE655407 IMA655407 IVW655407 JFS655407 JPO655407 JZK655407 KJG655407 KTC655407 LCY655407 LMU655407 LWQ655407 MGM655407 MQI655407 NAE655407 NKA655407 NTW655407 ODS655407 ONO655407 OXK655407 PHG655407 PRC655407 QAY655407 QKU655407 QUQ655407 REM655407 ROI655407 RYE655407 SIA655407 SRW655407 TBS655407 TLO655407 TVK655407 UFG655407 UPC655407 UYY655407 VIU655407 VSQ655407 WCM655407 WMI655407 WWE655407 W720943 JS720943 TO720943 ADK720943 ANG720943 AXC720943 BGY720943 BQU720943 CAQ720943 CKM720943 CUI720943 DEE720943 DOA720943 DXW720943 EHS720943 ERO720943 FBK720943 FLG720943 FVC720943 GEY720943 GOU720943 GYQ720943 HIM720943 HSI720943 ICE720943 IMA720943 IVW720943 JFS720943 JPO720943 JZK720943 KJG720943 KTC720943 LCY720943 LMU720943 LWQ720943 MGM720943 MQI720943 NAE720943 NKA720943 NTW720943 ODS720943 ONO720943 OXK720943 PHG720943 PRC720943 QAY720943 QKU720943 QUQ720943 REM720943 ROI720943 RYE720943 SIA720943 SRW720943 TBS720943 TLO720943 TVK720943 UFG720943 UPC720943 UYY720943 VIU720943 VSQ720943 WCM720943 WMI720943 WWE720943 W786479 JS786479 TO786479 ADK786479 ANG786479 AXC786479 BGY786479 BQU786479 CAQ786479 CKM786479 CUI786479 DEE786479 DOA786479 DXW786479 EHS786479 ERO786479 FBK786479 FLG786479 FVC786479 GEY786479 GOU786479 GYQ786479 HIM786479 HSI786479 ICE786479 IMA786479 IVW786479 JFS786479 JPO786479 JZK786479 KJG786479 KTC786479 LCY786479 LMU786479 LWQ786479 MGM786479 MQI786479 NAE786479 NKA786479 NTW786479 ODS786479 ONO786479 OXK786479 PHG786479 PRC786479 QAY786479 QKU786479 QUQ786479 REM786479 ROI786479 RYE786479 SIA786479 SRW786479 TBS786479 TLO786479 TVK786479 UFG786479 UPC786479 UYY786479 VIU786479 VSQ786479 WCM786479 WMI786479 WWE786479 W852015 JS852015 TO852015 ADK852015 ANG852015 AXC852015 BGY852015 BQU852015 CAQ852015 CKM852015 CUI852015 DEE852015 DOA852015 DXW852015 EHS852015 ERO852015 FBK852015 FLG852015 FVC852015 GEY852015 GOU852015 GYQ852015 HIM852015 HSI852015 ICE852015 IMA852015 IVW852015 JFS852015 JPO852015 JZK852015 KJG852015 KTC852015 LCY852015 LMU852015 LWQ852015 MGM852015 MQI852015 NAE852015 NKA852015 NTW852015 ODS852015 ONO852015 OXK852015 PHG852015 PRC852015 QAY852015 QKU852015 QUQ852015 REM852015 ROI852015 RYE852015 SIA852015 SRW852015 TBS852015 TLO852015 TVK852015 UFG852015 UPC852015 UYY852015 VIU852015 VSQ852015 WCM852015 WMI852015 WWE852015 W917551 JS917551 TO917551 ADK917551 ANG917551 AXC917551 BGY917551 BQU917551 CAQ917551 CKM917551 CUI917551 DEE917551 DOA917551 DXW917551 EHS917551 ERO917551 FBK917551 FLG917551 FVC917551 GEY917551 GOU917551 GYQ917551 HIM917551 HSI917551 ICE917551 IMA917551 IVW917551 JFS917551 JPO917551 JZK917551 KJG917551 KTC917551 LCY917551 LMU917551 LWQ917551 MGM917551 MQI917551 NAE917551 NKA917551 NTW917551 ODS917551 ONO917551 OXK917551 PHG917551 PRC917551 QAY917551 QKU917551 QUQ917551 REM917551 ROI917551 RYE917551 SIA917551 SRW917551 TBS917551 TLO917551 TVK917551 UFG917551 UPC917551 UYY917551 VIU917551 VSQ917551 WCM917551 WMI917551 WWE917551 W983087 JS983087 TO983087 ADK983087 ANG983087 AXC983087 BGY983087 BQU983087 CAQ983087 CKM983087 CUI983087 DEE983087 DOA983087 DXW983087 EHS983087 ERO983087 FBK983087 FLG983087 FVC983087 GEY983087 GOU983087 GYQ983087 HIM983087 HSI983087 ICE983087 IMA983087 IVW983087 JFS983087 JPO983087 JZK983087 KJG983087 KTC983087 LCY983087 LMU983087 LWQ983087 MGM983087 MQI983087 NAE983087 NKA983087 NTW983087 ODS983087 ONO983087 OXK983087 PHG983087 PRC983087 QAY983087 QKU983087 QUQ983087 REM983087 ROI983087 RYE983087 SIA983087 SRW983087 TBS983087 TLO983087 TVK983087 UFG983087 UPC983087 UYY983087 VIU983087 VSQ983087 WCM983087 WMI983087 WWE983087 WBW983143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WLS983143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JB49:JB53 SX49:SX53 ACT49:ACT53 AMP49:AMP53 AWL49:AWL53 BGH49:BGH53 BQD49:BQD53 BZZ49:BZZ53 CJV49:CJV53 CTR49:CTR53 DDN49:DDN53 DNJ49:DNJ53 DXF49:DXF53 EHB49:EHB53 EQX49:EQX53 FAT49:FAT53 FKP49:FKP53 FUL49:FUL53 GEH49:GEH53 GOD49:GOD53 GXZ49:GXZ53 HHV49:HHV53 HRR49:HRR53 IBN49:IBN53 ILJ49:ILJ53 IVF49:IVF53 JFB49:JFB53 JOX49:JOX53 JYT49:JYT53 KIP49:KIP53 KSL49:KSL53 LCH49:LCH53 LMD49:LMD53 LVZ49:LVZ53 MFV49:MFV53 MPR49:MPR53 MZN49:MZN53 NJJ49:NJJ53 NTF49:NTF53 ODB49:ODB53 OMX49:OMX53 OWT49:OWT53 PGP49:PGP53 PQL49:PQL53 QAH49:QAH53 QKD49:QKD53 QTZ49:QTZ53 RDV49:RDV53 RNR49:RNR53 RXN49:RXN53 SHJ49:SHJ53 SRF49:SRF53 TBB49:TBB53 TKX49:TKX53 TUT49:TUT53 UEP49:UEP53 UOL49:UOL53 UYH49:UYH53 VID49:VID53 VRZ49:VRZ53 WBV49:WBV53 WLR49:WLR53 WVN49:WVN53 F65580:F65587 JB65580:JB65587 SX65580:SX65587 ACT65580:ACT65587 AMP65580:AMP65587 AWL65580:AWL65587 BGH65580:BGH65587 BQD65580:BQD65587 BZZ65580:BZZ65587 CJV65580:CJV65587 CTR65580:CTR65587 DDN65580:DDN65587 DNJ65580:DNJ65587 DXF65580:DXF65587 EHB65580:EHB65587 EQX65580:EQX65587 FAT65580:FAT65587 FKP65580:FKP65587 FUL65580:FUL65587 GEH65580:GEH65587 GOD65580:GOD65587 GXZ65580:GXZ65587 HHV65580:HHV65587 HRR65580:HRR65587 IBN65580:IBN65587 ILJ65580:ILJ65587 IVF65580:IVF65587 JFB65580:JFB65587 JOX65580:JOX65587 JYT65580:JYT65587 KIP65580:KIP65587 KSL65580:KSL65587 LCH65580:LCH65587 LMD65580:LMD65587 LVZ65580:LVZ65587 MFV65580:MFV65587 MPR65580:MPR65587 MZN65580:MZN65587 NJJ65580:NJJ65587 NTF65580:NTF65587 ODB65580:ODB65587 OMX65580:OMX65587 OWT65580:OWT65587 PGP65580:PGP65587 PQL65580:PQL65587 QAH65580:QAH65587 QKD65580:QKD65587 QTZ65580:QTZ65587 RDV65580:RDV65587 RNR65580:RNR65587 RXN65580:RXN65587 SHJ65580:SHJ65587 SRF65580:SRF65587 TBB65580:TBB65587 TKX65580:TKX65587 TUT65580:TUT65587 UEP65580:UEP65587 UOL65580:UOL65587 UYH65580:UYH65587 VID65580:VID65587 VRZ65580:VRZ65587 WBV65580:WBV65587 WLR65580:WLR65587 WVN65580:WVN65587 F131116:F131123 JB131116:JB131123 SX131116:SX131123 ACT131116:ACT131123 AMP131116:AMP131123 AWL131116:AWL131123 BGH131116:BGH131123 BQD131116:BQD131123 BZZ131116:BZZ131123 CJV131116:CJV131123 CTR131116:CTR131123 DDN131116:DDN131123 DNJ131116:DNJ131123 DXF131116:DXF131123 EHB131116:EHB131123 EQX131116:EQX131123 FAT131116:FAT131123 FKP131116:FKP131123 FUL131116:FUL131123 GEH131116:GEH131123 GOD131116:GOD131123 GXZ131116:GXZ131123 HHV131116:HHV131123 HRR131116:HRR131123 IBN131116:IBN131123 ILJ131116:ILJ131123 IVF131116:IVF131123 JFB131116:JFB131123 JOX131116:JOX131123 JYT131116:JYT131123 KIP131116:KIP131123 KSL131116:KSL131123 LCH131116:LCH131123 LMD131116:LMD131123 LVZ131116:LVZ131123 MFV131116:MFV131123 MPR131116:MPR131123 MZN131116:MZN131123 NJJ131116:NJJ131123 NTF131116:NTF131123 ODB131116:ODB131123 OMX131116:OMX131123 OWT131116:OWT131123 PGP131116:PGP131123 PQL131116:PQL131123 QAH131116:QAH131123 QKD131116:QKD131123 QTZ131116:QTZ131123 RDV131116:RDV131123 RNR131116:RNR131123 RXN131116:RXN131123 SHJ131116:SHJ131123 SRF131116:SRF131123 TBB131116:TBB131123 TKX131116:TKX131123 TUT131116:TUT131123 UEP131116:UEP131123 UOL131116:UOL131123 UYH131116:UYH131123 VID131116:VID131123 VRZ131116:VRZ131123 WBV131116:WBV131123 WLR131116:WLR131123 WVN131116:WVN131123 F196652:F196659 JB196652:JB196659 SX196652:SX196659 ACT196652:ACT196659 AMP196652:AMP196659 AWL196652:AWL196659 BGH196652:BGH196659 BQD196652:BQD196659 BZZ196652:BZZ196659 CJV196652:CJV196659 CTR196652:CTR196659 DDN196652:DDN196659 DNJ196652:DNJ196659 DXF196652:DXF196659 EHB196652:EHB196659 EQX196652:EQX196659 FAT196652:FAT196659 FKP196652:FKP196659 FUL196652:FUL196659 GEH196652:GEH196659 GOD196652:GOD196659 GXZ196652:GXZ196659 HHV196652:HHV196659 HRR196652:HRR196659 IBN196652:IBN196659 ILJ196652:ILJ196659 IVF196652:IVF196659 JFB196652:JFB196659 JOX196652:JOX196659 JYT196652:JYT196659 KIP196652:KIP196659 KSL196652:KSL196659 LCH196652:LCH196659 LMD196652:LMD196659 LVZ196652:LVZ196659 MFV196652:MFV196659 MPR196652:MPR196659 MZN196652:MZN196659 NJJ196652:NJJ196659 NTF196652:NTF196659 ODB196652:ODB196659 OMX196652:OMX196659 OWT196652:OWT196659 PGP196652:PGP196659 PQL196652:PQL196659 QAH196652:QAH196659 QKD196652:QKD196659 QTZ196652:QTZ196659 RDV196652:RDV196659 RNR196652:RNR196659 RXN196652:RXN196659 SHJ196652:SHJ196659 SRF196652:SRF196659 TBB196652:TBB196659 TKX196652:TKX196659 TUT196652:TUT196659 UEP196652:UEP196659 UOL196652:UOL196659 UYH196652:UYH196659 VID196652:VID196659 VRZ196652:VRZ196659 WBV196652:WBV196659 WLR196652:WLR196659 WVN196652:WVN196659 F262188:F262195 JB262188:JB262195 SX262188:SX262195 ACT262188:ACT262195 AMP262188:AMP262195 AWL262188:AWL262195 BGH262188:BGH262195 BQD262188:BQD262195 BZZ262188:BZZ262195 CJV262188:CJV262195 CTR262188:CTR262195 DDN262188:DDN262195 DNJ262188:DNJ262195 DXF262188:DXF262195 EHB262188:EHB262195 EQX262188:EQX262195 FAT262188:FAT262195 FKP262188:FKP262195 FUL262188:FUL262195 GEH262188:GEH262195 GOD262188:GOD262195 GXZ262188:GXZ262195 HHV262188:HHV262195 HRR262188:HRR262195 IBN262188:IBN262195 ILJ262188:ILJ262195 IVF262188:IVF262195 JFB262188:JFB262195 JOX262188:JOX262195 JYT262188:JYT262195 KIP262188:KIP262195 KSL262188:KSL262195 LCH262188:LCH262195 LMD262188:LMD262195 LVZ262188:LVZ262195 MFV262188:MFV262195 MPR262188:MPR262195 MZN262188:MZN262195 NJJ262188:NJJ262195 NTF262188:NTF262195 ODB262188:ODB262195 OMX262188:OMX262195 OWT262188:OWT262195 PGP262188:PGP262195 PQL262188:PQL262195 QAH262188:QAH262195 QKD262188:QKD262195 QTZ262188:QTZ262195 RDV262188:RDV262195 RNR262188:RNR262195 RXN262188:RXN262195 SHJ262188:SHJ262195 SRF262188:SRF262195 TBB262188:TBB262195 TKX262188:TKX262195 TUT262188:TUT262195 UEP262188:UEP262195 UOL262188:UOL262195 UYH262188:UYH262195 VID262188:VID262195 VRZ262188:VRZ262195 WBV262188:WBV262195 WLR262188:WLR262195 WVN262188:WVN262195 F327724:F327731 JB327724:JB327731 SX327724:SX327731 ACT327724:ACT327731 AMP327724:AMP327731 AWL327724:AWL327731 BGH327724:BGH327731 BQD327724:BQD327731 BZZ327724:BZZ327731 CJV327724:CJV327731 CTR327724:CTR327731 DDN327724:DDN327731 DNJ327724:DNJ327731 DXF327724:DXF327731 EHB327724:EHB327731 EQX327724:EQX327731 FAT327724:FAT327731 FKP327724:FKP327731 FUL327724:FUL327731 GEH327724:GEH327731 GOD327724:GOD327731 GXZ327724:GXZ327731 HHV327724:HHV327731 HRR327724:HRR327731 IBN327724:IBN327731 ILJ327724:ILJ327731 IVF327724:IVF327731 JFB327724:JFB327731 JOX327724:JOX327731 JYT327724:JYT327731 KIP327724:KIP327731 KSL327724:KSL327731 LCH327724:LCH327731 LMD327724:LMD327731 LVZ327724:LVZ327731 MFV327724:MFV327731 MPR327724:MPR327731 MZN327724:MZN327731 NJJ327724:NJJ327731 NTF327724:NTF327731 ODB327724:ODB327731 OMX327724:OMX327731 OWT327724:OWT327731 PGP327724:PGP327731 PQL327724:PQL327731 QAH327724:QAH327731 QKD327724:QKD327731 QTZ327724:QTZ327731 RDV327724:RDV327731 RNR327724:RNR327731 RXN327724:RXN327731 SHJ327724:SHJ327731 SRF327724:SRF327731 TBB327724:TBB327731 TKX327724:TKX327731 TUT327724:TUT327731 UEP327724:UEP327731 UOL327724:UOL327731 UYH327724:UYH327731 VID327724:VID327731 VRZ327724:VRZ327731 WBV327724:WBV327731 WLR327724:WLR327731 WVN327724:WVN327731 F393260:F393267 JB393260:JB393267 SX393260:SX393267 ACT393260:ACT393267 AMP393260:AMP393267 AWL393260:AWL393267 BGH393260:BGH393267 BQD393260:BQD393267 BZZ393260:BZZ393267 CJV393260:CJV393267 CTR393260:CTR393267 DDN393260:DDN393267 DNJ393260:DNJ393267 DXF393260:DXF393267 EHB393260:EHB393267 EQX393260:EQX393267 FAT393260:FAT393267 FKP393260:FKP393267 FUL393260:FUL393267 GEH393260:GEH393267 GOD393260:GOD393267 GXZ393260:GXZ393267 HHV393260:HHV393267 HRR393260:HRR393267 IBN393260:IBN393267 ILJ393260:ILJ393267 IVF393260:IVF393267 JFB393260:JFB393267 JOX393260:JOX393267 JYT393260:JYT393267 KIP393260:KIP393267 KSL393260:KSL393267 LCH393260:LCH393267 LMD393260:LMD393267 LVZ393260:LVZ393267 MFV393260:MFV393267 MPR393260:MPR393267 MZN393260:MZN393267 NJJ393260:NJJ393267 NTF393260:NTF393267 ODB393260:ODB393267 OMX393260:OMX393267 OWT393260:OWT393267 PGP393260:PGP393267 PQL393260:PQL393267 QAH393260:QAH393267 QKD393260:QKD393267 QTZ393260:QTZ393267 RDV393260:RDV393267 RNR393260:RNR393267 RXN393260:RXN393267 SHJ393260:SHJ393267 SRF393260:SRF393267 TBB393260:TBB393267 TKX393260:TKX393267 TUT393260:TUT393267 UEP393260:UEP393267 UOL393260:UOL393267 UYH393260:UYH393267 VID393260:VID393267 VRZ393260:VRZ393267 WBV393260:WBV393267 WLR393260:WLR393267 WVN393260:WVN393267 F458796:F458803 JB458796:JB458803 SX458796:SX458803 ACT458796:ACT458803 AMP458796:AMP458803 AWL458796:AWL458803 BGH458796:BGH458803 BQD458796:BQD458803 BZZ458796:BZZ458803 CJV458796:CJV458803 CTR458796:CTR458803 DDN458796:DDN458803 DNJ458796:DNJ458803 DXF458796:DXF458803 EHB458796:EHB458803 EQX458796:EQX458803 FAT458796:FAT458803 FKP458796:FKP458803 FUL458796:FUL458803 GEH458796:GEH458803 GOD458796:GOD458803 GXZ458796:GXZ458803 HHV458796:HHV458803 HRR458796:HRR458803 IBN458796:IBN458803 ILJ458796:ILJ458803 IVF458796:IVF458803 JFB458796:JFB458803 JOX458796:JOX458803 JYT458796:JYT458803 KIP458796:KIP458803 KSL458796:KSL458803 LCH458796:LCH458803 LMD458796:LMD458803 LVZ458796:LVZ458803 MFV458796:MFV458803 MPR458796:MPR458803 MZN458796:MZN458803 NJJ458796:NJJ458803 NTF458796:NTF458803 ODB458796:ODB458803 OMX458796:OMX458803 OWT458796:OWT458803 PGP458796:PGP458803 PQL458796:PQL458803 QAH458796:QAH458803 QKD458796:QKD458803 QTZ458796:QTZ458803 RDV458796:RDV458803 RNR458796:RNR458803 RXN458796:RXN458803 SHJ458796:SHJ458803 SRF458796:SRF458803 TBB458796:TBB458803 TKX458796:TKX458803 TUT458796:TUT458803 UEP458796:UEP458803 UOL458796:UOL458803 UYH458796:UYH458803 VID458796:VID458803 VRZ458796:VRZ458803 WBV458796:WBV458803 WLR458796:WLR458803 WVN458796:WVN458803 F524332:F524339 JB524332:JB524339 SX524332:SX524339 ACT524332:ACT524339 AMP524332:AMP524339 AWL524332:AWL524339 BGH524332:BGH524339 BQD524332:BQD524339 BZZ524332:BZZ524339 CJV524332:CJV524339 CTR524332:CTR524339 DDN524332:DDN524339 DNJ524332:DNJ524339 DXF524332:DXF524339 EHB524332:EHB524339 EQX524332:EQX524339 FAT524332:FAT524339 FKP524332:FKP524339 FUL524332:FUL524339 GEH524332:GEH524339 GOD524332:GOD524339 GXZ524332:GXZ524339 HHV524332:HHV524339 HRR524332:HRR524339 IBN524332:IBN524339 ILJ524332:ILJ524339 IVF524332:IVF524339 JFB524332:JFB524339 JOX524332:JOX524339 JYT524332:JYT524339 KIP524332:KIP524339 KSL524332:KSL524339 LCH524332:LCH524339 LMD524332:LMD524339 LVZ524332:LVZ524339 MFV524332:MFV524339 MPR524332:MPR524339 MZN524332:MZN524339 NJJ524332:NJJ524339 NTF524332:NTF524339 ODB524332:ODB524339 OMX524332:OMX524339 OWT524332:OWT524339 PGP524332:PGP524339 PQL524332:PQL524339 QAH524332:QAH524339 QKD524332:QKD524339 QTZ524332:QTZ524339 RDV524332:RDV524339 RNR524332:RNR524339 RXN524332:RXN524339 SHJ524332:SHJ524339 SRF524332:SRF524339 TBB524332:TBB524339 TKX524332:TKX524339 TUT524332:TUT524339 UEP524332:UEP524339 UOL524332:UOL524339 UYH524332:UYH524339 VID524332:VID524339 VRZ524332:VRZ524339 WBV524332:WBV524339 WLR524332:WLR524339 WVN524332:WVN524339 F589868:F589875 JB589868:JB589875 SX589868:SX589875 ACT589868:ACT589875 AMP589868:AMP589875 AWL589868:AWL589875 BGH589868:BGH589875 BQD589868:BQD589875 BZZ589868:BZZ589875 CJV589868:CJV589875 CTR589868:CTR589875 DDN589868:DDN589875 DNJ589868:DNJ589875 DXF589868:DXF589875 EHB589868:EHB589875 EQX589868:EQX589875 FAT589868:FAT589875 FKP589868:FKP589875 FUL589868:FUL589875 GEH589868:GEH589875 GOD589868:GOD589875 GXZ589868:GXZ589875 HHV589868:HHV589875 HRR589868:HRR589875 IBN589868:IBN589875 ILJ589868:ILJ589875 IVF589868:IVF589875 JFB589868:JFB589875 JOX589868:JOX589875 JYT589868:JYT589875 KIP589868:KIP589875 KSL589868:KSL589875 LCH589868:LCH589875 LMD589868:LMD589875 LVZ589868:LVZ589875 MFV589868:MFV589875 MPR589868:MPR589875 MZN589868:MZN589875 NJJ589868:NJJ589875 NTF589868:NTF589875 ODB589868:ODB589875 OMX589868:OMX589875 OWT589868:OWT589875 PGP589868:PGP589875 PQL589868:PQL589875 QAH589868:QAH589875 QKD589868:QKD589875 QTZ589868:QTZ589875 RDV589868:RDV589875 RNR589868:RNR589875 RXN589868:RXN589875 SHJ589868:SHJ589875 SRF589868:SRF589875 TBB589868:TBB589875 TKX589868:TKX589875 TUT589868:TUT589875 UEP589868:UEP589875 UOL589868:UOL589875 UYH589868:UYH589875 VID589868:VID589875 VRZ589868:VRZ589875 WBV589868:WBV589875 WLR589868:WLR589875 WVN589868:WVN589875 F655404:F655411 JB655404:JB655411 SX655404:SX655411 ACT655404:ACT655411 AMP655404:AMP655411 AWL655404:AWL655411 BGH655404:BGH655411 BQD655404:BQD655411 BZZ655404:BZZ655411 CJV655404:CJV655411 CTR655404:CTR655411 DDN655404:DDN655411 DNJ655404:DNJ655411 DXF655404:DXF655411 EHB655404:EHB655411 EQX655404:EQX655411 FAT655404:FAT655411 FKP655404:FKP655411 FUL655404:FUL655411 GEH655404:GEH655411 GOD655404:GOD655411 GXZ655404:GXZ655411 HHV655404:HHV655411 HRR655404:HRR655411 IBN655404:IBN655411 ILJ655404:ILJ655411 IVF655404:IVF655411 JFB655404:JFB655411 JOX655404:JOX655411 JYT655404:JYT655411 KIP655404:KIP655411 KSL655404:KSL655411 LCH655404:LCH655411 LMD655404:LMD655411 LVZ655404:LVZ655411 MFV655404:MFV655411 MPR655404:MPR655411 MZN655404:MZN655411 NJJ655404:NJJ655411 NTF655404:NTF655411 ODB655404:ODB655411 OMX655404:OMX655411 OWT655404:OWT655411 PGP655404:PGP655411 PQL655404:PQL655411 QAH655404:QAH655411 QKD655404:QKD655411 QTZ655404:QTZ655411 RDV655404:RDV655411 RNR655404:RNR655411 RXN655404:RXN655411 SHJ655404:SHJ655411 SRF655404:SRF655411 TBB655404:TBB655411 TKX655404:TKX655411 TUT655404:TUT655411 UEP655404:UEP655411 UOL655404:UOL655411 UYH655404:UYH655411 VID655404:VID655411 VRZ655404:VRZ655411 WBV655404:WBV655411 WLR655404:WLR655411 WVN655404:WVN655411 F720940:F720947 JB720940:JB720947 SX720940:SX720947 ACT720940:ACT720947 AMP720940:AMP720947 AWL720940:AWL720947 BGH720940:BGH720947 BQD720940:BQD720947 BZZ720940:BZZ720947 CJV720940:CJV720947 CTR720940:CTR720947 DDN720940:DDN720947 DNJ720940:DNJ720947 DXF720940:DXF720947 EHB720940:EHB720947 EQX720940:EQX720947 FAT720940:FAT720947 FKP720940:FKP720947 FUL720940:FUL720947 GEH720940:GEH720947 GOD720940:GOD720947 GXZ720940:GXZ720947 HHV720940:HHV720947 HRR720940:HRR720947 IBN720940:IBN720947 ILJ720940:ILJ720947 IVF720940:IVF720947 JFB720940:JFB720947 JOX720940:JOX720947 JYT720940:JYT720947 KIP720940:KIP720947 KSL720940:KSL720947 LCH720940:LCH720947 LMD720940:LMD720947 LVZ720940:LVZ720947 MFV720940:MFV720947 MPR720940:MPR720947 MZN720940:MZN720947 NJJ720940:NJJ720947 NTF720940:NTF720947 ODB720940:ODB720947 OMX720940:OMX720947 OWT720940:OWT720947 PGP720940:PGP720947 PQL720940:PQL720947 QAH720940:QAH720947 QKD720940:QKD720947 QTZ720940:QTZ720947 RDV720940:RDV720947 RNR720940:RNR720947 RXN720940:RXN720947 SHJ720940:SHJ720947 SRF720940:SRF720947 TBB720940:TBB720947 TKX720940:TKX720947 TUT720940:TUT720947 UEP720940:UEP720947 UOL720940:UOL720947 UYH720940:UYH720947 VID720940:VID720947 VRZ720940:VRZ720947 WBV720940:WBV720947 WLR720940:WLR720947 WVN720940:WVN720947 F786476:F786483 JB786476:JB786483 SX786476:SX786483 ACT786476:ACT786483 AMP786476:AMP786483 AWL786476:AWL786483 BGH786476:BGH786483 BQD786476:BQD786483 BZZ786476:BZZ786483 CJV786476:CJV786483 CTR786476:CTR786483 DDN786476:DDN786483 DNJ786476:DNJ786483 DXF786476:DXF786483 EHB786476:EHB786483 EQX786476:EQX786483 FAT786476:FAT786483 FKP786476:FKP786483 FUL786476:FUL786483 GEH786476:GEH786483 GOD786476:GOD786483 GXZ786476:GXZ786483 HHV786476:HHV786483 HRR786476:HRR786483 IBN786476:IBN786483 ILJ786476:ILJ786483 IVF786476:IVF786483 JFB786476:JFB786483 JOX786476:JOX786483 JYT786476:JYT786483 KIP786476:KIP786483 KSL786476:KSL786483 LCH786476:LCH786483 LMD786476:LMD786483 LVZ786476:LVZ786483 MFV786476:MFV786483 MPR786476:MPR786483 MZN786476:MZN786483 NJJ786476:NJJ786483 NTF786476:NTF786483 ODB786476:ODB786483 OMX786476:OMX786483 OWT786476:OWT786483 PGP786476:PGP786483 PQL786476:PQL786483 QAH786476:QAH786483 QKD786476:QKD786483 QTZ786476:QTZ786483 RDV786476:RDV786483 RNR786476:RNR786483 RXN786476:RXN786483 SHJ786476:SHJ786483 SRF786476:SRF786483 TBB786476:TBB786483 TKX786476:TKX786483 TUT786476:TUT786483 UEP786476:UEP786483 UOL786476:UOL786483 UYH786476:UYH786483 VID786476:VID786483 VRZ786476:VRZ786483 WBV786476:WBV786483 WLR786476:WLR786483 WVN786476:WVN786483 F852012:F852019 JB852012:JB852019 SX852012:SX852019 ACT852012:ACT852019 AMP852012:AMP852019 AWL852012:AWL852019 BGH852012:BGH852019 BQD852012:BQD852019 BZZ852012:BZZ852019 CJV852012:CJV852019 CTR852012:CTR852019 DDN852012:DDN852019 DNJ852012:DNJ852019 DXF852012:DXF852019 EHB852012:EHB852019 EQX852012:EQX852019 FAT852012:FAT852019 FKP852012:FKP852019 FUL852012:FUL852019 GEH852012:GEH852019 GOD852012:GOD852019 GXZ852012:GXZ852019 HHV852012:HHV852019 HRR852012:HRR852019 IBN852012:IBN852019 ILJ852012:ILJ852019 IVF852012:IVF852019 JFB852012:JFB852019 JOX852012:JOX852019 JYT852012:JYT852019 KIP852012:KIP852019 KSL852012:KSL852019 LCH852012:LCH852019 LMD852012:LMD852019 LVZ852012:LVZ852019 MFV852012:MFV852019 MPR852012:MPR852019 MZN852012:MZN852019 NJJ852012:NJJ852019 NTF852012:NTF852019 ODB852012:ODB852019 OMX852012:OMX852019 OWT852012:OWT852019 PGP852012:PGP852019 PQL852012:PQL852019 QAH852012:QAH852019 QKD852012:QKD852019 QTZ852012:QTZ852019 RDV852012:RDV852019 RNR852012:RNR852019 RXN852012:RXN852019 SHJ852012:SHJ852019 SRF852012:SRF852019 TBB852012:TBB852019 TKX852012:TKX852019 TUT852012:TUT852019 UEP852012:UEP852019 UOL852012:UOL852019 UYH852012:UYH852019 VID852012:VID852019 VRZ852012:VRZ852019 WBV852012:WBV852019 WLR852012:WLR852019 WVN852012:WVN852019 F917548:F917555 JB917548:JB917555 SX917548:SX917555 ACT917548:ACT917555 AMP917548:AMP917555 AWL917548:AWL917555 BGH917548:BGH917555 BQD917548:BQD917555 BZZ917548:BZZ917555 CJV917548:CJV917555 CTR917548:CTR917555 DDN917548:DDN917555 DNJ917548:DNJ917555 DXF917548:DXF917555 EHB917548:EHB917555 EQX917548:EQX917555 FAT917548:FAT917555 FKP917548:FKP917555 FUL917548:FUL917555 GEH917548:GEH917555 GOD917548:GOD917555 GXZ917548:GXZ917555 HHV917548:HHV917555 HRR917548:HRR917555 IBN917548:IBN917555 ILJ917548:ILJ917555 IVF917548:IVF917555 JFB917548:JFB917555 JOX917548:JOX917555 JYT917548:JYT917555 KIP917548:KIP917555 KSL917548:KSL917555 LCH917548:LCH917555 LMD917548:LMD917555 LVZ917548:LVZ917555 MFV917548:MFV917555 MPR917548:MPR917555 MZN917548:MZN917555 NJJ917548:NJJ917555 NTF917548:NTF917555 ODB917548:ODB917555 OMX917548:OMX917555 OWT917548:OWT917555 PGP917548:PGP917555 PQL917548:PQL917555 QAH917548:QAH917555 QKD917548:QKD917555 QTZ917548:QTZ917555 RDV917548:RDV917555 RNR917548:RNR917555 RXN917548:RXN917555 SHJ917548:SHJ917555 SRF917548:SRF917555 TBB917548:TBB917555 TKX917548:TKX917555 TUT917548:TUT917555 UEP917548:UEP917555 UOL917548:UOL917555 UYH917548:UYH917555 VID917548:VID917555 VRZ917548:VRZ917555 WBV917548:WBV917555 WLR917548:WLR917555 WVN917548:WVN917555 F983084:F983091 JB983084:JB983091 SX983084:SX983091 ACT983084:ACT983091 AMP983084:AMP983091 AWL983084:AWL983091 BGH983084:BGH983091 BQD983084:BQD983091 BZZ983084:BZZ983091 CJV983084:CJV983091 CTR983084:CTR983091 DDN983084:DDN983091 DNJ983084:DNJ983091 DXF983084:DXF983091 EHB983084:EHB983091 EQX983084:EQX983091 FAT983084:FAT983091 FKP983084:FKP983091 FUL983084:FUL983091 GEH983084:GEH983091 GOD983084:GOD983091 GXZ983084:GXZ983091 HHV983084:HHV983091 HRR983084:HRR983091 IBN983084:IBN983091 ILJ983084:ILJ983091 IVF983084:IVF983091 JFB983084:JFB983091 JOX983084:JOX983091 JYT983084:JYT983091 KIP983084:KIP983091 KSL983084:KSL983091 LCH983084:LCH983091 LMD983084:LMD983091 LVZ983084:LVZ983091 MFV983084:MFV983091 MPR983084:MPR983091 MZN983084:MZN983091 NJJ983084:NJJ983091 NTF983084:NTF983091 ODB983084:ODB983091 OMX983084:OMX983091 OWT983084:OWT983091 PGP983084:PGP983091 PQL983084:PQL983091 QAH983084:QAH983091 QKD983084:QKD983091 QTZ983084:QTZ983091 RDV983084:RDV983091 RNR983084:RNR983091 RXN983084:RXN983091 SHJ983084:SHJ983091 SRF983084:SRF983091 TBB983084:TBB983091 TKX983084:TKX983091 TUT983084:TUT983091 UEP983084:UEP983091 UOL983084:UOL983091 UYH983084:UYH983091 VID983084:VID983091 VRZ983084:VRZ983091 WBV983084:WBV983091 WLR983084:WLR983091 WVN983084:WVN983091 WVO983143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TUU983143 O65586:O65587 JK65586:JK65587 TG65586:TG65587 ADC65586:ADC65587 AMY65586:AMY65587 AWU65586:AWU65587 BGQ65586:BGQ65587 BQM65586:BQM65587 CAI65586:CAI65587 CKE65586:CKE65587 CUA65586:CUA65587 DDW65586:DDW65587 DNS65586:DNS65587 DXO65586:DXO65587 EHK65586:EHK65587 ERG65586:ERG65587 FBC65586:FBC65587 FKY65586:FKY65587 FUU65586:FUU65587 GEQ65586:GEQ65587 GOM65586:GOM65587 GYI65586:GYI65587 HIE65586:HIE65587 HSA65586:HSA65587 IBW65586:IBW65587 ILS65586:ILS65587 IVO65586:IVO65587 JFK65586:JFK65587 JPG65586:JPG65587 JZC65586:JZC65587 KIY65586:KIY65587 KSU65586:KSU65587 LCQ65586:LCQ65587 LMM65586:LMM65587 LWI65586:LWI65587 MGE65586:MGE65587 MQA65586:MQA65587 MZW65586:MZW65587 NJS65586:NJS65587 NTO65586:NTO65587 ODK65586:ODK65587 ONG65586:ONG65587 OXC65586:OXC65587 PGY65586:PGY65587 PQU65586:PQU65587 QAQ65586:QAQ65587 QKM65586:QKM65587 QUI65586:QUI65587 REE65586:REE65587 ROA65586:ROA65587 RXW65586:RXW65587 SHS65586:SHS65587 SRO65586:SRO65587 TBK65586:TBK65587 TLG65586:TLG65587 TVC65586:TVC65587 UEY65586:UEY65587 UOU65586:UOU65587 UYQ65586:UYQ65587 VIM65586:VIM65587 VSI65586:VSI65587 WCE65586:WCE65587 WMA65586:WMA65587 WVW65586:WVW65587 O131122:O131123 JK131122:JK131123 TG131122:TG131123 ADC131122:ADC131123 AMY131122:AMY131123 AWU131122:AWU131123 BGQ131122:BGQ131123 BQM131122:BQM131123 CAI131122:CAI131123 CKE131122:CKE131123 CUA131122:CUA131123 DDW131122:DDW131123 DNS131122:DNS131123 DXO131122:DXO131123 EHK131122:EHK131123 ERG131122:ERG131123 FBC131122:FBC131123 FKY131122:FKY131123 FUU131122:FUU131123 GEQ131122:GEQ131123 GOM131122:GOM131123 GYI131122:GYI131123 HIE131122:HIE131123 HSA131122:HSA131123 IBW131122:IBW131123 ILS131122:ILS131123 IVO131122:IVO131123 JFK131122:JFK131123 JPG131122:JPG131123 JZC131122:JZC131123 KIY131122:KIY131123 KSU131122:KSU131123 LCQ131122:LCQ131123 LMM131122:LMM131123 LWI131122:LWI131123 MGE131122:MGE131123 MQA131122:MQA131123 MZW131122:MZW131123 NJS131122:NJS131123 NTO131122:NTO131123 ODK131122:ODK131123 ONG131122:ONG131123 OXC131122:OXC131123 PGY131122:PGY131123 PQU131122:PQU131123 QAQ131122:QAQ131123 QKM131122:QKM131123 QUI131122:QUI131123 REE131122:REE131123 ROA131122:ROA131123 RXW131122:RXW131123 SHS131122:SHS131123 SRO131122:SRO131123 TBK131122:TBK131123 TLG131122:TLG131123 TVC131122:TVC131123 UEY131122:UEY131123 UOU131122:UOU131123 UYQ131122:UYQ131123 VIM131122:VIM131123 VSI131122:VSI131123 WCE131122:WCE131123 WMA131122:WMA131123 WVW131122:WVW131123 O196658:O196659 JK196658:JK196659 TG196658:TG196659 ADC196658:ADC196659 AMY196658:AMY196659 AWU196658:AWU196659 BGQ196658:BGQ196659 BQM196658:BQM196659 CAI196658:CAI196659 CKE196658:CKE196659 CUA196658:CUA196659 DDW196658:DDW196659 DNS196658:DNS196659 DXO196658:DXO196659 EHK196658:EHK196659 ERG196658:ERG196659 FBC196658:FBC196659 FKY196658:FKY196659 FUU196658:FUU196659 GEQ196658:GEQ196659 GOM196658:GOM196659 GYI196658:GYI196659 HIE196658:HIE196659 HSA196658:HSA196659 IBW196658:IBW196659 ILS196658:ILS196659 IVO196658:IVO196659 JFK196658:JFK196659 JPG196658:JPG196659 JZC196658:JZC196659 KIY196658:KIY196659 KSU196658:KSU196659 LCQ196658:LCQ196659 LMM196658:LMM196659 LWI196658:LWI196659 MGE196658:MGE196659 MQA196658:MQA196659 MZW196658:MZW196659 NJS196658:NJS196659 NTO196658:NTO196659 ODK196658:ODK196659 ONG196658:ONG196659 OXC196658:OXC196659 PGY196658:PGY196659 PQU196658:PQU196659 QAQ196658:QAQ196659 QKM196658:QKM196659 QUI196658:QUI196659 REE196658:REE196659 ROA196658:ROA196659 RXW196658:RXW196659 SHS196658:SHS196659 SRO196658:SRO196659 TBK196658:TBK196659 TLG196658:TLG196659 TVC196658:TVC196659 UEY196658:UEY196659 UOU196658:UOU196659 UYQ196658:UYQ196659 VIM196658:VIM196659 VSI196658:VSI196659 WCE196658:WCE196659 WMA196658:WMA196659 WVW196658:WVW196659 O262194:O262195 JK262194:JK262195 TG262194:TG262195 ADC262194:ADC262195 AMY262194:AMY262195 AWU262194:AWU262195 BGQ262194:BGQ262195 BQM262194:BQM262195 CAI262194:CAI262195 CKE262194:CKE262195 CUA262194:CUA262195 DDW262194:DDW262195 DNS262194:DNS262195 DXO262194:DXO262195 EHK262194:EHK262195 ERG262194:ERG262195 FBC262194:FBC262195 FKY262194:FKY262195 FUU262194:FUU262195 GEQ262194:GEQ262195 GOM262194:GOM262195 GYI262194:GYI262195 HIE262194:HIE262195 HSA262194:HSA262195 IBW262194:IBW262195 ILS262194:ILS262195 IVO262194:IVO262195 JFK262194:JFK262195 JPG262194:JPG262195 JZC262194:JZC262195 KIY262194:KIY262195 KSU262194:KSU262195 LCQ262194:LCQ262195 LMM262194:LMM262195 LWI262194:LWI262195 MGE262194:MGE262195 MQA262194:MQA262195 MZW262194:MZW262195 NJS262194:NJS262195 NTO262194:NTO262195 ODK262194:ODK262195 ONG262194:ONG262195 OXC262194:OXC262195 PGY262194:PGY262195 PQU262194:PQU262195 QAQ262194:QAQ262195 QKM262194:QKM262195 QUI262194:QUI262195 REE262194:REE262195 ROA262194:ROA262195 RXW262194:RXW262195 SHS262194:SHS262195 SRO262194:SRO262195 TBK262194:TBK262195 TLG262194:TLG262195 TVC262194:TVC262195 UEY262194:UEY262195 UOU262194:UOU262195 UYQ262194:UYQ262195 VIM262194:VIM262195 VSI262194:VSI262195 WCE262194:WCE262195 WMA262194:WMA262195 WVW262194:WVW262195 O327730:O327731 JK327730:JK327731 TG327730:TG327731 ADC327730:ADC327731 AMY327730:AMY327731 AWU327730:AWU327731 BGQ327730:BGQ327731 BQM327730:BQM327731 CAI327730:CAI327731 CKE327730:CKE327731 CUA327730:CUA327731 DDW327730:DDW327731 DNS327730:DNS327731 DXO327730:DXO327731 EHK327730:EHK327731 ERG327730:ERG327731 FBC327730:FBC327731 FKY327730:FKY327731 FUU327730:FUU327731 GEQ327730:GEQ327731 GOM327730:GOM327731 GYI327730:GYI327731 HIE327730:HIE327731 HSA327730:HSA327731 IBW327730:IBW327731 ILS327730:ILS327731 IVO327730:IVO327731 JFK327730:JFK327731 JPG327730:JPG327731 JZC327730:JZC327731 KIY327730:KIY327731 KSU327730:KSU327731 LCQ327730:LCQ327731 LMM327730:LMM327731 LWI327730:LWI327731 MGE327730:MGE327731 MQA327730:MQA327731 MZW327730:MZW327731 NJS327730:NJS327731 NTO327730:NTO327731 ODK327730:ODK327731 ONG327730:ONG327731 OXC327730:OXC327731 PGY327730:PGY327731 PQU327730:PQU327731 QAQ327730:QAQ327731 QKM327730:QKM327731 QUI327730:QUI327731 REE327730:REE327731 ROA327730:ROA327731 RXW327730:RXW327731 SHS327730:SHS327731 SRO327730:SRO327731 TBK327730:TBK327731 TLG327730:TLG327731 TVC327730:TVC327731 UEY327730:UEY327731 UOU327730:UOU327731 UYQ327730:UYQ327731 VIM327730:VIM327731 VSI327730:VSI327731 WCE327730:WCE327731 WMA327730:WMA327731 WVW327730:WVW327731 O393266:O393267 JK393266:JK393267 TG393266:TG393267 ADC393266:ADC393267 AMY393266:AMY393267 AWU393266:AWU393267 BGQ393266:BGQ393267 BQM393266:BQM393267 CAI393266:CAI393267 CKE393266:CKE393267 CUA393266:CUA393267 DDW393266:DDW393267 DNS393266:DNS393267 DXO393266:DXO393267 EHK393266:EHK393267 ERG393266:ERG393267 FBC393266:FBC393267 FKY393266:FKY393267 FUU393266:FUU393267 GEQ393266:GEQ393267 GOM393266:GOM393267 GYI393266:GYI393267 HIE393266:HIE393267 HSA393266:HSA393267 IBW393266:IBW393267 ILS393266:ILS393267 IVO393266:IVO393267 JFK393266:JFK393267 JPG393266:JPG393267 JZC393266:JZC393267 KIY393266:KIY393267 KSU393266:KSU393267 LCQ393266:LCQ393267 LMM393266:LMM393267 LWI393266:LWI393267 MGE393266:MGE393267 MQA393266:MQA393267 MZW393266:MZW393267 NJS393266:NJS393267 NTO393266:NTO393267 ODK393266:ODK393267 ONG393266:ONG393267 OXC393266:OXC393267 PGY393266:PGY393267 PQU393266:PQU393267 QAQ393266:QAQ393267 QKM393266:QKM393267 QUI393266:QUI393267 REE393266:REE393267 ROA393266:ROA393267 RXW393266:RXW393267 SHS393266:SHS393267 SRO393266:SRO393267 TBK393266:TBK393267 TLG393266:TLG393267 TVC393266:TVC393267 UEY393266:UEY393267 UOU393266:UOU393267 UYQ393266:UYQ393267 VIM393266:VIM393267 VSI393266:VSI393267 WCE393266:WCE393267 WMA393266:WMA393267 WVW393266:WVW393267 O458802:O458803 JK458802:JK458803 TG458802:TG458803 ADC458802:ADC458803 AMY458802:AMY458803 AWU458802:AWU458803 BGQ458802:BGQ458803 BQM458802:BQM458803 CAI458802:CAI458803 CKE458802:CKE458803 CUA458802:CUA458803 DDW458802:DDW458803 DNS458802:DNS458803 DXO458802:DXO458803 EHK458802:EHK458803 ERG458802:ERG458803 FBC458802:FBC458803 FKY458802:FKY458803 FUU458802:FUU458803 GEQ458802:GEQ458803 GOM458802:GOM458803 GYI458802:GYI458803 HIE458802:HIE458803 HSA458802:HSA458803 IBW458802:IBW458803 ILS458802:ILS458803 IVO458802:IVO458803 JFK458802:JFK458803 JPG458802:JPG458803 JZC458802:JZC458803 KIY458802:KIY458803 KSU458802:KSU458803 LCQ458802:LCQ458803 LMM458802:LMM458803 LWI458802:LWI458803 MGE458802:MGE458803 MQA458802:MQA458803 MZW458802:MZW458803 NJS458802:NJS458803 NTO458802:NTO458803 ODK458802:ODK458803 ONG458802:ONG458803 OXC458802:OXC458803 PGY458802:PGY458803 PQU458802:PQU458803 QAQ458802:QAQ458803 QKM458802:QKM458803 QUI458802:QUI458803 REE458802:REE458803 ROA458802:ROA458803 RXW458802:RXW458803 SHS458802:SHS458803 SRO458802:SRO458803 TBK458802:TBK458803 TLG458802:TLG458803 TVC458802:TVC458803 UEY458802:UEY458803 UOU458802:UOU458803 UYQ458802:UYQ458803 VIM458802:VIM458803 VSI458802:VSI458803 WCE458802:WCE458803 WMA458802:WMA458803 WVW458802:WVW458803 O524338:O524339 JK524338:JK524339 TG524338:TG524339 ADC524338:ADC524339 AMY524338:AMY524339 AWU524338:AWU524339 BGQ524338:BGQ524339 BQM524338:BQM524339 CAI524338:CAI524339 CKE524338:CKE524339 CUA524338:CUA524339 DDW524338:DDW524339 DNS524338:DNS524339 DXO524338:DXO524339 EHK524338:EHK524339 ERG524338:ERG524339 FBC524338:FBC524339 FKY524338:FKY524339 FUU524338:FUU524339 GEQ524338:GEQ524339 GOM524338:GOM524339 GYI524338:GYI524339 HIE524338:HIE524339 HSA524338:HSA524339 IBW524338:IBW524339 ILS524338:ILS524339 IVO524338:IVO524339 JFK524338:JFK524339 JPG524338:JPG524339 JZC524338:JZC524339 KIY524338:KIY524339 KSU524338:KSU524339 LCQ524338:LCQ524339 LMM524338:LMM524339 LWI524338:LWI524339 MGE524338:MGE524339 MQA524338:MQA524339 MZW524338:MZW524339 NJS524338:NJS524339 NTO524338:NTO524339 ODK524338:ODK524339 ONG524338:ONG524339 OXC524338:OXC524339 PGY524338:PGY524339 PQU524338:PQU524339 QAQ524338:QAQ524339 QKM524338:QKM524339 QUI524338:QUI524339 REE524338:REE524339 ROA524338:ROA524339 RXW524338:RXW524339 SHS524338:SHS524339 SRO524338:SRO524339 TBK524338:TBK524339 TLG524338:TLG524339 TVC524338:TVC524339 UEY524338:UEY524339 UOU524338:UOU524339 UYQ524338:UYQ524339 VIM524338:VIM524339 VSI524338:VSI524339 WCE524338:WCE524339 WMA524338:WMA524339 WVW524338:WVW524339 O589874:O589875 JK589874:JK589875 TG589874:TG589875 ADC589874:ADC589875 AMY589874:AMY589875 AWU589874:AWU589875 BGQ589874:BGQ589875 BQM589874:BQM589875 CAI589874:CAI589875 CKE589874:CKE589875 CUA589874:CUA589875 DDW589874:DDW589875 DNS589874:DNS589875 DXO589874:DXO589875 EHK589874:EHK589875 ERG589874:ERG589875 FBC589874:FBC589875 FKY589874:FKY589875 FUU589874:FUU589875 GEQ589874:GEQ589875 GOM589874:GOM589875 GYI589874:GYI589875 HIE589874:HIE589875 HSA589874:HSA589875 IBW589874:IBW589875 ILS589874:ILS589875 IVO589874:IVO589875 JFK589874:JFK589875 JPG589874:JPG589875 JZC589874:JZC589875 KIY589874:KIY589875 KSU589874:KSU589875 LCQ589874:LCQ589875 LMM589874:LMM589875 LWI589874:LWI589875 MGE589874:MGE589875 MQA589874:MQA589875 MZW589874:MZW589875 NJS589874:NJS589875 NTO589874:NTO589875 ODK589874:ODK589875 ONG589874:ONG589875 OXC589874:OXC589875 PGY589874:PGY589875 PQU589874:PQU589875 QAQ589874:QAQ589875 QKM589874:QKM589875 QUI589874:QUI589875 REE589874:REE589875 ROA589874:ROA589875 RXW589874:RXW589875 SHS589874:SHS589875 SRO589874:SRO589875 TBK589874:TBK589875 TLG589874:TLG589875 TVC589874:TVC589875 UEY589874:UEY589875 UOU589874:UOU589875 UYQ589874:UYQ589875 VIM589874:VIM589875 VSI589874:VSI589875 WCE589874:WCE589875 WMA589874:WMA589875 WVW589874:WVW589875 O655410:O655411 JK655410:JK655411 TG655410:TG655411 ADC655410:ADC655411 AMY655410:AMY655411 AWU655410:AWU655411 BGQ655410:BGQ655411 BQM655410:BQM655411 CAI655410:CAI655411 CKE655410:CKE655411 CUA655410:CUA655411 DDW655410:DDW655411 DNS655410:DNS655411 DXO655410:DXO655411 EHK655410:EHK655411 ERG655410:ERG655411 FBC655410:FBC655411 FKY655410:FKY655411 FUU655410:FUU655411 GEQ655410:GEQ655411 GOM655410:GOM655411 GYI655410:GYI655411 HIE655410:HIE655411 HSA655410:HSA655411 IBW655410:IBW655411 ILS655410:ILS655411 IVO655410:IVO655411 JFK655410:JFK655411 JPG655410:JPG655411 JZC655410:JZC655411 KIY655410:KIY655411 KSU655410:KSU655411 LCQ655410:LCQ655411 LMM655410:LMM655411 LWI655410:LWI655411 MGE655410:MGE655411 MQA655410:MQA655411 MZW655410:MZW655411 NJS655410:NJS655411 NTO655410:NTO655411 ODK655410:ODK655411 ONG655410:ONG655411 OXC655410:OXC655411 PGY655410:PGY655411 PQU655410:PQU655411 QAQ655410:QAQ655411 QKM655410:QKM655411 QUI655410:QUI655411 REE655410:REE655411 ROA655410:ROA655411 RXW655410:RXW655411 SHS655410:SHS655411 SRO655410:SRO655411 TBK655410:TBK655411 TLG655410:TLG655411 TVC655410:TVC655411 UEY655410:UEY655411 UOU655410:UOU655411 UYQ655410:UYQ655411 VIM655410:VIM655411 VSI655410:VSI655411 WCE655410:WCE655411 WMA655410:WMA655411 WVW655410:WVW655411 O720946:O720947 JK720946:JK720947 TG720946:TG720947 ADC720946:ADC720947 AMY720946:AMY720947 AWU720946:AWU720947 BGQ720946:BGQ720947 BQM720946:BQM720947 CAI720946:CAI720947 CKE720946:CKE720947 CUA720946:CUA720947 DDW720946:DDW720947 DNS720946:DNS720947 DXO720946:DXO720947 EHK720946:EHK720947 ERG720946:ERG720947 FBC720946:FBC720947 FKY720946:FKY720947 FUU720946:FUU720947 GEQ720946:GEQ720947 GOM720946:GOM720947 GYI720946:GYI720947 HIE720946:HIE720947 HSA720946:HSA720947 IBW720946:IBW720947 ILS720946:ILS720947 IVO720946:IVO720947 JFK720946:JFK720947 JPG720946:JPG720947 JZC720946:JZC720947 KIY720946:KIY720947 KSU720946:KSU720947 LCQ720946:LCQ720947 LMM720946:LMM720947 LWI720946:LWI720947 MGE720946:MGE720947 MQA720946:MQA720947 MZW720946:MZW720947 NJS720946:NJS720947 NTO720946:NTO720947 ODK720946:ODK720947 ONG720946:ONG720947 OXC720946:OXC720947 PGY720946:PGY720947 PQU720946:PQU720947 QAQ720946:QAQ720947 QKM720946:QKM720947 QUI720946:QUI720947 REE720946:REE720947 ROA720946:ROA720947 RXW720946:RXW720947 SHS720946:SHS720947 SRO720946:SRO720947 TBK720946:TBK720947 TLG720946:TLG720947 TVC720946:TVC720947 UEY720946:UEY720947 UOU720946:UOU720947 UYQ720946:UYQ720947 VIM720946:VIM720947 VSI720946:VSI720947 WCE720946:WCE720947 WMA720946:WMA720947 WVW720946:WVW720947 O786482:O786483 JK786482:JK786483 TG786482:TG786483 ADC786482:ADC786483 AMY786482:AMY786483 AWU786482:AWU786483 BGQ786482:BGQ786483 BQM786482:BQM786483 CAI786482:CAI786483 CKE786482:CKE786483 CUA786482:CUA786483 DDW786482:DDW786483 DNS786482:DNS786483 DXO786482:DXO786483 EHK786482:EHK786483 ERG786482:ERG786483 FBC786482:FBC786483 FKY786482:FKY786483 FUU786482:FUU786483 GEQ786482:GEQ786483 GOM786482:GOM786483 GYI786482:GYI786483 HIE786482:HIE786483 HSA786482:HSA786483 IBW786482:IBW786483 ILS786482:ILS786483 IVO786482:IVO786483 JFK786482:JFK786483 JPG786482:JPG786483 JZC786482:JZC786483 KIY786482:KIY786483 KSU786482:KSU786483 LCQ786482:LCQ786483 LMM786482:LMM786483 LWI786482:LWI786483 MGE786482:MGE786483 MQA786482:MQA786483 MZW786482:MZW786483 NJS786482:NJS786483 NTO786482:NTO786483 ODK786482:ODK786483 ONG786482:ONG786483 OXC786482:OXC786483 PGY786482:PGY786483 PQU786482:PQU786483 QAQ786482:QAQ786483 QKM786482:QKM786483 QUI786482:QUI786483 REE786482:REE786483 ROA786482:ROA786483 RXW786482:RXW786483 SHS786482:SHS786483 SRO786482:SRO786483 TBK786482:TBK786483 TLG786482:TLG786483 TVC786482:TVC786483 UEY786482:UEY786483 UOU786482:UOU786483 UYQ786482:UYQ786483 VIM786482:VIM786483 VSI786482:VSI786483 WCE786482:WCE786483 WMA786482:WMA786483 WVW786482:WVW786483 O852018:O852019 JK852018:JK852019 TG852018:TG852019 ADC852018:ADC852019 AMY852018:AMY852019 AWU852018:AWU852019 BGQ852018:BGQ852019 BQM852018:BQM852019 CAI852018:CAI852019 CKE852018:CKE852019 CUA852018:CUA852019 DDW852018:DDW852019 DNS852018:DNS852019 DXO852018:DXO852019 EHK852018:EHK852019 ERG852018:ERG852019 FBC852018:FBC852019 FKY852018:FKY852019 FUU852018:FUU852019 GEQ852018:GEQ852019 GOM852018:GOM852019 GYI852018:GYI852019 HIE852018:HIE852019 HSA852018:HSA852019 IBW852018:IBW852019 ILS852018:ILS852019 IVO852018:IVO852019 JFK852018:JFK852019 JPG852018:JPG852019 JZC852018:JZC852019 KIY852018:KIY852019 KSU852018:KSU852019 LCQ852018:LCQ852019 LMM852018:LMM852019 LWI852018:LWI852019 MGE852018:MGE852019 MQA852018:MQA852019 MZW852018:MZW852019 NJS852018:NJS852019 NTO852018:NTO852019 ODK852018:ODK852019 ONG852018:ONG852019 OXC852018:OXC852019 PGY852018:PGY852019 PQU852018:PQU852019 QAQ852018:QAQ852019 QKM852018:QKM852019 QUI852018:QUI852019 REE852018:REE852019 ROA852018:ROA852019 RXW852018:RXW852019 SHS852018:SHS852019 SRO852018:SRO852019 TBK852018:TBK852019 TLG852018:TLG852019 TVC852018:TVC852019 UEY852018:UEY852019 UOU852018:UOU852019 UYQ852018:UYQ852019 VIM852018:VIM852019 VSI852018:VSI852019 WCE852018:WCE852019 WMA852018:WMA852019 WVW852018:WVW852019 O917554:O917555 JK917554:JK917555 TG917554:TG917555 ADC917554:ADC917555 AMY917554:AMY917555 AWU917554:AWU917555 BGQ917554:BGQ917555 BQM917554:BQM917555 CAI917554:CAI917555 CKE917554:CKE917555 CUA917554:CUA917555 DDW917554:DDW917555 DNS917554:DNS917555 DXO917554:DXO917555 EHK917554:EHK917555 ERG917554:ERG917555 FBC917554:FBC917555 FKY917554:FKY917555 FUU917554:FUU917555 GEQ917554:GEQ917555 GOM917554:GOM917555 GYI917554:GYI917555 HIE917554:HIE917555 HSA917554:HSA917555 IBW917554:IBW917555 ILS917554:ILS917555 IVO917554:IVO917555 JFK917554:JFK917555 JPG917554:JPG917555 JZC917554:JZC917555 KIY917554:KIY917555 KSU917554:KSU917555 LCQ917554:LCQ917555 LMM917554:LMM917555 LWI917554:LWI917555 MGE917554:MGE917555 MQA917554:MQA917555 MZW917554:MZW917555 NJS917554:NJS917555 NTO917554:NTO917555 ODK917554:ODK917555 ONG917554:ONG917555 OXC917554:OXC917555 PGY917554:PGY917555 PQU917554:PQU917555 QAQ917554:QAQ917555 QKM917554:QKM917555 QUI917554:QUI917555 REE917554:REE917555 ROA917554:ROA917555 RXW917554:RXW917555 SHS917554:SHS917555 SRO917554:SRO917555 TBK917554:TBK917555 TLG917554:TLG917555 TVC917554:TVC917555 UEY917554:UEY917555 UOU917554:UOU917555 UYQ917554:UYQ917555 VIM917554:VIM917555 VSI917554:VSI917555 WCE917554:WCE917555 WMA917554:WMA917555 WVW917554:WVW917555 O983090:O983091 JK983090:JK983091 TG983090:TG983091 ADC983090:ADC983091 AMY983090:AMY983091 AWU983090:AWU983091 BGQ983090:BGQ983091 BQM983090:BQM983091 CAI983090:CAI983091 CKE983090:CKE983091 CUA983090:CUA983091 DDW983090:DDW983091 DNS983090:DNS983091 DXO983090:DXO983091 EHK983090:EHK983091 ERG983090:ERG983091 FBC983090:FBC983091 FKY983090:FKY983091 FUU983090:FUU983091 GEQ983090:GEQ983091 GOM983090:GOM983091 GYI983090:GYI983091 HIE983090:HIE983091 HSA983090:HSA983091 IBW983090:IBW983091 ILS983090:ILS983091 IVO983090:IVO983091 JFK983090:JFK983091 JPG983090:JPG983091 JZC983090:JZC983091 KIY983090:KIY983091 KSU983090:KSU983091 LCQ983090:LCQ983091 LMM983090:LMM983091 LWI983090:LWI983091 MGE983090:MGE983091 MQA983090:MQA983091 MZW983090:MZW983091 NJS983090:NJS983091 NTO983090:NTO983091 ODK983090:ODK983091 ONG983090:ONG983091 OXC983090:OXC983091 PGY983090:PGY983091 PQU983090:PQU983091 QAQ983090:QAQ983091 QKM983090:QKM983091 QUI983090:QUI983091 REE983090:REE983091 ROA983090:ROA983091 RXW983090:RXW983091 SHS983090:SHS983091 SRO983090:SRO983091 TBK983090:TBK983091 TLG983090:TLG983091 TVC983090:TVC983091 UEY983090:UEY983091 UOU983090:UOU983091 UYQ983090:UYQ983091 VIM983090:VIM983091 VSI983090:VSI983091 WCE983090:WCE983091 WMA983090:WMA983091 WVW983090:WVW983091 AXC105:AXC107 JB113:JB117 SX113:SX117 ACT113:ACT117 AMP113:AMP117 AWL113:AWL117 BGH113:BGH117 BQD113:BQD117 BZZ113:BZZ117 CJV113:CJV117 CTR113:CTR117 DDN113:DDN117 DNJ113:DNJ117 DXF113:DXF117 EHB113:EHB117 EQX113:EQX117 FAT113:FAT117 FKP113:FKP117 FUL113:FUL117 GEH113:GEH117 GOD113:GOD117 GXZ113:GXZ117 HHV113:HHV117 HRR113:HRR117 IBN113:IBN117 ILJ113:ILJ117 IVF113:IVF117 JFB113:JFB117 JOX113:JOX117 JYT113:JYT117 KIP113:KIP117 KSL113:KSL117 LCH113:LCH117 LMD113:LMD117 LVZ113:LVZ117 MFV113:MFV117 MPR113:MPR117 MZN113:MZN117 NJJ113:NJJ117 NTF113:NTF117 ODB113:ODB117 OMX113:OMX117 OWT113:OWT117 PGP113:PGP117 PQL113:PQL117 QAH113:QAH117 QKD113:QKD117 QTZ113:QTZ117 RDV113:RDV117 RNR113:RNR117 RXN113:RXN117 SHJ113:SHJ117 SRF113:SRF117 TBB113:TBB117 TKX113:TKX117 TUT113:TUT117 UEP113:UEP117 UOL113:UOL117 UYH113:UYH117 VID113:VID117 VRZ113:VRZ117 WBV113:WBV117 WLR113:WLR117 WVN113:WVN117 F65649:F65653 JB65649:JB65653 SX65649:SX65653 ACT65649:ACT65653 AMP65649:AMP65653 AWL65649:AWL65653 BGH65649:BGH65653 BQD65649:BQD65653 BZZ65649:BZZ65653 CJV65649:CJV65653 CTR65649:CTR65653 DDN65649:DDN65653 DNJ65649:DNJ65653 DXF65649:DXF65653 EHB65649:EHB65653 EQX65649:EQX65653 FAT65649:FAT65653 FKP65649:FKP65653 FUL65649:FUL65653 GEH65649:GEH65653 GOD65649:GOD65653 GXZ65649:GXZ65653 HHV65649:HHV65653 HRR65649:HRR65653 IBN65649:IBN65653 ILJ65649:ILJ65653 IVF65649:IVF65653 JFB65649:JFB65653 JOX65649:JOX65653 JYT65649:JYT65653 KIP65649:KIP65653 KSL65649:KSL65653 LCH65649:LCH65653 LMD65649:LMD65653 LVZ65649:LVZ65653 MFV65649:MFV65653 MPR65649:MPR65653 MZN65649:MZN65653 NJJ65649:NJJ65653 NTF65649:NTF65653 ODB65649:ODB65653 OMX65649:OMX65653 OWT65649:OWT65653 PGP65649:PGP65653 PQL65649:PQL65653 QAH65649:QAH65653 QKD65649:QKD65653 QTZ65649:QTZ65653 RDV65649:RDV65653 RNR65649:RNR65653 RXN65649:RXN65653 SHJ65649:SHJ65653 SRF65649:SRF65653 TBB65649:TBB65653 TKX65649:TKX65653 TUT65649:TUT65653 UEP65649:UEP65653 UOL65649:UOL65653 UYH65649:UYH65653 VID65649:VID65653 VRZ65649:VRZ65653 WBV65649:WBV65653 WLR65649:WLR65653 WVN65649:WVN65653 F131185:F131189 JB131185:JB131189 SX131185:SX131189 ACT131185:ACT131189 AMP131185:AMP131189 AWL131185:AWL131189 BGH131185:BGH131189 BQD131185:BQD131189 BZZ131185:BZZ131189 CJV131185:CJV131189 CTR131185:CTR131189 DDN131185:DDN131189 DNJ131185:DNJ131189 DXF131185:DXF131189 EHB131185:EHB131189 EQX131185:EQX131189 FAT131185:FAT131189 FKP131185:FKP131189 FUL131185:FUL131189 GEH131185:GEH131189 GOD131185:GOD131189 GXZ131185:GXZ131189 HHV131185:HHV131189 HRR131185:HRR131189 IBN131185:IBN131189 ILJ131185:ILJ131189 IVF131185:IVF131189 JFB131185:JFB131189 JOX131185:JOX131189 JYT131185:JYT131189 KIP131185:KIP131189 KSL131185:KSL131189 LCH131185:LCH131189 LMD131185:LMD131189 LVZ131185:LVZ131189 MFV131185:MFV131189 MPR131185:MPR131189 MZN131185:MZN131189 NJJ131185:NJJ131189 NTF131185:NTF131189 ODB131185:ODB131189 OMX131185:OMX131189 OWT131185:OWT131189 PGP131185:PGP131189 PQL131185:PQL131189 QAH131185:QAH131189 QKD131185:QKD131189 QTZ131185:QTZ131189 RDV131185:RDV131189 RNR131185:RNR131189 RXN131185:RXN131189 SHJ131185:SHJ131189 SRF131185:SRF131189 TBB131185:TBB131189 TKX131185:TKX131189 TUT131185:TUT131189 UEP131185:UEP131189 UOL131185:UOL131189 UYH131185:UYH131189 VID131185:VID131189 VRZ131185:VRZ131189 WBV131185:WBV131189 WLR131185:WLR131189 WVN131185:WVN131189 F196721:F196725 JB196721:JB196725 SX196721:SX196725 ACT196721:ACT196725 AMP196721:AMP196725 AWL196721:AWL196725 BGH196721:BGH196725 BQD196721:BQD196725 BZZ196721:BZZ196725 CJV196721:CJV196725 CTR196721:CTR196725 DDN196721:DDN196725 DNJ196721:DNJ196725 DXF196721:DXF196725 EHB196721:EHB196725 EQX196721:EQX196725 FAT196721:FAT196725 FKP196721:FKP196725 FUL196721:FUL196725 GEH196721:GEH196725 GOD196721:GOD196725 GXZ196721:GXZ196725 HHV196721:HHV196725 HRR196721:HRR196725 IBN196721:IBN196725 ILJ196721:ILJ196725 IVF196721:IVF196725 JFB196721:JFB196725 JOX196721:JOX196725 JYT196721:JYT196725 KIP196721:KIP196725 KSL196721:KSL196725 LCH196721:LCH196725 LMD196721:LMD196725 LVZ196721:LVZ196725 MFV196721:MFV196725 MPR196721:MPR196725 MZN196721:MZN196725 NJJ196721:NJJ196725 NTF196721:NTF196725 ODB196721:ODB196725 OMX196721:OMX196725 OWT196721:OWT196725 PGP196721:PGP196725 PQL196721:PQL196725 QAH196721:QAH196725 QKD196721:QKD196725 QTZ196721:QTZ196725 RDV196721:RDV196725 RNR196721:RNR196725 RXN196721:RXN196725 SHJ196721:SHJ196725 SRF196721:SRF196725 TBB196721:TBB196725 TKX196721:TKX196725 TUT196721:TUT196725 UEP196721:UEP196725 UOL196721:UOL196725 UYH196721:UYH196725 VID196721:VID196725 VRZ196721:VRZ196725 WBV196721:WBV196725 WLR196721:WLR196725 WVN196721:WVN196725 F262257:F262261 JB262257:JB262261 SX262257:SX262261 ACT262257:ACT262261 AMP262257:AMP262261 AWL262257:AWL262261 BGH262257:BGH262261 BQD262257:BQD262261 BZZ262257:BZZ262261 CJV262257:CJV262261 CTR262257:CTR262261 DDN262257:DDN262261 DNJ262257:DNJ262261 DXF262257:DXF262261 EHB262257:EHB262261 EQX262257:EQX262261 FAT262257:FAT262261 FKP262257:FKP262261 FUL262257:FUL262261 GEH262257:GEH262261 GOD262257:GOD262261 GXZ262257:GXZ262261 HHV262257:HHV262261 HRR262257:HRR262261 IBN262257:IBN262261 ILJ262257:ILJ262261 IVF262257:IVF262261 JFB262257:JFB262261 JOX262257:JOX262261 JYT262257:JYT262261 KIP262257:KIP262261 KSL262257:KSL262261 LCH262257:LCH262261 LMD262257:LMD262261 LVZ262257:LVZ262261 MFV262257:MFV262261 MPR262257:MPR262261 MZN262257:MZN262261 NJJ262257:NJJ262261 NTF262257:NTF262261 ODB262257:ODB262261 OMX262257:OMX262261 OWT262257:OWT262261 PGP262257:PGP262261 PQL262257:PQL262261 QAH262257:QAH262261 QKD262257:QKD262261 QTZ262257:QTZ262261 RDV262257:RDV262261 RNR262257:RNR262261 RXN262257:RXN262261 SHJ262257:SHJ262261 SRF262257:SRF262261 TBB262257:TBB262261 TKX262257:TKX262261 TUT262257:TUT262261 UEP262257:UEP262261 UOL262257:UOL262261 UYH262257:UYH262261 VID262257:VID262261 VRZ262257:VRZ262261 WBV262257:WBV262261 WLR262257:WLR262261 WVN262257:WVN262261 F327793:F327797 JB327793:JB327797 SX327793:SX327797 ACT327793:ACT327797 AMP327793:AMP327797 AWL327793:AWL327797 BGH327793:BGH327797 BQD327793:BQD327797 BZZ327793:BZZ327797 CJV327793:CJV327797 CTR327793:CTR327797 DDN327793:DDN327797 DNJ327793:DNJ327797 DXF327793:DXF327797 EHB327793:EHB327797 EQX327793:EQX327797 FAT327793:FAT327797 FKP327793:FKP327797 FUL327793:FUL327797 GEH327793:GEH327797 GOD327793:GOD327797 GXZ327793:GXZ327797 HHV327793:HHV327797 HRR327793:HRR327797 IBN327793:IBN327797 ILJ327793:ILJ327797 IVF327793:IVF327797 JFB327793:JFB327797 JOX327793:JOX327797 JYT327793:JYT327797 KIP327793:KIP327797 KSL327793:KSL327797 LCH327793:LCH327797 LMD327793:LMD327797 LVZ327793:LVZ327797 MFV327793:MFV327797 MPR327793:MPR327797 MZN327793:MZN327797 NJJ327793:NJJ327797 NTF327793:NTF327797 ODB327793:ODB327797 OMX327793:OMX327797 OWT327793:OWT327797 PGP327793:PGP327797 PQL327793:PQL327797 QAH327793:QAH327797 QKD327793:QKD327797 QTZ327793:QTZ327797 RDV327793:RDV327797 RNR327793:RNR327797 RXN327793:RXN327797 SHJ327793:SHJ327797 SRF327793:SRF327797 TBB327793:TBB327797 TKX327793:TKX327797 TUT327793:TUT327797 UEP327793:UEP327797 UOL327793:UOL327797 UYH327793:UYH327797 VID327793:VID327797 VRZ327793:VRZ327797 WBV327793:WBV327797 WLR327793:WLR327797 WVN327793:WVN327797 F393329:F393333 JB393329:JB393333 SX393329:SX393333 ACT393329:ACT393333 AMP393329:AMP393333 AWL393329:AWL393333 BGH393329:BGH393333 BQD393329:BQD393333 BZZ393329:BZZ393333 CJV393329:CJV393333 CTR393329:CTR393333 DDN393329:DDN393333 DNJ393329:DNJ393333 DXF393329:DXF393333 EHB393329:EHB393333 EQX393329:EQX393333 FAT393329:FAT393333 FKP393329:FKP393333 FUL393329:FUL393333 GEH393329:GEH393333 GOD393329:GOD393333 GXZ393329:GXZ393333 HHV393329:HHV393333 HRR393329:HRR393333 IBN393329:IBN393333 ILJ393329:ILJ393333 IVF393329:IVF393333 JFB393329:JFB393333 JOX393329:JOX393333 JYT393329:JYT393333 KIP393329:KIP393333 KSL393329:KSL393333 LCH393329:LCH393333 LMD393329:LMD393333 LVZ393329:LVZ393333 MFV393329:MFV393333 MPR393329:MPR393333 MZN393329:MZN393333 NJJ393329:NJJ393333 NTF393329:NTF393333 ODB393329:ODB393333 OMX393329:OMX393333 OWT393329:OWT393333 PGP393329:PGP393333 PQL393329:PQL393333 QAH393329:QAH393333 QKD393329:QKD393333 QTZ393329:QTZ393333 RDV393329:RDV393333 RNR393329:RNR393333 RXN393329:RXN393333 SHJ393329:SHJ393333 SRF393329:SRF393333 TBB393329:TBB393333 TKX393329:TKX393333 TUT393329:TUT393333 UEP393329:UEP393333 UOL393329:UOL393333 UYH393329:UYH393333 VID393329:VID393333 VRZ393329:VRZ393333 WBV393329:WBV393333 WLR393329:WLR393333 WVN393329:WVN393333 F458865:F458869 JB458865:JB458869 SX458865:SX458869 ACT458865:ACT458869 AMP458865:AMP458869 AWL458865:AWL458869 BGH458865:BGH458869 BQD458865:BQD458869 BZZ458865:BZZ458869 CJV458865:CJV458869 CTR458865:CTR458869 DDN458865:DDN458869 DNJ458865:DNJ458869 DXF458865:DXF458869 EHB458865:EHB458869 EQX458865:EQX458869 FAT458865:FAT458869 FKP458865:FKP458869 FUL458865:FUL458869 GEH458865:GEH458869 GOD458865:GOD458869 GXZ458865:GXZ458869 HHV458865:HHV458869 HRR458865:HRR458869 IBN458865:IBN458869 ILJ458865:ILJ458869 IVF458865:IVF458869 JFB458865:JFB458869 JOX458865:JOX458869 JYT458865:JYT458869 KIP458865:KIP458869 KSL458865:KSL458869 LCH458865:LCH458869 LMD458865:LMD458869 LVZ458865:LVZ458869 MFV458865:MFV458869 MPR458865:MPR458869 MZN458865:MZN458869 NJJ458865:NJJ458869 NTF458865:NTF458869 ODB458865:ODB458869 OMX458865:OMX458869 OWT458865:OWT458869 PGP458865:PGP458869 PQL458865:PQL458869 QAH458865:QAH458869 QKD458865:QKD458869 QTZ458865:QTZ458869 RDV458865:RDV458869 RNR458865:RNR458869 RXN458865:RXN458869 SHJ458865:SHJ458869 SRF458865:SRF458869 TBB458865:TBB458869 TKX458865:TKX458869 TUT458865:TUT458869 UEP458865:UEP458869 UOL458865:UOL458869 UYH458865:UYH458869 VID458865:VID458869 VRZ458865:VRZ458869 WBV458865:WBV458869 WLR458865:WLR458869 WVN458865:WVN458869 F524401:F524405 JB524401:JB524405 SX524401:SX524405 ACT524401:ACT524405 AMP524401:AMP524405 AWL524401:AWL524405 BGH524401:BGH524405 BQD524401:BQD524405 BZZ524401:BZZ524405 CJV524401:CJV524405 CTR524401:CTR524405 DDN524401:DDN524405 DNJ524401:DNJ524405 DXF524401:DXF524405 EHB524401:EHB524405 EQX524401:EQX524405 FAT524401:FAT524405 FKP524401:FKP524405 FUL524401:FUL524405 GEH524401:GEH524405 GOD524401:GOD524405 GXZ524401:GXZ524405 HHV524401:HHV524405 HRR524401:HRR524405 IBN524401:IBN524405 ILJ524401:ILJ524405 IVF524401:IVF524405 JFB524401:JFB524405 JOX524401:JOX524405 JYT524401:JYT524405 KIP524401:KIP524405 KSL524401:KSL524405 LCH524401:LCH524405 LMD524401:LMD524405 LVZ524401:LVZ524405 MFV524401:MFV524405 MPR524401:MPR524405 MZN524401:MZN524405 NJJ524401:NJJ524405 NTF524401:NTF524405 ODB524401:ODB524405 OMX524401:OMX524405 OWT524401:OWT524405 PGP524401:PGP524405 PQL524401:PQL524405 QAH524401:QAH524405 QKD524401:QKD524405 QTZ524401:QTZ524405 RDV524401:RDV524405 RNR524401:RNR524405 RXN524401:RXN524405 SHJ524401:SHJ524405 SRF524401:SRF524405 TBB524401:TBB524405 TKX524401:TKX524405 TUT524401:TUT524405 UEP524401:UEP524405 UOL524401:UOL524405 UYH524401:UYH524405 VID524401:VID524405 VRZ524401:VRZ524405 WBV524401:WBV524405 WLR524401:WLR524405 WVN524401:WVN524405 F589937:F589941 JB589937:JB589941 SX589937:SX589941 ACT589937:ACT589941 AMP589937:AMP589941 AWL589937:AWL589941 BGH589937:BGH589941 BQD589937:BQD589941 BZZ589937:BZZ589941 CJV589937:CJV589941 CTR589937:CTR589941 DDN589937:DDN589941 DNJ589937:DNJ589941 DXF589937:DXF589941 EHB589937:EHB589941 EQX589937:EQX589941 FAT589937:FAT589941 FKP589937:FKP589941 FUL589937:FUL589941 GEH589937:GEH589941 GOD589937:GOD589941 GXZ589937:GXZ589941 HHV589937:HHV589941 HRR589937:HRR589941 IBN589937:IBN589941 ILJ589937:ILJ589941 IVF589937:IVF589941 JFB589937:JFB589941 JOX589937:JOX589941 JYT589937:JYT589941 KIP589937:KIP589941 KSL589937:KSL589941 LCH589937:LCH589941 LMD589937:LMD589941 LVZ589937:LVZ589941 MFV589937:MFV589941 MPR589937:MPR589941 MZN589937:MZN589941 NJJ589937:NJJ589941 NTF589937:NTF589941 ODB589937:ODB589941 OMX589937:OMX589941 OWT589937:OWT589941 PGP589937:PGP589941 PQL589937:PQL589941 QAH589937:QAH589941 QKD589937:QKD589941 QTZ589937:QTZ589941 RDV589937:RDV589941 RNR589937:RNR589941 RXN589937:RXN589941 SHJ589937:SHJ589941 SRF589937:SRF589941 TBB589937:TBB589941 TKX589937:TKX589941 TUT589937:TUT589941 UEP589937:UEP589941 UOL589937:UOL589941 UYH589937:UYH589941 VID589937:VID589941 VRZ589937:VRZ589941 WBV589937:WBV589941 WLR589937:WLR589941 WVN589937:WVN589941 F655473:F655477 JB655473:JB655477 SX655473:SX655477 ACT655473:ACT655477 AMP655473:AMP655477 AWL655473:AWL655477 BGH655473:BGH655477 BQD655473:BQD655477 BZZ655473:BZZ655477 CJV655473:CJV655477 CTR655473:CTR655477 DDN655473:DDN655477 DNJ655473:DNJ655477 DXF655473:DXF655477 EHB655473:EHB655477 EQX655473:EQX655477 FAT655473:FAT655477 FKP655473:FKP655477 FUL655473:FUL655477 GEH655473:GEH655477 GOD655473:GOD655477 GXZ655473:GXZ655477 HHV655473:HHV655477 HRR655473:HRR655477 IBN655473:IBN655477 ILJ655473:ILJ655477 IVF655473:IVF655477 JFB655473:JFB655477 JOX655473:JOX655477 JYT655473:JYT655477 KIP655473:KIP655477 KSL655473:KSL655477 LCH655473:LCH655477 LMD655473:LMD655477 LVZ655473:LVZ655477 MFV655473:MFV655477 MPR655473:MPR655477 MZN655473:MZN655477 NJJ655473:NJJ655477 NTF655473:NTF655477 ODB655473:ODB655477 OMX655473:OMX655477 OWT655473:OWT655477 PGP655473:PGP655477 PQL655473:PQL655477 QAH655473:QAH655477 QKD655473:QKD655477 QTZ655473:QTZ655477 RDV655473:RDV655477 RNR655473:RNR655477 RXN655473:RXN655477 SHJ655473:SHJ655477 SRF655473:SRF655477 TBB655473:TBB655477 TKX655473:TKX655477 TUT655473:TUT655477 UEP655473:UEP655477 UOL655473:UOL655477 UYH655473:UYH655477 VID655473:VID655477 VRZ655473:VRZ655477 WBV655473:WBV655477 WLR655473:WLR655477 WVN655473:WVN655477 F721009:F721013 JB721009:JB721013 SX721009:SX721013 ACT721009:ACT721013 AMP721009:AMP721013 AWL721009:AWL721013 BGH721009:BGH721013 BQD721009:BQD721013 BZZ721009:BZZ721013 CJV721009:CJV721013 CTR721009:CTR721013 DDN721009:DDN721013 DNJ721009:DNJ721013 DXF721009:DXF721013 EHB721009:EHB721013 EQX721009:EQX721013 FAT721009:FAT721013 FKP721009:FKP721013 FUL721009:FUL721013 GEH721009:GEH721013 GOD721009:GOD721013 GXZ721009:GXZ721013 HHV721009:HHV721013 HRR721009:HRR721013 IBN721009:IBN721013 ILJ721009:ILJ721013 IVF721009:IVF721013 JFB721009:JFB721013 JOX721009:JOX721013 JYT721009:JYT721013 KIP721009:KIP721013 KSL721009:KSL721013 LCH721009:LCH721013 LMD721009:LMD721013 LVZ721009:LVZ721013 MFV721009:MFV721013 MPR721009:MPR721013 MZN721009:MZN721013 NJJ721009:NJJ721013 NTF721009:NTF721013 ODB721009:ODB721013 OMX721009:OMX721013 OWT721009:OWT721013 PGP721009:PGP721013 PQL721009:PQL721013 QAH721009:QAH721013 QKD721009:QKD721013 QTZ721009:QTZ721013 RDV721009:RDV721013 RNR721009:RNR721013 RXN721009:RXN721013 SHJ721009:SHJ721013 SRF721009:SRF721013 TBB721009:TBB721013 TKX721009:TKX721013 TUT721009:TUT721013 UEP721009:UEP721013 UOL721009:UOL721013 UYH721009:UYH721013 VID721009:VID721013 VRZ721009:VRZ721013 WBV721009:WBV721013 WLR721009:WLR721013 WVN721009:WVN721013 F786545:F786549 JB786545:JB786549 SX786545:SX786549 ACT786545:ACT786549 AMP786545:AMP786549 AWL786545:AWL786549 BGH786545:BGH786549 BQD786545:BQD786549 BZZ786545:BZZ786549 CJV786545:CJV786549 CTR786545:CTR786549 DDN786545:DDN786549 DNJ786545:DNJ786549 DXF786545:DXF786549 EHB786545:EHB786549 EQX786545:EQX786549 FAT786545:FAT786549 FKP786545:FKP786549 FUL786545:FUL786549 GEH786545:GEH786549 GOD786545:GOD786549 GXZ786545:GXZ786549 HHV786545:HHV786549 HRR786545:HRR786549 IBN786545:IBN786549 ILJ786545:ILJ786549 IVF786545:IVF786549 JFB786545:JFB786549 JOX786545:JOX786549 JYT786545:JYT786549 KIP786545:KIP786549 KSL786545:KSL786549 LCH786545:LCH786549 LMD786545:LMD786549 LVZ786545:LVZ786549 MFV786545:MFV786549 MPR786545:MPR786549 MZN786545:MZN786549 NJJ786545:NJJ786549 NTF786545:NTF786549 ODB786545:ODB786549 OMX786545:OMX786549 OWT786545:OWT786549 PGP786545:PGP786549 PQL786545:PQL786549 QAH786545:QAH786549 QKD786545:QKD786549 QTZ786545:QTZ786549 RDV786545:RDV786549 RNR786545:RNR786549 RXN786545:RXN786549 SHJ786545:SHJ786549 SRF786545:SRF786549 TBB786545:TBB786549 TKX786545:TKX786549 TUT786545:TUT786549 UEP786545:UEP786549 UOL786545:UOL786549 UYH786545:UYH786549 VID786545:VID786549 VRZ786545:VRZ786549 WBV786545:WBV786549 WLR786545:WLR786549 WVN786545:WVN786549 F852081:F852085 JB852081:JB852085 SX852081:SX852085 ACT852081:ACT852085 AMP852081:AMP852085 AWL852081:AWL852085 BGH852081:BGH852085 BQD852081:BQD852085 BZZ852081:BZZ852085 CJV852081:CJV852085 CTR852081:CTR852085 DDN852081:DDN852085 DNJ852081:DNJ852085 DXF852081:DXF852085 EHB852081:EHB852085 EQX852081:EQX852085 FAT852081:FAT852085 FKP852081:FKP852085 FUL852081:FUL852085 GEH852081:GEH852085 GOD852081:GOD852085 GXZ852081:GXZ852085 HHV852081:HHV852085 HRR852081:HRR852085 IBN852081:IBN852085 ILJ852081:ILJ852085 IVF852081:IVF852085 JFB852081:JFB852085 JOX852081:JOX852085 JYT852081:JYT852085 KIP852081:KIP852085 KSL852081:KSL852085 LCH852081:LCH852085 LMD852081:LMD852085 LVZ852081:LVZ852085 MFV852081:MFV852085 MPR852081:MPR852085 MZN852081:MZN852085 NJJ852081:NJJ852085 NTF852081:NTF852085 ODB852081:ODB852085 OMX852081:OMX852085 OWT852081:OWT852085 PGP852081:PGP852085 PQL852081:PQL852085 QAH852081:QAH852085 QKD852081:QKD852085 QTZ852081:QTZ852085 RDV852081:RDV852085 RNR852081:RNR852085 RXN852081:RXN852085 SHJ852081:SHJ852085 SRF852081:SRF852085 TBB852081:TBB852085 TKX852081:TKX852085 TUT852081:TUT852085 UEP852081:UEP852085 UOL852081:UOL852085 UYH852081:UYH852085 VID852081:VID852085 VRZ852081:VRZ852085 WBV852081:WBV852085 WLR852081:WLR852085 WVN852081:WVN852085 F917617:F917621 JB917617:JB917621 SX917617:SX917621 ACT917617:ACT917621 AMP917617:AMP917621 AWL917617:AWL917621 BGH917617:BGH917621 BQD917617:BQD917621 BZZ917617:BZZ917621 CJV917617:CJV917621 CTR917617:CTR917621 DDN917617:DDN917621 DNJ917617:DNJ917621 DXF917617:DXF917621 EHB917617:EHB917621 EQX917617:EQX917621 FAT917617:FAT917621 FKP917617:FKP917621 FUL917617:FUL917621 GEH917617:GEH917621 GOD917617:GOD917621 GXZ917617:GXZ917621 HHV917617:HHV917621 HRR917617:HRR917621 IBN917617:IBN917621 ILJ917617:ILJ917621 IVF917617:IVF917621 JFB917617:JFB917621 JOX917617:JOX917621 JYT917617:JYT917621 KIP917617:KIP917621 KSL917617:KSL917621 LCH917617:LCH917621 LMD917617:LMD917621 LVZ917617:LVZ917621 MFV917617:MFV917621 MPR917617:MPR917621 MZN917617:MZN917621 NJJ917617:NJJ917621 NTF917617:NTF917621 ODB917617:ODB917621 OMX917617:OMX917621 OWT917617:OWT917621 PGP917617:PGP917621 PQL917617:PQL917621 QAH917617:QAH917621 QKD917617:QKD917621 QTZ917617:QTZ917621 RDV917617:RDV917621 RNR917617:RNR917621 RXN917617:RXN917621 SHJ917617:SHJ917621 SRF917617:SRF917621 TBB917617:TBB917621 TKX917617:TKX917621 TUT917617:TUT917621 UEP917617:UEP917621 UOL917617:UOL917621 UYH917617:UYH917621 VID917617:VID917621 VRZ917617:VRZ917621 WBV917617:WBV917621 WLR917617:WLR917621 WVN917617:WVN917621 F983153:F983157 JB983153:JB983157 SX983153:SX983157 ACT983153:ACT983157 AMP983153:AMP983157 AWL983153:AWL983157 BGH983153:BGH983157 BQD983153:BQD983157 BZZ983153:BZZ983157 CJV983153:CJV983157 CTR983153:CTR983157 DDN983153:DDN983157 DNJ983153:DNJ983157 DXF983153:DXF983157 EHB983153:EHB983157 EQX983153:EQX983157 FAT983153:FAT983157 FKP983153:FKP983157 FUL983153:FUL983157 GEH983153:GEH983157 GOD983153:GOD983157 GXZ983153:GXZ983157 HHV983153:HHV983157 HRR983153:HRR983157 IBN983153:IBN983157 ILJ983153:ILJ983157 IVF983153:IVF983157 JFB983153:JFB983157 JOX983153:JOX983157 JYT983153:JYT983157 KIP983153:KIP983157 KSL983153:KSL983157 LCH983153:LCH983157 LMD983153:LMD983157 LVZ983153:LVZ983157 MFV983153:MFV983157 MPR983153:MPR983157 MZN983153:MZN983157 NJJ983153:NJJ983157 NTF983153:NTF983157 ODB983153:ODB983157 OMX983153:OMX983157 OWT983153:OWT983157 PGP983153:PGP983157 PQL983153:PQL983157 QAH983153:QAH983157 QKD983153:QKD983157 QTZ983153:QTZ983157 RDV983153:RDV983157 RNR983153:RNR983157 RXN983153:RXN983157 SHJ983153:SHJ983157 SRF983153:SRF983157 TBB983153:TBB983157 TKX983153:TKX983157 TUT983153:TUT983157 UEP983153:UEP983157 UOL983153:UOL983157 UYH983153:UYH983157 VID983153:VID983157 VRZ983153:VRZ983157 WBV983153:WBV983157 WLR983153:WLR983157 WVN983153:WVN983157 BGY105:BGY107 JM116:JM117 TI116:TI117 ADE116:ADE117 ANA116:ANA117 AWW116:AWW117 BGS116:BGS117 BQO116:BQO117 CAK116:CAK117 CKG116:CKG117 CUC116:CUC117 DDY116:DDY117 DNU116:DNU117 DXQ116:DXQ117 EHM116:EHM117 ERI116:ERI117 FBE116:FBE117 FLA116:FLA117 FUW116:FUW117 GES116:GES117 GOO116:GOO117 GYK116:GYK117 HIG116:HIG117 HSC116:HSC117 IBY116:IBY117 ILU116:ILU117 IVQ116:IVQ117 JFM116:JFM117 JPI116:JPI117 JZE116:JZE117 KJA116:KJA117 KSW116:KSW117 LCS116:LCS117 LMO116:LMO117 LWK116:LWK117 MGG116:MGG117 MQC116:MQC117 MZY116:MZY117 NJU116:NJU117 NTQ116:NTQ117 ODM116:ODM117 ONI116:ONI117 OXE116:OXE117 PHA116:PHA117 PQW116:PQW117 QAS116:QAS117 QKO116:QKO117 QUK116:QUK117 REG116:REG117 ROC116:ROC117 RXY116:RXY117 SHU116:SHU117 SRQ116:SRQ117 TBM116:TBM117 TLI116:TLI117 TVE116:TVE117 UFA116:UFA117 UOW116:UOW117 UYS116:UYS117 VIO116:VIO117 VSK116:VSK117 WCG116:WCG117 WMC116:WMC117 WVY116:WVY117 Q65652:Q65653 JM65652:JM65653 TI65652:TI65653 ADE65652:ADE65653 ANA65652:ANA65653 AWW65652:AWW65653 BGS65652:BGS65653 BQO65652:BQO65653 CAK65652:CAK65653 CKG65652:CKG65653 CUC65652:CUC65653 DDY65652:DDY65653 DNU65652:DNU65653 DXQ65652:DXQ65653 EHM65652:EHM65653 ERI65652:ERI65653 FBE65652:FBE65653 FLA65652:FLA65653 FUW65652:FUW65653 GES65652:GES65653 GOO65652:GOO65653 GYK65652:GYK65653 HIG65652:HIG65653 HSC65652:HSC65653 IBY65652:IBY65653 ILU65652:ILU65653 IVQ65652:IVQ65653 JFM65652:JFM65653 JPI65652:JPI65653 JZE65652:JZE65653 KJA65652:KJA65653 KSW65652:KSW65653 LCS65652:LCS65653 LMO65652:LMO65653 LWK65652:LWK65653 MGG65652:MGG65653 MQC65652:MQC65653 MZY65652:MZY65653 NJU65652:NJU65653 NTQ65652:NTQ65653 ODM65652:ODM65653 ONI65652:ONI65653 OXE65652:OXE65653 PHA65652:PHA65653 PQW65652:PQW65653 QAS65652:QAS65653 QKO65652:QKO65653 QUK65652:QUK65653 REG65652:REG65653 ROC65652:ROC65653 RXY65652:RXY65653 SHU65652:SHU65653 SRQ65652:SRQ65653 TBM65652:TBM65653 TLI65652:TLI65653 TVE65652:TVE65653 UFA65652:UFA65653 UOW65652:UOW65653 UYS65652:UYS65653 VIO65652:VIO65653 VSK65652:VSK65653 WCG65652:WCG65653 WMC65652:WMC65653 WVY65652:WVY65653 Q131188:Q131189 JM131188:JM131189 TI131188:TI131189 ADE131188:ADE131189 ANA131188:ANA131189 AWW131188:AWW131189 BGS131188:BGS131189 BQO131188:BQO131189 CAK131188:CAK131189 CKG131188:CKG131189 CUC131188:CUC131189 DDY131188:DDY131189 DNU131188:DNU131189 DXQ131188:DXQ131189 EHM131188:EHM131189 ERI131188:ERI131189 FBE131188:FBE131189 FLA131188:FLA131189 FUW131188:FUW131189 GES131188:GES131189 GOO131188:GOO131189 GYK131188:GYK131189 HIG131188:HIG131189 HSC131188:HSC131189 IBY131188:IBY131189 ILU131188:ILU131189 IVQ131188:IVQ131189 JFM131188:JFM131189 JPI131188:JPI131189 JZE131188:JZE131189 KJA131188:KJA131189 KSW131188:KSW131189 LCS131188:LCS131189 LMO131188:LMO131189 LWK131188:LWK131189 MGG131188:MGG131189 MQC131188:MQC131189 MZY131188:MZY131189 NJU131188:NJU131189 NTQ131188:NTQ131189 ODM131188:ODM131189 ONI131188:ONI131189 OXE131188:OXE131189 PHA131188:PHA131189 PQW131188:PQW131189 QAS131188:QAS131189 QKO131188:QKO131189 QUK131188:QUK131189 REG131188:REG131189 ROC131188:ROC131189 RXY131188:RXY131189 SHU131188:SHU131189 SRQ131188:SRQ131189 TBM131188:TBM131189 TLI131188:TLI131189 TVE131188:TVE131189 UFA131188:UFA131189 UOW131188:UOW131189 UYS131188:UYS131189 VIO131188:VIO131189 VSK131188:VSK131189 WCG131188:WCG131189 WMC131188:WMC131189 WVY131188:WVY131189 Q196724:Q196725 JM196724:JM196725 TI196724:TI196725 ADE196724:ADE196725 ANA196724:ANA196725 AWW196724:AWW196725 BGS196724:BGS196725 BQO196724:BQO196725 CAK196724:CAK196725 CKG196724:CKG196725 CUC196724:CUC196725 DDY196724:DDY196725 DNU196724:DNU196725 DXQ196724:DXQ196725 EHM196724:EHM196725 ERI196724:ERI196725 FBE196724:FBE196725 FLA196724:FLA196725 FUW196724:FUW196725 GES196724:GES196725 GOO196724:GOO196725 GYK196724:GYK196725 HIG196724:HIG196725 HSC196724:HSC196725 IBY196724:IBY196725 ILU196724:ILU196725 IVQ196724:IVQ196725 JFM196724:JFM196725 JPI196724:JPI196725 JZE196724:JZE196725 KJA196724:KJA196725 KSW196724:KSW196725 LCS196724:LCS196725 LMO196724:LMO196725 LWK196724:LWK196725 MGG196724:MGG196725 MQC196724:MQC196725 MZY196724:MZY196725 NJU196724:NJU196725 NTQ196724:NTQ196725 ODM196724:ODM196725 ONI196724:ONI196725 OXE196724:OXE196725 PHA196724:PHA196725 PQW196724:PQW196725 QAS196724:QAS196725 QKO196724:QKO196725 QUK196724:QUK196725 REG196724:REG196725 ROC196724:ROC196725 RXY196724:RXY196725 SHU196724:SHU196725 SRQ196724:SRQ196725 TBM196724:TBM196725 TLI196724:TLI196725 TVE196724:TVE196725 UFA196724:UFA196725 UOW196724:UOW196725 UYS196724:UYS196725 VIO196724:VIO196725 VSK196724:VSK196725 WCG196724:WCG196725 WMC196724:WMC196725 WVY196724:WVY196725 Q262260:Q262261 JM262260:JM262261 TI262260:TI262261 ADE262260:ADE262261 ANA262260:ANA262261 AWW262260:AWW262261 BGS262260:BGS262261 BQO262260:BQO262261 CAK262260:CAK262261 CKG262260:CKG262261 CUC262260:CUC262261 DDY262260:DDY262261 DNU262260:DNU262261 DXQ262260:DXQ262261 EHM262260:EHM262261 ERI262260:ERI262261 FBE262260:FBE262261 FLA262260:FLA262261 FUW262260:FUW262261 GES262260:GES262261 GOO262260:GOO262261 GYK262260:GYK262261 HIG262260:HIG262261 HSC262260:HSC262261 IBY262260:IBY262261 ILU262260:ILU262261 IVQ262260:IVQ262261 JFM262260:JFM262261 JPI262260:JPI262261 JZE262260:JZE262261 KJA262260:KJA262261 KSW262260:KSW262261 LCS262260:LCS262261 LMO262260:LMO262261 LWK262260:LWK262261 MGG262260:MGG262261 MQC262260:MQC262261 MZY262260:MZY262261 NJU262260:NJU262261 NTQ262260:NTQ262261 ODM262260:ODM262261 ONI262260:ONI262261 OXE262260:OXE262261 PHA262260:PHA262261 PQW262260:PQW262261 QAS262260:QAS262261 QKO262260:QKO262261 QUK262260:QUK262261 REG262260:REG262261 ROC262260:ROC262261 RXY262260:RXY262261 SHU262260:SHU262261 SRQ262260:SRQ262261 TBM262260:TBM262261 TLI262260:TLI262261 TVE262260:TVE262261 UFA262260:UFA262261 UOW262260:UOW262261 UYS262260:UYS262261 VIO262260:VIO262261 VSK262260:VSK262261 WCG262260:WCG262261 WMC262260:WMC262261 WVY262260:WVY262261 Q327796:Q327797 JM327796:JM327797 TI327796:TI327797 ADE327796:ADE327797 ANA327796:ANA327797 AWW327796:AWW327797 BGS327796:BGS327797 BQO327796:BQO327797 CAK327796:CAK327797 CKG327796:CKG327797 CUC327796:CUC327797 DDY327796:DDY327797 DNU327796:DNU327797 DXQ327796:DXQ327797 EHM327796:EHM327797 ERI327796:ERI327797 FBE327796:FBE327797 FLA327796:FLA327797 FUW327796:FUW327797 GES327796:GES327797 GOO327796:GOO327797 GYK327796:GYK327797 HIG327796:HIG327797 HSC327796:HSC327797 IBY327796:IBY327797 ILU327796:ILU327797 IVQ327796:IVQ327797 JFM327796:JFM327797 JPI327796:JPI327797 JZE327796:JZE327797 KJA327796:KJA327797 KSW327796:KSW327797 LCS327796:LCS327797 LMO327796:LMO327797 LWK327796:LWK327797 MGG327796:MGG327797 MQC327796:MQC327797 MZY327796:MZY327797 NJU327796:NJU327797 NTQ327796:NTQ327797 ODM327796:ODM327797 ONI327796:ONI327797 OXE327796:OXE327797 PHA327796:PHA327797 PQW327796:PQW327797 QAS327796:QAS327797 QKO327796:QKO327797 QUK327796:QUK327797 REG327796:REG327797 ROC327796:ROC327797 RXY327796:RXY327797 SHU327796:SHU327797 SRQ327796:SRQ327797 TBM327796:TBM327797 TLI327796:TLI327797 TVE327796:TVE327797 UFA327796:UFA327797 UOW327796:UOW327797 UYS327796:UYS327797 VIO327796:VIO327797 VSK327796:VSK327797 WCG327796:WCG327797 WMC327796:WMC327797 WVY327796:WVY327797 Q393332:Q393333 JM393332:JM393333 TI393332:TI393333 ADE393332:ADE393333 ANA393332:ANA393333 AWW393332:AWW393333 BGS393332:BGS393333 BQO393332:BQO393333 CAK393332:CAK393333 CKG393332:CKG393333 CUC393332:CUC393333 DDY393332:DDY393333 DNU393332:DNU393333 DXQ393332:DXQ393333 EHM393332:EHM393333 ERI393332:ERI393333 FBE393332:FBE393333 FLA393332:FLA393333 FUW393332:FUW393333 GES393332:GES393333 GOO393332:GOO393333 GYK393332:GYK393333 HIG393332:HIG393333 HSC393332:HSC393333 IBY393332:IBY393333 ILU393332:ILU393333 IVQ393332:IVQ393333 JFM393332:JFM393333 JPI393332:JPI393333 JZE393332:JZE393333 KJA393332:KJA393333 KSW393332:KSW393333 LCS393332:LCS393333 LMO393332:LMO393333 LWK393332:LWK393333 MGG393332:MGG393333 MQC393332:MQC393333 MZY393332:MZY393333 NJU393332:NJU393333 NTQ393332:NTQ393333 ODM393332:ODM393333 ONI393332:ONI393333 OXE393332:OXE393333 PHA393332:PHA393333 PQW393332:PQW393333 QAS393332:QAS393333 QKO393332:QKO393333 QUK393332:QUK393333 REG393332:REG393333 ROC393332:ROC393333 RXY393332:RXY393333 SHU393332:SHU393333 SRQ393332:SRQ393333 TBM393332:TBM393333 TLI393332:TLI393333 TVE393332:TVE393333 UFA393332:UFA393333 UOW393332:UOW393333 UYS393332:UYS393333 VIO393332:VIO393333 VSK393332:VSK393333 WCG393332:WCG393333 WMC393332:WMC393333 WVY393332:WVY393333 Q458868:Q458869 JM458868:JM458869 TI458868:TI458869 ADE458868:ADE458869 ANA458868:ANA458869 AWW458868:AWW458869 BGS458868:BGS458869 BQO458868:BQO458869 CAK458868:CAK458869 CKG458868:CKG458869 CUC458868:CUC458869 DDY458868:DDY458869 DNU458868:DNU458869 DXQ458868:DXQ458869 EHM458868:EHM458869 ERI458868:ERI458869 FBE458868:FBE458869 FLA458868:FLA458869 FUW458868:FUW458869 GES458868:GES458869 GOO458868:GOO458869 GYK458868:GYK458869 HIG458868:HIG458869 HSC458868:HSC458869 IBY458868:IBY458869 ILU458868:ILU458869 IVQ458868:IVQ458869 JFM458868:JFM458869 JPI458868:JPI458869 JZE458868:JZE458869 KJA458868:KJA458869 KSW458868:KSW458869 LCS458868:LCS458869 LMO458868:LMO458869 LWK458868:LWK458869 MGG458868:MGG458869 MQC458868:MQC458869 MZY458868:MZY458869 NJU458868:NJU458869 NTQ458868:NTQ458869 ODM458868:ODM458869 ONI458868:ONI458869 OXE458868:OXE458869 PHA458868:PHA458869 PQW458868:PQW458869 QAS458868:QAS458869 QKO458868:QKO458869 QUK458868:QUK458869 REG458868:REG458869 ROC458868:ROC458869 RXY458868:RXY458869 SHU458868:SHU458869 SRQ458868:SRQ458869 TBM458868:TBM458869 TLI458868:TLI458869 TVE458868:TVE458869 UFA458868:UFA458869 UOW458868:UOW458869 UYS458868:UYS458869 VIO458868:VIO458869 VSK458868:VSK458869 WCG458868:WCG458869 WMC458868:WMC458869 WVY458868:WVY458869 Q524404:Q524405 JM524404:JM524405 TI524404:TI524405 ADE524404:ADE524405 ANA524404:ANA524405 AWW524404:AWW524405 BGS524404:BGS524405 BQO524404:BQO524405 CAK524404:CAK524405 CKG524404:CKG524405 CUC524404:CUC524405 DDY524404:DDY524405 DNU524404:DNU524405 DXQ524404:DXQ524405 EHM524404:EHM524405 ERI524404:ERI524405 FBE524404:FBE524405 FLA524404:FLA524405 FUW524404:FUW524405 GES524404:GES524405 GOO524404:GOO524405 GYK524404:GYK524405 HIG524404:HIG524405 HSC524404:HSC524405 IBY524404:IBY524405 ILU524404:ILU524405 IVQ524404:IVQ524405 JFM524404:JFM524405 JPI524404:JPI524405 JZE524404:JZE524405 KJA524404:KJA524405 KSW524404:KSW524405 LCS524404:LCS524405 LMO524404:LMO524405 LWK524404:LWK524405 MGG524404:MGG524405 MQC524404:MQC524405 MZY524404:MZY524405 NJU524404:NJU524405 NTQ524404:NTQ524405 ODM524404:ODM524405 ONI524404:ONI524405 OXE524404:OXE524405 PHA524404:PHA524405 PQW524404:PQW524405 QAS524404:QAS524405 QKO524404:QKO524405 QUK524404:QUK524405 REG524404:REG524405 ROC524404:ROC524405 RXY524404:RXY524405 SHU524404:SHU524405 SRQ524404:SRQ524405 TBM524404:TBM524405 TLI524404:TLI524405 TVE524404:TVE524405 UFA524404:UFA524405 UOW524404:UOW524405 UYS524404:UYS524405 VIO524404:VIO524405 VSK524404:VSK524405 WCG524404:WCG524405 WMC524404:WMC524405 WVY524404:WVY524405 Q589940:Q589941 JM589940:JM589941 TI589940:TI589941 ADE589940:ADE589941 ANA589940:ANA589941 AWW589940:AWW589941 BGS589940:BGS589941 BQO589940:BQO589941 CAK589940:CAK589941 CKG589940:CKG589941 CUC589940:CUC589941 DDY589940:DDY589941 DNU589940:DNU589941 DXQ589940:DXQ589941 EHM589940:EHM589941 ERI589940:ERI589941 FBE589940:FBE589941 FLA589940:FLA589941 FUW589940:FUW589941 GES589940:GES589941 GOO589940:GOO589941 GYK589940:GYK589941 HIG589940:HIG589941 HSC589940:HSC589941 IBY589940:IBY589941 ILU589940:ILU589941 IVQ589940:IVQ589941 JFM589940:JFM589941 JPI589940:JPI589941 JZE589940:JZE589941 KJA589940:KJA589941 KSW589940:KSW589941 LCS589940:LCS589941 LMO589940:LMO589941 LWK589940:LWK589941 MGG589940:MGG589941 MQC589940:MQC589941 MZY589940:MZY589941 NJU589940:NJU589941 NTQ589940:NTQ589941 ODM589940:ODM589941 ONI589940:ONI589941 OXE589940:OXE589941 PHA589940:PHA589941 PQW589940:PQW589941 QAS589940:QAS589941 QKO589940:QKO589941 QUK589940:QUK589941 REG589940:REG589941 ROC589940:ROC589941 RXY589940:RXY589941 SHU589940:SHU589941 SRQ589940:SRQ589941 TBM589940:TBM589941 TLI589940:TLI589941 TVE589940:TVE589941 UFA589940:UFA589941 UOW589940:UOW589941 UYS589940:UYS589941 VIO589940:VIO589941 VSK589940:VSK589941 WCG589940:WCG589941 WMC589940:WMC589941 WVY589940:WVY589941 Q655476:Q655477 JM655476:JM655477 TI655476:TI655477 ADE655476:ADE655477 ANA655476:ANA655477 AWW655476:AWW655477 BGS655476:BGS655477 BQO655476:BQO655477 CAK655476:CAK655477 CKG655476:CKG655477 CUC655476:CUC655477 DDY655476:DDY655477 DNU655476:DNU655477 DXQ655476:DXQ655477 EHM655476:EHM655477 ERI655476:ERI655477 FBE655476:FBE655477 FLA655476:FLA655477 FUW655476:FUW655477 GES655476:GES655477 GOO655476:GOO655477 GYK655476:GYK655477 HIG655476:HIG655477 HSC655476:HSC655477 IBY655476:IBY655477 ILU655476:ILU655477 IVQ655476:IVQ655477 JFM655476:JFM655477 JPI655476:JPI655477 JZE655476:JZE655477 KJA655476:KJA655477 KSW655476:KSW655477 LCS655476:LCS655477 LMO655476:LMO655477 LWK655476:LWK655477 MGG655476:MGG655477 MQC655476:MQC655477 MZY655476:MZY655477 NJU655476:NJU655477 NTQ655476:NTQ655477 ODM655476:ODM655477 ONI655476:ONI655477 OXE655476:OXE655477 PHA655476:PHA655477 PQW655476:PQW655477 QAS655476:QAS655477 QKO655476:QKO655477 QUK655476:QUK655477 REG655476:REG655477 ROC655476:ROC655477 RXY655476:RXY655477 SHU655476:SHU655477 SRQ655476:SRQ655477 TBM655476:TBM655477 TLI655476:TLI655477 TVE655476:TVE655477 UFA655476:UFA655477 UOW655476:UOW655477 UYS655476:UYS655477 VIO655476:VIO655477 VSK655476:VSK655477 WCG655476:WCG655477 WMC655476:WMC655477 WVY655476:WVY655477 Q721012:Q721013 JM721012:JM721013 TI721012:TI721013 ADE721012:ADE721013 ANA721012:ANA721013 AWW721012:AWW721013 BGS721012:BGS721013 BQO721012:BQO721013 CAK721012:CAK721013 CKG721012:CKG721013 CUC721012:CUC721013 DDY721012:DDY721013 DNU721012:DNU721013 DXQ721012:DXQ721013 EHM721012:EHM721013 ERI721012:ERI721013 FBE721012:FBE721013 FLA721012:FLA721013 FUW721012:FUW721013 GES721012:GES721013 GOO721012:GOO721013 GYK721012:GYK721013 HIG721012:HIG721013 HSC721012:HSC721013 IBY721012:IBY721013 ILU721012:ILU721013 IVQ721012:IVQ721013 JFM721012:JFM721013 JPI721012:JPI721013 JZE721012:JZE721013 KJA721012:KJA721013 KSW721012:KSW721013 LCS721012:LCS721013 LMO721012:LMO721013 LWK721012:LWK721013 MGG721012:MGG721013 MQC721012:MQC721013 MZY721012:MZY721013 NJU721012:NJU721013 NTQ721012:NTQ721013 ODM721012:ODM721013 ONI721012:ONI721013 OXE721012:OXE721013 PHA721012:PHA721013 PQW721012:PQW721013 QAS721012:QAS721013 QKO721012:QKO721013 QUK721012:QUK721013 REG721012:REG721013 ROC721012:ROC721013 RXY721012:RXY721013 SHU721012:SHU721013 SRQ721012:SRQ721013 TBM721012:TBM721013 TLI721012:TLI721013 TVE721012:TVE721013 UFA721012:UFA721013 UOW721012:UOW721013 UYS721012:UYS721013 VIO721012:VIO721013 VSK721012:VSK721013 WCG721012:WCG721013 WMC721012:WMC721013 WVY721012:WVY721013 Q786548:Q786549 JM786548:JM786549 TI786548:TI786549 ADE786548:ADE786549 ANA786548:ANA786549 AWW786548:AWW786549 BGS786548:BGS786549 BQO786548:BQO786549 CAK786548:CAK786549 CKG786548:CKG786549 CUC786548:CUC786549 DDY786548:DDY786549 DNU786548:DNU786549 DXQ786548:DXQ786549 EHM786548:EHM786549 ERI786548:ERI786549 FBE786548:FBE786549 FLA786548:FLA786549 FUW786548:FUW786549 GES786548:GES786549 GOO786548:GOO786549 GYK786548:GYK786549 HIG786548:HIG786549 HSC786548:HSC786549 IBY786548:IBY786549 ILU786548:ILU786549 IVQ786548:IVQ786549 JFM786548:JFM786549 JPI786548:JPI786549 JZE786548:JZE786549 KJA786548:KJA786549 KSW786548:KSW786549 LCS786548:LCS786549 LMO786548:LMO786549 LWK786548:LWK786549 MGG786548:MGG786549 MQC786548:MQC786549 MZY786548:MZY786549 NJU786548:NJU786549 NTQ786548:NTQ786549 ODM786548:ODM786549 ONI786548:ONI786549 OXE786548:OXE786549 PHA786548:PHA786549 PQW786548:PQW786549 QAS786548:QAS786549 QKO786548:QKO786549 QUK786548:QUK786549 REG786548:REG786549 ROC786548:ROC786549 RXY786548:RXY786549 SHU786548:SHU786549 SRQ786548:SRQ786549 TBM786548:TBM786549 TLI786548:TLI786549 TVE786548:TVE786549 UFA786548:UFA786549 UOW786548:UOW786549 UYS786548:UYS786549 VIO786548:VIO786549 VSK786548:VSK786549 WCG786548:WCG786549 WMC786548:WMC786549 WVY786548:WVY786549 Q852084:Q852085 JM852084:JM852085 TI852084:TI852085 ADE852084:ADE852085 ANA852084:ANA852085 AWW852084:AWW852085 BGS852084:BGS852085 BQO852084:BQO852085 CAK852084:CAK852085 CKG852084:CKG852085 CUC852084:CUC852085 DDY852084:DDY852085 DNU852084:DNU852085 DXQ852084:DXQ852085 EHM852084:EHM852085 ERI852084:ERI852085 FBE852084:FBE852085 FLA852084:FLA852085 FUW852084:FUW852085 GES852084:GES852085 GOO852084:GOO852085 GYK852084:GYK852085 HIG852084:HIG852085 HSC852084:HSC852085 IBY852084:IBY852085 ILU852084:ILU852085 IVQ852084:IVQ852085 JFM852084:JFM852085 JPI852084:JPI852085 JZE852084:JZE852085 KJA852084:KJA852085 KSW852084:KSW852085 LCS852084:LCS852085 LMO852084:LMO852085 LWK852084:LWK852085 MGG852084:MGG852085 MQC852084:MQC852085 MZY852084:MZY852085 NJU852084:NJU852085 NTQ852084:NTQ852085 ODM852084:ODM852085 ONI852084:ONI852085 OXE852084:OXE852085 PHA852084:PHA852085 PQW852084:PQW852085 QAS852084:QAS852085 QKO852084:QKO852085 QUK852084:QUK852085 REG852084:REG852085 ROC852084:ROC852085 RXY852084:RXY852085 SHU852084:SHU852085 SRQ852084:SRQ852085 TBM852084:TBM852085 TLI852084:TLI852085 TVE852084:TVE852085 UFA852084:UFA852085 UOW852084:UOW852085 UYS852084:UYS852085 VIO852084:VIO852085 VSK852084:VSK852085 WCG852084:WCG852085 WMC852084:WMC852085 WVY852084:WVY852085 Q917620:Q917621 JM917620:JM917621 TI917620:TI917621 ADE917620:ADE917621 ANA917620:ANA917621 AWW917620:AWW917621 BGS917620:BGS917621 BQO917620:BQO917621 CAK917620:CAK917621 CKG917620:CKG917621 CUC917620:CUC917621 DDY917620:DDY917621 DNU917620:DNU917621 DXQ917620:DXQ917621 EHM917620:EHM917621 ERI917620:ERI917621 FBE917620:FBE917621 FLA917620:FLA917621 FUW917620:FUW917621 GES917620:GES917621 GOO917620:GOO917621 GYK917620:GYK917621 HIG917620:HIG917621 HSC917620:HSC917621 IBY917620:IBY917621 ILU917620:ILU917621 IVQ917620:IVQ917621 JFM917620:JFM917621 JPI917620:JPI917621 JZE917620:JZE917621 KJA917620:KJA917621 KSW917620:KSW917621 LCS917620:LCS917621 LMO917620:LMO917621 LWK917620:LWK917621 MGG917620:MGG917621 MQC917620:MQC917621 MZY917620:MZY917621 NJU917620:NJU917621 NTQ917620:NTQ917621 ODM917620:ODM917621 ONI917620:ONI917621 OXE917620:OXE917621 PHA917620:PHA917621 PQW917620:PQW917621 QAS917620:QAS917621 QKO917620:QKO917621 QUK917620:QUK917621 REG917620:REG917621 ROC917620:ROC917621 RXY917620:RXY917621 SHU917620:SHU917621 SRQ917620:SRQ917621 TBM917620:TBM917621 TLI917620:TLI917621 TVE917620:TVE917621 UFA917620:UFA917621 UOW917620:UOW917621 UYS917620:UYS917621 VIO917620:VIO917621 VSK917620:VSK917621 WCG917620:WCG917621 WMC917620:WMC917621 WVY917620:WVY917621 Q983156:Q983157 JM983156:JM983157 TI983156:TI983157 ADE983156:ADE983157 ANA983156:ANA983157 AWW983156:AWW983157 BGS983156:BGS983157 BQO983156:BQO983157 CAK983156:CAK983157 CKG983156:CKG983157 CUC983156:CUC983157 DDY983156:DDY983157 DNU983156:DNU983157 DXQ983156:DXQ983157 EHM983156:EHM983157 ERI983156:ERI983157 FBE983156:FBE983157 FLA983156:FLA983157 FUW983156:FUW983157 GES983156:GES983157 GOO983156:GOO983157 GYK983156:GYK983157 HIG983156:HIG983157 HSC983156:HSC983157 IBY983156:IBY983157 ILU983156:ILU983157 IVQ983156:IVQ983157 JFM983156:JFM983157 JPI983156:JPI983157 JZE983156:JZE983157 KJA983156:KJA983157 KSW983156:KSW983157 LCS983156:LCS983157 LMO983156:LMO983157 LWK983156:LWK983157 MGG983156:MGG983157 MQC983156:MQC983157 MZY983156:MZY983157 NJU983156:NJU983157 NTQ983156:NTQ983157 ODM983156:ODM983157 ONI983156:ONI983157 OXE983156:OXE983157 PHA983156:PHA983157 PQW983156:PQW983157 QAS983156:QAS983157 QKO983156:QKO983157 QUK983156:QUK983157 REG983156:REG983157 ROC983156:ROC983157 RXY983156:RXY983157 SHU983156:SHU983157 SRQ983156:SRQ983157 TBM983156:TBM983157 TLI983156:TLI983157 TVE983156:TVE983157 UFA983156:UFA983157 UOW983156:UOW983157 UYS983156:UYS983157 VIO983156:VIO983157 VSK983156:VSK983157 WCG983156:WCG983157 WMC983156:WMC983157 WVY983156:WVY983157 JS105:JS107 JD107 SZ107 ACV107 AMR107 AWN107 BGJ107 BQF107 CAB107 CJX107 CTT107 DDP107 DNL107 DXH107 EHD107 EQZ107 FAV107 FKR107 FUN107 GEJ107 GOF107 GYB107 HHX107 HRT107 IBP107 ILL107 IVH107 JFD107 JOZ107 JYV107 KIR107 KSN107 LCJ107 LMF107 LWB107 MFX107 MPT107 MZP107 NJL107 NTH107 ODD107 OMZ107 OWV107 PGR107 PQN107 QAJ107 QKF107 QUB107 RDX107 RNT107 RXP107 SHL107 SRH107 TBD107 TKZ107 TUV107 UER107 UON107 UYJ107 VIF107 VSB107 WBX107 WLT107 WVP107 H65643 JD65643 SZ65643 ACV65643 AMR65643 AWN65643 BGJ65643 BQF65643 CAB65643 CJX65643 CTT65643 DDP65643 DNL65643 DXH65643 EHD65643 EQZ65643 FAV65643 FKR65643 FUN65643 GEJ65643 GOF65643 GYB65643 HHX65643 HRT65643 IBP65643 ILL65643 IVH65643 JFD65643 JOZ65643 JYV65643 KIR65643 KSN65643 LCJ65643 LMF65643 LWB65643 MFX65643 MPT65643 MZP65643 NJL65643 NTH65643 ODD65643 OMZ65643 OWV65643 PGR65643 PQN65643 QAJ65643 QKF65643 QUB65643 RDX65643 RNT65643 RXP65643 SHL65643 SRH65643 TBD65643 TKZ65643 TUV65643 UER65643 UON65643 UYJ65643 VIF65643 VSB65643 WBX65643 WLT65643 WVP65643 H131179 JD131179 SZ131179 ACV131179 AMR131179 AWN131179 BGJ131179 BQF131179 CAB131179 CJX131179 CTT131179 DDP131179 DNL131179 DXH131179 EHD131179 EQZ131179 FAV131179 FKR131179 FUN131179 GEJ131179 GOF131179 GYB131179 HHX131179 HRT131179 IBP131179 ILL131179 IVH131179 JFD131179 JOZ131179 JYV131179 KIR131179 KSN131179 LCJ131179 LMF131179 LWB131179 MFX131179 MPT131179 MZP131179 NJL131179 NTH131179 ODD131179 OMZ131179 OWV131179 PGR131179 PQN131179 QAJ131179 QKF131179 QUB131179 RDX131179 RNT131179 RXP131179 SHL131179 SRH131179 TBD131179 TKZ131179 TUV131179 UER131179 UON131179 UYJ131179 VIF131179 VSB131179 WBX131179 WLT131179 WVP131179 H196715 JD196715 SZ196715 ACV196715 AMR196715 AWN196715 BGJ196715 BQF196715 CAB196715 CJX196715 CTT196715 DDP196715 DNL196715 DXH196715 EHD196715 EQZ196715 FAV196715 FKR196715 FUN196715 GEJ196715 GOF196715 GYB196715 HHX196715 HRT196715 IBP196715 ILL196715 IVH196715 JFD196715 JOZ196715 JYV196715 KIR196715 KSN196715 LCJ196715 LMF196715 LWB196715 MFX196715 MPT196715 MZP196715 NJL196715 NTH196715 ODD196715 OMZ196715 OWV196715 PGR196715 PQN196715 QAJ196715 QKF196715 QUB196715 RDX196715 RNT196715 RXP196715 SHL196715 SRH196715 TBD196715 TKZ196715 TUV196715 UER196715 UON196715 UYJ196715 VIF196715 VSB196715 WBX196715 WLT196715 WVP196715 H262251 JD262251 SZ262251 ACV262251 AMR262251 AWN262251 BGJ262251 BQF262251 CAB262251 CJX262251 CTT262251 DDP262251 DNL262251 DXH262251 EHD262251 EQZ262251 FAV262251 FKR262251 FUN262251 GEJ262251 GOF262251 GYB262251 HHX262251 HRT262251 IBP262251 ILL262251 IVH262251 JFD262251 JOZ262251 JYV262251 KIR262251 KSN262251 LCJ262251 LMF262251 LWB262251 MFX262251 MPT262251 MZP262251 NJL262251 NTH262251 ODD262251 OMZ262251 OWV262251 PGR262251 PQN262251 QAJ262251 QKF262251 QUB262251 RDX262251 RNT262251 RXP262251 SHL262251 SRH262251 TBD262251 TKZ262251 TUV262251 UER262251 UON262251 UYJ262251 VIF262251 VSB262251 WBX262251 WLT262251 WVP262251 H327787 JD327787 SZ327787 ACV327787 AMR327787 AWN327787 BGJ327787 BQF327787 CAB327787 CJX327787 CTT327787 DDP327787 DNL327787 DXH327787 EHD327787 EQZ327787 FAV327787 FKR327787 FUN327787 GEJ327787 GOF327787 GYB327787 HHX327787 HRT327787 IBP327787 ILL327787 IVH327787 JFD327787 JOZ327787 JYV327787 KIR327787 KSN327787 LCJ327787 LMF327787 LWB327787 MFX327787 MPT327787 MZP327787 NJL327787 NTH327787 ODD327787 OMZ327787 OWV327787 PGR327787 PQN327787 QAJ327787 QKF327787 QUB327787 RDX327787 RNT327787 RXP327787 SHL327787 SRH327787 TBD327787 TKZ327787 TUV327787 UER327787 UON327787 UYJ327787 VIF327787 VSB327787 WBX327787 WLT327787 WVP327787 H393323 JD393323 SZ393323 ACV393323 AMR393323 AWN393323 BGJ393323 BQF393323 CAB393323 CJX393323 CTT393323 DDP393323 DNL393323 DXH393323 EHD393323 EQZ393323 FAV393323 FKR393323 FUN393323 GEJ393323 GOF393323 GYB393323 HHX393323 HRT393323 IBP393323 ILL393323 IVH393323 JFD393323 JOZ393323 JYV393323 KIR393323 KSN393323 LCJ393323 LMF393323 LWB393323 MFX393323 MPT393323 MZP393323 NJL393323 NTH393323 ODD393323 OMZ393323 OWV393323 PGR393323 PQN393323 QAJ393323 QKF393323 QUB393323 RDX393323 RNT393323 RXP393323 SHL393323 SRH393323 TBD393323 TKZ393323 TUV393323 UER393323 UON393323 UYJ393323 VIF393323 VSB393323 WBX393323 WLT393323 WVP393323 H458859 JD458859 SZ458859 ACV458859 AMR458859 AWN458859 BGJ458859 BQF458859 CAB458859 CJX458859 CTT458859 DDP458859 DNL458859 DXH458859 EHD458859 EQZ458859 FAV458859 FKR458859 FUN458859 GEJ458859 GOF458859 GYB458859 HHX458859 HRT458859 IBP458859 ILL458859 IVH458859 JFD458859 JOZ458859 JYV458859 KIR458859 KSN458859 LCJ458859 LMF458859 LWB458859 MFX458859 MPT458859 MZP458859 NJL458859 NTH458859 ODD458859 OMZ458859 OWV458859 PGR458859 PQN458859 QAJ458859 QKF458859 QUB458859 RDX458859 RNT458859 RXP458859 SHL458859 SRH458859 TBD458859 TKZ458859 TUV458859 UER458859 UON458859 UYJ458859 VIF458859 VSB458859 WBX458859 WLT458859 WVP458859 H524395 JD524395 SZ524395 ACV524395 AMR524395 AWN524395 BGJ524395 BQF524395 CAB524395 CJX524395 CTT524395 DDP524395 DNL524395 DXH524395 EHD524395 EQZ524395 FAV524395 FKR524395 FUN524395 GEJ524395 GOF524395 GYB524395 HHX524395 HRT524395 IBP524395 ILL524395 IVH524395 JFD524395 JOZ524395 JYV524395 KIR524395 KSN524395 LCJ524395 LMF524395 LWB524395 MFX524395 MPT524395 MZP524395 NJL524395 NTH524395 ODD524395 OMZ524395 OWV524395 PGR524395 PQN524395 QAJ524395 QKF524395 QUB524395 RDX524395 RNT524395 RXP524395 SHL524395 SRH524395 TBD524395 TKZ524395 TUV524395 UER524395 UON524395 UYJ524395 VIF524395 VSB524395 WBX524395 WLT524395 WVP524395 H589931 JD589931 SZ589931 ACV589931 AMR589931 AWN589931 BGJ589931 BQF589931 CAB589931 CJX589931 CTT589931 DDP589931 DNL589931 DXH589931 EHD589931 EQZ589931 FAV589931 FKR589931 FUN589931 GEJ589931 GOF589931 GYB589931 HHX589931 HRT589931 IBP589931 ILL589931 IVH589931 JFD589931 JOZ589931 JYV589931 KIR589931 KSN589931 LCJ589931 LMF589931 LWB589931 MFX589931 MPT589931 MZP589931 NJL589931 NTH589931 ODD589931 OMZ589931 OWV589931 PGR589931 PQN589931 QAJ589931 QKF589931 QUB589931 RDX589931 RNT589931 RXP589931 SHL589931 SRH589931 TBD589931 TKZ589931 TUV589931 UER589931 UON589931 UYJ589931 VIF589931 VSB589931 WBX589931 WLT589931 WVP589931 H655467 JD655467 SZ655467 ACV655467 AMR655467 AWN655467 BGJ655467 BQF655467 CAB655467 CJX655467 CTT655467 DDP655467 DNL655467 DXH655467 EHD655467 EQZ655467 FAV655467 FKR655467 FUN655467 GEJ655467 GOF655467 GYB655467 HHX655467 HRT655467 IBP655467 ILL655467 IVH655467 JFD655467 JOZ655467 JYV655467 KIR655467 KSN655467 LCJ655467 LMF655467 LWB655467 MFX655467 MPT655467 MZP655467 NJL655467 NTH655467 ODD655467 OMZ655467 OWV655467 PGR655467 PQN655467 QAJ655467 QKF655467 QUB655467 RDX655467 RNT655467 RXP655467 SHL655467 SRH655467 TBD655467 TKZ655467 TUV655467 UER655467 UON655467 UYJ655467 VIF655467 VSB655467 WBX655467 WLT655467 WVP655467 H721003 JD721003 SZ721003 ACV721003 AMR721003 AWN721003 BGJ721003 BQF721003 CAB721003 CJX721003 CTT721003 DDP721003 DNL721003 DXH721003 EHD721003 EQZ721003 FAV721003 FKR721003 FUN721003 GEJ721003 GOF721003 GYB721003 HHX721003 HRT721003 IBP721003 ILL721003 IVH721003 JFD721003 JOZ721003 JYV721003 KIR721003 KSN721003 LCJ721003 LMF721003 LWB721003 MFX721003 MPT721003 MZP721003 NJL721003 NTH721003 ODD721003 OMZ721003 OWV721003 PGR721003 PQN721003 QAJ721003 QKF721003 QUB721003 RDX721003 RNT721003 RXP721003 SHL721003 SRH721003 TBD721003 TKZ721003 TUV721003 UER721003 UON721003 UYJ721003 VIF721003 VSB721003 WBX721003 WLT721003 WVP721003 H786539 JD786539 SZ786539 ACV786539 AMR786539 AWN786539 BGJ786539 BQF786539 CAB786539 CJX786539 CTT786539 DDP786539 DNL786539 DXH786539 EHD786539 EQZ786539 FAV786539 FKR786539 FUN786539 GEJ786539 GOF786539 GYB786539 HHX786539 HRT786539 IBP786539 ILL786539 IVH786539 JFD786539 JOZ786539 JYV786539 KIR786539 KSN786539 LCJ786539 LMF786539 LWB786539 MFX786539 MPT786539 MZP786539 NJL786539 NTH786539 ODD786539 OMZ786539 OWV786539 PGR786539 PQN786539 QAJ786539 QKF786539 QUB786539 RDX786539 RNT786539 RXP786539 SHL786539 SRH786539 TBD786539 TKZ786539 TUV786539 UER786539 UON786539 UYJ786539 VIF786539 VSB786539 WBX786539 WLT786539 WVP786539 H852075 JD852075 SZ852075 ACV852075 AMR852075 AWN852075 BGJ852075 BQF852075 CAB852075 CJX852075 CTT852075 DDP852075 DNL852075 DXH852075 EHD852075 EQZ852075 FAV852075 FKR852075 FUN852075 GEJ852075 GOF852075 GYB852075 HHX852075 HRT852075 IBP852075 ILL852075 IVH852075 JFD852075 JOZ852075 JYV852075 KIR852075 KSN852075 LCJ852075 LMF852075 LWB852075 MFX852075 MPT852075 MZP852075 NJL852075 NTH852075 ODD852075 OMZ852075 OWV852075 PGR852075 PQN852075 QAJ852075 QKF852075 QUB852075 RDX852075 RNT852075 RXP852075 SHL852075 SRH852075 TBD852075 TKZ852075 TUV852075 UER852075 UON852075 UYJ852075 VIF852075 VSB852075 WBX852075 WLT852075 WVP852075 H917611 JD917611 SZ917611 ACV917611 AMR917611 AWN917611 BGJ917611 BQF917611 CAB917611 CJX917611 CTT917611 DDP917611 DNL917611 DXH917611 EHD917611 EQZ917611 FAV917611 FKR917611 FUN917611 GEJ917611 GOF917611 GYB917611 HHX917611 HRT917611 IBP917611 ILL917611 IVH917611 JFD917611 JOZ917611 JYV917611 KIR917611 KSN917611 LCJ917611 LMF917611 LWB917611 MFX917611 MPT917611 MZP917611 NJL917611 NTH917611 ODD917611 OMZ917611 OWV917611 PGR917611 PQN917611 QAJ917611 QKF917611 QUB917611 RDX917611 RNT917611 RXP917611 SHL917611 SRH917611 TBD917611 TKZ917611 TUV917611 UER917611 UON917611 UYJ917611 VIF917611 VSB917611 WBX917611 WLT917611 WVP917611 H983147 JD983147 SZ983147 ACV983147 AMR983147 AWN983147 BGJ983147 BQF983147 CAB983147 CJX983147 CTT983147 DDP983147 DNL983147 DXH983147 EHD983147 EQZ983147 FAV983147 FKR983147 FUN983147 GEJ983147 GOF983147 GYB983147 HHX983147 HRT983147 IBP983147 ILL983147 IVH983147 JFD983147 JOZ983147 JYV983147 KIR983147 KSN983147 LCJ983147 LMF983147 LWB983147 MFX983147 MPT983147 MZP983147 NJL983147 NTH983147 ODD983147 OMZ983147 OWV983147 PGR983147 PQN983147 QAJ983147 QKF983147 QUB983147 RDX983147 RNT983147 RXP983147 SHL983147 SRH983147 TBD983147 TKZ983147 TUV983147 UER983147 UON983147 UYJ983147 VIF983147 VSB983147 WBX983147 WLT983147 WVP983147 CKM105:CKM107 JL120 TH120 ADD120 AMZ120 AWV120 BGR120 BQN120 CAJ120 CKF120 CUB120 DDX120 DNT120 DXP120 EHL120 ERH120 FBD120 FKZ120 FUV120 GER120 GON120 GYJ120 HIF120 HSB120 IBX120 ILT120 IVP120 JFL120 JPH120 JZD120 KIZ120 KSV120 LCR120 LMN120 LWJ120 MGF120 MQB120 MZX120 NJT120 NTP120 ODL120 ONH120 OXD120 PGZ120 PQV120 QAR120 QKN120 QUJ120 REF120 ROB120 RXX120 SHT120 SRP120 TBL120 TLH120 TVD120 UEZ120 UOV120 UYR120 VIN120 VSJ120 WCF120 WMB120 WVX120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BQU105:BQU107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CAQ105:CAQ107 JH120 TD120 ACZ120 AMV120 AWR120 BGN120 BQJ120 CAF120 CKB120 CTX120 DDT120 DNP120 DXL120 EHH120 ERD120 FAZ120 FKV120 FUR120 GEN120 GOJ120 GYF120 HIB120 HRX120 IBT120 ILP120 IVL120 JFH120 JPD120 JYZ120 KIV120 KSR120 LCN120 LMJ120 LWF120 MGB120 MPX120 MZT120 NJP120 NTL120 ODH120 OND120 OWZ120 PGV120 PQR120 QAN120 QKJ120 QUF120 REB120 RNX120 RXT120 SHP120 SRL120 TBH120 TLD120 TUZ120 UEV120 UOR120 UYN120 VIJ120 VSF120 WCB120 WLX120 WVT120 L65656 JH65656 TD65656 ACZ65656 AMV65656 AWR65656 BGN65656 BQJ65656 CAF65656 CKB65656 CTX65656 DDT65656 DNP65656 DXL65656 EHH65656 ERD65656 FAZ65656 FKV65656 FUR65656 GEN65656 GOJ65656 GYF65656 HIB65656 HRX65656 IBT65656 ILP65656 IVL65656 JFH65656 JPD65656 JYZ65656 KIV65656 KSR65656 LCN65656 LMJ65656 LWF65656 MGB65656 MPX65656 MZT65656 NJP65656 NTL65656 ODH65656 OND65656 OWZ65656 PGV65656 PQR65656 QAN65656 QKJ65656 QUF65656 REB65656 RNX65656 RXT65656 SHP65656 SRL65656 TBH65656 TLD65656 TUZ65656 UEV65656 UOR65656 UYN65656 VIJ65656 VSF65656 WCB65656 WLX65656 WVT65656 L131192 JH131192 TD131192 ACZ131192 AMV131192 AWR131192 BGN131192 BQJ131192 CAF131192 CKB131192 CTX131192 DDT131192 DNP131192 DXL131192 EHH131192 ERD131192 FAZ131192 FKV131192 FUR131192 GEN131192 GOJ131192 GYF131192 HIB131192 HRX131192 IBT131192 ILP131192 IVL131192 JFH131192 JPD131192 JYZ131192 KIV131192 KSR131192 LCN131192 LMJ131192 LWF131192 MGB131192 MPX131192 MZT131192 NJP131192 NTL131192 ODH131192 OND131192 OWZ131192 PGV131192 PQR131192 QAN131192 QKJ131192 QUF131192 REB131192 RNX131192 RXT131192 SHP131192 SRL131192 TBH131192 TLD131192 TUZ131192 UEV131192 UOR131192 UYN131192 VIJ131192 VSF131192 WCB131192 WLX131192 WVT131192 L196728 JH196728 TD196728 ACZ196728 AMV196728 AWR196728 BGN196728 BQJ196728 CAF196728 CKB196728 CTX196728 DDT196728 DNP196728 DXL196728 EHH196728 ERD196728 FAZ196728 FKV196728 FUR196728 GEN196728 GOJ196728 GYF196728 HIB196728 HRX196728 IBT196728 ILP196728 IVL196728 JFH196728 JPD196728 JYZ196728 KIV196728 KSR196728 LCN196728 LMJ196728 LWF196728 MGB196728 MPX196728 MZT196728 NJP196728 NTL196728 ODH196728 OND196728 OWZ196728 PGV196728 PQR196728 QAN196728 QKJ196728 QUF196728 REB196728 RNX196728 RXT196728 SHP196728 SRL196728 TBH196728 TLD196728 TUZ196728 UEV196728 UOR196728 UYN196728 VIJ196728 VSF196728 WCB196728 WLX196728 WVT196728 L262264 JH262264 TD262264 ACZ262264 AMV262264 AWR262264 BGN262264 BQJ262264 CAF262264 CKB262264 CTX262264 DDT262264 DNP262264 DXL262264 EHH262264 ERD262264 FAZ262264 FKV262264 FUR262264 GEN262264 GOJ262264 GYF262264 HIB262264 HRX262264 IBT262264 ILP262264 IVL262264 JFH262264 JPD262264 JYZ262264 KIV262264 KSR262264 LCN262264 LMJ262264 LWF262264 MGB262264 MPX262264 MZT262264 NJP262264 NTL262264 ODH262264 OND262264 OWZ262264 PGV262264 PQR262264 QAN262264 QKJ262264 QUF262264 REB262264 RNX262264 RXT262264 SHP262264 SRL262264 TBH262264 TLD262264 TUZ262264 UEV262264 UOR262264 UYN262264 VIJ262264 VSF262264 WCB262264 WLX262264 WVT262264 L327800 JH327800 TD327800 ACZ327800 AMV327800 AWR327800 BGN327800 BQJ327800 CAF327800 CKB327800 CTX327800 DDT327800 DNP327800 DXL327800 EHH327800 ERD327800 FAZ327800 FKV327800 FUR327800 GEN327800 GOJ327800 GYF327800 HIB327800 HRX327800 IBT327800 ILP327800 IVL327800 JFH327800 JPD327800 JYZ327800 KIV327800 KSR327800 LCN327800 LMJ327800 LWF327800 MGB327800 MPX327800 MZT327800 NJP327800 NTL327800 ODH327800 OND327800 OWZ327800 PGV327800 PQR327800 QAN327800 QKJ327800 QUF327800 REB327800 RNX327800 RXT327800 SHP327800 SRL327800 TBH327800 TLD327800 TUZ327800 UEV327800 UOR327800 UYN327800 VIJ327800 VSF327800 WCB327800 WLX327800 WVT327800 L393336 JH393336 TD393336 ACZ393336 AMV393336 AWR393336 BGN393336 BQJ393336 CAF393336 CKB393336 CTX393336 DDT393336 DNP393336 DXL393336 EHH393336 ERD393336 FAZ393336 FKV393336 FUR393336 GEN393336 GOJ393336 GYF393336 HIB393336 HRX393336 IBT393336 ILP393336 IVL393336 JFH393336 JPD393336 JYZ393336 KIV393336 KSR393336 LCN393336 LMJ393336 LWF393336 MGB393336 MPX393336 MZT393336 NJP393336 NTL393336 ODH393336 OND393336 OWZ393336 PGV393336 PQR393336 QAN393336 QKJ393336 QUF393336 REB393336 RNX393336 RXT393336 SHP393336 SRL393336 TBH393336 TLD393336 TUZ393336 UEV393336 UOR393336 UYN393336 VIJ393336 VSF393336 WCB393336 WLX393336 WVT393336 L458872 JH458872 TD458872 ACZ458872 AMV458872 AWR458872 BGN458872 BQJ458872 CAF458872 CKB458872 CTX458872 DDT458872 DNP458872 DXL458872 EHH458872 ERD458872 FAZ458872 FKV458872 FUR458872 GEN458872 GOJ458872 GYF458872 HIB458872 HRX458872 IBT458872 ILP458872 IVL458872 JFH458872 JPD458872 JYZ458872 KIV458872 KSR458872 LCN458872 LMJ458872 LWF458872 MGB458872 MPX458872 MZT458872 NJP458872 NTL458872 ODH458872 OND458872 OWZ458872 PGV458872 PQR458872 QAN458872 QKJ458872 QUF458872 REB458872 RNX458872 RXT458872 SHP458872 SRL458872 TBH458872 TLD458872 TUZ458872 UEV458872 UOR458872 UYN458872 VIJ458872 VSF458872 WCB458872 WLX458872 WVT458872 L524408 JH524408 TD524408 ACZ524408 AMV524408 AWR524408 BGN524408 BQJ524408 CAF524408 CKB524408 CTX524408 DDT524408 DNP524408 DXL524408 EHH524408 ERD524408 FAZ524408 FKV524408 FUR524408 GEN524408 GOJ524408 GYF524408 HIB524408 HRX524408 IBT524408 ILP524408 IVL524408 JFH524408 JPD524408 JYZ524408 KIV524408 KSR524408 LCN524408 LMJ524408 LWF524408 MGB524408 MPX524408 MZT524408 NJP524408 NTL524408 ODH524408 OND524408 OWZ524408 PGV524408 PQR524408 QAN524408 QKJ524408 QUF524408 REB524408 RNX524408 RXT524408 SHP524408 SRL524408 TBH524408 TLD524408 TUZ524408 UEV524408 UOR524408 UYN524408 VIJ524408 VSF524408 WCB524408 WLX524408 WVT524408 L589944 JH589944 TD589944 ACZ589944 AMV589944 AWR589944 BGN589944 BQJ589944 CAF589944 CKB589944 CTX589944 DDT589944 DNP589944 DXL589944 EHH589944 ERD589944 FAZ589944 FKV589944 FUR589944 GEN589944 GOJ589944 GYF589944 HIB589944 HRX589944 IBT589944 ILP589944 IVL589944 JFH589944 JPD589944 JYZ589944 KIV589944 KSR589944 LCN589944 LMJ589944 LWF589944 MGB589944 MPX589944 MZT589944 NJP589944 NTL589944 ODH589944 OND589944 OWZ589944 PGV589944 PQR589944 QAN589944 QKJ589944 QUF589944 REB589944 RNX589944 RXT589944 SHP589944 SRL589944 TBH589944 TLD589944 TUZ589944 UEV589944 UOR589944 UYN589944 VIJ589944 VSF589944 WCB589944 WLX589944 WVT589944 L655480 JH655480 TD655480 ACZ655480 AMV655480 AWR655480 BGN655480 BQJ655480 CAF655480 CKB655480 CTX655480 DDT655480 DNP655480 DXL655480 EHH655480 ERD655480 FAZ655480 FKV655480 FUR655480 GEN655480 GOJ655480 GYF655480 HIB655480 HRX655480 IBT655480 ILP655480 IVL655480 JFH655480 JPD655480 JYZ655480 KIV655480 KSR655480 LCN655480 LMJ655480 LWF655480 MGB655480 MPX655480 MZT655480 NJP655480 NTL655480 ODH655480 OND655480 OWZ655480 PGV655480 PQR655480 QAN655480 QKJ655480 QUF655480 REB655480 RNX655480 RXT655480 SHP655480 SRL655480 TBH655480 TLD655480 TUZ655480 UEV655480 UOR655480 UYN655480 VIJ655480 VSF655480 WCB655480 WLX655480 WVT655480 L721016 JH721016 TD721016 ACZ721016 AMV721016 AWR721016 BGN721016 BQJ721016 CAF721016 CKB721016 CTX721016 DDT721016 DNP721016 DXL721016 EHH721016 ERD721016 FAZ721016 FKV721016 FUR721016 GEN721016 GOJ721016 GYF721016 HIB721016 HRX721016 IBT721016 ILP721016 IVL721016 JFH721016 JPD721016 JYZ721016 KIV721016 KSR721016 LCN721016 LMJ721016 LWF721016 MGB721016 MPX721016 MZT721016 NJP721016 NTL721016 ODH721016 OND721016 OWZ721016 PGV721016 PQR721016 QAN721016 QKJ721016 QUF721016 REB721016 RNX721016 RXT721016 SHP721016 SRL721016 TBH721016 TLD721016 TUZ721016 UEV721016 UOR721016 UYN721016 VIJ721016 VSF721016 WCB721016 WLX721016 WVT721016 L786552 JH786552 TD786552 ACZ786552 AMV786552 AWR786552 BGN786552 BQJ786552 CAF786552 CKB786552 CTX786552 DDT786552 DNP786552 DXL786552 EHH786552 ERD786552 FAZ786552 FKV786552 FUR786552 GEN786552 GOJ786552 GYF786552 HIB786552 HRX786552 IBT786552 ILP786552 IVL786552 JFH786552 JPD786552 JYZ786552 KIV786552 KSR786552 LCN786552 LMJ786552 LWF786552 MGB786552 MPX786552 MZT786552 NJP786552 NTL786552 ODH786552 OND786552 OWZ786552 PGV786552 PQR786552 QAN786552 QKJ786552 QUF786552 REB786552 RNX786552 RXT786552 SHP786552 SRL786552 TBH786552 TLD786552 TUZ786552 UEV786552 UOR786552 UYN786552 VIJ786552 VSF786552 WCB786552 WLX786552 WVT786552 L852088 JH852088 TD852088 ACZ852088 AMV852088 AWR852088 BGN852088 BQJ852088 CAF852088 CKB852088 CTX852088 DDT852088 DNP852088 DXL852088 EHH852088 ERD852088 FAZ852088 FKV852088 FUR852088 GEN852088 GOJ852088 GYF852088 HIB852088 HRX852088 IBT852088 ILP852088 IVL852088 JFH852088 JPD852088 JYZ852088 KIV852088 KSR852088 LCN852088 LMJ852088 LWF852088 MGB852088 MPX852088 MZT852088 NJP852088 NTL852088 ODH852088 OND852088 OWZ852088 PGV852088 PQR852088 QAN852088 QKJ852088 QUF852088 REB852088 RNX852088 RXT852088 SHP852088 SRL852088 TBH852088 TLD852088 TUZ852088 UEV852088 UOR852088 UYN852088 VIJ852088 VSF852088 WCB852088 WLX852088 WVT852088 L917624 JH917624 TD917624 ACZ917624 AMV917624 AWR917624 BGN917624 BQJ917624 CAF917624 CKB917624 CTX917624 DDT917624 DNP917624 DXL917624 EHH917624 ERD917624 FAZ917624 FKV917624 FUR917624 GEN917624 GOJ917624 GYF917624 HIB917624 HRX917624 IBT917624 ILP917624 IVL917624 JFH917624 JPD917624 JYZ917624 KIV917624 KSR917624 LCN917624 LMJ917624 LWF917624 MGB917624 MPX917624 MZT917624 NJP917624 NTL917624 ODH917624 OND917624 OWZ917624 PGV917624 PQR917624 QAN917624 QKJ917624 QUF917624 REB917624 RNX917624 RXT917624 SHP917624 SRL917624 TBH917624 TLD917624 TUZ917624 UEV917624 UOR917624 UYN917624 VIJ917624 VSF917624 WCB917624 WLX917624 WVT917624 L983160 JH983160 TD983160 ACZ983160 AMV983160 AWR983160 BGN983160 BQJ983160 CAF983160 CKB983160 CTX983160 DDT983160 DNP983160 DXL983160 EHH983160 ERD983160 FAZ983160 FKV983160 FUR983160 GEN983160 GOJ983160 GYF983160 HIB983160 HRX983160 IBT983160 ILP983160 IVL983160 JFH983160 JPD983160 JYZ983160 KIV983160 KSR983160 LCN983160 LMJ983160 LWF983160 MGB983160 MPX983160 MZT983160 NJP983160 NTL983160 ODH983160 OND983160 OWZ983160 PGV983160 PQR983160 QAN983160 QKJ983160 QUF983160 REB983160 RNX983160 RXT983160 SHP983160 SRL983160 TBH983160 TLD983160 TUZ983160 UEV983160 UOR983160 UYN983160 VIJ983160 VSF983160 WCB983160 WLX983160 WVT983160 TBC983143 JB62:JB64 SX62:SX64 ACT62:ACT64 AMP62:AMP64 AWL62:AWL64 BGH62:BGH64 BQD62:BQD64 BZZ62:BZZ64 CJV62:CJV64 CTR62:CTR64 DDN62:DDN64 DNJ62:DNJ64 DXF62:DXF64 EHB62:EHB64 EQX62:EQX64 FAT62:FAT64 FKP62:FKP64 FUL62:FUL64 GEH62:GEH64 GOD62:GOD64 GXZ62:GXZ64 HHV62:HHV64 HRR62:HRR64 IBN62:IBN64 ILJ62:ILJ64 IVF62:IVF64 JFB62:JFB64 JOX62:JOX64 JYT62:JYT64 KIP62:KIP64 KSL62:KSL64 LCH62:LCH64 LMD62:LMD64 LVZ62:LVZ64 MFV62:MFV64 MPR62:MPR64 MZN62:MZN64 NJJ62:NJJ64 NTF62:NTF64 ODB62:ODB64 OMX62:OMX64 OWT62:OWT64 PGP62:PGP64 PQL62:PQL64 QAH62:QAH64 QKD62:QKD64 QTZ62:QTZ64 RDV62:RDV64 RNR62:RNR64 RXN62:RXN64 SHJ62:SHJ64 SRF62:SRF64 TBB62:TBB64 TKX62:TKX64 TUT62:TUT64 UEP62:UEP64 UOL62:UOL64 UYH62:UYH64 VID62:VID64 VRZ62:VRZ64 WBV62:WBV64 WLR62:WLR64 WVN62:WVN64 F65601:F65603 JB65601:JB65603 SX65601:SX65603 ACT65601:ACT65603 AMP65601:AMP65603 AWL65601:AWL65603 BGH65601:BGH65603 BQD65601:BQD65603 BZZ65601:BZZ65603 CJV65601:CJV65603 CTR65601:CTR65603 DDN65601:DDN65603 DNJ65601:DNJ65603 DXF65601:DXF65603 EHB65601:EHB65603 EQX65601:EQX65603 FAT65601:FAT65603 FKP65601:FKP65603 FUL65601:FUL65603 GEH65601:GEH65603 GOD65601:GOD65603 GXZ65601:GXZ65603 HHV65601:HHV65603 HRR65601:HRR65603 IBN65601:IBN65603 ILJ65601:ILJ65603 IVF65601:IVF65603 JFB65601:JFB65603 JOX65601:JOX65603 JYT65601:JYT65603 KIP65601:KIP65603 KSL65601:KSL65603 LCH65601:LCH65603 LMD65601:LMD65603 LVZ65601:LVZ65603 MFV65601:MFV65603 MPR65601:MPR65603 MZN65601:MZN65603 NJJ65601:NJJ65603 NTF65601:NTF65603 ODB65601:ODB65603 OMX65601:OMX65603 OWT65601:OWT65603 PGP65601:PGP65603 PQL65601:PQL65603 QAH65601:QAH65603 QKD65601:QKD65603 QTZ65601:QTZ65603 RDV65601:RDV65603 RNR65601:RNR65603 RXN65601:RXN65603 SHJ65601:SHJ65603 SRF65601:SRF65603 TBB65601:TBB65603 TKX65601:TKX65603 TUT65601:TUT65603 UEP65601:UEP65603 UOL65601:UOL65603 UYH65601:UYH65603 VID65601:VID65603 VRZ65601:VRZ65603 WBV65601:WBV65603 WLR65601:WLR65603 WVN65601:WVN65603 F131137:F131139 JB131137:JB131139 SX131137:SX131139 ACT131137:ACT131139 AMP131137:AMP131139 AWL131137:AWL131139 BGH131137:BGH131139 BQD131137:BQD131139 BZZ131137:BZZ131139 CJV131137:CJV131139 CTR131137:CTR131139 DDN131137:DDN131139 DNJ131137:DNJ131139 DXF131137:DXF131139 EHB131137:EHB131139 EQX131137:EQX131139 FAT131137:FAT131139 FKP131137:FKP131139 FUL131137:FUL131139 GEH131137:GEH131139 GOD131137:GOD131139 GXZ131137:GXZ131139 HHV131137:HHV131139 HRR131137:HRR131139 IBN131137:IBN131139 ILJ131137:ILJ131139 IVF131137:IVF131139 JFB131137:JFB131139 JOX131137:JOX131139 JYT131137:JYT131139 KIP131137:KIP131139 KSL131137:KSL131139 LCH131137:LCH131139 LMD131137:LMD131139 LVZ131137:LVZ131139 MFV131137:MFV131139 MPR131137:MPR131139 MZN131137:MZN131139 NJJ131137:NJJ131139 NTF131137:NTF131139 ODB131137:ODB131139 OMX131137:OMX131139 OWT131137:OWT131139 PGP131137:PGP131139 PQL131137:PQL131139 QAH131137:QAH131139 QKD131137:QKD131139 QTZ131137:QTZ131139 RDV131137:RDV131139 RNR131137:RNR131139 RXN131137:RXN131139 SHJ131137:SHJ131139 SRF131137:SRF131139 TBB131137:TBB131139 TKX131137:TKX131139 TUT131137:TUT131139 UEP131137:UEP131139 UOL131137:UOL131139 UYH131137:UYH131139 VID131137:VID131139 VRZ131137:VRZ131139 WBV131137:WBV131139 WLR131137:WLR131139 WVN131137:WVN131139 F196673:F196675 JB196673:JB196675 SX196673:SX196675 ACT196673:ACT196675 AMP196673:AMP196675 AWL196673:AWL196675 BGH196673:BGH196675 BQD196673:BQD196675 BZZ196673:BZZ196675 CJV196673:CJV196675 CTR196673:CTR196675 DDN196673:DDN196675 DNJ196673:DNJ196675 DXF196673:DXF196675 EHB196673:EHB196675 EQX196673:EQX196675 FAT196673:FAT196675 FKP196673:FKP196675 FUL196673:FUL196675 GEH196673:GEH196675 GOD196673:GOD196675 GXZ196673:GXZ196675 HHV196673:HHV196675 HRR196673:HRR196675 IBN196673:IBN196675 ILJ196673:ILJ196675 IVF196673:IVF196675 JFB196673:JFB196675 JOX196673:JOX196675 JYT196673:JYT196675 KIP196673:KIP196675 KSL196673:KSL196675 LCH196673:LCH196675 LMD196673:LMD196675 LVZ196673:LVZ196675 MFV196673:MFV196675 MPR196673:MPR196675 MZN196673:MZN196675 NJJ196673:NJJ196675 NTF196673:NTF196675 ODB196673:ODB196675 OMX196673:OMX196675 OWT196673:OWT196675 PGP196673:PGP196675 PQL196673:PQL196675 QAH196673:QAH196675 QKD196673:QKD196675 QTZ196673:QTZ196675 RDV196673:RDV196675 RNR196673:RNR196675 RXN196673:RXN196675 SHJ196673:SHJ196675 SRF196673:SRF196675 TBB196673:TBB196675 TKX196673:TKX196675 TUT196673:TUT196675 UEP196673:UEP196675 UOL196673:UOL196675 UYH196673:UYH196675 VID196673:VID196675 VRZ196673:VRZ196675 WBV196673:WBV196675 WLR196673:WLR196675 WVN196673:WVN196675 F262209:F262211 JB262209:JB262211 SX262209:SX262211 ACT262209:ACT262211 AMP262209:AMP262211 AWL262209:AWL262211 BGH262209:BGH262211 BQD262209:BQD262211 BZZ262209:BZZ262211 CJV262209:CJV262211 CTR262209:CTR262211 DDN262209:DDN262211 DNJ262209:DNJ262211 DXF262209:DXF262211 EHB262209:EHB262211 EQX262209:EQX262211 FAT262209:FAT262211 FKP262209:FKP262211 FUL262209:FUL262211 GEH262209:GEH262211 GOD262209:GOD262211 GXZ262209:GXZ262211 HHV262209:HHV262211 HRR262209:HRR262211 IBN262209:IBN262211 ILJ262209:ILJ262211 IVF262209:IVF262211 JFB262209:JFB262211 JOX262209:JOX262211 JYT262209:JYT262211 KIP262209:KIP262211 KSL262209:KSL262211 LCH262209:LCH262211 LMD262209:LMD262211 LVZ262209:LVZ262211 MFV262209:MFV262211 MPR262209:MPR262211 MZN262209:MZN262211 NJJ262209:NJJ262211 NTF262209:NTF262211 ODB262209:ODB262211 OMX262209:OMX262211 OWT262209:OWT262211 PGP262209:PGP262211 PQL262209:PQL262211 QAH262209:QAH262211 QKD262209:QKD262211 QTZ262209:QTZ262211 RDV262209:RDV262211 RNR262209:RNR262211 RXN262209:RXN262211 SHJ262209:SHJ262211 SRF262209:SRF262211 TBB262209:TBB262211 TKX262209:TKX262211 TUT262209:TUT262211 UEP262209:UEP262211 UOL262209:UOL262211 UYH262209:UYH262211 VID262209:VID262211 VRZ262209:VRZ262211 WBV262209:WBV262211 WLR262209:WLR262211 WVN262209:WVN262211 F327745:F327747 JB327745:JB327747 SX327745:SX327747 ACT327745:ACT327747 AMP327745:AMP327747 AWL327745:AWL327747 BGH327745:BGH327747 BQD327745:BQD327747 BZZ327745:BZZ327747 CJV327745:CJV327747 CTR327745:CTR327747 DDN327745:DDN327747 DNJ327745:DNJ327747 DXF327745:DXF327747 EHB327745:EHB327747 EQX327745:EQX327747 FAT327745:FAT327747 FKP327745:FKP327747 FUL327745:FUL327747 GEH327745:GEH327747 GOD327745:GOD327747 GXZ327745:GXZ327747 HHV327745:HHV327747 HRR327745:HRR327747 IBN327745:IBN327747 ILJ327745:ILJ327747 IVF327745:IVF327747 JFB327745:JFB327747 JOX327745:JOX327747 JYT327745:JYT327747 KIP327745:KIP327747 KSL327745:KSL327747 LCH327745:LCH327747 LMD327745:LMD327747 LVZ327745:LVZ327747 MFV327745:MFV327747 MPR327745:MPR327747 MZN327745:MZN327747 NJJ327745:NJJ327747 NTF327745:NTF327747 ODB327745:ODB327747 OMX327745:OMX327747 OWT327745:OWT327747 PGP327745:PGP327747 PQL327745:PQL327747 QAH327745:QAH327747 QKD327745:QKD327747 QTZ327745:QTZ327747 RDV327745:RDV327747 RNR327745:RNR327747 RXN327745:RXN327747 SHJ327745:SHJ327747 SRF327745:SRF327747 TBB327745:TBB327747 TKX327745:TKX327747 TUT327745:TUT327747 UEP327745:UEP327747 UOL327745:UOL327747 UYH327745:UYH327747 VID327745:VID327747 VRZ327745:VRZ327747 WBV327745:WBV327747 WLR327745:WLR327747 WVN327745:WVN327747 F393281:F393283 JB393281:JB393283 SX393281:SX393283 ACT393281:ACT393283 AMP393281:AMP393283 AWL393281:AWL393283 BGH393281:BGH393283 BQD393281:BQD393283 BZZ393281:BZZ393283 CJV393281:CJV393283 CTR393281:CTR393283 DDN393281:DDN393283 DNJ393281:DNJ393283 DXF393281:DXF393283 EHB393281:EHB393283 EQX393281:EQX393283 FAT393281:FAT393283 FKP393281:FKP393283 FUL393281:FUL393283 GEH393281:GEH393283 GOD393281:GOD393283 GXZ393281:GXZ393283 HHV393281:HHV393283 HRR393281:HRR393283 IBN393281:IBN393283 ILJ393281:ILJ393283 IVF393281:IVF393283 JFB393281:JFB393283 JOX393281:JOX393283 JYT393281:JYT393283 KIP393281:KIP393283 KSL393281:KSL393283 LCH393281:LCH393283 LMD393281:LMD393283 LVZ393281:LVZ393283 MFV393281:MFV393283 MPR393281:MPR393283 MZN393281:MZN393283 NJJ393281:NJJ393283 NTF393281:NTF393283 ODB393281:ODB393283 OMX393281:OMX393283 OWT393281:OWT393283 PGP393281:PGP393283 PQL393281:PQL393283 QAH393281:QAH393283 QKD393281:QKD393283 QTZ393281:QTZ393283 RDV393281:RDV393283 RNR393281:RNR393283 RXN393281:RXN393283 SHJ393281:SHJ393283 SRF393281:SRF393283 TBB393281:TBB393283 TKX393281:TKX393283 TUT393281:TUT393283 UEP393281:UEP393283 UOL393281:UOL393283 UYH393281:UYH393283 VID393281:VID393283 VRZ393281:VRZ393283 WBV393281:WBV393283 WLR393281:WLR393283 WVN393281:WVN393283 F458817:F458819 JB458817:JB458819 SX458817:SX458819 ACT458817:ACT458819 AMP458817:AMP458819 AWL458817:AWL458819 BGH458817:BGH458819 BQD458817:BQD458819 BZZ458817:BZZ458819 CJV458817:CJV458819 CTR458817:CTR458819 DDN458817:DDN458819 DNJ458817:DNJ458819 DXF458817:DXF458819 EHB458817:EHB458819 EQX458817:EQX458819 FAT458817:FAT458819 FKP458817:FKP458819 FUL458817:FUL458819 GEH458817:GEH458819 GOD458817:GOD458819 GXZ458817:GXZ458819 HHV458817:HHV458819 HRR458817:HRR458819 IBN458817:IBN458819 ILJ458817:ILJ458819 IVF458817:IVF458819 JFB458817:JFB458819 JOX458817:JOX458819 JYT458817:JYT458819 KIP458817:KIP458819 KSL458817:KSL458819 LCH458817:LCH458819 LMD458817:LMD458819 LVZ458817:LVZ458819 MFV458817:MFV458819 MPR458817:MPR458819 MZN458817:MZN458819 NJJ458817:NJJ458819 NTF458817:NTF458819 ODB458817:ODB458819 OMX458817:OMX458819 OWT458817:OWT458819 PGP458817:PGP458819 PQL458817:PQL458819 QAH458817:QAH458819 QKD458817:QKD458819 QTZ458817:QTZ458819 RDV458817:RDV458819 RNR458817:RNR458819 RXN458817:RXN458819 SHJ458817:SHJ458819 SRF458817:SRF458819 TBB458817:TBB458819 TKX458817:TKX458819 TUT458817:TUT458819 UEP458817:UEP458819 UOL458817:UOL458819 UYH458817:UYH458819 VID458817:VID458819 VRZ458817:VRZ458819 WBV458817:WBV458819 WLR458817:WLR458819 WVN458817:WVN458819 F524353:F524355 JB524353:JB524355 SX524353:SX524355 ACT524353:ACT524355 AMP524353:AMP524355 AWL524353:AWL524355 BGH524353:BGH524355 BQD524353:BQD524355 BZZ524353:BZZ524355 CJV524353:CJV524355 CTR524353:CTR524355 DDN524353:DDN524355 DNJ524353:DNJ524355 DXF524353:DXF524355 EHB524353:EHB524355 EQX524353:EQX524355 FAT524353:FAT524355 FKP524353:FKP524355 FUL524353:FUL524355 GEH524353:GEH524355 GOD524353:GOD524355 GXZ524353:GXZ524355 HHV524353:HHV524355 HRR524353:HRR524355 IBN524353:IBN524355 ILJ524353:ILJ524355 IVF524353:IVF524355 JFB524353:JFB524355 JOX524353:JOX524355 JYT524353:JYT524355 KIP524353:KIP524355 KSL524353:KSL524355 LCH524353:LCH524355 LMD524353:LMD524355 LVZ524353:LVZ524355 MFV524353:MFV524355 MPR524353:MPR524355 MZN524353:MZN524355 NJJ524353:NJJ524355 NTF524353:NTF524355 ODB524353:ODB524355 OMX524353:OMX524355 OWT524353:OWT524355 PGP524353:PGP524355 PQL524353:PQL524355 QAH524353:QAH524355 QKD524353:QKD524355 QTZ524353:QTZ524355 RDV524353:RDV524355 RNR524353:RNR524355 RXN524353:RXN524355 SHJ524353:SHJ524355 SRF524353:SRF524355 TBB524353:TBB524355 TKX524353:TKX524355 TUT524353:TUT524355 UEP524353:UEP524355 UOL524353:UOL524355 UYH524353:UYH524355 VID524353:VID524355 VRZ524353:VRZ524355 WBV524353:WBV524355 WLR524353:WLR524355 WVN524353:WVN524355 F589889:F589891 JB589889:JB589891 SX589889:SX589891 ACT589889:ACT589891 AMP589889:AMP589891 AWL589889:AWL589891 BGH589889:BGH589891 BQD589889:BQD589891 BZZ589889:BZZ589891 CJV589889:CJV589891 CTR589889:CTR589891 DDN589889:DDN589891 DNJ589889:DNJ589891 DXF589889:DXF589891 EHB589889:EHB589891 EQX589889:EQX589891 FAT589889:FAT589891 FKP589889:FKP589891 FUL589889:FUL589891 GEH589889:GEH589891 GOD589889:GOD589891 GXZ589889:GXZ589891 HHV589889:HHV589891 HRR589889:HRR589891 IBN589889:IBN589891 ILJ589889:ILJ589891 IVF589889:IVF589891 JFB589889:JFB589891 JOX589889:JOX589891 JYT589889:JYT589891 KIP589889:KIP589891 KSL589889:KSL589891 LCH589889:LCH589891 LMD589889:LMD589891 LVZ589889:LVZ589891 MFV589889:MFV589891 MPR589889:MPR589891 MZN589889:MZN589891 NJJ589889:NJJ589891 NTF589889:NTF589891 ODB589889:ODB589891 OMX589889:OMX589891 OWT589889:OWT589891 PGP589889:PGP589891 PQL589889:PQL589891 QAH589889:QAH589891 QKD589889:QKD589891 QTZ589889:QTZ589891 RDV589889:RDV589891 RNR589889:RNR589891 RXN589889:RXN589891 SHJ589889:SHJ589891 SRF589889:SRF589891 TBB589889:TBB589891 TKX589889:TKX589891 TUT589889:TUT589891 UEP589889:UEP589891 UOL589889:UOL589891 UYH589889:UYH589891 VID589889:VID589891 VRZ589889:VRZ589891 WBV589889:WBV589891 WLR589889:WLR589891 WVN589889:WVN589891 F655425:F655427 JB655425:JB655427 SX655425:SX655427 ACT655425:ACT655427 AMP655425:AMP655427 AWL655425:AWL655427 BGH655425:BGH655427 BQD655425:BQD655427 BZZ655425:BZZ655427 CJV655425:CJV655427 CTR655425:CTR655427 DDN655425:DDN655427 DNJ655425:DNJ655427 DXF655425:DXF655427 EHB655425:EHB655427 EQX655425:EQX655427 FAT655425:FAT655427 FKP655425:FKP655427 FUL655425:FUL655427 GEH655425:GEH655427 GOD655425:GOD655427 GXZ655425:GXZ655427 HHV655425:HHV655427 HRR655425:HRR655427 IBN655425:IBN655427 ILJ655425:ILJ655427 IVF655425:IVF655427 JFB655425:JFB655427 JOX655425:JOX655427 JYT655425:JYT655427 KIP655425:KIP655427 KSL655425:KSL655427 LCH655425:LCH655427 LMD655425:LMD655427 LVZ655425:LVZ655427 MFV655425:MFV655427 MPR655425:MPR655427 MZN655425:MZN655427 NJJ655425:NJJ655427 NTF655425:NTF655427 ODB655425:ODB655427 OMX655425:OMX655427 OWT655425:OWT655427 PGP655425:PGP655427 PQL655425:PQL655427 QAH655425:QAH655427 QKD655425:QKD655427 QTZ655425:QTZ655427 RDV655425:RDV655427 RNR655425:RNR655427 RXN655425:RXN655427 SHJ655425:SHJ655427 SRF655425:SRF655427 TBB655425:TBB655427 TKX655425:TKX655427 TUT655425:TUT655427 UEP655425:UEP655427 UOL655425:UOL655427 UYH655425:UYH655427 VID655425:VID655427 VRZ655425:VRZ655427 WBV655425:WBV655427 WLR655425:WLR655427 WVN655425:WVN655427 F720961:F720963 JB720961:JB720963 SX720961:SX720963 ACT720961:ACT720963 AMP720961:AMP720963 AWL720961:AWL720963 BGH720961:BGH720963 BQD720961:BQD720963 BZZ720961:BZZ720963 CJV720961:CJV720963 CTR720961:CTR720963 DDN720961:DDN720963 DNJ720961:DNJ720963 DXF720961:DXF720963 EHB720961:EHB720963 EQX720961:EQX720963 FAT720961:FAT720963 FKP720961:FKP720963 FUL720961:FUL720963 GEH720961:GEH720963 GOD720961:GOD720963 GXZ720961:GXZ720963 HHV720961:HHV720963 HRR720961:HRR720963 IBN720961:IBN720963 ILJ720961:ILJ720963 IVF720961:IVF720963 JFB720961:JFB720963 JOX720961:JOX720963 JYT720961:JYT720963 KIP720961:KIP720963 KSL720961:KSL720963 LCH720961:LCH720963 LMD720961:LMD720963 LVZ720961:LVZ720963 MFV720961:MFV720963 MPR720961:MPR720963 MZN720961:MZN720963 NJJ720961:NJJ720963 NTF720961:NTF720963 ODB720961:ODB720963 OMX720961:OMX720963 OWT720961:OWT720963 PGP720961:PGP720963 PQL720961:PQL720963 QAH720961:QAH720963 QKD720961:QKD720963 QTZ720961:QTZ720963 RDV720961:RDV720963 RNR720961:RNR720963 RXN720961:RXN720963 SHJ720961:SHJ720963 SRF720961:SRF720963 TBB720961:TBB720963 TKX720961:TKX720963 TUT720961:TUT720963 UEP720961:UEP720963 UOL720961:UOL720963 UYH720961:UYH720963 VID720961:VID720963 VRZ720961:VRZ720963 WBV720961:WBV720963 WLR720961:WLR720963 WVN720961:WVN720963 F786497:F786499 JB786497:JB786499 SX786497:SX786499 ACT786497:ACT786499 AMP786497:AMP786499 AWL786497:AWL786499 BGH786497:BGH786499 BQD786497:BQD786499 BZZ786497:BZZ786499 CJV786497:CJV786499 CTR786497:CTR786499 DDN786497:DDN786499 DNJ786497:DNJ786499 DXF786497:DXF786499 EHB786497:EHB786499 EQX786497:EQX786499 FAT786497:FAT786499 FKP786497:FKP786499 FUL786497:FUL786499 GEH786497:GEH786499 GOD786497:GOD786499 GXZ786497:GXZ786499 HHV786497:HHV786499 HRR786497:HRR786499 IBN786497:IBN786499 ILJ786497:ILJ786499 IVF786497:IVF786499 JFB786497:JFB786499 JOX786497:JOX786499 JYT786497:JYT786499 KIP786497:KIP786499 KSL786497:KSL786499 LCH786497:LCH786499 LMD786497:LMD786499 LVZ786497:LVZ786499 MFV786497:MFV786499 MPR786497:MPR786499 MZN786497:MZN786499 NJJ786497:NJJ786499 NTF786497:NTF786499 ODB786497:ODB786499 OMX786497:OMX786499 OWT786497:OWT786499 PGP786497:PGP786499 PQL786497:PQL786499 QAH786497:QAH786499 QKD786497:QKD786499 QTZ786497:QTZ786499 RDV786497:RDV786499 RNR786497:RNR786499 RXN786497:RXN786499 SHJ786497:SHJ786499 SRF786497:SRF786499 TBB786497:TBB786499 TKX786497:TKX786499 TUT786497:TUT786499 UEP786497:UEP786499 UOL786497:UOL786499 UYH786497:UYH786499 VID786497:VID786499 VRZ786497:VRZ786499 WBV786497:WBV786499 WLR786497:WLR786499 WVN786497:WVN786499 F852033:F852035 JB852033:JB852035 SX852033:SX852035 ACT852033:ACT852035 AMP852033:AMP852035 AWL852033:AWL852035 BGH852033:BGH852035 BQD852033:BQD852035 BZZ852033:BZZ852035 CJV852033:CJV852035 CTR852033:CTR852035 DDN852033:DDN852035 DNJ852033:DNJ852035 DXF852033:DXF852035 EHB852033:EHB852035 EQX852033:EQX852035 FAT852033:FAT852035 FKP852033:FKP852035 FUL852033:FUL852035 GEH852033:GEH852035 GOD852033:GOD852035 GXZ852033:GXZ852035 HHV852033:HHV852035 HRR852033:HRR852035 IBN852033:IBN852035 ILJ852033:ILJ852035 IVF852033:IVF852035 JFB852033:JFB852035 JOX852033:JOX852035 JYT852033:JYT852035 KIP852033:KIP852035 KSL852033:KSL852035 LCH852033:LCH852035 LMD852033:LMD852035 LVZ852033:LVZ852035 MFV852033:MFV852035 MPR852033:MPR852035 MZN852033:MZN852035 NJJ852033:NJJ852035 NTF852033:NTF852035 ODB852033:ODB852035 OMX852033:OMX852035 OWT852033:OWT852035 PGP852033:PGP852035 PQL852033:PQL852035 QAH852033:QAH852035 QKD852033:QKD852035 QTZ852033:QTZ852035 RDV852033:RDV852035 RNR852033:RNR852035 RXN852033:RXN852035 SHJ852033:SHJ852035 SRF852033:SRF852035 TBB852033:TBB852035 TKX852033:TKX852035 TUT852033:TUT852035 UEP852033:UEP852035 UOL852033:UOL852035 UYH852033:UYH852035 VID852033:VID852035 VRZ852033:VRZ852035 WBV852033:WBV852035 WLR852033:WLR852035 WVN852033:WVN852035 F917569:F917571 JB917569:JB917571 SX917569:SX917571 ACT917569:ACT917571 AMP917569:AMP917571 AWL917569:AWL917571 BGH917569:BGH917571 BQD917569:BQD917571 BZZ917569:BZZ917571 CJV917569:CJV917571 CTR917569:CTR917571 DDN917569:DDN917571 DNJ917569:DNJ917571 DXF917569:DXF917571 EHB917569:EHB917571 EQX917569:EQX917571 FAT917569:FAT917571 FKP917569:FKP917571 FUL917569:FUL917571 GEH917569:GEH917571 GOD917569:GOD917571 GXZ917569:GXZ917571 HHV917569:HHV917571 HRR917569:HRR917571 IBN917569:IBN917571 ILJ917569:ILJ917571 IVF917569:IVF917571 JFB917569:JFB917571 JOX917569:JOX917571 JYT917569:JYT917571 KIP917569:KIP917571 KSL917569:KSL917571 LCH917569:LCH917571 LMD917569:LMD917571 LVZ917569:LVZ917571 MFV917569:MFV917571 MPR917569:MPR917571 MZN917569:MZN917571 NJJ917569:NJJ917571 NTF917569:NTF917571 ODB917569:ODB917571 OMX917569:OMX917571 OWT917569:OWT917571 PGP917569:PGP917571 PQL917569:PQL917571 QAH917569:QAH917571 QKD917569:QKD917571 QTZ917569:QTZ917571 RDV917569:RDV917571 RNR917569:RNR917571 RXN917569:RXN917571 SHJ917569:SHJ917571 SRF917569:SRF917571 TBB917569:TBB917571 TKX917569:TKX917571 TUT917569:TUT917571 UEP917569:UEP917571 UOL917569:UOL917571 UYH917569:UYH917571 VID917569:VID917571 VRZ917569:VRZ917571 WBV917569:WBV917571 WLR917569:WLR917571 WVN917569:WVN917571 F983105:F983107 JB983105:JB983107 SX983105:SX983107 ACT983105:ACT983107 AMP983105:AMP983107 AWL983105:AWL983107 BGH983105:BGH983107 BQD983105:BQD983107 BZZ983105:BZZ983107 CJV983105:CJV983107 CTR983105:CTR983107 DDN983105:DDN983107 DNJ983105:DNJ983107 DXF983105:DXF983107 EHB983105:EHB983107 EQX983105:EQX983107 FAT983105:FAT983107 FKP983105:FKP983107 FUL983105:FUL983107 GEH983105:GEH983107 GOD983105:GOD983107 GXZ983105:GXZ983107 HHV983105:HHV983107 HRR983105:HRR983107 IBN983105:IBN983107 ILJ983105:ILJ983107 IVF983105:IVF983107 JFB983105:JFB983107 JOX983105:JOX983107 JYT983105:JYT983107 KIP983105:KIP983107 KSL983105:KSL983107 LCH983105:LCH983107 LMD983105:LMD983107 LVZ983105:LVZ983107 MFV983105:MFV983107 MPR983105:MPR983107 MZN983105:MZN983107 NJJ983105:NJJ983107 NTF983105:NTF983107 ODB983105:ODB983107 OMX983105:OMX983107 OWT983105:OWT983107 PGP983105:PGP983107 PQL983105:PQL983107 QAH983105:QAH983107 QKD983105:QKD983107 QTZ983105:QTZ983107 RDV983105:RDV983107 RNR983105:RNR983107 RXN983105:RXN983107 SHJ983105:SHJ983107 SRF983105:SRF983107 TBB983105:TBB983107 TKX983105:TKX983107 TUT983105:TUT983107 UEP983105:UEP983107 UOL983105:UOL983107 UYH983105:UYH983107 VID983105:VID983107 VRZ983105:VRZ983107 WBV983105:WBV983107 WLR983105:WLR983107 WVN983105:WVN983107 DXO71:DXO77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JM100:JM101 TI100:TI101 ADE100:ADE101 ANA100:ANA101 AWW100:AWW101 BGS100:BGS101 BQO100:BQO101 CAK100:CAK101 CKG100:CKG101 CUC100:CUC101 DDY100:DDY101 DNU100:DNU101 DXQ100:DXQ101 EHM100:EHM101 ERI100:ERI101 FBE100:FBE101 FLA100:FLA101 FUW100:FUW101 GES100:GES101 GOO100:GOO101 GYK100:GYK101 HIG100:HIG101 HSC100:HSC101 IBY100:IBY101 ILU100:ILU101 IVQ100:IVQ101 JFM100:JFM101 JPI100:JPI101 JZE100:JZE101 KJA100:KJA101 KSW100:KSW101 LCS100:LCS101 LMO100:LMO101 LWK100:LWK101 MGG100:MGG101 MQC100:MQC101 MZY100:MZY101 NJU100:NJU101 NTQ100:NTQ101 ODM100:ODM101 ONI100:ONI101 OXE100:OXE101 PHA100:PHA101 PQW100:PQW101 QAS100:QAS101 QKO100:QKO101 QUK100:QUK101 REG100:REG101 ROC100:ROC101 RXY100:RXY101 SHU100:SHU101 SRQ100:SRQ101 TBM100:TBM101 TLI100:TLI101 TVE100:TVE101 UFA100:UFA101 UOW100:UOW101 UYS100:UYS101 VIO100:VIO101 VSK100:VSK101 WCG100:WCG101 WMC100:WMC101 WVY100:WVY101 Q65635:Q65636 JM65635:JM65636 TI65635:TI65636 ADE65635:ADE65636 ANA65635:ANA65636 AWW65635:AWW65636 BGS65635:BGS65636 BQO65635:BQO65636 CAK65635:CAK65636 CKG65635:CKG65636 CUC65635:CUC65636 DDY65635:DDY65636 DNU65635:DNU65636 DXQ65635:DXQ65636 EHM65635:EHM65636 ERI65635:ERI65636 FBE65635:FBE65636 FLA65635:FLA65636 FUW65635:FUW65636 GES65635:GES65636 GOO65635:GOO65636 GYK65635:GYK65636 HIG65635:HIG65636 HSC65635:HSC65636 IBY65635:IBY65636 ILU65635:ILU65636 IVQ65635:IVQ65636 JFM65635:JFM65636 JPI65635:JPI65636 JZE65635:JZE65636 KJA65635:KJA65636 KSW65635:KSW65636 LCS65635:LCS65636 LMO65635:LMO65636 LWK65635:LWK65636 MGG65635:MGG65636 MQC65635:MQC65636 MZY65635:MZY65636 NJU65635:NJU65636 NTQ65635:NTQ65636 ODM65635:ODM65636 ONI65635:ONI65636 OXE65635:OXE65636 PHA65635:PHA65636 PQW65635:PQW65636 QAS65635:QAS65636 QKO65635:QKO65636 QUK65635:QUK65636 REG65635:REG65636 ROC65635:ROC65636 RXY65635:RXY65636 SHU65635:SHU65636 SRQ65635:SRQ65636 TBM65635:TBM65636 TLI65635:TLI65636 TVE65635:TVE65636 UFA65635:UFA65636 UOW65635:UOW65636 UYS65635:UYS65636 VIO65635:VIO65636 VSK65635:VSK65636 WCG65635:WCG65636 WMC65635:WMC65636 WVY65635:WVY65636 Q131171:Q131172 JM131171:JM131172 TI131171:TI131172 ADE131171:ADE131172 ANA131171:ANA131172 AWW131171:AWW131172 BGS131171:BGS131172 BQO131171:BQO131172 CAK131171:CAK131172 CKG131171:CKG131172 CUC131171:CUC131172 DDY131171:DDY131172 DNU131171:DNU131172 DXQ131171:DXQ131172 EHM131171:EHM131172 ERI131171:ERI131172 FBE131171:FBE131172 FLA131171:FLA131172 FUW131171:FUW131172 GES131171:GES131172 GOO131171:GOO131172 GYK131171:GYK131172 HIG131171:HIG131172 HSC131171:HSC131172 IBY131171:IBY131172 ILU131171:ILU131172 IVQ131171:IVQ131172 JFM131171:JFM131172 JPI131171:JPI131172 JZE131171:JZE131172 KJA131171:KJA131172 KSW131171:KSW131172 LCS131171:LCS131172 LMO131171:LMO131172 LWK131171:LWK131172 MGG131171:MGG131172 MQC131171:MQC131172 MZY131171:MZY131172 NJU131171:NJU131172 NTQ131171:NTQ131172 ODM131171:ODM131172 ONI131171:ONI131172 OXE131171:OXE131172 PHA131171:PHA131172 PQW131171:PQW131172 QAS131171:QAS131172 QKO131171:QKO131172 QUK131171:QUK131172 REG131171:REG131172 ROC131171:ROC131172 RXY131171:RXY131172 SHU131171:SHU131172 SRQ131171:SRQ131172 TBM131171:TBM131172 TLI131171:TLI131172 TVE131171:TVE131172 UFA131171:UFA131172 UOW131171:UOW131172 UYS131171:UYS131172 VIO131171:VIO131172 VSK131171:VSK131172 WCG131171:WCG131172 WMC131171:WMC131172 WVY131171:WVY131172 Q196707:Q196708 JM196707:JM196708 TI196707:TI196708 ADE196707:ADE196708 ANA196707:ANA196708 AWW196707:AWW196708 BGS196707:BGS196708 BQO196707:BQO196708 CAK196707:CAK196708 CKG196707:CKG196708 CUC196707:CUC196708 DDY196707:DDY196708 DNU196707:DNU196708 DXQ196707:DXQ196708 EHM196707:EHM196708 ERI196707:ERI196708 FBE196707:FBE196708 FLA196707:FLA196708 FUW196707:FUW196708 GES196707:GES196708 GOO196707:GOO196708 GYK196707:GYK196708 HIG196707:HIG196708 HSC196707:HSC196708 IBY196707:IBY196708 ILU196707:ILU196708 IVQ196707:IVQ196708 JFM196707:JFM196708 JPI196707:JPI196708 JZE196707:JZE196708 KJA196707:KJA196708 KSW196707:KSW196708 LCS196707:LCS196708 LMO196707:LMO196708 LWK196707:LWK196708 MGG196707:MGG196708 MQC196707:MQC196708 MZY196707:MZY196708 NJU196707:NJU196708 NTQ196707:NTQ196708 ODM196707:ODM196708 ONI196707:ONI196708 OXE196707:OXE196708 PHA196707:PHA196708 PQW196707:PQW196708 QAS196707:QAS196708 QKO196707:QKO196708 QUK196707:QUK196708 REG196707:REG196708 ROC196707:ROC196708 RXY196707:RXY196708 SHU196707:SHU196708 SRQ196707:SRQ196708 TBM196707:TBM196708 TLI196707:TLI196708 TVE196707:TVE196708 UFA196707:UFA196708 UOW196707:UOW196708 UYS196707:UYS196708 VIO196707:VIO196708 VSK196707:VSK196708 WCG196707:WCG196708 WMC196707:WMC196708 WVY196707:WVY196708 Q262243:Q262244 JM262243:JM262244 TI262243:TI262244 ADE262243:ADE262244 ANA262243:ANA262244 AWW262243:AWW262244 BGS262243:BGS262244 BQO262243:BQO262244 CAK262243:CAK262244 CKG262243:CKG262244 CUC262243:CUC262244 DDY262243:DDY262244 DNU262243:DNU262244 DXQ262243:DXQ262244 EHM262243:EHM262244 ERI262243:ERI262244 FBE262243:FBE262244 FLA262243:FLA262244 FUW262243:FUW262244 GES262243:GES262244 GOO262243:GOO262244 GYK262243:GYK262244 HIG262243:HIG262244 HSC262243:HSC262244 IBY262243:IBY262244 ILU262243:ILU262244 IVQ262243:IVQ262244 JFM262243:JFM262244 JPI262243:JPI262244 JZE262243:JZE262244 KJA262243:KJA262244 KSW262243:KSW262244 LCS262243:LCS262244 LMO262243:LMO262244 LWK262243:LWK262244 MGG262243:MGG262244 MQC262243:MQC262244 MZY262243:MZY262244 NJU262243:NJU262244 NTQ262243:NTQ262244 ODM262243:ODM262244 ONI262243:ONI262244 OXE262243:OXE262244 PHA262243:PHA262244 PQW262243:PQW262244 QAS262243:QAS262244 QKO262243:QKO262244 QUK262243:QUK262244 REG262243:REG262244 ROC262243:ROC262244 RXY262243:RXY262244 SHU262243:SHU262244 SRQ262243:SRQ262244 TBM262243:TBM262244 TLI262243:TLI262244 TVE262243:TVE262244 UFA262243:UFA262244 UOW262243:UOW262244 UYS262243:UYS262244 VIO262243:VIO262244 VSK262243:VSK262244 WCG262243:WCG262244 WMC262243:WMC262244 WVY262243:WVY262244 Q327779:Q327780 JM327779:JM327780 TI327779:TI327780 ADE327779:ADE327780 ANA327779:ANA327780 AWW327779:AWW327780 BGS327779:BGS327780 BQO327779:BQO327780 CAK327779:CAK327780 CKG327779:CKG327780 CUC327779:CUC327780 DDY327779:DDY327780 DNU327779:DNU327780 DXQ327779:DXQ327780 EHM327779:EHM327780 ERI327779:ERI327780 FBE327779:FBE327780 FLA327779:FLA327780 FUW327779:FUW327780 GES327779:GES327780 GOO327779:GOO327780 GYK327779:GYK327780 HIG327779:HIG327780 HSC327779:HSC327780 IBY327779:IBY327780 ILU327779:ILU327780 IVQ327779:IVQ327780 JFM327779:JFM327780 JPI327779:JPI327780 JZE327779:JZE327780 KJA327779:KJA327780 KSW327779:KSW327780 LCS327779:LCS327780 LMO327779:LMO327780 LWK327779:LWK327780 MGG327779:MGG327780 MQC327779:MQC327780 MZY327779:MZY327780 NJU327779:NJU327780 NTQ327779:NTQ327780 ODM327779:ODM327780 ONI327779:ONI327780 OXE327779:OXE327780 PHA327779:PHA327780 PQW327779:PQW327780 QAS327779:QAS327780 QKO327779:QKO327780 QUK327779:QUK327780 REG327779:REG327780 ROC327779:ROC327780 RXY327779:RXY327780 SHU327779:SHU327780 SRQ327779:SRQ327780 TBM327779:TBM327780 TLI327779:TLI327780 TVE327779:TVE327780 UFA327779:UFA327780 UOW327779:UOW327780 UYS327779:UYS327780 VIO327779:VIO327780 VSK327779:VSK327780 WCG327779:WCG327780 WMC327779:WMC327780 WVY327779:WVY327780 Q393315:Q393316 JM393315:JM393316 TI393315:TI393316 ADE393315:ADE393316 ANA393315:ANA393316 AWW393315:AWW393316 BGS393315:BGS393316 BQO393315:BQO393316 CAK393315:CAK393316 CKG393315:CKG393316 CUC393315:CUC393316 DDY393315:DDY393316 DNU393315:DNU393316 DXQ393315:DXQ393316 EHM393315:EHM393316 ERI393315:ERI393316 FBE393315:FBE393316 FLA393315:FLA393316 FUW393315:FUW393316 GES393315:GES393316 GOO393315:GOO393316 GYK393315:GYK393316 HIG393315:HIG393316 HSC393315:HSC393316 IBY393315:IBY393316 ILU393315:ILU393316 IVQ393315:IVQ393316 JFM393315:JFM393316 JPI393315:JPI393316 JZE393315:JZE393316 KJA393315:KJA393316 KSW393315:KSW393316 LCS393315:LCS393316 LMO393315:LMO393316 LWK393315:LWK393316 MGG393315:MGG393316 MQC393315:MQC393316 MZY393315:MZY393316 NJU393315:NJU393316 NTQ393315:NTQ393316 ODM393315:ODM393316 ONI393315:ONI393316 OXE393315:OXE393316 PHA393315:PHA393316 PQW393315:PQW393316 QAS393315:QAS393316 QKO393315:QKO393316 QUK393315:QUK393316 REG393315:REG393316 ROC393315:ROC393316 RXY393315:RXY393316 SHU393315:SHU393316 SRQ393315:SRQ393316 TBM393315:TBM393316 TLI393315:TLI393316 TVE393315:TVE393316 UFA393315:UFA393316 UOW393315:UOW393316 UYS393315:UYS393316 VIO393315:VIO393316 VSK393315:VSK393316 WCG393315:WCG393316 WMC393315:WMC393316 WVY393315:WVY393316 Q458851:Q458852 JM458851:JM458852 TI458851:TI458852 ADE458851:ADE458852 ANA458851:ANA458852 AWW458851:AWW458852 BGS458851:BGS458852 BQO458851:BQO458852 CAK458851:CAK458852 CKG458851:CKG458852 CUC458851:CUC458852 DDY458851:DDY458852 DNU458851:DNU458852 DXQ458851:DXQ458852 EHM458851:EHM458852 ERI458851:ERI458852 FBE458851:FBE458852 FLA458851:FLA458852 FUW458851:FUW458852 GES458851:GES458852 GOO458851:GOO458852 GYK458851:GYK458852 HIG458851:HIG458852 HSC458851:HSC458852 IBY458851:IBY458852 ILU458851:ILU458852 IVQ458851:IVQ458852 JFM458851:JFM458852 JPI458851:JPI458852 JZE458851:JZE458852 KJA458851:KJA458852 KSW458851:KSW458852 LCS458851:LCS458852 LMO458851:LMO458852 LWK458851:LWK458852 MGG458851:MGG458852 MQC458851:MQC458852 MZY458851:MZY458852 NJU458851:NJU458852 NTQ458851:NTQ458852 ODM458851:ODM458852 ONI458851:ONI458852 OXE458851:OXE458852 PHA458851:PHA458852 PQW458851:PQW458852 QAS458851:QAS458852 QKO458851:QKO458852 QUK458851:QUK458852 REG458851:REG458852 ROC458851:ROC458852 RXY458851:RXY458852 SHU458851:SHU458852 SRQ458851:SRQ458852 TBM458851:TBM458852 TLI458851:TLI458852 TVE458851:TVE458852 UFA458851:UFA458852 UOW458851:UOW458852 UYS458851:UYS458852 VIO458851:VIO458852 VSK458851:VSK458852 WCG458851:WCG458852 WMC458851:WMC458852 WVY458851:WVY458852 Q524387:Q524388 JM524387:JM524388 TI524387:TI524388 ADE524387:ADE524388 ANA524387:ANA524388 AWW524387:AWW524388 BGS524387:BGS524388 BQO524387:BQO524388 CAK524387:CAK524388 CKG524387:CKG524388 CUC524387:CUC524388 DDY524387:DDY524388 DNU524387:DNU524388 DXQ524387:DXQ524388 EHM524387:EHM524388 ERI524387:ERI524388 FBE524387:FBE524388 FLA524387:FLA524388 FUW524387:FUW524388 GES524387:GES524388 GOO524387:GOO524388 GYK524387:GYK524388 HIG524387:HIG524388 HSC524387:HSC524388 IBY524387:IBY524388 ILU524387:ILU524388 IVQ524387:IVQ524388 JFM524387:JFM524388 JPI524387:JPI524388 JZE524387:JZE524388 KJA524387:KJA524388 KSW524387:KSW524388 LCS524387:LCS524388 LMO524387:LMO524388 LWK524387:LWK524388 MGG524387:MGG524388 MQC524387:MQC524388 MZY524387:MZY524388 NJU524387:NJU524388 NTQ524387:NTQ524388 ODM524387:ODM524388 ONI524387:ONI524388 OXE524387:OXE524388 PHA524387:PHA524388 PQW524387:PQW524388 QAS524387:QAS524388 QKO524387:QKO524388 QUK524387:QUK524388 REG524387:REG524388 ROC524387:ROC524388 RXY524387:RXY524388 SHU524387:SHU524388 SRQ524387:SRQ524388 TBM524387:TBM524388 TLI524387:TLI524388 TVE524387:TVE524388 UFA524387:UFA524388 UOW524387:UOW524388 UYS524387:UYS524388 VIO524387:VIO524388 VSK524387:VSK524388 WCG524387:WCG524388 WMC524387:WMC524388 WVY524387:WVY524388 Q589923:Q589924 JM589923:JM589924 TI589923:TI589924 ADE589923:ADE589924 ANA589923:ANA589924 AWW589923:AWW589924 BGS589923:BGS589924 BQO589923:BQO589924 CAK589923:CAK589924 CKG589923:CKG589924 CUC589923:CUC589924 DDY589923:DDY589924 DNU589923:DNU589924 DXQ589923:DXQ589924 EHM589923:EHM589924 ERI589923:ERI589924 FBE589923:FBE589924 FLA589923:FLA589924 FUW589923:FUW589924 GES589923:GES589924 GOO589923:GOO589924 GYK589923:GYK589924 HIG589923:HIG589924 HSC589923:HSC589924 IBY589923:IBY589924 ILU589923:ILU589924 IVQ589923:IVQ589924 JFM589923:JFM589924 JPI589923:JPI589924 JZE589923:JZE589924 KJA589923:KJA589924 KSW589923:KSW589924 LCS589923:LCS589924 LMO589923:LMO589924 LWK589923:LWK589924 MGG589923:MGG589924 MQC589923:MQC589924 MZY589923:MZY589924 NJU589923:NJU589924 NTQ589923:NTQ589924 ODM589923:ODM589924 ONI589923:ONI589924 OXE589923:OXE589924 PHA589923:PHA589924 PQW589923:PQW589924 QAS589923:QAS589924 QKO589923:QKO589924 QUK589923:QUK589924 REG589923:REG589924 ROC589923:ROC589924 RXY589923:RXY589924 SHU589923:SHU589924 SRQ589923:SRQ589924 TBM589923:TBM589924 TLI589923:TLI589924 TVE589923:TVE589924 UFA589923:UFA589924 UOW589923:UOW589924 UYS589923:UYS589924 VIO589923:VIO589924 VSK589923:VSK589924 WCG589923:WCG589924 WMC589923:WMC589924 WVY589923:WVY589924 Q655459:Q655460 JM655459:JM655460 TI655459:TI655460 ADE655459:ADE655460 ANA655459:ANA655460 AWW655459:AWW655460 BGS655459:BGS655460 BQO655459:BQO655460 CAK655459:CAK655460 CKG655459:CKG655460 CUC655459:CUC655460 DDY655459:DDY655460 DNU655459:DNU655460 DXQ655459:DXQ655460 EHM655459:EHM655460 ERI655459:ERI655460 FBE655459:FBE655460 FLA655459:FLA655460 FUW655459:FUW655460 GES655459:GES655460 GOO655459:GOO655460 GYK655459:GYK655460 HIG655459:HIG655460 HSC655459:HSC655460 IBY655459:IBY655460 ILU655459:ILU655460 IVQ655459:IVQ655460 JFM655459:JFM655460 JPI655459:JPI655460 JZE655459:JZE655460 KJA655459:KJA655460 KSW655459:KSW655460 LCS655459:LCS655460 LMO655459:LMO655460 LWK655459:LWK655460 MGG655459:MGG655460 MQC655459:MQC655460 MZY655459:MZY655460 NJU655459:NJU655460 NTQ655459:NTQ655460 ODM655459:ODM655460 ONI655459:ONI655460 OXE655459:OXE655460 PHA655459:PHA655460 PQW655459:PQW655460 QAS655459:QAS655460 QKO655459:QKO655460 QUK655459:QUK655460 REG655459:REG655460 ROC655459:ROC655460 RXY655459:RXY655460 SHU655459:SHU655460 SRQ655459:SRQ655460 TBM655459:TBM655460 TLI655459:TLI655460 TVE655459:TVE655460 UFA655459:UFA655460 UOW655459:UOW655460 UYS655459:UYS655460 VIO655459:VIO655460 VSK655459:VSK655460 WCG655459:WCG655460 WMC655459:WMC655460 WVY655459:WVY655460 Q720995:Q720996 JM720995:JM720996 TI720995:TI720996 ADE720995:ADE720996 ANA720995:ANA720996 AWW720995:AWW720996 BGS720995:BGS720996 BQO720995:BQO720996 CAK720995:CAK720996 CKG720995:CKG720996 CUC720995:CUC720996 DDY720995:DDY720996 DNU720995:DNU720996 DXQ720995:DXQ720996 EHM720995:EHM720996 ERI720995:ERI720996 FBE720995:FBE720996 FLA720995:FLA720996 FUW720995:FUW720996 GES720995:GES720996 GOO720995:GOO720996 GYK720995:GYK720996 HIG720995:HIG720996 HSC720995:HSC720996 IBY720995:IBY720996 ILU720995:ILU720996 IVQ720995:IVQ720996 JFM720995:JFM720996 JPI720995:JPI720996 JZE720995:JZE720996 KJA720995:KJA720996 KSW720995:KSW720996 LCS720995:LCS720996 LMO720995:LMO720996 LWK720995:LWK720996 MGG720995:MGG720996 MQC720995:MQC720996 MZY720995:MZY720996 NJU720995:NJU720996 NTQ720995:NTQ720996 ODM720995:ODM720996 ONI720995:ONI720996 OXE720995:OXE720996 PHA720995:PHA720996 PQW720995:PQW720996 QAS720995:QAS720996 QKO720995:QKO720996 QUK720995:QUK720996 REG720995:REG720996 ROC720995:ROC720996 RXY720995:RXY720996 SHU720995:SHU720996 SRQ720995:SRQ720996 TBM720995:TBM720996 TLI720995:TLI720996 TVE720995:TVE720996 UFA720995:UFA720996 UOW720995:UOW720996 UYS720995:UYS720996 VIO720995:VIO720996 VSK720995:VSK720996 WCG720995:WCG720996 WMC720995:WMC720996 WVY720995:WVY720996 Q786531:Q786532 JM786531:JM786532 TI786531:TI786532 ADE786531:ADE786532 ANA786531:ANA786532 AWW786531:AWW786532 BGS786531:BGS786532 BQO786531:BQO786532 CAK786531:CAK786532 CKG786531:CKG786532 CUC786531:CUC786532 DDY786531:DDY786532 DNU786531:DNU786532 DXQ786531:DXQ786532 EHM786531:EHM786532 ERI786531:ERI786532 FBE786531:FBE786532 FLA786531:FLA786532 FUW786531:FUW786532 GES786531:GES786532 GOO786531:GOO786532 GYK786531:GYK786532 HIG786531:HIG786532 HSC786531:HSC786532 IBY786531:IBY786532 ILU786531:ILU786532 IVQ786531:IVQ786532 JFM786531:JFM786532 JPI786531:JPI786532 JZE786531:JZE786532 KJA786531:KJA786532 KSW786531:KSW786532 LCS786531:LCS786532 LMO786531:LMO786532 LWK786531:LWK786532 MGG786531:MGG786532 MQC786531:MQC786532 MZY786531:MZY786532 NJU786531:NJU786532 NTQ786531:NTQ786532 ODM786531:ODM786532 ONI786531:ONI786532 OXE786531:OXE786532 PHA786531:PHA786532 PQW786531:PQW786532 QAS786531:QAS786532 QKO786531:QKO786532 QUK786531:QUK786532 REG786531:REG786532 ROC786531:ROC786532 RXY786531:RXY786532 SHU786531:SHU786532 SRQ786531:SRQ786532 TBM786531:TBM786532 TLI786531:TLI786532 TVE786531:TVE786532 UFA786531:UFA786532 UOW786531:UOW786532 UYS786531:UYS786532 VIO786531:VIO786532 VSK786531:VSK786532 WCG786531:WCG786532 WMC786531:WMC786532 WVY786531:WVY786532 Q852067:Q852068 JM852067:JM852068 TI852067:TI852068 ADE852067:ADE852068 ANA852067:ANA852068 AWW852067:AWW852068 BGS852067:BGS852068 BQO852067:BQO852068 CAK852067:CAK852068 CKG852067:CKG852068 CUC852067:CUC852068 DDY852067:DDY852068 DNU852067:DNU852068 DXQ852067:DXQ852068 EHM852067:EHM852068 ERI852067:ERI852068 FBE852067:FBE852068 FLA852067:FLA852068 FUW852067:FUW852068 GES852067:GES852068 GOO852067:GOO852068 GYK852067:GYK852068 HIG852067:HIG852068 HSC852067:HSC852068 IBY852067:IBY852068 ILU852067:ILU852068 IVQ852067:IVQ852068 JFM852067:JFM852068 JPI852067:JPI852068 JZE852067:JZE852068 KJA852067:KJA852068 KSW852067:KSW852068 LCS852067:LCS852068 LMO852067:LMO852068 LWK852067:LWK852068 MGG852067:MGG852068 MQC852067:MQC852068 MZY852067:MZY852068 NJU852067:NJU852068 NTQ852067:NTQ852068 ODM852067:ODM852068 ONI852067:ONI852068 OXE852067:OXE852068 PHA852067:PHA852068 PQW852067:PQW852068 QAS852067:QAS852068 QKO852067:QKO852068 QUK852067:QUK852068 REG852067:REG852068 ROC852067:ROC852068 RXY852067:RXY852068 SHU852067:SHU852068 SRQ852067:SRQ852068 TBM852067:TBM852068 TLI852067:TLI852068 TVE852067:TVE852068 UFA852067:UFA852068 UOW852067:UOW852068 UYS852067:UYS852068 VIO852067:VIO852068 VSK852067:VSK852068 WCG852067:WCG852068 WMC852067:WMC852068 WVY852067:WVY852068 Q917603:Q917604 JM917603:JM917604 TI917603:TI917604 ADE917603:ADE917604 ANA917603:ANA917604 AWW917603:AWW917604 BGS917603:BGS917604 BQO917603:BQO917604 CAK917603:CAK917604 CKG917603:CKG917604 CUC917603:CUC917604 DDY917603:DDY917604 DNU917603:DNU917604 DXQ917603:DXQ917604 EHM917603:EHM917604 ERI917603:ERI917604 FBE917603:FBE917604 FLA917603:FLA917604 FUW917603:FUW917604 GES917603:GES917604 GOO917603:GOO917604 GYK917603:GYK917604 HIG917603:HIG917604 HSC917603:HSC917604 IBY917603:IBY917604 ILU917603:ILU917604 IVQ917603:IVQ917604 JFM917603:JFM917604 JPI917603:JPI917604 JZE917603:JZE917604 KJA917603:KJA917604 KSW917603:KSW917604 LCS917603:LCS917604 LMO917603:LMO917604 LWK917603:LWK917604 MGG917603:MGG917604 MQC917603:MQC917604 MZY917603:MZY917604 NJU917603:NJU917604 NTQ917603:NTQ917604 ODM917603:ODM917604 ONI917603:ONI917604 OXE917603:OXE917604 PHA917603:PHA917604 PQW917603:PQW917604 QAS917603:QAS917604 QKO917603:QKO917604 QUK917603:QUK917604 REG917603:REG917604 ROC917603:ROC917604 RXY917603:RXY917604 SHU917603:SHU917604 SRQ917603:SRQ917604 TBM917603:TBM917604 TLI917603:TLI917604 TVE917603:TVE917604 UFA917603:UFA917604 UOW917603:UOW917604 UYS917603:UYS917604 VIO917603:VIO917604 VSK917603:VSK917604 WCG917603:WCG917604 WMC917603:WMC917604 WVY917603:WVY917604 Q983139:Q983140 JM983139:JM983140 TI983139:TI983140 ADE983139:ADE983140 ANA983139:ANA983140 AWW983139:AWW983140 BGS983139:BGS983140 BQO983139:BQO983140 CAK983139:CAK983140 CKG983139:CKG983140 CUC983139:CUC983140 DDY983139:DDY983140 DNU983139:DNU983140 DXQ983139:DXQ983140 EHM983139:EHM983140 ERI983139:ERI983140 FBE983139:FBE983140 FLA983139:FLA983140 FUW983139:FUW983140 GES983139:GES983140 GOO983139:GOO983140 GYK983139:GYK983140 HIG983139:HIG983140 HSC983139:HSC983140 IBY983139:IBY983140 ILU983139:ILU983140 IVQ983139:IVQ983140 JFM983139:JFM983140 JPI983139:JPI983140 JZE983139:JZE983140 KJA983139:KJA983140 KSW983139:KSW983140 LCS983139:LCS983140 LMO983139:LMO983140 LWK983139:LWK983140 MGG983139:MGG983140 MQC983139:MQC983140 MZY983139:MZY983140 NJU983139:NJU983140 NTQ983139:NTQ983140 ODM983139:ODM983140 ONI983139:ONI983140 OXE983139:OXE983140 PHA983139:PHA983140 PQW983139:PQW983140 QAS983139:QAS983140 QKO983139:QKO983140 QUK983139:QUK983140 REG983139:REG983140 ROC983139:ROC983140 RXY983139:RXY983140 SHU983139:SHU983140 SRQ983139:SRQ983140 TBM983139:TBM983140 TLI983139:TLI983140 TVE983139:TVE983140 UFA983139:UFA983140 UOW983139:UOW983140 UYS983139:UYS983140 VIO983139:VIO983140 VSK983139:VSK983140 WCG983139:WCG983140 WMC983139:WMC983140 WVY983139:WVY983140 JQ100:JQ101 TM100:TM101 ADI100:ADI101 ANE100:ANE101 AXA100:AXA101 BGW100:BGW101 BQS100:BQS101 CAO100:CAO101 CKK100:CKK101 CUG100:CUG101 DEC100:DEC101 DNY100:DNY101 DXU100:DXU101 EHQ100:EHQ101 ERM100:ERM101 FBI100:FBI101 FLE100:FLE101 FVA100:FVA101 GEW100:GEW101 GOS100:GOS101 GYO100:GYO101 HIK100:HIK101 HSG100:HSG101 ICC100:ICC101 ILY100:ILY101 IVU100:IVU101 JFQ100:JFQ101 JPM100:JPM101 JZI100:JZI101 KJE100:KJE101 KTA100:KTA101 LCW100:LCW101 LMS100:LMS101 LWO100:LWO101 MGK100:MGK101 MQG100:MQG101 NAC100:NAC101 NJY100:NJY101 NTU100:NTU101 ODQ100:ODQ101 ONM100:ONM101 OXI100:OXI101 PHE100:PHE101 PRA100:PRA101 QAW100:QAW101 QKS100:QKS101 QUO100:QUO101 REK100:REK101 ROG100:ROG101 RYC100:RYC101 SHY100:SHY101 SRU100:SRU101 TBQ100:TBQ101 TLM100:TLM101 TVI100:TVI101 UFE100:UFE101 UPA100:UPA101 UYW100:UYW101 VIS100:VIS101 VSO100:VSO101 WCK100:WCK101 WMG100:WMG101 WWC100:WWC101 U65635:U65636 JQ65635:JQ65636 TM65635:TM65636 ADI65635:ADI65636 ANE65635:ANE65636 AXA65635:AXA65636 BGW65635:BGW65636 BQS65635:BQS65636 CAO65635:CAO65636 CKK65635:CKK65636 CUG65635:CUG65636 DEC65635:DEC65636 DNY65635:DNY65636 DXU65635:DXU65636 EHQ65635:EHQ65636 ERM65635:ERM65636 FBI65635:FBI65636 FLE65635:FLE65636 FVA65635:FVA65636 GEW65635:GEW65636 GOS65635:GOS65636 GYO65635:GYO65636 HIK65635:HIK65636 HSG65635:HSG65636 ICC65635:ICC65636 ILY65635:ILY65636 IVU65635:IVU65636 JFQ65635:JFQ65636 JPM65635:JPM65636 JZI65635:JZI65636 KJE65635:KJE65636 KTA65635:KTA65636 LCW65635:LCW65636 LMS65635:LMS65636 LWO65635:LWO65636 MGK65635:MGK65636 MQG65635:MQG65636 NAC65635:NAC65636 NJY65635:NJY65636 NTU65635:NTU65636 ODQ65635:ODQ65636 ONM65635:ONM65636 OXI65635:OXI65636 PHE65635:PHE65636 PRA65635:PRA65636 QAW65635:QAW65636 QKS65635:QKS65636 QUO65635:QUO65636 REK65635:REK65636 ROG65635:ROG65636 RYC65635:RYC65636 SHY65635:SHY65636 SRU65635:SRU65636 TBQ65635:TBQ65636 TLM65635:TLM65636 TVI65635:TVI65636 UFE65635:UFE65636 UPA65635:UPA65636 UYW65635:UYW65636 VIS65635:VIS65636 VSO65635:VSO65636 WCK65635:WCK65636 WMG65635:WMG65636 WWC65635:WWC65636 U131171:U131172 JQ131171:JQ131172 TM131171:TM131172 ADI131171:ADI131172 ANE131171:ANE131172 AXA131171:AXA131172 BGW131171:BGW131172 BQS131171:BQS131172 CAO131171:CAO131172 CKK131171:CKK131172 CUG131171:CUG131172 DEC131171:DEC131172 DNY131171:DNY131172 DXU131171:DXU131172 EHQ131171:EHQ131172 ERM131171:ERM131172 FBI131171:FBI131172 FLE131171:FLE131172 FVA131171:FVA131172 GEW131171:GEW131172 GOS131171:GOS131172 GYO131171:GYO131172 HIK131171:HIK131172 HSG131171:HSG131172 ICC131171:ICC131172 ILY131171:ILY131172 IVU131171:IVU131172 JFQ131171:JFQ131172 JPM131171:JPM131172 JZI131171:JZI131172 KJE131171:KJE131172 KTA131171:KTA131172 LCW131171:LCW131172 LMS131171:LMS131172 LWO131171:LWO131172 MGK131171:MGK131172 MQG131171:MQG131172 NAC131171:NAC131172 NJY131171:NJY131172 NTU131171:NTU131172 ODQ131171:ODQ131172 ONM131171:ONM131172 OXI131171:OXI131172 PHE131171:PHE131172 PRA131171:PRA131172 QAW131171:QAW131172 QKS131171:QKS131172 QUO131171:QUO131172 REK131171:REK131172 ROG131171:ROG131172 RYC131171:RYC131172 SHY131171:SHY131172 SRU131171:SRU131172 TBQ131171:TBQ131172 TLM131171:TLM131172 TVI131171:TVI131172 UFE131171:UFE131172 UPA131171:UPA131172 UYW131171:UYW131172 VIS131171:VIS131172 VSO131171:VSO131172 WCK131171:WCK131172 WMG131171:WMG131172 WWC131171:WWC131172 U196707:U196708 JQ196707:JQ196708 TM196707:TM196708 ADI196707:ADI196708 ANE196707:ANE196708 AXA196707:AXA196708 BGW196707:BGW196708 BQS196707:BQS196708 CAO196707:CAO196708 CKK196707:CKK196708 CUG196707:CUG196708 DEC196707:DEC196708 DNY196707:DNY196708 DXU196707:DXU196708 EHQ196707:EHQ196708 ERM196707:ERM196708 FBI196707:FBI196708 FLE196707:FLE196708 FVA196707:FVA196708 GEW196707:GEW196708 GOS196707:GOS196708 GYO196707:GYO196708 HIK196707:HIK196708 HSG196707:HSG196708 ICC196707:ICC196708 ILY196707:ILY196708 IVU196707:IVU196708 JFQ196707:JFQ196708 JPM196707:JPM196708 JZI196707:JZI196708 KJE196707:KJE196708 KTA196707:KTA196708 LCW196707:LCW196708 LMS196707:LMS196708 LWO196707:LWO196708 MGK196707:MGK196708 MQG196707:MQG196708 NAC196707:NAC196708 NJY196707:NJY196708 NTU196707:NTU196708 ODQ196707:ODQ196708 ONM196707:ONM196708 OXI196707:OXI196708 PHE196707:PHE196708 PRA196707:PRA196708 QAW196707:QAW196708 QKS196707:QKS196708 QUO196707:QUO196708 REK196707:REK196708 ROG196707:ROG196708 RYC196707:RYC196708 SHY196707:SHY196708 SRU196707:SRU196708 TBQ196707:TBQ196708 TLM196707:TLM196708 TVI196707:TVI196708 UFE196707:UFE196708 UPA196707:UPA196708 UYW196707:UYW196708 VIS196707:VIS196708 VSO196707:VSO196708 WCK196707:WCK196708 WMG196707:WMG196708 WWC196707:WWC196708 U262243:U262244 JQ262243:JQ262244 TM262243:TM262244 ADI262243:ADI262244 ANE262243:ANE262244 AXA262243:AXA262244 BGW262243:BGW262244 BQS262243:BQS262244 CAO262243:CAO262244 CKK262243:CKK262244 CUG262243:CUG262244 DEC262243:DEC262244 DNY262243:DNY262244 DXU262243:DXU262244 EHQ262243:EHQ262244 ERM262243:ERM262244 FBI262243:FBI262244 FLE262243:FLE262244 FVA262243:FVA262244 GEW262243:GEW262244 GOS262243:GOS262244 GYO262243:GYO262244 HIK262243:HIK262244 HSG262243:HSG262244 ICC262243:ICC262244 ILY262243:ILY262244 IVU262243:IVU262244 JFQ262243:JFQ262244 JPM262243:JPM262244 JZI262243:JZI262244 KJE262243:KJE262244 KTA262243:KTA262244 LCW262243:LCW262244 LMS262243:LMS262244 LWO262243:LWO262244 MGK262243:MGK262244 MQG262243:MQG262244 NAC262243:NAC262244 NJY262243:NJY262244 NTU262243:NTU262244 ODQ262243:ODQ262244 ONM262243:ONM262244 OXI262243:OXI262244 PHE262243:PHE262244 PRA262243:PRA262244 QAW262243:QAW262244 QKS262243:QKS262244 QUO262243:QUO262244 REK262243:REK262244 ROG262243:ROG262244 RYC262243:RYC262244 SHY262243:SHY262244 SRU262243:SRU262244 TBQ262243:TBQ262244 TLM262243:TLM262244 TVI262243:TVI262244 UFE262243:UFE262244 UPA262243:UPA262244 UYW262243:UYW262244 VIS262243:VIS262244 VSO262243:VSO262244 WCK262243:WCK262244 WMG262243:WMG262244 WWC262243:WWC262244 U327779:U327780 JQ327779:JQ327780 TM327779:TM327780 ADI327779:ADI327780 ANE327779:ANE327780 AXA327779:AXA327780 BGW327779:BGW327780 BQS327779:BQS327780 CAO327779:CAO327780 CKK327779:CKK327780 CUG327779:CUG327780 DEC327779:DEC327780 DNY327779:DNY327780 DXU327779:DXU327780 EHQ327779:EHQ327780 ERM327779:ERM327780 FBI327779:FBI327780 FLE327779:FLE327780 FVA327779:FVA327780 GEW327779:GEW327780 GOS327779:GOS327780 GYO327779:GYO327780 HIK327779:HIK327780 HSG327779:HSG327780 ICC327779:ICC327780 ILY327779:ILY327780 IVU327779:IVU327780 JFQ327779:JFQ327780 JPM327779:JPM327780 JZI327779:JZI327780 KJE327779:KJE327780 KTA327779:KTA327780 LCW327779:LCW327780 LMS327779:LMS327780 LWO327779:LWO327780 MGK327779:MGK327780 MQG327779:MQG327780 NAC327779:NAC327780 NJY327779:NJY327780 NTU327779:NTU327780 ODQ327779:ODQ327780 ONM327779:ONM327780 OXI327779:OXI327780 PHE327779:PHE327780 PRA327779:PRA327780 QAW327779:QAW327780 QKS327779:QKS327780 QUO327779:QUO327780 REK327779:REK327780 ROG327779:ROG327780 RYC327779:RYC327780 SHY327779:SHY327780 SRU327779:SRU327780 TBQ327779:TBQ327780 TLM327779:TLM327780 TVI327779:TVI327780 UFE327779:UFE327780 UPA327779:UPA327780 UYW327779:UYW327780 VIS327779:VIS327780 VSO327779:VSO327780 WCK327779:WCK327780 WMG327779:WMG327780 WWC327779:WWC327780 U393315:U393316 JQ393315:JQ393316 TM393315:TM393316 ADI393315:ADI393316 ANE393315:ANE393316 AXA393315:AXA393316 BGW393315:BGW393316 BQS393315:BQS393316 CAO393315:CAO393316 CKK393315:CKK393316 CUG393315:CUG393316 DEC393315:DEC393316 DNY393315:DNY393316 DXU393315:DXU393316 EHQ393315:EHQ393316 ERM393315:ERM393316 FBI393315:FBI393316 FLE393315:FLE393316 FVA393315:FVA393316 GEW393315:GEW393316 GOS393315:GOS393316 GYO393315:GYO393316 HIK393315:HIK393316 HSG393315:HSG393316 ICC393315:ICC393316 ILY393315:ILY393316 IVU393315:IVU393316 JFQ393315:JFQ393316 JPM393315:JPM393316 JZI393315:JZI393316 KJE393315:KJE393316 KTA393315:KTA393316 LCW393315:LCW393316 LMS393315:LMS393316 LWO393315:LWO393316 MGK393315:MGK393316 MQG393315:MQG393316 NAC393315:NAC393316 NJY393315:NJY393316 NTU393315:NTU393316 ODQ393315:ODQ393316 ONM393315:ONM393316 OXI393315:OXI393316 PHE393315:PHE393316 PRA393315:PRA393316 QAW393315:QAW393316 QKS393315:QKS393316 QUO393315:QUO393316 REK393315:REK393316 ROG393315:ROG393316 RYC393315:RYC393316 SHY393315:SHY393316 SRU393315:SRU393316 TBQ393315:TBQ393316 TLM393315:TLM393316 TVI393315:TVI393316 UFE393315:UFE393316 UPA393315:UPA393316 UYW393315:UYW393316 VIS393315:VIS393316 VSO393315:VSO393316 WCK393315:WCK393316 WMG393315:WMG393316 WWC393315:WWC393316 U458851:U458852 JQ458851:JQ458852 TM458851:TM458852 ADI458851:ADI458852 ANE458851:ANE458852 AXA458851:AXA458852 BGW458851:BGW458852 BQS458851:BQS458852 CAO458851:CAO458852 CKK458851:CKK458852 CUG458851:CUG458852 DEC458851:DEC458852 DNY458851:DNY458852 DXU458851:DXU458852 EHQ458851:EHQ458852 ERM458851:ERM458852 FBI458851:FBI458852 FLE458851:FLE458852 FVA458851:FVA458852 GEW458851:GEW458852 GOS458851:GOS458852 GYO458851:GYO458852 HIK458851:HIK458852 HSG458851:HSG458852 ICC458851:ICC458852 ILY458851:ILY458852 IVU458851:IVU458852 JFQ458851:JFQ458852 JPM458851:JPM458852 JZI458851:JZI458852 KJE458851:KJE458852 KTA458851:KTA458852 LCW458851:LCW458852 LMS458851:LMS458852 LWO458851:LWO458852 MGK458851:MGK458852 MQG458851:MQG458852 NAC458851:NAC458852 NJY458851:NJY458852 NTU458851:NTU458852 ODQ458851:ODQ458852 ONM458851:ONM458852 OXI458851:OXI458852 PHE458851:PHE458852 PRA458851:PRA458852 QAW458851:QAW458852 QKS458851:QKS458852 QUO458851:QUO458852 REK458851:REK458852 ROG458851:ROG458852 RYC458851:RYC458852 SHY458851:SHY458852 SRU458851:SRU458852 TBQ458851:TBQ458852 TLM458851:TLM458852 TVI458851:TVI458852 UFE458851:UFE458852 UPA458851:UPA458852 UYW458851:UYW458852 VIS458851:VIS458852 VSO458851:VSO458852 WCK458851:WCK458852 WMG458851:WMG458852 WWC458851:WWC458852 U524387:U524388 JQ524387:JQ524388 TM524387:TM524388 ADI524387:ADI524388 ANE524387:ANE524388 AXA524387:AXA524388 BGW524387:BGW524388 BQS524387:BQS524388 CAO524387:CAO524388 CKK524387:CKK524388 CUG524387:CUG524388 DEC524387:DEC524388 DNY524387:DNY524388 DXU524387:DXU524388 EHQ524387:EHQ524388 ERM524387:ERM524388 FBI524387:FBI524388 FLE524387:FLE524388 FVA524387:FVA524388 GEW524387:GEW524388 GOS524387:GOS524388 GYO524387:GYO524388 HIK524387:HIK524388 HSG524387:HSG524388 ICC524387:ICC524388 ILY524387:ILY524388 IVU524387:IVU524388 JFQ524387:JFQ524388 JPM524387:JPM524388 JZI524387:JZI524388 KJE524387:KJE524388 KTA524387:KTA524388 LCW524387:LCW524388 LMS524387:LMS524388 LWO524387:LWO524388 MGK524387:MGK524388 MQG524387:MQG524388 NAC524387:NAC524388 NJY524387:NJY524388 NTU524387:NTU524388 ODQ524387:ODQ524388 ONM524387:ONM524388 OXI524387:OXI524388 PHE524387:PHE524388 PRA524387:PRA524388 QAW524387:QAW524388 QKS524387:QKS524388 QUO524387:QUO524388 REK524387:REK524388 ROG524387:ROG524388 RYC524387:RYC524388 SHY524387:SHY524388 SRU524387:SRU524388 TBQ524387:TBQ524388 TLM524387:TLM524388 TVI524387:TVI524388 UFE524387:UFE524388 UPA524387:UPA524388 UYW524387:UYW524388 VIS524387:VIS524388 VSO524387:VSO524388 WCK524387:WCK524388 WMG524387:WMG524388 WWC524387:WWC524388 U589923:U589924 JQ589923:JQ589924 TM589923:TM589924 ADI589923:ADI589924 ANE589923:ANE589924 AXA589923:AXA589924 BGW589923:BGW589924 BQS589923:BQS589924 CAO589923:CAO589924 CKK589923:CKK589924 CUG589923:CUG589924 DEC589923:DEC589924 DNY589923:DNY589924 DXU589923:DXU589924 EHQ589923:EHQ589924 ERM589923:ERM589924 FBI589923:FBI589924 FLE589923:FLE589924 FVA589923:FVA589924 GEW589923:GEW589924 GOS589923:GOS589924 GYO589923:GYO589924 HIK589923:HIK589924 HSG589923:HSG589924 ICC589923:ICC589924 ILY589923:ILY589924 IVU589923:IVU589924 JFQ589923:JFQ589924 JPM589923:JPM589924 JZI589923:JZI589924 KJE589923:KJE589924 KTA589923:KTA589924 LCW589923:LCW589924 LMS589923:LMS589924 LWO589923:LWO589924 MGK589923:MGK589924 MQG589923:MQG589924 NAC589923:NAC589924 NJY589923:NJY589924 NTU589923:NTU589924 ODQ589923:ODQ589924 ONM589923:ONM589924 OXI589923:OXI589924 PHE589923:PHE589924 PRA589923:PRA589924 QAW589923:QAW589924 QKS589923:QKS589924 QUO589923:QUO589924 REK589923:REK589924 ROG589923:ROG589924 RYC589923:RYC589924 SHY589923:SHY589924 SRU589923:SRU589924 TBQ589923:TBQ589924 TLM589923:TLM589924 TVI589923:TVI589924 UFE589923:UFE589924 UPA589923:UPA589924 UYW589923:UYW589924 VIS589923:VIS589924 VSO589923:VSO589924 WCK589923:WCK589924 WMG589923:WMG589924 WWC589923:WWC589924 U655459:U655460 JQ655459:JQ655460 TM655459:TM655460 ADI655459:ADI655460 ANE655459:ANE655460 AXA655459:AXA655460 BGW655459:BGW655460 BQS655459:BQS655460 CAO655459:CAO655460 CKK655459:CKK655460 CUG655459:CUG655460 DEC655459:DEC655460 DNY655459:DNY655460 DXU655459:DXU655460 EHQ655459:EHQ655460 ERM655459:ERM655460 FBI655459:FBI655460 FLE655459:FLE655460 FVA655459:FVA655460 GEW655459:GEW655460 GOS655459:GOS655460 GYO655459:GYO655460 HIK655459:HIK655460 HSG655459:HSG655460 ICC655459:ICC655460 ILY655459:ILY655460 IVU655459:IVU655460 JFQ655459:JFQ655460 JPM655459:JPM655460 JZI655459:JZI655460 KJE655459:KJE655460 KTA655459:KTA655460 LCW655459:LCW655460 LMS655459:LMS655460 LWO655459:LWO655460 MGK655459:MGK655460 MQG655459:MQG655460 NAC655459:NAC655460 NJY655459:NJY655460 NTU655459:NTU655460 ODQ655459:ODQ655460 ONM655459:ONM655460 OXI655459:OXI655460 PHE655459:PHE655460 PRA655459:PRA655460 QAW655459:QAW655460 QKS655459:QKS655460 QUO655459:QUO655460 REK655459:REK655460 ROG655459:ROG655460 RYC655459:RYC655460 SHY655459:SHY655460 SRU655459:SRU655460 TBQ655459:TBQ655460 TLM655459:TLM655460 TVI655459:TVI655460 UFE655459:UFE655460 UPA655459:UPA655460 UYW655459:UYW655460 VIS655459:VIS655460 VSO655459:VSO655460 WCK655459:WCK655460 WMG655459:WMG655460 WWC655459:WWC655460 U720995:U720996 JQ720995:JQ720996 TM720995:TM720996 ADI720995:ADI720996 ANE720995:ANE720996 AXA720995:AXA720996 BGW720995:BGW720996 BQS720995:BQS720996 CAO720995:CAO720996 CKK720995:CKK720996 CUG720995:CUG720996 DEC720995:DEC720996 DNY720995:DNY720996 DXU720995:DXU720996 EHQ720995:EHQ720996 ERM720995:ERM720996 FBI720995:FBI720996 FLE720995:FLE720996 FVA720995:FVA720996 GEW720995:GEW720996 GOS720995:GOS720996 GYO720995:GYO720996 HIK720995:HIK720996 HSG720995:HSG720996 ICC720995:ICC720996 ILY720995:ILY720996 IVU720995:IVU720996 JFQ720995:JFQ720996 JPM720995:JPM720996 JZI720995:JZI720996 KJE720995:KJE720996 KTA720995:KTA720996 LCW720995:LCW720996 LMS720995:LMS720996 LWO720995:LWO720996 MGK720995:MGK720996 MQG720995:MQG720996 NAC720995:NAC720996 NJY720995:NJY720996 NTU720995:NTU720996 ODQ720995:ODQ720996 ONM720995:ONM720996 OXI720995:OXI720996 PHE720995:PHE720996 PRA720995:PRA720996 QAW720995:QAW720996 QKS720995:QKS720996 QUO720995:QUO720996 REK720995:REK720996 ROG720995:ROG720996 RYC720995:RYC720996 SHY720995:SHY720996 SRU720995:SRU720996 TBQ720995:TBQ720996 TLM720995:TLM720996 TVI720995:TVI720996 UFE720995:UFE720996 UPA720995:UPA720996 UYW720995:UYW720996 VIS720995:VIS720996 VSO720995:VSO720996 WCK720995:WCK720996 WMG720995:WMG720996 WWC720995:WWC720996 U786531:U786532 JQ786531:JQ786532 TM786531:TM786532 ADI786531:ADI786532 ANE786531:ANE786532 AXA786531:AXA786532 BGW786531:BGW786532 BQS786531:BQS786532 CAO786531:CAO786532 CKK786531:CKK786532 CUG786531:CUG786532 DEC786531:DEC786532 DNY786531:DNY786532 DXU786531:DXU786532 EHQ786531:EHQ786532 ERM786531:ERM786532 FBI786531:FBI786532 FLE786531:FLE786532 FVA786531:FVA786532 GEW786531:GEW786532 GOS786531:GOS786532 GYO786531:GYO786532 HIK786531:HIK786532 HSG786531:HSG786532 ICC786531:ICC786532 ILY786531:ILY786532 IVU786531:IVU786532 JFQ786531:JFQ786532 JPM786531:JPM786532 JZI786531:JZI786532 KJE786531:KJE786532 KTA786531:KTA786532 LCW786531:LCW786532 LMS786531:LMS786532 LWO786531:LWO786532 MGK786531:MGK786532 MQG786531:MQG786532 NAC786531:NAC786532 NJY786531:NJY786532 NTU786531:NTU786532 ODQ786531:ODQ786532 ONM786531:ONM786532 OXI786531:OXI786532 PHE786531:PHE786532 PRA786531:PRA786532 QAW786531:QAW786532 QKS786531:QKS786532 QUO786531:QUO786532 REK786531:REK786532 ROG786531:ROG786532 RYC786531:RYC786532 SHY786531:SHY786532 SRU786531:SRU786532 TBQ786531:TBQ786532 TLM786531:TLM786532 TVI786531:TVI786532 UFE786531:UFE786532 UPA786531:UPA786532 UYW786531:UYW786532 VIS786531:VIS786532 VSO786531:VSO786532 WCK786531:WCK786532 WMG786531:WMG786532 WWC786531:WWC786532 U852067:U852068 JQ852067:JQ852068 TM852067:TM852068 ADI852067:ADI852068 ANE852067:ANE852068 AXA852067:AXA852068 BGW852067:BGW852068 BQS852067:BQS852068 CAO852067:CAO852068 CKK852067:CKK852068 CUG852067:CUG852068 DEC852067:DEC852068 DNY852067:DNY852068 DXU852067:DXU852068 EHQ852067:EHQ852068 ERM852067:ERM852068 FBI852067:FBI852068 FLE852067:FLE852068 FVA852067:FVA852068 GEW852067:GEW852068 GOS852067:GOS852068 GYO852067:GYO852068 HIK852067:HIK852068 HSG852067:HSG852068 ICC852067:ICC852068 ILY852067:ILY852068 IVU852067:IVU852068 JFQ852067:JFQ852068 JPM852067:JPM852068 JZI852067:JZI852068 KJE852067:KJE852068 KTA852067:KTA852068 LCW852067:LCW852068 LMS852067:LMS852068 LWO852067:LWO852068 MGK852067:MGK852068 MQG852067:MQG852068 NAC852067:NAC852068 NJY852067:NJY852068 NTU852067:NTU852068 ODQ852067:ODQ852068 ONM852067:ONM852068 OXI852067:OXI852068 PHE852067:PHE852068 PRA852067:PRA852068 QAW852067:QAW852068 QKS852067:QKS852068 QUO852067:QUO852068 REK852067:REK852068 ROG852067:ROG852068 RYC852067:RYC852068 SHY852067:SHY852068 SRU852067:SRU852068 TBQ852067:TBQ852068 TLM852067:TLM852068 TVI852067:TVI852068 UFE852067:UFE852068 UPA852067:UPA852068 UYW852067:UYW852068 VIS852067:VIS852068 VSO852067:VSO852068 WCK852067:WCK852068 WMG852067:WMG852068 WWC852067:WWC852068 U917603:U917604 JQ917603:JQ917604 TM917603:TM917604 ADI917603:ADI917604 ANE917603:ANE917604 AXA917603:AXA917604 BGW917603:BGW917604 BQS917603:BQS917604 CAO917603:CAO917604 CKK917603:CKK917604 CUG917603:CUG917604 DEC917603:DEC917604 DNY917603:DNY917604 DXU917603:DXU917604 EHQ917603:EHQ917604 ERM917603:ERM917604 FBI917603:FBI917604 FLE917603:FLE917604 FVA917603:FVA917604 GEW917603:GEW917604 GOS917603:GOS917604 GYO917603:GYO917604 HIK917603:HIK917604 HSG917603:HSG917604 ICC917603:ICC917604 ILY917603:ILY917604 IVU917603:IVU917604 JFQ917603:JFQ917604 JPM917603:JPM917604 JZI917603:JZI917604 KJE917603:KJE917604 KTA917603:KTA917604 LCW917603:LCW917604 LMS917603:LMS917604 LWO917603:LWO917604 MGK917603:MGK917604 MQG917603:MQG917604 NAC917603:NAC917604 NJY917603:NJY917604 NTU917603:NTU917604 ODQ917603:ODQ917604 ONM917603:ONM917604 OXI917603:OXI917604 PHE917603:PHE917604 PRA917603:PRA917604 QAW917603:QAW917604 QKS917603:QKS917604 QUO917603:QUO917604 REK917603:REK917604 ROG917603:ROG917604 RYC917603:RYC917604 SHY917603:SHY917604 SRU917603:SRU917604 TBQ917603:TBQ917604 TLM917603:TLM917604 TVI917603:TVI917604 UFE917603:UFE917604 UPA917603:UPA917604 UYW917603:UYW917604 VIS917603:VIS917604 VSO917603:VSO917604 WCK917603:WCK917604 WMG917603:WMG917604 WWC917603:WWC917604 U983139:U983140 JQ983139:JQ983140 TM983139:TM983140 ADI983139:ADI983140 ANE983139:ANE983140 AXA983139:AXA983140 BGW983139:BGW983140 BQS983139:BQS983140 CAO983139:CAO983140 CKK983139:CKK983140 CUG983139:CUG983140 DEC983139:DEC983140 DNY983139:DNY983140 DXU983139:DXU983140 EHQ983139:EHQ983140 ERM983139:ERM983140 FBI983139:FBI983140 FLE983139:FLE983140 FVA983139:FVA983140 GEW983139:GEW983140 GOS983139:GOS983140 GYO983139:GYO983140 HIK983139:HIK983140 HSG983139:HSG983140 ICC983139:ICC983140 ILY983139:ILY983140 IVU983139:IVU983140 JFQ983139:JFQ983140 JPM983139:JPM983140 JZI983139:JZI983140 KJE983139:KJE983140 KTA983139:KTA983140 LCW983139:LCW983140 LMS983139:LMS983140 LWO983139:LWO983140 MGK983139:MGK983140 MQG983139:MQG983140 NAC983139:NAC983140 NJY983139:NJY983140 NTU983139:NTU983140 ODQ983139:ODQ983140 ONM983139:ONM983140 OXI983139:OXI983140 PHE983139:PHE983140 PRA983139:PRA983140 QAW983139:QAW983140 QKS983139:QKS983140 QUO983139:QUO983140 REK983139:REK983140 ROG983139:ROG983140 RYC983139:RYC983140 SHY983139:SHY983140 SRU983139:SRU983140 TBQ983139:TBQ983140 TLM983139:TLM983140 TVI983139:TVI983140 UFE983139:UFE983140 UPA983139:UPA983140 UYW983139:UYW983140 VIS983139:VIS983140 VSO983139:VSO983140 WCK983139:WCK983140 WMG983139:WMG983140 WWC983139:WWC983140 FBC71:FBC77 JB102:JB103 SX102:SX103 ACT102:ACT103 AMP102:AMP103 AWL102:AWL103 BGH102:BGH103 BQD102:BQD103 BZZ102:BZZ103 CJV102:CJV103 CTR102:CTR103 DDN102:DDN103 DNJ102:DNJ103 DXF102:DXF103 EHB102:EHB103 EQX102:EQX103 FAT102:FAT103 FKP102:FKP103 FUL102:FUL103 GEH102:GEH103 GOD102:GOD103 GXZ102:GXZ103 HHV102:HHV103 HRR102:HRR103 IBN102:IBN103 ILJ102:ILJ103 IVF102:IVF103 JFB102:JFB103 JOX102:JOX103 JYT102:JYT103 KIP102:KIP103 KSL102:KSL103 LCH102:LCH103 LMD102:LMD103 LVZ102:LVZ103 MFV102:MFV103 MPR102:MPR103 MZN102:MZN103 NJJ102:NJJ103 NTF102:NTF103 ODB102:ODB103 OMX102:OMX103 OWT102:OWT103 PGP102:PGP103 PQL102:PQL103 QAH102:QAH103 QKD102:QKD103 QTZ102:QTZ103 RDV102:RDV103 RNR102:RNR103 RXN102:RXN103 SHJ102:SHJ103 SRF102:SRF103 TBB102:TBB103 TKX102:TKX103 TUT102:TUT103 UEP102:UEP103 UOL102:UOL103 UYH102:UYH103 VID102:VID103 VRZ102:VRZ103 WBV102:WBV103 WLR102:WLR103 WVN102:WVN103 F65637:F65638 JB65637:JB65638 SX65637:SX65638 ACT65637:ACT65638 AMP65637:AMP65638 AWL65637:AWL65638 BGH65637:BGH65638 BQD65637:BQD65638 BZZ65637:BZZ65638 CJV65637:CJV65638 CTR65637:CTR65638 DDN65637:DDN65638 DNJ65637:DNJ65638 DXF65637:DXF65638 EHB65637:EHB65638 EQX65637:EQX65638 FAT65637:FAT65638 FKP65637:FKP65638 FUL65637:FUL65638 GEH65637:GEH65638 GOD65637:GOD65638 GXZ65637:GXZ65638 HHV65637:HHV65638 HRR65637:HRR65638 IBN65637:IBN65638 ILJ65637:ILJ65638 IVF65637:IVF65638 JFB65637:JFB65638 JOX65637:JOX65638 JYT65637:JYT65638 KIP65637:KIP65638 KSL65637:KSL65638 LCH65637:LCH65638 LMD65637:LMD65638 LVZ65637:LVZ65638 MFV65637:MFV65638 MPR65637:MPR65638 MZN65637:MZN65638 NJJ65637:NJJ65638 NTF65637:NTF65638 ODB65637:ODB65638 OMX65637:OMX65638 OWT65637:OWT65638 PGP65637:PGP65638 PQL65637:PQL65638 QAH65637:QAH65638 QKD65637:QKD65638 QTZ65637:QTZ65638 RDV65637:RDV65638 RNR65637:RNR65638 RXN65637:RXN65638 SHJ65637:SHJ65638 SRF65637:SRF65638 TBB65637:TBB65638 TKX65637:TKX65638 TUT65637:TUT65638 UEP65637:UEP65638 UOL65637:UOL65638 UYH65637:UYH65638 VID65637:VID65638 VRZ65637:VRZ65638 WBV65637:WBV65638 WLR65637:WLR65638 WVN65637:WVN65638 F131173:F131174 JB131173:JB131174 SX131173:SX131174 ACT131173:ACT131174 AMP131173:AMP131174 AWL131173:AWL131174 BGH131173:BGH131174 BQD131173:BQD131174 BZZ131173:BZZ131174 CJV131173:CJV131174 CTR131173:CTR131174 DDN131173:DDN131174 DNJ131173:DNJ131174 DXF131173:DXF131174 EHB131173:EHB131174 EQX131173:EQX131174 FAT131173:FAT131174 FKP131173:FKP131174 FUL131173:FUL131174 GEH131173:GEH131174 GOD131173:GOD131174 GXZ131173:GXZ131174 HHV131173:HHV131174 HRR131173:HRR131174 IBN131173:IBN131174 ILJ131173:ILJ131174 IVF131173:IVF131174 JFB131173:JFB131174 JOX131173:JOX131174 JYT131173:JYT131174 KIP131173:KIP131174 KSL131173:KSL131174 LCH131173:LCH131174 LMD131173:LMD131174 LVZ131173:LVZ131174 MFV131173:MFV131174 MPR131173:MPR131174 MZN131173:MZN131174 NJJ131173:NJJ131174 NTF131173:NTF131174 ODB131173:ODB131174 OMX131173:OMX131174 OWT131173:OWT131174 PGP131173:PGP131174 PQL131173:PQL131174 QAH131173:QAH131174 QKD131173:QKD131174 QTZ131173:QTZ131174 RDV131173:RDV131174 RNR131173:RNR131174 RXN131173:RXN131174 SHJ131173:SHJ131174 SRF131173:SRF131174 TBB131173:TBB131174 TKX131173:TKX131174 TUT131173:TUT131174 UEP131173:UEP131174 UOL131173:UOL131174 UYH131173:UYH131174 VID131173:VID131174 VRZ131173:VRZ131174 WBV131173:WBV131174 WLR131173:WLR131174 WVN131173:WVN131174 F196709:F196710 JB196709:JB196710 SX196709:SX196710 ACT196709:ACT196710 AMP196709:AMP196710 AWL196709:AWL196710 BGH196709:BGH196710 BQD196709:BQD196710 BZZ196709:BZZ196710 CJV196709:CJV196710 CTR196709:CTR196710 DDN196709:DDN196710 DNJ196709:DNJ196710 DXF196709:DXF196710 EHB196709:EHB196710 EQX196709:EQX196710 FAT196709:FAT196710 FKP196709:FKP196710 FUL196709:FUL196710 GEH196709:GEH196710 GOD196709:GOD196710 GXZ196709:GXZ196710 HHV196709:HHV196710 HRR196709:HRR196710 IBN196709:IBN196710 ILJ196709:ILJ196710 IVF196709:IVF196710 JFB196709:JFB196710 JOX196709:JOX196710 JYT196709:JYT196710 KIP196709:KIP196710 KSL196709:KSL196710 LCH196709:LCH196710 LMD196709:LMD196710 LVZ196709:LVZ196710 MFV196709:MFV196710 MPR196709:MPR196710 MZN196709:MZN196710 NJJ196709:NJJ196710 NTF196709:NTF196710 ODB196709:ODB196710 OMX196709:OMX196710 OWT196709:OWT196710 PGP196709:PGP196710 PQL196709:PQL196710 QAH196709:QAH196710 QKD196709:QKD196710 QTZ196709:QTZ196710 RDV196709:RDV196710 RNR196709:RNR196710 RXN196709:RXN196710 SHJ196709:SHJ196710 SRF196709:SRF196710 TBB196709:TBB196710 TKX196709:TKX196710 TUT196709:TUT196710 UEP196709:UEP196710 UOL196709:UOL196710 UYH196709:UYH196710 VID196709:VID196710 VRZ196709:VRZ196710 WBV196709:WBV196710 WLR196709:WLR196710 WVN196709:WVN196710 F262245:F262246 JB262245:JB262246 SX262245:SX262246 ACT262245:ACT262246 AMP262245:AMP262246 AWL262245:AWL262246 BGH262245:BGH262246 BQD262245:BQD262246 BZZ262245:BZZ262246 CJV262245:CJV262246 CTR262245:CTR262246 DDN262245:DDN262246 DNJ262245:DNJ262246 DXF262245:DXF262246 EHB262245:EHB262246 EQX262245:EQX262246 FAT262245:FAT262246 FKP262245:FKP262246 FUL262245:FUL262246 GEH262245:GEH262246 GOD262245:GOD262246 GXZ262245:GXZ262246 HHV262245:HHV262246 HRR262245:HRR262246 IBN262245:IBN262246 ILJ262245:ILJ262246 IVF262245:IVF262246 JFB262245:JFB262246 JOX262245:JOX262246 JYT262245:JYT262246 KIP262245:KIP262246 KSL262245:KSL262246 LCH262245:LCH262246 LMD262245:LMD262246 LVZ262245:LVZ262246 MFV262245:MFV262246 MPR262245:MPR262246 MZN262245:MZN262246 NJJ262245:NJJ262246 NTF262245:NTF262246 ODB262245:ODB262246 OMX262245:OMX262246 OWT262245:OWT262246 PGP262245:PGP262246 PQL262245:PQL262246 QAH262245:QAH262246 QKD262245:QKD262246 QTZ262245:QTZ262246 RDV262245:RDV262246 RNR262245:RNR262246 RXN262245:RXN262246 SHJ262245:SHJ262246 SRF262245:SRF262246 TBB262245:TBB262246 TKX262245:TKX262246 TUT262245:TUT262246 UEP262245:UEP262246 UOL262245:UOL262246 UYH262245:UYH262246 VID262245:VID262246 VRZ262245:VRZ262246 WBV262245:WBV262246 WLR262245:WLR262246 WVN262245:WVN262246 F327781:F327782 JB327781:JB327782 SX327781:SX327782 ACT327781:ACT327782 AMP327781:AMP327782 AWL327781:AWL327782 BGH327781:BGH327782 BQD327781:BQD327782 BZZ327781:BZZ327782 CJV327781:CJV327782 CTR327781:CTR327782 DDN327781:DDN327782 DNJ327781:DNJ327782 DXF327781:DXF327782 EHB327781:EHB327782 EQX327781:EQX327782 FAT327781:FAT327782 FKP327781:FKP327782 FUL327781:FUL327782 GEH327781:GEH327782 GOD327781:GOD327782 GXZ327781:GXZ327782 HHV327781:HHV327782 HRR327781:HRR327782 IBN327781:IBN327782 ILJ327781:ILJ327782 IVF327781:IVF327782 JFB327781:JFB327782 JOX327781:JOX327782 JYT327781:JYT327782 KIP327781:KIP327782 KSL327781:KSL327782 LCH327781:LCH327782 LMD327781:LMD327782 LVZ327781:LVZ327782 MFV327781:MFV327782 MPR327781:MPR327782 MZN327781:MZN327782 NJJ327781:NJJ327782 NTF327781:NTF327782 ODB327781:ODB327782 OMX327781:OMX327782 OWT327781:OWT327782 PGP327781:PGP327782 PQL327781:PQL327782 QAH327781:QAH327782 QKD327781:QKD327782 QTZ327781:QTZ327782 RDV327781:RDV327782 RNR327781:RNR327782 RXN327781:RXN327782 SHJ327781:SHJ327782 SRF327781:SRF327782 TBB327781:TBB327782 TKX327781:TKX327782 TUT327781:TUT327782 UEP327781:UEP327782 UOL327781:UOL327782 UYH327781:UYH327782 VID327781:VID327782 VRZ327781:VRZ327782 WBV327781:WBV327782 WLR327781:WLR327782 WVN327781:WVN327782 F393317:F393318 JB393317:JB393318 SX393317:SX393318 ACT393317:ACT393318 AMP393317:AMP393318 AWL393317:AWL393318 BGH393317:BGH393318 BQD393317:BQD393318 BZZ393317:BZZ393318 CJV393317:CJV393318 CTR393317:CTR393318 DDN393317:DDN393318 DNJ393317:DNJ393318 DXF393317:DXF393318 EHB393317:EHB393318 EQX393317:EQX393318 FAT393317:FAT393318 FKP393317:FKP393318 FUL393317:FUL393318 GEH393317:GEH393318 GOD393317:GOD393318 GXZ393317:GXZ393318 HHV393317:HHV393318 HRR393317:HRR393318 IBN393317:IBN393318 ILJ393317:ILJ393318 IVF393317:IVF393318 JFB393317:JFB393318 JOX393317:JOX393318 JYT393317:JYT393318 KIP393317:KIP393318 KSL393317:KSL393318 LCH393317:LCH393318 LMD393317:LMD393318 LVZ393317:LVZ393318 MFV393317:MFV393318 MPR393317:MPR393318 MZN393317:MZN393318 NJJ393317:NJJ393318 NTF393317:NTF393318 ODB393317:ODB393318 OMX393317:OMX393318 OWT393317:OWT393318 PGP393317:PGP393318 PQL393317:PQL393318 QAH393317:QAH393318 QKD393317:QKD393318 QTZ393317:QTZ393318 RDV393317:RDV393318 RNR393317:RNR393318 RXN393317:RXN393318 SHJ393317:SHJ393318 SRF393317:SRF393318 TBB393317:TBB393318 TKX393317:TKX393318 TUT393317:TUT393318 UEP393317:UEP393318 UOL393317:UOL393318 UYH393317:UYH393318 VID393317:VID393318 VRZ393317:VRZ393318 WBV393317:WBV393318 WLR393317:WLR393318 WVN393317:WVN393318 F458853:F458854 JB458853:JB458854 SX458853:SX458854 ACT458853:ACT458854 AMP458853:AMP458854 AWL458853:AWL458854 BGH458853:BGH458854 BQD458853:BQD458854 BZZ458853:BZZ458854 CJV458853:CJV458854 CTR458853:CTR458854 DDN458853:DDN458854 DNJ458853:DNJ458854 DXF458853:DXF458854 EHB458853:EHB458854 EQX458853:EQX458854 FAT458853:FAT458854 FKP458853:FKP458854 FUL458853:FUL458854 GEH458853:GEH458854 GOD458853:GOD458854 GXZ458853:GXZ458854 HHV458853:HHV458854 HRR458853:HRR458854 IBN458853:IBN458854 ILJ458853:ILJ458854 IVF458853:IVF458854 JFB458853:JFB458854 JOX458853:JOX458854 JYT458853:JYT458854 KIP458853:KIP458854 KSL458853:KSL458854 LCH458853:LCH458854 LMD458853:LMD458854 LVZ458853:LVZ458854 MFV458853:MFV458854 MPR458853:MPR458854 MZN458853:MZN458854 NJJ458853:NJJ458854 NTF458853:NTF458854 ODB458853:ODB458854 OMX458853:OMX458854 OWT458853:OWT458854 PGP458853:PGP458854 PQL458853:PQL458854 QAH458853:QAH458854 QKD458853:QKD458854 QTZ458853:QTZ458854 RDV458853:RDV458854 RNR458853:RNR458854 RXN458853:RXN458854 SHJ458853:SHJ458854 SRF458853:SRF458854 TBB458853:TBB458854 TKX458853:TKX458854 TUT458853:TUT458854 UEP458853:UEP458854 UOL458853:UOL458854 UYH458853:UYH458854 VID458853:VID458854 VRZ458853:VRZ458854 WBV458853:WBV458854 WLR458853:WLR458854 WVN458853:WVN458854 F524389:F524390 JB524389:JB524390 SX524389:SX524390 ACT524389:ACT524390 AMP524389:AMP524390 AWL524389:AWL524390 BGH524389:BGH524390 BQD524389:BQD524390 BZZ524389:BZZ524390 CJV524389:CJV524390 CTR524389:CTR524390 DDN524389:DDN524390 DNJ524389:DNJ524390 DXF524389:DXF524390 EHB524389:EHB524390 EQX524389:EQX524390 FAT524389:FAT524390 FKP524389:FKP524390 FUL524389:FUL524390 GEH524389:GEH524390 GOD524389:GOD524390 GXZ524389:GXZ524390 HHV524389:HHV524390 HRR524389:HRR524390 IBN524389:IBN524390 ILJ524389:ILJ524390 IVF524389:IVF524390 JFB524389:JFB524390 JOX524389:JOX524390 JYT524389:JYT524390 KIP524389:KIP524390 KSL524389:KSL524390 LCH524389:LCH524390 LMD524389:LMD524390 LVZ524389:LVZ524390 MFV524389:MFV524390 MPR524389:MPR524390 MZN524389:MZN524390 NJJ524389:NJJ524390 NTF524389:NTF524390 ODB524389:ODB524390 OMX524389:OMX524390 OWT524389:OWT524390 PGP524389:PGP524390 PQL524389:PQL524390 QAH524389:QAH524390 QKD524389:QKD524390 QTZ524389:QTZ524390 RDV524389:RDV524390 RNR524389:RNR524390 RXN524389:RXN524390 SHJ524389:SHJ524390 SRF524389:SRF524390 TBB524389:TBB524390 TKX524389:TKX524390 TUT524389:TUT524390 UEP524389:UEP524390 UOL524389:UOL524390 UYH524389:UYH524390 VID524389:VID524390 VRZ524389:VRZ524390 WBV524389:WBV524390 WLR524389:WLR524390 WVN524389:WVN524390 F589925:F589926 JB589925:JB589926 SX589925:SX589926 ACT589925:ACT589926 AMP589925:AMP589926 AWL589925:AWL589926 BGH589925:BGH589926 BQD589925:BQD589926 BZZ589925:BZZ589926 CJV589925:CJV589926 CTR589925:CTR589926 DDN589925:DDN589926 DNJ589925:DNJ589926 DXF589925:DXF589926 EHB589925:EHB589926 EQX589925:EQX589926 FAT589925:FAT589926 FKP589925:FKP589926 FUL589925:FUL589926 GEH589925:GEH589926 GOD589925:GOD589926 GXZ589925:GXZ589926 HHV589925:HHV589926 HRR589925:HRR589926 IBN589925:IBN589926 ILJ589925:ILJ589926 IVF589925:IVF589926 JFB589925:JFB589926 JOX589925:JOX589926 JYT589925:JYT589926 KIP589925:KIP589926 KSL589925:KSL589926 LCH589925:LCH589926 LMD589925:LMD589926 LVZ589925:LVZ589926 MFV589925:MFV589926 MPR589925:MPR589926 MZN589925:MZN589926 NJJ589925:NJJ589926 NTF589925:NTF589926 ODB589925:ODB589926 OMX589925:OMX589926 OWT589925:OWT589926 PGP589925:PGP589926 PQL589925:PQL589926 QAH589925:QAH589926 QKD589925:QKD589926 QTZ589925:QTZ589926 RDV589925:RDV589926 RNR589925:RNR589926 RXN589925:RXN589926 SHJ589925:SHJ589926 SRF589925:SRF589926 TBB589925:TBB589926 TKX589925:TKX589926 TUT589925:TUT589926 UEP589925:UEP589926 UOL589925:UOL589926 UYH589925:UYH589926 VID589925:VID589926 VRZ589925:VRZ589926 WBV589925:WBV589926 WLR589925:WLR589926 WVN589925:WVN589926 F655461:F655462 JB655461:JB655462 SX655461:SX655462 ACT655461:ACT655462 AMP655461:AMP655462 AWL655461:AWL655462 BGH655461:BGH655462 BQD655461:BQD655462 BZZ655461:BZZ655462 CJV655461:CJV655462 CTR655461:CTR655462 DDN655461:DDN655462 DNJ655461:DNJ655462 DXF655461:DXF655462 EHB655461:EHB655462 EQX655461:EQX655462 FAT655461:FAT655462 FKP655461:FKP655462 FUL655461:FUL655462 GEH655461:GEH655462 GOD655461:GOD655462 GXZ655461:GXZ655462 HHV655461:HHV655462 HRR655461:HRR655462 IBN655461:IBN655462 ILJ655461:ILJ655462 IVF655461:IVF655462 JFB655461:JFB655462 JOX655461:JOX655462 JYT655461:JYT655462 KIP655461:KIP655462 KSL655461:KSL655462 LCH655461:LCH655462 LMD655461:LMD655462 LVZ655461:LVZ655462 MFV655461:MFV655462 MPR655461:MPR655462 MZN655461:MZN655462 NJJ655461:NJJ655462 NTF655461:NTF655462 ODB655461:ODB655462 OMX655461:OMX655462 OWT655461:OWT655462 PGP655461:PGP655462 PQL655461:PQL655462 QAH655461:QAH655462 QKD655461:QKD655462 QTZ655461:QTZ655462 RDV655461:RDV655462 RNR655461:RNR655462 RXN655461:RXN655462 SHJ655461:SHJ655462 SRF655461:SRF655462 TBB655461:TBB655462 TKX655461:TKX655462 TUT655461:TUT655462 UEP655461:UEP655462 UOL655461:UOL655462 UYH655461:UYH655462 VID655461:VID655462 VRZ655461:VRZ655462 WBV655461:WBV655462 WLR655461:WLR655462 WVN655461:WVN655462 F720997:F720998 JB720997:JB720998 SX720997:SX720998 ACT720997:ACT720998 AMP720997:AMP720998 AWL720997:AWL720998 BGH720997:BGH720998 BQD720997:BQD720998 BZZ720997:BZZ720998 CJV720997:CJV720998 CTR720997:CTR720998 DDN720997:DDN720998 DNJ720997:DNJ720998 DXF720997:DXF720998 EHB720997:EHB720998 EQX720997:EQX720998 FAT720997:FAT720998 FKP720997:FKP720998 FUL720997:FUL720998 GEH720997:GEH720998 GOD720997:GOD720998 GXZ720997:GXZ720998 HHV720997:HHV720998 HRR720997:HRR720998 IBN720997:IBN720998 ILJ720997:ILJ720998 IVF720997:IVF720998 JFB720997:JFB720998 JOX720997:JOX720998 JYT720997:JYT720998 KIP720997:KIP720998 KSL720997:KSL720998 LCH720997:LCH720998 LMD720997:LMD720998 LVZ720997:LVZ720998 MFV720997:MFV720998 MPR720997:MPR720998 MZN720997:MZN720998 NJJ720997:NJJ720998 NTF720997:NTF720998 ODB720997:ODB720998 OMX720997:OMX720998 OWT720997:OWT720998 PGP720997:PGP720998 PQL720997:PQL720998 QAH720997:QAH720998 QKD720997:QKD720998 QTZ720997:QTZ720998 RDV720997:RDV720998 RNR720997:RNR720998 RXN720997:RXN720998 SHJ720997:SHJ720998 SRF720997:SRF720998 TBB720997:TBB720998 TKX720997:TKX720998 TUT720997:TUT720998 UEP720997:UEP720998 UOL720997:UOL720998 UYH720997:UYH720998 VID720997:VID720998 VRZ720997:VRZ720998 WBV720997:WBV720998 WLR720997:WLR720998 WVN720997:WVN720998 F786533:F786534 JB786533:JB786534 SX786533:SX786534 ACT786533:ACT786534 AMP786533:AMP786534 AWL786533:AWL786534 BGH786533:BGH786534 BQD786533:BQD786534 BZZ786533:BZZ786534 CJV786533:CJV786534 CTR786533:CTR786534 DDN786533:DDN786534 DNJ786533:DNJ786534 DXF786533:DXF786534 EHB786533:EHB786534 EQX786533:EQX786534 FAT786533:FAT786534 FKP786533:FKP786534 FUL786533:FUL786534 GEH786533:GEH786534 GOD786533:GOD786534 GXZ786533:GXZ786534 HHV786533:HHV786534 HRR786533:HRR786534 IBN786533:IBN786534 ILJ786533:ILJ786534 IVF786533:IVF786534 JFB786533:JFB786534 JOX786533:JOX786534 JYT786533:JYT786534 KIP786533:KIP786534 KSL786533:KSL786534 LCH786533:LCH786534 LMD786533:LMD786534 LVZ786533:LVZ786534 MFV786533:MFV786534 MPR786533:MPR786534 MZN786533:MZN786534 NJJ786533:NJJ786534 NTF786533:NTF786534 ODB786533:ODB786534 OMX786533:OMX786534 OWT786533:OWT786534 PGP786533:PGP786534 PQL786533:PQL786534 QAH786533:QAH786534 QKD786533:QKD786534 QTZ786533:QTZ786534 RDV786533:RDV786534 RNR786533:RNR786534 RXN786533:RXN786534 SHJ786533:SHJ786534 SRF786533:SRF786534 TBB786533:TBB786534 TKX786533:TKX786534 TUT786533:TUT786534 UEP786533:UEP786534 UOL786533:UOL786534 UYH786533:UYH786534 VID786533:VID786534 VRZ786533:VRZ786534 WBV786533:WBV786534 WLR786533:WLR786534 WVN786533:WVN786534 F852069:F852070 JB852069:JB852070 SX852069:SX852070 ACT852069:ACT852070 AMP852069:AMP852070 AWL852069:AWL852070 BGH852069:BGH852070 BQD852069:BQD852070 BZZ852069:BZZ852070 CJV852069:CJV852070 CTR852069:CTR852070 DDN852069:DDN852070 DNJ852069:DNJ852070 DXF852069:DXF852070 EHB852069:EHB852070 EQX852069:EQX852070 FAT852069:FAT852070 FKP852069:FKP852070 FUL852069:FUL852070 GEH852069:GEH852070 GOD852069:GOD852070 GXZ852069:GXZ852070 HHV852069:HHV852070 HRR852069:HRR852070 IBN852069:IBN852070 ILJ852069:ILJ852070 IVF852069:IVF852070 JFB852069:JFB852070 JOX852069:JOX852070 JYT852069:JYT852070 KIP852069:KIP852070 KSL852069:KSL852070 LCH852069:LCH852070 LMD852069:LMD852070 LVZ852069:LVZ852070 MFV852069:MFV852070 MPR852069:MPR852070 MZN852069:MZN852070 NJJ852069:NJJ852070 NTF852069:NTF852070 ODB852069:ODB852070 OMX852069:OMX852070 OWT852069:OWT852070 PGP852069:PGP852070 PQL852069:PQL852070 QAH852069:QAH852070 QKD852069:QKD852070 QTZ852069:QTZ852070 RDV852069:RDV852070 RNR852069:RNR852070 RXN852069:RXN852070 SHJ852069:SHJ852070 SRF852069:SRF852070 TBB852069:TBB852070 TKX852069:TKX852070 TUT852069:TUT852070 UEP852069:UEP852070 UOL852069:UOL852070 UYH852069:UYH852070 VID852069:VID852070 VRZ852069:VRZ852070 WBV852069:WBV852070 WLR852069:WLR852070 WVN852069:WVN852070 F917605:F917606 JB917605:JB917606 SX917605:SX917606 ACT917605:ACT917606 AMP917605:AMP917606 AWL917605:AWL917606 BGH917605:BGH917606 BQD917605:BQD917606 BZZ917605:BZZ917606 CJV917605:CJV917606 CTR917605:CTR917606 DDN917605:DDN917606 DNJ917605:DNJ917606 DXF917605:DXF917606 EHB917605:EHB917606 EQX917605:EQX917606 FAT917605:FAT917606 FKP917605:FKP917606 FUL917605:FUL917606 GEH917605:GEH917606 GOD917605:GOD917606 GXZ917605:GXZ917606 HHV917605:HHV917606 HRR917605:HRR917606 IBN917605:IBN917606 ILJ917605:ILJ917606 IVF917605:IVF917606 JFB917605:JFB917606 JOX917605:JOX917606 JYT917605:JYT917606 KIP917605:KIP917606 KSL917605:KSL917606 LCH917605:LCH917606 LMD917605:LMD917606 LVZ917605:LVZ917606 MFV917605:MFV917606 MPR917605:MPR917606 MZN917605:MZN917606 NJJ917605:NJJ917606 NTF917605:NTF917606 ODB917605:ODB917606 OMX917605:OMX917606 OWT917605:OWT917606 PGP917605:PGP917606 PQL917605:PQL917606 QAH917605:QAH917606 QKD917605:QKD917606 QTZ917605:QTZ917606 RDV917605:RDV917606 RNR917605:RNR917606 RXN917605:RXN917606 SHJ917605:SHJ917606 SRF917605:SRF917606 TBB917605:TBB917606 TKX917605:TKX917606 TUT917605:TUT917606 UEP917605:UEP917606 UOL917605:UOL917606 UYH917605:UYH917606 VID917605:VID917606 VRZ917605:VRZ917606 WBV917605:WBV917606 WLR917605:WLR917606 WVN917605:WVN917606 F983141:F983142 JB983141:JB983142 SX983141:SX983142 ACT983141:ACT983142 AMP983141:AMP983142 AWL983141:AWL983142 BGH983141:BGH983142 BQD983141:BQD983142 BZZ983141:BZZ983142 CJV983141:CJV983142 CTR983141:CTR983142 DDN983141:DDN983142 DNJ983141:DNJ983142 DXF983141:DXF983142 EHB983141:EHB983142 EQX983141:EQX983142 FAT983141:FAT983142 FKP983141:FKP983142 FUL983141:FUL983142 GEH983141:GEH983142 GOD983141:GOD983142 GXZ983141:GXZ983142 HHV983141:HHV983142 HRR983141:HRR983142 IBN983141:IBN983142 ILJ983141:ILJ983142 IVF983141:IVF983142 JFB983141:JFB983142 JOX983141:JOX983142 JYT983141:JYT983142 KIP983141:KIP983142 KSL983141:KSL983142 LCH983141:LCH983142 LMD983141:LMD983142 LVZ983141:LVZ983142 MFV983141:MFV983142 MPR983141:MPR983142 MZN983141:MZN983142 NJJ983141:NJJ983142 NTF983141:NTF983142 ODB983141:ODB983142 OMX983141:OMX983142 OWT983141:OWT983142 PGP983141:PGP983142 PQL983141:PQL983142 QAH983141:QAH983142 QKD983141:QKD983142 QTZ983141:QTZ983142 RDV983141:RDV983142 RNR983141:RNR983142 RXN983141:RXN983142 SHJ983141:SHJ983142 SRF983141:SRF983142 TBB983141:TBB983142 TKX983141:TKX983142 TUT983141:TUT983142 UEP983141:UEP983142 UOL983141:UOL983142 UYH983141:UYH983142 VID983141:VID983142 VRZ983141:VRZ983142 WBV983141:WBV983142 WLR983141:WLR983142 WVN983141:WVN983142 ERG71:ERG77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L65637 JH65637 TD65637 ACZ65637 AMV65637 AWR65637 BGN65637 BQJ65637 CAF65637 CKB65637 CTX65637 DDT65637 DNP65637 DXL65637 EHH65637 ERD65637 FAZ65637 FKV65637 FUR65637 GEN65637 GOJ65637 GYF65637 HIB65637 HRX65637 IBT65637 ILP65637 IVL65637 JFH65637 JPD65637 JYZ65637 KIV65637 KSR65637 LCN65637 LMJ65637 LWF65637 MGB65637 MPX65637 MZT65637 NJP65637 NTL65637 ODH65637 OND65637 OWZ65637 PGV65637 PQR65637 QAN65637 QKJ65637 QUF65637 REB65637 RNX65637 RXT65637 SHP65637 SRL65637 TBH65637 TLD65637 TUZ65637 UEV65637 UOR65637 UYN65637 VIJ65637 VSF65637 WCB65637 WLX65637 WVT65637 L131173 JH131173 TD131173 ACZ131173 AMV131173 AWR131173 BGN131173 BQJ131173 CAF131173 CKB131173 CTX131173 DDT131173 DNP131173 DXL131173 EHH131173 ERD131173 FAZ131173 FKV131173 FUR131173 GEN131173 GOJ131173 GYF131173 HIB131173 HRX131173 IBT131173 ILP131173 IVL131173 JFH131173 JPD131173 JYZ131173 KIV131173 KSR131173 LCN131173 LMJ131173 LWF131173 MGB131173 MPX131173 MZT131173 NJP131173 NTL131173 ODH131173 OND131173 OWZ131173 PGV131173 PQR131173 QAN131173 QKJ131173 QUF131173 REB131173 RNX131173 RXT131173 SHP131173 SRL131173 TBH131173 TLD131173 TUZ131173 UEV131173 UOR131173 UYN131173 VIJ131173 VSF131173 WCB131173 WLX131173 WVT131173 L196709 JH196709 TD196709 ACZ196709 AMV196709 AWR196709 BGN196709 BQJ196709 CAF196709 CKB196709 CTX196709 DDT196709 DNP196709 DXL196709 EHH196709 ERD196709 FAZ196709 FKV196709 FUR196709 GEN196709 GOJ196709 GYF196709 HIB196709 HRX196709 IBT196709 ILP196709 IVL196709 JFH196709 JPD196709 JYZ196709 KIV196709 KSR196709 LCN196709 LMJ196709 LWF196709 MGB196709 MPX196709 MZT196709 NJP196709 NTL196709 ODH196709 OND196709 OWZ196709 PGV196709 PQR196709 QAN196709 QKJ196709 QUF196709 REB196709 RNX196709 RXT196709 SHP196709 SRL196709 TBH196709 TLD196709 TUZ196709 UEV196709 UOR196709 UYN196709 VIJ196709 VSF196709 WCB196709 WLX196709 WVT196709 L262245 JH262245 TD262245 ACZ262245 AMV262245 AWR262245 BGN262245 BQJ262245 CAF262245 CKB262245 CTX262245 DDT262245 DNP262245 DXL262245 EHH262245 ERD262245 FAZ262245 FKV262245 FUR262245 GEN262245 GOJ262245 GYF262245 HIB262245 HRX262245 IBT262245 ILP262245 IVL262245 JFH262245 JPD262245 JYZ262245 KIV262245 KSR262245 LCN262245 LMJ262245 LWF262245 MGB262245 MPX262245 MZT262245 NJP262245 NTL262245 ODH262245 OND262245 OWZ262245 PGV262245 PQR262245 QAN262245 QKJ262245 QUF262245 REB262245 RNX262245 RXT262245 SHP262245 SRL262245 TBH262245 TLD262245 TUZ262245 UEV262245 UOR262245 UYN262245 VIJ262245 VSF262245 WCB262245 WLX262245 WVT262245 L327781 JH327781 TD327781 ACZ327781 AMV327781 AWR327781 BGN327781 BQJ327781 CAF327781 CKB327781 CTX327781 DDT327781 DNP327781 DXL327781 EHH327781 ERD327781 FAZ327781 FKV327781 FUR327781 GEN327781 GOJ327781 GYF327781 HIB327781 HRX327781 IBT327781 ILP327781 IVL327781 JFH327781 JPD327781 JYZ327781 KIV327781 KSR327781 LCN327781 LMJ327781 LWF327781 MGB327781 MPX327781 MZT327781 NJP327781 NTL327781 ODH327781 OND327781 OWZ327781 PGV327781 PQR327781 QAN327781 QKJ327781 QUF327781 REB327781 RNX327781 RXT327781 SHP327781 SRL327781 TBH327781 TLD327781 TUZ327781 UEV327781 UOR327781 UYN327781 VIJ327781 VSF327781 WCB327781 WLX327781 WVT327781 L393317 JH393317 TD393317 ACZ393317 AMV393317 AWR393317 BGN393317 BQJ393317 CAF393317 CKB393317 CTX393317 DDT393317 DNP393317 DXL393317 EHH393317 ERD393317 FAZ393317 FKV393317 FUR393317 GEN393317 GOJ393317 GYF393317 HIB393317 HRX393317 IBT393317 ILP393317 IVL393317 JFH393317 JPD393317 JYZ393317 KIV393317 KSR393317 LCN393317 LMJ393317 LWF393317 MGB393317 MPX393317 MZT393317 NJP393317 NTL393317 ODH393317 OND393317 OWZ393317 PGV393317 PQR393317 QAN393317 QKJ393317 QUF393317 REB393317 RNX393317 RXT393317 SHP393317 SRL393317 TBH393317 TLD393317 TUZ393317 UEV393317 UOR393317 UYN393317 VIJ393317 VSF393317 WCB393317 WLX393317 WVT393317 L458853 JH458853 TD458853 ACZ458853 AMV458853 AWR458853 BGN458853 BQJ458853 CAF458853 CKB458853 CTX458853 DDT458853 DNP458853 DXL458853 EHH458853 ERD458853 FAZ458853 FKV458853 FUR458853 GEN458853 GOJ458853 GYF458853 HIB458853 HRX458853 IBT458853 ILP458853 IVL458853 JFH458853 JPD458853 JYZ458853 KIV458853 KSR458853 LCN458853 LMJ458853 LWF458853 MGB458853 MPX458853 MZT458853 NJP458853 NTL458853 ODH458853 OND458853 OWZ458853 PGV458853 PQR458853 QAN458853 QKJ458853 QUF458853 REB458853 RNX458853 RXT458853 SHP458853 SRL458853 TBH458853 TLD458853 TUZ458853 UEV458853 UOR458853 UYN458853 VIJ458853 VSF458853 WCB458853 WLX458853 WVT458853 L524389 JH524389 TD524389 ACZ524389 AMV524389 AWR524389 BGN524389 BQJ524389 CAF524389 CKB524389 CTX524389 DDT524389 DNP524389 DXL524389 EHH524389 ERD524389 FAZ524389 FKV524389 FUR524389 GEN524389 GOJ524389 GYF524389 HIB524389 HRX524389 IBT524389 ILP524389 IVL524389 JFH524389 JPD524389 JYZ524389 KIV524389 KSR524389 LCN524389 LMJ524389 LWF524389 MGB524389 MPX524389 MZT524389 NJP524389 NTL524389 ODH524389 OND524389 OWZ524389 PGV524389 PQR524389 QAN524389 QKJ524389 QUF524389 REB524389 RNX524389 RXT524389 SHP524389 SRL524389 TBH524389 TLD524389 TUZ524389 UEV524389 UOR524389 UYN524389 VIJ524389 VSF524389 WCB524389 WLX524389 WVT524389 L589925 JH589925 TD589925 ACZ589925 AMV589925 AWR589925 BGN589925 BQJ589925 CAF589925 CKB589925 CTX589925 DDT589925 DNP589925 DXL589925 EHH589925 ERD589925 FAZ589925 FKV589925 FUR589925 GEN589925 GOJ589925 GYF589925 HIB589925 HRX589925 IBT589925 ILP589925 IVL589925 JFH589925 JPD589925 JYZ589925 KIV589925 KSR589925 LCN589925 LMJ589925 LWF589925 MGB589925 MPX589925 MZT589925 NJP589925 NTL589925 ODH589925 OND589925 OWZ589925 PGV589925 PQR589925 QAN589925 QKJ589925 QUF589925 REB589925 RNX589925 RXT589925 SHP589925 SRL589925 TBH589925 TLD589925 TUZ589925 UEV589925 UOR589925 UYN589925 VIJ589925 VSF589925 WCB589925 WLX589925 WVT589925 L655461 JH655461 TD655461 ACZ655461 AMV655461 AWR655461 BGN655461 BQJ655461 CAF655461 CKB655461 CTX655461 DDT655461 DNP655461 DXL655461 EHH655461 ERD655461 FAZ655461 FKV655461 FUR655461 GEN655461 GOJ655461 GYF655461 HIB655461 HRX655461 IBT655461 ILP655461 IVL655461 JFH655461 JPD655461 JYZ655461 KIV655461 KSR655461 LCN655461 LMJ655461 LWF655461 MGB655461 MPX655461 MZT655461 NJP655461 NTL655461 ODH655461 OND655461 OWZ655461 PGV655461 PQR655461 QAN655461 QKJ655461 QUF655461 REB655461 RNX655461 RXT655461 SHP655461 SRL655461 TBH655461 TLD655461 TUZ655461 UEV655461 UOR655461 UYN655461 VIJ655461 VSF655461 WCB655461 WLX655461 WVT655461 L720997 JH720997 TD720997 ACZ720997 AMV720997 AWR720997 BGN720997 BQJ720997 CAF720997 CKB720997 CTX720997 DDT720997 DNP720997 DXL720997 EHH720997 ERD720997 FAZ720997 FKV720997 FUR720997 GEN720997 GOJ720997 GYF720997 HIB720997 HRX720997 IBT720997 ILP720997 IVL720997 JFH720997 JPD720997 JYZ720997 KIV720997 KSR720997 LCN720997 LMJ720997 LWF720997 MGB720997 MPX720997 MZT720997 NJP720997 NTL720997 ODH720997 OND720997 OWZ720997 PGV720997 PQR720997 QAN720997 QKJ720997 QUF720997 REB720997 RNX720997 RXT720997 SHP720997 SRL720997 TBH720997 TLD720997 TUZ720997 UEV720997 UOR720997 UYN720997 VIJ720997 VSF720997 WCB720997 WLX720997 WVT720997 L786533 JH786533 TD786533 ACZ786533 AMV786533 AWR786533 BGN786533 BQJ786533 CAF786533 CKB786533 CTX786533 DDT786533 DNP786533 DXL786533 EHH786533 ERD786533 FAZ786533 FKV786533 FUR786533 GEN786533 GOJ786533 GYF786533 HIB786533 HRX786533 IBT786533 ILP786533 IVL786533 JFH786533 JPD786533 JYZ786533 KIV786533 KSR786533 LCN786533 LMJ786533 LWF786533 MGB786533 MPX786533 MZT786533 NJP786533 NTL786533 ODH786533 OND786533 OWZ786533 PGV786533 PQR786533 QAN786533 QKJ786533 QUF786533 REB786533 RNX786533 RXT786533 SHP786533 SRL786533 TBH786533 TLD786533 TUZ786533 UEV786533 UOR786533 UYN786533 VIJ786533 VSF786533 WCB786533 WLX786533 WVT786533 L852069 JH852069 TD852069 ACZ852069 AMV852069 AWR852069 BGN852069 BQJ852069 CAF852069 CKB852069 CTX852069 DDT852069 DNP852069 DXL852069 EHH852069 ERD852069 FAZ852069 FKV852069 FUR852069 GEN852069 GOJ852069 GYF852069 HIB852069 HRX852069 IBT852069 ILP852069 IVL852069 JFH852069 JPD852069 JYZ852069 KIV852069 KSR852069 LCN852069 LMJ852069 LWF852069 MGB852069 MPX852069 MZT852069 NJP852069 NTL852069 ODH852069 OND852069 OWZ852069 PGV852069 PQR852069 QAN852069 QKJ852069 QUF852069 REB852069 RNX852069 RXT852069 SHP852069 SRL852069 TBH852069 TLD852069 TUZ852069 UEV852069 UOR852069 UYN852069 VIJ852069 VSF852069 WCB852069 WLX852069 WVT852069 L917605 JH917605 TD917605 ACZ917605 AMV917605 AWR917605 BGN917605 BQJ917605 CAF917605 CKB917605 CTX917605 DDT917605 DNP917605 DXL917605 EHH917605 ERD917605 FAZ917605 FKV917605 FUR917605 GEN917605 GOJ917605 GYF917605 HIB917605 HRX917605 IBT917605 ILP917605 IVL917605 JFH917605 JPD917605 JYZ917605 KIV917605 KSR917605 LCN917605 LMJ917605 LWF917605 MGB917605 MPX917605 MZT917605 NJP917605 NTL917605 ODH917605 OND917605 OWZ917605 PGV917605 PQR917605 QAN917605 QKJ917605 QUF917605 REB917605 RNX917605 RXT917605 SHP917605 SRL917605 TBH917605 TLD917605 TUZ917605 UEV917605 UOR917605 UYN917605 VIJ917605 VSF917605 WCB917605 WLX917605 WVT917605 L983141 JH983141 TD983141 ACZ983141 AMV983141 AWR983141 BGN983141 BQJ983141 CAF983141 CKB983141 CTX983141 DDT983141 DNP983141 DXL983141 EHH983141 ERD983141 FAZ983141 FKV983141 FUR983141 GEN983141 GOJ983141 GYF983141 HIB983141 HRX983141 IBT983141 ILP983141 IVL983141 JFH983141 JPD983141 JYZ983141 KIV983141 KSR983141 LCN983141 LMJ983141 LWF983141 MGB983141 MPX983141 MZT983141 NJP983141 NTL983141 ODH983141 OND983141 OWZ983141 PGV983141 PQR983141 QAN983141 QKJ983141 QUF983141 REB983141 RNX983141 RXT983141 SHP983141 SRL983141 TBH983141 TLD983141 TUZ983141 UEV983141 UOR983141 UYN983141 VIJ983141 VSF983141 WCB983141 WLX983141 WVT983141 EHK71:EHK77 JL102:JL103 TH102:TH103 ADD102:ADD103 AMZ102:AMZ103 AWV102:AWV103 BGR102:BGR103 BQN102:BQN103 CAJ102:CAJ103 CKF102:CKF103 CUB102:CUB103 DDX102:DDX103 DNT102:DNT103 DXP102:DXP103 EHL102:EHL103 ERH102:ERH103 FBD102:FBD103 FKZ102:FKZ103 FUV102:FUV103 GER102:GER103 GON102:GON103 GYJ102:GYJ103 HIF102:HIF103 HSB102:HSB103 IBX102:IBX103 ILT102:ILT103 IVP102:IVP103 JFL102:JFL103 JPH102:JPH103 JZD102:JZD103 KIZ102:KIZ103 KSV102:KSV103 LCR102:LCR103 LMN102:LMN103 LWJ102:LWJ103 MGF102:MGF103 MQB102:MQB103 MZX102:MZX103 NJT102:NJT103 NTP102:NTP103 ODL102:ODL103 ONH102:ONH103 OXD102:OXD103 PGZ102:PGZ103 PQV102:PQV103 QAR102:QAR103 QKN102:QKN103 QUJ102:QUJ103 REF102:REF103 ROB102:ROB103 RXX102:RXX103 SHT102:SHT103 SRP102:SRP103 TBL102:TBL103 TLH102:TLH103 TVD102:TVD103 UEZ102:UEZ103 UOV102:UOV103 UYR102:UYR103 VIN102:VIN103 VSJ102:VSJ103 WCF102:WCF103 WMB102:WMB103 WVX102:WVX103 P65637:P65638 JL65637:JL65638 TH65637:TH65638 ADD65637:ADD65638 AMZ65637:AMZ65638 AWV65637:AWV65638 BGR65637:BGR65638 BQN65637:BQN65638 CAJ65637:CAJ65638 CKF65637:CKF65638 CUB65637:CUB65638 DDX65637:DDX65638 DNT65637:DNT65638 DXP65637:DXP65638 EHL65637:EHL65638 ERH65637:ERH65638 FBD65637:FBD65638 FKZ65637:FKZ65638 FUV65637:FUV65638 GER65637:GER65638 GON65637:GON65638 GYJ65637:GYJ65638 HIF65637:HIF65638 HSB65637:HSB65638 IBX65637:IBX65638 ILT65637:ILT65638 IVP65637:IVP65638 JFL65637:JFL65638 JPH65637:JPH65638 JZD65637:JZD65638 KIZ65637:KIZ65638 KSV65637:KSV65638 LCR65637:LCR65638 LMN65637:LMN65638 LWJ65637:LWJ65638 MGF65637:MGF65638 MQB65637:MQB65638 MZX65637:MZX65638 NJT65637:NJT65638 NTP65637:NTP65638 ODL65637:ODL65638 ONH65637:ONH65638 OXD65637:OXD65638 PGZ65637:PGZ65638 PQV65637:PQV65638 QAR65637:QAR65638 QKN65637:QKN65638 QUJ65637:QUJ65638 REF65637:REF65638 ROB65637:ROB65638 RXX65637:RXX65638 SHT65637:SHT65638 SRP65637:SRP65638 TBL65637:TBL65638 TLH65637:TLH65638 TVD65637:TVD65638 UEZ65637:UEZ65638 UOV65637:UOV65638 UYR65637:UYR65638 VIN65637:VIN65638 VSJ65637:VSJ65638 WCF65637:WCF65638 WMB65637:WMB65638 WVX65637:WVX65638 P131173:P131174 JL131173:JL131174 TH131173:TH131174 ADD131173:ADD131174 AMZ131173:AMZ131174 AWV131173:AWV131174 BGR131173:BGR131174 BQN131173:BQN131174 CAJ131173:CAJ131174 CKF131173:CKF131174 CUB131173:CUB131174 DDX131173:DDX131174 DNT131173:DNT131174 DXP131173:DXP131174 EHL131173:EHL131174 ERH131173:ERH131174 FBD131173:FBD131174 FKZ131173:FKZ131174 FUV131173:FUV131174 GER131173:GER131174 GON131173:GON131174 GYJ131173:GYJ131174 HIF131173:HIF131174 HSB131173:HSB131174 IBX131173:IBX131174 ILT131173:ILT131174 IVP131173:IVP131174 JFL131173:JFL131174 JPH131173:JPH131174 JZD131173:JZD131174 KIZ131173:KIZ131174 KSV131173:KSV131174 LCR131173:LCR131174 LMN131173:LMN131174 LWJ131173:LWJ131174 MGF131173:MGF131174 MQB131173:MQB131174 MZX131173:MZX131174 NJT131173:NJT131174 NTP131173:NTP131174 ODL131173:ODL131174 ONH131173:ONH131174 OXD131173:OXD131174 PGZ131173:PGZ131174 PQV131173:PQV131174 QAR131173:QAR131174 QKN131173:QKN131174 QUJ131173:QUJ131174 REF131173:REF131174 ROB131173:ROB131174 RXX131173:RXX131174 SHT131173:SHT131174 SRP131173:SRP131174 TBL131173:TBL131174 TLH131173:TLH131174 TVD131173:TVD131174 UEZ131173:UEZ131174 UOV131173:UOV131174 UYR131173:UYR131174 VIN131173:VIN131174 VSJ131173:VSJ131174 WCF131173:WCF131174 WMB131173:WMB131174 WVX131173:WVX131174 P196709:P196710 JL196709:JL196710 TH196709:TH196710 ADD196709:ADD196710 AMZ196709:AMZ196710 AWV196709:AWV196710 BGR196709:BGR196710 BQN196709:BQN196710 CAJ196709:CAJ196710 CKF196709:CKF196710 CUB196709:CUB196710 DDX196709:DDX196710 DNT196709:DNT196710 DXP196709:DXP196710 EHL196709:EHL196710 ERH196709:ERH196710 FBD196709:FBD196710 FKZ196709:FKZ196710 FUV196709:FUV196710 GER196709:GER196710 GON196709:GON196710 GYJ196709:GYJ196710 HIF196709:HIF196710 HSB196709:HSB196710 IBX196709:IBX196710 ILT196709:ILT196710 IVP196709:IVP196710 JFL196709:JFL196710 JPH196709:JPH196710 JZD196709:JZD196710 KIZ196709:KIZ196710 KSV196709:KSV196710 LCR196709:LCR196710 LMN196709:LMN196710 LWJ196709:LWJ196710 MGF196709:MGF196710 MQB196709:MQB196710 MZX196709:MZX196710 NJT196709:NJT196710 NTP196709:NTP196710 ODL196709:ODL196710 ONH196709:ONH196710 OXD196709:OXD196710 PGZ196709:PGZ196710 PQV196709:PQV196710 QAR196709:QAR196710 QKN196709:QKN196710 QUJ196709:QUJ196710 REF196709:REF196710 ROB196709:ROB196710 RXX196709:RXX196710 SHT196709:SHT196710 SRP196709:SRP196710 TBL196709:TBL196710 TLH196709:TLH196710 TVD196709:TVD196710 UEZ196709:UEZ196710 UOV196709:UOV196710 UYR196709:UYR196710 VIN196709:VIN196710 VSJ196709:VSJ196710 WCF196709:WCF196710 WMB196709:WMB196710 WVX196709:WVX196710 P262245:P262246 JL262245:JL262246 TH262245:TH262246 ADD262245:ADD262246 AMZ262245:AMZ262246 AWV262245:AWV262246 BGR262245:BGR262246 BQN262245:BQN262246 CAJ262245:CAJ262246 CKF262245:CKF262246 CUB262245:CUB262246 DDX262245:DDX262246 DNT262245:DNT262246 DXP262245:DXP262246 EHL262245:EHL262246 ERH262245:ERH262246 FBD262245:FBD262246 FKZ262245:FKZ262246 FUV262245:FUV262246 GER262245:GER262246 GON262245:GON262246 GYJ262245:GYJ262246 HIF262245:HIF262246 HSB262245:HSB262246 IBX262245:IBX262246 ILT262245:ILT262246 IVP262245:IVP262246 JFL262245:JFL262246 JPH262245:JPH262246 JZD262245:JZD262246 KIZ262245:KIZ262246 KSV262245:KSV262246 LCR262245:LCR262246 LMN262245:LMN262246 LWJ262245:LWJ262246 MGF262245:MGF262246 MQB262245:MQB262246 MZX262245:MZX262246 NJT262245:NJT262246 NTP262245:NTP262246 ODL262245:ODL262246 ONH262245:ONH262246 OXD262245:OXD262246 PGZ262245:PGZ262246 PQV262245:PQV262246 QAR262245:QAR262246 QKN262245:QKN262246 QUJ262245:QUJ262246 REF262245:REF262246 ROB262245:ROB262246 RXX262245:RXX262246 SHT262245:SHT262246 SRP262245:SRP262246 TBL262245:TBL262246 TLH262245:TLH262246 TVD262245:TVD262246 UEZ262245:UEZ262246 UOV262245:UOV262246 UYR262245:UYR262246 VIN262245:VIN262246 VSJ262245:VSJ262246 WCF262245:WCF262246 WMB262245:WMB262246 WVX262245:WVX262246 P327781:P327782 JL327781:JL327782 TH327781:TH327782 ADD327781:ADD327782 AMZ327781:AMZ327782 AWV327781:AWV327782 BGR327781:BGR327782 BQN327781:BQN327782 CAJ327781:CAJ327782 CKF327781:CKF327782 CUB327781:CUB327782 DDX327781:DDX327782 DNT327781:DNT327782 DXP327781:DXP327782 EHL327781:EHL327782 ERH327781:ERH327782 FBD327781:FBD327782 FKZ327781:FKZ327782 FUV327781:FUV327782 GER327781:GER327782 GON327781:GON327782 GYJ327781:GYJ327782 HIF327781:HIF327782 HSB327781:HSB327782 IBX327781:IBX327782 ILT327781:ILT327782 IVP327781:IVP327782 JFL327781:JFL327782 JPH327781:JPH327782 JZD327781:JZD327782 KIZ327781:KIZ327782 KSV327781:KSV327782 LCR327781:LCR327782 LMN327781:LMN327782 LWJ327781:LWJ327782 MGF327781:MGF327782 MQB327781:MQB327782 MZX327781:MZX327782 NJT327781:NJT327782 NTP327781:NTP327782 ODL327781:ODL327782 ONH327781:ONH327782 OXD327781:OXD327782 PGZ327781:PGZ327782 PQV327781:PQV327782 QAR327781:QAR327782 QKN327781:QKN327782 QUJ327781:QUJ327782 REF327781:REF327782 ROB327781:ROB327782 RXX327781:RXX327782 SHT327781:SHT327782 SRP327781:SRP327782 TBL327781:TBL327782 TLH327781:TLH327782 TVD327781:TVD327782 UEZ327781:UEZ327782 UOV327781:UOV327782 UYR327781:UYR327782 VIN327781:VIN327782 VSJ327781:VSJ327782 WCF327781:WCF327782 WMB327781:WMB327782 WVX327781:WVX327782 P393317:P393318 JL393317:JL393318 TH393317:TH393318 ADD393317:ADD393318 AMZ393317:AMZ393318 AWV393317:AWV393318 BGR393317:BGR393318 BQN393317:BQN393318 CAJ393317:CAJ393318 CKF393317:CKF393318 CUB393317:CUB393318 DDX393317:DDX393318 DNT393317:DNT393318 DXP393317:DXP393318 EHL393317:EHL393318 ERH393317:ERH393318 FBD393317:FBD393318 FKZ393317:FKZ393318 FUV393317:FUV393318 GER393317:GER393318 GON393317:GON393318 GYJ393317:GYJ393318 HIF393317:HIF393318 HSB393317:HSB393318 IBX393317:IBX393318 ILT393317:ILT393318 IVP393317:IVP393318 JFL393317:JFL393318 JPH393317:JPH393318 JZD393317:JZD393318 KIZ393317:KIZ393318 KSV393317:KSV393318 LCR393317:LCR393318 LMN393317:LMN393318 LWJ393317:LWJ393318 MGF393317:MGF393318 MQB393317:MQB393318 MZX393317:MZX393318 NJT393317:NJT393318 NTP393317:NTP393318 ODL393317:ODL393318 ONH393317:ONH393318 OXD393317:OXD393318 PGZ393317:PGZ393318 PQV393317:PQV393318 QAR393317:QAR393318 QKN393317:QKN393318 QUJ393317:QUJ393318 REF393317:REF393318 ROB393317:ROB393318 RXX393317:RXX393318 SHT393317:SHT393318 SRP393317:SRP393318 TBL393317:TBL393318 TLH393317:TLH393318 TVD393317:TVD393318 UEZ393317:UEZ393318 UOV393317:UOV393318 UYR393317:UYR393318 VIN393317:VIN393318 VSJ393317:VSJ393318 WCF393317:WCF393318 WMB393317:WMB393318 WVX393317:WVX393318 P458853:P458854 JL458853:JL458854 TH458853:TH458854 ADD458853:ADD458854 AMZ458853:AMZ458854 AWV458853:AWV458854 BGR458853:BGR458854 BQN458853:BQN458854 CAJ458853:CAJ458854 CKF458853:CKF458854 CUB458853:CUB458854 DDX458853:DDX458854 DNT458853:DNT458854 DXP458853:DXP458854 EHL458853:EHL458854 ERH458853:ERH458854 FBD458853:FBD458854 FKZ458853:FKZ458854 FUV458853:FUV458854 GER458853:GER458854 GON458853:GON458854 GYJ458853:GYJ458854 HIF458853:HIF458854 HSB458853:HSB458854 IBX458853:IBX458854 ILT458853:ILT458854 IVP458853:IVP458854 JFL458853:JFL458854 JPH458853:JPH458854 JZD458853:JZD458854 KIZ458853:KIZ458854 KSV458853:KSV458854 LCR458853:LCR458854 LMN458853:LMN458854 LWJ458853:LWJ458854 MGF458853:MGF458854 MQB458853:MQB458854 MZX458853:MZX458854 NJT458853:NJT458854 NTP458853:NTP458854 ODL458853:ODL458854 ONH458853:ONH458854 OXD458853:OXD458854 PGZ458853:PGZ458854 PQV458853:PQV458854 QAR458853:QAR458854 QKN458853:QKN458854 QUJ458853:QUJ458854 REF458853:REF458854 ROB458853:ROB458854 RXX458853:RXX458854 SHT458853:SHT458854 SRP458853:SRP458854 TBL458853:TBL458854 TLH458853:TLH458854 TVD458853:TVD458854 UEZ458853:UEZ458854 UOV458853:UOV458854 UYR458853:UYR458854 VIN458853:VIN458854 VSJ458853:VSJ458854 WCF458853:WCF458854 WMB458853:WMB458854 WVX458853:WVX458854 P524389:P524390 JL524389:JL524390 TH524389:TH524390 ADD524389:ADD524390 AMZ524389:AMZ524390 AWV524389:AWV524390 BGR524389:BGR524390 BQN524389:BQN524390 CAJ524389:CAJ524390 CKF524389:CKF524390 CUB524389:CUB524390 DDX524389:DDX524390 DNT524389:DNT524390 DXP524389:DXP524390 EHL524389:EHL524390 ERH524389:ERH524390 FBD524389:FBD524390 FKZ524389:FKZ524390 FUV524389:FUV524390 GER524389:GER524390 GON524389:GON524390 GYJ524389:GYJ524390 HIF524389:HIF524390 HSB524389:HSB524390 IBX524389:IBX524390 ILT524389:ILT524390 IVP524389:IVP524390 JFL524389:JFL524390 JPH524389:JPH524390 JZD524389:JZD524390 KIZ524389:KIZ524390 KSV524389:KSV524390 LCR524389:LCR524390 LMN524389:LMN524390 LWJ524389:LWJ524390 MGF524389:MGF524390 MQB524389:MQB524390 MZX524389:MZX524390 NJT524389:NJT524390 NTP524389:NTP524390 ODL524389:ODL524390 ONH524389:ONH524390 OXD524389:OXD524390 PGZ524389:PGZ524390 PQV524389:PQV524390 QAR524389:QAR524390 QKN524389:QKN524390 QUJ524389:QUJ524390 REF524389:REF524390 ROB524389:ROB524390 RXX524389:RXX524390 SHT524389:SHT524390 SRP524389:SRP524390 TBL524389:TBL524390 TLH524389:TLH524390 TVD524389:TVD524390 UEZ524389:UEZ524390 UOV524389:UOV524390 UYR524389:UYR524390 VIN524389:VIN524390 VSJ524389:VSJ524390 WCF524389:WCF524390 WMB524389:WMB524390 WVX524389:WVX524390 P589925:P589926 JL589925:JL589926 TH589925:TH589926 ADD589925:ADD589926 AMZ589925:AMZ589926 AWV589925:AWV589926 BGR589925:BGR589926 BQN589925:BQN589926 CAJ589925:CAJ589926 CKF589925:CKF589926 CUB589925:CUB589926 DDX589925:DDX589926 DNT589925:DNT589926 DXP589925:DXP589926 EHL589925:EHL589926 ERH589925:ERH589926 FBD589925:FBD589926 FKZ589925:FKZ589926 FUV589925:FUV589926 GER589925:GER589926 GON589925:GON589926 GYJ589925:GYJ589926 HIF589925:HIF589926 HSB589925:HSB589926 IBX589925:IBX589926 ILT589925:ILT589926 IVP589925:IVP589926 JFL589925:JFL589926 JPH589925:JPH589926 JZD589925:JZD589926 KIZ589925:KIZ589926 KSV589925:KSV589926 LCR589925:LCR589926 LMN589925:LMN589926 LWJ589925:LWJ589926 MGF589925:MGF589926 MQB589925:MQB589926 MZX589925:MZX589926 NJT589925:NJT589926 NTP589925:NTP589926 ODL589925:ODL589926 ONH589925:ONH589926 OXD589925:OXD589926 PGZ589925:PGZ589926 PQV589925:PQV589926 QAR589925:QAR589926 QKN589925:QKN589926 QUJ589925:QUJ589926 REF589925:REF589926 ROB589925:ROB589926 RXX589925:RXX589926 SHT589925:SHT589926 SRP589925:SRP589926 TBL589925:TBL589926 TLH589925:TLH589926 TVD589925:TVD589926 UEZ589925:UEZ589926 UOV589925:UOV589926 UYR589925:UYR589926 VIN589925:VIN589926 VSJ589925:VSJ589926 WCF589925:WCF589926 WMB589925:WMB589926 WVX589925:WVX589926 P655461:P655462 JL655461:JL655462 TH655461:TH655462 ADD655461:ADD655462 AMZ655461:AMZ655462 AWV655461:AWV655462 BGR655461:BGR655462 BQN655461:BQN655462 CAJ655461:CAJ655462 CKF655461:CKF655462 CUB655461:CUB655462 DDX655461:DDX655462 DNT655461:DNT655462 DXP655461:DXP655462 EHL655461:EHL655462 ERH655461:ERH655462 FBD655461:FBD655462 FKZ655461:FKZ655462 FUV655461:FUV655462 GER655461:GER655462 GON655461:GON655462 GYJ655461:GYJ655462 HIF655461:HIF655462 HSB655461:HSB655462 IBX655461:IBX655462 ILT655461:ILT655462 IVP655461:IVP655462 JFL655461:JFL655462 JPH655461:JPH655462 JZD655461:JZD655462 KIZ655461:KIZ655462 KSV655461:KSV655462 LCR655461:LCR655462 LMN655461:LMN655462 LWJ655461:LWJ655462 MGF655461:MGF655462 MQB655461:MQB655462 MZX655461:MZX655462 NJT655461:NJT655462 NTP655461:NTP655462 ODL655461:ODL655462 ONH655461:ONH655462 OXD655461:OXD655462 PGZ655461:PGZ655462 PQV655461:PQV655462 QAR655461:QAR655462 QKN655461:QKN655462 QUJ655461:QUJ655462 REF655461:REF655462 ROB655461:ROB655462 RXX655461:RXX655462 SHT655461:SHT655462 SRP655461:SRP655462 TBL655461:TBL655462 TLH655461:TLH655462 TVD655461:TVD655462 UEZ655461:UEZ655462 UOV655461:UOV655462 UYR655461:UYR655462 VIN655461:VIN655462 VSJ655461:VSJ655462 WCF655461:WCF655462 WMB655461:WMB655462 WVX655461:WVX655462 P720997:P720998 JL720997:JL720998 TH720997:TH720998 ADD720997:ADD720998 AMZ720997:AMZ720998 AWV720997:AWV720998 BGR720997:BGR720998 BQN720997:BQN720998 CAJ720997:CAJ720998 CKF720997:CKF720998 CUB720997:CUB720998 DDX720997:DDX720998 DNT720997:DNT720998 DXP720997:DXP720998 EHL720997:EHL720998 ERH720997:ERH720998 FBD720997:FBD720998 FKZ720997:FKZ720998 FUV720997:FUV720998 GER720997:GER720998 GON720997:GON720998 GYJ720997:GYJ720998 HIF720997:HIF720998 HSB720997:HSB720998 IBX720997:IBX720998 ILT720997:ILT720998 IVP720997:IVP720998 JFL720997:JFL720998 JPH720997:JPH720998 JZD720997:JZD720998 KIZ720997:KIZ720998 KSV720997:KSV720998 LCR720997:LCR720998 LMN720997:LMN720998 LWJ720997:LWJ720998 MGF720997:MGF720998 MQB720997:MQB720998 MZX720997:MZX720998 NJT720997:NJT720998 NTP720997:NTP720998 ODL720997:ODL720998 ONH720997:ONH720998 OXD720997:OXD720998 PGZ720997:PGZ720998 PQV720997:PQV720998 QAR720997:QAR720998 QKN720997:QKN720998 QUJ720997:QUJ720998 REF720997:REF720998 ROB720997:ROB720998 RXX720997:RXX720998 SHT720997:SHT720998 SRP720997:SRP720998 TBL720997:TBL720998 TLH720997:TLH720998 TVD720997:TVD720998 UEZ720997:UEZ720998 UOV720997:UOV720998 UYR720997:UYR720998 VIN720997:VIN720998 VSJ720997:VSJ720998 WCF720997:WCF720998 WMB720997:WMB720998 WVX720997:WVX720998 P786533:P786534 JL786533:JL786534 TH786533:TH786534 ADD786533:ADD786534 AMZ786533:AMZ786534 AWV786533:AWV786534 BGR786533:BGR786534 BQN786533:BQN786534 CAJ786533:CAJ786534 CKF786533:CKF786534 CUB786533:CUB786534 DDX786533:DDX786534 DNT786533:DNT786534 DXP786533:DXP786534 EHL786533:EHL786534 ERH786533:ERH786534 FBD786533:FBD786534 FKZ786533:FKZ786534 FUV786533:FUV786534 GER786533:GER786534 GON786533:GON786534 GYJ786533:GYJ786534 HIF786533:HIF786534 HSB786533:HSB786534 IBX786533:IBX786534 ILT786533:ILT786534 IVP786533:IVP786534 JFL786533:JFL786534 JPH786533:JPH786534 JZD786533:JZD786534 KIZ786533:KIZ786534 KSV786533:KSV786534 LCR786533:LCR786534 LMN786533:LMN786534 LWJ786533:LWJ786534 MGF786533:MGF786534 MQB786533:MQB786534 MZX786533:MZX786534 NJT786533:NJT786534 NTP786533:NTP786534 ODL786533:ODL786534 ONH786533:ONH786534 OXD786533:OXD786534 PGZ786533:PGZ786534 PQV786533:PQV786534 QAR786533:QAR786534 QKN786533:QKN786534 QUJ786533:QUJ786534 REF786533:REF786534 ROB786533:ROB786534 RXX786533:RXX786534 SHT786533:SHT786534 SRP786533:SRP786534 TBL786533:TBL786534 TLH786533:TLH786534 TVD786533:TVD786534 UEZ786533:UEZ786534 UOV786533:UOV786534 UYR786533:UYR786534 VIN786533:VIN786534 VSJ786533:VSJ786534 WCF786533:WCF786534 WMB786533:WMB786534 WVX786533:WVX786534 P852069:P852070 JL852069:JL852070 TH852069:TH852070 ADD852069:ADD852070 AMZ852069:AMZ852070 AWV852069:AWV852070 BGR852069:BGR852070 BQN852069:BQN852070 CAJ852069:CAJ852070 CKF852069:CKF852070 CUB852069:CUB852070 DDX852069:DDX852070 DNT852069:DNT852070 DXP852069:DXP852070 EHL852069:EHL852070 ERH852069:ERH852070 FBD852069:FBD852070 FKZ852069:FKZ852070 FUV852069:FUV852070 GER852069:GER852070 GON852069:GON852070 GYJ852069:GYJ852070 HIF852069:HIF852070 HSB852069:HSB852070 IBX852069:IBX852070 ILT852069:ILT852070 IVP852069:IVP852070 JFL852069:JFL852070 JPH852069:JPH852070 JZD852069:JZD852070 KIZ852069:KIZ852070 KSV852069:KSV852070 LCR852069:LCR852070 LMN852069:LMN852070 LWJ852069:LWJ852070 MGF852069:MGF852070 MQB852069:MQB852070 MZX852069:MZX852070 NJT852069:NJT852070 NTP852069:NTP852070 ODL852069:ODL852070 ONH852069:ONH852070 OXD852069:OXD852070 PGZ852069:PGZ852070 PQV852069:PQV852070 QAR852069:QAR852070 QKN852069:QKN852070 QUJ852069:QUJ852070 REF852069:REF852070 ROB852069:ROB852070 RXX852069:RXX852070 SHT852069:SHT852070 SRP852069:SRP852070 TBL852069:TBL852070 TLH852069:TLH852070 TVD852069:TVD852070 UEZ852069:UEZ852070 UOV852069:UOV852070 UYR852069:UYR852070 VIN852069:VIN852070 VSJ852069:VSJ852070 WCF852069:WCF852070 WMB852069:WMB852070 WVX852069:WVX852070 P917605:P917606 JL917605:JL917606 TH917605:TH917606 ADD917605:ADD917606 AMZ917605:AMZ917606 AWV917605:AWV917606 BGR917605:BGR917606 BQN917605:BQN917606 CAJ917605:CAJ917606 CKF917605:CKF917606 CUB917605:CUB917606 DDX917605:DDX917606 DNT917605:DNT917606 DXP917605:DXP917606 EHL917605:EHL917606 ERH917605:ERH917606 FBD917605:FBD917606 FKZ917605:FKZ917606 FUV917605:FUV917606 GER917605:GER917606 GON917605:GON917606 GYJ917605:GYJ917606 HIF917605:HIF917606 HSB917605:HSB917606 IBX917605:IBX917606 ILT917605:ILT917606 IVP917605:IVP917606 JFL917605:JFL917606 JPH917605:JPH917606 JZD917605:JZD917606 KIZ917605:KIZ917606 KSV917605:KSV917606 LCR917605:LCR917606 LMN917605:LMN917606 LWJ917605:LWJ917606 MGF917605:MGF917606 MQB917605:MQB917606 MZX917605:MZX917606 NJT917605:NJT917606 NTP917605:NTP917606 ODL917605:ODL917606 ONH917605:ONH917606 OXD917605:OXD917606 PGZ917605:PGZ917606 PQV917605:PQV917606 QAR917605:QAR917606 QKN917605:QKN917606 QUJ917605:QUJ917606 REF917605:REF917606 ROB917605:ROB917606 RXX917605:RXX917606 SHT917605:SHT917606 SRP917605:SRP917606 TBL917605:TBL917606 TLH917605:TLH917606 TVD917605:TVD917606 UEZ917605:UEZ917606 UOV917605:UOV917606 UYR917605:UYR917606 VIN917605:VIN917606 VSJ917605:VSJ917606 WCF917605:WCF917606 WMB917605:WMB917606 WVX917605:WVX917606 P983141:P983142 JL983141:JL983142 TH983141:TH983142 ADD983141:ADD983142 AMZ983141:AMZ983142 AWV983141:AWV983142 BGR983141:BGR983142 BQN983141:BQN983142 CAJ983141:CAJ983142 CKF983141:CKF983142 CUB983141:CUB983142 DDX983141:DDX983142 DNT983141:DNT983142 DXP983141:DXP983142 EHL983141:EHL983142 ERH983141:ERH983142 FBD983141:FBD983142 FKZ983141:FKZ983142 FUV983141:FUV983142 GER983141:GER983142 GON983141:GON983142 GYJ983141:GYJ983142 HIF983141:HIF983142 HSB983141:HSB983142 IBX983141:IBX983142 ILT983141:ILT983142 IVP983141:IVP983142 JFL983141:JFL983142 JPH983141:JPH983142 JZD983141:JZD983142 KIZ983141:KIZ983142 KSV983141:KSV983142 LCR983141:LCR983142 LMN983141:LMN983142 LWJ983141:LWJ983142 MGF983141:MGF983142 MQB983141:MQB983142 MZX983141:MZX983142 NJT983141:NJT983142 NTP983141:NTP983142 ODL983141:ODL983142 ONH983141:ONH983142 OXD983141:OXD983142 PGZ983141:PGZ983142 PQV983141:PQV983142 QAR983141:QAR983142 QKN983141:QKN983142 QUJ983141:QUJ983142 REF983141:REF983142 ROB983141:ROB983142 RXX983141:RXX983142 SHT983141:SHT983142 SRP983141:SRP983142 TBL983141:TBL983142 TLH983141:TLH983142 TVD983141:TVD983142 UEZ983141:UEZ983142 UOV983141:UOV983142 UYR983141:UYR983142 VIN983141:VIN983142 VSJ983141:VSJ983142 WCF983141:WCF983142 WMB983141:WMB983142 WVX983141:WVX983142 ADK105:ADK107 W65640:W65643 JS65640:JS65643 TO65640:TO65643 ADK65640:ADK65643 ANG65640:ANG65643 AXC65640:AXC65643 BGY65640:BGY65643 BQU65640:BQU65643 CAQ65640:CAQ65643 CKM65640:CKM65643 CUI65640:CUI65643 DEE65640:DEE65643 DOA65640:DOA65643 DXW65640:DXW65643 EHS65640:EHS65643 ERO65640:ERO65643 FBK65640:FBK65643 FLG65640:FLG65643 FVC65640:FVC65643 GEY65640:GEY65643 GOU65640:GOU65643 GYQ65640:GYQ65643 HIM65640:HIM65643 HSI65640:HSI65643 ICE65640:ICE65643 IMA65640:IMA65643 IVW65640:IVW65643 JFS65640:JFS65643 JPO65640:JPO65643 JZK65640:JZK65643 KJG65640:KJG65643 KTC65640:KTC65643 LCY65640:LCY65643 LMU65640:LMU65643 LWQ65640:LWQ65643 MGM65640:MGM65643 MQI65640:MQI65643 NAE65640:NAE65643 NKA65640:NKA65643 NTW65640:NTW65643 ODS65640:ODS65643 ONO65640:ONO65643 OXK65640:OXK65643 PHG65640:PHG65643 PRC65640:PRC65643 QAY65640:QAY65643 QKU65640:QKU65643 QUQ65640:QUQ65643 REM65640:REM65643 ROI65640:ROI65643 RYE65640:RYE65643 SIA65640:SIA65643 SRW65640:SRW65643 TBS65640:TBS65643 TLO65640:TLO65643 TVK65640:TVK65643 UFG65640:UFG65643 UPC65640:UPC65643 UYY65640:UYY65643 VIU65640:VIU65643 VSQ65640:VSQ65643 WCM65640:WCM65643 WMI65640:WMI65643 WWE65640:WWE65643 W131176:W131179 JS131176:JS131179 TO131176:TO131179 ADK131176:ADK131179 ANG131176:ANG131179 AXC131176:AXC131179 BGY131176:BGY131179 BQU131176:BQU131179 CAQ131176:CAQ131179 CKM131176:CKM131179 CUI131176:CUI131179 DEE131176:DEE131179 DOA131176:DOA131179 DXW131176:DXW131179 EHS131176:EHS131179 ERO131176:ERO131179 FBK131176:FBK131179 FLG131176:FLG131179 FVC131176:FVC131179 GEY131176:GEY131179 GOU131176:GOU131179 GYQ131176:GYQ131179 HIM131176:HIM131179 HSI131176:HSI131179 ICE131176:ICE131179 IMA131176:IMA131179 IVW131176:IVW131179 JFS131176:JFS131179 JPO131176:JPO131179 JZK131176:JZK131179 KJG131176:KJG131179 KTC131176:KTC131179 LCY131176:LCY131179 LMU131176:LMU131179 LWQ131176:LWQ131179 MGM131176:MGM131179 MQI131176:MQI131179 NAE131176:NAE131179 NKA131176:NKA131179 NTW131176:NTW131179 ODS131176:ODS131179 ONO131176:ONO131179 OXK131176:OXK131179 PHG131176:PHG131179 PRC131176:PRC131179 QAY131176:QAY131179 QKU131176:QKU131179 QUQ131176:QUQ131179 REM131176:REM131179 ROI131176:ROI131179 RYE131176:RYE131179 SIA131176:SIA131179 SRW131176:SRW131179 TBS131176:TBS131179 TLO131176:TLO131179 TVK131176:TVK131179 UFG131176:UFG131179 UPC131176:UPC131179 UYY131176:UYY131179 VIU131176:VIU131179 VSQ131176:VSQ131179 WCM131176:WCM131179 WMI131176:WMI131179 WWE131176:WWE131179 W196712:W196715 JS196712:JS196715 TO196712:TO196715 ADK196712:ADK196715 ANG196712:ANG196715 AXC196712:AXC196715 BGY196712:BGY196715 BQU196712:BQU196715 CAQ196712:CAQ196715 CKM196712:CKM196715 CUI196712:CUI196715 DEE196712:DEE196715 DOA196712:DOA196715 DXW196712:DXW196715 EHS196712:EHS196715 ERO196712:ERO196715 FBK196712:FBK196715 FLG196712:FLG196715 FVC196712:FVC196715 GEY196712:GEY196715 GOU196712:GOU196715 GYQ196712:GYQ196715 HIM196712:HIM196715 HSI196712:HSI196715 ICE196712:ICE196715 IMA196712:IMA196715 IVW196712:IVW196715 JFS196712:JFS196715 JPO196712:JPO196715 JZK196712:JZK196715 KJG196712:KJG196715 KTC196712:KTC196715 LCY196712:LCY196715 LMU196712:LMU196715 LWQ196712:LWQ196715 MGM196712:MGM196715 MQI196712:MQI196715 NAE196712:NAE196715 NKA196712:NKA196715 NTW196712:NTW196715 ODS196712:ODS196715 ONO196712:ONO196715 OXK196712:OXK196715 PHG196712:PHG196715 PRC196712:PRC196715 QAY196712:QAY196715 QKU196712:QKU196715 QUQ196712:QUQ196715 REM196712:REM196715 ROI196712:ROI196715 RYE196712:RYE196715 SIA196712:SIA196715 SRW196712:SRW196715 TBS196712:TBS196715 TLO196712:TLO196715 TVK196712:TVK196715 UFG196712:UFG196715 UPC196712:UPC196715 UYY196712:UYY196715 VIU196712:VIU196715 VSQ196712:VSQ196715 WCM196712:WCM196715 WMI196712:WMI196715 WWE196712:WWE196715 W262248:W262251 JS262248:JS262251 TO262248:TO262251 ADK262248:ADK262251 ANG262248:ANG262251 AXC262248:AXC262251 BGY262248:BGY262251 BQU262248:BQU262251 CAQ262248:CAQ262251 CKM262248:CKM262251 CUI262248:CUI262251 DEE262248:DEE262251 DOA262248:DOA262251 DXW262248:DXW262251 EHS262248:EHS262251 ERO262248:ERO262251 FBK262248:FBK262251 FLG262248:FLG262251 FVC262248:FVC262251 GEY262248:GEY262251 GOU262248:GOU262251 GYQ262248:GYQ262251 HIM262248:HIM262251 HSI262248:HSI262251 ICE262248:ICE262251 IMA262248:IMA262251 IVW262248:IVW262251 JFS262248:JFS262251 JPO262248:JPO262251 JZK262248:JZK262251 KJG262248:KJG262251 KTC262248:KTC262251 LCY262248:LCY262251 LMU262248:LMU262251 LWQ262248:LWQ262251 MGM262248:MGM262251 MQI262248:MQI262251 NAE262248:NAE262251 NKA262248:NKA262251 NTW262248:NTW262251 ODS262248:ODS262251 ONO262248:ONO262251 OXK262248:OXK262251 PHG262248:PHG262251 PRC262248:PRC262251 QAY262248:QAY262251 QKU262248:QKU262251 QUQ262248:QUQ262251 REM262248:REM262251 ROI262248:ROI262251 RYE262248:RYE262251 SIA262248:SIA262251 SRW262248:SRW262251 TBS262248:TBS262251 TLO262248:TLO262251 TVK262248:TVK262251 UFG262248:UFG262251 UPC262248:UPC262251 UYY262248:UYY262251 VIU262248:VIU262251 VSQ262248:VSQ262251 WCM262248:WCM262251 WMI262248:WMI262251 WWE262248:WWE262251 W327784:W327787 JS327784:JS327787 TO327784:TO327787 ADK327784:ADK327787 ANG327784:ANG327787 AXC327784:AXC327787 BGY327784:BGY327787 BQU327784:BQU327787 CAQ327784:CAQ327787 CKM327784:CKM327787 CUI327784:CUI327787 DEE327784:DEE327787 DOA327784:DOA327787 DXW327784:DXW327787 EHS327784:EHS327787 ERO327784:ERO327787 FBK327784:FBK327787 FLG327784:FLG327787 FVC327784:FVC327787 GEY327784:GEY327787 GOU327784:GOU327787 GYQ327784:GYQ327787 HIM327784:HIM327787 HSI327784:HSI327787 ICE327784:ICE327787 IMA327784:IMA327787 IVW327784:IVW327787 JFS327784:JFS327787 JPO327784:JPO327787 JZK327784:JZK327787 KJG327784:KJG327787 KTC327784:KTC327787 LCY327784:LCY327787 LMU327784:LMU327787 LWQ327784:LWQ327787 MGM327784:MGM327787 MQI327784:MQI327787 NAE327784:NAE327787 NKA327784:NKA327787 NTW327784:NTW327787 ODS327784:ODS327787 ONO327784:ONO327787 OXK327784:OXK327787 PHG327784:PHG327787 PRC327784:PRC327787 QAY327784:QAY327787 QKU327784:QKU327787 QUQ327784:QUQ327787 REM327784:REM327787 ROI327784:ROI327787 RYE327784:RYE327787 SIA327784:SIA327787 SRW327784:SRW327787 TBS327784:TBS327787 TLO327784:TLO327787 TVK327784:TVK327787 UFG327784:UFG327787 UPC327784:UPC327787 UYY327784:UYY327787 VIU327784:VIU327787 VSQ327784:VSQ327787 WCM327784:WCM327787 WMI327784:WMI327787 WWE327784:WWE327787 W393320:W393323 JS393320:JS393323 TO393320:TO393323 ADK393320:ADK393323 ANG393320:ANG393323 AXC393320:AXC393323 BGY393320:BGY393323 BQU393320:BQU393323 CAQ393320:CAQ393323 CKM393320:CKM393323 CUI393320:CUI393323 DEE393320:DEE393323 DOA393320:DOA393323 DXW393320:DXW393323 EHS393320:EHS393323 ERO393320:ERO393323 FBK393320:FBK393323 FLG393320:FLG393323 FVC393320:FVC393323 GEY393320:GEY393323 GOU393320:GOU393323 GYQ393320:GYQ393323 HIM393320:HIM393323 HSI393320:HSI393323 ICE393320:ICE393323 IMA393320:IMA393323 IVW393320:IVW393323 JFS393320:JFS393323 JPO393320:JPO393323 JZK393320:JZK393323 KJG393320:KJG393323 KTC393320:KTC393323 LCY393320:LCY393323 LMU393320:LMU393323 LWQ393320:LWQ393323 MGM393320:MGM393323 MQI393320:MQI393323 NAE393320:NAE393323 NKA393320:NKA393323 NTW393320:NTW393323 ODS393320:ODS393323 ONO393320:ONO393323 OXK393320:OXK393323 PHG393320:PHG393323 PRC393320:PRC393323 QAY393320:QAY393323 QKU393320:QKU393323 QUQ393320:QUQ393323 REM393320:REM393323 ROI393320:ROI393323 RYE393320:RYE393323 SIA393320:SIA393323 SRW393320:SRW393323 TBS393320:TBS393323 TLO393320:TLO393323 TVK393320:TVK393323 UFG393320:UFG393323 UPC393320:UPC393323 UYY393320:UYY393323 VIU393320:VIU393323 VSQ393320:VSQ393323 WCM393320:WCM393323 WMI393320:WMI393323 WWE393320:WWE393323 W458856:W458859 JS458856:JS458859 TO458856:TO458859 ADK458856:ADK458859 ANG458856:ANG458859 AXC458856:AXC458859 BGY458856:BGY458859 BQU458856:BQU458859 CAQ458856:CAQ458859 CKM458856:CKM458859 CUI458856:CUI458859 DEE458856:DEE458859 DOA458856:DOA458859 DXW458856:DXW458859 EHS458856:EHS458859 ERO458856:ERO458859 FBK458856:FBK458859 FLG458856:FLG458859 FVC458856:FVC458859 GEY458856:GEY458859 GOU458856:GOU458859 GYQ458856:GYQ458859 HIM458856:HIM458859 HSI458856:HSI458859 ICE458856:ICE458859 IMA458856:IMA458859 IVW458856:IVW458859 JFS458856:JFS458859 JPO458856:JPO458859 JZK458856:JZK458859 KJG458856:KJG458859 KTC458856:KTC458859 LCY458856:LCY458859 LMU458856:LMU458859 LWQ458856:LWQ458859 MGM458856:MGM458859 MQI458856:MQI458859 NAE458856:NAE458859 NKA458856:NKA458859 NTW458856:NTW458859 ODS458856:ODS458859 ONO458856:ONO458859 OXK458856:OXK458859 PHG458856:PHG458859 PRC458856:PRC458859 QAY458856:QAY458859 QKU458856:QKU458859 QUQ458856:QUQ458859 REM458856:REM458859 ROI458856:ROI458859 RYE458856:RYE458859 SIA458856:SIA458859 SRW458856:SRW458859 TBS458856:TBS458859 TLO458856:TLO458859 TVK458856:TVK458859 UFG458856:UFG458859 UPC458856:UPC458859 UYY458856:UYY458859 VIU458856:VIU458859 VSQ458856:VSQ458859 WCM458856:WCM458859 WMI458856:WMI458859 WWE458856:WWE458859 W524392:W524395 JS524392:JS524395 TO524392:TO524395 ADK524392:ADK524395 ANG524392:ANG524395 AXC524392:AXC524395 BGY524392:BGY524395 BQU524392:BQU524395 CAQ524392:CAQ524395 CKM524392:CKM524395 CUI524392:CUI524395 DEE524392:DEE524395 DOA524392:DOA524395 DXW524392:DXW524395 EHS524392:EHS524395 ERO524392:ERO524395 FBK524392:FBK524395 FLG524392:FLG524395 FVC524392:FVC524395 GEY524392:GEY524395 GOU524392:GOU524395 GYQ524392:GYQ524395 HIM524392:HIM524395 HSI524392:HSI524395 ICE524392:ICE524395 IMA524392:IMA524395 IVW524392:IVW524395 JFS524392:JFS524395 JPO524392:JPO524395 JZK524392:JZK524395 KJG524392:KJG524395 KTC524392:KTC524395 LCY524392:LCY524395 LMU524392:LMU524395 LWQ524392:LWQ524395 MGM524392:MGM524395 MQI524392:MQI524395 NAE524392:NAE524395 NKA524392:NKA524395 NTW524392:NTW524395 ODS524392:ODS524395 ONO524392:ONO524395 OXK524392:OXK524395 PHG524392:PHG524395 PRC524392:PRC524395 QAY524392:QAY524395 QKU524392:QKU524395 QUQ524392:QUQ524395 REM524392:REM524395 ROI524392:ROI524395 RYE524392:RYE524395 SIA524392:SIA524395 SRW524392:SRW524395 TBS524392:TBS524395 TLO524392:TLO524395 TVK524392:TVK524395 UFG524392:UFG524395 UPC524392:UPC524395 UYY524392:UYY524395 VIU524392:VIU524395 VSQ524392:VSQ524395 WCM524392:WCM524395 WMI524392:WMI524395 WWE524392:WWE524395 W589928:W589931 JS589928:JS589931 TO589928:TO589931 ADK589928:ADK589931 ANG589928:ANG589931 AXC589928:AXC589931 BGY589928:BGY589931 BQU589928:BQU589931 CAQ589928:CAQ589931 CKM589928:CKM589931 CUI589928:CUI589931 DEE589928:DEE589931 DOA589928:DOA589931 DXW589928:DXW589931 EHS589928:EHS589931 ERO589928:ERO589931 FBK589928:FBK589931 FLG589928:FLG589931 FVC589928:FVC589931 GEY589928:GEY589931 GOU589928:GOU589931 GYQ589928:GYQ589931 HIM589928:HIM589931 HSI589928:HSI589931 ICE589928:ICE589931 IMA589928:IMA589931 IVW589928:IVW589931 JFS589928:JFS589931 JPO589928:JPO589931 JZK589928:JZK589931 KJG589928:KJG589931 KTC589928:KTC589931 LCY589928:LCY589931 LMU589928:LMU589931 LWQ589928:LWQ589931 MGM589928:MGM589931 MQI589928:MQI589931 NAE589928:NAE589931 NKA589928:NKA589931 NTW589928:NTW589931 ODS589928:ODS589931 ONO589928:ONO589931 OXK589928:OXK589931 PHG589928:PHG589931 PRC589928:PRC589931 QAY589928:QAY589931 QKU589928:QKU589931 QUQ589928:QUQ589931 REM589928:REM589931 ROI589928:ROI589931 RYE589928:RYE589931 SIA589928:SIA589931 SRW589928:SRW589931 TBS589928:TBS589931 TLO589928:TLO589931 TVK589928:TVK589931 UFG589928:UFG589931 UPC589928:UPC589931 UYY589928:UYY589931 VIU589928:VIU589931 VSQ589928:VSQ589931 WCM589928:WCM589931 WMI589928:WMI589931 WWE589928:WWE589931 W655464:W655467 JS655464:JS655467 TO655464:TO655467 ADK655464:ADK655467 ANG655464:ANG655467 AXC655464:AXC655467 BGY655464:BGY655467 BQU655464:BQU655467 CAQ655464:CAQ655467 CKM655464:CKM655467 CUI655464:CUI655467 DEE655464:DEE655467 DOA655464:DOA655467 DXW655464:DXW655467 EHS655464:EHS655467 ERO655464:ERO655467 FBK655464:FBK655467 FLG655464:FLG655467 FVC655464:FVC655467 GEY655464:GEY655467 GOU655464:GOU655467 GYQ655464:GYQ655467 HIM655464:HIM655467 HSI655464:HSI655467 ICE655464:ICE655467 IMA655464:IMA655467 IVW655464:IVW655467 JFS655464:JFS655467 JPO655464:JPO655467 JZK655464:JZK655467 KJG655464:KJG655467 KTC655464:KTC655467 LCY655464:LCY655467 LMU655464:LMU655467 LWQ655464:LWQ655467 MGM655464:MGM655467 MQI655464:MQI655467 NAE655464:NAE655467 NKA655464:NKA655467 NTW655464:NTW655467 ODS655464:ODS655467 ONO655464:ONO655467 OXK655464:OXK655467 PHG655464:PHG655467 PRC655464:PRC655467 QAY655464:QAY655467 QKU655464:QKU655467 QUQ655464:QUQ655467 REM655464:REM655467 ROI655464:ROI655467 RYE655464:RYE655467 SIA655464:SIA655467 SRW655464:SRW655467 TBS655464:TBS655467 TLO655464:TLO655467 TVK655464:TVK655467 UFG655464:UFG655467 UPC655464:UPC655467 UYY655464:UYY655467 VIU655464:VIU655467 VSQ655464:VSQ655467 WCM655464:WCM655467 WMI655464:WMI655467 WWE655464:WWE655467 W721000:W721003 JS721000:JS721003 TO721000:TO721003 ADK721000:ADK721003 ANG721000:ANG721003 AXC721000:AXC721003 BGY721000:BGY721003 BQU721000:BQU721003 CAQ721000:CAQ721003 CKM721000:CKM721003 CUI721000:CUI721003 DEE721000:DEE721003 DOA721000:DOA721003 DXW721000:DXW721003 EHS721000:EHS721003 ERO721000:ERO721003 FBK721000:FBK721003 FLG721000:FLG721003 FVC721000:FVC721003 GEY721000:GEY721003 GOU721000:GOU721003 GYQ721000:GYQ721003 HIM721000:HIM721003 HSI721000:HSI721003 ICE721000:ICE721003 IMA721000:IMA721003 IVW721000:IVW721003 JFS721000:JFS721003 JPO721000:JPO721003 JZK721000:JZK721003 KJG721000:KJG721003 KTC721000:KTC721003 LCY721000:LCY721003 LMU721000:LMU721003 LWQ721000:LWQ721003 MGM721000:MGM721003 MQI721000:MQI721003 NAE721000:NAE721003 NKA721000:NKA721003 NTW721000:NTW721003 ODS721000:ODS721003 ONO721000:ONO721003 OXK721000:OXK721003 PHG721000:PHG721003 PRC721000:PRC721003 QAY721000:QAY721003 QKU721000:QKU721003 QUQ721000:QUQ721003 REM721000:REM721003 ROI721000:ROI721003 RYE721000:RYE721003 SIA721000:SIA721003 SRW721000:SRW721003 TBS721000:TBS721003 TLO721000:TLO721003 TVK721000:TVK721003 UFG721000:UFG721003 UPC721000:UPC721003 UYY721000:UYY721003 VIU721000:VIU721003 VSQ721000:VSQ721003 WCM721000:WCM721003 WMI721000:WMI721003 WWE721000:WWE721003 W786536:W786539 JS786536:JS786539 TO786536:TO786539 ADK786536:ADK786539 ANG786536:ANG786539 AXC786536:AXC786539 BGY786536:BGY786539 BQU786536:BQU786539 CAQ786536:CAQ786539 CKM786536:CKM786539 CUI786536:CUI786539 DEE786536:DEE786539 DOA786536:DOA786539 DXW786536:DXW786539 EHS786536:EHS786539 ERO786536:ERO786539 FBK786536:FBK786539 FLG786536:FLG786539 FVC786536:FVC786539 GEY786536:GEY786539 GOU786536:GOU786539 GYQ786536:GYQ786539 HIM786536:HIM786539 HSI786536:HSI786539 ICE786536:ICE786539 IMA786536:IMA786539 IVW786536:IVW786539 JFS786536:JFS786539 JPO786536:JPO786539 JZK786536:JZK786539 KJG786536:KJG786539 KTC786536:KTC786539 LCY786536:LCY786539 LMU786536:LMU786539 LWQ786536:LWQ786539 MGM786536:MGM786539 MQI786536:MQI786539 NAE786536:NAE786539 NKA786536:NKA786539 NTW786536:NTW786539 ODS786536:ODS786539 ONO786536:ONO786539 OXK786536:OXK786539 PHG786536:PHG786539 PRC786536:PRC786539 QAY786536:QAY786539 QKU786536:QKU786539 QUQ786536:QUQ786539 REM786536:REM786539 ROI786536:ROI786539 RYE786536:RYE786539 SIA786536:SIA786539 SRW786536:SRW786539 TBS786536:TBS786539 TLO786536:TLO786539 TVK786536:TVK786539 UFG786536:UFG786539 UPC786536:UPC786539 UYY786536:UYY786539 VIU786536:VIU786539 VSQ786536:VSQ786539 WCM786536:WCM786539 WMI786536:WMI786539 WWE786536:WWE786539 W852072:W852075 JS852072:JS852075 TO852072:TO852075 ADK852072:ADK852075 ANG852072:ANG852075 AXC852072:AXC852075 BGY852072:BGY852075 BQU852072:BQU852075 CAQ852072:CAQ852075 CKM852072:CKM852075 CUI852072:CUI852075 DEE852072:DEE852075 DOA852072:DOA852075 DXW852072:DXW852075 EHS852072:EHS852075 ERO852072:ERO852075 FBK852072:FBK852075 FLG852072:FLG852075 FVC852072:FVC852075 GEY852072:GEY852075 GOU852072:GOU852075 GYQ852072:GYQ852075 HIM852072:HIM852075 HSI852072:HSI852075 ICE852072:ICE852075 IMA852072:IMA852075 IVW852072:IVW852075 JFS852072:JFS852075 JPO852072:JPO852075 JZK852072:JZK852075 KJG852072:KJG852075 KTC852072:KTC852075 LCY852072:LCY852075 LMU852072:LMU852075 LWQ852072:LWQ852075 MGM852072:MGM852075 MQI852072:MQI852075 NAE852072:NAE852075 NKA852072:NKA852075 NTW852072:NTW852075 ODS852072:ODS852075 ONO852072:ONO852075 OXK852072:OXK852075 PHG852072:PHG852075 PRC852072:PRC852075 QAY852072:QAY852075 QKU852072:QKU852075 QUQ852072:QUQ852075 REM852072:REM852075 ROI852072:ROI852075 RYE852072:RYE852075 SIA852072:SIA852075 SRW852072:SRW852075 TBS852072:TBS852075 TLO852072:TLO852075 TVK852072:TVK852075 UFG852072:UFG852075 UPC852072:UPC852075 UYY852072:UYY852075 VIU852072:VIU852075 VSQ852072:VSQ852075 WCM852072:WCM852075 WMI852072:WMI852075 WWE852072:WWE852075 W917608:W917611 JS917608:JS917611 TO917608:TO917611 ADK917608:ADK917611 ANG917608:ANG917611 AXC917608:AXC917611 BGY917608:BGY917611 BQU917608:BQU917611 CAQ917608:CAQ917611 CKM917608:CKM917611 CUI917608:CUI917611 DEE917608:DEE917611 DOA917608:DOA917611 DXW917608:DXW917611 EHS917608:EHS917611 ERO917608:ERO917611 FBK917608:FBK917611 FLG917608:FLG917611 FVC917608:FVC917611 GEY917608:GEY917611 GOU917608:GOU917611 GYQ917608:GYQ917611 HIM917608:HIM917611 HSI917608:HSI917611 ICE917608:ICE917611 IMA917608:IMA917611 IVW917608:IVW917611 JFS917608:JFS917611 JPO917608:JPO917611 JZK917608:JZK917611 KJG917608:KJG917611 KTC917608:KTC917611 LCY917608:LCY917611 LMU917608:LMU917611 LWQ917608:LWQ917611 MGM917608:MGM917611 MQI917608:MQI917611 NAE917608:NAE917611 NKA917608:NKA917611 NTW917608:NTW917611 ODS917608:ODS917611 ONO917608:ONO917611 OXK917608:OXK917611 PHG917608:PHG917611 PRC917608:PRC917611 QAY917608:QAY917611 QKU917608:QKU917611 QUQ917608:QUQ917611 REM917608:REM917611 ROI917608:ROI917611 RYE917608:RYE917611 SIA917608:SIA917611 SRW917608:SRW917611 TBS917608:TBS917611 TLO917608:TLO917611 TVK917608:TVK917611 UFG917608:UFG917611 UPC917608:UPC917611 UYY917608:UYY917611 VIU917608:VIU917611 VSQ917608:VSQ917611 WCM917608:WCM917611 WMI917608:WMI917611 WWE917608:WWE917611 W983144:W983147 JS983144:JS983147 TO983144:TO983147 ADK983144:ADK983147 ANG983144:ANG983147 AXC983144:AXC983147 BGY983144:BGY983147 BQU983144:BQU983147 CAQ983144:CAQ983147 CKM983144:CKM983147 CUI983144:CUI983147 DEE983144:DEE983147 DOA983144:DOA983147 DXW983144:DXW983147 EHS983144:EHS983147 ERO983144:ERO983147 FBK983144:FBK983147 FLG983144:FLG983147 FVC983144:FVC983147 GEY983144:GEY983147 GOU983144:GOU983147 GYQ983144:GYQ983147 HIM983144:HIM983147 HSI983144:HSI983147 ICE983144:ICE983147 IMA983144:IMA983147 IVW983144:IVW983147 JFS983144:JFS983147 JPO983144:JPO983147 JZK983144:JZK983147 KJG983144:KJG983147 KTC983144:KTC983147 LCY983144:LCY983147 LMU983144:LMU983147 LWQ983144:LWQ983147 MGM983144:MGM983147 MQI983144:MQI983147 NAE983144:NAE983147 NKA983144:NKA983147 NTW983144:NTW983147 ODS983144:ODS983147 ONO983144:ONO983147 OXK983144:OXK983147 PHG983144:PHG983147 PRC983144:PRC983147 QAY983144:QAY983147 QKU983144:QKU983147 QUQ983144:QUQ983147 REM983144:REM983147 ROI983144:ROI983147 RYE983144:RYE983147 SIA983144:SIA983147 SRW983144:SRW983147 TBS983144:TBS983147 TLO983144:TLO983147 TVK983144:TVK983147 UFG983144:UFG983147 UPC983144:UPC983147 UYY983144:UYY983147 VIU983144:VIU983147 VSQ983144:VSQ983147 WCM983144:WCM983147 WMI983144:WMI983147 WWE983144:WWE983147 M65639:M65643 JI65639:JI65643 TE65639:TE65643 ADA65639:ADA65643 AMW65639:AMW65643 AWS65639:AWS65643 BGO65639:BGO65643 BQK65639:BQK65643 CAG65639:CAG65643 CKC65639:CKC65643 CTY65639:CTY65643 DDU65639:DDU65643 DNQ65639:DNQ65643 DXM65639:DXM65643 EHI65639:EHI65643 ERE65639:ERE65643 FBA65639:FBA65643 FKW65639:FKW65643 FUS65639:FUS65643 GEO65639:GEO65643 GOK65639:GOK65643 GYG65639:GYG65643 HIC65639:HIC65643 HRY65639:HRY65643 IBU65639:IBU65643 ILQ65639:ILQ65643 IVM65639:IVM65643 JFI65639:JFI65643 JPE65639:JPE65643 JZA65639:JZA65643 KIW65639:KIW65643 KSS65639:KSS65643 LCO65639:LCO65643 LMK65639:LMK65643 LWG65639:LWG65643 MGC65639:MGC65643 MPY65639:MPY65643 MZU65639:MZU65643 NJQ65639:NJQ65643 NTM65639:NTM65643 ODI65639:ODI65643 ONE65639:ONE65643 OXA65639:OXA65643 PGW65639:PGW65643 PQS65639:PQS65643 QAO65639:QAO65643 QKK65639:QKK65643 QUG65639:QUG65643 REC65639:REC65643 RNY65639:RNY65643 RXU65639:RXU65643 SHQ65639:SHQ65643 SRM65639:SRM65643 TBI65639:TBI65643 TLE65639:TLE65643 TVA65639:TVA65643 UEW65639:UEW65643 UOS65639:UOS65643 UYO65639:UYO65643 VIK65639:VIK65643 VSG65639:VSG65643 WCC65639:WCC65643 WLY65639:WLY65643 WVU65639:WVU65643 M131175:M131179 JI131175:JI131179 TE131175:TE131179 ADA131175:ADA131179 AMW131175:AMW131179 AWS131175:AWS131179 BGO131175:BGO131179 BQK131175:BQK131179 CAG131175:CAG131179 CKC131175:CKC131179 CTY131175:CTY131179 DDU131175:DDU131179 DNQ131175:DNQ131179 DXM131175:DXM131179 EHI131175:EHI131179 ERE131175:ERE131179 FBA131175:FBA131179 FKW131175:FKW131179 FUS131175:FUS131179 GEO131175:GEO131179 GOK131175:GOK131179 GYG131175:GYG131179 HIC131175:HIC131179 HRY131175:HRY131179 IBU131175:IBU131179 ILQ131175:ILQ131179 IVM131175:IVM131179 JFI131175:JFI131179 JPE131175:JPE131179 JZA131175:JZA131179 KIW131175:KIW131179 KSS131175:KSS131179 LCO131175:LCO131179 LMK131175:LMK131179 LWG131175:LWG131179 MGC131175:MGC131179 MPY131175:MPY131179 MZU131175:MZU131179 NJQ131175:NJQ131179 NTM131175:NTM131179 ODI131175:ODI131179 ONE131175:ONE131179 OXA131175:OXA131179 PGW131175:PGW131179 PQS131175:PQS131179 QAO131175:QAO131179 QKK131175:QKK131179 QUG131175:QUG131179 REC131175:REC131179 RNY131175:RNY131179 RXU131175:RXU131179 SHQ131175:SHQ131179 SRM131175:SRM131179 TBI131175:TBI131179 TLE131175:TLE131179 TVA131175:TVA131179 UEW131175:UEW131179 UOS131175:UOS131179 UYO131175:UYO131179 VIK131175:VIK131179 VSG131175:VSG131179 WCC131175:WCC131179 WLY131175:WLY131179 WVU131175:WVU131179 M196711:M196715 JI196711:JI196715 TE196711:TE196715 ADA196711:ADA196715 AMW196711:AMW196715 AWS196711:AWS196715 BGO196711:BGO196715 BQK196711:BQK196715 CAG196711:CAG196715 CKC196711:CKC196715 CTY196711:CTY196715 DDU196711:DDU196715 DNQ196711:DNQ196715 DXM196711:DXM196715 EHI196711:EHI196715 ERE196711:ERE196715 FBA196711:FBA196715 FKW196711:FKW196715 FUS196711:FUS196715 GEO196711:GEO196715 GOK196711:GOK196715 GYG196711:GYG196715 HIC196711:HIC196715 HRY196711:HRY196715 IBU196711:IBU196715 ILQ196711:ILQ196715 IVM196711:IVM196715 JFI196711:JFI196715 JPE196711:JPE196715 JZA196711:JZA196715 KIW196711:KIW196715 KSS196711:KSS196715 LCO196711:LCO196715 LMK196711:LMK196715 LWG196711:LWG196715 MGC196711:MGC196715 MPY196711:MPY196715 MZU196711:MZU196715 NJQ196711:NJQ196715 NTM196711:NTM196715 ODI196711:ODI196715 ONE196711:ONE196715 OXA196711:OXA196715 PGW196711:PGW196715 PQS196711:PQS196715 QAO196711:QAO196715 QKK196711:QKK196715 QUG196711:QUG196715 REC196711:REC196715 RNY196711:RNY196715 RXU196711:RXU196715 SHQ196711:SHQ196715 SRM196711:SRM196715 TBI196711:TBI196715 TLE196711:TLE196715 TVA196711:TVA196715 UEW196711:UEW196715 UOS196711:UOS196715 UYO196711:UYO196715 VIK196711:VIK196715 VSG196711:VSG196715 WCC196711:WCC196715 WLY196711:WLY196715 WVU196711:WVU196715 M262247:M262251 JI262247:JI262251 TE262247:TE262251 ADA262247:ADA262251 AMW262247:AMW262251 AWS262247:AWS262251 BGO262247:BGO262251 BQK262247:BQK262251 CAG262247:CAG262251 CKC262247:CKC262251 CTY262247:CTY262251 DDU262247:DDU262251 DNQ262247:DNQ262251 DXM262247:DXM262251 EHI262247:EHI262251 ERE262247:ERE262251 FBA262247:FBA262251 FKW262247:FKW262251 FUS262247:FUS262251 GEO262247:GEO262251 GOK262247:GOK262251 GYG262247:GYG262251 HIC262247:HIC262251 HRY262247:HRY262251 IBU262247:IBU262251 ILQ262247:ILQ262251 IVM262247:IVM262251 JFI262247:JFI262251 JPE262247:JPE262251 JZA262247:JZA262251 KIW262247:KIW262251 KSS262247:KSS262251 LCO262247:LCO262251 LMK262247:LMK262251 LWG262247:LWG262251 MGC262247:MGC262251 MPY262247:MPY262251 MZU262247:MZU262251 NJQ262247:NJQ262251 NTM262247:NTM262251 ODI262247:ODI262251 ONE262247:ONE262251 OXA262247:OXA262251 PGW262247:PGW262251 PQS262247:PQS262251 QAO262247:QAO262251 QKK262247:QKK262251 QUG262247:QUG262251 REC262247:REC262251 RNY262247:RNY262251 RXU262247:RXU262251 SHQ262247:SHQ262251 SRM262247:SRM262251 TBI262247:TBI262251 TLE262247:TLE262251 TVA262247:TVA262251 UEW262247:UEW262251 UOS262247:UOS262251 UYO262247:UYO262251 VIK262247:VIK262251 VSG262247:VSG262251 WCC262247:WCC262251 WLY262247:WLY262251 WVU262247:WVU262251 M327783:M327787 JI327783:JI327787 TE327783:TE327787 ADA327783:ADA327787 AMW327783:AMW327787 AWS327783:AWS327787 BGO327783:BGO327787 BQK327783:BQK327787 CAG327783:CAG327787 CKC327783:CKC327787 CTY327783:CTY327787 DDU327783:DDU327787 DNQ327783:DNQ327787 DXM327783:DXM327787 EHI327783:EHI327787 ERE327783:ERE327787 FBA327783:FBA327787 FKW327783:FKW327787 FUS327783:FUS327787 GEO327783:GEO327787 GOK327783:GOK327787 GYG327783:GYG327787 HIC327783:HIC327787 HRY327783:HRY327787 IBU327783:IBU327787 ILQ327783:ILQ327787 IVM327783:IVM327787 JFI327783:JFI327787 JPE327783:JPE327787 JZA327783:JZA327787 KIW327783:KIW327787 KSS327783:KSS327787 LCO327783:LCO327787 LMK327783:LMK327787 LWG327783:LWG327787 MGC327783:MGC327787 MPY327783:MPY327787 MZU327783:MZU327787 NJQ327783:NJQ327787 NTM327783:NTM327787 ODI327783:ODI327787 ONE327783:ONE327787 OXA327783:OXA327787 PGW327783:PGW327787 PQS327783:PQS327787 QAO327783:QAO327787 QKK327783:QKK327787 QUG327783:QUG327787 REC327783:REC327787 RNY327783:RNY327787 RXU327783:RXU327787 SHQ327783:SHQ327787 SRM327783:SRM327787 TBI327783:TBI327787 TLE327783:TLE327787 TVA327783:TVA327787 UEW327783:UEW327787 UOS327783:UOS327787 UYO327783:UYO327787 VIK327783:VIK327787 VSG327783:VSG327787 WCC327783:WCC327787 WLY327783:WLY327787 WVU327783:WVU327787 M393319:M393323 JI393319:JI393323 TE393319:TE393323 ADA393319:ADA393323 AMW393319:AMW393323 AWS393319:AWS393323 BGO393319:BGO393323 BQK393319:BQK393323 CAG393319:CAG393323 CKC393319:CKC393323 CTY393319:CTY393323 DDU393319:DDU393323 DNQ393319:DNQ393323 DXM393319:DXM393323 EHI393319:EHI393323 ERE393319:ERE393323 FBA393319:FBA393323 FKW393319:FKW393323 FUS393319:FUS393323 GEO393319:GEO393323 GOK393319:GOK393323 GYG393319:GYG393323 HIC393319:HIC393323 HRY393319:HRY393323 IBU393319:IBU393323 ILQ393319:ILQ393323 IVM393319:IVM393323 JFI393319:JFI393323 JPE393319:JPE393323 JZA393319:JZA393323 KIW393319:KIW393323 KSS393319:KSS393323 LCO393319:LCO393323 LMK393319:LMK393323 LWG393319:LWG393323 MGC393319:MGC393323 MPY393319:MPY393323 MZU393319:MZU393323 NJQ393319:NJQ393323 NTM393319:NTM393323 ODI393319:ODI393323 ONE393319:ONE393323 OXA393319:OXA393323 PGW393319:PGW393323 PQS393319:PQS393323 QAO393319:QAO393323 QKK393319:QKK393323 QUG393319:QUG393323 REC393319:REC393323 RNY393319:RNY393323 RXU393319:RXU393323 SHQ393319:SHQ393323 SRM393319:SRM393323 TBI393319:TBI393323 TLE393319:TLE393323 TVA393319:TVA393323 UEW393319:UEW393323 UOS393319:UOS393323 UYO393319:UYO393323 VIK393319:VIK393323 VSG393319:VSG393323 WCC393319:WCC393323 WLY393319:WLY393323 WVU393319:WVU393323 M458855:M458859 JI458855:JI458859 TE458855:TE458859 ADA458855:ADA458859 AMW458855:AMW458859 AWS458855:AWS458859 BGO458855:BGO458859 BQK458855:BQK458859 CAG458855:CAG458859 CKC458855:CKC458859 CTY458855:CTY458859 DDU458855:DDU458859 DNQ458855:DNQ458859 DXM458855:DXM458859 EHI458855:EHI458859 ERE458855:ERE458859 FBA458855:FBA458859 FKW458855:FKW458859 FUS458855:FUS458859 GEO458855:GEO458859 GOK458855:GOK458859 GYG458855:GYG458859 HIC458855:HIC458859 HRY458855:HRY458859 IBU458855:IBU458859 ILQ458855:ILQ458859 IVM458855:IVM458859 JFI458855:JFI458859 JPE458855:JPE458859 JZA458855:JZA458859 KIW458855:KIW458859 KSS458855:KSS458859 LCO458855:LCO458859 LMK458855:LMK458859 LWG458855:LWG458859 MGC458855:MGC458859 MPY458855:MPY458859 MZU458855:MZU458859 NJQ458855:NJQ458859 NTM458855:NTM458859 ODI458855:ODI458859 ONE458855:ONE458859 OXA458855:OXA458859 PGW458855:PGW458859 PQS458855:PQS458859 QAO458855:QAO458859 QKK458855:QKK458859 QUG458855:QUG458859 REC458855:REC458859 RNY458855:RNY458859 RXU458855:RXU458859 SHQ458855:SHQ458859 SRM458855:SRM458859 TBI458855:TBI458859 TLE458855:TLE458859 TVA458855:TVA458859 UEW458855:UEW458859 UOS458855:UOS458859 UYO458855:UYO458859 VIK458855:VIK458859 VSG458855:VSG458859 WCC458855:WCC458859 WLY458855:WLY458859 WVU458855:WVU458859 M524391:M524395 JI524391:JI524395 TE524391:TE524395 ADA524391:ADA524395 AMW524391:AMW524395 AWS524391:AWS524395 BGO524391:BGO524395 BQK524391:BQK524395 CAG524391:CAG524395 CKC524391:CKC524395 CTY524391:CTY524395 DDU524391:DDU524395 DNQ524391:DNQ524395 DXM524391:DXM524395 EHI524391:EHI524395 ERE524391:ERE524395 FBA524391:FBA524395 FKW524391:FKW524395 FUS524391:FUS524395 GEO524391:GEO524395 GOK524391:GOK524395 GYG524391:GYG524395 HIC524391:HIC524395 HRY524391:HRY524395 IBU524391:IBU524395 ILQ524391:ILQ524395 IVM524391:IVM524395 JFI524391:JFI524395 JPE524391:JPE524395 JZA524391:JZA524395 KIW524391:KIW524395 KSS524391:KSS524395 LCO524391:LCO524395 LMK524391:LMK524395 LWG524391:LWG524395 MGC524391:MGC524395 MPY524391:MPY524395 MZU524391:MZU524395 NJQ524391:NJQ524395 NTM524391:NTM524395 ODI524391:ODI524395 ONE524391:ONE524395 OXA524391:OXA524395 PGW524391:PGW524395 PQS524391:PQS524395 QAO524391:QAO524395 QKK524391:QKK524395 QUG524391:QUG524395 REC524391:REC524395 RNY524391:RNY524395 RXU524391:RXU524395 SHQ524391:SHQ524395 SRM524391:SRM524395 TBI524391:TBI524395 TLE524391:TLE524395 TVA524391:TVA524395 UEW524391:UEW524395 UOS524391:UOS524395 UYO524391:UYO524395 VIK524391:VIK524395 VSG524391:VSG524395 WCC524391:WCC524395 WLY524391:WLY524395 WVU524391:WVU524395 M589927:M589931 JI589927:JI589931 TE589927:TE589931 ADA589927:ADA589931 AMW589927:AMW589931 AWS589927:AWS589931 BGO589927:BGO589931 BQK589927:BQK589931 CAG589927:CAG589931 CKC589927:CKC589931 CTY589927:CTY589931 DDU589927:DDU589931 DNQ589927:DNQ589931 DXM589927:DXM589931 EHI589927:EHI589931 ERE589927:ERE589931 FBA589927:FBA589931 FKW589927:FKW589931 FUS589927:FUS589931 GEO589927:GEO589931 GOK589927:GOK589931 GYG589927:GYG589931 HIC589927:HIC589931 HRY589927:HRY589931 IBU589927:IBU589931 ILQ589927:ILQ589931 IVM589927:IVM589931 JFI589927:JFI589931 JPE589927:JPE589931 JZA589927:JZA589931 KIW589927:KIW589931 KSS589927:KSS589931 LCO589927:LCO589931 LMK589927:LMK589931 LWG589927:LWG589931 MGC589927:MGC589931 MPY589927:MPY589931 MZU589927:MZU589931 NJQ589927:NJQ589931 NTM589927:NTM589931 ODI589927:ODI589931 ONE589927:ONE589931 OXA589927:OXA589931 PGW589927:PGW589931 PQS589927:PQS589931 QAO589927:QAO589931 QKK589927:QKK589931 QUG589927:QUG589931 REC589927:REC589931 RNY589927:RNY589931 RXU589927:RXU589931 SHQ589927:SHQ589931 SRM589927:SRM589931 TBI589927:TBI589931 TLE589927:TLE589931 TVA589927:TVA589931 UEW589927:UEW589931 UOS589927:UOS589931 UYO589927:UYO589931 VIK589927:VIK589931 VSG589927:VSG589931 WCC589927:WCC589931 WLY589927:WLY589931 WVU589927:WVU589931 M655463:M655467 JI655463:JI655467 TE655463:TE655467 ADA655463:ADA655467 AMW655463:AMW655467 AWS655463:AWS655467 BGO655463:BGO655467 BQK655463:BQK655467 CAG655463:CAG655467 CKC655463:CKC655467 CTY655463:CTY655467 DDU655463:DDU655467 DNQ655463:DNQ655467 DXM655463:DXM655467 EHI655463:EHI655467 ERE655463:ERE655467 FBA655463:FBA655467 FKW655463:FKW655467 FUS655463:FUS655467 GEO655463:GEO655467 GOK655463:GOK655467 GYG655463:GYG655467 HIC655463:HIC655467 HRY655463:HRY655467 IBU655463:IBU655467 ILQ655463:ILQ655467 IVM655463:IVM655467 JFI655463:JFI655467 JPE655463:JPE655467 JZA655463:JZA655467 KIW655463:KIW655467 KSS655463:KSS655467 LCO655463:LCO655467 LMK655463:LMK655467 LWG655463:LWG655467 MGC655463:MGC655467 MPY655463:MPY655467 MZU655463:MZU655467 NJQ655463:NJQ655467 NTM655463:NTM655467 ODI655463:ODI655467 ONE655463:ONE655467 OXA655463:OXA655467 PGW655463:PGW655467 PQS655463:PQS655467 QAO655463:QAO655467 QKK655463:QKK655467 QUG655463:QUG655467 REC655463:REC655467 RNY655463:RNY655467 RXU655463:RXU655467 SHQ655463:SHQ655467 SRM655463:SRM655467 TBI655463:TBI655467 TLE655463:TLE655467 TVA655463:TVA655467 UEW655463:UEW655467 UOS655463:UOS655467 UYO655463:UYO655467 VIK655463:VIK655467 VSG655463:VSG655467 WCC655463:WCC655467 WLY655463:WLY655467 WVU655463:WVU655467 M720999:M721003 JI720999:JI721003 TE720999:TE721003 ADA720999:ADA721003 AMW720999:AMW721003 AWS720999:AWS721003 BGO720999:BGO721003 BQK720999:BQK721003 CAG720999:CAG721003 CKC720999:CKC721003 CTY720999:CTY721003 DDU720999:DDU721003 DNQ720999:DNQ721003 DXM720999:DXM721003 EHI720999:EHI721003 ERE720999:ERE721003 FBA720999:FBA721003 FKW720999:FKW721003 FUS720999:FUS721003 GEO720999:GEO721003 GOK720999:GOK721003 GYG720999:GYG721003 HIC720999:HIC721003 HRY720999:HRY721003 IBU720999:IBU721003 ILQ720999:ILQ721003 IVM720999:IVM721003 JFI720999:JFI721003 JPE720999:JPE721003 JZA720999:JZA721003 KIW720999:KIW721003 KSS720999:KSS721003 LCO720999:LCO721003 LMK720999:LMK721003 LWG720999:LWG721003 MGC720999:MGC721003 MPY720999:MPY721003 MZU720999:MZU721003 NJQ720999:NJQ721003 NTM720999:NTM721003 ODI720999:ODI721003 ONE720999:ONE721003 OXA720999:OXA721003 PGW720999:PGW721003 PQS720999:PQS721003 QAO720999:QAO721003 QKK720999:QKK721003 QUG720999:QUG721003 REC720999:REC721003 RNY720999:RNY721003 RXU720999:RXU721003 SHQ720999:SHQ721003 SRM720999:SRM721003 TBI720999:TBI721003 TLE720999:TLE721003 TVA720999:TVA721003 UEW720999:UEW721003 UOS720999:UOS721003 UYO720999:UYO721003 VIK720999:VIK721003 VSG720999:VSG721003 WCC720999:WCC721003 WLY720999:WLY721003 WVU720999:WVU721003 M786535:M786539 JI786535:JI786539 TE786535:TE786539 ADA786535:ADA786539 AMW786535:AMW786539 AWS786535:AWS786539 BGO786535:BGO786539 BQK786535:BQK786539 CAG786535:CAG786539 CKC786535:CKC786539 CTY786535:CTY786539 DDU786535:DDU786539 DNQ786535:DNQ786539 DXM786535:DXM786539 EHI786535:EHI786539 ERE786535:ERE786539 FBA786535:FBA786539 FKW786535:FKW786539 FUS786535:FUS786539 GEO786535:GEO786539 GOK786535:GOK786539 GYG786535:GYG786539 HIC786535:HIC786539 HRY786535:HRY786539 IBU786535:IBU786539 ILQ786535:ILQ786539 IVM786535:IVM786539 JFI786535:JFI786539 JPE786535:JPE786539 JZA786535:JZA786539 KIW786535:KIW786539 KSS786535:KSS786539 LCO786535:LCO786539 LMK786535:LMK786539 LWG786535:LWG786539 MGC786535:MGC786539 MPY786535:MPY786539 MZU786535:MZU786539 NJQ786535:NJQ786539 NTM786535:NTM786539 ODI786535:ODI786539 ONE786535:ONE786539 OXA786535:OXA786539 PGW786535:PGW786539 PQS786535:PQS786539 QAO786535:QAO786539 QKK786535:QKK786539 QUG786535:QUG786539 REC786535:REC786539 RNY786535:RNY786539 RXU786535:RXU786539 SHQ786535:SHQ786539 SRM786535:SRM786539 TBI786535:TBI786539 TLE786535:TLE786539 TVA786535:TVA786539 UEW786535:UEW786539 UOS786535:UOS786539 UYO786535:UYO786539 VIK786535:VIK786539 VSG786535:VSG786539 WCC786535:WCC786539 WLY786535:WLY786539 WVU786535:WVU786539 M852071:M852075 JI852071:JI852075 TE852071:TE852075 ADA852071:ADA852075 AMW852071:AMW852075 AWS852071:AWS852075 BGO852071:BGO852075 BQK852071:BQK852075 CAG852071:CAG852075 CKC852071:CKC852075 CTY852071:CTY852075 DDU852071:DDU852075 DNQ852071:DNQ852075 DXM852071:DXM852075 EHI852071:EHI852075 ERE852071:ERE852075 FBA852071:FBA852075 FKW852071:FKW852075 FUS852071:FUS852075 GEO852071:GEO852075 GOK852071:GOK852075 GYG852071:GYG852075 HIC852071:HIC852075 HRY852071:HRY852075 IBU852071:IBU852075 ILQ852071:ILQ852075 IVM852071:IVM852075 JFI852071:JFI852075 JPE852071:JPE852075 JZA852071:JZA852075 KIW852071:KIW852075 KSS852071:KSS852075 LCO852071:LCO852075 LMK852071:LMK852075 LWG852071:LWG852075 MGC852071:MGC852075 MPY852071:MPY852075 MZU852071:MZU852075 NJQ852071:NJQ852075 NTM852071:NTM852075 ODI852071:ODI852075 ONE852071:ONE852075 OXA852071:OXA852075 PGW852071:PGW852075 PQS852071:PQS852075 QAO852071:QAO852075 QKK852071:QKK852075 QUG852071:QUG852075 REC852071:REC852075 RNY852071:RNY852075 RXU852071:RXU852075 SHQ852071:SHQ852075 SRM852071:SRM852075 TBI852071:TBI852075 TLE852071:TLE852075 TVA852071:TVA852075 UEW852071:UEW852075 UOS852071:UOS852075 UYO852071:UYO852075 VIK852071:VIK852075 VSG852071:VSG852075 WCC852071:WCC852075 WLY852071:WLY852075 WVU852071:WVU852075 M917607:M917611 JI917607:JI917611 TE917607:TE917611 ADA917607:ADA917611 AMW917607:AMW917611 AWS917607:AWS917611 BGO917607:BGO917611 BQK917607:BQK917611 CAG917607:CAG917611 CKC917607:CKC917611 CTY917607:CTY917611 DDU917607:DDU917611 DNQ917607:DNQ917611 DXM917607:DXM917611 EHI917607:EHI917611 ERE917607:ERE917611 FBA917607:FBA917611 FKW917607:FKW917611 FUS917607:FUS917611 GEO917607:GEO917611 GOK917607:GOK917611 GYG917607:GYG917611 HIC917607:HIC917611 HRY917607:HRY917611 IBU917607:IBU917611 ILQ917607:ILQ917611 IVM917607:IVM917611 JFI917607:JFI917611 JPE917607:JPE917611 JZA917607:JZA917611 KIW917607:KIW917611 KSS917607:KSS917611 LCO917607:LCO917611 LMK917607:LMK917611 LWG917607:LWG917611 MGC917607:MGC917611 MPY917607:MPY917611 MZU917607:MZU917611 NJQ917607:NJQ917611 NTM917607:NTM917611 ODI917607:ODI917611 ONE917607:ONE917611 OXA917607:OXA917611 PGW917607:PGW917611 PQS917607:PQS917611 QAO917607:QAO917611 QKK917607:QKK917611 QUG917607:QUG917611 REC917607:REC917611 RNY917607:RNY917611 RXU917607:RXU917611 SHQ917607:SHQ917611 SRM917607:SRM917611 TBI917607:TBI917611 TLE917607:TLE917611 TVA917607:TVA917611 UEW917607:UEW917611 UOS917607:UOS917611 UYO917607:UYO917611 VIK917607:VIK917611 VSG917607:VSG917611 WCC917607:WCC917611 WLY917607:WLY917611 WVU917607:WVU917611 M983143:M983147 JI983143:JI983147 TE983143:TE983147 ADA983143:ADA983147 AMW983143:AMW983147 AWS983143:AWS983147 BGO983143:BGO983147 BQK983143:BQK983147 CAG983143:CAG983147 CKC983143:CKC983147 CTY983143:CTY983147 DDU983143:DDU983147 DNQ983143:DNQ983147 DXM983143:DXM983147 EHI983143:EHI983147 ERE983143:ERE983147 FBA983143:FBA983147 FKW983143:FKW983147 FUS983143:FUS983147 GEO983143:GEO983147 GOK983143:GOK983147 GYG983143:GYG983147 HIC983143:HIC983147 HRY983143:HRY983147 IBU983143:IBU983147 ILQ983143:ILQ983147 IVM983143:IVM983147 JFI983143:JFI983147 JPE983143:JPE983147 JZA983143:JZA983147 KIW983143:KIW983147 KSS983143:KSS983147 LCO983143:LCO983147 LMK983143:LMK983147 LWG983143:LWG983147 MGC983143:MGC983147 MPY983143:MPY983147 MZU983143:MZU983147 NJQ983143:NJQ983147 NTM983143:NTM983147 ODI983143:ODI983147 ONE983143:ONE983147 OXA983143:OXA983147 PGW983143:PGW983147 PQS983143:PQS983147 QAO983143:QAO983147 QKK983143:QKK983147 QUG983143:QUG983147 REC983143:REC983147 RNY983143:RNY983147 RXU983143:RXU983147 SHQ983143:SHQ983147 SRM983143:SRM983147 TBI983143:TBI983147 TLE983143:TLE983147 TVA983143:TVA983147 UEW983143:UEW983147 UOS983143:UOS983147 UYO983143:UYO983147 VIK983143:VIK983147 VSG983143:VSG983147 WCC983143:WCC983147 WLY983143:WLY983147 WVU983143:WVU983147 TO105:TO107 R65640:R65643 JN65640:JN65643 TJ65640:TJ65643 ADF65640:ADF65643 ANB65640:ANB65643 AWX65640:AWX65643 BGT65640:BGT65643 BQP65640:BQP65643 CAL65640:CAL65643 CKH65640:CKH65643 CUD65640:CUD65643 DDZ65640:DDZ65643 DNV65640:DNV65643 DXR65640:DXR65643 EHN65640:EHN65643 ERJ65640:ERJ65643 FBF65640:FBF65643 FLB65640:FLB65643 FUX65640:FUX65643 GET65640:GET65643 GOP65640:GOP65643 GYL65640:GYL65643 HIH65640:HIH65643 HSD65640:HSD65643 IBZ65640:IBZ65643 ILV65640:ILV65643 IVR65640:IVR65643 JFN65640:JFN65643 JPJ65640:JPJ65643 JZF65640:JZF65643 KJB65640:KJB65643 KSX65640:KSX65643 LCT65640:LCT65643 LMP65640:LMP65643 LWL65640:LWL65643 MGH65640:MGH65643 MQD65640:MQD65643 MZZ65640:MZZ65643 NJV65640:NJV65643 NTR65640:NTR65643 ODN65640:ODN65643 ONJ65640:ONJ65643 OXF65640:OXF65643 PHB65640:PHB65643 PQX65640:PQX65643 QAT65640:QAT65643 QKP65640:QKP65643 QUL65640:QUL65643 REH65640:REH65643 ROD65640:ROD65643 RXZ65640:RXZ65643 SHV65640:SHV65643 SRR65640:SRR65643 TBN65640:TBN65643 TLJ65640:TLJ65643 TVF65640:TVF65643 UFB65640:UFB65643 UOX65640:UOX65643 UYT65640:UYT65643 VIP65640:VIP65643 VSL65640:VSL65643 WCH65640:WCH65643 WMD65640:WMD65643 WVZ65640:WVZ65643 R131176:R131179 JN131176:JN131179 TJ131176:TJ131179 ADF131176:ADF131179 ANB131176:ANB131179 AWX131176:AWX131179 BGT131176:BGT131179 BQP131176:BQP131179 CAL131176:CAL131179 CKH131176:CKH131179 CUD131176:CUD131179 DDZ131176:DDZ131179 DNV131176:DNV131179 DXR131176:DXR131179 EHN131176:EHN131179 ERJ131176:ERJ131179 FBF131176:FBF131179 FLB131176:FLB131179 FUX131176:FUX131179 GET131176:GET131179 GOP131176:GOP131179 GYL131176:GYL131179 HIH131176:HIH131179 HSD131176:HSD131179 IBZ131176:IBZ131179 ILV131176:ILV131179 IVR131176:IVR131179 JFN131176:JFN131179 JPJ131176:JPJ131179 JZF131176:JZF131179 KJB131176:KJB131179 KSX131176:KSX131179 LCT131176:LCT131179 LMP131176:LMP131179 LWL131176:LWL131179 MGH131176:MGH131179 MQD131176:MQD131179 MZZ131176:MZZ131179 NJV131176:NJV131179 NTR131176:NTR131179 ODN131176:ODN131179 ONJ131176:ONJ131179 OXF131176:OXF131179 PHB131176:PHB131179 PQX131176:PQX131179 QAT131176:QAT131179 QKP131176:QKP131179 QUL131176:QUL131179 REH131176:REH131179 ROD131176:ROD131179 RXZ131176:RXZ131179 SHV131176:SHV131179 SRR131176:SRR131179 TBN131176:TBN131179 TLJ131176:TLJ131179 TVF131176:TVF131179 UFB131176:UFB131179 UOX131176:UOX131179 UYT131176:UYT131179 VIP131176:VIP131179 VSL131176:VSL131179 WCH131176:WCH131179 WMD131176:WMD131179 WVZ131176:WVZ131179 R196712:R196715 JN196712:JN196715 TJ196712:TJ196715 ADF196712:ADF196715 ANB196712:ANB196715 AWX196712:AWX196715 BGT196712:BGT196715 BQP196712:BQP196715 CAL196712:CAL196715 CKH196712:CKH196715 CUD196712:CUD196715 DDZ196712:DDZ196715 DNV196712:DNV196715 DXR196712:DXR196715 EHN196712:EHN196715 ERJ196712:ERJ196715 FBF196712:FBF196715 FLB196712:FLB196715 FUX196712:FUX196715 GET196712:GET196715 GOP196712:GOP196715 GYL196712:GYL196715 HIH196712:HIH196715 HSD196712:HSD196715 IBZ196712:IBZ196715 ILV196712:ILV196715 IVR196712:IVR196715 JFN196712:JFN196715 JPJ196712:JPJ196715 JZF196712:JZF196715 KJB196712:KJB196715 KSX196712:KSX196715 LCT196712:LCT196715 LMP196712:LMP196715 LWL196712:LWL196715 MGH196712:MGH196715 MQD196712:MQD196715 MZZ196712:MZZ196715 NJV196712:NJV196715 NTR196712:NTR196715 ODN196712:ODN196715 ONJ196712:ONJ196715 OXF196712:OXF196715 PHB196712:PHB196715 PQX196712:PQX196715 QAT196712:QAT196715 QKP196712:QKP196715 QUL196712:QUL196715 REH196712:REH196715 ROD196712:ROD196715 RXZ196712:RXZ196715 SHV196712:SHV196715 SRR196712:SRR196715 TBN196712:TBN196715 TLJ196712:TLJ196715 TVF196712:TVF196715 UFB196712:UFB196715 UOX196712:UOX196715 UYT196712:UYT196715 VIP196712:VIP196715 VSL196712:VSL196715 WCH196712:WCH196715 WMD196712:WMD196715 WVZ196712:WVZ196715 R262248:R262251 JN262248:JN262251 TJ262248:TJ262251 ADF262248:ADF262251 ANB262248:ANB262251 AWX262248:AWX262251 BGT262248:BGT262251 BQP262248:BQP262251 CAL262248:CAL262251 CKH262248:CKH262251 CUD262248:CUD262251 DDZ262248:DDZ262251 DNV262248:DNV262251 DXR262248:DXR262251 EHN262248:EHN262251 ERJ262248:ERJ262251 FBF262248:FBF262251 FLB262248:FLB262251 FUX262248:FUX262251 GET262248:GET262251 GOP262248:GOP262251 GYL262248:GYL262251 HIH262248:HIH262251 HSD262248:HSD262251 IBZ262248:IBZ262251 ILV262248:ILV262251 IVR262248:IVR262251 JFN262248:JFN262251 JPJ262248:JPJ262251 JZF262248:JZF262251 KJB262248:KJB262251 KSX262248:KSX262251 LCT262248:LCT262251 LMP262248:LMP262251 LWL262248:LWL262251 MGH262248:MGH262251 MQD262248:MQD262251 MZZ262248:MZZ262251 NJV262248:NJV262251 NTR262248:NTR262251 ODN262248:ODN262251 ONJ262248:ONJ262251 OXF262248:OXF262251 PHB262248:PHB262251 PQX262248:PQX262251 QAT262248:QAT262251 QKP262248:QKP262251 QUL262248:QUL262251 REH262248:REH262251 ROD262248:ROD262251 RXZ262248:RXZ262251 SHV262248:SHV262251 SRR262248:SRR262251 TBN262248:TBN262251 TLJ262248:TLJ262251 TVF262248:TVF262251 UFB262248:UFB262251 UOX262248:UOX262251 UYT262248:UYT262251 VIP262248:VIP262251 VSL262248:VSL262251 WCH262248:WCH262251 WMD262248:WMD262251 WVZ262248:WVZ262251 R327784:R327787 JN327784:JN327787 TJ327784:TJ327787 ADF327784:ADF327787 ANB327784:ANB327787 AWX327784:AWX327787 BGT327784:BGT327787 BQP327784:BQP327787 CAL327784:CAL327787 CKH327784:CKH327787 CUD327784:CUD327787 DDZ327784:DDZ327787 DNV327784:DNV327787 DXR327784:DXR327787 EHN327784:EHN327787 ERJ327784:ERJ327787 FBF327784:FBF327787 FLB327784:FLB327787 FUX327784:FUX327787 GET327784:GET327787 GOP327784:GOP327787 GYL327784:GYL327787 HIH327784:HIH327787 HSD327784:HSD327787 IBZ327784:IBZ327787 ILV327784:ILV327787 IVR327784:IVR327787 JFN327784:JFN327787 JPJ327784:JPJ327787 JZF327784:JZF327787 KJB327784:KJB327787 KSX327784:KSX327787 LCT327784:LCT327787 LMP327784:LMP327787 LWL327784:LWL327787 MGH327784:MGH327787 MQD327784:MQD327787 MZZ327784:MZZ327787 NJV327784:NJV327787 NTR327784:NTR327787 ODN327784:ODN327787 ONJ327784:ONJ327787 OXF327784:OXF327787 PHB327784:PHB327787 PQX327784:PQX327787 QAT327784:QAT327787 QKP327784:QKP327787 QUL327784:QUL327787 REH327784:REH327787 ROD327784:ROD327787 RXZ327784:RXZ327787 SHV327784:SHV327787 SRR327784:SRR327787 TBN327784:TBN327787 TLJ327784:TLJ327787 TVF327784:TVF327787 UFB327784:UFB327787 UOX327784:UOX327787 UYT327784:UYT327787 VIP327784:VIP327787 VSL327784:VSL327787 WCH327784:WCH327787 WMD327784:WMD327787 WVZ327784:WVZ327787 R393320:R393323 JN393320:JN393323 TJ393320:TJ393323 ADF393320:ADF393323 ANB393320:ANB393323 AWX393320:AWX393323 BGT393320:BGT393323 BQP393320:BQP393323 CAL393320:CAL393323 CKH393320:CKH393323 CUD393320:CUD393323 DDZ393320:DDZ393323 DNV393320:DNV393323 DXR393320:DXR393323 EHN393320:EHN393323 ERJ393320:ERJ393323 FBF393320:FBF393323 FLB393320:FLB393323 FUX393320:FUX393323 GET393320:GET393323 GOP393320:GOP393323 GYL393320:GYL393323 HIH393320:HIH393323 HSD393320:HSD393323 IBZ393320:IBZ393323 ILV393320:ILV393323 IVR393320:IVR393323 JFN393320:JFN393323 JPJ393320:JPJ393323 JZF393320:JZF393323 KJB393320:KJB393323 KSX393320:KSX393323 LCT393320:LCT393323 LMP393320:LMP393323 LWL393320:LWL393323 MGH393320:MGH393323 MQD393320:MQD393323 MZZ393320:MZZ393323 NJV393320:NJV393323 NTR393320:NTR393323 ODN393320:ODN393323 ONJ393320:ONJ393323 OXF393320:OXF393323 PHB393320:PHB393323 PQX393320:PQX393323 QAT393320:QAT393323 QKP393320:QKP393323 QUL393320:QUL393323 REH393320:REH393323 ROD393320:ROD393323 RXZ393320:RXZ393323 SHV393320:SHV393323 SRR393320:SRR393323 TBN393320:TBN393323 TLJ393320:TLJ393323 TVF393320:TVF393323 UFB393320:UFB393323 UOX393320:UOX393323 UYT393320:UYT393323 VIP393320:VIP393323 VSL393320:VSL393323 WCH393320:WCH393323 WMD393320:WMD393323 WVZ393320:WVZ393323 R458856:R458859 JN458856:JN458859 TJ458856:TJ458859 ADF458856:ADF458859 ANB458856:ANB458859 AWX458856:AWX458859 BGT458856:BGT458859 BQP458856:BQP458859 CAL458856:CAL458859 CKH458856:CKH458859 CUD458856:CUD458859 DDZ458856:DDZ458859 DNV458856:DNV458859 DXR458856:DXR458859 EHN458856:EHN458859 ERJ458856:ERJ458859 FBF458856:FBF458859 FLB458856:FLB458859 FUX458856:FUX458859 GET458856:GET458859 GOP458856:GOP458859 GYL458856:GYL458859 HIH458856:HIH458859 HSD458856:HSD458859 IBZ458856:IBZ458859 ILV458856:ILV458859 IVR458856:IVR458859 JFN458856:JFN458859 JPJ458856:JPJ458859 JZF458856:JZF458859 KJB458856:KJB458859 KSX458856:KSX458859 LCT458856:LCT458859 LMP458856:LMP458859 LWL458856:LWL458859 MGH458856:MGH458859 MQD458856:MQD458859 MZZ458856:MZZ458859 NJV458856:NJV458859 NTR458856:NTR458859 ODN458856:ODN458859 ONJ458856:ONJ458859 OXF458856:OXF458859 PHB458856:PHB458859 PQX458856:PQX458859 QAT458856:QAT458859 QKP458856:QKP458859 QUL458856:QUL458859 REH458856:REH458859 ROD458856:ROD458859 RXZ458856:RXZ458859 SHV458856:SHV458859 SRR458856:SRR458859 TBN458856:TBN458859 TLJ458856:TLJ458859 TVF458856:TVF458859 UFB458856:UFB458859 UOX458856:UOX458859 UYT458856:UYT458859 VIP458856:VIP458859 VSL458856:VSL458859 WCH458856:WCH458859 WMD458856:WMD458859 WVZ458856:WVZ458859 R524392:R524395 JN524392:JN524395 TJ524392:TJ524395 ADF524392:ADF524395 ANB524392:ANB524395 AWX524392:AWX524395 BGT524392:BGT524395 BQP524392:BQP524395 CAL524392:CAL524395 CKH524392:CKH524395 CUD524392:CUD524395 DDZ524392:DDZ524395 DNV524392:DNV524395 DXR524392:DXR524395 EHN524392:EHN524395 ERJ524392:ERJ524395 FBF524392:FBF524395 FLB524392:FLB524395 FUX524392:FUX524395 GET524392:GET524395 GOP524392:GOP524395 GYL524392:GYL524395 HIH524392:HIH524395 HSD524392:HSD524395 IBZ524392:IBZ524395 ILV524392:ILV524395 IVR524392:IVR524395 JFN524392:JFN524395 JPJ524392:JPJ524395 JZF524392:JZF524395 KJB524392:KJB524395 KSX524392:KSX524395 LCT524392:LCT524395 LMP524392:LMP524395 LWL524392:LWL524395 MGH524392:MGH524395 MQD524392:MQD524395 MZZ524392:MZZ524395 NJV524392:NJV524395 NTR524392:NTR524395 ODN524392:ODN524395 ONJ524392:ONJ524395 OXF524392:OXF524395 PHB524392:PHB524395 PQX524392:PQX524395 QAT524392:QAT524395 QKP524392:QKP524395 QUL524392:QUL524395 REH524392:REH524395 ROD524392:ROD524395 RXZ524392:RXZ524395 SHV524392:SHV524395 SRR524392:SRR524395 TBN524392:TBN524395 TLJ524392:TLJ524395 TVF524392:TVF524395 UFB524392:UFB524395 UOX524392:UOX524395 UYT524392:UYT524395 VIP524392:VIP524395 VSL524392:VSL524395 WCH524392:WCH524395 WMD524392:WMD524395 WVZ524392:WVZ524395 R589928:R589931 JN589928:JN589931 TJ589928:TJ589931 ADF589928:ADF589931 ANB589928:ANB589931 AWX589928:AWX589931 BGT589928:BGT589931 BQP589928:BQP589931 CAL589928:CAL589931 CKH589928:CKH589931 CUD589928:CUD589931 DDZ589928:DDZ589931 DNV589928:DNV589931 DXR589928:DXR589931 EHN589928:EHN589931 ERJ589928:ERJ589931 FBF589928:FBF589931 FLB589928:FLB589931 FUX589928:FUX589931 GET589928:GET589931 GOP589928:GOP589931 GYL589928:GYL589931 HIH589928:HIH589931 HSD589928:HSD589931 IBZ589928:IBZ589931 ILV589928:ILV589931 IVR589928:IVR589931 JFN589928:JFN589931 JPJ589928:JPJ589931 JZF589928:JZF589931 KJB589928:KJB589931 KSX589928:KSX589931 LCT589928:LCT589931 LMP589928:LMP589931 LWL589928:LWL589931 MGH589928:MGH589931 MQD589928:MQD589931 MZZ589928:MZZ589931 NJV589928:NJV589931 NTR589928:NTR589931 ODN589928:ODN589931 ONJ589928:ONJ589931 OXF589928:OXF589931 PHB589928:PHB589931 PQX589928:PQX589931 QAT589928:QAT589931 QKP589928:QKP589931 QUL589928:QUL589931 REH589928:REH589931 ROD589928:ROD589931 RXZ589928:RXZ589931 SHV589928:SHV589931 SRR589928:SRR589931 TBN589928:TBN589931 TLJ589928:TLJ589931 TVF589928:TVF589931 UFB589928:UFB589931 UOX589928:UOX589931 UYT589928:UYT589931 VIP589928:VIP589931 VSL589928:VSL589931 WCH589928:WCH589931 WMD589928:WMD589931 WVZ589928:WVZ589931 R655464:R655467 JN655464:JN655467 TJ655464:TJ655467 ADF655464:ADF655467 ANB655464:ANB655467 AWX655464:AWX655467 BGT655464:BGT655467 BQP655464:BQP655467 CAL655464:CAL655467 CKH655464:CKH655467 CUD655464:CUD655467 DDZ655464:DDZ655467 DNV655464:DNV655467 DXR655464:DXR655467 EHN655464:EHN655467 ERJ655464:ERJ655467 FBF655464:FBF655467 FLB655464:FLB655467 FUX655464:FUX655467 GET655464:GET655467 GOP655464:GOP655467 GYL655464:GYL655467 HIH655464:HIH655467 HSD655464:HSD655467 IBZ655464:IBZ655467 ILV655464:ILV655467 IVR655464:IVR655467 JFN655464:JFN655467 JPJ655464:JPJ655467 JZF655464:JZF655467 KJB655464:KJB655467 KSX655464:KSX655467 LCT655464:LCT655467 LMP655464:LMP655467 LWL655464:LWL655467 MGH655464:MGH655467 MQD655464:MQD655467 MZZ655464:MZZ655467 NJV655464:NJV655467 NTR655464:NTR655467 ODN655464:ODN655467 ONJ655464:ONJ655467 OXF655464:OXF655467 PHB655464:PHB655467 PQX655464:PQX655467 QAT655464:QAT655467 QKP655464:QKP655467 QUL655464:QUL655467 REH655464:REH655467 ROD655464:ROD655467 RXZ655464:RXZ655467 SHV655464:SHV655467 SRR655464:SRR655467 TBN655464:TBN655467 TLJ655464:TLJ655467 TVF655464:TVF655467 UFB655464:UFB655467 UOX655464:UOX655467 UYT655464:UYT655467 VIP655464:VIP655467 VSL655464:VSL655467 WCH655464:WCH655467 WMD655464:WMD655467 WVZ655464:WVZ655467 R721000:R721003 JN721000:JN721003 TJ721000:TJ721003 ADF721000:ADF721003 ANB721000:ANB721003 AWX721000:AWX721003 BGT721000:BGT721003 BQP721000:BQP721003 CAL721000:CAL721003 CKH721000:CKH721003 CUD721000:CUD721003 DDZ721000:DDZ721003 DNV721000:DNV721003 DXR721000:DXR721003 EHN721000:EHN721003 ERJ721000:ERJ721003 FBF721000:FBF721003 FLB721000:FLB721003 FUX721000:FUX721003 GET721000:GET721003 GOP721000:GOP721003 GYL721000:GYL721003 HIH721000:HIH721003 HSD721000:HSD721003 IBZ721000:IBZ721003 ILV721000:ILV721003 IVR721000:IVR721003 JFN721000:JFN721003 JPJ721000:JPJ721003 JZF721000:JZF721003 KJB721000:KJB721003 KSX721000:KSX721003 LCT721000:LCT721003 LMP721000:LMP721003 LWL721000:LWL721003 MGH721000:MGH721003 MQD721000:MQD721003 MZZ721000:MZZ721003 NJV721000:NJV721003 NTR721000:NTR721003 ODN721000:ODN721003 ONJ721000:ONJ721003 OXF721000:OXF721003 PHB721000:PHB721003 PQX721000:PQX721003 QAT721000:QAT721003 QKP721000:QKP721003 QUL721000:QUL721003 REH721000:REH721003 ROD721000:ROD721003 RXZ721000:RXZ721003 SHV721000:SHV721003 SRR721000:SRR721003 TBN721000:TBN721003 TLJ721000:TLJ721003 TVF721000:TVF721003 UFB721000:UFB721003 UOX721000:UOX721003 UYT721000:UYT721003 VIP721000:VIP721003 VSL721000:VSL721003 WCH721000:WCH721003 WMD721000:WMD721003 WVZ721000:WVZ721003 R786536:R786539 JN786536:JN786539 TJ786536:TJ786539 ADF786536:ADF786539 ANB786536:ANB786539 AWX786536:AWX786539 BGT786536:BGT786539 BQP786536:BQP786539 CAL786536:CAL786539 CKH786536:CKH786539 CUD786536:CUD786539 DDZ786536:DDZ786539 DNV786536:DNV786539 DXR786536:DXR786539 EHN786536:EHN786539 ERJ786536:ERJ786539 FBF786536:FBF786539 FLB786536:FLB786539 FUX786536:FUX786539 GET786536:GET786539 GOP786536:GOP786539 GYL786536:GYL786539 HIH786536:HIH786539 HSD786536:HSD786539 IBZ786536:IBZ786539 ILV786536:ILV786539 IVR786536:IVR786539 JFN786536:JFN786539 JPJ786536:JPJ786539 JZF786536:JZF786539 KJB786536:KJB786539 KSX786536:KSX786539 LCT786536:LCT786539 LMP786536:LMP786539 LWL786536:LWL786539 MGH786536:MGH786539 MQD786536:MQD786539 MZZ786536:MZZ786539 NJV786536:NJV786539 NTR786536:NTR786539 ODN786536:ODN786539 ONJ786536:ONJ786539 OXF786536:OXF786539 PHB786536:PHB786539 PQX786536:PQX786539 QAT786536:QAT786539 QKP786536:QKP786539 QUL786536:QUL786539 REH786536:REH786539 ROD786536:ROD786539 RXZ786536:RXZ786539 SHV786536:SHV786539 SRR786536:SRR786539 TBN786536:TBN786539 TLJ786536:TLJ786539 TVF786536:TVF786539 UFB786536:UFB786539 UOX786536:UOX786539 UYT786536:UYT786539 VIP786536:VIP786539 VSL786536:VSL786539 WCH786536:WCH786539 WMD786536:WMD786539 WVZ786536:WVZ786539 R852072:R852075 JN852072:JN852075 TJ852072:TJ852075 ADF852072:ADF852075 ANB852072:ANB852075 AWX852072:AWX852075 BGT852072:BGT852075 BQP852072:BQP852075 CAL852072:CAL852075 CKH852072:CKH852075 CUD852072:CUD852075 DDZ852072:DDZ852075 DNV852072:DNV852075 DXR852072:DXR852075 EHN852072:EHN852075 ERJ852072:ERJ852075 FBF852072:FBF852075 FLB852072:FLB852075 FUX852072:FUX852075 GET852072:GET852075 GOP852072:GOP852075 GYL852072:GYL852075 HIH852072:HIH852075 HSD852072:HSD852075 IBZ852072:IBZ852075 ILV852072:ILV852075 IVR852072:IVR852075 JFN852072:JFN852075 JPJ852072:JPJ852075 JZF852072:JZF852075 KJB852072:KJB852075 KSX852072:KSX852075 LCT852072:LCT852075 LMP852072:LMP852075 LWL852072:LWL852075 MGH852072:MGH852075 MQD852072:MQD852075 MZZ852072:MZZ852075 NJV852072:NJV852075 NTR852072:NTR852075 ODN852072:ODN852075 ONJ852072:ONJ852075 OXF852072:OXF852075 PHB852072:PHB852075 PQX852072:PQX852075 QAT852072:QAT852075 QKP852072:QKP852075 QUL852072:QUL852075 REH852072:REH852075 ROD852072:ROD852075 RXZ852072:RXZ852075 SHV852072:SHV852075 SRR852072:SRR852075 TBN852072:TBN852075 TLJ852072:TLJ852075 TVF852072:TVF852075 UFB852072:UFB852075 UOX852072:UOX852075 UYT852072:UYT852075 VIP852072:VIP852075 VSL852072:VSL852075 WCH852072:WCH852075 WMD852072:WMD852075 WVZ852072:WVZ852075 R917608:R917611 JN917608:JN917611 TJ917608:TJ917611 ADF917608:ADF917611 ANB917608:ANB917611 AWX917608:AWX917611 BGT917608:BGT917611 BQP917608:BQP917611 CAL917608:CAL917611 CKH917608:CKH917611 CUD917608:CUD917611 DDZ917608:DDZ917611 DNV917608:DNV917611 DXR917608:DXR917611 EHN917608:EHN917611 ERJ917608:ERJ917611 FBF917608:FBF917611 FLB917608:FLB917611 FUX917608:FUX917611 GET917608:GET917611 GOP917608:GOP917611 GYL917608:GYL917611 HIH917608:HIH917611 HSD917608:HSD917611 IBZ917608:IBZ917611 ILV917608:ILV917611 IVR917608:IVR917611 JFN917608:JFN917611 JPJ917608:JPJ917611 JZF917608:JZF917611 KJB917608:KJB917611 KSX917608:KSX917611 LCT917608:LCT917611 LMP917608:LMP917611 LWL917608:LWL917611 MGH917608:MGH917611 MQD917608:MQD917611 MZZ917608:MZZ917611 NJV917608:NJV917611 NTR917608:NTR917611 ODN917608:ODN917611 ONJ917608:ONJ917611 OXF917608:OXF917611 PHB917608:PHB917611 PQX917608:PQX917611 QAT917608:QAT917611 QKP917608:QKP917611 QUL917608:QUL917611 REH917608:REH917611 ROD917608:ROD917611 RXZ917608:RXZ917611 SHV917608:SHV917611 SRR917608:SRR917611 TBN917608:TBN917611 TLJ917608:TLJ917611 TVF917608:TVF917611 UFB917608:UFB917611 UOX917608:UOX917611 UYT917608:UYT917611 VIP917608:VIP917611 VSL917608:VSL917611 WCH917608:WCH917611 WMD917608:WMD917611 WVZ917608:WVZ917611 R983144:R983147 JN983144:JN983147 TJ983144:TJ983147 ADF983144:ADF983147 ANB983144:ANB983147 AWX983144:AWX983147 BGT983144:BGT983147 BQP983144:BQP983147 CAL983144:CAL983147 CKH983144:CKH983147 CUD983144:CUD983147 DDZ983144:DDZ983147 DNV983144:DNV983147 DXR983144:DXR983147 EHN983144:EHN983147 ERJ983144:ERJ983147 FBF983144:FBF983147 FLB983144:FLB983147 FUX983144:FUX983147 GET983144:GET983147 GOP983144:GOP983147 GYL983144:GYL983147 HIH983144:HIH983147 HSD983144:HSD983147 IBZ983144:IBZ983147 ILV983144:ILV983147 IVR983144:IVR983147 JFN983144:JFN983147 JPJ983144:JPJ983147 JZF983144:JZF983147 KJB983144:KJB983147 KSX983144:KSX983147 LCT983144:LCT983147 LMP983144:LMP983147 LWL983144:LWL983147 MGH983144:MGH983147 MQD983144:MQD983147 MZZ983144:MZZ983147 NJV983144:NJV983147 NTR983144:NTR983147 ODN983144:ODN983147 ONJ983144:ONJ983147 OXF983144:OXF983147 PHB983144:PHB983147 PQX983144:PQX983147 QAT983144:QAT983147 QKP983144:QKP983147 QUL983144:QUL983147 REH983144:REH983147 ROD983144:ROD983147 RXZ983144:RXZ983147 SHV983144:SHV983147 SRR983144:SRR983147 TBN983144:TBN983147 TLJ983144:TLJ983147 TVF983144:TVF983147 UFB983144:UFB983147 UOX983144:UOX983147 UYT983144:UYT983147 VIP983144:VIP983147 VSL983144:VSL983147 WCH983144:WCH983147 WMD983144:WMD983147 WVZ983144:WVZ983147 SHK983143 H65610:H65616 JD65610:JD65616 SZ65610:SZ65616 ACV65610:ACV65616 AMR65610:AMR65616 AWN65610:AWN65616 BGJ65610:BGJ65616 BQF65610:BQF65616 CAB65610:CAB65616 CJX65610:CJX65616 CTT65610:CTT65616 DDP65610:DDP65616 DNL65610:DNL65616 DXH65610:DXH65616 EHD65610:EHD65616 EQZ65610:EQZ65616 FAV65610:FAV65616 FKR65610:FKR65616 FUN65610:FUN65616 GEJ65610:GEJ65616 GOF65610:GOF65616 GYB65610:GYB65616 HHX65610:HHX65616 HRT65610:HRT65616 IBP65610:IBP65616 ILL65610:ILL65616 IVH65610:IVH65616 JFD65610:JFD65616 JOZ65610:JOZ65616 JYV65610:JYV65616 KIR65610:KIR65616 KSN65610:KSN65616 LCJ65610:LCJ65616 LMF65610:LMF65616 LWB65610:LWB65616 MFX65610:MFX65616 MPT65610:MPT65616 MZP65610:MZP65616 NJL65610:NJL65616 NTH65610:NTH65616 ODD65610:ODD65616 OMZ65610:OMZ65616 OWV65610:OWV65616 PGR65610:PGR65616 PQN65610:PQN65616 QAJ65610:QAJ65616 QKF65610:QKF65616 QUB65610:QUB65616 RDX65610:RDX65616 RNT65610:RNT65616 RXP65610:RXP65616 SHL65610:SHL65616 SRH65610:SRH65616 TBD65610:TBD65616 TKZ65610:TKZ65616 TUV65610:TUV65616 UER65610:UER65616 UON65610:UON65616 UYJ65610:UYJ65616 VIF65610:VIF65616 VSB65610:VSB65616 WBX65610:WBX65616 WLT65610:WLT65616 WVP65610:WVP65616 H131146:H131152 JD131146:JD131152 SZ131146:SZ131152 ACV131146:ACV131152 AMR131146:AMR131152 AWN131146:AWN131152 BGJ131146:BGJ131152 BQF131146:BQF131152 CAB131146:CAB131152 CJX131146:CJX131152 CTT131146:CTT131152 DDP131146:DDP131152 DNL131146:DNL131152 DXH131146:DXH131152 EHD131146:EHD131152 EQZ131146:EQZ131152 FAV131146:FAV131152 FKR131146:FKR131152 FUN131146:FUN131152 GEJ131146:GEJ131152 GOF131146:GOF131152 GYB131146:GYB131152 HHX131146:HHX131152 HRT131146:HRT131152 IBP131146:IBP131152 ILL131146:ILL131152 IVH131146:IVH131152 JFD131146:JFD131152 JOZ131146:JOZ131152 JYV131146:JYV131152 KIR131146:KIR131152 KSN131146:KSN131152 LCJ131146:LCJ131152 LMF131146:LMF131152 LWB131146:LWB131152 MFX131146:MFX131152 MPT131146:MPT131152 MZP131146:MZP131152 NJL131146:NJL131152 NTH131146:NTH131152 ODD131146:ODD131152 OMZ131146:OMZ131152 OWV131146:OWV131152 PGR131146:PGR131152 PQN131146:PQN131152 QAJ131146:QAJ131152 QKF131146:QKF131152 QUB131146:QUB131152 RDX131146:RDX131152 RNT131146:RNT131152 RXP131146:RXP131152 SHL131146:SHL131152 SRH131146:SRH131152 TBD131146:TBD131152 TKZ131146:TKZ131152 TUV131146:TUV131152 UER131146:UER131152 UON131146:UON131152 UYJ131146:UYJ131152 VIF131146:VIF131152 VSB131146:VSB131152 WBX131146:WBX131152 WLT131146:WLT131152 WVP131146:WVP131152 H196682:H196688 JD196682:JD196688 SZ196682:SZ196688 ACV196682:ACV196688 AMR196682:AMR196688 AWN196682:AWN196688 BGJ196682:BGJ196688 BQF196682:BQF196688 CAB196682:CAB196688 CJX196682:CJX196688 CTT196682:CTT196688 DDP196682:DDP196688 DNL196682:DNL196688 DXH196682:DXH196688 EHD196682:EHD196688 EQZ196682:EQZ196688 FAV196682:FAV196688 FKR196682:FKR196688 FUN196682:FUN196688 GEJ196682:GEJ196688 GOF196682:GOF196688 GYB196682:GYB196688 HHX196682:HHX196688 HRT196682:HRT196688 IBP196682:IBP196688 ILL196682:ILL196688 IVH196682:IVH196688 JFD196682:JFD196688 JOZ196682:JOZ196688 JYV196682:JYV196688 KIR196682:KIR196688 KSN196682:KSN196688 LCJ196682:LCJ196688 LMF196682:LMF196688 LWB196682:LWB196688 MFX196682:MFX196688 MPT196682:MPT196688 MZP196682:MZP196688 NJL196682:NJL196688 NTH196682:NTH196688 ODD196682:ODD196688 OMZ196682:OMZ196688 OWV196682:OWV196688 PGR196682:PGR196688 PQN196682:PQN196688 QAJ196682:QAJ196688 QKF196682:QKF196688 QUB196682:QUB196688 RDX196682:RDX196688 RNT196682:RNT196688 RXP196682:RXP196688 SHL196682:SHL196688 SRH196682:SRH196688 TBD196682:TBD196688 TKZ196682:TKZ196688 TUV196682:TUV196688 UER196682:UER196688 UON196682:UON196688 UYJ196682:UYJ196688 VIF196682:VIF196688 VSB196682:VSB196688 WBX196682:WBX196688 WLT196682:WLT196688 WVP196682:WVP196688 H262218:H262224 JD262218:JD262224 SZ262218:SZ262224 ACV262218:ACV262224 AMR262218:AMR262224 AWN262218:AWN262224 BGJ262218:BGJ262224 BQF262218:BQF262224 CAB262218:CAB262224 CJX262218:CJX262224 CTT262218:CTT262224 DDP262218:DDP262224 DNL262218:DNL262224 DXH262218:DXH262224 EHD262218:EHD262224 EQZ262218:EQZ262224 FAV262218:FAV262224 FKR262218:FKR262224 FUN262218:FUN262224 GEJ262218:GEJ262224 GOF262218:GOF262224 GYB262218:GYB262224 HHX262218:HHX262224 HRT262218:HRT262224 IBP262218:IBP262224 ILL262218:ILL262224 IVH262218:IVH262224 JFD262218:JFD262224 JOZ262218:JOZ262224 JYV262218:JYV262224 KIR262218:KIR262224 KSN262218:KSN262224 LCJ262218:LCJ262224 LMF262218:LMF262224 LWB262218:LWB262224 MFX262218:MFX262224 MPT262218:MPT262224 MZP262218:MZP262224 NJL262218:NJL262224 NTH262218:NTH262224 ODD262218:ODD262224 OMZ262218:OMZ262224 OWV262218:OWV262224 PGR262218:PGR262224 PQN262218:PQN262224 QAJ262218:QAJ262224 QKF262218:QKF262224 QUB262218:QUB262224 RDX262218:RDX262224 RNT262218:RNT262224 RXP262218:RXP262224 SHL262218:SHL262224 SRH262218:SRH262224 TBD262218:TBD262224 TKZ262218:TKZ262224 TUV262218:TUV262224 UER262218:UER262224 UON262218:UON262224 UYJ262218:UYJ262224 VIF262218:VIF262224 VSB262218:VSB262224 WBX262218:WBX262224 WLT262218:WLT262224 WVP262218:WVP262224 H327754:H327760 JD327754:JD327760 SZ327754:SZ327760 ACV327754:ACV327760 AMR327754:AMR327760 AWN327754:AWN327760 BGJ327754:BGJ327760 BQF327754:BQF327760 CAB327754:CAB327760 CJX327754:CJX327760 CTT327754:CTT327760 DDP327754:DDP327760 DNL327754:DNL327760 DXH327754:DXH327760 EHD327754:EHD327760 EQZ327754:EQZ327760 FAV327754:FAV327760 FKR327754:FKR327760 FUN327754:FUN327760 GEJ327754:GEJ327760 GOF327754:GOF327760 GYB327754:GYB327760 HHX327754:HHX327760 HRT327754:HRT327760 IBP327754:IBP327760 ILL327754:ILL327760 IVH327754:IVH327760 JFD327754:JFD327760 JOZ327754:JOZ327760 JYV327754:JYV327760 KIR327754:KIR327760 KSN327754:KSN327760 LCJ327754:LCJ327760 LMF327754:LMF327760 LWB327754:LWB327760 MFX327754:MFX327760 MPT327754:MPT327760 MZP327754:MZP327760 NJL327754:NJL327760 NTH327754:NTH327760 ODD327754:ODD327760 OMZ327754:OMZ327760 OWV327754:OWV327760 PGR327754:PGR327760 PQN327754:PQN327760 QAJ327754:QAJ327760 QKF327754:QKF327760 QUB327754:QUB327760 RDX327754:RDX327760 RNT327754:RNT327760 RXP327754:RXP327760 SHL327754:SHL327760 SRH327754:SRH327760 TBD327754:TBD327760 TKZ327754:TKZ327760 TUV327754:TUV327760 UER327754:UER327760 UON327754:UON327760 UYJ327754:UYJ327760 VIF327754:VIF327760 VSB327754:VSB327760 WBX327754:WBX327760 WLT327754:WLT327760 WVP327754:WVP327760 H393290:H393296 JD393290:JD393296 SZ393290:SZ393296 ACV393290:ACV393296 AMR393290:AMR393296 AWN393290:AWN393296 BGJ393290:BGJ393296 BQF393290:BQF393296 CAB393290:CAB393296 CJX393290:CJX393296 CTT393290:CTT393296 DDP393290:DDP393296 DNL393290:DNL393296 DXH393290:DXH393296 EHD393290:EHD393296 EQZ393290:EQZ393296 FAV393290:FAV393296 FKR393290:FKR393296 FUN393290:FUN393296 GEJ393290:GEJ393296 GOF393290:GOF393296 GYB393290:GYB393296 HHX393290:HHX393296 HRT393290:HRT393296 IBP393290:IBP393296 ILL393290:ILL393296 IVH393290:IVH393296 JFD393290:JFD393296 JOZ393290:JOZ393296 JYV393290:JYV393296 KIR393290:KIR393296 KSN393290:KSN393296 LCJ393290:LCJ393296 LMF393290:LMF393296 LWB393290:LWB393296 MFX393290:MFX393296 MPT393290:MPT393296 MZP393290:MZP393296 NJL393290:NJL393296 NTH393290:NTH393296 ODD393290:ODD393296 OMZ393290:OMZ393296 OWV393290:OWV393296 PGR393290:PGR393296 PQN393290:PQN393296 QAJ393290:QAJ393296 QKF393290:QKF393296 QUB393290:QUB393296 RDX393290:RDX393296 RNT393290:RNT393296 RXP393290:RXP393296 SHL393290:SHL393296 SRH393290:SRH393296 TBD393290:TBD393296 TKZ393290:TKZ393296 TUV393290:TUV393296 UER393290:UER393296 UON393290:UON393296 UYJ393290:UYJ393296 VIF393290:VIF393296 VSB393290:VSB393296 WBX393290:WBX393296 WLT393290:WLT393296 WVP393290:WVP393296 H458826:H458832 JD458826:JD458832 SZ458826:SZ458832 ACV458826:ACV458832 AMR458826:AMR458832 AWN458826:AWN458832 BGJ458826:BGJ458832 BQF458826:BQF458832 CAB458826:CAB458832 CJX458826:CJX458832 CTT458826:CTT458832 DDP458826:DDP458832 DNL458826:DNL458832 DXH458826:DXH458832 EHD458826:EHD458832 EQZ458826:EQZ458832 FAV458826:FAV458832 FKR458826:FKR458832 FUN458826:FUN458832 GEJ458826:GEJ458832 GOF458826:GOF458832 GYB458826:GYB458832 HHX458826:HHX458832 HRT458826:HRT458832 IBP458826:IBP458832 ILL458826:ILL458832 IVH458826:IVH458832 JFD458826:JFD458832 JOZ458826:JOZ458832 JYV458826:JYV458832 KIR458826:KIR458832 KSN458826:KSN458832 LCJ458826:LCJ458832 LMF458826:LMF458832 LWB458826:LWB458832 MFX458826:MFX458832 MPT458826:MPT458832 MZP458826:MZP458832 NJL458826:NJL458832 NTH458826:NTH458832 ODD458826:ODD458832 OMZ458826:OMZ458832 OWV458826:OWV458832 PGR458826:PGR458832 PQN458826:PQN458832 QAJ458826:QAJ458832 QKF458826:QKF458832 QUB458826:QUB458832 RDX458826:RDX458832 RNT458826:RNT458832 RXP458826:RXP458832 SHL458826:SHL458832 SRH458826:SRH458832 TBD458826:TBD458832 TKZ458826:TKZ458832 TUV458826:TUV458832 UER458826:UER458832 UON458826:UON458832 UYJ458826:UYJ458832 VIF458826:VIF458832 VSB458826:VSB458832 WBX458826:WBX458832 WLT458826:WLT458832 WVP458826:WVP458832 H524362:H524368 JD524362:JD524368 SZ524362:SZ524368 ACV524362:ACV524368 AMR524362:AMR524368 AWN524362:AWN524368 BGJ524362:BGJ524368 BQF524362:BQF524368 CAB524362:CAB524368 CJX524362:CJX524368 CTT524362:CTT524368 DDP524362:DDP524368 DNL524362:DNL524368 DXH524362:DXH524368 EHD524362:EHD524368 EQZ524362:EQZ524368 FAV524362:FAV524368 FKR524362:FKR524368 FUN524362:FUN524368 GEJ524362:GEJ524368 GOF524362:GOF524368 GYB524362:GYB524368 HHX524362:HHX524368 HRT524362:HRT524368 IBP524362:IBP524368 ILL524362:ILL524368 IVH524362:IVH524368 JFD524362:JFD524368 JOZ524362:JOZ524368 JYV524362:JYV524368 KIR524362:KIR524368 KSN524362:KSN524368 LCJ524362:LCJ524368 LMF524362:LMF524368 LWB524362:LWB524368 MFX524362:MFX524368 MPT524362:MPT524368 MZP524362:MZP524368 NJL524362:NJL524368 NTH524362:NTH524368 ODD524362:ODD524368 OMZ524362:OMZ524368 OWV524362:OWV524368 PGR524362:PGR524368 PQN524362:PQN524368 QAJ524362:QAJ524368 QKF524362:QKF524368 QUB524362:QUB524368 RDX524362:RDX524368 RNT524362:RNT524368 RXP524362:RXP524368 SHL524362:SHL524368 SRH524362:SRH524368 TBD524362:TBD524368 TKZ524362:TKZ524368 TUV524362:TUV524368 UER524362:UER524368 UON524362:UON524368 UYJ524362:UYJ524368 VIF524362:VIF524368 VSB524362:VSB524368 WBX524362:WBX524368 WLT524362:WLT524368 WVP524362:WVP524368 H589898:H589904 JD589898:JD589904 SZ589898:SZ589904 ACV589898:ACV589904 AMR589898:AMR589904 AWN589898:AWN589904 BGJ589898:BGJ589904 BQF589898:BQF589904 CAB589898:CAB589904 CJX589898:CJX589904 CTT589898:CTT589904 DDP589898:DDP589904 DNL589898:DNL589904 DXH589898:DXH589904 EHD589898:EHD589904 EQZ589898:EQZ589904 FAV589898:FAV589904 FKR589898:FKR589904 FUN589898:FUN589904 GEJ589898:GEJ589904 GOF589898:GOF589904 GYB589898:GYB589904 HHX589898:HHX589904 HRT589898:HRT589904 IBP589898:IBP589904 ILL589898:ILL589904 IVH589898:IVH589904 JFD589898:JFD589904 JOZ589898:JOZ589904 JYV589898:JYV589904 KIR589898:KIR589904 KSN589898:KSN589904 LCJ589898:LCJ589904 LMF589898:LMF589904 LWB589898:LWB589904 MFX589898:MFX589904 MPT589898:MPT589904 MZP589898:MZP589904 NJL589898:NJL589904 NTH589898:NTH589904 ODD589898:ODD589904 OMZ589898:OMZ589904 OWV589898:OWV589904 PGR589898:PGR589904 PQN589898:PQN589904 QAJ589898:QAJ589904 QKF589898:QKF589904 QUB589898:QUB589904 RDX589898:RDX589904 RNT589898:RNT589904 RXP589898:RXP589904 SHL589898:SHL589904 SRH589898:SRH589904 TBD589898:TBD589904 TKZ589898:TKZ589904 TUV589898:TUV589904 UER589898:UER589904 UON589898:UON589904 UYJ589898:UYJ589904 VIF589898:VIF589904 VSB589898:VSB589904 WBX589898:WBX589904 WLT589898:WLT589904 WVP589898:WVP589904 H655434:H655440 JD655434:JD655440 SZ655434:SZ655440 ACV655434:ACV655440 AMR655434:AMR655440 AWN655434:AWN655440 BGJ655434:BGJ655440 BQF655434:BQF655440 CAB655434:CAB655440 CJX655434:CJX655440 CTT655434:CTT655440 DDP655434:DDP655440 DNL655434:DNL655440 DXH655434:DXH655440 EHD655434:EHD655440 EQZ655434:EQZ655440 FAV655434:FAV655440 FKR655434:FKR655440 FUN655434:FUN655440 GEJ655434:GEJ655440 GOF655434:GOF655440 GYB655434:GYB655440 HHX655434:HHX655440 HRT655434:HRT655440 IBP655434:IBP655440 ILL655434:ILL655440 IVH655434:IVH655440 JFD655434:JFD655440 JOZ655434:JOZ655440 JYV655434:JYV655440 KIR655434:KIR655440 KSN655434:KSN655440 LCJ655434:LCJ655440 LMF655434:LMF655440 LWB655434:LWB655440 MFX655434:MFX655440 MPT655434:MPT655440 MZP655434:MZP655440 NJL655434:NJL655440 NTH655434:NTH655440 ODD655434:ODD655440 OMZ655434:OMZ655440 OWV655434:OWV655440 PGR655434:PGR655440 PQN655434:PQN655440 QAJ655434:QAJ655440 QKF655434:QKF655440 QUB655434:QUB655440 RDX655434:RDX655440 RNT655434:RNT655440 RXP655434:RXP655440 SHL655434:SHL655440 SRH655434:SRH655440 TBD655434:TBD655440 TKZ655434:TKZ655440 TUV655434:TUV655440 UER655434:UER655440 UON655434:UON655440 UYJ655434:UYJ655440 VIF655434:VIF655440 VSB655434:VSB655440 WBX655434:WBX655440 WLT655434:WLT655440 WVP655434:WVP655440 H720970:H720976 JD720970:JD720976 SZ720970:SZ720976 ACV720970:ACV720976 AMR720970:AMR720976 AWN720970:AWN720976 BGJ720970:BGJ720976 BQF720970:BQF720976 CAB720970:CAB720976 CJX720970:CJX720976 CTT720970:CTT720976 DDP720970:DDP720976 DNL720970:DNL720976 DXH720970:DXH720976 EHD720970:EHD720976 EQZ720970:EQZ720976 FAV720970:FAV720976 FKR720970:FKR720976 FUN720970:FUN720976 GEJ720970:GEJ720976 GOF720970:GOF720976 GYB720970:GYB720976 HHX720970:HHX720976 HRT720970:HRT720976 IBP720970:IBP720976 ILL720970:ILL720976 IVH720970:IVH720976 JFD720970:JFD720976 JOZ720970:JOZ720976 JYV720970:JYV720976 KIR720970:KIR720976 KSN720970:KSN720976 LCJ720970:LCJ720976 LMF720970:LMF720976 LWB720970:LWB720976 MFX720970:MFX720976 MPT720970:MPT720976 MZP720970:MZP720976 NJL720970:NJL720976 NTH720970:NTH720976 ODD720970:ODD720976 OMZ720970:OMZ720976 OWV720970:OWV720976 PGR720970:PGR720976 PQN720970:PQN720976 QAJ720970:QAJ720976 QKF720970:QKF720976 QUB720970:QUB720976 RDX720970:RDX720976 RNT720970:RNT720976 RXP720970:RXP720976 SHL720970:SHL720976 SRH720970:SRH720976 TBD720970:TBD720976 TKZ720970:TKZ720976 TUV720970:TUV720976 UER720970:UER720976 UON720970:UON720976 UYJ720970:UYJ720976 VIF720970:VIF720976 VSB720970:VSB720976 WBX720970:WBX720976 WLT720970:WLT720976 WVP720970:WVP720976 H786506:H786512 JD786506:JD786512 SZ786506:SZ786512 ACV786506:ACV786512 AMR786506:AMR786512 AWN786506:AWN786512 BGJ786506:BGJ786512 BQF786506:BQF786512 CAB786506:CAB786512 CJX786506:CJX786512 CTT786506:CTT786512 DDP786506:DDP786512 DNL786506:DNL786512 DXH786506:DXH786512 EHD786506:EHD786512 EQZ786506:EQZ786512 FAV786506:FAV786512 FKR786506:FKR786512 FUN786506:FUN786512 GEJ786506:GEJ786512 GOF786506:GOF786512 GYB786506:GYB786512 HHX786506:HHX786512 HRT786506:HRT786512 IBP786506:IBP786512 ILL786506:ILL786512 IVH786506:IVH786512 JFD786506:JFD786512 JOZ786506:JOZ786512 JYV786506:JYV786512 KIR786506:KIR786512 KSN786506:KSN786512 LCJ786506:LCJ786512 LMF786506:LMF786512 LWB786506:LWB786512 MFX786506:MFX786512 MPT786506:MPT786512 MZP786506:MZP786512 NJL786506:NJL786512 NTH786506:NTH786512 ODD786506:ODD786512 OMZ786506:OMZ786512 OWV786506:OWV786512 PGR786506:PGR786512 PQN786506:PQN786512 QAJ786506:QAJ786512 QKF786506:QKF786512 QUB786506:QUB786512 RDX786506:RDX786512 RNT786506:RNT786512 RXP786506:RXP786512 SHL786506:SHL786512 SRH786506:SRH786512 TBD786506:TBD786512 TKZ786506:TKZ786512 TUV786506:TUV786512 UER786506:UER786512 UON786506:UON786512 UYJ786506:UYJ786512 VIF786506:VIF786512 VSB786506:VSB786512 WBX786506:WBX786512 WLT786506:WLT786512 WVP786506:WVP786512 H852042:H852048 JD852042:JD852048 SZ852042:SZ852048 ACV852042:ACV852048 AMR852042:AMR852048 AWN852042:AWN852048 BGJ852042:BGJ852048 BQF852042:BQF852048 CAB852042:CAB852048 CJX852042:CJX852048 CTT852042:CTT852048 DDP852042:DDP852048 DNL852042:DNL852048 DXH852042:DXH852048 EHD852042:EHD852048 EQZ852042:EQZ852048 FAV852042:FAV852048 FKR852042:FKR852048 FUN852042:FUN852048 GEJ852042:GEJ852048 GOF852042:GOF852048 GYB852042:GYB852048 HHX852042:HHX852048 HRT852042:HRT852048 IBP852042:IBP852048 ILL852042:ILL852048 IVH852042:IVH852048 JFD852042:JFD852048 JOZ852042:JOZ852048 JYV852042:JYV852048 KIR852042:KIR852048 KSN852042:KSN852048 LCJ852042:LCJ852048 LMF852042:LMF852048 LWB852042:LWB852048 MFX852042:MFX852048 MPT852042:MPT852048 MZP852042:MZP852048 NJL852042:NJL852048 NTH852042:NTH852048 ODD852042:ODD852048 OMZ852042:OMZ852048 OWV852042:OWV852048 PGR852042:PGR852048 PQN852042:PQN852048 QAJ852042:QAJ852048 QKF852042:QKF852048 QUB852042:QUB852048 RDX852042:RDX852048 RNT852042:RNT852048 RXP852042:RXP852048 SHL852042:SHL852048 SRH852042:SRH852048 TBD852042:TBD852048 TKZ852042:TKZ852048 TUV852042:TUV852048 UER852042:UER852048 UON852042:UON852048 UYJ852042:UYJ852048 VIF852042:VIF852048 VSB852042:VSB852048 WBX852042:WBX852048 WLT852042:WLT852048 WVP852042:WVP852048 H917578:H917584 JD917578:JD917584 SZ917578:SZ917584 ACV917578:ACV917584 AMR917578:AMR917584 AWN917578:AWN917584 BGJ917578:BGJ917584 BQF917578:BQF917584 CAB917578:CAB917584 CJX917578:CJX917584 CTT917578:CTT917584 DDP917578:DDP917584 DNL917578:DNL917584 DXH917578:DXH917584 EHD917578:EHD917584 EQZ917578:EQZ917584 FAV917578:FAV917584 FKR917578:FKR917584 FUN917578:FUN917584 GEJ917578:GEJ917584 GOF917578:GOF917584 GYB917578:GYB917584 HHX917578:HHX917584 HRT917578:HRT917584 IBP917578:IBP917584 ILL917578:ILL917584 IVH917578:IVH917584 JFD917578:JFD917584 JOZ917578:JOZ917584 JYV917578:JYV917584 KIR917578:KIR917584 KSN917578:KSN917584 LCJ917578:LCJ917584 LMF917578:LMF917584 LWB917578:LWB917584 MFX917578:MFX917584 MPT917578:MPT917584 MZP917578:MZP917584 NJL917578:NJL917584 NTH917578:NTH917584 ODD917578:ODD917584 OMZ917578:OMZ917584 OWV917578:OWV917584 PGR917578:PGR917584 PQN917578:PQN917584 QAJ917578:QAJ917584 QKF917578:QKF917584 QUB917578:QUB917584 RDX917578:RDX917584 RNT917578:RNT917584 RXP917578:RXP917584 SHL917578:SHL917584 SRH917578:SRH917584 TBD917578:TBD917584 TKZ917578:TKZ917584 TUV917578:TUV917584 UER917578:UER917584 UON917578:UON917584 UYJ917578:UYJ917584 VIF917578:VIF917584 VSB917578:VSB917584 WBX917578:WBX917584 WLT917578:WLT917584 WVP917578:WVP917584 H983114:H983120 JD983114:JD983120 SZ983114:SZ983120 ACV983114:ACV983120 AMR983114:AMR983120 AWN983114:AWN983120 BGJ983114:BGJ983120 BQF983114:BQF983120 CAB983114:CAB983120 CJX983114:CJX983120 CTT983114:CTT983120 DDP983114:DDP983120 DNL983114:DNL983120 DXH983114:DXH983120 EHD983114:EHD983120 EQZ983114:EQZ983120 FAV983114:FAV983120 FKR983114:FKR983120 FUN983114:FUN983120 GEJ983114:GEJ983120 GOF983114:GOF983120 GYB983114:GYB983120 HHX983114:HHX983120 HRT983114:HRT983120 IBP983114:IBP983120 ILL983114:ILL983120 IVH983114:IVH983120 JFD983114:JFD983120 JOZ983114:JOZ983120 JYV983114:JYV983120 KIR983114:KIR983120 KSN983114:KSN983120 LCJ983114:LCJ983120 LMF983114:LMF983120 LWB983114:LWB983120 MFX983114:MFX983120 MPT983114:MPT983120 MZP983114:MZP983120 NJL983114:NJL983120 NTH983114:NTH983120 ODD983114:ODD983120 OMZ983114:OMZ983120 OWV983114:OWV983120 PGR983114:PGR983120 PQN983114:PQN983120 QAJ983114:QAJ983120 QKF983114:QKF983120 QUB983114:QUB983120 RDX983114:RDX983120 RNT983114:RNT983120 RXP983114:RXP983120 SHL983114:SHL983120 SRH983114:SRH983120 TBD983114:TBD983120 TKZ983114:TKZ983120 TUV983114:TUV983120 UER983114:UER983120 UON983114:UON983120 UYJ983114:UYJ983120 VIF983114:VIF983120 VSB983114:VSB983120 WBX983114:WBX983120 WLT983114:WLT983120 WVP983114:WVP983120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G65639 JC65639 SY65639 ACU65639 AMQ65639 AWM65639 BGI65639 BQE65639 CAA65639 CJW65639 CTS65639 DDO65639 DNK65639 DXG65639 EHC65639 EQY65639 FAU65639 FKQ65639 FUM65639 GEI65639 GOE65639 GYA65639 HHW65639 HRS65639 IBO65639 ILK65639 IVG65639 JFC65639 JOY65639 JYU65639 KIQ65639 KSM65639 LCI65639 LME65639 LWA65639 MFW65639 MPS65639 MZO65639 NJK65639 NTG65639 ODC65639 OMY65639 OWU65639 PGQ65639 PQM65639 QAI65639 QKE65639 QUA65639 RDW65639 RNS65639 RXO65639 SHK65639 SRG65639 TBC65639 TKY65639 TUU65639 UEQ65639 UOM65639 UYI65639 VIE65639 VSA65639 WBW65639 WLS65639 WVO65639 G131175 JC131175 SY131175 ACU131175 AMQ131175 AWM131175 BGI131175 BQE131175 CAA131175 CJW131175 CTS131175 DDO131175 DNK131175 DXG131175 EHC131175 EQY131175 FAU131175 FKQ131175 FUM131175 GEI131175 GOE131175 GYA131175 HHW131175 HRS131175 IBO131175 ILK131175 IVG131175 JFC131175 JOY131175 JYU131175 KIQ131175 KSM131175 LCI131175 LME131175 LWA131175 MFW131175 MPS131175 MZO131175 NJK131175 NTG131175 ODC131175 OMY131175 OWU131175 PGQ131175 PQM131175 QAI131175 QKE131175 QUA131175 RDW131175 RNS131175 RXO131175 SHK131175 SRG131175 TBC131175 TKY131175 TUU131175 UEQ131175 UOM131175 UYI131175 VIE131175 VSA131175 WBW131175 WLS131175 WVO131175 G196711 JC196711 SY196711 ACU196711 AMQ196711 AWM196711 BGI196711 BQE196711 CAA196711 CJW196711 CTS196711 DDO196711 DNK196711 DXG196711 EHC196711 EQY196711 FAU196711 FKQ196711 FUM196711 GEI196711 GOE196711 GYA196711 HHW196711 HRS196711 IBO196711 ILK196711 IVG196711 JFC196711 JOY196711 JYU196711 KIQ196711 KSM196711 LCI196711 LME196711 LWA196711 MFW196711 MPS196711 MZO196711 NJK196711 NTG196711 ODC196711 OMY196711 OWU196711 PGQ196711 PQM196711 QAI196711 QKE196711 QUA196711 RDW196711 RNS196711 RXO196711 SHK196711 SRG196711 TBC196711 TKY196711 TUU196711 UEQ196711 UOM196711 UYI196711 VIE196711 VSA196711 WBW196711 WLS196711 WVO196711 G262247 JC262247 SY262247 ACU262247 AMQ262247 AWM262247 BGI262247 BQE262247 CAA262247 CJW262247 CTS262247 DDO262247 DNK262247 DXG262247 EHC262247 EQY262247 FAU262247 FKQ262247 FUM262247 GEI262247 GOE262247 GYA262247 HHW262247 HRS262247 IBO262247 ILK262247 IVG262247 JFC262247 JOY262247 JYU262247 KIQ262247 KSM262247 LCI262247 LME262247 LWA262247 MFW262247 MPS262247 MZO262247 NJK262247 NTG262247 ODC262247 OMY262247 OWU262247 PGQ262247 PQM262247 QAI262247 QKE262247 QUA262247 RDW262247 RNS262247 RXO262247 SHK262247 SRG262247 TBC262247 TKY262247 TUU262247 UEQ262247 UOM262247 UYI262247 VIE262247 VSA262247 WBW262247 WLS262247 WVO262247 G327783 JC327783 SY327783 ACU327783 AMQ327783 AWM327783 BGI327783 BQE327783 CAA327783 CJW327783 CTS327783 DDO327783 DNK327783 DXG327783 EHC327783 EQY327783 FAU327783 FKQ327783 FUM327783 GEI327783 GOE327783 GYA327783 HHW327783 HRS327783 IBO327783 ILK327783 IVG327783 JFC327783 JOY327783 JYU327783 KIQ327783 KSM327783 LCI327783 LME327783 LWA327783 MFW327783 MPS327783 MZO327783 NJK327783 NTG327783 ODC327783 OMY327783 OWU327783 PGQ327783 PQM327783 QAI327783 QKE327783 QUA327783 RDW327783 RNS327783 RXO327783 SHK327783 SRG327783 TBC327783 TKY327783 TUU327783 UEQ327783 UOM327783 UYI327783 VIE327783 VSA327783 WBW327783 WLS327783 WVO327783 G393319 JC393319 SY393319 ACU393319 AMQ393319 AWM393319 BGI393319 BQE393319 CAA393319 CJW393319 CTS393319 DDO393319 DNK393319 DXG393319 EHC393319 EQY393319 FAU393319 FKQ393319 FUM393319 GEI393319 GOE393319 GYA393319 HHW393319 HRS393319 IBO393319 ILK393319 IVG393319 JFC393319 JOY393319 JYU393319 KIQ393319 KSM393319 LCI393319 LME393319 LWA393319 MFW393319 MPS393319 MZO393319 NJK393319 NTG393319 ODC393319 OMY393319 OWU393319 PGQ393319 PQM393319 QAI393319 QKE393319 QUA393319 RDW393319 RNS393319 RXO393319 SHK393319 SRG393319 TBC393319 TKY393319 TUU393319 UEQ393319 UOM393319 UYI393319 VIE393319 VSA393319 WBW393319 WLS393319 WVO393319 G458855 JC458855 SY458855 ACU458855 AMQ458855 AWM458855 BGI458855 BQE458855 CAA458855 CJW458855 CTS458855 DDO458855 DNK458855 DXG458855 EHC458855 EQY458855 FAU458855 FKQ458855 FUM458855 GEI458855 GOE458855 GYA458855 HHW458855 HRS458855 IBO458855 ILK458855 IVG458855 JFC458855 JOY458855 JYU458855 KIQ458855 KSM458855 LCI458855 LME458855 LWA458855 MFW458855 MPS458855 MZO458855 NJK458855 NTG458855 ODC458855 OMY458855 OWU458855 PGQ458855 PQM458855 QAI458855 QKE458855 QUA458855 RDW458855 RNS458855 RXO458855 SHK458855 SRG458855 TBC458855 TKY458855 TUU458855 UEQ458855 UOM458855 UYI458855 VIE458855 VSA458855 WBW458855 WLS458855 WVO458855 G524391 JC524391 SY524391 ACU524391 AMQ524391 AWM524391 BGI524391 BQE524391 CAA524391 CJW524391 CTS524391 DDO524391 DNK524391 DXG524391 EHC524391 EQY524391 FAU524391 FKQ524391 FUM524391 GEI524391 GOE524391 GYA524391 HHW524391 HRS524391 IBO524391 ILK524391 IVG524391 JFC524391 JOY524391 JYU524391 KIQ524391 KSM524391 LCI524391 LME524391 LWA524391 MFW524391 MPS524391 MZO524391 NJK524391 NTG524391 ODC524391 OMY524391 OWU524391 PGQ524391 PQM524391 QAI524391 QKE524391 QUA524391 RDW524391 RNS524391 RXO524391 SHK524391 SRG524391 TBC524391 TKY524391 TUU524391 UEQ524391 UOM524391 UYI524391 VIE524391 VSA524391 WBW524391 WLS524391 WVO524391 G589927 JC589927 SY589927 ACU589927 AMQ589927 AWM589927 BGI589927 BQE589927 CAA589927 CJW589927 CTS589927 DDO589927 DNK589927 DXG589927 EHC589927 EQY589927 FAU589927 FKQ589927 FUM589927 GEI589927 GOE589927 GYA589927 HHW589927 HRS589927 IBO589927 ILK589927 IVG589927 JFC589927 JOY589927 JYU589927 KIQ589927 KSM589927 LCI589927 LME589927 LWA589927 MFW589927 MPS589927 MZO589927 NJK589927 NTG589927 ODC589927 OMY589927 OWU589927 PGQ589927 PQM589927 QAI589927 QKE589927 QUA589927 RDW589927 RNS589927 RXO589927 SHK589927 SRG589927 TBC589927 TKY589927 TUU589927 UEQ589927 UOM589927 UYI589927 VIE589927 VSA589927 WBW589927 WLS589927 WVO589927 G655463 JC655463 SY655463 ACU655463 AMQ655463 AWM655463 BGI655463 BQE655463 CAA655463 CJW655463 CTS655463 DDO655463 DNK655463 DXG655463 EHC655463 EQY655463 FAU655463 FKQ655463 FUM655463 GEI655463 GOE655463 GYA655463 HHW655463 HRS655463 IBO655463 ILK655463 IVG655463 JFC655463 JOY655463 JYU655463 KIQ655463 KSM655463 LCI655463 LME655463 LWA655463 MFW655463 MPS655463 MZO655463 NJK655463 NTG655463 ODC655463 OMY655463 OWU655463 PGQ655463 PQM655463 QAI655463 QKE655463 QUA655463 RDW655463 RNS655463 RXO655463 SHK655463 SRG655463 TBC655463 TKY655463 TUU655463 UEQ655463 UOM655463 UYI655463 VIE655463 VSA655463 WBW655463 WLS655463 WVO655463 G720999 JC720999 SY720999 ACU720999 AMQ720999 AWM720999 BGI720999 BQE720999 CAA720999 CJW720999 CTS720999 DDO720999 DNK720999 DXG720999 EHC720999 EQY720999 FAU720999 FKQ720999 FUM720999 GEI720999 GOE720999 GYA720999 HHW720999 HRS720999 IBO720999 ILK720999 IVG720999 JFC720999 JOY720999 JYU720999 KIQ720999 KSM720999 LCI720999 LME720999 LWA720999 MFW720999 MPS720999 MZO720999 NJK720999 NTG720999 ODC720999 OMY720999 OWU720999 PGQ720999 PQM720999 QAI720999 QKE720999 QUA720999 RDW720999 RNS720999 RXO720999 SHK720999 SRG720999 TBC720999 TKY720999 TUU720999 UEQ720999 UOM720999 UYI720999 VIE720999 VSA720999 WBW720999 WLS720999 WVO720999 G786535 JC786535 SY786535 ACU786535 AMQ786535 AWM786535 BGI786535 BQE786535 CAA786535 CJW786535 CTS786535 DDO786535 DNK786535 DXG786535 EHC786535 EQY786535 FAU786535 FKQ786535 FUM786535 GEI786535 GOE786535 GYA786535 HHW786535 HRS786535 IBO786535 ILK786535 IVG786535 JFC786535 JOY786535 JYU786535 KIQ786535 KSM786535 LCI786535 LME786535 LWA786535 MFW786535 MPS786535 MZO786535 NJK786535 NTG786535 ODC786535 OMY786535 OWU786535 PGQ786535 PQM786535 QAI786535 QKE786535 QUA786535 RDW786535 RNS786535 RXO786535 SHK786535 SRG786535 TBC786535 TKY786535 TUU786535 UEQ786535 UOM786535 UYI786535 VIE786535 VSA786535 WBW786535 WLS786535 WVO786535 G852071 JC852071 SY852071 ACU852071 AMQ852071 AWM852071 BGI852071 BQE852071 CAA852071 CJW852071 CTS852071 DDO852071 DNK852071 DXG852071 EHC852071 EQY852071 FAU852071 FKQ852071 FUM852071 GEI852071 GOE852071 GYA852071 HHW852071 HRS852071 IBO852071 ILK852071 IVG852071 JFC852071 JOY852071 JYU852071 KIQ852071 KSM852071 LCI852071 LME852071 LWA852071 MFW852071 MPS852071 MZO852071 NJK852071 NTG852071 ODC852071 OMY852071 OWU852071 PGQ852071 PQM852071 QAI852071 QKE852071 QUA852071 RDW852071 RNS852071 RXO852071 SHK852071 SRG852071 TBC852071 TKY852071 TUU852071 UEQ852071 UOM852071 UYI852071 VIE852071 VSA852071 WBW852071 WLS852071 WVO852071 G917607 JC917607 SY917607 ACU917607 AMQ917607 AWM917607 BGI917607 BQE917607 CAA917607 CJW917607 CTS917607 DDO917607 DNK917607 DXG917607 EHC917607 EQY917607 FAU917607 FKQ917607 FUM917607 GEI917607 GOE917607 GYA917607 HHW917607 HRS917607 IBO917607 ILK917607 IVG917607 JFC917607 JOY917607 JYU917607 KIQ917607 KSM917607 LCI917607 LME917607 LWA917607 MFW917607 MPS917607 MZO917607 NJK917607 NTG917607 ODC917607 OMY917607 OWU917607 PGQ917607 PQM917607 QAI917607 QKE917607 QUA917607 RDW917607 RNS917607 RXO917607 SHK917607 SRG917607 TBC917607 TKY917607 TUU917607 UEQ917607 UOM917607 UYI917607 VIE917607 VSA917607 WBW917607 WLS917607 WVO917607 G983143 JC983143 SY983143 ACU983143 AMQ983143 AWM983143 BGI983143 BQE983143 CAA983143 CJW983143 CTS983143 DDO983143 DNK983143 DXG983143 EHC983143 EQY983143 FAU983143 FKQ983143 FUM983143 GEI983143 GOE983143 GYA983143 HHW983143 HRS983143 IBO983143 ILK983143 IVG983143 JFC983143 JOY983143 JYU983143 KIQ983143 KSM983143 LCI983143 LME983143 LWA983143 MFW983143 MPS983143 MZO983143 NJK983143 NTG983143 ODC983143 OMY983143 OWU983143 PGQ983143 PQM983143 QAI983143 QKE983143 QUA983143 RDW983143 RNS983143 WVP71:WVP77 WLT71:WLT77 WBX71:WBX77 VSB71:VSB77 VIF71:VIF77 UYJ71:UYJ77 UON71:UON77 UER71:UER77 TUV71:TUV77 TKZ71:TKZ77 TBD71:TBD77 SRH71:SRH77 SHL71:SHL77 RXP71:RXP77 RNT71:RNT77 RDX71:RDX77 QUB71:QUB77 QKF71:QKF77 QAJ71:QAJ77 PQN71:PQN77 PGR71:PGR77 OWV71:OWV77 OMZ71:OMZ77 ODD71:ODD77 NTH71:NTH77 NJL71:NJL77 MZP71:MZP77 MPT71:MPT77 MFX71:MFX77 LWB71:LWB77 LMF71:LMF77 LCJ71:LCJ77 KSN71:KSN77 KIR71:KIR77 JYV71:JYV77 JOZ71:JOZ77 JFD71:JFD77 IVH71:IVH77 ILL71:ILL77 IBP71:IBP77 HRT71:HRT77 HHX71:HHX77 GYB71:GYB77 GOF71:GOF77 GEJ71:GEJ77 FUN71:FUN77 FKR71:FKR77 FAV71:FAV77 EQZ71:EQZ77 EHD71:EHD77 DXH71:DXH77 DNL71:DNL77 DDP71:DDP77 CTT71:CTT77 CJX71:CJX77 CAB71:CAB77 BQF71:BQF77 BGJ71:BGJ77 AWN71:AWN77 AMR71:AMR77 ACV71:ACV77 SZ71:SZ77 JD71:JD77 WWD71:WWD77 WMH71:WMH77 WCL71:WCL77 VSP71:VSP77 VIT71:VIT77 UYX71:UYX77 UPB71:UPB77 UFF71:UFF77 TVJ71:TVJ77 TLN71:TLN77 TBR71:TBR77 SRV71:SRV77 SHZ71:SHZ77 RYD71:RYD77 ROH71:ROH77 REL71:REL77 QUP71:QUP77 QKT71:QKT77 QAX71:QAX77 PRB71:PRB77 PHF71:PHF77 OXJ71:OXJ77 ONN71:ONN77 ODR71:ODR77 NTV71:NTV77 NJZ71:NJZ77 NAD71:NAD77 MQH71:MQH77 MGL71:MGL77 LWP71:LWP77 LMT71:LMT77 LCX71:LCX77 KTB71:KTB77 KJF71:KJF77 JZJ71:JZJ77 JPN71:JPN77 JFR71:JFR77 IVV71:IVV77 ILZ71:ILZ77 ICD71:ICD77 HSH71:HSH77 HIL71:HIL77 GYP71:GYP77 GOT71:GOT77 GEX71:GEX77 FVB71:FVB77 FLF71:FLF77 FBJ71:FBJ77 ERN71:ERN77 EHR71:EHR77 DXV71:DXV77 DNZ71:DNZ77 DED71:DED77 CUH71:CUH77 CKL71:CKL77 CAP71:CAP77 BQT71:BQT77 BGX71:BGX77 AXB71:AXB77 ANF71:ANF77 ADJ71:ADJ77 TN71:TN77 JR71:JR77 WVW71:WVW77 WMA71:WMA77 WCE71:WCE77 VSI71:VSI77 VIM71:VIM77 UYQ71:UYQ77 UOU71:UOU77 UEY71:UEY77 TVC71:TVC77 TLG71:TLG77 TBK71:TBK77 SRO71:SRO77 SHS71:SHS77 RXW71:RXW77 ROA71:ROA77 REE71:REE77 QUI71:QUI77 QKM71:QKM77 QAQ71:QAQ77 PQU71:PQU77 PGY71:PGY77 OXC71:OXC77 ONG71:ONG77 ODK71:ODK77 NTO71:NTO77 NJS71:NJS77 MZW71:MZW77 MQA71:MQA77 MGE71:MGE77 LWI71:LWI77 LMM71:LMM77 LCQ71:LCQ77 KSU71:KSU77 KIY71:KIY77 JZC71:JZC77 JPG71:JPG77 JFK71:JFK77 IVO71:IVO77 ILS71:ILS77 IBW71:IBW77 HSA71:HSA77 HIE71:HIE77 GYI71:GYI77 GOM71:GOM77 GEQ71:GEQ77 FUU71:FUU77 FKY71:FKY77 ANG105:ANG107 WVZ105:WVZ107 WMD105:WMD107 WCH105:WCH107 VSL105:VSL107 VIP105:VIP107 UYT105:UYT107 UOX105:UOX107 UFB105:UFB107 TVF105:TVF107 TLJ105:TLJ107 TBN105:TBN107 SRR105:SRR107 SHV105:SHV107 RXZ105:RXZ107 ROD105:ROD107 REH105:REH107 QUL105:QUL107 QKP105:QKP107 QAT105:QAT107 PQX105:PQX107 PHB105:PHB107 OXF105:OXF107 ONJ105:ONJ107 ODN105:ODN107 NTR105:NTR107 NJV105:NJV107 MZZ105:MZZ107 MQD105:MQD107 MGH105:MGH107 LWL105:LWL107 LMP105:LMP107 LCT105:LCT107 KSX105:KSX107 KJB105:KJB107 JZF105:JZF107 JPJ105:JPJ107 JFN105:JFN107 IVR105:IVR107 ILV105:ILV107 IBZ105:IBZ107 HSD105:HSD107 HIH105:HIH107 GYL105:GYL107 GOP105:GOP107 GET105:GET107 FUX105:FUX107 FLB105:FLB107 FBF105:FBF107 ERJ105:ERJ107 EHN105:EHN107 DXR105:DXR107 DNV105:DNV107 DDZ105:DDZ107 CUD105:CUD107 CKH105:CKH107 CAL105:CAL107 BQP105:BQP107 BGT105:BGT107 AWX105:AWX107 ANB105:ANB107 ADF105:ADF107 TJ105:TJ107 JN105:JN107 WVU104:WVU107 WLY104:WLY107 WCC104:WCC107 VSG104:VSG107 VIK104:VIK107 UYO104:UYO107 UOS104:UOS107 UEW104:UEW107 TVA104:TVA107 TLE104:TLE107 TBI104:TBI107 SRM104:SRM107 SHQ104:SHQ107 RXU104:RXU107 RNY104:RNY107 REC104:REC107 QUG104:QUG107 QKK104:QKK107 QAO104:QAO107 PQS104:PQS107 PGW104:PGW107 OXA104:OXA107 ONE104:ONE107 ODI104:ODI107 NTM104:NTM107 NJQ104:NJQ107 MZU104:MZU107 MPY104:MPY107 MGC104:MGC107 LWG104:LWG107 LMK104:LMK107 LCO104:LCO107 KSS104:KSS107 KIW104:KIW107 JZA104:JZA107 JPE104:JPE107 JFI104:JFI107 IVM104:IVM107 ILQ104:ILQ107 IBU104:IBU107 HRY104:HRY107 HIC104:HIC107 GYG104:GYG107 GOK104:GOK107 GEO104:GEO107 FUS104:FUS107 FKW104:FKW107 FBA104:FBA107 ERE104:ERE107 EHI104:EHI107 DXM104:DXM107 DNQ104:DNQ107 DDU104:DDU107 CTY104:CTY107 CKC104:CKC107 CAG104:CAG107 BQK104:BQK107 BGO104:BGO107 AWS104:AWS107 AMW104:AMW107 ADA104:ADA107 TE104:TE107 JI104:JI107 WWE105:WWE107 WMI105:WMI107 WCM105:WCM107 VSQ105:VSQ107 VIU105:VIU107 UYY105:UYY107 UPC105:UPC107 UFG105:UFG107 TVK105:TVK107 TLO105:TLO107 TBS105:TBS107 SRW105:SRW107 SIA105:SIA107 RYE105:RYE107 ROI105:ROI107 REM105:REM107 QUQ105:QUQ107 QKU105:QKU107 QAY105:QAY107 PRC105:PRC107 PHG105:PHG107 OXK105:OXK107 ONO105:ONO107 ODS105:ODS107 NTW105:NTW107 NKA105:NKA107 NAE105:NAE107 MQI105:MQI107 MGM105:MGM107 LWQ105:LWQ107 LMU105:LMU107 LCY105:LCY107 KTC105:KTC107 KJG105:KJG107 JZK105:JZK107 JPO105:JPO107 JFS105:JFS107 IVW105:IVW107 IMA105:IMA107 ICE105:ICE107 HSI105:HSI107 HIM105:HIM107 GYQ105:GYQ107 GOU105:GOU107 GEY105:GEY107 FVC105:FVC107 FLG105:FLG107 FBK105:FBK107 ERO105:ERO107 EHS105:EHS107 DXW105:DXW107 DOA105:DOA107 DEE105:DEE107 CUI105:CUI107</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AC75"/>
  <sheetViews>
    <sheetView workbookViewId="0"/>
  </sheetViews>
  <sheetFormatPr defaultColWidth="9" defaultRowHeight="12"/>
  <cols>
    <col min="1" max="1" width="2.625" style="274" customWidth="1"/>
    <col min="2" max="29" width="3.125" style="274" customWidth="1"/>
    <col min="30" max="30" width="9" style="274" customWidth="1"/>
    <col min="31" max="16384" width="9" style="274"/>
  </cols>
  <sheetData>
    <row r="1" spans="1:29" ht="16.5" customHeight="1">
      <c r="A1" s="2325" t="s">
        <v>3943</v>
      </c>
      <c r="B1" s="2325"/>
      <c r="C1" s="2325"/>
      <c r="D1" s="2325"/>
      <c r="E1" s="2325"/>
      <c r="F1" s="2325"/>
      <c r="G1" s="2325"/>
      <c r="H1" s="2325"/>
      <c r="I1" s="2325"/>
      <c r="J1" s="2325"/>
      <c r="K1" s="2325"/>
      <c r="L1" s="2325"/>
      <c r="M1" s="2325"/>
      <c r="N1" s="2325"/>
      <c r="O1" s="2325"/>
      <c r="P1" s="2325"/>
      <c r="Q1" s="2325"/>
      <c r="R1" s="2325"/>
      <c r="S1" s="2325"/>
      <c r="T1" s="2325"/>
      <c r="U1" s="2325"/>
      <c r="V1" s="2325"/>
      <c r="W1" s="2325"/>
      <c r="X1" s="2325"/>
      <c r="Y1" s="2325"/>
      <c r="Z1" s="2325"/>
      <c r="AA1" s="2325"/>
      <c r="AB1" s="2325"/>
      <c r="AC1" s="2325"/>
    </row>
    <row r="2" spans="1:29" ht="16.5" customHeight="1">
      <c r="A2" s="282"/>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row>
    <row r="3" spans="1:29" ht="22.5" customHeight="1">
      <c r="A3" s="276" t="s">
        <v>4074</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row>
    <row r="4" spans="1:29" ht="32.1" customHeight="1">
      <c r="A4" s="295" t="s">
        <v>4075</v>
      </c>
      <c r="B4" s="358"/>
      <c r="C4" s="358"/>
      <c r="D4" s="358"/>
      <c r="E4" s="1189"/>
      <c r="F4" s="1189"/>
      <c r="G4" s="1189"/>
      <c r="H4" s="1189"/>
      <c r="I4" s="5556"/>
      <c r="J4" s="5556"/>
      <c r="K4" s="5556"/>
      <c r="L4" s="5556"/>
      <c r="M4" s="5556"/>
      <c r="N4" s="5556"/>
      <c r="O4" s="5556"/>
      <c r="P4" s="5556"/>
      <c r="Q4" s="5556"/>
      <c r="R4" s="5556"/>
      <c r="S4" s="5556"/>
      <c r="T4" s="5556"/>
      <c r="U4" s="5556"/>
      <c r="V4" s="5556"/>
      <c r="W4" s="5556"/>
      <c r="X4" s="5556"/>
      <c r="Y4" s="5556"/>
      <c r="Z4" s="5556"/>
      <c r="AA4" s="5556"/>
      <c r="AB4" s="5556"/>
      <c r="AC4" s="5557"/>
    </row>
    <row r="5" spans="1:29" ht="32.1" customHeight="1">
      <c r="A5" s="295" t="s">
        <v>4076</v>
      </c>
      <c r="B5" s="358"/>
      <c r="C5" s="358"/>
      <c r="D5" s="358"/>
      <c r="E5" s="1174"/>
      <c r="F5" s="1174"/>
      <c r="G5" s="1174"/>
      <c r="H5" s="1174"/>
      <c r="I5" s="275" t="s">
        <v>9</v>
      </c>
      <c r="J5" s="5558" t="s">
        <v>4077</v>
      </c>
      <c r="K5" s="5558"/>
      <c r="L5" s="5558"/>
      <c r="M5" s="5558"/>
      <c r="N5" s="5558"/>
      <c r="O5" s="1033" t="s">
        <v>10</v>
      </c>
      <c r="P5" s="275" t="s">
        <v>9</v>
      </c>
      <c r="Q5" s="2612" t="s">
        <v>4078</v>
      </c>
      <c r="R5" s="2612"/>
      <c r="S5" s="2612"/>
      <c r="T5" s="2612"/>
      <c r="U5" s="2612"/>
      <c r="V5" s="2612"/>
      <c r="W5" s="2612"/>
      <c r="X5" s="2612"/>
      <c r="Y5" s="2612"/>
      <c r="Z5" s="1033" t="s">
        <v>10</v>
      </c>
      <c r="AA5" s="1174"/>
      <c r="AB5" s="1174"/>
      <c r="AC5" s="1176"/>
    </row>
    <row r="6" spans="1:29" ht="32.1" customHeight="1">
      <c r="A6" s="297"/>
      <c r="B6" s="1190" t="s">
        <v>4079</v>
      </c>
      <c r="I6" s="275" t="s">
        <v>9</v>
      </c>
      <c r="J6" s="5552"/>
      <c r="K6" s="5552"/>
      <c r="L6" s="5552"/>
      <c r="M6" s="5552"/>
      <c r="N6" s="1191" t="s">
        <v>114</v>
      </c>
      <c r="O6" s="1033" t="s">
        <v>10</v>
      </c>
      <c r="P6" s="1033"/>
      <c r="Q6" s="275" t="s">
        <v>9</v>
      </c>
      <c r="R6" s="5552"/>
      <c r="S6" s="5552"/>
      <c r="T6" s="5552"/>
      <c r="U6" s="5552"/>
      <c r="V6" s="1191" t="s">
        <v>114</v>
      </c>
      <c r="W6" s="1033" t="s">
        <v>10</v>
      </c>
      <c r="X6" s="1033"/>
      <c r="Y6" s="1033"/>
      <c r="Z6" s="1033"/>
      <c r="AC6" s="1043"/>
    </row>
    <row r="7" spans="1:29" ht="32.1" customHeight="1">
      <c r="A7" s="297"/>
      <c r="B7" s="1190" t="s">
        <v>4080</v>
      </c>
      <c r="F7" s="5551" t="s">
        <v>4081</v>
      </c>
      <c r="G7" s="5551"/>
      <c r="H7" s="5551"/>
      <c r="I7" s="275" t="s">
        <v>9</v>
      </c>
      <c r="J7" s="5555"/>
      <c r="K7" s="5555"/>
      <c r="L7" s="5555"/>
      <c r="M7" s="5555"/>
      <c r="N7" s="1191" t="s">
        <v>114</v>
      </c>
      <c r="O7" s="1033" t="s">
        <v>10</v>
      </c>
      <c r="P7" s="1033"/>
      <c r="Q7" s="275" t="s">
        <v>9</v>
      </c>
      <c r="R7" s="5552"/>
      <c r="S7" s="5552"/>
      <c r="T7" s="5552"/>
      <c r="U7" s="5552"/>
      <c r="V7" s="1191" t="s">
        <v>114</v>
      </c>
      <c r="W7" s="1033" t="s">
        <v>10</v>
      </c>
      <c r="Z7" s="1033"/>
      <c r="AC7" s="1043"/>
    </row>
    <row r="8" spans="1:29" ht="32.1" customHeight="1">
      <c r="A8" s="297"/>
      <c r="B8" s="1190"/>
      <c r="F8" s="2412" t="s">
        <v>4082</v>
      </c>
      <c r="G8" s="2412"/>
      <c r="H8" s="2412"/>
      <c r="I8" s="275" t="s">
        <v>9</v>
      </c>
      <c r="J8" s="5555"/>
      <c r="K8" s="5555"/>
      <c r="L8" s="5555"/>
      <c r="M8" s="5555"/>
      <c r="N8" s="1191" t="s">
        <v>114</v>
      </c>
      <c r="O8" s="1033" t="s">
        <v>10</v>
      </c>
      <c r="P8" s="1042"/>
      <c r="Q8" s="275" t="s">
        <v>9</v>
      </c>
      <c r="R8" s="5552"/>
      <c r="S8" s="5552"/>
      <c r="T8" s="5552"/>
      <c r="U8" s="5552"/>
      <c r="V8" s="1191" t="s">
        <v>114</v>
      </c>
      <c r="W8" s="1033" t="s">
        <v>10</v>
      </c>
      <c r="X8" s="1033"/>
      <c r="Y8" s="1191"/>
      <c r="Z8" s="1033"/>
      <c r="AC8" s="1043"/>
    </row>
    <row r="9" spans="1:29" ht="32.1" customHeight="1">
      <c r="A9" s="297"/>
      <c r="B9" s="1190" t="s">
        <v>4083</v>
      </c>
      <c r="F9" s="5551" t="s">
        <v>4081</v>
      </c>
      <c r="G9" s="5551"/>
      <c r="H9" s="5551"/>
      <c r="I9" s="275" t="s">
        <v>9</v>
      </c>
      <c r="J9" s="2366"/>
      <c r="K9" s="2366"/>
      <c r="L9" s="2366"/>
      <c r="M9" s="2366"/>
      <c r="N9" s="1191" t="s">
        <v>114</v>
      </c>
      <c r="O9" s="1033" t="s">
        <v>10</v>
      </c>
      <c r="P9" s="1191"/>
      <c r="Q9" s="275" t="s">
        <v>9</v>
      </c>
      <c r="R9" s="5552"/>
      <c r="S9" s="5552"/>
      <c r="T9" s="5552"/>
      <c r="U9" s="5552"/>
      <c r="V9" s="1191" t="s">
        <v>114</v>
      </c>
      <c r="W9" s="1033" t="s">
        <v>10</v>
      </c>
      <c r="X9" s="1033"/>
      <c r="Y9" s="1033"/>
      <c r="AB9" s="1033"/>
      <c r="AC9" s="1043"/>
    </row>
    <row r="10" spans="1:29" ht="32.1" customHeight="1">
      <c r="A10" s="296"/>
      <c r="B10" s="1192"/>
      <c r="C10" s="276"/>
      <c r="D10" s="276"/>
      <c r="E10" s="276"/>
      <c r="F10" s="2810" t="s">
        <v>4084</v>
      </c>
      <c r="G10" s="2810"/>
      <c r="H10" s="2810"/>
      <c r="I10" s="1147" t="s">
        <v>9</v>
      </c>
      <c r="J10" s="5553"/>
      <c r="K10" s="5553"/>
      <c r="L10" s="5553"/>
      <c r="M10" s="5553"/>
      <c r="N10" s="1185" t="s">
        <v>114</v>
      </c>
      <c r="O10" s="1044" t="s">
        <v>10</v>
      </c>
      <c r="P10" s="1044"/>
      <c r="Q10" s="1147" t="s">
        <v>9</v>
      </c>
      <c r="R10" s="5554"/>
      <c r="S10" s="5554"/>
      <c r="T10" s="5554"/>
      <c r="U10" s="5554"/>
      <c r="V10" s="1185" t="s">
        <v>114</v>
      </c>
      <c r="W10" s="1044" t="s">
        <v>10</v>
      </c>
      <c r="X10" s="1044"/>
      <c r="Y10" s="1044"/>
      <c r="Z10" s="1185"/>
      <c r="AA10" s="1044"/>
      <c r="AB10" s="1044"/>
      <c r="AC10" s="1045"/>
    </row>
    <row r="11" spans="1:29" ht="32.1" customHeight="1">
      <c r="A11" s="297" t="s">
        <v>4085</v>
      </c>
      <c r="E11" s="1033"/>
      <c r="F11" s="1033"/>
      <c r="G11" s="1033"/>
      <c r="H11" s="1033"/>
      <c r="I11" s="1033"/>
      <c r="J11" s="1033"/>
      <c r="K11" s="1033"/>
      <c r="O11" s="1033"/>
      <c r="R11" s="1033"/>
      <c r="S11" s="1033"/>
      <c r="T11" s="1033"/>
      <c r="U11" s="1033"/>
      <c r="V11" s="1033"/>
      <c r="W11" s="1033"/>
      <c r="X11" s="1033"/>
      <c r="Y11" s="1033"/>
      <c r="Z11" s="1033"/>
      <c r="AA11" s="1033"/>
      <c r="AB11" s="1033"/>
      <c r="AC11" s="1043"/>
    </row>
    <row r="12" spans="1:29" ht="32.1" customHeight="1">
      <c r="A12" s="297"/>
      <c r="C12" s="1193" t="s">
        <v>139</v>
      </c>
      <c r="D12" s="1042" t="s">
        <v>497</v>
      </c>
      <c r="E12" s="1033"/>
      <c r="F12" s="2403" t="s">
        <v>4086</v>
      </c>
      <c r="G12" s="2403"/>
      <c r="H12" s="2403"/>
      <c r="I12" s="2403"/>
      <c r="J12" s="2366"/>
      <c r="K12" s="2366"/>
      <c r="L12" s="2366"/>
      <c r="M12" s="1033" t="s">
        <v>477</v>
      </c>
      <c r="N12" s="2366"/>
      <c r="O12" s="2366"/>
      <c r="P12" s="1042" t="s">
        <v>5</v>
      </c>
      <c r="Q12" s="2366"/>
      <c r="R12" s="2366"/>
      <c r="S12" s="1042" t="s">
        <v>478</v>
      </c>
      <c r="T12" s="1033"/>
      <c r="U12" s="2404" t="s">
        <v>4087</v>
      </c>
      <c r="V12" s="2404"/>
      <c r="W12" s="1033"/>
      <c r="X12" s="1033"/>
      <c r="Y12" s="1033"/>
      <c r="Z12" s="1033"/>
      <c r="AA12" s="1033"/>
      <c r="AB12" s="1033"/>
      <c r="AC12" s="1043"/>
    </row>
    <row r="13" spans="1:29" ht="32.1" customHeight="1">
      <c r="A13" s="296"/>
      <c r="B13" s="276"/>
      <c r="C13" s="1193" t="s">
        <v>139</v>
      </c>
      <c r="D13" s="1042" t="s">
        <v>498</v>
      </c>
      <c r="G13" s="1044"/>
      <c r="H13" s="1044"/>
      <c r="I13" s="1044"/>
      <c r="J13" s="1044"/>
      <c r="L13" s="276"/>
      <c r="M13" s="276"/>
      <c r="O13" s="1044"/>
      <c r="P13" s="1044"/>
      <c r="R13" s="1044"/>
      <c r="U13" s="1044"/>
      <c r="V13" s="1044"/>
      <c r="W13" s="1044"/>
      <c r="X13" s="1044"/>
      <c r="Y13" s="1044"/>
      <c r="Z13" s="1044"/>
      <c r="AA13" s="1044"/>
      <c r="AB13" s="1044"/>
      <c r="AC13" s="1045"/>
    </row>
    <row r="14" spans="1:29" ht="32.1" customHeight="1">
      <c r="A14" s="295" t="s">
        <v>4088</v>
      </c>
      <c r="B14" s="358"/>
      <c r="C14" s="358"/>
      <c r="D14" s="358"/>
      <c r="E14" s="1174"/>
      <c r="F14" s="1174"/>
      <c r="G14" s="1174"/>
      <c r="H14" s="1174"/>
      <c r="I14" s="1174"/>
      <c r="J14" s="1174"/>
      <c r="K14" s="1174"/>
      <c r="L14" s="1175"/>
      <c r="M14" s="1174"/>
      <c r="N14" s="1174"/>
      <c r="O14" s="1174"/>
      <c r="P14" s="1174"/>
      <c r="Q14" s="1174"/>
      <c r="R14" s="1174"/>
      <c r="S14" s="1174"/>
      <c r="T14" s="1174"/>
      <c r="U14" s="1174"/>
      <c r="V14" s="1174"/>
      <c r="W14" s="1174"/>
      <c r="X14" s="1174"/>
      <c r="Y14" s="1174"/>
      <c r="Z14" s="1174"/>
      <c r="AA14" s="1174"/>
      <c r="AB14" s="1174"/>
      <c r="AC14" s="1176"/>
    </row>
    <row r="15" spans="1:29" ht="32.1" customHeight="1">
      <c r="A15" s="297"/>
      <c r="B15" s="274" t="s">
        <v>4089</v>
      </c>
      <c r="E15" s="1033"/>
      <c r="F15" s="1033"/>
      <c r="G15" s="1033"/>
      <c r="H15" s="1033"/>
      <c r="I15" s="1033"/>
      <c r="J15" s="1033"/>
      <c r="K15" s="1033"/>
      <c r="L15" s="1191"/>
      <c r="M15" s="1033"/>
      <c r="N15" s="1033"/>
      <c r="O15" s="1033"/>
      <c r="P15" s="1033"/>
      <c r="Q15" s="1033"/>
      <c r="R15" s="1033"/>
      <c r="S15" s="1033"/>
      <c r="T15" s="1033"/>
      <c r="U15" s="1033"/>
      <c r="V15" s="1033"/>
      <c r="W15" s="1033"/>
      <c r="X15" s="1033"/>
      <c r="Y15" s="1033"/>
      <c r="Z15" s="1033"/>
      <c r="AA15" s="1033"/>
      <c r="AB15" s="1033"/>
      <c r="AC15" s="1043"/>
    </row>
    <row r="16" spans="1:29" ht="32.1" customHeight="1">
      <c r="A16" s="297"/>
      <c r="C16" s="1193" t="s">
        <v>139</v>
      </c>
      <c r="D16" s="274" t="s">
        <v>4090</v>
      </c>
      <c r="E16" s="1040"/>
      <c r="F16" s="1040"/>
      <c r="G16" s="1033"/>
      <c r="H16" s="1033"/>
      <c r="I16" s="1033"/>
      <c r="J16" s="1033"/>
      <c r="K16" s="1033"/>
      <c r="L16" s="1191"/>
      <c r="M16" s="1040"/>
      <c r="N16" s="1040"/>
      <c r="Q16" s="1033"/>
      <c r="R16" s="1033"/>
      <c r="S16" s="1033"/>
      <c r="T16" s="1191"/>
      <c r="U16" s="1033"/>
      <c r="V16" s="1033"/>
      <c r="W16" s="1033"/>
      <c r="X16" s="1033"/>
      <c r="Y16" s="1033"/>
      <c r="Z16" s="1033"/>
      <c r="AA16" s="1033"/>
      <c r="AB16" s="1033"/>
      <c r="AC16" s="1043"/>
    </row>
    <row r="17" spans="1:29" ht="32.1" customHeight="1">
      <c r="A17" s="297"/>
      <c r="D17" s="274" t="s">
        <v>3928</v>
      </c>
      <c r="F17" s="1040"/>
      <c r="G17" s="1040"/>
      <c r="H17" s="1040"/>
      <c r="I17" s="1040"/>
      <c r="J17" s="1040"/>
      <c r="K17" s="1040"/>
      <c r="L17" s="5549"/>
      <c r="M17" s="5549"/>
      <c r="N17" s="5549"/>
      <c r="O17" s="5549"/>
      <c r="P17" s="5550" t="s">
        <v>4091</v>
      </c>
      <c r="Q17" s="5550"/>
      <c r="R17" s="1042"/>
      <c r="S17" s="1042"/>
      <c r="T17" s="1191"/>
      <c r="U17" s="1033"/>
      <c r="V17" s="1033"/>
      <c r="W17" s="1033"/>
      <c r="X17" s="1033"/>
      <c r="Y17" s="1033"/>
      <c r="Z17" s="1033"/>
      <c r="AA17" s="1033"/>
      <c r="AB17" s="1033"/>
      <c r="AC17" s="1043"/>
    </row>
    <row r="18" spans="1:29" ht="32.1" customHeight="1">
      <c r="A18" s="297"/>
      <c r="D18" s="274" t="s">
        <v>3929</v>
      </c>
      <c r="E18" s="1042"/>
      <c r="G18" s="1194"/>
      <c r="H18" s="1194"/>
      <c r="J18" s="1194"/>
      <c r="K18" s="1194"/>
      <c r="L18" s="5549"/>
      <c r="M18" s="5549"/>
      <c r="N18" s="5549"/>
      <c r="O18" s="5549"/>
      <c r="P18" s="5550" t="s">
        <v>4091</v>
      </c>
      <c r="Q18" s="5550"/>
      <c r="R18" s="1042"/>
      <c r="S18" s="1042"/>
      <c r="T18" s="1191"/>
      <c r="U18" s="1033"/>
      <c r="V18" s="1033"/>
      <c r="W18" s="1033"/>
      <c r="X18" s="1033"/>
      <c r="Y18" s="1033"/>
      <c r="Z18" s="1033"/>
      <c r="AA18" s="1033"/>
      <c r="AB18" s="1033"/>
      <c r="AC18" s="1043"/>
    </row>
    <row r="19" spans="1:29" ht="32.1" customHeight="1">
      <c r="A19" s="297"/>
      <c r="D19" s="274" t="s">
        <v>4092</v>
      </c>
      <c r="E19" s="1033"/>
      <c r="F19" s="1033"/>
      <c r="G19" s="1033" t="s">
        <v>9</v>
      </c>
      <c r="H19" s="2366"/>
      <c r="I19" s="2366"/>
      <c r="J19" s="2366"/>
      <c r="K19" s="2366"/>
      <c r="L19" s="2366"/>
      <c r="M19" s="2366"/>
      <c r="N19" s="2366"/>
      <c r="O19" s="274" t="s">
        <v>10</v>
      </c>
      <c r="P19" s="1033"/>
      <c r="Q19" s="1033"/>
      <c r="R19" s="1033"/>
      <c r="S19" s="1033"/>
      <c r="T19" s="1033"/>
      <c r="U19" s="1033"/>
      <c r="V19" s="1033"/>
      <c r="X19" s="1033"/>
      <c r="Y19" s="1033"/>
      <c r="Z19" s="1033"/>
      <c r="AA19" s="1033"/>
      <c r="AB19" s="1033"/>
      <c r="AC19" s="1043"/>
    </row>
    <row r="20" spans="1:29" ht="32.1" customHeight="1">
      <c r="A20" s="297"/>
      <c r="C20" s="1193" t="s">
        <v>139</v>
      </c>
      <c r="D20" s="274" t="s">
        <v>4093</v>
      </c>
      <c r="F20" s="1033"/>
      <c r="G20" s="1033"/>
      <c r="H20" s="1042"/>
      <c r="I20" s="1042"/>
      <c r="J20" s="1042"/>
      <c r="K20" s="1042"/>
      <c r="L20" s="1042"/>
      <c r="M20" s="1042"/>
      <c r="N20" s="1042"/>
      <c r="P20" s="1033"/>
      <c r="Q20" s="1033"/>
      <c r="R20" s="1033"/>
      <c r="S20" s="1033"/>
      <c r="T20" s="1033"/>
      <c r="U20" s="1033"/>
      <c r="V20" s="1033"/>
      <c r="X20" s="1033"/>
      <c r="Y20" s="1033"/>
      <c r="Z20" s="1033"/>
      <c r="AA20" s="1033"/>
      <c r="AB20" s="1033"/>
      <c r="AC20" s="1043"/>
    </row>
    <row r="21" spans="1:29" ht="32.1" customHeight="1">
      <c r="A21" s="297"/>
      <c r="D21" s="274" t="s">
        <v>4092</v>
      </c>
      <c r="E21" s="1033"/>
      <c r="F21" s="1033"/>
      <c r="G21" s="1033" t="s">
        <v>9</v>
      </c>
      <c r="H21" s="2366"/>
      <c r="I21" s="2366"/>
      <c r="J21" s="2366"/>
      <c r="K21" s="2366"/>
      <c r="L21" s="2366"/>
      <c r="M21" s="2366"/>
      <c r="N21" s="2366"/>
      <c r="O21" s="274" t="s">
        <v>10</v>
      </c>
      <c r="P21" s="1033"/>
      <c r="Q21" s="1033"/>
      <c r="R21" s="1033"/>
      <c r="S21" s="1033"/>
      <c r="T21" s="1033"/>
      <c r="U21" s="1033"/>
      <c r="V21" s="1033"/>
      <c r="X21" s="1033"/>
      <c r="Y21" s="1033"/>
      <c r="Z21" s="1033"/>
      <c r="AA21" s="1033"/>
      <c r="AB21" s="1033"/>
      <c r="AC21" s="1043"/>
    </row>
    <row r="22" spans="1:29" ht="32.1" customHeight="1">
      <c r="A22" s="297"/>
      <c r="C22" s="1193" t="s">
        <v>139</v>
      </c>
      <c r="D22" s="274" t="s">
        <v>4094</v>
      </c>
      <c r="E22" s="1042"/>
      <c r="F22" s="1042"/>
      <c r="G22" s="1033"/>
      <c r="H22" s="1033"/>
      <c r="I22" s="1033"/>
      <c r="J22" s="1033"/>
      <c r="K22" s="1033"/>
      <c r="N22" s="282"/>
      <c r="O22" s="282"/>
      <c r="P22" s="1042"/>
      <c r="Q22" s="1042"/>
      <c r="R22" s="1042"/>
      <c r="S22" s="1042"/>
      <c r="T22" s="1042"/>
      <c r="U22" s="1042"/>
      <c r="V22" s="1042"/>
      <c r="X22" s="1033"/>
      <c r="Y22" s="1033"/>
      <c r="Z22" s="1033"/>
      <c r="AA22" s="1033"/>
      <c r="AB22" s="1033"/>
      <c r="AC22" s="1043"/>
    </row>
    <row r="23" spans="1:29" ht="32.1" customHeight="1">
      <c r="A23" s="296"/>
      <c r="B23" s="276"/>
      <c r="C23" s="276"/>
      <c r="D23" s="276" t="s">
        <v>9</v>
      </c>
      <c r="E23" s="2771"/>
      <c r="F23" s="2771"/>
      <c r="G23" s="2771"/>
      <c r="H23" s="2771"/>
      <c r="I23" s="2771"/>
      <c r="J23" s="2771"/>
      <c r="K23" s="2771"/>
      <c r="L23" s="2771"/>
      <c r="M23" s="2771"/>
      <c r="N23" s="2771"/>
      <c r="O23" s="2771"/>
      <c r="P23" s="2771"/>
      <c r="Q23" s="2771"/>
      <c r="R23" s="2771"/>
      <c r="S23" s="2771"/>
      <c r="T23" s="2771"/>
      <c r="U23" s="2771"/>
      <c r="V23" s="2771"/>
      <c r="W23" s="2771"/>
      <c r="X23" s="2771"/>
      <c r="Y23" s="2771"/>
      <c r="Z23" s="2771"/>
      <c r="AA23" s="276" t="s">
        <v>10</v>
      </c>
      <c r="AB23" s="276"/>
      <c r="AC23" s="349"/>
    </row>
    <row r="24" spans="1:29" ht="32.1" customHeight="1">
      <c r="A24" s="297" t="s">
        <v>3927</v>
      </c>
      <c r="E24" s="2768"/>
      <c r="F24" s="2768"/>
      <c r="G24" s="2768"/>
      <c r="H24" s="2768"/>
      <c r="I24" s="2768"/>
      <c r="J24" s="2768"/>
      <c r="K24" s="2768"/>
      <c r="L24" s="2768"/>
      <c r="M24" s="2768"/>
      <c r="N24" s="2768"/>
      <c r="O24" s="2768"/>
      <c r="P24" s="2768"/>
      <c r="Q24" s="2768"/>
      <c r="R24" s="2768"/>
      <c r="S24" s="2768"/>
      <c r="T24" s="2768"/>
      <c r="U24" s="2768"/>
      <c r="V24" s="2768"/>
      <c r="W24" s="2768"/>
      <c r="X24" s="2768"/>
      <c r="Y24" s="2768"/>
      <c r="Z24" s="2768"/>
      <c r="AA24" s="2768"/>
      <c r="AB24" s="2768"/>
      <c r="AC24" s="2769"/>
    </row>
    <row r="25" spans="1:29" ht="32.1" customHeight="1">
      <c r="A25" s="296"/>
      <c r="B25" s="276"/>
      <c r="C25" s="276"/>
      <c r="D25" s="276"/>
      <c r="E25" s="2771"/>
      <c r="F25" s="2771"/>
      <c r="G25" s="2771"/>
      <c r="H25" s="2771"/>
      <c r="I25" s="2771"/>
      <c r="J25" s="2771"/>
      <c r="K25" s="2771"/>
      <c r="L25" s="2771"/>
      <c r="M25" s="2771"/>
      <c r="N25" s="2771"/>
      <c r="O25" s="2771"/>
      <c r="P25" s="2771"/>
      <c r="Q25" s="2771"/>
      <c r="R25" s="2771"/>
      <c r="S25" s="2771"/>
      <c r="T25" s="2771"/>
      <c r="U25" s="2771"/>
      <c r="V25" s="2771"/>
      <c r="W25" s="2771"/>
      <c r="X25" s="2771"/>
      <c r="Y25" s="2771"/>
      <c r="Z25" s="2771"/>
      <c r="AA25" s="2771"/>
      <c r="AB25" s="2771"/>
      <c r="AC25" s="2772"/>
    </row>
    <row r="26" spans="1:29" ht="36" customHeight="1"/>
    <row r="27" spans="1:29" ht="36" customHeight="1"/>
    <row r="28" spans="1:29" ht="36" customHeight="1"/>
    <row r="29" spans="1:29" ht="36" customHeight="1"/>
    <row r="30" spans="1:29" ht="36" customHeight="1"/>
    <row r="31" spans="1:29" ht="36" customHeight="1"/>
    <row r="32" spans="1:29" ht="36" customHeight="1"/>
    <row r="33" ht="36" customHeight="1"/>
    <row r="34" ht="36" customHeight="1"/>
    <row r="35" ht="36" customHeight="1"/>
    <row r="36" ht="36" customHeight="1"/>
    <row r="37" ht="36" customHeight="1"/>
    <row r="38" ht="36" customHeight="1"/>
    <row r="39" ht="36" customHeight="1"/>
    <row r="40" ht="36" customHeight="1"/>
    <row r="41" ht="36" customHeight="1"/>
    <row r="42" ht="36" customHeight="1"/>
    <row r="43" ht="36" customHeight="1"/>
    <row r="44" ht="36" customHeight="1"/>
    <row r="45" ht="36" customHeight="1"/>
    <row r="46" ht="36" customHeight="1"/>
    <row r="47" ht="36" customHeight="1"/>
    <row r="48"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sheetData>
  <sheetProtection formatCells="0"/>
  <mergeCells count="32">
    <mergeCell ref="A1:AC1"/>
    <mergeCell ref="I4:AC4"/>
    <mergeCell ref="J5:N5"/>
    <mergeCell ref="Q5:Y5"/>
    <mergeCell ref="J6:M6"/>
    <mergeCell ref="R6:U6"/>
    <mergeCell ref="F7:H7"/>
    <mergeCell ref="J7:M7"/>
    <mergeCell ref="R7:U7"/>
    <mergeCell ref="F8:H8"/>
    <mergeCell ref="J8:M8"/>
    <mergeCell ref="R8:U8"/>
    <mergeCell ref="L17:O17"/>
    <mergeCell ref="P17:Q17"/>
    <mergeCell ref="F9:H9"/>
    <mergeCell ref="J9:M9"/>
    <mergeCell ref="R9:U9"/>
    <mergeCell ref="F10:H10"/>
    <mergeCell ref="J10:M10"/>
    <mergeCell ref="R10:U10"/>
    <mergeCell ref="F12:I12"/>
    <mergeCell ref="J12:L12"/>
    <mergeCell ref="N12:O12"/>
    <mergeCell ref="Q12:R12"/>
    <mergeCell ref="U12:V12"/>
    <mergeCell ref="E25:AC25"/>
    <mergeCell ref="L18:O18"/>
    <mergeCell ref="P18:Q18"/>
    <mergeCell ref="H19:N19"/>
    <mergeCell ref="H21:N21"/>
    <mergeCell ref="E23:Z23"/>
    <mergeCell ref="E24:AC24"/>
  </mergeCells>
  <phoneticPr fontId="129"/>
  <dataValidations count="1">
    <dataValidation type="list" allowBlank="1" showInputMessage="1" showErrorMessage="1" sqref="C12:C13 C16 C20 C22 E18:E19 E21:E22" xr:uid="{00000000-0002-0000-6D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blackAndWhite="1" r:id="rId1"/>
  <colBreaks count="1" manualBreakCount="1">
    <brk id="19" max="1048575"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AC93"/>
  <sheetViews>
    <sheetView workbookViewId="0"/>
  </sheetViews>
  <sheetFormatPr defaultColWidth="9" defaultRowHeight="12"/>
  <cols>
    <col min="1" max="1" width="2.625" style="274" customWidth="1"/>
    <col min="2" max="29" width="3.125" style="274" customWidth="1"/>
    <col min="30" max="30" width="9" style="274" customWidth="1"/>
    <col min="31" max="16384" width="9" style="274"/>
  </cols>
  <sheetData>
    <row r="1" spans="1:29" ht="16.5" customHeight="1">
      <c r="A1" s="2325" t="s">
        <v>3948</v>
      </c>
      <c r="B1" s="2325"/>
      <c r="C1" s="2325"/>
      <c r="D1" s="2325"/>
      <c r="E1" s="2325"/>
      <c r="F1" s="2325"/>
      <c r="G1" s="2325"/>
      <c r="H1" s="2325"/>
      <c r="I1" s="2325"/>
      <c r="J1" s="2325"/>
      <c r="K1" s="2325"/>
      <c r="L1" s="2325"/>
      <c r="M1" s="2325"/>
      <c r="N1" s="2325"/>
      <c r="O1" s="2325"/>
      <c r="P1" s="2325"/>
      <c r="Q1" s="2325"/>
      <c r="R1" s="2325"/>
      <c r="S1" s="2325"/>
      <c r="T1" s="2325"/>
      <c r="U1" s="2325"/>
      <c r="V1" s="2325"/>
      <c r="W1" s="2325"/>
      <c r="X1" s="2325"/>
      <c r="Y1" s="2325"/>
      <c r="Z1" s="2325"/>
      <c r="AA1" s="2325"/>
      <c r="AB1" s="2325"/>
      <c r="AC1" s="2325"/>
    </row>
    <row r="2" spans="1:29" ht="19.5" customHeight="1">
      <c r="A2" s="276" t="s">
        <v>4095</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row>
    <row r="3" spans="1:29" ht="19.5" customHeight="1">
      <c r="A3" s="295" t="s">
        <v>4096</v>
      </c>
      <c r="B3" s="358"/>
      <c r="C3" s="358"/>
      <c r="D3" s="358"/>
      <c r="E3" s="1189"/>
      <c r="F3" s="1189"/>
      <c r="G3" s="1189"/>
      <c r="H3" s="1189"/>
      <c r="I3" s="5561"/>
      <c r="J3" s="5561"/>
      <c r="K3" s="5561"/>
      <c r="L3" s="5561"/>
      <c r="M3" s="5561"/>
      <c r="N3" s="1195" t="s">
        <v>108</v>
      </c>
      <c r="O3" s="1169"/>
      <c r="P3" s="1169"/>
      <c r="Q3" s="1169"/>
      <c r="R3" s="1169"/>
      <c r="S3" s="1169"/>
      <c r="T3" s="1169"/>
      <c r="U3" s="1169"/>
      <c r="V3" s="1169"/>
      <c r="W3" s="1169"/>
      <c r="X3" s="1169"/>
      <c r="Y3" s="1169"/>
      <c r="Z3" s="1169"/>
      <c r="AA3" s="1189"/>
      <c r="AB3" s="1189"/>
      <c r="AC3" s="1196"/>
    </row>
    <row r="4" spans="1:29" ht="19.5" customHeight="1">
      <c r="A4" s="295" t="s">
        <v>4076</v>
      </c>
      <c r="B4" s="358"/>
      <c r="C4" s="358"/>
      <c r="D4" s="358"/>
      <c r="E4" s="1174"/>
      <c r="F4" s="1174"/>
      <c r="G4" s="1174"/>
      <c r="H4" s="1174"/>
      <c r="I4" s="275" t="s">
        <v>9</v>
      </c>
      <c r="J4" s="5558" t="s">
        <v>4077</v>
      </c>
      <c r="K4" s="5558"/>
      <c r="L4" s="5558"/>
      <c r="M4" s="5558"/>
      <c r="N4" s="5558"/>
      <c r="O4" s="1033" t="s">
        <v>10</v>
      </c>
      <c r="P4" s="275" t="s">
        <v>9</v>
      </c>
      <c r="Q4" s="2325" t="s">
        <v>4078</v>
      </c>
      <c r="R4" s="2325"/>
      <c r="S4" s="2325"/>
      <c r="T4" s="2325"/>
      <c r="U4" s="2325"/>
      <c r="V4" s="2325"/>
      <c r="W4" s="2325"/>
      <c r="X4" s="2325"/>
      <c r="Y4" s="2325"/>
      <c r="Z4" s="1033" t="s">
        <v>10</v>
      </c>
      <c r="AA4" s="1174"/>
      <c r="AB4" s="1174"/>
      <c r="AC4" s="1176"/>
    </row>
    <row r="5" spans="1:29" ht="19.5" customHeight="1">
      <c r="A5" s="297"/>
      <c r="B5" s="1190" t="s">
        <v>4079</v>
      </c>
      <c r="I5" s="275" t="s">
        <v>9</v>
      </c>
      <c r="J5" s="5552"/>
      <c r="K5" s="5552"/>
      <c r="L5" s="5552"/>
      <c r="M5" s="5552"/>
      <c r="N5" s="1191" t="s">
        <v>114</v>
      </c>
      <c r="O5" s="1033" t="s">
        <v>10</v>
      </c>
      <c r="P5" s="1033"/>
      <c r="Q5" s="275" t="s">
        <v>9</v>
      </c>
      <c r="R5" s="5552"/>
      <c r="S5" s="5552"/>
      <c r="T5" s="5552"/>
      <c r="U5" s="5552"/>
      <c r="V5" s="1191" t="s">
        <v>114</v>
      </c>
      <c r="W5" s="1033" t="s">
        <v>10</v>
      </c>
      <c r="X5" s="1033"/>
      <c r="Y5" s="1033"/>
      <c r="Z5" s="1033"/>
      <c r="AC5" s="1043"/>
    </row>
    <row r="6" spans="1:29" ht="19.5" customHeight="1">
      <c r="A6" s="297"/>
      <c r="B6" s="1190" t="s">
        <v>4080</v>
      </c>
      <c r="F6" s="5551" t="s">
        <v>4081</v>
      </c>
      <c r="G6" s="5551"/>
      <c r="H6" s="5551"/>
      <c r="I6" s="275" t="s">
        <v>9</v>
      </c>
      <c r="J6" s="5555"/>
      <c r="K6" s="5555"/>
      <c r="L6" s="5555"/>
      <c r="M6" s="5555"/>
      <c r="N6" s="1191" t="s">
        <v>114</v>
      </c>
      <c r="O6" s="1033" t="s">
        <v>10</v>
      </c>
      <c r="P6" s="1033"/>
      <c r="Q6" s="275" t="s">
        <v>9</v>
      </c>
      <c r="R6" s="5552"/>
      <c r="S6" s="5552"/>
      <c r="T6" s="5552"/>
      <c r="U6" s="5552"/>
      <c r="V6" s="1191" t="s">
        <v>114</v>
      </c>
      <c r="W6" s="1033" t="s">
        <v>10</v>
      </c>
      <c r="Z6" s="1033"/>
      <c r="AC6" s="1043"/>
    </row>
    <row r="7" spans="1:29" ht="19.5" customHeight="1">
      <c r="A7" s="297"/>
      <c r="B7" s="1190"/>
      <c r="F7" s="2412" t="s">
        <v>4082</v>
      </c>
      <c r="G7" s="2412"/>
      <c r="H7" s="2412"/>
      <c r="I7" s="275" t="s">
        <v>9</v>
      </c>
      <c r="J7" s="5555"/>
      <c r="K7" s="5555"/>
      <c r="L7" s="5555"/>
      <c r="M7" s="5555"/>
      <c r="N7" s="1191" t="s">
        <v>114</v>
      </c>
      <c r="O7" s="1033" t="s">
        <v>10</v>
      </c>
      <c r="P7" s="1042"/>
      <c r="Q7" s="275" t="s">
        <v>9</v>
      </c>
      <c r="R7" s="5552"/>
      <c r="S7" s="5552"/>
      <c r="T7" s="5552"/>
      <c r="U7" s="5552"/>
      <c r="V7" s="1191" t="s">
        <v>114</v>
      </c>
      <c r="W7" s="1033" t="s">
        <v>10</v>
      </c>
      <c r="X7" s="1033"/>
      <c r="Y7" s="1191"/>
      <c r="Z7" s="1033"/>
      <c r="AC7" s="1043"/>
    </row>
    <row r="8" spans="1:29" ht="19.5" customHeight="1">
      <c r="A8" s="297"/>
      <c r="B8" s="1190" t="s">
        <v>4083</v>
      </c>
      <c r="F8" s="5551" t="s">
        <v>4081</v>
      </c>
      <c r="G8" s="5551"/>
      <c r="H8" s="5551"/>
      <c r="I8" s="275" t="s">
        <v>9</v>
      </c>
      <c r="J8" s="2366"/>
      <c r="K8" s="2366"/>
      <c r="L8" s="2366"/>
      <c r="M8" s="2366"/>
      <c r="N8" s="1191" t="s">
        <v>114</v>
      </c>
      <c r="O8" s="1033" t="s">
        <v>10</v>
      </c>
      <c r="P8" s="1191"/>
      <c r="Q8" s="275" t="s">
        <v>9</v>
      </c>
      <c r="R8" s="5552"/>
      <c r="S8" s="5552"/>
      <c r="T8" s="5552"/>
      <c r="U8" s="5552"/>
      <c r="V8" s="1191" t="s">
        <v>114</v>
      </c>
      <c r="W8" s="1033" t="s">
        <v>10</v>
      </c>
      <c r="X8" s="1033"/>
      <c r="Y8" s="1033"/>
      <c r="AB8" s="1033"/>
      <c r="AC8" s="1043"/>
    </row>
    <row r="9" spans="1:29" ht="19.5" customHeight="1">
      <c r="A9" s="296"/>
      <c r="B9" s="1192"/>
      <c r="C9" s="276"/>
      <c r="D9" s="276"/>
      <c r="E9" s="276"/>
      <c r="F9" s="2810" t="s">
        <v>4084</v>
      </c>
      <c r="G9" s="2810"/>
      <c r="H9" s="2810"/>
      <c r="I9" s="1147" t="s">
        <v>9</v>
      </c>
      <c r="J9" s="5553"/>
      <c r="K9" s="5553"/>
      <c r="L9" s="5553"/>
      <c r="M9" s="5553"/>
      <c r="N9" s="1185" t="s">
        <v>114</v>
      </c>
      <c r="O9" s="1044" t="s">
        <v>10</v>
      </c>
      <c r="P9" s="1044"/>
      <c r="Q9" s="1147" t="s">
        <v>9</v>
      </c>
      <c r="R9" s="5554"/>
      <c r="S9" s="5554"/>
      <c r="T9" s="5554"/>
      <c r="U9" s="5554"/>
      <c r="V9" s="1185" t="s">
        <v>114</v>
      </c>
      <c r="W9" s="1044" t="s">
        <v>10</v>
      </c>
      <c r="X9" s="1044"/>
      <c r="Y9" s="1044"/>
      <c r="Z9" s="1185"/>
      <c r="AA9" s="1044"/>
      <c r="AB9" s="1044"/>
      <c r="AC9" s="1045"/>
    </row>
    <row r="10" spans="1:29" ht="19.5" customHeight="1">
      <c r="A10" s="295" t="s">
        <v>4097</v>
      </c>
      <c r="B10" s="358"/>
      <c r="C10" s="358"/>
      <c r="D10" s="358"/>
      <c r="E10" s="1174"/>
      <c r="F10" s="1174"/>
      <c r="G10" s="1174"/>
      <c r="H10" s="1174"/>
      <c r="I10" s="1174"/>
      <c r="J10" s="1174"/>
      <c r="K10" s="1174"/>
      <c r="O10" s="1174"/>
      <c r="R10" s="1174"/>
      <c r="S10" s="1174"/>
      <c r="T10" s="1174"/>
      <c r="U10" s="1174"/>
      <c r="V10" s="1174"/>
      <c r="W10" s="1174"/>
      <c r="X10" s="1174"/>
      <c r="Y10" s="1174"/>
      <c r="Z10" s="1174"/>
      <c r="AA10" s="1174"/>
      <c r="AB10" s="1174"/>
      <c r="AC10" s="1176"/>
    </row>
    <row r="11" spans="1:29" ht="19.5" customHeight="1">
      <c r="A11" s="297"/>
      <c r="C11" s="1193" t="s">
        <v>139</v>
      </c>
      <c r="D11" s="1042" t="s">
        <v>497</v>
      </c>
      <c r="E11" s="1040" t="s">
        <v>4098</v>
      </c>
      <c r="F11" s="1033"/>
      <c r="G11" s="1033"/>
      <c r="H11" s="1033"/>
      <c r="I11" s="1033"/>
      <c r="J11" s="1033"/>
      <c r="K11" s="1033"/>
      <c r="M11" s="1042"/>
      <c r="N11" s="1042"/>
      <c r="O11" s="1033"/>
      <c r="P11" s="1042"/>
      <c r="Q11" s="1042"/>
      <c r="R11" s="1033"/>
      <c r="S11" s="1033"/>
      <c r="T11" s="1033"/>
      <c r="U11" s="1033"/>
      <c r="V11" s="1033"/>
      <c r="W11" s="1033"/>
      <c r="X11" s="1033"/>
      <c r="Y11" s="1033"/>
      <c r="Z11" s="1033"/>
      <c r="AA11" s="1033"/>
      <c r="AB11" s="1033"/>
      <c r="AC11" s="1043"/>
    </row>
    <row r="12" spans="1:29" ht="19.5" customHeight="1">
      <c r="A12" s="297"/>
      <c r="C12" s="1181" t="s">
        <v>139</v>
      </c>
      <c r="D12" s="1184" t="s">
        <v>498</v>
      </c>
      <c r="E12" s="276"/>
      <c r="F12" s="276"/>
      <c r="G12" s="276"/>
      <c r="H12" s="276"/>
      <c r="I12" s="276"/>
      <c r="J12" s="276"/>
      <c r="K12" s="276"/>
      <c r="L12" s="1147"/>
      <c r="M12" s="276"/>
      <c r="N12" s="276"/>
      <c r="O12" s="276"/>
      <c r="P12" s="276"/>
      <c r="Q12" s="276"/>
      <c r="R12" s="276"/>
      <c r="S12" s="276"/>
      <c r="T12" s="276"/>
      <c r="U12" s="276"/>
      <c r="V12" s="276"/>
      <c r="W12" s="1044"/>
      <c r="X12" s="1033"/>
      <c r="Y12" s="1033"/>
      <c r="Z12" s="1033"/>
      <c r="AA12" s="1033"/>
      <c r="AB12" s="1033"/>
      <c r="AC12" s="1043"/>
    </row>
    <row r="13" spans="1:29" ht="19.5" customHeight="1">
      <c r="A13" s="295" t="s">
        <v>4099</v>
      </c>
      <c r="B13" s="358"/>
      <c r="C13" s="358"/>
      <c r="D13" s="358"/>
      <c r="E13" s="1174"/>
      <c r="F13" s="1174"/>
      <c r="G13" s="1174"/>
      <c r="H13" s="1174"/>
      <c r="I13" s="1174"/>
      <c r="J13" s="1174"/>
      <c r="K13" s="1174"/>
      <c r="O13" s="1174"/>
      <c r="R13" s="1174"/>
      <c r="S13" s="1174"/>
      <c r="T13" s="1174"/>
      <c r="U13" s="1174"/>
      <c r="V13" s="1174"/>
      <c r="W13" s="1174"/>
      <c r="X13" s="1174"/>
      <c r="Y13" s="1174"/>
      <c r="Z13" s="1174"/>
      <c r="AA13" s="1174"/>
      <c r="AB13" s="1174"/>
      <c r="AC13" s="1176"/>
    </row>
    <row r="14" spans="1:29" ht="19.5" customHeight="1">
      <c r="A14" s="297"/>
      <c r="C14" s="1193" t="s">
        <v>139</v>
      </c>
      <c r="D14" s="1042" t="s">
        <v>497</v>
      </c>
      <c r="E14" s="1033"/>
      <c r="F14" s="2403" t="s">
        <v>4086</v>
      </c>
      <c r="G14" s="2403"/>
      <c r="H14" s="2403"/>
      <c r="I14" s="2403"/>
      <c r="J14" s="2366"/>
      <c r="K14" s="2366"/>
      <c r="L14" s="2366"/>
      <c r="M14" s="1033" t="s">
        <v>477</v>
      </c>
      <c r="N14" s="2366"/>
      <c r="O14" s="2366"/>
      <c r="P14" s="1042" t="s">
        <v>5</v>
      </c>
      <c r="Q14" s="2366"/>
      <c r="R14" s="2366"/>
      <c r="S14" s="1042" t="s">
        <v>478</v>
      </c>
      <c r="T14" s="1033"/>
      <c r="U14" s="2404" t="s">
        <v>4087</v>
      </c>
      <c r="V14" s="2404"/>
      <c r="W14" s="1033"/>
      <c r="X14" s="1033"/>
      <c r="Y14" s="1033"/>
      <c r="Z14" s="1033"/>
      <c r="AA14" s="1033"/>
      <c r="AB14" s="1033"/>
      <c r="AC14" s="1043"/>
    </row>
    <row r="15" spans="1:29" ht="19.5" customHeight="1">
      <c r="A15" s="297"/>
      <c r="C15" s="1181" t="s">
        <v>139</v>
      </c>
      <c r="D15" s="1184" t="s">
        <v>498</v>
      </c>
      <c r="E15" s="276"/>
      <c r="F15" s="276"/>
      <c r="G15" s="1033"/>
      <c r="H15" s="1044"/>
      <c r="I15" s="1044"/>
      <c r="J15" s="1044"/>
      <c r="K15" s="1033"/>
      <c r="L15" s="276"/>
      <c r="M15" s="276"/>
      <c r="N15" s="1042"/>
      <c r="O15" s="1044"/>
      <c r="P15" s="1044"/>
      <c r="Q15" s="1042"/>
      <c r="R15" s="1033"/>
      <c r="S15" s="1044"/>
      <c r="T15" s="1044"/>
      <c r="U15" s="1033"/>
      <c r="V15" s="1033"/>
      <c r="W15" s="1033"/>
      <c r="X15" s="1033"/>
      <c r="Y15" s="1033"/>
      <c r="Z15" s="1033"/>
      <c r="AA15" s="1033"/>
      <c r="AB15" s="1033"/>
      <c r="AC15" s="1043"/>
    </row>
    <row r="16" spans="1:29" ht="19.5" customHeight="1">
      <c r="A16" s="295" t="s">
        <v>4100</v>
      </c>
      <c r="B16" s="358"/>
      <c r="C16" s="358"/>
      <c r="D16" s="358"/>
      <c r="E16" s="1174"/>
      <c r="F16" s="1174"/>
      <c r="G16" s="1174"/>
      <c r="H16" s="1174"/>
      <c r="I16" s="1174"/>
      <c r="J16" s="1174"/>
      <c r="K16" s="1174"/>
      <c r="L16" s="1175"/>
      <c r="M16" s="1174"/>
      <c r="N16" s="1174"/>
      <c r="O16" s="1174"/>
      <c r="P16" s="1174"/>
      <c r="Q16" s="1174"/>
      <c r="R16" s="1174"/>
      <c r="S16" s="1174"/>
      <c r="T16" s="1174"/>
      <c r="U16" s="1174"/>
      <c r="V16" s="1174"/>
      <c r="W16" s="1174"/>
      <c r="X16" s="1174"/>
      <c r="Y16" s="1174"/>
      <c r="Z16" s="1174"/>
      <c r="AA16" s="1174"/>
      <c r="AB16" s="1174"/>
      <c r="AC16" s="1176"/>
    </row>
    <row r="17" spans="1:29" ht="19.5" customHeight="1">
      <c r="A17" s="297"/>
      <c r="B17" s="274" t="s">
        <v>4101</v>
      </c>
      <c r="E17" s="1033"/>
      <c r="F17" s="1033"/>
      <c r="G17" s="1033"/>
      <c r="H17" s="1033"/>
      <c r="I17" s="1033"/>
      <c r="J17" s="1033"/>
      <c r="K17" s="1033"/>
      <c r="L17" s="1191"/>
      <c r="M17" s="1033"/>
      <c r="N17" s="1033"/>
      <c r="O17" s="1033"/>
      <c r="P17" s="1033"/>
      <c r="Q17" s="1033"/>
      <c r="R17" s="1033"/>
      <c r="S17" s="1033"/>
      <c r="T17" s="1033"/>
      <c r="U17" s="1033"/>
      <c r="V17" s="1033"/>
      <c r="W17" s="1033"/>
      <c r="X17" s="1033"/>
      <c r="Y17" s="1033"/>
      <c r="Z17" s="1033"/>
      <c r="AA17" s="1033"/>
      <c r="AB17" s="1033"/>
      <c r="AC17" s="1043"/>
    </row>
    <row r="18" spans="1:29" ht="19.5" customHeight="1">
      <c r="A18" s="297"/>
      <c r="C18" s="1193" t="s">
        <v>139</v>
      </c>
      <c r="D18" s="274" t="s">
        <v>4102</v>
      </c>
      <c r="E18" s="1033"/>
      <c r="F18" s="1033"/>
      <c r="G18" s="1033"/>
      <c r="H18" s="1033"/>
      <c r="I18" s="1033"/>
      <c r="J18" s="1033"/>
      <c r="K18" s="1033"/>
      <c r="L18" s="1191"/>
      <c r="M18" s="1033"/>
      <c r="N18" s="1033"/>
      <c r="O18" s="1033"/>
      <c r="P18" s="1033"/>
      <c r="Q18" s="1033"/>
      <c r="R18" s="1033"/>
      <c r="S18" s="1033"/>
      <c r="T18" s="1033"/>
      <c r="U18" s="1033"/>
      <c r="V18" s="1033"/>
      <c r="W18" s="1033"/>
      <c r="X18" s="1033"/>
      <c r="Y18" s="1033"/>
      <c r="Z18" s="1033"/>
      <c r="AA18" s="1033"/>
      <c r="AB18" s="1033"/>
      <c r="AC18" s="1043"/>
    </row>
    <row r="19" spans="1:29" ht="19.5" customHeight="1">
      <c r="A19" s="297"/>
      <c r="C19" s="1193" t="s">
        <v>139</v>
      </c>
      <c r="D19" s="274" t="s">
        <v>4103</v>
      </c>
      <c r="E19" s="1033"/>
      <c r="F19" s="1033"/>
      <c r="G19" s="1033"/>
      <c r="H19" s="1033"/>
      <c r="I19" s="1033"/>
      <c r="J19" s="1033"/>
      <c r="K19" s="1033"/>
      <c r="L19" s="1191"/>
      <c r="M19" s="1033"/>
      <c r="N19" s="1033"/>
      <c r="O19" s="1033"/>
      <c r="P19" s="1033"/>
      <c r="Q19" s="1033"/>
      <c r="R19" s="1033"/>
      <c r="S19" s="1033"/>
      <c r="T19" s="1033"/>
      <c r="U19" s="1033"/>
      <c r="V19" s="1033"/>
      <c r="W19" s="1033"/>
      <c r="X19" s="1033"/>
      <c r="Y19" s="1033"/>
      <c r="Z19" s="1033"/>
      <c r="AA19" s="1033"/>
      <c r="AB19" s="1033"/>
      <c r="AC19" s="1043"/>
    </row>
    <row r="20" spans="1:29" ht="19.5" customHeight="1">
      <c r="A20" s="297"/>
      <c r="C20" s="1042"/>
      <c r="D20" s="274" t="s">
        <v>4104</v>
      </c>
      <c r="E20" s="1033"/>
      <c r="F20" s="1033"/>
      <c r="G20" s="1033"/>
      <c r="H20" s="1033"/>
      <c r="I20" s="1033"/>
      <c r="J20" s="1033"/>
      <c r="K20" s="1033"/>
      <c r="L20" s="5559"/>
      <c r="M20" s="5559"/>
      <c r="N20" s="5559"/>
      <c r="O20" s="1040" t="s">
        <v>3931</v>
      </c>
      <c r="P20" s="1033"/>
      <c r="Q20" s="1033"/>
      <c r="R20" s="1033"/>
      <c r="S20" s="1040" t="s">
        <v>3934</v>
      </c>
      <c r="T20" s="1033"/>
      <c r="U20" s="1033"/>
      <c r="V20" s="5552"/>
      <c r="W20" s="5552"/>
      <c r="X20" s="5552"/>
      <c r="Y20" s="1040" t="s">
        <v>3931</v>
      </c>
      <c r="Z20" s="1033"/>
      <c r="AA20" s="1033"/>
      <c r="AB20" s="1033" t="s">
        <v>10</v>
      </c>
      <c r="AC20" s="1043"/>
    </row>
    <row r="21" spans="1:29" ht="19.5" customHeight="1">
      <c r="A21" s="297"/>
      <c r="D21" s="274" t="s">
        <v>4105</v>
      </c>
      <c r="E21" s="1033"/>
      <c r="F21" s="1033"/>
      <c r="G21" s="1033"/>
      <c r="H21" s="1033"/>
      <c r="I21" s="1033"/>
      <c r="J21" s="1033"/>
      <c r="K21" s="1033"/>
      <c r="L21" s="1191"/>
      <c r="M21" s="1033"/>
      <c r="N21" s="1033"/>
      <c r="O21" s="1033"/>
      <c r="P21" s="1033"/>
      <c r="Q21" s="1033"/>
      <c r="R21" s="1033"/>
      <c r="S21" s="1040" t="s">
        <v>3934</v>
      </c>
      <c r="T21" s="1033"/>
      <c r="U21" s="1033"/>
      <c r="V21" s="2366"/>
      <c r="W21" s="2366"/>
      <c r="X21" s="2366"/>
      <c r="Y21" s="2366"/>
      <c r="Z21" s="2366"/>
      <c r="AA21" s="2366"/>
      <c r="AB21" s="1029" t="s">
        <v>10</v>
      </c>
      <c r="AC21" s="1043"/>
    </row>
    <row r="22" spans="1:29" ht="19.5" customHeight="1">
      <c r="A22" s="297"/>
      <c r="C22" s="1193" t="s">
        <v>139</v>
      </c>
      <c r="D22" s="274" t="s">
        <v>4106</v>
      </c>
      <c r="E22" s="1033"/>
      <c r="F22" s="1033"/>
      <c r="G22" s="1033"/>
      <c r="H22" s="1033"/>
      <c r="I22" s="1033"/>
      <c r="J22" s="1033"/>
      <c r="K22" s="1033"/>
      <c r="L22" s="1191"/>
      <c r="M22" s="1033"/>
      <c r="N22" s="1033"/>
      <c r="O22" s="1033"/>
      <c r="P22" s="1033"/>
      <c r="Q22" s="1033"/>
      <c r="R22" s="1033"/>
      <c r="S22" s="1040"/>
      <c r="T22" s="1033"/>
      <c r="U22" s="1033"/>
      <c r="V22" s="1033"/>
      <c r="W22" s="1033"/>
      <c r="X22" s="1033"/>
      <c r="Y22" s="1033"/>
      <c r="Z22" s="1033"/>
      <c r="AB22" s="1029"/>
      <c r="AC22" s="1043"/>
    </row>
    <row r="23" spans="1:29" ht="19.5" customHeight="1">
      <c r="A23" s="297"/>
      <c r="C23" s="1193" t="s">
        <v>139</v>
      </c>
      <c r="D23" s="274" t="s">
        <v>4107</v>
      </c>
      <c r="E23" s="1033"/>
      <c r="F23" s="1033"/>
      <c r="G23" s="1033"/>
      <c r="H23" s="1033"/>
      <c r="I23" s="1033"/>
      <c r="J23" s="1033"/>
      <c r="K23" s="1033"/>
      <c r="L23" s="1191"/>
      <c r="M23" s="1033"/>
      <c r="N23" s="1033"/>
      <c r="O23" s="1033"/>
      <c r="P23" s="1033"/>
      <c r="Q23" s="1033"/>
      <c r="R23" s="1033"/>
      <c r="S23" s="1040"/>
      <c r="T23" s="1033"/>
      <c r="U23" s="1033"/>
      <c r="V23" s="1033"/>
      <c r="W23" s="1033"/>
      <c r="X23" s="1033"/>
      <c r="Y23" s="1033"/>
      <c r="Z23" s="1033"/>
      <c r="AB23" s="1029"/>
      <c r="AC23" s="1043"/>
    </row>
    <row r="24" spans="1:29" ht="19.5" customHeight="1">
      <c r="A24" s="297"/>
      <c r="C24" s="1042"/>
      <c r="D24" s="274" t="s">
        <v>4104</v>
      </c>
      <c r="E24" s="1033"/>
      <c r="F24" s="1033"/>
      <c r="G24" s="1033"/>
      <c r="H24" s="1033"/>
      <c r="I24" s="1033"/>
      <c r="J24" s="1033"/>
      <c r="K24" s="1033"/>
      <c r="L24" s="5559"/>
      <c r="M24" s="5559"/>
      <c r="N24" s="5559"/>
      <c r="O24" s="1040" t="s">
        <v>3931</v>
      </c>
      <c r="P24" s="1033"/>
      <c r="Q24" s="1033"/>
      <c r="R24" s="1033"/>
      <c r="S24" s="1040" t="s">
        <v>3934</v>
      </c>
      <c r="T24" s="1033"/>
      <c r="U24" s="1033"/>
      <c r="V24" s="5552"/>
      <c r="W24" s="5552"/>
      <c r="X24" s="5552"/>
      <c r="Y24" s="1040" t="s">
        <v>3931</v>
      </c>
      <c r="Z24" s="1033"/>
      <c r="AA24" s="1033"/>
      <c r="AB24" s="1033" t="s">
        <v>10</v>
      </c>
      <c r="AC24" s="1043"/>
    </row>
    <row r="25" spans="1:29" ht="19.5" customHeight="1">
      <c r="A25" s="297"/>
      <c r="C25" s="1042"/>
      <c r="D25" s="274" t="s">
        <v>4105</v>
      </c>
      <c r="E25" s="1033"/>
      <c r="F25" s="1033"/>
      <c r="G25" s="1033"/>
      <c r="H25" s="1033"/>
      <c r="I25" s="1033"/>
      <c r="J25" s="1033"/>
      <c r="K25" s="1033"/>
      <c r="L25" s="1191"/>
      <c r="M25" s="1033"/>
      <c r="N25" s="1033"/>
      <c r="O25" s="1033"/>
      <c r="P25" s="1033"/>
      <c r="Q25" s="1033"/>
      <c r="R25" s="1033"/>
      <c r="S25" s="1040" t="s">
        <v>3934</v>
      </c>
      <c r="T25" s="1033"/>
      <c r="U25" s="1033"/>
      <c r="V25" s="2366"/>
      <c r="W25" s="2366"/>
      <c r="X25" s="2366"/>
      <c r="Y25" s="2366"/>
      <c r="Z25" s="2366"/>
      <c r="AA25" s="2366"/>
      <c r="AB25" s="1029" t="s">
        <v>10</v>
      </c>
      <c r="AC25" s="1043"/>
    </row>
    <row r="26" spans="1:29" ht="19.5" customHeight="1">
      <c r="A26" s="297"/>
      <c r="C26" s="1193" t="s">
        <v>139</v>
      </c>
      <c r="D26" s="274" t="s">
        <v>4108</v>
      </c>
      <c r="E26" s="1033"/>
      <c r="F26" s="1033"/>
      <c r="G26" s="1033"/>
      <c r="H26" s="1033"/>
      <c r="I26" s="1033"/>
      <c r="J26" s="1033"/>
      <c r="K26" s="1033"/>
      <c r="L26" s="1191"/>
      <c r="M26" s="1033"/>
      <c r="N26" s="1033"/>
      <c r="O26" s="1033"/>
      <c r="P26" s="1033"/>
      <c r="Q26" s="1033"/>
      <c r="R26" s="1033"/>
      <c r="S26" s="1040"/>
      <c r="T26" s="1033"/>
      <c r="U26" s="1033"/>
      <c r="V26" s="1033"/>
      <c r="W26" s="1033"/>
      <c r="X26" s="1033"/>
      <c r="Y26" s="1033"/>
      <c r="Z26" s="1033"/>
      <c r="AB26" s="1029"/>
      <c r="AC26" s="1043"/>
    </row>
    <row r="27" spans="1:29" ht="19.5" customHeight="1">
      <c r="A27" s="297"/>
      <c r="C27" s="1193" t="s">
        <v>139</v>
      </c>
      <c r="D27" s="274" t="s">
        <v>4094</v>
      </c>
      <c r="E27" s="1033"/>
      <c r="F27" s="1033"/>
      <c r="G27" s="1033"/>
      <c r="H27" s="1033"/>
      <c r="I27" s="1033"/>
      <c r="J27" s="1033"/>
      <c r="K27" s="1033"/>
      <c r="L27" s="1191"/>
      <c r="M27" s="1033"/>
      <c r="N27" s="1033"/>
      <c r="O27" s="1033"/>
      <c r="P27" s="1033"/>
      <c r="Q27" s="1033"/>
      <c r="R27" s="1033"/>
      <c r="S27" s="1040"/>
      <c r="T27" s="1033"/>
      <c r="U27" s="1033"/>
      <c r="V27" s="1033"/>
      <c r="W27" s="1033"/>
      <c r="X27" s="1033"/>
      <c r="Y27" s="1033"/>
      <c r="Z27" s="1033"/>
      <c r="AB27" s="1029"/>
      <c r="AC27" s="1043"/>
    </row>
    <row r="28" spans="1:29" ht="19.5" customHeight="1">
      <c r="A28" s="297"/>
      <c r="C28" s="1042"/>
      <c r="D28" s="274" t="s">
        <v>9</v>
      </c>
      <c r="E28" s="5560"/>
      <c r="F28" s="5560"/>
      <c r="G28" s="5560"/>
      <c r="H28" s="5560"/>
      <c r="I28" s="5560"/>
      <c r="J28" s="5560"/>
      <c r="K28" s="5560"/>
      <c r="L28" s="5560"/>
      <c r="M28" s="5560"/>
      <c r="N28" s="5560"/>
      <c r="O28" s="5560"/>
      <c r="P28" s="5560"/>
      <c r="Q28" s="5560"/>
      <c r="R28" s="5560"/>
      <c r="S28" s="5560"/>
      <c r="T28" s="5560"/>
      <c r="U28" s="5560"/>
      <c r="V28" s="5560"/>
      <c r="W28" s="5560"/>
      <c r="X28" s="5560"/>
      <c r="Y28" s="5560"/>
      <c r="Z28" s="5560"/>
      <c r="AA28" s="5560"/>
      <c r="AB28" s="1029" t="s">
        <v>10</v>
      </c>
      <c r="AC28" s="1043"/>
    </row>
    <row r="29" spans="1:29" ht="19.5" customHeight="1">
      <c r="A29" s="297"/>
      <c r="C29" s="1193" t="s">
        <v>139</v>
      </c>
      <c r="D29" s="274" t="s">
        <v>4109</v>
      </c>
      <c r="E29" s="1029"/>
      <c r="F29" s="1029"/>
      <c r="G29" s="1029"/>
      <c r="H29" s="1029"/>
      <c r="I29" s="1029"/>
      <c r="J29" s="1029"/>
      <c r="K29" s="1029"/>
      <c r="L29" s="1029"/>
      <c r="M29" s="1029"/>
      <c r="N29" s="1029"/>
      <c r="O29" s="1029"/>
      <c r="P29" s="1029"/>
      <c r="Q29" s="1029"/>
      <c r="R29" s="1029"/>
      <c r="S29" s="1029"/>
      <c r="T29" s="1029"/>
      <c r="U29" s="1029"/>
      <c r="V29" s="1029"/>
      <c r="W29" s="1029"/>
      <c r="X29" s="1029"/>
      <c r="Y29" s="1029"/>
      <c r="Z29" s="1029"/>
      <c r="AA29" s="1029"/>
      <c r="AB29" s="1029"/>
      <c r="AC29" s="1043"/>
    </row>
    <row r="30" spans="1:29" ht="19.5" customHeight="1">
      <c r="A30" s="297"/>
      <c r="B30" s="274" t="s">
        <v>4110</v>
      </c>
      <c r="C30" s="1042"/>
      <c r="E30" s="1029"/>
      <c r="F30" s="1029"/>
      <c r="G30" s="1029"/>
      <c r="H30" s="1029"/>
      <c r="I30" s="1029"/>
      <c r="J30" s="1029"/>
      <c r="K30" s="1029"/>
      <c r="L30" s="1029"/>
      <c r="M30" s="1029"/>
      <c r="N30" s="1029"/>
      <c r="O30" s="1029"/>
      <c r="P30" s="1029"/>
      <c r="Q30" s="1029"/>
      <c r="R30" s="1029"/>
      <c r="S30" s="1029"/>
      <c r="T30" s="1029"/>
      <c r="U30" s="1029"/>
      <c r="V30" s="1029"/>
      <c r="W30" s="1029"/>
      <c r="X30" s="1029"/>
      <c r="Y30" s="1029"/>
      <c r="Z30" s="1029"/>
      <c r="AA30" s="1029"/>
      <c r="AB30" s="1029"/>
      <c r="AC30" s="1043"/>
    </row>
    <row r="31" spans="1:29" ht="19.5" customHeight="1">
      <c r="A31" s="297"/>
      <c r="C31" s="1193" t="s">
        <v>139</v>
      </c>
      <c r="D31" s="274" t="s">
        <v>4111</v>
      </c>
      <c r="F31" s="1040"/>
      <c r="G31" s="1040"/>
      <c r="H31" s="1040"/>
      <c r="I31" s="1040"/>
      <c r="J31" s="1040"/>
      <c r="K31" s="1040"/>
      <c r="L31" s="1040"/>
      <c r="M31" s="1040"/>
      <c r="N31" s="1040"/>
      <c r="O31" s="1040"/>
      <c r="R31" s="1042"/>
      <c r="S31" s="1042"/>
      <c r="T31" s="1191"/>
      <c r="U31" s="1033"/>
      <c r="V31" s="1033"/>
      <c r="W31" s="1033"/>
      <c r="X31" s="1033"/>
      <c r="Y31" s="1033"/>
      <c r="Z31" s="1033"/>
      <c r="AA31" s="1033"/>
      <c r="AB31" s="1033"/>
      <c r="AC31" s="1043"/>
    </row>
    <row r="32" spans="1:29" ht="19.5" customHeight="1">
      <c r="A32" s="297"/>
      <c r="C32" s="1042"/>
      <c r="D32" s="274" t="s">
        <v>4112</v>
      </c>
      <c r="F32" s="1040"/>
      <c r="G32" s="1040"/>
      <c r="H32" s="1040"/>
      <c r="I32" s="1040"/>
      <c r="J32" s="1040"/>
      <c r="K32" s="1040"/>
      <c r="L32" s="1040"/>
      <c r="M32" s="1040"/>
      <c r="N32" s="1040"/>
      <c r="O32" s="1040"/>
      <c r="P32" s="1193" t="s">
        <v>139</v>
      </c>
      <c r="Q32" s="1194" t="s">
        <v>753</v>
      </c>
      <c r="R32" s="1042"/>
      <c r="S32" s="1193" t="s">
        <v>139</v>
      </c>
      <c r="T32" s="1194" t="s">
        <v>754</v>
      </c>
      <c r="U32" s="1033"/>
      <c r="V32" s="1033" t="s">
        <v>10</v>
      </c>
      <c r="W32" s="1033"/>
      <c r="X32" s="1033"/>
      <c r="Y32" s="1033"/>
      <c r="Z32" s="1033"/>
      <c r="AA32" s="1033"/>
      <c r="AB32" s="1033"/>
      <c r="AC32" s="1043"/>
    </row>
    <row r="33" spans="1:29" ht="19.5" customHeight="1">
      <c r="A33" s="297"/>
      <c r="C33" s="1042"/>
      <c r="E33" s="274" t="s">
        <v>3928</v>
      </c>
      <c r="F33" s="1040"/>
      <c r="G33" s="1040"/>
      <c r="H33" s="1040"/>
      <c r="I33" s="1040"/>
      <c r="J33" s="1040"/>
      <c r="K33" s="1040"/>
      <c r="L33" s="1040"/>
      <c r="M33" s="5549"/>
      <c r="N33" s="5549"/>
      <c r="O33" s="5549"/>
      <c r="P33" s="5550" t="s">
        <v>4091</v>
      </c>
      <c r="Q33" s="5550"/>
      <c r="R33" s="1042"/>
      <c r="S33" s="1042"/>
      <c r="T33" s="1194"/>
      <c r="U33" s="1033"/>
      <c r="V33" s="1033"/>
      <c r="W33" s="1033"/>
      <c r="X33" s="1033"/>
      <c r="Y33" s="1033"/>
      <c r="Z33" s="1033"/>
      <c r="AA33" s="1033"/>
      <c r="AB33" s="1033"/>
      <c r="AC33" s="1043"/>
    </row>
    <row r="34" spans="1:29" ht="19.5" customHeight="1">
      <c r="A34" s="297"/>
      <c r="E34" s="274" t="s">
        <v>3929</v>
      </c>
      <c r="G34" s="1194"/>
      <c r="H34" s="1194"/>
      <c r="J34" s="1194"/>
      <c r="K34" s="1194"/>
      <c r="L34" s="1040"/>
      <c r="M34" s="5549"/>
      <c r="N34" s="5549"/>
      <c r="O34" s="5549"/>
      <c r="P34" s="5550" t="s">
        <v>4091</v>
      </c>
      <c r="Q34" s="5550"/>
      <c r="R34" s="1042"/>
      <c r="S34" s="1042"/>
      <c r="T34" s="1191"/>
      <c r="U34" s="1033"/>
      <c r="V34" s="1033"/>
      <c r="W34" s="1033"/>
      <c r="X34" s="1033"/>
      <c r="Y34" s="1033"/>
      <c r="Z34" s="1033"/>
      <c r="AA34" s="1033"/>
      <c r="AB34" s="1033"/>
      <c r="AC34" s="1043"/>
    </row>
    <row r="35" spans="1:29" ht="19.5" customHeight="1">
      <c r="A35" s="297"/>
      <c r="E35" s="274" t="s">
        <v>4092</v>
      </c>
      <c r="F35" s="1033"/>
      <c r="G35" s="1033" t="s">
        <v>9</v>
      </c>
      <c r="H35" s="2366"/>
      <c r="I35" s="2366"/>
      <c r="J35" s="2366"/>
      <c r="K35" s="2366"/>
      <c r="L35" s="2366"/>
      <c r="M35" s="2366"/>
      <c r="N35" s="2366"/>
      <c r="O35" s="274" t="s">
        <v>10</v>
      </c>
      <c r="P35" s="1033"/>
      <c r="Q35" s="1033"/>
      <c r="R35" s="1033"/>
      <c r="S35" s="1033"/>
      <c r="T35" s="1033"/>
      <c r="U35" s="1033"/>
      <c r="V35" s="1033"/>
      <c r="X35" s="1033"/>
      <c r="Y35" s="1033"/>
      <c r="Z35" s="1033"/>
      <c r="AA35" s="1033"/>
      <c r="AB35" s="1033"/>
      <c r="AC35" s="1043"/>
    </row>
    <row r="36" spans="1:29" ht="19.5" customHeight="1">
      <c r="A36" s="297"/>
      <c r="C36" s="1193" t="s">
        <v>139</v>
      </c>
      <c r="D36" s="274" t="s">
        <v>4113</v>
      </c>
      <c r="F36" s="1033"/>
      <c r="G36" s="1033"/>
      <c r="H36" s="1042"/>
      <c r="I36" s="1042"/>
      <c r="J36" s="1042"/>
      <c r="K36" s="1042"/>
      <c r="L36" s="1042"/>
      <c r="M36" s="1042"/>
      <c r="N36" s="1042"/>
      <c r="P36" s="1033"/>
      <c r="Q36" s="1033"/>
      <c r="R36" s="1033"/>
      <c r="S36" s="1033"/>
      <c r="T36" s="1033"/>
      <c r="U36" s="1033"/>
      <c r="V36" s="1033"/>
      <c r="X36" s="1033"/>
      <c r="Y36" s="1033"/>
      <c r="Z36" s="1033"/>
      <c r="AA36" s="1033"/>
      <c r="AB36" s="1033"/>
      <c r="AC36" s="1043"/>
    </row>
    <row r="37" spans="1:29" ht="19.5" customHeight="1">
      <c r="A37" s="297"/>
      <c r="D37" s="274" t="s">
        <v>4112</v>
      </c>
      <c r="F37" s="1040"/>
      <c r="G37" s="1040"/>
      <c r="H37" s="1040"/>
      <c r="I37" s="1040"/>
      <c r="J37" s="1040"/>
      <c r="K37" s="1040"/>
      <c r="L37" s="1040"/>
      <c r="M37" s="1040"/>
      <c r="N37" s="1040"/>
      <c r="O37" s="1040"/>
      <c r="P37" s="1193" t="s">
        <v>139</v>
      </c>
      <c r="Q37" s="1194" t="s">
        <v>753</v>
      </c>
      <c r="R37" s="1042"/>
      <c r="S37" s="1193" t="s">
        <v>139</v>
      </c>
      <c r="T37" s="1194" t="s">
        <v>754</v>
      </c>
      <c r="U37" s="1033"/>
      <c r="V37" s="1033" t="s">
        <v>10</v>
      </c>
      <c r="X37" s="1033"/>
      <c r="Y37" s="1033"/>
      <c r="Z37" s="1033"/>
      <c r="AA37" s="1033"/>
      <c r="AB37" s="1033"/>
      <c r="AC37" s="1043"/>
    </row>
    <row r="38" spans="1:29" ht="19.5" customHeight="1">
      <c r="A38" s="297"/>
      <c r="E38" s="274" t="s">
        <v>4092</v>
      </c>
      <c r="F38" s="1033"/>
      <c r="G38" s="1033" t="s">
        <v>9</v>
      </c>
      <c r="H38" s="2366"/>
      <c r="I38" s="2366"/>
      <c r="J38" s="2366"/>
      <c r="K38" s="2366"/>
      <c r="L38" s="2366"/>
      <c r="M38" s="2366"/>
      <c r="N38" s="2366"/>
      <c r="O38" s="274" t="s">
        <v>10</v>
      </c>
      <c r="P38" s="1042"/>
      <c r="Q38" s="1194"/>
      <c r="R38" s="1042"/>
      <c r="S38" s="1042"/>
      <c r="T38" s="1194"/>
      <c r="U38" s="1033"/>
      <c r="V38" s="1033"/>
      <c r="X38" s="1033"/>
      <c r="Y38" s="1033"/>
      <c r="Z38" s="1033"/>
      <c r="AA38" s="1033"/>
      <c r="AB38" s="1033"/>
      <c r="AC38" s="1043"/>
    </row>
    <row r="39" spans="1:29" ht="19.5" customHeight="1">
      <c r="A39" s="297"/>
      <c r="C39" s="1193" t="s">
        <v>139</v>
      </c>
      <c r="D39" s="274" t="s">
        <v>4114</v>
      </c>
      <c r="E39" s="1042"/>
      <c r="G39" s="1194"/>
      <c r="H39" s="1194"/>
      <c r="J39" s="1194"/>
      <c r="K39" s="1194"/>
      <c r="L39" s="1048"/>
      <c r="M39" s="1048"/>
      <c r="N39" s="1048"/>
      <c r="O39" s="1048"/>
      <c r="P39" s="1048"/>
      <c r="Q39" s="1048"/>
      <c r="R39" s="1042"/>
      <c r="S39" s="1042"/>
      <c r="T39" s="1191"/>
      <c r="U39" s="1033"/>
      <c r="V39" s="1033"/>
      <c r="W39" s="1033"/>
      <c r="X39" s="1033"/>
      <c r="Y39" s="1033"/>
      <c r="Z39" s="1033"/>
      <c r="AA39" s="1033"/>
      <c r="AB39" s="1033"/>
      <c r="AC39" s="1043"/>
    </row>
    <row r="40" spans="1:29" ht="19.5" customHeight="1">
      <c r="A40" s="297"/>
      <c r="C40" s="1193" t="s">
        <v>139</v>
      </c>
      <c r="D40" s="274" t="s">
        <v>4094</v>
      </c>
      <c r="E40" s="1042"/>
      <c r="F40" s="1042"/>
      <c r="G40" s="1033"/>
      <c r="H40" s="1033"/>
      <c r="I40" s="1033"/>
      <c r="J40" s="1033"/>
      <c r="K40" s="1033"/>
      <c r="N40" s="282"/>
      <c r="O40" s="282"/>
      <c r="P40" s="1042"/>
      <c r="Q40" s="1042"/>
      <c r="R40" s="1042"/>
      <c r="S40" s="1042"/>
      <c r="T40" s="1042"/>
      <c r="U40" s="1042"/>
      <c r="V40" s="1042"/>
      <c r="X40" s="1033"/>
      <c r="Y40" s="1033"/>
      <c r="Z40" s="1033"/>
      <c r="AA40" s="1033"/>
      <c r="AB40" s="1033"/>
      <c r="AC40" s="1043"/>
    </row>
    <row r="41" spans="1:29" ht="19.5" customHeight="1">
      <c r="A41" s="296"/>
      <c r="B41" s="276"/>
      <c r="C41" s="276"/>
      <c r="D41" s="276" t="s">
        <v>9</v>
      </c>
      <c r="E41" s="2771"/>
      <c r="F41" s="2771"/>
      <c r="G41" s="2771"/>
      <c r="H41" s="2771"/>
      <c r="I41" s="2771"/>
      <c r="J41" s="2771"/>
      <c r="K41" s="2771"/>
      <c r="L41" s="2771"/>
      <c r="M41" s="2771"/>
      <c r="N41" s="2771"/>
      <c r="O41" s="2771"/>
      <c r="P41" s="2771"/>
      <c r="Q41" s="2771"/>
      <c r="R41" s="2771"/>
      <c r="S41" s="2771"/>
      <c r="T41" s="2771"/>
      <c r="U41" s="2771"/>
      <c r="V41" s="2771"/>
      <c r="W41" s="2771"/>
      <c r="X41" s="2771"/>
      <c r="Y41" s="2771"/>
      <c r="Z41" s="2771"/>
      <c r="AA41" s="276" t="s">
        <v>10</v>
      </c>
      <c r="AB41" s="276"/>
      <c r="AC41" s="349"/>
    </row>
    <row r="42" spans="1:29" ht="19.5" customHeight="1">
      <c r="A42" s="297" t="s">
        <v>4115</v>
      </c>
      <c r="E42" s="2768"/>
      <c r="F42" s="2768"/>
      <c r="G42" s="2768"/>
      <c r="H42" s="2768"/>
      <c r="I42" s="2768"/>
      <c r="J42" s="2768"/>
      <c r="K42" s="2768"/>
      <c r="L42" s="2768"/>
      <c r="M42" s="2768"/>
      <c r="N42" s="2768"/>
      <c r="O42" s="2768"/>
      <c r="P42" s="2768"/>
      <c r="Q42" s="2768"/>
      <c r="R42" s="2768"/>
      <c r="S42" s="2768"/>
      <c r="T42" s="2768"/>
      <c r="U42" s="2768"/>
      <c r="V42" s="2768"/>
      <c r="W42" s="2768"/>
      <c r="X42" s="2768"/>
      <c r="Y42" s="2768"/>
      <c r="Z42" s="2768"/>
      <c r="AA42" s="2768"/>
      <c r="AB42" s="2768"/>
      <c r="AC42" s="2769"/>
    </row>
    <row r="43" spans="1:29" ht="19.5" customHeight="1">
      <c r="A43" s="296"/>
      <c r="B43" s="276"/>
      <c r="C43" s="276"/>
      <c r="D43" s="276"/>
      <c r="E43" s="2771"/>
      <c r="F43" s="2771"/>
      <c r="G43" s="2771"/>
      <c r="H43" s="2771"/>
      <c r="I43" s="2771"/>
      <c r="J43" s="2771"/>
      <c r="K43" s="2771"/>
      <c r="L43" s="2771"/>
      <c r="M43" s="2771"/>
      <c r="N43" s="2771"/>
      <c r="O43" s="2771"/>
      <c r="P43" s="2771"/>
      <c r="Q43" s="2771"/>
      <c r="R43" s="2771"/>
      <c r="S43" s="2771"/>
      <c r="T43" s="2771"/>
      <c r="U43" s="2771"/>
      <c r="V43" s="2771"/>
      <c r="W43" s="2771"/>
      <c r="X43" s="2771"/>
      <c r="Y43" s="2771"/>
      <c r="Z43" s="2771"/>
      <c r="AA43" s="2771"/>
      <c r="AB43" s="2771"/>
      <c r="AC43" s="2772"/>
    </row>
    <row r="44" spans="1:29" ht="32.1" customHeight="1"/>
    <row r="45" spans="1:29" ht="36" customHeight="1"/>
    <row r="46" spans="1:29" ht="36" customHeight="1"/>
    <row r="47" spans="1:29" ht="36" customHeight="1"/>
    <row r="48" spans="1:29"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row r="76" ht="36" customHeight="1"/>
    <row r="77" ht="36" customHeight="1"/>
    <row r="78" ht="36" customHeight="1"/>
    <row r="79" ht="36" customHeight="1"/>
    <row r="80"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row r="93" ht="36" customHeight="1"/>
  </sheetData>
  <sheetProtection formatCells="0"/>
  <mergeCells count="39">
    <mergeCell ref="A1:AC1"/>
    <mergeCell ref="I3:M3"/>
    <mergeCell ref="J4:N4"/>
    <mergeCell ref="Q4:Y4"/>
    <mergeCell ref="J5:M5"/>
    <mergeCell ref="R5:U5"/>
    <mergeCell ref="F6:H6"/>
    <mergeCell ref="J6:M6"/>
    <mergeCell ref="R6:U6"/>
    <mergeCell ref="F7:H7"/>
    <mergeCell ref="J7:M7"/>
    <mergeCell ref="R7:U7"/>
    <mergeCell ref="U14:V14"/>
    <mergeCell ref="L20:N20"/>
    <mergeCell ref="V20:X20"/>
    <mergeCell ref="F8:H8"/>
    <mergeCell ref="J8:M8"/>
    <mergeCell ref="R8:U8"/>
    <mergeCell ref="F9:H9"/>
    <mergeCell ref="J9:M9"/>
    <mergeCell ref="R9:U9"/>
    <mergeCell ref="M33:O33"/>
    <mergeCell ref="P33:Q33"/>
    <mergeCell ref="F14:I14"/>
    <mergeCell ref="J14:L14"/>
    <mergeCell ref="N14:O14"/>
    <mergeCell ref="Q14:R14"/>
    <mergeCell ref="V21:AA21"/>
    <mergeCell ref="L24:N24"/>
    <mergeCell ref="V24:X24"/>
    <mergeCell ref="V25:AA25"/>
    <mergeCell ref="E28:AA28"/>
    <mergeCell ref="E43:AC43"/>
    <mergeCell ref="M34:O34"/>
    <mergeCell ref="P34:Q34"/>
    <mergeCell ref="H35:N35"/>
    <mergeCell ref="H38:N38"/>
    <mergeCell ref="E41:Z41"/>
    <mergeCell ref="E42:AC42"/>
  </mergeCells>
  <phoneticPr fontId="129"/>
  <dataValidations count="1">
    <dataValidation type="list" allowBlank="1" showInputMessage="1" showErrorMessage="1" sqref="C11:C12 C14:C15 C18:C20 C22:C33 C36 C39:C40 E39:E40 M11 P11 P32 P37:P38 S32:S33 S37:S38" xr:uid="{00000000-0002-0000-6E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r:id="rId1"/>
  <colBreaks count="1" manualBreakCount="1">
    <brk id="19"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AC92"/>
  <sheetViews>
    <sheetView workbookViewId="0"/>
  </sheetViews>
  <sheetFormatPr defaultColWidth="9" defaultRowHeight="12"/>
  <cols>
    <col min="1" max="1" width="2.625" style="274" customWidth="1"/>
    <col min="2" max="29" width="3.125" style="274" customWidth="1"/>
    <col min="30" max="30" width="9" style="274" customWidth="1"/>
    <col min="31" max="16384" width="9" style="274"/>
  </cols>
  <sheetData>
    <row r="1" spans="1:29" ht="16.5" customHeight="1">
      <c r="A1" s="2325" t="s">
        <v>4116</v>
      </c>
      <c r="B1" s="2325"/>
      <c r="C1" s="2325"/>
      <c r="D1" s="2325"/>
      <c r="E1" s="2325"/>
      <c r="F1" s="2325"/>
      <c r="G1" s="2325"/>
      <c r="H1" s="2325"/>
      <c r="I1" s="2325"/>
      <c r="J1" s="2325"/>
      <c r="K1" s="2325"/>
      <c r="L1" s="2325"/>
      <c r="M1" s="2325"/>
      <c r="N1" s="2325"/>
      <c r="O1" s="2325"/>
      <c r="P1" s="2325"/>
      <c r="Q1" s="2325"/>
      <c r="R1" s="2325"/>
      <c r="S1" s="2325"/>
      <c r="T1" s="2325"/>
      <c r="U1" s="2325"/>
      <c r="V1" s="2325"/>
      <c r="W1" s="2325"/>
      <c r="X1" s="2325"/>
      <c r="Y1" s="2325"/>
      <c r="Z1" s="2325"/>
      <c r="AA1" s="2325"/>
      <c r="AB1" s="2325"/>
      <c r="AC1" s="2325"/>
    </row>
    <row r="2" spans="1:29" ht="16.5" customHeight="1">
      <c r="A2" s="282"/>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row>
    <row r="3" spans="1:29" ht="19.5" customHeight="1">
      <c r="A3" s="276" t="s">
        <v>4117</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row>
    <row r="4" spans="1:29" ht="19.5" customHeight="1">
      <c r="A4" s="295" t="s">
        <v>3945</v>
      </c>
      <c r="B4" s="358"/>
      <c r="C4" s="358"/>
      <c r="D4" s="358"/>
      <c r="E4" s="1189"/>
      <c r="F4" s="1189"/>
      <c r="G4" s="1189"/>
      <c r="H4" s="1189"/>
      <c r="I4" s="5561"/>
      <c r="J4" s="5561"/>
      <c r="K4" s="5561"/>
      <c r="L4" s="5561"/>
      <c r="M4" s="5561"/>
      <c r="N4" s="1195"/>
      <c r="O4" s="1189"/>
      <c r="P4" s="1189"/>
      <c r="Q4" s="1189"/>
      <c r="R4" s="1189"/>
      <c r="S4" s="1189"/>
      <c r="T4" s="1189"/>
      <c r="U4" s="1189"/>
      <c r="V4" s="1189"/>
      <c r="W4" s="1189"/>
      <c r="X4" s="1189"/>
      <c r="Y4" s="1189"/>
      <c r="Z4" s="1189"/>
      <c r="AA4" s="1189"/>
      <c r="AB4" s="1189"/>
      <c r="AC4" s="1196"/>
    </row>
    <row r="5" spans="1:29" ht="19.5" customHeight="1">
      <c r="A5" s="295" t="s">
        <v>3946</v>
      </c>
      <c r="B5" s="358"/>
      <c r="C5" s="358"/>
      <c r="D5" s="358"/>
      <c r="E5" s="1174"/>
      <c r="F5" s="1174"/>
      <c r="G5" s="1174"/>
      <c r="H5" s="1174"/>
      <c r="I5" s="5562"/>
      <c r="J5" s="5562"/>
      <c r="K5" s="5562"/>
      <c r="L5" s="5562"/>
      <c r="M5" s="5562"/>
      <c r="N5" s="1197" t="s">
        <v>481</v>
      </c>
      <c r="O5" s="1174"/>
      <c r="P5" s="1174"/>
      <c r="Q5" s="1174"/>
      <c r="R5" s="1174"/>
      <c r="S5" s="1174"/>
      <c r="T5" s="1174"/>
      <c r="U5" s="1174"/>
      <c r="V5" s="1174"/>
      <c r="W5" s="1174"/>
      <c r="X5" s="1174"/>
      <c r="Y5" s="1174"/>
      <c r="Z5" s="1174"/>
      <c r="AA5" s="1174"/>
      <c r="AB5" s="1174"/>
      <c r="AC5" s="1176"/>
    </row>
    <row r="6" spans="1:29" ht="19.5" customHeight="1">
      <c r="A6" s="1168" t="s">
        <v>3562</v>
      </c>
      <c r="B6" s="280"/>
      <c r="C6" s="280"/>
      <c r="D6" s="280"/>
      <c r="E6" s="1170"/>
      <c r="F6" s="1170"/>
      <c r="G6" s="1170"/>
      <c r="H6" s="1170"/>
      <c r="I6" s="5563"/>
      <c r="J6" s="5563"/>
      <c r="K6" s="5563"/>
      <c r="L6" s="5563"/>
      <c r="M6" s="5563"/>
      <c r="N6" s="1171" t="s">
        <v>114</v>
      </c>
      <c r="O6" s="1170"/>
      <c r="P6" s="1170"/>
      <c r="Q6" s="1170"/>
      <c r="R6" s="1170"/>
      <c r="S6" s="1170"/>
      <c r="T6" s="1170"/>
      <c r="U6" s="1170"/>
      <c r="V6" s="1170"/>
      <c r="W6" s="1170"/>
      <c r="X6" s="1170"/>
      <c r="Y6" s="1170"/>
      <c r="Z6" s="1170"/>
      <c r="AA6" s="1170"/>
      <c r="AB6" s="1170"/>
      <c r="AC6" s="1172"/>
    </row>
    <row r="7" spans="1:29" ht="19.5" customHeight="1">
      <c r="A7" s="295" t="s">
        <v>4118</v>
      </c>
      <c r="B7" s="358"/>
      <c r="C7" s="358"/>
      <c r="D7" s="358"/>
      <c r="E7" s="1174"/>
      <c r="F7" s="1174"/>
      <c r="G7" s="1174"/>
      <c r="H7" s="1174"/>
      <c r="I7" s="1174"/>
      <c r="J7" s="1174"/>
      <c r="K7" s="1174"/>
      <c r="L7" s="1175"/>
      <c r="M7" s="1174"/>
      <c r="N7" s="1174"/>
      <c r="O7" s="1174"/>
      <c r="P7" s="1174"/>
      <c r="Q7" s="1174"/>
      <c r="R7" s="1174"/>
      <c r="S7" s="1174"/>
      <c r="T7" s="1174"/>
      <c r="U7" s="1174"/>
      <c r="V7" s="1174"/>
      <c r="W7" s="1174"/>
      <c r="X7" s="1174"/>
      <c r="Y7" s="1174"/>
      <c r="Z7" s="1174"/>
      <c r="AA7" s="1174"/>
      <c r="AB7" s="1174"/>
      <c r="AC7" s="1176"/>
    </row>
    <row r="8" spans="1:29" ht="19.5" customHeight="1">
      <c r="A8" s="297"/>
      <c r="B8" s="274" t="s">
        <v>4101</v>
      </c>
      <c r="E8" s="275"/>
      <c r="F8" s="1033"/>
      <c r="G8" s="1033"/>
      <c r="H8" s="1033"/>
      <c r="I8" s="1033"/>
      <c r="J8" s="1033"/>
      <c r="K8" s="1033"/>
      <c r="L8" s="1191"/>
      <c r="M8" s="1033"/>
      <c r="N8" s="1033"/>
      <c r="O8" s="1033"/>
      <c r="P8" s="1033"/>
      <c r="Q8" s="1033"/>
      <c r="R8" s="1033"/>
      <c r="S8" s="1033"/>
      <c r="T8" s="1033"/>
      <c r="U8" s="1033"/>
      <c r="V8" s="1033"/>
      <c r="W8" s="1033"/>
      <c r="X8" s="1033"/>
      <c r="Y8" s="1033"/>
      <c r="Z8" s="1033"/>
      <c r="AA8" s="1033"/>
      <c r="AB8" s="1033"/>
      <c r="AC8" s="1043"/>
    </row>
    <row r="9" spans="1:29" ht="19.5" customHeight="1">
      <c r="A9" s="297"/>
      <c r="C9" s="1193" t="s">
        <v>139</v>
      </c>
      <c r="D9" s="274" t="s">
        <v>4102</v>
      </c>
      <c r="E9" s="275"/>
      <c r="F9" s="1033"/>
      <c r="G9" s="1033"/>
      <c r="H9" s="1033"/>
      <c r="I9" s="1033"/>
      <c r="J9" s="1033"/>
      <c r="K9" s="1033"/>
      <c r="L9" s="1191"/>
      <c r="M9" s="1033"/>
      <c r="N9" s="1033"/>
      <c r="O9" s="1033"/>
      <c r="P9" s="1033"/>
      <c r="Q9" s="1033"/>
      <c r="R9" s="1033"/>
      <c r="S9" s="1033"/>
      <c r="T9" s="1033"/>
      <c r="U9" s="1033"/>
      <c r="V9" s="1033"/>
      <c r="W9" s="1033"/>
      <c r="X9" s="1033"/>
      <c r="Y9" s="1033"/>
      <c r="Z9" s="1033"/>
      <c r="AA9" s="1033"/>
      <c r="AB9" s="1033"/>
      <c r="AC9" s="1043"/>
    </row>
    <row r="10" spans="1:29" ht="19.5" customHeight="1">
      <c r="A10" s="297"/>
      <c r="D10" s="283" t="s">
        <v>3930</v>
      </c>
      <c r="E10" s="1033"/>
      <c r="F10" s="1033"/>
      <c r="G10" s="1033"/>
      <c r="H10" s="1033"/>
      <c r="I10" s="1033"/>
      <c r="J10" s="2366"/>
      <c r="K10" s="2366"/>
      <c r="L10" s="2366"/>
      <c r="M10" s="2366"/>
      <c r="N10" s="1040" t="s">
        <v>3931</v>
      </c>
      <c r="O10" s="1040"/>
      <c r="Q10" s="1040" t="s">
        <v>3934</v>
      </c>
      <c r="S10" s="1033"/>
      <c r="T10" s="2366"/>
      <c r="U10" s="2366"/>
      <c r="V10" s="2366"/>
      <c r="W10" s="2366"/>
      <c r="X10" s="1040" t="s">
        <v>4119</v>
      </c>
      <c r="Y10" s="1033"/>
      <c r="Z10" s="1033"/>
      <c r="AA10" s="1033"/>
      <c r="AB10" s="1033"/>
      <c r="AC10" s="348"/>
    </row>
    <row r="11" spans="1:29" ht="19.5" customHeight="1">
      <c r="A11" s="297"/>
      <c r="B11" s="1190"/>
      <c r="C11" s="1042"/>
      <c r="D11" s="283" t="s">
        <v>3932</v>
      </c>
      <c r="E11" s="1033"/>
      <c r="F11" s="1033"/>
      <c r="G11" s="1033"/>
      <c r="H11" s="1033"/>
      <c r="I11" s="1042"/>
      <c r="J11" s="1042"/>
      <c r="K11" s="1042"/>
      <c r="L11" s="1042"/>
      <c r="M11" s="1040"/>
      <c r="N11" s="1040"/>
      <c r="O11" s="1040"/>
      <c r="Q11" s="1040" t="s">
        <v>3934</v>
      </c>
      <c r="S11" s="1033"/>
      <c r="T11" s="2366"/>
      <c r="U11" s="2366"/>
      <c r="V11" s="2366"/>
      <c r="W11" s="2366"/>
      <c r="X11" s="1040" t="s">
        <v>10</v>
      </c>
      <c r="Y11" s="1033"/>
      <c r="Z11" s="1033"/>
      <c r="AA11" s="1033"/>
      <c r="AB11" s="1033"/>
      <c r="AC11" s="348"/>
    </row>
    <row r="12" spans="1:29" ht="19.5" customHeight="1">
      <c r="A12" s="297"/>
      <c r="B12" s="1190"/>
      <c r="C12" s="1193" t="s">
        <v>139</v>
      </c>
      <c r="D12" s="274" t="s">
        <v>4106</v>
      </c>
      <c r="E12" s="1033"/>
      <c r="F12" s="1033"/>
      <c r="G12" s="1033"/>
      <c r="H12" s="1033"/>
      <c r="I12" s="1042"/>
      <c r="J12" s="1042"/>
      <c r="K12" s="1042"/>
      <c r="L12" s="1042"/>
      <c r="M12" s="1040"/>
      <c r="N12" s="1040"/>
      <c r="O12" s="1040"/>
      <c r="Q12" s="1040"/>
      <c r="S12" s="1033"/>
      <c r="T12" s="1042"/>
      <c r="U12" s="1042"/>
      <c r="V12" s="1042"/>
      <c r="W12" s="1042"/>
      <c r="X12" s="1040"/>
      <c r="Y12" s="1033"/>
      <c r="Z12" s="1033"/>
      <c r="AA12" s="1033"/>
      <c r="AB12" s="1033"/>
      <c r="AC12" s="348"/>
    </row>
    <row r="13" spans="1:29" ht="19.5" customHeight="1">
      <c r="A13" s="297"/>
      <c r="B13" s="1190"/>
      <c r="C13" s="1190"/>
      <c r="D13" s="283" t="s">
        <v>3930</v>
      </c>
      <c r="E13" s="1033"/>
      <c r="F13" s="1033"/>
      <c r="G13" s="1033"/>
      <c r="H13" s="1033"/>
      <c r="I13" s="1033"/>
      <c r="J13" s="2366"/>
      <c r="K13" s="2366"/>
      <c r="L13" s="2366"/>
      <c r="M13" s="2366"/>
      <c r="N13" s="1040" t="s">
        <v>3931</v>
      </c>
      <c r="O13" s="1040"/>
      <c r="Q13" s="1040" t="s">
        <v>3934</v>
      </c>
      <c r="S13" s="1033"/>
      <c r="T13" s="2366"/>
      <c r="U13" s="2366"/>
      <c r="V13" s="2366"/>
      <c r="W13" s="2366"/>
      <c r="X13" s="1040" t="s">
        <v>4119</v>
      </c>
      <c r="Y13" s="1033"/>
      <c r="Z13" s="1033"/>
      <c r="AA13" s="1033"/>
      <c r="AB13" s="1033"/>
      <c r="AC13" s="348"/>
    </row>
    <row r="14" spans="1:29" ht="19.5" customHeight="1">
      <c r="A14" s="297"/>
      <c r="B14" s="1190"/>
      <c r="C14" s="1190"/>
      <c r="D14" s="283" t="s">
        <v>3932</v>
      </c>
      <c r="E14" s="1033"/>
      <c r="F14" s="1033"/>
      <c r="G14" s="1033"/>
      <c r="H14" s="1033"/>
      <c r="I14" s="1042"/>
      <c r="J14" s="1042"/>
      <c r="K14" s="1042"/>
      <c r="L14" s="1042"/>
      <c r="M14" s="1040"/>
      <c r="N14" s="1040"/>
      <c r="O14" s="1040"/>
      <c r="Q14" s="1040" t="s">
        <v>3934</v>
      </c>
      <c r="S14" s="1033"/>
      <c r="T14" s="2366"/>
      <c r="U14" s="2366"/>
      <c r="V14" s="2366"/>
      <c r="W14" s="2366"/>
      <c r="X14" s="1040" t="s">
        <v>10</v>
      </c>
      <c r="Y14" s="1033"/>
      <c r="Z14" s="1033"/>
      <c r="AA14" s="1033"/>
      <c r="AB14" s="1033"/>
      <c r="AC14" s="348"/>
    </row>
    <row r="15" spans="1:29" ht="19.5" customHeight="1">
      <c r="A15" s="297"/>
      <c r="B15" s="1190"/>
      <c r="C15" s="1193" t="s">
        <v>139</v>
      </c>
      <c r="D15" s="274" t="s">
        <v>4108</v>
      </c>
      <c r="E15" s="1033"/>
      <c r="F15" s="1033"/>
      <c r="G15" s="1033"/>
      <c r="H15" s="1033"/>
      <c r="I15" s="1042"/>
      <c r="J15" s="1042"/>
      <c r="K15" s="1042"/>
      <c r="L15" s="1042"/>
      <c r="M15" s="1040"/>
      <c r="N15" s="1040"/>
      <c r="O15" s="1040"/>
      <c r="Q15" s="1040"/>
      <c r="S15" s="1033"/>
      <c r="T15" s="1042"/>
      <c r="U15" s="1042"/>
      <c r="V15" s="1042"/>
      <c r="W15" s="1042"/>
      <c r="X15" s="1040"/>
      <c r="Y15" s="1033"/>
      <c r="Z15" s="1033"/>
      <c r="AA15" s="1033"/>
      <c r="AB15" s="1033"/>
      <c r="AC15" s="348"/>
    </row>
    <row r="16" spans="1:29" ht="19.5" customHeight="1">
      <c r="A16" s="297"/>
      <c r="B16" s="1190"/>
      <c r="C16" s="1193" t="s">
        <v>139</v>
      </c>
      <c r="D16" s="274" t="s">
        <v>4094</v>
      </c>
      <c r="E16" s="1033"/>
      <c r="F16" s="1033"/>
      <c r="G16" s="1033"/>
      <c r="H16" s="1033"/>
      <c r="I16" s="1033"/>
      <c r="J16" s="1033"/>
      <c r="K16" s="1033"/>
      <c r="L16" s="1191"/>
      <c r="M16" s="1033"/>
      <c r="N16" s="1033"/>
      <c r="O16" s="1033"/>
      <c r="P16" s="1033"/>
      <c r="Q16" s="1033"/>
      <c r="R16" s="1033"/>
      <c r="S16" s="1040"/>
      <c r="T16" s="1033"/>
      <c r="U16" s="1033"/>
      <c r="V16" s="1033"/>
      <c r="W16" s="1033"/>
      <c r="X16" s="1033"/>
      <c r="Y16" s="1033"/>
      <c r="Z16" s="1033"/>
      <c r="AB16" s="1029"/>
      <c r="AC16" s="348"/>
    </row>
    <row r="17" spans="1:29" ht="19.5" customHeight="1">
      <c r="A17" s="297"/>
      <c r="B17" s="1190"/>
      <c r="C17" s="1042"/>
      <c r="D17" s="274" t="s">
        <v>9</v>
      </c>
      <c r="E17" s="5560"/>
      <c r="F17" s="5560"/>
      <c r="G17" s="5560"/>
      <c r="H17" s="5560"/>
      <c r="I17" s="5560"/>
      <c r="J17" s="5560"/>
      <c r="K17" s="5560"/>
      <c r="L17" s="5560"/>
      <c r="M17" s="5560"/>
      <c r="N17" s="5560"/>
      <c r="O17" s="5560"/>
      <c r="P17" s="5560"/>
      <c r="Q17" s="5560"/>
      <c r="R17" s="5560"/>
      <c r="S17" s="5560"/>
      <c r="T17" s="5560"/>
      <c r="U17" s="5560"/>
      <c r="V17" s="5560"/>
      <c r="W17" s="5560"/>
      <c r="X17" s="5560"/>
      <c r="Y17" s="5560"/>
      <c r="Z17" s="5560"/>
      <c r="AA17" s="5560"/>
      <c r="AB17" s="1029" t="s">
        <v>10</v>
      </c>
      <c r="AC17" s="348"/>
    </row>
    <row r="18" spans="1:29" ht="19.5" customHeight="1">
      <c r="A18" s="297"/>
      <c r="C18" s="1193" t="s">
        <v>139</v>
      </c>
      <c r="D18" s="274" t="s">
        <v>4109</v>
      </c>
      <c r="E18" s="283"/>
      <c r="F18" s="283"/>
      <c r="G18" s="283"/>
      <c r="H18" s="283"/>
      <c r="I18" s="283"/>
      <c r="J18" s="283"/>
      <c r="K18" s="283"/>
      <c r="L18" s="283"/>
      <c r="M18" s="283"/>
      <c r="N18" s="283"/>
      <c r="O18" s="283"/>
      <c r="P18" s="283"/>
      <c r="Q18" s="283"/>
      <c r="R18" s="283"/>
      <c r="S18" s="283"/>
      <c r="T18" s="283"/>
      <c r="U18" s="283"/>
      <c r="V18" s="283"/>
      <c r="W18" s="283"/>
      <c r="X18" s="283"/>
      <c r="Y18" s="283"/>
      <c r="Z18" s="283"/>
      <c r="AB18" s="1033"/>
      <c r="AC18" s="348"/>
    </row>
    <row r="19" spans="1:29" ht="19.5" customHeight="1">
      <c r="A19" s="297"/>
      <c r="B19" s="274" t="s">
        <v>4110</v>
      </c>
      <c r="F19" s="283"/>
      <c r="G19" s="283"/>
      <c r="H19" s="283"/>
      <c r="I19" s="283"/>
      <c r="J19" s="283"/>
      <c r="K19" s="283"/>
      <c r="L19" s="283"/>
      <c r="M19" s="283"/>
      <c r="N19" s="283"/>
      <c r="O19" s="283"/>
      <c r="P19" s="283"/>
      <c r="Q19" s="283"/>
      <c r="R19" s="283"/>
      <c r="S19" s="283"/>
      <c r="T19" s="283"/>
      <c r="U19" s="283"/>
      <c r="V19" s="283"/>
      <c r="W19" s="283"/>
      <c r="X19" s="283"/>
      <c r="Y19" s="283"/>
      <c r="Z19" s="283"/>
      <c r="AA19" s="283"/>
      <c r="AC19" s="1043"/>
    </row>
    <row r="20" spans="1:29" ht="19.5" customHeight="1">
      <c r="A20" s="297"/>
      <c r="B20" s="1190"/>
      <c r="C20" s="1193" t="s">
        <v>139</v>
      </c>
      <c r="D20" s="274" t="s">
        <v>4111</v>
      </c>
      <c r="F20" s="1040"/>
      <c r="G20" s="1040"/>
      <c r="H20" s="1040"/>
      <c r="I20" s="1040"/>
      <c r="J20" s="1040"/>
      <c r="K20" s="1040"/>
      <c r="L20" s="1040"/>
      <c r="M20" s="1040"/>
      <c r="N20" s="1040"/>
      <c r="O20" s="1040"/>
      <c r="P20" s="1040"/>
      <c r="Q20" s="1040"/>
      <c r="R20" s="283"/>
      <c r="S20" s="283"/>
      <c r="T20" s="283"/>
      <c r="U20" s="283"/>
      <c r="V20" s="283"/>
      <c r="W20" s="283"/>
      <c r="X20" s="283"/>
      <c r="Y20" s="283"/>
      <c r="Z20" s="283"/>
      <c r="AB20" s="1033"/>
      <c r="AC20" s="348"/>
    </row>
    <row r="21" spans="1:29" ht="19.5" customHeight="1">
      <c r="A21" s="297"/>
      <c r="B21" s="1190"/>
      <c r="C21" s="1042"/>
      <c r="D21" s="274" t="s">
        <v>3928</v>
      </c>
      <c r="E21" s="1040"/>
      <c r="F21" s="1040"/>
      <c r="G21" s="1040"/>
      <c r="H21" s="1040"/>
      <c r="I21" s="1040"/>
      <c r="J21" s="1040"/>
      <c r="K21" s="1040"/>
      <c r="L21" s="5549"/>
      <c r="M21" s="5549"/>
      <c r="N21" s="5549"/>
      <c r="O21" s="5550" t="s">
        <v>4091</v>
      </c>
      <c r="P21" s="5550"/>
      <c r="Q21" s="1040"/>
      <c r="R21" s="283"/>
      <c r="S21" s="283"/>
      <c r="T21" s="283"/>
      <c r="U21" s="283"/>
      <c r="V21" s="283"/>
      <c r="W21" s="283"/>
      <c r="X21" s="283"/>
      <c r="Y21" s="283"/>
      <c r="Z21" s="283"/>
      <c r="AB21" s="1033"/>
      <c r="AC21" s="348"/>
    </row>
    <row r="22" spans="1:29" ht="19.5" customHeight="1">
      <c r="A22" s="297"/>
      <c r="B22" s="1190"/>
      <c r="D22" s="274" t="s">
        <v>3929</v>
      </c>
      <c r="F22" s="1194"/>
      <c r="G22" s="1194"/>
      <c r="I22" s="1194"/>
      <c r="J22" s="1194"/>
      <c r="K22" s="1040"/>
      <c r="L22" s="5549"/>
      <c r="M22" s="5549"/>
      <c r="N22" s="5549"/>
      <c r="O22" s="5550" t="s">
        <v>4091</v>
      </c>
      <c r="P22" s="5550"/>
      <c r="Q22" s="1040"/>
      <c r="R22" s="283"/>
      <c r="S22" s="283"/>
      <c r="T22" s="283"/>
      <c r="U22" s="283"/>
      <c r="V22" s="283"/>
      <c r="W22" s="283"/>
      <c r="X22" s="283"/>
      <c r="Y22" s="283"/>
      <c r="Z22" s="283"/>
      <c r="AB22" s="1033"/>
      <c r="AC22" s="348"/>
    </row>
    <row r="23" spans="1:29" ht="19.5" customHeight="1">
      <c r="A23" s="297"/>
      <c r="B23" s="1190"/>
      <c r="D23" s="274" t="s">
        <v>4092</v>
      </c>
      <c r="E23" s="1033"/>
      <c r="F23" s="1033" t="s">
        <v>9</v>
      </c>
      <c r="G23" s="2366"/>
      <c r="H23" s="2366"/>
      <c r="I23" s="2366"/>
      <c r="J23" s="2366"/>
      <c r="K23" s="2366"/>
      <c r="L23" s="2366"/>
      <c r="M23" s="2366"/>
      <c r="N23" s="274" t="s">
        <v>10</v>
      </c>
      <c r="O23" s="1033"/>
      <c r="P23" s="1033"/>
      <c r="Q23" s="283"/>
      <c r="R23" s="283"/>
      <c r="S23" s="283"/>
      <c r="T23" s="283"/>
      <c r="U23" s="283"/>
      <c r="V23" s="283"/>
      <c r="W23" s="283"/>
      <c r="X23" s="283"/>
      <c r="Y23" s="283"/>
      <c r="Z23" s="283"/>
      <c r="AB23" s="1033"/>
      <c r="AC23" s="348"/>
    </row>
    <row r="24" spans="1:29" ht="19.5" customHeight="1">
      <c r="A24" s="297"/>
      <c r="B24" s="1190"/>
      <c r="C24" s="1193" t="s">
        <v>139</v>
      </c>
      <c r="D24" s="274" t="s">
        <v>4113</v>
      </c>
      <c r="F24" s="1033"/>
      <c r="G24" s="1033"/>
      <c r="H24" s="1042"/>
      <c r="I24" s="1042"/>
      <c r="J24" s="1042"/>
      <c r="K24" s="1042"/>
      <c r="L24" s="1042"/>
      <c r="M24" s="1042"/>
      <c r="N24" s="1042"/>
      <c r="P24" s="283"/>
      <c r="Q24" s="283"/>
      <c r="R24" s="283"/>
      <c r="S24" s="283"/>
      <c r="T24" s="283"/>
      <c r="U24" s="283"/>
      <c r="V24" s="283"/>
      <c r="W24" s="283"/>
      <c r="X24" s="283"/>
      <c r="Y24" s="283"/>
      <c r="Z24" s="283"/>
      <c r="AB24" s="1033"/>
      <c r="AC24" s="348"/>
    </row>
    <row r="25" spans="1:29" ht="19.5" customHeight="1">
      <c r="A25" s="297"/>
      <c r="B25" s="1190"/>
      <c r="C25" s="1042"/>
      <c r="D25" s="274" t="s">
        <v>4092</v>
      </c>
      <c r="E25" s="1033"/>
      <c r="F25" s="1033" t="s">
        <v>9</v>
      </c>
      <c r="G25" s="2366"/>
      <c r="H25" s="2366"/>
      <c r="I25" s="2366"/>
      <c r="J25" s="2366"/>
      <c r="K25" s="2366"/>
      <c r="L25" s="2366"/>
      <c r="M25" s="2366"/>
      <c r="N25" s="274" t="s">
        <v>10</v>
      </c>
      <c r="P25" s="283"/>
      <c r="Q25" s="283"/>
      <c r="R25" s="283"/>
      <c r="S25" s="283"/>
      <c r="T25" s="283"/>
      <c r="U25" s="283"/>
      <c r="V25" s="283"/>
      <c r="W25" s="283"/>
      <c r="X25" s="283"/>
      <c r="Y25" s="283"/>
      <c r="Z25" s="283"/>
      <c r="AB25" s="1033"/>
      <c r="AC25" s="348"/>
    </row>
    <row r="26" spans="1:29" ht="19.5" customHeight="1">
      <c r="A26" s="297"/>
      <c r="B26" s="1190"/>
      <c r="C26" s="1193" t="s">
        <v>139</v>
      </c>
      <c r="D26" s="274" t="s">
        <v>4114</v>
      </c>
      <c r="E26" s="1042"/>
      <c r="F26" s="1033"/>
      <c r="G26" s="1042"/>
      <c r="H26" s="1042"/>
      <c r="I26" s="1042"/>
      <c r="J26" s="1042"/>
      <c r="K26" s="1042"/>
      <c r="L26" s="1042"/>
      <c r="M26" s="1042"/>
      <c r="P26" s="283"/>
      <c r="Q26" s="283"/>
      <c r="R26" s="283"/>
      <c r="S26" s="283"/>
      <c r="T26" s="283"/>
      <c r="U26" s="283"/>
      <c r="V26" s="283"/>
      <c r="W26" s="283"/>
      <c r="X26" s="283"/>
      <c r="Y26" s="283"/>
      <c r="Z26" s="283"/>
      <c r="AB26" s="1033"/>
      <c r="AC26" s="348"/>
    </row>
    <row r="27" spans="1:29" ht="19.5" customHeight="1">
      <c r="A27" s="297"/>
      <c r="C27" s="1193" t="s">
        <v>139</v>
      </c>
      <c r="D27" s="274" t="s">
        <v>4094</v>
      </c>
      <c r="E27" s="1042"/>
      <c r="F27" s="1042"/>
      <c r="G27" s="1033"/>
      <c r="H27" s="1033"/>
      <c r="I27" s="1033"/>
      <c r="J27" s="1033"/>
      <c r="K27" s="1033"/>
      <c r="N27" s="282"/>
      <c r="O27" s="282"/>
      <c r="P27" s="1042"/>
      <c r="Q27" s="1042"/>
      <c r="R27" s="1042"/>
      <c r="S27" s="1042"/>
      <c r="T27" s="1042"/>
      <c r="U27" s="1042"/>
      <c r="V27" s="1042"/>
      <c r="X27" s="1033"/>
      <c r="Y27" s="1033"/>
      <c r="Z27" s="1033"/>
      <c r="AA27" s="1033"/>
      <c r="AB27" s="1033"/>
      <c r="AC27" s="1043"/>
    </row>
    <row r="28" spans="1:29" ht="19.5" customHeight="1">
      <c r="A28" s="296"/>
      <c r="B28" s="276"/>
      <c r="C28" s="276"/>
      <c r="D28" s="276" t="s">
        <v>9</v>
      </c>
      <c r="E28" s="2771"/>
      <c r="F28" s="2771"/>
      <c r="G28" s="2771"/>
      <c r="H28" s="2771"/>
      <c r="I28" s="2771"/>
      <c r="J28" s="2771"/>
      <c r="K28" s="2771"/>
      <c r="L28" s="2771"/>
      <c r="M28" s="2771"/>
      <c r="N28" s="2771"/>
      <c r="O28" s="2771"/>
      <c r="P28" s="2771"/>
      <c r="Q28" s="2771"/>
      <c r="R28" s="2771"/>
      <c r="S28" s="2771"/>
      <c r="T28" s="2771"/>
      <c r="U28" s="2771"/>
      <c r="V28" s="2771"/>
      <c r="W28" s="2771"/>
      <c r="X28" s="2771"/>
      <c r="Y28" s="2771"/>
      <c r="Z28" s="2771"/>
      <c r="AA28" s="276" t="s">
        <v>10</v>
      </c>
      <c r="AB28" s="276"/>
      <c r="AC28" s="349"/>
    </row>
    <row r="29" spans="1:29" ht="36" customHeight="1">
      <c r="E29" s="1033"/>
      <c r="F29" s="1033"/>
      <c r="G29" s="1033"/>
      <c r="H29" s="1033"/>
      <c r="I29" s="1033"/>
      <c r="J29" s="1033"/>
      <c r="K29" s="1033"/>
      <c r="M29" s="1042"/>
      <c r="N29" s="1042"/>
      <c r="O29" s="1033"/>
      <c r="P29" s="1042"/>
      <c r="Q29" s="1042"/>
      <c r="R29" s="1033"/>
      <c r="S29" s="1033"/>
      <c r="T29" s="1033"/>
      <c r="U29" s="1033"/>
      <c r="V29" s="1033"/>
      <c r="W29" s="1033"/>
      <c r="X29" s="1033"/>
      <c r="Y29" s="1033"/>
      <c r="Z29" s="1033"/>
      <c r="AA29" s="1033"/>
      <c r="AB29" s="1033"/>
      <c r="AC29" s="1033"/>
    </row>
    <row r="30" spans="1:29" ht="36" customHeight="1">
      <c r="G30" s="1033"/>
      <c r="H30" s="1033"/>
      <c r="I30" s="1033"/>
      <c r="J30" s="1033"/>
      <c r="K30" s="1033"/>
      <c r="N30" s="1042"/>
      <c r="O30" s="1033"/>
      <c r="P30" s="1033"/>
      <c r="Q30" s="1042"/>
      <c r="R30" s="1033"/>
      <c r="S30" s="1033"/>
      <c r="T30" s="1033"/>
      <c r="U30" s="1033"/>
      <c r="V30" s="1033"/>
      <c r="W30" s="1033"/>
      <c r="X30" s="1033"/>
      <c r="Y30" s="1033"/>
      <c r="Z30" s="1033"/>
      <c r="AA30" s="1033"/>
      <c r="AB30" s="1033"/>
      <c r="AC30" s="1033"/>
    </row>
    <row r="31" spans="1:29" ht="36" customHeight="1">
      <c r="E31" s="1033"/>
      <c r="F31" s="1033"/>
      <c r="G31" s="1033"/>
      <c r="H31" s="1033"/>
      <c r="I31" s="1033"/>
      <c r="J31" s="1033"/>
      <c r="K31" s="1033"/>
      <c r="L31" s="1191"/>
      <c r="M31" s="1033"/>
      <c r="N31" s="1033"/>
      <c r="O31" s="1033"/>
      <c r="P31" s="1033"/>
      <c r="Q31" s="1033"/>
      <c r="R31" s="1033"/>
      <c r="S31" s="1033"/>
      <c r="T31" s="1033"/>
      <c r="U31" s="1033"/>
      <c r="V31" s="1033"/>
      <c r="W31" s="1033"/>
      <c r="X31" s="1033"/>
      <c r="Y31" s="1033"/>
      <c r="Z31" s="1033"/>
      <c r="AA31" s="1033"/>
      <c r="AB31" s="1033"/>
      <c r="AC31" s="1033"/>
    </row>
    <row r="32" spans="1:29" ht="36" customHeight="1">
      <c r="C32" s="1042"/>
      <c r="E32" s="1040"/>
      <c r="F32" s="1040"/>
      <c r="G32" s="1033"/>
      <c r="H32" s="1033"/>
      <c r="I32" s="1033"/>
      <c r="J32" s="1033"/>
      <c r="K32" s="1033"/>
      <c r="L32" s="1191"/>
      <c r="M32" s="1040"/>
      <c r="N32" s="1040"/>
      <c r="O32" s="1042"/>
      <c r="Q32" s="1033"/>
      <c r="R32" s="1033"/>
      <c r="S32" s="1033"/>
      <c r="T32" s="1191"/>
      <c r="U32" s="1033"/>
      <c r="V32" s="1033"/>
      <c r="W32" s="1033"/>
      <c r="X32" s="1033"/>
      <c r="Y32" s="1033"/>
      <c r="Z32" s="1033"/>
      <c r="AA32" s="1033"/>
      <c r="AB32" s="1033"/>
      <c r="AC32" s="1033"/>
    </row>
    <row r="33" spans="3:29" ht="36" customHeight="1">
      <c r="F33" s="1040"/>
      <c r="G33" s="1040"/>
      <c r="H33" s="1040"/>
      <c r="I33" s="1040"/>
      <c r="J33" s="1040"/>
      <c r="K33" s="1040"/>
      <c r="L33" s="1040"/>
      <c r="M33" s="1040"/>
      <c r="N33" s="1040"/>
      <c r="O33" s="1040"/>
      <c r="P33" s="1040"/>
      <c r="Q33" s="1040"/>
      <c r="R33" s="1042"/>
      <c r="S33" s="1042"/>
      <c r="T33" s="1191"/>
      <c r="U33" s="1033"/>
      <c r="V33" s="1033"/>
      <c r="W33" s="1033"/>
      <c r="X33" s="1033"/>
      <c r="Y33" s="1033"/>
      <c r="Z33" s="1033"/>
      <c r="AA33" s="1033"/>
      <c r="AB33" s="1033"/>
      <c r="AC33" s="1033"/>
    </row>
    <row r="34" spans="3:29" ht="36" customHeight="1">
      <c r="E34" s="1042"/>
      <c r="G34" s="1194"/>
      <c r="H34" s="1194"/>
      <c r="J34" s="1194"/>
      <c r="K34" s="1194"/>
      <c r="L34" s="1040"/>
      <c r="M34" s="1040"/>
      <c r="N34" s="1040"/>
      <c r="O34" s="1040"/>
      <c r="P34" s="1040"/>
      <c r="Q34" s="1040"/>
      <c r="R34" s="1042"/>
      <c r="S34" s="1042"/>
      <c r="T34" s="1191"/>
      <c r="U34" s="1033"/>
      <c r="V34" s="1033"/>
      <c r="W34" s="1033"/>
      <c r="X34" s="1033"/>
      <c r="Y34" s="1033"/>
      <c r="Z34" s="1033"/>
      <c r="AA34" s="1033"/>
      <c r="AB34" s="1033"/>
      <c r="AC34" s="1033"/>
    </row>
    <row r="35" spans="3:29" ht="36" customHeight="1">
      <c r="E35" s="1033"/>
      <c r="F35" s="1033"/>
      <c r="G35" s="1033"/>
      <c r="H35" s="1033"/>
      <c r="I35" s="1033"/>
      <c r="J35" s="1033"/>
      <c r="K35" s="1033"/>
      <c r="L35" s="1033"/>
      <c r="M35" s="1033"/>
      <c r="N35" s="1033"/>
      <c r="P35" s="1033"/>
      <c r="Q35" s="1033"/>
      <c r="R35" s="1033"/>
      <c r="S35" s="1033"/>
      <c r="T35" s="1033"/>
      <c r="U35" s="1033"/>
      <c r="V35" s="1033"/>
      <c r="X35" s="1033"/>
      <c r="Y35" s="1033"/>
      <c r="Z35" s="1033"/>
      <c r="AA35" s="1033"/>
      <c r="AB35" s="1033"/>
      <c r="AC35" s="1033"/>
    </row>
    <row r="36" spans="3:29" ht="36" customHeight="1">
      <c r="C36" s="1042"/>
      <c r="E36" s="1042"/>
      <c r="G36" s="1194"/>
      <c r="H36" s="1194"/>
      <c r="J36" s="1194"/>
      <c r="K36" s="1194"/>
      <c r="L36" s="1048"/>
      <c r="M36" s="1048"/>
      <c r="N36" s="1048"/>
      <c r="O36" s="1048"/>
      <c r="P36" s="1048"/>
      <c r="Q36" s="1048"/>
      <c r="R36" s="1042"/>
      <c r="S36" s="1042"/>
      <c r="T36" s="1191"/>
      <c r="U36" s="1033"/>
      <c r="V36" s="1033"/>
      <c r="W36" s="1033"/>
      <c r="X36" s="1033"/>
      <c r="Y36" s="1033"/>
      <c r="Z36" s="1033"/>
      <c r="AA36" s="1033"/>
      <c r="AB36" s="1033"/>
      <c r="AC36" s="1033"/>
    </row>
    <row r="37" spans="3:29" ht="36" customHeight="1">
      <c r="E37" s="1042"/>
      <c r="G37" s="1194"/>
      <c r="H37" s="1194"/>
      <c r="J37" s="1194"/>
      <c r="K37" s="1194"/>
      <c r="L37" s="1048"/>
      <c r="M37" s="1048"/>
      <c r="N37" s="1048"/>
      <c r="O37" s="1040"/>
      <c r="P37" s="1040"/>
      <c r="Q37" s="1040"/>
      <c r="R37" s="1040"/>
      <c r="S37" s="1040"/>
      <c r="T37" s="1040"/>
      <c r="U37" s="1033"/>
      <c r="V37" s="1033"/>
      <c r="W37" s="1033"/>
      <c r="X37" s="1033"/>
      <c r="Y37" s="1033"/>
      <c r="Z37" s="1033"/>
      <c r="AA37" s="1033"/>
      <c r="AB37" s="1033"/>
      <c r="AC37" s="1033"/>
    </row>
    <row r="38" spans="3:29" ht="36" customHeight="1">
      <c r="E38" s="1042"/>
      <c r="G38" s="1194"/>
      <c r="H38" s="1194"/>
      <c r="J38" s="1194"/>
      <c r="K38" s="1194"/>
      <c r="L38" s="1048"/>
      <c r="M38" s="1048"/>
      <c r="N38" s="1048"/>
      <c r="O38" s="1040"/>
      <c r="P38" s="1040"/>
      <c r="Q38" s="1040"/>
      <c r="R38" s="1040"/>
      <c r="S38" s="1040"/>
      <c r="T38" s="1040"/>
      <c r="U38" s="1033"/>
      <c r="V38" s="1033"/>
      <c r="W38" s="1033"/>
      <c r="X38" s="1033"/>
      <c r="Y38" s="1033"/>
      <c r="Z38" s="1033"/>
      <c r="AA38" s="1033"/>
      <c r="AB38" s="1033"/>
      <c r="AC38" s="1033"/>
    </row>
    <row r="39" spans="3:29" ht="36" customHeight="1">
      <c r="C39" s="1042"/>
      <c r="E39" s="1042"/>
      <c r="F39" s="1042"/>
      <c r="G39" s="1033"/>
      <c r="H39" s="1033"/>
      <c r="I39" s="1033"/>
      <c r="J39" s="1033"/>
      <c r="K39" s="1033"/>
      <c r="N39" s="282"/>
      <c r="O39" s="282"/>
      <c r="P39" s="1042"/>
      <c r="Q39" s="1042"/>
      <c r="R39" s="1042"/>
      <c r="S39" s="1042"/>
      <c r="T39" s="1042"/>
      <c r="U39" s="1042"/>
      <c r="V39" s="1042"/>
      <c r="X39" s="1033"/>
      <c r="Y39" s="1033"/>
      <c r="Z39" s="1033"/>
      <c r="AA39" s="1033"/>
      <c r="AB39" s="1033"/>
      <c r="AC39" s="1033"/>
    </row>
    <row r="40" spans="3:29" ht="36" customHeight="1"/>
    <row r="41" spans="3:29" ht="36" customHeight="1"/>
    <row r="42" spans="3:29" ht="36" customHeight="1"/>
    <row r="43" spans="3:29" ht="36" customHeight="1"/>
    <row r="44" spans="3:29" ht="36" customHeight="1"/>
    <row r="45" spans="3:29" ht="36" customHeight="1"/>
    <row r="46" spans="3:29" ht="36" customHeight="1"/>
    <row r="47" spans="3:29" ht="36" customHeight="1"/>
    <row r="48" spans="3:29"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row r="76" ht="36" customHeight="1"/>
    <row r="77" ht="36" customHeight="1"/>
    <row r="78" ht="36" customHeight="1"/>
    <row r="79" ht="36" customHeight="1"/>
    <row r="80"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sheetData>
  <sheetProtection formatCells="0"/>
  <mergeCells count="18">
    <mergeCell ref="L21:N21"/>
    <mergeCell ref="O21:P21"/>
    <mergeCell ref="A1:AC1"/>
    <mergeCell ref="I4:M4"/>
    <mergeCell ref="I5:M5"/>
    <mergeCell ref="I6:M6"/>
    <mergeCell ref="J10:M10"/>
    <mergeCell ref="T10:W10"/>
    <mergeCell ref="T11:W11"/>
    <mergeCell ref="J13:M13"/>
    <mergeCell ref="T13:W13"/>
    <mergeCell ref="T14:W14"/>
    <mergeCell ref="E17:AA17"/>
    <mergeCell ref="L22:N22"/>
    <mergeCell ref="O22:P22"/>
    <mergeCell ref="G23:M23"/>
    <mergeCell ref="G25:M25"/>
    <mergeCell ref="E28:Z28"/>
  </mergeCells>
  <phoneticPr fontId="129"/>
  <dataValidations count="1">
    <dataValidation type="list" allowBlank="1" showInputMessage="1" showErrorMessage="1" sqref="C9 C11:C12 C15:C18 C20:C21 C24:C27 C32 C36 C39 E26:E27 E34:E39 M29 O32 P29" xr:uid="{00000000-0002-0000-6F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r:id="rId1"/>
  <colBreaks count="1" manualBreakCount="1">
    <brk id="19"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AD107"/>
  <sheetViews>
    <sheetView workbookViewId="0"/>
  </sheetViews>
  <sheetFormatPr defaultColWidth="9" defaultRowHeight="12"/>
  <cols>
    <col min="1" max="1" width="2.625" style="274" customWidth="1"/>
    <col min="2" max="29" width="3.125" style="274" customWidth="1"/>
    <col min="30" max="30" width="9" style="274" customWidth="1"/>
    <col min="31" max="16384" width="9" style="274"/>
  </cols>
  <sheetData>
    <row r="1" spans="1:29" ht="9" customHeight="1">
      <c r="A1" s="295"/>
      <c r="B1" s="358"/>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9"/>
    </row>
    <row r="2" spans="1:29" ht="17.100000000000001" customHeight="1">
      <c r="A2" s="297" t="s">
        <v>4120</v>
      </c>
      <c r="E2" s="1040"/>
      <c r="F2" s="1040"/>
      <c r="G2" s="1040"/>
      <c r="H2" s="1040"/>
      <c r="I2" s="1040"/>
      <c r="J2" s="1040"/>
      <c r="K2" s="1040"/>
      <c r="L2" s="1040"/>
      <c r="M2" s="1040"/>
      <c r="N2" s="1048"/>
      <c r="O2" s="1040"/>
      <c r="P2" s="1040"/>
      <c r="Q2" s="1040"/>
      <c r="R2" s="1040"/>
      <c r="S2" s="1040"/>
      <c r="T2" s="1040"/>
      <c r="U2" s="1040"/>
      <c r="V2" s="1040"/>
      <c r="W2" s="1040"/>
      <c r="X2" s="1040"/>
      <c r="Y2" s="1040"/>
      <c r="Z2" s="1040"/>
      <c r="AA2" s="1040"/>
      <c r="AB2" s="1040"/>
      <c r="AC2" s="1041"/>
    </row>
    <row r="3" spans="1:29" ht="17.100000000000001" customHeight="1">
      <c r="A3" s="297"/>
      <c r="B3" s="274" t="s">
        <v>4121</v>
      </c>
      <c r="E3" s="1040"/>
      <c r="F3" s="1040"/>
      <c r="G3" s="1040"/>
      <c r="H3" s="1040"/>
      <c r="I3" s="1040"/>
      <c r="J3" s="1040"/>
      <c r="K3" s="1040"/>
      <c r="L3" s="1040"/>
      <c r="M3" s="1040"/>
      <c r="N3" s="1048"/>
      <c r="O3" s="1040"/>
      <c r="P3" s="1040"/>
      <c r="Q3" s="1040"/>
      <c r="R3" s="1040"/>
      <c r="S3" s="1040"/>
      <c r="T3" s="1040"/>
      <c r="U3" s="1040"/>
      <c r="V3" s="1040"/>
      <c r="W3" s="1040"/>
      <c r="X3" s="1040"/>
      <c r="Y3" s="1040"/>
      <c r="Z3" s="1040"/>
      <c r="AA3" s="1040"/>
      <c r="AB3" s="1040"/>
      <c r="AC3" s="1041"/>
    </row>
    <row r="4" spans="1:29" ht="17.100000000000001" customHeight="1">
      <c r="A4" s="297"/>
      <c r="E4" s="1040"/>
      <c r="F4" s="1040"/>
      <c r="G4" s="1040"/>
      <c r="H4" s="1040"/>
      <c r="I4" s="1040"/>
      <c r="J4" s="1040"/>
      <c r="K4" s="1040"/>
      <c r="L4" s="1040"/>
      <c r="M4" s="1040"/>
      <c r="N4" s="1048"/>
      <c r="O4" s="1040"/>
      <c r="P4" s="1040"/>
      <c r="Q4" s="1040"/>
      <c r="R4" s="1040"/>
      <c r="S4" s="1040"/>
      <c r="T4" s="1040"/>
      <c r="U4" s="1040"/>
      <c r="V4" s="1040"/>
      <c r="W4" s="1040"/>
      <c r="X4" s="1040"/>
      <c r="Y4" s="1040"/>
      <c r="Z4" s="1040"/>
      <c r="AA4" s="1040"/>
      <c r="AB4" s="1040"/>
      <c r="AC4" s="1041"/>
    </row>
    <row r="5" spans="1:29" ht="17.100000000000001" customHeight="1">
      <c r="A5" s="297" t="s">
        <v>4122</v>
      </c>
      <c r="E5" s="1040"/>
      <c r="F5" s="1040"/>
      <c r="G5" s="1040"/>
      <c r="H5" s="1040"/>
      <c r="I5" s="1040"/>
      <c r="J5" s="1040"/>
      <c r="K5" s="1040"/>
      <c r="L5" s="1040"/>
      <c r="M5" s="1040"/>
      <c r="N5" s="1048"/>
      <c r="O5" s="1040"/>
      <c r="P5" s="1040"/>
      <c r="Q5" s="1040"/>
      <c r="R5" s="1040"/>
      <c r="S5" s="1040"/>
      <c r="T5" s="1040"/>
      <c r="U5" s="1040"/>
      <c r="V5" s="1040"/>
      <c r="W5" s="1040"/>
      <c r="X5" s="1040"/>
      <c r="Y5" s="1040"/>
      <c r="Z5" s="1040"/>
      <c r="AA5" s="1040"/>
      <c r="AB5" s="1040"/>
      <c r="AC5" s="1041"/>
    </row>
    <row r="6" spans="1:29" ht="17.100000000000001" customHeight="1">
      <c r="A6" s="297"/>
      <c r="B6" s="274" t="s">
        <v>4123</v>
      </c>
      <c r="E6" s="1040"/>
      <c r="F6" s="1040"/>
      <c r="G6" s="1040"/>
      <c r="H6" s="1040"/>
      <c r="I6" s="1040"/>
      <c r="J6" s="1040"/>
      <c r="K6" s="1040"/>
      <c r="L6" s="1040"/>
      <c r="M6" s="1040"/>
      <c r="N6" s="1048"/>
      <c r="O6" s="1040"/>
      <c r="P6" s="1040"/>
      <c r="Q6" s="1040"/>
      <c r="R6" s="1040"/>
      <c r="S6" s="1040"/>
      <c r="T6" s="1040"/>
      <c r="U6" s="1040"/>
      <c r="V6" s="1040"/>
      <c r="W6" s="1040"/>
      <c r="X6" s="1040"/>
      <c r="Y6" s="1040"/>
      <c r="Z6" s="1040"/>
      <c r="AA6" s="1040"/>
      <c r="AB6" s="1040"/>
      <c r="AC6" s="1041"/>
    </row>
    <row r="7" spans="1:29" ht="17.100000000000001" customHeight="1">
      <c r="A7" s="297"/>
      <c r="C7" s="274" t="s">
        <v>4124</v>
      </c>
      <c r="E7" s="1040"/>
      <c r="F7" s="1040"/>
      <c r="G7" s="1040"/>
      <c r="H7" s="1040"/>
      <c r="I7" s="1040"/>
      <c r="J7" s="1040"/>
      <c r="K7" s="1040"/>
      <c r="L7" s="1040"/>
      <c r="M7" s="1040"/>
      <c r="N7" s="1048"/>
      <c r="O7" s="1040"/>
      <c r="P7" s="1040"/>
      <c r="Q7" s="1040"/>
      <c r="R7" s="1040"/>
      <c r="S7" s="1040"/>
      <c r="T7" s="1040"/>
      <c r="U7" s="1040"/>
      <c r="V7" s="1040"/>
      <c r="W7" s="1040"/>
      <c r="X7" s="1040"/>
      <c r="Y7" s="1040"/>
      <c r="Z7" s="1040"/>
      <c r="AA7" s="1040"/>
      <c r="AB7" s="1040"/>
      <c r="AC7" s="1041"/>
    </row>
    <row r="8" spans="1:29" ht="17.100000000000001" customHeight="1">
      <c r="A8" s="297"/>
      <c r="D8" s="274" t="s">
        <v>4125</v>
      </c>
      <c r="E8" s="1040"/>
      <c r="F8" s="1040"/>
      <c r="G8" s="1040"/>
      <c r="H8" s="1040"/>
      <c r="I8" s="1198" t="s">
        <v>139</v>
      </c>
      <c r="J8" s="1040" t="s">
        <v>4126</v>
      </c>
      <c r="K8" s="1040"/>
      <c r="L8" s="1040"/>
      <c r="M8" s="1040"/>
      <c r="N8" s="1198" t="s">
        <v>139</v>
      </c>
      <c r="O8" s="1040" t="s">
        <v>4127</v>
      </c>
      <c r="P8" s="1040"/>
      <c r="Q8" s="1040"/>
      <c r="R8" s="1040"/>
      <c r="S8" s="1040"/>
      <c r="T8" s="1040"/>
      <c r="U8" s="1040"/>
      <c r="V8" s="1040"/>
      <c r="W8" s="1040"/>
      <c r="X8" s="1040"/>
      <c r="Y8" s="1040"/>
      <c r="Z8" s="1040"/>
      <c r="AA8" s="1040"/>
      <c r="AB8" s="1040"/>
      <c r="AC8" s="1041"/>
    </row>
    <row r="9" spans="1:29" ht="17.100000000000001" customHeight="1">
      <c r="A9" s="297"/>
      <c r="E9" s="1040"/>
      <c r="F9" s="1040"/>
      <c r="G9" s="1040"/>
      <c r="H9" s="1040"/>
      <c r="I9" s="1198" t="s">
        <v>139</v>
      </c>
      <c r="J9" s="1194" t="s">
        <v>4128</v>
      </c>
      <c r="K9" s="1040"/>
      <c r="L9" s="1040"/>
      <c r="M9" s="1040"/>
      <c r="N9" s="1198" t="s">
        <v>139</v>
      </c>
      <c r="O9" s="1040" t="s">
        <v>4129</v>
      </c>
      <c r="P9" s="1040"/>
      <c r="Q9" s="1040"/>
      <c r="R9" s="1040"/>
      <c r="S9" s="1198" t="s">
        <v>139</v>
      </c>
      <c r="T9" s="1040" t="s">
        <v>4130</v>
      </c>
      <c r="U9" s="1040"/>
      <c r="V9" s="1040"/>
      <c r="W9" s="1040"/>
      <c r="X9" s="1040"/>
      <c r="Y9" s="1040"/>
      <c r="Z9" s="1040"/>
      <c r="AA9" s="1040"/>
      <c r="AB9" s="1040"/>
      <c r="AC9" s="1041"/>
    </row>
    <row r="10" spans="1:29" ht="17.100000000000001" customHeight="1">
      <c r="A10" s="297"/>
      <c r="D10" s="274" t="s">
        <v>4131</v>
      </c>
      <c r="E10" s="1040"/>
      <c r="F10" s="1040"/>
      <c r="G10" s="1040"/>
      <c r="H10" s="1198" t="s">
        <v>139</v>
      </c>
      <c r="I10" s="1040" t="s">
        <v>4132</v>
      </c>
      <c r="J10" s="1194"/>
      <c r="K10" s="1040"/>
      <c r="L10" s="1040"/>
      <c r="M10" s="1040"/>
      <c r="N10" s="1048"/>
      <c r="O10" s="1040"/>
      <c r="P10" s="1040"/>
      <c r="Q10" s="5564"/>
      <c r="R10" s="5564"/>
      <c r="S10" s="5564"/>
      <c r="T10" s="5564"/>
      <c r="U10" s="5564"/>
      <c r="V10" s="1040" t="s">
        <v>10</v>
      </c>
      <c r="W10" s="1040" t="s">
        <v>4133</v>
      </c>
      <c r="X10" s="1040"/>
      <c r="Y10" s="5549"/>
      <c r="Z10" s="5549"/>
      <c r="AA10" s="5549"/>
      <c r="AB10" s="1040" t="s">
        <v>4134</v>
      </c>
      <c r="AC10" s="1041"/>
    </row>
    <row r="11" spans="1:29" ht="17.100000000000001" customHeight="1">
      <c r="A11" s="297"/>
      <c r="E11" s="1040"/>
      <c r="F11" s="1040"/>
      <c r="G11" s="1040"/>
      <c r="H11" s="1198" t="s">
        <v>139</v>
      </c>
      <c r="I11" s="1040" t="s">
        <v>4135</v>
      </c>
      <c r="J11" s="1194"/>
      <c r="K11" s="1040"/>
      <c r="L11" s="5549"/>
      <c r="M11" s="5549"/>
      <c r="N11" s="5549"/>
      <c r="O11" s="1194" t="s">
        <v>4119</v>
      </c>
      <c r="P11" s="1040"/>
      <c r="Q11" s="1040"/>
      <c r="R11" s="1040"/>
      <c r="S11" s="1198" t="s">
        <v>139</v>
      </c>
      <c r="T11" s="1040" t="s">
        <v>4136</v>
      </c>
      <c r="U11" s="1040"/>
      <c r="V11" s="1040"/>
      <c r="W11" s="5549"/>
      <c r="X11" s="5549"/>
      <c r="Y11" s="5549"/>
      <c r="Z11" s="1040" t="s">
        <v>4137</v>
      </c>
      <c r="AA11" s="1040"/>
      <c r="AB11" s="1040"/>
      <c r="AC11" s="1041"/>
    </row>
    <row r="12" spans="1:29" ht="17.100000000000001" customHeight="1">
      <c r="A12" s="297"/>
      <c r="C12" s="274" t="s">
        <v>4138</v>
      </c>
      <c r="E12" s="1040"/>
      <c r="F12" s="1040"/>
      <c r="G12" s="1040"/>
      <c r="H12" s="1040"/>
      <c r="I12" s="1040"/>
      <c r="J12" s="1040"/>
      <c r="K12" s="1040"/>
      <c r="L12" s="1040"/>
      <c r="M12" s="1040"/>
      <c r="N12" s="1048"/>
      <c r="O12" s="1040"/>
      <c r="P12" s="1040"/>
      <c r="Q12" s="1040"/>
      <c r="R12" s="1040"/>
      <c r="S12" s="1040"/>
      <c r="T12" s="1040"/>
      <c r="U12" s="1040"/>
      <c r="V12" s="1040"/>
      <c r="W12" s="1040"/>
      <c r="X12" s="1040"/>
      <c r="Y12" s="1040"/>
      <c r="Z12" s="1040"/>
      <c r="AA12" s="1040"/>
      <c r="AB12" s="1040"/>
      <c r="AC12" s="1041"/>
    </row>
    <row r="13" spans="1:29" ht="17.100000000000001" customHeight="1">
      <c r="A13" s="297"/>
      <c r="D13" s="274" t="s">
        <v>4125</v>
      </c>
      <c r="E13" s="1040"/>
      <c r="F13" s="1040"/>
      <c r="G13" s="1040"/>
      <c r="H13" s="1040"/>
      <c r="I13" s="1198" t="s">
        <v>139</v>
      </c>
      <c r="J13" s="1040" t="s">
        <v>4126</v>
      </c>
      <c r="K13" s="1040"/>
      <c r="L13" s="1040"/>
      <c r="M13" s="1040"/>
      <c r="N13" s="1198" t="s">
        <v>139</v>
      </c>
      <c r="O13" s="1040" t="s">
        <v>4127</v>
      </c>
      <c r="P13" s="1040"/>
      <c r="Q13" s="1040"/>
      <c r="R13" s="1040"/>
      <c r="S13" s="1040"/>
      <c r="T13" s="1040"/>
      <c r="U13" s="1040"/>
      <c r="V13" s="1040"/>
      <c r="W13" s="1040"/>
      <c r="X13" s="1040"/>
      <c r="Y13" s="1040"/>
      <c r="Z13" s="1040"/>
      <c r="AA13" s="1040"/>
      <c r="AB13" s="1040"/>
      <c r="AC13" s="1041"/>
    </row>
    <row r="14" spans="1:29" ht="17.100000000000001" customHeight="1">
      <c r="A14" s="297"/>
      <c r="E14" s="1040"/>
      <c r="F14" s="1040"/>
      <c r="G14" s="1040"/>
      <c r="H14" s="1040"/>
      <c r="I14" s="1198" t="s">
        <v>139</v>
      </c>
      <c r="J14" s="1194" t="s">
        <v>4128</v>
      </c>
      <c r="K14" s="1040"/>
      <c r="L14" s="1040"/>
      <c r="M14" s="1040"/>
      <c r="N14" s="1198" t="s">
        <v>139</v>
      </c>
      <c r="O14" s="1040" t="s">
        <v>4129</v>
      </c>
      <c r="P14" s="1040"/>
      <c r="Q14" s="1040"/>
      <c r="R14" s="1040"/>
      <c r="S14" s="1198" t="s">
        <v>139</v>
      </c>
      <c r="T14" s="1040" t="s">
        <v>4130</v>
      </c>
      <c r="U14" s="1040"/>
      <c r="V14" s="1040"/>
      <c r="W14" s="1040"/>
      <c r="X14" s="1040"/>
      <c r="Y14" s="1040"/>
      <c r="Z14" s="1040"/>
      <c r="AA14" s="1040"/>
      <c r="AB14" s="1040"/>
      <c r="AC14" s="1041"/>
    </row>
    <row r="15" spans="1:29" ht="17.100000000000001" customHeight="1">
      <c r="A15" s="297"/>
      <c r="D15" s="274" t="s">
        <v>4131</v>
      </c>
      <c r="E15" s="1040"/>
      <c r="F15" s="1040"/>
      <c r="G15" s="1040"/>
      <c r="H15" s="1198" t="s">
        <v>139</v>
      </c>
      <c r="I15" s="1040" t="s">
        <v>4132</v>
      </c>
      <c r="J15" s="1194"/>
      <c r="K15" s="1040"/>
      <c r="L15" s="1040"/>
      <c r="M15" s="1040"/>
      <c r="N15" s="1048"/>
      <c r="O15" s="1040"/>
      <c r="P15" s="1040"/>
      <c r="Q15" s="5564"/>
      <c r="R15" s="5564"/>
      <c r="S15" s="5564"/>
      <c r="T15" s="5564"/>
      <c r="U15" s="5564"/>
      <c r="V15" s="1040" t="s">
        <v>10</v>
      </c>
      <c r="W15" s="1040" t="s">
        <v>4133</v>
      </c>
      <c r="X15" s="1040"/>
      <c r="Y15" s="5549"/>
      <c r="Z15" s="5549"/>
      <c r="AA15" s="5549"/>
      <c r="AB15" s="1040" t="s">
        <v>4134</v>
      </c>
      <c r="AC15" s="1041"/>
    </row>
    <row r="16" spans="1:29" ht="17.100000000000001" customHeight="1">
      <c r="A16" s="297"/>
      <c r="E16" s="1040"/>
      <c r="F16" s="1040"/>
      <c r="G16" s="1040"/>
      <c r="H16" s="1198" t="s">
        <v>139</v>
      </c>
      <c r="I16" s="1040" t="s">
        <v>4135</v>
      </c>
      <c r="J16" s="1194"/>
      <c r="K16" s="1040"/>
      <c r="L16" s="5549"/>
      <c r="M16" s="5549"/>
      <c r="N16" s="5549"/>
      <c r="O16" s="1194" t="s">
        <v>4119</v>
      </c>
      <c r="P16" s="1040"/>
      <c r="Q16" s="1040"/>
      <c r="R16" s="1040"/>
      <c r="S16" s="1198" t="s">
        <v>139</v>
      </c>
      <c r="T16" s="1040" t="s">
        <v>4136</v>
      </c>
      <c r="U16" s="1040"/>
      <c r="V16" s="1040"/>
      <c r="W16" s="5549"/>
      <c r="X16" s="5549"/>
      <c r="Y16" s="5549"/>
      <c r="Z16" s="1040" t="s">
        <v>4137</v>
      </c>
      <c r="AA16" s="1040"/>
      <c r="AB16" s="1040"/>
      <c r="AC16" s="1041"/>
    </row>
    <row r="17" spans="1:29" ht="17.100000000000001" customHeight="1">
      <c r="A17" s="297"/>
      <c r="C17" s="274" t="s">
        <v>4139</v>
      </c>
      <c r="E17" s="1040"/>
      <c r="F17" s="1040"/>
      <c r="G17" s="1040"/>
      <c r="H17" s="1040"/>
      <c r="I17" s="1040"/>
      <c r="J17" s="1194"/>
      <c r="K17" s="1040"/>
      <c r="L17" s="1048"/>
      <c r="M17" s="1048"/>
      <c r="N17" s="1048"/>
      <c r="O17" s="1194"/>
      <c r="P17" s="1040"/>
      <c r="Q17" s="1040"/>
      <c r="R17" s="1040"/>
      <c r="S17" s="1040"/>
      <c r="T17" s="1040"/>
      <c r="U17" s="1040"/>
      <c r="V17" s="1040"/>
      <c r="W17" s="1048"/>
      <c r="X17" s="1048"/>
      <c r="Y17" s="1048"/>
      <c r="Z17" s="1040"/>
      <c r="AA17" s="1040"/>
      <c r="AB17" s="1040"/>
      <c r="AC17" s="1041"/>
    </row>
    <row r="18" spans="1:29" ht="17.100000000000001" customHeight="1">
      <c r="A18" s="297"/>
      <c r="C18" s="274" t="s">
        <v>4140</v>
      </c>
      <c r="E18" s="1040"/>
      <c r="F18" s="1040"/>
      <c r="G18" s="1040"/>
      <c r="H18" s="1040"/>
      <c r="I18" s="1040"/>
      <c r="J18" s="1194"/>
      <c r="K18" s="1040"/>
      <c r="L18" s="1048"/>
      <c r="M18" s="1048"/>
      <c r="N18" s="1048"/>
      <c r="O18" s="1194"/>
      <c r="P18" s="1040"/>
      <c r="Q18" s="1040"/>
      <c r="R18" s="1040"/>
      <c r="S18" s="1040"/>
      <c r="T18" s="1040"/>
      <c r="U18" s="1040"/>
      <c r="V18" s="1040"/>
      <c r="W18" s="1048"/>
      <c r="X18" s="1048"/>
      <c r="Y18" s="1048"/>
      <c r="Z18" s="1040"/>
      <c r="AA18" s="1040"/>
      <c r="AB18" s="1040"/>
      <c r="AC18" s="1041"/>
    </row>
    <row r="19" spans="1:29" ht="17.100000000000001" customHeight="1">
      <c r="A19" s="297"/>
      <c r="D19" s="274" t="s">
        <v>4141</v>
      </c>
      <c r="E19" s="1040"/>
      <c r="F19" s="1040"/>
      <c r="G19" s="1040"/>
      <c r="H19" s="1040"/>
      <c r="I19" s="1198" t="s">
        <v>139</v>
      </c>
      <c r="J19" s="1194" t="s">
        <v>497</v>
      </c>
      <c r="K19" s="1040"/>
      <c r="L19" s="1198" t="s">
        <v>139</v>
      </c>
      <c r="M19" s="1048" t="s">
        <v>498</v>
      </c>
      <c r="N19" s="1048"/>
      <c r="O19" s="1194"/>
      <c r="P19" s="1040"/>
      <c r="Q19" s="1040"/>
      <c r="R19" s="1040"/>
      <c r="S19" s="1040"/>
      <c r="T19" s="1040"/>
      <c r="U19" s="1040"/>
      <c r="V19" s="1040"/>
      <c r="W19" s="1048"/>
      <c r="X19" s="1048"/>
      <c r="Y19" s="1048"/>
      <c r="Z19" s="1040"/>
      <c r="AA19" s="1040"/>
      <c r="AB19" s="1040"/>
      <c r="AC19" s="1041"/>
    </row>
    <row r="20" spans="1:29" ht="17.100000000000001" customHeight="1">
      <c r="A20" s="297"/>
      <c r="D20" s="274" t="s">
        <v>4125</v>
      </c>
      <c r="E20" s="1040"/>
      <c r="F20" s="1040"/>
      <c r="G20" s="1040"/>
      <c r="H20" s="1040"/>
      <c r="I20" s="1198" t="s">
        <v>139</v>
      </c>
      <c r="J20" s="1040" t="s">
        <v>4126</v>
      </c>
      <c r="K20" s="1040"/>
      <c r="L20" s="1048"/>
      <c r="M20" s="1048"/>
      <c r="N20" s="1198" t="s">
        <v>139</v>
      </c>
      <c r="O20" s="1040" t="s">
        <v>4127</v>
      </c>
      <c r="P20" s="1040"/>
      <c r="Q20" s="1040"/>
      <c r="R20" s="1040"/>
      <c r="S20" s="1040"/>
      <c r="T20" s="1040"/>
      <c r="U20" s="1040"/>
      <c r="V20" s="1040"/>
      <c r="W20" s="1048"/>
      <c r="X20" s="1048"/>
      <c r="Y20" s="1048"/>
      <c r="Z20" s="1040"/>
      <c r="AA20" s="1040"/>
      <c r="AB20" s="1040"/>
      <c r="AC20" s="1041"/>
    </row>
    <row r="21" spans="1:29" ht="17.100000000000001" customHeight="1">
      <c r="A21" s="297"/>
      <c r="E21" s="1040"/>
      <c r="F21" s="1040"/>
      <c r="G21" s="1040"/>
      <c r="H21" s="1040"/>
      <c r="I21" s="1198" t="s">
        <v>139</v>
      </c>
      <c r="J21" s="1194" t="s">
        <v>4128</v>
      </c>
      <c r="K21" s="1040"/>
      <c r="L21" s="1040"/>
      <c r="M21" s="1040"/>
      <c r="N21" s="1198" t="s">
        <v>139</v>
      </c>
      <c r="O21" s="1040" t="s">
        <v>4129</v>
      </c>
      <c r="P21" s="1040"/>
      <c r="Q21" s="1040"/>
      <c r="R21" s="1040"/>
      <c r="S21" s="1198" t="s">
        <v>139</v>
      </c>
      <c r="T21" s="1040" t="s">
        <v>4130</v>
      </c>
      <c r="U21" s="1040"/>
      <c r="V21" s="1040"/>
      <c r="W21" s="1048"/>
      <c r="X21" s="1048"/>
      <c r="Y21" s="1048"/>
      <c r="Z21" s="1040"/>
      <c r="AA21" s="1040"/>
      <c r="AB21" s="1040"/>
      <c r="AC21" s="1041"/>
    </row>
    <row r="22" spans="1:29" ht="17.100000000000001" customHeight="1">
      <c r="A22" s="297"/>
      <c r="D22" s="274" t="s">
        <v>4131</v>
      </c>
      <c r="E22" s="1040"/>
      <c r="F22" s="1040"/>
      <c r="G22" s="1040"/>
      <c r="H22" s="1198" t="s">
        <v>139</v>
      </c>
      <c r="I22" s="1040" t="s">
        <v>4132</v>
      </c>
      <c r="J22" s="1194"/>
      <c r="K22" s="1040"/>
      <c r="L22" s="1040"/>
      <c r="M22" s="1040"/>
      <c r="N22" s="1048"/>
      <c r="O22" s="1040"/>
      <c r="P22" s="1040"/>
      <c r="Q22" s="5564"/>
      <c r="R22" s="5564"/>
      <c r="S22" s="5564"/>
      <c r="T22" s="5564"/>
      <c r="U22" s="5564"/>
      <c r="V22" s="1040" t="s">
        <v>10</v>
      </c>
      <c r="W22" s="1040" t="s">
        <v>4133</v>
      </c>
      <c r="X22" s="1040"/>
      <c r="Y22" s="5549"/>
      <c r="Z22" s="5549"/>
      <c r="AA22" s="5549"/>
      <c r="AB22" s="1040" t="s">
        <v>4134</v>
      </c>
      <c r="AC22" s="1041"/>
    </row>
    <row r="23" spans="1:29" ht="17.100000000000001" customHeight="1">
      <c r="A23" s="297"/>
      <c r="E23" s="1040"/>
      <c r="F23" s="1040"/>
      <c r="G23" s="1040"/>
      <c r="H23" s="1198" t="s">
        <v>139</v>
      </c>
      <c r="I23" s="1040" t="s">
        <v>4135</v>
      </c>
      <c r="J23" s="1194"/>
      <c r="K23" s="1040"/>
      <c r="L23" s="5549"/>
      <c r="M23" s="5549"/>
      <c r="N23" s="5549"/>
      <c r="O23" s="1194" t="s">
        <v>4119</v>
      </c>
      <c r="P23" s="1040"/>
      <c r="Q23" s="1040"/>
      <c r="R23" s="1040"/>
      <c r="S23" s="1198" t="s">
        <v>139</v>
      </c>
      <c r="T23" s="1040" t="s">
        <v>4136</v>
      </c>
      <c r="U23" s="1040"/>
      <c r="V23" s="1040"/>
      <c r="W23" s="5549"/>
      <c r="X23" s="5549"/>
      <c r="Y23" s="5549"/>
      <c r="Z23" s="1040" t="s">
        <v>4137</v>
      </c>
      <c r="AA23" s="1040"/>
      <c r="AB23" s="1040"/>
      <c r="AC23" s="1041"/>
    </row>
    <row r="24" spans="1:29" ht="17.100000000000001" customHeight="1">
      <c r="A24" s="297"/>
      <c r="C24" s="274" t="s">
        <v>4142</v>
      </c>
      <c r="E24" s="1040"/>
      <c r="F24" s="1040"/>
      <c r="G24" s="1040"/>
      <c r="H24" s="1040"/>
      <c r="I24" s="1040"/>
      <c r="J24" s="1194"/>
      <c r="K24" s="1040"/>
      <c r="L24" s="1048"/>
      <c r="M24" s="1048"/>
      <c r="N24" s="1048"/>
      <c r="O24" s="1194"/>
      <c r="P24" s="1040"/>
      <c r="Q24" s="1040"/>
      <c r="R24" s="1040"/>
      <c r="S24" s="1040"/>
      <c r="T24" s="1040"/>
      <c r="U24" s="1040"/>
      <c r="V24" s="1040"/>
      <c r="W24" s="1048"/>
      <c r="X24" s="1048"/>
      <c r="Y24" s="1048"/>
      <c r="Z24" s="1040"/>
      <c r="AA24" s="1040"/>
      <c r="AB24" s="1040"/>
      <c r="AC24" s="1041"/>
    </row>
    <row r="25" spans="1:29" ht="17.100000000000001" customHeight="1">
      <c r="A25" s="297"/>
      <c r="D25" s="274" t="s">
        <v>4141</v>
      </c>
      <c r="E25" s="1040"/>
      <c r="F25" s="1040"/>
      <c r="G25" s="1040"/>
      <c r="H25" s="1040"/>
      <c r="I25" s="1198" t="s">
        <v>139</v>
      </c>
      <c r="J25" s="1194" t="s">
        <v>497</v>
      </c>
      <c r="K25" s="1040"/>
      <c r="L25" s="1198" t="s">
        <v>139</v>
      </c>
      <c r="M25" s="1048" t="s">
        <v>498</v>
      </c>
      <c r="N25" s="1048"/>
      <c r="O25" s="1194"/>
      <c r="P25" s="1040"/>
      <c r="Q25" s="1040"/>
      <c r="R25" s="1040"/>
      <c r="S25" s="1040"/>
      <c r="T25" s="1040"/>
      <c r="U25" s="1040"/>
      <c r="V25" s="1040"/>
      <c r="W25" s="1048"/>
      <c r="X25" s="1048"/>
      <c r="Y25" s="1048"/>
      <c r="Z25" s="1040"/>
      <c r="AA25" s="1040"/>
      <c r="AB25" s="1040"/>
      <c r="AC25" s="1041"/>
    </row>
    <row r="26" spans="1:29" ht="17.100000000000001" customHeight="1">
      <c r="A26" s="297"/>
      <c r="D26" s="274" t="s">
        <v>4125</v>
      </c>
      <c r="E26" s="1040"/>
      <c r="F26" s="1040"/>
      <c r="G26" s="1040"/>
      <c r="H26" s="1040"/>
      <c r="I26" s="1198" t="s">
        <v>139</v>
      </c>
      <c r="J26" s="1040" t="s">
        <v>4126</v>
      </c>
      <c r="K26" s="1040"/>
      <c r="L26" s="1048"/>
      <c r="M26" s="1048"/>
      <c r="N26" s="1198" t="s">
        <v>139</v>
      </c>
      <c r="O26" s="1040" t="s">
        <v>4127</v>
      </c>
      <c r="P26" s="1040"/>
      <c r="Q26" s="1040"/>
      <c r="R26" s="1040"/>
      <c r="S26" s="1040"/>
      <c r="T26" s="1040"/>
      <c r="U26" s="1040"/>
      <c r="V26" s="1040"/>
      <c r="W26" s="1048"/>
      <c r="X26" s="1048"/>
      <c r="Y26" s="1048"/>
      <c r="Z26" s="1040"/>
      <c r="AA26" s="1040"/>
      <c r="AB26" s="1040"/>
      <c r="AC26" s="1041"/>
    </row>
    <row r="27" spans="1:29" ht="17.100000000000001" customHeight="1">
      <c r="A27" s="297"/>
      <c r="E27" s="1040"/>
      <c r="F27" s="1040"/>
      <c r="G27" s="1040"/>
      <c r="H27" s="1040"/>
      <c r="I27" s="1198" t="s">
        <v>139</v>
      </c>
      <c r="J27" s="1194" t="s">
        <v>4128</v>
      </c>
      <c r="K27" s="1040"/>
      <c r="L27" s="1040"/>
      <c r="M27" s="1040"/>
      <c r="N27" s="1198" t="s">
        <v>139</v>
      </c>
      <c r="O27" s="1040" t="s">
        <v>4129</v>
      </c>
      <c r="P27" s="1040"/>
      <c r="Q27" s="1040"/>
      <c r="R27" s="1040"/>
      <c r="S27" s="1198" t="s">
        <v>139</v>
      </c>
      <c r="T27" s="1040" t="s">
        <v>4130</v>
      </c>
      <c r="U27" s="1040"/>
      <c r="V27" s="1040"/>
      <c r="W27" s="1048"/>
      <c r="X27" s="1048"/>
      <c r="Y27" s="1048"/>
      <c r="Z27" s="1040"/>
      <c r="AA27" s="1040"/>
      <c r="AB27" s="1040"/>
      <c r="AC27" s="1041"/>
    </row>
    <row r="28" spans="1:29" ht="17.100000000000001" customHeight="1">
      <c r="A28" s="297"/>
      <c r="D28" s="274" t="s">
        <v>4131</v>
      </c>
      <c r="E28" s="1040"/>
      <c r="F28" s="1040"/>
      <c r="G28" s="1040"/>
      <c r="H28" s="1198" t="s">
        <v>139</v>
      </c>
      <c r="I28" s="1040" t="s">
        <v>4132</v>
      </c>
      <c r="J28" s="1194"/>
      <c r="K28" s="1040"/>
      <c r="L28" s="1040"/>
      <c r="M28" s="1040"/>
      <c r="N28" s="1048"/>
      <c r="O28" s="1040"/>
      <c r="P28" s="1040"/>
      <c r="Q28" s="5564"/>
      <c r="R28" s="5564"/>
      <c r="S28" s="5564"/>
      <c r="T28" s="5564"/>
      <c r="U28" s="5564"/>
      <c r="V28" s="1040" t="s">
        <v>10</v>
      </c>
      <c r="W28" s="1040" t="s">
        <v>4133</v>
      </c>
      <c r="X28" s="1040"/>
      <c r="Y28" s="5549"/>
      <c r="Z28" s="5549"/>
      <c r="AA28" s="5549"/>
      <c r="AB28" s="1040" t="s">
        <v>4134</v>
      </c>
      <c r="AC28" s="1041"/>
    </row>
    <row r="29" spans="1:29" ht="17.100000000000001" customHeight="1">
      <c r="A29" s="297"/>
      <c r="E29" s="1040"/>
      <c r="F29" s="1040"/>
      <c r="G29" s="1040"/>
      <c r="H29" s="1198" t="s">
        <v>139</v>
      </c>
      <c r="I29" s="1040" t="s">
        <v>4135</v>
      </c>
      <c r="J29" s="1194"/>
      <c r="K29" s="1040"/>
      <c r="L29" s="5549"/>
      <c r="M29" s="5549"/>
      <c r="N29" s="5549"/>
      <c r="O29" s="1194" t="s">
        <v>4119</v>
      </c>
      <c r="P29" s="1040"/>
      <c r="Q29" s="1040"/>
      <c r="R29" s="1040"/>
      <c r="S29" s="1198" t="s">
        <v>139</v>
      </c>
      <c r="T29" s="1040" t="s">
        <v>4136</v>
      </c>
      <c r="U29" s="1040"/>
      <c r="V29" s="1040"/>
      <c r="W29" s="5549"/>
      <c r="X29" s="5549"/>
      <c r="Y29" s="5549"/>
      <c r="Z29" s="1040" t="s">
        <v>4137</v>
      </c>
      <c r="AA29" s="1040"/>
      <c r="AB29" s="1040"/>
      <c r="AC29" s="1041"/>
    </row>
    <row r="30" spans="1:29" ht="17.100000000000001" customHeight="1">
      <c r="A30" s="297"/>
      <c r="C30" s="274" t="s">
        <v>4143</v>
      </c>
      <c r="E30" s="1040"/>
      <c r="F30" s="1040"/>
      <c r="G30" s="1040"/>
      <c r="H30" s="1040"/>
      <c r="I30" s="1040"/>
      <c r="J30" s="1194"/>
      <c r="K30" s="1040"/>
      <c r="L30" s="1048"/>
      <c r="M30" s="1048"/>
      <c r="N30" s="1048"/>
      <c r="O30" s="1194"/>
      <c r="P30" s="1040"/>
      <c r="Q30" s="1040"/>
      <c r="R30" s="1040"/>
      <c r="S30" s="1040"/>
      <c r="T30" s="1040"/>
      <c r="U30" s="1040"/>
      <c r="V30" s="1040"/>
      <c r="W30" s="1048"/>
      <c r="X30" s="1048"/>
      <c r="Y30" s="1048"/>
      <c r="Z30" s="1040"/>
      <c r="AA30" s="1040"/>
      <c r="AB30" s="1040"/>
      <c r="AC30" s="1041"/>
    </row>
    <row r="31" spans="1:29" ht="17.100000000000001" customHeight="1">
      <c r="A31" s="297"/>
      <c r="C31" s="274" t="s">
        <v>4140</v>
      </c>
      <c r="E31" s="1040"/>
      <c r="F31" s="1040"/>
      <c r="G31" s="1040"/>
      <c r="H31" s="1040"/>
      <c r="I31" s="1040"/>
      <c r="J31" s="1194"/>
      <c r="K31" s="1040"/>
      <c r="L31" s="1048"/>
      <c r="M31" s="1048"/>
      <c r="N31" s="1048"/>
      <c r="O31" s="1194"/>
      <c r="P31" s="1040"/>
      <c r="Q31" s="1040"/>
      <c r="R31" s="1040"/>
      <c r="S31" s="1040"/>
      <c r="T31" s="1040"/>
      <c r="U31" s="1040"/>
      <c r="V31" s="1040"/>
      <c r="W31" s="1048"/>
      <c r="X31" s="1048"/>
      <c r="Y31" s="1048"/>
      <c r="Z31" s="1040"/>
      <c r="AA31" s="1040"/>
      <c r="AB31" s="1040"/>
      <c r="AC31" s="1041"/>
    </row>
    <row r="32" spans="1:29" ht="17.100000000000001" customHeight="1">
      <c r="A32" s="297"/>
      <c r="D32" s="274" t="s">
        <v>4141</v>
      </c>
      <c r="E32" s="1040"/>
      <c r="F32" s="1040"/>
      <c r="G32" s="1040"/>
      <c r="H32" s="1040"/>
      <c r="I32" s="1198" t="s">
        <v>139</v>
      </c>
      <c r="J32" s="1194" t="s">
        <v>497</v>
      </c>
      <c r="K32" s="1040"/>
      <c r="L32" s="1198" t="s">
        <v>139</v>
      </c>
      <c r="M32" s="1048" t="s">
        <v>498</v>
      </c>
      <c r="N32" s="1048"/>
      <c r="O32" s="1194"/>
      <c r="P32" s="1040"/>
      <c r="Q32" s="1040"/>
      <c r="R32" s="1040"/>
      <c r="S32" s="1040"/>
      <c r="T32" s="1040"/>
      <c r="U32" s="1040"/>
      <c r="V32" s="1040"/>
      <c r="W32" s="1048"/>
      <c r="X32" s="1048"/>
      <c r="Y32" s="1048"/>
      <c r="Z32" s="1040"/>
      <c r="AA32" s="1040"/>
      <c r="AB32" s="1040"/>
      <c r="AC32" s="1041"/>
    </row>
    <row r="33" spans="1:29" ht="17.100000000000001" customHeight="1">
      <c r="A33" s="297"/>
      <c r="D33" s="274" t="s">
        <v>4131</v>
      </c>
      <c r="E33" s="1040"/>
      <c r="F33" s="1040"/>
      <c r="G33" s="1040"/>
      <c r="H33" s="1198" t="s">
        <v>139</v>
      </c>
      <c r="I33" s="1040" t="s">
        <v>4132</v>
      </c>
      <c r="J33" s="1194"/>
      <c r="K33" s="1040"/>
      <c r="L33" s="1040"/>
      <c r="M33" s="1040"/>
      <c r="N33" s="1048"/>
      <c r="O33" s="1040"/>
      <c r="P33" s="1040"/>
      <c r="Q33" s="5564"/>
      <c r="R33" s="5564"/>
      <c r="S33" s="5564"/>
      <c r="T33" s="5564"/>
      <c r="U33" s="5564"/>
      <c r="V33" s="1040" t="s">
        <v>10</v>
      </c>
      <c r="W33" s="1040" t="s">
        <v>4133</v>
      </c>
      <c r="X33" s="1040"/>
      <c r="Y33" s="5549"/>
      <c r="Z33" s="5549"/>
      <c r="AA33" s="5549"/>
      <c r="AB33" s="1040" t="s">
        <v>4134</v>
      </c>
      <c r="AC33" s="1041"/>
    </row>
    <row r="34" spans="1:29" ht="17.100000000000001" customHeight="1">
      <c r="A34" s="297"/>
      <c r="E34" s="1040"/>
      <c r="F34" s="1040"/>
      <c r="G34" s="1040"/>
      <c r="H34" s="1198" t="s">
        <v>139</v>
      </c>
      <c r="I34" s="1040" t="s">
        <v>4135</v>
      </c>
      <c r="J34" s="1194"/>
      <c r="K34" s="1040"/>
      <c r="L34" s="5549"/>
      <c r="M34" s="5549"/>
      <c r="N34" s="5549"/>
      <c r="O34" s="1194" t="s">
        <v>4119</v>
      </c>
      <c r="P34" s="1040"/>
      <c r="Q34" s="1040"/>
      <c r="R34" s="1040"/>
      <c r="S34" s="1198" t="s">
        <v>139</v>
      </c>
      <c r="T34" s="1040" t="s">
        <v>4136</v>
      </c>
      <c r="U34" s="1040"/>
      <c r="V34" s="1040"/>
      <c r="W34" s="5549"/>
      <c r="X34" s="5549"/>
      <c r="Y34" s="5549"/>
      <c r="Z34" s="1040" t="s">
        <v>4137</v>
      </c>
      <c r="AA34" s="1040"/>
      <c r="AB34" s="1040"/>
      <c r="AC34" s="1041"/>
    </row>
    <row r="35" spans="1:29" ht="17.100000000000001" customHeight="1">
      <c r="A35" s="297"/>
      <c r="C35" s="274" t="s">
        <v>4142</v>
      </c>
      <c r="E35" s="1040"/>
      <c r="F35" s="1040"/>
      <c r="G35" s="1040"/>
      <c r="H35" s="1040"/>
      <c r="I35" s="1040"/>
      <c r="J35" s="1194"/>
      <c r="K35" s="1040"/>
      <c r="L35" s="1048"/>
      <c r="M35" s="1048"/>
      <c r="N35" s="1048"/>
      <c r="O35" s="1194"/>
      <c r="P35" s="1040"/>
      <c r="Q35" s="1040"/>
      <c r="R35" s="1040"/>
      <c r="S35" s="1040"/>
      <c r="T35" s="1040"/>
      <c r="U35" s="1040"/>
      <c r="V35" s="1040"/>
      <c r="W35" s="1048"/>
      <c r="X35" s="1048"/>
      <c r="Y35" s="1048"/>
      <c r="Z35" s="1040"/>
      <c r="AA35" s="1040"/>
      <c r="AB35" s="1040"/>
      <c r="AC35" s="1041"/>
    </row>
    <row r="36" spans="1:29" ht="17.100000000000001" customHeight="1">
      <c r="A36" s="297"/>
      <c r="D36" s="274" t="s">
        <v>4141</v>
      </c>
      <c r="E36" s="1040"/>
      <c r="F36" s="1040"/>
      <c r="G36" s="1040"/>
      <c r="H36" s="1040"/>
      <c r="I36" s="1198" t="s">
        <v>139</v>
      </c>
      <c r="J36" s="1194" t="s">
        <v>497</v>
      </c>
      <c r="K36" s="1040"/>
      <c r="L36" s="1198" t="s">
        <v>139</v>
      </c>
      <c r="M36" s="1048" t="s">
        <v>498</v>
      </c>
      <c r="N36" s="1048"/>
      <c r="O36" s="1194"/>
      <c r="P36" s="1040"/>
      <c r="Q36" s="1040"/>
      <c r="R36" s="1040"/>
      <c r="S36" s="1040"/>
      <c r="T36" s="1040"/>
      <c r="U36" s="1040"/>
      <c r="V36" s="1040"/>
      <c r="W36" s="1048"/>
      <c r="X36" s="1048"/>
      <c r="Y36" s="1048"/>
      <c r="Z36" s="1040"/>
      <c r="AA36" s="1040"/>
      <c r="AB36" s="1040"/>
      <c r="AC36" s="1041"/>
    </row>
    <row r="37" spans="1:29" ht="17.100000000000001" customHeight="1">
      <c r="A37" s="297"/>
      <c r="D37" s="274" t="s">
        <v>4131</v>
      </c>
      <c r="E37" s="1040"/>
      <c r="F37" s="1040"/>
      <c r="G37" s="1040"/>
      <c r="H37" s="1198" t="s">
        <v>139</v>
      </c>
      <c r="I37" s="1040" t="s">
        <v>4132</v>
      </c>
      <c r="J37" s="1194"/>
      <c r="K37" s="1040"/>
      <c r="L37" s="1040"/>
      <c r="M37" s="1040"/>
      <c r="N37" s="1048"/>
      <c r="O37" s="1040"/>
      <c r="P37" s="1040"/>
      <c r="Q37" s="5564"/>
      <c r="R37" s="5564"/>
      <c r="S37" s="5564"/>
      <c r="T37" s="5564"/>
      <c r="U37" s="5564"/>
      <c r="V37" s="1040" t="s">
        <v>10</v>
      </c>
      <c r="W37" s="1040" t="s">
        <v>4133</v>
      </c>
      <c r="X37" s="1040"/>
      <c r="Y37" s="5549"/>
      <c r="Z37" s="5549"/>
      <c r="AA37" s="5549"/>
      <c r="AB37" s="1040" t="s">
        <v>4134</v>
      </c>
      <c r="AC37" s="1041"/>
    </row>
    <row r="38" spans="1:29" ht="17.100000000000001" customHeight="1">
      <c r="A38" s="297"/>
      <c r="E38" s="1040"/>
      <c r="F38" s="1040"/>
      <c r="G38" s="1040"/>
      <c r="H38" s="1198" t="s">
        <v>139</v>
      </c>
      <c r="I38" s="1040" t="s">
        <v>4135</v>
      </c>
      <c r="J38" s="1194"/>
      <c r="K38" s="1040"/>
      <c r="L38" s="5549"/>
      <c r="M38" s="5549"/>
      <c r="N38" s="5549"/>
      <c r="O38" s="1194" t="s">
        <v>4119</v>
      </c>
      <c r="P38" s="1040"/>
      <c r="Q38" s="1040"/>
      <c r="R38" s="1040"/>
      <c r="S38" s="1198" t="s">
        <v>139</v>
      </c>
      <c r="T38" s="1040" t="s">
        <v>4136</v>
      </c>
      <c r="U38" s="1040"/>
      <c r="V38" s="1040"/>
      <c r="W38" s="5549"/>
      <c r="X38" s="5549"/>
      <c r="Y38" s="5549"/>
      <c r="Z38" s="1040" t="s">
        <v>4137</v>
      </c>
      <c r="AA38" s="1040"/>
      <c r="AB38" s="1040"/>
      <c r="AC38" s="1041"/>
    </row>
    <row r="39" spans="1:29" ht="17.100000000000001" customHeight="1">
      <c r="A39" s="297"/>
      <c r="C39" s="274" t="s">
        <v>4144</v>
      </c>
      <c r="E39" s="1040"/>
      <c r="F39" s="1040"/>
      <c r="G39" s="1040"/>
      <c r="H39" s="1040"/>
      <c r="I39" s="1040"/>
      <c r="J39" s="1194"/>
      <c r="K39" s="1040"/>
      <c r="L39" s="1048"/>
      <c r="M39" s="1048"/>
      <c r="N39" s="1048"/>
      <c r="O39" s="1194"/>
      <c r="P39" s="1040"/>
      <c r="Q39" s="1040"/>
      <c r="R39" s="1040"/>
      <c r="S39" s="1040"/>
      <c r="T39" s="1040"/>
      <c r="U39" s="1040"/>
      <c r="V39" s="1040"/>
      <c r="W39" s="1048"/>
      <c r="X39" s="1048"/>
      <c r="Y39" s="1048"/>
      <c r="Z39" s="1040"/>
      <c r="AA39" s="1040"/>
      <c r="AB39" s="1040"/>
      <c r="AC39" s="1041"/>
    </row>
    <row r="40" spans="1:29" ht="17.100000000000001" customHeight="1">
      <c r="A40" s="297"/>
      <c r="D40" s="274" t="s">
        <v>4145</v>
      </c>
      <c r="E40" s="1040"/>
      <c r="F40" s="1040"/>
      <c r="G40" s="1040"/>
      <c r="H40" s="1040" t="s">
        <v>9</v>
      </c>
      <c r="I40" s="5549"/>
      <c r="J40" s="5549"/>
      <c r="K40" s="5549"/>
      <c r="L40" s="5549"/>
      <c r="M40" s="5549"/>
      <c r="N40" s="5549"/>
      <c r="O40" s="1040" t="s">
        <v>10</v>
      </c>
      <c r="P40" s="274" t="s">
        <v>4146</v>
      </c>
      <c r="R40" s="1040"/>
      <c r="S40" s="1040"/>
      <c r="T40" s="1040"/>
      <c r="U40" s="1040" t="s">
        <v>9</v>
      </c>
      <c r="V40" s="5564"/>
      <c r="W40" s="5564"/>
      <c r="X40" s="5564"/>
      <c r="Y40" s="5564"/>
      <c r="Z40" s="5564"/>
      <c r="AA40" s="5564"/>
      <c r="AB40" s="1048" t="s">
        <v>10</v>
      </c>
      <c r="AC40" s="1041"/>
    </row>
    <row r="41" spans="1:29" ht="17.100000000000001" customHeight="1">
      <c r="A41" s="297"/>
      <c r="D41" s="274" t="s">
        <v>4131</v>
      </c>
      <c r="E41" s="1040"/>
      <c r="F41" s="1040"/>
      <c r="G41" s="1040"/>
      <c r="H41" s="1198" t="s">
        <v>139</v>
      </c>
      <c r="I41" s="1194" t="s">
        <v>4147</v>
      </c>
      <c r="J41" s="1048"/>
      <c r="K41" s="1048"/>
      <c r="L41" s="1194"/>
      <c r="M41" s="1194" t="s">
        <v>4148</v>
      </c>
      <c r="N41" s="1048"/>
      <c r="O41" s="1040"/>
      <c r="R41" s="1040"/>
      <c r="S41" s="5564"/>
      <c r="T41" s="5564"/>
      <c r="U41" s="5564"/>
      <c r="V41" s="5564"/>
      <c r="W41" s="5564"/>
      <c r="X41" s="5564"/>
      <c r="Y41" s="5564"/>
      <c r="Z41" s="5564"/>
      <c r="AA41" s="5564"/>
      <c r="AB41" s="1048" t="s">
        <v>10</v>
      </c>
      <c r="AC41" s="1041"/>
    </row>
    <row r="42" spans="1:29" ht="17.100000000000001" customHeight="1">
      <c r="A42" s="297"/>
      <c r="E42" s="1040"/>
      <c r="F42" s="1040"/>
      <c r="G42" s="1040"/>
      <c r="H42" s="1040"/>
      <c r="I42" s="1048"/>
      <c r="J42" s="1048"/>
      <c r="K42" s="1048"/>
      <c r="L42" s="1048"/>
      <c r="M42" s="1194" t="s">
        <v>4149</v>
      </c>
      <c r="N42" s="1048"/>
      <c r="O42" s="1040"/>
      <c r="R42" s="1040"/>
      <c r="S42" s="5564"/>
      <c r="T42" s="5564"/>
      <c r="U42" s="5564"/>
      <c r="V42" s="5564"/>
      <c r="W42" s="5564"/>
      <c r="X42" s="5564"/>
      <c r="Y42" s="5564"/>
      <c r="Z42" s="5564"/>
      <c r="AA42" s="5564"/>
      <c r="AB42" s="1048" t="s">
        <v>10</v>
      </c>
      <c r="AC42" s="1041"/>
    </row>
    <row r="43" spans="1:29" ht="17.100000000000001" customHeight="1">
      <c r="A43" s="297"/>
      <c r="E43" s="1040"/>
      <c r="F43" s="1040"/>
      <c r="G43" s="1040"/>
      <c r="H43" s="1198" t="s">
        <v>139</v>
      </c>
      <c r="I43" s="1040" t="s">
        <v>4135</v>
      </c>
      <c r="J43" s="1194"/>
      <c r="K43" s="1040"/>
      <c r="L43" s="5549"/>
      <c r="M43" s="5549"/>
      <c r="N43" s="5549"/>
      <c r="O43" s="1194" t="s">
        <v>4119</v>
      </c>
      <c r="P43" s="1040"/>
      <c r="Q43" s="1040"/>
      <c r="R43" s="1040"/>
      <c r="S43" s="1194"/>
      <c r="T43" s="1194"/>
      <c r="U43" s="1194"/>
      <c r="V43" s="1194"/>
      <c r="W43" s="1194"/>
      <c r="X43" s="1194"/>
      <c r="Y43" s="1194"/>
      <c r="Z43" s="1194"/>
      <c r="AA43" s="1194"/>
      <c r="AB43" s="1048"/>
      <c r="AC43" s="1041"/>
    </row>
    <row r="44" spans="1:29" ht="17.100000000000001" customHeight="1">
      <c r="A44" s="297"/>
      <c r="D44" s="274" t="s">
        <v>4150</v>
      </c>
      <c r="E44" s="1040"/>
      <c r="F44" s="1040"/>
      <c r="G44" s="1040"/>
      <c r="H44" s="1040"/>
      <c r="I44" s="1048"/>
      <c r="J44" s="1048"/>
      <c r="K44" s="1048"/>
      <c r="L44" s="1048"/>
      <c r="M44" s="1194"/>
      <c r="N44" s="1048"/>
      <c r="O44" s="1040"/>
      <c r="R44" s="1194"/>
      <c r="S44" s="1194"/>
      <c r="T44" s="1194"/>
      <c r="U44" s="1194"/>
      <c r="V44" s="1194"/>
      <c r="W44" s="1194"/>
      <c r="X44" s="1194"/>
      <c r="Y44" s="1194"/>
      <c r="Z44" s="1194"/>
      <c r="AA44" s="1194"/>
      <c r="AB44" s="1048"/>
      <c r="AC44" s="1041"/>
    </row>
    <row r="45" spans="1:29" ht="17.100000000000001" customHeight="1">
      <c r="A45" s="297"/>
      <c r="E45" s="1198" t="s">
        <v>139</v>
      </c>
      <c r="F45" s="1040" t="s">
        <v>4151</v>
      </c>
      <c r="G45" s="1040"/>
      <c r="H45" s="1040"/>
      <c r="I45" s="1048"/>
      <c r="J45" s="1048"/>
      <c r="K45" s="1048"/>
      <c r="L45" s="1194" t="s">
        <v>4152</v>
      </c>
      <c r="N45" s="1048"/>
      <c r="O45" s="1040"/>
      <c r="P45" s="283"/>
      <c r="S45" s="2785"/>
      <c r="T45" s="2785"/>
      <c r="U45" s="2785"/>
      <c r="V45" s="2785"/>
      <c r="W45" s="2785"/>
      <c r="X45" s="2785"/>
      <c r="Y45" s="2785"/>
      <c r="Z45" s="2785"/>
      <c r="AA45" s="2785"/>
      <c r="AB45" s="1048" t="s">
        <v>10</v>
      </c>
      <c r="AC45" s="1041"/>
    </row>
    <row r="46" spans="1:29" ht="17.100000000000001" customHeight="1">
      <c r="A46" s="297"/>
      <c r="E46" s="1198" t="s">
        <v>139</v>
      </c>
      <c r="F46" s="1040" t="s">
        <v>4153</v>
      </c>
      <c r="G46" s="1040"/>
      <c r="H46" s="1040"/>
      <c r="I46" s="1048"/>
      <c r="J46" s="1194" t="s">
        <v>4154</v>
      </c>
      <c r="K46" s="1048"/>
      <c r="L46" s="1048"/>
      <c r="M46" s="1194"/>
      <c r="N46" s="1048"/>
      <c r="O46" s="1040"/>
      <c r="S46" s="2785"/>
      <c r="T46" s="2785"/>
      <c r="U46" s="2785"/>
      <c r="V46" s="2785"/>
      <c r="W46" s="2785"/>
      <c r="X46" s="2785"/>
      <c r="Y46" s="2785"/>
      <c r="Z46" s="2785"/>
      <c r="AA46" s="2785"/>
      <c r="AB46" s="1048" t="s">
        <v>10</v>
      </c>
      <c r="AC46" s="1041"/>
    </row>
    <row r="47" spans="1:29" ht="17.100000000000001" customHeight="1">
      <c r="A47" s="297"/>
      <c r="E47" s="1040"/>
      <c r="F47" s="1040"/>
      <c r="G47" s="1040"/>
      <c r="H47" s="1040"/>
      <c r="I47" s="1048"/>
      <c r="J47" s="1194" t="s">
        <v>4155</v>
      </c>
      <c r="K47" s="1048"/>
      <c r="L47" s="1048"/>
      <c r="M47" s="1194"/>
      <c r="N47" s="1048"/>
      <c r="O47" s="1040"/>
      <c r="R47" s="1194"/>
      <c r="S47" s="5564"/>
      <c r="T47" s="5564"/>
      <c r="U47" s="5564"/>
      <c r="V47" s="5564"/>
      <c r="W47" s="5564"/>
      <c r="X47" s="5564"/>
      <c r="Y47" s="5564"/>
      <c r="Z47" s="5564"/>
      <c r="AA47" s="5564"/>
      <c r="AB47" s="1048" t="s">
        <v>10</v>
      </c>
      <c r="AC47" s="1041"/>
    </row>
    <row r="48" spans="1:29" ht="17.100000000000001" customHeight="1">
      <c r="A48" s="297"/>
      <c r="E48" s="1198" t="s">
        <v>139</v>
      </c>
      <c r="F48" s="1040" t="s">
        <v>4156</v>
      </c>
      <c r="G48" s="1040"/>
      <c r="H48" s="1040"/>
      <c r="I48" s="1048"/>
      <c r="J48" s="1194"/>
      <c r="K48" s="1048"/>
      <c r="L48" s="1048"/>
      <c r="M48" s="1194"/>
      <c r="N48" s="1048"/>
      <c r="O48" s="1040"/>
      <c r="R48" s="1194"/>
      <c r="S48" s="1194"/>
      <c r="T48" s="1194"/>
      <c r="U48" s="1194"/>
      <c r="V48" s="1194"/>
      <c r="W48" s="1194"/>
      <c r="X48" s="1194"/>
      <c r="Y48" s="1194"/>
      <c r="Z48" s="1194"/>
      <c r="AA48" s="1194"/>
      <c r="AB48" s="1040"/>
      <c r="AC48" s="1041"/>
    </row>
    <row r="49" spans="1:30" ht="17.100000000000001" customHeight="1">
      <c r="A49" s="296"/>
      <c r="B49" s="276"/>
      <c r="C49" s="276"/>
      <c r="D49" s="276"/>
      <c r="E49" s="1183"/>
      <c r="F49" s="1199"/>
      <c r="G49" s="1199"/>
      <c r="H49" s="1199"/>
      <c r="I49" s="1183"/>
      <c r="J49" s="1182"/>
      <c r="K49" s="1183"/>
      <c r="L49" s="1183"/>
      <c r="M49" s="1182"/>
      <c r="N49" s="1183"/>
      <c r="O49" s="1199"/>
      <c r="P49" s="276"/>
      <c r="Q49" s="276"/>
      <c r="R49" s="1182"/>
      <c r="S49" s="1182"/>
      <c r="T49" s="1182"/>
      <c r="U49" s="1182"/>
      <c r="V49" s="1182"/>
      <c r="W49" s="1182"/>
      <c r="X49" s="1182"/>
      <c r="Y49" s="1182"/>
      <c r="Z49" s="1182"/>
      <c r="AA49" s="1182"/>
      <c r="AB49" s="1199"/>
      <c r="AC49" s="1200"/>
    </row>
    <row r="50" spans="1:30" ht="6" customHeight="1">
      <c r="A50" s="358"/>
      <c r="B50" s="358"/>
      <c r="C50" s="358"/>
      <c r="D50" s="358"/>
      <c r="E50" s="1201"/>
      <c r="F50" s="1173"/>
      <c r="G50" s="1173"/>
      <c r="H50" s="1173"/>
      <c r="I50" s="1201"/>
      <c r="J50" s="1202"/>
      <c r="K50" s="1201"/>
      <c r="L50" s="1201"/>
      <c r="M50" s="1202"/>
      <c r="N50" s="1201"/>
      <c r="O50" s="1173"/>
      <c r="P50" s="358"/>
      <c r="Q50" s="358"/>
      <c r="R50" s="1202"/>
      <c r="S50" s="1202"/>
      <c r="T50" s="1202"/>
      <c r="U50" s="1202"/>
      <c r="V50" s="1202"/>
      <c r="W50" s="1202"/>
      <c r="X50" s="1202"/>
      <c r="Y50" s="1202"/>
      <c r="Z50" s="1202"/>
      <c r="AA50" s="1202"/>
      <c r="AB50" s="1173"/>
      <c r="AC50" s="1173"/>
    </row>
    <row r="51" spans="1:30" ht="6" customHeight="1">
      <c r="A51" s="276"/>
      <c r="B51" s="276"/>
      <c r="C51" s="276"/>
      <c r="D51" s="276"/>
      <c r="E51" s="1183"/>
      <c r="F51" s="1199"/>
      <c r="G51" s="1199"/>
      <c r="H51" s="1199"/>
      <c r="I51" s="1183"/>
      <c r="J51" s="1182"/>
      <c r="K51" s="1183"/>
      <c r="L51" s="1183"/>
      <c r="M51" s="1182"/>
      <c r="N51" s="1183"/>
      <c r="O51" s="1199"/>
      <c r="P51" s="276"/>
      <c r="Q51" s="276"/>
      <c r="R51" s="1182"/>
      <c r="S51" s="1182"/>
      <c r="T51" s="1182"/>
      <c r="U51" s="1182"/>
      <c r="V51" s="1182"/>
      <c r="W51" s="1182"/>
      <c r="X51" s="1182"/>
      <c r="Y51" s="1182"/>
      <c r="Z51" s="1182"/>
      <c r="AA51" s="1182"/>
      <c r="AB51" s="1199"/>
      <c r="AC51" s="1199"/>
    </row>
    <row r="52" spans="1:30" ht="17.100000000000001" customHeight="1">
      <c r="A52" s="295"/>
      <c r="B52" s="358"/>
      <c r="C52" s="358"/>
      <c r="D52" s="358"/>
      <c r="E52" s="1201"/>
      <c r="F52" s="1173"/>
      <c r="G52" s="1173"/>
      <c r="H52" s="1173"/>
      <c r="I52" s="1201"/>
      <c r="J52" s="1202"/>
      <c r="K52" s="1201"/>
      <c r="L52" s="1201"/>
      <c r="M52" s="1202"/>
      <c r="N52" s="1201"/>
      <c r="O52" s="1173"/>
      <c r="P52" s="358"/>
      <c r="Q52" s="358"/>
      <c r="R52" s="1202"/>
      <c r="S52" s="1202"/>
      <c r="T52" s="1202"/>
      <c r="U52" s="1202"/>
      <c r="V52" s="1202"/>
      <c r="W52" s="1202"/>
      <c r="X52" s="1202"/>
      <c r="Y52" s="1202"/>
      <c r="Z52" s="1202"/>
      <c r="AA52" s="1202"/>
      <c r="AB52" s="1173"/>
      <c r="AC52" s="1203"/>
    </row>
    <row r="53" spans="1:30" ht="17.100000000000001" customHeight="1">
      <c r="A53" s="297"/>
      <c r="C53" s="274" t="s">
        <v>4157</v>
      </c>
      <c r="F53" s="1040"/>
      <c r="G53" s="1040"/>
      <c r="H53" s="1040"/>
      <c r="I53" s="1048"/>
      <c r="J53" s="1194"/>
      <c r="K53" s="1048"/>
      <c r="L53" s="1048"/>
      <c r="M53" s="1194"/>
      <c r="N53" s="1048"/>
      <c r="O53" s="1040"/>
      <c r="R53" s="1194"/>
      <c r="S53" s="1194"/>
      <c r="T53" s="1194"/>
      <c r="U53" s="1194"/>
      <c r="V53" s="1194"/>
      <c r="W53" s="1194"/>
      <c r="X53" s="1194"/>
      <c r="Y53" s="1194"/>
      <c r="Z53" s="1194"/>
      <c r="AA53" s="1194"/>
      <c r="AB53" s="1040"/>
      <c r="AC53" s="1041"/>
    </row>
    <row r="54" spans="1:30" ht="17.100000000000001" customHeight="1">
      <c r="A54" s="297"/>
      <c r="D54" s="274" t="s">
        <v>4141</v>
      </c>
      <c r="E54" s="1040"/>
      <c r="F54" s="1040"/>
      <c r="G54" s="1040"/>
      <c r="H54" s="1040"/>
      <c r="I54" s="1198" t="s">
        <v>139</v>
      </c>
      <c r="J54" s="1194" t="s">
        <v>497</v>
      </c>
      <c r="K54" s="1040"/>
      <c r="L54" s="1198" t="s">
        <v>139</v>
      </c>
      <c r="M54" s="1048" t="s">
        <v>498</v>
      </c>
      <c r="N54" s="1048"/>
      <c r="O54" s="1194"/>
      <c r="P54" s="1040"/>
      <c r="Q54" s="1040"/>
      <c r="R54" s="1040"/>
      <c r="S54" s="1040"/>
      <c r="T54" s="1040"/>
      <c r="U54" s="1040"/>
      <c r="V54" s="1040"/>
      <c r="W54" s="1048"/>
      <c r="X54" s="1048"/>
      <c r="Y54" s="1048"/>
      <c r="Z54" s="1040"/>
      <c r="AA54" s="1040"/>
      <c r="AB54" s="1040"/>
      <c r="AC54" s="1041"/>
    </row>
    <row r="55" spans="1:30" ht="17.100000000000001" customHeight="1">
      <c r="A55" s="297"/>
      <c r="D55" s="274" t="s">
        <v>4131</v>
      </c>
      <c r="E55" s="1048"/>
      <c r="F55" s="1040"/>
      <c r="G55" s="1040"/>
      <c r="H55" s="1040"/>
      <c r="I55" s="1040" t="s">
        <v>4158</v>
      </c>
      <c r="J55" s="1048"/>
      <c r="K55" s="1194"/>
      <c r="L55" s="1048"/>
      <c r="M55" s="1048"/>
      <c r="N55" s="5549"/>
      <c r="O55" s="5549"/>
      <c r="P55" s="1040" t="s">
        <v>4134</v>
      </c>
      <c r="R55" s="1040" t="s">
        <v>4159</v>
      </c>
      <c r="S55" s="1194"/>
      <c r="T55" s="1194"/>
      <c r="U55" s="1194"/>
      <c r="V55" s="1194"/>
      <c r="W55" s="1194"/>
      <c r="X55" s="5549"/>
      <c r="Y55" s="5549"/>
      <c r="Z55" s="1040" t="s">
        <v>4137</v>
      </c>
      <c r="AA55" s="1040"/>
      <c r="AB55" s="1040"/>
      <c r="AC55" s="1041"/>
      <c r="AD55" s="1040"/>
    </row>
    <row r="56" spans="1:30" ht="17.100000000000001" customHeight="1">
      <c r="A56" s="297"/>
      <c r="E56" s="1048"/>
      <c r="F56" s="1040"/>
      <c r="G56" s="1040"/>
      <c r="H56" s="1040"/>
      <c r="I56" s="1048"/>
      <c r="J56" s="1194"/>
      <c r="K56" s="1048"/>
      <c r="L56" s="1048"/>
      <c r="M56" s="1194"/>
      <c r="N56" s="1048"/>
      <c r="O56" s="1040"/>
      <c r="R56" s="1194"/>
      <c r="S56" s="1194"/>
      <c r="T56" s="1194"/>
      <c r="U56" s="1194"/>
      <c r="V56" s="1194"/>
      <c r="W56" s="1194"/>
      <c r="X56" s="1194"/>
      <c r="Y56" s="1194"/>
      <c r="Z56" s="1194"/>
      <c r="AA56" s="1194"/>
      <c r="AB56" s="1040"/>
      <c r="AC56" s="1041"/>
    </row>
    <row r="57" spans="1:30" ht="17.100000000000001" customHeight="1">
      <c r="A57" s="297"/>
      <c r="B57" s="274" t="s">
        <v>4160</v>
      </c>
      <c r="E57" s="1048"/>
      <c r="F57" s="1040"/>
      <c r="G57" s="1040"/>
      <c r="H57" s="1040"/>
      <c r="I57" s="1048"/>
      <c r="J57" s="1194"/>
      <c r="K57" s="1048"/>
      <c r="L57" s="1048"/>
      <c r="M57" s="1194"/>
      <c r="N57" s="1048"/>
      <c r="O57" s="1040"/>
      <c r="R57" s="1194"/>
      <c r="S57" s="1194"/>
      <c r="T57" s="1194"/>
      <c r="U57" s="1194"/>
      <c r="V57" s="1194"/>
      <c r="W57" s="1194"/>
      <c r="X57" s="1194"/>
      <c r="Y57" s="1194"/>
      <c r="Z57" s="1194"/>
      <c r="AA57" s="1194"/>
      <c r="AB57" s="1040"/>
      <c r="AC57" s="1041"/>
    </row>
    <row r="58" spans="1:30" ht="17.100000000000001" customHeight="1">
      <c r="A58" s="297"/>
      <c r="D58" s="274" t="s">
        <v>4161</v>
      </c>
      <c r="E58" s="1048"/>
      <c r="F58" s="1040"/>
      <c r="H58" s="1204" t="s">
        <v>4162</v>
      </c>
      <c r="I58" s="1040" t="s">
        <v>9</v>
      </c>
      <c r="J58" s="5565"/>
      <c r="K58" s="5565"/>
      <c r="L58" s="5565"/>
      <c r="M58" s="5565"/>
      <c r="N58" s="5565"/>
      <c r="O58" s="5565"/>
      <c r="P58" s="5565"/>
      <c r="Q58" s="5565"/>
      <c r="R58" s="5565"/>
      <c r="S58" s="5565"/>
      <c r="T58" s="5565"/>
      <c r="U58" s="5565"/>
      <c r="V58" s="5565"/>
      <c r="W58" s="5565"/>
      <c r="X58" s="5565"/>
      <c r="Y58" s="5565"/>
      <c r="Z58" s="5565"/>
      <c r="AA58" s="5565"/>
      <c r="AB58" s="1048" t="s">
        <v>10</v>
      </c>
      <c r="AC58" s="1041"/>
    </row>
    <row r="59" spans="1:30" ht="17.100000000000001" customHeight="1">
      <c r="A59" s="297"/>
      <c r="E59" s="1048"/>
      <c r="F59" s="1040"/>
      <c r="G59" s="1040"/>
      <c r="H59" s="1204" t="s">
        <v>4163</v>
      </c>
      <c r="I59" s="1040" t="s">
        <v>9</v>
      </c>
      <c r="J59" s="5565"/>
      <c r="K59" s="5565"/>
      <c r="L59" s="5565"/>
      <c r="M59" s="5565"/>
      <c r="N59" s="5565"/>
      <c r="O59" s="5565"/>
      <c r="P59" s="5565"/>
      <c r="Q59" s="5565"/>
      <c r="R59" s="5565"/>
      <c r="S59" s="5565"/>
      <c r="T59" s="5565"/>
      <c r="U59" s="5565"/>
      <c r="V59" s="5565"/>
      <c r="W59" s="5565"/>
      <c r="X59" s="5565"/>
      <c r="Y59" s="5565"/>
      <c r="Z59" s="5565"/>
      <c r="AA59" s="5565"/>
      <c r="AB59" s="1048" t="s">
        <v>10</v>
      </c>
      <c r="AC59" s="1041"/>
    </row>
    <row r="60" spans="1:30" ht="17.100000000000001" customHeight="1">
      <c r="A60" s="297"/>
      <c r="E60" s="1048"/>
      <c r="F60" s="1040"/>
      <c r="G60" s="1040"/>
      <c r="H60" s="1204"/>
      <c r="I60" s="1040"/>
      <c r="J60" s="1194"/>
      <c r="K60" s="1048"/>
      <c r="L60" s="1048"/>
      <c r="M60" s="1194"/>
      <c r="N60" s="1048"/>
      <c r="O60" s="1040"/>
      <c r="R60" s="1194"/>
      <c r="S60" s="1194"/>
      <c r="T60" s="1194"/>
      <c r="U60" s="1194"/>
      <c r="V60" s="1194"/>
      <c r="W60" s="1194"/>
      <c r="X60" s="1194"/>
      <c r="Y60" s="1194"/>
      <c r="Z60" s="1194"/>
      <c r="AA60" s="1194"/>
      <c r="AB60" s="1048"/>
      <c r="AC60" s="1041"/>
    </row>
    <row r="61" spans="1:30" ht="17.100000000000001" customHeight="1">
      <c r="A61" s="297"/>
      <c r="D61" s="274" t="s">
        <v>4164</v>
      </c>
      <c r="E61" s="1048"/>
      <c r="F61" s="1040"/>
      <c r="H61" s="1204" t="s">
        <v>4165</v>
      </c>
      <c r="I61" s="1040" t="s">
        <v>9</v>
      </c>
      <c r="J61" s="5564"/>
      <c r="K61" s="5564"/>
      <c r="L61" s="5564"/>
      <c r="M61" s="5564"/>
      <c r="N61" s="5564"/>
      <c r="O61" s="5564"/>
      <c r="P61" s="5564"/>
      <c r="Q61" s="5564"/>
      <c r="R61" s="5564"/>
      <c r="S61" s="5564"/>
      <c r="T61" s="5564"/>
      <c r="U61" s="5564"/>
      <c r="V61" s="5564"/>
      <c r="W61" s="5564"/>
      <c r="X61" s="5564"/>
      <c r="Y61" s="5564"/>
      <c r="Z61" s="5564"/>
      <c r="AA61" s="5564"/>
      <c r="AB61" s="1048" t="s">
        <v>10</v>
      </c>
      <c r="AC61" s="1041"/>
    </row>
    <row r="62" spans="1:30" ht="17.100000000000001" customHeight="1">
      <c r="A62" s="297"/>
      <c r="E62" s="1048"/>
      <c r="F62" s="1040"/>
      <c r="G62" s="1040"/>
      <c r="H62" s="1204" t="s">
        <v>4163</v>
      </c>
      <c r="I62" s="1040" t="s">
        <v>9</v>
      </c>
      <c r="J62" s="5564"/>
      <c r="K62" s="5564"/>
      <c r="L62" s="5564"/>
      <c r="M62" s="5564"/>
      <c r="N62" s="5564"/>
      <c r="O62" s="5564"/>
      <c r="P62" s="5564"/>
      <c r="Q62" s="5564"/>
      <c r="R62" s="5564"/>
      <c r="S62" s="5564"/>
      <c r="T62" s="5564"/>
      <c r="U62" s="5564"/>
      <c r="V62" s="5564"/>
      <c r="W62" s="5564"/>
      <c r="X62" s="5564"/>
      <c r="Y62" s="5564"/>
      <c r="Z62" s="5564"/>
      <c r="AA62" s="5564"/>
      <c r="AB62" s="1048" t="s">
        <v>10</v>
      </c>
      <c r="AC62" s="1041"/>
    </row>
    <row r="63" spans="1:30" ht="17.100000000000001" customHeight="1">
      <c r="A63" s="297"/>
      <c r="E63" s="1048"/>
      <c r="F63" s="1040"/>
      <c r="G63" s="1040"/>
      <c r="H63" s="1204"/>
      <c r="I63" s="1040"/>
      <c r="J63" s="1194"/>
      <c r="K63" s="1048"/>
      <c r="L63" s="1048"/>
      <c r="M63" s="1194"/>
      <c r="N63" s="1048"/>
      <c r="O63" s="1040"/>
      <c r="R63" s="1194"/>
      <c r="S63" s="1194"/>
      <c r="T63" s="1194"/>
      <c r="U63" s="1194"/>
      <c r="V63" s="1194"/>
      <c r="W63" s="1194"/>
      <c r="X63" s="1194"/>
      <c r="Y63" s="1194"/>
      <c r="Z63" s="1194"/>
      <c r="AA63" s="1194"/>
      <c r="AB63" s="1048"/>
      <c r="AC63" s="1041"/>
    </row>
    <row r="64" spans="1:30" ht="17.100000000000001" customHeight="1">
      <c r="A64" s="297"/>
      <c r="D64" s="274" t="s">
        <v>4166</v>
      </c>
      <c r="E64" s="1048"/>
      <c r="F64" s="1040"/>
      <c r="H64" s="1204" t="s">
        <v>4167</v>
      </c>
      <c r="I64" s="1040" t="s">
        <v>9</v>
      </c>
      <c r="J64" s="5564"/>
      <c r="K64" s="5564"/>
      <c r="L64" s="5564"/>
      <c r="M64" s="5564"/>
      <c r="N64" s="5564"/>
      <c r="O64" s="5564"/>
      <c r="P64" s="5564"/>
      <c r="Q64" s="5564"/>
      <c r="R64" s="5564"/>
      <c r="S64" s="5564"/>
      <c r="T64" s="5564"/>
      <c r="U64" s="5564"/>
      <c r="V64" s="5564"/>
      <c r="W64" s="5564"/>
      <c r="X64" s="5564"/>
      <c r="Y64" s="5564"/>
      <c r="Z64" s="5564"/>
      <c r="AA64" s="5564"/>
      <c r="AB64" s="1048" t="s">
        <v>10</v>
      </c>
      <c r="AC64" s="1041"/>
    </row>
    <row r="65" spans="1:29" ht="17.100000000000001" customHeight="1">
      <c r="A65" s="297"/>
      <c r="E65" s="1048"/>
      <c r="F65" s="1040"/>
      <c r="G65" s="1040"/>
      <c r="H65" s="1204" t="s">
        <v>4163</v>
      </c>
      <c r="I65" s="1040" t="s">
        <v>9</v>
      </c>
      <c r="J65" s="5564"/>
      <c r="K65" s="5564"/>
      <c r="L65" s="5564"/>
      <c r="M65" s="5564"/>
      <c r="N65" s="5564"/>
      <c r="O65" s="5564"/>
      <c r="P65" s="5564"/>
      <c r="Q65" s="5564"/>
      <c r="R65" s="5564"/>
      <c r="S65" s="5564"/>
      <c r="T65" s="5564"/>
      <c r="U65" s="5564"/>
      <c r="V65" s="5564"/>
      <c r="W65" s="5564"/>
      <c r="X65" s="5564"/>
      <c r="Y65" s="5564"/>
      <c r="Z65" s="5564"/>
      <c r="AA65" s="5564"/>
      <c r="AB65" s="1048" t="s">
        <v>10</v>
      </c>
      <c r="AC65" s="1041"/>
    </row>
    <row r="66" spans="1:29" ht="17.100000000000001" customHeight="1">
      <c r="A66" s="297"/>
      <c r="E66" s="1048"/>
      <c r="F66" s="1040"/>
      <c r="G66" s="1040"/>
      <c r="H66" s="1040"/>
      <c r="I66" s="1048"/>
      <c r="J66" s="1194"/>
      <c r="K66" s="1048"/>
      <c r="L66" s="1048"/>
      <c r="M66" s="1194"/>
      <c r="N66" s="1048"/>
      <c r="O66" s="1040"/>
      <c r="R66" s="1194"/>
      <c r="S66" s="1194"/>
      <c r="T66" s="1194"/>
      <c r="U66" s="1194"/>
      <c r="V66" s="1194"/>
      <c r="W66" s="1194"/>
      <c r="X66" s="1194"/>
      <c r="Y66" s="1194"/>
      <c r="Z66" s="1194"/>
      <c r="AA66" s="1194"/>
      <c r="AB66" s="1040"/>
      <c r="AC66" s="1041"/>
    </row>
    <row r="67" spans="1:29" ht="17.100000000000001" customHeight="1">
      <c r="A67" s="297"/>
      <c r="D67" s="274" t="s">
        <v>4168</v>
      </c>
      <c r="E67" s="1048"/>
      <c r="F67" s="1040"/>
      <c r="H67" s="1204" t="s">
        <v>3313</v>
      </c>
      <c r="I67" s="1040" t="s">
        <v>9</v>
      </c>
      <c r="J67" s="5564"/>
      <c r="K67" s="5564"/>
      <c r="L67" s="5564"/>
      <c r="M67" s="5564"/>
      <c r="N67" s="5564"/>
      <c r="O67" s="5564"/>
      <c r="P67" s="5564"/>
      <c r="Q67" s="5564"/>
      <c r="R67" s="5564"/>
      <c r="S67" s="5564"/>
      <c r="T67" s="5564"/>
      <c r="U67" s="5564"/>
      <c r="V67" s="5564"/>
      <c r="W67" s="5564"/>
      <c r="X67" s="5564"/>
      <c r="Y67" s="5564"/>
      <c r="Z67" s="5564"/>
      <c r="AA67" s="5564"/>
      <c r="AB67" s="1048" t="s">
        <v>10</v>
      </c>
      <c r="AC67" s="1041"/>
    </row>
    <row r="68" spans="1:29" ht="17.100000000000001" customHeight="1">
      <c r="A68" s="297"/>
      <c r="E68" s="1048"/>
      <c r="F68" s="1040"/>
      <c r="G68" s="1040"/>
      <c r="H68" s="1040"/>
      <c r="I68" s="1048"/>
      <c r="J68" s="1194"/>
      <c r="K68" s="1048"/>
      <c r="L68" s="1048"/>
      <c r="M68" s="1194"/>
      <c r="N68" s="1048"/>
      <c r="O68" s="1040"/>
      <c r="R68" s="1194"/>
      <c r="S68" s="1194"/>
      <c r="T68" s="1194"/>
      <c r="U68" s="1194"/>
      <c r="V68" s="1194"/>
      <c r="W68" s="1194"/>
      <c r="X68" s="1194"/>
      <c r="Y68" s="1194"/>
      <c r="Z68" s="1194"/>
      <c r="AA68" s="1194"/>
      <c r="AB68" s="1040"/>
      <c r="AC68" s="1041"/>
    </row>
    <row r="69" spans="1:29" ht="17.100000000000001" customHeight="1">
      <c r="A69" s="297"/>
      <c r="D69" s="274" t="s">
        <v>4169</v>
      </c>
      <c r="E69" s="1048"/>
      <c r="F69" s="1040"/>
      <c r="H69" s="1204" t="s">
        <v>3312</v>
      </c>
      <c r="I69" s="1040" t="s">
        <v>9</v>
      </c>
      <c r="J69" s="5564"/>
      <c r="K69" s="5564"/>
      <c r="L69" s="5564"/>
      <c r="M69" s="5564"/>
      <c r="N69" s="5564"/>
      <c r="O69" s="5564"/>
      <c r="P69" s="5564"/>
      <c r="Q69" s="5564"/>
      <c r="R69" s="5564"/>
      <c r="S69" s="5564"/>
      <c r="T69" s="5564"/>
      <c r="U69" s="5564"/>
      <c r="V69" s="5564"/>
      <c r="W69" s="5564"/>
      <c r="X69" s="5564"/>
      <c r="Y69" s="5564"/>
      <c r="Z69" s="5564"/>
      <c r="AA69" s="5564"/>
      <c r="AB69" s="1048" t="s">
        <v>10</v>
      </c>
      <c r="AC69" s="1041"/>
    </row>
    <row r="70" spans="1:29" ht="17.100000000000001" customHeight="1">
      <c r="A70" s="297"/>
      <c r="E70" s="1048"/>
      <c r="F70" s="1040"/>
      <c r="G70" s="1040"/>
      <c r="H70" s="1204" t="s">
        <v>4163</v>
      </c>
      <c r="I70" s="1040" t="s">
        <v>9</v>
      </c>
      <c r="J70" s="5564"/>
      <c r="K70" s="5564"/>
      <c r="L70" s="5564"/>
      <c r="M70" s="5564"/>
      <c r="N70" s="5564"/>
      <c r="O70" s="5564"/>
      <c r="P70" s="5564"/>
      <c r="Q70" s="5564"/>
      <c r="R70" s="5564"/>
      <c r="S70" s="5564"/>
      <c r="T70" s="5564"/>
      <c r="U70" s="5564"/>
      <c r="V70" s="5564"/>
      <c r="W70" s="5564"/>
      <c r="X70" s="5564"/>
      <c r="Y70" s="5564"/>
      <c r="Z70" s="5564"/>
      <c r="AA70" s="5564"/>
      <c r="AB70" s="1048" t="s">
        <v>10</v>
      </c>
      <c r="AC70" s="1041"/>
    </row>
    <row r="71" spans="1:29" ht="17.100000000000001" customHeight="1">
      <c r="A71" s="297"/>
      <c r="E71" s="1048"/>
      <c r="F71" s="1040"/>
      <c r="G71" s="1040"/>
      <c r="H71" s="1204"/>
      <c r="I71" s="1040"/>
      <c r="J71" s="1194"/>
      <c r="K71" s="1048"/>
      <c r="L71" s="1048"/>
      <c r="M71" s="1194"/>
      <c r="N71" s="1048"/>
      <c r="O71" s="1040"/>
      <c r="R71" s="1194"/>
      <c r="S71" s="1194"/>
      <c r="T71" s="1194"/>
      <c r="U71" s="1194"/>
      <c r="V71" s="1194"/>
      <c r="W71" s="1194"/>
      <c r="X71" s="1194"/>
      <c r="Y71" s="1194"/>
      <c r="Z71" s="1194"/>
      <c r="AA71" s="1194"/>
      <c r="AB71" s="1048"/>
      <c r="AC71" s="1041"/>
    </row>
    <row r="72" spans="1:29" ht="17.100000000000001" customHeight="1">
      <c r="A72" s="297" t="s">
        <v>4170</v>
      </c>
      <c r="D72" s="2785"/>
      <c r="E72" s="2785"/>
      <c r="F72" s="2785"/>
      <c r="G72" s="2785"/>
      <c r="H72" s="2785"/>
      <c r="I72" s="2785"/>
      <c r="J72" s="2785"/>
      <c r="K72" s="2785"/>
      <c r="L72" s="2785"/>
      <c r="M72" s="2785"/>
      <c r="N72" s="2785"/>
      <c r="O72" s="2785"/>
      <c r="P72" s="2785"/>
      <c r="Q72" s="2785"/>
      <c r="R72" s="2785"/>
      <c r="S72" s="2785"/>
      <c r="T72" s="2785"/>
      <c r="U72" s="2785"/>
      <c r="V72" s="2785"/>
      <c r="W72" s="2785"/>
      <c r="X72" s="2785"/>
      <c r="Y72" s="2785"/>
      <c r="Z72" s="2785"/>
      <c r="AA72" s="2785"/>
      <c r="AB72" s="2785"/>
      <c r="AC72" s="1041"/>
    </row>
    <row r="73" spans="1:29" ht="17.100000000000001" customHeight="1">
      <c r="A73" s="297"/>
      <c r="D73" s="2785"/>
      <c r="E73" s="2785"/>
      <c r="F73" s="2785"/>
      <c r="G73" s="2785"/>
      <c r="H73" s="2785"/>
      <c r="I73" s="2785"/>
      <c r="J73" s="2785"/>
      <c r="K73" s="2785"/>
      <c r="L73" s="2785"/>
      <c r="M73" s="2785"/>
      <c r="N73" s="2785"/>
      <c r="O73" s="2785"/>
      <c r="P73" s="2785"/>
      <c r="Q73" s="2785"/>
      <c r="R73" s="2785"/>
      <c r="S73" s="2785"/>
      <c r="T73" s="2785"/>
      <c r="U73" s="2785"/>
      <c r="V73" s="2785"/>
      <c r="W73" s="2785"/>
      <c r="X73" s="2785"/>
      <c r="Y73" s="2785"/>
      <c r="Z73" s="2785"/>
      <c r="AA73" s="2785"/>
      <c r="AB73" s="2785"/>
      <c r="AC73" s="1041"/>
    </row>
    <row r="74" spans="1:29" ht="17.100000000000001" customHeight="1">
      <c r="A74" s="297"/>
      <c r="D74" s="2785"/>
      <c r="E74" s="2785"/>
      <c r="F74" s="2785"/>
      <c r="G74" s="2785"/>
      <c r="H74" s="2785"/>
      <c r="I74" s="2785"/>
      <c r="J74" s="2785"/>
      <c r="K74" s="2785"/>
      <c r="L74" s="2785"/>
      <c r="M74" s="2785"/>
      <c r="N74" s="2785"/>
      <c r="O74" s="2785"/>
      <c r="P74" s="2785"/>
      <c r="Q74" s="2785"/>
      <c r="R74" s="2785"/>
      <c r="S74" s="2785"/>
      <c r="T74" s="2785"/>
      <c r="U74" s="2785"/>
      <c r="V74" s="2785"/>
      <c r="W74" s="2785"/>
      <c r="X74" s="2785"/>
      <c r="Y74" s="2785"/>
      <c r="Z74" s="2785"/>
      <c r="AA74" s="2785"/>
      <c r="AB74" s="2785"/>
      <c r="AC74" s="1041"/>
    </row>
    <row r="75" spans="1:29" ht="17.100000000000001" customHeight="1">
      <c r="A75" s="297"/>
      <c r="D75" s="2785"/>
      <c r="E75" s="2785"/>
      <c r="F75" s="2785"/>
      <c r="G75" s="2785"/>
      <c r="H75" s="2785"/>
      <c r="I75" s="2785"/>
      <c r="J75" s="2785"/>
      <c r="K75" s="2785"/>
      <c r="L75" s="2785"/>
      <c r="M75" s="2785"/>
      <c r="N75" s="2785"/>
      <c r="O75" s="2785"/>
      <c r="P75" s="2785"/>
      <c r="Q75" s="2785"/>
      <c r="R75" s="2785"/>
      <c r="S75" s="2785"/>
      <c r="T75" s="2785"/>
      <c r="U75" s="2785"/>
      <c r="V75" s="2785"/>
      <c r="W75" s="2785"/>
      <c r="X75" s="2785"/>
      <c r="Y75" s="2785"/>
      <c r="Z75" s="2785"/>
      <c r="AA75" s="2785"/>
      <c r="AB75" s="2785"/>
      <c r="AC75" s="1041"/>
    </row>
    <row r="76" spans="1:29" ht="17.100000000000001" customHeight="1">
      <c r="A76" s="296"/>
      <c r="B76" s="276"/>
      <c r="C76" s="276"/>
      <c r="D76" s="276"/>
      <c r="E76" s="1199"/>
      <c r="F76" s="1199"/>
      <c r="G76" s="1199"/>
      <c r="H76" s="1199"/>
      <c r="I76" s="1199"/>
      <c r="J76" s="1199"/>
      <c r="K76" s="1199"/>
      <c r="L76" s="1199"/>
      <c r="M76" s="1199"/>
      <c r="N76" s="1183"/>
      <c r="O76" s="1199"/>
      <c r="P76" s="1199"/>
      <c r="Q76" s="1199"/>
      <c r="R76" s="1199"/>
      <c r="S76" s="1199"/>
      <c r="T76" s="1199"/>
      <c r="U76" s="1199"/>
      <c r="V76" s="1199"/>
      <c r="W76" s="1199"/>
      <c r="X76" s="1199"/>
      <c r="Y76" s="1199"/>
      <c r="Z76" s="1199"/>
      <c r="AA76" s="1199"/>
      <c r="AB76" s="1199"/>
      <c r="AC76" s="1200"/>
    </row>
    <row r="77" spans="1:29" ht="36" customHeight="1"/>
    <row r="78" spans="1:29" ht="36" customHeight="1"/>
    <row r="79" spans="1:29" ht="36" customHeight="1"/>
    <row r="80" spans="1:29"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row r="93" ht="36" customHeight="1"/>
    <row r="94" ht="36" customHeight="1"/>
    <row r="95" ht="36" customHeight="1"/>
    <row r="96" ht="36" customHeight="1"/>
    <row r="97" ht="36" customHeight="1"/>
    <row r="98" ht="36" customHeight="1"/>
    <row r="99" ht="36" customHeight="1"/>
    <row r="100" ht="36" customHeight="1"/>
    <row r="101" ht="36" customHeight="1"/>
    <row r="102" ht="36" customHeight="1"/>
    <row r="103" ht="36" customHeight="1"/>
    <row r="104" ht="36" customHeight="1"/>
    <row r="105" ht="36" customHeight="1"/>
    <row r="106" ht="36" customHeight="1"/>
    <row r="107" ht="36" customHeight="1"/>
  </sheetData>
  <sheetProtection formatCells="0"/>
  <mergeCells count="47">
    <mergeCell ref="Q10:U10"/>
    <mergeCell ref="Y10:AA10"/>
    <mergeCell ref="L11:N11"/>
    <mergeCell ref="W11:Y11"/>
    <mergeCell ref="Q15:U15"/>
    <mergeCell ref="Y15:AA15"/>
    <mergeCell ref="L16:N16"/>
    <mergeCell ref="W16:Y16"/>
    <mergeCell ref="Q22:U22"/>
    <mergeCell ref="Y22:AA22"/>
    <mergeCell ref="L23:N23"/>
    <mergeCell ref="W23:Y23"/>
    <mergeCell ref="Q28:U28"/>
    <mergeCell ref="Y28:AA28"/>
    <mergeCell ref="L29:N29"/>
    <mergeCell ref="W29:Y29"/>
    <mergeCell ref="Q33:U33"/>
    <mergeCell ref="Y33:AA33"/>
    <mergeCell ref="S45:AA45"/>
    <mergeCell ref="L34:N34"/>
    <mergeCell ref="W34:Y34"/>
    <mergeCell ref="Q37:U37"/>
    <mergeCell ref="Y37:AA37"/>
    <mergeCell ref="L38:N38"/>
    <mergeCell ref="W38:Y38"/>
    <mergeCell ref="I40:N40"/>
    <mergeCell ref="V40:AA40"/>
    <mergeCell ref="S41:AA41"/>
    <mergeCell ref="S42:AA42"/>
    <mergeCell ref="L43:N43"/>
    <mergeCell ref="J69:AA69"/>
    <mergeCell ref="S46:AA46"/>
    <mergeCell ref="S47:AA47"/>
    <mergeCell ref="N55:O55"/>
    <mergeCell ref="X55:Y55"/>
    <mergeCell ref="J58:AA58"/>
    <mergeCell ref="J59:AA59"/>
    <mergeCell ref="J61:AA61"/>
    <mergeCell ref="J62:AA62"/>
    <mergeCell ref="J64:AA64"/>
    <mergeCell ref="J65:AA65"/>
    <mergeCell ref="J67:AA67"/>
    <mergeCell ref="J70:AA70"/>
    <mergeCell ref="D72:AB72"/>
    <mergeCell ref="D73:AB73"/>
    <mergeCell ref="D74:AB74"/>
    <mergeCell ref="D75:AB75"/>
  </mergeCells>
  <phoneticPr fontId="129"/>
  <dataValidations count="1">
    <dataValidation type="list" allowBlank="1" showInputMessage="1" showErrorMessage="1" sqref="E45:E46 E48:E52 E55:E71 H10:H11 H15:H16 H22:H23 H28:H29 H33:H34 H37:H38 H41 H43 I8:I9 I13:I14 I19:I21 I25:I27 I32 I36 I54 L19 L25 L32 L36 L54 N8:N10 N13:N15 N20:N22 N26:N28 N33 N37 S9 S11 S14 S16 S21 S23 S27 S29 S34 S38" xr:uid="{00000000-0002-0000-7000-000000000000}">
      <formula1>"□,■"</formula1>
    </dataValidation>
  </dataValidations>
  <printOptions horizontalCentered="1"/>
  <pageMargins left="0.74803149606299213" right="0.51181102362204722" top="0.62992125984251968" bottom="0.23622047244094491" header="0.35433070866141736" footer="0.23622047244094491"/>
  <pageSetup paperSize="9" fitToHeight="0" orientation="portrait" r:id="rId1"/>
  <rowBreaks count="1" manualBreakCount="1">
    <brk id="50" max="28" man="1"/>
  </rowBreaks>
  <colBreaks count="1" manualBreakCount="1">
    <brk id="19"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R19"/>
  <sheetViews>
    <sheetView workbookViewId="0"/>
  </sheetViews>
  <sheetFormatPr defaultColWidth="9" defaultRowHeight="13.5"/>
  <cols>
    <col min="1" max="1" width="2" customWidth="1"/>
    <col min="2" max="2" width="1.625" customWidth="1"/>
    <col min="3" max="3" width="4.625" customWidth="1"/>
    <col min="4" max="4" width="7.625" customWidth="1"/>
    <col min="5" max="5" width="4.625" customWidth="1"/>
    <col min="6" max="6" width="3" customWidth="1"/>
    <col min="7" max="7" width="1.875" customWidth="1"/>
    <col min="8" max="8" width="2.375" customWidth="1"/>
    <col min="9" max="9" width="6.625" customWidth="1"/>
    <col min="10" max="10" width="2.375" customWidth="1"/>
    <col min="11" max="11" width="6.625" customWidth="1"/>
    <col min="12" max="12" width="7.125" customWidth="1"/>
    <col min="13" max="13" width="2.375" customWidth="1"/>
    <col min="14" max="14" width="11.625" customWidth="1"/>
    <col min="15" max="15" width="2.375" customWidth="1"/>
    <col min="16" max="16" width="10.25" customWidth="1"/>
    <col min="17" max="17" width="9.375" customWidth="1"/>
    <col min="18" max="18" width="3.25" customWidth="1"/>
  </cols>
  <sheetData>
    <row r="1" spans="1:18" s="274" customFormat="1" ht="13.5" customHeight="1">
      <c r="A1" s="2325" t="s">
        <v>4035</v>
      </c>
      <c r="B1" s="2325"/>
      <c r="C1" s="2325"/>
      <c r="D1" s="2325"/>
      <c r="E1" s="2325"/>
      <c r="F1" s="2325"/>
      <c r="G1" s="2325"/>
      <c r="H1" s="2325"/>
      <c r="I1" s="2325"/>
      <c r="J1" s="2325"/>
      <c r="K1" s="2325"/>
      <c r="L1" s="2325"/>
      <c r="M1" s="2325"/>
      <c r="N1" s="2325"/>
      <c r="O1" s="2325"/>
      <c r="P1" s="2325"/>
      <c r="Q1" s="2325"/>
      <c r="R1" s="2325"/>
    </row>
    <row r="2" spans="1:18" s="274" customFormat="1" ht="13.5" customHeight="1">
      <c r="A2" s="282"/>
      <c r="B2" s="282"/>
      <c r="C2" s="282"/>
      <c r="D2" s="282"/>
      <c r="E2" s="282"/>
      <c r="F2" s="282"/>
      <c r="G2" s="282"/>
      <c r="H2" s="282"/>
      <c r="I2" s="282"/>
      <c r="J2" s="282"/>
      <c r="K2" s="282"/>
      <c r="L2" s="282"/>
      <c r="M2" s="282"/>
      <c r="N2" s="282"/>
      <c r="O2" s="282"/>
      <c r="P2" s="282"/>
      <c r="Q2" s="282"/>
      <c r="R2" s="282"/>
    </row>
    <row r="3" spans="1:18" s="274" customFormat="1" ht="13.5" customHeight="1">
      <c r="A3" s="274" t="s">
        <v>3905</v>
      </c>
      <c r="E3" s="1028"/>
    </row>
    <row r="4" spans="1:18" s="274" customFormat="1" ht="3.75" customHeight="1">
      <c r="A4" s="276"/>
      <c r="B4" s="276"/>
      <c r="C4" s="276"/>
      <c r="D4" s="276"/>
      <c r="E4" s="1007"/>
      <c r="F4" s="276"/>
      <c r="G4" s="276"/>
      <c r="H4" s="276"/>
      <c r="I4" s="276"/>
      <c r="J4" s="276"/>
      <c r="K4" s="276"/>
      <c r="L4" s="276"/>
      <c r="M4" s="276"/>
      <c r="N4" s="276"/>
      <c r="O4" s="276"/>
      <c r="P4" s="276"/>
      <c r="Q4" s="276"/>
      <c r="R4" s="276"/>
    </row>
    <row r="5" spans="1:18" s="274" customFormat="1" ht="3.75" customHeight="1">
      <c r="A5" s="295"/>
      <c r="B5" s="358"/>
      <c r="C5" s="358"/>
      <c r="D5" s="358"/>
      <c r="E5" s="1146"/>
      <c r="F5" s="358"/>
      <c r="G5" s="358"/>
      <c r="H5" s="358"/>
      <c r="I5" s="358"/>
      <c r="J5" s="358"/>
      <c r="K5" s="358"/>
      <c r="L5" s="358"/>
      <c r="M5" s="358"/>
      <c r="N5" s="358"/>
      <c r="O5" s="358"/>
      <c r="P5" s="358"/>
      <c r="Q5" s="358"/>
      <c r="R5" s="359"/>
    </row>
    <row r="6" spans="1:18" s="274" customFormat="1" ht="13.5" customHeight="1">
      <c r="A6" s="297" t="s">
        <v>3906</v>
      </c>
      <c r="E6" s="1028"/>
      <c r="R6" s="348"/>
    </row>
    <row r="7" spans="1:18" s="274" customFormat="1" ht="13.5" customHeight="1">
      <c r="A7" s="297"/>
      <c r="C7" s="274" t="s">
        <v>3907</v>
      </c>
      <c r="D7" s="2411" t="s">
        <v>3908</v>
      </c>
      <c r="E7" s="2406"/>
      <c r="F7" s="274" t="s">
        <v>3909</v>
      </c>
      <c r="H7" s="5487" t="str">
        <f>cst_wskakunin_owner2__space_KANA</f>
        <v/>
      </c>
      <c r="I7" s="5487"/>
      <c r="J7" s="5487"/>
      <c r="K7" s="5487"/>
      <c r="L7" s="5487"/>
      <c r="M7" s="5487"/>
      <c r="N7" s="5487"/>
      <c r="O7" s="5487"/>
      <c r="P7" s="5487"/>
      <c r="Q7" s="5487"/>
      <c r="R7" s="348"/>
    </row>
    <row r="8" spans="1:18" s="274" customFormat="1" ht="13.5" customHeight="1">
      <c r="A8" s="297"/>
      <c r="C8" s="274" t="s">
        <v>3910</v>
      </c>
      <c r="D8" s="2405" t="s">
        <v>4</v>
      </c>
      <c r="E8" s="2406"/>
      <c r="F8" s="274" t="s">
        <v>3909</v>
      </c>
      <c r="H8" s="5487" t="str">
        <f>cst_wskakunin_owner2__space</f>
        <v/>
      </c>
      <c r="I8" s="5487"/>
      <c r="J8" s="5487"/>
      <c r="K8" s="5487"/>
      <c r="L8" s="5487"/>
      <c r="M8" s="5487"/>
      <c r="N8" s="5487"/>
      <c r="O8" s="5487"/>
      <c r="P8" s="5487"/>
      <c r="Q8" s="5487"/>
      <c r="R8" s="348"/>
    </row>
    <row r="9" spans="1:18" s="274" customFormat="1" ht="13.5" customHeight="1">
      <c r="A9" s="297"/>
      <c r="C9" s="274" t="s">
        <v>3911</v>
      </c>
      <c r="D9" s="2405" t="s">
        <v>18</v>
      </c>
      <c r="E9" s="2406"/>
      <c r="F9" s="274" t="s">
        <v>3909</v>
      </c>
      <c r="H9" s="5487" t="str">
        <f>cst_wskakunin_owner2_ZIP</f>
        <v/>
      </c>
      <c r="I9" s="5487"/>
      <c r="J9" s="5487"/>
      <c r="R9" s="348"/>
    </row>
    <row r="10" spans="1:18" s="274" customFormat="1" ht="13.5" customHeight="1">
      <c r="A10" s="297"/>
      <c r="C10" s="274" t="s">
        <v>3912</v>
      </c>
      <c r="D10" s="2405" t="s">
        <v>19</v>
      </c>
      <c r="E10" s="2406"/>
      <c r="F10" s="274" t="s">
        <v>3909</v>
      </c>
      <c r="H10" s="5487" t="str">
        <f>cst_wskakunin_owner2__address</f>
        <v/>
      </c>
      <c r="I10" s="5487"/>
      <c r="J10" s="5487"/>
      <c r="K10" s="5487"/>
      <c r="L10" s="5487"/>
      <c r="M10" s="5487"/>
      <c r="N10" s="5487"/>
      <c r="O10" s="5487"/>
      <c r="P10" s="5487"/>
      <c r="Q10" s="5487"/>
      <c r="R10" s="5537"/>
    </row>
    <row r="11" spans="1:18" s="274" customFormat="1" ht="13.5" customHeight="1">
      <c r="A11" s="297"/>
      <c r="C11" s="274" t="s">
        <v>3913</v>
      </c>
      <c r="D11" s="2405" t="s">
        <v>20</v>
      </c>
      <c r="E11" s="2406"/>
      <c r="F11" s="274" t="s">
        <v>3909</v>
      </c>
      <c r="H11" s="5487" t="str">
        <f>cst_wskakunin_owner2_TEL</f>
        <v/>
      </c>
      <c r="I11" s="5487"/>
      <c r="J11" s="5487"/>
      <c r="K11" s="5487"/>
      <c r="L11" s="5487"/>
      <c r="R11" s="348"/>
    </row>
    <row r="12" spans="1:18">
      <c r="A12" s="1205"/>
      <c r="R12" s="207"/>
    </row>
    <row r="13" spans="1:18">
      <c r="A13" s="1205"/>
      <c r="C13" s="274" t="s">
        <v>3907</v>
      </c>
      <c r="D13" s="2411" t="s">
        <v>3908</v>
      </c>
      <c r="E13" s="2406"/>
      <c r="F13" s="274" t="s">
        <v>3909</v>
      </c>
      <c r="G13" s="274"/>
      <c r="H13" s="5487" t="str">
        <f>cst_wskakunin_owner3__space_KANA</f>
        <v/>
      </c>
      <c r="I13" s="5487"/>
      <c r="J13" s="5487"/>
      <c r="K13" s="5487"/>
      <c r="L13" s="5487"/>
      <c r="M13" s="5487"/>
      <c r="N13" s="5487"/>
      <c r="O13" s="5487"/>
      <c r="P13" s="5487"/>
      <c r="Q13" s="5487"/>
      <c r="R13" s="348"/>
    </row>
    <row r="14" spans="1:18">
      <c r="A14" s="1205"/>
      <c r="C14" s="274" t="s">
        <v>3910</v>
      </c>
      <c r="D14" s="2405" t="s">
        <v>4</v>
      </c>
      <c r="E14" s="2406"/>
      <c r="F14" s="274" t="s">
        <v>3909</v>
      </c>
      <c r="G14" s="274"/>
      <c r="H14" s="5487" t="str">
        <f>cst_wskakunin_owner3__space</f>
        <v/>
      </c>
      <c r="I14" s="5487"/>
      <c r="J14" s="5487"/>
      <c r="K14" s="5487"/>
      <c r="L14" s="5487"/>
      <c r="M14" s="5487"/>
      <c r="N14" s="5487"/>
      <c r="O14" s="5487"/>
      <c r="P14" s="5487"/>
      <c r="Q14" s="5487"/>
      <c r="R14" s="348"/>
    </row>
    <row r="15" spans="1:18">
      <c r="A15" s="1205"/>
      <c r="C15" s="274" t="s">
        <v>3911</v>
      </c>
      <c r="D15" s="2405" t="s">
        <v>18</v>
      </c>
      <c r="E15" s="2406"/>
      <c r="F15" s="274" t="s">
        <v>3909</v>
      </c>
      <c r="G15" s="274"/>
      <c r="H15" s="5487" t="str">
        <f>cst_wskakunin_owner3_ZIP</f>
        <v/>
      </c>
      <c r="I15" s="5487"/>
      <c r="J15" s="5487"/>
      <c r="K15" s="274"/>
      <c r="L15" s="274"/>
      <c r="M15" s="274"/>
      <c r="N15" s="274"/>
      <c r="O15" s="274"/>
      <c r="P15" s="274"/>
      <c r="Q15" s="274"/>
      <c r="R15" s="348"/>
    </row>
    <row r="16" spans="1:18">
      <c r="A16" s="1205"/>
      <c r="C16" s="274" t="s">
        <v>3912</v>
      </c>
      <c r="D16" s="2405" t="s">
        <v>19</v>
      </c>
      <c r="E16" s="2406"/>
      <c r="F16" s="274" t="s">
        <v>3909</v>
      </c>
      <c r="G16" s="274"/>
      <c r="H16" s="5487" t="str">
        <f>cst_wskakunin_owner3__address</f>
        <v/>
      </c>
      <c r="I16" s="5487"/>
      <c r="J16" s="5487"/>
      <c r="K16" s="5487"/>
      <c r="L16" s="5487"/>
      <c r="M16" s="5487"/>
      <c r="N16" s="5487"/>
      <c r="O16" s="5487"/>
      <c r="P16" s="5487"/>
      <c r="Q16" s="5487"/>
      <c r="R16" s="5537"/>
    </row>
    <row r="17" spans="1:18">
      <c r="A17" s="1205"/>
      <c r="C17" s="274" t="s">
        <v>3913</v>
      </c>
      <c r="D17" s="2405" t="s">
        <v>20</v>
      </c>
      <c r="E17" s="2406"/>
      <c r="F17" s="274" t="s">
        <v>3909</v>
      </c>
      <c r="G17" s="274"/>
      <c r="H17" s="5487" t="str">
        <f>cst_wskakunin_owner3_TEL</f>
        <v/>
      </c>
      <c r="I17" s="5487"/>
      <c r="J17" s="5487"/>
      <c r="K17" s="5487"/>
      <c r="L17" s="5487"/>
      <c r="M17" s="274"/>
      <c r="N17" s="274"/>
      <c r="O17" s="274"/>
      <c r="P17" s="274"/>
      <c r="Q17" s="274"/>
      <c r="R17" s="348"/>
    </row>
    <row r="18" spans="1:18" ht="6" customHeight="1">
      <c r="A18" s="1206"/>
      <c r="B18" s="1207"/>
      <c r="C18" s="1207"/>
      <c r="D18" s="1207"/>
      <c r="E18" s="1207"/>
      <c r="F18" s="1207"/>
      <c r="G18" s="1207"/>
      <c r="H18" s="1207"/>
      <c r="I18" s="1207"/>
      <c r="J18" s="1207"/>
      <c r="K18" s="1207"/>
      <c r="L18" s="1207"/>
      <c r="M18" s="1207"/>
      <c r="N18" s="1207"/>
      <c r="O18" s="1207"/>
      <c r="P18" s="1207"/>
      <c r="Q18" s="1207"/>
      <c r="R18" s="1208"/>
    </row>
    <row r="19" spans="1:18" ht="5.25" customHeight="1"/>
  </sheetData>
  <mergeCells count="21">
    <mergeCell ref="D9:E9"/>
    <mergeCell ref="H9:J9"/>
    <mergeCell ref="A1:R1"/>
    <mergeCell ref="D7:E7"/>
    <mergeCell ref="H7:Q7"/>
    <mergeCell ref="D8:E8"/>
    <mergeCell ref="H8:Q8"/>
    <mergeCell ref="D10:E10"/>
    <mergeCell ref="H10:R10"/>
    <mergeCell ref="D11:E11"/>
    <mergeCell ref="H11:L11"/>
    <mergeCell ref="D13:E13"/>
    <mergeCell ref="H13:Q13"/>
    <mergeCell ref="D17:E17"/>
    <mergeCell ref="H17:L17"/>
    <mergeCell ref="D14:E14"/>
    <mergeCell ref="H14:Q14"/>
    <mergeCell ref="D15:E15"/>
    <mergeCell ref="H15:J15"/>
    <mergeCell ref="D16:E16"/>
    <mergeCell ref="H16:R16"/>
  </mergeCells>
  <phoneticPr fontId="129"/>
  <printOptions horizontalCentered="1"/>
  <pageMargins left="0.70866141732283472" right="0.59055118110236227" top="0.59055118110236227" bottom="0.59055118110236227" header="0.31496062992125984" footer="0.31496062992125984"/>
  <pageSetup paperSize="9" orientation="portrait" blackAndWhite="1"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Y51"/>
  <sheetViews>
    <sheetView workbookViewId="0"/>
  </sheetViews>
  <sheetFormatPr defaultColWidth="9" defaultRowHeight="13.5"/>
  <cols>
    <col min="1" max="1" width="3.125" style="288" customWidth="1"/>
    <col min="2" max="7" width="4.125" style="288" customWidth="1"/>
    <col min="8" max="8" width="4.625" style="288" customWidth="1"/>
    <col min="9" max="18" width="4.125" style="288" customWidth="1"/>
    <col min="19" max="19" width="3.625" style="288" customWidth="1"/>
    <col min="20" max="20" width="3" style="288" customWidth="1"/>
    <col min="21" max="21" width="3.625" style="288" customWidth="1"/>
    <col min="22" max="22" width="2.625" style="288" customWidth="1"/>
    <col min="23" max="23" width="3.625" style="288" customWidth="1"/>
    <col min="24" max="25" width="2.625" style="288" customWidth="1"/>
    <col min="26" max="26" width="9" style="288" customWidth="1"/>
    <col min="27" max="16384" width="9" style="288"/>
  </cols>
  <sheetData>
    <row r="1" spans="1:25" s="274" customFormat="1" ht="17.100000000000001" customHeight="1">
      <c r="A1" s="2332" t="s">
        <v>4171</v>
      </c>
      <c r="B1" s="2333"/>
      <c r="C1" s="2333"/>
      <c r="D1" s="2333"/>
      <c r="E1" s="2333"/>
      <c r="F1" s="2333"/>
      <c r="G1" s="2333"/>
      <c r="H1" s="2333"/>
      <c r="I1" s="2333"/>
      <c r="J1" s="2333"/>
      <c r="K1" s="2333"/>
      <c r="L1" s="2333"/>
      <c r="M1" s="2333"/>
      <c r="N1" s="2333"/>
      <c r="O1" s="2333"/>
      <c r="P1" s="2333"/>
      <c r="Q1" s="2333"/>
      <c r="R1" s="2333"/>
      <c r="S1" s="2333"/>
      <c r="T1" s="2333"/>
      <c r="U1" s="2333"/>
      <c r="V1" s="2333"/>
      <c r="W1" s="2333"/>
      <c r="X1" s="2333"/>
      <c r="Y1" s="2333"/>
    </row>
    <row r="2" spans="1:25" s="274" customFormat="1" ht="17.100000000000001" customHeight="1"/>
    <row r="3" spans="1:25" s="274" customFormat="1" ht="17.100000000000001" customHeight="1">
      <c r="A3" s="2325" t="s">
        <v>15</v>
      </c>
      <c r="B3" s="2325"/>
      <c r="C3" s="2325"/>
      <c r="D3" s="2325"/>
      <c r="E3" s="2325"/>
      <c r="F3" s="2325"/>
      <c r="G3" s="2325"/>
      <c r="H3" s="2325"/>
      <c r="I3" s="2325"/>
      <c r="J3" s="2325"/>
      <c r="K3" s="2325"/>
      <c r="L3" s="2325"/>
      <c r="M3" s="2325"/>
      <c r="N3" s="2325"/>
      <c r="O3" s="2325"/>
      <c r="P3" s="2325"/>
      <c r="Q3" s="2325"/>
      <c r="R3" s="2325"/>
      <c r="S3" s="2325"/>
      <c r="T3" s="2325"/>
      <c r="U3" s="2325"/>
      <c r="V3" s="2325"/>
      <c r="W3" s="2325"/>
      <c r="X3" s="2325"/>
      <c r="Y3" s="2325"/>
    </row>
    <row r="4" spans="1:25" s="274" customFormat="1" ht="17.100000000000001" customHeight="1">
      <c r="A4" s="282"/>
      <c r="B4" s="282"/>
      <c r="C4" s="282"/>
      <c r="D4" s="282"/>
      <c r="E4" s="282"/>
      <c r="F4" s="282"/>
      <c r="G4" s="282"/>
      <c r="H4" s="282"/>
      <c r="I4" s="282"/>
      <c r="J4" s="282"/>
      <c r="K4" s="282"/>
      <c r="L4" s="282"/>
      <c r="M4" s="282"/>
      <c r="N4" s="282"/>
      <c r="O4" s="282"/>
      <c r="P4" s="282"/>
      <c r="Q4" s="282"/>
      <c r="R4" s="282"/>
      <c r="S4" s="282"/>
      <c r="T4" s="282"/>
      <c r="U4" s="282"/>
      <c r="V4" s="282"/>
      <c r="W4" s="282"/>
      <c r="X4" s="282"/>
      <c r="Y4" s="282"/>
    </row>
    <row r="5" spans="1:25" s="274" customFormat="1" ht="35.25" customHeight="1">
      <c r="A5" s="5481" t="s">
        <v>4172</v>
      </c>
      <c r="B5" s="5481"/>
      <c r="C5" s="5481"/>
      <c r="D5" s="5481"/>
      <c r="E5" s="5481"/>
      <c r="F5" s="5481"/>
      <c r="G5" s="5481"/>
      <c r="H5" s="5481"/>
      <c r="I5" s="5481"/>
      <c r="J5" s="5481"/>
      <c r="K5" s="5481"/>
      <c r="L5" s="5481"/>
      <c r="M5" s="5481"/>
      <c r="N5" s="5481"/>
      <c r="O5" s="5481"/>
      <c r="P5" s="5481"/>
      <c r="Q5" s="5481"/>
      <c r="R5" s="5481"/>
      <c r="S5" s="5481"/>
      <c r="T5" s="5481"/>
      <c r="U5" s="5481"/>
      <c r="V5" s="5481"/>
      <c r="W5" s="5481"/>
      <c r="X5" s="5481"/>
      <c r="Y5" s="5481"/>
    </row>
    <row r="6" spans="1:25" s="274" customFormat="1" ht="17.100000000000001" customHeight="1"/>
    <row r="7" spans="1:25" s="274" customFormat="1" ht="17.100000000000001" customHeight="1">
      <c r="R7" s="2710"/>
      <c r="S7" s="2710"/>
      <c r="T7" s="282" t="s">
        <v>477</v>
      </c>
      <c r="U7" s="1160"/>
      <c r="V7" s="282" t="s">
        <v>5</v>
      </c>
      <c r="W7" s="1160"/>
      <c r="X7" s="282" t="s">
        <v>478</v>
      </c>
    </row>
    <row r="8" spans="1:25" s="274" customFormat="1" ht="17.100000000000001" customHeight="1"/>
    <row r="9" spans="1:25" s="274" customFormat="1" ht="17.100000000000001" customHeight="1">
      <c r="B9" s="274" t="s">
        <v>3567</v>
      </c>
    </row>
    <row r="10" spans="1:25" s="274" customFormat="1" ht="17.100000000000001" customHeight="1"/>
    <row r="11" spans="1:25" s="274" customFormat="1" ht="17.100000000000001" customHeight="1">
      <c r="J11" s="289" t="s">
        <v>4046</v>
      </c>
      <c r="K11" s="289"/>
      <c r="L11" s="289"/>
      <c r="M11" s="289"/>
      <c r="N11" s="289"/>
      <c r="O11" s="2791" t="str">
        <f>cst_wskakunin_owner1__address</f>
        <v>埼玉県埼玉県さいたま市浦和区岸町７－１２－３</v>
      </c>
      <c r="P11" s="2791"/>
      <c r="Q11" s="2791"/>
      <c r="R11" s="2791"/>
      <c r="S11" s="2791"/>
      <c r="T11" s="2791"/>
      <c r="U11" s="2791"/>
      <c r="V11" s="2791"/>
      <c r="W11" s="2791"/>
      <c r="X11" s="2791"/>
    </row>
    <row r="12" spans="1:25" s="274" customFormat="1" ht="17.100000000000001" customHeight="1">
      <c r="J12" s="289" t="s">
        <v>3516</v>
      </c>
      <c r="K12" s="289"/>
      <c r="L12" s="289"/>
      <c r="M12" s="289"/>
      <c r="N12" s="289"/>
      <c r="O12" s="2791"/>
      <c r="P12" s="2791"/>
      <c r="Q12" s="2791"/>
      <c r="R12" s="2791"/>
      <c r="S12" s="2791"/>
      <c r="T12" s="2791"/>
      <c r="U12" s="2791"/>
      <c r="V12" s="2791"/>
      <c r="W12" s="2791"/>
      <c r="X12" s="2791"/>
    </row>
    <row r="13" spans="1:25" s="274" customFormat="1" ht="17.100000000000001" customHeight="1">
      <c r="J13" s="289" t="s">
        <v>4047</v>
      </c>
      <c r="K13" s="289"/>
      <c r="L13" s="289"/>
      <c r="M13" s="289"/>
      <c r="N13" s="289"/>
      <c r="O13" s="2791" t="str">
        <f>cst_wskakunin_owner1__space3</f>
        <v>テスト建て主
代表取締役社長　テストさん</v>
      </c>
      <c r="P13" s="2791"/>
      <c r="Q13" s="2791"/>
      <c r="R13" s="2791"/>
      <c r="S13" s="2791"/>
      <c r="T13" s="2791"/>
      <c r="U13" s="2791"/>
      <c r="V13" s="2791"/>
      <c r="W13" s="2791"/>
      <c r="X13" s="2791"/>
    </row>
    <row r="14" spans="1:25" s="274" customFormat="1" ht="17.100000000000001" customHeight="1">
      <c r="J14" s="289" t="s">
        <v>3026</v>
      </c>
      <c r="K14" s="289"/>
      <c r="L14" s="289"/>
      <c r="M14" s="289"/>
      <c r="N14" s="1230"/>
      <c r="O14" s="2791"/>
      <c r="P14" s="2791"/>
      <c r="Q14" s="2791"/>
      <c r="R14" s="2791"/>
      <c r="S14" s="2791"/>
      <c r="T14" s="2791"/>
      <c r="U14" s="2791"/>
      <c r="V14" s="2791"/>
      <c r="W14" s="2791"/>
      <c r="X14" s="2791"/>
    </row>
    <row r="15" spans="1:25" s="274" customFormat="1" ht="16.5" customHeight="1">
      <c r="J15" s="289"/>
      <c r="K15" s="289"/>
      <c r="L15" s="289"/>
      <c r="M15" s="289"/>
      <c r="N15" s="1230"/>
      <c r="O15" s="1230"/>
      <c r="P15" s="1230"/>
      <c r="Q15" s="1230"/>
      <c r="R15" s="1230"/>
      <c r="S15" s="1230"/>
      <c r="T15" s="1230"/>
      <c r="U15" s="1230"/>
      <c r="V15" s="1230"/>
      <c r="W15" s="1230"/>
      <c r="X15" s="1230"/>
    </row>
    <row r="16" spans="1:25" s="274" customFormat="1" ht="17.100000000000001" customHeight="1">
      <c r="J16" s="289" t="s">
        <v>4048</v>
      </c>
      <c r="K16" s="289"/>
      <c r="L16" s="289"/>
      <c r="M16" s="289"/>
      <c r="N16" s="1230"/>
      <c r="O16" s="5566" t="str">
        <f>cst_wskakunin_sekkei1_JIMU_NAME&amp;IF(cst_wskakunin_sekkei1_NAME="",""," "&amp;CHAR(10)&amp;cst_wskakunin_sekkei1_NAME)</f>
        <v/>
      </c>
      <c r="P16" s="5566"/>
      <c r="Q16" s="5566"/>
      <c r="R16" s="5566"/>
      <c r="S16" s="5566"/>
      <c r="T16" s="5566"/>
      <c r="U16" s="5566"/>
      <c r="V16" s="5566"/>
      <c r="W16" s="5566"/>
      <c r="X16" s="5566"/>
    </row>
    <row r="17" spans="1:24" s="274" customFormat="1" ht="17.100000000000001" customHeight="1">
      <c r="J17" s="289"/>
      <c r="K17" s="289"/>
      <c r="L17" s="289"/>
      <c r="M17" s="289"/>
      <c r="N17" s="1230"/>
      <c r="O17" s="5566"/>
      <c r="P17" s="5566"/>
      <c r="Q17" s="5566"/>
      <c r="R17" s="5566"/>
      <c r="S17" s="5566"/>
      <c r="T17" s="5566"/>
      <c r="U17" s="5566"/>
      <c r="V17" s="5566"/>
      <c r="W17" s="5566"/>
      <c r="X17" s="5566"/>
    </row>
    <row r="18" spans="1:24" s="274" customFormat="1" ht="17.100000000000001" customHeight="1">
      <c r="N18" s="1033"/>
      <c r="O18" s="1209"/>
      <c r="P18" s="1209"/>
      <c r="Q18" s="1209"/>
      <c r="R18" s="1209"/>
      <c r="S18" s="1209"/>
      <c r="T18" s="1209"/>
      <c r="U18" s="1209"/>
      <c r="V18" s="1209"/>
      <c r="W18" s="1209"/>
      <c r="X18" s="1209"/>
    </row>
    <row r="19" spans="1:24" s="274" customFormat="1" ht="17.100000000000001" customHeight="1">
      <c r="A19" s="274" t="s">
        <v>4173</v>
      </c>
    </row>
    <row r="20" spans="1:24" s="274" customFormat="1" ht="17.100000000000001" customHeight="1">
      <c r="A20" s="274" t="s">
        <v>4174</v>
      </c>
    </row>
    <row r="21" spans="1:24" s="274" customFormat="1" ht="17.100000000000001" customHeight="1">
      <c r="A21" s="274" t="s">
        <v>4051</v>
      </c>
    </row>
    <row r="22" spans="1:24" s="274" customFormat="1" ht="17.100000000000001" customHeight="1"/>
    <row r="23" spans="1:24" s="274" customFormat="1" ht="17.100000000000001" customHeight="1">
      <c r="A23" s="274" t="s">
        <v>4175</v>
      </c>
    </row>
    <row r="24" spans="1:24" s="274" customFormat="1" ht="17.100000000000001" customHeight="1">
      <c r="A24" s="274" t="s">
        <v>4176</v>
      </c>
      <c r="H24" s="283" t="s">
        <v>6</v>
      </c>
      <c r="I24" s="2710"/>
      <c r="J24" s="2710"/>
      <c r="K24" s="2710"/>
      <c r="L24" s="2710"/>
      <c r="M24" s="2710"/>
      <c r="N24" s="282" t="s">
        <v>7</v>
      </c>
    </row>
    <row r="25" spans="1:24" s="274" customFormat="1" ht="17.100000000000001" customHeight="1">
      <c r="A25" s="274" t="s">
        <v>4177</v>
      </c>
      <c r="H25" s="5555"/>
      <c r="I25" s="5555"/>
      <c r="J25" s="282" t="s">
        <v>477</v>
      </c>
      <c r="K25" s="1210"/>
      <c r="L25" s="282" t="s">
        <v>5</v>
      </c>
      <c r="M25" s="1210"/>
      <c r="N25" s="282" t="s">
        <v>478</v>
      </c>
    </row>
    <row r="26" spans="1:24" s="274" customFormat="1" ht="17.100000000000001" customHeight="1">
      <c r="A26" s="274" t="s">
        <v>4178</v>
      </c>
      <c r="H26" s="2785" t="str">
        <f ca="1">cst_Pre_Corp__SHINSEI&amp;"　"&amp;cst_Pre_Daihyou__SHINSEI</f>
        <v>一般財団法人 さいたま住宅検査センター　理事長　福 島  克 季</v>
      </c>
      <c r="I26" s="2785"/>
      <c r="J26" s="2785"/>
      <c r="K26" s="2785"/>
      <c r="L26" s="2785"/>
      <c r="M26" s="2785"/>
      <c r="N26" s="2785"/>
      <c r="O26" s="2785"/>
      <c r="P26" s="2785"/>
      <c r="Q26" s="2785"/>
      <c r="R26" s="2785"/>
      <c r="S26" s="2785"/>
      <c r="T26" s="2785"/>
      <c r="U26" s="2785"/>
      <c r="V26" s="2785"/>
      <c r="W26" s="2785"/>
      <c r="X26" s="2785"/>
    </row>
    <row r="27" spans="1:24" s="274" customFormat="1" ht="17.100000000000001" customHeight="1">
      <c r="A27" s="274" t="s">
        <v>4179</v>
      </c>
    </row>
    <row r="28" spans="1:24" s="274" customFormat="1" ht="17.100000000000001" customHeight="1">
      <c r="B28" s="1193" t="s">
        <v>139</v>
      </c>
      <c r="C28" s="274" t="s">
        <v>1395</v>
      </c>
    </row>
    <row r="29" spans="1:24" s="274" customFormat="1" ht="17.100000000000001" customHeight="1">
      <c r="B29" s="1193" t="s">
        <v>139</v>
      </c>
      <c r="C29" s="274" t="s">
        <v>4180</v>
      </c>
    </row>
    <row r="30" spans="1:24" s="274" customFormat="1" ht="17.100000000000001" customHeight="1">
      <c r="B30" s="1193" t="s">
        <v>139</v>
      </c>
      <c r="C30" s="274" t="s">
        <v>4181</v>
      </c>
    </row>
    <row r="31" spans="1:24" s="274" customFormat="1" ht="17.100000000000001" customHeight="1">
      <c r="A31" s="274" t="s">
        <v>4182</v>
      </c>
      <c r="B31" s="1042"/>
      <c r="F31" s="5567"/>
      <c r="G31" s="5567"/>
      <c r="H31" s="5567"/>
      <c r="I31" s="5567"/>
      <c r="J31" s="5567"/>
      <c r="K31" s="5567"/>
      <c r="L31" s="5567"/>
      <c r="M31" s="5567"/>
      <c r="N31" s="5567"/>
      <c r="O31" s="5567"/>
      <c r="P31" s="5567"/>
      <c r="Q31" s="5567"/>
      <c r="R31" s="5567"/>
      <c r="S31" s="5567"/>
      <c r="T31" s="5567"/>
      <c r="U31" s="5567"/>
      <c r="V31" s="5567"/>
      <c r="W31" s="5567"/>
      <c r="X31" s="5567"/>
    </row>
    <row r="32" spans="1:24" s="274" customFormat="1" ht="17.100000000000001" customHeight="1">
      <c r="F32" s="5567"/>
      <c r="G32" s="5567"/>
      <c r="H32" s="5567"/>
      <c r="I32" s="5567"/>
      <c r="J32" s="5567"/>
      <c r="K32" s="5567"/>
      <c r="L32" s="5567"/>
      <c r="M32" s="5567"/>
      <c r="N32" s="5567"/>
      <c r="O32" s="5567"/>
      <c r="P32" s="5567"/>
      <c r="Q32" s="5567"/>
      <c r="R32" s="5567"/>
      <c r="S32" s="5567"/>
      <c r="T32" s="5567"/>
      <c r="U32" s="5567"/>
      <c r="V32" s="5567"/>
      <c r="W32" s="5567"/>
      <c r="X32" s="5567"/>
    </row>
    <row r="33" spans="1:25" s="274" customFormat="1" ht="17.100000000000001" customHeight="1">
      <c r="A33" s="274" t="s">
        <v>3902</v>
      </c>
    </row>
    <row r="34" spans="1:25" s="274" customFormat="1" ht="17.100000000000001" customHeight="1">
      <c r="A34" s="295" t="s">
        <v>4052</v>
      </c>
      <c r="B34" s="358"/>
      <c r="C34" s="358"/>
      <c r="D34" s="358"/>
      <c r="E34" s="358"/>
      <c r="F34" s="358"/>
      <c r="G34" s="358"/>
      <c r="H34" s="358"/>
      <c r="I34" s="358"/>
      <c r="J34" s="358"/>
      <c r="K34" s="358"/>
      <c r="L34" s="358"/>
      <c r="M34" s="358"/>
      <c r="N34" s="358"/>
      <c r="O34" s="358"/>
      <c r="P34" s="358"/>
      <c r="Q34" s="358"/>
      <c r="R34" s="358"/>
      <c r="S34" s="358"/>
      <c r="T34" s="358"/>
      <c r="U34" s="358"/>
      <c r="V34" s="358"/>
      <c r="W34" s="358"/>
      <c r="X34" s="358"/>
      <c r="Y34" s="359"/>
    </row>
    <row r="35" spans="1:25" s="274" customFormat="1" ht="17.100000000000001" customHeight="1">
      <c r="A35" s="297"/>
      <c r="B35" s="274" t="s">
        <v>4053</v>
      </c>
      <c r="Y35" s="348"/>
    </row>
    <row r="36" spans="1:25" s="274" customFormat="1" ht="17.100000000000001" customHeight="1">
      <c r="A36" s="297"/>
      <c r="Y36" s="348"/>
    </row>
    <row r="37" spans="1:25" s="274" customFormat="1" ht="17.100000000000001" customHeight="1">
      <c r="A37" s="297"/>
      <c r="Y37" s="348"/>
    </row>
    <row r="38" spans="1:25" s="274" customFormat="1" ht="17.100000000000001" customHeight="1">
      <c r="A38" s="297"/>
      <c r="Y38" s="348"/>
    </row>
    <row r="39" spans="1:25" s="274" customFormat="1" ht="17.100000000000001" customHeight="1">
      <c r="A39" s="297"/>
      <c r="Y39" s="348"/>
    </row>
    <row r="40" spans="1:25" s="274" customFormat="1" ht="17.100000000000001" customHeight="1">
      <c r="A40" s="297"/>
      <c r="Y40" s="348"/>
    </row>
    <row r="41" spans="1:25" s="274" customFormat="1" ht="27" customHeight="1">
      <c r="A41" s="1161" t="s">
        <v>3556</v>
      </c>
      <c r="B41" s="374"/>
      <c r="C41" s="374"/>
      <c r="D41" s="374"/>
      <c r="E41" s="374"/>
      <c r="F41" s="374"/>
      <c r="G41" s="374"/>
      <c r="H41" s="375"/>
      <c r="I41" s="374" t="s">
        <v>4054</v>
      </c>
      <c r="J41" s="374"/>
      <c r="K41" s="374"/>
      <c r="L41" s="374"/>
      <c r="M41" s="374"/>
      <c r="N41" s="374"/>
      <c r="O41" s="374"/>
      <c r="P41" s="375"/>
      <c r="Q41" s="374" t="s">
        <v>4055</v>
      </c>
      <c r="R41" s="374"/>
      <c r="S41" s="374"/>
      <c r="T41" s="374"/>
      <c r="U41" s="374"/>
      <c r="V41" s="374"/>
      <c r="W41" s="374"/>
      <c r="X41" s="374"/>
      <c r="Y41" s="375"/>
    </row>
    <row r="42" spans="1:25" s="274" customFormat="1" ht="27" customHeight="1">
      <c r="A42" s="297"/>
      <c r="H42" s="348"/>
      <c r="P42" s="348"/>
      <c r="Q42" s="5528"/>
      <c r="R42" s="5530"/>
      <c r="S42" s="5530"/>
      <c r="T42" s="5530" t="s">
        <v>477</v>
      </c>
      <c r="U42" s="5530"/>
      <c r="V42" s="5530" t="s">
        <v>5</v>
      </c>
      <c r="W42" s="5530"/>
      <c r="X42" s="5530" t="s">
        <v>478</v>
      </c>
      <c r="Y42" s="5526"/>
    </row>
    <row r="43" spans="1:25" s="274" customFormat="1" ht="27" customHeight="1">
      <c r="A43" s="297"/>
      <c r="H43" s="348"/>
      <c r="P43" s="348"/>
      <c r="Q43" s="5529"/>
      <c r="R43" s="5531"/>
      <c r="S43" s="5531"/>
      <c r="T43" s="5531"/>
      <c r="U43" s="5531"/>
      <c r="V43" s="5531"/>
      <c r="W43" s="5531"/>
      <c r="X43" s="5531"/>
      <c r="Y43" s="5527"/>
    </row>
    <row r="44" spans="1:25" s="274" customFormat="1" ht="27" customHeight="1">
      <c r="A44" s="297"/>
      <c r="H44" s="348"/>
      <c r="P44" s="348"/>
      <c r="Q44" s="5528" t="s">
        <v>4056</v>
      </c>
      <c r="R44" s="5530"/>
      <c r="S44" s="5530"/>
      <c r="T44" s="5530"/>
      <c r="U44" s="5530"/>
      <c r="V44" s="5530"/>
      <c r="W44" s="5530"/>
      <c r="X44" s="5530" t="s">
        <v>7</v>
      </c>
      <c r="Y44" s="5526"/>
    </row>
    <row r="45" spans="1:25" s="274" customFormat="1" ht="27" customHeight="1">
      <c r="A45" s="297"/>
      <c r="H45" s="348"/>
      <c r="P45" s="348"/>
      <c r="Q45" s="5529"/>
      <c r="R45" s="5531"/>
      <c r="S45" s="5531"/>
      <c r="T45" s="5531"/>
      <c r="U45" s="5531"/>
      <c r="V45" s="5531"/>
      <c r="W45" s="5531"/>
      <c r="X45" s="5531"/>
      <c r="Y45" s="5527"/>
    </row>
    <row r="46" spans="1:25" s="274" customFormat="1" ht="27" customHeight="1">
      <c r="A46" s="1162" t="s">
        <v>3869</v>
      </c>
      <c r="B46" s="1163"/>
      <c r="C46" s="1163"/>
      <c r="D46" s="1163"/>
      <c r="E46" s="1163"/>
      <c r="F46" s="1163"/>
      <c r="G46" s="1163"/>
      <c r="H46" s="1164"/>
      <c r="I46" s="276"/>
      <c r="J46" s="276"/>
      <c r="K46" s="276"/>
      <c r="L46" s="276"/>
      <c r="M46" s="276"/>
      <c r="N46" s="276"/>
      <c r="O46" s="276"/>
      <c r="P46" s="349"/>
      <c r="Q46" s="352" t="s">
        <v>3869</v>
      </c>
      <c r="R46" s="352"/>
      <c r="S46" s="276"/>
      <c r="T46" s="276"/>
      <c r="U46" s="276"/>
      <c r="V46" s="276"/>
      <c r="W46" s="276"/>
      <c r="X46" s="276"/>
      <c r="Y46" s="349"/>
    </row>
    <row r="47" spans="1:25" s="365" customFormat="1" ht="18.75" customHeight="1">
      <c r="A47" s="365" t="s">
        <v>2943</v>
      </c>
    </row>
    <row r="48" spans="1:25" s="365" customFormat="1" ht="18.75" customHeight="1">
      <c r="A48" s="365" t="s">
        <v>4183</v>
      </c>
    </row>
    <row r="49" spans="1:1" s="365" customFormat="1" ht="18.75" customHeight="1">
      <c r="A49" s="365" t="s">
        <v>4184</v>
      </c>
    </row>
    <row r="50" spans="1:1" ht="17.25" customHeight="1"/>
    <row r="51" spans="1:1" ht="17.25" customHeight="1"/>
  </sheetData>
  <mergeCells count="23">
    <mergeCell ref="O13:X14"/>
    <mergeCell ref="A1:Y1"/>
    <mergeCell ref="A3:Y3"/>
    <mergeCell ref="A5:Y5"/>
    <mergeCell ref="R7:S7"/>
    <mergeCell ref="O11:X12"/>
    <mergeCell ref="O16:X17"/>
    <mergeCell ref="I24:M24"/>
    <mergeCell ref="H25:I25"/>
    <mergeCell ref="H26:X26"/>
    <mergeCell ref="F31:X32"/>
    <mergeCell ref="W42:W43"/>
    <mergeCell ref="X42:X43"/>
    <mergeCell ref="Y42:Y43"/>
    <mergeCell ref="Q44:Q45"/>
    <mergeCell ref="R44:W45"/>
    <mergeCell ref="X44:X45"/>
    <mergeCell ref="Y44:Y45"/>
    <mergeCell ref="Q42:R43"/>
    <mergeCell ref="S42:S43"/>
    <mergeCell ref="T42:T43"/>
    <mergeCell ref="U42:U43"/>
    <mergeCell ref="V42:V43"/>
  </mergeCells>
  <phoneticPr fontId="129"/>
  <dataValidations count="1">
    <dataValidation type="list" allowBlank="1" showInputMessage="1" showErrorMessage="1" sqref="B28:B31" xr:uid="{00000000-0002-0000-7200-000000000000}">
      <formula1>"□,■"</formula1>
    </dataValidation>
  </dataValidations>
  <printOptions horizontalCentered="1"/>
  <pageMargins left="0.70866141732283472" right="0.70866141732283472" top="0.74803149606299213" bottom="0.51181102362204722" header="0.31496062992125984" footer="0.31496062992125984"/>
  <pageSetup paperSize="9" scale="90" fitToHeight="0" orientation="portrait" blackAndWhite="1"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Y46"/>
  <sheetViews>
    <sheetView workbookViewId="0"/>
  </sheetViews>
  <sheetFormatPr defaultColWidth="9" defaultRowHeight="13.5"/>
  <cols>
    <col min="1" max="1" width="3.125" style="1139" customWidth="1"/>
    <col min="2" max="5" width="4.125" style="1139" customWidth="1"/>
    <col min="6" max="19" width="3.625" style="1139" customWidth="1"/>
    <col min="20" max="20" width="3" style="1139" customWidth="1"/>
    <col min="21" max="21" width="3.625" style="1139" customWidth="1"/>
    <col min="22" max="22" width="2.625" style="1139" customWidth="1"/>
    <col min="23" max="23" width="3.625" style="1139" customWidth="1"/>
    <col min="24" max="25" width="2.625" style="1139" customWidth="1"/>
    <col min="26" max="26" width="9" style="1139" customWidth="1"/>
    <col min="27" max="16384" width="9" style="1139"/>
  </cols>
  <sheetData>
    <row r="1" spans="1:25" s="1157" customFormat="1" ht="18.75" customHeight="1">
      <c r="A1" s="4647"/>
      <c r="B1" s="5577"/>
      <c r="C1" s="5577"/>
      <c r="D1" s="5577"/>
      <c r="E1" s="5577"/>
      <c r="F1" s="5577"/>
      <c r="G1" s="5577"/>
      <c r="H1" s="5577"/>
      <c r="I1" s="5577"/>
      <c r="J1" s="5577"/>
      <c r="K1" s="5577"/>
      <c r="L1" s="5577"/>
      <c r="M1" s="5577"/>
      <c r="N1" s="5577"/>
      <c r="O1" s="5577"/>
      <c r="P1" s="5577"/>
      <c r="Q1" s="5577"/>
      <c r="R1" s="5577"/>
      <c r="S1" s="5577"/>
      <c r="T1" s="5577"/>
      <c r="U1" s="5577"/>
      <c r="V1" s="5577"/>
      <c r="W1" s="5577"/>
      <c r="X1" s="5577"/>
      <c r="Y1" s="5577"/>
    </row>
    <row r="2" spans="1:25" s="1157" customFormat="1" ht="18.75" customHeight="1">
      <c r="A2" s="1232"/>
      <c r="B2" s="1232"/>
      <c r="C2" s="1232"/>
      <c r="D2" s="1232"/>
      <c r="E2" s="1232"/>
      <c r="F2" s="1232"/>
      <c r="G2" s="1232"/>
      <c r="H2" s="1232"/>
      <c r="I2" s="1232"/>
      <c r="J2" s="1232"/>
      <c r="K2" s="1232"/>
      <c r="L2" s="1232"/>
      <c r="M2" s="1232"/>
      <c r="N2" s="1232"/>
      <c r="O2" s="1232"/>
      <c r="P2" s="1232"/>
      <c r="Q2" s="1232"/>
      <c r="R2" s="1232"/>
      <c r="S2" s="1232"/>
      <c r="T2" s="1232"/>
      <c r="U2" s="1232"/>
      <c r="V2" s="1232"/>
      <c r="W2" s="1232"/>
      <c r="X2" s="1232"/>
      <c r="Y2" s="1232"/>
    </row>
    <row r="3" spans="1:25" s="1157" customFormat="1" ht="27" customHeight="1">
      <c r="A3" s="5578" t="s">
        <v>4352</v>
      </c>
      <c r="B3" s="5578"/>
      <c r="C3" s="5578"/>
      <c r="D3" s="5578"/>
      <c r="E3" s="5578"/>
      <c r="F3" s="5578"/>
      <c r="G3" s="5578"/>
      <c r="H3" s="5578"/>
      <c r="I3" s="5578"/>
      <c r="J3" s="5578"/>
      <c r="K3" s="5578"/>
      <c r="L3" s="5578"/>
      <c r="M3" s="5578"/>
      <c r="N3" s="5578"/>
      <c r="O3" s="5578"/>
      <c r="P3" s="5578"/>
      <c r="Q3" s="5578"/>
      <c r="R3" s="5578"/>
      <c r="S3" s="5578"/>
      <c r="T3" s="5578"/>
      <c r="U3" s="5578"/>
      <c r="V3" s="5578"/>
      <c r="W3" s="5578"/>
      <c r="X3" s="5578"/>
      <c r="Y3" s="5578"/>
    </row>
    <row r="4" spans="1:25" s="1157" customFormat="1" ht="18.75" customHeight="1"/>
    <row r="5" spans="1:25" s="1157" customFormat="1" ht="18.75" customHeight="1">
      <c r="A5" s="2374" t="s">
        <v>15</v>
      </c>
      <c r="B5" s="2374"/>
      <c r="C5" s="2374"/>
      <c r="D5" s="2374"/>
      <c r="E5" s="2374"/>
      <c r="F5" s="2374"/>
      <c r="G5" s="2374"/>
      <c r="H5" s="2374"/>
      <c r="I5" s="2374"/>
      <c r="J5" s="2374"/>
      <c r="K5" s="2374"/>
      <c r="L5" s="2374"/>
      <c r="M5" s="2374"/>
      <c r="N5" s="2374"/>
      <c r="O5" s="2374"/>
      <c r="P5" s="2374"/>
      <c r="Q5" s="2374"/>
      <c r="R5" s="2374"/>
      <c r="S5" s="2374"/>
      <c r="T5" s="2374"/>
      <c r="U5" s="2374"/>
      <c r="V5" s="2374"/>
      <c r="W5" s="2374"/>
      <c r="X5" s="2374"/>
      <c r="Y5" s="2374"/>
    </row>
    <row r="6" spans="1:25" s="1157" customFormat="1" ht="18.75" customHeight="1"/>
    <row r="7" spans="1:25" s="1157" customFormat="1" ht="18.75" customHeight="1">
      <c r="R7" s="5405"/>
      <c r="S7" s="5405"/>
      <c r="T7" s="1232" t="s">
        <v>477</v>
      </c>
      <c r="U7" s="1233"/>
      <c r="V7" s="1232" t="s">
        <v>5</v>
      </c>
      <c r="W7" s="1233"/>
      <c r="X7" s="1232" t="s">
        <v>478</v>
      </c>
    </row>
    <row r="8" spans="1:25" s="1157" customFormat="1" ht="18.75" customHeight="1"/>
    <row r="9" spans="1:25" s="1157" customFormat="1" ht="18.75" customHeight="1">
      <c r="A9" s="1157" t="s">
        <v>3514</v>
      </c>
    </row>
    <row r="10" spans="1:25" s="1157" customFormat="1" ht="18.75" customHeight="1"/>
    <row r="11" spans="1:25" s="1157" customFormat="1" ht="18.75" customHeight="1">
      <c r="O11" s="1234"/>
    </row>
    <row r="12" spans="1:25" s="1157" customFormat="1" ht="18.75" customHeight="1">
      <c r="L12" s="1235" t="s">
        <v>4353</v>
      </c>
      <c r="O12" s="5579" t="str">
        <f>cst_wskakunin_owner1__space3</f>
        <v>テスト建て主
代表取締役社長　テストさん</v>
      </c>
      <c r="P12" s="5579"/>
      <c r="Q12" s="5579"/>
      <c r="R12" s="5579"/>
      <c r="S12" s="5579"/>
      <c r="T12" s="5579"/>
      <c r="U12" s="5579"/>
      <c r="V12" s="5579"/>
      <c r="W12" s="5579"/>
      <c r="X12" s="5579"/>
    </row>
    <row r="13" spans="1:25" s="1157" customFormat="1" ht="18.75" customHeight="1">
      <c r="L13" s="1236"/>
      <c r="N13" s="1237"/>
      <c r="O13" s="5579"/>
      <c r="P13" s="5579"/>
      <c r="Q13" s="5579"/>
      <c r="R13" s="5579"/>
      <c r="S13" s="5579"/>
      <c r="T13" s="5579"/>
      <c r="U13" s="5579"/>
      <c r="V13" s="5579"/>
      <c r="W13" s="5579"/>
      <c r="X13" s="5579"/>
    </row>
    <row r="14" spans="1:25" s="1157" customFormat="1" ht="18.75" customHeight="1">
      <c r="N14" s="1237"/>
      <c r="O14" s="1237"/>
      <c r="P14" s="1237"/>
      <c r="Q14" s="1237"/>
      <c r="R14" s="1237"/>
      <c r="S14" s="1237"/>
      <c r="T14" s="1237"/>
      <c r="U14" s="1237"/>
      <c r="V14" s="1237"/>
      <c r="W14" s="1237"/>
      <c r="X14" s="1237"/>
    </row>
    <row r="15" spans="1:25" s="1157" customFormat="1" ht="18.75" customHeight="1">
      <c r="A15" s="1157" t="s">
        <v>4354</v>
      </c>
    </row>
    <row r="16" spans="1:25" s="1157" customFormat="1" ht="18.75" customHeight="1">
      <c r="A16" s="1157" t="s">
        <v>4355</v>
      </c>
    </row>
    <row r="17" spans="1:25" s="1157" customFormat="1" ht="18.75" customHeight="1"/>
    <row r="18" spans="1:25" s="1157" customFormat="1" ht="18.75" customHeight="1">
      <c r="A18" s="1238" t="s">
        <v>4356</v>
      </c>
      <c r="B18" s="1239"/>
      <c r="C18" s="1239"/>
      <c r="D18" s="1239"/>
      <c r="E18" s="1239"/>
      <c r="F18" s="1239"/>
      <c r="G18" s="1239"/>
      <c r="H18" s="1239"/>
      <c r="I18" s="5568" t="str">
        <f>cst_wskakunin_BUILD_NAME</f>
        <v>テスト０７１１－１</v>
      </c>
      <c r="J18" s="5569"/>
      <c r="K18" s="5569"/>
      <c r="L18" s="5569"/>
      <c r="M18" s="5569"/>
      <c r="N18" s="5569"/>
      <c r="O18" s="5569"/>
      <c r="P18" s="5569"/>
      <c r="Q18" s="5569"/>
      <c r="R18" s="5569"/>
      <c r="S18" s="5569"/>
      <c r="T18" s="5569"/>
      <c r="U18" s="5569"/>
      <c r="V18" s="5569"/>
      <c r="W18" s="5569"/>
      <c r="X18" s="5569"/>
      <c r="Y18" s="5570"/>
    </row>
    <row r="19" spans="1:25" s="1157" customFormat="1" ht="18.75" customHeight="1">
      <c r="A19" s="1238" t="s">
        <v>4357</v>
      </c>
      <c r="B19" s="1239"/>
      <c r="C19" s="1239"/>
      <c r="D19" s="1239"/>
      <c r="E19" s="1239"/>
      <c r="F19" s="1239"/>
      <c r="G19" s="1239"/>
      <c r="H19" s="1239"/>
      <c r="I19" s="5568" t="str">
        <f>cst_wskakunin_BUILD__address</f>
        <v>埼玉県さいたま市緑区</v>
      </c>
      <c r="J19" s="5569"/>
      <c r="K19" s="5569"/>
      <c r="L19" s="5569"/>
      <c r="M19" s="5569"/>
      <c r="N19" s="5569"/>
      <c r="O19" s="5569"/>
      <c r="P19" s="5569"/>
      <c r="Q19" s="5569"/>
      <c r="R19" s="5569"/>
      <c r="S19" s="5569"/>
      <c r="T19" s="5569"/>
      <c r="U19" s="5569"/>
      <c r="V19" s="5569"/>
      <c r="W19" s="5569"/>
      <c r="X19" s="5569"/>
      <c r="Y19" s="5570"/>
    </row>
    <row r="20" spans="1:25" s="1157" customFormat="1" ht="18.75" customHeight="1">
      <c r="A20" s="1238" t="s">
        <v>4358</v>
      </c>
      <c r="B20" s="1239"/>
      <c r="C20" s="1239"/>
      <c r="D20" s="1239"/>
      <c r="E20" s="1239"/>
      <c r="F20" s="1239"/>
      <c r="G20" s="1239"/>
      <c r="H20" s="1239"/>
      <c r="I20" s="5571"/>
      <c r="J20" s="5572"/>
      <c r="K20" s="5572"/>
      <c r="L20" s="5572"/>
      <c r="M20" s="5572"/>
      <c r="N20" s="5572"/>
      <c r="O20" s="5572"/>
      <c r="P20" s="5572"/>
      <c r="Q20" s="5572"/>
      <c r="R20" s="5572"/>
      <c r="S20" s="5572"/>
      <c r="T20" s="5572"/>
      <c r="U20" s="5572"/>
      <c r="V20" s="5572"/>
      <c r="W20" s="5572"/>
      <c r="X20" s="5572"/>
      <c r="Y20" s="5573"/>
    </row>
    <row r="21" spans="1:25" s="1157" customFormat="1" ht="18.75" customHeight="1">
      <c r="A21" s="1238" t="s">
        <v>4359</v>
      </c>
      <c r="B21" s="1239"/>
      <c r="C21" s="1239"/>
      <c r="D21" s="1239"/>
      <c r="E21" s="1239"/>
      <c r="F21" s="1239"/>
      <c r="G21" s="1239"/>
      <c r="H21" s="1239"/>
      <c r="I21" s="1239"/>
      <c r="J21" s="1239"/>
      <c r="K21" s="1239"/>
      <c r="L21" s="1239"/>
      <c r="M21" s="1239"/>
      <c r="N21" s="1239"/>
      <c r="O21" s="1239"/>
      <c r="P21" s="1239"/>
      <c r="Q21" s="1239"/>
      <c r="R21" s="1239"/>
      <c r="S21" s="1239"/>
      <c r="T21" s="1239"/>
      <c r="U21" s="1239"/>
      <c r="V21" s="1239"/>
      <c r="W21" s="1239"/>
      <c r="X21" s="1239"/>
      <c r="Y21" s="1240"/>
    </row>
    <row r="22" spans="1:25" s="1157" customFormat="1" ht="9" customHeight="1">
      <c r="A22" s="1241"/>
      <c r="Y22" s="1242"/>
    </row>
    <row r="23" spans="1:25" s="1157" customFormat="1" ht="18.75" customHeight="1">
      <c r="A23" s="1241"/>
      <c r="B23" s="1243" t="s">
        <v>139</v>
      </c>
      <c r="C23" s="1157" t="s">
        <v>3217</v>
      </c>
      <c r="D23" s="1157" t="s">
        <v>4360</v>
      </c>
      <c r="Y23" s="1242"/>
    </row>
    <row r="24" spans="1:25" s="1157" customFormat="1" ht="9" customHeight="1">
      <c r="A24" s="1241"/>
      <c r="B24" s="1244"/>
      <c r="Y24" s="1242"/>
    </row>
    <row r="25" spans="1:25" s="1157" customFormat="1" ht="18.75" customHeight="1">
      <c r="A25" s="1241"/>
      <c r="B25" s="1243" t="s">
        <v>139</v>
      </c>
      <c r="C25" s="1157" t="s">
        <v>3218</v>
      </c>
      <c r="D25" s="1157" t="s">
        <v>4361</v>
      </c>
      <c r="Y25" s="1242"/>
    </row>
    <row r="26" spans="1:25" s="1157" customFormat="1" ht="9" customHeight="1">
      <c r="A26" s="1241"/>
      <c r="B26" s="1244"/>
      <c r="H26" s="2374"/>
      <c r="I26" s="2374"/>
      <c r="Y26" s="1242"/>
    </row>
    <row r="27" spans="1:25" s="1157" customFormat="1" ht="18.75" customHeight="1">
      <c r="A27" s="1241"/>
      <c r="B27" s="1243" t="s">
        <v>139</v>
      </c>
      <c r="C27" s="1157" t="s">
        <v>3219</v>
      </c>
      <c r="D27" s="1157" t="s">
        <v>4362</v>
      </c>
      <c r="Y27" s="1242"/>
    </row>
    <row r="28" spans="1:25" s="1157" customFormat="1" ht="9" customHeight="1">
      <c r="A28" s="1241"/>
      <c r="Y28" s="1242"/>
    </row>
    <row r="29" spans="1:25" s="1157" customFormat="1" ht="18.75" customHeight="1">
      <c r="A29" s="1238" t="s">
        <v>4363</v>
      </c>
      <c r="B29" s="1239"/>
      <c r="C29" s="1239"/>
      <c r="D29" s="1245"/>
      <c r="E29" s="1239"/>
      <c r="F29" s="1239"/>
      <c r="G29" s="1239"/>
      <c r="H29" s="1239"/>
      <c r="I29" s="1239"/>
      <c r="J29" s="1239"/>
      <c r="K29" s="1239"/>
      <c r="L29" s="1239"/>
      <c r="M29" s="1239"/>
      <c r="N29" s="1239"/>
      <c r="O29" s="1239"/>
      <c r="P29" s="1239"/>
      <c r="Q29" s="1239"/>
      <c r="R29" s="1239"/>
      <c r="S29" s="1239"/>
      <c r="T29" s="1239"/>
      <c r="U29" s="1239"/>
      <c r="V29" s="1239"/>
      <c r="W29" s="1239"/>
      <c r="X29" s="1239"/>
      <c r="Y29" s="1240"/>
    </row>
    <row r="30" spans="1:25" s="1157" customFormat="1" ht="18.75" customHeight="1">
      <c r="A30" s="1241"/>
      <c r="D30" s="1244"/>
      <c r="Y30" s="1242"/>
    </row>
    <row r="31" spans="1:25" s="1157" customFormat="1" ht="18.75" customHeight="1">
      <c r="A31" s="1241"/>
      <c r="D31" s="1244"/>
      <c r="Y31" s="1242"/>
    </row>
    <row r="32" spans="1:25" s="1157" customFormat="1" ht="18.75" customHeight="1">
      <c r="A32" s="1241"/>
      <c r="D32" s="1244"/>
      <c r="Y32" s="1242"/>
    </row>
    <row r="33" spans="1:25" s="1157" customFormat="1" ht="18.75" customHeight="1">
      <c r="A33" s="1241"/>
      <c r="D33" s="1244"/>
      <c r="Y33" s="1242"/>
    </row>
    <row r="34" spans="1:25" s="1157" customFormat="1" ht="18.75" customHeight="1">
      <c r="A34" s="1241"/>
      <c r="Y34" s="1242"/>
    </row>
    <row r="35" spans="1:25" s="1157" customFormat="1" ht="18.75" customHeight="1">
      <c r="A35" s="1246" t="s">
        <v>2943</v>
      </c>
      <c r="B35" s="1247"/>
      <c r="C35" s="1247"/>
      <c r="D35" s="1247"/>
      <c r="E35" s="1247"/>
      <c r="F35" s="1247"/>
      <c r="G35" s="1247"/>
      <c r="H35" s="1247"/>
      <c r="I35" s="1247"/>
      <c r="J35" s="1247"/>
      <c r="K35" s="1247"/>
      <c r="L35" s="1247"/>
      <c r="M35" s="1247"/>
      <c r="N35" s="1247"/>
      <c r="O35" s="1247"/>
      <c r="P35" s="1247"/>
      <c r="Q35" s="1248"/>
      <c r="R35" s="5574" t="s">
        <v>3556</v>
      </c>
      <c r="S35" s="5575"/>
      <c r="T35" s="5575"/>
      <c r="U35" s="5575"/>
      <c r="V35" s="5575"/>
      <c r="W35" s="5575"/>
      <c r="X35" s="5575"/>
      <c r="Y35" s="5576"/>
    </row>
    <row r="36" spans="1:25" s="1157" customFormat="1" ht="18.75" customHeight="1">
      <c r="A36" s="1249" t="s">
        <v>4364</v>
      </c>
      <c r="Q36" s="1242"/>
      <c r="R36" s="1246"/>
      <c r="S36" s="1247"/>
      <c r="T36" s="1247"/>
      <c r="U36" s="1247"/>
      <c r="V36" s="1247"/>
      <c r="W36" s="1247"/>
      <c r="X36" s="1247"/>
      <c r="Y36" s="1248"/>
    </row>
    <row r="37" spans="1:25" s="1157" customFormat="1" ht="18.75" customHeight="1">
      <c r="A37" s="1249" t="s">
        <v>4365</v>
      </c>
      <c r="Q37" s="1242"/>
      <c r="R37" s="1241"/>
      <c r="Y37" s="1242"/>
    </row>
    <row r="38" spans="1:25" s="1157" customFormat="1" ht="18.75" customHeight="1">
      <c r="A38" s="1249" t="s">
        <v>4366</v>
      </c>
      <c r="Q38" s="1242"/>
      <c r="R38" s="1241"/>
      <c r="Y38" s="1242"/>
    </row>
    <row r="39" spans="1:25" s="1157" customFormat="1" ht="18.75" customHeight="1">
      <c r="A39" s="1249" t="s">
        <v>4367</v>
      </c>
      <c r="Q39" s="1242"/>
      <c r="R39" s="1241"/>
      <c r="Y39" s="1242"/>
    </row>
    <row r="40" spans="1:25" s="1157" customFormat="1" ht="18.75" customHeight="1">
      <c r="A40" s="1249" t="s">
        <v>4368</v>
      </c>
      <c r="Q40" s="1242"/>
      <c r="R40" s="1241"/>
      <c r="Y40" s="1242"/>
    </row>
    <row r="41" spans="1:25" s="1157" customFormat="1" ht="18.75" customHeight="1">
      <c r="A41" s="1249" t="s">
        <v>4369</v>
      </c>
      <c r="Q41" s="1242"/>
      <c r="R41" s="1241"/>
      <c r="Y41" s="1242"/>
    </row>
    <row r="42" spans="1:25" s="1157" customFormat="1" ht="18.75" customHeight="1">
      <c r="A42" s="1250" t="s">
        <v>4370</v>
      </c>
      <c r="B42" s="1156"/>
      <c r="C42" s="1156"/>
      <c r="D42" s="1156"/>
      <c r="E42" s="1156"/>
      <c r="F42" s="1156"/>
      <c r="G42" s="1156"/>
      <c r="H42" s="1156"/>
      <c r="I42" s="1156"/>
      <c r="J42" s="1156"/>
      <c r="K42" s="1156"/>
      <c r="L42" s="1156"/>
      <c r="M42" s="1156"/>
      <c r="N42" s="1156"/>
      <c r="O42" s="1156"/>
      <c r="P42" s="1156"/>
      <c r="Q42" s="1251"/>
      <c r="R42" s="1252"/>
      <c r="S42" s="1156"/>
      <c r="T42" s="1156"/>
      <c r="U42" s="1156"/>
      <c r="V42" s="1156"/>
      <c r="W42" s="1156"/>
      <c r="X42" s="1156"/>
      <c r="Y42" s="1251"/>
    </row>
    <row r="43" spans="1:25" s="1157" customFormat="1" ht="12">
      <c r="A43" s="1253"/>
      <c r="B43" s="1253"/>
      <c r="C43" s="1253"/>
    </row>
    <row r="44" spans="1:25" ht="18.75" customHeight="1">
      <c r="A44" s="1253"/>
      <c r="B44" s="1253"/>
      <c r="C44" s="1253"/>
    </row>
    <row r="45" spans="1:25" ht="18.75" customHeight="1">
      <c r="A45" s="1253"/>
      <c r="B45" s="1253"/>
      <c r="C45" s="1253"/>
    </row>
    <row r="46" spans="1:25" ht="18.75" customHeight="1">
      <c r="A46" s="1253"/>
      <c r="B46" s="1253"/>
      <c r="C46" s="1253"/>
    </row>
  </sheetData>
  <mergeCells count="10">
    <mergeCell ref="I19:Y19"/>
    <mergeCell ref="I20:Y20"/>
    <mergeCell ref="H26:I26"/>
    <mergeCell ref="R35:Y35"/>
    <mergeCell ref="A1:Y1"/>
    <mergeCell ref="A3:Y3"/>
    <mergeCell ref="A5:Y5"/>
    <mergeCell ref="R7:S7"/>
    <mergeCell ref="O12:X13"/>
    <mergeCell ref="I18:Y18"/>
  </mergeCells>
  <phoneticPr fontId="129"/>
  <dataValidations disablePrompts="1" count="1">
    <dataValidation type="list" allowBlank="1" showInputMessage="1" showErrorMessage="1" sqref="B23:B27 D29:D33" xr:uid="{00000000-0002-0000-7300-000000000000}">
      <formula1>"□,■"</formula1>
    </dataValidation>
  </dataValidations>
  <printOptions horizontalCentered="1"/>
  <pageMargins left="0.6692913385826772" right="0.6692913385826772" top="0.74803149606299213" bottom="0.74803149606299213" header="0.31496062992125984" footer="0.31496062992125984"/>
  <pageSetup paperSize="9" orientation="portrait" blackAndWhite="1"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Y46"/>
  <sheetViews>
    <sheetView workbookViewId="0"/>
  </sheetViews>
  <sheetFormatPr defaultColWidth="9" defaultRowHeight="13.5"/>
  <cols>
    <col min="1" max="1" width="2.625" style="1139" customWidth="1"/>
    <col min="2" max="14" width="3.625" style="1139" customWidth="1"/>
    <col min="15" max="15" width="4.125" style="1139" customWidth="1"/>
    <col min="16" max="24" width="3.625" style="1139" customWidth="1"/>
    <col min="25" max="25" width="2.625" style="1139" customWidth="1"/>
    <col min="26" max="26" width="9" style="1139" customWidth="1"/>
    <col min="27" max="16384" width="9" style="1139"/>
  </cols>
  <sheetData>
    <row r="1" spans="1:25" s="1157" customFormat="1" ht="18" customHeight="1">
      <c r="A1" s="4647" t="s">
        <v>4371</v>
      </c>
      <c r="B1" s="5577"/>
      <c r="C1" s="5577"/>
      <c r="D1" s="5577"/>
      <c r="E1" s="5577"/>
      <c r="F1" s="5577"/>
      <c r="G1" s="5577"/>
      <c r="H1" s="5577"/>
      <c r="I1" s="5577"/>
      <c r="J1" s="5577"/>
      <c r="K1" s="5577"/>
      <c r="L1" s="5577"/>
      <c r="M1" s="5577"/>
      <c r="N1" s="5577"/>
      <c r="O1" s="5577"/>
      <c r="P1" s="5577"/>
      <c r="Q1" s="5577"/>
      <c r="R1" s="5577"/>
      <c r="S1" s="5577"/>
      <c r="T1" s="5577"/>
      <c r="U1" s="5577"/>
      <c r="V1" s="5577"/>
      <c r="W1" s="5577"/>
      <c r="X1" s="5577"/>
      <c r="Y1" s="5577"/>
    </row>
    <row r="2" spans="1:25" s="1157" customFormat="1" ht="18" customHeight="1"/>
    <row r="3" spans="1:25" s="1157" customFormat="1" ht="18" customHeight="1">
      <c r="A3" s="2374" t="s">
        <v>15</v>
      </c>
      <c r="B3" s="2374"/>
      <c r="C3" s="2374"/>
      <c r="D3" s="2374"/>
      <c r="E3" s="2374"/>
      <c r="F3" s="2374"/>
      <c r="G3" s="2374"/>
      <c r="H3" s="2374"/>
      <c r="I3" s="2374"/>
      <c r="J3" s="2374"/>
      <c r="K3" s="2374"/>
      <c r="L3" s="2374"/>
      <c r="M3" s="2374"/>
      <c r="N3" s="2374"/>
      <c r="O3" s="2374"/>
      <c r="P3" s="2374"/>
      <c r="Q3" s="2374"/>
      <c r="R3" s="2374"/>
      <c r="S3" s="2374"/>
      <c r="T3" s="2374"/>
      <c r="U3" s="2374"/>
      <c r="V3" s="2374"/>
      <c r="W3" s="2374"/>
      <c r="X3" s="2374"/>
      <c r="Y3" s="2374"/>
    </row>
    <row r="4" spans="1:25" s="1157" customFormat="1" ht="18" customHeight="1">
      <c r="A4" s="1232"/>
      <c r="B4" s="1232"/>
      <c r="C4" s="1232"/>
      <c r="D4" s="1232"/>
      <c r="E4" s="1232"/>
      <c r="F4" s="1232"/>
      <c r="G4" s="1232"/>
      <c r="H4" s="1232"/>
      <c r="I4" s="1232"/>
      <c r="J4" s="1232"/>
      <c r="K4" s="1232"/>
      <c r="L4" s="1232"/>
      <c r="M4" s="1232"/>
      <c r="N4" s="1232"/>
      <c r="O4" s="1232"/>
      <c r="P4" s="1232"/>
      <c r="Q4" s="1232"/>
      <c r="R4" s="1232"/>
      <c r="S4" s="1232"/>
      <c r="T4" s="1232"/>
      <c r="U4" s="1232"/>
      <c r="V4" s="1232"/>
      <c r="W4" s="1232"/>
      <c r="X4" s="1232"/>
      <c r="Y4" s="1232"/>
    </row>
    <row r="5" spans="1:25" s="1157" customFormat="1" ht="21">
      <c r="A5" s="5602" t="s">
        <v>4372</v>
      </c>
      <c r="B5" s="5602"/>
      <c r="C5" s="5602"/>
      <c r="D5" s="5602"/>
      <c r="E5" s="5602"/>
      <c r="F5" s="5602"/>
      <c r="G5" s="5602"/>
      <c r="H5" s="5602"/>
      <c r="I5" s="5602"/>
      <c r="J5" s="5602"/>
      <c r="K5" s="5602"/>
      <c r="L5" s="5602"/>
      <c r="M5" s="5602"/>
      <c r="N5" s="5602"/>
      <c r="O5" s="5602"/>
      <c r="P5" s="5602"/>
      <c r="Q5" s="5602"/>
      <c r="R5" s="5602"/>
      <c r="S5" s="5602"/>
      <c r="T5" s="5602"/>
      <c r="U5" s="5602"/>
      <c r="V5" s="5602"/>
      <c r="W5" s="5602"/>
      <c r="X5" s="5602"/>
      <c r="Y5" s="5602"/>
    </row>
    <row r="6" spans="1:25" s="1157" customFormat="1" ht="18" customHeight="1"/>
    <row r="7" spans="1:25" s="1157" customFormat="1" ht="18" customHeight="1">
      <c r="R7" s="5601" t="s">
        <v>4316</v>
      </c>
      <c r="S7" s="5601"/>
      <c r="T7" s="1232" t="s">
        <v>477</v>
      </c>
      <c r="U7" s="1233"/>
      <c r="V7" s="1232" t="s">
        <v>5</v>
      </c>
      <c r="W7" s="1233"/>
      <c r="X7" s="1232" t="s">
        <v>478</v>
      </c>
    </row>
    <row r="8" spans="1:25" s="1157" customFormat="1" ht="18" customHeight="1"/>
    <row r="9" spans="1:25" s="1157" customFormat="1" ht="18" customHeight="1">
      <c r="A9" s="1157" t="s">
        <v>3514</v>
      </c>
    </row>
    <row r="10" spans="1:25" s="1157" customFormat="1" ht="18" customHeight="1"/>
    <row r="11" spans="1:25" s="1157" customFormat="1" ht="18" customHeight="1">
      <c r="J11" s="1157" t="s">
        <v>3555</v>
      </c>
      <c r="P11" s="5579" t="str">
        <f>cst_wskakunin_owner1__address</f>
        <v>埼玉県埼玉県さいたま市浦和区岸町７－１２－３</v>
      </c>
      <c r="Q11" s="5579"/>
      <c r="R11" s="5579"/>
      <c r="S11" s="5579"/>
      <c r="T11" s="5579"/>
      <c r="U11" s="5579"/>
      <c r="V11" s="5579"/>
      <c r="W11" s="5579"/>
      <c r="X11" s="5579"/>
    </row>
    <row r="12" spans="1:25" s="1157" customFormat="1" ht="18" customHeight="1">
      <c r="J12" s="1157" t="s">
        <v>3516</v>
      </c>
      <c r="P12" s="5579"/>
      <c r="Q12" s="5579"/>
      <c r="R12" s="5579"/>
      <c r="S12" s="5579"/>
      <c r="T12" s="5579"/>
      <c r="U12" s="5579"/>
      <c r="V12" s="5579"/>
      <c r="W12" s="5579"/>
      <c r="X12" s="5579"/>
    </row>
    <row r="13" spans="1:25" s="1157" customFormat="1" ht="18" customHeight="1">
      <c r="J13" s="1157" t="s">
        <v>3025</v>
      </c>
      <c r="P13" s="5579" t="str">
        <f>cst_wskakunin_owner1__space3</f>
        <v>テスト建て主
代表取締役社長　テストさん</v>
      </c>
      <c r="Q13" s="5579"/>
      <c r="R13" s="5579"/>
      <c r="S13" s="5579"/>
      <c r="T13" s="5579"/>
      <c r="U13" s="5579"/>
      <c r="V13" s="5579"/>
      <c r="W13" s="5579"/>
      <c r="X13" s="5579"/>
    </row>
    <row r="14" spans="1:25" s="1157" customFormat="1" ht="18" customHeight="1">
      <c r="J14" s="1157" t="s">
        <v>3026</v>
      </c>
      <c r="N14" s="1237"/>
      <c r="O14" s="1237"/>
      <c r="P14" s="5579"/>
      <c r="Q14" s="5579"/>
      <c r="R14" s="5579"/>
      <c r="S14" s="5579"/>
      <c r="T14" s="5579"/>
      <c r="U14" s="5579"/>
      <c r="V14" s="5579"/>
      <c r="W14" s="5579"/>
      <c r="X14" s="5579"/>
    </row>
    <row r="15" spans="1:25" s="1157" customFormat="1" ht="18" customHeight="1">
      <c r="N15" s="1237"/>
      <c r="O15" s="1237"/>
      <c r="P15" s="1234"/>
      <c r="Q15" s="1237"/>
      <c r="R15" s="1237"/>
      <c r="S15" s="1237"/>
      <c r="T15" s="1237"/>
      <c r="U15" s="1237"/>
      <c r="V15" s="1237"/>
      <c r="W15" s="1237"/>
      <c r="X15" s="1237"/>
    </row>
    <row r="16" spans="1:25" s="1157" customFormat="1" ht="18" customHeight="1">
      <c r="J16" s="1235" t="s">
        <v>4048</v>
      </c>
      <c r="N16" s="1237"/>
      <c r="O16" s="1237"/>
      <c r="P16" s="5603" t="str">
        <f>cst_wskakunin_sekkei1_JIMU_NAME&amp;IF(cst_wskakunin_sekkei1_NAME="",""," "&amp;CHAR(10)&amp;cst_wskakunin_sekkei1_NAME)</f>
        <v/>
      </c>
      <c r="Q16" s="5603"/>
      <c r="R16" s="5603"/>
      <c r="S16" s="5603"/>
      <c r="T16" s="5603"/>
      <c r="U16" s="5603"/>
      <c r="V16" s="5603"/>
      <c r="W16" s="5603"/>
      <c r="X16" s="5603"/>
    </row>
    <row r="17" spans="1:25" s="1157" customFormat="1" ht="18" customHeight="1">
      <c r="N17" s="1237"/>
      <c r="O17" s="1237"/>
      <c r="P17" s="5603"/>
      <c r="Q17" s="5603"/>
      <c r="R17" s="5603"/>
      <c r="S17" s="5603"/>
      <c r="T17" s="5603"/>
      <c r="U17" s="5603"/>
      <c r="V17" s="5603"/>
      <c r="W17" s="5603"/>
      <c r="X17" s="5603"/>
    </row>
    <row r="18" spans="1:25" s="1157" customFormat="1" ht="18" customHeight="1">
      <c r="N18" s="1237"/>
      <c r="O18" s="1237"/>
      <c r="P18" s="1237"/>
      <c r="Q18" s="1237"/>
      <c r="R18" s="1237"/>
      <c r="S18" s="1237"/>
      <c r="T18" s="1237"/>
      <c r="U18" s="1237"/>
      <c r="V18" s="1237"/>
      <c r="W18" s="1237"/>
      <c r="X18" s="1237"/>
    </row>
    <row r="19" spans="1:25" s="1157" customFormat="1" ht="18" customHeight="1">
      <c r="A19" s="5604" t="s">
        <v>4373</v>
      </c>
      <c r="B19" s="5604"/>
      <c r="C19" s="5604"/>
      <c r="D19" s="5604"/>
      <c r="E19" s="5604"/>
      <c r="F19" s="5604"/>
      <c r="G19" s="5604"/>
      <c r="H19" s="5604"/>
      <c r="I19" s="5604"/>
      <c r="J19" s="5604"/>
      <c r="K19" s="5604"/>
      <c r="L19" s="5604"/>
      <c r="M19" s="5604"/>
      <c r="N19" s="5604"/>
      <c r="O19" s="5604"/>
      <c r="P19" s="5604"/>
      <c r="Q19" s="5604"/>
      <c r="R19" s="5604"/>
      <c r="S19" s="5604"/>
      <c r="T19" s="5604"/>
      <c r="U19" s="5604"/>
      <c r="V19" s="5604"/>
      <c r="W19" s="5604"/>
      <c r="X19" s="5604"/>
      <c r="Y19" s="5604"/>
    </row>
    <row r="20" spans="1:25" s="1157" customFormat="1" ht="18" customHeight="1">
      <c r="A20" s="5604" t="s">
        <v>4374</v>
      </c>
      <c r="B20" s="5604"/>
      <c r="C20" s="5604"/>
      <c r="D20" s="5604"/>
      <c r="E20" s="5604"/>
      <c r="F20" s="5604"/>
      <c r="G20" s="5604"/>
      <c r="H20" s="5604"/>
      <c r="I20" s="5604"/>
      <c r="J20" s="5604"/>
      <c r="K20" s="5604"/>
      <c r="L20" s="5604"/>
      <c r="M20" s="5604"/>
      <c r="N20" s="5604"/>
      <c r="O20" s="5604"/>
      <c r="P20" s="5604"/>
      <c r="Q20" s="5604"/>
      <c r="R20" s="5604"/>
      <c r="S20" s="5604"/>
      <c r="T20" s="5604"/>
      <c r="U20" s="5604"/>
      <c r="V20" s="5604"/>
      <c r="W20" s="5604"/>
      <c r="X20" s="5604"/>
      <c r="Y20" s="5604"/>
    </row>
    <row r="21" spans="1:25" s="1157" customFormat="1" ht="18" customHeight="1">
      <c r="A21" s="5604" t="s">
        <v>4375</v>
      </c>
      <c r="B21" s="5604"/>
      <c r="C21" s="5604"/>
      <c r="D21" s="5604"/>
      <c r="E21" s="5604"/>
      <c r="F21" s="5604"/>
      <c r="G21" s="5604"/>
      <c r="H21" s="5604"/>
      <c r="I21" s="5604"/>
      <c r="J21" s="5604"/>
      <c r="K21" s="5604"/>
      <c r="L21" s="5604"/>
      <c r="M21" s="5604"/>
      <c r="N21" s="5604"/>
      <c r="O21" s="5604"/>
      <c r="P21" s="5604"/>
      <c r="Q21" s="5604"/>
      <c r="R21" s="5604"/>
      <c r="S21" s="5604"/>
      <c r="T21" s="5604"/>
      <c r="U21" s="5604"/>
      <c r="V21" s="5604"/>
      <c r="W21" s="5604"/>
      <c r="X21" s="5604"/>
      <c r="Y21" s="5604"/>
    </row>
    <row r="22" spans="1:25" s="1157" customFormat="1" ht="18" customHeight="1">
      <c r="A22" s="1157" t="s">
        <v>4376</v>
      </c>
    </row>
    <row r="23" spans="1:25" s="1157" customFormat="1" ht="18" customHeight="1"/>
    <row r="24" spans="1:25" s="1157" customFormat="1" ht="18" customHeight="1">
      <c r="A24" s="1157" t="s">
        <v>4377</v>
      </c>
    </row>
    <row r="25" spans="1:25" s="1157" customFormat="1" ht="18" customHeight="1">
      <c r="A25" s="1157" t="s">
        <v>4378</v>
      </c>
      <c r="N25" s="1232"/>
      <c r="O25" s="1232" t="s">
        <v>6</v>
      </c>
      <c r="P25" s="5405"/>
      <c r="Q25" s="5405"/>
      <c r="R25" s="5405"/>
      <c r="S25" s="5405"/>
      <c r="T25" s="5405"/>
      <c r="U25" s="5405"/>
      <c r="V25" s="1232" t="s">
        <v>7</v>
      </c>
    </row>
    <row r="26" spans="1:25" s="1157" customFormat="1" ht="18" customHeight="1">
      <c r="A26" s="1157" t="s">
        <v>4379</v>
      </c>
      <c r="I26" s="1158"/>
      <c r="K26" s="1232"/>
      <c r="L26" s="1232"/>
      <c r="M26" s="1232"/>
      <c r="N26" s="1232"/>
      <c r="O26" s="5601" t="s">
        <v>4316</v>
      </c>
      <c r="P26" s="5601"/>
      <c r="Q26" s="1232" t="s">
        <v>477</v>
      </c>
      <c r="R26" s="1254"/>
      <c r="S26" s="1232" t="s">
        <v>5</v>
      </c>
      <c r="T26" s="1255"/>
      <c r="U26" s="1232" t="s">
        <v>478</v>
      </c>
    </row>
    <row r="27" spans="1:25" s="1157" customFormat="1" ht="18" customHeight="1">
      <c r="A27" s="1157" t="s">
        <v>4380</v>
      </c>
    </row>
    <row r="28" spans="1:25" s="1157" customFormat="1" ht="18" customHeight="1"/>
    <row r="29" spans="1:25" s="1157" customFormat="1" ht="18" customHeight="1">
      <c r="A29" s="1157" t="s">
        <v>3902</v>
      </c>
    </row>
    <row r="30" spans="1:25" s="1157" customFormat="1" ht="18" customHeight="1">
      <c r="A30" s="1246"/>
      <c r="B30" s="1247"/>
      <c r="C30" s="1247"/>
      <c r="D30" s="1247"/>
      <c r="E30" s="1247"/>
      <c r="F30" s="1247"/>
      <c r="G30" s="1247"/>
      <c r="H30" s="1247"/>
      <c r="I30" s="1247"/>
      <c r="J30" s="1247"/>
      <c r="K30" s="1247"/>
      <c r="L30" s="1247"/>
      <c r="M30" s="1247"/>
      <c r="N30" s="1247"/>
      <c r="O30" s="1247"/>
      <c r="P30" s="1247"/>
      <c r="Q30" s="1247"/>
      <c r="R30" s="1247"/>
      <c r="S30" s="1247"/>
      <c r="T30" s="1247"/>
      <c r="U30" s="1247"/>
      <c r="V30" s="1247"/>
      <c r="W30" s="1247"/>
      <c r="X30" s="1247"/>
      <c r="Y30" s="1248"/>
    </row>
    <row r="31" spans="1:25" s="1157" customFormat="1" ht="18" customHeight="1">
      <c r="A31" s="1241"/>
      <c r="Y31" s="1242"/>
    </row>
    <row r="32" spans="1:25" s="1157" customFormat="1" ht="18" customHeight="1">
      <c r="A32" s="1241"/>
      <c r="Y32" s="1242"/>
    </row>
    <row r="33" spans="1:25" s="1157" customFormat="1" ht="18" customHeight="1">
      <c r="A33" s="1241"/>
      <c r="Y33" s="1242"/>
    </row>
    <row r="34" spans="1:25" s="1157" customFormat="1" ht="18" customHeight="1">
      <c r="A34" s="1241"/>
      <c r="Y34" s="1242"/>
    </row>
    <row r="35" spans="1:25" s="1157" customFormat="1" ht="18" customHeight="1">
      <c r="A35" s="5593" t="s">
        <v>3029</v>
      </c>
      <c r="B35" s="5594"/>
      <c r="C35" s="5594"/>
      <c r="D35" s="5594"/>
      <c r="E35" s="5594"/>
      <c r="F35" s="5594"/>
      <c r="G35" s="5594"/>
      <c r="H35" s="5595"/>
      <c r="I35" s="5593" t="s">
        <v>4381</v>
      </c>
      <c r="J35" s="5594"/>
      <c r="K35" s="5594"/>
      <c r="L35" s="5594"/>
      <c r="M35" s="5594"/>
      <c r="N35" s="5594"/>
      <c r="O35" s="5594"/>
      <c r="P35" s="5595"/>
      <c r="Q35" s="5593" t="s">
        <v>4382</v>
      </c>
      <c r="R35" s="5594"/>
      <c r="S35" s="5594"/>
      <c r="T35" s="5594"/>
      <c r="U35" s="5594"/>
      <c r="V35" s="5594"/>
      <c r="W35" s="5594"/>
      <c r="X35" s="5594"/>
      <c r="Y35" s="5595"/>
    </row>
    <row r="36" spans="1:25" s="1157" customFormat="1" ht="18" customHeight="1">
      <c r="A36" s="5596"/>
      <c r="B36" s="5597"/>
      <c r="C36" s="5597"/>
      <c r="D36" s="5597"/>
      <c r="E36" s="5597"/>
      <c r="F36" s="5597"/>
      <c r="G36" s="5597"/>
      <c r="H36" s="5598"/>
      <c r="I36" s="5596"/>
      <c r="J36" s="5597"/>
      <c r="K36" s="5597"/>
      <c r="L36" s="5597"/>
      <c r="M36" s="5597"/>
      <c r="N36" s="5597"/>
      <c r="O36" s="5597"/>
      <c r="P36" s="5598"/>
      <c r="Q36" s="5596"/>
      <c r="R36" s="5597"/>
      <c r="S36" s="5597"/>
      <c r="T36" s="5597"/>
      <c r="U36" s="5597"/>
      <c r="V36" s="5597"/>
      <c r="W36" s="5597"/>
      <c r="X36" s="5597"/>
      <c r="Y36" s="5598"/>
    </row>
    <row r="37" spans="1:25" s="1157" customFormat="1" ht="18" customHeight="1">
      <c r="A37" s="1241"/>
      <c r="H37" s="1242"/>
      <c r="P37" s="1242"/>
      <c r="Q37" s="1256" t="s">
        <v>4316</v>
      </c>
      <c r="R37" s="5599"/>
      <c r="S37" s="5599"/>
      <c r="T37" s="5583" t="s">
        <v>477</v>
      </c>
      <c r="U37" s="5583"/>
      <c r="V37" s="5583" t="s">
        <v>5</v>
      </c>
      <c r="W37" s="5583"/>
      <c r="X37" s="5583" t="s">
        <v>478</v>
      </c>
      <c r="Y37" s="5585"/>
    </row>
    <row r="38" spans="1:25" s="1157" customFormat="1" ht="18" customHeight="1">
      <c r="A38" s="1241"/>
      <c r="H38" s="1242"/>
      <c r="P38" s="1242"/>
      <c r="Q38" s="1257"/>
      <c r="R38" s="5600"/>
      <c r="S38" s="5600"/>
      <c r="T38" s="5584"/>
      <c r="U38" s="5584"/>
      <c r="V38" s="5584"/>
      <c r="W38" s="5584"/>
      <c r="X38" s="5584"/>
      <c r="Y38" s="5586"/>
    </row>
    <row r="39" spans="1:25" s="1157" customFormat="1" ht="18" customHeight="1">
      <c r="A39" s="1241"/>
      <c r="H39" s="1242"/>
      <c r="P39" s="1242"/>
      <c r="Q39" s="5581" t="s">
        <v>6</v>
      </c>
      <c r="R39" s="5583"/>
      <c r="S39" s="5583"/>
      <c r="T39" s="5583"/>
      <c r="U39" s="5583"/>
      <c r="V39" s="5583"/>
      <c r="W39" s="5583"/>
      <c r="X39" s="5583"/>
      <c r="Y39" s="5585" t="s">
        <v>7</v>
      </c>
    </row>
    <row r="40" spans="1:25" s="1157" customFormat="1" ht="18" customHeight="1">
      <c r="A40" s="1241"/>
      <c r="H40" s="1242"/>
      <c r="P40" s="1242"/>
      <c r="Q40" s="5582"/>
      <c r="R40" s="5584"/>
      <c r="S40" s="5584"/>
      <c r="T40" s="5584"/>
      <c r="U40" s="5584"/>
      <c r="V40" s="5584"/>
      <c r="W40" s="5584"/>
      <c r="X40" s="5584"/>
      <c r="Y40" s="5586"/>
    </row>
    <row r="41" spans="1:25" s="1157" customFormat="1" ht="18" customHeight="1">
      <c r="A41" s="5587" t="s">
        <v>4383</v>
      </c>
      <c r="B41" s="5588"/>
      <c r="C41" s="5588"/>
      <c r="D41" s="5588"/>
      <c r="E41" s="5588"/>
      <c r="F41" s="5588"/>
      <c r="G41" s="5588"/>
      <c r="H41" s="5589"/>
      <c r="P41" s="1242"/>
      <c r="Q41" s="5587" t="s">
        <v>4383</v>
      </c>
      <c r="R41" s="5588"/>
      <c r="S41" s="5588"/>
      <c r="T41" s="5588"/>
      <c r="U41" s="5588"/>
      <c r="V41" s="5588"/>
      <c r="W41" s="5588"/>
      <c r="X41" s="5588"/>
      <c r="Y41" s="5589"/>
    </row>
    <row r="42" spans="1:25" s="1157" customFormat="1" ht="18" customHeight="1">
      <c r="A42" s="5590"/>
      <c r="B42" s="5591"/>
      <c r="C42" s="5591"/>
      <c r="D42" s="5591"/>
      <c r="E42" s="5591"/>
      <c r="F42" s="5591"/>
      <c r="G42" s="5591"/>
      <c r="H42" s="5592"/>
      <c r="I42" s="1156"/>
      <c r="J42" s="1156"/>
      <c r="K42" s="1156"/>
      <c r="L42" s="1156"/>
      <c r="M42" s="1156"/>
      <c r="N42" s="1156"/>
      <c r="O42" s="1156"/>
      <c r="P42" s="1251"/>
      <c r="Q42" s="5590"/>
      <c r="R42" s="5591"/>
      <c r="S42" s="5591"/>
      <c r="T42" s="5591"/>
      <c r="U42" s="5591"/>
      <c r="V42" s="5591"/>
      <c r="W42" s="5591"/>
      <c r="X42" s="5591"/>
      <c r="Y42" s="5592"/>
    </row>
    <row r="43" spans="1:25" s="1157" customFormat="1" ht="16.5" customHeight="1">
      <c r="A43" s="5580" t="s">
        <v>4384</v>
      </c>
      <c r="B43" s="5580"/>
      <c r="C43" s="5580"/>
      <c r="D43" s="5580"/>
      <c r="E43" s="5580"/>
      <c r="F43" s="5580"/>
      <c r="G43" s="5580"/>
      <c r="H43" s="5580"/>
      <c r="I43" s="5580"/>
      <c r="J43" s="5580"/>
      <c r="K43" s="5580"/>
      <c r="L43" s="5580"/>
      <c r="M43" s="5580"/>
      <c r="N43" s="5580"/>
      <c r="O43" s="5580"/>
      <c r="P43" s="5580"/>
      <c r="Q43" s="5580"/>
      <c r="R43" s="5580"/>
      <c r="S43" s="5580"/>
      <c r="T43" s="5580"/>
      <c r="U43" s="5580"/>
      <c r="V43" s="5580"/>
      <c r="W43" s="5580"/>
      <c r="X43" s="5580"/>
      <c r="Y43" s="5580"/>
    </row>
    <row r="44" spans="1:25" ht="16.5" customHeight="1">
      <c r="A44" s="5580" t="s">
        <v>4385</v>
      </c>
      <c r="B44" s="5580"/>
      <c r="C44" s="5580"/>
      <c r="D44" s="5580"/>
      <c r="E44" s="5580"/>
      <c r="F44" s="5580"/>
      <c r="G44" s="5580"/>
      <c r="H44" s="5580"/>
      <c r="I44" s="5580"/>
      <c r="J44" s="5580"/>
      <c r="K44" s="5580"/>
      <c r="L44" s="5580"/>
      <c r="M44" s="5580"/>
      <c r="N44" s="5580"/>
      <c r="O44" s="5580"/>
      <c r="P44" s="5580"/>
      <c r="Q44" s="5580"/>
      <c r="R44" s="5580"/>
      <c r="S44" s="5580"/>
      <c r="T44" s="5580"/>
      <c r="U44" s="5580"/>
      <c r="V44" s="5580"/>
      <c r="W44" s="5580"/>
      <c r="X44" s="5580"/>
      <c r="Y44" s="5580"/>
    </row>
    <row r="45" spans="1:25" ht="16.5" customHeight="1">
      <c r="A45" s="5580" t="s">
        <v>4386</v>
      </c>
      <c r="B45" s="5580"/>
      <c r="C45" s="5580"/>
      <c r="D45" s="5580"/>
      <c r="E45" s="5580"/>
      <c r="F45" s="5580"/>
      <c r="G45" s="5580"/>
      <c r="H45" s="5580"/>
      <c r="I45" s="5580"/>
      <c r="J45" s="5580"/>
      <c r="K45" s="5580"/>
      <c r="L45" s="5580"/>
      <c r="M45" s="5580"/>
      <c r="N45" s="5580"/>
      <c r="O45" s="5580"/>
      <c r="P45" s="5580"/>
      <c r="Q45" s="5580"/>
      <c r="R45" s="5580"/>
      <c r="S45" s="5580"/>
      <c r="T45" s="5580"/>
      <c r="U45" s="5580"/>
      <c r="V45" s="5580"/>
      <c r="W45" s="5580"/>
      <c r="X45" s="5580"/>
      <c r="Y45" s="5580"/>
    </row>
    <row r="46" spans="1:25" ht="18.75" customHeight="1">
      <c r="A46" s="1253"/>
      <c r="B46" s="1253"/>
      <c r="C46" s="1253"/>
    </row>
  </sheetData>
  <mergeCells count="30">
    <mergeCell ref="O26:P26"/>
    <mergeCell ref="A1:Y1"/>
    <mergeCell ref="A3:Y3"/>
    <mergeCell ref="A5:Y5"/>
    <mergeCell ref="R7:S7"/>
    <mergeCell ref="P11:X12"/>
    <mergeCell ref="P13:X14"/>
    <mergeCell ref="P16:X17"/>
    <mergeCell ref="A19:Y19"/>
    <mergeCell ref="A20:Y20"/>
    <mergeCell ref="A21:Y21"/>
    <mergeCell ref="P25:U25"/>
    <mergeCell ref="A35:H36"/>
    <mergeCell ref="I35:P36"/>
    <mergeCell ref="Q35:Y36"/>
    <mergeCell ref="R37:S38"/>
    <mergeCell ref="T37:T38"/>
    <mergeCell ref="U37:U38"/>
    <mergeCell ref="V37:V38"/>
    <mergeCell ref="W37:W38"/>
    <mergeCell ref="X37:X38"/>
    <mergeCell ref="Y37:Y38"/>
    <mergeCell ref="A44:Y44"/>
    <mergeCell ref="A45:Y45"/>
    <mergeCell ref="Q39:Q40"/>
    <mergeCell ref="R39:X40"/>
    <mergeCell ref="Y39:Y40"/>
    <mergeCell ref="A41:H42"/>
    <mergeCell ref="Q41:Y42"/>
    <mergeCell ref="A43:Y43"/>
  </mergeCells>
  <phoneticPr fontId="129"/>
  <printOptions horizontalCentered="1"/>
  <pageMargins left="0.6692913385826772" right="0.6692913385826772" top="0.74803149606299213" bottom="0.74803149606299213" header="0.31496062992125984" footer="0.31496062992125984"/>
  <pageSetup paperSize="9" orientation="portrait" blackAndWhite="1"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J144"/>
  <sheetViews>
    <sheetView workbookViewId="0"/>
  </sheetViews>
  <sheetFormatPr defaultColWidth="9" defaultRowHeight="13.5"/>
  <sheetData>
    <row r="1" spans="1:10" ht="17.25" customHeight="1">
      <c r="A1" s="5605" t="s">
        <v>2943</v>
      </c>
      <c r="B1" s="5605"/>
      <c r="C1" s="5605"/>
      <c r="D1" s="5605"/>
      <c r="E1" s="5605"/>
      <c r="F1" s="5605"/>
      <c r="G1" s="5605"/>
      <c r="H1" s="5605"/>
      <c r="I1" s="5605"/>
      <c r="J1" s="5605"/>
    </row>
    <row r="2" spans="1:10" ht="17.25" customHeight="1">
      <c r="A2" s="1211" t="s">
        <v>4185</v>
      </c>
      <c r="B2" s="1211"/>
      <c r="C2" s="1211"/>
      <c r="D2" s="1211"/>
      <c r="E2" s="1211"/>
      <c r="F2" s="1211"/>
      <c r="G2" s="1211"/>
      <c r="H2" s="1211"/>
      <c r="I2" s="1211"/>
    </row>
    <row r="3" spans="1:10" ht="17.25" customHeight="1">
      <c r="A3" s="1037" t="s">
        <v>4186</v>
      </c>
    </row>
    <row r="4" spans="1:10" ht="17.25" customHeight="1">
      <c r="A4" s="1037" t="s">
        <v>4187</v>
      </c>
    </row>
    <row r="5" spans="1:10" ht="17.25" customHeight="1">
      <c r="A5" s="1037" t="s">
        <v>4188</v>
      </c>
    </row>
    <row r="6" spans="1:10" ht="17.25" customHeight="1">
      <c r="A6" s="1212" t="s">
        <v>4189</v>
      </c>
    </row>
    <row r="7" spans="1:10" ht="17.25" customHeight="1">
      <c r="A7" s="1037" t="s">
        <v>4190</v>
      </c>
    </row>
    <row r="8" spans="1:10" ht="17.25" customHeight="1">
      <c r="A8" s="1212" t="s">
        <v>4191</v>
      </c>
    </row>
    <row r="9" spans="1:10" ht="17.25" customHeight="1">
      <c r="A9" s="1037" t="s">
        <v>4192</v>
      </c>
    </row>
    <row r="10" spans="1:10" ht="17.25" customHeight="1">
      <c r="A10" s="1037" t="s">
        <v>4193</v>
      </c>
    </row>
    <row r="11" spans="1:10" ht="17.25" customHeight="1">
      <c r="A11" s="1037" t="s">
        <v>4194</v>
      </c>
    </row>
    <row r="12" spans="1:10" ht="17.25" customHeight="1">
      <c r="A12" s="1037" t="s">
        <v>4195</v>
      </c>
    </row>
    <row r="13" spans="1:10" ht="17.25" customHeight="1">
      <c r="A13" s="1037" t="s">
        <v>4196</v>
      </c>
    </row>
    <row r="14" spans="1:10" ht="17.25" customHeight="1">
      <c r="A14" s="1037" t="s">
        <v>4197</v>
      </c>
    </row>
    <row r="15" spans="1:10" ht="17.25" customHeight="1">
      <c r="A15" s="1037" t="s">
        <v>4198</v>
      </c>
    </row>
    <row r="16" spans="1:10" ht="17.25" customHeight="1">
      <c r="A16" s="1037" t="s">
        <v>4199</v>
      </c>
    </row>
    <row r="17" spans="1:1" ht="17.25" customHeight="1">
      <c r="A17" s="1037" t="s">
        <v>4200</v>
      </c>
    </row>
    <row r="18" spans="1:1" ht="17.25" customHeight="1">
      <c r="A18" s="1037" t="s">
        <v>4201</v>
      </c>
    </row>
    <row r="19" spans="1:1" ht="17.25" customHeight="1">
      <c r="A19" s="1037" t="s">
        <v>4202</v>
      </c>
    </row>
    <row r="20" spans="1:1" ht="17.25" customHeight="1">
      <c r="A20" s="1037" t="s">
        <v>4203</v>
      </c>
    </row>
    <row r="21" spans="1:1" ht="17.25" customHeight="1">
      <c r="A21" s="1037" t="s">
        <v>4204</v>
      </c>
    </row>
    <row r="22" spans="1:1" ht="17.25" customHeight="1">
      <c r="A22" s="1037" t="s">
        <v>4205</v>
      </c>
    </row>
    <row r="23" spans="1:1" ht="17.25" customHeight="1">
      <c r="A23" s="1037" t="s">
        <v>4206</v>
      </c>
    </row>
    <row r="24" spans="1:1" ht="17.25" customHeight="1">
      <c r="A24" s="1037" t="s">
        <v>4207</v>
      </c>
    </row>
    <row r="25" spans="1:1" ht="17.25" customHeight="1">
      <c r="A25" s="1037" t="s">
        <v>4208</v>
      </c>
    </row>
    <row r="26" spans="1:1" ht="17.25" customHeight="1">
      <c r="A26" s="1037" t="s">
        <v>4209</v>
      </c>
    </row>
    <row r="27" spans="1:1" ht="17.25" customHeight="1">
      <c r="A27" s="1037" t="s">
        <v>4210</v>
      </c>
    </row>
    <row r="28" spans="1:1" ht="17.25" customHeight="1">
      <c r="A28" s="1037" t="s">
        <v>4211</v>
      </c>
    </row>
    <row r="29" spans="1:1" ht="17.25" customHeight="1">
      <c r="A29" s="1212" t="s">
        <v>4212</v>
      </c>
    </row>
    <row r="30" spans="1:1" ht="17.25" customHeight="1">
      <c r="A30" s="1037" t="s">
        <v>4213</v>
      </c>
    </row>
    <row r="31" spans="1:1" ht="17.25" customHeight="1">
      <c r="A31" s="1037" t="s">
        <v>4214</v>
      </c>
    </row>
    <row r="32" spans="1:1" ht="17.25" customHeight="1">
      <c r="A32" s="1037" t="s">
        <v>4215</v>
      </c>
    </row>
    <row r="33" spans="1:1" ht="17.25" customHeight="1">
      <c r="A33" s="1037" t="s">
        <v>4216</v>
      </c>
    </row>
    <row r="34" spans="1:1" ht="17.25" customHeight="1">
      <c r="A34" s="1212" t="s">
        <v>4217</v>
      </c>
    </row>
    <row r="35" spans="1:1" ht="17.25" customHeight="1">
      <c r="A35" s="1037" t="s">
        <v>4218</v>
      </c>
    </row>
    <row r="36" spans="1:1" ht="17.25" customHeight="1">
      <c r="A36" s="1037" t="s">
        <v>4219</v>
      </c>
    </row>
    <row r="37" spans="1:1" ht="17.25" customHeight="1">
      <c r="A37" s="1037" t="s">
        <v>4220</v>
      </c>
    </row>
    <row r="38" spans="1:1" ht="17.25" customHeight="1">
      <c r="A38" s="1212" t="s">
        <v>4221</v>
      </c>
    </row>
    <row r="39" spans="1:1" ht="17.25" customHeight="1">
      <c r="A39" s="1037" t="s">
        <v>4222</v>
      </c>
    </row>
    <row r="40" spans="1:1" ht="17.25" customHeight="1">
      <c r="A40" s="1037" t="s">
        <v>4223</v>
      </c>
    </row>
    <row r="41" spans="1:1" ht="17.25" customHeight="1">
      <c r="A41" s="1037" t="s">
        <v>4224</v>
      </c>
    </row>
    <row r="42" spans="1:1" ht="17.25" customHeight="1">
      <c r="A42" s="1037" t="s">
        <v>4225</v>
      </c>
    </row>
    <row r="43" spans="1:1" ht="17.25" customHeight="1">
      <c r="A43" s="1037" t="s">
        <v>4226</v>
      </c>
    </row>
    <row r="44" spans="1:1" ht="17.25" customHeight="1">
      <c r="A44" s="1037" t="s">
        <v>4227</v>
      </c>
    </row>
    <row r="45" spans="1:1" ht="17.25" customHeight="1">
      <c r="A45" s="1037" t="s">
        <v>4228</v>
      </c>
    </row>
    <row r="46" spans="1:1" ht="17.25" customHeight="1">
      <c r="A46" s="1037" t="s">
        <v>4229</v>
      </c>
    </row>
    <row r="47" spans="1:1" ht="17.25" customHeight="1">
      <c r="A47" s="1037" t="s">
        <v>4230</v>
      </c>
    </row>
    <row r="48" spans="1:1" ht="17.25" customHeight="1">
      <c r="A48" s="1037" t="s">
        <v>4231</v>
      </c>
    </row>
    <row r="49" spans="1:1" ht="17.25" customHeight="1">
      <c r="A49" s="1037" t="s">
        <v>4232</v>
      </c>
    </row>
    <row r="50" spans="1:1" ht="17.25" customHeight="1">
      <c r="A50" s="1037" t="s">
        <v>4233</v>
      </c>
    </row>
    <row r="51" spans="1:1" ht="17.25" customHeight="1">
      <c r="A51" s="1037" t="s">
        <v>4234</v>
      </c>
    </row>
    <row r="52" spans="1:1" ht="17.25" customHeight="1">
      <c r="A52" s="1037" t="s">
        <v>4235</v>
      </c>
    </row>
    <row r="53" spans="1:1" ht="17.25" customHeight="1">
      <c r="A53" s="1212" t="s">
        <v>4236</v>
      </c>
    </row>
    <row r="54" spans="1:1" ht="17.25" customHeight="1">
      <c r="A54" s="1037" t="s">
        <v>4237</v>
      </c>
    </row>
    <row r="55" spans="1:1" ht="17.25" customHeight="1">
      <c r="A55" s="1037" t="s">
        <v>4238</v>
      </c>
    </row>
    <row r="56" spans="1:1" ht="17.25" customHeight="1">
      <c r="A56" s="1037" t="s">
        <v>4239</v>
      </c>
    </row>
    <row r="57" spans="1:1" ht="17.25" customHeight="1">
      <c r="A57" s="1037" t="s">
        <v>4240</v>
      </c>
    </row>
    <row r="58" spans="1:1" ht="17.25" customHeight="1">
      <c r="A58" s="1037" t="s">
        <v>4241</v>
      </c>
    </row>
    <row r="59" spans="1:1" ht="17.25" customHeight="1">
      <c r="A59" s="1037" t="s">
        <v>4242</v>
      </c>
    </row>
    <row r="60" spans="1:1" ht="17.25" customHeight="1">
      <c r="A60" s="1037" t="s">
        <v>4243</v>
      </c>
    </row>
    <row r="61" spans="1:1" ht="17.25" customHeight="1">
      <c r="A61" s="1037" t="s">
        <v>4244</v>
      </c>
    </row>
    <row r="62" spans="1:1" ht="17.25" customHeight="1">
      <c r="A62" s="1037" t="s">
        <v>4245</v>
      </c>
    </row>
    <row r="63" spans="1:1" ht="17.25" customHeight="1">
      <c r="A63" s="1037" t="s">
        <v>4246</v>
      </c>
    </row>
    <row r="64" spans="1:1" ht="17.25" customHeight="1">
      <c r="A64" s="1037" t="s">
        <v>4247</v>
      </c>
    </row>
    <row r="65" spans="1:1" ht="17.25" customHeight="1">
      <c r="A65" s="1037" t="s">
        <v>4248</v>
      </c>
    </row>
    <row r="66" spans="1:1" ht="17.25" customHeight="1">
      <c r="A66" s="1037" t="s">
        <v>4249</v>
      </c>
    </row>
    <row r="67" spans="1:1" ht="17.25" customHeight="1">
      <c r="A67" s="1037" t="s">
        <v>4250</v>
      </c>
    </row>
    <row r="68" spans="1:1" ht="17.25" customHeight="1">
      <c r="A68" s="1037" t="s">
        <v>4251</v>
      </c>
    </row>
    <row r="69" spans="1:1" s="1015" customFormat="1" ht="18" customHeight="1">
      <c r="A69" s="1015" t="s">
        <v>4252</v>
      </c>
    </row>
    <row r="70" spans="1:1" s="1015" customFormat="1" ht="18" customHeight="1">
      <c r="A70" s="1015" t="s">
        <v>4253</v>
      </c>
    </row>
    <row r="71" spans="1:1" s="1015" customFormat="1" ht="18" customHeight="1">
      <c r="A71" s="1015" t="s">
        <v>4254</v>
      </c>
    </row>
    <row r="72" spans="1:1" s="1015" customFormat="1" ht="18" customHeight="1">
      <c r="A72" s="1015" t="s">
        <v>4255</v>
      </c>
    </row>
    <row r="73" spans="1:1" s="1015" customFormat="1" ht="18" customHeight="1">
      <c r="A73" s="1015" t="s">
        <v>4256</v>
      </c>
    </row>
    <row r="74" spans="1:1" s="1015" customFormat="1" ht="18" customHeight="1">
      <c r="A74" s="1015" t="s">
        <v>4257</v>
      </c>
    </row>
    <row r="75" spans="1:1" s="1015" customFormat="1" ht="18" customHeight="1">
      <c r="A75" s="1015" t="s">
        <v>4258</v>
      </c>
    </row>
    <row r="76" spans="1:1" s="1015" customFormat="1" ht="18" customHeight="1">
      <c r="A76" s="1015" t="s">
        <v>4259</v>
      </c>
    </row>
    <row r="77" spans="1:1" s="1015" customFormat="1" ht="18" customHeight="1">
      <c r="A77" s="1015" t="s">
        <v>4260</v>
      </c>
    </row>
    <row r="78" spans="1:1" s="1015" customFormat="1" ht="18" customHeight="1">
      <c r="A78" s="1015" t="s">
        <v>4261</v>
      </c>
    </row>
    <row r="79" spans="1:1" s="1015" customFormat="1" ht="18" customHeight="1">
      <c r="A79" s="1015" t="s">
        <v>4262</v>
      </c>
    </row>
    <row r="80" spans="1:1" s="1015" customFormat="1" ht="18" customHeight="1">
      <c r="A80" s="1015" t="s">
        <v>4263</v>
      </c>
    </row>
    <row r="81" spans="1:1" s="1015" customFormat="1" ht="18" customHeight="1">
      <c r="A81" s="1015" t="s">
        <v>4264</v>
      </c>
    </row>
    <row r="82" spans="1:1" s="1015" customFormat="1" ht="18" customHeight="1">
      <c r="A82" s="1015" t="s">
        <v>4265</v>
      </c>
    </row>
    <row r="83" spans="1:1" s="1015" customFormat="1" ht="18" customHeight="1">
      <c r="A83" s="1015" t="s">
        <v>4266</v>
      </c>
    </row>
    <row r="84" spans="1:1" s="1015" customFormat="1" ht="18" customHeight="1">
      <c r="A84" s="1015" t="s">
        <v>4267</v>
      </c>
    </row>
    <row r="85" spans="1:1" s="1015" customFormat="1" ht="18" customHeight="1">
      <c r="A85" s="1015" t="s">
        <v>4268</v>
      </c>
    </row>
    <row r="86" spans="1:1" ht="18" customHeight="1">
      <c r="A86" s="1015" t="s">
        <v>4269</v>
      </c>
    </row>
    <row r="87" spans="1:1" s="1015" customFormat="1" ht="18" customHeight="1">
      <c r="A87" s="1037" t="s">
        <v>4249</v>
      </c>
    </row>
    <row r="88" spans="1:1" s="1015" customFormat="1" ht="18" customHeight="1">
      <c r="A88" s="1037" t="s">
        <v>4250</v>
      </c>
    </row>
    <row r="89" spans="1:1" s="1015" customFormat="1" ht="18" customHeight="1">
      <c r="A89" s="1037" t="s">
        <v>4251</v>
      </c>
    </row>
    <row r="90" spans="1:1" s="1015" customFormat="1" ht="18" customHeight="1">
      <c r="A90" s="1015" t="s">
        <v>4270</v>
      </c>
    </row>
    <row r="91" spans="1:1" s="1015" customFormat="1" ht="18" customHeight="1">
      <c r="A91" s="1015" t="s">
        <v>4271</v>
      </c>
    </row>
    <row r="92" spans="1:1" s="1015" customFormat="1" ht="18" customHeight="1">
      <c r="A92" s="1015" t="s">
        <v>4272</v>
      </c>
    </row>
    <row r="93" spans="1:1" s="1015" customFormat="1" ht="18" customHeight="1">
      <c r="A93" s="1015" t="s">
        <v>4258</v>
      </c>
    </row>
    <row r="94" spans="1:1" s="1015" customFormat="1" ht="18" customHeight="1">
      <c r="A94" s="1015" t="s">
        <v>4273</v>
      </c>
    </row>
    <row r="95" spans="1:1" s="1015" customFormat="1" ht="18" customHeight="1">
      <c r="A95" s="1015" t="s">
        <v>4274</v>
      </c>
    </row>
    <row r="96" spans="1:1" s="1015" customFormat="1" ht="18" customHeight="1">
      <c r="A96" s="1015" t="s">
        <v>4275</v>
      </c>
    </row>
    <row r="97" spans="1:1" s="1015" customFormat="1" ht="18" customHeight="1">
      <c r="A97" s="1015" t="s">
        <v>4276</v>
      </c>
    </row>
    <row r="98" spans="1:1" s="1015" customFormat="1" ht="18" customHeight="1">
      <c r="A98" s="1015" t="s">
        <v>4277</v>
      </c>
    </row>
    <row r="99" spans="1:1" s="1015" customFormat="1" ht="18" customHeight="1">
      <c r="A99" s="1015" t="s">
        <v>4278</v>
      </c>
    </row>
    <row r="100" spans="1:1" s="1015" customFormat="1" ht="18" customHeight="1">
      <c r="A100" s="1015" t="s">
        <v>4279</v>
      </c>
    </row>
    <row r="101" spans="1:1" s="1015" customFormat="1" ht="18" customHeight="1">
      <c r="A101" s="1015" t="s">
        <v>4280</v>
      </c>
    </row>
    <row r="102" spans="1:1" s="1015" customFormat="1" ht="18" customHeight="1">
      <c r="A102" s="1015" t="s">
        <v>4281</v>
      </c>
    </row>
    <row r="103" spans="1:1" s="1015" customFormat="1" ht="18" customHeight="1">
      <c r="A103" s="1015" t="s">
        <v>4282</v>
      </c>
    </row>
    <row r="104" spans="1:1" s="1015" customFormat="1" ht="18" customHeight="1">
      <c r="A104" s="1015" t="s">
        <v>4283</v>
      </c>
    </row>
    <row r="105" spans="1:1" s="1015" customFormat="1" ht="18" customHeight="1">
      <c r="A105" s="1015" t="s">
        <v>4284</v>
      </c>
    </row>
    <row r="106" spans="1:1" s="1015" customFormat="1" ht="18" customHeight="1">
      <c r="A106" s="1015" t="s">
        <v>4285</v>
      </c>
    </row>
    <row r="107" spans="1:1" s="1015" customFormat="1" ht="18" customHeight="1">
      <c r="A107" s="1015" t="s">
        <v>4286</v>
      </c>
    </row>
    <row r="108" spans="1:1" s="1015" customFormat="1" ht="18" customHeight="1">
      <c r="A108" s="1015" t="s">
        <v>4287</v>
      </c>
    </row>
    <row r="109" spans="1:1" s="1015" customFormat="1" ht="18" customHeight="1">
      <c r="A109" s="1015" t="s">
        <v>4288</v>
      </c>
    </row>
    <row r="110" spans="1:1" s="1015" customFormat="1" ht="18" customHeight="1">
      <c r="A110" s="1015" t="s">
        <v>4289</v>
      </c>
    </row>
    <row r="111" spans="1:1" s="1015" customFormat="1" ht="18" customHeight="1">
      <c r="A111" s="1015" t="s">
        <v>4290</v>
      </c>
    </row>
    <row r="112" spans="1:1" s="1015" customFormat="1" ht="18" customHeight="1">
      <c r="A112" s="1015" t="s">
        <v>4291</v>
      </c>
    </row>
    <row r="113" spans="1:1" s="1015" customFormat="1" ht="18" customHeight="1">
      <c r="A113" s="1015" t="s">
        <v>4292</v>
      </c>
    </row>
    <row r="114" spans="1:1" s="1015" customFormat="1" ht="18" customHeight="1">
      <c r="A114" s="1015" t="s">
        <v>4293</v>
      </c>
    </row>
    <row r="115" spans="1:1" s="1015" customFormat="1" ht="18" customHeight="1">
      <c r="A115" s="1015" t="s">
        <v>4294</v>
      </c>
    </row>
    <row r="116" spans="1:1" s="1015" customFormat="1" ht="18" customHeight="1">
      <c r="A116" s="1015" t="s">
        <v>4295</v>
      </c>
    </row>
    <row r="117" spans="1:1" s="1015" customFormat="1" ht="18" customHeight="1">
      <c r="A117" s="1015" t="s">
        <v>4296</v>
      </c>
    </row>
    <row r="118" spans="1:1" s="1015" customFormat="1" ht="18" customHeight="1">
      <c r="A118" s="1015" t="s">
        <v>4297</v>
      </c>
    </row>
    <row r="119" spans="1:1" s="1015" customFormat="1" ht="18" customHeight="1">
      <c r="A119" s="1015" t="s">
        <v>4298</v>
      </c>
    </row>
    <row r="120" spans="1:1" s="1015" customFormat="1" ht="18" customHeight="1">
      <c r="A120" s="1015" t="s">
        <v>4299</v>
      </c>
    </row>
    <row r="121" spans="1:1" s="1015" customFormat="1" ht="18" customHeight="1">
      <c r="A121" s="1015" t="s">
        <v>4300</v>
      </c>
    </row>
    <row r="122" spans="1:1" s="1015" customFormat="1" ht="18" customHeight="1">
      <c r="A122" s="1015" t="s">
        <v>4301</v>
      </c>
    </row>
    <row r="123" spans="1:1" s="1015" customFormat="1" ht="18" customHeight="1">
      <c r="A123" s="1015" t="s">
        <v>4302</v>
      </c>
    </row>
    <row r="124" spans="1:1" s="1015" customFormat="1" ht="18" customHeight="1">
      <c r="A124" s="1015" t="s">
        <v>4303</v>
      </c>
    </row>
    <row r="125" spans="1:1" s="1015" customFormat="1" ht="18" customHeight="1">
      <c r="A125" s="1015" t="s">
        <v>4304</v>
      </c>
    </row>
    <row r="126" spans="1:1" s="1015" customFormat="1" ht="18" customHeight="1">
      <c r="A126" s="1015" t="s">
        <v>4305</v>
      </c>
    </row>
    <row r="127" spans="1:1" s="1015" customFormat="1" ht="18" customHeight="1">
      <c r="A127" s="1015" t="s">
        <v>4306</v>
      </c>
    </row>
    <row r="128" spans="1:1" s="1015" customFormat="1" ht="18" customHeight="1">
      <c r="A128" s="1015" t="s">
        <v>4307</v>
      </c>
    </row>
    <row r="129" spans="1:1" s="1015" customFormat="1" ht="18" customHeight="1">
      <c r="A129" s="1015" t="s">
        <v>4308</v>
      </c>
    </row>
    <row r="130" spans="1:1" s="1015" customFormat="1" ht="18" customHeight="1">
      <c r="A130" s="1015" t="s">
        <v>4309</v>
      </c>
    </row>
    <row r="131" spans="1:1" s="1015" customFormat="1" ht="18" customHeight="1">
      <c r="A131" s="1015" t="s">
        <v>4310</v>
      </c>
    </row>
    <row r="132" spans="1:1" s="1015" customFormat="1" ht="18" customHeight="1">
      <c r="A132" s="1015" t="s">
        <v>4311</v>
      </c>
    </row>
    <row r="133" spans="1:1" s="1015" customFormat="1" ht="18" customHeight="1">
      <c r="A133" s="1015" t="s">
        <v>4312</v>
      </c>
    </row>
    <row r="134" spans="1:1" s="1015" customFormat="1" ht="18" customHeight="1">
      <c r="A134" s="1015" t="s">
        <v>4313</v>
      </c>
    </row>
    <row r="135" spans="1:1" s="1015" customFormat="1" ht="18" customHeight="1">
      <c r="A135" s="1015" t="s">
        <v>4314</v>
      </c>
    </row>
    <row r="136" spans="1:1" s="1015" customFormat="1" ht="18" customHeight="1">
      <c r="A136" s="1015" t="s">
        <v>4301</v>
      </c>
    </row>
    <row r="137" spans="1:1" s="1015" customFormat="1" ht="18" customHeight="1"/>
    <row r="138" spans="1:1" s="1015" customFormat="1" ht="18" customHeight="1"/>
    <row r="139" spans="1:1" s="1015" customFormat="1" ht="18" customHeight="1"/>
    <row r="140" spans="1:1" s="1015" customFormat="1" ht="18" customHeight="1"/>
    <row r="141" spans="1:1" s="1015" customFormat="1" ht="18" customHeight="1"/>
    <row r="142" spans="1:1" s="1015" customFormat="1" ht="18" customHeight="1"/>
    <row r="143" spans="1:1" s="1015" customFormat="1" ht="18" customHeight="1"/>
    <row r="144" spans="1:1" s="1015" customFormat="1" ht="18" customHeight="1"/>
  </sheetData>
  <mergeCells count="1">
    <mergeCell ref="A1:J1"/>
  </mergeCells>
  <phoneticPr fontId="129"/>
  <printOptions horizontalCentered="1"/>
  <pageMargins left="0.6692913385826772" right="0.47244094488188981" top="0.59055118110236227" bottom="0.39370078740157483" header="0.31496062992125984" footer="0.31496062992125984"/>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Y35"/>
  <sheetViews>
    <sheetView workbookViewId="0"/>
  </sheetViews>
  <sheetFormatPr defaultColWidth="4.5" defaultRowHeight="15.75" customHeight="1"/>
  <cols>
    <col min="1" max="1" width="2.625" style="288" customWidth="1"/>
    <col min="2" max="24" width="3.625" style="288" customWidth="1"/>
    <col min="25" max="25" width="2.625" style="288" customWidth="1"/>
    <col min="26" max="26" width="4.5" style="288" customWidth="1"/>
    <col min="27" max="16384" width="4.5" style="288"/>
  </cols>
  <sheetData>
    <row r="1" spans="1:25" ht="18" customHeight="1">
      <c r="A1" s="391" t="s">
        <v>4315</v>
      </c>
      <c r="D1" s="391"/>
      <c r="E1" s="391"/>
    </row>
    <row r="2" spans="1:25" ht="18" customHeight="1"/>
    <row r="3" spans="1:25" ht="18" customHeight="1"/>
    <row r="4" spans="1:25" ht="21" customHeight="1">
      <c r="A4" s="5481" t="s">
        <v>2996</v>
      </c>
      <c r="B4" s="5481"/>
      <c r="C4" s="5481"/>
      <c r="D4" s="5481"/>
      <c r="E4" s="5481"/>
      <c r="F4" s="5481"/>
      <c r="G4" s="5481"/>
      <c r="H4" s="5481"/>
      <c r="I4" s="5481"/>
      <c r="J4" s="5481"/>
      <c r="K4" s="5481"/>
      <c r="L4" s="5481"/>
      <c r="M4" s="5481"/>
      <c r="N4" s="5481"/>
      <c r="O4" s="5481"/>
      <c r="P4" s="5481"/>
      <c r="Q4" s="5481"/>
      <c r="R4" s="5481"/>
      <c r="S4" s="5481"/>
      <c r="T4" s="5481"/>
      <c r="U4" s="5481"/>
      <c r="V4" s="5481"/>
      <c r="W4" s="5481"/>
      <c r="X4" s="5481"/>
      <c r="Y4" s="5481"/>
    </row>
    <row r="5" spans="1:25" ht="18" customHeight="1"/>
    <row r="6" spans="1:25" ht="18" customHeight="1">
      <c r="R6" s="5611" t="s">
        <v>4316</v>
      </c>
      <c r="S6" s="5611"/>
      <c r="T6" s="1213" t="s">
        <v>477</v>
      </c>
      <c r="U6" s="1214"/>
      <c r="V6" s="1213" t="s">
        <v>5</v>
      </c>
      <c r="W6" s="1214"/>
      <c r="X6" s="286" t="s">
        <v>478</v>
      </c>
    </row>
    <row r="7" spans="1:25" ht="18" customHeight="1">
      <c r="R7" s="1215"/>
      <c r="S7" s="1216"/>
      <c r="T7" s="1213"/>
      <c r="U7" s="1213"/>
      <c r="V7" s="1213"/>
      <c r="W7" s="1213"/>
      <c r="X7" s="286"/>
    </row>
    <row r="8" spans="1:25" ht="18" customHeight="1"/>
    <row r="9" spans="1:25" ht="18" customHeight="1">
      <c r="B9" s="288" t="s">
        <v>2997</v>
      </c>
      <c r="C9" s="1217"/>
      <c r="D9" s="1217"/>
      <c r="E9" s="1217"/>
      <c r="F9" s="1217"/>
      <c r="G9" s="1217"/>
      <c r="H9" s="1217"/>
      <c r="I9" s="1217"/>
      <c r="J9" s="1217"/>
      <c r="K9" s="1217"/>
      <c r="L9" s="1217"/>
      <c r="M9" s="1217"/>
    </row>
    <row r="10" spans="1:25" ht="18" customHeight="1">
      <c r="B10" s="5612" t="s">
        <v>4317</v>
      </c>
      <c r="C10" s="5612"/>
      <c r="D10" s="5612"/>
      <c r="E10" s="5612"/>
      <c r="F10" s="5612"/>
      <c r="H10" s="1217"/>
      <c r="I10" s="1217"/>
      <c r="J10" s="1217"/>
      <c r="K10" s="1217"/>
      <c r="L10" s="1217" t="s">
        <v>2999</v>
      </c>
    </row>
    <row r="11" spans="1:25" ht="18" customHeight="1"/>
    <row r="12" spans="1:25" ht="18" customHeight="1"/>
    <row r="13" spans="1:25" ht="18" customHeight="1">
      <c r="K13" s="2381" t="s">
        <v>17</v>
      </c>
      <c r="L13" s="2381"/>
      <c r="M13" s="5613" t="s">
        <v>19</v>
      </c>
      <c r="N13" s="5613"/>
      <c r="O13" s="5610" t="str">
        <f>cst_wskakunin_owner1__address</f>
        <v>埼玉県埼玉県さいたま市浦和区岸町７－１２－３</v>
      </c>
      <c r="P13" s="5610"/>
      <c r="Q13" s="5610"/>
      <c r="R13" s="5610"/>
      <c r="S13" s="5610"/>
      <c r="T13" s="5610"/>
      <c r="U13" s="5610"/>
      <c r="V13" s="5610"/>
      <c r="W13" s="5610"/>
      <c r="X13" s="5610"/>
      <c r="Y13" s="5610"/>
    </row>
    <row r="14" spans="1:25" ht="18" customHeight="1">
      <c r="K14" s="2381"/>
      <c r="L14" s="2381"/>
      <c r="M14" s="5613"/>
      <c r="N14" s="5613"/>
      <c r="O14" s="5610"/>
      <c r="P14" s="5610"/>
      <c r="Q14" s="5610"/>
      <c r="R14" s="5610"/>
      <c r="S14" s="5610"/>
      <c r="T14" s="5610"/>
      <c r="U14" s="5610"/>
      <c r="V14" s="5610"/>
      <c r="W14" s="5610"/>
      <c r="X14" s="5610"/>
      <c r="Y14" s="5610"/>
    </row>
    <row r="15" spans="1:25" ht="18" customHeight="1">
      <c r="N15" s="387" t="s">
        <v>4</v>
      </c>
      <c r="O15" s="5610" t="str">
        <f>cst_wskakunin_owner1__space3</f>
        <v>テスト建て主
代表取締役社長　テストさん</v>
      </c>
      <c r="P15" s="5610"/>
      <c r="Q15" s="5610"/>
      <c r="R15" s="5610"/>
      <c r="S15" s="5610"/>
      <c r="T15" s="5610"/>
      <c r="U15" s="5610"/>
      <c r="V15" s="5610"/>
      <c r="W15" s="5610"/>
      <c r="X15" s="5610"/>
      <c r="Y15" s="5610"/>
    </row>
    <row r="16" spans="1:25" ht="18" customHeight="1">
      <c r="N16" s="387"/>
      <c r="O16" s="5610"/>
      <c r="P16" s="5610"/>
      <c r="Q16" s="5610"/>
      <c r="R16" s="5610"/>
      <c r="S16" s="5610"/>
      <c r="T16" s="5610"/>
      <c r="U16" s="5610"/>
      <c r="V16" s="5610"/>
      <c r="W16" s="5610"/>
      <c r="X16" s="5610"/>
      <c r="Y16" s="5610"/>
    </row>
    <row r="17" spans="1:25" ht="18" customHeight="1"/>
    <row r="18" spans="1:25" ht="18" customHeight="1">
      <c r="A18" s="288" t="s">
        <v>4318</v>
      </c>
    </row>
    <row r="19" spans="1:25" ht="18" customHeight="1"/>
    <row r="20" spans="1:25" ht="18" customHeight="1">
      <c r="A20" s="2381" t="s">
        <v>0</v>
      </c>
      <c r="B20" s="2381"/>
      <c r="C20" s="2381"/>
      <c r="D20" s="2381"/>
      <c r="E20" s="2381"/>
      <c r="F20" s="2381"/>
      <c r="G20" s="2381"/>
      <c r="H20" s="2381"/>
      <c r="I20" s="2381"/>
      <c r="J20" s="2381"/>
      <c r="K20" s="2381"/>
      <c r="L20" s="2381"/>
      <c r="M20" s="2381"/>
      <c r="N20" s="2381"/>
      <c r="O20" s="2381"/>
      <c r="P20" s="2381"/>
      <c r="Q20" s="2381"/>
      <c r="R20" s="2381"/>
      <c r="S20" s="2381"/>
      <c r="T20" s="2381"/>
      <c r="U20" s="2381"/>
      <c r="V20" s="2381"/>
      <c r="W20" s="2381"/>
      <c r="X20" s="2381"/>
      <c r="Y20" s="2381"/>
    </row>
    <row r="21" spans="1:25" ht="18" customHeight="1">
      <c r="A21" s="286"/>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row>
    <row r="22" spans="1:25" ht="18" customHeight="1">
      <c r="A22" s="391" t="s">
        <v>4319</v>
      </c>
      <c r="B22" s="286"/>
      <c r="C22" s="286"/>
      <c r="D22" s="286"/>
      <c r="E22" s="286"/>
      <c r="F22" s="286"/>
      <c r="G22" s="286"/>
      <c r="H22" s="286"/>
      <c r="I22" s="286"/>
      <c r="J22" s="286"/>
      <c r="K22" s="1218" t="s">
        <v>4316</v>
      </c>
      <c r="L22" s="5607" t="str">
        <f>IF(第一面_省エネ!R7="","",第一面_省エネ!R7)</f>
        <v/>
      </c>
      <c r="M22" s="5607"/>
      <c r="N22" s="286" t="s">
        <v>477</v>
      </c>
      <c r="O22" s="1219" t="str">
        <f>IF(第一面_省エネ!U7="","",第一面_省エネ!U7)</f>
        <v/>
      </c>
      <c r="P22" s="286" t="s">
        <v>5</v>
      </c>
      <c r="Q22" s="1219" t="str">
        <f>IF(第一面_省エネ!W7="","",第一面_省エネ!W7)</f>
        <v/>
      </c>
      <c r="R22" s="286" t="s">
        <v>478</v>
      </c>
      <c r="S22" s="286"/>
      <c r="T22" s="286"/>
      <c r="U22" s="286"/>
      <c r="V22" s="286"/>
      <c r="W22" s="286"/>
      <c r="X22" s="286"/>
      <c r="Y22" s="286"/>
    </row>
    <row r="23" spans="1:25" ht="18" customHeight="1">
      <c r="B23" s="286"/>
    </row>
    <row r="24" spans="1:25" ht="18" customHeight="1">
      <c r="A24" s="391" t="s">
        <v>4320</v>
      </c>
      <c r="L24" s="286" t="s">
        <v>6</v>
      </c>
      <c r="M24" s="2666"/>
      <c r="N24" s="2666"/>
      <c r="O24" s="2666"/>
      <c r="P24" s="2666"/>
      <c r="Q24" s="2666"/>
      <c r="R24" s="286" t="s">
        <v>7</v>
      </c>
    </row>
    <row r="25" spans="1:25" ht="18" customHeight="1">
      <c r="A25" s="391"/>
    </row>
    <row r="26" spans="1:25" ht="18" customHeight="1">
      <c r="A26" s="1231" t="s">
        <v>4321</v>
      </c>
      <c r="L26" s="5608" t="str">
        <f>cst_wskakunin_BUILD__address</f>
        <v>埼玉県さいたま市緑区</v>
      </c>
      <c r="M26" s="5608"/>
      <c r="N26" s="5608"/>
      <c r="O26" s="5608"/>
      <c r="P26" s="5608"/>
      <c r="Q26" s="5608"/>
      <c r="R26" s="5608"/>
      <c r="S26" s="5608"/>
      <c r="T26" s="5608"/>
      <c r="U26" s="5608"/>
      <c r="V26" s="5608"/>
      <c r="W26" s="5608"/>
      <c r="X26" s="5608"/>
      <c r="Y26" s="5608"/>
    </row>
    <row r="27" spans="1:25" ht="18" customHeight="1">
      <c r="A27" s="391"/>
      <c r="L27" s="5608"/>
      <c r="M27" s="5608"/>
      <c r="N27" s="5608"/>
      <c r="O27" s="5608"/>
      <c r="P27" s="5608"/>
      <c r="Q27" s="5608"/>
      <c r="R27" s="5608"/>
      <c r="S27" s="5608"/>
      <c r="T27" s="5608"/>
      <c r="U27" s="5608"/>
      <c r="V27" s="5608"/>
      <c r="W27" s="5608"/>
      <c r="X27" s="5608"/>
      <c r="Y27" s="5608"/>
    </row>
    <row r="28" spans="1:25" ht="18" customHeight="1">
      <c r="A28" s="391" t="s">
        <v>4322</v>
      </c>
      <c r="L28" s="5609" t="str">
        <f>cst_wskakunin_BUILD_NAME</f>
        <v>テスト０７１１－１</v>
      </c>
      <c r="M28" s="5609"/>
      <c r="N28" s="5609"/>
      <c r="O28" s="5609"/>
      <c r="P28" s="5609"/>
      <c r="Q28" s="5609"/>
      <c r="R28" s="5609"/>
      <c r="S28" s="5609"/>
      <c r="T28" s="5609"/>
      <c r="U28" s="5609"/>
      <c r="V28" s="5609"/>
      <c r="W28" s="5609"/>
      <c r="X28" s="5609"/>
      <c r="Y28" s="5609"/>
    </row>
    <row r="29" spans="1:25" ht="18" customHeight="1">
      <c r="A29" s="391"/>
    </row>
    <row r="30" spans="1:25" ht="18" customHeight="1">
      <c r="A30" s="391" t="s">
        <v>4323</v>
      </c>
      <c r="F30" s="5606"/>
      <c r="G30" s="5606"/>
      <c r="H30" s="5606"/>
      <c r="I30" s="5606"/>
      <c r="J30" s="5606"/>
      <c r="K30" s="5606"/>
      <c r="L30" s="5606"/>
      <c r="M30" s="5606"/>
      <c r="N30" s="5606"/>
      <c r="O30" s="5606"/>
      <c r="P30" s="5606"/>
      <c r="Q30" s="5606"/>
      <c r="R30" s="5606"/>
      <c r="S30" s="5606"/>
      <c r="T30" s="5606"/>
      <c r="U30" s="5606"/>
      <c r="V30" s="5606"/>
      <c r="W30" s="5606"/>
      <c r="X30" s="5606"/>
      <c r="Y30" s="5606"/>
    </row>
    <row r="31" spans="1:25" ht="18" customHeight="1">
      <c r="F31" s="5606"/>
      <c r="G31" s="5606"/>
      <c r="H31" s="5606"/>
      <c r="I31" s="5606"/>
      <c r="J31" s="5606"/>
      <c r="K31" s="5606"/>
      <c r="L31" s="5606"/>
      <c r="M31" s="5606"/>
      <c r="N31" s="5606"/>
      <c r="O31" s="5606"/>
      <c r="P31" s="5606"/>
      <c r="Q31" s="5606"/>
      <c r="R31" s="5606"/>
      <c r="S31" s="5606"/>
      <c r="T31" s="5606"/>
      <c r="U31" s="5606"/>
      <c r="V31" s="5606"/>
      <c r="W31" s="5606"/>
      <c r="X31" s="5606"/>
      <c r="Y31" s="5606"/>
    </row>
    <row r="32" spans="1:25" ht="18" customHeight="1">
      <c r="F32" s="5606"/>
      <c r="G32" s="5606"/>
      <c r="H32" s="5606"/>
      <c r="I32" s="5606"/>
      <c r="J32" s="5606"/>
      <c r="K32" s="5606"/>
      <c r="L32" s="5606"/>
      <c r="M32" s="5606"/>
      <c r="N32" s="5606"/>
      <c r="O32" s="5606"/>
      <c r="P32" s="5606"/>
      <c r="Q32" s="5606"/>
      <c r="R32" s="5606"/>
      <c r="S32" s="5606"/>
      <c r="T32" s="5606"/>
      <c r="U32" s="5606"/>
      <c r="V32" s="5606"/>
      <c r="W32" s="5606"/>
      <c r="X32" s="5606"/>
      <c r="Y32" s="5606"/>
    </row>
    <row r="33" spans="1:1" ht="18" customHeight="1"/>
    <row r="34" spans="1:1" ht="18" customHeight="1">
      <c r="A34" s="391"/>
    </row>
    <row r="35" spans="1:1" ht="18" customHeight="1"/>
  </sheetData>
  <mergeCells count="13">
    <mergeCell ref="O15:Y16"/>
    <mergeCell ref="A4:Y4"/>
    <mergeCell ref="R6:S6"/>
    <mergeCell ref="B10:F10"/>
    <mergeCell ref="K13:L14"/>
    <mergeCell ref="M13:N14"/>
    <mergeCell ref="O13:Y14"/>
    <mergeCell ref="F30:Y32"/>
    <mergeCell ref="A20:Y20"/>
    <mergeCell ref="L22:M22"/>
    <mergeCell ref="M24:Q24"/>
    <mergeCell ref="L26:Y27"/>
    <mergeCell ref="L28:Y28"/>
  </mergeCells>
  <phoneticPr fontId="129"/>
  <printOptions horizontalCentered="1"/>
  <pageMargins left="0.70866141732283472" right="0.70866141732283472" top="0.62992125984251968" bottom="0.7480314960629921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50"/>
  <sheetViews>
    <sheetView workbookViewId="0"/>
  </sheetViews>
  <sheetFormatPr defaultColWidth="9" defaultRowHeight="13.5"/>
  <cols>
    <col min="1" max="27" width="3.125" style="1101" customWidth="1"/>
    <col min="28" max="28" width="1.75" style="1101" customWidth="1"/>
    <col min="29" max="29" width="9" style="1101" customWidth="1"/>
    <col min="30" max="16384" width="9" style="1101"/>
  </cols>
  <sheetData>
    <row r="1" spans="1:28" ht="18" customHeight="1">
      <c r="A1" s="1139"/>
      <c r="B1" s="1139"/>
      <c r="C1" s="1139"/>
      <c r="D1" s="1139"/>
      <c r="E1" s="1139"/>
      <c r="F1" s="1139"/>
      <c r="G1" s="1139"/>
      <c r="H1" s="1139"/>
      <c r="I1" s="1139"/>
      <c r="J1" s="1139"/>
      <c r="K1" s="1139"/>
      <c r="L1" s="1139"/>
      <c r="M1" s="1139"/>
      <c r="N1" s="1139"/>
      <c r="O1" s="1139"/>
      <c r="P1" s="1139"/>
      <c r="Q1" s="1139"/>
      <c r="R1" s="1139"/>
      <c r="S1" s="1139"/>
      <c r="T1" s="1139"/>
      <c r="U1" s="1139"/>
      <c r="V1" s="1139"/>
      <c r="W1" s="1139"/>
      <c r="X1" s="1139"/>
      <c r="Y1" s="1139"/>
      <c r="Z1" s="1139"/>
      <c r="AA1" s="1139"/>
      <c r="AB1" s="1139"/>
    </row>
    <row r="2" spans="1:28" ht="18" customHeight="1">
      <c r="A2" s="2374" t="s">
        <v>15</v>
      </c>
      <c r="B2" s="2374"/>
      <c r="C2" s="2374"/>
      <c r="D2" s="2374"/>
      <c r="E2" s="2374"/>
      <c r="F2" s="2374"/>
      <c r="G2" s="2374"/>
      <c r="H2" s="2374"/>
      <c r="I2" s="2374"/>
      <c r="J2" s="2374"/>
      <c r="K2" s="2374"/>
      <c r="L2" s="2374"/>
      <c r="M2" s="2374"/>
      <c r="N2" s="2374"/>
      <c r="O2" s="2374"/>
      <c r="P2" s="2374"/>
      <c r="Q2" s="2374"/>
      <c r="R2" s="2374"/>
      <c r="S2" s="2375"/>
      <c r="T2" s="2375"/>
      <c r="U2" s="2375"/>
      <c r="V2" s="2375"/>
      <c r="W2" s="2375"/>
      <c r="X2" s="2375"/>
      <c r="Y2" s="2375"/>
      <c r="Z2" s="2375"/>
      <c r="AA2" s="2375"/>
      <c r="AB2" s="1139"/>
    </row>
    <row r="3" spans="1:28" ht="18" customHeight="1">
      <c r="A3" s="2376" t="s">
        <v>4032</v>
      </c>
      <c r="B3" s="2376"/>
      <c r="C3" s="2376"/>
      <c r="D3" s="2376"/>
      <c r="E3" s="2376"/>
      <c r="F3" s="2376"/>
      <c r="G3" s="2376"/>
      <c r="H3" s="2376"/>
      <c r="I3" s="2376"/>
      <c r="J3" s="2376"/>
      <c r="K3" s="2376"/>
      <c r="L3" s="2376"/>
      <c r="M3" s="2376"/>
      <c r="N3" s="2376"/>
      <c r="O3" s="2376"/>
      <c r="P3" s="2376"/>
      <c r="Q3" s="2376"/>
      <c r="R3" s="2376"/>
      <c r="S3" s="2376"/>
      <c r="T3" s="2376"/>
      <c r="U3" s="2376"/>
      <c r="V3" s="2376"/>
      <c r="W3" s="2376"/>
      <c r="X3" s="2376"/>
      <c r="Y3" s="2376"/>
      <c r="Z3" s="2376"/>
      <c r="AA3" s="2376"/>
      <c r="AB3" s="1139"/>
    </row>
    <row r="4" spans="1:28" ht="18" customHeight="1">
      <c r="A4" s="1139"/>
      <c r="B4" s="1139"/>
      <c r="C4" s="1139"/>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row>
    <row r="5" spans="1:28" ht="18" customHeight="1">
      <c r="A5" s="1150" t="s">
        <v>17</v>
      </c>
      <c r="B5" s="1150"/>
      <c r="C5" s="1150"/>
      <c r="D5" s="1150"/>
      <c r="E5" s="1150"/>
      <c r="F5" s="1150"/>
      <c r="G5" s="1150"/>
      <c r="H5" s="1150"/>
      <c r="I5" s="1150"/>
      <c r="J5" s="1150"/>
      <c r="K5" s="1150"/>
      <c r="L5" s="1150"/>
      <c r="M5" s="1150"/>
      <c r="N5" s="1150"/>
      <c r="O5" s="1150"/>
      <c r="P5" s="1150"/>
      <c r="Q5" s="1150"/>
      <c r="R5" s="1150"/>
      <c r="S5" s="1150"/>
      <c r="T5" s="1150"/>
      <c r="U5" s="1150"/>
      <c r="V5" s="1150"/>
      <c r="W5" s="1150"/>
      <c r="X5" s="1150"/>
      <c r="Y5" s="1150"/>
      <c r="Z5" s="1150"/>
      <c r="AA5" s="1150"/>
      <c r="AB5" s="1139"/>
    </row>
    <row r="6" spans="1:28" ht="18" customHeight="1">
      <c r="A6" s="1139"/>
      <c r="B6" s="2377" t="s">
        <v>4</v>
      </c>
      <c r="C6" s="2377"/>
      <c r="D6" s="2377"/>
      <c r="E6" s="2378" t="str">
        <f>cst_wskakunin_owner2__space3</f>
        <v/>
      </c>
      <c r="F6" s="2378"/>
      <c r="G6" s="2378"/>
      <c r="H6" s="2378"/>
      <c r="I6" s="2378"/>
      <c r="J6" s="2378"/>
      <c r="K6" s="2378"/>
      <c r="L6" s="2378"/>
      <c r="M6" s="2378"/>
      <c r="N6" s="2378"/>
      <c r="O6" s="2378"/>
      <c r="P6" s="2378"/>
      <c r="Q6" s="2378"/>
      <c r="R6" s="2378"/>
      <c r="S6" s="2378"/>
      <c r="T6" s="2378"/>
      <c r="U6" s="2378"/>
      <c r="V6" s="2378"/>
      <c r="W6" s="2378"/>
      <c r="X6" s="2378"/>
      <c r="Y6" s="2378"/>
      <c r="Z6" s="1139"/>
      <c r="AA6" s="1139"/>
      <c r="AB6" s="1139"/>
    </row>
    <row r="7" spans="1:28" ht="18" customHeight="1">
      <c r="A7" s="1139"/>
      <c r="B7" s="2377"/>
      <c r="C7" s="2377"/>
      <c r="D7" s="2377"/>
      <c r="E7" s="2378"/>
      <c r="F7" s="2378"/>
      <c r="G7" s="2378"/>
      <c r="H7" s="2378"/>
      <c r="I7" s="2378"/>
      <c r="J7" s="2378"/>
      <c r="K7" s="2378"/>
      <c r="L7" s="2378"/>
      <c r="M7" s="2378"/>
      <c r="N7" s="2378"/>
      <c r="O7" s="2378"/>
      <c r="P7" s="2378"/>
      <c r="Q7" s="2378"/>
      <c r="R7" s="2378"/>
      <c r="S7" s="2378"/>
      <c r="T7" s="2378"/>
      <c r="U7" s="2378"/>
      <c r="V7" s="2378"/>
      <c r="W7" s="2378"/>
      <c r="X7" s="2378"/>
      <c r="Y7" s="2378"/>
      <c r="Z7" s="1139"/>
      <c r="AA7" s="1139"/>
      <c r="AB7" s="1139"/>
    </row>
    <row r="8" spans="1:28" ht="18" customHeight="1">
      <c r="A8" s="1139"/>
      <c r="B8" s="1139" t="s">
        <v>18</v>
      </c>
      <c r="C8" s="1139"/>
      <c r="D8" s="1139"/>
      <c r="E8" s="2379" t="str">
        <f>cst_wskakunin_owner2_ZIP</f>
        <v/>
      </c>
      <c r="F8" s="2379"/>
      <c r="G8" s="2379"/>
      <c r="H8" s="2379"/>
      <c r="I8" s="2379"/>
      <c r="J8" s="2379"/>
      <c r="K8" s="1139"/>
      <c r="L8" s="1139"/>
      <c r="M8" s="1139"/>
      <c r="N8" s="1139"/>
      <c r="O8" s="1139"/>
      <c r="P8" s="1139"/>
      <c r="Q8" s="1139"/>
      <c r="R8" s="1139"/>
      <c r="S8" s="1139"/>
      <c r="T8" s="1139"/>
      <c r="U8" s="1139"/>
      <c r="V8" s="1139"/>
      <c r="W8" s="1139"/>
      <c r="X8" s="1139"/>
      <c r="Y8" s="1139"/>
      <c r="Z8" s="1139"/>
      <c r="AA8" s="1139"/>
      <c r="AB8" s="1139"/>
    </row>
    <row r="9" spans="1:28" ht="18" customHeight="1">
      <c r="A9" s="1139"/>
      <c r="B9" s="1139" t="s">
        <v>19</v>
      </c>
      <c r="C9" s="1139"/>
      <c r="D9" s="1139"/>
      <c r="E9" s="2379" t="str">
        <f>cst_wskakunin_owner2__address</f>
        <v/>
      </c>
      <c r="F9" s="2379"/>
      <c r="G9" s="2379"/>
      <c r="H9" s="2379"/>
      <c r="I9" s="2379"/>
      <c r="J9" s="2379"/>
      <c r="K9" s="2379"/>
      <c r="L9" s="2379"/>
      <c r="M9" s="2379"/>
      <c r="N9" s="2379"/>
      <c r="O9" s="2379"/>
      <c r="P9" s="2379"/>
      <c r="Q9" s="2379"/>
      <c r="R9" s="2379"/>
      <c r="S9" s="2379"/>
      <c r="T9" s="2379"/>
      <c r="U9" s="2379"/>
      <c r="V9" s="2379"/>
      <c r="W9" s="2379"/>
      <c r="X9" s="2379"/>
      <c r="Y9" s="2379"/>
      <c r="Z9" s="2379"/>
      <c r="AA9" s="2379"/>
      <c r="AB9" s="1139"/>
    </row>
    <row r="10" spans="1:28" ht="18" customHeight="1">
      <c r="A10" s="1145"/>
      <c r="B10" s="1145" t="s">
        <v>20</v>
      </c>
      <c r="C10" s="1145"/>
      <c r="D10" s="1145"/>
      <c r="E10" s="2373" t="str">
        <f>cst_wskakunin_owner2_TEL</f>
        <v/>
      </c>
      <c r="F10" s="2373"/>
      <c r="G10" s="2373"/>
      <c r="H10" s="2373"/>
      <c r="I10" s="2373"/>
      <c r="J10" s="2373"/>
      <c r="K10" s="2373"/>
      <c r="L10" s="2373"/>
      <c r="M10" s="1145"/>
      <c r="N10" s="1145"/>
      <c r="O10" s="1145"/>
      <c r="P10" s="1145"/>
      <c r="Q10" s="1145"/>
      <c r="R10" s="1145"/>
      <c r="S10" s="1145"/>
      <c r="T10" s="1145"/>
      <c r="U10" s="1145"/>
      <c r="V10" s="1145"/>
      <c r="W10" s="1145"/>
      <c r="X10" s="1145"/>
      <c r="Y10" s="1145"/>
      <c r="Z10" s="1145"/>
      <c r="AA10" s="1145"/>
      <c r="AB10" s="1139"/>
    </row>
    <row r="11" spans="1:28" ht="18" customHeight="1">
      <c r="A11" s="1150" t="s">
        <v>17</v>
      </c>
      <c r="B11" s="1150"/>
      <c r="C11" s="1150"/>
      <c r="D11" s="1150"/>
      <c r="E11" s="1150"/>
      <c r="F11" s="1150"/>
      <c r="G11" s="1150"/>
      <c r="H11" s="1150"/>
      <c r="I11" s="1150"/>
      <c r="J11" s="1150"/>
      <c r="K11" s="1150"/>
      <c r="L11" s="1150"/>
      <c r="M11" s="1150"/>
      <c r="N11" s="1150"/>
      <c r="O11" s="1150"/>
      <c r="P11" s="1150"/>
      <c r="Q11" s="1150"/>
      <c r="R11" s="1150"/>
      <c r="S11" s="1150"/>
      <c r="T11" s="1150"/>
      <c r="U11" s="1150"/>
      <c r="V11" s="1150"/>
      <c r="W11" s="1150"/>
      <c r="X11" s="1150"/>
      <c r="Y11" s="1150"/>
      <c r="Z11" s="1150"/>
      <c r="AA11" s="1150"/>
      <c r="AB11" s="1139"/>
    </row>
    <row r="12" spans="1:28" ht="18" customHeight="1">
      <c r="A12" s="1139"/>
      <c r="B12" s="2377" t="s">
        <v>4</v>
      </c>
      <c r="C12" s="2377"/>
      <c r="D12" s="2377"/>
      <c r="E12" s="2380" t="str">
        <f>cst_wskakunin_owner3__space3</f>
        <v/>
      </c>
      <c r="F12" s="2380"/>
      <c r="G12" s="2380"/>
      <c r="H12" s="2380"/>
      <c r="I12" s="2380"/>
      <c r="J12" s="2380"/>
      <c r="K12" s="2380"/>
      <c r="L12" s="2380"/>
      <c r="M12" s="2380"/>
      <c r="N12" s="2380"/>
      <c r="O12" s="2380"/>
      <c r="P12" s="2380"/>
      <c r="Q12" s="2380"/>
      <c r="R12" s="2380"/>
      <c r="S12" s="2380"/>
      <c r="T12" s="2380"/>
      <c r="U12" s="2380"/>
      <c r="V12" s="2380"/>
      <c r="W12" s="2380"/>
      <c r="X12" s="2380"/>
      <c r="Y12" s="2380"/>
      <c r="Z12" s="1139"/>
      <c r="AA12" s="1139"/>
      <c r="AB12" s="1139"/>
    </row>
    <row r="13" spans="1:28" ht="18" customHeight="1">
      <c r="A13" s="1139"/>
      <c r="B13" s="2377"/>
      <c r="C13" s="2377"/>
      <c r="D13" s="2377"/>
      <c r="E13" s="2380"/>
      <c r="F13" s="2380"/>
      <c r="G13" s="2380"/>
      <c r="H13" s="2380"/>
      <c r="I13" s="2380"/>
      <c r="J13" s="2380"/>
      <c r="K13" s="2380"/>
      <c r="L13" s="2380"/>
      <c r="M13" s="2380"/>
      <c r="N13" s="2380"/>
      <c r="O13" s="2380"/>
      <c r="P13" s="2380"/>
      <c r="Q13" s="2380"/>
      <c r="R13" s="2380"/>
      <c r="S13" s="2380"/>
      <c r="T13" s="2380"/>
      <c r="U13" s="2380"/>
      <c r="V13" s="2380"/>
      <c r="W13" s="2380"/>
      <c r="X13" s="2380"/>
      <c r="Y13" s="2380"/>
      <c r="Z13" s="1139"/>
      <c r="AA13" s="1139"/>
      <c r="AB13" s="1139"/>
    </row>
    <row r="14" spans="1:28" ht="18" customHeight="1">
      <c r="A14" s="1139"/>
      <c r="B14" s="1139" t="s">
        <v>18</v>
      </c>
      <c r="C14" s="1139"/>
      <c r="D14" s="1139"/>
      <c r="E14" s="2379" t="str">
        <f>cst_wskakunin_owner3_ZIP</f>
        <v/>
      </c>
      <c r="F14" s="2379"/>
      <c r="G14" s="2379"/>
      <c r="H14" s="2379"/>
      <c r="I14" s="2379"/>
      <c r="J14" s="2379"/>
      <c r="K14" s="1139"/>
      <c r="L14" s="1139"/>
      <c r="M14" s="1139"/>
      <c r="N14" s="1139"/>
      <c r="O14" s="1139"/>
      <c r="P14" s="1139"/>
      <c r="Q14" s="1139"/>
      <c r="R14" s="1139"/>
      <c r="S14" s="1139"/>
      <c r="T14" s="1139"/>
      <c r="U14" s="1139"/>
      <c r="V14" s="1139"/>
      <c r="W14" s="1139"/>
      <c r="X14" s="1139"/>
      <c r="Y14" s="1139"/>
      <c r="Z14" s="1139"/>
      <c r="AA14" s="1139"/>
      <c r="AB14" s="1139"/>
    </row>
    <row r="15" spans="1:28" ht="18" customHeight="1">
      <c r="A15" s="1139"/>
      <c r="B15" s="1139" t="s">
        <v>19</v>
      </c>
      <c r="C15" s="1139"/>
      <c r="D15" s="1139"/>
      <c r="E15" s="2379" t="str">
        <f>cst_wskakunin_owner3__address</f>
        <v/>
      </c>
      <c r="F15" s="2379"/>
      <c r="G15" s="2379"/>
      <c r="H15" s="2379"/>
      <c r="I15" s="2379"/>
      <c r="J15" s="2379"/>
      <c r="K15" s="2379"/>
      <c r="L15" s="2379"/>
      <c r="M15" s="2379"/>
      <c r="N15" s="2379"/>
      <c r="O15" s="2379"/>
      <c r="P15" s="2379"/>
      <c r="Q15" s="2379"/>
      <c r="R15" s="2379"/>
      <c r="S15" s="2379"/>
      <c r="T15" s="2379"/>
      <c r="U15" s="2379"/>
      <c r="V15" s="2379"/>
      <c r="W15" s="2379"/>
      <c r="X15" s="2379"/>
      <c r="Y15" s="2379"/>
      <c r="Z15" s="2379"/>
      <c r="AA15" s="2379"/>
      <c r="AB15" s="1139"/>
    </row>
    <row r="16" spans="1:28" ht="18" customHeight="1">
      <c r="A16" s="1145"/>
      <c r="B16" s="1145" t="s">
        <v>20</v>
      </c>
      <c r="C16" s="1145"/>
      <c r="D16" s="1145"/>
      <c r="E16" s="2373" t="str">
        <f>cst_wskakunin_owner3_TEL</f>
        <v/>
      </c>
      <c r="F16" s="2373"/>
      <c r="G16" s="2373"/>
      <c r="H16" s="2373"/>
      <c r="I16" s="2373"/>
      <c r="J16" s="2373"/>
      <c r="K16" s="2373"/>
      <c r="L16" s="2373"/>
      <c r="M16" s="1145"/>
      <c r="N16" s="1145"/>
      <c r="O16" s="1145"/>
      <c r="P16" s="1145"/>
      <c r="Q16" s="1145"/>
      <c r="R16" s="1145"/>
      <c r="S16" s="1145"/>
      <c r="T16" s="1145"/>
      <c r="U16" s="1145"/>
      <c r="V16" s="1145"/>
      <c r="W16" s="1145"/>
      <c r="X16" s="1145"/>
      <c r="Y16" s="1145"/>
      <c r="Z16" s="1145"/>
      <c r="AA16" s="1145"/>
      <c r="AB16" s="1139"/>
    </row>
    <row r="17" spans="1:28" ht="18" customHeight="1">
      <c r="A17" s="1139"/>
      <c r="B17" s="1139"/>
      <c r="C17" s="1139"/>
      <c r="D17" s="1139"/>
      <c r="E17" s="1139"/>
      <c r="F17" s="1139"/>
      <c r="G17" s="1139"/>
      <c r="H17" s="1139"/>
      <c r="I17" s="1139"/>
      <c r="J17" s="1139"/>
      <c r="K17" s="1139"/>
      <c r="L17" s="1139"/>
      <c r="M17" s="1139"/>
      <c r="N17" s="1139"/>
      <c r="O17" s="1139"/>
      <c r="P17" s="1139"/>
      <c r="Q17" s="1139"/>
      <c r="R17" s="1139"/>
      <c r="S17" s="1139"/>
      <c r="T17" s="1139"/>
      <c r="U17" s="1139"/>
      <c r="V17" s="1139"/>
      <c r="W17" s="1139"/>
      <c r="X17" s="1139"/>
      <c r="Y17" s="1139"/>
      <c r="Z17" s="1139"/>
      <c r="AA17" s="1139"/>
      <c r="AB17" s="1139"/>
    </row>
    <row r="18" spans="1:28" ht="18" customHeight="1">
      <c r="A18" s="1139"/>
      <c r="B18" s="1139"/>
      <c r="C18" s="1139"/>
      <c r="D18" s="1139"/>
      <c r="E18" s="1139"/>
      <c r="F18" s="1139"/>
      <c r="G18" s="1139"/>
      <c r="H18" s="1139"/>
      <c r="I18" s="1139"/>
      <c r="J18" s="1139"/>
      <c r="K18" s="1139"/>
      <c r="L18" s="1139"/>
      <c r="M18" s="1139"/>
      <c r="N18" s="1139"/>
      <c r="O18" s="1139"/>
      <c r="P18" s="1139"/>
      <c r="Q18" s="1139"/>
      <c r="R18" s="1139"/>
      <c r="S18" s="1139"/>
      <c r="T18" s="1139"/>
      <c r="U18" s="1139"/>
      <c r="V18" s="1139"/>
      <c r="W18" s="1139"/>
      <c r="X18" s="1139"/>
      <c r="Y18" s="1139"/>
      <c r="Z18" s="1139"/>
      <c r="AA18" s="1139"/>
      <c r="AB18" s="1139"/>
    </row>
    <row r="19" spans="1:28" ht="18" customHeight="1">
      <c r="A19" s="1139"/>
      <c r="B19" s="1139"/>
      <c r="C19" s="1139"/>
      <c r="D19" s="1139"/>
      <c r="E19" s="1139"/>
      <c r="F19" s="1139"/>
      <c r="G19" s="1139"/>
      <c r="H19" s="1139"/>
      <c r="I19" s="1139"/>
      <c r="J19" s="1139"/>
      <c r="K19" s="1139"/>
      <c r="L19" s="1139"/>
      <c r="M19" s="1139"/>
      <c r="N19" s="1139"/>
      <c r="O19" s="1139"/>
      <c r="P19" s="1139"/>
      <c r="Q19" s="1139"/>
      <c r="R19" s="1139"/>
      <c r="S19" s="1139"/>
      <c r="T19" s="1139"/>
      <c r="U19" s="1139"/>
      <c r="V19" s="1139"/>
      <c r="W19" s="1139"/>
      <c r="X19" s="1139"/>
      <c r="Y19" s="1139"/>
      <c r="Z19" s="1139"/>
      <c r="AA19" s="1139"/>
      <c r="AB19" s="1139"/>
    </row>
    <row r="20" spans="1:28" ht="18" customHeight="1">
      <c r="A20" s="1139"/>
      <c r="B20" s="1139"/>
      <c r="C20" s="1139"/>
      <c r="D20" s="1139"/>
      <c r="E20" s="1139"/>
      <c r="F20" s="1139"/>
      <c r="G20" s="1139"/>
      <c r="H20" s="1139"/>
      <c r="I20" s="1139"/>
      <c r="J20" s="1139"/>
      <c r="K20" s="1139"/>
      <c r="L20" s="1139"/>
      <c r="M20" s="1139"/>
      <c r="N20" s="1139"/>
      <c r="O20" s="1139"/>
      <c r="P20" s="1139"/>
      <c r="Q20" s="1139"/>
      <c r="R20" s="1139"/>
      <c r="S20" s="1139"/>
      <c r="T20" s="1139"/>
      <c r="U20" s="1139"/>
      <c r="V20" s="1139"/>
      <c r="W20" s="1139"/>
      <c r="X20" s="1139"/>
      <c r="Y20" s="1139"/>
      <c r="Z20" s="1139"/>
      <c r="AA20" s="1139"/>
      <c r="AB20" s="1139"/>
    </row>
    <row r="21" spans="1:28" ht="18" customHeight="1">
      <c r="A21" s="1139"/>
      <c r="B21" s="1139"/>
      <c r="C21" s="1139"/>
      <c r="D21" s="1139"/>
      <c r="E21" s="1139"/>
      <c r="F21" s="1139"/>
      <c r="G21" s="1139"/>
      <c r="H21" s="1139"/>
      <c r="I21" s="1139"/>
      <c r="J21" s="1139"/>
      <c r="K21" s="1139"/>
      <c r="L21" s="1139"/>
      <c r="M21" s="1139"/>
      <c r="N21" s="1139"/>
      <c r="O21" s="1139"/>
      <c r="P21" s="1139"/>
      <c r="Q21" s="1139"/>
      <c r="R21" s="1139"/>
      <c r="S21" s="1139"/>
      <c r="T21" s="1139"/>
      <c r="U21" s="1139"/>
      <c r="V21" s="1139"/>
      <c r="W21" s="1139"/>
      <c r="X21" s="1139"/>
      <c r="Y21" s="1139"/>
      <c r="Z21" s="1139"/>
      <c r="AA21" s="1139"/>
      <c r="AB21" s="1139"/>
    </row>
    <row r="22" spans="1:28" ht="18" customHeight="1">
      <c r="A22" s="1139"/>
      <c r="B22" s="1139"/>
      <c r="C22" s="1139"/>
      <c r="D22" s="1139"/>
      <c r="E22" s="1139"/>
      <c r="F22" s="1139"/>
      <c r="G22" s="1139"/>
      <c r="H22" s="1139"/>
      <c r="I22" s="1139"/>
      <c r="J22" s="1139"/>
      <c r="K22" s="1139"/>
      <c r="L22" s="1139"/>
      <c r="M22" s="1139"/>
      <c r="N22" s="1139"/>
      <c r="O22" s="1139"/>
      <c r="P22" s="1139"/>
      <c r="Q22" s="1139"/>
      <c r="R22" s="1139"/>
      <c r="S22" s="1139"/>
      <c r="T22" s="1139"/>
      <c r="U22" s="1139"/>
      <c r="V22" s="1139"/>
      <c r="W22" s="1139"/>
      <c r="X22" s="1139"/>
      <c r="Y22" s="1139"/>
      <c r="Z22" s="1139"/>
      <c r="AA22" s="1139"/>
      <c r="AB22" s="1139"/>
    </row>
    <row r="23" spans="1:28" ht="18" customHeight="1">
      <c r="A23" s="1139"/>
      <c r="B23" s="1139"/>
      <c r="C23" s="1139"/>
      <c r="D23" s="1139"/>
      <c r="E23" s="1139"/>
      <c r="F23" s="1139"/>
      <c r="G23" s="1139"/>
      <c r="H23" s="1139"/>
      <c r="I23" s="1139"/>
      <c r="J23" s="1139"/>
      <c r="K23" s="1139"/>
      <c r="L23" s="1139"/>
      <c r="M23" s="1139"/>
      <c r="N23" s="1139"/>
      <c r="O23" s="1139"/>
      <c r="P23" s="1139"/>
      <c r="Q23" s="1139"/>
      <c r="R23" s="1139"/>
      <c r="S23" s="1139"/>
      <c r="T23" s="1139"/>
      <c r="U23" s="1139"/>
      <c r="V23" s="1139"/>
      <c r="W23" s="1139"/>
      <c r="X23" s="1139"/>
      <c r="Y23" s="1139"/>
      <c r="Z23" s="1139"/>
      <c r="AA23" s="1139"/>
      <c r="AB23" s="1139"/>
    </row>
    <row r="24" spans="1:28" ht="18" customHeight="1">
      <c r="A24" s="1139"/>
      <c r="B24" s="1139"/>
      <c r="C24" s="1139"/>
      <c r="D24" s="1139"/>
      <c r="E24" s="1139"/>
      <c r="F24" s="1139"/>
      <c r="G24" s="1139"/>
      <c r="H24" s="1139"/>
      <c r="I24" s="1139"/>
      <c r="J24" s="1139"/>
      <c r="K24" s="1139"/>
      <c r="L24" s="1139"/>
      <c r="M24" s="1139"/>
      <c r="N24" s="1139"/>
      <c r="O24" s="1139"/>
      <c r="P24" s="1139"/>
      <c r="Q24" s="1139"/>
      <c r="R24" s="1139"/>
      <c r="S24" s="1139"/>
      <c r="T24" s="1139"/>
      <c r="U24" s="1139"/>
      <c r="V24" s="1139"/>
      <c r="W24" s="1139"/>
      <c r="X24" s="1139"/>
      <c r="Y24" s="1139"/>
      <c r="Z24" s="1139"/>
      <c r="AA24" s="1139"/>
      <c r="AB24" s="1139"/>
    </row>
    <row r="25" spans="1:28" ht="18" customHeight="1">
      <c r="A25" s="1139"/>
      <c r="B25" s="1139"/>
      <c r="C25" s="1139"/>
      <c r="D25" s="1139"/>
      <c r="E25" s="1139"/>
      <c r="F25" s="1139"/>
      <c r="G25" s="1139"/>
      <c r="H25" s="1139"/>
      <c r="I25" s="1139"/>
      <c r="J25" s="1139"/>
      <c r="K25" s="1139"/>
      <c r="L25" s="1139"/>
      <c r="M25" s="1139"/>
      <c r="N25" s="1139"/>
      <c r="O25" s="1139"/>
      <c r="P25" s="1139"/>
      <c r="Q25" s="1139"/>
      <c r="R25" s="1139"/>
      <c r="S25" s="1139"/>
      <c r="T25" s="1139"/>
      <c r="U25" s="1139"/>
      <c r="V25" s="1139"/>
      <c r="W25" s="1139"/>
      <c r="X25" s="1139"/>
      <c r="Y25" s="1139"/>
      <c r="Z25" s="1139"/>
      <c r="AA25" s="1139"/>
      <c r="AB25" s="1139"/>
    </row>
    <row r="26" spans="1:28" ht="18" customHeight="1">
      <c r="A26" s="1139"/>
      <c r="B26" s="1139"/>
      <c r="C26" s="1139"/>
      <c r="D26" s="1139"/>
      <c r="E26" s="1139"/>
      <c r="F26" s="1139"/>
      <c r="G26" s="1139"/>
      <c r="H26" s="1139"/>
      <c r="I26" s="1139"/>
      <c r="J26" s="1139"/>
      <c r="K26" s="1139"/>
      <c r="L26" s="1139"/>
      <c r="M26" s="1139"/>
      <c r="N26" s="1139"/>
      <c r="O26" s="1139"/>
      <c r="P26" s="1139"/>
      <c r="Q26" s="1139"/>
      <c r="R26" s="1139"/>
      <c r="S26" s="1139"/>
      <c r="T26" s="1139"/>
      <c r="U26" s="1139"/>
      <c r="V26" s="1139"/>
      <c r="W26" s="1139"/>
      <c r="X26" s="1139"/>
      <c r="Y26" s="1139"/>
      <c r="Z26" s="1139"/>
      <c r="AA26" s="1139"/>
      <c r="AB26" s="1139"/>
    </row>
    <row r="27" spans="1:28" ht="18" customHeight="1">
      <c r="A27" s="1139"/>
      <c r="B27" s="1139"/>
      <c r="C27" s="1139"/>
      <c r="D27" s="1139"/>
      <c r="E27" s="1139"/>
      <c r="F27" s="1139"/>
      <c r="G27" s="1139"/>
      <c r="H27" s="1139"/>
      <c r="I27" s="1139"/>
      <c r="J27" s="1139"/>
      <c r="K27" s="1139"/>
      <c r="L27" s="1139"/>
      <c r="M27" s="1139"/>
      <c r="N27" s="1139"/>
      <c r="O27" s="1139"/>
      <c r="P27" s="1139"/>
      <c r="Q27" s="1139"/>
      <c r="R27" s="1139"/>
      <c r="S27" s="1139"/>
      <c r="T27" s="1139"/>
      <c r="U27" s="1139"/>
      <c r="V27" s="1139"/>
      <c r="W27" s="1139"/>
      <c r="X27" s="1139"/>
      <c r="Y27" s="1139"/>
      <c r="Z27" s="1139"/>
      <c r="AA27" s="1139"/>
      <c r="AB27" s="1139"/>
    </row>
    <row r="28" spans="1:28" ht="18" customHeight="1">
      <c r="A28" s="1139"/>
      <c r="B28" s="1139"/>
      <c r="C28" s="1139"/>
      <c r="D28" s="1139"/>
      <c r="E28" s="1139"/>
      <c r="F28" s="1139"/>
      <c r="G28" s="1139"/>
      <c r="H28" s="1139"/>
      <c r="I28" s="1139"/>
      <c r="J28" s="1139"/>
      <c r="K28" s="1139"/>
      <c r="L28" s="1139"/>
      <c r="M28" s="1139"/>
      <c r="N28" s="1139"/>
      <c r="O28" s="1139"/>
      <c r="P28" s="1139"/>
      <c r="Q28" s="1139"/>
      <c r="R28" s="1139"/>
      <c r="S28" s="1139"/>
      <c r="T28" s="1139"/>
      <c r="U28" s="1139"/>
      <c r="V28" s="1139"/>
      <c r="W28" s="1139"/>
      <c r="X28" s="1139"/>
      <c r="Y28" s="1139"/>
      <c r="Z28" s="1139"/>
      <c r="AA28" s="1139"/>
      <c r="AB28" s="1139"/>
    </row>
    <row r="29" spans="1:28" ht="18" customHeight="1">
      <c r="A29" s="1139"/>
      <c r="B29" s="1139"/>
      <c r="C29" s="1139"/>
      <c r="D29" s="1139"/>
      <c r="E29" s="1139"/>
      <c r="F29" s="1139"/>
      <c r="G29" s="1139"/>
      <c r="H29" s="1139"/>
      <c r="I29" s="1139"/>
      <c r="J29" s="1139"/>
      <c r="K29" s="1139"/>
      <c r="L29" s="1139"/>
      <c r="M29" s="1139"/>
      <c r="N29" s="1139"/>
      <c r="O29" s="1139"/>
      <c r="P29" s="1139"/>
      <c r="Q29" s="1139"/>
      <c r="R29" s="1139"/>
      <c r="S29" s="1139"/>
      <c r="T29" s="1139"/>
      <c r="U29" s="1139"/>
      <c r="V29" s="1139"/>
      <c r="W29" s="1139"/>
      <c r="X29" s="1139"/>
      <c r="Y29" s="1139"/>
      <c r="Z29" s="1139"/>
      <c r="AA29" s="1139"/>
      <c r="AB29" s="1139"/>
    </row>
    <row r="30" spans="1:28" ht="18" customHeight="1">
      <c r="A30" s="1139"/>
      <c r="B30" s="1139"/>
      <c r="C30" s="1139"/>
      <c r="D30" s="1139"/>
      <c r="E30" s="1139"/>
      <c r="F30" s="1139"/>
      <c r="G30" s="1139"/>
      <c r="H30" s="1139"/>
      <c r="I30" s="1139"/>
      <c r="J30" s="1139"/>
      <c r="K30" s="1139"/>
      <c r="L30" s="1139"/>
      <c r="M30" s="1139"/>
      <c r="N30" s="1139"/>
      <c r="O30" s="1139"/>
      <c r="P30" s="1139"/>
      <c r="Q30" s="1139"/>
      <c r="R30" s="1139"/>
      <c r="S30" s="1139"/>
      <c r="T30" s="1139"/>
      <c r="U30" s="1139"/>
      <c r="V30" s="1139"/>
      <c r="W30" s="1139"/>
      <c r="X30" s="1139"/>
      <c r="Y30" s="1139"/>
      <c r="Z30" s="1139"/>
      <c r="AA30" s="1139"/>
      <c r="AB30" s="1139"/>
    </row>
    <row r="31" spans="1:28" ht="18" customHeight="1">
      <c r="A31" s="1139"/>
      <c r="B31" s="1139"/>
      <c r="C31" s="1139"/>
      <c r="D31" s="1139"/>
      <c r="E31" s="1139"/>
      <c r="F31" s="1139"/>
      <c r="G31" s="1139"/>
      <c r="H31" s="1139"/>
      <c r="I31" s="1139"/>
      <c r="J31" s="1139"/>
      <c r="K31" s="1139"/>
      <c r="L31" s="1139"/>
      <c r="M31" s="1139"/>
      <c r="N31" s="1139"/>
      <c r="O31" s="1139"/>
      <c r="P31" s="1139"/>
      <c r="Q31" s="1139"/>
      <c r="R31" s="1139"/>
      <c r="S31" s="1139"/>
      <c r="T31" s="1139"/>
      <c r="U31" s="1139"/>
      <c r="V31" s="1139"/>
      <c r="W31" s="1139"/>
      <c r="X31" s="1139"/>
      <c r="Y31" s="1139"/>
      <c r="Z31" s="1139"/>
      <c r="AA31" s="1139"/>
      <c r="AB31" s="1139"/>
    </row>
    <row r="32" spans="1:28" ht="18" customHeight="1">
      <c r="A32" s="1139"/>
      <c r="B32" s="1139"/>
      <c r="C32" s="1139"/>
      <c r="D32" s="1139"/>
      <c r="E32" s="1139"/>
      <c r="F32" s="1139"/>
      <c r="G32" s="1139"/>
      <c r="H32" s="1139"/>
      <c r="I32" s="1139"/>
      <c r="J32" s="1139"/>
      <c r="K32" s="1139"/>
      <c r="L32" s="1139"/>
      <c r="M32" s="1139"/>
      <c r="N32" s="1139"/>
      <c r="O32" s="1139"/>
      <c r="P32" s="1139"/>
      <c r="Q32" s="1139"/>
      <c r="R32" s="1139"/>
      <c r="S32" s="1139"/>
      <c r="T32" s="1139"/>
      <c r="U32" s="1139"/>
      <c r="V32" s="1139"/>
      <c r="W32" s="1139"/>
      <c r="X32" s="1139"/>
      <c r="Y32" s="1139"/>
      <c r="Z32" s="1139"/>
      <c r="AA32" s="1139"/>
      <c r="AB32" s="1139"/>
    </row>
    <row r="33" spans="1:28" ht="18" customHeight="1">
      <c r="A33" s="1139"/>
      <c r="B33" s="1139"/>
      <c r="C33" s="1139"/>
      <c r="D33" s="1139"/>
      <c r="E33" s="1139"/>
      <c r="F33" s="1139"/>
      <c r="G33" s="1139"/>
      <c r="H33" s="1139"/>
      <c r="I33" s="1139"/>
      <c r="J33" s="1139"/>
      <c r="K33" s="1139"/>
      <c r="L33" s="1139"/>
      <c r="M33" s="1139"/>
      <c r="N33" s="1139"/>
      <c r="O33" s="1139"/>
      <c r="P33" s="1139"/>
      <c r="Q33" s="1139"/>
      <c r="R33" s="1139"/>
      <c r="S33" s="1139"/>
      <c r="T33" s="1139"/>
      <c r="U33" s="1139"/>
      <c r="V33" s="1139"/>
      <c r="W33" s="1139"/>
      <c r="X33" s="1139"/>
      <c r="Y33" s="1139"/>
      <c r="Z33" s="1139"/>
      <c r="AA33" s="1139"/>
      <c r="AB33" s="1139"/>
    </row>
    <row r="34" spans="1:28" ht="18" customHeight="1">
      <c r="A34" s="1139"/>
      <c r="B34" s="1139"/>
      <c r="C34" s="1139"/>
      <c r="D34" s="1139"/>
      <c r="E34" s="1139"/>
      <c r="F34" s="1139"/>
      <c r="G34" s="1139"/>
      <c r="H34" s="1139"/>
      <c r="I34" s="1139"/>
      <c r="J34" s="1139"/>
      <c r="K34" s="1139"/>
      <c r="L34" s="1139"/>
      <c r="M34" s="1139"/>
      <c r="N34" s="1139"/>
      <c r="O34" s="1139"/>
      <c r="P34" s="1139"/>
      <c r="Q34" s="1139"/>
      <c r="R34" s="1139"/>
      <c r="S34" s="1139"/>
      <c r="T34" s="1139"/>
      <c r="U34" s="1139"/>
      <c r="V34" s="1139"/>
      <c r="W34" s="1139"/>
      <c r="X34" s="1139"/>
      <c r="Y34" s="1139"/>
      <c r="Z34" s="1139"/>
      <c r="AA34" s="1139"/>
      <c r="AB34" s="1139"/>
    </row>
    <row r="35" spans="1:28" ht="18" customHeight="1">
      <c r="A35" s="1139"/>
      <c r="B35" s="1139"/>
      <c r="C35" s="1139"/>
      <c r="D35" s="1139"/>
      <c r="E35" s="1139"/>
      <c r="F35" s="1139"/>
      <c r="G35" s="1139"/>
      <c r="H35" s="1139"/>
      <c r="I35" s="1139"/>
      <c r="J35" s="1139"/>
      <c r="K35" s="1139"/>
      <c r="L35" s="1139"/>
      <c r="M35" s="1139"/>
      <c r="N35" s="1139"/>
      <c r="O35" s="1139"/>
      <c r="P35" s="1139"/>
      <c r="Q35" s="1139"/>
      <c r="R35" s="1139"/>
      <c r="S35" s="1139"/>
      <c r="T35" s="1139"/>
      <c r="U35" s="1139"/>
      <c r="V35" s="1139"/>
      <c r="W35" s="1139"/>
      <c r="X35" s="1139"/>
      <c r="Y35" s="1139"/>
      <c r="Z35" s="1139"/>
      <c r="AA35" s="1139"/>
      <c r="AB35" s="1139"/>
    </row>
    <row r="36" spans="1:28" ht="18" customHeight="1">
      <c r="A36" s="1139"/>
      <c r="B36" s="1139"/>
      <c r="C36" s="1139"/>
      <c r="D36" s="1139"/>
      <c r="E36" s="1139"/>
      <c r="F36" s="1139"/>
      <c r="G36" s="1139"/>
      <c r="H36" s="1139"/>
      <c r="I36" s="1139"/>
      <c r="J36" s="1139"/>
      <c r="K36" s="1139"/>
      <c r="L36" s="1139"/>
      <c r="M36" s="1139"/>
      <c r="N36" s="1139"/>
      <c r="O36" s="1139"/>
      <c r="P36" s="1139"/>
      <c r="Q36" s="1139"/>
      <c r="R36" s="1139"/>
      <c r="S36" s="1139"/>
      <c r="T36" s="1139"/>
      <c r="U36" s="1139"/>
      <c r="V36" s="1139"/>
      <c r="W36" s="1139"/>
      <c r="X36" s="1139"/>
      <c r="Y36" s="1139"/>
      <c r="Z36" s="1139"/>
      <c r="AA36" s="1139"/>
      <c r="AB36" s="1139"/>
    </row>
    <row r="37" spans="1:28" ht="18" customHeight="1">
      <c r="A37" s="1139"/>
      <c r="B37" s="1139"/>
      <c r="C37" s="1139"/>
      <c r="D37" s="1139"/>
      <c r="E37" s="1139"/>
      <c r="F37" s="1139"/>
      <c r="G37" s="1139"/>
      <c r="H37" s="1139"/>
      <c r="I37" s="1139"/>
      <c r="J37" s="1139"/>
      <c r="K37" s="1139"/>
      <c r="L37" s="1139"/>
      <c r="M37" s="1139"/>
      <c r="N37" s="1139"/>
      <c r="O37" s="1139"/>
      <c r="P37" s="1139"/>
      <c r="Q37" s="1139"/>
      <c r="R37" s="1139"/>
      <c r="S37" s="1139"/>
      <c r="T37" s="1139"/>
      <c r="U37" s="1139"/>
      <c r="V37" s="1139"/>
      <c r="W37" s="1139"/>
      <c r="X37" s="1139"/>
      <c r="Y37" s="1139"/>
      <c r="Z37" s="1139"/>
      <c r="AA37" s="1139"/>
      <c r="AB37" s="1139"/>
    </row>
    <row r="38" spans="1:28" ht="18" customHeight="1">
      <c r="A38" s="1139"/>
      <c r="B38" s="1139"/>
      <c r="C38" s="1139"/>
      <c r="D38" s="1139"/>
      <c r="E38" s="1139"/>
      <c r="F38" s="1139"/>
      <c r="G38" s="1139"/>
      <c r="H38" s="1139"/>
      <c r="I38" s="1139"/>
      <c r="J38" s="1139"/>
      <c r="K38" s="1139"/>
      <c r="L38" s="1139"/>
      <c r="M38" s="1139"/>
      <c r="N38" s="1139"/>
      <c r="O38" s="1139"/>
      <c r="P38" s="1139"/>
      <c r="Q38" s="1139"/>
      <c r="R38" s="1139"/>
      <c r="S38" s="1139"/>
      <c r="T38" s="1139"/>
      <c r="U38" s="1139"/>
      <c r="V38" s="1139"/>
      <c r="W38" s="1139"/>
      <c r="X38" s="1139"/>
      <c r="Y38" s="1139"/>
      <c r="Z38" s="1139"/>
      <c r="AA38" s="1139"/>
      <c r="AB38" s="1139"/>
    </row>
    <row r="39" spans="1:28" ht="18" customHeight="1">
      <c r="A39" s="1139"/>
      <c r="B39" s="1139"/>
      <c r="C39" s="1139"/>
      <c r="D39" s="1139"/>
      <c r="E39" s="1139"/>
      <c r="F39" s="1139"/>
      <c r="G39" s="1139"/>
      <c r="H39" s="1139"/>
      <c r="I39" s="1139"/>
      <c r="J39" s="1139"/>
      <c r="K39" s="1139"/>
      <c r="L39" s="1139"/>
      <c r="M39" s="1139"/>
      <c r="N39" s="1139"/>
      <c r="O39" s="1139"/>
      <c r="P39" s="1139"/>
      <c r="Q39" s="1139"/>
      <c r="R39" s="1139"/>
      <c r="S39" s="1139"/>
      <c r="T39" s="1139"/>
      <c r="U39" s="1139"/>
      <c r="V39" s="1139"/>
      <c r="W39" s="1139"/>
      <c r="X39" s="1139"/>
      <c r="Y39" s="1139"/>
      <c r="Z39" s="1139"/>
      <c r="AA39" s="1139"/>
      <c r="AB39" s="1139"/>
    </row>
    <row r="40" spans="1:28" ht="18" customHeight="1">
      <c r="A40" s="1139"/>
      <c r="B40" s="1139"/>
      <c r="C40" s="1139"/>
      <c r="D40" s="1139"/>
      <c r="E40" s="1139"/>
      <c r="F40" s="1139"/>
      <c r="G40" s="1139"/>
      <c r="H40" s="1139"/>
      <c r="I40" s="1139"/>
      <c r="J40" s="1139"/>
      <c r="K40" s="1139"/>
      <c r="L40" s="1139"/>
      <c r="M40" s="1139"/>
      <c r="N40" s="1139"/>
      <c r="O40" s="1139"/>
      <c r="P40" s="1139"/>
      <c r="Q40" s="1139"/>
      <c r="R40" s="1139"/>
      <c r="S40" s="1139"/>
      <c r="T40" s="1139"/>
      <c r="U40" s="1139"/>
      <c r="V40" s="1139"/>
      <c r="W40" s="1139"/>
      <c r="X40" s="1139"/>
      <c r="Y40" s="1139"/>
      <c r="Z40" s="1139"/>
      <c r="AA40" s="1139"/>
      <c r="AB40" s="1139"/>
    </row>
    <row r="41" spans="1:28" ht="18" customHeight="1">
      <c r="A41" s="1139"/>
      <c r="B41" s="1139"/>
      <c r="C41" s="1139"/>
      <c r="D41" s="1139"/>
      <c r="E41" s="1139"/>
      <c r="F41" s="1139"/>
      <c r="G41" s="1139"/>
      <c r="H41" s="1139"/>
      <c r="I41" s="1139"/>
      <c r="J41" s="1139"/>
      <c r="K41" s="1139"/>
      <c r="L41" s="1139"/>
      <c r="M41" s="1139"/>
      <c r="N41" s="1139"/>
      <c r="O41" s="1139"/>
      <c r="P41" s="1139"/>
      <c r="Q41" s="1139"/>
      <c r="R41" s="1139"/>
      <c r="S41" s="1139"/>
      <c r="T41" s="1139"/>
      <c r="U41" s="1139"/>
      <c r="V41" s="1139"/>
      <c r="W41" s="1139"/>
      <c r="X41" s="1139"/>
      <c r="Y41" s="1139"/>
      <c r="Z41" s="1139"/>
      <c r="AA41" s="1139"/>
      <c r="AB41" s="1139"/>
    </row>
    <row r="42" spans="1:28" ht="18" customHeight="1">
      <c r="A42" s="1139"/>
      <c r="B42" s="1139"/>
      <c r="C42" s="1139"/>
      <c r="D42" s="1139"/>
      <c r="E42" s="1139"/>
      <c r="F42" s="1139"/>
      <c r="G42" s="1139"/>
      <c r="H42" s="1139"/>
      <c r="I42" s="1139"/>
      <c r="J42" s="1139"/>
      <c r="K42" s="1139"/>
      <c r="L42" s="1139"/>
      <c r="M42" s="1139"/>
      <c r="N42" s="1139"/>
      <c r="O42" s="1139"/>
      <c r="P42" s="1139"/>
      <c r="Q42" s="1139"/>
      <c r="R42" s="1139"/>
      <c r="S42" s="1139"/>
      <c r="T42" s="1139"/>
      <c r="U42" s="1139"/>
      <c r="V42" s="1139"/>
      <c r="W42" s="1139"/>
      <c r="X42" s="1139"/>
      <c r="Y42" s="1139"/>
      <c r="Z42" s="1139"/>
      <c r="AA42" s="1139"/>
      <c r="AB42" s="1139"/>
    </row>
    <row r="43" spans="1:28" ht="18" customHeight="1">
      <c r="A43" s="1139"/>
      <c r="B43" s="1139"/>
      <c r="C43" s="1139"/>
      <c r="D43" s="1139"/>
      <c r="E43" s="1139"/>
      <c r="F43" s="1139"/>
      <c r="G43" s="1139"/>
      <c r="H43" s="1139"/>
      <c r="I43" s="1139"/>
      <c r="J43" s="1139"/>
      <c r="K43" s="1139"/>
      <c r="L43" s="1139"/>
      <c r="M43" s="1139"/>
      <c r="N43" s="1139"/>
      <c r="O43" s="1139"/>
      <c r="P43" s="1139"/>
      <c r="Q43" s="1139"/>
      <c r="R43" s="1139"/>
      <c r="S43" s="1139"/>
      <c r="T43" s="1139"/>
      <c r="U43" s="1139"/>
      <c r="V43" s="1139"/>
      <c r="W43" s="1139"/>
      <c r="X43" s="1139"/>
      <c r="Y43" s="1139"/>
      <c r="Z43" s="1139"/>
      <c r="AA43" s="1139"/>
      <c r="AB43" s="1139"/>
    </row>
    <row r="44" spans="1:28" ht="18" customHeight="1">
      <c r="A44" s="1139"/>
      <c r="B44" s="1139"/>
      <c r="C44" s="1139"/>
      <c r="D44" s="1139"/>
      <c r="E44" s="1139"/>
      <c r="F44" s="1139"/>
      <c r="G44" s="1139"/>
      <c r="H44" s="1139"/>
      <c r="I44" s="1139"/>
      <c r="J44" s="1139"/>
      <c r="K44" s="1139"/>
      <c r="L44" s="1139"/>
      <c r="M44" s="1139"/>
      <c r="N44" s="1139"/>
      <c r="O44" s="1139"/>
      <c r="P44" s="1139"/>
      <c r="Q44" s="1139"/>
      <c r="R44" s="1139"/>
      <c r="S44" s="1139"/>
      <c r="T44" s="1139"/>
      <c r="U44" s="1139"/>
      <c r="V44" s="1139"/>
      <c r="W44" s="1139"/>
      <c r="X44" s="1139"/>
      <c r="Y44" s="1139"/>
      <c r="Z44" s="1139"/>
      <c r="AA44" s="1139"/>
      <c r="AB44" s="1139"/>
    </row>
    <row r="45" spans="1:28" ht="18" customHeight="1">
      <c r="A45" s="1139"/>
      <c r="B45" s="1139"/>
      <c r="C45" s="1139"/>
      <c r="D45" s="1139"/>
      <c r="E45" s="1139"/>
      <c r="F45" s="1139"/>
      <c r="G45" s="1139"/>
      <c r="H45" s="1139"/>
      <c r="I45" s="1139"/>
      <c r="J45" s="1139"/>
      <c r="K45" s="1139"/>
      <c r="L45" s="1139"/>
      <c r="M45" s="1139"/>
      <c r="N45" s="1139"/>
      <c r="O45" s="1139"/>
      <c r="P45" s="1139"/>
      <c r="Q45" s="1139"/>
      <c r="R45" s="1139"/>
      <c r="S45" s="1139"/>
      <c r="T45" s="1139"/>
      <c r="U45" s="1139"/>
      <c r="V45" s="1139"/>
      <c r="W45" s="1139"/>
      <c r="X45" s="1139"/>
      <c r="Y45" s="1139"/>
      <c r="Z45" s="1139"/>
      <c r="AA45" s="1139"/>
      <c r="AB45" s="1139"/>
    </row>
    <row r="46" spans="1:28" ht="18" customHeight="1">
      <c r="A46" s="1139"/>
      <c r="B46" s="1139"/>
      <c r="C46" s="1139"/>
      <c r="D46" s="1139"/>
      <c r="E46" s="1139"/>
      <c r="F46" s="1139"/>
      <c r="G46" s="1139"/>
      <c r="H46" s="1139"/>
      <c r="I46" s="1139"/>
      <c r="J46" s="1139"/>
      <c r="K46" s="1139"/>
      <c r="L46" s="1139"/>
      <c r="M46" s="1139"/>
      <c r="N46" s="1139"/>
      <c r="O46" s="1139"/>
      <c r="P46" s="1139"/>
      <c r="Q46" s="1139"/>
      <c r="R46" s="1139"/>
      <c r="S46" s="1139"/>
      <c r="T46" s="1139"/>
      <c r="U46" s="1139"/>
      <c r="V46" s="1139"/>
      <c r="W46" s="1139"/>
      <c r="X46" s="1139"/>
      <c r="Y46" s="1139"/>
      <c r="Z46" s="1139"/>
      <c r="AA46" s="1139"/>
      <c r="AB46" s="1139"/>
    </row>
    <row r="47" spans="1:28" ht="18" customHeight="1">
      <c r="A47" s="1139"/>
      <c r="B47" s="1139"/>
      <c r="C47" s="1139"/>
      <c r="D47" s="1139"/>
      <c r="E47" s="1139"/>
      <c r="F47" s="1139"/>
      <c r="G47" s="1139"/>
      <c r="H47" s="1139"/>
      <c r="I47" s="1139"/>
      <c r="J47" s="1139"/>
      <c r="K47" s="1139"/>
      <c r="L47" s="1139"/>
      <c r="M47" s="1139"/>
      <c r="N47" s="1139"/>
      <c r="O47" s="1139"/>
      <c r="P47" s="1139"/>
      <c r="Q47" s="1139"/>
      <c r="R47" s="1139"/>
      <c r="S47" s="1139"/>
      <c r="T47" s="1139"/>
      <c r="U47" s="1139"/>
      <c r="V47" s="1139"/>
      <c r="W47" s="1139"/>
      <c r="X47" s="1139"/>
      <c r="Y47" s="1139"/>
      <c r="Z47" s="1139"/>
      <c r="AA47" s="1139"/>
      <c r="AB47" s="1139"/>
    </row>
    <row r="48" spans="1:28" ht="18" customHeight="1"/>
    <row r="49" ht="18" customHeight="1"/>
    <row r="50" ht="18" customHeight="1"/>
  </sheetData>
  <mergeCells count="12">
    <mergeCell ref="E16:L16"/>
    <mergeCell ref="A2:AA2"/>
    <mergeCell ref="A3:AA3"/>
    <mergeCell ref="B6:D7"/>
    <mergeCell ref="E6:Y7"/>
    <mergeCell ref="E8:J8"/>
    <mergeCell ref="E9:AA9"/>
    <mergeCell ref="E10:L10"/>
    <mergeCell ref="B12:D13"/>
    <mergeCell ref="E12:Y13"/>
    <mergeCell ref="E14:J14"/>
    <mergeCell ref="E15:AA15"/>
  </mergeCells>
  <phoneticPr fontId="129"/>
  <printOptions horizontalCentered="1"/>
  <pageMargins left="0.78740157480314965" right="0.78740157480314965" top="0.51181102362204722" bottom="0.51181102362204722" header="0.31496062992125984" footer="0.31496062992125984"/>
  <pageSetup paperSize="9" orientation="portrait" blackAndWhite="1"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C9"/>
  <sheetViews>
    <sheetView workbookViewId="0"/>
  </sheetViews>
  <sheetFormatPr defaultColWidth="9" defaultRowHeight="14.25"/>
  <cols>
    <col min="1" max="1" width="5.375" style="1092" customWidth="1"/>
    <col min="2" max="2" width="3.125" style="1092" customWidth="1"/>
    <col min="3" max="3" width="9" style="1092" customWidth="1"/>
    <col min="4" max="16384" width="9" style="1092"/>
  </cols>
  <sheetData>
    <row r="1" spans="1:3">
      <c r="A1" s="1092" t="s">
        <v>133</v>
      </c>
    </row>
    <row r="3" spans="1:3">
      <c r="B3" s="1093"/>
      <c r="C3" s="1092" t="s">
        <v>134</v>
      </c>
    </row>
    <row r="4" spans="1:3" ht="6.75" customHeight="1"/>
    <row r="5" spans="1:3">
      <c r="B5" s="1095" t="s">
        <v>140</v>
      </c>
      <c r="C5" s="1092" t="s">
        <v>135</v>
      </c>
    </row>
    <row r="6" spans="1:3" ht="6.75" customHeight="1"/>
    <row r="7" spans="1:3">
      <c r="B7" s="1094"/>
      <c r="C7" s="1092" t="s">
        <v>136</v>
      </c>
    </row>
    <row r="8" spans="1:3" ht="6.75" customHeight="1"/>
    <row r="9" spans="1:3">
      <c r="B9" s="1096"/>
      <c r="C9" s="1092" t="s">
        <v>4017</v>
      </c>
    </row>
  </sheetData>
  <phoneticPr fontId="129"/>
  <dataValidations count="1">
    <dataValidation allowBlank="1" showInputMessage="1" showErrorMessage="1" sqref="B5" xr:uid="{00000000-0002-0000-7700-000000000000}"/>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4"/>
  <sheetViews>
    <sheetView workbookViewId="0"/>
  </sheetViews>
  <sheetFormatPr defaultColWidth="9" defaultRowHeight="13.5"/>
  <cols>
    <col min="1" max="1" width="9" style="288" customWidth="1"/>
    <col min="2" max="16384" width="9" style="288"/>
  </cols>
  <sheetData>
    <row r="1" spans="1:9">
      <c r="A1" s="2381" t="s">
        <v>3600</v>
      </c>
      <c r="B1" s="2381"/>
      <c r="C1" s="2381"/>
      <c r="D1" s="2381"/>
      <c r="E1" s="2381"/>
      <c r="F1" s="2381"/>
      <c r="G1" s="2381"/>
      <c r="H1" s="2381"/>
      <c r="I1" s="2381"/>
    </row>
    <row r="2" spans="1:9">
      <c r="A2" s="2382"/>
      <c r="B2" s="2382"/>
      <c r="C2" s="2382"/>
      <c r="D2" s="2382"/>
      <c r="E2" s="2382"/>
      <c r="F2" s="2382"/>
      <c r="G2" s="2382"/>
      <c r="H2" s="2382"/>
      <c r="I2" s="2382"/>
    </row>
    <row r="3" spans="1:9" ht="18.75" customHeight="1">
      <c r="A3" s="678" t="s">
        <v>3601</v>
      </c>
    </row>
    <row r="23" spans="1:9">
      <c r="A23" s="677"/>
      <c r="B23" s="677"/>
      <c r="C23" s="677"/>
      <c r="D23" s="677"/>
      <c r="E23" s="677"/>
      <c r="F23" s="677"/>
      <c r="G23" s="677"/>
      <c r="H23" s="677"/>
      <c r="I23" s="677"/>
    </row>
    <row r="24" spans="1:9" ht="18.75" customHeight="1">
      <c r="A24" s="678" t="s">
        <v>3602</v>
      </c>
    </row>
    <row r="54" spans="1:9">
      <c r="A54" s="677"/>
      <c r="B54" s="677"/>
      <c r="C54" s="677"/>
      <c r="D54" s="677"/>
      <c r="E54" s="677"/>
      <c r="F54" s="677"/>
      <c r="G54" s="677"/>
      <c r="H54" s="677"/>
      <c r="I54" s="677"/>
    </row>
  </sheetData>
  <mergeCells count="1">
    <mergeCell ref="A1:I2"/>
  </mergeCells>
  <phoneticPr fontId="129"/>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99"/>
  </sheetPr>
  <dimension ref="A1:P54"/>
  <sheetViews>
    <sheetView zoomScaleNormal="100" workbookViewId="0">
      <selection activeCell="A3" sqref="A3"/>
    </sheetView>
  </sheetViews>
  <sheetFormatPr defaultColWidth="9" defaultRowHeight="13.5"/>
  <cols>
    <col min="1" max="1" width="4.375" style="683" customWidth="1"/>
    <col min="2" max="2" width="4.625" style="683" customWidth="1"/>
    <col min="3" max="5" width="9" style="683" customWidth="1"/>
    <col min="6" max="7" width="5.375" style="683" customWidth="1"/>
    <col min="8" max="8" width="4" style="683" customWidth="1"/>
    <col min="9" max="9" width="9" style="683" customWidth="1"/>
    <col min="10" max="10" width="4.375" style="683" customWidth="1"/>
    <col min="11" max="11" width="3.875" style="683" customWidth="1"/>
    <col min="12" max="12" width="4.375" style="683" customWidth="1"/>
    <col min="13" max="13" width="3.875" style="683" customWidth="1"/>
    <col min="14" max="14" width="4.375" style="683" customWidth="1"/>
    <col min="15" max="15" width="3.875" style="683" customWidth="1"/>
    <col min="16" max="16" width="4.375" style="683" customWidth="1"/>
    <col min="17" max="17" width="9" style="683" customWidth="1"/>
    <col min="18" max="16384" width="9" style="683"/>
  </cols>
  <sheetData>
    <row r="1" spans="1:16" ht="16.5" customHeight="1">
      <c r="A1" s="2385" t="s">
        <v>3641</v>
      </c>
      <c r="B1" s="2385"/>
      <c r="C1" s="2385"/>
      <c r="D1" s="2385"/>
      <c r="E1" s="2385"/>
      <c r="F1" s="2385"/>
      <c r="G1" s="2385"/>
      <c r="H1" s="2385"/>
      <c r="I1" s="2385"/>
      <c r="J1" s="2385"/>
      <c r="K1" s="2385"/>
      <c r="L1" s="2385"/>
      <c r="M1" s="2385"/>
      <c r="N1" s="2385"/>
      <c r="O1" s="2385"/>
    </row>
    <row r="2" spans="1:16" ht="16.5" customHeight="1">
      <c r="A2" s="2385"/>
      <c r="B2" s="2385"/>
      <c r="C2" s="2385"/>
      <c r="D2" s="2385"/>
      <c r="E2" s="2385"/>
      <c r="F2" s="2385"/>
      <c r="G2" s="2385"/>
      <c r="H2" s="2385"/>
      <c r="I2" s="2385"/>
      <c r="J2" s="2385"/>
      <c r="K2" s="2385"/>
      <c r="L2" s="2385"/>
      <c r="M2" s="2385"/>
      <c r="N2" s="2385"/>
      <c r="O2" s="2385"/>
    </row>
    <row r="3" spans="1:16" ht="12.75" customHeight="1">
      <c r="A3" s="694"/>
      <c r="B3" s="694"/>
      <c r="C3" s="694"/>
      <c r="D3" s="694"/>
      <c r="E3" s="694"/>
      <c r="F3" s="694"/>
      <c r="G3" s="694"/>
      <c r="H3" s="694"/>
      <c r="I3" s="694"/>
      <c r="J3" s="694"/>
      <c r="K3" s="694"/>
      <c r="L3" s="694"/>
      <c r="M3" s="694"/>
      <c r="N3" s="694"/>
      <c r="O3" s="694"/>
    </row>
    <row r="4" spans="1:16" ht="18" customHeight="1">
      <c r="I4" s="684" t="s">
        <v>2542</v>
      </c>
      <c r="J4" s="685"/>
      <c r="K4" s="692" t="s">
        <v>477</v>
      </c>
      <c r="L4" s="685"/>
      <c r="M4" s="692" t="s">
        <v>5</v>
      </c>
      <c r="N4" s="685"/>
      <c r="O4" s="692" t="s">
        <v>478</v>
      </c>
    </row>
    <row r="6" spans="1:16">
      <c r="D6" s="695"/>
      <c r="E6" s="683" t="s">
        <v>3642</v>
      </c>
      <c r="I6" s="695"/>
    </row>
    <row r="7" spans="1:16" ht="6" customHeight="1"/>
    <row r="8" spans="1:16" ht="18" customHeight="1">
      <c r="E8" s="686" t="s">
        <v>3635</v>
      </c>
      <c r="F8" s="2386" t="str">
        <f>cst_wskakunin_dairi1__address</f>
        <v>埼玉県所沢市東新井町307-7</v>
      </c>
      <c r="G8" s="2386"/>
      <c r="H8" s="2387"/>
      <c r="I8" s="2387"/>
      <c r="J8" s="2387"/>
      <c r="K8" s="2387"/>
      <c r="L8" s="2387"/>
      <c r="M8" s="2387"/>
      <c r="N8" s="2387"/>
      <c r="O8" s="2387"/>
    </row>
    <row r="9" spans="1:16" ht="18" customHeight="1">
      <c r="F9" s="2387"/>
      <c r="G9" s="2387"/>
      <c r="H9" s="2387"/>
      <c r="I9" s="2387"/>
      <c r="J9" s="2387"/>
      <c r="K9" s="2387"/>
      <c r="L9" s="2387"/>
      <c r="M9" s="2387"/>
      <c r="N9" s="2387"/>
      <c r="O9" s="2387"/>
    </row>
    <row r="10" spans="1:16" ht="17.25" customHeight="1">
      <c r="E10" s="683" t="s">
        <v>3643</v>
      </c>
      <c r="F10" s="2388" t="str">
        <f>cst_wskakunin_dairi1_JIMU_NAME</f>
        <v>XXXアーキ</v>
      </c>
      <c r="G10" s="2389"/>
      <c r="H10" s="2389"/>
      <c r="I10" s="2389"/>
      <c r="J10" s="2389"/>
      <c r="K10" s="2389"/>
      <c r="L10" s="2389"/>
      <c r="M10" s="2389"/>
      <c r="N10" s="2389"/>
    </row>
    <row r="11" spans="1:16" ht="18" customHeight="1">
      <c r="F11" s="2390" t="str">
        <f>cst_wskakunin_dairi1__space3</f>
        <v>テスト代理人</v>
      </c>
      <c r="G11" s="2391"/>
      <c r="H11" s="2391"/>
      <c r="I11" s="2391"/>
      <c r="J11" s="2391"/>
      <c r="K11" s="2391"/>
      <c r="L11" s="2391"/>
      <c r="M11" s="2391"/>
      <c r="N11" s="2391"/>
      <c r="O11" s="692"/>
    </row>
    <row r="12" spans="1:16">
      <c r="C12" s="687"/>
      <c r="D12" s="687"/>
      <c r="E12" s="687"/>
      <c r="F12" s="687"/>
    </row>
    <row r="13" spans="1:16" ht="18" customHeight="1">
      <c r="A13" s="2383" t="s">
        <v>3644</v>
      </c>
      <c r="B13" s="2383"/>
      <c r="C13" s="2383"/>
      <c r="D13" s="2383"/>
      <c r="E13" s="2383"/>
      <c r="F13" s="2383"/>
      <c r="G13" s="2383"/>
      <c r="H13" s="2383"/>
      <c r="I13" s="2383"/>
      <c r="J13" s="2383"/>
      <c r="K13" s="2383"/>
      <c r="L13" s="2383"/>
      <c r="M13" s="2383"/>
      <c r="N13" s="2383"/>
      <c r="O13" s="2383"/>
      <c r="P13" s="688"/>
    </row>
    <row r="14" spans="1:16" ht="18" customHeight="1">
      <c r="A14" s="683" t="s">
        <v>3645</v>
      </c>
      <c r="B14" s="688"/>
      <c r="C14" s="688"/>
      <c r="D14" s="688"/>
      <c r="E14" s="688"/>
      <c r="F14" s="688"/>
      <c r="G14" s="688"/>
      <c r="H14" s="688"/>
      <c r="I14" s="688"/>
      <c r="J14" s="688"/>
      <c r="K14" s="688"/>
      <c r="L14" s="688"/>
      <c r="M14" s="688"/>
    </row>
    <row r="16" spans="1:16" ht="18" customHeight="1">
      <c r="A16" s="2384" t="s">
        <v>0</v>
      </c>
      <c r="B16" s="2384"/>
      <c r="C16" s="2384"/>
      <c r="D16" s="2384"/>
      <c r="E16" s="2384"/>
      <c r="F16" s="2384"/>
      <c r="G16" s="2384"/>
      <c r="H16" s="2384"/>
      <c r="I16" s="2384"/>
      <c r="J16" s="2384"/>
      <c r="K16" s="2384"/>
      <c r="L16" s="2384"/>
      <c r="M16" s="2384"/>
      <c r="N16" s="2384"/>
      <c r="O16" s="2384"/>
    </row>
    <row r="17" spans="1:16">
      <c r="A17" s="692"/>
      <c r="B17" s="692"/>
      <c r="C17" s="692"/>
      <c r="D17" s="692"/>
      <c r="E17" s="692"/>
      <c r="F17" s="692"/>
      <c r="G17" s="692"/>
      <c r="H17" s="692"/>
      <c r="I17" s="692"/>
      <c r="J17" s="692"/>
      <c r="K17" s="692"/>
      <c r="L17" s="692"/>
      <c r="M17" s="692"/>
      <c r="N17" s="692"/>
      <c r="O17" s="692"/>
      <c r="P17" s="692"/>
    </row>
    <row r="18" spans="1:16" ht="18" customHeight="1">
      <c r="A18" s="683" t="s">
        <v>3646</v>
      </c>
      <c r="D18" s="695"/>
    </row>
    <row r="19" spans="1:16" ht="18" customHeight="1">
      <c r="B19" s="689" t="str">
        <f>cst_wsjob_JOB_KIND_kakunin_box</f>
        <v>■</v>
      </c>
      <c r="C19" s="683" t="s">
        <v>3647</v>
      </c>
    </row>
    <row r="20" spans="1:16" ht="18" customHeight="1">
      <c r="B20" s="689" t="str">
        <f>cst_wsjob_JOB_KIND_inter_box</f>
        <v>□</v>
      </c>
      <c r="C20" s="683" t="s">
        <v>2</v>
      </c>
    </row>
    <row r="21" spans="1:16" ht="18" customHeight="1">
      <c r="B21" s="689" t="str">
        <f>cst_wsjob_JOB_KIND_final_box</f>
        <v>□</v>
      </c>
      <c r="C21" s="683" t="s">
        <v>3</v>
      </c>
    </row>
    <row r="22" spans="1:16" ht="18" customHeight="1">
      <c r="B22" s="690" t="s">
        <v>139</v>
      </c>
      <c r="C22" s="683" t="s">
        <v>3005</v>
      </c>
    </row>
    <row r="23" spans="1:16" ht="18" customHeight="1">
      <c r="B23" s="690" t="s">
        <v>139</v>
      </c>
      <c r="C23" s="683" t="s">
        <v>3636</v>
      </c>
    </row>
    <row r="24" spans="1:16" ht="18" customHeight="1">
      <c r="B24" s="690" t="s">
        <v>139</v>
      </c>
      <c r="C24" s="683" t="s">
        <v>3499</v>
      </c>
    </row>
    <row r="25" spans="1:16" ht="18" customHeight="1">
      <c r="B25" s="690" t="s">
        <v>139</v>
      </c>
      <c r="C25" s="683" t="s">
        <v>3648</v>
      </c>
    </row>
    <row r="26" spans="1:16" ht="18" customHeight="1">
      <c r="B26" s="690" t="s">
        <v>139</v>
      </c>
      <c r="C26" s="683" t="s">
        <v>3649</v>
      </c>
    </row>
    <row r="27" spans="1:16" ht="18" customHeight="1">
      <c r="B27" s="690" t="s">
        <v>139</v>
      </c>
      <c r="C27" s="683" t="s">
        <v>5932</v>
      </c>
    </row>
    <row r="28" spans="1:16" ht="18" customHeight="1">
      <c r="B28" s="690" t="s">
        <v>139</v>
      </c>
      <c r="C28" s="683" t="s">
        <v>3650</v>
      </c>
    </row>
    <row r="29" spans="1:16" ht="18" customHeight="1">
      <c r="B29" s="690" t="s">
        <v>139</v>
      </c>
      <c r="C29" s="683" t="s">
        <v>4939</v>
      </c>
    </row>
    <row r="30" spans="1:16" ht="18" customHeight="1">
      <c r="B30" s="690" t="s">
        <v>139</v>
      </c>
      <c r="C30" s="683" t="s">
        <v>3651</v>
      </c>
    </row>
    <row r="31" spans="1:16" ht="18" customHeight="1">
      <c r="B31" s="690" t="s">
        <v>139</v>
      </c>
      <c r="C31" s="683" t="s">
        <v>3652</v>
      </c>
    </row>
    <row r="32" spans="1:16" ht="18" customHeight="1">
      <c r="B32" s="690" t="s">
        <v>139</v>
      </c>
      <c r="C32" s="683" t="s">
        <v>3653</v>
      </c>
    </row>
    <row r="33" spans="1:15" ht="18" customHeight="1">
      <c r="B33" s="690" t="s">
        <v>139</v>
      </c>
      <c r="C33" s="683" t="s">
        <v>3654</v>
      </c>
    </row>
    <row r="34" spans="1:15" ht="18" customHeight="1">
      <c r="B34" s="690" t="s">
        <v>139</v>
      </c>
      <c r="C34" s="683" t="s">
        <v>4940</v>
      </c>
      <c r="E34" s="2383"/>
      <c r="F34" s="2383"/>
      <c r="G34" s="2383"/>
      <c r="H34" s="2383"/>
      <c r="I34" s="2383"/>
      <c r="J34" s="2383"/>
      <c r="K34" s="2383"/>
      <c r="L34" s="2383"/>
      <c r="M34" s="1691" t="s">
        <v>10</v>
      </c>
    </row>
    <row r="35" spans="1:15" ht="18" customHeight="1">
      <c r="B35" s="690" t="s">
        <v>139</v>
      </c>
      <c r="C35" s="683" t="s">
        <v>3655</v>
      </c>
    </row>
    <row r="37" spans="1:15" s="695" customFormat="1" ht="18" customHeight="1">
      <c r="A37" s="683" t="s">
        <v>3656</v>
      </c>
      <c r="B37" s="683"/>
      <c r="C37" s="683"/>
      <c r="D37" s="683"/>
      <c r="E37" s="683"/>
      <c r="F37" s="683"/>
      <c r="G37" s="683"/>
    </row>
    <row r="38" spans="1:15" ht="18" customHeight="1">
      <c r="B38" s="2386" t="str">
        <f>cst_wskakunin_BUILD__address</f>
        <v>埼玉県さいたま市緑区</v>
      </c>
      <c r="C38" s="2386"/>
      <c r="D38" s="2386"/>
      <c r="E38" s="2386"/>
      <c r="F38" s="2386"/>
      <c r="G38" s="2386"/>
      <c r="H38" s="2386"/>
      <c r="I38" s="2386"/>
      <c r="J38" s="2386"/>
      <c r="K38" s="2386"/>
      <c r="L38" s="2386"/>
      <c r="M38" s="2386"/>
      <c r="N38" s="2386"/>
      <c r="O38" s="2386"/>
    </row>
    <row r="39" spans="1:15" ht="18" customHeight="1">
      <c r="B39" s="2386"/>
      <c r="C39" s="2386"/>
      <c r="D39" s="2386"/>
      <c r="E39" s="2386"/>
      <c r="F39" s="2386"/>
      <c r="G39" s="2386"/>
      <c r="H39" s="2386"/>
      <c r="I39" s="2386"/>
      <c r="J39" s="2386"/>
      <c r="K39" s="2386"/>
      <c r="L39" s="2386"/>
      <c r="M39" s="2386"/>
      <c r="N39" s="2386"/>
      <c r="O39" s="2386"/>
    </row>
    <row r="41" spans="1:15" s="695" customFormat="1" ht="18" customHeight="1">
      <c r="A41" s="683" t="s">
        <v>3657</v>
      </c>
      <c r="B41" s="683"/>
      <c r="C41" s="683"/>
      <c r="D41" s="683"/>
    </row>
    <row r="42" spans="1:15" ht="22.5" customHeight="1">
      <c r="B42" s="2386" t="str">
        <f>cst_wskakunin_BUILD_NAME</f>
        <v>テスト０７１１－１</v>
      </c>
      <c r="C42" s="2386"/>
      <c r="D42" s="2386"/>
      <c r="E42" s="2386"/>
      <c r="F42" s="2386"/>
      <c r="G42" s="2386"/>
      <c r="H42" s="2386"/>
      <c r="I42" s="2386"/>
      <c r="J42" s="2386"/>
      <c r="K42" s="2386"/>
      <c r="L42" s="2386"/>
      <c r="M42" s="2386"/>
      <c r="N42" s="2386"/>
      <c r="O42" s="2386"/>
    </row>
    <row r="44" spans="1:15">
      <c r="E44" s="683" t="s">
        <v>3658</v>
      </c>
    </row>
    <row r="45" spans="1:15" ht="6" customHeight="1"/>
    <row r="46" spans="1:15" ht="18" customHeight="1">
      <c r="E46" s="686" t="s">
        <v>3635</v>
      </c>
      <c r="F46" s="2386" t="str">
        <f>cst_wskakunin_owner1__address</f>
        <v>埼玉県埼玉県さいたま市浦和区岸町７－１２－３</v>
      </c>
      <c r="G46" s="2386"/>
      <c r="H46" s="2387"/>
      <c r="I46" s="2387"/>
      <c r="J46" s="2387"/>
      <c r="K46" s="2387"/>
      <c r="L46" s="2387"/>
      <c r="M46" s="2387"/>
      <c r="N46" s="2387"/>
      <c r="O46" s="2387"/>
    </row>
    <row r="47" spans="1:15" ht="18" customHeight="1">
      <c r="F47" s="2387"/>
      <c r="G47" s="2387"/>
      <c r="H47" s="2387"/>
      <c r="I47" s="2387"/>
      <c r="J47" s="2387"/>
      <c r="K47" s="2387"/>
      <c r="L47" s="2387"/>
      <c r="M47" s="2387"/>
      <c r="N47" s="2387"/>
      <c r="O47" s="2387"/>
    </row>
    <row r="48" spans="1:15" ht="18" customHeight="1">
      <c r="E48" s="693" t="s">
        <v>3643</v>
      </c>
      <c r="F48" s="2388" t="str">
        <f>cst_wskakunin_owner1_JIMU_NAME</f>
        <v>テスト建て主</v>
      </c>
      <c r="G48" s="2389"/>
      <c r="H48" s="2389"/>
      <c r="I48" s="2389"/>
      <c r="J48" s="2389"/>
      <c r="K48" s="2389"/>
      <c r="L48" s="2389"/>
      <c r="M48" s="2389"/>
      <c r="N48" s="2389"/>
    </row>
    <row r="49" spans="5:15" ht="18" customHeight="1">
      <c r="F49" s="2390" t="str">
        <f>cst_wskakunin_owner1__space2</f>
        <v>代表取締役社長　テストさん</v>
      </c>
      <c r="G49" s="2391"/>
      <c r="H49" s="2391"/>
      <c r="I49" s="2391"/>
      <c r="J49" s="2391"/>
      <c r="K49" s="2391"/>
      <c r="L49" s="2391"/>
      <c r="M49" s="2391"/>
      <c r="N49" s="2391"/>
      <c r="O49" s="692"/>
    </row>
    <row r="50" spans="5:15" ht="9.9499999999999993" customHeight="1">
      <c r="F50" s="696"/>
      <c r="G50" s="691"/>
      <c r="H50" s="691"/>
      <c r="I50" s="691"/>
      <c r="J50" s="691"/>
      <c r="K50" s="691"/>
      <c r="L50" s="691"/>
      <c r="M50" s="691"/>
      <c r="N50" s="691"/>
      <c r="O50" s="692"/>
    </row>
    <row r="51" spans="5:15" ht="18" customHeight="1">
      <c r="E51" s="686" t="str">
        <f>IF(AND(F53="",F54=""),"","住　所")</f>
        <v/>
      </c>
      <c r="F51" s="2394" t="str">
        <f>cst_wskakunin_owner2__address</f>
        <v/>
      </c>
      <c r="G51" s="2394"/>
      <c r="H51" s="2394"/>
      <c r="I51" s="2394"/>
      <c r="J51" s="2394"/>
      <c r="K51" s="2394"/>
      <c r="L51" s="2394"/>
      <c r="M51" s="2394"/>
      <c r="N51" s="2394"/>
      <c r="O51" s="2394"/>
    </row>
    <row r="52" spans="5:15" ht="18" customHeight="1">
      <c r="F52" s="2394"/>
      <c r="G52" s="2394"/>
      <c r="H52" s="2394"/>
      <c r="I52" s="2394"/>
      <c r="J52" s="2394"/>
      <c r="K52" s="2394"/>
      <c r="L52" s="2394"/>
      <c r="M52" s="2394"/>
      <c r="N52" s="2394"/>
      <c r="O52" s="2394"/>
    </row>
    <row r="53" spans="5:15" ht="18" customHeight="1">
      <c r="E53" s="693" t="str">
        <f>IF(AND(F53="",F54=""),"","氏　名")</f>
        <v/>
      </c>
      <c r="F53" s="2392" t="str">
        <f>cst_wskakunin_owner2_JIMU_NAME_KANA</f>
        <v/>
      </c>
      <c r="G53" s="2392"/>
      <c r="H53" s="2392"/>
      <c r="I53" s="2392"/>
      <c r="J53" s="2392"/>
      <c r="K53" s="2392"/>
      <c r="L53" s="2392"/>
      <c r="M53" s="2392"/>
      <c r="N53" s="2392"/>
      <c r="O53" s="692"/>
    </row>
    <row r="54" spans="5:15" ht="18" customHeight="1">
      <c r="E54" s="693"/>
      <c r="F54" s="2393" t="str">
        <f>cst_wskakunin_owner2__space2</f>
        <v/>
      </c>
      <c r="G54" s="2393"/>
      <c r="H54" s="2393"/>
      <c r="I54" s="2393"/>
      <c r="J54" s="2393"/>
      <c r="K54" s="2393"/>
      <c r="L54" s="2393"/>
      <c r="M54" s="2393"/>
      <c r="N54" s="2393"/>
      <c r="O54" s="692" t="str">
        <f>IF(AND(F53="",F54=""),"","印")</f>
        <v/>
      </c>
    </row>
  </sheetData>
  <sheetProtection formatCells="0" formatColumns="0" formatRows="0" insertColumns="0" insertRows="0"/>
  <mergeCells count="15">
    <mergeCell ref="F53:N53"/>
    <mergeCell ref="F54:N54"/>
    <mergeCell ref="B38:O39"/>
    <mergeCell ref="B42:O42"/>
    <mergeCell ref="F46:O47"/>
    <mergeCell ref="F48:N48"/>
    <mergeCell ref="F49:N49"/>
    <mergeCell ref="F51:O52"/>
    <mergeCell ref="E34:L34"/>
    <mergeCell ref="A16:O16"/>
    <mergeCell ref="A1:O2"/>
    <mergeCell ref="F8:O9"/>
    <mergeCell ref="F10:N10"/>
    <mergeCell ref="F11:N11"/>
    <mergeCell ref="A13:O13"/>
  </mergeCells>
  <phoneticPr fontId="129"/>
  <dataValidations count="1">
    <dataValidation type="list" allowBlank="1" showInputMessage="1" showErrorMessage="1" sqref="B22:B35" xr:uid="{00000000-0002-0000-0D00-000000000000}">
      <formula1>"□,■"</formula1>
    </dataValidation>
  </dataValidations>
  <printOptions horizontalCentered="1"/>
  <pageMargins left="0.39370078740157483" right="0.39370078740157483" top="0.86614173228346458" bottom="0.47244094488188981" header="0.31496062992125984" footer="0.31496062992125984"/>
  <pageSetup paperSize="9" scale="90" orientation="portrait" blackAndWhite="1"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111"/>
  <sheetViews>
    <sheetView view="pageBreakPreview" zoomScaleNormal="100" zoomScaleSheetLayoutView="100" workbookViewId="0">
      <selection activeCell="A2" sqref="A2"/>
    </sheetView>
  </sheetViews>
  <sheetFormatPr defaultColWidth="9" defaultRowHeight="12"/>
  <cols>
    <col min="1" max="1" width="2" style="274" customWidth="1"/>
    <col min="2" max="2" width="1.625" style="274" customWidth="1"/>
    <col min="3" max="6" width="3.625" style="274" customWidth="1"/>
    <col min="7" max="7" width="3.625" style="1028" customWidth="1"/>
    <col min="8" max="8" width="3" style="274" customWidth="1"/>
    <col min="9" max="9" width="2.625" style="274" customWidth="1"/>
    <col min="10" max="11" width="3.625" style="274" customWidth="1"/>
    <col min="12" max="12" width="2.375" style="274" customWidth="1"/>
    <col min="13" max="14" width="3.625" style="274" customWidth="1"/>
    <col min="15" max="16" width="3.5" style="274" customWidth="1"/>
    <col min="17" max="17" width="2.625" style="274" customWidth="1"/>
    <col min="18" max="20" width="3.625" style="274" customWidth="1"/>
    <col min="21" max="21" width="2.375" style="274" customWidth="1"/>
    <col min="22" max="27" width="3.625" style="274" customWidth="1"/>
    <col min="28" max="28" width="3.25" style="274" bestFit="1" customWidth="1"/>
    <col min="29" max="29" width="9" style="274" customWidth="1"/>
    <col min="30" max="16384" width="9" style="274"/>
  </cols>
  <sheetData>
    <row r="1" spans="1:28" ht="14.25" customHeight="1">
      <c r="A1" s="2332" t="s">
        <v>5854</v>
      </c>
      <c r="B1" s="2333"/>
      <c r="C1" s="2333"/>
      <c r="D1" s="2333"/>
      <c r="E1" s="2333"/>
      <c r="F1" s="2333"/>
      <c r="G1" s="2333"/>
      <c r="H1" s="2333"/>
      <c r="I1" s="2333"/>
      <c r="J1" s="2333"/>
      <c r="K1" s="2333"/>
      <c r="L1" s="2333"/>
      <c r="M1" s="2333"/>
      <c r="N1" s="2333"/>
      <c r="O1" s="2333"/>
      <c r="P1" s="2333"/>
      <c r="Q1" s="2333"/>
      <c r="R1" s="2333"/>
      <c r="S1" s="2333"/>
      <c r="T1" s="2333"/>
      <c r="U1" s="2333"/>
      <c r="V1" s="2333"/>
      <c r="W1" s="2333"/>
      <c r="X1" s="2333"/>
      <c r="Y1" s="2333"/>
      <c r="Z1" s="2333"/>
      <c r="AA1" s="2333"/>
      <c r="AB1" s="2333"/>
    </row>
    <row r="2" spans="1:28" ht="14.25" customHeight="1">
      <c r="A2" s="2407" t="s">
        <v>5853</v>
      </c>
      <c r="B2" s="2407"/>
      <c r="C2" s="2407"/>
      <c r="D2" s="2407"/>
      <c r="E2" s="2407"/>
      <c r="F2" s="2407"/>
      <c r="G2" s="2407"/>
      <c r="H2" s="2407"/>
      <c r="I2" s="2407"/>
      <c r="J2" s="2407"/>
      <c r="K2" s="2407"/>
      <c r="L2" s="2407"/>
      <c r="M2" s="2407"/>
      <c r="N2" s="2407"/>
      <c r="O2" s="2407"/>
      <c r="P2" s="2407"/>
      <c r="Q2" s="2407"/>
      <c r="R2" s="2407"/>
      <c r="S2" s="2407"/>
      <c r="T2" s="2407"/>
      <c r="U2" s="2407"/>
      <c r="V2" s="2407"/>
      <c r="W2" s="2407"/>
      <c r="X2" s="2407"/>
      <c r="Y2" s="2407"/>
      <c r="Z2" s="2407"/>
      <c r="AA2" s="2407"/>
      <c r="AB2" s="2407"/>
    </row>
    <row r="3" spans="1:28" ht="14.25" customHeight="1">
      <c r="A3" s="2408" t="s">
        <v>15</v>
      </c>
      <c r="B3" s="2408"/>
      <c r="C3" s="2408"/>
      <c r="D3" s="2408"/>
      <c r="E3" s="2408"/>
      <c r="F3" s="2408"/>
      <c r="G3" s="2408"/>
      <c r="H3" s="2408"/>
      <c r="I3" s="2408"/>
      <c r="J3" s="2408"/>
      <c r="K3" s="2408"/>
      <c r="L3" s="2408"/>
      <c r="M3" s="2408"/>
      <c r="N3" s="2408"/>
      <c r="O3" s="2408"/>
      <c r="P3" s="2408"/>
      <c r="Q3" s="2408"/>
      <c r="R3" s="2408"/>
      <c r="S3" s="2408"/>
      <c r="T3" s="2408"/>
      <c r="U3" s="2408"/>
      <c r="V3" s="2408"/>
      <c r="W3" s="2408"/>
      <c r="X3" s="2408"/>
      <c r="Y3" s="2408"/>
      <c r="Z3" s="2408"/>
      <c r="AA3" s="2408"/>
      <c r="AB3" s="2408"/>
    </row>
    <row r="4" spans="1:28" ht="3.75" customHeight="1">
      <c r="A4" s="276"/>
      <c r="B4" s="276"/>
      <c r="C4" s="276"/>
      <c r="D4" s="276"/>
      <c r="E4" s="276"/>
      <c r="F4" s="276"/>
      <c r="G4" s="1007"/>
      <c r="H4" s="276"/>
      <c r="I4" s="276"/>
      <c r="J4" s="276"/>
      <c r="K4" s="276"/>
      <c r="L4" s="276"/>
      <c r="M4" s="276"/>
      <c r="N4" s="276"/>
      <c r="O4" s="276"/>
      <c r="P4" s="276"/>
      <c r="Q4" s="276"/>
      <c r="R4" s="276"/>
      <c r="S4" s="276"/>
      <c r="T4" s="276"/>
      <c r="U4" s="276"/>
      <c r="V4" s="276"/>
      <c r="W4" s="276"/>
      <c r="X4" s="276"/>
      <c r="Y4" s="276"/>
      <c r="Z4" s="276"/>
      <c r="AA4" s="276"/>
      <c r="AB4" s="276"/>
    </row>
    <row r="5" spans="1:28" ht="3.75" customHeight="1"/>
    <row r="6" spans="1:28" ht="14.25" customHeight="1">
      <c r="A6" s="274" t="s">
        <v>5852</v>
      </c>
    </row>
    <row r="7" spans="1:28" ht="14.25" customHeight="1">
      <c r="B7" s="274" t="s">
        <v>3907</v>
      </c>
      <c r="D7" s="2411" t="s">
        <v>3908</v>
      </c>
      <c r="E7" s="2411"/>
      <c r="F7" s="2411"/>
      <c r="G7" s="2406"/>
      <c r="H7" s="274" t="s">
        <v>3909</v>
      </c>
      <c r="I7" s="2404" t="str">
        <f>cst_wskakunin_owner1__space_KANA</f>
        <v>テスト建て主　ﾀﾞｲﾋｮｳﾄﾘｼﾏﾘﾔｸｼｬﾁｮｳ　テスト</v>
      </c>
      <c r="J7" s="2404"/>
      <c r="K7" s="2404"/>
      <c r="L7" s="2404"/>
      <c r="M7" s="2404"/>
      <c r="N7" s="2404"/>
      <c r="O7" s="2404"/>
      <c r="P7" s="2404"/>
      <c r="Q7" s="2404"/>
      <c r="R7" s="2404"/>
      <c r="S7" s="2404"/>
      <c r="T7" s="2404"/>
      <c r="U7" s="2404"/>
      <c r="V7" s="2404"/>
      <c r="W7" s="2404"/>
      <c r="X7" s="2404"/>
      <c r="Y7" s="2404"/>
      <c r="Z7" s="2404"/>
      <c r="AA7" s="2404"/>
      <c r="AB7" s="2404"/>
    </row>
    <row r="8" spans="1:28" ht="14.25" customHeight="1">
      <c r="B8" s="274" t="s">
        <v>3910</v>
      </c>
      <c r="D8" s="2405" t="s">
        <v>4</v>
      </c>
      <c r="E8" s="2405"/>
      <c r="F8" s="2405"/>
      <c r="G8" s="2406"/>
      <c r="H8" s="274" t="s">
        <v>3909</v>
      </c>
      <c r="I8" s="2404" t="str">
        <f>cst_wskakunin_owner1__space4</f>
        <v>テスト建て主　代表取締役社長　テストさん</v>
      </c>
      <c r="J8" s="2404"/>
      <c r="K8" s="2404"/>
      <c r="L8" s="2404"/>
      <c r="M8" s="2404"/>
      <c r="N8" s="2404"/>
      <c r="O8" s="2404"/>
      <c r="P8" s="2404"/>
      <c r="Q8" s="2404"/>
      <c r="R8" s="2404"/>
      <c r="S8" s="2404"/>
      <c r="T8" s="2404"/>
      <c r="U8" s="2404"/>
      <c r="V8" s="2404"/>
      <c r="W8" s="2404"/>
      <c r="X8" s="2404"/>
      <c r="Y8" s="2404"/>
      <c r="Z8" s="2404"/>
      <c r="AA8" s="2404"/>
      <c r="AB8" s="2404"/>
    </row>
    <row r="9" spans="1:28" ht="14.25" customHeight="1">
      <c r="B9" s="274" t="s">
        <v>3911</v>
      </c>
      <c r="D9" s="2405" t="s">
        <v>18</v>
      </c>
      <c r="E9" s="2405"/>
      <c r="F9" s="2405"/>
      <c r="G9" s="2406"/>
      <c r="H9" s="274" t="s">
        <v>3909</v>
      </c>
      <c r="I9" s="2404" t="str">
        <f>cst_wskakunin_owner1_ZIP</f>
        <v>330-0064</v>
      </c>
      <c r="J9" s="2404"/>
      <c r="K9" s="2404"/>
      <c r="L9" s="2404"/>
    </row>
    <row r="10" spans="1:28" ht="14.25" customHeight="1">
      <c r="B10" s="274" t="s">
        <v>3912</v>
      </c>
      <c r="D10" s="2405" t="s">
        <v>19</v>
      </c>
      <c r="E10" s="2405"/>
      <c r="F10" s="2405"/>
      <c r="G10" s="2406"/>
      <c r="H10" s="274" t="s">
        <v>3909</v>
      </c>
      <c r="I10" s="2404" t="str">
        <f>cst_wskakunin_owner1__address</f>
        <v>埼玉県埼玉県さいたま市浦和区岸町７－１２－３</v>
      </c>
      <c r="J10" s="2404"/>
      <c r="K10" s="2404"/>
      <c r="L10" s="2404"/>
      <c r="M10" s="2404"/>
      <c r="N10" s="2404"/>
      <c r="O10" s="2404"/>
      <c r="P10" s="2404"/>
      <c r="Q10" s="2404"/>
      <c r="R10" s="2404"/>
      <c r="S10" s="2404"/>
      <c r="T10" s="2404"/>
      <c r="U10" s="2404"/>
      <c r="V10" s="2404"/>
      <c r="W10" s="2404"/>
      <c r="X10" s="2404"/>
      <c r="Y10" s="2404"/>
      <c r="Z10" s="2404"/>
      <c r="AA10" s="2404"/>
      <c r="AB10" s="2404"/>
    </row>
    <row r="11" spans="1:28" ht="3.75" customHeight="1">
      <c r="A11" s="276"/>
      <c r="B11" s="276"/>
      <c r="C11" s="276"/>
      <c r="D11" s="1007"/>
      <c r="E11" s="1007"/>
      <c r="F11" s="1007"/>
      <c r="G11" s="1030"/>
      <c r="H11" s="276"/>
      <c r="I11" s="276"/>
      <c r="J11" s="276"/>
      <c r="K11" s="276"/>
      <c r="L11" s="276"/>
      <c r="M11" s="276"/>
      <c r="N11" s="276"/>
      <c r="O11" s="276"/>
      <c r="P11" s="276"/>
      <c r="Q11" s="276"/>
      <c r="R11" s="276"/>
      <c r="S11" s="276"/>
      <c r="T11" s="276"/>
      <c r="U11" s="276"/>
      <c r="V11" s="276"/>
      <c r="W11" s="276"/>
      <c r="X11" s="276"/>
      <c r="Y11" s="276"/>
      <c r="Z11" s="276"/>
      <c r="AA11" s="276"/>
      <c r="AB11" s="276"/>
    </row>
    <row r="12" spans="1:28" ht="3.75" customHeight="1">
      <c r="D12" s="1028"/>
      <c r="E12" s="1028"/>
      <c r="F12" s="1028"/>
      <c r="G12" s="1031"/>
    </row>
    <row r="13" spans="1:28" ht="14.25" customHeight="1">
      <c r="A13" s="274" t="s">
        <v>3914</v>
      </c>
    </row>
    <row r="14" spans="1:28" ht="14.25" customHeight="1">
      <c r="B14" s="274" t="s">
        <v>3907</v>
      </c>
      <c r="D14" s="2405" t="s">
        <v>657</v>
      </c>
      <c r="E14" s="2405"/>
      <c r="F14" s="2405"/>
      <c r="G14" s="2406"/>
      <c r="H14" s="274" t="s">
        <v>3909</v>
      </c>
      <c r="I14" s="274" t="s">
        <v>9</v>
      </c>
      <c r="J14" s="2400" t="str">
        <f>cst_wskakunin_dairi1_SIKAKU</f>
        <v>一級</v>
      </c>
      <c r="K14" s="2400"/>
      <c r="L14" s="274" t="s">
        <v>10</v>
      </c>
      <c r="M14" s="2403" t="s">
        <v>2974</v>
      </c>
      <c r="N14" s="2403"/>
      <c r="O14" s="2403"/>
      <c r="P14" s="2403"/>
      <c r="Q14" s="274" t="s">
        <v>9</v>
      </c>
      <c r="R14" s="2400" t="str">
        <f>cst_wskakunin_dairi1_TOUROKU_KIKAN</f>
        <v>大臣</v>
      </c>
      <c r="S14" s="2400"/>
      <c r="T14" s="2400"/>
      <c r="U14" s="274" t="s">
        <v>10</v>
      </c>
      <c r="V14" s="2325" t="s">
        <v>4058</v>
      </c>
      <c r="W14" s="2325"/>
      <c r="X14" s="2325"/>
      <c r="Y14" s="2400" t="str">
        <f>cst_wskakunin_dairi1_KENTIKUSI_NO</f>
        <v>111111</v>
      </c>
      <c r="Z14" s="2400"/>
      <c r="AA14" s="2400"/>
      <c r="AB14" s="274" t="s">
        <v>7</v>
      </c>
    </row>
    <row r="15" spans="1:28" ht="14.25" customHeight="1">
      <c r="B15" s="274" t="s">
        <v>3910</v>
      </c>
      <c r="D15" s="2405" t="s">
        <v>4</v>
      </c>
      <c r="E15" s="2405"/>
      <c r="F15" s="2405"/>
      <c r="G15" s="2406"/>
      <c r="H15" s="274" t="s">
        <v>3909</v>
      </c>
      <c r="I15" s="2404" t="str">
        <f>cst_wskakunin_dairi1_NAME</f>
        <v>テスト代理人</v>
      </c>
      <c r="J15" s="2404"/>
      <c r="K15" s="2404"/>
      <c r="L15" s="2404"/>
      <c r="M15" s="2404"/>
      <c r="N15" s="2404"/>
      <c r="O15" s="2404"/>
      <c r="P15" s="2404"/>
      <c r="Q15" s="2404"/>
      <c r="R15" s="2404"/>
      <c r="S15" s="2404"/>
      <c r="T15" s="2404"/>
      <c r="U15" s="2404"/>
      <c r="V15" s="2404"/>
      <c r="W15" s="2404"/>
      <c r="X15" s="2404"/>
      <c r="Y15" s="2404"/>
      <c r="Z15" s="2404"/>
      <c r="AA15" s="2404"/>
      <c r="AB15" s="2404"/>
    </row>
    <row r="16" spans="1:28" ht="14.25" customHeight="1">
      <c r="B16" s="274" t="s">
        <v>3911</v>
      </c>
      <c r="D16" s="2411" t="s">
        <v>3916</v>
      </c>
      <c r="E16" s="2411"/>
      <c r="F16" s="2411"/>
      <c r="G16" s="2411"/>
      <c r="H16" s="274" t="s">
        <v>3909</v>
      </c>
      <c r="I16" s="274" t="s">
        <v>9</v>
      </c>
      <c r="J16" s="2400" t="str">
        <f>cst_wskakunin_dairi1_JIMU_SIKAKU</f>
        <v>一級</v>
      </c>
      <c r="K16" s="2400"/>
      <c r="L16" s="274" t="s">
        <v>10</v>
      </c>
      <c r="M16" s="2403" t="s">
        <v>2977</v>
      </c>
      <c r="N16" s="2403"/>
      <c r="O16" s="2403"/>
      <c r="P16" s="2403"/>
      <c r="Q16" s="274" t="s">
        <v>9</v>
      </c>
      <c r="R16" s="2400" t="str">
        <f>cst_wskakunin_dairi1_JIMU_TOUROKU_KIKAN</f>
        <v>埼玉県</v>
      </c>
      <c r="S16" s="2400"/>
      <c r="T16" s="2400"/>
      <c r="U16" s="274" t="s">
        <v>10</v>
      </c>
      <c r="V16" s="274" t="s">
        <v>3917</v>
      </c>
      <c r="Y16" s="2400" t="str">
        <f>cst_wskakunin_dairi1_JIMU_NO</f>
        <v>222222</v>
      </c>
      <c r="Z16" s="2400"/>
      <c r="AA16" s="2400"/>
      <c r="AB16" s="274" t="s">
        <v>7</v>
      </c>
    </row>
    <row r="17" spans="1:28" ht="14.25" customHeight="1">
      <c r="I17" s="2404" t="str">
        <f>cst_wskakunin_dairi1_JIMU_NAME</f>
        <v>XXXアーキ</v>
      </c>
      <c r="J17" s="2404"/>
      <c r="K17" s="2404"/>
      <c r="L17" s="2404"/>
      <c r="M17" s="2404"/>
      <c r="N17" s="2404"/>
      <c r="O17" s="2404"/>
      <c r="P17" s="2404"/>
      <c r="Q17" s="2404"/>
      <c r="R17" s="2404"/>
      <c r="S17" s="2404"/>
      <c r="T17" s="2404"/>
      <c r="U17" s="2404"/>
      <c r="V17" s="2404"/>
      <c r="W17" s="2404"/>
      <c r="X17" s="2404"/>
      <c r="Y17" s="2404"/>
      <c r="Z17" s="2404"/>
      <c r="AA17" s="2404"/>
      <c r="AB17" s="2404"/>
    </row>
    <row r="18" spans="1:28" ht="14.25" customHeight="1">
      <c r="B18" s="274" t="s">
        <v>3912</v>
      </c>
      <c r="D18" s="2405" t="s">
        <v>18</v>
      </c>
      <c r="E18" s="2405"/>
      <c r="F18" s="2405"/>
      <c r="G18" s="2406"/>
      <c r="H18" s="274" t="s">
        <v>3909</v>
      </c>
      <c r="I18" s="2404" t="str">
        <f>cst_wskakunin_dairi1_ZIP</f>
        <v>359-0034</v>
      </c>
      <c r="J18" s="2404"/>
      <c r="K18" s="2404"/>
      <c r="L18" s="2404"/>
    </row>
    <row r="19" spans="1:28" ht="14.25" customHeight="1">
      <c r="B19" s="274" t="s">
        <v>3913</v>
      </c>
      <c r="D19" s="2405" t="s">
        <v>23</v>
      </c>
      <c r="E19" s="2405"/>
      <c r="F19" s="2405"/>
      <c r="G19" s="2406"/>
      <c r="H19" s="274" t="s">
        <v>3909</v>
      </c>
      <c r="I19" s="2404" t="str">
        <f>cst_wskakunin_dairi1__address</f>
        <v>埼玉県所沢市東新井町307-7</v>
      </c>
      <c r="J19" s="2404"/>
      <c r="K19" s="2404"/>
      <c r="L19" s="2404"/>
      <c r="M19" s="2404"/>
      <c r="N19" s="2404"/>
      <c r="O19" s="2404"/>
      <c r="P19" s="2404"/>
      <c r="Q19" s="2404"/>
      <c r="R19" s="2404"/>
      <c r="S19" s="2404"/>
      <c r="T19" s="2404"/>
      <c r="U19" s="2404"/>
      <c r="V19" s="2404"/>
      <c r="W19" s="2404"/>
      <c r="X19" s="2404"/>
      <c r="Y19" s="2404"/>
      <c r="Z19" s="2404"/>
      <c r="AA19" s="2404"/>
      <c r="AB19" s="2404"/>
    </row>
    <row r="20" spans="1:28" ht="14.25" customHeight="1">
      <c r="B20" s="274" t="s">
        <v>3918</v>
      </c>
      <c r="D20" s="2405" t="s">
        <v>20</v>
      </c>
      <c r="E20" s="2405"/>
      <c r="F20" s="2405"/>
      <c r="G20" s="2406"/>
      <c r="H20" s="274" t="s">
        <v>3909</v>
      </c>
      <c r="I20" s="2404" t="str">
        <f>cst_wskakunin_dairi1_TEL</f>
        <v>048-222-2222</v>
      </c>
      <c r="J20" s="2404"/>
      <c r="K20" s="2404"/>
      <c r="L20" s="2404"/>
      <c r="M20" s="2404"/>
      <c r="N20" s="2404"/>
      <c r="O20" s="2404"/>
      <c r="P20" s="1033"/>
    </row>
    <row r="21" spans="1:28" ht="3.75" customHeight="1">
      <c r="A21" s="276"/>
      <c r="B21" s="276"/>
      <c r="C21" s="276"/>
      <c r="D21" s="1007"/>
      <c r="E21" s="1007"/>
      <c r="F21" s="1007"/>
      <c r="G21" s="1030"/>
      <c r="H21" s="276"/>
      <c r="I21" s="276"/>
      <c r="J21" s="276"/>
      <c r="K21" s="276"/>
      <c r="L21" s="276"/>
      <c r="M21" s="276"/>
      <c r="N21" s="276"/>
      <c r="O21" s="276"/>
      <c r="P21" s="276"/>
      <c r="Q21" s="276"/>
      <c r="R21" s="276"/>
      <c r="S21" s="276"/>
      <c r="T21" s="276"/>
      <c r="U21" s="276"/>
      <c r="V21" s="276"/>
      <c r="W21" s="276"/>
      <c r="X21" s="276"/>
      <c r="Y21" s="276"/>
      <c r="Z21" s="276"/>
      <c r="AA21" s="276"/>
      <c r="AB21" s="276"/>
    </row>
    <row r="22" spans="1:28" ht="3.75" customHeight="1">
      <c r="D22" s="1028"/>
      <c r="E22" s="1028"/>
      <c r="F22" s="1028"/>
      <c r="G22" s="1031"/>
    </row>
    <row r="23" spans="1:28" ht="14.25" customHeight="1">
      <c r="A23" s="274" t="s">
        <v>3919</v>
      </c>
    </row>
    <row r="24" spans="1:28" ht="14.25" customHeight="1">
      <c r="B24" s="274" t="s">
        <v>3920</v>
      </c>
    </row>
    <row r="25" spans="1:28" ht="14.25" customHeight="1">
      <c r="B25" s="274" t="s">
        <v>3907</v>
      </c>
      <c r="D25" s="2405" t="s">
        <v>657</v>
      </c>
      <c r="E25" s="2405"/>
      <c r="F25" s="2405"/>
      <c r="G25" s="2406"/>
      <c r="H25" s="274" t="s">
        <v>3909</v>
      </c>
      <c r="I25" s="275" t="s">
        <v>11</v>
      </c>
      <c r="J25" s="2400" t="str">
        <f>cst_wskakunin_sekkei1_SIKAKU</f>
        <v/>
      </c>
      <c r="K25" s="2400"/>
      <c r="L25" s="274" t="s">
        <v>57</v>
      </c>
      <c r="M25" s="2403" t="s">
        <v>2974</v>
      </c>
      <c r="N25" s="2403"/>
      <c r="O25" s="2403"/>
      <c r="P25" s="2403"/>
      <c r="Q25" s="274" t="s">
        <v>9</v>
      </c>
      <c r="R25" s="2400" t="str">
        <f>cst_wskakunin_sekkei1_TOUROKU_KIKAN</f>
        <v/>
      </c>
      <c r="S25" s="2400"/>
      <c r="T25" s="2400"/>
      <c r="U25" s="274" t="s">
        <v>10</v>
      </c>
      <c r="V25" s="2325" t="s">
        <v>4058</v>
      </c>
      <c r="W25" s="2325"/>
      <c r="X25" s="2325"/>
      <c r="Y25" s="2400" t="str">
        <f>cst_wskakunin_sekkei1_KENTIKUSI_NO</f>
        <v/>
      </c>
      <c r="Z25" s="2400"/>
      <c r="AA25" s="2400"/>
      <c r="AB25" s="274" t="s">
        <v>7</v>
      </c>
    </row>
    <row r="26" spans="1:28" ht="14.25" customHeight="1">
      <c r="B26" s="274" t="s">
        <v>3910</v>
      </c>
      <c r="D26" s="2405" t="s">
        <v>4</v>
      </c>
      <c r="E26" s="2405"/>
      <c r="F26" s="2405"/>
      <c r="G26" s="2406"/>
      <c r="H26" s="274" t="s">
        <v>3909</v>
      </c>
      <c r="I26" s="2404" t="str">
        <f>cst_wskakunin_sekkei1_NAME</f>
        <v/>
      </c>
      <c r="J26" s="2404"/>
      <c r="K26" s="2404"/>
      <c r="L26" s="2404"/>
      <c r="M26" s="2404"/>
      <c r="N26" s="2404"/>
      <c r="O26" s="2404"/>
      <c r="P26" s="2404"/>
      <c r="Q26" s="2404"/>
      <c r="R26" s="2404"/>
      <c r="S26" s="2404"/>
      <c r="T26" s="2404"/>
      <c r="U26" s="2404"/>
      <c r="V26" s="2404"/>
      <c r="W26" s="2404"/>
      <c r="X26" s="2404"/>
      <c r="Y26" s="2404"/>
      <c r="Z26" s="2404"/>
      <c r="AA26" s="2404"/>
      <c r="AB26" s="2404"/>
    </row>
    <row r="27" spans="1:28" ht="14.25" customHeight="1">
      <c r="B27" s="274" t="s">
        <v>3911</v>
      </c>
      <c r="D27" s="2411" t="s">
        <v>3916</v>
      </c>
      <c r="E27" s="2411"/>
      <c r="F27" s="2411"/>
      <c r="G27" s="2406"/>
      <c r="H27" s="274" t="s">
        <v>3909</v>
      </c>
      <c r="I27" s="275" t="s">
        <v>11</v>
      </c>
      <c r="J27" s="2400" t="str">
        <f>cst_wskakunin_sekkei1_JIMU_SIKAKU</f>
        <v/>
      </c>
      <c r="K27" s="2400"/>
      <c r="L27" s="274" t="s">
        <v>57</v>
      </c>
      <c r="M27" s="2403" t="s">
        <v>2977</v>
      </c>
      <c r="N27" s="2403"/>
      <c r="O27" s="2403"/>
      <c r="P27" s="2403"/>
      <c r="Q27" s="274" t="s">
        <v>9</v>
      </c>
      <c r="R27" s="2400" t="str">
        <f>cst_wskakunin_sekkei1_JIMU_TOUROKU_KIKAN</f>
        <v/>
      </c>
      <c r="S27" s="2400"/>
      <c r="T27" s="2400"/>
      <c r="U27" s="274" t="s">
        <v>10</v>
      </c>
      <c r="V27" s="274" t="s">
        <v>3917</v>
      </c>
      <c r="Y27" s="2400" t="str">
        <f>cst_wskakunin_sekkei1_JIMU_NO</f>
        <v/>
      </c>
      <c r="Z27" s="2400"/>
      <c r="AA27" s="2400"/>
      <c r="AB27" s="274" t="s">
        <v>7</v>
      </c>
    </row>
    <row r="28" spans="1:28" ht="14.25" customHeight="1">
      <c r="I28" s="2404" t="str">
        <f>cst_wskakunin_sekkei1_JIMU_NAME</f>
        <v/>
      </c>
      <c r="J28" s="2404"/>
      <c r="K28" s="2404"/>
      <c r="L28" s="2404"/>
      <c r="M28" s="2404"/>
      <c r="N28" s="2404"/>
      <c r="O28" s="2404"/>
      <c r="P28" s="2404"/>
      <c r="Q28" s="2404"/>
      <c r="R28" s="2404"/>
      <c r="S28" s="2404"/>
      <c r="T28" s="2404"/>
      <c r="U28" s="2404"/>
      <c r="V28" s="2404"/>
      <c r="W28" s="2404"/>
      <c r="X28" s="2404"/>
      <c r="Y28" s="2404"/>
      <c r="Z28" s="2404"/>
      <c r="AA28" s="2404"/>
      <c r="AB28" s="2404"/>
    </row>
    <row r="29" spans="1:28" ht="14.25" customHeight="1">
      <c r="B29" s="274" t="s">
        <v>3912</v>
      </c>
      <c r="D29" s="2405" t="s">
        <v>18</v>
      </c>
      <c r="E29" s="2405"/>
      <c r="F29" s="2405"/>
      <c r="G29" s="2406"/>
      <c r="H29" s="274" t="s">
        <v>3909</v>
      </c>
      <c r="I29" s="2404" t="str">
        <f>cst_wskakunin_sekkei1_ZIP</f>
        <v/>
      </c>
      <c r="J29" s="2404"/>
      <c r="K29" s="2404"/>
      <c r="L29" s="2404"/>
    </row>
    <row r="30" spans="1:28" ht="14.25" customHeight="1">
      <c r="B30" s="274" t="s">
        <v>3913</v>
      </c>
      <c r="D30" s="2405" t="s">
        <v>23</v>
      </c>
      <c r="E30" s="2405"/>
      <c r="F30" s="2405"/>
      <c r="G30" s="2406"/>
      <c r="H30" s="274" t="s">
        <v>3909</v>
      </c>
      <c r="I30" s="2404" t="str">
        <f>cst_wskakunin_sekkei1__address</f>
        <v/>
      </c>
      <c r="J30" s="2404"/>
      <c r="K30" s="2404"/>
      <c r="L30" s="2404"/>
      <c r="M30" s="2404"/>
      <c r="N30" s="2404"/>
      <c r="O30" s="2404"/>
      <c r="P30" s="2404"/>
      <c r="Q30" s="2404"/>
      <c r="R30" s="2404"/>
      <c r="S30" s="2404"/>
      <c r="T30" s="2404"/>
      <c r="U30" s="2404"/>
      <c r="V30" s="2404"/>
      <c r="W30" s="2404"/>
      <c r="X30" s="2404"/>
      <c r="Y30" s="2404"/>
      <c r="Z30" s="2404"/>
      <c r="AA30" s="2404"/>
      <c r="AB30" s="2404"/>
    </row>
    <row r="31" spans="1:28" ht="14.25" customHeight="1">
      <c r="B31" s="274" t="s">
        <v>3918</v>
      </c>
      <c r="D31" s="2405" t="s">
        <v>20</v>
      </c>
      <c r="E31" s="2405"/>
      <c r="F31" s="2405"/>
      <c r="G31" s="2406"/>
      <c r="H31" s="274" t="s">
        <v>3909</v>
      </c>
      <c r="I31" s="2404" t="str">
        <f>cst_wskakunin_sekkei1_TEL</f>
        <v/>
      </c>
      <c r="J31" s="2404"/>
      <c r="K31" s="2404"/>
      <c r="L31" s="2404"/>
      <c r="M31" s="2404"/>
      <c r="N31" s="2404"/>
      <c r="O31" s="2404"/>
      <c r="P31" s="1033"/>
    </row>
    <row r="32" spans="1:28" ht="14.25" customHeight="1">
      <c r="B32" s="274" t="s">
        <v>3921</v>
      </c>
      <c r="D32" s="274" t="s">
        <v>3922</v>
      </c>
      <c r="G32"/>
      <c r="I32" s="2403" t="str">
        <f>cst_wskakunin_sekkei1_DOC</f>
        <v/>
      </c>
      <c r="J32" s="2403"/>
      <c r="K32" s="2403"/>
      <c r="L32" s="2403"/>
      <c r="M32" s="2403"/>
      <c r="N32" s="2403"/>
      <c r="O32" s="2403"/>
      <c r="P32" s="2403"/>
      <c r="Q32" s="2403"/>
      <c r="R32" s="2403"/>
      <c r="S32" s="2403"/>
      <c r="T32" s="2403"/>
      <c r="U32" s="2403"/>
      <c r="V32" s="2403"/>
      <c r="W32" s="2403"/>
      <c r="X32" s="2403"/>
      <c r="Y32" s="2403"/>
      <c r="Z32" s="2403"/>
      <c r="AA32" s="2403"/>
      <c r="AB32" s="2403"/>
    </row>
    <row r="33" spans="2:28" ht="14.25" customHeight="1">
      <c r="L33" s="1033"/>
      <c r="M33" s="1033"/>
      <c r="N33" s="1033"/>
      <c r="O33" s="1033"/>
      <c r="P33" s="1033"/>
      <c r="Q33" s="1033"/>
      <c r="R33" s="1033"/>
      <c r="S33" s="1033"/>
      <c r="T33" s="1033"/>
      <c r="U33" s="1033"/>
      <c r="V33" s="1033"/>
      <c r="W33" s="1033"/>
      <c r="X33" s="1033"/>
      <c r="Y33" s="1033"/>
      <c r="Z33" s="1033"/>
      <c r="AA33" s="1033"/>
      <c r="AB33" s="1033"/>
    </row>
    <row r="34" spans="2:28" ht="14.25" customHeight="1">
      <c r="B34" s="274" t="s">
        <v>3923</v>
      </c>
    </row>
    <row r="35" spans="2:28" ht="14.25" customHeight="1">
      <c r="B35" s="274" t="s">
        <v>3907</v>
      </c>
      <c r="D35" s="2405" t="s">
        <v>657</v>
      </c>
      <c r="E35" s="2405"/>
      <c r="F35" s="2405"/>
      <c r="G35" s="2406"/>
      <c r="H35" s="274" t="s">
        <v>3909</v>
      </c>
      <c r="I35" s="274" t="s">
        <v>9</v>
      </c>
      <c r="J35" s="2400" t="str">
        <f>cst_wskakunin_sekkei2_SIKAKU</f>
        <v/>
      </c>
      <c r="K35" s="2400"/>
      <c r="L35" s="274" t="s">
        <v>10</v>
      </c>
      <c r="M35" s="2403" t="s">
        <v>2974</v>
      </c>
      <c r="N35" s="2403"/>
      <c r="O35" s="2403"/>
      <c r="P35" s="2403"/>
      <c r="Q35" s="274" t="s">
        <v>9</v>
      </c>
      <c r="R35" s="2400" t="str">
        <f>cst_wskakunin_sekkei2_TOUROKU_KIKAN</f>
        <v/>
      </c>
      <c r="S35" s="2400"/>
      <c r="T35" s="2400"/>
      <c r="U35" s="274" t="s">
        <v>10</v>
      </c>
      <c r="V35" s="2325" t="s">
        <v>4058</v>
      </c>
      <c r="W35" s="2325"/>
      <c r="X35" s="2325"/>
      <c r="Y35" s="2400" t="str">
        <f>cst_wskakunin_sekkei2_KENTIKUSI_NO</f>
        <v/>
      </c>
      <c r="Z35" s="2400"/>
      <c r="AA35" s="2400"/>
      <c r="AB35" s="274" t="s">
        <v>7</v>
      </c>
    </row>
    <row r="36" spans="2:28" ht="14.25" customHeight="1">
      <c r="B36" s="274" t="s">
        <v>3910</v>
      </c>
      <c r="D36" s="2405" t="s">
        <v>4</v>
      </c>
      <c r="E36" s="2405"/>
      <c r="F36" s="2405"/>
      <c r="G36" s="2406"/>
      <c r="H36" s="274" t="s">
        <v>3909</v>
      </c>
      <c r="I36" s="2404" t="str">
        <f>cst_wskakunin_sekkei2_NAME</f>
        <v/>
      </c>
      <c r="J36" s="2404"/>
      <c r="K36" s="2404"/>
      <c r="L36" s="2404"/>
      <c r="M36" s="2404"/>
      <c r="N36" s="2404"/>
      <c r="O36" s="2404"/>
      <c r="P36" s="2404"/>
      <c r="Q36" s="2404"/>
      <c r="R36" s="2404"/>
      <c r="S36" s="2404"/>
      <c r="T36" s="2404"/>
      <c r="U36" s="2404"/>
      <c r="V36" s="2404"/>
      <c r="W36" s="2404"/>
      <c r="X36" s="2404"/>
      <c r="Y36" s="2404"/>
      <c r="Z36" s="2404"/>
      <c r="AA36" s="2404"/>
      <c r="AB36" s="2404"/>
    </row>
    <row r="37" spans="2:28" ht="14.25" customHeight="1">
      <c r="B37" s="274" t="s">
        <v>3911</v>
      </c>
      <c r="D37" s="2411" t="s">
        <v>3916</v>
      </c>
      <c r="E37" s="2411"/>
      <c r="F37" s="2411"/>
      <c r="G37" s="2406"/>
      <c r="H37" s="274" t="s">
        <v>3909</v>
      </c>
      <c r="I37" s="274" t="s">
        <v>9</v>
      </c>
      <c r="J37" s="2400" t="str">
        <f>cst_wskakunin_sekkei2_JIMU__sikaku</f>
        <v/>
      </c>
      <c r="K37" s="2400"/>
      <c r="L37" s="274" t="s">
        <v>10</v>
      </c>
      <c r="M37" s="2403" t="s">
        <v>2977</v>
      </c>
      <c r="N37" s="2403"/>
      <c r="O37" s="2403"/>
      <c r="P37" s="2403"/>
      <c r="Q37" s="274" t="s">
        <v>9</v>
      </c>
      <c r="R37" s="2400" t="str">
        <f>cst_wskakunin_sekkei2_JIMU_TOUROKU_KIKAN</f>
        <v/>
      </c>
      <c r="S37" s="2400"/>
      <c r="T37" s="2400"/>
      <c r="U37" s="274" t="s">
        <v>10</v>
      </c>
      <c r="V37" s="274" t="s">
        <v>3917</v>
      </c>
      <c r="Y37" s="2400" t="str">
        <f>cst_wskakunin_sekkei2_JIMU_NO</f>
        <v/>
      </c>
      <c r="Z37" s="2400"/>
      <c r="AA37" s="2400"/>
      <c r="AB37" s="274" t="s">
        <v>7</v>
      </c>
    </row>
    <row r="38" spans="2:28" ht="14.25" customHeight="1">
      <c r="I38" s="2404" t="str">
        <f>cst_wskakunin_sekkei2_JIMU_NAME</f>
        <v/>
      </c>
      <c r="J38" s="2404"/>
      <c r="K38" s="2404"/>
      <c r="L38" s="2404"/>
      <c r="M38" s="2404"/>
      <c r="N38" s="2404"/>
      <c r="O38" s="2404"/>
      <c r="P38" s="2404"/>
      <c r="Q38" s="2404"/>
      <c r="R38" s="2404"/>
      <c r="S38" s="2404"/>
      <c r="T38" s="2404"/>
      <c r="U38" s="2404"/>
      <c r="V38" s="2404"/>
      <c r="W38" s="2404"/>
      <c r="X38" s="2404"/>
      <c r="Y38" s="2404"/>
      <c r="Z38" s="2404"/>
      <c r="AA38" s="2404"/>
      <c r="AB38" s="2404"/>
    </row>
    <row r="39" spans="2:28" ht="14.25" customHeight="1">
      <c r="B39" s="274" t="s">
        <v>3912</v>
      </c>
      <c r="D39" s="2405" t="s">
        <v>18</v>
      </c>
      <c r="E39" s="2405"/>
      <c r="F39" s="2405"/>
      <c r="G39" s="2406"/>
      <c r="H39" s="274" t="s">
        <v>3909</v>
      </c>
      <c r="I39" s="2404" t="str">
        <f>cst_wskakunin_sekkei2_ZIP</f>
        <v/>
      </c>
      <c r="J39" s="2404"/>
      <c r="K39" s="2404"/>
      <c r="L39" s="2404"/>
    </row>
    <row r="40" spans="2:28" ht="14.25" customHeight="1">
      <c r="B40" s="274" t="s">
        <v>3913</v>
      </c>
      <c r="D40" s="2405" t="s">
        <v>23</v>
      </c>
      <c r="E40" s="2405"/>
      <c r="F40" s="2405"/>
      <c r="G40" s="2406"/>
      <c r="H40" s="274" t="s">
        <v>3909</v>
      </c>
      <c r="I40" s="2404" t="str">
        <f>cst_wskakunin_sekkei2__address</f>
        <v/>
      </c>
      <c r="J40" s="2404"/>
      <c r="K40" s="2404"/>
      <c r="L40" s="2404"/>
      <c r="M40" s="2404"/>
      <c r="N40" s="2404"/>
      <c r="O40" s="2404"/>
      <c r="P40" s="2404"/>
      <c r="Q40" s="2404"/>
      <c r="R40" s="2404"/>
      <c r="S40" s="2404"/>
      <c r="T40" s="2404"/>
      <c r="U40" s="2404"/>
      <c r="V40" s="2404"/>
      <c r="W40" s="2404"/>
      <c r="X40" s="2404"/>
      <c r="Y40" s="2404"/>
      <c r="Z40" s="2404"/>
      <c r="AA40" s="2404"/>
      <c r="AB40" s="2404"/>
    </row>
    <row r="41" spans="2:28" ht="14.25" customHeight="1">
      <c r="B41" s="274" t="s">
        <v>3918</v>
      </c>
      <c r="D41" s="2405" t="s">
        <v>20</v>
      </c>
      <c r="E41" s="2405"/>
      <c r="F41" s="2405"/>
      <c r="G41" s="2406"/>
      <c r="H41" s="274" t="s">
        <v>3909</v>
      </c>
      <c r="I41" s="2404" t="str">
        <f>cst_wskakunin_sekkei2_TEL</f>
        <v/>
      </c>
      <c r="J41" s="2404"/>
      <c r="K41" s="2404"/>
      <c r="L41" s="2404"/>
      <c r="M41" s="2404"/>
      <c r="N41" s="2404"/>
      <c r="O41" s="2404"/>
      <c r="P41" s="1033"/>
    </row>
    <row r="42" spans="2:28" ht="14.25" customHeight="1">
      <c r="B42" s="274" t="s">
        <v>3921</v>
      </c>
      <c r="D42" s="274" t="s">
        <v>3922</v>
      </c>
      <c r="G42"/>
      <c r="I42" s="2403" t="str">
        <f>cst_wskakunin_sekkei2_DOC</f>
        <v/>
      </c>
      <c r="J42" s="2403"/>
      <c r="K42" s="2403"/>
      <c r="L42" s="2403"/>
      <c r="M42" s="2403"/>
      <c r="N42" s="2403"/>
      <c r="O42" s="2403"/>
      <c r="P42" s="2403"/>
      <c r="Q42" s="2403"/>
      <c r="R42" s="2403"/>
      <c r="S42" s="2403"/>
      <c r="T42" s="2403"/>
      <c r="U42" s="2403"/>
      <c r="V42" s="2403"/>
      <c r="W42" s="2403"/>
      <c r="X42" s="2403"/>
      <c r="Y42" s="2403"/>
      <c r="Z42" s="2403"/>
      <c r="AA42" s="2403"/>
      <c r="AB42" s="2403"/>
    </row>
    <row r="43" spans="2:28" ht="14.25" customHeight="1">
      <c r="L43" s="1033"/>
      <c r="M43" s="1033"/>
      <c r="N43" s="1033"/>
      <c r="O43" s="1033"/>
      <c r="P43" s="1033"/>
      <c r="Q43" s="1033"/>
      <c r="R43" s="1033"/>
      <c r="S43" s="1033"/>
      <c r="T43" s="1033"/>
      <c r="U43" s="1033"/>
      <c r="V43" s="1033"/>
      <c r="W43" s="1033"/>
      <c r="X43" s="1033"/>
      <c r="Y43" s="1033"/>
      <c r="Z43" s="1033"/>
      <c r="AA43" s="1033"/>
      <c r="AB43" s="1033"/>
    </row>
    <row r="44" spans="2:28" ht="14.25" customHeight="1">
      <c r="B44" s="274" t="s">
        <v>3907</v>
      </c>
      <c r="D44" s="2405" t="s">
        <v>657</v>
      </c>
      <c r="E44" s="2405"/>
      <c r="F44" s="2405"/>
      <c r="G44" s="2406"/>
      <c r="H44" s="274" t="s">
        <v>3909</v>
      </c>
      <c r="I44" s="274" t="s">
        <v>9</v>
      </c>
      <c r="J44" s="2400" t="str">
        <f>cst_wskakunin_sekkei3_SIKAKU</f>
        <v/>
      </c>
      <c r="K44" s="2400"/>
      <c r="L44" s="274" t="s">
        <v>10</v>
      </c>
      <c r="M44" s="2403" t="s">
        <v>2974</v>
      </c>
      <c r="N44" s="2403"/>
      <c r="O44" s="2403"/>
      <c r="P44" s="2403"/>
      <c r="Q44" s="274" t="s">
        <v>9</v>
      </c>
      <c r="R44" s="2400" t="str">
        <f>cst_wskakunin_sekkei3_TOUROKU_KIKAN</f>
        <v/>
      </c>
      <c r="S44" s="2400"/>
      <c r="T44" s="2400"/>
      <c r="U44" s="274" t="s">
        <v>10</v>
      </c>
      <c r="V44" s="2325" t="s">
        <v>4058</v>
      </c>
      <c r="W44" s="2325"/>
      <c r="X44" s="2325"/>
      <c r="Y44" s="2400" t="str">
        <f>cst_wskakunin_sekkei3_KENTIKUSI_NO</f>
        <v/>
      </c>
      <c r="Z44" s="2400"/>
      <c r="AA44" s="2400"/>
      <c r="AB44" s="274" t="s">
        <v>7</v>
      </c>
    </row>
    <row r="45" spans="2:28" ht="14.25" customHeight="1">
      <c r="B45" s="274" t="s">
        <v>3910</v>
      </c>
      <c r="D45" s="2405" t="s">
        <v>4</v>
      </c>
      <c r="E45" s="2405"/>
      <c r="F45" s="2405"/>
      <c r="G45" s="2406"/>
      <c r="H45" s="274" t="s">
        <v>3909</v>
      </c>
      <c r="I45" s="2404" t="str">
        <f>cst_wskakunin_sekkei3_NAME</f>
        <v/>
      </c>
      <c r="J45" s="2404"/>
      <c r="K45" s="2404"/>
      <c r="L45" s="2404"/>
      <c r="M45" s="2404"/>
      <c r="N45" s="2404"/>
      <c r="O45" s="2404"/>
      <c r="P45" s="2404"/>
      <c r="Q45" s="2404"/>
      <c r="R45" s="2404"/>
      <c r="S45" s="2404"/>
      <c r="T45" s="2404"/>
      <c r="U45" s="2404"/>
      <c r="V45" s="2404"/>
      <c r="W45" s="2404"/>
      <c r="X45" s="2404"/>
      <c r="Y45" s="2404"/>
      <c r="Z45" s="2404"/>
      <c r="AA45" s="2404"/>
      <c r="AB45" s="2404"/>
    </row>
    <row r="46" spans="2:28" ht="14.25" customHeight="1">
      <c r="B46" s="274" t="s">
        <v>3911</v>
      </c>
      <c r="D46" s="2411" t="s">
        <v>3916</v>
      </c>
      <c r="E46" s="2411"/>
      <c r="F46" s="2411"/>
      <c r="G46" s="2406"/>
      <c r="H46" s="274" t="s">
        <v>3909</v>
      </c>
      <c r="I46" s="274" t="s">
        <v>9</v>
      </c>
      <c r="J46" s="2400" t="str">
        <f>cst_wskakunin_sekkei3_JIMU_SIKAKU</f>
        <v/>
      </c>
      <c r="K46" s="2400"/>
      <c r="L46" s="274" t="s">
        <v>10</v>
      </c>
      <c r="M46" s="2403" t="s">
        <v>2977</v>
      </c>
      <c r="N46" s="2403"/>
      <c r="O46" s="2403"/>
      <c r="P46" s="2403"/>
      <c r="Q46" s="274" t="s">
        <v>9</v>
      </c>
      <c r="R46" s="2400" t="str">
        <f>cst_wskakunin_sekkei3_JIMU_TOUROKU_KIKAN</f>
        <v/>
      </c>
      <c r="S46" s="2400"/>
      <c r="T46" s="2400"/>
      <c r="U46" s="274" t="s">
        <v>10</v>
      </c>
      <c r="V46" s="274" t="s">
        <v>3917</v>
      </c>
      <c r="Y46" s="2400" t="str">
        <f>cst_wskakunin_sekkei3_JIMU_NO</f>
        <v/>
      </c>
      <c r="Z46" s="2400"/>
      <c r="AA46" s="2400"/>
      <c r="AB46" s="274" t="s">
        <v>7</v>
      </c>
    </row>
    <row r="47" spans="2:28" ht="14.25" customHeight="1">
      <c r="I47" s="2404" t="str">
        <f>cst_wskakunin_sekkei3_JIMU_NAME</f>
        <v/>
      </c>
      <c r="J47" s="2404"/>
      <c r="K47" s="2404"/>
      <c r="L47" s="2404"/>
      <c r="M47" s="2404"/>
      <c r="N47" s="2404"/>
      <c r="O47" s="2404"/>
      <c r="P47" s="2404"/>
      <c r="Q47" s="2404"/>
      <c r="R47" s="2404"/>
      <c r="S47" s="2404"/>
      <c r="T47" s="2404"/>
      <c r="U47" s="2404"/>
      <c r="V47" s="2404"/>
      <c r="W47" s="2404"/>
      <c r="X47" s="2404"/>
      <c r="Y47" s="2404"/>
      <c r="Z47" s="2404"/>
      <c r="AA47" s="2404"/>
      <c r="AB47" s="2404"/>
    </row>
    <row r="48" spans="2:28" ht="14.25" customHeight="1">
      <c r="B48" s="274" t="s">
        <v>3912</v>
      </c>
      <c r="D48" s="2405" t="s">
        <v>18</v>
      </c>
      <c r="E48" s="2405"/>
      <c r="F48" s="2405"/>
      <c r="G48" s="2406"/>
      <c r="H48" s="274" t="s">
        <v>3909</v>
      </c>
      <c r="I48" s="2404" t="str">
        <f>cst_wskakunin_sekkei3_ZIP</f>
        <v/>
      </c>
      <c r="J48" s="2404"/>
      <c r="K48" s="2404"/>
      <c r="L48" s="2404"/>
    </row>
    <row r="49" spans="1:28" ht="14.25" customHeight="1">
      <c r="B49" s="274" t="s">
        <v>3913</v>
      </c>
      <c r="D49" s="2405" t="s">
        <v>23</v>
      </c>
      <c r="E49" s="2405"/>
      <c r="F49" s="2405"/>
      <c r="G49" s="2406"/>
      <c r="H49" s="274" t="s">
        <v>3909</v>
      </c>
      <c r="I49" s="2404" t="str">
        <f>cst_wskakunin_sekkei3__address</f>
        <v/>
      </c>
      <c r="J49" s="2404"/>
      <c r="K49" s="2404"/>
      <c r="L49" s="2404"/>
      <c r="M49" s="2404"/>
      <c r="N49" s="2404"/>
      <c r="O49" s="2404"/>
      <c r="P49" s="2404"/>
      <c r="Q49" s="2404"/>
      <c r="R49" s="2404"/>
      <c r="S49" s="2404"/>
      <c r="T49" s="2404"/>
      <c r="U49" s="2404"/>
      <c r="V49" s="2404"/>
      <c r="W49" s="2404"/>
      <c r="X49" s="2404"/>
      <c r="Y49" s="2404"/>
      <c r="Z49" s="2404"/>
      <c r="AA49" s="2404"/>
      <c r="AB49" s="2404"/>
    </row>
    <row r="50" spans="1:28" ht="14.25" customHeight="1">
      <c r="B50" s="274" t="s">
        <v>3918</v>
      </c>
      <c r="D50" s="2405" t="s">
        <v>20</v>
      </c>
      <c r="E50" s="2405"/>
      <c r="F50" s="2405"/>
      <c r="G50" s="2406"/>
      <c r="H50" s="274" t="s">
        <v>3909</v>
      </c>
      <c r="I50" s="2404" t="str">
        <f>cst_wskakunin_sekkei3_TEL</f>
        <v/>
      </c>
      <c r="J50" s="2404"/>
      <c r="K50" s="2404"/>
      <c r="L50" s="2404"/>
      <c r="M50" s="2404"/>
      <c r="N50" s="2404"/>
      <c r="O50" s="2404"/>
      <c r="P50" s="1033"/>
    </row>
    <row r="51" spans="1:28" ht="14.25" customHeight="1">
      <c r="B51" s="274" t="s">
        <v>3921</v>
      </c>
      <c r="D51" s="274" t="s">
        <v>3922</v>
      </c>
      <c r="G51"/>
      <c r="I51" s="2403" t="str">
        <f>cst_wskakunin_sekkei3_DOC</f>
        <v/>
      </c>
      <c r="J51" s="2403"/>
      <c r="K51" s="2403"/>
      <c r="L51" s="2403"/>
      <c r="M51" s="2403"/>
      <c r="N51" s="2403"/>
      <c r="O51" s="2403"/>
      <c r="P51" s="2403"/>
      <c r="Q51" s="2403"/>
      <c r="R51" s="2403"/>
      <c r="S51" s="2403"/>
      <c r="T51" s="2403"/>
      <c r="U51" s="2403"/>
      <c r="V51" s="2403"/>
      <c r="W51" s="2403"/>
      <c r="X51" s="2403"/>
      <c r="Y51" s="2403"/>
      <c r="Z51" s="2403"/>
      <c r="AA51" s="2403"/>
      <c r="AB51" s="2403"/>
    </row>
    <row r="52" spans="1:28" ht="14.25" customHeight="1">
      <c r="L52" s="1033"/>
      <c r="M52" s="1033"/>
      <c r="N52" s="1033"/>
      <c r="O52" s="1033"/>
      <c r="P52" s="1033"/>
      <c r="Q52" s="1033"/>
      <c r="R52" s="1033"/>
      <c r="S52" s="1033"/>
      <c r="T52" s="1033"/>
      <c r="U52" s="1033"/>
      <c r="V52" s="1033"/>
      <c r="W52" s="1033"/>
      <c r="X52" s="1033"/>
      <c r="Y52" s="1033"/>
      <c r="Z52" s="1033"/>
      <c r="AA52" s="1033"/>
    </row>
    <row r="53" spans="1:28" ht="14.25" customHeight="1">
      <c r="B53" s="274" t="s">
        <v>3907</v>
      </c>
      <c r="D53" s="2405" t="s">
        <v>657</v>
      </c>
      <c r="E53" s="2405"/>
      <c r="F53" s="2405"/>
      <c r="G53" s="2406"/>
      <c r="H53" s="274" t="s">
        <v>3909</v>
      </c>
      <c r="I53" s="274" t="s">
        <v>9</v>
      </c>
      <c r="J53" s="2400" t="str">
        <f>cst_wskakunin_sekkei4_SIKAKU</f>
        <v/>
      </c>
      <c r="K53" s="2400"/>
      <c r="L53" s="274" t="s">
        <v>10</v>
      </c>
      <c r="M53" s="2403" t="s">
        <v>2974</v>
      </c>
      <c r="N53" s="2403"/>
      <c r="O53" s="2403"/>
      <c r="P53" s="2403"/>
      <c r="Q53" s="274" t="s">
        <v>9</v>
      </c>
      <c r="R53" s="2400" t="str">
        <f>cst_wskakunin_sekkei4_TOUROKU_KIKAN</f>
        <v/>
      </c>
      <c r="S53" s="2400"/>
      <c r="T53" s="2400"/>
      <c r="U53" s="274" t="s">
        <v>10</v>
      </c>
      <c r="V53" s="2325" t="s">
        <v>4058</v>
      </c>
      <c r="W53" s="2325"/>
      <c r="X53" s="2325"/>
      <c r="Y53" s="2400" t="str">
        <f>cst_wskakunin_sekkei4_KENTIKUSI_NO</f>
        <v/>
      </c>
      <c r="Z53" s="2400"/>
      <c r="AA53" s="2400"/>
      <c r="AB53" s="274" t="s">
        <v>7</v>
      </c>
    </row>
    <row r="54" spans="1:28" ht="14.25" customHeight="1">
      <c r="B54" s="274" t="s">
        <v>3910</v>
      </c>
      <c r="D54" s="2405" t="s">
        <v>4</v>
      </c>
      <c r="E54" s="2405"/>
      <c r="F54" s="2405"/>
      <c r="G54" s="2406"/>
      <c r="H54" s="274" t="s">
        <v>3909</v>
      </c>
      <c r="I54" s="2404" t="str">
        <f>cst_wskakunin_sekkei4_NAME</f>
        <v/>
      </c>
      <c r="J54" s="2404"/>
      <c r="K54" s="2404"/>
      <c r="L54" s="2404"/>
      <c r="M54" s="2404"/>
      <c r="N54" s="2404"/>
      <c r="O54" s="2404"/>
      <c r="P54" s="2404"/>
      <c r="Q54" s="2404"/>
      <c r="R54" s="2404"/>
      <c r="S54" s="2404"/>
      <c r="T54" s="2404"/>
      <c r="U54" s="2404"/>
      <c r="V54" s="2404"/>
      <c r="W54" s="2404"/>
      <c r="X54" s="2404"/>
      <c r="Y54" s="2404"/>
      <c r="Z54" s="2404"/>
      <c r="AA54" s="2404"/>
      <c r="AB54" s="2404"/>
    </row>
    <row r="55" spans="1:28" ht="14.25" customHeight="1">
      <c r="B55" s="274" t="s">
        <v>3911</v>
      </c>
      <c r="D55" s="2411" t="s">
        <v>3916</v>
      </c>
      <c r="E55" s="2411"/>
      <c r="F55" s="2411"/>
      <c r="G55" s="2406"/>
      <c r="H55" s="274" t="s">
        <v>3909</v>
      </c>
      <c r="I55" s="274" t="s">
        <v>9</v>
      </c>
      <c r="J55" s="2400" t="str">
        <f>cst_wskakunin_sekkei4_JIMU_SIKAKU</f>
        <v/>
      </c>
      <c r="K55" s="2400"/>
      <c r="L55" s="274" t="s">
        <v>10</v>
      </c>
      <c r="M55" s="2403" t="s">
        <v>2977</v>
      </c>
      <c r="N55" s="2403"/>
      <c r="O55" s="2403"/>
      <c r="P55" s="2403"/>
      <c r="Q55" s="274" t="s">
        <v>9</v>
      </c>
      <c r="R55" s="2400" t="str">
        <f>cst_wskakunin_sekkei4_JIMU_TOUROKU_KIKAN</f>
        <v/>
      </c>
      <c r="S55" s="2400"/>
      <c r="T55" s="2400"/>
      <c r="U55" s="274" t="s">
        <v>10</v>
      </c>
      <c r="V55" s="2325" t="s">
        <v>3917</v>
      </c>
      <c r="W55" s="2325"/>
      <c r="X55" s="2325"/>
      <c r="Y55" s="2400" t="str">
        <f>cst_wskakunin_sekkei4_JIMU_NO</f>
        <v/>
      </c>
      <c r="Z55" s="2400"/>
      <c r="AA55" s="2400"/>
      <c r="AB55" s="274" t="s">
        <v>7</v>
      </c>
    </row>
    <row r="56" spans="1:28" ht="14.25" customHeight="1">
      <c r="I56" s="2404" t="str">
        <f>cst_wskakunin_sekkei4_JIMU_NAME</f>
        <v/>
      </c>
      <c r="J56" s="2404"/>
      <c r="K56" s="2404"/>
      <c r="L56" s="2404"/>
      <c r="M56" s="2404"/>
      <c r="N56" s="2404"/>
      <c r="O56" s="2404"/>
      <c r="P56" s="2404"/>
      <c r="Q56" s="2404"/>
      <c r="R56" s="2404"/>
      <c r="S56" s="2404"/>
      <c r="T56" s="2404"/>
      <c r="U56" s="2404"/>
      <c r="V56" s="2404"/>
      <c r="W56" s="2404"/>
      <c r="X56" s="2404"/>
      <c r="Y56" s="2404"/>
      <c r="Z56" s="2404"/>
      <c r="AA56" s="2404"/>
      <c r="AB56" s="2404"/>
    </row>
    <row r="57" spans="1:28" ht="14.25" customHeight="1">
      <c r="B57" s="274" t="s">
        <v>3912</v>
      </c>
      <c r="D57" s="2405" t="s">
        <v>18</v>
      </c>
      <c r="E57" s="2405"/>
      <c r="F57" s="2405"/>
      <c r="G57" s="2406"/>
      <c r="H57" s="274" t="s">
        <v>3909</v>
      </c>
      <c r="I57" s="2404" t="str">
        <f>cst_wskakunin_sekkei4_ZIP</f>
        <v/>
      </c>
      <c r="J57" s="2404"/>
      <c r="K57" s="2404"/>
      <c r="L57" s="2404"/>
    </row>
    <row r="58" spans="1:28" ht="14.25" customHeight="1">
      <c r="B58" s="274" t="s">
        <v>3913</v>
      </c>
      <c r="D58" s="2405" t="s">
        <v>23</v>
      </c>
      <c r="E58" s="2405"/>
      <c r="F58" s="2405"/>
      <c r="G58" s="2406"/>
      <c r="H58" s="274" t="s">
        <v>3909</v>
      </c>
      <c r="I58" s="2404" t="str">
        <f>cst_wskakunin_sekkei4__address</f>
        <v/>
      </c>
      <c r="J58" s="2404"/>
      <c r="K58" s="2404"/>
      <c r="L58" s="2404"/>
      <c r="M58" s="2404"/>
      <c r="N58" s="2404"/>
      <c r="O58" s="2404"/>
      <c r="P58" s="2404"/>
      <c r="Q58" s="2404"/>
      <c r="R58" s="2404"/>
      <c r="S58" s="2404"/>
      <c r="T58" s="2404"/>
      <c r="U58" s="2404"/>
      <c r="V58" s="2404"/>
      <c r="W58" s="2404"/>
      <c r="X58" s="2404"/>
      <c r="Y58" s="2404"/>
      <c r="Z58" s="2404"/>
      <c r="AA58" s="2404"/>
      <c r="AB58" s="2404"/>
    </row>
    <row r="59" spans="1:28" ht="14.25" customHeight="1">
      <c r="B59" s="274" t="s">
        <v>3918</v>
      </c>
      <c r="D59" s="2405" t="s">
        <v>20</v>
      </c>
      <c r="E59" s="2405"/>
      <c r="F59" s="2405"/>
      <c r="G59" s="2406"/>
      <c r="H59" s="274" t="s">
        <v>3909</v>
      </c>
      <c r="I59" s="2404" t="str">
        <f>cst_wskakunin_sekkei4_TEL</f>
        <v/>
      </c>
      <c r="J59" s="2404"/>
      <c r="K59" s="2404"/>
      <c r="L59" s="2404"/>
      <c r="M59" s="2404"/>
      <c r="N59" s="2404"/>
      <c r="O59" s="2404"/>
      <c r="P59" s="1033"/>
    </row>
    <row r="60" spans="1:28" ht="14.25" customHeight="1">
      <c r="B60" s="274" t="s">
        <v>3921</v>
      </c>
      <c r="D60" s="274" t="s">
        <v>3922</v>
      </c>
      <c r="G60"/>
      <c r="I60" s="2403" t="str">
        <f>cst_wskakunin_sekkei4_DOC</f>
        <v/>
      </c>
      <c r="J60" s="2403"/>
      <c r="K60" s="2403"/>
      <c r="L60" s="2403"/>
      <c r="M60" s="2403"/>
      <c r="N60" s="2403"/>
      <c r="O60" s="2403"/>
      <c r="P60" s="2403"/>
      <c r="Q60" s="2403"/>
      <c r="R60" s="2403"/>
      <c r="S60" s="2403"/>
      <c r="T60" s="2403"/>
      <c r="U60" s="2403"/>
      <c r="V60" s="2403"/>
      <c r="W60" s="2403"/>
      <c r="X60" s="2403"/>
      <c r="Y60" s="2403"/>
      <c r="Z60" s="2403"/>
      <c r="AA60" s="2403"/>
      <c r="AB60" s="2403"/>
    </row>
    <row r="61" spans="1:28" ht="14.25" customHeight="1">
      <c r="L61" s="1033"/>
      <c r="M61" s="1033"/>
      <c r="N61" s="1033"/>
      <c r="O61" s="1033"/>
      <c r="P61" s="1033"/>
      <c r="Q61" s="1033"/>
      <c r="R61" s="1033"/>
      <c r="S61" s="1033"/>
      <c r="T61" s="1033"/>
      <c r="U61" s="1033"/>
      <c r="V61" s="1033"/>
      <c r="W61" s="1033"/>
      <c r="X61" s="1033"/>
      <c r="Y61" s="1033"/>
      <c r="Z61" s="1033"/>
      <c r="AA61" s="1033"/>
      <c r="AB61" s="1033"/>
    </row>
    <row r="62" spans="1:28" ht="3.75" customHeight="1">
      <c r="A62" s="276"/>
      <c r="B62" s="276"/>
      <c r="C62" s="276"/>
      <c r="D62" s="1007"/>
      <c r="E62" s="1007"/>
      <c r="F62" s="1007"/>
      <c r="G62" s="1030"/>
      <c r="H62" s="276"/>
      <c r="I62" s="276"/>
      <c r="J62" s="276"/>
      <c r="K62" s="276"/>
      <c r="L62" s="276"/>
      <c r="M62" s="276"/>
      <c r="N62" s="276"/>
      <c r="O62" s="276"/>
      <c r="P62" s="276"/>
      <c r="Q62" s="276"/>
      <c r="R62" s="276"/>
      <c r="S62" s="276"/>
      <c r="T62" s="276"/>
      <c r="U62" s="276"/>
      <c r="V62" s="276"/>
      <c r="W62" s="276"/>
      <c r="X62" s="276"/>
      <c r="Y62" s="276"/>
      <c r="Z62" s="276"/>
      <c r="AA62" s="276"/>
      <c r="AB62" s="276"/>
    </row>
    <row r="63" spans="1:28" ht="3.75" customHeight="1">
      <c r="D63" s="1028"/>
      <c r="E63" s="1028"/>
      <c r="F63" s="1028"/>
      <c r="G63" s="1031"/>
    </row>
    <row r="64" spans="1:28" ht="3.75" customHeight="1">
      <c r="A64" s="276"/>
      <c r="B64" s="276"/>
      <c r="C64" s="276"/>
      <c r="D64" s="1007"/>
      <c r="E64" s="1007"/>
      <c r="F64" s="1007"/>
      <c r="G64" s="1030"/>
      <c r="H64" s="276"/>
      <c r="I64" s="276"/>
      <c r="J64" s="276"/>
      <c r="K64" s="276"/>
      <c r="L64" s="276"/>
      <c r="M64" s="276"/>
      <c r="N64" s="276"/>
      <c r="O64" s="276"/>
      <c r="P64" s="276"/>
      <c r="Q64" s="276"/>
      <c r="R64" s="276"/>
      <c r="S64" s="276"/>
      <c r="T64" s="276"/>
      <c r="U64" s="276"/>
      <c r="V64" s="276"/>
      <c r="W64" s="276"/>
      <c r="X64" s="276"/>
      <c r="Y64" s="276"/>
      <c r="Z64" s="276"/>
      <c r="AA64" s="276"/>
      <c r="AB64" s="276"/>
    </row>
    <row r="65" spans="1:28" ht="3.75" customHeight="1">
      <c r="D65" s="1028"/>
      <c r="E65" s="1028"/>
      <c r="F65" s="1028"/>
      <c r="G65" s="1031"/>
    </row>
    <row r="66" spans="1:28" ht="14.25" customHeight="1">
      <c r="A66" s="274" t="s">
        <v>5851</v>
      </c>
    </row>
    <row r="67" spans="1:28" ht="14.25" customHeight="1">
      <c r="B67" s="274" t="s">
        <v>3907</v>
      </c>
      <c r="D67" s="2405" t="s">
        <v>4</v>
      </c>
      <c r="E67" s="2405"/>
      <c r="F67" s="2405"/>
      <c r="G67" s="2406"/>
      <c r="H67" s="274" t="s">
        <v>3909</v>
      </c>
      <c r="I67" s="2404" t="str">
        <f>cst_wskakunin_sekou1_NAME</f>
        <v>テスト施工者</v>
      </c>
      <c r="J67" s="2404"/>
      <c r="K67" s="2404"/>
      <c r="L67" s="2404"/>
      <c r="M67" s="2404"/>
      <c r="N67" s="2404"/>
      <c r="O67" s="2404"/>
      <c r="P67" s="2404"/>
      <c r="Q67" s="2404"/>
      <c r="R67" s="2404"/>
      <c r="S67" s="2404"/>
      <c r="T67" s="2404"/>
      <c r="U67" s="2404"/>
      <c r="V67" s="2404"/>
      <c r="W67" s="2404"/>
      <c r="X67" s="2404"/>
      <c r="Y67" s="2404"/>
      <c r="Z67" s="2404"/>
      <c r="AA67" s="2404"/>
      <c r="AB67" s="2404"/>
    </row>
    <row r="68" spans="1:28" ht="14.25" customHeight="1">
      <c r="B68" s="274" t="s">
        <v>3910</v>
      </c>
      <c r="D68" s="2405" t="s">
        <v>30</v>
      </c>
      <c r="E68" s="2405"/>
      <c r="F68" s="2405"/>
      <c r="G68" s="2406"/>
      <c r="H68" s="274" t="s">
        <v>3909</v>
      </c>
      <c r="L68" s="275"/>
      <c r="M68" s="275" t="s">
        <v>5850</v>
      </c>
      <c r="N68" s="2325" t="str">
        <f>cst_wskakunin_sekou1_SEKOU_SIKAKU</f>
        <v>大臣</v>
      </c>
      <c r="O68" s="2325"/>
      <c r="P68" s="2325"/>
      <c r="Q68" s="2325"/>
      <c r="R68" s="2325" t="s">
        <v>5849</v>
      </c>
      <c r="S68" s="2325"/>
      <c r="T68" s="2325" t="str">
        <f>cst_wskakunin_sekou1_SEKOU_NO</f>
        <v/>
      </c>
      <c r="U68" s="2325"/>
      <c r="V68" s="2325"/>
      <c r="W68" s="2325"/>
      <c r="X68" s="2325"/>
      <c r="Y68" s="274" t="s">
        <v>7</v>
      </c>
    </row>
    <row r="69" spans="1:28" ht="14.25" customHeight="1">
      <c r="I69" s="2404" t="str">
        <f>cst_wskakunin_sekou1_JIMU_NAME</f>
        <v>XXXアーキ</v>
      </c>
      <c r="J69" s="2404"/>
      <c r="K69" s="2404"/>
      <c r="L69" s="2404"/>
      <c r="M69" s="2404"/>
      <c r="N69" s="2404"/>
      <c r="O69" s="2404"/>
      <c r="P69" s="2404"/>
      <c r="Q69" s="2404"/>
      <c r="R69" s="2404"/>
      <c r="S69" s="2404"/>
      <c r="T69" s="2404"/>
      <c r="U69" s="2404"/>
      <c r="V69" s="2404"/>
      <c r="W69" s="2404"/>
      <c r="X69" s="2404"/>
      <c r="Y69" s="2404"/>
      <c r="Z69" s="2404"/>
      <c r="AA69" s="2404"/>
      <c r="AB69" s="2404"/>
    </row>
    <row r="70" spans="1:28" ht="14.25" customHeight="1">
      <c r="B70" s="274" t="s">
        <v>3911</v>
      </c>
      <c r="D70" s="2405" t="s">
        <v>18</v>
      </c>
      <c r="E70" s="2405"/>
      <c r="F70" s="2405"/>
      <c r="G70" s="2406"/>
      <c r="H70" s="274" t="s">
        <v>3909</v>
      </c>
      <c r="I70" s="2404" t="str">
        <f>cst_wskakunin_sekou1_ZIP</f>
        <v>359-0034</v>
      </c>
      <c r="J70" s="2404"/>
      <c r="K70" s="2404"/>
      <c r="L70" s="2404"/>
    </row>
    <row r="71" spans="1:28" ht="14.25" customHeight="1">
      <c r="B71" s="274" t="s">
        <v>3912</v>
      </c>
      <c r="D71" s="2405" t="s">
        <v>23</v>
      </c>
      <c r="E71" s="2405"/>
      <c r="F71" s="2405"/>
      <c r="G71" s="2405"/>
      <c r="H71" s="274" t="s">
        <v>3909</v>
      </c>
      <c r="I71" s="2404" t="str">
        <f>cst_wskakunin_sekou1__address</f>
        <v>埼玉県所沢市東新井町307-7</v>
      </c>
      <c r="J71" s="2404"/>
      <c r="K71" s="2404"/>
      <c r="L71" s="2404"/>
      <c r="M71" s="2404"/>
      <c r="N71" s="2404"/>
      <c r="O71" s="2404"/>
      <c r="P71" s="2404"/>
      <c r="Q71" s="2404"/>
      <c r="R71" s="2404"/>
      <c r="S71" s="2404"/>
      <c r="T71" s="2404"/>
      <c r="U71" s="2404"/>
      <c r="V71" s="2404"/>
      <c r="W71" s="2404"/>
      <c r="X71" s="2404"/>
      <c r="Y71" s="2404"/>
      <c r="Z71" s="2404"/>
      <c r="AA71" s="2404"/>
      <c r="AB71" s="2404"/>
    </row>
    <row r="72" spans="1:28" ht="14.25" customHeight="1">
      <c r="B72" s="274" t="s">
        <v>3913</v>
      </c>
      <c r="D72" s="2405" t="s">
        <v>20</v>
      </c>
      <c r="E72" s="2405"/>
      <c r="F72" s="2405"/>
      <c r="G72" s="2406"/>
      <c r="H72" s="274" t="s">
        <v>3909</v>
      </c>
      <c r="I72" s="2404" t="str">
        <f>cst_wskakunin_sekou1_TEL</f>
        <v>048-222-2222</v>
      </c>
      <c r="J72" s="2404"/>
      <c r="K72" s="2404"/>
      <c r="L72" s="2404"/>
      <c r="M72" s="2404"/>
      <c r="N72" s="2404"/>
      <c r="O72" s="2404"/>
    </row>
    <row r="73" spans="1:28" ht="3.75" customHeight="1">
      <c r="A73" s="276"/>
      <c r="B73" s="276"/>
      <c r="C73" s="276"/>
      <c r="D73" s="1007"/>
      <c r="E73" s="1007"/>
      <c r="F73" s="1007"/>
      <c r="G73" s="1030"/>
      <c r="H73" s="276"/>
      <c r="I73" s="276"/>
      <c r="J73" s="276"/>
      <c r="K73" s="276"/>
      <c r="L73" s="276"/>
      <c r="M73" s="276"/>
      <c r="N73" s="276"/>
      <c r="O73" s="276"/>
      <c r="P73" s="276"/>
      <c r="Q73" s="276"/>
      <c r="R73" s="276"/>
      <c r="S73" s="276"/>
      <c r="T73" s="276"/>
      <c r="U73" s="276"/>
      <c r="V73" s="276"/>
      <c r="W73" s="276"/>
      <c r="X73" s="276"/>
      <c r="Y73" s="276"/>
      <c r="Z73" s="276"/>
      <c r="AA73" s="276"/>
      <c r="AB73" s="276"/>
    </row>
    <row r="74" spans="1:28" ht="3.75" customHeight="1">
      <c r="D74" s="1028"/>
      <c r="E74" s="1028"/>
      <c r="F74" s="1028"/>
      <c r="G74" s="1031"/>
    </row>
    <row r="75" spans="1:28" ht="14.25" customHeight="1">
      <c r="A75" s="274" t="s">
        <v>5848</v>
      </c>
      <c r="G75" s="1033"/>
      <c r="H75" s="1034"/>
      <c r="I75" s="1034"/>
      <c r="J75" s="1034"/>
      <c r="K75" s="1034"/>
      <c r="L75" s="1034"/>
      <c r="M75" s="1034"/>
      <c r="N75" s="1034"/>
      <c r="O75" s="1034"/>
      <c r="P75" s="1034"/>
      <c r="Q75" s="1034"/>
      <c r="R75" s="1034"/>
      <c r="S75" s="1034"/>
      <c r="T75" s="1034"/>
      <c r="U75" s="1034"/>
      <c r="V75" s="1034"/>
      <c r="W75" s="1034"/>
      <c r="X75" s="1034"/>
      <c r="Y75" s="1034"/>
      <c r="Z75" s="1034"/>
      <c r="AA75" s="1034"/>
      <c r="AB75" s="1034"/>
    </row>
    <row r="76" spans="1:28" ht="14.25" customHeight="1">
      <c r="B76" s="274" t="s">
        <v>3907</v>
      </c>
      <c r="D76" s="2405" t="s">
        <v>740</v>
      </c>
      <c r="E76" s="2405"/>
      <c r="F76" s="2405"/>
      <c r="G76" s="2405"/>
      <c r="H76" s="274" t="s">
        <v>3909</v>
      </c>
      <c r="I76" s="2398" t="str">
        <f>cst_wskakunin_BUILD__address</f>
        <v>埼玉県さいたま市緑区</v>
      </c>
      <c r="J76" s="2398"/>
      <c r="K76" s="2398"/>
      <c r="L76" s="2398"/>
      <c r="M76" s="2398"/>
      <c r="N76" s="2398"/>
      <c r="O76" s="2398"/>
      <c r="P76" s="2398"/>
      <c r="Q76" s="2398"/>
      <c r="R76" s="2398"/>
      <c r="S76" s="2398"/>
      <c r="T76" s="2398"/>
      <c r="U76" s="2398"/>
      <c r="V76" s="2398"/>
      <c r="W76" s="2398"/>
      <c r="X76" s="2398"/>
      <c r="Y76" s="2398"/>
      <c r="Z76" s="2398"/>
      <c r="AA76" s="2398"/>
      <c r="AB76" s="2398"/>
    </row>
    <row r="77" spans="1:28" ht="14.25" customHeight="1">
      <c r="B77" s="274" t="s">
        <v>3910</v>
      </c>
      <c r="D77" s="2413" t="s">
        <v>5847</v>
      </c>
      <c r="E77" s="2413"/>
      <c r="F77" s="2413"/>
      <c r="G77" s="2413"/>
      <c r="H77" s="274" t="s">
        <v>3909</v>
      </c>
      <c r="I77" s="2398" t="str">
        <f>cst_wskakunin_BUILD_JYUKYO__address</f>
        <v>埼玉県</v>
      </c>
      <c r="J77" s="2398"/>
      <c r="K77" s="2398"/>
      <c r="L77" s="2398"/>
      <c r="M77" s="2398"/>
      <c r="N77" s="2398"/>
      <c r="O77" s="2398"/>
      <c r="P77" s="2398"/>
      <c r="Q77" s="2398"/>
      <c r="R77" s="2398"/>
      <c r="S77" s="2398"/>
      <c r="T77" s="2398"/>
      <c r="U77" s="2398"/>
      <c r="V77" s="2398"/>
      <c r="W77" s="2398"/>
      <c r="X77" s="2398"/>
      <c r="Y77" s="2398"/>
      <c r="Z77" s="2398"/>
      <c r="AA77" s="2398"/>
      <c r="AB77" s="2398"/>
    </row>
    <row r="78" spans="1:28" ht="14.25" customHeight="1">
      <c r="B78" s="274" t="s">
        <v>3911</v>
      </c>
      <c r="D78" s="2405" t="s">
        <v>231</v>
      </c>
      <c r="E78" s="2405"/>
      <c r="F78" s="2405"/>
      <c r="G78" s="2406"/>
      <c r="H78" s="274" t="s">
        <v>3909</v>
      </c>
      <c r="I78" s="2398" t="str">
        <f>cst_wskakunin_YOUTO_TIIKI</f>
        <v/>
      </c>
      <c r="J78" s="2398"/>
      <c r="K78" s="2398"/>
      <c r="L78" s="2398"/>
      <c r="M78" s="2398"/>
      <c r="N78" s="2398"/>
      <c r="O78" s="2398"/>
      <c r="P78" s="2398"/>
      <c r="Q78" s="2398"/>
      <c r="R78" s="2398"/>
      <c r="S78" s="2398"/>
      <c r="T78" s="2398"/>
      <c r="U78" s="2398"/>
      <c r="V78" s="2398"/>
      <c r="W78" s="2398"/>
      <c r="X78" s="2398"/>
      <c r="Y78" s="2398"/>
      <c r="Z78" s="2398"/>
      <c r="AA78" s="2398"/>
      <c r="AB78" s="2398"/>
    </row>
    <row r="79" spans="1:28" ht="14.25" customHeight="1">
      <c r="B79" s="274" t="s">
        <v>3912</v>
      </c>
      <c r="D79" s="2403" t="s">
        <v>5846</v>
      </c>
      <c r="E79" s="2403"/>
      <c r="F79" s="2403"/>
      <c r="G79" s="2403"/>
      <c r="H79" s="2403"/>
      <c r="I79" s="2403"/>
      <c r="J79" s="2403" t="str">
        <f>cst_wskakunin_wskakunin_SONOTA_KUIKI</f>
        <v/>
      </c>
      <c r="K79" s="2403"/>
      <c r="L79" s="2403"/>
      <c r="M79" s="2403"/>
      <c r="N79" s="2403"/>
      <c r="O79" s="2403"/>
      <c r="P79" s="2403"/>
      <c r="Q79" s="2403"/>
      <c r="R79" s="2403"/>
      <c r="S79" s="2403"/>
      <c r="T79" s="2403"/>
      <c r="U79" s="2403"/>
      <c r="V79" s="2403"/>
      <c r="W79" s="2403"/>
      <c r="X79" s="2403"/>
      <c r="Y79" s="2403"/>
      <c r="Z79" s="2403"/>
      <c r="AA79" s="2403"/>
      <c r="AB79" s="2403"/>
    </row>
    <row r="80" spans="1:28" ht="3.75" customHeight="1">
      <c r="A80" s="276"/>
      <c r="B80" s="276"/>
      <c r="C80" s="276"/>
      <c r="D80" s="1007"/>
      <c r="E80" s="1007"/>
      <c r="F80" s="1007"/>
      <c r="G80" s="1030"/>
      <c r="H80" s="276"/>
      <c r="I80" s="276"/>
      <c r="J80" s="276"/>
      <c r="K80" s="276"/>
      <c r="L80" s="276"/>
      <c r="M80" s="276"/>
      <c r="N80" s="276"/>
      <c r="O80" s="276"/>
      <c r="P80" s="276"/>
      <c r="Q80" s="276"/>
      <c r="R80" s="276"/>
      <c r="S80" s="276"/>
      <c r="T80" s="276"/>
      <c r="U80" s="276"/>
      <c r="V80" s="276"/>
      <c r="W80" s="276"/>
      <c r="X80" s="276"/>
      <c r="Y80" s="276"/>
      <c r="Z80" s="276"/>
      <c r="AA80" s="276"/>
      <c r="AB80" s="276"/>
    </row>
    <row r="81" spans="1:28" ht="3.75" customHeight="1">
      <c r="D81" s="1028"/>
      <c r="E81" s="1028"/>
      <c r="F81" s="1028"/>
      <c r="G81" s="1031"/>
    </row>
    <row r="82" spans="1:28" ht="14.25" customHeight="1">
      <c r="A82" s="274" t="s">
        <v>5845</v>
      </c>
      <c r="G82" s="1033"/>
      <c r="H82" s="1034"/>
      <c r="I82" s="1034"/>
      <c r="J82" s="1034"/>
      <c r="K82" s="1034"/>
      <c r="L82" s="1034"/>
      <c r="M82" s="1034"/>
      <c r="N82" s="1034"/>
      <c r="O82" s="1034"/>
      <c r="P82" s="1034"/>
      <c r="Q82" s="1034"/>
      <c r="R82" s="1034"/>
      <c r="S82" s="1034"/>
      <c r="T82" s="1034"/>
      <c r="U82" s="1034"/>
      <c r="V82" s="1034"/>
      <c r="W82" s="1034"/>
      <c r="X82" s="1034"/>
      <c r="Y82" s="1034"/>
      <c r="Z82" s="1034"/>
      <c r="AA82" s="1034"/>
      <c r="AB82" s="1034"/>
    </row>
    <row r="83" spans="1:28" ht="14.25" customHeight="1">
      <c r="B83" s="274" t="s">
        <v>3907</v>
      </c>
      <c r="D83" s="2405" t="s">
        <v>2642</v>
      </c>
      <c r="E83" s="2405"/>
      <c r="F83" s="2405"/>
      <c r="G83" s="2405"/>
      <c r="H83" s="274" t="s">
        <v>3909</v>
      </c>
      <c r="I83" s="274" t="s">
        <v>5844</v>
      </c>
      <c r="J83" s="1034"/>
      <c r="K83" s="2400" t="str">
        <f>cst_wskakunin_gaiyou1_WORK_SYURUI_CODE</f>
        <v/>
      </c>
      <c r="L83" s="2400"/>
      <c r="M83" s="282" t="s">
        <v>10</v>
      </c>
      <c r="N83" s="1034"/>
      <c r="O83" s="1034"/>
      <c r="P83" s="1034"/>
      <c r="Q83" s="1034"/>
      <c r="R83" s="1034"/>
      <c r="S83" s="1034"/>
      <c r="T83" s="1034"/>
      <c r="U83" s="1034"/>
      <c r="V83" s="1034"/>
      <c r="W83" s="1034"/>
      <c r="X83" s="1034"/>
      <c r="Y83" s="1034"/>
      <c r="Z83" s="1034"/>
      <c r="AA83" s="1034"/>
      <c r="AB83" s="1034"/>
    </row>
    <row r="84" spans="1:28" ht="14.25" customHeight="1">
      <c r="B84" s="274" t="s">
        <v>3910</v>
      </c>
      <c r="D84" s="2405" t="s">
        <v>2643</v>
      </c>
      <c r="E84" s="2405"/>
      <c r="F84" s="2405"/>
      <c r="G84" s="2405"/>
      <c r="H84" s="274" t="s">
        <v>3909</v>
      </c>
      <c r="I84" s="2399" t="str">
        <f>cst_wskakunin_gaiyou1_TAKASA</f>
        <v/>
      </c>
      <c r="J84" s="2399"/>
      <c r="K84" s="2399"/>
      <c r="L84" s="2399"/>
      <c r="M84" s="1034"/>
      <c r="N84" s="1034"/>
      <c r="O84" s="1034"/>
      <c r="P84" s="1034"/>
      <c r="Q84" s="1034"/>
      <c r="R84" s="1034"/>
      <c r="S84" s="1034"/>
      <c r="T84" s="1034"/>
      <c r="U84" s="1034"/>
      <c r="V84" s="1034"/>
      <c r="W84" s="1034"/>
      <c r="X84" s="1034"/>
      <c r="Y84" s="1034"/>
      <c r="Z84" s="1034"/>
      <c r="AA84" s="1034"/>
      <c r="AB84" s="1034"/>
    </row>
    <row r="85" spans="1:28" ht="14.25" customHeight="1">
      <c r="B85" s="274" t="s">
        <v>3911</v>
      </c>
      <c r="D85" s="2405" t="s">
        <v>119</v>
      </c>
      <c r="E85" s="2405"/>
      <c r="F85" s="2405"/>
      <c r="G85" s="2406"/>
      <c r="H85" s="274" t="s">
        <v>3909</v>
      </c>
      <c r="I85" s="1033"/>
      <c r="J85" s="1042" t="str">
        <f>cst_wskakunin_gaiyou1_KOUJI_SINTIKU</f>
        <v>□</v>
      </c>
      <c r="K85" s="2404" t="s">
        <v>472</v>
      </c>
      <c r="L85" s="2404"/>
      <c r="M85" s="1042" t="str">
        <f>cst_wskakunin_gaiyou1_KOUJI_ZOUTIKU</f>
        <v>□</v>
      </c>
      <c r="N85" s="2404" t="s">
        <v>473</v>
      </c>
      <c r="O85" s="2404"/>
      <c r="P85" s="1042" t="str">
        <f>cst_wskakunin_gaiyou1_KOUJI_KAITIKU</f>
        <v>□</v>
      </c>
      <c r="Q85" s="2404" t="s">
        <v>474</v>
      </c>
      <c r="R85" s="2404"/>
      <c r="S85" s="1042" t="str">
        <f>cst_wskakunin_gaiyou1_KOUJI_SONOTA</f>
        <v>□</v>
      </c>
      <c r="T85" s="2404" t="s">
        <v>8</v>
      </c>
      <c r="U85" s="2404"/>
      <c r="V85" s="1042" t="s">
        <v>9</v>
      </c>
      <c r="W85" s="2400" t="str">
        <f>cst_wskakunin_gaiyou1_KOUJI_SONOTA_TEXT</f>
        <v/>
      </c>
      <c r="X85" s="2400"/>
      <c r="Y85" s="2400"/>
      <c r="Z85" s="2400"/>
      <c r="AA85" s="1042" t="s">
        <v>10</v>
      </c>
      <c r="AB85" s="2126"/>
    </row>
    <row r="86" spans="1:28" ht="14.25" customHeight="1">
      <c r="D86" s="1028"/>
      <c r="E86" s="1028"/>
      <c r="F86" s="1028"/>
      <c r="G86" s="2125"/>
      <c r="I86" s="2127" t="s">
        <v>9</v>
      </c>
      <c r="J86" s="2325" t="s">
        <v>1177</v>
      </c>
      <c r="K86" s="2325"/>
      <c r="L86" s="2325"/>
      <c r="M86" s="282" t="s">
        <v>10</v>
      </c>
      <c r="N86" s="282" t="s">
        <v>9</v>
      </c>
      <c r="O86" s="2325" t="s">
        <v>635</v>
      </c>
      <c r="P86" s="2325"/>
      <c r="Q86" s="2325"/>
      <c r="R86" s="2325"/>
      <c r="S86" s="282" t="s">
        <v>10</v>
      </c>
      <c r="T86" s="282" t="s">
        <v>9</v>
      </c>
      <c r="U86" s="2325" t="s">
        <v>636</v>
      </c>
      <c r="V86" s="2325"/>
      <c r="W86" s="2325"/>
      <c r="X86" s="282" t="s">
        <v>10</v>
      </c>
      <c r="Y86" s="283"/>
      <c r="Z86" s="283"/>
      <c r="AA86" s="283"/>
      <c r="AB86" s="283"/>
    </row>
    <row r="87" spans="1:28" ht="14.25" customHeight="1">
      <c r="B87" s="274" t="s">
        <v>3912</v>
      </c>
      <c r="D87" s="2405" t="s">
        <v>5843</v>
      </c>
      <c r="E87" s="2405"/>
      <c r="F87" s="2405"/>
      <c r="G87" s="2410"/>
      <c r="H87" s="274" t="s">
        <v>3909</v>
      </c>
      <c r="I87" s="2127" t="s">
        <v>9</v>
      </c>
      <c r="J87" s="2414" t="str">
        <f>cst_wskakunin_gaiyou1_TIKUZOU_MENSEKI_SHINSEI</f>
        <v/>
      </c>
      <c r="K87" s="2414"/>
      <c r="L87" s="2414"/>
      <c r="M87" s="282" t="s">
        <v>10</v>
      </c>
      <c r="N87" s="282" t="s">
        <v>9</v>
      </c>
      <c r="O87" s="2414" t="str">
        <f>cst_wskakunin_gaiyou1_TIKUZOU_MENSEKI_IGAI</f>
        <v/>
      </c>
      <c r="P87" s="2414"/>
      <c r="Q87" s="2414"/>
      <c r="R87" s="2414"/>
      <c r="S87" s="282" t="s">
        <v>10</v>
      </c>
      <c r="T87" s="282" t="s">
        <v>9</v>
      </c>
      <c r="U87" s="2414" t="str">
        <f>cst_wskakunin_gaiyou1_TIKUZOU_MENSEKI_TOTAL</f>
        <v/>
      </c>
      <c r="V87" s="2414"/>
      <c r="W87" s="2414"/>
      <c r="X87" s="282" t="s">
        <v>10</v>
      </c>
      <c r="Z87" s="2126"/>
      <c r="AA87" s="2126"/>
      <c r="AB87" s="2126"/>
    </row>
    <row r="88" spans="1:28" ht="14.25" customHeight="1">
      <c r="B88" s="274" t="s">
        <v>3913</v>
      </c>
      <c r="D88" s="2405" t="s">
        <v>5842</v>
      </c>
      <c r="E88" s="2405"/>
      <c r="F88" s="2405"/>
      <c r="G88" s="2410"/>
      <c r="H88" s="274" t="s">
        <v>3909</v>
      </c>
      <c r="I88" s="2127" t="s">
        <v>9</v>
      </c>
      <c r="J88" s="2325" t="str">
        <f>cst_wskakunin_gaiyou1_WORK_COUNT_SHINSEI</f>
        <v/>
      </c>
      <c r="K88" s="2325"/>
      <c r="L88" s="2325"/>
      <c r="M88" s="282" t="s">
        <v>10</v>
      </c>
      <c r="N88" s="282" t="s">
        <v>9</v>
      </c>
      <c r="O88" s="2325" t="str">
        <f>cst_wskakunin_gaiyou1_WORK_COUNT_IGAI</f>
        <v/>
      </c>
      <c r="P88" s="2325"/>
      <c r="Q88" s="2325"/>
      <c r="R88" s="2325"/>
      <c r="S88" s="282" t="s">
        <v>10</v>
      </c>
      <c r="T88" s="282" t="s">
        <v>9</v>
      </c>
      <c r="U88" s="2325" t="str">
        <f>cst_wskakunin_gaiyou1_WORK_COUNT_TOTAL</f>
        <v/>
      </c>
      <c r="V88" s="2325"/>
      <c r="W88" s="2325"/>
      <c r="X88" s="282" t="s">
        <v>10</v>
      </c>
      <c r="Z88" s="2126"/>
      <c r="AA88" s="2126"/>
      <c r="AB88" s="2126"/>
    </row>
    <row r="89" spans="1:28" ht="14.25" customHeight="1">
      <c r="B89" s="274" t="s">
        <v>3918</v>
      </c>
      <c r="D89" s="2325" t="s">
        <v>2651</v>
      </c>
      <c r="E89" s="2325"/>
      <c r="F89" s="2325"/>
      <c r="G89" s="2325"/>
      <c r="H89" s="274" t="s">
        <v>3909</v>
      </c>
      <c r="I89" s="2409" t="str">
        <f>cst_wskakunin_gaiyou1_SONOTA</f>
        <v/>
      </c>
      <c r="J89" s="2409"/>
      <c r="K89" s="2409"/>
      <c r="L89" s="2409"/>
      <c r="M89" s="2409"/>
      <c r="N89" s="2409"/>
      <c r="O89" s="2409"/>
      <c r="P89" s="2409"/>
      <c r="Q89" s="2409"/>
      <c r="R89" s="2409"/>
      <c r="S89" s="2409"/>
      <c r="T89" s="2409"/>
      <c r="U89" s="2409"/>
      <c r="V89" s="2409"/>
      <c r="W89" s="2409"/>
      <c r="X89" s="2409"/>
      <c r="Y89" s="2409"/>
      <c r="Z89" s="2409"/>
      <c r="AA89" s="2409"/>
      <c r="AB89" s="2409"/>
    </row>
    <row r="90" spans="1:28" ht="3.75" customHeight="1">
      <c r="A90" s="276"/>
      <c r="B90" s="276"/>
      <c r="C90" s="276"/>
      <c r="D90" s="1007"/>
      <c r="E90" s="1007"/>
      <c r="F90" s="1007"/>
      <c r="G90" s="1030"/>
      <c r="H90" s="276"/>
      <c r="I90" s="276"/>
      <c r="J90" s="276"/>
      <c r="K90" s="276"/>
      <c r="L90" s="276"/>
      <c r="M90" s="276"/>
      <c r="N90" s="276"/>
      <c r="O90" s="276"/>
      <c r="P90" s="276"/>
      <c r="Q90" s="276"/>
      <c r="R90" s="276"/>
      <c r="S90" s="276"/>
      <c r="T90" s="276"/>
      <c r="U90" s="276"/>
      <c r="V90" s="276"/>
      <c r="W90" s="276"/>
      <c r="X90" s="276"/>
      <c r="Y90" s="276"/>
      <c r="Z90" s="276"/>
      <c r="AA90" s="276"/>
      <c r="AB90" s="276"/>
    </row>
    <row r="91" spans="1:28" ht="3.75" customHeight="1">
      <c r="D91" s="1028"/>
      <c r="E91" s="1028"/>
      <c r="F91" s="1028"/>
      <c r="G91" s="1031"/>
    </row>
    <row r="92" spans="1:28" ht="14.25" customHeight="1">
      <c r="A92" s="274" t="s">
        <v>5841</v>
      </c>
      <c r="D92" s="1028"/>
      <c r="E92" s="1028"/>
      <c r="F92" s="1028"/>
      <c r="G92" s="1031"/>
      <c r="I92" s="2402" t="str">
        <f>cst_wskakunin_KOUJI_TYAKUSYU_YOTEI_DATE</f>
        <v/>
      </c>
      <c r="J92" s="2402"/>
      <c r="K92" s="2402"/>
      <c r="L92" s="2402"/>
      <c r="M92" s="2402"/>
      <c r="N92" s="2402"/>
      <c r="O92" s="2402"/>
      <c r="P92" s="2402"/>
    </row>
    <row r="93" spans="1:28" ht="3.75" customHeight="1">
      <c r="A93" s="276"/>
      <c r="B93" s="276"/>
      <c r="C93" s="276"/>
      <c r="D93" s="1007"/>
      <c r="E93" s="1007"/>
      <c r="F93" s="1007"/>
      <c r="G93" s="1030"/>
      <c r="H93" s="276"/>
      <c r="I93" s="276"/>
      <c r="J93" s="276"/>
      <c r="K93" s="276"/>
      <c r="L93" s="276"/>
      <c r="M93" s="276"/>
      <c r="N93" s="276"/>
      <c r="O93" s="276"/>
      <c r="P93" s="276"/>
      <c r="Q93" s="276"/>
      <c r="R93" s="276"/>
      <c r="S93" s="276"/>
      <c r="T93" s="276"/>
      <c r="U93" s="276"/>
      <c r="V93" s="276"/>
      <c r="W93" s="276"/>
      <c r="X93" s="276"/>
      <c r="Y93" s="276"/>
      <c r="Z93" s="276"/>
      <c r="AA93" s="276"/>
      <c r="AB93" s="276"/>
    </row>
    <row r="94" spans="1:28" ht="3.75" customHeight="1">
      <c r="D94" s="1028"/>
      <c r="E94" s="1028"/>
      <c r="F94" s="1028"/>
      <c r="G94" s="1031"/>
    </row>
    <row r="95" spans="1:28" ht="14.25" customHeight="1">
      <c r="A95" s="274" t="s">
        <v>5840</v>
      </c>
      <c r="D95" s="1028"/>
      <c r="E95" s="1028"/>
      <c r="F95" s="1028"/>
      <c r="G95" s="1031"/>
      <c r="I95" s="2402" t="str">
        <f>cst_wskakunin_KOUJI_KANRYOU_YOTEI_DATE</f>
        <v/>
      </c>
      <c r="J95" s="2402"/>
      <c r="K95" s="2402"/>
      <c r="L95" s="2402"/>
      <c r="M95" s="2402"/>
      <c r="N95" s="2402"/>
      <c r="O95" s="2402"/>
      <c r="P95" s="2402"/>
    </row>
    <row r="96" spans="1:28" ht="3.75" customHeight="1">
      <c r="A96" s="276"/>
      <c r="B96" s="276"/>
      <c r="C96" s="276"/>
      <c r="D96" s="1007"/>
      <c r="E96" s="1007"/>
      <c r="F96" s="1007"/>
      <c r="G96" s="1030"/>
      <c r="H96" s="276"/>
      <c r="I96" s="276"/>
      <c r="J96" s="276"/>
      <c r="K96" s="276"/>
      <c r="L96" s="276"/>
      <c r="M96" s="276"/>
      <c r="N96" s="276"/>
      <c r="O96" s="276"/>
      <c r="P96" s="276"/>
      <c r="Q96" s="276"/>
      <c r="R96" s="276"/>
      <c r="S96" s="276"/>
      <c r="T96" s="276"/>
      <c r="U96" s="276"/>
      <c r="V96" s="276"/>
      <c r="W96" s="276"/>
      <c r="X96" s="276"/>
      <c r="Y96" s="276"/>
      <c r="Z96" s="276"/>
      <c r="AA96" s="276"/>
      <c r="AB96" s="276"/>
    </row>
    <row r="97" spans="1:28" ht="3.75" customHeight="1">
      <c r="D97" s="1028"/>
      <c r="E97" s="1028"/>
      <c r="F97" s="1028"/>
      <c r="G97" s="1031"/>
    </row>
    <row r="98" spans="1:28" ht="14.25" customHeight="1">
      <c r="A98" s="274" t="s">
        <v>5839</v>
      </c>
      <c r="G98" s="1033"/>
      <c r="H98" s="1034"/>
      <c r="I98" s="1034"/>
      <c r="J98" s="1034"/>
      <c r="K98" s="1034"/>
      <c r="L98" s="1034"/>
      <c r="M98" s="1034"/>
      <c r="N98" s="1034"/>
      <c r="O98" s="1034"/>
      <c r="P98" s="1034"/>
      <c r="Q98" s="1035" t="s">
        <v>9</v>
      </c>
      <c r="R98" s="2400" t="s">
        <v>751</v>
      </c>
      <c r="S98" s="2400"/>
      <c r="T98" s="2400"/>
      <c r="U98" s="1034" t="s">
        <v>5188</v>
      </c>
      <c r="V98" s="1034"/>
      <c r="W98" s="1034"/>
      <c r="X98" s="1034"/>
      <c r="Y98" s="1034"/>
      <c r="Z98" s="1034"/>
      <c r="AA98" s="1034"/>
      <c r="AB98" s="1034"/>
    </row>
    <row r="99" spans="1:28" ht="14.25" customHeight="1">
      <c r="C99" s="2412" t="s">
        <v>3725</v>
      </c>
      <c r="D99" s="2412"/>
      <c r="E99" s="2325" t="str">
        <f>cst_wskakunin_koutei01_KOUTEI_KAISUU</f>
        <v/>
      </c>
      <c r="F99" s="2325"/>
      <c r="G99" s="274" t="s">
        <v>5838</v>
      </c>
      <c r="I99" s="2401" t="str">
        <f>cst_wskakunin_koutei01_KOUTEI_DATE</f>
        <v/>
      </c>
      <c r="J99" s="2401"/>
      <c r="K99" s="2401"/>
      <c r="L99" s="2401"/>
      <c r="M99" s="2401"/>
      <c r="N99" s="2401"/>
      <c r="O99" s="2401"/>
      <c r="P99" s="2401"/>
      <c r="Q99" s="1035" t="s">
        <v>9</v>
      </c>
      <c r="R99" s="2398" t="str">
        <f>cst_wskakunin_koutei01_KOUTEI_TEXT</f>
        <v/>
      </c>
      <c r="S99" s="2398"/>
      <c r="T99" s="2398"/>
      <c r="U99" s="2398"/>
      <c r="V99" s="2398"/>
      <c r="W99" s="2398"/>
      <c r="X99" s="2398"/>
      <c r="Y99" s="2398"/>
      <c r="Z99" s="2398"/>
      <c r="AA99" s="2398"/>
      <c r="AB99" s="1035" t="s">
        <v>10</v>
      </c>
    </row>
    <row r="100" spans="1:28" ht="14.25" customHeight="1">
      <c r="C100" s="2412" t="s">
        <v>3725</v>
      </c>
      <c r="D100" s="2412"/>
      <c r="E100" s="2325" t="str">
        <f>cst_wskakunin_koutei02_KOUTEI_KAISUU</f>
        <v/>
      </c>
      <c r="F100" s="2325"/>
      <c r="G100" s="274" t="s">
        <v>5838</v>
      </c>
      <c r="I100" s="2401" t="str">
        <f>cst_wskakunin_koutei02_KOUTEI_DATE</f>
        <v/>
      </c>
      <c r="J100" s="2401"/>
      <c r="K100" s="2401"/>
      <c r="L100" s="2401"/>
      <c r="M100" s="2401"/>
      <c r="N100" s="2401"/>
      <c r="O100" s="2401"/>
      <c r="P100" s="2401"/>
      <c r="Q100" s="1035" t="s">
        <v>9</v>
      </c>
      <c r="R100" s="2398" t="str">
        <f>cst_wskakunin_koutei02_KOUTEI_TEXT</f>
        <v/>
      </c>
      <c r="S100" s="2398"/>
      <c r="T100" s="2398"/>
      <c r="U100" s="2398"/>
      <c r="V100" s="2398"/>
      <c r="W100" s="2398"/>
      <c r="X100" s="2398"/>
      <c r="Y100" s="2398"/>
      <c r="Z100" s="2398"/>
      <c r="AA100" s="2398"/>
      <c r="AB100" s="1035" t="s">
        <v>10</v>
      </c>
    </row>
    <row r="101" spans="1:28" ht="3.75" customHeight="1">
      <c r="A101" s="276"/>
      <c r="B101" s="276"/>
      <c r="C101" s="276"/>
      <c r="D101" s="1007"/>
      <c r="E101" s="1007"/>
      <c r="F101" s="1007"/>
      <c r="G101" s="1030"/>
      <c r="H101" s="276"/>
      <c r="I101" s="276"/>
      <c r="J101" s="276"/>
      <c r="K101" s="276"/>
      <c r="L101" s="276"/>
      <c r="M101" s="276"/>
      <c r="N101" s="276"/>
      <c r="O101" s="276"/>
      <c r="P101" s="276"/>
      <c r="Q101" s="276"/>
      <c r="R101" s="276"/>
      <c r="S101" s="276"/>
      <c r="T101" s="276"/>
      <c r="U101" s="276"/>
      <c r="V101" s="276"/>
      <c r="W101" s="276"/>
      <c r="X101" s="276"/>
      <c r="Y101" s="276"/>
      <c r="Z101" s="276"/>
      <c r="AA101" s="276"/>
      <c r="AB101" s="276"/>
    </row>
    <row r="102" spans="1:28" ht="3.75" customHeight="1">
      <c r="D102" s="1028"/>
      <c r="E102" s="1028"/>
      <c r="F102" s="1028"/>
      <c r="G102" s="2125"/>
    </row>
    <row r="103" spans="1:28" ht="14.25" customHeight="1">
      <c r="A103" s="274" t="s">
        <v>5837</v>
      </c>
      <c r="D103" s="1028"/>
      <c r="E103" s="1028"/>
      <c r="F103" s="1028"/>
      <c r="G103" s="2125"/>
      <c r="I103" s="2395" t="str">
        <f>cst_wskakunin_kyoka01_HOUREI&amp;" "&amp;cst_wskakunin_kyoka01_JOUKOU&amp;" "&amp;cst_wskakunin_kyoka01_KYOKA_NO</f>
        <v/>
      </c>
      <c r="J103" s="2395"/>
      <c r="K103" s="2395"/>
      <c r="L103" s="2395"/>
      <c r="M103" s="2395"/>
      <c r="N103" s="2395"/>
      <c r="O103" s="2395"/>
      <c r="P103" s="2395"/>
      <c r="Q103" s="2395"/>
      <c r="R103" s="2395"/>
      <c r="S103" s="2395"/>
      <c r="T103" s="2395"/>
      <c r="U103" s="2395"/>
      <c r="V103" s="2395"/>
      <c r="W103" s="2395"/>
      <c r="X103" s="2395"/>
      <c r="Y103" s="2396" t="str">
        <f>cst_wskakunin_kyoka01_KYOKA_DATE</f>
        <v/>
      </c>
      <c r="Z103" s="2396"/>
      <c r="AA103" s="2396"/>
      <c r="AB103" s="2396"/>
    </row>
    <row r="104" spans="1:28" ht="3.75" customHeight="1">
      <c r="A104" s="276"/>
      <c r="B104" s="276"/>
      <c r="C104" s="276"/>
      <c r="D104" s="1007"/>
      <c r="E104" s="1007"/>
      <c r="F104" s="1007"/>
      <c r="G104" s="2124"/>
      <c r="H104" s="276"/>
      <c r="I104" s="276"/>
      <c r="J104" s="276"/>
      <c r="K104" s="276"/>
      <c r="L104" s="276"/>
      <c r="M104" s="276"/>
      <c r="N104" s="276"/>
      <c r="O104" s="276"/>
      <c r="P104" s="276"/>
      <c r="Q104" s="276"/>
      <c r="R104" s="276"/>
      <c r="S104" s="276"/>
      <c r="T104" s="276"/>
      <c r="U104" s="276"/>
      <c r="V104" s="276"/>
      <c r="W104" s="276"/>
      <c r="X104" s="276"/>
      <c r="Y104" s="276"/>
      <c r="Z104" s="276"/>
      <c r="AA104" s="276"/>
      <c r="AB104" s="276"/>
    </row>
    <row r="105" spans="1:28" ht="3.75" customHeight="1">
      <c r="D105" s="1028"/>
      <c r="E105" s="1028"/>
      <c r="F105" s="1028"/>
      <c r="G105" s="1031"/>
    </row>
    <row r="106" spans="1:28" ht="14.25" customHeight="1">
      <c r="A106" s="274" t="s">
        <v>5836</v>
      </c>
    </row>
    <row r="107" spans="1:28" ht="14.25" customHeight="1">
      <c r="C107" s="2397" t="str">
        <f>cst_wskakunin_P2_BIKOU</f>
        <v/>
      </c>
      <c r="D107" s="2397"/>
      <c r="E107" s="2397"/>
      <c r="F107" s="2397"/>
      <c r="G107" s="2397"/>
      <c r="H107" s="2397"/>
      <c r="I107" s="2397"/>
      <c r="J107" s="2397"/>
      <c r="K107" s="2397"/>
      <c r="L107" s="2397"/>
      <c r="M107" s="2397"/>
      <c r="N107" s="2397"/>
      <c r="O107" s="2397"/>
      <c r="P107" s="2397"/>
      <c r="Q107" s="2397"/>
      <c r="R107" s="2397"/>
      <c r="S107" s="2397"/>
      <c r="T107" s="2397"/>
      <c r="U107" s="2397"/>
      <c r="V107" s="2397"/>
      <c r="W107" s="2397"/>
      <c r="X107" s="2397"/>
      <c r="Y107" s="2397"/>
      <c r="Z107" s="2397"/>
      <c r="AA107" s="2397"/>
      <c r="AB107" s="2397"/>
    </row>
    <row r="108" spans="1:28" ht="14.25" customHeight="1">
      <c r="C108" s="2397"/>
      <c r="D108" s="2397"/>
      <c r="E108" s="2397"/>
      <c r="F108" s="2397"/>
      <c r="G108" s="2397"/>
      <c r="H108" s="2397"/>
      <c r="I108" s="2397"/>
      <c r="J108" s="2397"/>
      <c r="K108" s="2397"/>
      <c r="L108" s="2397"/>
      <c r="M108" s="2397"/>
      <c r="N108" s="2397"/>
      <c r="O108" s="2397"/>
      <c r="P108" s="2397"/>
      <c r="Q108" s="2397"/>
      <c r="R108" s="2397"/>
      <c r="S108" s="2397"/>
      <c r="T108" s="2397"/>
      <c r="U108" s="2397"/>
      <c r="V108" s="2397"/>
      <c r="W108" s="2397"/>
      <c r="X108" s="2397"/>
      <c r="Y108" s="2397"/>
      <c r="Z108" s="2397"/>
      <c r="AA108" s="2397"/>
      <c r="AB108" s="2397"/>
    </row>
    <row r="109" spans="1:28" ht="14.25" customHeight="1">
      <c r="C109" s="2397"/>
      <c r="D109" s="2397"/>
      <c r="E109" s="2397"/>
      <c r="F109" s="2397"/>
      <c r="G109" s="2397"/>
      <c r="H109" s="2397"/>
      <c r="I109" s="2397"/>
      <c r="J109" s="2397"/>
      <c r="K109" s="2397"/>
      <c r="L109" s="2397"/>
      <c r="M109" s="2397"/>
      <c r="N109" s="2397"/>
      <c r="O109" s="2397"/>
      <c r="P109" s="2397"/>
      <c r="Q109" s="2397"/>
      <c r="R109" s="2397"/>
      <c r="S109" s="2397"/>
      <c r="T109" s="2397"/>
      <c r="U109" s="2397"/>
      <c r="V109" s="2397"/>
      <c r="W109" s="2397"/>
      <c r="X109" s="2397"/>
      <c r="Y109" s="2397"/>
      <c r="Z109" s="2397"/>
      <c r="AA109" s="2397"/>
      <c r="AB109" s="2397"/>
    </row>
    <row r="110" spans="1:28" ht="3.75" customHeight="1">
      <c r="A110" s="276"/>
      <c r="B110" s="276"/>
      <c r="C110" s="276"/>
      <c r="D110" s="1007"/>
      <c r="E110" s="1007"/>
      <c r="F110" s="1007"/>
      <c r="G110" s="1030"/>
      <c r="H110" s="276"/>
      <c r="I110" s="276"/>
      <c r="J110" s="276"/>
      <c r="K110" s="276"/>
      <c r="L110" s="276"/>
      <c r="M110" s="276"/>
      <c r="N110" s="276"/>
      <c r="O110" s="276"/>
      <c r="P110" s="276"/>
      <c r="Q110" s="276"/>
      <c r="R110" s="276"/>
      <c r="S110" s="276"/>
      <c r="T110" s="276"/>
      <c r="U110" s="276"/>
      <c r="V110" s="276"/>
      <c r="W110" s="276"/>
      <c r="X110" s="276"/>
      <c r="Y110" s="276"/>
      <c r="Z110" s="276"/>
      <c r="AA110" s="276"/>
      <c r="AB110" s="276"/>
    </row>
    <row r="111" spans="1:28" ht="3.75" customHeight="1">
      <c r="D111" s="1028"/>
      <c r="E111" s="1028"/>
      <c r="F111" s="1028"/>
      <c r="G111" s="1031"/>
    </row>
  </sheetData>
  <sheetProtection formatCells="0"/>
  <mergeCells count="174">
    <mergeCell ref="D88:G88"/>
    <mergeCell ref="J88:L88"/>
    <mergeCell ref="O88:R88"/>
    <mergeCell ref="U88:W88"/>
    <mergeCell ref="I77:AB77"/>
    <mergeCell ref="M35:P35"/>
    <mergeCell ref="M37:P37"/>
    <mergeCell ref="M44:P44"/>
    <mergeCell ref="M46:P46"/>
    <mergeCell ref="M53:P53"/>
    <mergeCell ref="T85:U85"/>
    <mergeCell ref="D85:G85"/>
    <mergeCell ref="K85:L85"/>
    <mergeCell ref="N85:O85"/>
    <mergeCell ref="Q85:R85"/>
    <mergeCell ref="J87:L87"/>
    <mergeCell ref="O87:R87"/>
    <mergeCell ref="U87:W87"/>
    <mergeCell ref="I69:AB69"/>
    <mergeCell ref="V35:X35"/>
    <mergeCell ref="I58:AB58"/>
    <mergeCell ref="I59:O59"/>
    <mergeCell ref="R53:T53"/>
    <mergeCell ref="Y44:AA44"/>
    <mergeCell ref="J55:K55"/>
    <mergeCell ref="V14:X14"/>
    <mergeCell ref="I19:AB19"/>
    <mergeCell ref="Y46:AA46"/>
    <mergeCell ref="M27:P27"/>
    <mergeCell ref="J14:K14"/>
    <mergeCell ref="J16:K16"/>
    <mergeCell ref="J25:K25"/>
    <mergeCell ref="J27:K27"/>
    <mergeCell ref="Y14:AA14"/>
    <mergeCell ref="Y25:AA25"/>
    <mergeCell ref="Y27:AA27"/>
    <mergeCell ref="R14:T14"/>
    <mergeCell ref="R16:T16"/>
    <mergeCell ref="I57:L57"/>
    <mergeCell ref="R37:T37"/>
    <mergeCell ref="T68:X68"/>
    <mergeCell ref="I54:AB54"/>
    <mergeCell ref="I32:AB32"/>
    <mergeCell ref="J44:K44"/>
    <mergeCell ref="J46:K46"/>
    <mergeCell ref="R25:T25"/>
    <mergeCell ref="R27:T27"/>
    <mergeCell ref="V25:X25"/>
    <mergeCell ref="I49:AB49"/>
    <mergeCell ref="I50:O50"/>
    <mergeCell ref="I40:AB40"/>
    <mergeCell ref="I41:O41"/>
    <mergeCell ref="I48:L48"/>
    <mergeCell ref="I39:L39"/>
    <mergeCell ref="M25:P25"/>
    <mergeCell ref="M55:P55"/>
    <mergeCell ref="R44:T44"/>
    <mergeCell ref="R55:T55"/>
    <mergeCell ref="V53:X53"/>
    <mergeCell ref="V55:X55"/>
    <mergeCell ref="Y53:AA53"/>
    <mergeCell ref="Y55:AA55"/>
    <mergeCell ref="A1:AB1"/>
    <mergeCell ref="D46:G46"/>
    <mergeCell ref="D31:G31"/>
    <mergeCell ref="D35:G35"/>
    <mergeCell ref="D37:G37"/>
    <mergeCell ref="D39:G39"/>
    <mergeCell ref="D25:G25"/>
    <mergeCell ref="D16:G16"/>
    <mergeCell ref="V44:X44"/>
    <mergeCell ref="J37:K37"/>
    <mergeCell ref="I42:AB42"/>
    <mergeCell ref="R35:T35"/>
    <mergeCell ref="I7:AB7"/>
    <mergeCell ref="I8:AB8"/>
    <mergeCell ref="D10:G10"/>
    <mergeCell ref="I20:O20"/>
    <mergeCell ref="I29:L29"/>
    <mergeCell ref="D27:G27"/>
    <mergeCell ref="D7:G7"/>
    <mergeCell ref="D8:G8"/>
    <mergeCell ref="D9:G9"/>
    <mergeCell ref="I9:L9"/>
    <mergeCell ref="I10:AB10"/>
    <mergeCell ref="I26:AB26"/>
    <mergeCell ref="D44:G44"/>
    <mergeCell ref="I18:L18"/>
    <mergeCell ref="I31:O31"/>
    <mergeCell ref="D29:G29"/>
    <mergeCell ref="D14:G14"/>
    <mergeCell ref="D30:G30"/>
    <mergeCell ref="D36:G36"/>
    <mergeCell ref="D15:G15"/>
    <mergeCell ref="J35:K35"/>
    <mergeCell ref="I30:AB30"/>
    <mergeCell ref="D18:G18"/>
    <mergeCell ref="M16:P16"/>
    <mergeCell ref="M14:P14"/>
    <mergeCell ref="Y16:AA16"/>
    <mergeCell ref="I15:AB15"/>
    <mergeCell ref="I17:AB17"/>
    <mergeCell ref="E100:F100"/>
    <mergeCell ref="C99:D99"/>
    <mergeCell ref="C100:D100"/>
    <mergeCell ref="R98:T98"/>
    <mergeCell ref="U86:W86"/>
    <mergeCell ref="I70:L70"/>
    <mergeCell ref="D20:G20"/>
    <mergeCell ref="D26:G26"/>
    <mergeCell ref="I38:AB38"/>
    <mergeCell ref="I47:AB47"/>
    <mergeCell ref="I51:AB51"/>
    <mergeCell ref="Y35:AA35"/>
    <mergeCell ref="Y37:AA37"/>
    <mergeCell ref="I36:AB36"/>
    <mergeCell ref="I45:AB45"/>
    <mergeCell ref="D45:G45"/>
    <mergeCell ref="D49:G49"/>
    <mergeCell ref="D50:G50"/>
    <mergeCell ref="D59:G59"/>
    <mergeCell ref="D77:G77"/>
    <mergeCell ref="K83:L83"/>
    <mergeCell ref="D76:G76"/>
    <mergeCell ref="D72:G72"/>
    <mergeCell ref="I71:AB71"/>
    <mergeCell ref="A2:AB2"/>
    <mergeCell ref="A3:AB3"/>
    <mergeCell ref="D78:G78"/>
    <mergeCell ref="I78:AB78"/>
    <mergeCell ref="D79:I79"/>
    <mergeCell ref="J79:AB79"/>
    <mergeCell ref="J86:L86"/>
    <mergeCell ref="O86:R86"/>
    <mergeCell ref="I89:AB89"/>
    <mergeCell ref="D87:G87"/>
    <mergeCell ref="D89:G89"/>
    <mergeCell ref="I56:AB56"/>
    <mergeCell ref="I28:AB28"/>
    <mergeCell ref="J53:K53"/>
    <mergeCell ref="I72:O72"/>
    <mergeCell ref="D57:G57"/>
    <mergeCell ref="D58:G58"/>
    <mergeCell ref="D40:G40"/>
    <mergeCell ref="D19:G19"/>
    <mergeCell ref="D53:G53"/>
    <mergeCell ref="D54:G54"/>
    <mergeCell ref="D48:G48"/>
    <mergeCell ref="D41:G41"/>
    <mergeCell ref="D55:G55"/>
    <mergeCell ref="I103:X103"/>
    <mergeCell ref="Y103:AB103"/>
    <mergeCell ref="C107:AB109"/>
    <mergeCell ref="I76:AB76"/>
    <mergeCell ref="I84:L84"/>
    <mergeCell ref="W85:Z85"/>
    <mergeCell ref="R46:T46"/>
    <mergeCell ref="I99:P99"/>
    <mergeCell ref="I100:P100"/>
    <mergeCell ref="I92:P92"/>
    <mergeCell ref="I95:P95"/>
    <mergeCell ref="I60:AB60"/>
    <mergeCell ref="I67:AB67"/>
    <mergeCell ref="N68:Q68"/>
    <mergeCell ref="R68:S68"/>
    <mergeCell ref="D83:G83"/>
    <mergeCell ref="D84:G84"/>
    <mergeCell ref="D70:G70"/>
    <mergeCell ref="D71:G71"/>
    <mergeCell ref="D67:G67"/>
    <mergeCell ref="D68:G68"/>
    <mergeCell ref="R99:AA99"/>
    <mergeCell ref="R100:AA100"/>
    <mergeCell ref="E99:F99"/>
  </mergeCells>
  <phoneticPr fontId="129"/>
  <printOptions horizontalCentered="1"/>
  <pageMargins left="0.59055118110236227" right="0.59055118110236227" top="0.59055118110236227" bottom="0.59055118110236227" header="0.51181102362204722" footer="0.51181102362204722"/>
  <pageSetup paperSize="9" orientation="portrait" horizontalDpi="300" verticalDpi="300" r:id="rId1"/>
  <rowBreaks count="1" manualBreakCount="1">
    <brk id="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62"/>
  <sheetViews>
    <sheetView view="pageBreakPreview" zoomScaleNormal="100" zoomScaleSheetLayoutView="100" workbookViewId="0">
      <selection activeCell="AC1" sqref="AC1"/>
    </sheetView>
  </sheetViews>
  <sheetFormatPr defaultColWidth="9" defaultRowHeight="12"/>
  <cols>
    <col min="1" max="1" width="2" style="274" customWidth="1"/>
    <col min="2" max="2" width="1.625" style="274" customWidth="1"/>
    <col min="3" max="6" width="3.625" style="274" customWidth="1"/>
    <col min="7" max="7" width="3.625" style="1028" customWidth="1"/>
    <col min="8" max="8" width="3" style="274" customWidth="1"/>
    <col min="9" max="9" width="2.625" style="274" customWidth="1"/>
    <col min="10" max="11" width="3.625" style="274" customWidth="1"/>
    <col min="12" max="12" width="2.375" style="274" customWidth="1"/>
    <col min="13" max="14" width="3.625" style="274" customWidth="1"/>
    <col min="15" max="16" width="3.5" style="274" customWidth="1"/>
    <col min="17" max="17" width="2.625" style="274" customWidth="1"/>
    <col min="18" max="20" width="3.625" style="274" customWidth="1"/>
    <col min="21" max="21" width="2.375" style="274" customWidth="1"/>
    <col min="22" max="27" width="3.625" style="274" customWidth="1"/>
    <col min="28" max="28" width="3.25" style="274" bestFit="1" customWidth="1"/>
    <col min="29" max="29" width="9" style="274" customWidth="1"/>
    <col min="30" max="16384" width="9" style="274"/>
  </cols>
  <sheetData>
    <row r="1" spans="1:28" ht="14.25" customHeight="1">
      <c r="A1" s="2415" t="s">
        <v>5856</v>
      </c>
      <c r="B1" s="2415"/>
      <c r="C1" s="2415"/>
      <c r="D1" s="2415"/>
      <c r="E1" s="2415"/>
      <c r="F1" s="2415"/>
      <c r="G1" s="2415"/>
      <c r="H1" s="2415"/>
      <c r="I1" s="2415"/>
      <c r="J1" s="2415"/>
      <c r="K1" s="2415"/>
      <c r="L1" s="2415"/>
      <c r="M1" s="2415"/>
      <c r="N1" s="2415"/>
      <c r="O1" s="2415"/>
      <c r="P1" s="2415"/>
      <c r="Q1" s="2415"/>
      <c r="R1" s="2415"/>
      <c r="S1" s="2415"/>
      <c r="T1" s="2415"/>
      <c r="U1" s="2415"/>
      <c r="V1" s="2415"/>
      <c r="W1" s="2415"/>
      <c r="X1" s="2415"/>
      <c r="Y1" s="2415"/>
      <c r="Z1" s="2415"/>
      <c r="AA1" s="2415"/>
      <c r="AB1" s="2415"/>
    </row>
    <row r="2" spans="1:28" ht="3.75" customHeight="1">
      <c r="A2" s="276"/>
      <c r="B2" s="276"/>
      <c r="C2" s="276"/>
      <c r="D2" s="276"/>
      <c r="E2" s="276"/>
      <c r="F2" s="276"/>
      <c r="G2" s="1007"/>
      <c r="H2" s="276"/>
      <c r="I2" s="276"/>
      <c r="J2" s="276"/>
      <c r="K2" s="276"/>
      <c r="L2" s="276"/>
      <c r="M2" s="276"/>
      <c r="N2" s="276"/>
      <c r="O2" s="276"/>
      <c r="P2" s="276"/>
      <c r="Q2" s="276"/>
      <c r="R2" s="276"/>
      <c r="S2" s="276"/>
      <c r="T2" s="276"/>
      <c r="U2" s="276"/>
      <c r="V2" s="276"/>
      <c r="W2" s="276"/>
      <c r="X2" s="276"/>
      <c r="Y2" s="276"/>
      <c r="Z2" s="276"/>
      <c r="AA2" s="276"/>
      <c r="AB2" s="276"/>
    </row>
    <row r="3" spans="1:28" ht="3.75" customHeight="1"/>
    <row r="4" spans="1:28" ht="14.25" customHeight="1">
      <c r="A4" s="274" t="s">
        <v>5855</v>
      </c>
    </row>
    <row r="5" spans="1:28" ht="14.25" customHeight="1">
      <c r="D5" s="1032"/>
      <c r="E5" s="1032"/>
      <c r="F5" s="1032"/>
      <c r="G5"/>
      <c r="I5" s="1033"/>
      <c r="J5" s="1033"/>
      <c r="K5" s="1033"/>
      <c r="L5" s="1033"/>
      <c r="M5" s="1033"/>
      <c r="N5" s="1033"/>
      <c r="O5" s="1033"/>
      <c r="P5" s="1033"/>
      <c r="Q5" s="1033"/>
      <c r="R5" s="1033"/>
      <c r="S5" s="1033"/>
      <c r="T5" s="1033"/>
      <c r="U5" s="1033"/>
      <c r="V5" s="1033"/>
      <c r="W5" s="1033"/>
      <c r="X5" s="1033"/>
      <c r="Y5" s="1033"/>
      <c r="Z5" s="1033"/>
      <c r="AA5" s="1033"/>
      <c r="AB5" s="1033"/>
    </row>
    <row r="6" spans="1:28" ht="14.25" customHeight="1">
      <c r="G6"/>
      <c r="I6" s="1033"/>
      <c r="J6" s="1033"/>
      <c r="K6" s="1033"/>
      <c r="L6" s="1033"/>
      <c r="M6" s="1033"/>
      <c r="N6" s="1033"/>
      <c r="O6" s="1033"/>
      <c r="P6" s="1033"/>
      <c r="Q6" s="1033"/>
      <c r="R6" s="1033"/>
      <c r="S6" s="1033"/>
      <c r="T6" s="1033"/>
      <c r="U6" s="1033"/>
      <c r="V6" s="1033"/>
      <c r="W6" s="1033"/>
      <c r="X6" s="1033"/>
      <c r="Y6" s="1033"/>
      <c r="Z6" s="1033"/>
      <c r="AA6" s="1033"/>
      <c r="AB6" s="1033"/>
    </row>
    <row r="7" spans="1:28" ht="14.25" customHeight="1">
      <c r="G7"/>
      <c r="I7" s="1033"/>
      <c r="J7" s="1033"/>
      <c r="K7" s="1033"/>
      <c r="L7" s="1033"/>
    </row>
    <row r="8" spans="1:28" ht="14.25" customHeight="1">
      <c r="G8"/>
      <c r="I8" s="1033"/>
      <c r="J8" s="1033"/>
      <c r="K8" s="1033"/>
      <c r="L8" s="1033"/>
      <c r="M8" s="1033"/>
      <c r="N8" s="1033"/>
      <c r="O8" s="1033"/>
      <c r="P8" s="1033"/>
      <c r="Q8" s="1033"/>
      <c r="R8" s="1033"/>
      <c r="S8" s="1033"/>
      <c r="T8" s="1033"/>
      <c r="U8" s="1033"/>
      <c r="V8" s="1033"/>
      <c r="W8" s="1033"/>
      <c r="X8" s="1033"/>
      <c r="Y8" s="1033"/>
      <c r="Z8" s="1033"/>
      <c r="AA8" s="1033"/>
      <c r="AB8" s="1033"/>
    </row>
    <row r="9" spans="1:28" ht="14.25" customHeight="1">
      <c r="G9"/>
      <c r="I9" s="1033"/>
      <c r="J9" s="1033"/>
      <c r="K9" s="1033"/>
      <c r="L9" s="1033"/>
      <c r="M9" s="1033"/>
      <c r="N9" s="1033"/>
      <c r="O9" s="1033"/>
      <c r="P9" s="1033"/>
      <c r="Q9" s="1033"/>
      <c r="R9" s="1033"/>
      <c r="S9" s="1033"/>
      <c r="T9" s="1033"/>
      <c r="U9" s="1033"/>
      <c r="V9" s="1033"/>
      <c r="W9" s="1033"/>
      <c r="X9" s="1033"/>
      <c r="Y9" s="1033"/>
      <c r="Z9" s="1033"/>
      <c r="AA9" s="1033"/>
      <c r="AB9" s="1033"/>
    </row>
    <row r="10" spans="1:28" ht="14.25" customHeight="1">
      <c r="G10"/>
      <c r="I10" s="1033"/>
      <c r="J10" s="1033"/>
      <c r="K10" s="1033"/>
      <c r="L10" s="1033"/>
      <c r="M10" s="1033"/>
      <c r="N10" s="1033"/>
      <c r="O10" s="1033"/>
      <c r="P10" s="1033"/>
      <c r="Q10" s="1033"/>
      <c r="R10" s="1033"/>
      <c r="S10" s="1033"/>
      <c r="T10" s="1033"/>
      <c r="U10" s="1033"/>
      <c r="V10" s="1033"/>
      <c r="W10" s="1033"/>
      <c r="X10" s="1033"/>
      <c r="Y10" s="1033"/>
      <c r="Z10" s="1033"/>
      <c r="AA10" s="1033"/>
      <c r="AB10" s="1033"/>
    </row>
    <row r="11" spans="1:28" ht="14.25" customHeight="1">
      <c r="G11"/>
      <c r="I11" s="1033"/>
      <c r="J11" s="1033"/>
      <c r="K11" s="1033"/>
      <c r="L11" s="1033"/>
      <c r="M11" s="1033"/>
      <c r="N11" s="1033"/>
      <c r="O11" s="1033"/>
      <c r="P11" s="1033"/>
      <c r="Q11" s="1033"/>
      <c r="R11" s="1033"/>
      <c r="S11" s="1033"/>
      <c r="T11" s="1033"/>
      <c r="U11" s="1033"/>
      <c r="V11" s="1033"/>
      <c r="W11" s="1033"/>
      <c r="X11" s="1033"/>
      <c r="Y11" s="1033"/>
      <c r="Z11" s="1033"/>
      <c r="AA11" s="1033"/>
      <c r="AB11" s="1033"/>
    </row>
    <row r="12" spans="1:28" ht="14.25" customHeight="1">
      <c r="G12"/>
      <c r="I12" s="1033"/>
      <c r="J12" s="1033"/>
      <c r="K12" s="1033"/>
      <c r="L12" s="1033"/>
      <c r="M12" s="1033"/>
      <c r="N12" s="1033"/>
      <c r="O12" s="1033"/>
      <c r="P12" s="1033"/>
      <c r="Q12" s="1033"/>
      <c r="R12" s="1033"/>
      <c r="S12" s="1033"/>
      <c r="T12" s="1033"/>
      <c r="U12" s="1033"/>
      <c r="V12" s="1033"/>
      <c r="W12" s="1033"/>
      <c r="X12" s="1033"/>
      <c r="Y12" s="1033"/>
      <c r="Z12" s="1033"/>
      <c r="AA12" s="1033"/>
      <c r="AB12" s="1033"/>
    </row>
    <row r="13" spans="1:28" ht="14.25" customHeight="1">
      <c r="G13"/>
      <c r="I13" s="1033"/>
      <c r="J13" s="1033"/>
      <c r="K13" s="1033"/>
      <c r="L13" s="1033"/>
      <c r="M13" s="1033"/>
      <c r="N13" s="1033"/>
      <c r="O13" s="1033"/>
      <c r="P13" s="1033"/>
      <c r="Q13" s="1033"/>
      <c r="R13" s="1033"/>
      <c r="S13" s="1033"/>
      <c r="T13" s="1033"/>
      <c r="U13" s="1033"/>
      <c r="V13" s="1033"/>
      <c r="W13" s="1033"/>
      <c r="X13" s="1033"/>
      <c r="Y13" s="1033"/>
      <c r="Z13" s="1033"/>
      <c r="AA13" s="1033"/>
      <c r="AB13" s="1033"/>
    </row>
    <row r="14" spans="1:28" ht="14.25" customHeight="1">
      <c r="G14"/>
      <c r="I14" s="1033"/>
      <c r="J14" s="1033"/>
      <c r="K14" s="1033"/>
      <c r="L14" s="1033"/>
      <c r="M14" s="1033"/>
      <c r="N14" s="1033"/>
      <c r="O14" s="1033"/>
      <c r="P14" s="1033"/>
      <c r="Q14" s="1033"/>
      <c r="R14" s="1033"/>
      <c r="S14" s="1033"/>
      <c r="T14" s="1033"/>
      <c r="U14" s="1033"/>
      <c r="V14" s="1033"/>
      <c r="W14" s="1033"/>
      <c r="X14" s="1033"/>
      <c r="Y14" s="1033"/>
      <c r="Z14" s="1033"/>
      <c r="AA14" s="1033"/>
      <c r="AB14" s="1033"/>
    </row>
    <row r="15" spans="1:28" ht="14.25" customHeight="1">
      <c r="G15"/>
      <c r="I15" s="1033"/>
      <c r="J15" s="1033"/>
      <c r="K15" s="1033"/>
      <c r="L15" s="1033"/>
      <c r="M15" s="1033"/>
      <c r="N15" s="1033"/>
      <c r="O15" s="1033"/>
      <c r="P15" s="1033"/>
      <c r="Q15" s="1033"/>
      <c r="R15" s="1033"/>
      <c r="S15" s="1033"/>
      <c r="T15" s="1033"/>
      <c r="U15" s="1033"/>
      <c r="V15" s="1033"/>
      <c r="W15" s="1033"/>
      <c r="X15" s="1033"/>
      <c r="Y15" s="1033"/>
      <c r="Z15" s="1033"/>
      <c r="AA15" s="1033"/>
      <c r="AB15" s="1033"/>
    </row>
    <row r="16" spans="1:28" ht="14.25" customHeight="1">
      <c r="G16"/>
      <c r="I16" s="1033"/>
      <c r="J16" s="1033"/>
      <c r="K16" s="1033"/>
      <c r="L16" s="1033"/>
      <c r="M16" s="1033"/>
      <c r="N16" s="1033"/>
      <c r="O16" s="1033"/>
      <c r="P16" s="1033"/>
      <c r="Q16" s="1033"/>
      <c r="R16" s="1033"/>
      <c r="S16" s="1033"/>
      <c r="T16" s="1033"/>
      <c r="U16" s="1033"/>
      <c r="V16" s="1033"/>
      <c r="W16" s="1033"/>
      <c r="X16" s="1033"/>
      <c r="Y16" s="1033"/>
      <c r="Z16" s="1033"/>
      <c r="AA16" s="1033"/>
      <c r="AB16" s="1033"/>
    </row>
    <row r="17" spans="1:28" ht="14.25" customHeight="1">
      <c r="G17"/>
      <c r="I17" s="1033"/>
      <c r="J17" s="1033"/>
      <c r="K17" s="1033"/>
      <c r="L17" s="1033"/>
      <c r="M17" s="1033"/>
      <c r="N17" s="1033"/>
      <c r="O17" s="1033"/>
      <c r="P17" s="1033"/>
      <c r="Q17" s="1033"/>
      <c r="R17" s="1033"/>
      <c r="S17" s="1033"/>
      <c r="T17" s="1033"/>
      <c r="U17" s="1033"/>
      <c r="V17" s="1033"/>
      <c r="W17" s="1033"/>
      <c r="X17" s="1033"/>
      <c r="Y17" s="1033"/>
      <c r="Z17" s="1033"/>
      <c r="AA17" s="1033"/>
      <c r="AB17" s="1033"/>
    </row>
    <row r="18" spans="1:28" ht="14.25" customHeight="1">
      <c r="G18"/>
      <c r="I18" s="1033"/>
      <c r="J18" s="1033"/>
      <c r="K18" s="1033"/>
      <c r="L18" s="1033"/>
      <c r="M18" s="1033"/>
      <c r="N18" s="1033"/>
      <c r="O18" s="1033"/>
      <c r="P18" s="1033"/>
      <c r="Q18" s="1033"/>
      <c r="R18" s="1033"/>
      <c r="S18" s="1033"/>
      <c r="T18" s="1033"/>
      <c r="U18" s="1033"/>
      <c r="V18" s="1033"/>
      <c r="W18" s="1033"/>
      <c r="X18" s="1033"/>
      <c r="Y18" s="1033"/>
      <c r="Z18" s="1033"/>
      <c r="AA18" s="1033"/>
      <c r="AB18" s="1033"/>
    </row>
    <row r="19" spans="1:28" ht="14.25" customHeight="1">
      <c r="G19"/>
      <c r="I19" s="1033"/>
      <c r="J19" s="1033"/>
      <c r="K19" s="1033"/>
      <c r="L19" s="1033"/>
      <c r="M19" s="1033"/>
      <c r="N19" s="1033"/>
      <c r="O19" s="1033"/>
      <c r="P19" s="1033"/>
      <c r="Q19" s="1033"/>
      <c r="R19" s="1033"/>
      <c r="S19" s="1033"/>
      <c r="T19" s="1033"/>
      <c r="U19" s="1033"/>
      <c r="V19" s="1033"/>
      <c r="W19" s="1033"/>
      <c r="X19" s="1033"/>
      <c r="Y19" s="1033"/>
      <c r="Z19" s="1033"/>
      <c r="AA19" s="1033"/>
      <c r="AB19" s="1033"/>
    </row>
    <row r="20" spans="1:28" ht="14.25" customHeight="1">
      <c r="G20"/>
      <c r="I20" s="1033"/>
      <c r="J20" s="1033"/>
      <c r="K20" s="1033"/>
      <c r="L20" s="1033"/>
      <c r="M20" s="1033"/>
      <c r="N20" s="1033"/>
      <c r="O20" s="1033"/>
      <c r="P20" s="1033"/>
      <c r="Q20" s="1033"/>
      <c r="R20" s="1033"/>
      <c r="S20" s="1033"/>
      <c r="T20" s="1033"/>
      <c r="U20" s="1033"/>
      <c r="V20" s="1033"/>
      <c r="W20" s="1033"/>
      <c r="X20" s="1033"/>
      <c r="Y20" s="1033"/>
      <c r="Z20" s="1033"/>
      <c r="AA20" s="1033"/>
      <c r="AB20" s="1033"/>
    </row>
    <row r="21" spans="1:28" ht="14.25" customHeight="1">
      <c r="G21"/>
      <c r="I21" s="1033"/>
      <c r="J21" s="1033"/>
      <c r="K21" s="1033"/>
      <c r="L21" s="1033"/>
      <c r="M21" s="1033"/>
      <c r="N21" s="1033"/>
      <c r="O21" s="1033"/>
      <c r="P21" s="1033"/>
      <c r="Q21" s="1033"/>
      <c r="R21" s="1033"/>
      <c r="S21" s="1033"/>
      <c r="T21" s="1033"/>
      <c r="U21" s="1033"/>
      <c r="V21" s="1033"/>
      <c r="W21" s="1033"/>
      <c r="X21" s="1033"/>
      <c r="Y21" s="1033"/>
      <c r="Z21" s="1033"/>
      <c r="AA21" s="1033"/>
      <c r="AB21" s="1033"/>
    </row>
    <row r="22" spans="1:28" ht="14.25" customHeight="1">
      <c r="G22"/>
      <c r="I22" s="1033"/>
      <c r="J22" s="1033"/>
      <c r="K22" s="1033"/>
      <c r="L22" s="1033"/>
      <c r="M22" s="1033"/>
      <c r="N22" s="1033"/>
      <c r="O22" s="1033"/>
      <c r="P22" s="1033"/>
      <c r="Q22" s="1033"/>
      <c r="R22" s="1033"/>
      <c r="S22" s="1033"/>
      <c r="T22" s="1033"/>
      <c r="U22" s="1033"/>
      <c r="V22" s="1033"/>
      <c r="W22" s="1033"/>
      <c r="X22" s="1033"/>
      <c r="Y22" s="1033"/>
      <c r="Z22" s="1033"/>
      <c r="AA22" s="1033"/>
      <c r="AB22" s="1033"/>
    </row>
    <row r="23" spans="1:28" ht="14.25" customHeight="1"/>
    <row r="24" spans="1:28" ht="14.25" customHeight="1">
      <c r="G24"/>
      <c r="J24" s="1033"/>
      <c r="K24" s="1033"/>
      <c r="R24" s="1033"/>
      <c r="S24" s="1033"/>
      <c r="T24" s="1033"/>
      <c r="Y24" s="1033"/>
      <c r="Z24" s="1033"/>
      <c r="AA24" s="1033"/>
    </row>
    <row r="25" spans="1:28" ht="14.25" customHeight="1">
      <c r="G25"/>
      <c r="I25" s="1033"/>
      <c r="J25" s="1033"/>
      <c r="K25" s="1033"/>
      <c r="L25" s="1033"/>
      <c r="M25" s="1033"/>
      <c r="N25" s="1033"/>
      <c r="O25" s="1033"/>
      <c r="P25" s="1033"/>
      <c r="Q25" s="1033"/>
      <c r="R25" s="1033"/>
      <c r="S25" s="1033"/>
      <c r="T25" s="1033"/>
      <c r="U25" s="1033"/>
      <c r="V25" s="1033"/>
      <c r="W25" s="1033"/>
      <c r="X25" s="1033"/>
      <c r="Y25" s="1033"/>
      <c r="Z25" s="1033"/>
      <c r="AA25" s="1033"/>
      <c r="AB25" s="1033"/>
    </row>
    <row r="26" spans="1:28" ht="14.25" customHeight="1">
      <c r="D26" s="1032"/>
      <c r="E26" s="1032"/>
      <c r="F26" s="1032"/>
      <c r="G26" s="1032"/>
      <c r="J26" s="1033"/>
      <c r="K26" s="1033"/>
      <c r="R26" s="1033"/>
      <c r="S26" s="1033"/>
      <c r="T26" s="1033"/>
      <c r="Y26" s="1033"/>
      <c r="Z26" s="1033"/>
      <c r="AA26" s="1033"/>
    </row>
    <row r="27" spans="1:28" ht="14.25" customHeight="1">
      <c r="I27" s="1033"/>
      <c r="J27" s="1033"/>
      <c r="K27" s="1033"/>
      <c r="L27" s="1033"/>
      <c r="M27" s="1033"/>
      <c r="N27" s="1033"/>
      <c r="O27" s="1033"/>
      <c r="P27" s="1033"/>
      <c r="Q27" s="1033"/>
      <c r="R27" s="1033"/>
      <c r="S27" s="1033"/>
      <c r="T27" s="1033"/>
      <c r="U27" s="1033"/>
      <c r="V27" s="1033"/>
      <c r="W27" s="1033"/>
      <c r="X27" s="1033"/>
      <c r="Y27" s="1033"/>
      <c r="Z27" s="1033"/>
      <c r="AA27" s="1033"/>
      <c r="AB27" s="1033"/>
    </row>
    <row r="28" spans="1:28" ht="14.25" customHeight="1">
      <c r="G28"/>
      <c r="I28" s="1033"/>
      <c r="J28" s="1033"/>
      <c r="K28" s="1033"/>
      <c r="L28" s="1033"/>
    </row>
    <row r="29" spans="1:28" ht="14.25" customHeight="1">
      <c r="G29"/>
      <c r="I29" s="1033"/>
      <c r="J29" s="1033"/>
      <c r="K29" s="1033"/>
      <c r="L29" s="1033"/>
      <c r="M29" s="1033"/>
      <c r="N29" s="1033"/>
      <c r="O29" s="1033"/>
      <c r="P29" s="1033"/>
      <c r="Q29" s="1033"/>
      <c r="R29" s="1033"/>
      <c r="S29" s="1033"/>
      <c r="T29" s="1033"/>
      <c r="U29" s="1033"/>
      <c r="V29" s="1033"/>
      <c r="W29" s="1033"/>
      <c r="X29" s="1033"/>
      <c r="Y29" s="1033"/>
      <c r="Z29" s="1033"/>
      <c r="AA29" s="1033"/>
      <c r="AB29" s="1033"/>
    </row>
    <row r="30" spans="1:28" ht="14.25" customHeight="1">
      <c r="G30"/>
      <c r="I30" s="1033"/>
      <c r="J30" s="1033"/>
      <c r="K30" s="1033"/>
      <c r="L30" s="1033"/>
      <c r="M30" s="1033"/>
      <c r="N30" s="1033"/>
      <c r="O30" s="1033"/>
      <c r="P30" s="1033"/>
    </row>
    <row r="31" spans="1:28" ht="3.75" customHeight="1">
      <c r="A31" s="276"/>
      <c r="B31" s="276"/>
      <c r="C31" s="276"/>
      <c r="D31" s="1007"/>
      <c r="E31" s="1007"/>
      <c r="F31" s="1007"/>
      <c r="G31" s="1030"/>
      <c r="H31" s="276"/>
      <c r="I31" s="276"/>
      <c r="J31" s="276"/>
      <c r="K31" s="276"/>
      <c r="L31" s="276"/>
      <c r="M31" s="276"/>
      <c r="N31" s="276"/>
      <c r="O31" s="276"/>
      <c r="P31" s="276"/>
      <c r="Q31" s="276"/>
      <c r="R31" s="276"/>
      <c r="S31" s="276"/>
      <c r="T31" s="276"/>
      <c r="U31" s="276"/>
      <c r="V31" s="276"/>
      <c r="W31" s="276"/>
      <c r="X31" s="276"/>
      <c r="Y31" s="276"/>
      <c r="Z31" s="276"/>
      <c r="AA31" s="276"/>
      <c r="AB31" s="276"/>
    </row>
    <row r="32" spans="1:28" ht="3.75" customHeight="1">
      <c r="D32" s="1028"/>
      <c r="E32" s="1028"/>
      <c r="F32" s="1028"/>
      <c r="G32" s="1031"/>
    </row>
    <row r="33" spans="1:28" ht="14.25" customHeight="1">
      <c r="A33" s="274" t="s">
        <v>3602</v>
      </c>
    </row>
    <row r="34" spans="1:28" ht="14.25" customHeight="1"/>
    <row r="35" spans="1:28" ht="14.25" customHeight="1">
      <c r="G35"/>
      <c r="I35" s="275"/>
      <c r="J35" s="1033"/>
      <c r="K35" s="1033"/>
      <c r="R35" s="1033"/>
      <c r="S35" s="1033"/>
      <c r="T35" s="1033"/>
      <c r="Y35" s="1033"/>
      <c r="Z35" s="1033"/>
      <c r="AA35" s="1033"/>
    </row>
    <row r="36" spans="1:28" ht="14.25" customHeight="1">
      <c r="G36"/>
      <c r="I36" s="1033"/>
      <c r="J36" s="1033"/>
      <c r="K36" s="1033"/>
      <c r="L36" s="1033"/>
      <c r="M36" s="1033"/>
      <c r="N36" s="1033"/>
      <c r="O36" s="1033"/>
      <c r="P36" s="1033"/>
      <c r="Q36" s="1033"/>
      <c r="R36" s="1033"/>
      <c r="S36" s="1033"/>
      <c r="T36" s="1033"/>
      <c r="U36" s="1033"/>
      <c r="V36" s="1033"/>
      <c r="W36" s="1033"/>
      <c r="X36" s="1033"/>
      <c r="Y36" s="1033"/>
      <c r="Z36" s="1033"/>
      <c r="AA36" s="1033"/>
      <c r="AB36" s="1033"/>
    </row>
    <row r="37" spans="1:28" ht="14.25" customHeight="1">
      <c r="D37" s="1032"/>
      <c r="E37" s="1032"/>
      <c r="F37" s="1032"/>
      <c r="G37"/>
      <c r="I37" s="275"/>
      <c r="J37" s="1033"/>
      <c r="K37" s="1033"/>
      <c r="R37" s="1033"/>
      <c r="S37" s="1033"/>
      <c r="T37" s="1033"/>
      <c r="Y37" s="1033"/>
      <c r="Z37" s="1033"/>
      <c r="AA37" s="1033"/>
    </row>
    <row r="38" spans="1:28" ht="14.25" customHeight="1">
      <c r="I38" s="1033"/>
      <c r="J38" s="1033"/>
      <c r="K38" s="1033"/>
      <c r="L38" s="1033"/>
      <c r="M38" s="1033"/>
      <c r="N38" s="1033"/>
      <c r="O38" s="1033"/>
      <c r="P38" s="1033"/>
      <c r="Q38" s="1033"/>
      <c r="R38" s="1033"/>
      <c r="S38" s="1033"/>
      <c r="T38" s="1033"/>
      <c r="U38" s="1033"/>
      <c r="V38" s="1033"/>
      <c r="W38" s="1033"/>
      <c r="X38" s="1033"/>
      <c r="Y38" s="1033"/>
      <c r="Z38" s="1033"/>
      <c r="AA38" s="1033"/>
      <c r="AB38" s="1033"/>
    </row>
    <row r="39" spans="1:28" ht="14.25" customHeight="1">
      <c r="G39"/>
      <c r="I39" s="1033"/>
      <c r="J39" s="1033"/>
      <c r="K39" s="1033"/>
      <c r="L39" s="1033"/>
    </row>
    <row r="40" spans="1:28" ht="14.25" customHeight="1">
      <c r="G40"/>
      <c r="I40" s="1033"/>
      <c r="J40" s="1033"/>
      <c r="K40" s="1033"/>
      <c r="L40" s="1033"/>
      <c r="M40" s="1033"/>
      <c r="N40" s="1033"/>
      <c r="O40" s="1033"/>
      <c r="P40" s="1033"/>
      <c r="Q40" s="1033"/>
      <c r="R40" s="1033"/>
      <c r="S40" s="1033"/>
      <c r="T40" s="1033"/>
      <c r="U40" s="1033"/>
      <c r="V40" s="1033"/>
      <c r="W40" s="1033"/>
      <c r="X40" s="1033"/>
      <c r="Y40" s="1033"/>
      <c r="Z40" s="1033"/>
      <c r="AA40" s="1033"/>
      <c r="AB40" s="1033"/>
    </row>
    <row r="41" spans="1:28" ht="14.25" customHeight="1">
      <c r="G41"/>
      <c r="I41" s="1033"/>
      <c r="J41" s="1033"/>
      <c r="K41" s="1033"/>
      <c r="L41" s="1033"/>
      <c r="M41" s="1033"/>
      <c r="N41" s="1033"/>
      <c r="O41" s="1033"/>
      <c r="P41" s="1033"/>
    </row>
    <row r="42" spans="1:28" ht="14.25" customHeight="1">
      <c r="G42"/>
    </row>
    <row r="43" spans="1:28" ht="14.25" customHeight="1">
      <c r="L43" s="1033"/>
      <c r="M43" s="1033"/>
      <c r="N43" s="1033"/>
      <c r="O43" s="1033"/>
      <c r="P43" s="1033"/>
      <c r="Q43" s="1033"/>
      <c r="R43" s="1033"/>
      <c r="S43" s="1033"/>
      <c r="T43" s="1033"/>
      <c r="U43" s="1033"/>
      <c r="V43" s="1033"/>
      <c r="W43" s="1033"/>
      <c r="X43" s="1033"/>
      <c r="Y43" s="1033"/>
      <c r="Z43" s="1033"/>
      <c r="AA43" s="1033"/>
      <c r="AB43" s="1033"/>
    </row>
    <row r="44" spans="1:28" ht="14.25" customHeight="1"/>
    <row r="45" spans="1:28" ht="14.25" customHeight="1">
      <c r="G45"/>
      <c r="J45" s="1033"/>
      <c r="K45" s="1033"/>
      <c r="R45" s="1033"/>
      <c r="S45" s="1033"/>
      <c r="T45" s="1033"/>
      <c r="Y45" s="1033"/>
      <c r="Z45" s="1033"/>
      <c r="AA45" s="1033"/>
    </row>
    <row r="46" spans="1:28" ht="14.25" customHeight="1">
      <c r="G46"/>
      <c r="I46" s="1033"/>
      <c r="J46" s="1033"/>
      <c r="K46" s="1033"/>
      <c r="L46" s="1033"/>
      <c r="M46" s="1033"/>
      <c r="N46" s="1033"/>
      <c r="O46" s="1033"/>
      <c r="P46" s="1033"/>
      <c r="Q46" s="1033"/>
      <c r="R46" s="1033"/>
      <c r="S46" s="1033"/>
      <c r="T46" s="1033"/>
      <c r="U46" s="1033"/>
      <c r="V46" s="1033"/>
      <c r="W46" s="1033"/>
      <c r="X46" s="1033"/>
      <c r="Y46" s="1033"/>
      <c r="Z46" s="1033"/>
      <c r="AA46" s="1033"/>
      <c r="AB46" s="1033"/>
    </row>
    <row r="47" spans="1:28" ht="14.25" customHeight="1">
      <c r="G47"/>
    </row>
    <row r="48" spans="1:28" ht="14.25" customHeight="1">
      <c r="L48" s="1033"/>
      <c r="M48" s="1033"/>
      <c r="N48" s="1033"/>
      <c r="O48" s="1033"/>
      <c r="P48" s="1033"/>
      <c r="Q48" s="1033"/>
      <c r="R48" s="1033"/>
      <c r="S48" s="1033"/>
      <c r="T48" s="1033"/>
      <c r="U48" s="1033"/>
      <c r="V48" s="1033"/>
      <c r="W48" s="1033"/>
      <c r="X48" s="1033"/>
      <c r="Y48" s="1033"/>
      <c r="Z48" s="1033"/>
      <c r="AA48" s="1033"/>
      <c r="AB48" s="1033"/>
    </row>
    <row r="49" spans="1:28" ht="14.25" customHeight="1">
      <c r="G49"/>
    </row>
    <row r="50" spans="1:28" ht="14.25" customHeight="1">
      <c r="L50" s="1033"/>
      <c r="M50" s="1033"/>
      <c r="N50" s="1033"/>
      <c r="O50" s="1033"/>
      <c r="P50" s="1033"/>
      <c r="Q50" s="1033"/>
      <c r="R50" s="1033"/>
      <c r="S50" s="1033"/>
      <c r="T50" s="1033"/>
      <c r="U50" s="1033"/>
      <c r="V50" s="1033"/>
      <c r="W50" s="1033"/>
      <c r="X50" s="1033"/>
      <c r="Y50" s="1033"/>
      <c r="Z50" s="1033"/>
      <c r="AA50" s="1033"/>
    </row>
    <row r="51" spans="1:28" ht="14.25" customHeight="1">
      <c r="G51"/>
      <c r="J51" s="1033"/>
      <c r="K51" s="1033"/>
      <c r="R51" s="1033"/>
      <c r="S51" s="1033"/>
      <c r="T51" s="1033"/>
      <c r="Y51" s="1033"/>
      <c r="Z51" s="1033"/>
      <c r="AA51" s="1033"/>
    </row>
    <row r="52" spans="1:28" ht="14.25" customHeight="1">
      <c r="G52"/>
      <c r="I52" s="1033"/>
      <c r="J52" s="1033"/>
      <c r="K52" s="1033"/>
      <c r="L52" s="1033"/>
      <c r="M52" s="1033"/>
      <c r="N52" s="1033"/>
      <c r="O52" s="1033"/>
      <c r="P52" s="1033"/>
      <c r="Q52" s="1033"/>
      <c r="R52" s="1033"/>
      <c r="S52" s="1033"/>
      <c r="T52" s="1033"/>
      <c r="U52" s="1033"/>
      <c r="V52" s="1033"/>
      <c r="W52" s="1033"/>
      <c r="X52" s="1033"/>
      <c r="Y52" s="1033"/>
      <c r="Z52" s="1033"/>
      <c r="AA52" s="1033"/>
      <c r="AB52" s="1033"/>
    </row>
    <row r="53" spans="1:28" ht="14.25" customHeight="1">
      <c r="D53" s="1032"/>
      <c r="E53" s="1032"/>
      <c r="F53" s="1032"/>
      <c r="G53"/>
      <c r="J53" s="1033"/>
      <c r="K53" s="1033"/>
      <c r="R53" s="1033"/>
      <c r="S53" s="1033"/>
      <c r="T53" s="1033"/>
      <c r="Y53" s="1033"/>
      <c r="Z53" s="1033"/>
      <c r="AA53" s="1033"/>
    </row>
    <row r="54" spans="1:28" ht="14.25" customHeight="1">
      <c r="I54" s="1033"/>
      <c r="J54" s="1033"/>
      <c r="K54" s="1033"/>
      <c r="L54" s="1033"/>
      <c r="M54" s="1033"/>
      <c r="N54" s="1033"/>
      <c r="O54" s="1033"/>
      <c r="P54" s="1033"/>
      <c r="Q54" s="1033"/>
      <c r="R54" s="1033"/>
      <c r="S54" s="1033"/>
      <c r="T54" s="1033"/>
      <c r="U54" s="1033"/>
      <c r="V54" s="1033"/>
      <c r="W54" s="1033"/>
      <c r="X54" s="1033"/>
      <c r="Y54" s="1033"/>
      <c r="Z54" s="1033"/>
      <c r="AA54" s="1033"/>
      <c r="AB54" s="1033"/>
    </row>
    <row r="55" spans="1:28" ht="14.25" customHeight="1">
      <c r="G55"/>
      <c r="I55" s="1033"/>
      <c r="J55" s="1033"/>
      <c r="K55" s="1033"/>
      <c r="L55" s="1033"/>
    </row>
    <row r="56" spans="1:28" ht="14.25" customHeight="1">
      <c r="G56"/>
      <c r="I56" s="1033"/>
      <c r="J56" s="1033"/>
      <c r="K56" s="1033"/>
      <c r="L56" s="1033"/>
      <c r="M56" s="1033"/>
      <c r="N56" s="1033"/>
      <c r="O56" s="1033"/>
      <c r="P56" s="1033"/>
      <c r="Q56" s="1033"/>
      <c r="R56" s="1033"/>
      <c r="S56" s="1033"/>
      <c r="T56" s="1033"/>
      <c r="U56" s="1033"/>
      <c r="V56" s="1033"/>
      <c r="W56" s="1033"/>
      <c r="X56" s="1033"/>
      <c r="Y56" s="1033"/>
      <c r="Z56" s="1033"/>
      <c r="AA56" s="1033"/>
      <c r="AB56" s="1033"/>
    </row>
    <row r="57" spans="1:28" ht="14.25" customHeight="1">
      <c r="G57"/>
      <c r="I57" s="1033"/>
      <c r="J57" s="1033"/>
      <c r="K57" s="1033"/>
      <c r="L57" s="1033"/>
      <c r="M57" s="1033"/>
      <c r="N57" s="1033"/>
      <c r="O57" s="1033"/>
      <c r="P57" s="1033"/>
    </row>
    <row r="58" spans="1:28" ht="14.25" customHeight="1">
      <c r="G58"/>
    </row>
    <row r="59" spans="1:28" ht="14.25" customHeight="1">
      <c r="L59" s="1033"/>
      <c r="M59" s="1033"/>
      <c r="N59" s="1033"/>
      <c r="O59" s="1033"/>
      <c r="P59" s="1033"/>
      <c r="Q59" s="1033"/>
      <c r="R59" s="1033"/>
      <c r="S59" s="1033"/>
      <c r="T59" s="1033"/>
      <c r="U59" s="1033"/>
      <c r="V59" s="1033"/>
      <c r="W59" s="1033"/>
      <c r="X59" s="1033"/>
      <c r="Y59" s="1033"/>
      <c r="Z59" s="1033"/>
      <c r="AA59" s="1033"/>
      <c r="AB59" s="1033"/>
    </row>
    <row r="60" spans="1:28" ht="3.75" customHeight="1">
      <c r="A60" s="276"/>
      <c r="B60" s="276"/>
      <c r="C60" s="276"/>
      <c r="D60" s="1007"/>
      <c r="E60" s="1007"/>
      <c r="F60" s="1007"/>
      <c r="G60" s="1030"/>
      <c r="H60" s="276"/>
      <c r="I60" s="276"/>
      <c r="J60" s="276"/>
      <c r="K60" s="276"/>
      <c r="L60" s="276"/>
      <c r="M60" s="276"/>
      <c r="N60" s="276"/>
      <c r="O60" s="276"/>
      <c r="P60" s="276"/>
      <c r="Q60" s="276"/>
      <c r="R60" s="276"/>
      <c r="S60" s="276"/>
      <c r="T60" s="276"/>
      <c r="U60" s="276"/>
      <c r="V60" s="276"/>
      <c r="W60" s="276"/>
      <c r="X60" s="276"/>
      <c r="Y60" s="276"/>
      <c r="Z60" s="276"/>
      <c r="AA60" s="276"/>
      <c r="AB60" s="276"/>
    </row>
    <row r="61" spans="1:28" ht="3.75" customHeight="1">
      <c r="D61" s="1028"/>
      <c r="E61" s="1028"/>
      <c r="F61" s="1028"/>
      <c r="G61" s="1031"/>
    </row>
    <row r="62" spans="1:28" ht="3.75" customHeight="1">
      <c r="D62" s="1028"/>
      <c r="E62" s="1028"/>
      <c r="F62" s="1028"/>
      <c r="G62" s="1031"/>
    </row>
  </sheetData>
  <sheetProtection formatCells="0"/>
  <mergeCells count="1">
    <mergeCell ref="A1:AB1"/>
  </mergeCells>
  <phoneticPr fontId="129"/>
  <printOptions horizontalCentered="1"/>
  <pageMargins left="0.59055118110236227" right="0.59055118110236227" top="0.59055118110236227" bottom="0.59055118110236227" header="0.51181102362204722" footer="0.51181102362204722"/>
  <pageSetup paperSize="9" orientation="portrait" horizontalDpi="300" verticalDpi="300" r:id="rId1"/>
  <rowBreaks count="1" manualBreakCount="1">
    <brk id="6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S255"/>
  <sheetViews>
    <sheetView view="pageBreakPreview" zoomScaleNormal="100" zoomScaleSheetLayoutView="100" workbookViewId="0">
      <selection activeCell="AC1" sqref="AC1"/>
    </sheetView>
  </sheetViews>
  <sheetFormatPr defaultColWidth="9" defaultRowHeight="13.5"/>
  <cols>
    <col min="1" max="28" width="3.125" style="288" customWidth="1"/>
    <col min="29" max="30" width="3.625" style="288" customWidth="1"/>
    <col min="31" max="31" width="9" style="288" customWidth="1"/>
    <col min="32" max="16384" width="9" style="288"/>
  </cols>
  <sheetData>
    <row r="1" spans="1:18" ht="14.25" customHeight="1">
      <c r="A1" s="2416" t="s">
        <v>2943</v>
      </c>
      <c r="B1" s="2416"/>
      <c r="C1" s="2416"/>
      <c r="D1" s="2416"/>
      <c r="E1" s="2416"/>
      <c r="F1" s="2416"/>
      <c r="G1" s="2416"/>
      <c r="H1" s="2416"/>
      <c r="I1" s="2416"/>
      <c r="J1" s="2416"/>
      <c r="K1" s="2416"/>
      <c r="L1" s="2416"/>
      <c r="M1" s="2416"/>
      <c r="N1" s="2416"/>
      <c r="O1" s="2416"/>
      <c r="P1" s="2416"/>
      <c r="Q1" s="2416"/>
      <c r="R1" s="2416"/>
    </row>
    <row r="2" spans="1:18" ht="14.25" customHeight="1">
      <c r="A2" s="1037" t="s">
        <v>5865</v>
      </c>
      <c r="B2" s="1037"/>
      <c r="C2" s="1037"/>
      <c r="D2" s="1037"/>
      <c r="E2" s="1037"/>
      <c r="F2" s="1037"/>
      <c r="G2" s="1037"/>
      <c r="H2" s="1037"/>
      <c r="I2" s="1037"/>
      <c r="J2" s="1037"/>
    </row>
    <row r="3" spans="1:18" ht="14.25" customHeight="1">
      <c r="A3" s="1037" t="s">
        <v>5864</v>
      </c>
      <c r="B3" s="1037"/>
      <c r="C3" s="1037"/>
      <c r="D3" s="1037"/>
      <c r="E3" s="1037"/>
      <c r="F3" s="1037"/>
      <c r="G3" s="1037"/>
      <c r="H3" s="1037"/>
      <c r="I3" s="1037"/>
      <c r="J3" s="1037"/>
    </row>
    <row r="4" spans="1:18" ht="14.25" customHeight="1">
      <c r="A4" s="1037" t="s">
        <v>5863</v>
      </c>
      <c r="B4" s="1037"/>
      <c r="C4" s="1037"/>
      <c r="D4" s="1037"/>
      <c r="E4" s="1037"/>
      <c r="F4" s="1037"/>
      <c r="G4" s="1037"/>
      <c r="H4" s="1037"/>
      <c r="I4" s="1037"/>
      <c r="J4" s="1037"/>
    </row>
    <row r="5" spans="1:18" ht="14.25" customHeight="1">
      <c r="A5" s="1037" t="s">
        <v>5862</v>
      </c>
      <c r="B5" s="1037"/>
      <c r="C5" s="1037"/>
      <c r="D5" s="1037"/>
      <c r="E5" s="1037"/>
      <c r="F5" s="1037"/>
      <c r="G5" s="1037"/>
      <c r="H5" s="1037"/>
      <c r="I5" s="1037"/>
      <c r="J5" s="1037"/>
    </row>
    <row r="6" spans="1:18" ht="14.25" customHeight="1">
      <c r="A6" s="1037" t="s">
        <v>5861</v>
      </c>
      <c r="B6" s="1037"/>
      <c r="C6" s="1037"/>
      <c r="D6" s="1037"/>
      <c r="E6" s="1037"/>
      <c r="F6" s="1037"/>
      <c r="G6" s="1037"/>
      <c r="H6" s="1037"/>
      <c r="I6" s="1037"/>
      <c r="J6" s="1037"/>
    </row>
    <row r="7" spans="1:18" ht="14.25" customHeight="1">
      <c r="A7" s="1037" t="s">
        <v>4316</v>
      </c>
      <c r="B7" s="1037"/>
      <c r="C7" s="1037"/>
      <c r="D7" s="1037"/>
      <c r="E7" s="1037"/>
      <c r="F7" s="1037"/>
      <c r="G7" s="1037"/>
      <c r="H7" s="1037"/>
      <c r="I7" s="1037"/>
      <c r="J7" s="1037"/>
    </row>
    <row r="8" spans="1:18" ht="14.25" customHeight="1">
      <c r="A8" s="1037" t="s">
        <v>5860</v>
      </c>
      <c r="B8" s="1037"/>
      <c r="C8" s="1037"/>
      <c r="D8" s="1037"/>
      <c r="E8" s="1037"/>
      <c r="F8" s="1037"/>
      <c r="G8" s="1037"/>
      <c r="H8" s="1037"/>
      <c r="I8" s="1037"/>
      <c r="J8" s="1037"/>
    </row>
    <row r="9" spans="1:18" ht="14.25" customHeight="1">
      <c r="A9" s="1037" t="s">
        <v>4218</v>
      </c>
      <c r="B9" s="1037"/>
      <c r="C9" s="1037"/>
      <c r="D9" s="1037"/>
      <c r="E9" s="1037"/>
      <c r="F9" s="1037"/>
      <c r="G9" s="1037"/>
      <c r="H9" s="1037"/>
      <c r="I9" s="1037"/>
      <c r="J9" s="1037"/>
    </row>
    <row r="10" spans="1:18" ht="14.25" customHeight="1">
      <c r="A10" s="1037" t="s">
        <v>5859</v>
      </c>
      <c r="B10" s="1037"/>
      <c r="C10" s="1037"/>
      <c r="D10" s="1037"/>
      <c r="E10" s="1037"/>
      <c r="F10" s="1037"/>
      <c r="G10" s="1037"/>
      <c r="H10" s="1037"/>
      <c r="I10" s="1037"/>
      <c r="J10" s="1037"/>
    </row>
    <row r="11" spans="1:18" ht="14.25" customHeight="1">
      <c r="A11" s="1037" t="s">
        <v>5858</v>
      </c>
      <c r="B11" s="1037"/>
      <c r="C11" s="1037"/>
      <c r="D11" s="1037"/>
      <c r="E11" s="1037"/>
      <c r="F11" s="1037"/>
      <c r="G11" s="1037"/>
      <c r="H11" s="1037"/>
      <c r="I11" s="1037"/>
      <c r="J11" s="1037"/>
    </row>
    <row r="12" spans="1:18" ht="14.25" customHeight="1">
      <c r="A12" s="1037" t="s">
        <v>5857</v>
      </c>
      <c r="B12" s="1037"/>
      <c r="C12" s="1037"/>
      <c r="D12" s="1037"/>
      <c r="E12" s="1037"/>
      <c r="F12" s="1037"/>
      <c r="G12" s="1037"/>
      <c r="H12" s="1037"/>
      <c r="I12" s="1037"/>
      <c r="J12" s="1037"/>
    </row>
    <row r="13" spans="1:18" ht="14.25" customHeight="1">
      <c r="A13" s="1037"/>
      <c r="B13" s="1037"/>
      <c r="C13" s="1037"/>
      <c r="D13" s="1037"/>
      <c r="E13" s="1037"/>
      <c r="F13" s="1037"/>
      <c r="G13" s="1037"/>
      <c r="H13" s="1037"/>
      <c r="I13" s="1037"/>
      <c r="J13" s="1037"/>
    </row>
    <row r="14" spans="1:18" ht="14.25" customHeight="1">
      <c r="A14" s="1037"/>
      <c r="B14" s="1037"/>
      <c r="C14" s="1037"/>
      <c r="D14" s="1037"/>
      <c r="E14" s="1037"/>
      <c r="F14" s="1037"/>
      <c r="G14" s="1037"/>
      <c r="H14" s="1037"/>
      <c r="I14" s="1037"/>
      <c r="J14" s="1037"/>
    </row>
    <row r="15" spans="1:18" ht="14.25" customHeight="1">
      <c r="A15" s="1037"/>
      <c r="B15" s="1037"/>
      <c r="C15" s="1037"/>
      <c r="D15" s="1037"/>
      <c r="E15" s="1037"/>
      <c r="F15" s="1037"/>
      <c r="G15" s="1037"/>
      <c r="H15" s="1037"/>
      <c r="I15" s="1037"/>
      <c r="J15" s="1037"/>
    </row>
    <row r="16" spans="1:18" ht="14.25" customHeight="1">
      <c r="A16" s="1037"/>
      <c r="B16" s="1037"/>
      <c r="C16" s="1037"/>
      <c r="D16" s="1037"/>
      <c r="E16" s="1037"/>
      <c r="F16" s="1037"/>
      <c r="G16" s="1037"/>
      <c r="H16" s="1037"/>
      <c r="I16" s="1037"/>
      <c r="J16" s="1037"/>
    </row>
    <row r="17" spans="1:10" ht="14.25" customHeight="1">
      <c r="A17" s="1037"/>
      <c r="B17" s="1037"/>
      <c r="C17" s="1037"/>
      <c r="D17" s="1037"/>
      <c r="E17" s="1037"/>
      <c r="F17" s="1037"/>
      <c r="G17" s="1037"/>
      <c r="H17" s="1037"/>
      <c r="I17" s="1037"/>
      <c r="J17" s="1037"/>
    </row>
    <row r="18" spans="1:10" ht="14.25" customHeight="1">
      <c r="A18" s="1037"/>
      <c r="B18" s="1037"/>
      <c r="C18" s="1037"/>
      <c r="D18" s="1037"/>
      <c r="E18" s="1037"/>
      <c r="F18" s="1037"/>
      <c r="G18" s="1037"/>
      <c r="H18" s="1037"/>
      <c r="I18" s="1037"/>
      <c r="J18" s="1037"/>
    </row>
    <row r="19" spans="1:10" ht="14.25" customHeight="1">
      <c r="A19" s="1037"/>
      <c r="B19" s="1037"/>
      <c r="C19" s="1037"/>
      <c r="D19" s="1037"/>
      <c r="E19" s="1037"/>
      <c r="F19" s="1037"/>
      <c r="G19" s="1037"/>
      <c r="H19" s="1037"/>
      <c r="I19" s="1037"/>
      <c r="J19" s="1037"/>
    </row>
    <row r="20" spans="1:10" ht="14.25" customHeight="1">
      <c r="A20" s="1037"/>
      <c r="B20" s="1037"/>
      <c r="C20" s="1037"/>
      <c r="D20" s="1037"/>
      <c r="E20" s="1037"/>
      <c r="F20" s="1037"/>
      <c r="G20" s="1037"/>
      <c r="H20" s="1037"/>
      <c r="I20" s="1037"/>
      <c r="J20" s="1037"/>
    </row>
    <row r="21" spans="1:10" ht="14.25" customHeight="1">
      <c r="A21" s="1037"/>
      <c r="B21" s="1037"/>
      <c r="C21" s="1037"/>
      <c r="D21" s="1037"/>
      <c r="E21" s="1037"/>
      <c r="F21" s="1037"/>
      <c r="G21" s="1037"/>
      <c r="H21" s="1037"/>
      <c r="I21" s="1037"/>
      <c r="J21" s="1037"/>
    </row>
    <row r="22" spans="1:10" ht="14.25" customHeight="1">
      <c r="A22" s="1037"/>
      <c r="B22" s="1037"/>
      <c r="C22" s="1037"/>
      <c r="D22" s="1037"/>
      <c r="E22" s="1037"/>
      <c r="F22" s="1037"/>
      <c r="G22" s="1037"/>
      <c r="H22" s="1037"/>
      <c r="I22" s="1037"/>
      <c r="J22" s="1037"/>
    </row>
    <row r="23" spans="1:10" ht="14.25" customHeight="1">
      <c r="A23" s="1037"/>
      <c r="B23" s="1037"/>
      <c r="C23" s="1037"/>
      <c r="D23" s="1037"/>
      <c r="E23" s="1037"/>
      <c r="F23" s="1037"/>
      <c r="G23" s="1037"/>
      <c r="H23" s="1037"/>
      <c r="I23" s="1037"/>
      <c r="J23" s="1037"/>
    </row>
    <row r="24" spans="1:10" ht="14.25" customHeight="1">
      <c r="A24" s="1037"/>
      <c r="B24" s="1037"/>
      <c r="C24" s="1037"/>
      <c r="D24" s="1037"/>
      <c r="E24" s="1037"/>
      <c r="F24" s="1037"/>
      <c r="G24" s="1037"/>
      <c r="H24" s="1037"/>
      <c r="I24" s="1037"/>
      <c r="J24" s="1037"/>
    </row>
    <row r="25" spans="1:10" ht="14.25" customHeight="1">
      <c r="A25" s="1037"/>
      <c r="B25" s="1037"/>
      <c r="C25" s="1037"/>
      <c r="D25" s="1037"/>
      <c r="E25" s="1037"/>
      <c r="F25" s="1037"/>
      <c r="G25" s="1037"/>
      <c r="H25" s="1037"/>
      <c r="I25" s="1037"/>
      <c r="J25" s="1037"/>
    </row>
    <row r="26" spans="1:10" ht="14.25" customHeight="1">
      <c r="A26" s="1037"/>
      <c r="B26" s="1037"/>
      <c r="C26" s="1037"/>
      <c r="D26" s="1037"/>
      <c r="E26" s="1037"/>
      <c r="F26" s="1037"/>
      <c r="G26" s="1037"/>
      <c r="H26" s="1037"/>
      <c r="I26" s="1037"/>
      <c r="J26" s="1037"/>
    </row>
    <row r="27" spans="1:10" ht="14.25" customHeight="1">
      <c r="A27" s="1037"/>
      <c r="B27" s="1037"/>
      <c r="C27" s="1037"/>
      <c r="D27" s="1037"/>
      <c r="E27" s="1037"/>
      <c r="F27" s="1037"/>
      <c r="G27" s="1037"/>
      <c r="H27" s="1037"/>
      <c r="I27" s="1037"/>
      <c r="J27" s="1037"/>
    </row>
    <row r="28" spans="1:10" ht="14.25" customHeight="1">
      <c r="A28" s="1037"/>
      <c r="B28" s="1037"/>
      <c r="C28" s="1037"/>
      <c r="D28" s="1037"/>
      <c r="E28" s="1037"/>
      <c r="F28" s="1037"/>
      <c r="G28" s="1037"/>
      <c r="H28" s="1037"/>
      <c r="I28" s="1037"/>
      <c r="J28" s="1037"/>
    </row>
    <row r="29" spans="1:10" ht="14.25" customHeight="1">
      <c r="A29" s="1037"/>
      <c r="B29" s="1037"/>
      <c r="C29" s="1037"/>
      <c r="D29" s="1037"/>
      <c r="E29" s="1037"/>
      <c r="F29" s="1037"/>
      <c r="G29" s="1037"/>
      <c r="H29" s="1037"/>
      <c r="I29" s="1037"/>
      <c r="J29" s="1037"/>
    </row>
    <row r="30" spans="1:10" ht="14.25" customHeight="1">
      <c r="A30" s="1037"/>
      <c r="B30" s="1037"/>
      <c r="C30" s="1037"/>
      <c r="D30" s="1037"/>
      <c r="E30" s="1037"/>
      <c r="F30" s="1037"/>
      <c r="G30" s="1037"/>
      <c r="H30" s="1037"/>
      <c r="I30" s="1037"/>
      <c r="J30" s="1037"/>
    </row>
    <row r="31" spans="1:10" ht="14.25" customHeight="1">
      <c r="A31" s="1037"/>
      <c r="B31" s="1037"/>
      <c r="C31" s="1037"/>
      <c r="D31" s="1037"/>
      <c r="E31" s="1037"/>
      <c r="F31" s="1037"/>
      <c r="G31" s="1037"/>
      <c r="H31" s="1037"/>
      <c r="I31" s="1037"/>
      <c r="J31" s="1037"/>
    </row>
    <row r="32" spans="1:10" ht="14.25" customHeight="1">
      <c r="A32" s="1037"/>
      <c r="B32" s="1037"/>
      <c r="C32" s="1037"/>
      <c r="D32" s="1037"/>
      <c r="E32" s="1037"/>
      <c r="F32" s="1037"/>
      <c r="G32" s="1037"/>
      <c r="H32" s="1037"/>
      <c r="I32" s="1037"/>
      <c r="J32" s="1037"/>
    </row>
    <row r="33" spans="1:10" ht="14.25" customHeight="1">
      <c r="A33" s="1037"/>
      <c r="B33" s="1037"/>
      <c r="C33" s="1037"/>
      <c r="D33" s="1037"/>
      <c r="E33" s="1037"/>
      <c r="F33" s="1037"/>
      <c r="G33" s="1037"/>
      <c r="H33" s="1037"/>
      <c r="I33" s="1037"/>
      <c r="J33" s="1037"/>
    </row>
    <row r="34" spans="1:10" ht="14.25" customHeight="1">
      <c r="A34" s="1037"/>
      <c r="B34" s="1037"/>
      <c r="C34" s="1037"/>
      <c r="D34" s="1037"/>
      <c r="E34" s="1037"/>
      <c r="F34" s="1037"/>
      <c r="G34" s="1037"/>
      <c r="H34" s="1037"/>
      <c r="I34" s="1037"/>
      <c r="J34" s="1037"/>
    </row>
    <row r="35" spans="1:10" ht="14.25" customHeight="1">
      <c r="A35" s="1037"/>
      <c r="B35" s="1037"/>
      <c r="C35" s="1037"/>
      <c r="D35" s="1037"/>
      <c r="E35" s="1037"/>
      <c r="F35" s="1037"/>
      <c r="G35" s="1037"/>
      <c r="H35" s="1037"/>
      <c r="I35" s="1037"/>
      <c r="J35" s="1037"/>
    </row>
    <row r="36" spans="1:10" ht="14.25" customHeight="1">
      <c r="A36" s="1037"/>
      <c r="B36" s="1037"/>
      <c r="C36" s="1037"/>
      <c r="D36" s="1037"/>
      <c r="E36" s="1037"/>
      <c r="F36" s="1037"/>
      <c r="G36" s="1037"/>
      <c r="H36" s="1037"/>
      <c r="I36" s="1037"/>
      <c r="J36" s="1037"/>
    </row>
    <row r="37" spans="1:10" ht="14.25" customHeight="1">
      <c r="A37" s="1037"/>
      <c r="B37" s="1037"/>
      <c r="C37" s="1037"/>
      <c r="D37" s="1037"/>
      <c r="E37" s="1037"/>
      <c r="F37" s="1037"/>
      <c r="G37" s="1037"/>
      <c r="H37" s="1037"/>
      <c r="I37" s="1037"/>
      <c r="J37" s="1037"/>
    </row>
    <row r="38" spans="1:10" ht="14.25" customHeight="1">
      <c r="A38" s="1037"/>
      <c r="B38" s="1037"/>
      <c r="C38" s="1037"/>
      <c r="D38" s="1037"/>
      <c r="E38" s="1037"/>
      <c r="F38" s="1037"/>
      <c r="G38" s="1037"/>
      <c r="H38" s="1037"/>
      <c r="I38" s="1037"/>
      <c r="J38" s="1037"/>
    </row>
    <row r="39" spans="1:10" ht="14.25" customHeight="1">
      <c r="A39" s="1037"/>
      <c r="B39" s="1037"/>
      <c r="C39" s="1037"/>
      <c r="D39" s="1037"/>
      <c r="E39" s="1037"/>
      <c r="F39" s="1037"/>
      <c r="G39" s="1037"/>
      <c r="H39" s="1037"/>
      <c r="I39" s="1037"/>
      <c r="J39" s="1037"/>
    </row>
    <row r="40" spans="1:10" ht="14.25" customHeight="1">
      <c r="A40" s="1037"/>
      <c r="B40" s="1037"/>
      <c r="C40" s="1037"/>
      <c r="D40" s="1037"/>
      <c r="E40" s="1037"/>
      <c r="F40" s="1037"/>
      <c r="G40" s="1037"/>
      <c r="H40" s="1037"/>
      <c r="I40" s="1037"/>
      <c r="J40" s="1037"/>
    </row>
    <row r="41" spans="1:10" ht="14.25" customHeight="1">
      <c r="A41" s="1037"/>
      <c r="B41" s="1037"/>
      <c r="C41" s="1037"/>
      <c r="D41" s="1037"/>
      <c r="E41" s="1037"/>
      <c r="F41" s="1037"/>
      <c r="G41" s="1037"/>
      <c r="H41" s="1037"/>
      <c r="I41" s="1037"/>
      <c r="J41" s="1037"/>
    </row>
    <row r="42" spans="1:10" ht="14.25" customHeight="1">
      <c r="A42" s="1037"/>
      <c r="B42" s="1037"/>
      <c r="C42" s="1037"/>
      <c r="D42" s="1037"/>
      <c r="E42" s="1037"/>
      <c r="F42" s="1037"/>
      <c r="G42" s="1037"/>
      <c r="H42" s="1037"/>
      <c r="I42" s="1037"/>
      <c r="J42" s="1037"/>
    </row>
    <row r="43" spans="1:10" ht="14.25" customHeight="1">
      <c r="A43" s="1037"/>
      <c r="B43" s="1037"/>
      <c r="C43" s="1037"/>
      <c r="D43" s="1037"/>
      <c r="E43" s="1037"/>
      <c r="F43" s="1037"/>
      <c r="G43" s="1037"/>
      <c r="H43" s="1037"/>
      <c r="I43" s="1037"/>
      <c r="J43" s="1037"/>
    </row>
    <row r="44" spans="1:10" ht="14.25" customHeight="1">
      <c r="A44" s="1037"/>
      <c r="B44" s="1037"/>
      <c r="C44" s="1037"/>
      <c r="D44" s="1037"/>
      <c r="E44" s="1037"/>
      <c r="F44" s="1037"/>
      <c r="G44" s="1037"/>
      <c r="H44" s="1037"/>
      <c r="I44" s="1037"/>
      <c r="J44" s="1037"/>
    </row>
    <row r="45" spans="1:10" ht="14.25" customHeight="1">
      <c r="A45" s="1037"/>
      <c r="B45" s="1037"/>
      <c r="C45" s="1037"/>
      <c r="D45" s="1037"/>
      <c r="E45" s="1037"/>
      <c r="F45" s="1037"/>
      <c r="G45" s="1037"/>
      <c r="H45" s="1037"/>
      <c r="I45" s="1037"/>
      <c r="J45" s="1037"/>
    </row>
    <row r="46" spans="1:10" ht="14.25" customHeight="1">
      <c r="A46" s="1037"/>
      <c r="B46" s="1037"/>
      <c r="C46" s="1037"/>
      <c r="D46" s="1037"/>
      <c r="E46" s="1037"/>
      <c r="F46" s="1037"/>
      <c r="G46" s="1037"/>
      <c r="H46" s="1037"/>
      <c r="I46" s="1037"/>
      <c r="J46" s="1037"/>
    </row>
    <row r="47" spans="1:10" ht="14.25" customHeight="1">
      <c r="A47" s="1037"/>
      <c r="B47" s="1037"/>
      <c r="C47" s="1037"/>
      <c r="D47" s="1037"/>
      <c r="E47" s="1037"/>
      <c r="F47" s="1037"/>
      <c r="G47" s="1037"/>
      <c r="H47" s="1037"/>
      <c r="I47" s="1037"/>
      <c r="J47" s="1037"/>
    </row>
    <row r="48" spans="1:10" ht="14.25" customHeight="1">
      <c r="A48" s="1037"/>
      <c r="B48" s="1037"/>
      <c r="C48" s="1037"/>
      <c r="D48" s="1037"/>
      <c r="E48" s="1037"/>
      <c r="F48" s="1037"/>
      <c r="G48" s="1037"/>
      <c r="H48" s="1037"/>
      <c r="I48" s="1037"/>
      <c r="J48" s="1037"/>
    </row>
    <row r="49" spans="1:10" ht="14.25" customHeight="1">
      <c r="A49" s="1037"/>
      <c r="B49" s="1037"/>
      <c r="C49" s="1037"/>
      <c r="D49" s="1037"/>
      <c r="E49" s="1037"/>
      <c r="F49" s="1037"/>
      <c r="G49" s="1037"/>
      <c r="H49" s="1037"/>
      <c r="I49" s="1037"/>
      <c r="J49" s="1037"/>
    </row>
    <row r="50" spans="1:10" ht="14.25" customHeight="1">
      <c r="A50" s="1037"/>
      <c r="B50" s="1037"/>
      <c r="C50" s="1037"/>
      <c r="D50" s="1037"/>
      <c r="E50" s="1037"/>
      <c r="F50" s="1037"/>
      <c r="G50" s="1037"/>
      <c r="H50" s="1037"/>
      <c r="I50" s="1037"/>
      <c r="J50" s="1037"/>
    </row>
    <row r="51" spans="1:10" ht="14.25" customHeight="1">
      <c r="A51" s="1037"/>
      <c r="B51" s="1037"/>
      <c r="C51" s="1037"/>
      <c r="D51" s="1037"/>
      <c r="E51" s="1037"/>
      <c r="F51" s="1037"/>
      <c r="G51" s="1037"/>
      <c r="H51" s="1037"/>
      <c r="I51" s="1037"/>
      <c r="J51" s="1037"/>
    </row>
    <row r="52" spans="1:10" ht="14.25" customHeight="1">
      <c r="A52" s="1037"/>
      <c r="B52" s="1037"/>
      <c r="C52" s="1037"/>
      <c r="D52" s="1037"/>
      <c r="E52" s="1037"/>
      <c r="F52" s="1037"/>
      <c r="G52" s="1037"/>
      <c r="H52" s="1037"/>
      <c r="I52" s="1037"/>
      <c r="J52" s="1037"/>
    </row>
    <row r="53" spans="1:10" ht="14.25" customHeight="1">
      <c r="A53" s="1037"/>
      <c r="B53" s="1037"/>
      <c r="C53" s="1037"/>
      <c r="D53" s="1037"/>
      <c r="E53" s="1037"/>
      <c r="F53" s="1037"/>
      <c r="G53" s="1037"/>
      <c r="H53" s="1037"/>
      <c r="I53" s="1037"/>
      <c r="J53" s="1037"/>
    </row>
    <row r="54" spans="1:10" ht="14.25" customHeight="1">
      <c r="A54" s="1037"/>
      <c r="B54" s="1037"/>
      <c r="C54" s="1037"/>
      <c r="D54" s="1037"/>
      <c r="E54" s="1037"/>
      <c r="F54" s="1037"/>
      <c r="G54" s="1037"/>
      <c r="H54" s="1037"/>
      <c r="I54" s="1037"/>
      <c r="J54" s="1037"/>
    </row>
    <row r="55" spans="1:10" ht="14.25" customHeight="1">
      <c r="A55" s="1037"/>
      <c r="B55" s="1037"/>
      <c r="C55" s="1037"/>
      <c r="D55" s="1037"/>
      <c r="E55" s="1037"/>
      <c r="F55" s="1037"/>
      <c r="G55" s="1037"/>
      <c r="H55" s="1037"/>
      <c r="I55" s="1037"/>
      <c r="J55" s="1037"/>
    </row>
    <row r="56" spans="1:10" ht="14.25" customHeight="1">
      <c r="A56" s="1037"/>
      <c r="B56" s="1037"/>
      <c r="C56" s="1037"/>
      <c r="D56" s="1037"/>
      <c r="E56" s="1037"/>
      <c r="F56" s="1037"/>
      <c r="G56" s="1037"/>
      <c r="H56" s="1037"/>
      <c r="I56" s="1037"/>
      <c r="J56" s="1037"/>
    </row>
    <row r="57" spans="1:10" ht="14.25" customHeight="1">
      <c r="A57" s="1037"/>
      <c r="B57" s="1037"/>
      <c r="C57" s="1037"/>
      <c r="D57" s="1037"/>
      <c r="E57" s="1037"/>
      <c r="F57" s="1037"/>
      <c r="G57" s="1037"/>
      <c r="H57" s="1037"/>
      <c r="I57" s="1037"/>
      <c r="J57" s="1037"/>
    </row>
    <row r="58" spans="1:10" ht="14.25" customHeight="1">
      <c r="A58" s="1037"/>
      <c r="B58" s="1037"/>
      <c r="C58" s="1037"/>
      <c r="D58" s="1037"/>
      <c r="E58" s="1037"/>
      <c r="F58" s="1037"/>
      <c r="G58" s="1037"/>
      <c r="H58" s="1037"/>
      <c r="I58" s="1037"/>
      <c r="J58" s="1037"/>
    </row>
    <row r="59" spans="1:10" ht="14.25" customHeight="1">
      <c r="A59" s="1037"/>
      <c r="B59" s="1037"/>
      <c r="C59" s="1037"/>
      <c r="D59" s="1037"/>
      <c r="E59" s="1037"/>
      <c r="F59" s="1037"/>
      <c r="G59" s="1037"/>
      <c r="H59" s="1037"/>
      <c r="I59" s="1037"/>
      <c r="J59" s="1037"/>
    </row>
    <row r="60" spans="1:10" ht="14.25" customHeight="1">
      <c r="A60" s="1037"/>
      <c r="B60" s="1037"/>
      <c r="C60" s="1037"/>
      <c r="D60" s="1037"/>
      <c r="E60" s="1037"/>
      <c r="F60" s="1037"/>
      <c r="G60" s="1037"/>
      <c r="H60" s="1037"/>
      <c r="I60" s="1037"/>
      <c r="J60" s="1037"/>
    </row>
    <row r="61" spans="1:10" ht="14.25" customHeight="1">
      <c r="A61" s="1037"/>
      <c r="B61" s="1037"/>
      <c r="C61" s="1037"/>
      <c r="D61" s="1037"/>
      <c r="E61" s="1037"/>
      <c r="F61" s="1037"/>
      <c r="G61" s="1037"/>
      <c r="H61" s="1037"/>
      <c r="I61" s="1037"/>
      <c r="J61" s="1037"/>
    </row>
    <row r="62" spans="1:10" ht="14.25" customHeight="1">
      <c r="A62" s="1037"/>
      <c r="B62" s="1037"/>
      <c r="C62" s="1037"/>
      <c r="D62" s="1037"/>
      <c r="E62" s="1037"/>
      <c r="F62" s="1037"/>
      <c r="G62" s="1037"/>
      <c r="H62" s="1037"/>
      <c r="I62" s="1037"/>
      <c r="J62" s="1037"/>
    </row>
    <row r="63" spans="1:10" ht="14.25" customHeight="1">
      <c r="A63" s="1037"/>
      <c r="B63" s="1037"/>
      <c r="C63" s="1037"/>
      <c r="D63" s="1037"/>
      <c r="E63" s="1037"/>
      <c r="F63" s="1037"/>
      <c r="G63" s="1037"/>
      <c r="H63" s="1037"/>
      <c r="I63" s="1037"/>
      <c r="J63" s="1037"/>
    </row>
    <row r="64" spans="1:10" ht="14.25" customHeight="1">
      <c r="A64" s="1037"/>
      <c r="B64" s="1037"/>
      <c r="C64" s="1037"/>
      <c r="D64" s="1037"/>
      <c r="E64" s="1037"/>
      <c r="F64" s="1037"/>
      <c r="G64" s="1037"/>
      <c r="H64" s="1037"/>
      <c r="I64" s="1037"/>
      <c r="J64" s="1037"/>
    </row>
    <row r="65" spans="1:10" ht="14.25" customHeight="1">
      <c r="A65" s="1037"/>
      <c r="B65" s="1037"/>
      <c r="C65" s="1037"/>
      <c r="D65" s="1037"/>
      <c r="E65" s="1037"/>
      <c r="F65" s="1037"/>
      <c r="G65" s="1037"/>
      <c r="H65" s="1037"/>
      <c r="I65" s="1037"/>
      <c r="J65" s="1037"/>
    </row>
    <row r="66" spans="1:10" ht="14.25" customHeight="1">
      <c r="A66" s="1037"/>
      <c r="B66" s="1037"/>
      <c r="C66" s="1037"/>
      <c r="D66" s="1037"/>
      <c r="E66" s="1037"/>
      <c r="F66" s="1037"/>
      <c r="G66" s="1037"/>
      <c r="H66" s="1037"/>
      <c r="I66" s="1037"/>
      <c r="J66" s="1037"/>
    </row>
    <row r="67" spans="1:10" ht="14.25" customHeight="1">
      <c r="A67" s="1037"/>
      <c r="B67" s="1037"/>
      <c r="C67" s="1037"/>
      <c r="D67" s="1037"/>
      <c r="E67" s="1037"/>
      <c r="F67" s="1037"/>
      <c r="G67" s="1037"/>
      <c r="H67" s="1037"/>
      <c r="I67" s="1037"/>
      <c r="J67" s="1037"/>
    </row>
    <row r="68" spans="1:10" ht="14.25" customHeight="1">
      <c r="A68" s="1037"/>
      <c r="B68" s="1037"/>
      <c r="C68" s="1037"/>
      <c r="D68" s="1037"/>
      <c r="E68" s="1037"/>
      <c r="F68" s="1037"/>
      <c r="G68" s="1037"/>
      <c r="H68" s="1037"/>
      <c r="I68" s="1037"/>
      <c r="J68" s="1037"/>
    </row>
    <row r="69" spans="1:10" ht="14.25" customHeight="1">
      <c r="A69" s="1037"/>
      <c r="B69" s="1037"/>
      <c r="C69" s="1037"/>
      <c r="D69" s="1037"/>
      <c r="E69" s="1037"/>
      <c r="F69" s="1037"/>
      <c r="G69" s="1037"/>
      <c r="H69" s="1037"/>
      <c r="I69" s="1037"/>
      <c r="J69" s="1037"/>
    </row>
    <row r="70" spans="1:10" ht="14.25" customHeight="1">
      <c r="A70" s="1037"/>
      <c r="B70" s="1037"/>
      <c r="C70" s="1037"/>
      <c r="D70" s="1037"/>
      <c r="E70" s="1037"/>
      <c r="F70" s="1037"/>
      <c r="G70" s="1037"/>
      <c r="H70" s="1037"/>
      <c r="I70" s="1037"/>
      <c r="J70" s="1037"/>
    </row>
    <row r="71" spans="1:10" ht="14.25" customHeight="1">
      <c r="A71" s="1037"/>
      <c r="B71" s="1037"/>
      <c r="C71" s="1037"/>
      <c r="D71" s="1037"/>
      <c r="E71" s="1037"/>
      <c r="F71" s="1037"/>
      <c r="G71" s="1037"/>
      <c r="H71" s="1037"/>
      <c r="I71" s="1037"/>
      <c r="J71" s="1037"/>
    </row>
    <row r="72" spans="1:10" ht="14.25" customHeight="1">
      <c r="A72" s="1037"/>
      <c r="B72" s="1037"/>
      <c r="C72" s="1037"/>
      <c r="D72" s="1037"/>
      <c r="E72" s="1037"/>
      <c r="F72" s="1037"/>
      <c r="G72" s="1037"/>
      <c r="H72" s="1037"/>
      <c r="I72" s="1037"/>
      <c r="J72" s="1037"/>
    </row>
    <row r="73" spans="1:10" ht="14.25" customHeight="1">
      <c r="A73" s="1037"/>
      <c r="B73" s="1037"/>
      <c r="C73" s="1037"/>
      <c r="D73" s="1037"/>
      <c r="E73" s="1037"/>
      <c r="F73" s="1037"/>
      <c r="G73" s="1037"/>
      <c r="H73" s="1037"/>
      <c r="I73" s="1037"/>
      <c r="J73" s="1037"/>
    </row>
    <row r="74" spans="1:10" ht="14.25" customHeight="1">
      <c r="A74" s="1037"/>
      <c r="B74" s="1037"/>
      <c r="C74" s="1037"/>
      <c r="D74" s="1037"/>
      <c r="E74" s="1037"/>
      <c r="F74" s="1037"/>
      <c r="G74" s="1037"/>
      <c r="H74" s="1037"/>
      <c r="I74" s="1037"/>
      <c r="J74" s="1037"/>
    </row>
    <row r="75" spans="1:10" ht="14.25" customHeight="1">
      <c r="A75" s="1037"/>
      <c r="B75" s="1037"/>
      <c r="C75" s="1037"/>
      <c r="D75" s="1037"/>
      <c r="E75" s="1037"/>
      <c r="F75" s="1037"/>
      <c r="G75" s="1037"/>
      <c r="H75" s="1037"/>
      <c r="I75" s="1037"/>
      <c r="J75" s="1037"/>
    </row>
    <row r="76" spans="1:10" ht="14.25" customHeight="1">
      <c r="A76" s="1037"/>
      <c r="B76" s="1037"/>
      <c r="C76" s="1037"/>
      <c r="D76" s="1037"/>
      <c r="E76" s="1037"/>
      <c r="F76" s="1037"/>
      <c r="G76" s="1037"/>
      <c r="H76" s="1037"/>
      <c r="I76" s="1037"/>
      <c r="J76" s="1037"/>
    </row>
    <row r="77" spans="1:10" ht="14.25" customHeight="1">
      <c r="A77" s="1037"/>
      <c r="B77" s="1037"/>
      <c r="C77" s="1037"/>
      <c r="D77" s="1037"/>
      <c r="E77" s="1037"/>
      <c r="F77" s="1037"/>
      <c r="G77" s="1037"/>
      <c r="H77" s="1037"/>
      <c r="I77" s="1037"/>
      <c r="J77" s="1037"/>
    </row>
    <row r="78" spans="1:10" ht="14.25" customHeight="1">
      <c r="A78" s="1037"/>
      <c r="B78" s="1037"/>
      <c r="C78" s="1037"/>
      <c r="D78" s="1037"/>
      <c r="E78" s="1037"/>
      <c r="F78" s="1037"/>
      <c r="G78" s="1037"/>
      <c r="H78" s="1037"/>
      <c r="I78" s="1037"/>
      <c r="J78" s="1037"/>
    </row>
    <row r="79" spans="1:10" ht="14.25" customHeight="1">
      <c r="A79" s="1037"/>
      <c r="B79" s="1037"/>
      <c r="C79" s="1037"/>
      <c r="D79" s="1037"/>
      <c r="E79" s="1037"/>
      <c r="F79" s="1037"/>
      <c r="G79" s="1037"/>
      <c r="H79" s="1037"/>
      <c r="I79" s="1037"/>
      <c r="J79" s="1037"/>
    </row>
    <row r="80" spans="1:10" ht="14.25" customHeight="1">
      <c r="A80" s="1037"/>
      <c r="B80" s="1037"/>
      <c r="C80" s="1037"/>
      <c r="D80" s="1037"/>
      <c r="E80" s="1037"/>
      <c r="F80" s="1037"/>
      <c r="G80" s="1037"/>
      <c r="H80" s="1037"/>
      <c r="I80" s="1037"/>
      <c r="J80" s="1037"/>
    </row>
    <row r="81" spans="1:10" ht="14.25" customHeight="1">
      <c r="A81" s="1037"/>
      <c r="B81" s="1037"/>
      <c r="C81" s="1037"/>
      <c r="D81" s="1037"/>
      <c r="E81" s="1037"/>
      <c r="F81" s="1037"/>
      <c r="G81" s="1037"/>
      <c r="H81" s="1037"/>
      <c r="I81" s="1037"/>
      <c r="J81" s="1037"/>
    </row>
    <row r="82" spans="1:10" ht="14.25" customHeight="1">
      <c r="A82" s="1037"/>
      <c r="B82" s="1037"/>
      <c r="C82" s="1037"/>
      <c r="D82" s="1037"/>
      <c r="E82" s="1037"/>
      <c r="F82" s="1037"/>
      <c r="G82" s="1037"/>
      <c r="H82" s="1037"/>
      <c r="I82" s="1037"/>
      <c r="J82" s="1037"/>
    </row>
    <row r="83" spans="1:10" ht="14.25" customHeight="1">
      <c r="A83" s="1037"/>
      <c r="B83" s="1037"/>
      <c r="C83" s="1037"/>
      <c r="D83" s="1037"/>
      <c r="E83" s="1037"/>
      <c r="F83" s="1037"/>
      <c r="G83" s="1037"/>
      <c r="H83" s="1037"/>
      <c r="I83" s="1037"/>
      <c r="J83" s="1037"/>
    </row>
    <row r="84" spans="1:10" ht="14.25" customHeight="1">
      <c r="A84" s="1037"/>
      <c r="B84" s="1037"/>
      <c r="C84" s="1037"/>
      <c r="D84" s="1037"/>
      <c r="E84" s="1037"/>
      <c r="F84" s="1037"/>
      <c r="G84" s="1037"/>
      <c r="H84" s="1037"/>
      <c r="I84" s="1037"/>
      <c r="J84" s="1037"/>
    </row>
    <row r="85" spans="1:10" ht="14.25" customHeight="1">
      <c r="A85" s="1037"/>
      <c r="B85" s="1037"/>
      <c r="C85" s="1037"/>
      <c r="D85" s="1037"/>
      <c r="E85" s="1037"/>
      <c r="F85" s="1037"/>
      <c r="G85" s="1037"/>
      <c r="H85" s="1037"/>
      <c r="I85" s="1037"/>
      <c r="J85" s="1037"/>
    </row>
    <row r="86" spans="1:10" ht="14.25" customHeight="1">
      <c r="A86" s="1037"/>
      <c r="B86" s="1037"/>
      <c r="C86" s="1037"/>
      <c r="D86" s="1037"/>
      <c r="E86" s="1037"/>
      <c r="F86" s="1037"/>
      <c r="G86" s="1037"/>
      <c r="H86" s="1037"/>
      <c r="I86" s="1037"/>
      <c r="J86" s="1037"/>
    </row>
    <row r="87" spans="1:10" ht="14.25" customHeight="1">
      <c r="A87" s="1037"/>
      <c r="B87" s="1037"/>
      <c r="C87" s="1037"/>
      <c r="D87" s="1037"/>
      <c r="E87" s="1037"/>
      <c r="F87" s="1037"/>
      <c r="G87" s="1037"/>
      <c r="H87" s="1037"/>
      <c r="I87" s="1037"/>
      <c r="J87" s="1037"/>
    </row>
    <row r="88" spans="1:10" ht="14.25" customHeight="1">
      <c r="A88" s="1037"/>
      <c r="B88" s="1037"/>
      <c r="C88" s="1037"/>
      <c r="D88" s="1037"/>
      <c r="E88" s="1037"/>
      <c r="F88" s="1037"/>
      <c r="G88" s="1037"/>
      <c r="H88" s="1037"/>
      <c r="I88" s="1037"/>
      <c r="J88" s="1037"/>
    </row>
    <row r="89" spans="1:10" ht="14.25" customHeight="1">
      <c r="A89" s="1037"/>
      <c r="B89" s="1037"/>
      <c r="C89" s="1037"/>
      <c r="D89" s="1037"/>
      <c r="E89" s="1037"/>
      <c r="F89" s="1037"/>
      <c r="G89" s="1037"/>
      <c r="H89" s="1037"/>
      <c r="I89" s="1037"/>
      <c r="J89" s="1037"/>
    </row>
    <row r="90" spans="1:10" ht="14.25" customHeight="1">
      <c r="A90" s="1037"/>
      <c r="B90" s="1037"/>
      <c r="C90" s="1037"/>
      <c r="D90" s="1037"/>
      <c r="E90" s="1037"/>
      <c r="F90" s="1037"/>
      <c r="G90" s="1037"/>
      <c r="H90" s="1037"/>
      <c r="I90" s="1037"/>
      <c r="J90" s="1037"/>
    </row>
    <row r="91" spans="1:10" ht="14.25" customHeight="1">
      <c r="A91" s="1037"/>
      <c r="B91" s="1037"/>
      <c r="C91" s="1037"/>
      <c r="D91" s="1037"/>
      <c r="E91" s="1037"/>
      <c r="F91" s="1037"/>
      <c r="G91" s="1037"/>
      <c r="H91" s="1037"/>
      <c r="I91" s="1037"/>
      <c r="J91" s="1037"/>
    </row>
    <row r="92" spans="1:10" ht="14.25" customHeight="1">
      <c r="A92" s="1037"/>
      <c r="B92" s="1037"/>
      <c r="C92" s="1037"/>
      <c r="D92" s="1037"/>
      <c r="E92" s="1037"/>
      <c r="F92" s="1037"/>
      <c r="G92" s="1037"/>
      <c r="H92" s="1037"/>
      <c r="I92" s="1037"/>
      <c r="J92" s="1037"/>
    </row>
    <row r="93" spans="1:10" ht="14.25" customHeight="1">
      <c r="A93" s="1037"/>
      <c r="B93" s="1037"/>
      <c r="C93" s="1037"/>
      <c r="D93" s="1037"/>
      <c r="E93" s="1037"/>
      <c r="F93" s="1037"/>
      <c r="G93" s="1037"/>
      <c r="H93" s="1037"/>
      <c r="I93" s="1037"/>
      <c r="J93" s="1037"/>
    </row>
    <row r="94" spans="1:10" ht="14.25" customHeight="1">
      <c r="A94" s="1037"/>
      <c r="B94" s="1037"/>
      <c r="C94" s="1037"/>
      <c r="D94" s="1037"/>
      <c r="E94" s="1037"/>
      <c r="F94" s="1037"/>
      <c r="G94" s="1037"/>
      <c r="H94" s="1037"/>
      <c r="I94" s="1037"/>
      <c r="J94" s="1037"/>
    </row>
    <row r="95" spans="1:10" ht="14.25" customHeight="1">
      <c r="A95" s="1037"/>
      <c r="B95" s="1037"/>
      <c r="C95" s="1037"/>
      <c r="D95" s="1037"/>
      <c r="E95" s="1037"/>
      <c r="F95" s="1037"/>
      <c r="G95" s="1037"/>
      <c r="H95" s="1037"/>
      <c r="I95" s="1037"/>
      <c r="J95" s="1037"/>
    </row>
    <row r="96" spans="1:10" ht="14.25" customHeight="1">
      <c r="A96" s="1037"/>
      <c r="B96" s="1037"/>
      <c r="C96" s="1037"/>
      <c r="D96" s="1037"/>
      <c r="E96" s="1037"/>
      <c r="F96" s="1037"/>
      <c r="G96" s="1037"/>
      <c r="H96" s="1037"/>
      <c r="I96" s="1037"/>
      <c r="J96" s="1037"/>
    </row>
    <row r="97" spans="1:10" ht="14.25" customHeight="1">
      <c r="A97" s="1037"/>
      <c r="B97" s="1037"/>
      <c r="C97" s="1037"/>
      <c r="D97" s="1037"/>
      <c r="E97" s="1037"/>
      <c r="F97" s="1037"/>
      <c r="G97" s="1037"/>
      <c r="H97" s="1037"/>
      <c r="I97" s="1037"/>
      <c r="J97" s="1037"/>
    </row>
    <row r="98" spans="1:10" ht="14.25" customHeight="1">
      <c r="A98" s="1037"/>
      <c r="B98" s="1037"/>
      <c r="C98" s="1037"/>
      <c r="D98" s="1037"/>
      <c r="E98" s="1037"/>
      <c r="F98" s="1037"/>
      <c r="G98" s="1037"/>
      <c r="H98" s="1037"/>
      <c r="I98" s="1037"/>
      <c r="J98" s="1037"/>
    </row>
    <row r="99" spans="1:10" ht="14.25" customHeight="1">
      <c r="A99" s="1037"/>
      <c r="B99" s="1037"/>
      <c r="C99" s="1037"/>
      <c r="D99" s="1037"/>
      <c r="E99" s="1037"/>
      <c r="F99" s="1037"/>
      <c r="G99" s="1037"/>
      <c r="H99" s="1037"/>
      <c r="I99" s="1037"/>
      <c r="J99" s="1037"/>
    </row>
    <row r="100" spans="1:10" ht="14.25" customHeight="1">
      <c r="A100" s="1037"/>
      <c r="B100" s="1037"/>
      <c r="C100" s="1037"/>
      <c r="D100" s="1037"/>
      <c r="E100" s="1037"/>
      <c r="F100" s="1037"/>
      <c r="G100" s="1037"/>
      <c r="H100" s="1037"/>
      <c r="I100" s="1037"/>
      <c r="J100" s="1037"/>
    </row>
    <row r="101" spans="1:10" ht="14.25" customHeight="1">
      <c r="A101" s="1037"/>
      <c r="B101" s="1037"/>
      <c r="C101" s="1037"/>
      <c r="D101" s="1037"/>
      <c r="E101" s="1037"/>
      <c r="F101" s="1037"/>
      <c r="G101" s="1037"/>
      <c r="H101" s="1037"/>
      <c r="I101" s="1037"/>
      <c r="J101" s="1037"/>
    </row>
    <row r="102" spans="1:10" ht="14.25" customHeight="1">
      <c r="A102" s="1037"/>
      <c r="B102" s="1037"/>
      <c r="C102" s="1037"/>
      <c r="D102" s="1037"/>
      <c r="E102" s="1037"/>
      <c r="F102" s="1037"/>
      <c r="G102" s="1037"/>
      <c r="H102" s="1037"/>
      <c r="I102" s="1037"/>
      <c r="J102" s="1037"/>
    </row>
    <row r="103" spans="1:10" ht="14.25" customHeight="1">
      <c r="A103" s="1037"/>
      <c r="B103" s="1037"/>
      <c r="C103" s="1037"/>
      <c r="D103" s="1037"/>
      <c r="E103" s="1037"/>
      <c r="F103" s="1037"/>
      <c r="G103" s="1037"/>
      <c r="H103" s="1037"/>
      <c r="I103" s="1037"/>
      <c r="J103" s="1037"/>
    </row>
    <row r="104" spans="1:10" ht="14.25" customHeight="1">
      <c r="A104" s="1037"/>
      <c r="B104" s="1037"/>
      <c r="C104" s="1037"/>
      <c r="D104" s="1037"/>
      <c r="E104" s="1037"/>
      <c r="F104" s="1037"/>
      <c r="G104" s="1037"/>
      <c r="H104" s="1037"/>
      <c r="I104" s="1037"/>
      <c r="J104" s="1037"/>
    </row>
    <row r="105" spans="1:10" ht="14.25" customHeight="1">
      <c r="A105" s="1037"/>
      <c r="B105" s="1037"/>
      <c r="C105" s="1037"/>
      <c r="D105" s="1037"/>
      <c r="E105" s="1037"/>
      <c r="F105" s="1037"/>
      <c r="G105" s="1037"/>
      <c r="H105" s="1037"/>
      <c r="I105" s="1037"/>
      <c r="J105" s="1037"/>
    </row>
    <row r="106" spans="1:10" ht="14.25" customHeight="1">
      <c r="A106" s="1037"/>
      <c r="B106" s="1037"/>
      <c r="C106" s="1037"/>
      <c r="D106" s="1037"/>
      <c r="E106" s="1037"/>
      <c r="F106" s="1037"/>
      <c r="G106" s="1037"/>
      <c r="H106" s="1037"/>
      <c r="I106" s="1037"/>
      <c r="J106" s="1037"/>
    </row>
    <row r="107" spans="1:10" ht="14.25" customHeight="1">
      <c r="A107" s="1037"/>
      <c r="B107" s="1037"/>
      <c r="C107" s="1037"/>
      <c r="D107" s="1037"/>
      <c r="E107" s="1037"/>
      <c r="F107" s="1037"/>
      <c r="G107" s="1037"/>
      <c r="H107" s="1037"/>
      <c r="I107" s="1037"/>
      <c r="J107" s="1037"/>
    </row>
    <row r="108" spans="1:10" ht="14.25" customHeight="1">
      <c r="A108" s="1037"/>
      <c r="B108" s="1037"/>
      <c r="C108" s="1037"/>
      <c r="D108" s="1037"/>
      <c r="E108" s="1037"/>
      <c r="F108" s="1037"/>
      <c r="G108" s="1037"/>
      <c r="H108" s="1037"/>
      <c r="I108" s="1037"/>
      <c r="J108" s="1037"/>
    </row>
    <row r="109" spans="1:10" ht="14.25" customHeight="1">
      <c r="A109" s="1037"/>
      <c r="B109" s="1037"/>
      <c r="C109" s="1037"/>
      <c r="D109" s="1037"/>
      <c r="E109" s="1037"/>
      <c r="F109" s="1037"/>
      <c r="G109" s="1037"/>
      <c r="H109" s="1037"/>
      <c r="I109" s="1037"/>
      <c r="J109" s="1037"/>
    </row>
    <row r="110" spans="1:10" ht="14.25" customHeight="1">
      <c r="A110" s="1037"/>
      <c r="B110" s="1037"/>
      <c r="C110" s="1037"/>
      <c r="D110" s="1037"/>
      <c r="E110" s="1037"/>
      <c r="F110" s="1037"/>
      <c r="G110" s="1037"/>
      <c r="H110" s="1037"/>
      <c r="I110" s="1037"/>
      <c r="J110" s="1037"/>
    </row>
    <row r="111" spans="1:10" ht="14.25" customHeight="1">
      <c r="A111" s="1037"/>
      <c r="B111" s="1037"/>
      <c r="C111" s="1037"/>
      <c r="D111" s="1037"/>
      <c r="E111" s="1037"/>
      <c r="F111" s="1037"/>
      <c r="G111" s="1037"/>
      <c r="H111" s="1037"/>
      <c r="I111" s="1037"/>
      <c r="J111" s="1037"/>
    </row>
    <row r="112" spans="1:10" ht="14.25" customHeight="1">
      <c r="A112" s="1037"/>
      <c r="B112" s="1037"/>
      <c r="C112" s="1037"/>
      <c r="D112" s="1037"/>
      <c r="E112" s="1037"/>
      <c r="F112" s="1037"/>
      <c r="G112" s="1037"/>
      <c r="H112" s="1037"/>
      <c r="I112" s="1037"/>
      <c r="J112" s="1037"/>
    </row>
    <row r="113" spans="1:19" ht="14.25" customHeight="1">
      <c r="A113" s="1037"/>
      <c r="B113" s="1037"/>
      <c r="C113" s="1037"/>
      <c r="D113" s="1037"/>
      <c r="E113" s="1037"/>
      <c r="F113" s="1037"/>
      <c r="G113" s="1037"/>
      <c r="H113" s="1037"/>
      <c r="I113" s="1037"/>
      <c r="J113" s="1037"/>
    </row>
    <row r="114" spans="1:19" ht="14.25" customHeight="1">
      <c r="A114" s="1037"/>
      <c r="B114" s="1037"/>
      <c r="C114" s="1037"/>
      <c r="D114" s="1037"/>
      <c r="E114" s="1037"/>
      <c r="F114" s="1037"/>
      <c r="G114" s="1037"/>
      <c r="H114" s="1037"/>
      <c r="I114" s="1037"/>
      <c r="J114" s="1037"/>
    </row>
    <row r="115" spans="1:19" ht="14.25" customHeight="1">
      <c r="A115" s="1037"/>
      <c r="B115" s="1037"/>
      <c r="C115" s="1037"/>
      <c r="D115" s="1037"/>
      <c r="E115" s="1037"/>
      <c r="F115" s="1037"/>
      <c r="G115" s="1037"/>
      <c r="H115" s="1037"/>
      <c r="I115" s="1037"/>
      <c r="J115" s="1037"/>
    </row>
    <row r="116" spans="1:19" ht="14.25" customHeight="1">
      <c r="A116" s="1037"/>
      <c r="B116" s="1037"/>
      <c r="C116" s="1037"/>
      <c r="D116" s="1037"/>
      <c r="E116" s="1037"/>
      <c r="F116" s="1037"/>
      <c r="G116" s="1037"/>
      <c r="H116" s="1037"/>
      <c r="I116" s="1037"/>
      <c r="J116" s="1037"/>
    </row>
    <row r="117" spans="1:19" ht="14.25" customHeight="1">
      <c r="A117" s="1037"/>
      <c r="B117" s="1037"/>
      <c r="C117" s="1037"/>
      <c r="D117" s="1037"/>
      <c r="E117" s="1037"/>
      <c r="F117" s="1037"/>
      <c r="G117" s="1037"/>
      <c r="H117" s="1037"/>
      <c r="I117" s="1037"/>
      <c r="J117" s="1037"/>
      <c r="S117" s="2128"/>
    </row>
    <row r="118" spans="1:19" ht="14.25" customHeight="1">
      <c r="A118" s="1037"/>
      <c r="B118" s="1037"/>
      <c r="C118" s="1037"/>
      <c r="D118" s="1037"/>
      <c r="E118" s="1037"/>
      <c r="F118" s="1037"/>
      <c r="G118" s="1037"/>
      <c r="H118" s="1037"/>
      <c r="I118" s="1037"/>
      <c r="J118" s="1037"/>
    </row>
    <row r="119" spans="1:19" ht="14.25" customHeight="1">
      <c r="A119" s="1037"/>
      <c r="B119" s="1037"/>
      <c r="C119" s="1037"/>
      <c r="D119" s="1037"/>
      <c r="E119" s="1037"/>
      <c r="F119" s="1037"/>
      <c r="G119" s="1037"/>
      <c r="H119" s="1037"/>
      <c r="I119" s="1037"/>
      <c r="J119" s="1037"/>
    </row>
    <row r="120" spans="1:19" ht="14.25" customHeight="1">
      <c r="A120" s="1037"/>
      <c r="B120" s="1037"/>
      <c r="C120" s="1037"/>
      <c r="D120" s="1037"/>
      <c r="E120" s="1037"/>
      <c r="F120" s="1037"/>
      <c r="G120" s="1037"/>
      <c r="H120" s="1037"/>
      <c r="I120" s="1037"/>
      <c r="J120" s="1037"/>
    </row>
    <row r="121" spans="1:19" ht="14.25" customHeight="1">
      <c r="A121" s="1037"/>
      <c r="B121" s="1037"/>
      <c r="C121" s="1037"/>
      <c r="D121" s="1037"/>
      <c r="E121" s="1037"/>
      <c r="F121" s="1037"/>
      <c r="G121" s="1037"/>
      <c r="H121" s="1037"/>
      <c r="I121" s="1037"/>
      <c r="J121" s="1037"/>
    </row>
    <row r="122" spans="1:19" ht="14.25" customHeight="1">
      <c r="A122" s="1037"/>
      <c r="B122" s="1037"/>
      <c r="C122" s="1037"/>
      <c r="D122" s="1037"/>
      <c r="E122" s="1037"/>
      <c r="F122" s="1037"/>
      <c r="G122" s="1037"/>
      <c r="H122" s="1037"/>
      <c r="I122" s="1037"/>
      <c r="J122" s="1037"/>
    </row>
    <row r="123" spans="1:19" ht="14.25" customHeight="1">
      <c r="A123" s="1037"/>
      <c r="B123" s="1037"/>
      <c r="C123" s="1037"/>
      <c r="D123" s="1037"/>
      <c r="E123" s="1037"/>
      <c r="F123" s="1037"/>
      <c r="G123" s="1037"/>
      <c r="H123" s="1037"/>
      <c r="I123" s="1037"/>
      <c r="J123" s="1037"/>
    </row>
    <row r="124" spans="1:19" ht="14.25" customHeight="1">
      <c r="A124" s="1037"/>
      <c r="B124" s="1037"/>
      <c r="C124" s="1037"/>
      <c r="D124" s="1037"/>
      <c r="E124" s="1037"/>
      <c r="F124" s="1037"/>
      <c r="G124" s="1037"/>
      <c r="H124" s="1037"/>
      <c r="I124" s="1037"/>
      <c r="J124" s="1037"/>
    </row>
    <row r="125" spans="1:19" ht="14.25" customHeight="1">
      <c r="A125" s="1037"/>
      <c r="B125" s="1037"/>
      <c r="C125" s="1037"/>
      <c r="D125" s="1037"/>
      <c r="E125" s="1037"/>
      <c r="F125" s="1037"/>
      <c r="G125" s="1037"/>
      <c r="H125" s="1037"/>
      <c r="I125" s="1037"/>
      <c r="J125" s="1037"/>
    </row>
    <row r="126" spans="1:19" ht="14.25" customHeight="1">
      <c r="A126" s="1037"/>
      <c r="B126" s="1037"/>
      <c r="C126" s="1037"/>
      <c r="D126" s="1037"/>
      <c r="E126" s="1037"/>
      <c r="F126" s="1037"/>
      <c r="G126" s="1037"/>
      <c r="H126" s="1037"/>
      <c r="I126" s="1037"/>
      <c r="J126" s="1037"/>
    </row>
    <row r="127" spans="1:19" ht="14.25" customHeight="1">
      <c r="A127" s="1037"/>
      <c r="B127" s="1037"/>
      <c r="C127" s="1037"/>
      <c r="D127" s="1037"/>
      <c r="E127" s="1037"/>
      <c r="F127" s="1037"/>
      <c r="G127" s="1037"/>
      <c r="H127" s="1037"/>
      <c r="I127" s="1037"/>
      <c r="J127" s="1037"/>
    </row>
    <row r="128" spans="1:19" ht="14.25" customHeight="1">
      <c r="A128" s="1037"/>
      <c r="B128" s="1037"/>
      <c r="C128" s="1037"/>
      <c r="D128" s="1037"/>
      <c r="E128" s="1037"/>
      <c r="F128" s="1037"/>
      <c r="G128" s="1037"/>
      <c r="H128" s="1037"/>
      <c r="I128" s="1037"/>
      <c r="J128" s="1037"/>
    </row>
    <row r="129" spans="1:10" ht="14.25" customHeight="1">
      <c r="A129" s="1037"/>
      <c r="B129" s="1037"/>
      <c r="C129" s="1037"/>
      <c r="D129" s="1037"/>
      <c r="E129" s="1037"/>
      <c r="F129" s="1037"/>
      <c r="G129" s="1037"/>
      <c r="H129" s="1037"/>
      <c r="I129" s="1037"/>
      <c r="J129" s="1037"/>
    </row>
    <row r="130" spans="1:10" ht="14.25" customHeight="1">
      <c r="A130" s="1037"/>
      <c r="B130" s="1037"/>
      <c r="C130" s="1037"/>
      <c r="D130" s="1037"/>
      <c r="E130" s="1037"/>
      <c r="F130" s="1037"/>
      <c r="G130" s="1037"/>
      <c r="H130" s="1037"/>
      <c r="I130" s="1037"/>
      <c r="J130" s="1037"/>
    </row>
    <row r="131" spans="1:10" ht="14.25" customHeight="1">
      <c r="A131" s="1037"/>
      <c r="B131" s="1037"/>
      <c r="C131" s="1037"/>
      <c r="D131" s="1037"/>
      <c r="E131" s="1037"/>
      <c r="F131" s="1037"/>
      <c r="G131" s="1037"/>
      <c r="H131" s="1037"/>
      <c r="I131" s="1037"/>
      <c r="J131" s="1037"/>
    </row>
    <row r="132" spans="1:10" ht="14.25" customHeight="1">
      <c r="A132" s="1037"/>
      <c r="B132" s="1037"/>
      <c r="C132" s="1037"/>
      <c r="D132" s="1037"/>
      <c r="E132" s="1037"/>
      <c r="F132" s="1037"/>
      <c r="G132" s="1037"/>
      <c r="H132" s="1037"/>
      <c r="I132" s="1037"/>
      <c r="J132" s="1037"/>
    </row>
    <row r="133" spans="1:10" ht="14.25" customHeight="1">
      <c r="A133" s="1037"/>
      <c r="B133" s="1037"/>
      <c r="C133" s="1037"/>
      <c r="D133" s="1037"/>
      <c r="E133" s="1037"/>
      <c r="F133" s="1037"/>
      <c r="G133" s="1037"/>
      <c r="H133" s="1037"/>
      <c r="I133" s="1037"/>
      <c r="J133" s="1037"/>
    </row>
    <row r="134" spans="1:10" ht="14.25" customHeight="1">
      <c r="A134" s="1037"/>
      <c r="B134" s="1037"/>
      <c r="C134" s="1037"/>
      <c r="D134" s="1037"/>
      <c r="E134" s="1037"/>
      <c r="F134" s="1037"/>
      <c r="G134" s="1037"/>
      <c r="H134" s="1037"/>
      <c r="I134" s="1037"/>
      <c r="J134" s="1037"/>
    </row>
    <row r="135" spans="1:10" ht="14.25" customHeight="1">
      <c r="A135" s="1037"/>
      <c r="B135" s="1037"/>
      <c r="C135" s="1037"/>
      <c r="D135" s="1037"/>
      <c r="E135" s="1037"/>
      <c r="F135" s="1037"/>
      <c r="G135" s="1037"/>
      <c r="H135" s="1037"/>
      <c r="I135" s="1037"/>
      <c r="J135" s="1037"/>
    </row>
    <row r="136" spans="1:10" ht="14.25" customHeight="1">
      <c r="A136" s="1037"/>
      <c r="B136" s="1037"/>
      <c r="C136" s="1037"/>
      <c r="D136" s="1037"/>
      <c r="E136" s="1037"/>
      <c r="F136" s="1037"/>
      <c r="G136" s="1037"/>
      <c r="H136" s="1037"/>
      <c r="I136" s="1037"/>
      <c r="J136" s="1037"/>
    </row>
    <row r="137" spans="1:10" ht="14.25" customHeight="1">
      <c r="A137" s="1037"/>
      <c r="B137" s="1037"/>
      <c r="C137" s="1037"/>
      <c r="D137" s="1037"/>
      <c r="E137" s="1037"/>
      <c r="F137" s="1037"/>
      <c r="G137" s="1037"/>
      <c r="H137" s="1037"/>
      <c r="I137" s="1037"/>
      <c r="J137" s="1037"/>
    </row>
    <row r="138" spans="1:10" ht="14.25" customHeight="1">
      <c r="A138" s="1037"/>
      <c r="B138" s="1037"/>
      <c r="C138" s="1037"/>
      <c r="D138" s="1037"/>
      <c r="E138" s="1037"/>
      <c r="F138" s="1037"/>
      <c r="G138" s="1037"/>
      <c r="H138" s="1037"/>
      <c r="I138" s="1037"/>
      <c r="J138" s="1037"/>
    </row>
    <row r="139" spans="1:10" ht="14.25" customHeight="1">
      <c r="A139" s="1037"/>
      <c r="B139" s="1037"/>
      <c r="C139" s="1037"/>
      <c r="D139" s="1037"/>
      <c r="E139" s="1037"/>
      <c r="F139" s="1037"/>
      <c r="G139" s="1037"/>
      <c r="H139" s="1037"/>
      <c r="I139" s="1037"/>
      <c r="J139" s="1037"/>
    </row>
    <row r="140" spans="1:10" ht="14.25" customHeight="1">
      <c r="A140" s="1037"/>
      <c r="B140" s="1037"/>
      <c r="C140" s="1037"/>
      <c r="D140" s="1037"/>
      <c r="E140" s="1037"/>
      <c r="F140" s="1037"/>
      <c r="G140" s="1037"/>
      <c r="H140" s="1037"/>
      <c r="I140" s="1037"/>
      <c r="J140" s="1037"/>
    </row>
    <row r="141" spans="1:10" ht="14.25" customHeight="1">
      <c r="A141" s="1037"/>
      <c r="B141" s="1037"/>
      <c r="C141" s="1037"/>
      <c r="D141" s="1037"/>
      <c r="E141" s="1037"/>
      <c r="F141" s="1037"/>
      <c r="G141" s="1037"/>
      <c r="H141" s="1037"/>
      <c r="I141" s="1037"/>
      <c r="J141" s="1037"/>
    </row>
    <row r="142" spans="1:10" ht="14.25" customHeight="1">
      <c r="A142" s="1037"/>
      <c r="B142" s="1037"/>
      <c r="C142" s="1037"/>
      <c r="D142" s="1037"/>
      <c r="E142" s="1037"/>
      <c r="F142" s="1037"/>
      <c r="G142" s="1037"/>
      <c r="H142" s="1037"/>
      <c r="I142" s="1037"/>
      <c r="J142" s="1037"/>
    </row>
    <row r="143" spans="1:10" ht="14.25" customHeight="1">
      <c r="A143" s="1037"/>
      <c r="B143" s="1037"/>
      <c r="C143" s="1037"/>
      <c r="D143" s="1037"/>
      <c r="E143" s="1037"/>
      <c r="F143" s="1037"/>
      <c r="G143" s="1037"/>
      <c r="H143" s="1037"/>
      <c r="I143" s="1037"/>
      <c r="J143" s="1037"/>
    </row>
    <row r="144" spans="1:10" ht="14.25" customHeight="1">
      <c r="A144" s="1037"/>
      <c r="B144" s="1037"/>
      <c r="C144" s="1037"/>
      <c r="D144" s="1037"/>
      <c r="E144" s="1037"/>
      <c r="F144" s="1037"/>
      <c r="G144" s="1037"/>
      <c r="H144" s="1037"/>
      <c r="I144" s="1037"/>
      <c r="J144" s="1037"/>
    </row>
    <row r="145" spans="1:10" ht="14.25" customHeight="1">
      <c r="A145" s="1037"/>
      <c r="B145" s="1037"/>
      <c r="C145" s="1037"/>
      <c r="D145" s="1037"/>
      <c r="E145" s="1037"/>
      <c r="F145" s="1037"/>
      <c r="G145" s="1037"/>
      <c r="H145" s="1037"/>
      <c r="I145" s="1037"/>
      <c r="J145" s="1037"/>
    </row>
    <row r="146" spans="1:10" ht="14.25" customHeight="1">
      <c r="A146" s="1037"/>
      <c r="B146" s="1037"/>
      <c r="C146" s="1037"/>
      <c r="D146" s="1037"/>
      <c r="E146" s="1037"/>
      <c r="F146" s="1037"/>
      <c r="G146" s="1037"/>
      <c r="H146" s="1037"/>
      <c r="I146" s="1037"/>
      <c r="J146" s="1037"/>
    </row>
    <row r="147" spans="1:10" ht="14.25" customHeight="1">
      <c r="A147" s="1037"/>
      <c r="B147" s="1037"/>
      <c r="C147" s="1037"/>
      <c r="D147" s="1037"/>
      <c r="E147" s="1037"/>
      <c r="F147" s="1037"/>
      <c r="G147" s="1037"/>
      <c r="H147" s="1037"/>
      <c r="I147" s="1037"/>
      <c r="J147" s="1037"/>
    </row>
    <row r="148" spans="1:10" ht="14.25" customHeight="1">
      <c r="A148" s="1037"/>
      <c r="B148" s="1037"/>
      <c r="C148" s="1037"/>
      <c r="D148" s="1037"/>
      <c r="E148" s="1037"/>
      <c r="F148" s="1037"/>
      <c r="G148" s="1037"/>
      <c r="H148" s="1037"/>
      <c r="I148" s="1037"/>
      <c r="J148" s="1037"/>
    </row>
    <row r="149" spans="1:10" ht="14.25" customHeight="1">
      <c r="A149" s="1037"/>
      <c r="B149" s="1037"/>
      <c r="C149" s="1037"/>
      <c r="D149" s="1037"/>
      <c r="E149" s="1037"/>
      <c r="F149" s="1037"/>
      <c r="G149" s="1037"/>
      <c r="H149" s="1037"/>
      <c r="I149" s="1037"/>
      <c r="J149" s="1037"/>
    </row>
    <row r="150" spans="1:10" ht="14.25" customHeight="1">
      <c r="A150" s="1037"/>
      <c r="B150" s="1037"/>
      <c r="C150" s="1037"/>
      <c r="D150" s="1037"/>
      <c r="E150" s="1037"/>
      <c r="F150" s="1037"/>
      <c r="G150" s="1037"/>
      <c r="H150" s="1037"/>
      <c r="I150" s="1037"/>
      <c r="J150" s="1037"/>
    </row>
    <row r="151" spans="1:10" ht="14.25" customHeight="1">
      <c r="A151" s="1037"/>
      <c r="B151" s="1037"/>
      <c r="C151" s="1037"/>
      <c r="D151" s="1037"/>
      <c r="E151" s="1037"/>
      <c r="F151" s="1037"/>
      <c r="G151" s="1037"/>
      <c r="H151" s="1037"/>
      <c r="I151" s="1037"/>
      <c r="J151" s="1037"/>
    </row>
    <row r="152" spans="1:10" ht="14.25" customHeight="1">
      <c r="A152" s="1037"/>
      <c r="B152" s="1037"/>
      <c r="C152" s="1037"/>
      <c r="D152" s="1037"/>
      <c r="E152" s="1037"/>
      <c r="F152" s="1037"/>
      <c r="G152" s="1037"/>
      <c r="H152" s="1037"/>
      <c r="I152" s="1037"/>
      <c r="J152" s="1037"/>
    </row>
    <row r="153" spans="1:10" ht="14.25" customHeight="1">
      <c r="A153" s="1037"/>
      <c r="B153" s="1037"/>
      <c r="C153" s="1037"/>
      <c r="D153" s="1037"/>
      <c r="E153" s="1037"/>
      <c r="F153" s="1037"/>
      <c r="G153" s="1037"/>
      <c r="H153" s="1037"/>
      <c r="I153" s="1037"/>
      <c r="J153" s="1037"/>
    </row>
    <row r="154" spans="1:10" ht="14.25" customHeight="1">
      <c r="A154" s="1037"/>
      <c r="B154" s="1037"/>
      <c r="C154" s="1037"/>
      <c r="D154" s="1037"/>
      <c r="E154" s="1037"/>
      <c r="F154" s="1037"/>
      <c r="G154" s="1037"/>
      <c r="H154" s="1037"/>
      <c r="I154" s="1037"/>
      <c r="J154" s="1037"/>
    </row>
    <row r="155" spans="1:10" ht="14.25" customHeight="1">
      <c r="A155" s="1037"/>
      <c r="B155" s="1037"/>
      <c r="C155" s="1037"/>
      <c r="D155" s="1037"/>
      <c r="E155" s="1037"/>
      <c r="F155" s="1037"/>
      <c r="G155" s="1037"/>
      <c r="H155" s="1037"/>
      <c r="I155" s="1037"/>
      <c r="J155" s="1037"/>
    </row>
    <row r="156" spans="1:10" ht="14.25" customHeight="1">
      <c r="A156" s="1037"/>
      <c r="B156" s="1037"/>
      <c r="C156" s="1037"/>
      <c r="D156" s="1037"/>
      <c r="E156" s="1037"/>
      <c r="F156" s="1037"/>
      <c r="G156" s="1037"/>
      <c r="H156" s="1037"/>
      <c r="I156" s="1037"/>
      <c r="J156" s="1037"/>
    </row>
    <row r="157" spans="1:10" ht="14.25" customHeight="1">
      <c r="A157" s="1037"/>
      <c r="B157" s="1037"/>
      <c r="C157" s="1037"/>
      <c r="D157" s="1037"/>
      <c r="E157" s="1037"/>
      <c r="F157" s="1037"/>
      <c r="G157" s="1037"/>
      <c r="H157" s="1037"/>
      <c r="I157" s="1037"/>
      <c r="J157" s="1037"/>
    </row>
    <row r="158" spans="1:10" ht="14.25" customHeight="1">
      <c r="A158" s="1037"/>
      <c r="B158" s="1037"/>
      <c r="C158" s="1037"/>
      <c r="D158" s="1037"/>
      <c r="E158" s="1037"/>
      <c r="F158" s="1037"/>
      <c r="G158" s="1037"/>
      <c r="H158" s="1037"/>
      <c r="I158" s="1037"/>
      <c r="J158" s="1037"/>
    </row>
    <row r="159" spans="1:10" ht="14.25" customHeight="1">
      <c r="A159" s="1037"/>
      <c r="B159" s="1037"/>
      <c r="C159" s="1037"/>
      <c r="D159" s="1037"/>
      <c r="E159" s="1037"/>
      <c r="F159" s="1037"/>
      <c r="G159" s="1037"/>
      <c r="H159" s="1037"/>
      <c r="I159" s="1037"/>
      <c r="J159" s="1037"/>
    </row>
    <row r="160" spans="1:10" ht="14.25" customHeight="1">
      <c r="A160" s="1037"/>
      <c r="B160" s="1037"/>
      <c r="C160" s="1037"/>
      <c r="D160" s="1037"/>
      <c r="E160" s="1037"/>
      <c r="F160" s="1037"/>
      <c r="G160" s="1037"/>
      <c r="H160" s="1037"/>
      <c r="I160" s="1037"/>
      <c r="J160" s="1037"/>
    </row>
    <row r="161" spans="1:10" ht="14.25" customHeight="1">
      <c r="A161" s="1037"/>
      <c r="B161" s="1037"/>
      <c r="C161" s="1037"/>
      <c r="D161" s="1037"/>
      <c r="E161" s="1037"/>
      <c r="F161" s="1037"/>
      <c r="G161" s="1037"/>
      <c r="H161" s="1037"/>
      <c r="I161" s="1037"/>
      <c r="J161" s="1037"/>
    </row>
    <row r="162" spans="1:10" ht="14.25" customHeight="1">
      <c r="A162" s="1037"/>
      <c r="B162" s="1037"/>
      <c r="C162" s="1037"/>
      <c r="D162" s="1037"/>
      <c r="E162" s="1037"/>
      <c r="F162" s="1037"/>
      <c r="G162" s="1037"/>
      <c r="H162" s="1037"/>
      <c r="I162" s="1037"/>
      <c r="J162" s="1037"/>
    </row>
    <row r="163" spans="1:10" ht="14.25" customHeight="1">
      <c r="A163" s="1037"/>
      <c r="B163" s="1037"/>
      <c r="C163" s="1037"/>
      <c r="D163" s="1037"/>
      <c r="E163" s="1037"/>
      <c r="F163" s="1037"/>
      <c r="G163" s="1037"/>
      <c r="H163" s="1037"/>
      <c r="I163" s="1037"/>
      <c r="J163" s="1037"/>
    </row>
    <row r="164" spans="1:10" ht="14.25" customHeight="1">
      <c r="A164" s="1037"/>
      <c r="B164" s="1037"/>
      <c r="C164" s="1037"/>
      <c r="D164" s="1037"/>
      <c r="E164" s="1037"/>
      <c r="F164" s="1037"/>
      <c r="G164" s="1037"/>
      <c r="H164" s="1037"/>
      <c r="I164" s="1037"/>
      <c r="J164" s="1037"/>
    </row>
    <row r="165" spans="1:10" ht="14.25" customHeight="1">
      <c r="A165" s="1037"/>
      <c r="B165" s="1037"/>
      <c r="C165" s="1037"/>
      <c r="D165" s="1037"/>
      <c r="E165" s="1037"/>
      <c r="F165" s="1037"/>
      <c r="G165" s="1037"/>
      <c r="H165" s="1037"/>
      <c r="I165" s="1037"/>
      <c r="J165" s="1037"/>
    </row>
    <row r="166" spans="1:10" ht="14.25" customHeight="1">
      <c r="A166" s="1037"/>
      <c r="B166" s="1037"/>
      <c r="C166" s="1037"/>
      <c r="D166" s="1037"/>
      <c r="E166" s="1037"/>
      <c r="F166" s="1037"/>
      <c r="G166" s="1037"/>
      <c r="H166" s="1037"/>
      <c r="I166" s="1037"/>
      <c r="J166" s="1037"/>
    </row>
    <row r="167" spans="1:10" ht="14.25" customHeight="1">
      <c r="A167" s="1037"/>
      <c r="B167" s="1037"/>
      <c r="C167" s="1037"/>
      <c r="D167" s="1037"/>
      <c r="E167" s="1037"/>
      <c r="F167" s="1037"/>
      <c r="G167" s="1037"/>
      <c r="H167" s="1037"/>
      <c r="I167" s="1037"/>
      <c r="J167" s="1037"/>
    </row>
    <row r="168" spans="1:10" ht="14.25" customHeight="1">
      <c r="A168" s="1037"/>
      <c r="B168" s="1037"/>
      <c r="C168" s="1037"/>
      <c r="D168" s="1037"/>
      <c r="E168" s="1037"/>
      <c r="F168" s="1037"/>
      <c r="G168" s="1037"/>
      <c r="H168" s="1037"/>
      <c r="I168" s="1037"/>
      <c r="J168" s="1037"/>
    </row>
    <row r="169" spans="1:10" ht="14.25" customHeight="1">
      <c r="A169" s="1037"/>
      <c r="B169" s="1037"/>
      <c r="C169" s="1037"/>
      <c r="D169" s="1037"/>
      <c r="E169" s="1037"/>
      <c r="F169" s="1037"/>
      <c r="G169" s="1037"/>
      <c r="H169" s="1037"/>
      <c r="I169" s="1037"/>
      <c r="J169" s="1037"/>
    </row>
    <row r="170" spans="1:10" ht="14.25" customHeight="1">
      <c r="A170" s="1037"/>
      <c r="B170" s="1037"/>
      <c r="C170" s="1037"/>
      <c r="D170" s="1037"/>
      <c r="E170" s="1037"/>
      <c r="F170" s="1037"/>
      <c r="G170" s="1037"/>
      <c r="H170" s="1037"/>
      <c r="I170" s="1037"/>
      <c r="J170" s="1037"/>
    </row>
    <row r="171" spans="1:10" ht="14.25" customHeight="1">
      <c r="A171" s="1037"/>
      <c r="B171" s="1037"/>
      <c r="C171" s="1037"/>
      <c r="D171" s="1037"/>
      <c r="E171" s="1037"/>
      <c r="F171" s="1037"/>
      <c r="G171" s="1037"/>
      <c r="H171" s="1037"/>
      <c r="I171" s="1037"/>
      <c r="J171" s="1037"/>
    </row>
    <row r="172" spans="1:10" ht="14.25" customHeight="1">
      <c r="A172" s="1037"/>
      <c r="B172" s="1037"/>
      <c r="C172" s="1037"/>
      <c r="D172" s="1037"/>
      <c r="E172" s="1037"/>
      <c r="F172" s="1037"/>
      <c r="G172" s="1037"/>
      <c r="H172" s="1037"/>
      <c r="I172" s="1037"/>
      <c r="J172" s="1037"/>
    </row>
    <row r="173" spans="1:10" ht="14.25" customHeight="1">
      <c r="A173" s="1037"/>
      <c r="B173" s="1037"/>
      <c r="C173" s="1037"/>
      <c r="D173" s="1037"/>
      <c r="E173" s="1037"/>
      <c r="F173" s="1037"/>
      <c r="G173" s="1037"/>
      <c r="H173" s="1037"/>
      <c r="I173" s="1037"/>
      <c r="J173" s="1037"/>
    </row>
    <row r="174" spans="1:10" ht="14.25" customHeight="1">
      <c r="A174" s="1037"/>
      <c r="B174" s="1037"/>
      <c r="C174" s="1037"/>
      <c r="D174" s="1037"/>
      <c r="E174" s="1037"/>
      <c r="F174" s="1037"/>
      <c r="G174" s="1037"/>
      <c r="H174" s="1037"/>
      <c r="I174" s="1037"/>
      <c r="J174" s="1037"/>
    </row>
    <row r="175" spans="1:10" ht="14.25" customHeight="1">
      <c r="A175" s="1037"/>
      <c r="B175" s="1037"/>
      <c r="C175" s="1037"/>
      <c r="D175" s="1037"/>
      <c r="E175" s="1037"/>
      <c r="F175" s="1037"/>
      <c r="G175" s="1037"/>
      <c r="H175" s="1037"/>
      <c r="I175" s="1037"/>
      <c r="J175" s="1037"/>
    </row>
    <row r="176" spans="1:10" ht="14.25" customHeight="1">
      <c r="A176" s="1037"/>
      <c r="B176" s="1037"/>
      <c r="C176" s="1037"/>
      <c r="D176" s="1037"/>
      <c r="E176" s="1037"/>
      <c r="F176" s="1037"/>
      <c r="G176" s="1037"/>
      <c r="H176" s="1037"/>
      <c r="I176" s="1037"/>
      <c r="J176" s="1037"/>
    </row>
    <row r="177" spans="1:10" ht="14.25" customHeight="1">
      <c r="A177" s="1037"/>
      <c r="B177" s="1037"/>
      <c r="C177" s="1037"/>
      <c r="D177" s="1037"/>
      <c r="E177" s="1037"/>
      <c r="F177" s="1037"/>
      <c r="G177" s="1037"/>
      <c r="H177" s="1037"/>
      <c r="I177" s="1037"/>
      <c r="J177" s="1037"/>
    </row>
    <row r="178" spans="1:10" ht="14.25" customHeight="1">
      <c r="A178" s="1037"/>
      <c r="B178" s="1037"/>
      <c r="C178" s="1037"/>
      <c r="D178" s="1037"/>
      <c r="E178" s="1037"/>
      <c r="F178" s="1037"/>
      <c r="G178" s="1037"/>
      <c r="H178" s="1037"/>
      <c r="I178" s="1037"/>
      <c r="J178" s="1037"/>
    </row>
    <row r="179" spans="1:10" ht="14.25" customHeight="1">
      <c r="A179" s="1037"/>
      <c r="B179" s="1037"/>
      <c r="C179" s="1037"/>
      <c r="D179" s="1037"/>
      <c r="E179" s="1037"/>
      <c r="F179" s="1037"/>
      <c r="G179" s="1037"/>
      <c r="H179" s="1037"/>
      <c r="I179" s="1037"/>
      <c r="J179" s="1037"/>
    </row>
    <row r="180" spans="1:10" ht="14.25" customHeight="1">
      <c r="A180" s="1037"/>
      <c r="B180" s="1037"/>
      <c r="C180" s="1037"/>
      <c r="D180" s="1037"/>
      <c r="E180" s="1037"/>
      <c r="F180" s="1037"/>
      <c r="G180" s="1037"/>
      <c r="H180" s="1037"/>
      <c r="I180" s="1037"/>
      <c r="J180" s="1037"/>
    </row>
    <row r="181" spans="1:10" ht="14.25" customHeight="1">
      <c r="A181" s="1037"/>
      <c r="B181" s="1037"/>
      <c r="C181" s="1037"/>
      <c r="D181" s="1037"/>
      <c r="E181" s="1037"/>
      <c r="F181" s="1037"/>
      <c r="G181" s="1037"/>
      <c r="H181" s="1037"/>
      <c r="I181" s="1037"/>
      <c r="J181" s="1037"/>
    </row>
    <row r="182" spans="1:10" ht="14.25" customHeight="1">
      <c r="A182" s="1037"/>
      <c r="B182" s="1037"/>
      <c r="C182" s="1037"/>
      <c r="D182" s="1037"/>
      <c r="E182" s="1037"/>
      <c r="F182" s="1037"/>
      <c r="G182" s="1037"/>
      <c r="H182" s="1037"/>
      <c r="I182" s="1037"/>
      <c r="J182" s="1037"/>
    </row>
    <row r="183" spans="1:10" ht="14.25" customHeight="1">
      <c r="A183" s="1037"/>
      <c r="B183" s="1037"/>
      <c r="C183" s="1037"/>
      <c r="D183" s="1037"/>
      <c r="E183" s="1037"/>
      <c r="F183" s="1037"/>
      <c r="G183" s="1037"/>
      <c r="H183" s="1037"/>
      <c r="I183" s="1037"/>
      <c r="J183" s="1037"/>
    </row>
    <row r="184" spans="1:10" ht="14.25" customHeight="1">
      <c r="A184" s="1037"/>
      <c r="B184" s="1037"/>
      <c r="C184" s="1037"/>
      <c r="D184" s="1037"/>
      <c r="E184" s="1037"/>
      <c r="F184" s="1037"/>
      <c r="G184" s="1037"/>
      <c r="H184" s="1037"/>
      <c r="I184" s="1037"/>
      <c r="J184" s="1037"/>
    </row>
    <row r="185" spans="1:10" ht="14.25" customHeight="1">
      <c r="A185" s="1037"/>
      <c r="B185" s="1037"/>
      <c r="C185" s="1037"/>
      <c r="D185" s="1037"/>
      <c r="E185" s="1037"/>
      <c r="F185" s="1037"/>
      <c r="G185" s="1037"/>
      <c r="H185" s="1037"/>
      <c r="I185" s="1037"/>
      <c r="J185" s="1037"/>
    </row>
    <row r="186" spans="1:10" ht="14.25" customHeight="1">
      <c r="A186" s="1037"/>
      <c r="B186" s="1037"/>
      <c r="C186" s="1037"/>
      <c r="D186" s="1037"/>
      <c r="E186" s="1037"/>
      <c r="F186" s="1037"/>
      <c r="G186" s="1037"/>
      <c r="H186" s="1037"/>
      <c r="I186" s="1037"/>
      <c r="J186" s="1037"/>
    </row>
    <row r="187" spans="1:10" ht="14.25" customHeight="1">
      <c r="A187" s="1037"/>
      <c r="B187" s="1037"/>
      <c r="C187" s="1037"/>
      <c r="D187" s="1037"/>
      <c r="E187" s="1037"/>
      <c r="F187" s="1037"/>
      <c r="G187" s="1037"/>
      <c r="H187" s="1037"/>
      <c r="I187" s="1037"/>
      <c r="J187" s="1037"/>
    </row>
    <row r="188" spans="1:10" ht="14.25" customHeight="1">
      <c r="A188" s="1037"/>
      <c r="B188" s="1037"/>
      <c r="C188" s="1037"/>
      <c r="D188" s="1037"/>
      <c r="E188" s="1037"/>
      <c r="F188" s="1037"/>
      <c r="G188" s="1037"/>
      <c r="H188" s="1037"/>
      <c r="I188" s="1037"/>
      <c r="J188" s="1037"/>
    </row>
    <row r="189" spans="1:10" ht="14.25" customHeight="1">
      <c r="A189" s="1037"/>
      <c r="B189" s="1037"/>
      <c r="C189" s="1037"/>
      <c r="D189" s="1037"/>
      <c r="E189" s="1037"/>
      <c r="F189" s="1037"/>
      <c r="G189" s="1037"/>
      <c r="H189" s="1037"/>
      <c r="I189" s="1037"/>
      <c r="J189" s="1037"/>
    </row>
    <row r="190" spans="1:10" ht="14.25" customHeight="1">
      <c r="A190" s="1037"/>
      <c r="B190" s="1037"/>
      <c r="C190" s="1037"/>
      <c r="D190" s="1037"/>
      <c r="E190" s="1037"/>
      <c r="F190" s="1037"/>
      <c r="G190" s="1037"/>
      <c r="H190" s="1037"/>
      <c r="I190" s="1037"/>
      <c r="J190" s="1037"/>
    </row>
    <row r="191" spans="1:10" ht="14.25" customHeight="1">
      <c r="A191" s="1037"/>
      <c r="B191" s="1037"/>
      <c r="C191" s="1037"/>
      <c r="D191" s="1037"/>
      <c r="E191" s="1037"/>
      <c r="F191" s="1037"/>
      <c r="G191" s="1037"/>
      <c r="H191" s="1037"/>
      <c r="I191" s="1037"/>
      <c r="J191" s="1037"/>
    </row>
    <row r="192" spans="1:10" ht="14.25" customHeight="1">
      <c r="A192" s="1037"/>
      <c r="B192" s="1037"/>
      <c r="C192" s="1037"/>
      <c r="D192" s="1037"/>
      <c r="E192" s="1037"/>
      <c r="F192" s="1037"/>
      <c r="G192" s="1037"/>
      <c r="H192" s="1037"/>
      <c r="I192" s="1037"/>
      <c r="J192" s="1037"/>
    </row>
    <row r="193" spans="1:10" ht="14.25" customHeight="1">
      <c r="A193" s="1037"/>
      <c r="B193" s="1037"/>
      <c r="C193" s="1037"/>
      <c r="D193" s="1037"/>
      <c r="E193" s="1037"/>
      <c r="F193" s="1037"/>
      <c r="G193" s="1037"/>
      <c r="H193" s="1037"/>
      <c r="I193" s="1037"/>
      <c r="J193" s="1037"/>
    </row>
    <row r="194" spans="1:10" ht="14.25" customHeight="1">
      <c r="A194" s="1037"/>
      <c r="B194" s="1037"/>
      <c r="C194" s="1037"/>
      <c r="D194" s="1037"/>
      <c r="E194" s="1037"/>
      <c r="F194" s="1037"/>
      <c r="G194" s="1037"/>
      <c r="H194" s="1037"/>
      <c r="I194" s="1037"/>
      <c r="J194" s="1037"/>
    </row>
    <row r="195" spans="1:10" ht="14.25" customHeight="1">
      <c r="A195" s="1037"/>
      <c r="B195" s="1037"/>
      <c r="C195" s="1037"/>
      <c r="D195" s="1037"/>
      <c r="E195" s="1037"/>
      <c r="F195" s="1037"/>
      <c r="G195" s="1037"/>
      <c r="H195" s="1037"/>
      <c r="I195" s="1037"/>
      <c r="J195" s="1037"/>
    </row>
    <row r="196" spans="1:10" ht="14.25" customHeight="1">
      <c r="A196" s="1037"/>
      <c r="B196" s="1037"/>
      <c r="C196" s="1037"/>
      <c r="D196" s="1037"/>
      <c r="E196" s="1037"/>
      <c r="F196" s="1037"/>
      <c r="G196" s="1037"/>
      <c r="H196" s="1037"/>
      <c r="I196" s="1037"/>
      <c r="J196" s="1037"/>
    </row>
    <row r="197" spans="1:10" ht="14.25" customHeight="1">
      <c r="A197" s="1037"/>
      <c r="B197" s="1037"/>
      <c r="C197" s="1037"/>
      <c r="D197" s="1037"/>
      <c r="E197" s="1037"/>
      <c r="F197" s="1037"/>
      <c r="G197" s="1037"/>
      <c r="H197" s="1037"/>
      <c r="I197" s="1037"/>
      <c r="J197" s="1037"/>
    </row>
    <row r="198" spans="1:10" ht="14.25" customHeight="1">
      <c r="A198" s="1037"/>
      <c r="B198" s="1037"/>
      <c r="C198" s="1037"/>
      <c r="D198" s="1037"/>
      <c r="E198" s="1037"/>
      <c r="F198" s="1037"/>
      <c r="G198" s="1037"/>
      <c r="H198" s="1037"/>
      <c r="I198" s="1037"/>
      <c r="J198" s="1037"/>
    </row>
    <row r="199" spans="1:10" ht="14.25" customHeight="1">
      <c r="A199" s="1037"/>
      <c r="B199" s="1037"/>
      <c r="C199" s="1037"/>
      <c r="D199" s="1037"/>
      <c r="E199" s="1037"/>
      <c r="F199" s="1037"/>
      <c r="G199" s="1037"/>
      <c r="H199" s="1037"/>
      <c r="I199" s="1037"/>
      <c r="J199" s="1037"/>
    </row>
    <row r="200" spans="1:10" ht="14.25" customHeight="1">
      <c r="A200" s="1037"/>
      <c r="B200" s="1037"/>
      <c r="C200" s="1037"/>
      <c r="D200" s="1037"/>
      <c r="E200" s="1037"/>
      <c r="F200" s="1037"/>
      <c r="G200" s="1037"/>
      <c r="H200" s="1037"/>
      <c r="I200" s="1037"/>
      <c r="J200" s="1037"/>
    </row>
    <row r="201" spans="1:10" ht="14.25" customHeight="1">
      <c r="A201" s="1037"/>
      <c r="B201" s="1037"/>
      <c r="C201" s="1037"/>
      <c r="D201" s="1037"/>
      <c r="E201" s="1037"/>
      <c r="F201" s="1037"/>
      <c r="G201" s="1037"/>
      <c r="H201" s="1037"/>
      <c r="I201" s="1037"/>
      <c r="J201" s="1037"/>
    </row>
    <row r="202" spans="1:10" ht="14.25" customHeight="1">
      <c r="A202" s="1037"/>
      <c r="B202" s="1037"/>
      <c r="C202" s="1037"/>
      <c r="D202" s="1037"/>
      <c r="E202" s="1037"/>
      <c r="F202" s="1037"/>
      <c r="G202" s="1037"/>
      <c r="H202" s="1037"/>
      <c r="I202" s="1037"/>
      <c r="J202" s="1037"/>
    </row>
    <row r="203" spans="1:10" ht="14.25" customHeight="1">
      <c r="A203" s="1037"/>
      <c r="B203" s="1037"/>
      <c r="C203" s="1037"/>
      <c r="D203" s="1037"/>
      <c r="E203" s="1037"/>
      <c r="F203" s="1037"/>
      <c r="G203" s="1037"/>
      <c r="H203" s="1037"/>
      <c r="I203" s="1037"/>
      <c r="J203" s="1037"/>
    </row>
    <row r="204" spans="1:10" ht="14.25" customHeight="1">
      <c r="A204" s="1037"/>
      <c r="B204" s="1037"/>
      <c r="C204" s="1037"/>
      <c r="D204" s="1037"/>
      <c r="E204" s="1037"/>
      <c r="F204" s="1037"/>
      <c r="G204" s="1037"/>
      <c r="H204" s="1037"/>
      <c r="I204" s="1037"/>
      <c r="J204" s="1037"/>
    </row>
    <row r="205" spans="1:10" ht="14.25" customHeight="1"/>
    <row r="206" spans="1:10" ht="14.25" customHeight="1"/>
    <row r="207" spans="1:10" ht="14.25" customHeight="1"/>
    <row r="208" spans="1:10"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sheetData>
  <mergeCells count="1">
    <mergeCell ref="A1:R1"/>
  </mergeCells>
  <phoneticPr fontId="129"/>
  <pageMargins left="0.70866141732283472" right="0.6692913385826772" top="0.59055118110236227" bottom="0.39370078740157483" header="0.31496062992125984" footer="0.31496062992125984"/>
  <pageSetup paperSize="9" orientation="portrait" r:id="rId1"/>
  <rowBreaks count="2" manualBreakCount="2">
    <brk id="81" max="23" man="1"/>
    <brk id="142"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G14"/>
  <sheetViews>
    <sheetView workbookViewId="0">
      <selection activeCell="H2" sqref="H2"/>
    </sheetView>
  </sheetViews>
  <sheetFormatPr defaultColWidth="9" defaultRowHeight="12"/>
  <cols>
    <col min="1" max="1" width="17.25" style="274" customWidth="1"/>
    <col min="2" max="2" width="10.25" style="274" customWidth="1"/>
    <col min="3" max="3" width="13.75" style="274" customWidth="1"/>
    <col min="4" max="4" width="10.75" style="274" customWidth="1"/>
    <col min="5" max="5" width="13.375" style="274" customWidth="1"/>
    <col min="6" max="6" width="13.75" style="274" customWidth="1"/>
    <col min="7" max="7" width="15.75" style="274" customWidth="1"/>
    <col min="8" max="8" width="9" style="274" customWidth="1"/>
    <col min="9" max="16384" width="9" style="274"/>
  </cols>
  <sheetData>
    <row r="1" spans="1:7" ht="16.5" customHeight="1">
      <c r="A1" s="2325" t="s">
        <v>101</v>
      </c>
      <c r="B1" s="2325"/>
      <c r="C1" s="2325"/>
      <c r="D1" s="2325"/>
      <c r="E1" s="2325"/>
      <c r="F1" s="2325"/>
      <c r="G1" s="2325"/>
    </row>
    <row r="2" spans="1:7" ht="17.25" customHeight="1">
      <c r="A2" s="274" t="s">
        <v>3872</v>
      </c>
    </row>
    <row r="3" spans="1:7" s="1002" customFormat="1" ht="51.75" customHeight="1">
      <c r="A3" s="1000"/>
      <c r="B3" s="1001" t="s">
        <v>3873</v>
      </c>
      <c r="C3" s="1001" t="s">
        <v>3874</v>
      </c>
      <c r="D3" s="1001" t="s">
        <v>3875</v>
      </c>
      <c r="E3" s="1001" t="s">
        <v>3876</v>
      </c>
      <c r="F3" s="1001" t="s">
        <v>3877</v>
      </c>
      <c r="G3" s="1001" t="s">
        <v>3878</v>
      </c>
    </row>
    <row r="4" spans="1:7" s="365" customFormat="1" ht="70.5" customHeight="1">
      <c r="A4" s="1000" t="s">
        <v>3879</v>
      </c>
      <c r="B4" s="1003"/>
      <c r="C4" s="1003"/>
      <c r="D4" s="1003"/>
      <c r="E4" s="1003"/>
      <c r="F4" s="1003"/>
      <c r="G4" s="1003"/>
    </row>
    <row r="5" spans="1:7" s="365" customFormat="1" ht="70.5" customHeight="1">
      <c r="A5" s="1000" t="s">
        <v>3880</v>
      </c>
      <c r="B5" s="1003"/>
      <c r="C5" s="1003"/>
      <c r="D5" s="1003"/>
      <c r="E5" s="1003"/>
      <c r="F5" s="1003"/>
      <c r="G5" s="1003"/>
    </row>
    <row r="6" spans="1:7" s="365" customFormat="1" ht="70.5" customHeight="1">
      <c r="A6" s="1000" t="s">
        <v>3881</v>
      </c>
      <c r="B6" s="1003"/>
      <c r="C6" s="1003"/>
      <c r="D6" s="1003"/>
      <c r="E6" s="1003"/>
      <c r="F6" s="1003"/>
      <c r="G6" s="1003"/>
    </row>
    <row r="7" spans="1:7" s="365" customFormat="1" ht="70.5" customHeight="1">
      <c r="A7" s="1000" t="s">
        <v>3882</v>
      </c>
      <c r="B7" s="1003"/>
      <c r="C7" s="1003"/>
      <c r="D7" s="1003"/>
      <c r="E7" s="1003"/>
      <c r="F7" s="1003"/>
      <c r="G7" s="1003"/>
    </row>
    <row r="8" spans="1:7" s="365" customFormat="1" ht="70.5" customHeight="1">
      <c r="A8" s="1000" t="s">
        <v>3883</v>
      </c>
      <c r="B8" s="1003"/>
      <c r="C8" s="1003"/>
      <c r="D8" s="1003"/>
      <c r="E8" s="1003"/>
      <c r="F8" s="1003"/>
      <c r="G8" s="1003"/>
    </row>
    <row r="9" spans="1:7" s="365" customFormat="1" ht="70.5" customHeight="1">
      <c r="A9" s="1000" t="s">
        <v>3884</v>
      </c>
      <c r="B9" s="1003"/>
      <c r="C9" s="1003"/>
      <c r="D9" s="1003"/>
      <c r="E9" s="1003"/>
      <c r="F9" s="1003"/>
      <c r="G9" s="1003"/>
    </row>
    <row r="10" spans="1:7" s="365" customFormat="1" ht="70.5" customHeight="1">
      <c r="A10" s="1000" t="s">
        <v>3885</v>
      </c>
      <c r="B10" s="1003"/>
      <c r="C10" s="1003"/>
      <c r="D10" s="1003"/>
      <c r="E10" s="1003"/>
      <c r="F10" s="1003"/>
      <c r="G10" s="1003"/>
    </row>
    <row r="11" spans="1:7" s="365" customFormat="1" ht="70.5" customHeight="1">
      <c r="A11" s="1000" t="s">
        <v>3886</v>
      </c>
      <c r="B11" s="1003"/>
      <c r="C11" s="1003"/>
      <c r="D11" s="1003"/>
      <c r="E11" s="1003"/>
      <c r="F11" s="1003"/>
      <c r="G11" s="1003"/>
    </row>
    <row r="12" spans="1:7" s="365" customFormat="1" ht="70.5" customHeight="1">
      <c r="A12" s="1000" t="s">
        <v>3887</v>
      </c>
      <c r="B12" s="1003"/>
      <c r="C12" s="1003"/>
      <c r="D12" s="1003"/>
      <c r="E12" s="1003"/>
      <c r="F12" s="1003"/>
      <c r="G12" s="1003"/>
    </row>
    <row r="13" spans="1:7" s="365" customFormat="1" ht="84.75" customHeight="1">
      <c r="A13" s="1000" t="s">
        <v>3888</v>
      </c>
      <c r="B13" s="1003"/>
      <c r="C13" s="1003"/>
      <c r="D13" s="1003"/>
      <c r="E13" s="1003"/>
      <c r="F13" s="1003"/>
      <c r="G13" s="1003"/>
    </row>
    <row r="14" spans="1:7" s="365" customFormat="1" ht="48" customHeight="1">
      <c r="A14" s="1004" t="s">
        <v>501</v>
      </c>
      <c r="B14" s="2417"/>
      <c r="C14" s="2418"/>
      <c r="D14" s="2418"/>
      <c r="E14" s="2418"/>
      <c r="F14" s="2418"/>
      <c r="G14" s="2419"/>
    </row>
  </sheetData>
  <sheetProtection formatCells="0"/>
  <mergeCells count="2">
    <mergeCell ref="A1:G1"/>
    <mergeCell ref="B14:G14"/>
  </mergeCells>
  <phoneticPr fontId="129"/>
  <pageMargins left="0.59055118110236227" right="0.39370078740157483" top="0.59055118110236227" bottom="0.59055118110236227" header="0.51181102362204722" footer="0.51181102362204722"/>
  <pageSetup paperSize="9" scale="95"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G16"/>
  <sheetViews>
    <sheetView workbookViewId="0">
      <selection activeCell="H1" sqref="H1"/>
    </sheetView>
  </sheetViews>
  <sheetFormatPr defaultColWidth="9" defaultRowHeight="12"/>
  <cols>
    <col min="1" max="1" width="17.25" style="274" customWidth="1"/>
    <col min="2" max="2" width="10.25" style="274" customWidth="1"/>
    <col min="3" max="4" width="12" style="274" customWidth="1"/>
    <col min="5" max="5" width="14" style="274" customWidth="1"/>
    <col min="6" max="6" width="12.125" style="274" customWidth="1"/>
    <col min="7" max="7" width="14.5" style="274" customWidth="1"/>
    <col min="8" max="8" width="9" style="274" customWidth="1"/>
    <col min="9" max="16384" width="9" style="274"/>
  </cols>
  <sheetData>
    <row r="1" spans="1:7" ht="14.25" customHeight="1">
      <c r="G1" s="1005" t="s">
        <v>3889</v>
      </c>
    </row>
    <row r="2" spans="1:7" ht="16.5" customHeight="1">
      <c r="A2" s="2325" t="s">
        <v>101</v>
      </c>
      <c r="B2" s="2325"/>
      <c r="C2" s="2325"/>
      <c r="D2" s="2325"/>
      <c r="E2" s="2325"/>
      <c r="F2" s="2325"/>
      <c r="G2" s="2325"/>
    </row>
    <row r="3" spans="1:7" ht="17.25" customHeight="1">
      <c r="A3" s="274" t="s">
        <v>3872</v>
      </c>
    </row>
    <row r="4" spans="1:7" s="1002" customFormat="1" ht="51.75" customHeight="1">
      <c r="A4" s="1000"/>
      <c r="B4" s="1001" t="s">
        <v>3873</v>
      </c>
      <c r="C4" s="1001" t="s">
        <v>3874</v>
      </c>
      <c r="D4" s="1001" t="s">
        <v>3875</v>
      </c>
      <c r="E4" s="1001" t="s">
        <v>3876</v>
      </c>
      <c r="F4" s="1001" t="s">
        <v>3877</v>
      </c>
      <c r="G4" s="1001" t="s">
        <v>3878</v>
      </c>
    </row>
    <row r="5" spans="1:7" s="365" customFormat="1" ht="58.5" customHeight="1">
      <c r="A5" s="1000" t="s">
        <v>3879</v>
      </c>
      <c r="B5" s="1003"/>
      <c r="C5" s="1003"/>
      <c r="D5" s="1003"/>
      <c r="E5" s="1003"/>
      <c r="F5" s="1003"/>
      <c r="G5" s="1003"/>
    </row>
    <row r="6" spans="1:7" s="365" customFormat="1" ht="70.5" customHeight="1">
      <c r="A6" s="1000" t="s">
        <v>3880</v>
      </c>
      <c r="B6" s="1003"/>
      <c r="C6" s="1003"/>
      <c r="D6" s="1003"/>
      <c r="E6" s="1003"/>
      <c r="F6" s="1003"/>
      <c r="G6" s="1003"/>
    </row>
    <row r="7" spans="1:7" s="365" customFormat="1" ht="66.75" customHeight="1">
      <c r="A7" s="1000" t="s">
        <v>3881</v>
      </c>
      <c r="B7" s="1003"/>
      <c r="C7" s="1003"/>
      <c r="D7" s="1003"/>
      <c r="E7" s="1003"/>
      <c r="F7" s="1003"/>
      <c r="G7" s="1003"/>
    </row>
    <row r="8" spans="1:7" s="365" customFormat="1" ht="63" customHeight="1">
      <c r="A8" s="1000" t="s">
        <v>3882</v>
      </c>
      <c r="B8" s="1003"/>
      <c r="C8" s="1003"/>
      <c r="D8" s="1003"/>
      <c r="E8" s="1003"/>
      <c r="F8" s="1003"/>
      <c r="G8" s="1003"/>
    </row>
    <row r="9" spans="1:7" s="365" customFormat="1" ht="67.5" customHeight="1">
      <c r="A9" s="1000" t="s">
        <v>3883</v>
      </c>
      <c r="B9" s="1003"/>
      <c r="C9" s="1003"/>
      <c r="D9" s="1003"/>
      <c r="E9" s="1003"/>
      <c r="F9" s="1003"/>
      <c r="G9" s="1003"/>
    </row>
    <row r="10" spans="1:7" s="365" customFormat="1" ht="70.5" customHeight="1">
      <c r="A10" s="1000" t="s">
        <v>3884</v>
      </c>
      <c r="B10" s="1003"/>
      <c r="C10" s="1003"/>
      <c r="D10" s="1003"/>
      <c r="E10" s="1003"/>
      <c r="F10" s="1003"/>
      <c r="G10" s="1003"/>
    </row>
    <row r="11" spans="1:7" s="365" customFormat="1" ht="67.5" customHeight="1">
      <c r="A11" s="1000" t="s">
        <v>3885</v>
      </c>
      <c r="B11" s="1003"/>
      <c r="C11" s="1003"/>
      <c r="D11" s="1003"/>
      <c r="E11" s="1003"/>
      <c r="F11" s="1003"/>
      <c r="G11" s="1003"/>
    </row>
    <row r="12" spans="1:7" s="365" customFormat="1" ht="67.5" customHeight="1">
      <c r="A12" s="1000" t="s">
        <v>3886</v>
      </c>
      <c r="B12" s="1003"/>
      <c r="C12" s="1003"/>
      <c r="D12" s="1003"/>
      <c r="E12" s="1003"/>
      <c r="F12" s="1003"/>
      <c r="G12" s="1003"/>
    </row>
    <row r="13" spans="1:7" s="365" customFormat="1" ht="62.25" customHeight="1">
      <c r="A13" s="1000" t="s">
        <v>3887</v>
      </c>
      <c r="B13" s="1003"/>
      <c r="C13" s="1003"/>
      <c r="D13" s="1003"/>
      <c r="E13" s="1003"/>
      <c r="F13" s="1003"/>
      <c r="G13" s="1003"/>
    </row>
    <row r="14" spans="1:7" s="365" customFormat="1" ht="80.25" customHeight="1">
      <c r="A14" s="1000" t="s">
        <v>3888</v>
      </c>
      <c r="B14" s="1003"/>
      <c r="C14" s="1003"/>
      <c r="D14" s="1003"/>
      <c r="E14" s="1003"/>
      <c r="F14" s="1003"/>
      <c r="G14" s="1003"/>
    </row>
    <row r="15" spans="1:7" s="365" customFormat="1" ht="56.25" customHeight="1">
      <c r="A15" s="1000" t="s">
        <v>3890</v>
      </c>
      <c r="B15" s="1003"/>
      <c r="C15" s="1003"/>
      <c r="D15" s="1003"/>
      <c r="E15" s="1003"/>
      <c r="F15" s="1003"/>
      <c r="G15" s="1003"/>
    </row>
    <row r="16" spans="1:7" s="365" customFormat="1" ht="42" customHeight="1">
      <c r="A16" s="1006" t="s">
        <v>501</v>
      </c>
      <c r="B16" s="2417"/>
      <c r="C16" s="2418"/>
      <c r="D16" s="2418"/>
      <c r="E16" s="2418"/>
      <c r="F16" s="2418"/>
      <c r="G16" s="2419"/>
    </row>
  </sheetData>
  <mergeCells count="2">
    <mergeCell ref="A2:G2"/>
    <mergeCell ref="B16:G16"/>
  </mergeCells>
  <phoneticPr fontId="129"/>
  <pageMargins left="0.59055118110236227" right="0.39370078740157483" top="0.59055118110236227" bottom="0.39370078740157483" header="0.51181102362204722" footer="0.51181102362204722"/>
  <pageSetup paperSize="9" scale="95"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CC"/>
  </sheetPr>
  <dimension ref="B1:G104"/>
  <sheetViews>
    <sheetView topLeftCell="A85" workbookViewId="0">
      <selection activeCell="E95" sqref="E95"/>
    </sheetView>
  </sheetViews>
  <sheetFormatPr defaultColWidth="9" defaultRowHeight="18.75" customHeight="1"/>
  <cols>
    <col min="1" max="3" width="2.75" style="20" customWidth="1"/>
    <col min="4" max="4" width="4.125" style="20" customWidth="1"/>
    <col min="5" max="5" width="23.5" style="220" customWidth="1"/>
    <col min="6" max="6" width="9" style="20" customWidth="1"/>
    <col min="7" max="7" width="50.625" style="20" customWidth="1"/>
    <col min="8" max="8" width="9" style="20" customWidth="1"/>
    <col min="9" max="16384" width="9" style="20"/>
  </cols>
  <sheetData>
    <row r="1" spans="2:7" ht="18.75" customHeight="1">
      <c r="E1" s="220" t="s">
        <v>2627</v>
      </c>
      <c r="G1" s="124" t="s">
        <v>2628</v>
      </c>
    </row>
    <row r="2" spans="2:7" ht="18.75" customHeight="1">
      <c r="E2" s="220">
        <v>43699</v>
      </c>
      <c r="F2" s="20" t="s">
        <v>2629</v>
      </c>
      <c r="G2" s="20" t="s">
        <v>2630</v>
      </c>
    </row>
    <row r="3" spans="2:7" ht="18.75" customHeight="1">
      <c r="G3" s="20" t="s">
        <v>2672</v>
      </c>
    </row>
    <row r="4" spans="2:7" ht="18.75" customHeight="1">
      <c r="E4" s="220">
        <v>43700</v>
      </c>
      <c r="F4" s="20" t="s">
        <v>2629</v>
      </c>
      <c r="G4" s="20" t="s">
        <v>2691</v>
      </c>
    </row>
    <row r="5" spans="2:7" ht="18.75" customHeight="1">
      <c r="E5" s="220">
        <v>43703</v>
      </c>
      <c r="F5" s="20" t="s">
        <v>2629</v>
      </c>
      <c r="G5" s="20" t="s">
        <v>2692</v>
      </c>
    </row>
    <row r="6" spans="2:7" ht="18.75" customHeight="1">
      <c r="E6" s="220">
        <v>43710</v>
      </c>
      <c r="F6" s="20" t="s">
        <v>2629</v>
      </c>
      <c r="G6" s="20" t="s">
        <v>2710</v>
      </c>
    </row>
    <row r="7" spans="2:7" ht="18.75" customHeight="1">
      <c r="E7" s="220">
        <v>43711</v>
      </c>
      <c r="F7" s="20" t="s">
        <v>2629</v>
      </c>
      <c r="G7" s="20" t="s">
        <v>2713</v>
      </c>
    </row>
    <row r="8" spans="2:7" ht="18.75" customHeight="1">
      <c r="E8" s="220">
        <v>43712</v>
      </c>
      <c r="F8" s="20" t="s">
        <v>2629</v>
      </c>
      <c r="G8" s="20" t="s">
        <v>2762</v>
      </c>
    </row>
    <row r="9" spans="2:7" ht="18.75" customHeight="1">
      <c r="E9" s="220">
        <v>43734</v>
      </c>
      <c r="F9" s="20" t="s">
        <v>2764</v>
      </c>
      <c r="G9" s="20" t="s">
        <v>2763</v>
      </c>
    </row>
    <row r="10" spans="2:7" ht="18.75" customHeight="1">
      <c r="E10" s="220">
        <v>43822</v>
      </c>
      <c r="F10" s="20" t="s">
        <v>2629</v>
      </c>
      <c r="G10" s="20" t="s">
        <v>2765</v>
      </c>
    </row>
    <row r="11" spans="2:7" ht="18.75" customHeight="1">
      <c r="B11" s="2255" t="s">
        <v>3444</v>
      </c>
      <c r="C11" s="2255"/>
      <c r="D11" s="2255"/>
      <c r="E11" s="2255"/>
      <c r="F11" s="2255"/>
      <c r="G11" s="2255"/>
    </row>
    <row r="12" spans="2:7" ht="18.75" customHeight="1">
      <c r="E12" s="220">
        <v>43887</v>
      </c>
      <c r="F12" s="20" t="s">
        <v>2629</v>
      </c>
      <c r="G12" s="20" t="s">
        <v>3440</v>
      </c>
    </row>
    <row r="13" spans="2:7" ht="18.75" customHeight="1">
      <c r="E13" s="220">
        <v>43934</v>
      </c>
      <c r="F13" s="20" t="s">
        <v>2629</v>
      </c>
      <c r="G13" s="20" t="s">
        <v>3441</v>
      </c>
    </row>
    <row r="14" spans="2:7" ht="18.75" customHeight="1">
      <c r="E14" s="220">
        <v>43936</v>
      </c>
      <c r="F14" s="20" t="s">
        <v>2629</v>
      </c>
      <c r="G14" s="20" t="s">
        <v>3442</v>
      </c>
    </row>
    <row r="15" spans="2:7" ht="18.75" customHeight="1">
      <c r="E15" s="220">
        <v>43942</v>
      </c>
      <c r="F15" s="20" t="s">
        <v>2764</v>
      </c>
      <c r="G15" s="20" t="s">
        <v>3443</v>
      </c>
    </row>
    <row r="16" spans="2:7" ht="18.75" customHeight="1">
      <c r="E16" s="220">
        <v>43949</v>
      </c>
      <c r="F16" s="20" t="s">
        <v>2629</v>
      </c>
      <c r="G16" s="20" t="s">
        <v>3445</v>
      </c>
    </row>
    <row r="17" spans="5:7" ht="18.75" customHeight="1">
      <c r="E17" s="220">
        <v>43951</v>
      </c>
      <c r="F17" s="20" t="s">
        <v>2629</v>
      </c>
      <c r="G17" s="20" t="s">
        <v>3493</v>
      </c>
    </row>
    <row r="18" spans="5:7" ht="18.75" customHeight="1">
      <c r="E18" s="220">
        <v>43963</v>
      </c>
      <c r="F18" s="20" t="s">
        <v>2629</v>
      </c>
      <c r="G18" s="20" t="s">
        <v>3495</v>
      </c>
    </row>
    <row r="19" spans="5:7" ht="18.75" customHeight="1">
      <c r="E19" s="220">
        <v>43965</v>
      </c>
      <c r="F19" s="20" t="s">
        <v>2629</v>
      </c>
      <c r="G19" s="20" t="s">
        <v>3496</v>
      </c>
    </row>
    <row r="20" spans="5:7" ht="18.75" customHeight="1">
      <c r="E20" s="220">
        <v>43969</v>
      </c>
      <c r="F20" s="20" t="s">
        <v>2629</v>
      </c>
      <c r="G20" s="20" t="s">
        <v>3497</v>
      </c>
    </row>
    <row r="21" spans="5:7" ht="18.75" customHeight="1">
      <c r="E21" s="220">
        <v>43971</v>
      </c>
      <c r="F21" s="20" t="s">
        <v>3500</v>
      </c>
      <c r="G21" s="20" t="s">
        <v>3501</v>
      </c>
    </row>
    <row r="22" spans="5:7" ht="18.75" customHeight="1">
      <c r="F22" s="20" t="s">
        <v>3502</v>
      </c>
      <c r="G22" s="20" t="s">
        <v>3503</v>
      </c>
    </row>
    <row r="23" spans="5:7" ht="18.75" customHeight="1">
      <c r="E23" s="220">
        <v>43972</v>
      </c>
      <c r="F23" s="20" t="s">
        <v>3500</v>
      </c>
      <c r="G23" s="20" t="s">
        <v>3504</v>
      </c>
    </row>
    <row r="24" spans="5:7" ht="18.75" customHeight="1">
      <c r="E24" s="220">
        <v>44011</v>
      </c>
      <c r="F24" s="20" t="s">
        <v>3502</v>
      </c>
      <c r="G24" s="20" t="s">
        <v>3598</v>
      </c>
    </row>
    <row r="25" spans="5:7" ht="18.75" customHeight="1">
      <c r="E25" s="220">
        <v>44012</v>
      </c>
      <c r="F25" s="20" t="s">
        <v>3502</v>
      </c>
      <c r="G25" s="20" t="s">
        <v>3605</v>
      </c>
    </row>
    <row r="26" spans="5:7" ht="18.75" customHeight="1">
      <c r="E26" s="220">
        <v>44015</v>
      </c>
      <c r="F26" s="20" t="s">
        <v>3502</v>
      </c>
      <c r="G26" s="20" t="s">
        <v>3606</v>
      </c>
    </row>
    <row r="27" spans="5:7" ht="18.75" customHeight="1">
      <c r="E27" s="220">
        <v>44018</v>
      </c>
      <c r="F27" s="20" t="s">
        <v>3502</v>
      </c>
      <c r="G27" s="20" t="s">
        <v>3627</v>
      </c>
    </row>
    <row r="28" spans="5:7" ht="18.75" customHeight="1">
      <c r="E28" s="220">
        <v>44025</v>
      </c>
      <c r="F28" s="20" t="s">
        <v>3502</v>
      </c>
      <c r="G28" s="20" t="s">
        <v>3628</v>
      </c>
    </row>
    <row r="29" spans="5:7" ht="18.75" customHeight="1">
      <c r="E29" s="220">
        <v>44026</v>
      </c>
      <c r="F29" s="20" t="s">
        <v>3630</v>
      </c>
      <c r="G29" s="20" t="s">
        <v>3631</v>
      </c>
    </row>
    <row r="30" spans="5:7" ht="18.75" customHeight="1">
      <c r="G30" s="20" t="s">
        <v>3632</v>
      </c>
    </row>
    <row r="31" spans="5:7" ht="18.75" customHeight="1">
      <c r="G31" s="20" t="s">
        <v>3633</v>
      </c>
    </row>
    <row r="32" spans="5:7" ht="18.75" customHeight="1">
      <c r="E32" s="220">
        <v>44064</v>
      </c>
      <c r="F32" s="20" t="s">
        <v>3502</v>
      </c>
      <c r="G32" s="20" t="s">
        <v>3634</v>
      </c>
    </row>
    <row r="33" spans="5:7" ht="18.75" customHeight="1">
      <c r="E33" s="220">
        <v>44103</v>
      </c>
      <c r="F33" s="20" t="s">
        <v>3502</v>
      </c>
      <c r="G33" s="20" t="s">
        <v>3637</v>
      </c>
    </row>
    <row r="34" spans="5:7" ht="18.75" customHeight="1">
      <c r="E34" s="220">
        <v>44104</v>
      </c>
      <c r="F34" s="20" t="s">
        <v>3630</v>
      </c>
      <c r="G34" s="20" t="s">
        <v>3640</v>
      </c>
    </row>
    <row r="35" spans="5:7" ht="18.75" customHeight="1">
      <c r="E35" s="220">
        <v>44105</v>
      </c>
      <c r="F35" s="20" t="s">
        <v>3502</v>
      </c>
      <c r="G35" s="20" t="s">
        <v>3662</v>
      </c>
    </row>
    <row r="36" spans="5:7" ht="18.75" customHeight="1">
      <c r="E36" s="220">
        <v>44134</v>
      </c>
      <c r="F36" s="20" t="s">
        <v>3500</v>
      </c>
      <c r="G36" s="20" t="s">
        <v>3663</v>
      </c>
    </row>
    <row r="37" spans="5:7" ht="18.75" customHeight="1">
      <c r="E37" s="220">
        <v>44175</v>
      </c>
      <c r="F37" s="20" t="s">
        <v>3736</v>
      </c>
      <c r="G37" s="20" t="s">
        <v>3737</v>
      </c>
    </row>
    <row r="38" spans="5:7" ht="18.75" customHeight="1">
      <c r="E38" s="220">
        <v>44182</v>
      </c>
      <c r="F38" s="20" t="s">
        <v>3736</v>
      </c>
      <c r="G38" s="20" t="s">
        <v>3860</v>
      </c>
    </row>
    <row r="39" spans="5:7" ht="18.75" customHeight="1">
      <c r="E39" s="220">
        <v>44183</v>
      </c>
      <c r="F39" s="20" t="s">
        <v>2764</v>
      </c>
      <c r="G39" s="20" t="s">
        <v>3861</v>
      </c>
    </row>
    <row r="40" spans="5:7" ht="18.75" customHeight="1">
      <c r="E40" s="220">
        <v>44189</v>
      </c>
      <c r="F40" s="20" t="s">
        <v>3502</v>
      </c>
      <c r="G40" s="20" t="s">
        <v>3862</v>
      </c>
    </row>
    <row r="41" spans="5:7" ht="18.75" customHeight="1">
      <c r="E41" s="220">
        <v>44190</v>
      </c>
      <c r="F41" s="20" t="s">
        <v>3736</v>
      </c>
      <c r="G41" s="20" t="s">
        <v>3870</v>
      </c>
    </row>
    <row r="42" spans="5:7" ht="18.75" customHeight="1">
      <c r="E42" s="220">
        <v>44203</v>
      </c>
      <c r="F42" s="20" t="s">
        <v>2764</v>
      </c>
      <c r="G42" s="20" t="s">
        <v>3871</v>
      </c>
    </row>
    <row r="43" spans="5:7" ht="18.75" customHeight="1">
      <c r="E43" s="220">
        <v>44225</v>
      </c>
      <c r="F43" s="20" t="s">
        <v>2629</v>
      </c>
      <c r="G43" s="20" t="s">
        <v>3897</v>
      </c>
    </row>
    <row r="44" spans="5:7" ht="18.75" customHeight="1">
      <c r="E44" s="220">
        <v>44236</v>
      </c>
      <c r="F44" s="20" t="s">
        <v>3502</v>
      </c>
      <c r="G44" s="20" t="s">
        <v>4004</v>
      </c>
    </row>
    <row r="45" spans="5:7" ht="18.75" customHeight="1">
      <c r="E45" s="220">
        <v>44237</v>
      </c>
      <c r="F45" s="20" t="s">
        <v>3502</v>
      </c>
      <c r="G45" s="20" t="s">
        <v>4020</v>
      </c>
    </row>
    <row r="46" spans="5:7" ht="18.75" customHeight="1">
      <c r="E46" s="220">
        <v>44239</v>
      </c>
      <c r="F46" s="20" t="s">
        <v>3502</v>
      </c>
      <c r="G46" s="20" t="s">
        <v>4022</v>
      </c>
    </row>
    <row r="47" spans="5:7" ht="18.75" customHeight="1">
      <c r="E47" s="220">
        <v>44242</v>
      </c>
      <c r="F47" s="20" t="s">
        <v>3502</v>
      </c>
      <c r="G47" s="20" t="s">
        <v>4021</v>
      </c>
    </row>
    <row r="48" spans="5:7" ht="18.75" customHeight="1">
      <c r="E48" s="220">
        <v>44249</v>
      </c>
      <c r="F48" s="20" t="s">
        <v>3502</v>
      </c>
      <c r="G48" s="20" t="s">
        <v>4023</v>
      </c>
    </row>
    <row r="49" spans="5:7" ht="18.75" customHeight="1">
      <c r="E49" s="220">
        <v>44260</v>
      </c>
      <c r="F49" s="20" t="s">
        <v>2764</v>
      </c>
      <c r="G49" s="20" t="s">
        <v>4024</v>
      </c>
    </row>
    <row r="50" spans="5:7" ht="18.75" customHeight="1">
      <c r="E50" s="220">
        <v>44316</v>
      </c>
      <c r="F50" s="20" t="s">
        <v>3502</v>
      </c>
      <c r="G50" s="20" t="s">
        <v>4042</v>
      </c>
    </row>
    <row r="51" spans="5:7" ht="18.75" customHeight="1">
      <c r="E51" s="220">
        <v>44326</v>
      </c>
      <c r="F51" s="20" t="s">
        <v>4347</v>
      </c>
      <c r="G51" s="20" t="s">
        <v>4348</v>
      </c>
    </row>
    <row r="52" spans="5:7" ht="18.75" customHeight="1">
      <c r="E52" s="220">
        <v>44327</v>
      </c>
      <c r="F52" s="20" t="s">
        <v>4347</v>
      </c>
      <c r="G52" s="20" t="s">
        <v>4350</v>
      </c>
    </row>
    <row r="53" spans="5:7" ht="18.75" customHeight="1">
      <c r="E53" s="220">
        <v>44328</v>
      </c>
      <c r="F53" s="20" t="s">
        <v>4347</v>
      </c>
      <c r="G53" s="20" t="s">
        <v>4351</v>
      </c>
    </row>
    <row r="54" spans="5:7" ht="18.75" customHeight="1">
      <c r="E54" s="220">
        <v>44329</v>
      </c>
      <c r="F54" s="20" t="s">
        <v>4347</v>
      </c>
      <c r="G54" s="20" t="s">
        <v>4351</v>
      </c>
    </row>
    <row r="55" spans="5:7" ht="18.75" customHeight="1">
      <c r="E55" s="220">
        <v>44333</v>
      </c>
      <c r="F55" s="20" t="s">
        <v>4347</v>
      </c>
      <c r="G55" s="20" t="s">
        <v>4388</v>
      </c>
    </row>
    <row r="56" spans="5:7" ht="18.75" customHeight="1">
      <c r="E56" s="220">
        <v>44365</v>
      </c>
      <c r="F56" s="20" t="s">
        <v>3502</v>
      </c>
      <c r="G56" s="20" t="s">
        <v>4406</v>
      </c>
    </row>
    <row r="57" spans="5:7" ht="18.75" customHeight="1">
      <c r="E57" s="220">
        <v>44440</v>
      </c>
      <c r="F57" s="20" t="s">
        <v>2629</v>
      </c>
      <c r="G57" s="20" t="s">
        <v>4407</v>
      </c>
    </row>
    <row r="58" spans="5:7" ht="18.75" customHeight="1">
      <c r="E58" s="220">
        <v>44461</v>
      </c>
      <c r="F58" s="20" t="s">
        <v>3502</v>
      </c>
      <c r="G58" s="20" t="s">
        <v>4436</v>
      </c>
    </row>
    <row r="59" spans="5:7" ht="18.75" customHeight="1">
      <c r="E59" s="220">
        <v>44469</v>
      </c>
      <c r="F59" s="20" t="s">
        <v>3502</v>
      </c>
      <c r="G59" s="20" t="s">
        <v>4437</v>
      </c>
    </row>
    <row r="60" spans="5:7" ht="18.75" customHeight="1">
      <c r="E60" s="220">
        <v>44504</v>
      </c>
      <c r="F60" s="20" t="s">
        <v>3502</v>
      </c>
      <c r="G60" s="20" t="s">
        <v>4439</v>
      </c>
    </row>
    <row r="61" spans="5:7" ht="18.75" customHeight="1">
      <c r="E61" s="220">
        <v>44510</v>
      </c>
      <c r="F61" s="20" t="s">
        <v>3502</v>
      </c>
      <c r="G61" s="20" t="s">
        <v>4440</v>
      </c>
    </row>
    <row r="62" spans="5:7" ht="18.75" customHeight="1">
      <c r="E62" s="220">
        <v>44574</v>
      </c>
      <c r="F62" s="20" t="s">
        <v>3502</v>
      </c>
      <c r="G62" s="20" t="s">
        <v>4451</v>
      </c>
    </row>
    <row r="63" spans="5:7" ht="18.75" customHeight="1">
      <c r="E63" s="220">
        <v>44580</v>
      </c>
      <c r="F63" s="20" t="s">
        <v>2764</v>
      </c>
      <c r="G63" s="20" t="s">
        <v>4454</v>
      </c>
    </row>
    <row r="64" spans="5:7" ht="18.75" customHeight="1">
      <c r="E64" s="220">
        <v>44596</v>
      </c>
      <c r="F64" s="20" t="s">
        <v>3502</v>
      </c>
      <c r="G64" s="20" t="s">
        <v>4455</v>
      </c>
    </row>
    <row r="65" spans="5:7" ht="18.75" customHeight="1">
      <c r="E65" s="220">
        <v>44609</v>
      </c>
      <c r="F65" s="20" t="s">
        <v>2629</v>
      </c>
      <c r="G65" s="20" t="s">
        <v>4668</v>
      </c>
    </row>
    <row r="66" spans="5:7" ht="18.75" customHeight="1">
      <c r="E66" s="220">
        <v>44610</v>
      </c>
      <c r="F66" s="20" t="s">
        <v>2629</v>
      </c>
      <c r="G66" s="20" t="s">
        <v>4669</v>
      </c>
    </row>
    <row r="67" spans="5:7" ht="18.75" customHeight="1">
      <c r="E67" s="220">
        <v>44617</v>
      </c>
      <c r="F67" s="20" t="s">
        <v>2629</v>
      </c>
      <c r="G67" s="20" t="s">
        <v>4675</v>
      </c>
    </row>
    <row r="68" spans="5:7" ht="18.75" customHeight="1">
      <c r="E68" s="220">
        <v>44628</v>
      </c>
      <c r="F68" s="20" t="s">
        <v>3502</v>
      </c>
      <c r="G68" s="20" t="s">
        <v>4678</v>
      </c>
    </row>
    <row r="70" spans="5:7" ht="18.75" customHeight="1">
      <c r="E70" s="220">
        <v>44635</v>
      </c>
      <c r="F70" s="20" t="s">
        <v>2764</v>
      </c>
      <c r="G70" s="20" t="s">
        <v>4716</v>
      </c>
    </row>
    <row r="71" spans="5:7" ht="18.75" customHeight="1">
      <c r="E71" s="220">
        <v>44635</v>
      </c>
      <c r="F71" s="20" t="s">
        <v>3502</v>
      </c>
      <c r="G71" s="20" t="s">
        <v>4720</v>
      </c>
    </row>
    <row r="72" spans="5:7" ht="18.75" customHeight="1">
      <c r="E72" s="220">
        <v>44637</v>
      </c>
      <c r="F72" s="20" t="s">
        <v>3502</v>
      </c>
      <c r="G72" s="20" t="s">
        <v>4721</v>
      </c>
    </row>
    <row r="73" spans="5:7" ht="18.75" customHeight="1">
      <c r="E73" s="220">
        <v>44638</v>
      </c>
      <c r="F73" s="20" t="s">
        <v>3502</v>
      </c>
      <c r="G73" s="20" t="s">
        <v>4722</v>
      </c>
    </row>
    <row r="74" spans="5:7" ht="18.75" customHeight="1">
      <c r="E74" s="220">
        <v>44643</v>
      </c>
      <c r="F74" s="20" t="s">
        <v>4347</v>
      </c>
      <c r="G74" s="20" t="s">
        <v>4765</v>
      </c>
    </row>
    <row r="75" spans="5:7" ht="18.75" customHeight="1">
      <c r="E75" s="220">
        <v>44648</v>
      </c>
      <c r="F75" s="20" t="s">
        <v>2764</v>
      </c>
      <c r="G75" s="20" t="s">
        <v>4024</v>
      </c>
    </row>
    <row r="76" spans="5:7" ht="18.75" customHeight="1">
      <c r="E76" s="220">
        <v>44649</v>
      </c>
      <c r="F76" s="20" t="s">
        <v>2764</v>
      </c>
      <c r="G76" s="20" t="s">
        <v>4823</v>
      </c>
    </row>
    <row r="77" spans="5:7" ht="18.75" customHeight="1">
      <c r="E77" s="220">
        <v>44670</v>
      </c>
      <c r="F77" s="20" t="s">
        <v>3502</v>
      </c>
      <c r="G77" s="20" t="s">
        <v>4826</v>
      </c>
    </row>
    <row r="78" spans="5:7" ht="18.75" customHeight="1">
      <c r="E78" s="220">
        <v>44699</v>
      </c>
      <c r="F78" s="20" t="s">
        <v>2629</v>
      </c>
      <c r="G78" s="20" t="s">
        <v>4934</v>
      </c>
    </row>
    <row r="79" spans="5:7" ht="18.75" customHeight="1">
      <c r="E79" s="220">
        <v>44708</v>
      </c>
      <c r="F79" s="20" t="s">
        <v>3502</v>
      </c>
      <c r="G79" s="20" t="s">
        <v>4938</v>
      </c>
    </row>
    <row r="80" spans="5:7" ht="18.75" customHeight="1">
      <c r="E80" s="220">
        <v>44743</v>
      </c>
      <c r="F80" s="20" t="s">
        <v>2764</v>
      </c>
      <c r="G80" s="20" t="s">
        <v>4941</v>
      </c>
    </row>
    <row r="81" spans="5:7" ht="18.75" customHeight="1">
      <c r="E81" s="220">
        <v>44812</v>
      </c>
      <c r="F81" s="20" t="s">
        <v>3502</v>
      </c>
      <c r="G81" s="20" t="s">
        <v>5011</v>
      </c>
    </row>
    <row r="82" spans="5:7" ht="18.75" customHeight="1">
      <c r="E82" s="220">
        <v>44840</v>
      </c>
      <c r="F82" s="20" t="s">
        <v>4347</v>
      </c>
      <c r="G82" s="20" t="s">
        <v>5015</v>
      </c>
    </row>
    <row r="83" spans="5:7" ht="18.75" customHeight="1">
      <c r="G83" s="20" t="s">
        <v>5016</v>
      </c>
    </row>
    <row r="84" spans="5:7" ht="18.75" customHeight="1">
      <c r="G84" s="20" t="s">
        <v>5017</v>
      </c>
    </row>
    <row r="86" spans="5:7" ht="18.75" customHeight="1">
      <c r="E86" s="220">
        <v>44852</v>
      </c>
      <c r="F86" s="20" t="s">
        <v>2764</v>
      </c>
      <c r="G86" s="20" t="s">
        <v>5019</v>
      </c>
    </row>
    <row r="87" spans="5:7" ht="18.75" customHeight="1">
      <c r="E87" s="220">
        <v>44902</v>
      </c>
      <c r="F87" s="20" t="s">
        <v>3502</v>
      </c>
      <c r="G87" s="20" t="s">
        <v>5763</v>
      </c>
    </row>
    <row r="88" spans="5:7" ht="18.75" customHeight="1">
      <c r="E88" s="220">
        <v>44903</v>
      </c>
      <c r="F88" s="20" t="s">
        <v>3502</v>
      </c>
      <c r="G88" s="20" t="s">
        <v>5788</v>
      </c>
    </row>
    <row r="89" spans="5:7" ht="18.75" customHeight="1">
      <c r="E89" s="220">
        <v>44908</v>
      </c>
      <c r="F89" s="20" t="s">
        <v>3502</v>
      </c>
      <c r="G89" s="20" t="s">
        <v>5800</v>
      </c>
    </row>
    <row r="90" spans="5:7" ht="18.75" customHeight="1">
      <c r="E90" s="220">
        <v>44914</v>
      </c>
      <c r="F90" s="20" t="s">
        <v>3502</v>
      </c>
      <c r="G90" s="20" t="s">
        <v>5802</v>
      </c>
    </row>
    <row r="91" spans="5:7" ht="18.75" customHeight="1">
      <c r="E91" s="220">
        <v>44916</v>
      </c>
      <c r="F91" s="20" t="s">
        <v>3502</v>
      </c>
      <c r="G91" s="20" t="s">
        <v>5833</v>
      </c>
    </row>
    <row r="92" spans="5:7" ht="18.75" customHeight="1">
      <c r="E92" s="220">
        <v>44918</v>
      </c>
      <c r="F92" s="20" t="s">
        <v>2629</v>
      </c>
      <c r="G92" s="20" t="s">
        <v>5834</v>
      </c>
    </row>
    <row r="93" spans="5:7" ht="18.75" customHeight="1">
      <c r="E93" s="220">
        <v>44967</v>
      </c>
      <c r="F93" s="20" t="s">
        <v>2629</v>
      </c>
      <c r="G93" s="20" t="s">
        <v>5835</v>
      </c>
    </row>
    <row r="94" spans="5:7" ht="18.75" customHeight="1">
      <c r="E94" s="220">
        <v>44979</v>
      </c>
      <c r="F94" s="20" t="s">
        <v>3630</v>
      </c>
      <c r="G94" s="20" t="s">
        <v>5870</v>
      </c>
    </row>
    <row r="95" spans="5:7" ht="18.75" customHeight="1">
      <c r="E95" s="220">
        <v>44995</v>
      </c>
      <c r="F95" s="20" t="s">
        <v>3502</v>
      </c>
      <c r="G95" s="20" t="s">
        <v>5872</v>
      </c>
    </row>
    <row r="96" spans="5:7" ht="18.75" customHeight="1">
      <c r="E96" s="220">
        <v>45001</v>
      </c>
      <c r="F96" s="20" t="s">
        <v>2629</v>
      </c>
      <c r="G96" s="20" t="s">
        <v>5899</v>
      </c>
    </row>
    <row r="97" spans="5:7" ht="18.75" customHeight="1">
      <c r="E97" s="220">
        <v>45001</v>
      </c>
      <c r="F97" s="20" t="s">
        <v>3502</v>
      </c>
      <c r="G97" s="20" t="s">
        <v>5901</v>
      </c>
    </row>
    <row r="98" spans="5:7" ht="18.75" customHeight="1">
      <c r="E98" s="220">
        <v>45002</v>
      </c>
      <c r="F98" s="20" t="s">
        <v>5923</v>
      </c>
      <c r="G98" s="20" t="s">
        <v>5924</v>
      </c>
    </row>
    <row r="99" spans="5:7" ht="18.75" customHeight="1">
      <c r="E99" s="220">
        <v>45063</v>
      </c>
      <c r="F99" s="20" t="s">
        <v>3502</v>
      </c>
      <c r="G99" s="20" t="s">
        <v>5931</v>
      </c>
    </row>
    <row r="100" spans="5:7" ht="18.75" customHeight="1">
      <c r="E100" s="220">
        <v>45110</v>
      </c>
      <c r="F100" s="20" t="s">
        <v>5923</v>
      </c>
      <c r="G100" s="20" t="s">
        <v>5933</v>
      </c>
    </row>
    <row r="101" spans="5:7" ht="18.75" customHeight="1">
      <c r="E101" s="220">
        <v>45113</v>
      </c>
      <c r="F101" s="20" t="s">
        <v>5923</v>
      </c>
      <c r="G101" s="20" t="s">
        <v>5934</v>
      </c>
    </row>
    <row r="102" spans="5:7" ht="18.75" customHeight="1">
      <c r="E102" s="220">
        <v>45120</v>
      </c>
      <c r="F102" s="20" t="s">
        <v>5923</v>
      </c>
      <c r="G102" s="20" t="s">
        <v>5940</v>
      </c>
    </row>
    <row r="103" spans="5:7" ht="18.75" customHeight="1">
      <c r="E103" s="220">
        <v>45126</v>
      </c>
      <c r="F103" s="20" t="s">
        <v>5923</v>
      </c>
      <c r="G103" s="20" t="s">
        <v>4020</v>
      </c>
    </row>
    <row r="104" spans="5:7" ht="18.75" customHeight="1">
      <c r="E104" s="220">
        <v>45133</v>
      </c>
      <c r="F104" s="20" t="s">
        <v>5941</v>
      </c>
      <c r="G104" s="20" t="s">
        <v>5942</v>
      </c>
    </row>
  </sheetData>
  <mergeCells count="1">
    <mergeCell ref="B11:G11"/>
  </mergeCells>
  <phoneticPr fontId="129"/>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G15"/>
  <sheetViews>
    <sheetView workbookViewId="0">
      <selection activeCell="H2" sqref="H2"/>
    </sheetView>
  </sheetViews>
  <sheetFormatPr defaultColWidth="9" defaultRowHeight="12"/>
  <cols>
    <col min="1" max="1" width="17.25" style="274" customWidth="1"/>
    <col min="2" max="2" width="10.25" style="274" customWidth="1"/>
    <col min="3" max="4" width="12" style="274" customWidth="1"/>
    <col min="5" max="5" width="14" style="274" customWidth="1"/>
    <col min="6" max="6" width="12.125" style="274" customWidth="1"/>
    <col min="7" max="7" width="14.5" style="274" customWidth="1"/>
    <col min="8" max="8" width="9" style="274" customWidth="1"/>
    <col min="9" max="16384" width="9" style="274"/>
  </cols>
  <sheetData>
    <row r="1" spans="1:7" ht="14.25" customHeight="1">
      <c r="G1" s="1005" t="s">
        <v>3891</v>
      </c>
    </row>
    <row r="2" spans="1:7" ht="16.5" customHeight="1">
      <c r="A2" s="2325" t="s">
        <v>101</v>
      </c>
      <c r="B2" s="2325"/>
      <c r="C2" s="2325"/>
      <c r="D2" s="2325"/>
      <c r="E2" s="2325"/>
      <c r="F2" s="2325"/>
      <c r="G2" s="2325"/>
    </row>
    <row r="3" spans="1:7" ht="17.25" customHeight="1">
      <c r="A3" s="274" t="s">
        <v>3872</v>
      </c>
    </row>
    <row r="4" spans="1:7" s="1002" customFormat="1" ht="51.75" customHeight="1">
      <c r="A4" s="1000"/>
      <c r="B4" s="1001" t="s">
        <v>3873</v>
      </c>
      <c r="C4" s="1001" t="s">
        <v>3874</v>
      </c>
      <c r="D4" s="1001" t="s">
        <v>3875</v>
      </c>
      <c r="E4" s="1001" t="s">
        <v>3876</v>
      </c>
      <c r="F4" s="1001" t="s">
        <v>3877</v>
      </c>
      <c r="G4" s="1001" t="s">
        <v>3878</v>
      </c>
    </row>
    <row r="5" spans="1:7" s="365" customFormat="1" ht="63.75" customHeight="1">
      <c r="A5" s="1000" t="s">
        <v>3879</v>
      </c>
      <c r="B5" s="1003"/>
      <c r="C5" s="1003"/>
      <c r="D5" s="1003"/>
      <c r="E5" s="1003"/>
      <c r="F5" s="1003"/>
      <c r="G5" s="1003"/>
    </row>
    <row r="6" spans="1:7" s="365" customFormat="1" ht="70.5" customHeight="1">
      <c r="A6" s="1000" t="s">
        <v>3880</v>
      </c>
      <c r="B6" s="1003"/>
      <c r="C6" s="1003"/>
      <c r="D6" s="1003"/>
      <c r="E6" s="1003"/>
      <c r="F6" s="1003"/>
      <c r="G6" s="1003"/>
    </row>
    <row r="7" spans="1:7" s="365" customFormat="1" ht="66.75" customHeight="1">
      <c r="A7" s="1000" t="s">
        <v>3881</v>
      </c>
      <c r="B7" s="1003"/>
      <c r="C7" s="1003"/>
      <c r="D7" s="1003"/>
      <c r="E7" s="1003"/>
      <c r="F7" s="1003"/>
      <c r="G7" s="1003"/>
    </row>
    <row r="8" spans="1:7" s="365" customFormat="1" ht="63.75" customHeight="1">
      <c r="A8" s="1000" t="s">
        <v>3882</v>
      </c>
      <c r="B8" s="1003"/>
      <c r="C8" s="1003"/>
      <c r="D8" s="1003"/>
      <c r="E8" s="1003"/>
      <c r="F8" s="1003"/>
      <c r="G8" s="1003"/>
    </row>
    <row r="9" spans="1:7" s="365" customFormat="1" ht="73.5" customHeight="1">
      <c r="A9" s="1000" t="s">
        <v>3883</v>
      </c>
      <c r="B9" s="1003"/>
      <c r="C9" s="1003"/>
      <c r="D9" s="1003"/>
      <c r="E9" s="1003"/>
      <c r="F9" s="1003"/>
      <c r="G9" s="1003"/>
    </row>
    <row r="10" spans="1:7" s="365" customFormat="1" ht="70.5" customHeight="1">
      <c r="A10" s="1000" t="s">
        <v>3884</v>
      </c>
      <c r="B10" s="1003"/>
      <c r="C10" s="1003"/>
      <c r="D10" s="1003"/>
      <c r="E10" s="1003"/>
      <c r="F10" s="1003"/>
      <c r="G10" s="1003"/>
    </row>
    <row r="11" spans="1:7" s="365" customFormat="1" ht="73.5" customHeight="1">
      <c r="A11" s="1000" t="s">
        <v>3885</v>
      </c>
      <c r="B11" s="1003"/>
      <c r="C11" s="1003"/>
      <c r="D11" s="1003"/>
      <c r="E11" s="1003"/>
      <c r="F11" s="1003"/>
      <c r="G11" s="1003"/>
    </row>
    <row r="12" spans="1:7" s="365" customFormat="1" ht="73.5" customHeight="1">
      <c r="A12" s="1000" t="s">
        <v>3886</v>
      </c>
      <c r="B12" s="1003"/>
      <c r="C12" s="1003"/>
      <c r="D12" s="1003"/>
      <c r="E12" s="1003"/>
      <c r="F12" s="1003"/>
      <c r="G12" s="1003"/>
    </row>
    <row r="13" spans="1:7" s="365" customFormat="1" ht="72.75" customHeight="1">
      <c r="A13" s="1000" t="s">
        <v>3887</v>
      </c>
      <c r="B13" s="1003"/>
      <c r="C13" s="1003"/>
      <c r="D13" s="1003"/>
      <c r="E13" s="1003"/>
      <c r="F13" s="1003"/>
      <c r="G13" s="1003"/>
    </row>
    <row r="14" spans="1:7" s="365" customFormat="1" ht="81.75" customHeight="1">
      <c r="A14" s="1000" t="s">
        <v>3888</v>
      </c>
      <c r="B14" s="1003"/>
      <c r="C14" s="1003"/>
      <c r="D14" s="1003"/>
      <c r="E14" s="1003"/>
      <c r="F14" s="1003"/>
      <c r="G14" s="1003"/>
    </row>
    <row r="15" spans="1:7" s="365" customFormat="1" ht="54" customHeight="1">
      <c r="A15" s="1004" t="s">
        <v>501</v>
      </c>
      <c r="B15" s="2417"/>
      <c r="C15" s="2418"/>
      <c r="D15" s="2418"/>
      <c r="E15" s="2418"/>
      <c r="F15" s="2418"/>
      <c r="G15" s="2419"/>
    </row>
  </sheetData>
  <mergeCells count="2">
    <mergeCell ref="A2:G2"/>
    <mergeCell ref="B15:G15"/>
  </mergeCells>
  <phoneticPr fontId="129"/>
  <pageMargins left="0.59055118110236227" right="0.39370078740157483" top="0.59055118110236227" bottom="0.39370078740157483" header="0.51181102362204722" footer="0.51181102362204722"/>
  <pageSetup paperSize="9" scale="97"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46"/>
  <sheetViews>
    <sheetView workbookViewId="0"/>
  </sheetViews>
  <sheetFormatPr defaultColWidth="9" defaultRowHeight="18.75" customHeight="1"/>
  <cols>
    <col min="1" max="38" width="3.625" style="1058" customWidth="1"/>
    <col min="39" max="39" width="9" style="1058" customWidth="1"/>
    <col min="40" max="16384" width="9" style="1058"/>
  </cols>
  <sheetData>
    <row r="1" spans="1:22" ht="18.75" customHeight="1">
      <c r="A1" s="2423" t="s">
        <v>4003</v>
      </c>
      <c r="B1" s="2423"/>
      <c r="C1" s="2423"/>
      <c r="D1" s="2423"/>
      <c r="E1" s="2423"/>
      <c r="F1" s="2423"/>
      <c r="G1" s="2423"/>
      <c r="H1" s="2423"/>
      <c r="I1" s="2423"/>
      <c r="J1" s="2423"/>
      <c r="K1" s="2423"/>
      <c r="L1" s="2423"/>
      <c r="M1" s="2423"/>
      <c r="N1" s="2423"/>
      <c r="O1" s="2423"/>
      <c r="P1" s="2423"/>
      <c r="Q1" s="2423"/>
      <c r="R1" s="2423"/>
      <c r="S1" s="2423"/>
      <c r="T1" s="2423"/>
      <c r="U1" s="2423"/>
      <c r="V1" s="2423"/>
    </row>
    <row r="2" spans="1:22" ht="18.75" customHeight="1">
      <c r="A2" s="2423"/>
      <c r="B2" s="2423"/>
      <c r="C2" s="2423"/>
      <c r="D2" s="2423"/>
      <c r="E2" s="2423"/>
      <c r="F2" s="2423"/>
      <c r="G2" s="2423"/>
      <c r="H2" s="2423"/>
      <c r="I2" s="2423"/>
      <c r="J2" s="2423"/>
      <c r="K2" s="2423"/>
      <c r="L2" s="2423"/>
      <c r="M2" s="2423"/>
      <c r="N2" s="2423"/>
      <c r="O2" s="2423"/>
      <c r="P2" s="2423"/>
      <c r="Q2" s="2423"/>
      <c r="R2" s="2423"/>
      <c r="S2" s="2423"/>
      <c r="T2" s="2423"/>
      <c r="U2" s="2423"/>
      <c r="V2" s="2423"/>
    </row>
    <row r="3" spans="1:22" ht="18.75" customHeight="1">
      <c r="A3" s="1059"/>
      <c r="B3" s="1059"/>
      <c r="C3" s="1059"/>
      <c r="L3" s="1059"/>
      <c r="O3" s="2427"/>
      <c r="P3" s="2428"/>
      <c r="Q3" s="2428"/>
      <c r="R3" s="1098" t="s">
        <v>477</v>
      </c>
      <c r="S3" s="1112"/>
      <c r="T3" s="1098" t="s">
        <v>5</v>
      </c>
      <c r="U3" s="1112"/>
      <c r="V3" s="1098" t="s">
        <v>478</v>
      </c>
    </row>
    <row r="4" spans="1:22" ht="18.75" customHeight="1">
      <c r="A4" s="1059" t="s">
        <v>3567</v>
      </c>
      <c r="B4" s="1059"/>
      <c r="C4" s="1059"/>
      <c r="D4" s="1059"/>
      <c r="E4" s="1059"/>
      <c r="F4" s="1059"/>
      <c r="G4" s="1059"/>
      <c r="H4" s="1059"/>
      <c r="I4" s="1059"/>
      <c r="J4" s="1059"/>
      <c r="K4" s="1059"/>
      <c r="L4" s="1059"/>
      <c r="M4" s="1059"/>
      <c r="N4" s="1059"/>
      <c r="O4" s="1059"/>
      <c r="P4" s="1059"/>
      <c r="Q4" s="1059"/>
      <c r="R4" s="1059"/>
      <c r="S4" s="1059"/>
      <c r="T4" s="1059"/>
      <c r="U4" s="1059"/>
      <c r="V4" s="1059"/>
    </row>
    <row r="5" spans="1:22" ht="12" customHeight="1">
      <c r="A5" s="1059"/>
      <c r="B5" s="1059"/>
      <c r="C5" s="1059"/>
      <c r="D5" s="1059"/>
      <c r="E5" s="1059"/>
      <c r="F5" s="1059"/>
      <c r="G5" s="1059"/>
      <c r="H5" s="1059"/>
      <c r="I5" s="1059"/>
      <c r="J5" s="1059"/>
      <c r="K5" s="1059"/>
      <c r="L5" s="1059"/>
      <c r="M5" s="1059"/>
      <c r="N5" s="1059"/>
      <c r="O5" s="1059"/>
      <c r="P5" s="1059"/>
      <c r="Q5" s="1059"/>
      <c r="R5" s="1059"/>
      <c r="S5" s="1059"/>
      <c r="T5" s="1059"/>
      <c r="U5" s="1059"/>
      <c r="V5" s="1059"/>
    </row>
    <row r="6" spans="1:22" ht="12" customHeight="1">
      <c r="A6" s="1059"/>
      <c r="B6" s="1059"/>
      <c r="C6" s="1059"/>
      <c r="D6" s="1059"/>
      <c r="E6" s="1059"/>
      <c r="F6" s="1059"/>
      <c r="G6" s="1059"/>
      <c r="H6" s="1059"/>
      <c r="I6" s="1059"/>
      <c r="J6" s="1059"/>
      <c r="K6" s="1059"/>
      <c r="L6" s="1059"/>
      <c r="M6" s="1059"/>
      <c r="N6" s="1059"/>
      <c r="O6" s="1059"/>
      <c r="P6" s="1059"/>
      <c r="Q6" s="1059"/>
      <c r="R6" s="1059"/>
      <c r="S6" s="1059"/>
      <c r="T6" s="1059"/>
      <c r="U6" s="1059"/>
      <c r="V6" s="1059"/>
    </row>
    <row r="7" spans="1:22" ht="18.75" customHeight="1">
      <c r="A7" s="1059" t="s">
        <v>4005</v>
      </c>
      <c r="B7" s="1059"/>
      <c r="C7" s="1059"/>
      <c r="D7" s="1059"/>
      <c r="E7" s="1059"/>
      <c r="F7" s="1059"/>
      <c r="G7" s="1059"/>
      <c r="H7" s="1059"/>
      <c r="I7" s="1059"/>
      <c r="J7" s="1059"/>
      <c r="K7" s="1059"/>
      <c r="L7" s="1059"/>
      <c r="M7" s="1059"/>
      <c r="N7" s="1059"/>
      <c r="O7" s="1059"/>
      <c r="P7" s="1059"/>
      <c r="Q7" s="1059"/>
      <c r="R7" s="1059"/>
      <c r="S7" s="1059"/>
      <c r="T7" s="1059"/>
      <c r="U7" s="1059"/>
      <c r="V7" s="1059"/>
    </row>
    <row r="8" spans="1:22" ht="18.75" customHeight="1">
      <c r="A8" s="1059" t="s">
        <v>4006</v>
      </c>
      <c r="B8" s="1059"/>
      <c r="C8" s="1059"/>
      <c r="D8" s="1059"/>
      <c r="E8" s="1059"/>
      <c r="F8" s="1059"/>
      <c r="G8" s="1059"/>
      <c r="H8" s="1059"/>
      <c r="I8" s="1059"/>
      <c r="J8" s="1059"/>
      <c r="K8" s="1059"/>
      <c r="L8" s="1059"/>
      <c r="M8" s="1059"/>
      <c r="N8" s="1059"/>
      <c r="O8" s="1059"/>
      <c r="P8" s="1059"/>
      <c r="Q8" s="1059"/>
      <c r="R8" s="1059"/>
      <c r="S8" s="1059"/>
      <c r="T8" s="1059"/>
      <c r="U8" s="1059"/>
      <c r="V8" s="1059"/>
    </row>
    <row r="9" spans="1:22" ht="18.75" customHeight="1">
      <c r="A9" s="1059"/>
      <c r="B9" s="1059"/>
      <c r="C9" s="1059"/>
      <c r="D9" s="1059"/>
      <c r="E9" s="1059"/>
      <c r="F9" s="1059"/>
      <c r="G9" s="1059"/>
      <c r="H9" s="1059"/>
      <c r="I9" s="1059"/>
      <c r="J9" s="1059"/>
      <c r="K9" s="1059"/>
      <c r="L9" s="1059"/>
      <c r="M9" s="1059"/>
      <c r="N9" s="1059"/>
      <c r="O9" s="1059"/>
      <c r="P9" s="1059"/>
      <c r="Q9" s="1059"/>
      <c r="R9" s="1059"/>
      <c r="S9" s="1059"/>
      <c r="T9" s="1059"/>
      <c r="U9" s="1059"/>
      <c r="V9" s="1059"/>
    </row>
    <row r="10" spans="1:22" ht="18.75" customHeight="1">
      <c r="A10" s="1059"/>
      <c r="B10" s="1059"/>
      <c r="C10" s="1059"/>
      <c r="D10" s="1059"/>
      <c r="E10" s="1059"/>
      <c r="F10" s="1059"/>
      <c r="G10" s="2424" t="s">
        <v>509</v>
      </c>
      <c r="H10" s="2424"/>
      <c r="I10" s="1060" t="s">
        <v>19</v>
      </c>
      <c r="J10" s="1060"/>
      <c r="K10" s="2425" t="str">
        <f>cst_wskakunin_owner1__address</f>
        <v>埼玉県埼玉県さいたま市浦和区岸町７－１２－３</v>
      </c>
      <c r="L10" s="2425"/>
      <c r="M10" s="2425"/>
      <c r="N10" s="2425"/>
      <c r="O10" s="2425"/>
      <c r="P10" s="2425"/>
      <c r="Q10" s="2425"/>
      <c r="R10" s="2425"/>
      <c r="S10" s="2425"/>
      <c r="T10" s="2425"/>
      <c r="U10" s="2425"/>
      <c r="V10" s="2425"/>
    </row>
    <row r="11" spans="1:22" ht="18.75" customHeight="1">
      <c r="A11" s="1059"/>
      <c r="B11" s="1059"/>
      <c r="C11" s="1059"/>
      <c r="D11" s="1059"/>
      <c r="E11" s="1059"/>
      <c r="F11" s="1059"/>
      <c r="G11" s="2424"/>
      <c r="H11" s="2424"/>
      <c r="I11" s="1061" t="s">
        <v>4</v>
      </c>
      <c r="J11" s="1061"/>
      <c r="K11" s="2426" t="str">
        <f>cst_wskakunin_owner1__space3</f>
        <v>テスト建て主
代表取締役社長　テストさん</v>
      </c>
      <c r="L11" s="2426"/>
      <c r="M11" s="2426"/>
      <c r="N11" s="2426"/>
      <c r="O11" s="2426"/>
      <c r="P11" s="2426"/>
      <c r="Q11" s="2426"/>
      <c r="R11" s="2426"/>
      <c r="S11" s="2426"/>
      <c r="T11" s="2426"/>
      <c r="U11" s="2426"/>
      <c r="V11" s="2426"/>
    </row>
    <row r="12" spans="1:22" ht="18.75" customHeight="1">
      <c r="A12" s="1059"/>
      <c r="B12" s="1059"/>
      <c r="C12" s="1059"/>
      <c r="D12" s="1059"/>
      <c r="E12" s="1059"/>
      <c r="F12" s="1059"/>
      <c r="G12" s="1059"/>
      <c r="H12" s="1059"/>
      <c r="I12" s="1059"/>
      <c r="J12" s="1059"/>
      <c r="K12" s="2426"/>
      <c r="L12" s="2426"/>
      <c r="M12" s="2426"/>
      <c r="N12" s="2426"/>
      <c r="O12" s="2426"/>
      <c r="P12" s="2426"/>
      <c r="Q12" s="2426"/>
      <c r="R12" s="2426"/>
      <c r="S12" s="2426"/>
      <c r="T12" s="2426"/>
      <c r="U12" s="2426"/>
      <c r="V12" s="2426"/>
    </row>
    <row r="13" spans="1:22" ht="18.75" customHeight="1">
      <c r="A13" s="1059"/>
      <c r="B13" s="1059"/>
      <c r="C13" s="1059"/>
      <c r="D13" s="1059"/>
      <c r="E13" s="1059"/>
      <c r="F13" s="1059"/>
      <c r="G13" s="1059"/>
      <c r="H13" s="1059"/>
      <c r="I13" s="1059"/>
      <c r="J13" s="1059"/>
      <c r="K13" s="1059"/>
      <c r="L13" s="1059"/>
      <c r="M13" s="1059"/>
      <c r="N13" s="1062"/>
      <c r="O13" s="1062"/>
      <c r="P13" s="1062"/>
      <c r="Q13" s="1062"/>
      <c r="R13" s="1062"/>
      <c r="S13" s="1062"/>
      <c r="T13" s="1062"/>
      <c r="U13" s="1062"/>
      <c r="V13" s="1062"/>
    </row>
    <row r="14" spans="1:22" ht="18.75" customHeight="1">
      <c r="A14" s="1059"/>
      <c r="B14" s="1059"/>
      <c r="C14" s="1059"/>
      <c r="D14" s="1059"/>
      <c r="E14" s="1059"/>
      <c r="F14" s="1059"/>
      <c r="G14" s="1059"/>
      <c r="H14" s="1059"/>
      <c r="I14" s="1059"/>
      <c r="J14" s="1059"/>
      <c r="K14" s="1059" t="s">
        <v>0</v>
      </c>
      <c r="L14" s="1059"/>
      <c r="M14" s="1059"/>
      <c r="N14" s="1059"/>
      <c r="O14" s="1059"/>
      <c r="P14" s="1059"/>
      <c r="Q14" s="1059"/>
      <c r="R14" s="1059"/>
      <c r="S14" s="1059"/>
      <c r="T14" s="1059"/>
      <c r="U14" s="1059"/>
      <c r="V14" s="1059"/>
    </row>
    <row r="15" spans="1:22" ht="18.75" customHeight="1">
      <c r="A15" s="1059"/>
      <c r="B15" s="1059"/>
      <c r="C15" s="1059"/>
      <c r="D15" s="1059"/>
      <c r="E15" s="1059"/>
      <c r="F15" s="1059"/>
      <c r="G15" s="1059"/>
      <c r="H15" s="1059"/>
      <c r="I15" s="1059"/>
      <c r="J15" s="1059"/>
      <c r="K15" s="1059"/>
      <c r="L15" s="1059"/>
      <c r="M15" s="1059"/>
      <c r="N15" s="1059"/>
      <c r="O15" s="1059"/>
      <c r="P15" s="1059"/>
      <c r="Q15" s="1059"/>
      <c r="R15" s="1059"/>
      <c r="S15" s="1059"/>
      <c r="T15" s="1059"/>
      <c r="U15" s="1059"/>
      <c r="V15" s="1059"/>
    </row>
    <row r="16" spans="1:22" ht="18.75" customHeight="1">
      <c r="A16" s="1063" t="s">
        <v>4007</v>
      </c>
      <c r="B16" s="1064"/>
      <c r="C16" s="1064"/>
      <c r="D16" s="1064"/>
      <c r="E16" s="1064"/>
      <c r="F16" s="1064"/>
      <c r="G16" s="1064"/>
      <c r="H16" s="1065"/>
      <c r="I16" s="2420" t="str">
        <f>cst_shinsei_HIKIUKE_DATE</f>
        <v/>
      </c>
      <c r="J16" s="2421"/>
      <c r="K16" s="2421"/>
      <c r="L16" s="2421"/>
      <c r="M16" s="2421"/>
      <c r="N16" s="2421"/>
      <c r="O16" s="2421"/>
      <c r="P16" s="2421"/>
      <c r="Q16" s="2421"/>
      <c r="R16" s="2421"/>
      <c r="S16" s="2421"/>
      <c r="T16" s="2421"/>
      <c r="U16" s="2421"/>
      <c r="V16" s="2422"/>
    </row>
    <row r="17" spans="1:22" ht="18.75" customHeight="1">
      <c r="A17" s="1066" t="s">
        <v>4008</v>
      </c>
      <c r="B17" s="1067"/>
      <c r="C17" s="1067"/>
      <c r="D17" s="1067"/>
      <c r="E17" s="1067"/>
      <c r="F17" s="1067"/>
      <c r="G17" s="1067"/>
      <c r="H17" s="1068"/>
      <c r="I17" s="2440" t="str">
        <f>cst_shinsei_UKETUKE_NO</f>
        <v/>
      </c>
      <c r="J17" s="2441"/>
      <c r="K17" s="2441"/>
      <c r="L17" s="2441"/>
      <c r="M17" s="2441"/>
      <c r="N17" s="2441"/>
      <c r="O17" s="2441"/>
      <c r="P17" s="2441"/>
      <c r="Q17" s="2441"/>
      <c r="R17" s="2441"/>
      <c r="S17" s="2441"/>
      <c r="T17" s="2441"/>
      <c r="U17" s="2441"/>
      <c r="V17" s="2442"/>
    </row>
    <row r="18" spans="1:22" ht="18.75" customHeight="1">
      <c r="A18" s="1069" t="s">
        <v>4009</v>
      </c>
      <c r="B18" s="1059"/>
      <c r="C18" s="1059"/>
      <c r="D18" s="1059"/>
      <c r="E18" s="1059"/>
      <c r="F18" s="1059"/>
      <c r="G18" s="1059"/>
      <c r="H18" s="1070"/>
      <c r="I18" s="2443"/>
      <c r="J18" s="2444"/>
      <c r="K18" s="2444"/>
      <c r="L18" s="2444"/>
      <c r="M18" s="2444"/>
      <c r="N18" s="2444"/>
      <c r="O18" s="2444"/>
      <c r="P18" s="2444"/>
      <c r="Q18" s="2444"/>
      <c r="R18" s="2444"/>
      <c r="S18" s="2444"/>
      <c r="T18" s="2444"/>
      <c r="U18" s="2444"/>
      <c r="V18" s="2445"/>
    </row>
    <row r="19" spans="1:22" ht="18.75" customHeight="1">
      <c r="A19" s="1066" t="s">
        <v>4010</v>
      </c>
      <c r="B19" s="1067"/>
      <c r="C19" s="1067"/>
      <c r="D19" s="1067"/>
      <c r="E19" s="1067"/>
      <c r="F19" s="1067"/>
      <c r="G19" s="1067"/>
      <c r="H19" s="1068"/>
      <c r="I19" s="2446" t="str">
        <f>cst_wskakunin_BUILD_NAME</f>
        <v>テスト０７１１－１</v>
      </c>
      <c r="J19" s="2447"/>
      <c r="K19" s="2447"/>
      <c r="L19" s="2447"/>
      <c r="M19" s="2447"/>
      <c r="N19" s="2447"/>
      <c r="O19" s="2447"/>
      <c r="P19" s="2447"/>
      <c r="Q19" s="2447"/>
      <c r="R19" s="2447"/>
      <c r="S19" s="2447"/>
      <c r="T19" s="2447"/>
      <c r="U19" s="2447"/>
      <c r="V19" s="2448"/>
    </row>
    <row r="20" spans="1:22" ht="18.75" customHeight="1">
      <c r="A20" s="1069" t="s">
        <v>4011</v>
      </c>
      <c r="B20" s="1059"/>
      <c r="C20" s="1059"/>
      <c r="D20" s="1059"/>
      <c r="E20" s="1059"/>
      <c r="F20" s="1059"/>
      <c r="G20" s="1059"/>
      <c r="H20" s="1070"/>
      <c r="I20" s="2446" t="str">
        <f>cst_wskakunin_BUILD__address</f>
        <v>埼玉県さいたま市緑区</v>
      </c>
      <c r="J20" s="2447"/>
      <c r="K20" s="2447"/>
      <c r="L20" s="2447"/>
      <c r="M20" s="2447"/>
      <c r="N20" s="2447"/>
      <c r="O20" s="2447"/>
      <c r="P20" s="2447"/>
      <c r="Q20" s="2447"/>
      <c r="R20" s="2447"/>
      <c r="S20" s="2447"/>
      <c r="T20" s="2447"/>
      <c r="U20" s="2447"/>
      <c r="V20" s="2448"/>
    </row>
    <row r="21" spans="1:22" ht="18.75" customHeight="1">
      <c r="A21" s="1066" t="s">
        <v>4012</v>
      </c>
      <c r="B21" s="1067"/>
      <c r="C21" s="1067"/>
      <c r="D21" s="1067"/>
      <c r="E21" s="1067"/>
      <c r="F21" s="1067"/>
      <c r="G21" s="1067"/>
      <c r="H21" s="1068"/>
      <c r="I21" s="2443"/>
      <c r="J21" s="2444"/>
      <c r="K21" s="2444"/>
      <c r="L21" s="2444"/>
      <c r="M21" s="2444"/>
      <c r="N21" s="2444"/>
      <c r="O21" s="2444"/>
      <c r="P21" s="2444"/>
      <c r="Q21" s="2444"/>
      <c r="R21" s="2444"/>
      <c r="S21" s="2444"/>
      <c r="T21" s="2444"/>
      <c r="U21" s="2444"/>
      <c r="V21" s="2445"/>
    </row>
    <row r="22" spans="1:22" ht="18.75" customHeight="1">
      <c r="A22" s="1069" t="s">
        <v>4013</v>
      </c>
      <c r="B22" s="1059"/>
      <c r="C22" s="1059"/>
      <c r="D22" s="1059"/>
      <c r="E22" s="1059"/>
      <c r="F22" s="1059"/>
      <c r="G22" s="1059"/>
      <c r="H22" s="1070"/>
      <c r="I22" s="2429"/>
      <c r="J22" s="2430"/>
      <c r="K22" s="2430"/>
      <c r="L22" s="2430"/>
      <c r="M22" s="2430"/>
      <c r="N22" s="2430"/>
      <c r="O22" s="2430"/>
      <c r="P22" s="2430"/>
      <c r="Q22" s="2430"/>
      <c r="R22" s="2430"/>
      <c r="S22" s="2430"/>
      <c r="T22" s="2430"/>
      <c r="U22" s="2430"/>
      <c r="V22" s="2431"/>
    </row>
    <row r="23" spans="1:22" ht="18.75" customHeight="1">
      <c r="A23" s="1069"/>
      <c r="B23" s="1059"/>
      <c r="C23" s="1059"/>
      <c r="D23" s="1059"/>
      <c r="E23" s="1059"/>
      <c r="F23" s="1059"/>
      <c r="G23" s="1059"/>
      <c r="H23" s="1070"/>
      <c r="I23" s="2432"/>
      <c r="J23" s="2433"/>
      <c r="K23" s="2433"/>
      <c r="L23" s="2433"/>
      <c r="M23" s="2433"/>
      <c r="N23" s="2433"/>
      <c r="O23" s="2433"/>
      <c r="P23" s="2433"/>
      <c r="Q23" s="2433"/>
      <c r="R23" s="2433"/>
      <c r="S23" s="2433"/>
      <c r="T23" s="2433"/>
      <c r="U23" s="2433"/>
      <c r="V23" s="2434"/>
    </row>
    <row r="24" spans="1:22" ht="18.75" customHeight="1">
      <c r="A24" s="1069"/>
      <c r="B24" s="1059"/>
      <c r="C24" s="1059"/>
      <c r="D24" s="1059"/>
      <c r="E24" s="1059"/>
      <c r="F24" s="1059"/>
      <c r="G24" s="1059"/>
      <c r="H24" s="1070"/>
      <c r="I24" s="2432"/>
      <c r="J24" s="2433"/>
      <c r="K24" s="2433"/>
      <c r="L24" s="2433"/>
      <c r="M24" s="2433"/>
      <c r="N24" s="2433"/>
      <c r="O24" s="2433"/>
      <c r="P24" s="2433"/>
      <c r="Q24" s="2433"/>
      <c r="R24" s="2433"/>
      <c r="S24" s="2433"/>
      <c r="T24" s="2433"/>
      <c r="U24" s="2433"/>
      <c r="V24" s="2434"/>
    </row>
    <row r="25" spans="1:22" ht="18.75" customHeight="1">
      <c r="A25" s="1069"/>
      <c r="B25" s="1059"/>
      <c r="C25" s="1059"/>
      <c r="D25" s="1059"/>
      <c r="E25" s="1059"/>
      <c r="F25" s="1059"/>
      <c r="G25" s="1059"/>
      <c r="H25" s="1070"/>
      <c r="I25" s="2432"/>
      <c r="J25" s="2433"/>
      <c r="K25" s="2433"/>
      <c r="L25" s="2433"/>
      <c r="M25" s="2433"/>
      <c r="N25" s="2433"/>
      <c r="O25" s="2433"/>
      <c r="P25" s="2433"/>
      <c r="Q25" s="2433"/>
      <c r="R25" s="2433"/>
      <c r="S25" s="2433"/>
      <c r="T25" s="2433"/>
      <c r="U25" s="2433"/>
      <c r="V25" s="2434"/>
    </row>
    <row r="26" spans="1:22" ht="18.75" customHeight="1">
      <c r="A26" s="1069"/>
      <c r="B26" s="1059"/>
      <c r="C26" s="1059"/>
      <c r="D26" s="1059"/>
      <c r="E26" s="1059"/>
      <c r="F26" s="1059"/>
      <c r="G26" s="1059"/>
      <c r="H26" s="1070"/>
      <c r="I26" s="2432"/>
      <c r="J26" s="2433"/>
      <c r="K26" s="2433"/>
      <c r="L26" s="2433"/>
      <c r="M26" s="2433"/>
      <c r="N26" s="2433"/>
      <c r="O26" s="2433"/>
      <c r="P26" s="2433"/>
      <c r="Q26" s="2433"/>
      <c r="R26" s="2433"/>
      <c r="S26" s="2433"/>
      <c r="T26" s="2433"/>
      <c r="U26" s="2433"/>
      <c r="V26" s="2434"/>
    </row>
    <row r="27" spans="1:22" ht="18.75" customHeight="1">
      <c r="A27" s="1069"/>
      <c r="B27" s="1059"/>
      <c r="C27" s="1059"/>
      <c r="D27" s="1059"/>
      <c r="E27" s="1059"/>
      <c r="F27" s="1059"/>
      <c r="G27" s="1059"/>
      <c r="H27" s="1070"/>
      <c r="I27" s="2435"/>
      <c r="J27" s="2436"/>
      <c r="K27" s="2436"/>
      <c r="L27" s="2436"/>
      <c r="M27" s="2436"/>
      <c r="N27" s="2436"/>
      <c r="O27" s="2436"/>
      <c r="P27" s="2436"/>
      <c r="Q27" s="2436"/>
      <c r="R27" s="2436"/>
      <c r="S27" s="2436"/>
      <c r="T27" s="2436"/>
      <c r="U27" s="2436"/>
      <c r="V27" s="2437"/>
    </row>
    <row r="28" spans="1:22" ht="18.75" customHeight="1">
      <c r="A28" s="1063" t="s">
        <v>4014</v>
      </c>
      <c r="B28" s="1064"/>
      <c r="C28" s="1064"/>
      <c r="D28" s="1064"/>
      <c r="E28" s="1064"/>
      <c r="F28" s="1064"/>
      <c r="G28" s="1064"/>
      <c r="H28" s="1065"/>
      <c r="I28" s="2429"/>
      <c r="J28" s="2430"/>
      <c r="K28" s="2430"/>
      <c r="L28" s="2430"/>
      <c r="M28" s="2430"/>
      <c r="N28" s="2430"/>
      <c r="O28" s="2430"/>
      <c r="P28" s="2430"/>
      <c r="Q28" s="2430"/>
      <c r="R28" s="2430"/>
      <c r="S28" s="2430"/>
      <c r="T28" s="2430"/>
      <c r="U28" s="2430"/>
      <c r="V28" s="2431"/>
    </row>
    <row r="29" spans="1:22" ht="18.75" customHeight="1">
      <c r="A29" s="1069"/>
      <c r="B29" s="1059"/>
      <c r="C29" s="1059"/>
      <c r="D29" s="1059"/>
      <c r="E29" s="1059"/>
      <c r="F29" s="1059"/>
      <c r="G29" s="1059"/>
      <c r="H29" s="1070"/>
      <c r="I29" s="2432"/>
      <c r="J29" s="2433"/>
      <c r="K29" s="2433"/>
      <c r="L29" s="2433"/>
      <c r="M29" s="2433"/>
      <c r="N29" s="2433"/>
      <c r="O29" s="2433"/>
      <c r="P29" s="2433"/>
      <c r="Q29" s="2433"/>
      <c r="R29" s="2433"/>
      <c r="S29" s="2433"/>
      <c r="T29" s="2433"/>
      <c r="U29" s="2433"/>
      <c r="V29" s="2434"/>
    </row>
    <row r="30" spans="1:22" ht="18.75" customHeight="1">
      <c r="A30" s="1069"/>
      <c r="B30" s="1059"/>
      <c r="C30" s="1059"/>
      <c r="D30" s="1059"/>
      <c r="E30" s="1059"/>
      <c r="F30" s="1059"/>
      <c r="G30" s="1059"/>
      <c r="H30" s="1070"/>
      <c r="I30" s="2432"/>
      <c r="J30" s="2433"/>
      <c r="K30" s="2433"/>
      <c r="L30" s="2433"/>
      <c r="M30" s="2433"/>
      <c r="N30" s="2433"/>
      <c r="O30" s="2433"/>
      <c r="P30" s="2433"/>
      <c r="Q30" s="2433"/>
      <c r="R30" s="2433"/>
      <c r="S30" s="2433"/>
      <c r="T30" s="2433"/>
      <c r="U30" s="2433"/>
      <c r="V30" s="2434"/>
    </row>
    <row r="31" spans="1:22" ht="18.75" customHeight="1">
      <c r="A31" s="1069"/>
      <c r="B31" s="1059"/>
      <c r="C31" s="1059"/>
      <c r="D31" s="1059"/>
      <c r="E31" s="1059"/>
      <c r="F31" s="1059"/>
      <c r="G31" s="1059"/>
      <c r="H31" s="1070"/>
      <c r="I31" s="2432"/>
      <c r="J31" s="2433"/>
      <c r="K31" s="2433"/>
      <c r="L31" s="2433"/>
      <c r="M31" s="2433"/>
      <c r="N31" s="2433"/>
      <c r="O31" s="2433"/>
      <c r="P31" s="2433"/>
      <c r="Q31" s="2433"/>
      <c r="R31" s="2433"/>
      <c r="S31" s="2433"/>
      <c r="T31" s="2433"/>
      <c r="U31" s="2433"/>
      <c r="V31" s="2434"/>
    </row>
    <row r="32" spans="1:22" ht="18.75" customHeight="1">
      <c r="A32" s="1069"/>
      <c r="B32" s="1059"/>
      <c r="C32" s="1059"/>
      <c r="D32" s="1059"/>
      <c r="E32" s="1059"/>
      <c r="F32" s="1059"/>
      <c r="G32" s="1059"/>
      <c r="H32" s="1070"/>
      <c r="I32" s="2432"/>
      <c r="J32" s="2433"/>
      <c r="K32" s="2433"/>
      <c r="L32" s="2433"/>
      <c r="M32" s="2433"/>
      <c r="N32" s="2433"/>
      <c r="O32" s="2433"/>
      <c r="P32" s="2433"/>
      <c r="Q32" s="2433"/>
      <c r="R32" s="2433"/>
      <c r="S32" s="2433"/>
      <c r="T32" s="2433"/>
      <c r="U32" s="2433"/>
      <c r="V32" s="2434"/>
    </row>
    <row r="33" spans="1:22" ht="18.75" customHeight="1">
      <c r="A33" s="1071"/>
      <c r="B33" s="1072"/>
      <c r="C33" s="1072"/>
      <c r="D33" s="1072"/>
      <c r="E33" s="1072"/>
      <c r="F33" s="1072"/>
      <c r="G33" s="1072"/>
      <c r="H33" s="1073"/>
      <c r="I33" s="2435"/>
      <c r="J33" s="2436"/>
      <c r="K33" s="2436"/>
      <c r="L33" s="2436"/>
      <c r="M33" s="2436"/>
      <c r="N33" s="2436"/>
      <c r="O33" s="2436"/>
      <c r="P33" s="2436"/>
      <c r="Q33" s="2436"/>
      <c r="R33" s="2436"/>
      <c r="S33" s="2436"/>
      <c r="T33" s="2436"/>
      <c r="U33" s="2436"/>
      <c r="V33" s="2437"/>
    </row>
    <row r="34" spans="1:22" s="1074" customFormat="1" ht="18.75" customHeight="1">
      <c r="A34" s="2438" t="s">
        <v>4015</v>
      </c>
      <c r="B34" s="2438"/>
      <c r="C34" s="2438"/>
      <c r="D34" s="2438"/>
      <c r="E34" s="2438"/>
      <c r="F34" s="2438"/>
      <c r="G34" s="2438"/>
      <c r="H34" s="2438"/>
      <c r="I34" s="2438"/>
      <c r="J34" s="2438"/>
      <c r="K34" s="2438"/>
      <c r="L34" s="2438"/>
      <c r="M34" s="2438"/>
      <c r="N34" s="2438"/>
      <c r="O34" s="2438"/>
      <c r="P34" s="2438"/>
      <c r="Q34" s="2438"/>
      <c r="R34" s="2438"/>
      <c r="S34" s="2438"/>
      <c r="T34" s="2438"/>
      <c r="U34" s="2438"/>
      <c r="V34" s="2438"/>
    </row>
    <row r="35" spans="1:22" ht="18.75" customHeight="1">
      <c r="A35" s="1059"/>
      <c r="B35" s="1059"/>
      <c r="C35" s="1059"/>
      <c r="D35" s="1059"/>
      <c r="E35" s="1059"/>
      <c r="F35" s="1059"/>
      <c r="G35" s="1059"/>
      <c r="H35" s="1059"/>
      <c r="I35" s="1059"/>
      <c r="J35" s="1059"/>
      <c r="K35" s="1059"/>
      <c r="L35" s="1059"/>
      <c r="M35" s="1059"/>
      <c r="N35" s="1059"/>
      <c r="O35" s="1059"/>
      <c r="P35" s="1059"/>
      <c r="Q35" s="1059"/>
      <c r="R35" s="1059"/>
      <c r="S35" s="1059"/>
      <c r="T35" s="1059"/>
      <c r="U35" s="1059"/>
      <c r="V35" s="1059"/>
    </row>
    <row r="36" spans="1:22" ht="18.75" customHeight="1">
      <c r="A36" s="1075" t="s">
        <v>2947</v>
      </c>
      <c r="B36" s="1059"/>
      <c r="C36" s="1059"/>
      <c r="D36" s="1059"/>
      <c r="E36" s="1059"/>
      <c r="F36" s="1059"/>
      <c r="G36" s="1059"/>
      <c r="H36" s="1059"/>
      <c r="I36" s="1059"/>
      <c r="J36" s="1059"/>
      <c r="K36" s="1059"/>
      <c r="L36" s="1059"/>
      <c r="M36" s="1059"/>
      <c r="N36" s="1059"/>
      <c r="O36" s="1059"/>
      <c r="P36" s="1059"/>
      <c r="Q36" s="1059"/>
      <c r="R36" s="1059"/>
      <c r="S36" s="1059"/>
      <c r="T36" s="1059"/>
      <c r="U36" s="1059"/>
      <c r="V36" s="1059"/>
    </row>
    <row r="37" spans="1:22" ht="18.75" customHeight="1">
      <c r="A37" s="1076" t="s">
        <v>2948</v>
      </c>
      <c r="B37" s="1077"/>
      <c r="C37" s="1077"/>
      <c r="D37" s="1077"/>
      <c r="E37" s="1077"/>
      <c r="F37" s="1077"/>
      <c r="G37" s="1077"/>
      <c r="H37" s="1077"/>
      <c r="I37" s="1077"/>
      <c r="J37" s="1077"/>
      <c r="K37" s="1078"/>
      <c r="L37" s="1076" t="s">
        <v>2949</v>
      </c>
      <c r="M37" s="1077"/>
      <c r="N37" s="1077"/>
      <c r="O37" s="1077"/>
      <c r="P37" s="1064"/>
      <c r="Q37" s="1079" t="s">
        <v>139</v>
      </c>
      <c r="R37" s="1077" t="s">
        <v>2950</v>
      </c>
      <c r="S37" s="1064"/>
      <c r="T37" s="1079" t="s">
        <v>139</v>
      </c>
      <c r="U37" s="1077" t="s">
        <v>243</v>
      </c>
      <c r="V37" s="1078"/>
    </row>
    <row r="38" spans="1:22" ht="18.75" customHeight="1">
      <c r="A38" s="1080"/>
      <c r="B38" s="1081"/>
      <c r="C38" s="1081"/>
      <c r="D38" s="1081"/>
      <c r="E38" s="1081"/>
      <c r="F38" s="1081"/>
      <c r="G38" s="1081"/>
      <c r="H38" s="1081"/>
      <c r="I38" s="1081"/>
      <c r="J38" s="1081"/>
      <c r="K38" s="1082"/>
      <c r="L38" s="1083"/>
      <c r="M38" s="1084"/>
      <c r="N38" s="1084"/>
      <c r="O38" s="1084"/>
      <c r="P38" s="1085" t="s">
        <v>523</v>
      </c>
      <c r="Q38" s="1084"/>
      <c r="R38" s="1084"/>
      <c r="S38" s="1084"/>
      <c r="T38" s="1084"/>
      <c r="U38" s="1084"/>
      <c r="V38" s="1086"/>
    </row>
    <row r="39" spans="1:22" ht="18.75" customHeight="1">
      <c r="A39" s="1080"/>
      <c r="B39" s="1081"/>
      <c r="C39" s="1081"/>
      <c r="D39" s="1081"/>
      <c r="E39" s="1081"/>
      <c r="F39" s="1081"/>
      <c r="G39" s="1081"/>
      <c r="H39" s="1081"/>
      <c r="I39" s="1081"/>
      <c r="J39" s="1081"/>
      <c r="K39" s="1082"/>
      <c r="L39" s="1076" t="s">
        <v>2951</v>
      </c>
      <c r="M39" s="1077"/>
      <c r="N39" s="1077"/>
      <c r="O39" s="1077"/>
      <c r="P39" s="1077"/>
      <c r="Q39" s="1079" t="s">
        <v>139</v>
      </c>
      <c r="R39" s="1077" t="s">
        <v>2950</v>
      </c>
      <c r="S39" s="1064"/>
      <c r="T39" s="1079" t="s">
        <v>139</v>
      </c>
      <c r="U39" s="1077" t="s">
        <v>243</v>
      </c>
      <c r="V39" s="1078"/>
    </row>
    <row r="40" spans="1:22" ht="18.75" customHeight="1">
      <c r="A40" s="1080"/>
      <c r="B40" s="1081"/>
      <c r="C40" s="1081"/>
      <c r="D40" s="1081"/>
      <c r="E40" s="1081"/>
      <c r="F40" s="1081"/>
      <c r="G40" s="1081"/>
      <c r="H40" s="1081"/>
      <c r="I40" s="1081"/>
      <c r="J40" s="1081"/>
      <c r="K40" s="1082"/>
      <c r="L40" s="1087" t="s">
        <v>2952</v>
      </c>
      <c r="M40" s="1081"/>
      <c r="N40" s="1081"/>
      <c r="O40" s="1081"/>
      <c r="P40" s="1088"/>
      <c r="Q40" s="1088"/>
      <c r="R40" s="1088" t="s">
        <v>114</v>
      </c>
      <c r="S40" s="1088" t="s">
        <v>523</v>
      </c>
      <c r="T40" s="1088"/>
      <c r="U40" s="1088"/>
      <c r="V40" s="1089" t="s">
        <v>114</v>
      </c>
    </row>
    <row r="41" spans="1:22" ht="18.75" customHeight="1">
      <c r="A41" s="1080"/>
      <c r="B41" s="1081"/>
      <c r="C41" s="1081"/>
      <c r="D41" s="1081"/>
      <c r="E41" s="1081"/>
      <c r="F41" s="1081"/>
      <c r="G41" s="1081"/>
      <c r="H41" s="1081"/>
      <c r="I41" s="1081"/>
      <c r="J41" s="1081"/>
      <c r="K41" s="1082"/>
      <c r="L41" s="1087" t="s">
        <v>2953</v>
      </c>
      <c r="M41" s="1081"/>
      <c r="N41" s="1081"/>
      <c r="O41" s="1081"/>
      <c r="P41" s="1088"/>
      <c r="Q41" s="1088"/>
      <c r="R41" s="1088" t="s">
        <v>114</v>
      </c>
      <c r="S41" s="1088" t="s">
        <v>523</v>
      </c>
      <c r="T41" s="1088"/>
      <c r="U41" s="1088"/>
      <c r="V41" s="1089" t="s">
        <v>114</v>
      </c>
    </row>
    <row r="42" spans="1:22" ht="18.75" customHeight="1">
      <c r="A42" s="1080"/>
      <c r="B42" s="1081"/>
      <c r="C42" s="1081"/>
      <c r="D42" s="1081"/>
      <c r="E42" s="1081"/>
      <c r="F42" s="1081"/>
      <c r="G42" s="1081"/>
      <c r="H42" s="1081"/>
      <c r="I42" s="1081"/>
      <c r="J42" s="1081"/>
      <c r="K42" s="1082"/>
      <c r="L42" s="1090" t="s">
        <v>2954</v>
      </c>
      <c r="M42" s="1084"/>
      <c r="N42" s="1084"/>
      <c r="O42" s="1084"/>
      <c r="P42" s="1085"/>
      <c r="Q42" s="1085"/>
      <c r="R42" s="1085" t="s">
        <v>114</v>
      </c>
      <c r="S42" s="1085" t="s">
        <v>523</v>
      </c>
      <c r="T42" s="1085"/>
      <c r="U42" s="1085"/>
      <c r="V42" s="1091" t="s">
        <v>114</v>
      </c>
    </row>
    <row r="43" spans="1:22" ht="18.75" customHeight="1">
      <c r="A43" s="1080"/>
      <c r="B43" s="1081"/>
      <c r="C43" s="1081"/>
      <c r="D43" s="1081"/>
      <c r="E43" s="1081"/>
      <c r="F43" s="1081"/>
      <c r="G43" s="1081"/>
      <c r="H43" s="1081"/>
      <c r="I43" s="1081"/>
      <c r="J43" s="1081"/>
      <c r="K43" s="1082"/>
      <c r="L43" s="1080" t="s">
        <v>2955</v>
      </c>
      <c r="M43" s="1081"/>
      <c r="N43" s="1081"/>
      <c r="O43" s="1081"/>
      <c r="P43" s="1081"/>
      <c r="Q43" s="1079" t="s">
        <v>139</v>
      </c>
      <c r="R43" s="1077" t="s">
        <v>2950</v>
      </c>
      <c r="S43" s="1064"/>
      <c r="T43" s="1079" t="s">
        <v>139</v>
      </c>
      <c r="U43" s="1077" t="s">
        <v>243</v>
      </c>
      <c r="V43" s="1082"/>
    </row>
    <row r="44" spans="1:22" ht="18.75" customHeight="1">
      <c r="A44" s="1080"/>
      <c r="B44" s="1081"/>
      <c r="C44" s="1081"/>
      <c r="D44" s="1081"/>
      <c r="E44" s="1081"/>
      <c r="F44" s="1081"/>
      <c r="G44" s="1081"/>
      <c r="H44" s="1081"/>
      <c r="I44" s="1081"/>
      <c r="J44" s="1081"/>
      <c r="K44" s="1082"/>
      <c r="L44" s="1083"/>
      <c r="M44" s="1084"/>
      <c r="N44" s="1084"/>
      <c r="O44" s="1085" t="s">
        <v>2956</v>
      </c>
      <c r="P44" s="1085" t="s">
        <v>523</v>
      </c>
      <c r="Q44" s="2439"/>
      <c r="R44" s="2439"/>
      <c r="S44" s="1085" t="s">
        <v>2956</v>
      </c>
      <c r="T44" s="1084"/>
      <c r="U44" s="1084"/>
      <c r="V44" s="1086"/>
    </row>
    <row r="45" spans="1:22" ht="18.75" customHeight="1">
      <c r="A45" s="1080"/>
      <c r="B45" s="1081"/>
      <c r="C45" s="1081"/>
      <c r="D45" s="1081"/>
      <c r="E45" s="1081"/>
      <c r="F45" s="1081"/>
      <c r="G45" s="1081"/>
      <c r="H45" s="1081"/>
      <c r="I45" s="1081"/>
      <c r="J45" s="1081"/>
      <c r="K45" s="1082"/>
      <c r="L45" s="1081" t="s">
        <v>8</v>
      </c>
      <c r="M45" s="1081"/>
      <c r="N45" s="1081"/>
      <c r="O45" s="1081"/>
      <c r="P45" s="1081"/>
      <c r="Q45" s="1079" t="s">
        <v>139</v>
      </c>
      <c r="R45" s="1077" t="s">
        <v>2950</v>
      </c>
      <c r="S45" s="1064"/>
      <c r="T45" s="1079" t="s">
        <v>139</v>
      </c>
      <c r="U45" s="1077" t="s">
        <v>243</v>
      </c>
      <c r="V45" s="1082"/>
    </row>
    <row r="46" spans="1:22" ht="18.75" customHeight="1">
      <c r="A46" s="1083"/>
      <c r="B46" s="1084"/>
      <c r="C46" s="1084"/>
      <c r="D46" s="1084"/>
      <c r="E46" s="1084"/>
      <c r="F46" s="1084"/>
      <c r="G46" s="1084"/>
      <c r="H46" s="1084"/>
      <c r="I46" s="1084"/>
      <c r="J46" s="1084"/>
      <c r="K46" s="1086"/>
      <c r="L46" s="1083"/>
      <c r="M46" s="1084"/>
      <c r="N46" s="1084"/>
      <c r="O46" s="1084"/>
      <c r="P46" s="1085" t="s">
        <v>523</v>
      </c>
      <c r="Q46" s="1084"/>
      <c r="R46" s="1084"/>
      <c r="S46" s="1084"/>
      <c r="T46" s="1084"/>
      <c r="U46" s="1084"/>
      <c r="V46" s="1086"/>
    </row>
  </sheetData>
  <mergeCells count="15">
    <mergeCell ref="I28:V33"/>
    <mergeCell ref="A34:V34"/>
    <mergeCell ref="Q44:R44"/>
    <mergeCell ref="I17:V17"/>
    <mergeCell ref="I18:V18"/>
    <mergeCell ref="I19:V19"/>
    <mergeCell ref="I20:V20"/>
    <mergeCell ref="I21:V21"/>
    <mergeCell ref="I22:V27"/>
    <mergeCell ref="I16:V16"/>
    <mergeCell ref="A1:V2"/>
    <mergeCell ref="G10:H11"/>
    <mergeCell ref="K10:V10"/>
    <mergeCell ref="K11:V12"/>
    <mergeCell ref="O3:Q3"/>
  </mergeCells>
  <phoneticPr fontId="129"/>
  <printOptions horizontalCentered="1"/>
  <pageMargins left="0.70866141732283472" right="0.70866141732283472" top="0.55118110236220474" bottom="0.35433070866141736" header="0.31496062992125984" footer="0.31496062992125984"/>
  <pageSetup paperSize="9" orientation="portrait" blackAndWhite="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P123"/>
  <sheetViews>
    <sheetView zoomScaleNormal="100" zoomScaleSheetLayoutView="100" workbookViewId="0">
      <selection activeCell="H8" sqref="H8"/>
    </sheetView>
  </sheetViews>
  <sheetFormatPr defaultColWidth="9" defaultRowHeight="13.5"/>
  <cols>
    <col min="1" max="1" width="3.125" style="1755" customWidth="1"/>
    <col min="2" max="31" width="2.875" style="1755" customWidth="1"/>
    <col min="32" max="32" width="3.125" style="1755" customWidth="1"/>
    <col min="33" max="33" width="9" style="1755" customWidth="1"/>
    <col min="34" max="16384" width="9" style="1755"/>
  </cols>
  <sheetData>
    <row r="1" spans="1:42" ht="15" customHeight="1">
      <c r="A1" s="1753" t="s">
        <v>5067</v>
      </c>
      <c r="B1" s="1754"/>
      <c r="C1" s="1754"/>
      <c r="D1" s="1754"/>
      <c r="E1" s="1754"/>
      <c r="F1" s="1754"/>
      <c r="G1" s="1754"/>
      <c r="H1" s="1754"/>
      <c r="I1" s="1754"/>
      <c r="J1" s="1754"/>
      <c r="K1" s="1754"/>
      <c r="L1" s="1754"/>
      <c r="M1" s="1754"/>
      <c r="N1" s="1754"/>
      <c r="O1" s="1754"/>
      <c r="P1" s="1754"/>
      <c r="Q1" s="1754"/>
      <c r="R1" s="1754"/>
      <c r="S1" s="1754"/>
      <c r="T1" s="1754"/>
      <c r="U1" s="1754"/>
      <c r="V1" s="1754"/>
      <c r="W1" s="1754"/>
      <c r="X1" s="1754"/>
      <c r="Y1" s="1754"/>
      <c r="Z1" s="1754"/>
      <c r="AA1" s="1754"/>
      <c r="AB1" s="1754"/>
      <c r="AC1" s="1754"/>
      <c r="AD1" s="1754"/>
      <c r="AE1" s="1754"/>
      <c r="AF1" s="1754"/>
    </row>
    <row r="2" spans="1:42" ht="12.75" customHeight="1">
      <c r="A2" s="1754"/>
      <c r="B2" s="1754"/>
      <c r="C2" s="1754"/>
      <c r="D2" s="1754"/>
      <c r="E2" s="1754"/>
      <c r="F2" s="1754"/>
      <c r="G2" s="1754"/>
      <c r="H2" s="1754"/>
      <c r="I2" s="1754"/>
      <c r="J2" s="1754"/>
      <c r="K2" s="1754"/>
      <c r="L2" s="1754"/>
      <c r="M2" s="1754"/>
      <c r="N2" s="1754"/>
      <c r="O2" s="1754"/>
      <c r="P2" s="1754"/>
      <c r="Q2" s="1754"/>
      <c r="R2" s="1756"/>
      <c r="S2" s="1756"/>
      <c r="T2" s="1754"/>
      <c r="U2" s="1754"/>
      <c r="V2" s="1754"/>
      <c r="W2" s="1754"/>
      <c r="X2" s="1754"/>
      <c r="Y2" s="1754"/>
      <c r="Z2" s="1754"/>
      <c r="AA2" s="1754"/>
      <c r="AB2" s="1754"/>
      <c r="AC2" s="1754"/>
      <c r="AD2" s="1754"/>
      <c r="AE2" s="1754"/>
      <c r="AF2" s="1754"/>
      <c r="AG2" s="1757"/>
      <c r="AH2" s="1757"/>
      <c r="AI2" s="1757"/>
    </row>
    <row r="3" spans="1:42" ht="19.5" customHeight="1">
      <c r="A3" s="2552" t="s">
        <v>5068</v>
      </c>
      <c r="B3" s="2552"/>
      <c r="C3" s="2552"/>
      <c r="D3" s="2552"/>
      <c r="E3" s="2552"/>
      <c r="F3" s="2552"/>
      <c r="G3" s="2552"/>
      <c r="H3" s="2552"/>
      <c r="I3" s="2552"/>
      <c r="J3" s="2552"/>
      <c r="K3" s="2552"/>
      <c r="L3" s="2552"/>
      <c r="M3" s="2552"/>
      <c r="N3" s="2552"/>
      <c r="O3" s="2552"/>
      <c r="P3" s="2552"/>
      <c r="Q3" s="2552"/>
      <c r="R3" s="2552"/>
      <c r="S3" s="2552"/>
      <c r="T3" s="2552"/>
      <c r="U3" s="2552"/>
      <c r="V3" s="2552"/>
      <c r="W3" s="2552"/>
      <c r="X3" s="2552"/>
      <c r="Y3" s="2552"/>
      <c r="Z3" s="2552"/>
      <c r="AA3" s="2552"/>
      <c r="AB3" s="2552"/>
      <c r="AC3" s="2552"/>
      <c r="AD3" s="2552"/>
      <c r="AE3" s="2552"/>
      <c r="AF3" s="2552"/>
      <c r="AG3" s="1757"/>
      <c r="AH3" s="1757"/>
      <c r="AI3" s="1757"/>
      <c r="AN3" s="1757"/>
      <c r="AO3" s="1757"/>
      <c r="AP3" s="1757"/>
    </row>
    <row r="4" spans="1:42" ht="12" customHeight="1">
      <c r="A4" s="1758"/>
      <c r="B4" s="1758"/>
      <c r="C4" s="1758"/>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c r="AG4" s="1757"/>
      <c r="AH4" s="1757"/>
      <c r="AI4" s="1757"/>
      <c r="AN4" s="1757"/>
      <c r="AO4" s="1757"/>
      <c r="AP4" s="1757"/>
    </row>
    <row r="5" spans="1:42" ht="17.100000000000001" customHeight="1">
      <c r="A5" s="1759" t="s">
        <v>5069</v>
      </c>
      <c r="B5" s="1756"/>
      <c r="C5" s="1756"/>
      <c r="D5" s="1756"/>
      <c r="E5" s="1756"/>
      <c r="F5" s="1756"/>
      <c r="G5" s="1756"/>
      <c r="H5" s="1756"/>
      <c r="I5" s="1756"/>
      <c r="J5" s="1756"/>
      <c r="K5" s="1756"/>
      <c r="L5" s="1756"/>
      <c r="M5" s="1756"/>
      <c r="N5" s="1756"/>
      <c r="O5" s="1756"/>
      <c r="P5" s="1756"/>
      <c r="Q5" s="1756"/>
      <c r="R5" s="1760"/>
      <c r="S5" s="1760"/>
      <c r="T5" s="1756"/>
      <c r="U5" s="1756"/>
      <c r="V5" s="1756"/>
      <c r="W5" s="1756"/>
      <c r="X5" s="1756"/>
      <c r="Y5" s="1756"/>
      <c r="Z5" s="1756"/>
      <c r="AA5" s="1756"/>
      <c r="AB5" s="1756"/>
      <c r="AC5" s="1756"/>
      <c r="AD5" s="1756"/>
      <c r="AE5" s="1756"/>
      <c r="AF5" s="1756"/>
      <c r="AG5" s="1757"/>
      <c r="AH5" s="1757"/>
      <c r="AI5" s="1757"/>
      <c r="AN5" s="1757"/>
      <c r="AO5" s="1757"/>
      <c r="AP5" s="1757"/>
    </row>
    <row r="6" spans="1:42" ht="17.100000000000001" customHeight="1">
      <c r="A6" s="1761" t="s">
        <v>5070</v>
      </c>
      <c r="B6" s="1754"/>
      <c r="C6" s="1754"/>
      <c r="D6" s="1754"/>
      <c r="E6" s="1754"/>
      <c r="F6" s="1754"/>
      <c r="G6" s="1754"/>
      <c r="H6" s="1754"/>
      <c r="I6" s="1754"/>
      <c r="J6" s="1754"/>
      <c r="K6" s="1754"/>
      <c r="L6" s="1754"/>
      <c r="M6" s="1754"/>
      <c r="N6" s="1754"/>
      <c r="O6" s="1754"/>
      <c r="P6" s="1754"/>
      <c r="Q6" s="1754"/>
      <c r="R6" s="1754"/>
      <c r="S6" s="1754"/>
      <c r="T6" s="1754"/>
      <c r="U6" s="1754"/>
      <c r="V6" s="1754"/>
      <c r="W6" s="1754"/>
      <c r="X6" s="1754"/>
      <c r="Y6" s="1754"/>
      <c r="Z6" s="1754"/>
      <c r="AA6" s="1754"/>
      <c r="AB6" s="1754"/>
      <c r="AC6" s="1754"/>
      <c r="AD6" s="1754"/>
      <c r="AE6" s="1754"/>
      <c r="AF6" s="1754"/>
      <c r="AG6" s="1757"/>
      <c r="AH6" s="1757"/>
      <c r="AI6" s="1757"/>
      <c r="AN6" s="1757"/>
      <c r="AO6" s="1757"/>
      <c r="AP6" s="1757"/>
    </row>
    <row r="7" spans="1:42" ht="17.100000000000001" customHeight="1">
      <c r="A7" s="2541" t="s">
        <v>5071</v>
      </c>
      <c r="B7" s="2542"/>
      <c r="C7" s="2542"/>
      <c r="D7" s="2542"/>
      <c r="E7" s="2542"/>
      <c r="F7" s="2542"/>
      <c r="G7" s="2543"/>
      <c r="H7" s="2553" t="str">
        <f>cst_wskakunin_BUILD__address</f>
        <v>埼玉県さいたま市緑区</v>
      </c>
      <c r="I7" s="2554"/>
      <c r="J7" s="2554"/>
      <c r="K7" s="2554"/>
      <c r="L7" s="2554"/>
      <c r="M7" s="2554"/>
      <c r="N7" s="2554"/>
      <c r="O7" s="2554"/>
      <c r="P7" s="2554"/>
      <c r="Q7" s="2554"/>
      <c r="R7" s="2554"/>
      <c r="S7" s="2554"/>
      <c r="T7" s="2554"/>
      <c r="U7" s="2554"/>
      <c r="V7" s="2554"/>
      <c r="W7" s="2554"/>
      <c r="X7" s="2554"/>
      <c r="Y7" s="2554"/>
      <c r="Z7" s="2554"/>
      <c r="AA7" s="2554"/>
      <c r="AB7" s="2554"/>
      <c r="AC7" s="2554"/>
      <c r="AD7" s="2554"/>
      <c r="AE7" s="2554"/>
      <c r="AF7" s="2555"/>
      <c r="AG7" s="1757"/>
      <c r="AH7" s="1757"/>
      <c r="AI7" s="1757"/>
      <c r="AN7" s="1757"/>
      <c r="AO7" s="1757"/>
      <c r="AP7" s="1757"/>
    </row>
    <row r="8" spans="1:42" ht="17.100000000000001" customHeight="1">
      <c r="A8" s="2541" t="s">
        <v>5072</v>
      </c>
      <c r="B8" s="2542"/>
      <c r="C8" s="2542"/>
      <c r="D8" s="2542"/>
      <c r="E8" s="2542"/>
      <c r="F8" s="2542"/>
      <c r="G8" s="2543"/>
      <c r="H8" s="2553" t="str">
        <f>cst_wskakunin_owner1__space</f>
        <v>テスト建て主　代表取締役社長　テストさん</v>
      </c>
      <c r="I8" s="2554"/>
      <c r="J8" s="2554"/>
      <c r="K8" s="2554"/>
      <c r="L8" s="2554"/>
      <c r="M8" s="2554"/>
      <c r="N8" s="2554"/>
      <c r="O8" s="2554"/>
      <c r="P8" s="2554"/>
      <c r="Q8" s="2554"/>
      <c r="R8" s="2554"/>
      <c r="S8" s="2554"/>
      <c r="T8" s="2554"/>
      <c r="U8" s="2554"/>
      <c r="V8" s="2554"/>
      <c r="W8" s="2554"/>
      <c r="X8" s="2554"/>
      <c r="Y8" s="2554"/>
      <c r="Z8" s="2554"/>
      <c r="AA8" s="2554"/>
      <c r="AB8" s="2554"/>
      <c r="AC8" s="2554"/>
      <c r="AD8" s="2554"/>
      <c r="AE8" s="2554"/>
      <c r="AF8" s="2555"/>
      <c r="AG8" s="1757"/>
      <c r="AH8" s="1757"/>
      <c r="AI8" s="1757"/>
      <c r="AN8" s="1757"/>
      <c r="AO8" s="1757"/>
      <c r="AP8" s="1757"/>
    </row>
    <row r="9" spans="1:42" ht="17.100000000000001" customHeight="1">
      <c r="A9" s="2541" t="s">
        <v>5073</v>
      </c>
      <c r="B9" s="2542"/>
      <c r="C9" s="2542"/>
      <c r="D9" s="2542"/>
      <c r="E9" s="2542"/>
      <c r="F9" s="2542"/>
      <c r="G9" s="2543"/>
      <c r="H9" s="2455" t="s">
        <v>5074</v>
      </c>
      <c r="I9" s="2456"/>
      <c r="J9" s="2456"/>
      <c r="K9" s="2456"/>
      <c r="L9" s="2463"/>
      <c r="M9" s="2463"/>
      <c r="N9" s="2463"/>
      <c r="O9" s="2463"/>
      <c r="P9" s="2463"/>
      <c r="Q9" s="2463"/>
      <c r="R9" s="2463"/>
      <c r="S9" s="2463"/>
      <c r="T9" s="2463"/>
      <c r="U9" s="2463"/>
      <c r="V9" s="2463"/>
      <c r="W9" s="2463"/>
      <c r="X9" s="2463"/>
      <c r="Y9" s="2460" t="s">
        <v>5075</v>
      </c>
      <c r="Z9" s="2460"/>
      <c r="AA9" s="2460"/>
      <c r="AB9" s="2460"/>
      <c r="AC9" s="2460"/>
      <c r="AD9" s="2460"/>
      <c r="AE9" s="2460"/>
      <c r="AF9" s="2461"/>
      <c r="AG9" s="1757"/>
      <c r="AH9" s="1757"/>
      <c r="AI9" s="1757"/>
      <c r="AN9" s="1757"/>
      <c r="AO9" s="1757"/>
      <c r="AP9" s="1757"/>
    </row>
    <row r="10" spans="1:42" ht="17.100000000000001" customHeight="1">
      <c r="A10" s="2541" t="s">
        <v>5076</v>
      </c>
      <c r="B10" s="2542"/>
      <c r="C10" s="2542"/>
      <c r="D10" s="2542"/>
      <c r="E10" s="2542"/>
      <c r="F10" s="2542"/>
      <c r="G10" s="2543"/>
      <c r="H10" s="2459"/>
      <c r="I10" s="2460"/>
      <c r="J10" s="1762" t="s">
        <v>477</v>
      </c>
      <c r="K10" s="1763"/>
      <c r="L10" s="1764" t="s">
        <v>5</v>
      </c>
      <c r="M10" s="1765"/>
      <c r="N10" s="1764" t="s">
        <v>478</v>
      </c>
      <c r="O10" s="2544"/>
      <c r="P10" s="2544"/>
      <c r="Q10" s="2544"/>
      <c r="R10" s="2544"/>
      <c r="S10" s="2544"/>
      <c r="T10" s="2544"/>
      <c r="U10" s="2544"/>
      <c r="V10" s="2544"/>
      <c r="W10" s="2544"/>
      <c r="X10" s="2544"/>
      <c r="Y10" s="2544"/>
      <c r="Z10" s="2544"/>
      <c r="AA10" s="2544"/>
      <c r="AB10" s="2544"/>
      <c r="AC10" s="2544"/>
      <c r="AD10" s="2544"/>
      <c r="AE10" s="2544"/>
      <c r="AF10" s="2545"/>
      <c r="AG10" s="1757"/>
      <c r="AH10" s="1757"/>
      <c r="AI10" s="1757"/>
      <c r="AN10" s="1757"/>
      <c r="AO10" s="1757"/>
      <c r="AP10" s="1757"/>
    </row>
    <row r="11" spans="1:42" ht="16.5" customHeight="1">
      <c r="A11" s="1756"/>
      <c r="B11" s="1756"/>
      <c r="C11" s="1756"/>
      <c r="D11" s="1756"/>
      <c r="E11" s="1756"/>
      <c r="F11" s="1756"/>
      <c r="G11" s="1756"/>
      <c r="H11" s="1756"/>
      <c r="I11" s="1756"/>
      <c r="J11" s="1756"/>
      <c r="K11" s="1756"/>
      <c r="L11" s="1756"/>
      <c r="M11" s="1767"/>
      <c r="N11" s="1767"/>
      <c r="O11" s="1767"/>
      <c r="P11" s="1767"/>
      <c r="Q11" s="1767"/>
      <c r="R11" s="1767"/>
      <c r="S11" s="1767"/>
      <c r="T11" s="1767"/>
      <c r="U11" s="1767"/>
      <c r="V11" s="1768"/>
      <c r="W11" s="1768"/>
      <c r="X11" s="1756"/>
      <c r="Y11" s="1756"/>
      <c r="Z11" s="1756"/>
      <c r="AA11" s="1756"/>
      <c r="AB11" s="1756"/>
      <c r="AC11" s="1756"/>
      <c r="AD11" s="1756"/>
      <c r="AE11" s="1756"/>
      <c r="AF11" s="1756"/>
      <c r="AG11" s="1757"/>
      <c r="AH11" s="1757"/>
      <c r="AI11" s="1757"/>
      <c r="AN11" s="1757"/>
      <c r="AO11" s="1757"/>
      <c r="AP11" s="1757"/>
    </row>
    <row r="12" spans="1:42" ht="17.100000000000001" customHeight="1">
      <c r="A12" s="1769" t="s">
        <v>5077</v>
      </c>
      <c r="B12" s="1756"/>
      <c r="C12" s="1756"/>
      <c r="D12" s="1756"/>
      <c r="E12" s="1756"/>
      <c r="F12" s="1756"/>
      <c r="G12" s="1756"/>
      <c r="H12" s="1756"/>
      <c r="I12" s="1756"/>
      <c r="J12" s="1756"/>
      <c r="K12" s="1756"/>
      <c r="L12" s="1756"/>
      <c r="M12" s="1756"/>
      <c r="N12" s="1756"/>
      <c r="O12" s="1756"/>
      <c r="P12" s="1756"/>
      <c r="Q12" s="1756"/>
      <c r="R12" s="1754"/>
      <c r="S12" s="1768"/>
      <c r="T12" s="1754"/>
      <c r="U12" s="1754"/>
      <c r="V12" s="1768"/>
      <c r="W12" s="1768"/>
      <c r="X12" s="1770"/>
      <c r="Y12" s="1770"/>
      <c r="Z12" s="1770"/>
      <c r="AA12" s="1770"/>
      <c r="AB12" s="1770"/>
      <c r="AC12" s="1770"/>
      <c r="AD12" s="1770"/>
      <c r="AE12" s="1770"/>
      <c r="AF12" s="1770"/>
      <c r="AG12" s="1757"/>
      <c r="AH12" s="1757"/>
      <c r="AI12" s="1757"/>
      <c r="AN12" s="1757"/>
      <c r="AO12" s="1757"/>
      <c r="AP12" s="1757"/>
    </row>
    <row r="13" spans="1:42" ht="17.100000000000001" customHeight="1">
      <c r="A13" s="1771" t="s">
        <v>5078</v>
      </c>
      <c r="B13" s="1756"/>
      <c r="C13" s="1756"/>
      <c r="D13" s="1756"/>
      <c r="E13" s="1756"/>
      <c r="F13" s="1756"/>
      <c r="G13" s="1756"/>
      <c r="H13" s="1756"/>
      <c r="I13" s="1756"/>
      <c r="J13" s="1756"/>
      <c r="K13" s="1756"/>
      <c r="L13" s="1756"/>
      <c r="M13" s="1756"/>
      <c r="N13" s="1756"/>
      <c r="O13" s="1756"/>
      <c r="P13" s="1756"/>
      <c r="Q13" s="1756"/>
      <c r="R13" s="1756"/>
      <c r="S13" s="1768"/>
      <c r="T13" s="1756"/>
      <c r="U13" s="1756"/>
      <c r="V13" s="1768"/>
      <c r="W13" s="1768"/>
      <c r="X13" s="1770"/>
      <c r="Y13" s="1770"/>
      <c r="Z13" s="1770"/>
      <c r="AA13" s="1770"/>
      <c r="AB13" s="1770"/>
      <c r="AC13" s="1770"/>
      <c r="AD13" s="1770"/>
      <c r="AE13" s="1770"/>
      <c r="AF13" s="1770"/>
      <c r="AG13" s="1757"/>
      <c r="AH13" s="1757"/>
      <c r="AI13" s="1757"/>
      <c r="AN13" s="1757"/>
      <c r="AO13" s="1757"/>
      <c r="AP13" s="1757"/>
    </row>
    <row r="14" spans="1:42" ht="17.100000000000001" customHeight="1">
      <c r="A14" s="1761" t="s">
        <v>5079</v>
      </c>
      <c r="B14" s="1754"/>
      <c r="C14" s="1754"/>
      <c r="D14" s="1754"/>
      <c r="E14" s="1754"/>
      <c r="F14" s="1754"/>
      <c r="G14" s="1754"/>
      <c r="H14" s="1754"/>
      <c r="I14" s="1754"/>
      <c r="J14" s="1754"/>
      <c r="K14" s="1754"/>
      <c r="L14" s="1754"/>
      <c r="M14" s="1754"/>
      <c r="N14" s="1754"/>
      <c r="O14" s="1754"/>
      <c r="P14" s="1754"/>
      <c r="Q14" s="1754"/>
      <c r="R14" s="1754"/>
      <c r="S14" s="1754"/>
      <c r="T14" s="1754"/>
      <c r="U14" s="1754"/>
      <c r="V14" s="1754"/>
      <c r="W14" s="1754"/>
      <c r="X14" s="1754"/>
      <c r="Y14" s="1754"/>
      <c r="Z14" s="1754"/>
      <c r="AA14" s="1754"/>
      <c r="AB14" s="1754"/>
      <c r="AC14" s="1754"/>
      <c r="AD14" s="1754"/>
      <c r="AE14" s="1754"/>
      <c r="AF14" s="1754"/>
      <c r="AG14" s="1757"/>
      <c r="AH14" s="1757"/>
      <c r="AI14" s="1757"/>
      <c r="AN14" s="1757"/>
      <c r="AO14" s="1757"/>
      <c r="AP14" s="1757"/>
    </row>
    <row r="15" spans="1:42" ht="17.100000000000001" customHeight="1">
      <c r="A15" s="2546" t="s">
        <v>5080</v>
      </c>
      <c r="B15" s="2547"/>
      <c r="C15" s="2547"/>
      <c r="D15" s="2547"/>
      <c r="E15" s="2547"/>
      <c r="F15" s="2547"/>
      <c r="G15" s="2547"/>
      <c r="H15" s="2547"/>
      <c r="I15" s="2547"/>
      <c r="J15" s="2546" t="s">
        <v>627</v>
      </c>
      <c r="K15" s="2547"/>
      <c r="L15" s="2547"/>
      <c r="M15" s="2548"/>
      <c r="N15" s="2549" t="s">
        <v>5081</v>
      </c>
      <c r="O15" s="2550"/>
      <c r="P15" s="2550"/>
      <c r="Q15" s="2550"/>
      <c r="R15" s="2550"/>
      <c r="S15" s="2551"/>
      <c r="T15" s="2550" t="s">
        <v>501</v>
      </c>
      <c r="U15" s="2550"/>
      <c r="V15" s="2550"/>
      <c r="W15" s="2550"/>
      <c r="X15" s="2550"/>
      <c r="Y15" s="2550"/>
      <c r="Z15" s="2550"/>
      <c r="AA15" s="2550"/>
      <c r="AB15" s="2550"/>
      <c r="AC15" s="2550"/>
      <c r="AD15" s="2550"/>
      <c r="AE15" s="2550"/>
      <c r="AF15" s="2551"/>
      <c r="AG15" s="1757"/>
      <c r="AH15" s="1757"/>
      <c r="AI15" s="1757"/>
      <c r="AN15" s="1757"/>
      <c r="AO15" s="1757"/>
      <c r="AP15" s="1757"/>
    </row>
    <row r="16" spans="1:42" ht="17.100000000000001" customHeight="1">
      <c r="A16" s="2516"/>
      <c r="B16" s="2517"/>
      <c r="C16" s="2517"/>
      <c r="D16" s="2517"/>
      <c r="E16" s="2517"/>
      <c r="F16" s="2517"/>
      <c r="G16" s="2517"/>
      <c r="H16" s="2517"/>
      <c r="I16" s="2517"/>
      <c r="J16" s="2518"/>
      <c r="K16" s="2519"/>
      <c r="L16" s="2519"/>
      <c r="M16" s="1772" t="s">
        <v>5082</v>
      </c>
      <c r="N16" s="2520"/>
      <c r="O16" s="2521"/>
      <c r="P16" s="2521"/>
      <c r="Q16" s="2521"/>
      <c r="R16" s="2521"/>
      <c r="S16" s="2522"/>
      <c r="T16" s="2523"/>
      <c r="U16" s="2523"/>
      <c r="V16" s="2523"/>
      <c r="W16" s="2523"/>
      <c r="X16" s="2523"/>
      <c r="Y16" s="2523"/>
      <c r="Z16" s="2523"/>
      <c r="AA16" s="2523"/>
      <c r="AB16" s="2523"/>
      <c r="AC16" s="2523"/>
      <c r="AD16" s="2523"/>
      <c r="AE16" s="2523"/>
      <c r="AF16" s="2524"/>
      <c r="AG16" s="1757"/>
      <c r="AH16" s="1757"/>
      <c r="AI16" s="1757"/>
      <c r="AN16" s="1757"/>
      <c r="AO16" s="1757"/>
      <c r="AP16" s="1757"/>
    </row>
    <row r="17" spans="1:42" ht="17.100000000000001" customHeight="1">
      <c r="A17" s="2462"/>
      <c r="B17" s="2463"/>
      <c r="C17" s="2463"/>
      <c r="D17" s="2463"/>
      <c r="E17" s="2463"/>
      <c r="F17" s="2463"/>
      <c r="G17" s="2463"/>
      <c r="H17" s="2463"/>
      <c r="I17" s="2463"/>
      <c r="J17" s="2525"/>
      <c r="K17" s="2526"/>
      <c r="L17" s="2526"/>
      <c r="M17" s="1766" t="s">
        <v>5082</v>
      </c>
      <c r="N17" s="2527"/>
      <c r="O17" s="2528"/>
      <c r="P17" s="2528"/>
      <c r="Q17" s="2528"/>
      <c r="R17" s="2528"/>
      <c r="S17" s="2529"/>
      <c r="T17" s="2530"/>
      <c r="U17" s="2530"/>
      <c r="V17" s="2530"/>
      <c r="W17" s="2530"/>
      <c r="X17" s="2530"/>
      <c r="Y17" s="2530"/>
      <c r="Z17" s="2530"/>
      <c r="AA17" s="2530"/>
      <c r="AB17" s="2530"/>
      <c r="AC17" s="2530"/>
      <c r="AD17" s="2530"/>
      <c r="AE17" s="2530"/>
      <c r="AF17" s="2531"/>
      <c r="AG17" s="1757"/>
      <c r="AH17" s="1757"/>
      <c r="AI17" s="1757"/>
      <c r="AN17" s="1757"/>
      <c r="AO17" s="1757"/>
      <c r="AP17" s="1757"/>
    </row>
    <row r="18" spans="1:42" ht="17.100000000000001" customHeight="1">
      <c r="A18" s="2532"/>
      <c r="B18" s="2533"/>
      <c r="C18" s="2533"/>
      <c r="D18" s="2533"/>
      <c r="E18" s="2533"/>
      <c r="F18" s="2533"/>
      <c r="G18" s="2533"/>
      <c r="H18" s="2533"/>
      <c r="I18" s="2533"/>
      <c r="J18" s="2534"/>
      <c r="K18" s="2535"/>
      <c r="L18" s="2535"/>
      <c r="M18" s="1773" t="s">
        <v>5082</v>
      </c>
      <c r="N18" s="2536"/>
      <c r="O18" s="2537"/>
      <c r="P18" s="2537"/>
      <c r="Q18" s="2537"/>
      <c r="R18" s="2537"/>
      <c r="S18" s="2538"/>
      <c r="T18" s="2539"/>
      <c r="U18" s="2539"/>
      <c r="V18" s="2539"/>
      <c r="W18" s="2539"/>
      <c r="X18" s="2539"/>
      <c r="Y18" s="2539"/>
      <c r="Z18" s="2539"/>
      <c r="AA18" s="2539"/>
      <c r="AB18" s="2539"/>
      <c r="AC18" s="2539"/>
      <c r="AD18" s="2539"/>
      <c r="AE18" s="2539"/>
      <c r="AF18" s="2540"/>
      <c r="AG18" s="1757"/>
      <c r="AH18" s="1757"/>
      <c r="AI18" s="1757"/>
      <c r="AN18" s="1757"/>
      <c r="AO18" s="1757"/>
      <c r="AP18" s="1757"/>
    </row>
    <row r="19" spans="1:42" ht="17.100000000000001" customHeight="1">
      <c r="A19" s="2499" t="s">
        <v>5083</v>
      </c>
      <c r="B19" s="2499"/>
      <c r="C19" s="2499"/>
      <c r="D19" s="2499"/>
      <c r="E19" s="2499"/>
      <c r="F19" s="2499"/>
      <c r="G19" s="2499"/>
      <c r="H19" s="2499"/>
      <c r="I19" s="2499"/>
      <c r="J19" s="2499"/>
      <c r="K19" s="2499"/>
      <c r="L19" s="2499"/>
      <c r="M19" s="2499"/>
      <c r="N19" s="2499"/>
      <c r="O19" s="2499"/>
      <c r="P19" s="2499"/>
      <c r="Q19" s="2499"/>
      <c r="R19" s="2499"/>
      <c r="S19" s="2499"/>
      <c r="T19" s="2499"/>
      <c r="U19" s="2499"/>
      <c r="V19" s="2499"/>
      <c r="W19" s="2499"/>
      <c r="X19" s="2499"/>
      <c r="Y19" s="2499"/>
      <c r="Z19" s="2499"/>
      <c r="AA19" s="2499"/>
      <c r="AB19" s="2499"/>
      <c r="AC19" s="2499"/>
      <c r="AD19" s="2499"/>
      <c r="AE19" s="2499"/>
      <c r="AF19" s="2499"/>
      <c r="AG19" s="1757"/>
      <c r="AH19" s="1757"/>
      <c r="AI19" s="1757"/>
      <c r="AN19" s="1757"/>
      <c r="AO19" s="1757"/>
      <c r="AP19" s="1757"/>
    </row>
    <row r="20" spans="1:42" ht="17.100000000000001" customHeight="1">
      <c r="A20" s="2499" t="s">
        <v>5084</v>
      </c>
      <c r="B20" s="2499"/>
      <c r="C20" s="2499"/>
      <c r="D20" s="2499"/>
      <c r="E20" s="2499"/>
      <c r="F20" s="2499"/>
      <c r="G20" s="2499"/>
      <c r="H20" s="2499"/>
      <c r="I20" s="2499"/>
      <c r="J20" s="2499"/>
      <c r="K20" s="2499"/>
      <c r="L20" s="2499"/>
      <c r="M20" s="2499"/>
      <c r="N20" s="2499"/>
      <c r="O20" s="2499"/>
      <c r="P20" s="2499"/>
      <c r="Q20" s="2499"/>
      <c r="R20" s="2499"/>
      <c r="S20" s="2499"/>
      <c r="T20" s="2499"/>
      <c r="U20" s="2499"/>
      <c r="V20" s="2499"/>
      <c r="W20" s="2499"/>
      <c r="X20" s="2499"/>
      <c r="Y20" s="2499"/>
      <c r="Z20" s="2499"/>
      <c r="AA20" s="2499"/>
      <c r="AB20" s="2499"/>
      <c r="AC20" s="2499"/>
      <c r="AD20" s="2499"/>
      <c r="AE20" s="2499"/>
      <c r="AF20" s="2499"/>
      <c r="AG20" s="1757"/>
      <c r="AH20" s="1757"/>
      <c r="AI20" s="1757"/>
      <c r="AN20" s="1757"/>
      <c r="AO20" s="1757"/>
      <c r="AP20" s="1757"/>
    </row>
    <row r="21" spans="1:42" ht="17.100000000000001" customHeight="1">
      <c r="A21" s="2499" t="s">
        <v>5085</v>
      </c>
      <c r="B21" s="2499"/>
      <c r="C21" s="2499"/>
      <c r="D21" s="2499"/>
      <c r="E21" s="2499"/>
      <c r="F21" s="2499"/>
      <c r="G21" s="2499"/>
      <c r="H21" s="2499"/>
      <c r="I21" s="2499"/>
      <c r="J21" s="2499"/>
      <c r="K21" s="2499"/>
      <c r="L21" s="2499"/>
      <c r="M21" s="2499"/>
      <c r="N21" s="2499"/>
      <c r="O21" s="2499"/>
      <c r="P21" s="2499"/>
      <c r="Q21" s="2499"/>
      <c r="R21" s="2499"/>
      <c r="S21" s="2499"/>
      <c r="T21" s="2499"/>
      <c r="U21" s="2499"/>
      <c r="V21" s="2499"/>
      <c r="W21" s="2499"/>
      <c r="X21" s="2499"/>
      <c r="Y21" s="2499"/>
      <c r="Z21" s="2499"/>
      <c r="AA21" s="2499"/>
      <c r="AB21" s="2499"/>
      <c r="AC21" s="2499"/>
      <c r="AD21" s="2499"/>
      <c r="AE21" s="2499"/>
      <c r="AF21" s="2499"/>
      <c r="AG21" s="1757"/>
      <c r="AH21" s="1757"/>
      <c r="AI21" s="1757"/>
      <c r="AN21" s="1757"/>
      <c r="AO21" s="1757"/>
      <c r="AP21" s="1757"/>
    </row>
    <row r="22" spans="1:42" ht="17.100000000000001" customHeight="1">
      <c r="A22" s="1759" t="s">
        <v>5086</v>
      </c>
      <c r="B22" s="1756"/>
      <c r="C22" s="1756"/>
      <c r="D22" s="1756"/>
      <c r="E22" s="1756"/>
      <c r="F22" s="1756"/>
      <c r="G22" s="1756"/>
      <c r="H22" s="1756"/>
      <c r="I22" s="1756"/>
      <c r="J22" s="1756"/>
      <c r="K22" s="1756"/>
      <c r="L22" s="1756"/>
      <c r="M22" s="1756"/>
      <c r="N22" s="1756"/>
      <c r="O22" s="1756"/>
      <c r="P22" s="1756"/>
      <c r="Q22" s="1756"/>
      <c r="R22" s="1756"/>
      <c r="S22" s="1756"/>
      <c r="T22" s="1756"/>
      <c r="U22" s="1756"/>
      <c r="V22" s="1756"/>
      <c r="W22" s="1756"/>
      <c r="X22" s="1756"/>
      <c r="Y22" s="1756"/>
      <c r="Z22" s="1756"/>
      <c r="AA22" s="1756"/>
      <c r="AB22" s="1756"/>
      <c r="AC22" s="1756"/>
      <c r="AD22" s="1756"/>
      <c r="AE22" s="1756"/>
      <c r="AF22" s="1756"/>
      <c r="AG22" s="1757"/>
      <c r="AH22" s="1757"/>
      <c r="AI22" s="1757"/>
      <c r="AN22" s="1757"/>
      <c r="AO22" s="1757"/>
      <c r="AP22" s="1757"/>
    </row>
    <row r="23" spans="1:42" ht="17.100000000000001" customHeight="1">
      <c r="A23" s="1774" t="s">
        <v>5087</v>
      </c>
      <c r="B23" s="1756"/>
      <c r="C23" s="1775"/>
      <c r="D23" s="1775"/>
      <c r="E23" s="1775"/>
      <c r="F23" s="1775"/>
      <c r="G23" s="1775"/>
      <c r="H23" s="1775"/>
      <c r="I23" s="1775"/>
      <c r="J23" s="1754"/>
      <c r="K23" s="1754"/>
      <c r="L23" s="1775"/>
      <c r="M23" s="1775"/>
      <c r="N23" s="1756"/>
      <c r="O23" s="1756"/>
      <c r="P23" s="1756"/>
      <c r="Q23" s="1756"/>
      <c r="R23" s="1756"/>
      <c r="S23" s="1756"/>
      <c r="T23" s="1756"/>
      <c r="U23" s="1756"/>
      <c r="V23" s="1756"/>
      <c r="W23" s="1756"/>
      <c r="X23" s="1756"/>
      <c r="Y23" s="1756"/>
      <c r="Z23" s="1756"/>
      <c r="AA23" s="1756"/>
      <c r="AB23" s="1756"/>
      <c r="AC23" s="1756"/>
      <c r="AD23" s="1756"/>
      <c r="AE23" s="1756"/>
      <c r="AF23" s="1756"/>
      <c r="AG23" s="1757"/>
      <c r="AH23" s="1757"/>
      <c r="AI23" s="1757"/>
      <c r="AN23" s="1757"/>
      <c r="AO23" s="1757"/>
      <c r="AP23" s="1757"/>
    </row>
    <row r="24" spans="1:42" ht="17.100000000000001" customHeight="1">
      <c r="A24" s="1774" t="s">
        <v>5088</v>
      </c>
      <c r="B24" s="1760"/>
      <c r="C24" s="1756"/>
      <c r="D24" s="1756"/>
      <c r="E24" s="1756"/>
      <c r="F24" s="1756"/>
      <c r="G24" s="1756"/>
      <c r="H24" s="1756"/>
      <c r="J24" s="1768"/>
      <c r="K24" s="1768"/>
      <c r="L24" s="1776"/>
      <c r="M24" s="1777"/>
      <c r="N24" s="1776"/>
      <c r="O24" s="1777"/>
      <c r="P24" s="1776"/>
      <c r="Q24" s="1776"/>
      <c r="R24" s="1777"/>
      <c r="S24" s="1777"/>
      <c r="T24" s="1754"/>
      <c r="U24" s="1768"/>
      <c r="V24" s="1768"/>
      <c r="W24" s="1768"/>
      <c r="X24" s="1770"/>
      <c r="Y24" s="1770"/>
      <c r="Z24" s="1770"/>
      <c r="AA24" s="1770"/>
      <c r="AB24" s="1770"/>
      <c r="AC24" s="1770"/>
      <c r="AD24" s="1770"/>
      <c r="AE24" s="1770"/>
      <c r="AF24" s="1756"/>
      <c r="AN24" s="1757"/>
      <c r="AO24" s="1757"/>
      <c r="AP24" s="1757"/>
    </row>
    <row r="25" spans="1:42" ht="16.5" customHeight="1">
      <c r="A25" s="1760"/>
      <c r="B25" s="1756"/>
      <c r="C25" s="1754"/>
      <c r="D25" s="1754"/>
      <c r="E25" s="1754"/>
      <c r="F25" s="1754"/>
      <c r="G25" s="1754"/>
      <c r="H25" s="1754"/>
      <c r="I25" s="1754"/>
      <c r="J25" s="1756"/>
      <c r="K25" s="1756"/>
      <c r="L25" s="1756"/>
      <c r="M25" s="1756"/>
      <c r="N25" s="1756"/>
      <c r="O25" s="1756"/>
      <c r="P25" s="1756"/>
      <c r="Q25" s="1756"/>
      <c r="R25" s="1756"/>
      <c r="S25" s="1756"/>
      <c r="T25" s="1756"/>
      <c r="U25" s="1756"/>
      <c r="V25" s="1756"/>
      <c r="W25" s="1756"/>
      <c r="X25" s="1756"/>
      <c r="Y25" s="1756"/>
      <c r="Z25" s="1756"/>
      <c r="AA25" s="1756"/>
      <c r="AB25" s="1756"/>
      <c r="AC25" s="1756"/>
      <c r="AD25" s="1756"/>
      <c r="AE25" s="1756"/>
      <c r="AF25" s="1756"/>
      <c r="AH25" s="1757"/>
    </row>
    <row r="26" spans="1:42" ht="17.100000000000001" customHeight="1">
      <c r="A26" s="1778" t="s">
        <v>5089</v>
      </c>
      <c r="B26" s="1754"/>
      <c r="C26" s="1754"/>
      <c r="D26" s="1754"/>
      <c r="E26" s="1754"/>
      <c r="F26" s="1754"/>
      <c r="G26" s="1754"/>
      <c r="H26" s="1754"/>
      <c r="I26" s="1754"/>
      <c r="J26" s="1754"/>
      <c r="K26" s="1754"/>
      <c r="L26" s="1754"/>
      <c r="M26" s="1754"/>
      <c r="N26" s="1754"/>
      <c r="O26" s="1754"/>
      <c r="P26" s="1754"/>
      <c r="Q26" s="1754"/>
      <c r="R26" s="1754"/>
      <c r="S26" s="1754"/>
      <c r="T26" s="1754"/>
      <c r="U26" s="1754"/>
      <c r="V26" s="1754"/>
      <c r="W26" s="1754"/>
      <c r="X26" s="1754"/>
      <c r="Y26" s="1754"/>
      <c r="Z26" s="1754"/>
      <c r="AA26" s="1754"/>
      <c r="AB26" s="1754"/>
      <c r="AC26" s="1754"/>
      <c r="AD26" s="1754"/>
      <c r="AE26" s="1754"/>
      <c r="AF26" s="1754"/>
      <c r="AH26" s="1757"/>
    </row>
    <row r="27" spans="1:42" ht="17.100000000000001" customHeight="1">
      <c r="A27" s="1759" t="s">
        <v>5090</v>
      </c>
      <c r="B27" s="1756"/>
      <c r="C27" s="1756"/>
      <c r="D27" s="1756"/>
      <c r="E27" s="1756"/>
      <c r="F27" s="1756"/>
      <c r="G27" s="1756"/>
      <c r="H27" s="1756"/>
      <c r="I27" s="1756"/>
      <c r="J27" s="1756"/>
      <c r="K27" s="1756"/>
      <c r="M27" s="1756"/>
      <c r="N27" s="1756"/>
      <c r="O27" s="1756"/>
      <c r="P27" s="1756"/>
      <c r="Q27" s="1756"/>
      <c r="R27" s="1756"/>
      <c r="S27" s="1756"/>
      <c r="T27" s="1756"/>
      <c r="U27" s="1756"/>
      <c r="V27" s="1756"/>
      <c r="W27" s="1756"/>
      <c r="X27" s="1756"/>
      <c r="Y27" s="1756"/>
      <c r="Z27" s="1756"/>
      <c r="AA27" s="1756"/>
      <c r="AB27" s="1756"/>
      <c r="AC27" s="1756"/>
      <c r="AD27" s="1756"/>
      <c r="AE27" s="1756"/>
      <c r="AF27" s="1756"/>
    </row>
    <row r="28" spans="1:42" ht="17.100000000000001" customHeight="1">
      <c r="A28" s="1759" t="s">
        <v>5091</v>
      </c>
      <c r="B28" s="1756"/>
      <c r="C28" s="1756"/>
      <c r="D28" s="1756"/>
      <c r="E28" s="1756"/>
      <c r="F28" s="1756"/>
      <c r="G28" s="1756"/>
      <c r="H28" s="1756"/>
      <c r="I28" s="1756"/>
      <c r="J28" s="1756"/>
      <c r="K28" s="1756"/>
      <c r="L28" s="1756"/>
      <c r="M28" s="1756"/>
      <c r="N28" s="1756"/>
      <c r="O28" s="1756"/>
      <c r="P28" s="1756"/>
      <c r="Q28" s="1756"/>
      <c r="R28" s="1756"/>
      <c r="S28" s="1756"/>
      <c r="T28" s="1756"/>
      <c r="U28" s="1756"/>
      <c r="V28" s="1756"/>
      <c r="W28" s="1756"/>
      <c r="X28" s="1756"/>
      <c r="Y28" s="1756"/>
      <c r="Z28" s="1756"/>
      <c r="AA28" s="1756"/>
      <c r="AB28" s="1756"/>
      <c r="AC28" s="1756"/>
      <c r="AD28" s="1756"/>
      <c r="AE28" s="1756"/>
      <c r="AF28" s="1756"/>
    </row>
    <row r="29" spans="1:42" ht="17.100000000000001" customHeight="1">
      <c r="A29" s="1779" t="s">
        <v>5092</v>
      </c>
      <c r="B29" s="1756"/>
      <c r="E29" s="1754"/>
      <c r="F29" s="1754"/>
      <c r="G29" s="1754"/>
      <c r="H29" s="1754"/>
      <c r="I29" s="1780"/>
      <c r="J29" s="1780"/>
      <c r="K29" s="1780"/>
      <c r="L29" s="1780"/>
      <c r="M29" s="1780"/>
      <c r="N29" s="1780"/>
      <c r="O29" s="1780"/>
      <c r="P29" s="1780"/>
      <c r="Q29" s="1780"/>
      <c r="R29" s="1780"/>
      <c r="S29" s="1780"/>
      <c r="T29" s="1780"/>
      <c r="U29" s="1780"/>
      <c r="V29" s="1780"/>
      <c r="W29" s="1781"/>
      <c r="X29" s="1780"/>
      <c r="Y29" s="1780"/>
      <c r="Z29" s="1780"/>
      <c r="AA29" s="1780"/>
      <c r="AB29" s="1780"/>
      <c r="AC29" s="1780"/>
      <c r="AD29" s="1780"/>
      <c r="AE29" s="1780"/>
      <c r="AF29" s="1780"/>
      <c r="AH29" s="1757"/>
      <c r="AI29" s="1757"/>
    </row>
    <row r="30" spans="1:42" ht="17.100000000000001" customHeight="1">
      <c r="A30" s="2507">
        <v>1</v>
      </c>
      <c r="B30" s="1782" t="s">
        <v>139</v>
      </c>
      <c r="C30" s="1783" t="s">
        <v>462</v>
      </c>
      <c r="D30" s="1783"/>
      <c r="E30" s="1784"/>
      <c r="F30" s="1784"/>
      <c r="G30" s="1783"/>
      <c r="H30" s="1783"/>
      <c r="I30" s="1785"/>
      <c r="J30" s="1785"/>
      <c r="K30" s="1785"/>
      <c r="L30" s="1785"/>
      <c r="M30" s="1785"/>
      <c r="N30" s="1785"/>
      <c r="O30" s="1785"/>
      <c r="P30" s="1785"/>
      <c r="Q30" s="1785"/>
      <c r="R30" s="1785"/>
      <c r="S30" s="1785"/>
      <c r="T30" s="1782" t="s">
        <v>139</v>
      </c>
      <c r="U30" s="1785" t="s">
        <v>5093</v>
      </c>
      <c r="V30" s="1785"/>
      <c r="W30" s="1785"/>
      <c r="X30" s="1786" t="s">
        <v>139</v>
      </c>
      <c r="Y30" s="1785" t="s">
        <v>5094</v>
      </c>
      <c r="Z30" s="1787"/>
      <c r="AA30" s="1785"/>
      <c r="AB30" s="1786" t="s">
        <v>139</v>
      </c>
      <c r="AC30" s="1785" t="s">
        <v>5095</v>
      </c>
      <c r="AD30" s="1785"/>
      <c r="AE30" s="1785"/>
      <c r="AF30" s="1788"/>
    </row>
    <row r="31" spans="1:42" ht="17.100000000000001" customHeight="1">
      <c r="A31" s="2508"/>
      <c r="B31" s="1789" t="s">
        <v>9</v>
      </c>
      <c r="C31" s="1790" t="s">
        <v>139</v>
      </c>
      <c r="D31" s="1791" t="s">
        <v>466</v>
      </c>
      <c r="G31" s="1791"/>
      <c r="H31" s="1790" t="s">
        <v>139</v>
      </c>
      <c r="I31" s="1792" t="s">
        <v>467</v>
      </c>
      <c r="K31" s="1792"/>
      <c r="L31" s="1793"/>
      <c r="M31" s="1794"/>
      <c r="N31" s="1790" t="s">
        <v>139</v>
      </c>
      <c r="O31" s="1795" t="s">
        <v>2885</v>
      </c>
      <c r="Q31" s="1795"/>
      <c r="R31" s="1796"/>
      <c r="S31" s="1796"/>
      <c r="T31" s="1797" t="s">
        <v>139</v>
      </c>
      <c r="U31" s="1798" t="s">
        <v>5096</v>
      </c>
      <c r="V31" s="1798"/>
      <c r="W31" s="1798"/>
      <c r="X31" s="1799" t="s">
        <v>139</v>
      </c>
      <c r="Y31" s="1798" t="s">
        <v>5097</v>
      </c>
      <c r="AA31" s="1798"/>
      <c r="AB31" s="1799" t="s">
        <v>139</v>
      </c>
      <c r="AC31" s="1798" t="s">
        <v>5098</v>
      </c>
      <c r="AD31" s="1798"/>
      <c r="AE31" s="1798"/>
      <c r="AF31" s="1800"/>
    </row>
    <row r="32" spans="1:42" ht="17.100000000000001" customHeight="1">
      <c r="A32" s="2508"/>
      <c r="B32" s="1801"/>
      <c r="C32" s="1783"/>
      <c r="D32" s="1783"/>
      <c r="E32" s="1783"/>
      <c r="F32" s="1783"/>
      <c r="G32" s="1783"/>
      <c r="H32" s="1783"/>
      <c r="I32" s="1802"/>
      <c r="J32" s="1802"/>
      <c r="K32" s="1802"/>
      <c r="L32" s="1802"/>
      <c r="M32" s="1802"/>
      <c r="N32" s="1802"/>
      <c r="O32" s="1802"/>
      <c r="P32" s="1803"/>
      <c r="Q32" s="1803"/>
      <c r="R32" s="1803"/>
      <c r="S32" s="1803"/>
      <c r="T32" s="1797" t="s">
        <v>139</v>
      </c>
      <c r="U32" s="1798" t="s">
        <v>5099</v>
      </c>
      <c r="V32" s="1798"/>
      <c r="W32" s="1798"/>
      <c r="X32" s="1799" t="s">
        <v>139</v>
      </c>
      <c r="Y32" s="1798" t="s">
        <v>5100</v>
      </c>
      <c r="AA32" s="1798"/>
      <c r="AB32" s="1799" t="s">
        <v>139</v>
      </c>
      <c r="AC32" s="1798" t="s">
        <v>5101</v>
      </c>
      <c r="AD32" s="1798"/>
      <c r="AE32" s="1798"/>
      <c r="AF32" s="1800"/>
    </row>
    <row r="33" spans="1:35" ht="17.100000000000001" customHeight="1">
      <c r="A33" s="2508"/>
      <c r="B33" s="1797" t="s">
        <v>139</v>
      </c>
      <c r="C33" s="1761" t="s">
        <v>463</v>
      </c>
      <c r="D33" s="1761"/>
      <c r="E33" s="1761"/>
      <c r="F33" s="1761"/>
      <c r="G33" s="1761"/>
      <c r="H33" s="1761"/>
      <c r="I33" s="1804"/>
      <c r="J33" s="1804"/>
      <c r="K33" s="1804"/>
      <c r="L33" s="1804"/>
      <c r="M33" s="1804"/>
      <c r="N33" s="1804"/>
      <c r="O33" s="1804"/>
      <c r="P33" s="1805"/>
      <c r="Q33" s="1805"/>
      <c r="R33" s="1805"/>
      <c r="S33" s="1805"/>
      <c r="T33" s="1797" t="s">
        <v>139</v>
      </c>
      <c r="U33" s="1798" t="s">
        <v>566</v>
      </c>
      <c r="V33" s="1798"/>
      <c r="W33" s="1798"/>
      <c r="X33" s="1799" t="s">
        <v>139</v>
      </c>
      <c r="Y33" s="1798" t="s">
        <v>5102</v>
      </c>
      <c r="AA33" s="1798"/>
      <c r="AB33" s="1799" t="s">
        <v>139</v>
      </c>
      <c r="AC33" s="1798" t="s">
        <v>561</v>
      </c>
      <c r="AD33" s="1798"/>
      <c r="AE33" s="1798"/>
      <c r="AF33" s="1800"/>
    </row>
    <row r="34" spans="1:35" ht="17.100000000000001" customHeight="1">
      <c r="A34" s="2508"/>
      <c r="B34" s="1806"/>
      <c r="C34" s="1791"/>
      <c r="D34" s="1791"/>
      <c r="E34" s="1791"/>
      <c r="F34" s="1791"/>
      <c r="G34" s="1791"/>
      <c r="H34" s="1791"/>
      <c r="I34" s="1791"/>
      <c r="J34" s="1791"/>
      <c r="K34" s="1791"/>
      <c r="L34" s="1791"/>
      <c r="M34" s="1791"/>
      <c r="N34" s="1791"/>
      <c r="O34" s="1791"/>
      <c r="P34" s="1791"/>
      <c r="Q34" s="1791"/>
      <c r="R34" s="1791"/>
      <c r="S34" s="1791"/>
      <c r="T34" s="1807" t="s">
        <v>139</v>
      </c>
      <c r="U34" s="1792" t="s">
        <v>5103</v>
      </c>
      <c r="V34" s="1792"/>
      <c r="W34" s="1792"/>
      <c r="X34" s="1790" t="s">
        <v>139</v>
      </c>
      <c r="Y34" s="1792" t="s">
        <v>5104</v>
      </c>
      <c r="AA34" s="1792"/>
      <c r="AB34" s="1791"/>
      <c r="AC34" s="1791"/>
      <c r="AD34" s="1791"/>
      <c r="AE34" s="1792"/>
      <c r="AF34" s="1808"/>
      <c r="AG34" s="1809"/>
      <c r="AH34" s="1757"/>
      <c r="AI34" s="1757"/>
    </row>
    <row r="35" spans="1:35" ht="17.100000000000001" customHeight="1">
      <c r="A35" s="2508"/>
      <c r="B35" s="1810" t="s">
        <v>139</v>
      </c>
      <c r="C35" s="1811" t="s">
        <v>2361</v>
      </c>
      <c r="D35" s="1811"/>
      <c r="E35" s="1811"/>
      <c r="F35" s="1811"/>
      <c r="G35" s="1811"/>
      <c r="H35" s="1811"/>
      <c r="I35" s="1811"/>
      <c r="J35" s="1812"/>
      <c r="K35" s="1812"/>
      <c r="L35" s="1813"/>
      <c r="M35" s="1814"/>
      <c r="N35" s="1814"/>
      <c r="O35" s="1814"/>
      <c r="P35" s="1811"/>
      <c r="Q35" s="1811"/>
      <c r="R35" s="1811"/>
      <c r="S35" s="1811"/>
      <c r="T35" s="1811"/>
      <c r="U35" s="1811"/>
      <c r="V35" s="1811"/>
      <c r="W35" s="1811"/>
      <c r="X35" s="1813"/>
      <c r="Y35" s="1815"/>
      <c r="Z35" s="1816"/>
      <c r="AA35" s="1815"/>
      <c r="AB35" s="1816"/>
      <c r="AC35" s="1816"/>
      <c r="AD35" s="1816"/>
      <c r="AE35" s="1815"/>
      <c r="AF35" s="1817"/>
      <c r="AH35" s="1757"/>
      <c r="AI35" s="1757"/>
    </row>
    <row r="36" spans="1:35" ht="17.100000000000001" customHeight="1">
      <c r="A36" s="2509"/>
      <c r="B36" s="1810" t="s">
        <v>139</v>
      </c>
      <c r="C36" s="1818" t="s">
        <v>5105</v>
      </c>
      <c r="D36" s="1818"/>
      <c r="E36" s="1818"/>
      <c r="F36" s="1818"/>
      <c r="G36" s="1818"/>
      <c r="H36" s="1818"/>
      <c r="I36" s="1818"/>
      <c r="J36" s="1812"/>
      <c r="K36" s="1812"/>
      <c r="L36" s="1813"/>
      <c r="M36" s="1814"/>
      <c r="N36" s="1814"/>
      <c r="O36" s="1814"/>
      <c r="P36" s="1811"/>
      <c r="Q36" s="1811"/>
      <c r="R36" s="1811"/>
      <c r="S36" s="1811"/>
      <c r="T36" s="1811"/>
      <c r="U36" s="1811"/>
      <c r="V36" s="1811"/>
      <c r="W36" s="1811"/>
      <c r="X36" s="1813"/>
      <c r="Y36" s="1815"/>
      <c r="Z36" s="1816"/>
      <c r="AA36" s="1815"/>
      <c r="AB36" s="1816"/>
      <c r="AC36" s="1816"/>
      <c r="AD36" s="1816"/>
      <c r="AE36" s="1815"/>
      <c r="AF36" s="1817"/>
      <c r="AH36" s="1757"/>
      <c r="AI36" s="1757"/>
    </row>
    <row r="37" spans="1:35" ht="17.100000000000001" customHeight="1">
      <c r="A37" s="1819">
        <v>2</v>
      </c>
      <c r="B37" s="1811" t="s">
        <v>5106</v>
      </c>
      <c r="C37" s="1818"/>
      <c r="D37" s="1818"/>
      <c r="E37" s="1818"/>
      <c r="F37" s="1818"/>
      <c r="G37" s="1818"/>
      <c r="H37" s="1818"/>
      <c r="I37" s="1818"/>
      <c r="J37" s="1818"/>
      <c r="K37" s="1818"/>
      <c r="L37" s="1820" t="s">
        <v>5107</v>
      </c>
      <c r="M37" s="1821"/>
      <c r="N37" s="1814"/>
      <c r="O37" s="1814"/>
      <c r="P37" s="1811"/>
      <c r="Q37" s="1811"/>
      <c r="R37" s="1811"/>
      <c r="S37" s="1822"/>
      <c r="T37" s="1810" t="s">
        <v>139</v>
      </c>
      <c r="U37" s="1818" t="s">
        <v>5108</v>
      </c>
      <c r="V37" s="1821"/>
      <c r="W37" s="1818"/>
      <c r="X37" s="1823" t="s">
        <v>139</v>
      </c>
      <c r="Y37" s="1818" t="s">
        <v>2914</v>
      </c>
      <c r="Z37" s="1821"/>
      <c r="AA37" s="1821"/>
      <c r="AB37" s="1824"/>
      <c r="AC37" s="1824"/>
      <c r="AD37" s="1824"/>
      <c r="AE37" s="1818"/>
      <c r="AF37" s="1822"/>
      <c r="AH37" s="1757"/>
      <c r="AI37" s="1757"/>
    </row>
    <row r="38" spans="1:35" ht="17.100000000000001" customHeight="1">
      <c r="A38" s="1819">
        <v>3</v>
      </c>
      <c r="B38" s="1811" t="s">
        <v>5109</v>
      </c>
      <c r="C38" s="1818"/>
      <c r="D38" s="1818"/>
      <c r="E38" s="1818"/>
      <c r="F38" s="1818"/>
      <c r="G38" s="1818"/>
      <c r="H38" s="1818"/>
      <c r="I38" s="1818"/>
      <c r="J38" s="1818"/>
      <c r="K38" s="1818"/>
      <c r="L38" s="1820" t="s">
        <v>5110</v>
      </c>
      <c r="M38" s="1821"/>
      <c r="N38" s="1824"/>
      <c r="O38" s="1825"/>
      <c r="P38" s="1811"/>
      <c r="Q38" s="1811"/>
      <c r="R38" s="1811"/>
      <c r="S38" s="1822"/>
      <c r="T38" s="1810" t="s">
        <v>139</v>
      </c>
      <c r="U38" s="1818" t="s">
        <v>5108</v>
      </c>
      <c r="V38" s="1821"/>
      <c r="W38" s="1818"/>
      <c r="X38" s="1790" t="s">
        <v>139</v>
      </c>
      <c r="Y38" s="1791" t="s">
        <v>2914</v>
      </c>
      <c r="AB38" s="1824"/>
      <c r="AC38" s="1824"/>
      <c r="AD38" s="1824"/>
      <c r="AE38" s="1818"/>
      <c r="AF38" s="1822"/>
      <c r="AH38" s="1757"/>
      <c r="AI38" s="1757"/>
    </row>
    <row r="39" spans="1:35" ht="17.100000000000001" customHeight="1">
      <c r="A39" s="2481">
        <v>4</v>
      </c>
      <c r="B39" s="2484" t="s">
        <v>5111</v>
      </c>
      <c r="C39" s="2484"/>
      <c r="D39" s="2484"/>
      <c r="E39" s="2484"/>
      <c r="F39" s="2484"/>
      <c r="G39" s="2484"/>
      <c r="H39" s="2484"/>
      <c r="I39" s="2484"/>
      <c r="J39" s="2484"/>
      <c r="K39" s="2484"/>
      <c r="L39" s="2510" t="s">
        <v>5112</v>
      </c>
      <c r="M39" s="2511"/>
      <c r="N39" s="2511"/>
      <c r="O39" s="2511"/>
      <c r="P39" s="2511"/>
      <c r="Q39" s="2511"/>
      <c r="R39" s="2511"/>
      <c r="S39" s="2512"/>
      <c r="T39" s="1782" t="s">
        <v>139</v>
      </c>
      <c r="U39" s="1783" t="s">
        <v>5113</v>
      </c>
      <c r="V39" s="1787"/>
      <c r="W39" s="1783"/>
      <c r="X39" s="1786" t="s">
        <v>139</v>
      </c>
      <c r="Y39" s="1783" t="s">
        <v>5114</v>
      </c>
      <c r="Z39" s="1787"/>
      <c r="AA39" s="1783"/>
      <c r="AB39" s="1786" t="s">
        <v>139</v>
      </c>
      <c r="AC39" s="1784" t="s">
        <v>5115</v>
      </c>
      <c r="AD39" s="1827"/>
      <c r="AE39" s="1783"/>
      <c r="AF39" s="1828"/>
      <c r="AH39" s="1757"/>
      <c r="AI39" s="1757"/>
    </row>
    <row r="40" spans="1:35" ht="17.100000000000001" customHeight="1">
      <c r="A40" s="2482"/>
      <c r="B40" s="2487"/>
      <c r="C40" s="2487"/>
      <c r="D40" s="2487"/>
      <c r="E40" s="2487"/>
      <c r="F40" s="2487"/>
      <c r="G40" s="2487"/>
      <c r="H40" s="2487"/>
      <c r="I40" s="2487"/>
      <c r="J40" s="2487"/>
      <c r="K40" s="2487"/>
      <c r="L40" s="2513"/>
      <c r="M40" s="2514"/>
      <c r="N40" s="2514"/>
      <c r="O40" s="2514"/>
      <c r="P40" s="2514"/>
      <c r="Q40" s="2514"/>
      <c r="R40" s="2514"/>
      <c r="S40" s="2515"/>
      <c r="T40" s="1807" t="s">
        <v>139</v>
      </c>
      <c r="U40" s="1791" t="s">
        <v>2914</v>
      </c>
      <c r="V40" s="1830"/>
      <c r="W40" s="1791"/>
      <c r="X40" s="1793"/>
      <c r="Y40" s="1791"/>
      <c r="Z40" s="1791"/>
      <c r="AA40" s="1791"/>
      <c r="AB40" s="1790" t="s">
        <v>139</v>
      </c>
      <c r="AC40" s="1794" t="s">
        <v>5116</v>
      </c>
      <c r="AD40" s="1793"/>
      <c r="AE40" s="1791"/>
      <c r="AF40" s="1831"/>
      <c r="AH40" s="1757"/>
      <c r="AI40" s="1757"/>
    </row>
    <row r="41" spans="1:35" ht="17.100000000000001" customHeight="1">
      <c r="A41" s="1832">
        <v>5</v>
      </c>
      <c r="B41" s="1759" t="s">
        <v>5117</v>
      </c>
      <c r="C41" s="1761"/>
      <c r="D41" s="1761"/>
      <c r="E41" s="1761"/>
      <c r="F41" s="1761"/>
      <c r="G41" s="1761"/>
      <c r="H41" s="1761"/>
      <c r="I41" s="1761"/>
      <c r="J41" s="1761"/>
      <c r="K41" s="1761"/>
      <c r="L41" s="1833" t="s">
        <v>5118</v>
      </c>
      <c r="N41" s="1834"/>
      <c r="O41" s="1835"/>
      <c r="P41" s="1835"/>
      <c r="Q41" s="1759"/>
      <c r="R41" s="1759"/>
      <c r="S41" s="1836"/>
      <c r="T41" s="1797" t="s">
        <v>139</v>
      </c>
      <c r="U41" s="1761" t="s">
        <v>5108</v>
      </c>
      <c r="W41" s="1761"/>
      <c r="X41" s="1799" t="s">
        <v>139</v>
      </c>
      <c r="Y41" s="1818" t="s">
        <v>2914</v>
      </c>
      <c r="Z41" s="1821"/>
      <c r="AA41" s="1821"/>
      <c r="AB41" s="1834"/>
      <c r="AC41" s="1834"/>
      <c r="AD41" s="1834"/>
      <c r="AE41" s="1761"/>
      <c r="AF41" s="1836"/>
      <c r="AH41" s="1757"/>
      <c r="AI41" s="1757"/>
    </row>
    <row r="42" spans="1:35" ht="17.100000000000001" customHeight="1">
      <c r="A42" s="1819">
        <v>6</v>
      </c>
      <c r="B42" s="1811" t="s">
        <v>5119</v>
      </c>
      <c r="C42" s="1818"/>
      <c r="D42" s="1818"/>
      <c r="E42" s="1818"/>
      <c r="F42" s="1818"/>
      <c r="G42" s="1818"/>
      <c r="H42" s="1818"/>
      <c r="I42" s="1818"/>
      <c r="J42" s="1818"/>
      <c r="K42" s="1818"/>
      <c r="L42" s="1820" t="s">
        <v>5120</v>
      </c>
      <c r="M42" s="1821"/>
      <c r="N42" s="1824"/>
      <c r="O42" s="1825"/>
      <c r="P42" s="1825"/>
      <c r="Q42" s="1811"/>
      <c r="R42" s="1811"/>
      <c r="S42" s="1822"/>
      <c r="T42" s="1810" t="s">
        <v>139</v>
      </c>
      <c r="U42" s="1818" t="s">
        <v>5108</v>
      </c>
      <c r="V42" s="1821"/>
      <c r="W42" s="1818"/>
      <c r="X42" s="1823" t="s">
        <v>139</v>
      </c>
      <c r="Y42" s="1791" t="s">
        <v>2914</v>
      </c>
      <c r="Z42" s="1830"/>
      <c r="AA42" s="1830"/>
      <c r="AB42" s="1824"/>
      <c r="AC42" s="1824"/>
      <c r="AD42" s="1824"/>
      <c r="AE42" s="1818"/>
      <c r="AF42" s="1822"/>
      <c r="AH42" s="1757"/>
      <c r="AI42" s="1757"/>
    </row>
    <row r="43" spans="1:35" ht="17.100000000000001" customHeight="1">
      <c r="A43" s="2497">
        <v>7</v>
      </c>
      <c r="B43" s="2505" t="s">
        <v>5121</v>
      </c>
      <c r="C43" s="2505"/>
      <c r="D43" s="2505"/>
      <c r="E43" s="2505"/>
      <c r="F43" s="2505"/>
      <c r="G43" s="2505"/>
      <c r="H43" s="2505"/>
      <c r="I43" s="2505"/>
      <c r="J43" s="2505"/>
      <c r="K43" s="2505"/>
      <c r="L43" s="2506" t="s">
        <v>5122</v>
      </c>
      <c r="M43" s="2471"/>
      <c r="N43" s="2471"/>
      <c r="O43" s="2471"/>
      <c r="P43" s="2471"/>
      <c r="Q43" s="2471"/>
      <c r="R43" s="2471"/>
      <c r="S43" s="2472"/>
      <c r="T43" s="2489" t="s">
        <v>139</v>
      </c>
      <c r="U43" s="2494" t="s">
        <v>5108</v>
      </c>
      <c r="V43" s="2494"/>
      <c r="W43" s="2494"/>
      <c r="X43" s="2493" t="s">
        <v>139</v>
      </c>
      <c r="Y43" s="2494" t="s">
        <v>2914</v>
      </c>
      <c r="Z43" s="2494"/>
      <c r="AA43" s="2494"/>
      <c r="AB43" s="2494"/>
      <c r="AC43" s="2494"/>
      <c r="AD43" s="2494"/>
      <c r="AE43" s="2494"/>
      <c r="AF43" s="2495"/>
      <c r="AH43" s="1839"/>
      <c r="AI43" s="1840"/>
    </row>
    <row r="44" spans="1:35" ht="17.100000000000001" customHeight="1">
      <c r="A44" s="2497"/>
      <c r="B44" s="2505"/>
      <c r="C44" s="2505"/>
      <c r="D44" s="2505"/>
      <c r="E44" s="2505"/>
      <c r="F44" s="2505"/>
      <c r="G44" s="2505"/>
      <c r="H44" s="2505"/>
      <c r="I44" s="2505"/>
      <c r="J44" s="2505"/>
      <c r="K44" s="2505"/>
      <c r="L44" s="2506"/>
      <c r="M44" s="2471"/>
      <c r="N44" s="2471"/>
      <c r="O44" s="2471"/>
      <c r="P44" s="2471"/>
      <c r="Q44" s="2471"/>
      <c r="R44" s="2471"/>
      <c r="S44" s="2472"/>
      <c r="T44" s="2489"/>
      <c r="U44" s="2473"/>
      <c r="V44" s="2473"/>
      <c r="W44" s="2473"/>
      <c r="X44" s="2492"/>
      <c r="Y44" s="2473"/>
      <c r="Z44" s="2473"/>
      <c r="AA44" s="2473"/>
      <c r="AB44" s="2473"/>
      <c r="AC44" s="2473"/>
      <c r="AD44" s="2473"/>
      <c r="AE44" s="2473"/>
      <c r="AF44" s="2474"/>
      <c r="AH44" s="1839"/>
      <c r="AI44" s="1840"/>
    </row>
    <row r="45" spans="1:35" ht="17.100000000000001" customHeight="1">
      <c r="A45" s="1819">
        <v>8</v>
      </c>
      <c r="B45" s="1811" t="s">
        <v>5123</v>
      </c>
      <c r="C45" s="1818"/>
      <c r="D45" s="1818"/>
      <c r="E45" s="1818"/>
      <c r="F45" s="1818"/>
      <c r="G45" s="1818"/>
      <c r="H45" s="1818"/>
      <c r="I45" s="1818"/>
      <c r="J45" s="1818"/>
      <c r="K45" s="1818"/>
      <c r="L45" s="1820" t="s">
        <v>5124</v>
      </c>
      <c r="M45" s="1821"/>
      <c r="N45" s="1824"/>
      <c r="O45" s="1825"/>
      <c r="P45" s="1825"/>
      <c r="Q45" s="1811"/>
      <c r="R45" s="1811"/>
      <c r="S45" s="1822"/>
      <c r="T45" s="1810" t="s">
        <v>139</v>
      </c>
      <c r="U45" s="1818" t="s">
        <v>5108</v>
      </c>
      <c r="V45" s="1821"/>
      <c r="W45" s="1818"/>
      <c r="X45" s="1823" t="s">
        <v>139</v>
      </c>
      <c r="Y45" s="1818" t="s">
        <v>2914</v>
      </c>
      <c r="Z45" s="1821"/>
      <c r="AA45" s="1821"/>
      <c r="AB45" s="1824"/>
      <c r="AC45" s="1824"/>
      <c r="AD45" s="1824"/>
      <c r="AE45" s="1818"/>
      <c r="AF45" s="1822"/>
      <c r="AH45" s="1839"/>
      <c r="AI45" s="1840"/>
    </row>
    <row r="46" spans="1:35" ht="17.100000000000001" customHeight="1">
      <c r="A46" s="1832">
        <v>9</v>
      </c>
      <c r="B46" s="1759" t="s">
        <v>5125</v>
      </c>
      <c r="C46" s="1761"/>
      <c r="D46" s="1761"/>
      <c r="E46" s="1761"/>
      <c r="F46" s="1761"/>
      <c r="G46" s="1761"/>
      <c r="H46" s="1761"/>
      <c r="I46" s="1761"/>
      <c r="J46" s="1761"/>
      <c r="K46" s="1761"/>
      <c r="L46" s="1833" t="s">
        <v>5126</v>
      </c>
      <c r="N46" s="1834"/>
      <c r="O46" s="1835"/>
      <c r="P46" s="1835"/>
      <c r="Q46" s="1759"/>
      <c r="R46" s="1759"/>
      <c r="S46" s="1836"/>
      <c r="T46" s="1797" t="s">
        <v>139</v>
      </c>
      <c r="U46" s="1761" t="s">
        <v>5108</v>
      </c>
      <c r="W46" s="1761"/>
      <c r="X46" s="1799" t="s">
        <v>139</v>
      </c>
      <c r="Y46" s="1818" t="s">
        <v>2914</v>
      </c>
      <c r="Z46" s="1821"/>
      <c r="AA46" s="1821"/>
      <c r="AB46" s="1834"/>
      <c r="AC46" s="1834"/>
      <c r="AD46" s="1834"/>
      <c r="AE46" s="1761"/>
      <c r="AF46" s="1836"/>
      <c r="AH46" s="1839"/>
      <c r="AI46" s="1840"/>
    </row>
    <row r="47" spans="1:35" ht="17.100000000000001" customHeight="1">
      <c r="A47" s="1819">
        <v>10</v>
      </c>
      <c r="B47" s="1811" t="s">
        <v>5127</v>
      </c>
      <c r="C47" s="1818"/>
      <c r="D47" s="1818"/>
      <c r="E47" s="1818"/>
      <c r="F47" s="1818"/>
      <c r="G47" s="1818"/>
      <c r="H47" s="1818"/>
      <c r="I47" s="1818"/>
      <c r="J47" s="1818"/>
      <c r="K47" s="1818"/>
      <c r="L47" s="1820" t="s">
        <v>5128</v>
      </c>
      <c r="M47" s="1821"/>
      <c r="N47" s="1824"/>
      <c r="O47" s="1825"/>
      <c r="P47" s="1825"/>
      <c r="Q47" s="1811"/>
      <c r="R47" s="1811"/>
      <c r="S47" s="1822"/>
      <c r="T47" s="1810" t="s">
        <v>139</v>
      </c>
      <c r="U47" s="1818" t="s">
        <v>5108</v>
      </c>
      <c r="V47" s="1821"/>
      <c r="W47" s="1818"/>
      <c r="X47" s="1823" t="s">
        <v>139</v>
      </c>
      <c r="Y47" s="1818" t="s">
        <v>2914</v>
      </c>
      <c r="Z47" s="1821"/>
      <c r="AA47" s="1821"/>
      <c r="AB47" s="1824"/>
      <c r="AC47" s="1824"/>
      <c r="AD47" s="1824"/>
      <c r="AE47" s="1818"/>
      <c r="AF47" s="1822"/>
      <c r="AH47" s="1839"/>
      <c r="AI47" s="1840"/>
    </row>
    <row r="48" spans="1:35" ht="17.100000000000001" customHeight="1">
      <c r="A48" s="1832">
        <v>11</v>
      </c>
      <c r="B48" s="1759" t="s">
        <v>5129</v>
      </c>
      <c r="C48" s="1761"/>
      <c r="D48" s="1761"/>
      <c r="E48" s="1761"/>
      <c r="F48" s="1761"/>
      <c r="G48" s="1761"/>
      <c r="H48" s="1761"/>
      <c r="I48" s="1761"/>
      <c r="J48" s="1761"/>
      <c r="K48" s="1761"/>
      <c r="L48" s="1833" t="s">
        <v>5128</v>
      </c>
      <c r="N48" s="1834"/>
      <c r="O48" s="1835"/>
      <c r="P48" s="1835"/>
      <c r="Q48" s="1759"/>
      <c r="R48" s="1759"/>
      <c r="S48" s="1836"/>
      <c r="T48" s="1797" t="s">
        <v>139</v>
      </c>
      <c r="U48" s="1761" t="s">
        <v>5108</v>
      </c>
      <c r="W48" s="1761"/>
      <c r="X48" s="1799" t="s">
        <v>139</v>
      </c>
      <c r="Y48" s="1818" t="s">
        <v>2914</v>
      </c>
      <c r="Z48" s="1821"/>
      <c r="AA48" s="1821"/>
      <c r="AB48" s="1824"/>
      <c r="AC48" s="1834"/>
      <c r="AD48" s="1834"/>
      <c r="AE48" s="1761"/>
      <c r="AF48" s="1836"/>
      <c r="AH48" s="1839"/>
      <c r="AI48" s="1840"/>
    </row>
    <row r="49" spans="1:35" ht="17.100000000000001" customHeight="1">
      <c r="A49" s="1819">
        <v>12</v>
      </c>
      <c r="B49" s="1811" t="s">
        <v>5130</v>
      </c>
      <c r="C49" s="1818"/>
      <c r="D49" s="1818"/>
      <c r="E49" s="1818"/>
      <c r="F49" s="1818"/>
      <c r="G49" s="1818"/>
      <c r="H49" s="1818"/>
      <c r="I49" s="1818"/>
      <c r="J49" s="1818"/>
      <c r="K49" s="1818"/>
      <c r="L49" s="1820" t="s">
        <v>5131</v>
      </c>
      <c r="M49" s="1821"/>
      <c r="N49" s="1824"/>
      <c r="O49" s="1825"/>
      <c r="P49" s="1825"/>
      <c r="Q49" s="1811"/>
      <c r="R49" s="1811"/>
      <c r="S49" s="1822"/>
      <c r="T49" s="1810" t="s">
        <v>139</v>
      </c>
      <c r="U49" s="1818" t="s">
        <v>5108</v>
      </c>
      <c r="V49" s="1821"/>
      <c r="W49" s="1818"/>
      <c r="X49" s="1823" t="s">
        <v>139</v>
      </c>
      <c r="Y49" s="1818" t="s">
        <v>2914</v>
      </c>
      <c r="Z49" s="1821"/>
      <c r="AA49" s="1821"/>
      <c r="AB49" s="1824"/>
      <c r="AC49" s="1824"/>
      <c r="AD49" s="1824"/>
      <c r="AE49" s="1818"/>
      <c r="AF49" s="1822"/>
      <c r="AH49" s="1839"/>
      <c r="AI49" s="1840"/>
    </row>
    <row r="50" spans="1:35" ht="17.100000000000001" customHeight="1">
      <c r="A50" s="1819">
        <v>13</v>
      </c>
      <c r="B50" s="1811" t="s">
        <v>5132</v>
      </c>
      <c r="C50" s="1818"/>
      <c r="D50" s="1818"/>
      <c r="E50" s="1818"/>
      <c r="F50" s="1818"/>
      <c r="G50" s="1818"/>
      <c r="H50" s="1818"/>
      <c r="I50" s="1818"/>
      <c r="J50" s="1818"/>
      <c r="K50" s="1818"/>
      <c r="L50" s="1820" t="s">
        <v>5133</v>
      </c>
      <c r="M50" s="1818"/>
      <c r="N50" s="1818"/>
      <c r="O50" s="1818"/>
      <c r="P50" s="1825"/>
      <c r="Q50" s="1825"/>
      <c r="R50" s="1811"/>
      <c r="S50" s="1841"/>
      <c r="T50" s="1810" t="s">
        <v>139</v>
      </c>
      <c r="U50" s="1818" t="s">
        <v>5108</v>
      </c>
      <c r="V50" s="1824"/>
      <c r="W50" s="1818"/>
      <c r="X50" s="1823" t="s">
        <v>139</v>
      </c>
      <c r="Y50" s="1818" t="s">
        <v>2914</v>
      </c>
      <c r="Z50" s="1821"/>
      <c r="AA50" s="1821"/>
      <c r="AB50" s="1824"/>
      <c r="AC50" s="1824"/>
      <c r="AD50" s="1824"/>
      <c r="AE50" s="1818"/>
      <c r="AF50" s="1822"/>
      <c r="AH50" s="1839"/>
      <c r="AI50" s="1840"/>
    </row>
    <row r="51" spans="1:35" ht="17.100000000000001" customHeight="1">
      <c r="A51" s="1832">
        <v>14</v>
      </c>
      <c r="B51" s="1759" t="s">
        <v>5134</v>
      </c>
      <c r="C51" s="1761"/>
      <c r="D51" s="1761"/>
      <c r="E51" s="1761"/>
      <c r="F51" s="1761"/>
      <c r="G51" s="1761"/>
      <c r="H51" s="1761"/>
      <c r="I51" s="1761"/>
      <c r="J51" s="1761"/>
      <c r="K51" s="1761"/>
      <c r="L51" s="1833" t="s">
        <v>5135</v>
      </c>
      <c r="M51" s="1761"/>
      <c r="N51" s="1761"/>
      <c r="O51" s="1761"/>
      <c r="P51" s="1835"/>
      <c r="Q51" s="1835"/>
      <c r="R51" s="1759"/>
      <c r="S51" s="1842"/>
      <c r="T51" s="1797" t="s">
        <v>139</v>
      </c>
      <c r="U51" s="1761" t="s">
        <v>5108</v>
      </c>
      <c r="V51" s="1834"/>
      <c r="W51" s="1761"/>
      <c r="X51" s="1799" t="s">
        <v>139</v>
      </c>
      <c r="Y51" s="1818" t="s">
        <v>2914</v>
      </c>
      <c r="Z51" s="1821"/>
      <c r="AA51" s="1821"/>
      <c r="AB51" s="1843"/>
      <c r="AC51" s="1834"/>
      <c r="AD51" s="1834"/>
      <c r="AE51" s="1761"/>
      <c r="AF51" s="1836"/>
      <c r="AH51" s="1839"/>
      <c r="AI51" s="1840"/>
    </row>
    <row r="52" spans="1:35" ht="17.100000000000001" customHeight="1">
      <c r="A52" s="1819">
        <v>15</v>
      </c>
      <c r="B52" s="1811" t="s">
        <v>5136</v>
      </c>
      <c r="C52" s="1818"/>
      <c r="D52" s="1818"/>
      <c r="E52" s="1818"/>
      <c r="F52" s="1818"/>
      <c r="G52" s="1818"/>
      <c r="H52" s="1818"/>
      <c r="I52" s="1818"/>
      <c r="J52" s="1818"/>
      <c r="K52" s="1818"/>
      <c r="L52" s="1820" t="s">
        <v>5135</v>
      </c>
      <c r="M52" s="1818"/>
      <c r="N52" s="1818"/>
      <c r="O52" s="1818"/>
      <c r="P52" s="1825"/>
      <c r="Q52" s="1825"/>
      <c r="R52" s="1811"/>
      <c r="S52" s="1841"/>
      <c r="T52" s="1810" t="s">
        <v>139</v>
      </c>
      <c r="U52" s="1818" t="s">
        <v>5108</v>
      </c>
      <c r="V52" s="1824"/>
      <c r="W52" s="1818"/>
      <c r="X52" s="1823" t="s">
        <v>139</v>
      </c>
      <c r="Y52" s="1791" t="s">
        <v>2914</v>
      </c>
      <c r="Z52" s="1830"/>
      <c r="AA52" s="1830"/>
      <c r="AB52" s="1824"/>
      <c r="AC52" s="1824"/>
      <c r="AD52" s="1824"/>
      <c r="AE52" s="1818"/>
      <c r="AF52" s="1822"/>
      <c r="AH52" s="1839"/>
      <c r="AI52" s="1840"/>
    </row>
    <row r="53" spans="1:35" ht="17.100000000000001" customHeight="1">
      <c r="A53" s="1832">
        <v>16</v>
      </c>
      <c r="B53" s="1759" t="s">
        <v>5137</v>
      </c>
      <c r="C53" s="1761"/>
      <c r="D53" s="1761"/>
      <c r="E53" s="1761"/>
      <c r="F53" s="1761"/>
      <c r="G53" s="1761"/>
      <c r="H53" s="1761"/>
      <c r="I53" s="1761"/>
      <c r="J53" s="1844"/>
      <c r="K53" s="1844"/>
      <c r="L53" s="1845" t="s">
        <v>5138</v>
      </c>
      <c r="M53" s="1844"/>
      <c r="N53" s="1844"/>
      <c r="O53" s="1846"/>
      <c r="P53" s="1761"/>
      <c r="Q53" s="1761"/>
      <c r="R53" s="1761"/>
      <c r="S53" s="1836"/>
      <c r="T53" s="1797" t="s">
        <v>139</v>
      </c>
      <c r="U53" s="1761" t="s">
        <v>5108</v>
      </c>
      <c r="V53" s="1834"/>
      <c r="W53" s="1761"/>
      <c r="X53" s="1799" t="s">
        <v>139</v>
      </c>
      <c r="Y53" s="1818" t="s">
        <v>2914</v>
      </c>
      <c r="Z53" s="1821"/>
      <c r="AA53" s="1821"/>
      <c r="AB53" s="1824"/>
      <c r="AC53" s="1834"/>
      <c r="AD53" s="1834"/>
      <c r="AE53" s="1761"/>
      <c r="AF53" s="1836"/>
      <c r="AH53" s="1840"/>
      <c r="AI53" s="1840"/>
    </row>
    <row r="54" spans="1:35" ht="17.100000000000001" customHeight="1">
      <c r="A54" s="1819">
        <v>17</v>
      </c>
      <c r="B54" s="1811" t="s">
        <v>5139</v>
      </c>
      <c r="C54" s="1818"/>
      <c r="D54" s="1818"/>
      <c r="E54" s="1818"/>
      <c r="F54" s="1818"/>
      <c r="G54" s="1818"/>
      <c r="H54" s="1818"/>
      <c r="I54" s="1818"/>
      <c r="J54" s="1818"/>
      <c r="K54" s="1818"/>
      <c r="L54" s="1847" t="s">
        <v>5140</v>
      </c>
      <c r="M54" s="1818"/>
      <c r="N54" s="1818"/>
      <c r="O54" s="1818"/>
      <c r="P54" s="1818"/>
      <c r="Q54" s="1818"/>
      <c r="R54" s="1818"/>
      <c r="S54" s="1822"/>
      <c r="T54" s="1810" t="s">
        <v>139</v>
      </c>
      <c r="U54" s="1818" t="s">
        <v>5108</v>
      </c>
      <c r="V54" s="1824"/>
      <c r="W54" s="1818"/>
      <c r="X54" s="1823" t="s">
        <v>139</v>
      </c>
      <c r="Y54" s="1818" t="s">
        <v>2914</v>
      </c>
      <c r="Z54" s="1821"/>
      <c r="AA54" s="1821"/>
      <c r="AB54" s="1793"/>
      <c r="AC54" s="1824"/>
      <c r="AD54" s="1824"/>
      <c r="AE54" s="1818"/>
      <c r="AF54" s="1822"/>
      <c r="AH54" s="1757"/>
    </row>
    <row r="55" spans="1:35" ht="17.100000000000001" customHeight="1">
      <c r="A55" s="1832">
        <v>18</v>
      </c>
      <c r="B55" s="1759" t="s">
        <v>5141</v>
      </c>
      <c r="C55" s="1761"/>
      <c r="D55" s="1761"/>
      <c r="E55" s="1761"/>
      <c r="F55" s="1761"/>
      <c r="G55" s="1761"/>
      <c r="H55" s="1761"/>
      <c r="I55" s="1761"/>
      <c r="J55" s="1761"/>
      <c r="K55" s="1761"/>
      <c r="L55" s="1848" t="s">
        <v>5142</v>
      </c>
      <c r="M55" s="1761"/>
      <c r="N55" s="1761"/>
      <c r="O55" s="1761"/>
      <c r="P55" s="1761"/>
      <c r="Q55" s="1761"/>
      <c r="R55" s="1761"/>
      <c r="S55" s="1836"/>
      <c r="T55" s="1797" t="s">
        <v>139</v>
      </c>
      <c r="U55" s="1761" t="s">
        <v>5108</v>
      </c>
      <c r="V55" s="1834"/>
      <c r="W55" s="1761"/>
      <c r="X55" s="1799" t="s">
        <v>139</v>
      </c>
      <c r="Y55" s="1818" t="s">
        <v>2914</v>
      </c>
      <c r="Z55" s="1821"/>
      <c r="AA55" s="1821"/>
      <c r="AB55" s="1834"/>
      <c r="AC55" s="1834"/>
      <c r="AD55" s="1834"/>
      <c r="AE55" s="1761"/>
      <c r="AF55" s="1836"/>
      <c r="AH55" s="1757"/>
    </row>
    <row r="56" spans="1:35" ht="17.100000000000001" customHeight="1">
      <c r="A56" s="1819">
        <v>19</v>
      </c>
      <c r="B56" s="1811" t="s">
        <v>5143</v>
      </c>
      <c r="C56" s="1818"/>
      <c r="D56" s="1818"/>
      <c r="E56" s="1818"/>
      <c r="F56" s="1818"/>
      <c r="G56" s="1818"/>
      <c r="H56" s="1818"/>
      <c r="I56" s="1818"/>
      <c r="J56" s="1811"/>
      <c r="K56" s="1811"/>
      <c r="L56" s="1820" t="s">
        <v>5144</v>
      </c>
      <c r="M56" s="1818"/>
      <c r="N56" s="1811"/>
      <c r="O56" s="1813"/>
      <c r="P56" s="1815"/>
      <c r="Q56" s="1815"/>
      <c r="R56" s="1816"/>
      <c r="S56" s="1849"/>
      <c r="T56" s="1810" t="s">
        <v>139</v>
      </c>
      <c r="U56" s="1818" t="s">
        <v>5108</v>
      </c>
      <c r="V56" s="1824"/>
      <c r="W56" s="1818"/>
      <c r="X56" s="1823" t="s">
        <v>139</v>
      </c>
      <c r="Y56" s="1818" t="s">
        <v>2914</v>
      </c>
      <c r="Z56" s="1821"/>
      <c r="AA56" s="1821"/>
      <c r="AB56" s="1824"/>
      <c r="AC56" s="1824"/>
      <c r="AD56" s="1824"/>
      <c r="AE56" s="1818"/>
      <c r="AF56" s="1822"/>
    </row>
    <row r="57" spans="1:35" ht="17.100000000000001" customHeight="1">
      <c r="A57" s="1832">
        <v>20</v>
      </c>
      <c r="B57" s="1759" t="s">
        <v>5145</v>
      </c>
      <c r="C57" s="1761"/>
      <c r="D57" s="1761"/>
      <c r="E57" s="1761"/>
      <c r="F57" s="1761"/>
      <c r="G57" s="1761"/>
      <c r="H57" s="1761"/>
      <c r="I57" s="1761"/>
      <c r="J57" s="1774"/>
      <c r="K57" s="1774"/>
      <c r="L57" s="1837"/>
      <c r="M57" s="1838"/>
      <c r="N57" s="1774"/>
      <c r="O57" s="1850"/>
      <c r="P57" s="1851"/>
      <c r="Q57" s="1851"/>
      <c r="R57" s="1852"/>
      <c r="S57" s="1853"/>
      <c r="T57" s="1797" t="s">
        <v>139</v>
      </c>
      <c r="U57" s="1761" t="s">
        <v>5146</v>
      </c>
      <c r="V57" s="1852"/>
      <c r="W57" s="1852"/>
      <c r="X57" s="1759"/>
      <c r="Y57" s="1759"/>
      <c r="Z57" s="2496"/>
      <c r="AA57" s="2496"/>
      <c r="AB57" s="1854" t="s">
        <v>57</v>
      </c>
      <c r="AC57" s="1799" t="s">
        <v>139</v>
      </c>
      <c r="AD57" s="1818" t="s">
        <v>2914</v>
      </c>
      <c r="AF57" s="1842"/>
    </row>
    <row r="58" spans="1:35" ht="17.100000000000001" customHeight="1">
      <c r="A58" s="1819">
        <v>21</v>
      </c>
      <c r="B58" s="1811" t="s">
        <v>5147</v>
      </c>
      <c r="C58" s="1818"/>
      <c r="D58" s="1818"/>
      <c r="E58" s="1818"/>
      <c r="F58" s="1818"/>
      <c r="G58" s="1818"/>
      <c r="H58" s="1818"/>
      <c r="I58" s="1818"/>
      <c r="J58" s="1811"/>
      <c r="K58" s="1811"/>
      <c r="L58" s="1820"/>
      <c r="M58" s="1818"/>
      <c r="N58" s="1811"/>
      <c r="O58" s="1813"/>
      <c r="P58" s="1815"/>
      <c r="Q58" s="1815"/>
      <c r="R58" s="1816"/>
      <c r="S58" s="1849"/>
      <c r="T58" s="1810" t="s">
        <v>139</v>
      </c>
      <c r="U58" s="1818" t="s">
        <v>5146</v>
      </c>
      <c r="V58" s="1816"/>
      <c r="W58" s="1816"/>
      <c r="X58" s="1811"/>
      <c r="Y58" s="1811"/>
      <c r="Z58" s="2479"/>
      <c r="AA58" s="2479"/>
      <c r="AB58" s="1855" t="s">
        <v>57</v>
      </c>
      <c r="AC58" s="1823" t="s">
        <v>139</v>
      </c>
      <c r="AD58" s="1818" t="s">
        <v>2914</v>
      </c>
      <c r="AE58" s="1821"/>
      <c r="AF58" s="1841"/>
    </row>
    <row r="59" spans="1:35" ht="17.100000000000001" customHeight="1">
      <c r="A59" s="1759" t="s">
        <v>5148</v>
      </c>
      <c r="B59" s="1759"/>
      <c r="C59" s="1761"/>
      <c r="D59" s="1761"/>
      <c r="E59" s="1761"/>
      <c r="F59" s="1761"/>
      <c r="G59" s="1761"/>
      <c r="H59" s="1761"/>
      <c r="I59" s="1761"/>
      <c r="J59" s="1759"/>
      <c r="K59" s="1759"/>
      <c r="L59" s="1761"/>
      <c r="M59" s="1761"/>
      <c r="N59" s="1759"/>
      <c r="O59" s="1850"/>
      <c r="P59" s="1851"/>
      <c r="Q59" s="1851"/>
      <c r="R59" s="1852"/>
      <c r="S59" s="1851"/>
      <c r="T59" s="1852"/>
      <c r="U59" s="1851"/>
      <c r="V59" s="1852"/>
      <c r="W59" s="1852"/>
      <c r="X59" s="1759"/>
      <c r="Y59" s="1759"/>
      <c r="Z59" s="1850"/>
      <c r="AA59" s="1844"/>
      <c r="AB59" s="1844"/>
      <c r="AC59" s="1844"/>
      <c r="AD59" s="1844"/>
      <c r="AE59" s="1844"/>
      <c r="AF59" s="1759"/>
    </row>
    <row r="60" spans="1:35" ht="17.100000000000001" customHeight="1">
      <c r="A60" s="1759" t="s">
        <v>5149</v>
      </c>
      <c r="B60" s="1759"/>
      <c r="C60" s="1761"/>
      <c r="D60" s="1761"/>
      <c r="E60" s="1761"/>
      <c r="F60" s="1761"/>
      <c r="G60" s="1761"/>
      <c r="H60" s="1761"/>
      <c r="I60" s="1761"/>
      <c r="J60" s="1759"/>
      <c r="K60" s="1759"/>
      <c r="L60" s="1761"/>
      <c r="M60" s="1761"/>
      <c r="N60" s="1759"/>
      <c r="O60" s="1850"/>
      <c r="P60" s="1851"/>
      <c r="Q60" s="1851"/>
      <c r="R60" s="1852"/>
      <c r="S60" s="1851"/>
      <c r="T60" s="1852"/>
      <c r="U60" s="1851"/>
      <c r="V60" s="1852"/>
      <c r="W60" s="1852"/>
      <c r="X60" s="1759"/>
      <c r="Y60" s="1759"/>
      <c r="Z60" s="1850"/>
      <c r="AA60" s="1844"/>
      <c r="AB60" s="1844"/>
      <c r="AC60" s="1844"/>
      <c r="AD60" s="1844"/>
      <c r="AE60" s="1844"/>
      <c r="AF60" s="1759"/>
    </row>
    <row r="61" spans="1:35" ht="17.100000000000001" customHeight="1">
      <c r="A61" s="1759" t="s">
        <v>5150</v>
      </c>
      <c r="B61" s="1759"/>
      <c r="C61" s="1761"/>
      <c r="D61" s="1761"/>
      <c r="E61" s="1761"/>
      <c r="F61" s="1761"/>
      <c r="G61" s="1761"/>
      <c r="H61" s="1761"/>
      <c r="I61" s="1761"/>
      <c r="J61" s="1759"/>
      <c r="K61" s="1759"/>
      <c r="L61" s="1761"/>
      <c r="M61" s="1761"/>
      <c r="N61" s="1759"/>
      <c r="O61" s="1850"/>
      <c r="P61" s="1851"/>
      <c r="Q61" s="1851"/>
      <c r="R61" s="1852"/>
      <c r="S61" s="1851"/>
      <c r="T61" s="1852"/>
      <c r="U61" s="1851"/>
      <c r="V61" s="1852"/>
      <c r="W61" s="1852"/>
      <c r="X61" s="1759"/>
      <c r="Y61" s="1759"/>
      <c r="Z61" s="1850"/>
      <c r="AA61" s="1844"/>
      <c r="AB61" s="1844"/>
      <c r="AC61" s="1844"/>
      <c r="AD61" s="1844"/>
      <c r="AE61" s="1844"/>
      <c r="AF61" s="1759"/>
    </row>
    <row r="62" spans="1:35" ht="17.100000000000001" customHeight="1">
      <c r="A62" s="1759" t="s">
        <v>5151</v>
      </c>
      <c r="B62" s="1759"/>
      <c r="C62" s="1761"/>
      <c r="D62" s="1761"/>
      <c r="E62" s="1761"/>
      <c r="F62" s="1761"/>
      <c r="G62" s="1761"/>
      <c r="H62" s="1761"/>
      <c r="I62" s="1761"/>
      <c r="J62" s="1759"/>
      <c r="K62" s="1759"/>
      <c r="L62" s="1761"/>
      <c r="M62" s="1844"/>
      <c r="N62" s="1844"/>
      <c r="O62" s="1844"/>
      <c r="P62" s="1844"/>
      <c r="Q62" s="1844"/>
      <c r="R62" s="1844"/>
      <c r="S62" s="1844"/>
      <c r="T62" s="1844"/>
      <c r="U62" s="1844"/>
      <c r="V62" s="1844"/>
      <c r="W62" s="1844"/>
      <c r="X62" s="1844"/>
      <c r="Y62" s="1759"/>
      <c r="Z62" s="1759"/>
      <c r="AA62" s="1844"/>
      <c r="AB62" s="1844"/>
      <c r="AC62" s="1844"/>
      <c r="AD62" s="1844"/>
      <c r="AE62" s="1844"/>
      <c r="AF62" s="1759"/>
    </row>
    <row r="63" spans="1:35" ht="17.100000000000001" customHeight="1">
      <c r="A63" s="1759" t="s">
        <v>5152</v>
      </c>
      <c r="B63" s="1759"/>
      <c r="C63" s="1761"/>
      <c r="D63" s="1761"/>
      <c r="E63" s="1761"/>
      <c r="F63" s="1761"/>
      <c r="G63" s="1761"/>
      <c r="H63" s="1761"/>
      <c r="I63" s="1761"/>
      <c r="J63" s="1759"/>
      <c r="K63" s="1759"/>
      <c r="L63" s="1761"/>
      <c r="M63" s="1761"/>
      <c r="N63" s="1759"/>
      <c r="O63" s="1850"/>
      <c r="P63" s="1851"/>
      <c r="Q63" s="1851"/>
      <c r="R63" s="1852"/>
      <c r="S63" s="1851"/>
      <c r="T63" s="1852"/>
      <c r="U63" s="1851"/>
      <c r="V63" s="1852"/>
      <c r="W63" s="1852"/>
      <c r="X63" s="1759"/>
      <c r="Y63" s="1759"/>
      <c r="Z63" s="1850"/>
      <c r="AA63" s="1844"/>
      <c r="AB63" s="1844"/>
      <c r="AC63" s="1844"/>
      <c r="AD63" s="1844"/>
      <c r="AE63" s="1844"/>
      <c r="AF63" s="1759"/>
    </row>
    <row r="64" spans="1:35" ht="17.100000000000001" customHeight="1">
      <c r="A64" s="1759"/>
      <c r="B64" s="1756"/>
      <c r="C64" s="1754"/>
      <c r="D64" s="1754"/>
      <c r="E64" s="1754"/>
      <c r="F64" s="1754"/>
      <c r="G64" s="1754"/>
      <c r="H64" s="1754"/>
      <c r="I64" s="1754"/>
      <c r="J64" s="1756"/>
      <c r="K64" s="1756"/>
      <c r="L64" s="1754"/>
      <c r="M64" s="1754"/>
      <c r="N64" s="1756"/>
      <c r="O64" s="1768"/>
      <c r="P64" s="1776"/>
      <c r="Q64" s="1776"/>
      <c r="R64" s="1777"/>
      <c r="S64" s="1776"/>
      <c r="T64" s="1777"/>
      <c r="U64" s="1776"/>
      <c r="V64" s="1777"/>
      <c r="W64" s="1777"/>
      <c r="X64" s="1756"/>
      <c r="Y64" s="1756"/>
      <c r="Z64" s="1768"/>
      <c r="AA64" s="1770"/>
      <c r="AB64" s="1770"/>
      <c r="AC64" s="1770"/>
      <c r="AD64" s="1770"/>
      <c r="AE64" s="1770"/>
      <c r="AF64" s="1756"/>
    </row>
    <row r="65" spans="1:32" ht="17.100000000000001" customHeight="1">
      <c r="A65" s="1771" t="s">
        <v>5153</v>
      </c>
      <c r="B65" s="1756"/>
      <c r="C65" s="1756"/>
      <c r="D65" s="1756"/>
      <c r="E65" s="1756"/>
      <c r="F65" s="1756"/>
      <c r="G65" s="1756"/>
      <c r="H65" s="1756"/>
      <c r="I65" s="1756"/>
      <c r="J65" s="1756"/>
      <c r="K65" s="1756"/>
      <c r="L65" s="1756"/>
      <c r="M65" s="1756"/>
      <c r="N65" s="1756"/>
      <c r="O65" s="1756"/>
      <c r="P65" s="1756"/>
      <c r="Q65" s="1756"/>
      <c r="R65" s="1756"/>
      <c r="S65" s="1756"/>
      <c r="T65" s="1754"/>
      <c r="U65" s="1754"/>
      <c r="V65" s="1754"/>
      <c r="W65" s="1754"/>
      <c r="X65" s="1754"/>
      <c r="Y65" s="1754"/>
      <c r="Z65" s="1754"/>
      <c r="AA65" s="1754"/>
      <c r="AB65" s="1754"/>
      <c r="AC65" s="1754"/>
      <c r="AD65" s="1754"/>
      <c r="AE65" s="1754"/>
      <c r="AF65" s="1754"/>
    </row>
    <row r="66" spans="1:32" ht="17.100000000000001" customHeight="1">
      <c r="A66" s="1826">
        <v>1</v>
      </c>
      <c r="B66" s="1801" t="s">
        <v>5154</v>
      </c>
      <c r="C66" s="1856"/>
      <c r="D66" s="1856"/>
      <c r="E66" s="1856"/>
      <c r="F66" s="1856"/>
      <c r="G66" s="1856"/>
      <c r="H66" s="1856"/>
      <c r="I66" s="1856"/>
      <c r="J66" s="1856"/>
      <c r="K66" s="1857"/>
      <c r="L66" s="1858" t="s">
        <v>5155</v>
      </c>
      <c r="M66" s="1856"/>
      <c r="N66" s="1856"/>
      <c r="O66" s="1856"/>
      <c r="P66" s="1856"/>
      <c r="Q66" s="1856"/>
      <c r="R66" s="1856"/>
      <c r="S66" s="1857"/>
      <c r="T66" s="1810" t="s">
        <v>139</v>
      </c>
      <c r="U66" s="1818" t="s">
        <v>5108</v>
      </c>
      <c r="V66" s="1821"/>
      <c r="W66" s="1818"/>
      <c r="X66" s="1823" t="s">
        <v>139</v>
      </c>
      <c r="Y66" s="1818" t="s">
        <v>2914</v>
      </c>
      <c r="Z66" s="1821"/>
      <c r="AA66" s="1821"/>
      <c r="AB66" s="1824"/>
      <c r="AC66" s="1824"/>
      <c r="AD66" s="1824"/>
      <c r="AE66" s="1818"/>
      <c r="AF66" s="1822"/>
    </row>
    <row r="67" spans="1:32" ht="17.100000000000001" customHeight="1">
      <c r="A67" s="1819">
        <v>2</v>
      </c>
      <c r="B67" s="1847" t="s">
        <v>5156</v>
      </c>
      <c r="C67" s="1811"/>
      <c r="D67" s="1811"/>
      <c r="E67" s="1811"/>
      <c r="F67" s="1811"/>
      <c r="G67" s="1811"/>
      <c r="H67" s="1811"/>
      <c r="I67" s="1811"/>
      <c r="J67" s="1811"/>
      <c r="K67" s="1841"/>
      <c r="L67" s="1859" t="s">
        <v>5157</v>
      </c>
      <c r="M67" s="1811"/>
      <c r="N67" s="1811"/>
      <c r="O67" s="1811"/>
      <c r="P67" s="1811"/>
      <c r="Q67" s="1811"/>
      <c r="R67" s="1811"/>
      <c r="S67" s="1841"/>
      <c r="T67" s="1810" t="s">
        <v>139</v>
      </c>
      <c r="U67" s="1818" t="s">
        <v>5108</v>
      </c>
      <c r="V67" s="1821"/>
      <c r="W67" s="1818"/>
      <c r="X67" s="1823" t="s">
        <v>139</v>
      </c>
      <c r="Y67" s="1818" t="s">
        <v>2914</v>
      </c>
      <c r="Z67" s="1821"/>
      <c r="AA67" s="1821"/>
      <c r="AB67" s="1824"/>
      <c r="AC67" s="1824"/>
      <c r="AD67" s="1824"/>
      <c r="AE67" s="1818"/>
      <c r="AF67" s="1822"/>
    </row>
    <row r="68" spans="1:32" ht="17.100000000000001" customHeight="1">
      <c r="A68" s="1832">
        <v>3</v>
      </c>
      <c r="B68" s="1848" t="s">
        <v>5158</v>
      </c>
      <c r="C68" s="1759"/>
      <c r="D68" s="1759"/>
      <c r="E68" s="1759"/>
      <c r="F68" s="1759"/>
      <c r="G68" s="1759"/>
      <c r="H68" s="1759"/>
      <c r="I68" s="1850"/>
      <c r="J68" s="1844"/>
      <c r="K68" s="1860"/>
      <c r="L68" s="1861" t="s">
        <v>5159</v>
      </c>
      <c r="M68" s="1844"/>
      <c r="N68" s="1844"/>
      <c r="O68" s="1759"/>
      <c r="P68" s="1759"/>
      <c r="Q68" s="1759"/>
      <c r="R68" s="1759"/>
      <c r="S68" s="1842"/>
      <c r="T68" s="1810" t="s">
        <v>139</v>
      </c>
      <c r="U68" s="1818" t="s">
        <v>5108</v>
      </c>
      <c r="V68" s="1821"/>
      <c r="W68" s="1818"/>
      <c r="X68" s="1823" t="s">
        <v>139</v>
      </c>
      <c r="Y68" s="1818" t="s">
        <v>2914</v>
      </c>
      <c r="Z68" s="1821"/>
      <c r="AA68" s="1821"/>
      <c r="AB68" s="1824"/>
      <c r="AC68" s="1824"/>
      <c r="AD68" s="1824"/>
      <c r="AE68" s="1818"/>
      <c r="AF68" s="1822"/>
    </row>
    <row r="69" spans="1:32" ht="17.100000000000001" customHeight="1">
      <c r="A69" s="1819">
        <v>4</v>
      </c>
      <c r="B69" s="1847" t="s">
        <v>5160</v>
      </c>
      <c r="C69" s="1811"/>
      <c r="D69" s="1811"/>
      <c r="E69" s="1811"/>
      <c r="F69" s="1811"/>
      <c r="G69" s="1811"/>
      <c r="H69" s="1811"/>
      <c r="I69" s="1811"/>
      <c r="J69" s="1811"/>
      <c r="K69" s="1841"/>
      <c r="L69" s="1859" t="s">
        <v>5161</v>
      </c>
      <c r="M69" s="1811"/>
      <c r="N69" s="1811"/>
      <c r="O69" s="1811"/>
      <c r="P69" s="1811"/>
      <c r="Q69" s="1811"/>
      <c r="R69" s="1811"/>
      <c r="S69" s="1841"/>
      <c r="T69" s="1810" t="s">
        <v>139</v>
      </c>
      <c r="U69" s="1818" t="s">
        <v>5108</v>
      </c>
      <c r="V69" s="1821"/>
      <c r="W69" s="1818"/>
      <c r="X69" s="1823" t="s">
        <v>139</v>
      </c>
      <c r="Y69" s="1818" t="s">
        <v>2914</v>
      </c>
      <c r="Z69" s="1821"/>
      <c r="AA69" s="1821"/>
      <c r="AB69" s="1824"/>
      <c r="AC69" s="1824"/>
      <c r="AD69" s="1824"/>
      <c r="AE69" s="1818"/>
      <c r="AF69" s="1822"/>
    </row>
    <row r="70" spans="1:32" ht="17.100000000000001" customHeight="1">
      <c r="A70" s="1832">
        <v>5</v>
      </c>
      <c r="B70" s="1848" t="s">
        <v>5162</v>
      </c>
      <c r="C70" s="1759"/>
      <c r="D70" s="1759"/>
      <c r="E70" s="1759"/>
      <c r="F70" s="1759"/>
      <c r="G70" s="1759"/>
      <c r="H70" s="1759"/>
      <c r="I70" s="1759"/>
      <c r="J70" s="1759"/>
      <c r="K70" s="1842"/>
      <c r="L70" s="1861" t="s">
        <v>5163</v>
      </c>
      <c r="M70" s="1759"/>
      <c r="N70" s="1759"/>
      <c r="O70" s="1759"/>
      <c r="P70" s="1759"/>
      <c r="Q70" s="1759"/>
      <c r="R70" s="1759"/>
      <c r="S70" s="1842"/>
      <c r="T70" s="1810" t="s">
        <v>139</v>
      </c>
      <c r="U70" s="1818" t="s">
        <v>5108</v>
      </c>
      <c r="V70" s="1821"/>
      <c r="W70" s="1818"/>
      <c r="X70" s="1823" t="s">
        <v>139</v>
      </c>
      <c r="Y70" s="1818" t="s">
        <v>2914</v>
      </c>
      <c r="Z70" s="1821"/>
      <c r="AA70" s="1821"/>
      <c r="AB70" s="1824"/>
      <c r="AC70" s="1824"/>
      <c r="AD70" s="1824"/>
      <c r="AE70" s="1818"/>
      <c r="AF70" s="1822"/>
    </row>
    <row r="71" spans="1:32" ht="17.100000000000001" customHeight="1">
      <c r="A71" s="1819">
        <v>6</v>
      </c>
      <c r="B71" s="1847" t="s">
        <v>5164</v>
      </c>
      <c r="C71" s="1811"/>
      <c r="D71" s="1811"/>
      <c r="E71" s="1811"/>
      <c r="F71" s="1811"/>
      <c r="G71" s="1811"/>
      <c r="H71" s="1811"/>
      <c r="I71" s="1811"/>
      <c r="J71" s="1811"/>
      <c r="K71" s="1841"/>
      <c r="L71" s="1859" t="s">
        <v>5165</v>
      </c>
      <c r="M71" s="1811"/>
      <c r="N71" s="1811"/>
      <c r="O71" s="1811"/>
      <c r="P71" s="1811"/>
      <c r="Q71" s="1811"/>
      <c r="R71" s="1811"/>
      <c r="S71" s="1841"/>
      <c r="T71" s="1807" t="s">
        <v>139</v>
      </c>
      <c r="U71" s="1791" t="s">
        <v>5108</v>
      </c>
      <c r="V71" s="1830"/>
      <c r="W71" s="1791"/>
      <c r="X71" s="1790" t="s">
        <v>139</v>
      </c>
      <c r="Y71" s="1791" t="s">
        <v>2914</v>
      </c>
      <c r="AB71" s="1793"/>
      <c r="AC71" s="1793"/>
      <c r="AD71" s="1793"/>
      <c r="AE71" s="1791"/>
      <c r="AF71" s="1831"/>
    </row>
    <row r="72" spans="1:32" ht="17.100000000000001" customHeight="1">
      <c r="A72" s="2497">
        <v>7</v>
      </c>
      <c r="B72" s="2498" t="s">
        <v>5166</v>
      </c>
      <c r="C72" s="2499"/>
      <c r="D72" s="2499"/>
      <c r="E72" s="2499"/>
      <c r="F72" s="2499"/>
      <c r="G72" s="2499"/>
      <c r="H72" s="2499"/>
      <c r="I72" s="2499"/>
      <c r="J72" s="2499"/>
      <c r="K72" s="2500"/>
      <c r="L72" s="2501" t="s">
        <v>5167</v>
      </c>
      <c r="M72" s="2502"/>
      <c r="N72" s="2502"/>
      <c r="O72" s="2502"/>
      <c r="P72" s="2502"/>
      <c r="Q72" s="2502"/>
      <c r="R72" s="2502"/>
      <c r="S72" s="2503"/>
      <c r="T72" s="2489" t="s">
        <v>139</v>
      </c>
      <c r="U72" s="2494" t="s">
        <v>5108</v>
      </c>
      <c r="V72" s="2494"/>
      <c r="W72" s="2494"/>
      <c r="X72" s="2493" t="s">
        <v>139</v>
      </c>
      <c r="Y72" s="2494" t="s">
        <v>2914</v>
      </c>
      <c r="Z72" s="2494"/>
      <c r="AA72" s="2494"/>
      <c r="AB72" s="2494"/>
      <c r="AC72" s="2494"/>
      <c r="AD72" s="2494"/>
      <c r="AE72" s="2494"/>
      <c r="AF72" s="2495"/>
    </row>
    <row r="73" spans="1:32" ht="17.100000000000001" customHeight="1">
      <c r="A73" s="2497"/>
      <c r="B73" s="2498"/>
      <c r="C73" s="2499"/>
      <c r="D73" s="2499"/>
      <c r="E73" s="2499"/>
      <c r="F73" s="2499"/>
      <c r="G73" s="2499"/>
      <c r="H73" s="2499"/>
      <c r="I73" s="2499"/>
      <c r="J73" s="2499"/>
      <c r="K73" s="2500"/>
      <c r="L73" s="2504"/>
      <c r="M73" s="2502"/>
      <c r="N73" s="2502"/>
      <c r="O73" s="2502"/>
      <c r="P73" s="2502"/>
      <c r="Q73" s="2502"/>
      <c r="R73" s="2502"/>
      <c r="S73" s="2503"/>
      <c r="T73" s="2489"/>
      <c r="U73" s="2473"/>
      <c r="V73" s="2473"/>
      <c r="W73" s="2473"/>
      <c r="X73" s="2492"/>
      <c r="Y73" s="2473"/>
      <c r="Z73" s="2473"/>
      <c r="AA73" s="2473"/>
      <c r="AB73" s="2473"/>
      <c r="AC73" s="2473"/>
      <c r="AD73" s="2473"/>
      <c r="AE73" s="2473"/>
      <c r="AF73" s="2474"/>
    </row>
    <row r="74" spans="1:32" ht="17.100000000000001" customHeight="1">
      <c r="A74" s="1819">
        <v>8</v>
      </c>
      <c r="B74" s="1847" t="s">
        <v>5168</v>
      </c>
      <c r="C74" s="1811"/>
      <c r="D74" s="1811"/>
      <c r="E74" s="1811"/>
      <c r="F74" s="1811"/>
      <c r="G74" s="1811"/>
      <c r="H74" s="1811"/>
      <c r="I74" s="1811"/>
      <c r="J74" s="1811"/>
      <c r="K74" s="1841"/>
      <c r="L74" s="1859" t="s">
        <v>5169</v>
      </c>
      <c r="M74" s="1811"/>
      <c r="N74" s="1811"/>
      <c r="O74" s="1811"/>
      <c r="P74" s="1811"/>
      <c r="Q74" s="1811"/>
      <c r="R74" s="1811"/>
      <c r="S74" s="1841"/>
      <c r="T74" s="1810" t="s">
        <v>139</v>
      </c>
      <c r="U74" s="1818" t="s">
        <v>5108</v>
      </c>
      <c r="V74" s="1821"/>
      <c r="W74" s="1818"/>
      <c r="X74" s="1823" t="s">
        <v>139</v>
      </c>
      <c r="Y74" s="1818" t="s">
        <v>2914</v>
      </c>
      <c r="AB74" s="1824"/>
      <c r="AC74" s="1824"/>
      <c r="AD74" s="1824"/>
      <c r="AE74" s="1818"/>
      <c r="AF74" s="1822"/>
    </row>
    <row r="75" spans="1:32" ht="17.100000000000001" customHeight="1">
      <c r="A75" s="1829">
        <v>9</v>
      </c>
      <c r="B75" s="1806" t="s">
        <v>5170</v>
      </c>
      <c r="C75" s="1862"/>
      <c r="D75" s="1862"/>
      <c r="E75" s="1862"/>
      <c r="F75" s="1862"/>
      <c r="G75" s="1862"/>
      <c r="H75" s="1862"/>
      <c r="I75" s="1862"/>
      <c r="J75" s="1862"/>
      <c r="K75" s="1863"/>
      <c r="L75" s="1864" t="s">
        <v>5171</v>
      </c>
      <c r="M75" s="1862"/>
      <c r="N75" s="1862"/>
      <c r="O75" s="1862"/>
      <c r="P75" s="1862"/>
      <c r="Q75" s="1862"/>
      <c r="R75" s="1862"/>
      <c r="S75" s="1863"/>
      <c r="T75" s="1810" t="s">
        <v>139</v>
      </c>
      <c r="U75" s="1811" t="s">
        <v>5172</v>
      </c>
      <c r="V75" s="1811"/>
      <c r="W75" s="1823" t="s">
        <v>139</v>
      </c>
      <c r="X75" s="1811" t="s">
        <v>5173</v>
      </c>
      <c r="Y75" s="1865"/>
      <c r="Z75" s="1823" t="s">
        <v>139</v>
      </c>
      <c r="AA75" s="1811" t="s">
        <v>476</v>
      </c>
      <c r="AB75" s="1811"/>
      <c r="AC75" s="1823" t="s">
        <v>139</v>
      </c>
      <c r="AD75" s="1866" t="s">
        <v>5174</v>
      </c>
      <c r="AE75" s="1811"/>
      <c r="AF75" s="1841"/>
    </row>
    <row r="76" spans="1:32" ht="17.100000000000001" customHeight="1">
      <c r="A76" s="1759"/>
      <c r="B76" s="1756"/>
      <c r="C76" s="1756"/>
      <c r="D76" s="1756"/>
      <c r="E76" s="1756"/>
      <c r="F76" s="1756"/>
      <c r="G76" s="1756"/>
      <c r="H76" s="1756"/>
      <c r="I76" s="1756"/>
      <c r="J76" s="1756"/>
      <c r="K76" s="1756"/>
      <c r="L76" s="1756"/>
      <c r="M76" s="1756"/>
      <c r="N76" s="1756"/>
      <c r="O76" s="1756"/>
      <c r="P76" s="1756"/>
      <c r="Q76" s="1756"/>
      <c r="R76" s="1756"/>
      <c r="S76" s="1756"/>
      <c r="T76" s="1768"/>
      <c r="U76" s="1867"/>
      <c r="V76" s="1756"/>
      <c r="W76" s="1756"/>
      <c r="X76" s="1756"/>
      <c r="Z76" s="1867"/>
      <c r="AA76" s="1756"/>
      <c r="AB76" s="1756"/>
      <c r="AC76" s="1756"/>
      <c r="AD76" s="1756"/>
      <c r="AE76" s="1756"/>
      <c r="AF76" s="1756"/>
    </row>
    <row r="77" spans="1:32" ht="17.100000000000001" customHeight="1">
      <c r="A77" s="1769" t="s">
        <v>5175</v>
      </c>
      <c r="B77" s="1756"/>
      <c r="C77" s="1756"/>
      <c r="D77" s="1756"/>
      <c r="E77" s="1756"/>
      <c r="F77" s="1756"/>
      <c r="G77" s="1756"/>
      <c r="H77" s="1756"/>
      <c r="I77" s="1756"/>
      <c r="J77" s="1756"/>
      <c r="K77" s="1756"/>
      <c r="L77" s="1756"/>
      <c r="M77" s="1756"/>
      <c r="N77" s="1756"/>
      <c r="O77" s="1756"/>
      <c r="P77" s="1756"/>
      <c r="Q77" s="1756"/>
      <c r="R77" s="1756"/>
      <c r="S77" s="1756"/>
      <c r="T77" s="1768"/>
      <c r="U77" s="1867"/>
      <c r="V77" s="1756"/>
      <c r="W77" s="1756"/>
      <c r="X77" s="1756"/>
      <c r="Z77" s="1867"/>
      <c r="AA77" s="1756"/>
      <c r="AB77" s="1756"/>
      <c r="AC77" s="1756"/>
      <c r="AD77" s="1756"/>
      <c r="AE77" s="1756"/>
      <c r="AF77" s="1756"/>
    </row>
    <row r="78" spans="1:32" ht="17.100000000000001" customHeight="1">
      <c r="A78" s="1759" t="s">
        <v>5176</v>
      </c>
      <c r="B78" s="1756"/>
      <c r="C78" s="1756"/>
      <c r="D78" s="1756"/>
      <c r="E78" s="1756"/>
      <c r="F78" s="1756"/>
      <c r="G78" s="1756"/>
      <c r="H78" s="1756"/>
      <c r="I78" s="1756"/>
      <c r="J78" s="1756"/>
      <c r="K78" s="1756"/>
      <c r="L78" s="1756"/>
      <c r="M78" s="1756"/>
      <c r="N78" s="1756"/>
      <c r="O78" s="1756"/>
      <c r="P78" s="1756"/>
      <c r="Q78" s="1756"/>
      <c r="R78" s="1756"/>
      <c r="S78" s="1756"/>
      <c r="T78" s="1768"/>
      <c r="U78" s="1867"/>
      <c r="V78" s="1756"/>
      <c r="W78" s="1756"/>
      <c r="X78" s="1756"/>
      <c r="Z78" s="1867"/>
      <c r="AA78" s="1756"/>
      <c r="AB78" s="1756"/>
      <c r="AC78" s="1756"/>
      <c r="AD78" s="1756"/>
      <c r="AE78" s="1756"/>
      <c r="AF78" s="1756"/>
    </row>
    <row r="79" spans="1:32" ht="17.100000000000001" customHeight="1">
      <c r="A79" s="1826">
        <v>1</v>
      </c>
      <c r="B79" s="1801" t="s">
        <v>5177</v>
      </c>
      <c r="C79" s="1856"/>
      <c r="D79" s="1856"/>
      <c r="E79" s="1856"/>
      <c r="F79" s="1856"/>
      <c r="G79" s="1856"/>
      <c r="H79" s="1856"/>
      <c r="I79" s="1856"/>
      <c r="J79" s="1856"/>
      <c r="K79" s="1856"/>
      <c r="L79" s="1856"/>
      <c r="M79" s="1856"/>
      <c r="N79" s="1856"/>
      <c r="O79" s="1856"/>
      <c r="P79" s="1856"/>
      <c r="Q79" s="1856"/>
      <c r="R79" s="1856"/>
      <c r="S79" s="1857"/>
      <c r="T79" s="1810" t="s">
        <v>139</v>
      </c>
      <c r="U79" s="1818" t="s">
        <v>5108</v>
      </c>
      <c r="V79" s="1821"/>
      <c r="W79" s="1818"/>
      <c r="X79" s="1823" t="s">
        <v>139</v>
      </c>
      <c r="Y79" s="1818" t="s">
        <v>2914</v>
      </c>
      <c r="Z79" s="1821"/>
      <c r="AA79" s="1821"/>
      <c r="AB79" s="1824"/>
      <c r="AC79" s="1824"/>
      <c r="AD79" s="1824"/>
      <c r="AE79" s="1818"/>
      <c r="AF79" s="1822"/>
    </row>
    <row r="80" spans="1:32" ht="17.100000000000001" customHeight="1">
      <c r="A80" s="1819">
        <v>2</v>
      </c>
      <c r="B80" s="1847" t="s">
        <v>5178</v>
      </c>
      <c r="C80" s="1811"/>
      <c r="D80" s="1811"/>
      <c r="E80" s="1811"/>
      <c r="F80" s="1811"/>
      <c r="G80" s="1811"/>
      <c r="H80" s="1811"/>
      <c r="I80" s="1811"/>
      <c r="J80" s="1811"/>
      <c r="K80" s="1811"/>
      <c r="L80" s="1811"/>
      <c r="M80" s="1811"/>
      <c r="N80" s="1811"/>
      <c r="O80" s="1811"/>
      <c r="P80" s="1811"/>
      <c r="Q80" s="1811"/>
      <c r="R80" s="1811"/>
      <c r="S80" s="1841"/>
      <c r="T80" s="1810" t="s">
        <v>139</v>
      </c>
      <c r="U80" s="1818" t="s">
        <v>5108</v>
      </c>
      <c r="V80" s="1821"/>
      <c r="W80" s="1818"/>
      <c r="X80" s="1823" t="s">
        <v>139</v>
      </c>
      <c r="Y80" s="1818" t="s">
        <v>2914</v>
      </c>
      <c r="Z80" s="1821"/>
      <c r="AA80" s="1821"/>
      <c r="AB80" s="1824"/>
      <c r="AC80" s="1824"/>
      <c r="AD80" s="1824"/>
      <c r="AE80" s="1818"/>
      <c r="AF80" s="1822"/>
    </row>
    <row r="81" spans="1:32" ht="17.100000000000001" customHeight="1">
      <c r="A81" s="2481">
        <v>3</v>
      </c>
      <c r="B81" s="2483" t="s">
        <v>5179</v>
      </c>
      <c r="C81" s="2484"/>
      <c r="D81" s="2484"/>
      <c r="E81" s="2484"/>
      <c r="F81" s="2484"/>
      <c r="G81" s="2484"/>
      <c r="H81" s="2484"/>
      <c r="I81" s="2484"/>
      <c r="J81" s="2484"/>
      <c r="K81" s="2484"/>
      <c r="L81" s="2484"/>
      <c r="M81" s="2484"/>
      <c r="N81" s="2484"/>
      <c r="O81" s="2484"/>
      <c r="P81" s="2484"/>
      <c r="Q81" s="2484"/>
      <c r="R81" s="2484"/>
      <c r="S81" s="2485"/>
      <c r="T81" s="2489" t="s">
        <v>139</v>
      </c>
      <c r="U81" s="2471" t="s">
        <v>5108</v>
      </c>
      <c r="V81" s="2471"/>
      <c r="W81" s="2471"/>
      <c r="X81" s="2491" t="s">
        <v>139</v>
      </c>
      <c r="Y81" s="2471" t="s">
        <v>2914</v>
      </c>
      <c r="Z81" s="2471"/>
      <c r="AA81" s="2471"/>
      <c r="AB81" s="2471"/>
      <c r="AC81" s="2471"/>
      <c r="AD81" s="2471"/>
      <c r="AE81" s="2471"/>
      <c r="AF81" s="2472"/>
    </row>
    <row r="82" spans="1:32" ht="17.100000000000001" customHeight="1">
      <c r="A82" s="2482"/>
      <c r="B82" s="2486"/>
      <c r="C82" s="2487"/>
      <c r="D82" s="2487"/>
      <c r="E82" s="2487"/>
      <c r="F82" s="2487"/>
      <c r="G82" s="2487"/>
      <c r="H82" s="2487"/>
      <c r="I82" s="2487"/>
      <c r="J82" s="2487"/>
      <c r="K82" s="2487"/>
      <c r="L82" s="2487"/>
      <c r="M82" s="2487"/>
      <c r="N82" s="2487"/>
      <c r="O82" s="2487"/>
      <c r="P82" s="2487"/>
      <c r="Q82" s="2487"/>
      <c r="R82" s="2487"/>
      <c r="S82" s="2488"/>
      <c r="T82" s="2490"/>
      <c r="U82" s="2473"/>
      <c r="V82" s="2473"/>
      <c r="W82" s="2473"/>
      <c r="X82" s="2492"/>
      <c r="Y82" s="2473"/>
      <c r="Z82" s="2473"/>
      <c r="AA82" s="2473"/>
      <c r="AB82" s="2473"/>
      <c r="AC82" s="2473"/>
      <c r="AD82" s="2473"/>
      <c r="AE82" s="2473"/>
      <c r="AF82" s="2474"/>
    </row>
    <row r="83" spans="1:32" ht="17.100000000000001" customHeight="1">
      <c r="A83" s="1759"/>
      <c r="B83" s="1756"/>
      <c r="C83" s="1756"/>
      <c r="D83" s="1756"/>
      <c r="E83" s="1756"/>
      <c r="F83" s="1756"/>
      <c r="G83" s="1756"/>
      <c r="H83" s="1756"/>
      <c r="I83" s="1756"/>
      <c r="J83" s="1756"/>
      <c r="K83" s="1756"/>
      <c r="L83" s="1756"/>
      <c r="M83" s="1756"/>
      <c r="N83" s="1756"/>
      <c r="O83" s="1756"/>
      <c r="P83" s="1756"/>
      <c r="Q83" s="1756"/>
      <c r="R83" s="1756"/>
      <c r="S83" s="1756"/>
      <c r="T83" s="1768"/>
      <c r="U83" s="1768"/>
      <c r="V83" s="1756"/>
      <c r="W83" s="1756"/>
      <c r="X83" s="1756"/>
      <c r="Z83" s="1867"/>
      <c r="AA83" s="1756"/>
      <c r="AB83" s="1756"/>
      <c r="AC83" s="1756"/>
      <c r="AD83" s="1756"/>
      <c r="AE83" s="1756"/>
      <c r="AF83" s="1756"/>
    </row>
    <row r="84" spans="1:32" ht="17.100000000000001" customHeight="1">
      <c r="A84" s="1769" t="s">
        <v>5180</v>
      </c>
      <c r="B84" s="1756"/>
      <c r="C84" s="1756"/>
      <c r="D84" s="1756"/>
      <c r="E84" s="1756"/>
      <c r="F84" s="1756"/>
      <c r="G84" s="1756"/>
      <c r="H84" s="1756"/>
      <c r="I84" s="1756"/>
      <c r="J84" s="1756"/>
      <c r="K84" s="1756"/>
      <c r="L84" s="1756"/>
      <c r="M84" s="1756"/>
      <c r="N84" s="1756"/>
      <c r="O84" s="1756"/>
      <c r="P84" s="1756"/>
      <c r="Q84" s="1756"/>
      <c r="R84" s="1756"/>
      <c r="S84" s="1756"/>
      <c r="T84" s="1768"/>
      <c r="U84" s="1768"/>
      <c r="V84" s="1756"/>
      <c r="W84" s="1756"/>
      <c r="X84" s="1756"/>
      <c r="Z84" s="1867"/>
      <c r="AA84" s="1756"/>
      <c r="AB84" s="1756"/>
      <c r="AC84" s="1756"/>
      <c r="AD84" s="1756"/>
      <c r="AE84" s="1756"/>
      <c r="AF84" s="1756"/>
    </row>
    <row r="85" spans="1:32" ht="17.100000000000001" customHeight="1">
      <c r="A85" s="1759" t="s">
        <v>5181</v>
      </c>
      <c r="B85" s="1759"/>
      <c r="C85" s="1759"/>
      <c r="D85" s="1759"/>
      <c r="E85" s="1759"/>
      <c r="F85" s="1759"/>
      <c r="G85" s="1759"/>
      <c r="H85" s="1759"/>
      <c r="I85" s="1759"/>
      <c r="J85" s="1759"/>
      <c r="K85" s="1759"/>
      <c r="L85" s="1759"/>
      <c r="M85" s="1759"/>
      <c r="N85" s="1759"/>
      <c r="O85" s="1759"/>
      <c r="P85" s="1759"/>
      <c r="Q85" s="1759"/>
      <c r="R85" s="1759"/>
      <c r="S85" s="1759"/>
      <c r="T85" s="1850"/>
      <c r="U85" s="1768"/>
      <c r="V85" s="1759"/>
      <c r="W85" s="1759"/>
      <c r="X85" s="1759"/>
      <c r="Y85" s="1834"/>
      <c r="Z85" s="1835"/>
      <c r="AA85" s="1759"/>
      <c r="AB85" s="1759"/>
      <c r="AC85" s="1759"/>
      <c r="AD85" s="1759"/>
      <c r="AE85" s="1759"/>
      <c r="AF85" s="1759"/>
    </row>
    <row r="86" spans="1:32" ht="17.100000000000001" customHeight="1">
      <c r="A86" s="2475" t="s">
        <v>5182</v>
      </c>
      <c r="B86" s="2476"/>
      <c r="C86" s="2476"/>
      <c r="D86" s="2476"/>
      <c r="E86" s="2476"/>
      <c r="F86" s="2476"/>
      <c r="G86" s="2477"/>
      <c r="H86" s="2475" t="s">
        <v>5183</v>
      </c>
      <c r="I86" s="2476"/>
      <c r="J86" s="2476"/>
      <c r="K86" s="2476"/>
      <c r="L86" s="2476"/>
      <c r="M86" s="2476"/>
      <c r="N86" s="2477"/>
      <c r="O86" s="2475" t="s">
        <v>5184</v>
      </c>
      <c r="P86" s="2476"/>
      <c r="Q86" s="2476"/>
      <c r="R86" s="2476"/>
      <c r="S86" s="2476"/>
      <c r="T86" s="2476"/>
      <c r="U86" s="2477"/>
      <c r="V86" s="2478" t="s">
        <v>501</v>
      </c>
      <c r="W86" s="2479"/>
      <c r="X86" s="2479"/>
      <c r="Y86" s="2479"/>
      <c r="Z86" s="2479"/>
      <c r="AA86" s="2479"/>
      <c r="AB86" s="2479"/>
      <c r="AC86" s="2479"/>
      <c r="AD86" s="2479"/>
      <c r="AE86" s="2479"/>
      <c r="AF86" s="2480"/>
    </row>
    <row r="87" spans="1:32" ht="17.100000000000001" customHeight="1">
      <c r="A87" s="2455" t="s">
        <v>5185</v>
      </c>
      <c r="B87" s="2456"/>
      <c r="C87" s="2456"/>
      <c r="D87" s="2456"/>
      <c r="E87" s="2456"/>
      <c r="F87" s="2456"/>
      <c r="G87" s="2470"/>
      <c r="H87" s="2457"/>
      <c r="I87" s="2458"/>
      <c r="J87" s="1812" t="s">
        <v>477</v>
      </c>
      <c r="K87" s="1868"/>
      <c r="L87" s="1811" t="s">
        <v>5</v>
      </c>
      <c r="M87" s="1868"/>
      <c r="N87" s="1841" t="s">
        <v>478</v>
      </c>
      <c r="O87" s="2459"/>
      <c r="P87" s="2460"/>
      <c r="Q87" s="2460"/>
      <c r="R87" s="2460"/>
      <c r="S87" s="2460"/>
      <c r="T87" s="2460"/>
      <c r="U87" s="2461"/>
      <c r="V87" s="2462"/>
      <c r="W87" s="2463"/>
      <c r="X87" s="2463"/>
      <c r="Y87" s="2463"/>
      <c r="Z87" s="2463"/>
      <c r="AA87" s="2463"/>
      <c r="AB87" s="2463"/>
      <c r="AC87" s="2463"/>
      <c r="AD87" s="2463"/>
      <c r="AE87" s="2463"/>
      <c r="AF87" s="2464"/>
    </row>
    <row r="88" spans="1:32" ht="17.100000000000001" customHeight="1">
      <c r="A88" s="2455" t="s">
        <v>5186</v>
      </c>
      <c r="B88" s="2456"/>
      <c r="C88" s="2456"/>
      <c r="D88" s="2456"/>
      <c r="E88" s="2456"/>
      <c r="F88" s="2456"/>
      <c r="G88" s="1869"/>
      <c r="H88" s="2457"/>
      <c r="I88" s="2458"/>
      <c r="J88" s="1812" t="s">
        <v>477</v>
      </c>
      <c r="K88" s="1868"/>
      <c r="L88" s="1811" t="s">
        <v>5</v>
      </c>
      <c r="M88" s="1868"/>
      <c r="N88" s="1841" t="s">
        <v>478</v>
      </c>
      <c r="O88" s="2459"/>
      <c r="P88" s="2460"/>
      <c r="Q88" s="2460"/>
      <c r="R88" s="2460"/>
      <c r="S88" s="2460"/>
      <c r="T88" s="2460"/>
      <c r="U88" s="2461"/>
      <c r="V88" s="2462"/>
      <c r="W88" s="2463"/>
      <c r="X88" s="2463"/>
      <c r="Y88" s="2463"/>
      <c r="Z88" s="2463"/>
      <c r="AA88" s="2463"/>
      <c r="AB88" s="2463"/>
      <c r="AC88" s="2463"/>
      <c r="AD88" s="2463"/>
      <c r="AE88" s="2463"/>
      <c r="AF88" s="2464"/>
    </row>
    <row r="89" spans="1:32" ht="17.100000000000001" customHeight="1">
      <c r="A89" s="1806" t="s">
        <v>5187</v>
      </c>
      <c r="B89" s="1862"/>
      <c r="C89" s="1862"/>
      <c r="D89" s="2465"/>
      <c r="E89" s="2465"/>
      <c r="F89" s="2465"/>
      <c r="G89" s="1863" t="s">
        <v>5188</v>
      </c>
      <c r="H89" s="2466"/>
      <c r="I89" s="2465"/>
      <c r="J89" s="1870" t="s">
        <v>477</v>
      </c>
      <c r="K89" s="1871"/>
      <c r="L89" s="1862" t="s">
        <v>5</v>
      </c>
      <c r="M89" s="1871"/>
      <c r="N89" s="1863" t="s">
        <v>478</v>
      </c>
      <c r="O89" s="2467"/>
      <c r="P89" s="2468"/>
      <c r="Q89" s="2468"/>
      <c r="R89" s="2468"/>
      <c r="S89" s="2468"/>
      <c r="T89" s="2468"/>
      <c r="U89" s="2469"/>
      <c r="V89" s="2462"/>
      <c r="W89" s="2463"/>
      <c r="X89" s="2463"/>
      <c r="Y89" s="2463"/>
      <c r="Z89" s="2463"/>
      <c r="AA89" s="2463"/>
      <c r="AB89" s="2463"/>
      <c r="AC89" s="2463"/>
      <c r="AD89" s="2463"/>
      <c r="AE89" s="2463"/>
      <c r="AF89" s="2464"/>
    </row>
    <row r="90" spans="1:32" ht="17.100000000000001" customHeight="1">
      <c r="A90" s="1801" t="s">
        <v>5189</v>
      </c>
      <c r="B90" s="1856"/>
      <c r="C90" s="1856"/>
      <c r="D90" s="1856"/>
      <c r="E90" s="1856"/>
      <c r="F90" s="1856"/>
      <c r="G90" s="1787"/>
      <c r="H90" s="1787"/>
      <c r="I90" s="1787"/>
      <c r="J90" s="1787"/>
      <c r="K90" s="1787"/>
      <c r="L90" s="1787"/>
      <c r="M90" s="1787"/>
      <c r="N90" s="1856"/>
      <c r="O90" s="1856"/>
      <c r="P90" s="1856"/>
      <c r="Q90" s="1856"/>
      <c r="R90" s="1856"/>
      <c r="S90" s="1856"/>
      <c r="T90" s="1872"/>
      <c r="U90" s="1873"/>
      <c r="V90" s="1856"/>
      <c r="W90" s="1856"/>
      <c r="X90" s="1856"/>
      <c r="Y90" s="1827"/>
      <c r="Z90" s="1873"/>
      <c r="AA90" s="1856"/>
      <c r="AB90" s="1856"/>
      <c r="AC90" s="1856"/>
      <c r="AD90" s="1856"/>
      <c r="AE90" s="1856"/>
      <c r="AF90" s="1857"/>
    </row>
    <row r="91" spans="1:32" ht="16.5" customHeight="1">
      <c r="A91" s="2449"/>
      <c r="B91" s="2450"/>
      <c r="C91" s="2450"/>
      <c r="D91" s="2450"/>
      <c r="E91" s="2450"/>
      <c r="F91" s="2450"/>
      <c r="G91" s="2450"/>
      <c r="H91" s="2450"/>
      <c r="I91" s="2450"/>
      <c r="J91" s="2450"/>
      <c r="K91" s="2450"/>
      <c r="L91" s="2450"/>
      <c r="M91" s="2450"/>
      <c r="N91" s="2450"/>
      <c r="O91" s="2450"/>
      <c r="P91" s="2450"/>
      <c r="Q91" s="2450"/>
      <c r="R91" s="2450"/>
      <c r="S91" s="2450"/>
      <c r="T91" s="2450"/>
      <c r="U91" s="2450"/>
      <c r="V91" s="2450"/>
      <c r="W91" s="2450"/>
      <c r="X91" s="2450"/>
      <c r="Y91" s="2450"/>
      <c r="Z91" s="2450"/>
      <c r="AA91" s="2450"/>
      <c r="AB91" s="2450"/>
      <c r="AC91" s="2450"/>
      <c r="AD91" s="2450"/>
      <c r="AE91" s="2450"/>
      <c r="AF91" s="2451"/>
    </row>
    <row r="92" spans="1:32" ht="16.5" customHeight="1">
      <c r="A92" s="2449"/>
      <c r="B92" s="2450"/>
      <c r="C92" s="2450"/>
      <c r="D92" s="2450"/>
      <c r="E92" s="2450"/>
      <c r="F92" s="2450"/>
      <c r="G92" s="2450"/>
      <c r="H92" s="2450"/>
      <c r="I92" s="2450"/>
      <c r="J92" s="2450"/>
      <c r="K92" s="2450"/>
      <c r="L92" s="2450"/>
      <c r="M92" s="2450"/>
      <c r="N92" s="2450"/>
      <c r="O92" s="2450"/>
      <c r="P92" s="2450"/>
      <c r="Q92" s="2450"/>
      <c r="R92" s="2450"/>
      <c r="S92" s="2450"/>
      <c r="T92" s="2450"/>
      <c r="U92" s="2450"/>
      <c r="V92" s="2450"/>
      <c r="W92" s="2450"/>
      <c r="X92" s="2450"/>
      <c r="Y92" s="2450"/>
      <c r="Z92" s="2450"/>
      <c r="AA92" s="2450"/>
      <c r="AB92" s="2450"/>
      <c r="AC92" s="2450"/>
      <c r="AD92" s="2450"/>
      <c r="AE92" s="2450"/>
      <c r="AF92" s="2451"/>
    </row>
    <row r="93" spans="1:32" ht="16.5" customHeight="1">
      <c r="A93" s="2449"/>
      <c r="B93" s="2450"/>
      <c r="C93" s="2450"/>
      <c r="D93" s="2450"/>
      <c r="E93" s="2450"/>
      <c r="F93" s="2450"/>
      <c r="G93" s="2450"/>
      <c r="H93" s="2450"/>
      <c r="I93" s="2450"/>
      <c r="J93" s="2450"/>
      <c r="K93" s="2450"/>
      <c r="L93" s="2450"/>
      <c r="M93" s="2450"/>
      <c r="N93" s="2450"/>
      <c r="O93" s="2450"/>
      <c r="P93" s="2450"/>
      <c r="Q93" s="2450"/>
      <c r="R93" s="2450"/>
      <c r="S93" s="2450"/>
      <c r="T93" s="2450"/>
      <c r="U93" s="2450"/>
      <c r="V93" s="2450"/>
      <c r="W93" s="2450"/>
      <c r="X93" s="2450"/>
      <c r="Y93" s="2450"/>
      <c r="Z93" s="2450"/>
      <c r="AA93" s="2450"/>
      <c r="AB93" s="2450"/>
      <c r="AC93" s="2450"/>
      <c r="AD93" s="2450"/>
      <c r="AE93" s="2450"/>
      <c r="AF93" s="2451"/>
    </row>
    <row r="94" spans="1:32" ht="16.5" customHeight="1">
      <c r="A94" s="2452"/>
      <c r="B94" s="2453"/>
      <c r="C94" s="2453"/>
      <c r="D94" s="2453"/>
      <c r="E94" s="2453"/>
      <c r="F94" s="2453"/>
      <c r="G94" s="2453"/>
      <c r="H94" s="2453"/>
      <c r="I94" s="2453"/>
      <c r="J94" s="2453"/>
      <c r="K94" s="2453"/>
      <c r="L94" s="2453"/>
      <c r="M94" s="2453"/>
      <c r="N94" s="2453"/>
      <c r="O94" s="2453"/>
      <c r="P94" s="2453"/>
      <c r="Q94" s="2453"/>
      <c r="R94" s="2453"/>
      <c r="S94" s="2453"/>
      <c r="T94" s="2453"/>
      <c r="U94" s="2453"/>
      <c r="V94" s="2453"/>
      <c r="W94" s="2453"/>
      <c r="X94" s="2453"/>
      <c r="Y94" s="2453"/>
      <c r="Z94" s="2453"/>
      <c r="AA94" s="2453"/>
      <c r="AB94" s="2453"/>
      <c r="AC94" s="2453"/>
      <c r="AD94" s="2453"/>
      <c r="AE94" s="2453"/>
      <c r="AF94" s="2454"/>
    </row>
    <row r="95" spans="1:32" ht="16.5" customHeight="1">
      <c r="A95" s="1875"/>
      <c r="B95" s="1874"/>
      <c r="C95" s="1876"/>
      <c r="D95" s="1876"/>
      <c r="E95" s="1876"/>
      <c r="F95" s="1876"/>
      <c r="G95" s="1876"/>
      <c r="H95" s="1876"/>
      <c r="I95" s="1876"/>
      <c r="J95" s="1876"/>
      <c r="K95" s="1876"/>
      <c r="L95" s="1874"/>
      <c r="M95" s="1874"/>
      <c r="N95" s="1874"/>
      <c r="O95" s="1874"/>
      <c r="P95" s="1874"/>
      <c r="Q95" s="1874"/>
      <c r="R95" s="1874"/>
      <c r="S95" s="1874"/>
      <c r="T95" s="1874"/>
      <c r="U95" s="1874"/>
      <c r="V95" s="1874"/>
      <c r="W95" s="1874"/>
      <c r="X95" s="1874"/>
      <c r="Y95" s="1874"/>
      <c r="Z95" s="1874"/>
      <c r="AA95" s="1874"/>
      <c r="AB95" s="1874"/>
      <c r="AC95" s="1874"/>
      <c r="AD95" s="1874"/>
      <c r="AE95" s="1874"/>
      <c r="AF95" s="1874"/>
    </row>
    <row r="96" spans="1:32" ht="16.5" customHeight="1">
      <c r="A96" s="1875"/>
      <c r="B96" s="1874"/>
      <c r="C96" s="1874"/>
      <c r="D96" s="1874"/>
      <c r="E96" s="1874"/>
      <c r="F96" s="1874"/>
      <c r="G96" s="1874"/>
      <c r="H96" s="1874"/>
      <c r="I96" s="1874"/>
      <c r="J96" s="1874"/>
      <c r="K96" s="1874"/>
      <c r="L96" s="1874"/>
      <c r="M96" s="1874"/>
      <c r="N96" s="1874"/>
      <c r="O96" s="1874"/>
      <c r="P96" s="1874"/>
      <c r="Q96" s="1874"/>
      <c r="R96" s="1874"/>
      <c r="S96" s="1874"/>
      <c r="T96" s="1874"/>
      <c r="U96" s="1877"/>
      <c r="V96" s="1874"/>
      <c r="W96" s="1874"/>
      <c r="X96" s="1874"/>
      <c r="Y96" s="1874"/>
      <c r="Z96" s="1874"/>
      <c r="AA96" s="1874"/>
      <c r="AB96" s="1874"/>
      <c r="AC96" s="1874"/>
      <c r="AD96" s="1874"/>
      <c r="AE96" s="1874"/>
      <c r="AF96" s="1874"/>
    </row>
    <row r="97" spans="1:32" ht="16.5" customHeight="1">
      <c r="A97" s="1878"/>
      <c r="B97" s="1879"/>
      <c r="C97" s="1879"/>
      <c r="D97" s="1879"/>
      <c r="E97" s="1879"/>
      <c r="F97" s="1879"/>
      <c r="G97" s="1879"/>
      <c r="H97" s="1879"/>
      <c r="I97" s="1879"/>
      <c r="J97" s="1879"/>
      <c r="K97" s="1879"/>
      <c r="L97" s="1880"/>
      <c r="M97" s="1879"/>
      <c r="N97" s="1881"/>
      <c r="O97" s="1880"/>
      <c r="P97" s="1881"/>
      <c r="Q97" s="1881"/>
      <c r="R97" s="1880"/>
      <c r="S97" s="1880"/>
      <c r="T97" s="1880"/>
      <c r="U97" s="1880"/>
      <c r="V97" s="1880"/>
      <c r="W97" s="1880"/>
      <c r="X97" s="1880"/>
      <c r="Y97" s="1880"/>
      <c r="Z97" s="1880"/>
      <c r="AA97" s="1880"/>
      <c r="AB97" s="1880"/>
      <c r="AC97" s="1880"/>
      <c r="AD97" s="1880"/>
      <c r="AE97" s="1880"/>
      <c r="AF97" s="1880"/>
    </row>
    <row r="98" spans="1:32" ht="16.5" customHeight="1">
      <c r="A98" s="1880"/>
      <c r="B98" s="1880"/>
      <c r="C98" s="1880"/>
      <c r="D98" s="1880"/>
      <c r="E98" s="1880"/>
      <c r="F98" s="1880"/>
      <c r="G98" s="1880"/>
      <c r="H98" s="1880"/>
      <c r="I98" s="1880"/>
      <c r="J98" s="1880"/>
      <c r="K98" s="1880"/>
      <c r="L98" s="1880"/>
      <c r="M98" s="1880"/>
      <c r="N98" s="1880"/>
      <c r="O98" s="1880"/>
      <c r="P98" s="1880"/>
      <c r="Q98" s="1880"/>
      <c r="R98" s="1880"/>
      <c r="S98" s="1880"/>
      <c r="T98" s="1880"/>
      <c r="U98" s="1880"/>
      <c r="V98" s="1880"/>
      <c r="W98" s="1880"/>
      <c r="X98" s="1880"/>
      <c r="Y98" s="1880"/>
      <c r="Z98" s="1880"/>
      <c r="AA98" s="1880"/>
      <c r="AB98" s="1880"/>
      <c r="AC98" s="1880"/>
      <c r="AD98" s="1880"/>
      <c r="AE98" s="1880"/>
      <c r="AF98" s="1880"/>
    </row>
    <row r="99" spans="1:32" ht="16.5" customHeight="1">
      <c r="A99" s="1768"/>
      <c r="B99" s="1882"/>
      <c r="C99" s="1882"/>
      <c r="D99" s="1882"/>
      <c r="E99" s="1882"/>
      <c r="F99" s="1882"/>
      <c r="G99" s="1882"/>
      <c r="H99" s="1882"/>
      <c r="I99" s="1882"/>
      <c r="J99" s="1882"/>
      <c r="K99" s="1882"/>
      <c r="L99" s="1882"/>
      <c r="M99" s="1882"/>
      <c r="N99" s="1882"/>
      <c r="O99" s="1882"/>
      <c r="P99" s="1882"/>
      <c r="Q99" s="1882"/>
      <c r="R99" s="1882"/>
      <c r="S99" s="1882"/>
      <c r="T99" s="1882"/>
      <c r="U99" s="1882"/>
      <c r="V99" s="1882"/>
      <c r="W99" s="1882"/>
      <c r="X99" s="1882"/>
      <c r="Y99" s="1882"/>
      <c r="Z99" s="1882"/>
      <c r="AA99" s="1882"/>
      <c r="AB99" s="1882"/>
      <c r="AC99" s="1882"/>
      <c r="AD99" s="1882"/>
      <c r="AE99" s="1882"/>
      <c r="AF99" s="1883"/>
    </row>
    <row r="100" spans="1:32" ht="16.5" customHeight="1">
      <c r="A100" s="1768"/>
      <c r="B100" s="1882"/>
      <c r="C100" s="1882"/>
      <c r="D100" s="1882"/>
      <c r="E100" s="1882"/>
      <c r="F100" s="1882"/>
      <c r="G100" s="1882"/>
      <c r="H100" s="1882"/>
      <c r="I100" s="1882"/>
      <c r="J100" s="1882"/>
      <c r="K100" s="1882"/>
      <c r="L100" s="1882"/>
      <c r="M100" s="1882"/>
      <c r="N100" s="1882"/>
      <c r="O100" s="1882"/>
      <c r="P100" s="1882"/>
      <c r="Q100" s="1882"/>
      <c r="R100" s="1882"/>
      <c r="S100" s="1882"/>
      <c r="T100" s="1882"/>
      <c r="U100" s="1882"/>
      <c r="V100" s="1882"/>
      <c r="W100" s="1882"/>
      <c r="X100" s="1882"/>
      <c r="Y100" s="1882"/>
      <c r="Z100" s="1882"/>
      <c r="AA100" s="1882"/>
      <c r="AB100" s="1882"/>
      <c r="AC100" s="1882"/>
      <c r="AD100" s="1882"/>
      <c r="AE100" s="1882"/>
      <c r="AF100" s="1883"/>
    </row>
    <row r="101" spans="1:32" ht="16.5" customHeight="1">
      <c r="A101" s="1768"/>
      <c r="B101" s="1882"/>
      <c r="C101" s="1882"/>
      <c r="D101" s="1882"/>
      <c r="E101" s="1882"/>
      <c r="F101" s="1882"/>
      <c r="G101" s="1882"/>
      <c r="H101" s="1882"/>
      <c r="I101" s="1882"/>
      <c r="J101" s="1882"/>
      <c r="K101" s="1882"/>
      <c r="L101" s="1882"/>
      <c r="M101" s="1882"/>
      <c r="N101" s="1882"/>
      <c r="O101" s="1882"/>
      <c r="P101" s="1882"/>
      <c r="Q101" s="1882"/>
      <c r="R101" s="1882"/>
      <c r="S101" s="1882"/>
      <c r="T101" s="1882"/>
      <c r="U101" s="1882"/>
      <c r="V101" s="1882"/>
      <c r="W101" s="1882"/>
      <c r="X101" s="1882"/>
      <c r="Y101" s="1882"/>
      <c r="Z101" s="1882"/>
      <c r="AA101" s="1882"/>
      <c r="AB101" s="1882"/>
      <c r="AC101" s="1882"/>
      <c r="AD101" s="1882"/>
      <c r="AE101" s="1882"/>
      <c r="AF101" s="1883"/>
    </row>
    <row r="102" spans="1:32" ht="16.5" customHeight="1">
      <c r="A102" s="1768"/>
      <c r="B102" s="1882"/>
      <c r="C102" s="1882"/>
      <c r="D102" s="1882"/>
      <c r="E102" s="1882"/>
      <c r="F102" s="1882"/>
      <c r="G102" s="1882"/>
      <c r="H102" s="1882"/>
      <c r="I102" s="1882"/>
      <c r="J102" s="1882"/>
      <c r="K102" s="1882"/>
      <c r="L102" s="1882"/>
      <c r="M102" s="1882"/>
      <c r="N102" s="1882"/>
      <c r="O102" s="1882"/>
      <c r="P102" s="1882"/>
      <c r="Q102" s="1882"/>
      <c r="R102" s="1882"/>
      <c r="S102" s="1882"/>
      <c r="T102" s="1882"/>
      <c r="U102" s="1882"/>
      <c r="V102" s="1882"/>
      <c r="W102" s="1882"/>
      <c r="X102" s="1882"/>
      <c r="Y102" s="1882"/>
      <c r="Z102" s="1882"/>
      <c r="AA102" s="1882"/>
      <c r="AB102" s="1882"/>
      <c r="AC102" s="1882"/>
      <c r="AD102" s="1882"/>
      <c r="AE102" s="1882"/>
      <c r="AF102" s="1883"/>
    </row>
    <row r="103" spans="1:32" ht="16.5" customHeight="1">
      <c r="A103" s="1768"/>
      <c r="B103" s="1882"/>
      <c r="C103" s="1882"/>
      <c r="D103" s="1882"/>
      <c r="E103" s="1882"/>
      <c r="F103" s="1882"/>
      <c r="G103" s="1882"/>
      <c r="H103" s="1882"/>
      <c r="I103" s="1882"/>
      <c r="J103" s="1882"/>
      <c r="K103" s="1882"/>
      <c r="L103" s="1882"/>
      <c r="M103" s="1882"/>
      <c r="N103" s="1882"/>
      <c r="O103" s="1882"/>
      <c r="P103" s="1882"/>
      <c r="Q103" s="1882"/>
      <c r="R103" s="1882"/>
      <c r="S103" s="1882"/>
      <c r="T103" s="1882"/>
      <c r="U103" s="1882"/>
      <c r="V103" s="1882"/>
      <c r="W103" s="1882"/>
      <c r="X103" s="1882"/>
      <c r="Y103" s="1882"/>
      <c r="Z103" s="1882"/>
      <c r="AA103" s="1882"/>
      <c r="AB103" s="1882"/>
      <c r="AC103" s="1882"/>
      <c r="AD103" s="1882"/>
      <c r="AE103" s="1882"/>
      <c r="AF103" s="1883"/>
    </row>
    <row r="104" spans="1:32" ht="16.5" customHeight="1">
      <c r="A104" s="1878"/>
      <c r="B104" s="1882"/>
      <c r="C104" s="1882"/>
      <c r="D104" s="1882"/>
      <c r="E104" s="1882"/>
      <c r="F104" s="1882"/>
      <c r="G104" s="1882"/>
      <c r="H104" s="1882"/>
      <c r="I104" s="1882"/>
      <c r="J104" s="1882"/>
      <c r="K104" s="1882"/>
      <c r="L104" s="1882"/>
      <c r="M104" s="1882"/>
      <c r="N104" s="1882"/>
      <c r="O104" s="1882"/>
      <c r="P104" s="1882"/>
      <c r="Q104" s="1882"/>
      <c r="R104" s="1882"/>
      <c r="S104" s="1882"/>
      <c r="T104" s="1882"/>
      <c r="U104" s="1882"/>
      <c r="V104" s="1882"/>
      <c r="W104" s="1882"/>
      <c r="X104" s="1882"/>
      <c r="Y104" s="1882"/>
      <c r="Z104" s="1882"/>
      <c r="AA104" s="1882"/>
      <c r="AB104" s="1882"/>
      <c r="AC104" s="1882"/>
      <c r="AD104" s="1882"/>
      <c r="AE104" s="1882"/>
      <c r="AF104" s="1883"/>
    </row>
    <row r="105" spans="1:32" ht="16.5" customHeight="1">
      <c r="A105" s="1880"/>
      <c r="B105" s="1880"/>
      <c r="C105" s="1880"/>
      <c r="D105" s="1880"/>
      <c r="E105" s="1880"/>
      <c r="F105" s="1880"/>
      <c r="G105" s="1880"/>
      <c r="H105" s="1880"/>
      <c r="I105" s="1880"/>
      <c r="J105" s="1880"/>
      <c r="K105" s="1880"/>
      <c r="L105" s="1880"/>
      <c r="M105" s="1880"/>
      <c r="N105" s="1880"/>
      <c r="O105" s="1880"/>
      <c r="P105" s="1880"/>
      <c r="Q105" s="1880"/>
      <c r="R105" s="1880"/>
      <c r="S105" s="1880"/>
      <c r="T105" s="1880"/>
      <c r="U105" s="1880"/>
      <c r="V105" s="1880"/>
      <c r="W105" s="1880"/>
      <c r="X105" s="1880"/>
      <c r="Y105" s="1880"/>
      <c r="Z105" s="1880"/>
      <c r="AA105" s="1880"/>
      <c r="AB105" s="1880"/>
      <c r="AC105" s="1880"/>
      <c r="AD105" s="1880"/>
      <c r="AE105" s="1880"/>
      <c r="AF105" s="1883"/>
    </row>
    <row r="106" spans="1:32" ht="16.5" customHeight="1">
      <c r="A106" s="1880"/>
      <c r="B106" s="1880"/>
      <c r="C106" s="1880"/>
      <c r="D106" s="1880"/>
      <c r="E106" s="1880"/>
      <c r="F106" s="1880"/>
      <c r="G106" s="1880"/>
      <c r="H106" s="1880"/>
      <c r="I106" s="1880"/>
      <c r="J106" s="1880"/>
      <c r="K106" s="1880"/>
      <c r="L106" s="1880"/>
      <c r="M106" s="1880"/>
      <c r="N106" s="1880"/>
      <c r="O106" s="1880"/>
      <c r="P106" s="1880"/>
      <c r="Q106" s="1880"/>
      <c r="R106" s="1880"/>
      <c r="S106" s="1880"/>
      <c r="T106" s="1880"/>
      <c r="U106" s="1880"/>
      <c r="V106" s="1880"/>
      <c r="W106" s="1880"/>
      <c r="X106" s="1880"/>
      <c r="Y106" s="1880"/>
      <c r="Z106" s="1880"/>
      <c r="AA106" s="1880"/>
      <c r="AB106" s="1880"/>
      <c r="AC106" s="1880"/>
      <c r="AD106" s="1880"/>
      <c r="AE106" s="1880"/>
      <c r="AF106" s="1883"/>
    </row>
    <row r="107" spans="1:32" ht="16.5" customHeight="1">
      <c r="A107" s="1768"/>
      <c r="B107" s="1880"/>
      <c r="C107" s="1880"/>
      <c r="D107" s="1880"/>
      <c r="E107" s="1880"/>
      <c r="F107" s="1880"/>
      <c r="G107" s="1880"/>
      <c r="H107" s="1880"/>
      <c r="I107" s="1880"/>
      <c r="J107" s="1880"/>
      <c r="K107" s="1880"/>
      <c r="L107" s="1880"/>
      <c r="M107" s="1880"/>
      <c r="N107" s="1880"/>
      <c r="O107" s="1880"/>
      <c r="P107" s="1880"/>
      <c r="Q107" s="1880"/>
      <c r="R107" s="1880"/>
      <c r="S107" s="1880"/>
      <c r="T107" s="1880"/>
      <c r="U107" s="1880"/>
      <c r="V107" s="1880"/>
      <c r="W107" s="1880"/>
      <c r="X107" s="1880"/>
      <c r="Y107" s="1880"/>
      <c r="Z107" s="1880"/>
      <c r="AA107" s="1880"/>
      <c r="AB107" s="1880"/>
      <c r="AC107" s="1880"/>
      <c r="AD107" s="1880"/>
      <c r="AE107" s="1880"/>
      <c r="AF107" s="1883"/>
    </row>
    <row r="108" spans="1:32" ht="16.5" customHeight="1">
      <c r="A108" s="1880"/>
      <c r="B108" s="1880"/>
      <c r="C108" s="1880"/>
      <c r="D108" s="1880"/>
      <c r="E108" s="1880"/>
      <c r="F108" s="1880"/>
      <c r="G108" s="1880"/>
      <c r="H108" s="1880"/>
      <c r="I108" s="1880"/>
      <c r="J108" s="1880"/>
      <c r="K108" s="1880"/>
      <c r="L108" s="1880"/>
      <c r="M108" s="1880"/>
      <c r="N108" s="1880"/>
      <c r="O108" s="1880"/>
      <c r="P108" s="1880"/>
      <c r="Q108" s="1880"/>
      <c r="R108" s="1880"/>
      <c r="S108" s="1880"/>
      <c r="T108" s="1880"/>
      <c r="U108" s="1880"/>
      <c r="V108" s="1880"/>
      <c r="W108" s="1880"/>
      <c r="X108" s="1880"/>
      <c r="Y108" s="1880"/>
      <c r="Z108" s="1880"/>
      <c r="AA108" s="1880"/>
      <c r="AB108" s="1880"/>
      <c r="AC108" s="1880"/>
      <c r="AD108" s="1880"/>
      <c r="AE108" s="1880"/>
      <c r="AF108" s="1883"/>
    </row>
    <row r="109" spans="1:32" ht="16.5" customHeight="1">
      <c r="A109" s="1880"/>
      <c r="B109" s="1880"/>
      <c r="C109" s="1880"/>
      <c r="D109" s="1880"/>
      <c r="E109" s="1880"/>
      <c r="F109" s="1880"/>
      <c r="G109" s="1880"/>
      <c r="H109" s="1880"/>
      <c r="I109" s="1880"/>
      <c r="J109" s="1880"/>
      <c r="K109" s="1880"/>
      <c r="L109" s="1880"/>
      <c r="M109" s="1880"/>
      <c r="N109" s="1880"/>
      <c r="O109" s="1880"/>
      <c r="P109" s="1880"/>
      <c r="Q109" s="1880"/>
      <c r="R109" s="1880"/>
      <c r="S109" s="1880"/>
      <c r="T109" s="1880"/>
      <c r="U109" s="1880"/>
      <c r="V109" s="1880"/>
      <c r="W109" s="1880"/>
      <c r="X109" s="1880"/>
      <c r="Y109" s="1880"/>
      <c r="Z109" s="1880"/>
      <c r="AA109" s="1880"/>
      <c r="AB109" s="1880"/>
      <c r="AC109" s="1880"/>
      <c r="AD109" s="1880"/>
      <c r="AE109" s="1880"/>
      <c r="AF109" s="1883"/>
    </row>
    <row r="110" spans="1:32" ht="16.5" customHeight="1">
      <c r="A110" s="1768"/>
      <c r="B110" s="1880"/>
      <c r="C110" s="1880"/>
      <c r="D110" s="1880"/>
      <c r="E110" s="1880"/>
      <c r="F110" s="1880"/>
      <c r="G110" s="1880"/>
      <c r="H110" s="1880"/>
      <c r="I110" s="1880"/>
      <c r="J110" s="1880"/>
      <c r="K110" s="1880"/>
      <c r="L110" s="1880"/>
      <c r="M110" s="1880"/>
      <c r="N110" s="1880"/>
      <c r="O110" s="1880"/>
      <c r="P110" s="1880"/>
      <c r="Q110" s="1880"/>
      <c r="R110" s="1880"/>
      <c r="S110" s="1880"/>
      <c r="T110" s="1880"/>
      <c r="U110" s="1880"/>
      <c r="V110" s="1880"/>
      <c r="W110" s="1880"/>
      <c r="X110" s="1880"/>
      <c r="Y110" s="1880"/>
      <c r="Z110" s="1880"/>
      <c r="AA110" s="1880"/>
      <c r="AB110" s="1880"/>
      <c r="AC110" s="1880"/>
      <c r="AD110" s="1880"/>
      <c r="AE110" s="1880"/>
      <c r="AF110" s="1883"/>
    </row>
    <row r="111" spans="1:32" ht="19.5" customHeight="1">
      <c r="A111" s="1768"/>
      <c r="B111" s="1880"/>
      <c r="C111" s="1880"/>
      <c r="D111" s="1880"/>
      <c r="E111" s="1880"/>
      <c r="F111" s="1880"/>
      <c r="G111" s="1880"/>
      <c r="H111" s="1880"/>
      <c r="I111" s="1880"/>
      <c r="J111" s="1880"/>
      <c r="K111" s="1880"/>
      <c r="L111" s="1880"/>
      <c r="M111" s="1880"/>
      <c r="N111" s="1880"/>
      <c r="O111" s="1880"/>
      <c r="P111" s="1880"/>
      <c r="Q111" s="1880"/>
      <c r="R111" s="1880"/>
      <c r="S111" s="1880"/>
      <c r="T111" s="1880"/>
      <c r="U111" s="1880"/>
      <c r="V111" s="1880"/>
      <c r="W111" s="1880"/>
      <c r="X111" s="1880"/>
      <c r="Y111" s="1880"/>
      <c r="Z111" s="1880"/>
      <c r="AA111" s="1880"/>
      <c r="AB111" s="1880"/>
      <c r="AC111" s="1880"/>
      <c r="AD111" s="1880"/>
      <c r="AE111" s="1880"/>
      <c r="AF111" s="1883"/>
    </row>
    <row r="112" spans="1:32" ht="19.5" customHeight="1">
      <c r="A112" s="1880"/>
      <c r="B112" s="1880"/>
      <c r="C112" s="1880"/>
      <c r="D112" s="1880"/>
      <c r="E112" s="1880"/>
      <c r="F112" s="1880"/>
      <c r="G112" s="1880"/>
      <c r="H112" s="1880"/>
      <c r="I112" s="1880"/>
      <c r="J112" s="1880"/>
      <c r="K112" s="1880"/>
      <c r="L112" s="1880"/>
      <c r="M112" s="1880"/>
      <c r="N112" s="1880"/>
      <c r="O112" s="1880"/>
      <c r="P112" s="1880"/>
      <c r="Q112" s="1880"/>
      <c r="R112" s="1880"/>
      <c r="S112" s="1880"/>
      <c r="T112" s="1880"/>
      <c r="U112" s="1880"/>
      <c r="V112" s="1880"/>
      <c r="W112" s="1880"/>
      <c r="X112" s="1880"/>
      <c r="Y112" s="1880"/>
      <c r="Z112" s="1880"/>
      <c r="AA112" s="1880"/>
      <c r="AB112" s="1880"/>
      <c r="AC112" s="1880"/>
      <c r="AD112" s="1880"/>
      <c r="AE112" s="1880"/>
      <c r="AF112" s="1883"/>
    </row>
    <row r="113" spans="1:32" ht="19.5" customHeight="1">
      <c r="A113" s="1880"/>
      <c r="B113" s="1880"/>
      <c r="C113" s="1880"/>
      <c r="D113" s="1880"/>
      <c r="E113" s="1880"/>
      <c r="F113" s="1880"/>
      <c r="G113" s="1880"/>
      <c r="H113" s="1880"/>
      <c r="I113" s="1880"/>
      <c r="J113" s="1880"/>
      <c r="K113" s="1880"/>
      <c r="L113" s="1880"/>
      <c r="M113" s="1880"/>
      <c r="N113" s="1880"/>
      <c r="O113" s="1880"/>
      <c r="P113" s="1880"/>
      <c r="Q113" s="1880"/>
      <c r="R113" s="1880"/>
      <c r="S113" s="1880"/>
      <c r="T113" s="1880"/>
      <c r="U113" s="1880"/>
      <c r="V113" s="1880"/>
      <c r="W113" s="1880"/>
      <c r="X113" s="1880"/>
      <c r="Y113" s="1880"/>
      <c r="Z113" s="1880"/>
      <c r="AA113" s="1880"/>
      <c r="AB113" s="1880"/>
      <c r="AC113" s="1880"/>
      <c r="AD113" s="1880"/>
      <c r="AE113" s="1880"/>
      <c r="AF113" s="1883"/>
    </row>
    <row r="114" spans="1:32" ht="19.5" customHeight="1">
      <c r="A114" s="1768"/>
      <c r="B114" s="1880"/>
      <c r="C114" s="1880"/>
      <c r="D114" s="1880"/>
      <c r="E114" s="1880"/>
      <c r="F114" s="1880"/>
      <c r="G114" s="1880"/>
      <c r="H114" s="1880"/>
      <c r="I114" s="1880"/>
      <c r="J114" s="1880"/>
      <c r="K114" s="1880"/>
      <c r="L114" s="1880"/>
      <c r="M114" s="1880"/>
      <c r="N114" s="1880"/>
      <c r="O114" s="1880"/>
      <c r="P114" s="1880"/>
      <c r="Q114" s="1880"/>
      <c r="R114" s="1880"/>
      <c r="S114" s="1880"/>
      <c r="T114" s="1880"/>
      <c r="U114" s="1880"/>
      <c r="V114" s="1880"/>
      <c r="W114" s="1880"/>
      <c r="X114" s="1880"/>
      <c r="Y114" s="1880"/>
      <c r="Z114" s="1880"/>
      <c r="AA114" s="1880"/>
      <c r="AB114" s="1880"/>
      <c r="AC114" s="1880"/>
      <c r="AD114" s="1880"/>
      <c r="AE114" s="1880"/>
      <c r="AF114" s="1883"/>
    </row>
    <row r="115" spans="1:32" ht="19.5" customHeight="1">
      <c r="A115" s="1880"/>
      <c r="B115" s="1880"/>
      <c r="C115" s="1883"/>
      <c r="D115" s="1883"/>
      <c r="E115" s="1883"/>
      <c r="F115" s="1883"/>
      <c r="G115" s="1883"/>
      <c r="H115" s="1883"/>
      <c r="I115" s="1883"/>
      <c r="J115" s="1883"/>
      <c r="K115" s="1883"/>
      <c r="L115" s="1883"/>
      <c r="M115" s="1883"/>
      <c r="N115" s="1883"/>
      <c r="O115" s="1883"/>
      <c r="P115" s="1883"/>
      <c r="Q115" s="1883"/>
      <c r="R115" s="1883"/>
      <c r="S115" s="1883"/>
      <c r="T115" s="1883"/>
      <c r="U115" s="1883"/>
      <c r="V115" s="1883"/>
      <c r="W115" s="1883"/>
      <c r="X115" s="1883"/>
      <c r="Y115" s="1883"/>
      <c r="Z115" s="1883"/>
      <c r="AA115" s="1883"/>
      <c r="AB115" s="1883"/>
      <c r="AC115" s="1883"/>
      <c r="AD115" s="1883"/>
      <c r="AE115" s="1883"/>
      <c r="AF115" s="1883"/>
    </row>
    <row r="116" spans="1:32" ht="19.5" customHeight="1">
      <c r="A116" s="1880"/>
      <c r="B116" s="1880"/>
      <c r="C116" s="1883"/>
      <c r="D116" s="1883"/>
      <c r="E116" s="1883"/>
      <c r="F116" s="1883"/>
      <c r="G116" s="1883"/>
      <c r="H116" s="1883"/>
      <c r="I116" s="1883"/>
      <c r="J116" s="1883"/>
      <c r="K116" s="1883"/>
      <c r="L116" s="1883"/>
      <c r="M116" s="1883"/>
      <c r="N116" s="1883"/>
      <c r="O116" s="1883"/>
      <c r="P116" s="1883"/>
      <c r="Q116" s="1883"/>
      <c r="R116" s="1883"/>
      <c r="S116" s="1883"/>
      <c r="T116" s="1883"/>
      <c r="U116" s="1883"/>
      <c r="V116" s="1883"/>
      <c r="W116" s="1883"/>
      <c r="X116" s="1883"/>
      <c r="Y116" s="1883"/>
      <c r="Z116" s="1883"/>
      <c r="AA116" s="1883"/>
      <c r="AB116" s="1883"/>
      <c r="AC116" s="1883"/>
      <c r="AD116" s="1883"/>
      <c r="AE116" s="1883"/>
      <c r="AF116" s="1883"/>
    </row>
    <row r="117" spans="1:32" ht="19.5" customHeight="1">
      <c r="A117" s="1768"/>
      <c r="B117" s="1880"/>
      <c r="C117" s="1883"/>
      <c r="D117" s="1883"/>
      <c r="E117" s="1883"/>
      <c r="F117" s="1883"/>
      <c r="G117" s="1883"/>
      <c r="H117" s="1883"/>
      <c r="I117" s="1883"/>
      <c r="J117" s="1883"/>
      <c r="K117" s="1883"/>
      <c r="L117" s="1883"/>
      <c r="M117" s="1883"/>
      <c r="N117" s="1883"/>
      <c r="O117" s="1883"/>
      <c r="P117" s="1883"/>
      <c r="Q117" s="1883"/>
      <c r="R117" s="1883"/>
      <c r="S117" s="1883"/>
      <c r="T117" s="1883"/>
      <c r="U117" s="1883"/>
      <c r="V117" s="1883"/>
      <c r="W117" s="1883"/>
      <c r="X117" s="1883"/>
      <c r="Y117" s="1883"/>
      <c r="Z117" s="1883"/>
      <c r="AA117" s="1883"/>
      <c r="AB117" s="1883"/>
      <c r="AC117" s="1883"/>
      <c r="AD117" s="1883"/>
      <c r="AE117" s="1883"/>
      <c r="AF117" s="1883"/>
    </row>
    <row r="118" spans="1:32" ht="19.5" customHeight="1">
      <c r="A118" s="1768"/>
      <c r="B118" s="1880"/>
      <c r="C118" s="1883"/>
      <c r="D118" s="1883"/>
      <c r="E118" s="1883"/>
      <c r="F118" s="1883"/>
      <c r="G118" s="1883"/>
      <c r="H118" s="1883"/>
      <c r="I118" s="1883"/>
      <c r="J118" s="1883"/>
      <c r="K118" s="1883"/>
      <c r="L118" s="1883"/>
      <c r="M118" s="1883"/>
      <c r="N118" s="1883"/>
      <c r="O118" s="1883"/>
      <c r="P118" s="1883"/>
      <c r="Q118" s="1883"/>
      <c r="R118" s="1883"/>
      <c r="S118" s="1883"/>
      <c r="T118" s="1883"/>
      <c r="U118" s="1883"/>
      <c r="V118" s="1883"/>
      <c r="W118" s="1883"/>
      <c r="X118" s="1883"/>
      <c r="Y118" s="1883"/>
      <c r="Z118" s="1883"/>
      <c r="AA118" s="1883"/>
      <c r="AB118" s="1883"/>
      <c r="AC118" s="1883"/>
      <c r="AD118" s="1883"/>
      <c r="AE118" s="1883"/>
      <c r="AF118" s="1883"/>
    </row>
    <row r="119" spans="1:32" ht="19.5" customHeight="1">
      <c r="A119" s="1880"/>
      <c r="B119" s="1880"/>
      <c r="C119" s="1883"/>
      <c r="D119" s="1883"/>
      <c r="E119" s="1883"/>
      <c r="F119" s="1883"/>
      <c r="G119" s="1883"/>
      <c r="H119" s="1883"/>
      <c r="I119" s="1883"/>
      <c r="J119" s="1883"/>
      <c r="K119" s="1883"/>
      <c r="L119" s="1883"/>
      <c r="M119" s="1883"/>
      <c r="N119" s="1883"/>
      <c r="O119" s="1883"/>
      <c r="P119" s="1883"/>
      <c r="Q119" s="1883"/>
      <c r="R119" s="1883"/>
      <c r="S119" s="1883"/>
      <c r="T119" s="1883"/>
      <c r="U119" s="1883"/>
      <c r="V119" s="1883"/>
      <c r="W119" s="1883"/>
      <c r="X119" s="1883"/>
      <c r="Y119" s="1883"/>
      <c r="Z119" s="1883"/>
      <c r="AA119" s="1883"/>
      <c r="AB119" s="1883"/>
      <c r="AC119" s="1883"/>
      <c r="AD119" s="1883"/>
      <c r="AE119" s="1883"/>
      <c r="AF119" s="1883"/>
    </row>
    <row r="120" spans="1:32" ht="19.5" customHeight="1">
      <c r="A120" s="1880"/>
      <c r="B120" s="1880"/>
      <c r="C120" s="1883"/>
      <c r="D120" s="1883"/>
      <c r="E120" s="1883"/>
      <c r="F120" s="1883"/>
      <c r="G120" s="1883"/>
      <c r="H120" s="1883"/>
      <c r="I120" s="1883"/>
      <c r="J120" s="1883"/>
      <c r="K120" s="1883"/>
      <c r="L120" s="1883"/>
      <c r="M120" s="1883"/>
      <c r="N120" s="1883"/>
      <c r="O120" s="1883"/>
      <c r="P120" s="1883"/>
      <c r="Q120" s="1883"/>
      <c r="R120" s="1883"/>
      <c r="S120" s="1883"/>
      <c r="T120" s="1883"/>
      <c r="U120" s="1883"/>
      <c r="V120" s="1883"/>
      <c r="W120" s="1883"/>
      <c r="X120" s="1883"/>
      <c r="Y120" s="1883"/>
      <c r="Z120" s="1883"/>
      <c r="AA120" s="1883"/>
      <c r="AB120" s="1883"/>
      <c r="AC120" s="1883"/>
      <c r="AD120" s="1883"/>
      <c r="AE120" s="1883"/>
      <c r="AF120" s="1883"/>
    </row>
    <row r="121" spans="1:32" ht="19.5" customHeight="1">
      <c r="A121" s="1884"/>
      <c r="B121" s="1885"/>
      <c r="C121" s="1886"/>
      <c r="D121" s="1886"/>
      <c r="E121" s="1886"/>
      <c r="F121" s="1886"/>
      <c r="G121" s="1886"/>
      <c r="H121" s="1886"/>
      <c r="I121" s="1886"/>
      <c r="J121" s="1886"/>
      <c r="K121" s="1886"/>
      <c r="L121" s="1886"/>
      <c r="M121" s="1886"/>
      <c r="N121" s="1886"/>
      <c r="O121" s="1886"/>
      <c r="P121" s="1886"/>
      <c r="Q121" s="1886"/>
      <c r="R121" s="1886"/>
      <c r="S121" s="1886"/>
      <c r="T121" s="1886"/>
      <c r="U121" s="1886"/>
      <c r="V121" s="1886"/>
      <c r="W121" s="1886"/>
      <c r="X121" s="1886"/>
      <c r="Y121" s="1886"/>
      <c r="Z121" s="1886"/>
      <c r="AA121" s="1886"/>
      <c r="AB121" s="1886"/>
      <c r="AC121" s="1886"/>
      <c r="AD121" s="1886"/>
      <c r="AE121" s="1886"/>
      <c r="AF121" s="1886"/>
    </row>
    <row r="122" spans="1:32" ht="19.5" customHeight="1">
      <c r="A122" s="1887"/>
      <c r="B122" s="1886"/>
      <c r="C122" s="1886"/>
      <c r="D122" s="1886"/>
      <c r="E122" s="1886"/>
      <c r="F122" s="1886"/>
      <c r="G122" s="1886"/>
      <c r="H122" s="1886"/>
      <c r="I122" s="1886"/>
      <c r="J122" s="1886"/>
      <c r="K122" s="1886"/>
      <c r="L122" s="1886"/>
      <c r="M122" s="1886"/>
      <c r="N122" s="1886"/>
      <c r="O122" s="1886"/>
      <c r="P122" s="1886"/>
      <c r="Q122" s="1886"/>
      <c r="R122" s="1886"/>
      <c r="S122" s="1886"/>
      <c r="T122" s="1886"/>
      <c r="U122" s="1886"/>
      <c r="V122" s="1886"/>
      <c r="W122" s="1886"/>
      <c r="X122" s="1886"/>
      <c r="Y122" s="1886"/>
      <c r="Z122" s="1886"/>
      <c r="AA122" s="1886"/>
      <c r="AB122" s="1886"/>
      <c r="AC122" s="1886"/>
      <c r="AD122" s="1886"/>
      <c r="AE122" s="1886"/>
      <c r="AF122" s="1886"/>
    </row>
    <row r="123" spans="1:32" ht="19.5" customHeight="1"/>
  </sheetData>
  <mergeCells count="77">
    <mergeCell ref="A9:G9"/>
    <mergeCell ref="H9:K9"/>
    <mergeCell ref="L9:X9"/>
    <mergeCell ref="Y9:AF9"/>
    <mergeCell ref="A3:AF3"/>
    <mergeCell ref="A7:G7"/>
    <mergeCell ref="H7:AF7"/>
    <mergeCell ref="A8:G8"/>
    <mergeCell ref="H8:AF8"/>
    <mergeCell ref="A10:G10"/>
    <mergeCell ref="H10:I10"/>
    <mergeCell ref="O10:AF10"/>
    <mergeCell ref="A15:I15"/>
    <mergeCell ref="J15:M15"/>
    <mergeCell ref="N15:S15"/>
    <mergeCell ref="T15:AF15"/>
    <mergeCell ref="A20:AF20"/>
    <mergeCell ref="A16:I16"/>
    <mergeCell ref="J16:L16"/>
    <mergeCell ref="N16:S16"/>
    <mergeCell ref="T16:AF16"/>
    <mergeCell ref="A17:I17"/>
    <mergeCell ref="J17:L17"/>
    <mergeCell ref="N17:S17"/>
    <mergeCell ref="T17:AF17"/>
    <mergeCell ref="A18:I18"/>
    <mergeCell ref="J18:L18"/>
    <mergeCell ref="N18:S18"/>
    <mergeCell ref="T18:AF18"/>
    <mergeCell ref="A19:AF19"/>
    <mergeCell ref="A21:AF21"/>
    <mergeCell ref="A30:A36"/>
    <mergeCell ref="A39:A40"/>
    <mergeCell ref="B39:K40"/>
    <mergeCell ref="L39:S40"/>
    <mergeCell ref="X43:X44"/>
    <mergeCell ref="Y43:AF44"/>
    <mergeCell ref="Z57:AA57"/>
    <mergeCell ref="Z58:AA58"/>
    <mergeCell ref="A72:A73"/>
    <mergeCell ref="B72:K73"/>
    <mergeCell ref="L72:S73"/>
    <mergeCell ref="T72:T73"/>
    <mergeCell ref="U72:W73"/>
    <mergeCell ref="X72:X73"/>
    <mergeCell ref="A43:A44"/>
    <mergeCell ref="B43:K44"/>
    <mergeCell ref="L43:S44"/>
    <mergeCell ref="T43:T44"/>
    <mergeCell ref="U43:W44"/>
    <mergeCell ref="Y72:AF73"/>
    <mergeCell ref="Y81:AF82"/>
    <mergeCell ref="A86:G86"/>
    <mergeCell ref="H86:N86"/>
    <mergeCell ref="O86:U86"/>
    <mergeCell ref="V86:AF86"/>
    <mergeCell ref="A81:A82"/>
    <mergeCell ref="B81:S82"/>
    <mergeCell ref="T81:T82"/>
    <mergeCell ref="U81:W82"/>
    <mergeCell ref="X81:X82"/>
    <mergeCell ref="A87:G87"/>
    <mergeCell ref="H87:I87"/>
    <mergeCell ref="O87:U87"/>
    <mergeCell ref="V87:AF87"/>
    <mergeCell ref="A91:AF91"/>
    <mergeCell ref="A92:AF92"/>
    <mergeCell ref="A93:AF93"/>
    <mergeCell ref="A94:AF94"/>
    <mergeCell ref="A88:F88"/>
    <mergeCell ref="H88:I88"/>
    <mergeCell ref="O88:U88"/>
    <mergeCell ref="V88:AF88"/>
    <mergeCell ref="D89:F89"/>
    <mergeCell ref="H89:I89"/>
    <mergeCell ref="O89:U89"/>
    <mergeCell ref="V89:AF89"/>
  </mergeCells>
  <phoneticPr fontId="129"/>
  <dataValidations count="1">
    <dataValidation type="list" allowBlank="1" showInputMessage="1" showErrorMessage="1" sqref="B30 B33 B35:B36 C31:D31 H31 N31 T30:T34 T37:T43 T45:T58 T66:T72 T74:T75 T79:T81 W75 X30:X34 X37:X39 X41:X43 X45:X56 X66:X72 X74 X79:X81 Z75 AB30:AD33 AB39:AB40 AC57:AC58 AC75" xr:uid="{00000000-0002-0000-1500-000000000000}">
      <formula1>"□,■"</formula1>
    </dataValidation>
  </dataValidations>
  <printOptions horizontalCentered="1"/>
  <pageMargins left="0.59055118110236227" right="0.55118110236220474" top="0.6692913385826772" bottom="0.51181102362204722" header="0.31496062992125984" footer="0.23622047244094491"/>
  <pageSetup paperSize="9" orientation="portrait" blackAndWhite="1" r:id="rId1"/>
  <rowBreaks count="2" manualBreakCount="2">
    <brk id="49" max="31" man="1"/>
    <brk id="98" max="3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58FEB00-A5F4-44CF-883D-7D8FE5D8038C}">
          <x14:formula1>
            <xm:f>非表示予定!$B$1:$B$8</xm:f>
          </x14:formula1>
          <xm:sqref>N16:S18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E90"/>
  <sheetViews>
    <sheetView zoomScaleNormal="100" zoomScaleSheetLayoutView="100" workbookViewId="0">
      <selection activeCell="U51" sqref="U51"/>
    </sheetView>
  </sheetViews>
  <sheetFormatPr defaultColWidth="9" defaultRowHeight="13.5"/>
  <cols>
    <col min="1" max="30" width="3.125" style="1755" customWidth="1"/>
    <col min="31" max="31" width="9" style="1755" customWidth="1"/>
    <col min="32" max="16384" width="9" style="1755"/>
  </cols>
  <sheetData>
    <row r="1" spans="1:31" ht="20.100000000000001" customHeight="1">
      <c r="A1" s="1753" t="s">
        <v>4032</v>
      </c>
      <c r="B1" s="1888"/>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90"/>
    </row>
    <row r="2" spans="1:31" ht="20.100000000000001" customHeight="1">
      <c r="A2" s="2559" t="s">
        <v>5190</v>
      </c>
      <c r="B2" s="2559"/>
      <c r="C2" s="2559"/>
      <c r="D2" s="2559"/>
      <c r="E2" s="2559"/>
      <c r="F2" s="2559"/>
      <c r="G2" s="2559"/>
      <c r="H2" s="2559"/>
      <c r="I2" s="2559"/>
      <c r="J2" s="2559"/>
      <c r="K2" s="2559"/>
      <c r="L2" s="2559"/>
      <c r="M2" s="2559"/>
      <c r="N2" s="2559"/>
      <c r="O2" s="2559"/>
      <c r="P2" s="2559"/>
      <c r="Q2" s="2559"/>
      <c r="R2" s="2559"/>
      <c r="S2" s="2559"/>
      <c r="T2" s="2559"/>
      <c r="U2" s="2559"/>
      <c r="V2" s="2559"/>
      <c r="W2" s="2559"/>
      <c r="X2" s="2559"/>
      <c r="Y2" s="2559"/>
      <c r="Z2" s="2559"/>
      <c r="AA2" s="2559"/>
      <c r="AB2" s="2559"/>
      <c r="AC2" s="2559"/>
      <c r="AD2" s="1891"/>
      <c r="AE2" s="1892"/>
    </row>
    <row r="3" spans="1:31" ht="20.100000000000001" customHeight="1">
      <c r="A3" s="2559"/>
      <c r="B3" s="2559"/>
      <c r="C3" s="2559"/>
      <c r="D3" s="2559"/>
      <c r="E3" s="2559"/>
      <c r="F3" s="2559"/>
      <c r="G3" s="2559"/>
      <c r="H3" s="2559"/>
      <c r="I3" s="2559"/>
      <c r="J3" s="2559"/>
      <c r="K3" s="2559"/>
      <c r="L3" s="2559"/>
      <c r="M3" s="2559"/>
      <c r="N3" s="2559"/>
      <c r="O3" s="2559"/>
      <c r="P3" s="2559"/>
      <c r="Q3" s="2559"/>
      <c r="R3" s="2559"/>
      <c r="S3" s="2559"/>
      <c r="T3" s="2559"/>
      <c r="U3" s="2559"/>
      <c r="V3" s="2559"/>
      <c r="W3" s="2559"/>
      <c r="X3" s="2559"/>
      <c r="Y3" s="2559"/>
      <c r="Z3" s="2559"/>
      <c r="AA3" s="2559"/>
      <c r="AB3" s="2559"/>
      <c r="AC3" s="2559"/>
      <c r="AD3" s="1891"/>
      <c r="AE3" s="1892"/>
    </row>
    <row r="4" spans="1:31" ht="20.100000000000001" customHeight="1">
      <c r="A4" s="1893"/>
      <c r="B4" s="1893"/>
      <c r="C4" s="1894"/>
      <c r="D4" s="1894"/>
      <c r="E4" s="1894"/>
      <c r="F4" s="1894"/>
      <c r="G4" s="1894"/>
      <c r="H4" s="1894"/>
      <c r="I4" s="1894"/>
      <c r="J4" s="1894"/>
      <c r="K4" s="1894"/>
      <c r="L4" s="1894"/>
      <c r="M4" s="1894"/>
      <c r="N4" s="1894"/>
      <c r="O4" s="1894"/>
      <c r="P4" s="1894"/>
      <c r="Q4" s="1894"/>
      <c r="R4" s="1894"/>
      <c r="S4" s="1894"/>
      <c r="T4" s="1894"/>
      <c r="U4" s="1894"/>
      <c r="V4" s="1894"/>
      <c r="W4" s="1894"/>
      <c r="X4" s="1894"/>
      <c r="Y4" s="1889"/>
      <c r="Z4" s="1846"/>
      <c r="AA4" s="1846"/>
      <c r="AB4" s="1850"/>
      <c r="AC4" s="1759"/>
      <c r="AD4" s="1850"/>
      <c r="AE4" s="1890"/>
    </row>
    <row r="5" spans="1:31" ht="37.5" customHeight="1">
      <c r="A5" s="2560" t="s">
        <v>2898</v>
      </c>
      <c r="B5" s="2560"/>
      <c r="C5" s="2560"/>
      <c r="D5" s="2560"/>
      <c r="E5" s="2560"/>
      <c r="F5" s="2560"/>
      <c r="G5" s="2560"/>
      <c r="H5" s="2560"/>
      <c r="I5" s="2560"/>
      <c r="J5" s="2560"/>
      <c r="K5" s="2560"/>
      <c r="L5" s="2560"/>
      <c r="M5" s="2560"/>
      <c r="N5" s="2560"/>
      <c r="O5" s="2560"/>
      <c r="P5" s="2560"/>
      <c r="Q5" s="2560"/>
      <c r="R5" s="2560"/>
      <c r="S5" s="2560"/>
      <c r="T5" s="2560"/>
      <c r="U5" s="2560"/>
      <c r="V5" s="2560"/>
      <c r="W5" s="2560"/>
      <c r="X5" s="2560"/>
      <c r="Y5" s="2560"/>
      <c r="Z5" s="2560"/>
      <c r="AA5" s="2560"/>
      <c r="AB5" s="2560"/>
      <c r="AC5" s="2560"/>
      <c r="AD5" s="1896"/>
      <c r="AE5" s="1897"/>
    </row>
    <row r="6" spans="1:31" ht="20.100000000000001" customHeight="1">
      <c r="A6" s="1775"/>
      <c r="B6" s="1775"/>
      <c r="C6" s="1760"/>
      <c r="D6" s="1760"/>
      <c r="E6" s="1760"/>
      <c r="F6" s="1760"/>
      <c r="G6" s="1760"/>
      <c r="H6" s="1760"/>
      <c r="I6" s="1760"/>
      <c r="J6" s="1760"/>
      <c r="K6" s="1760"/>
      <c r="L6" s="1760"/>
      <c r="M6" s="1760"/>
      <c r="N6" s="1760"/>
      <c r="O6" s="1760"/>
      <c r="P6" s="1760"/>
      <c r="Q6" s="1760"/>
      <c r="R6" s="1760"/>
      <c r="S6" s="1760"/>
      <c r="T6" s="1760"/>
      <c r="U6" s="1760"/>
      <c r="V6" s="1760"/>
      <c r="W6" s="1760"/>
      <c r="X6" s="1760"/>
      <c r="Y6" s="1756"/>
      <c r="Z6" s="1760"/>
      <c r="AA6" s="1760"/>
      <c r="AB6" s="1768"/>
      <c r="AC6" s="1756"/>
      <c r="AD6" s="1768"/>
      <c r="AE6" s="1890"/>
    </row>
    <row r="7" spans="1:31" ht="20.100000000000001" customHeight="1">
      <c r="A7" s="1756"/>
      <c r="B7" s="1756"/>
      <c r="C7" s="1756"/>
      <c r="D7" s="1756"/>
      <c r="E7" s="1756"/>
      <c r="F7" s="1756"/>
      <c r="G7" s="1756"/>
      <c r="H7" s="1756"/>
      <c r="I7" s="1756"/>
      <c r="J7" s="1756"/>
      <c r="K7" s="1756"/>
      <c r="L7" s="1756"/>
      <c r="M7" s="1756"/>
      <c r="N7" s="1756"/>
      <c r="O7" s="1756"/>
      <c r="P7" s="1756"/>
      <c r="Q7" s="1756"/>
      <c r="R7" s="1756"/>
      <c r="S7" s="1756"/>
      <c r="T7" s="1756"/>
      <c r="U7" s="1756"/>
      <c r="V7" s="1756"/>
      <c r="W7" s="1756"/>
      <c r="X7" s="1756"/>
      <c r="Y7" s="1756"/>
      <c r="Z7" s="1756"/>
      <c r="AA7" s="1756"/>
      <c r="AB7" s="1756"/>
      <c r="AC7" s="1756"/>
      <c r="AD7" s="1756"/>
      <c r="AE7" s="1890"/>
    </row>
    <row r="8" spans="1:31" ht="20.100000000000001" customHeight="1">
      <c r="A8" s="1756" t="s">
        <v>2899</v>
      </c>
      <c r="B8" s="1898"/>
      <c r="C8" s="1754"/>
      <c r="D8" s="1754"/>
      <c r="E8" s="1754"/>
      <c r="F8" s="1754"/>
      <c r="G8" s="1754"/>
      <c r="H8" s="1754"/>
      <c r="I8" s="1754"/>
      <c r="J8" s="1754"/>
      <c r="K8" s="1754"/>
      <c r="L8" s="1754"/>
      <c r="M8" s="1754"/>
      <c r="N8" s="1754"/>
      <c r="O8" s="1754"/>
      <c r="P8" s="1754"/>
      <c r="Q8" s="1754"/>
      <c r="R8" s="1754"/>
      <c r="S8" s="1754"/>
      <c r="T8" s="1754"/>
      <c r="U8" s="1754"/>
      <c r="V8" s="1754"/>
      <c r="W8" s="1754"/>
      <c r="X8" s="1754"/>
      <c r="Y8" s="1754"/>
      <c r="Z8" s="1754"/>
      <c r="AA8" s="1754"/>
      <c r="AB8" s="1754"/>
      <c r="AC8" s="1754"/>
      <c r="AD8" s="1889"/>
      <c r="AE8" s="1890"/>
    </row>
    <row r="9" spans="1:31" ht="20.100000000000001" customHeight="1">
      <c r="A9" s="1768" t="s">
        <v>2892</v>
      </c>
      <c r="B9" s="1756" t="s">
        <v>5191</v>
      </c>
      <c r="T9" s="1850" t="s">
        <v>9</v>
      </c>
      <c r="U9" s="1799" t="s">
        <v>139</v>
      </c>
      <c r="V9" s="1759" t="s">
        <v>2893</v>
      </c>
      <c r="Y9" s="1799" t="s">
        <v>139</v>
      </c>
      <c r="Z9" s="1759" t="s">
        <v>2894</v>
      </c>
      <c r="AE9" s="1899"/>
    </row>
    <row r="10" spans="1:31" ht="20.100000000000001" customHeight="1">
      <c r="A10" s="1768" t="s">
        <v>2895</v>
      </c>
      <c r="B10" s="1756" t="s">
        <v>5192</v>
      </c>
      <c r="T10" s="1850" t="s">
        <v>9</v>
      </c>
      <c r="U10" s="1799" t="s">
        <v>139</v>
      </c>
      <c r="V10" s="1759" t="s">
        <v>2893</v>
      </c>
      <c r="Y10" s="1799" t="s">
        <v>139</v>
      </c>
      <c r="Z10" s="1759" t="s">
        <v>2894</v>
      </c>
      <c r="AE10" s="1899"/>
    </row>
    <row r="11" spans="1:31" ht="20.100000000000001" customHeight="1">
      <c r="A11" s="1768" t="s">
        <v>2896</v>
      </c>
      <c r="B11" s="1756" t="s">
        <v>5193</v>
      </c>
      <c r="T11" s="1850" t="s">
        <v>9</v>
      </c>
      <c r="U11" s="1799" t="s">
        <v>139</v>
      </c>
      <c r="V11" s="1759" t="s">
        <v>2893</v>
      </c>
      <c r="Y11" s="1799" t="s">
        <v>139</v>
      </c>
      <c r="Z11" s="1759" t="s">
        <v>2894</v>
      </c>
      <c r="AE11" s="1899"/>
    </row>
    <row r="12" spans="1:31" ht="20.100000000000001" customHeight="1">
      <c r="A12" s="1768" t="s">
        <v>2897</v>
      </c>
      <c r="B12" s="1756" t="s">
        <v>5194</v>
      </c>
      <c r="T12" s="1850" t="s">
        <v>9</v>
      </c>
      <c r="U12" s="1799" t="s">
        <v>139</v>
      </c>
      <c r="V12" s="1759" t="s">
        <v>2893</v>
      </c>
      <c r="Y12" s="1799" t="s">
        <v>139</v>
      </c>
      <c r="Z12" s="1759" t="s">
        <v>2894</v>
      </c>
      <c r="AE12" s="1899"/>
    </row>
    <row r="13" spans="1:31" ht="48.75" customHeight="1">
      <c r="A13" s="2561" t="s">
        <v>5195</v>
      </c>
      <c r="B13" s="2561"/>
      <c r="C13" s="2560" t="s">
        <v>5196</v>
      </c>
      <c r="D13" s="2560"/>
      <c r="E13" s="2560"/>
      <c r="F13" s="2560"/>
      <c r="G13" s="2560"/>
      <c r="H13" s="2560"/>
      <c r="I13" s="2560"/>
      <c r="J13" s="2560"/>
      <c r="K13" s="2560"/>
      <c r="L13" s="2560"/>
      <c r="M13" s="2560"/>
      <c r="N13" s="2560"/>
      <c r="O13" s="2560"/>
      <c r="P13" s="2560"/>
      <c r="Q13" s="2560"/>
      <c r="R13" s="2560"/>
      <c r="S13" s="2560"/>
      <c r="T13" s="2560"/>
      <c r="U13" s="2560"/>
      <c r="V13" s="2560"/>
      <c r="W13" s="2560"/>
      <c r="X13" s="2560"/>
      <c r="Y13" s="2560"/>
      <c r="Z13" s="2560"/>
      <c r="AA13" s="2560"/>
      <c r="AB13" s="2560"/>
      <c r="AC13" s="2560"/>
      <c r="AD13" s="1900"/>
      <c r="AE13" s="1901"/>
    </row>
    <row r="14" spans="1:31" ht="20.100000000000001" customHeight="1">
      <c r="A14" s="1756"/>
      <c r="B14" s="1768" t="s">
        <v>5197</v>
      </c>
      <c r="C14" s="2560" t="s">
        <v>5198</v>
      </c>
      <c r="D14" s="2560"/>
      <c r="E14" s="2560"/>
      <c r="F14" s="2560"/>
      <c r="G14" s="2560"/>
      <c r="H14" s="2560"/>
      <c r="I14" s="2560"/>
      <c r="J14" s="2560"/>
      <c r="K14" s="2560"/>
      <c r="L14" s="2560"/>
      <c r="M14" s="2560"/>
      <c r="N14" s="2560"/>
      <c r="O14" s="2560"/>
      <c r="P14" s="2560"/>
      <c r="Q14" s="2560"/>
      <c r="R14" s="2560"/>
      <c r="S14" s="2560"/>
      <c r="T14" s="2560"/>
      <c r="U14" s="2560"/>
      <c r="V14" s="2560"/>
      <c r="W14" s="2560"/>
      <c r="X14" s="2560"/>
      <c r="Y14" s="2560"/>
      <c r="Z14" s="2560"/>
      <c r="AA14" s="2560"/>
      <c r="AB14" s="2560"/>
      <c r="AC14" s="2560"/>
      <c r="AD14" s="1900"/>
      <c r="AE14" s="1901"/>
    </row>
    <row r="15" spans="1:31" ht="20.100000000000001" customHeight="1">
      <c r="A15" s="1756"/>
      <c r="B15" s="1756"/>
      <c r="C15" s="1756"/>
      <c r="D15" s="1756"/>
      <c r="E15" s="1756"/>
      <c r="F15" s="1756"/>
      <c r="G15" s="1756"/>
      <c r="H15" s="1756"/>
      <c r="I15" s="1756"/>
      <c r="J15" s="1756"/>
      <c r="K15" s="1756"/>
      <c r="L15" s="1756"/>
      <c r="M15" s="1756"/>
      <c r="N15" s="1756"/>
      <c r="O15" s="1756"/>
      <c r="P15" s="1756"/>
      <c r="Q15" s="1756"/>
      <c r="R15" s="1756"/>
      <c r="S15" s="1756"/>
      <c r="T15" s="1756"/>
      <c r="U15" s="1756"/>
      <c r="V15" s="1756"/>
      <c r="W15" s="1756"/>
      <c r="X15" s="1756"/>
      <c r="Y15" s="1756"/>
      <c r="Z15" s="1756"/>
      <c r="AA15" s="1756"/>
      <c r="AB15" s="1756"/>
      <c r="AC15" s="1756"/>
      <c r="AD15" s="1756"/>
      <c r="AE15" s="1890"/>
    </row>
    <row r="16" spans="1:31" ht="20.100000000000001" customHeight="1">
      <c r="A16" s="1756" t="s">
        <v>2900</v>
      </c>
      <c r="B16" s="1898"/>
      <c r="C16" s="1902"/>
      <c r="D16" s="1902"/>
      <c r="E16" s="1902"/>
      <c r="F16" s="1902"/>
      <c r="G16" s="1902"/>
      <c r="H16" s="1902"/>
      <c r="I16" s="1902"/>
      <c r="J16" s="1902"/>
      <c r="K16" s="1902"/>
      <c r="L16" s="1902"/>
      <c r="M16" s="1902"/>
      <c r="N16" s="1902"/>
      <c r="O16" s="1902"/>
      <c r="P16" s="1902"/>
      <c r="Q16" s="1902"/>
      <c r="R16" s="1902"/>
      <c r="S16" s="1902"/>
      <c r="T16" s="1902"/>
      <c r="U16" s="1902"/>
      <c r="V16" s="1902"/>
      <c r="W16" s="1902"/>
      <c r="X16" s="1902"/>
      <c r="Y16" s="1902"/>
      <c r="Z16" s="1902"/>
      <c r="AA16" s="1902"/>
      <c r="AB16" s="1902"/>
      <c r="AC16" s="1902"/>
      <c r="AD16" s="1902"/>
      <c r="AE16" s="1903"/>
    </row>
    <row r="17" spans="1:31" ht="20.100000000000001" customHeight="1">
      <c r="A17" s="1768" t="s">
        <v>2892</v>
      </c>
      <c r="B17" s="1756" t="s">
        <v>5199</v>
      </c>
      <c r="T17" s="1850" t="s">
        <v>9</v>
      </c>
      <c r="U17" s="1799" t="s">
        <v>139</v>
      </c>
      <c r="V17" s="1759" t="s">
        <v>2901</v>
      </c>
      <c r="X17" s="1755" t="s">
        <v>521</v>
      </c>
      <c r="Y17" s="1799" t="s">
        <v>139</v>
      </c>
      <c r="Z17" s="1759" t="s">
        <v>2902</v>
      </c>
      <c r="AE17" s="1890"/>
    </row>
    <row r="18" spans="1:31" ht="20.100000000000001" customHeight="1">
      <c r="A18" s="1768" t="s">
        <v>2895</v>
      </c>
      <c r="B18" s="1756" t="s">
        <v>5200</v>
      </c>
      <c r="T18" s="1850" t="s">
        <v>9</v>
      </c>
      <c r="U18" s="1759"/>
      <c r="V18" s="1904"/>
      <c r="W18" s="1759" t="s">
        <v>5</v>
      </c>
      <c r="X18" s="1904"/>
      <c r="Y18" s="1759" t="s">
        <v>478</v>
      </c>
      <c r="Z18" s="1759" t="s">
        <v>2903</v>
      </c>
      <c r="AE18" s="1890"/>
    </row>
    <row r="19" spans="1:31" ht="20.100000000000001" customHeight="1">
      <c r="A19" s="1768" t="s">
        <v>2896</v>
      </c>
      <c r="B19" s="1756" t="s">
        <v>5201</v>
      </c>
      <c r="T19" s="1850" t="s">
        <v>9</v>
      </c>
      <c r="U19" s="1799" t="s">
        <v>139</v>
      </c>
      <c r="V19" s="1759" t="s">
        <v>2904</v>
      </c>
      <c r="Y19" s="1799" t="s">
        <v>139</v>
      </c>
      <c r="Z19" s="1759" t="s">
        <v>2907</v>
      </c>
      <c r="AE19" s="1890"/>
    </row>
    <row r="20" spans="1:31" ht="33.75" customHeight="1">
      <c r="A20" s="2560" t="s">
        <v>5202</v>
      </c>
      <c r="B20" s="2560"/>
      <c r="C20" s="2560"/>
      <c r="D20" s="2560"/>
      <c r="E20" s="2560"/>
      <c r="F20" s="2560"/>
      <c r="G20" s="2560"/>
      <c r="H20" s="2560"/>
      <c r="I20" s="2560"/>
      <c r="J20" s="2560"/>
      <c r="K20" s="2560"/>
      <c r="L20" s="2560"/>
      <c r="M20" s="2560"/>
      <c r="N20" s="2560"/>
      <c r="O20" s="2560"/>
      <c r="P20" s="2560"/>
      <c r="Q20" s="2560"/>
      <c r="R20" s="2560"/>
      <c r="S20" s="2560"/>
      <c r="T20" s="2560"/>
      <c r="U20" s="2560"/>
      <c r="V20" s="2560"/>
      <c r="W20" s="2560"/>
      <c r="X20" s="2560"/>
      <c r="Y20" s="2560"/>
      <c r="Z20" s="2560"/>
      <c r="AA20" s="2560"/>
      <c r="AB20" s="2560"/>
      <c r="AC20" s="2560"/>
      <c r="AD20" s="1900"/>
      <c r="AE20" s="1901"/>
    </row>
    <row r="21" spans="1:31" ht="20.100000000000001" customHeight="1">
      <c r="A21" s="2562" t="s">
        <v>5203</v>
      </c>
      <c r="B21" s="2562"/>
      <c r="C21" s="2562"/>
      <c r="D21" s="2562"/>
      <c r="E21" s="2562"/>
      <c r="F21" s="2562"/>
      <c r="G21" s="2562"/>
      <c r="H21" s="2562"/>
      <c r="I21" s="2562"/>
      <c r="J21" s="2562"/>
      <c r="K21" s="2562"/>
      <c r="L21" s="2562"/>
      <c r="M21" s="2562"/>
      <c r="N21" s="2562"/>
      <c r="O21" s="2562"/>
      <c r="P21" s="2562"/>
      <c r="Q21" s="2562"/>
      <c r="R21" s="2562"/>
      <c r="S21" s="2562"/>
      <c r="T21" s="2562"/>
      <c r="U21" s="2562"/>
      <c r="V21" s="2562"/>
      <c r="W21" s="2562"/>
      <c r="X21" s="2562"/>
      <c r="Y21" s="2562"/>
      <c r="Z21" s="2562"/>
      <c r="AA21" s="2562"/>
      <c r="AB21" s="2562"/>
      <c r="AC21" s="2562"/>
      <c r="AD21" s="1905"/>
      <c r="AE21" s="1906"/>
    </row>
    <row r="22" spans="1:31" ht="20.100000000000001" customHeight="1">
      <c r="A22" s="1775" t="s">
        <v>5204</v>
      </c>
      <c r="C22" s="1756"/>
      <c r="D22" s="1756"/>
      <c r="E22" s="1756"/>
      <c r="F22" s="1756"/>
      <c r="G22" s="1756"/>
      <c r="H22" s="1756"/>
      <c r="I22" s="1756"/>
      <c r="J22" s="1756"/>
      <c r="K22" s="1756"/>
      <c r="L22" s="1756"/>
      <c r="M22" s="1756"/>
      <c r="N22" s="1756"/>
      <c r="O22" s="1756"/>
      <c r="P22" s="1756"/>
      <c r="Q22" s="1756"/>
      <c r="R22" s="1756"/>
      <c r="S22" s="1756"/>
      <c r="T22" s="1756"/>
      <c r="U22" s="1756"/>
      <c r="V22" s="1756"/>
      <c r="W22" s="1756"/>
      <c r="X22" s="1756"/>
      <c r="Y22" s="1756"/>
      <c r="Z22" s="1756"/>
      <c r="AA22" s="1756"/>
      <c r="AB22" s="1756"/>
      <c r="AC22" s="1756"/>
      <c r="AD22" s="1905"/>
      <c r="AE22" s="1906"/>
    </row>
    <row r="23" spans="1:31" ht="20.100000000000001" customHeight="1">
      <c r="A23" s="1775" t="s">
        <v>5205</v>
      </c>
      <c r="C23" s="1756"/>
      <c r="D23" s="1756"/>
      <c r="E23" s="1756"/>
      <c r="F23" s="1756"/>
      <c r="G23" s="1756"/>
      <c r="H23" s="1756"/>
      <c r="I23" s="1756"/>
      <c r="J23" s="1756"/>
      <c r="K23" s="1756"/>
      <c r="L23" s="1756"/>
      <c r="M23" s="1756"/>
      <c r="N23" s="1756"/>
      <c r="O23" s="1756"/>
      <c r="P23" s="1756"/>
      <c r="Q23" s="1756"/>
      <c r="R23" s="1756"/>
      <c r="S23" s="1756"/>
      <c r="T23" s="1756"/>
      <c r="U23" s="1756"/>
      <c r="V23" s="1756"/>
      <c r="W23" s="1756"/>
      <c r="X23" s="1756"/>
      <c r="Y23" s="1756"/>
      <c r="Z23" s="1756"/>
      <c r="AA23" s="1756"/>
      <c r="AB23" s="1756"/>
      <c r="AC23" s="1756"/>
      <c r="AD23" s="1905"/>
      <c r="AE23" s="1906"/>
    </row>
    <row r="24" spans="1:31" ht="20.100000000000001" customHeight="1">
      <c r="A24" s="1754"/>
      <c r="B24" s="1754"/>
      <c r="C24" s="1754"/>
      <c r="D24" s="1754"/>
      <c r="E24" s="1754"/>
      <c r="F24" s="1754"/>
      <c r="G24" s="1754"/>
      <c r="H24" s="1754"/>
      <c r="I24" s="1754"/>
      <c r="J24" s="1754"/>
      <c r="K24" s="1754"/>
      <c r="L24" s="1754"/>
      <c r="M24" s="1754"/>
      <c r="N24" s="1754"/>
      <c r="O24" s="1754"/>
      <c r="P24" s="1754"/>
      <c r="Q24" s="1754"/>
      <c r="R24" s="1754"/>
      <c r="S24" s="1754"/>
      <c r="T24" s="1754"/>
      <c r="U24" s="1754"/>
      <c r="V24" s="1754"/>
      <c r="W24" s="1754"/>
      <c r="X24" s="1754"/>
      <c r="Y24" s="1754"/>
      <c r="Z24" s="1754"/>
      <c r="AA24" s="1754"/>
      <c r="AB24" s="1754"/>
      <c r="AC24" s="1754"/>
      <c r="AD24" s="1889"/>
      <c r="AE24" s="1890"/>
    </row>
    <row r="25" spans="1:31" ht="31.5" customHeight="1">
      <c r="A25" s="2560" t="s">
        <v>5206</v>
      </c>
      <c r="B25" s="2560"/>
      <c r="C25" s="2560"/>
      <c r="D25" s="2560"/>
      <c r="E25" s="2560"/>
      <c r="F25" s="2560"/>
      <c r="G25" s="2560"/>
      <c r="H25" s="2560"/>
      <c r="I25" s="2560"/>
      <c r="J25" s="2560"/>
      <c r="K25" s="2560"/>
      <c r="L25" s="2560"/>
      <c r="M25" s="2560"/>
      <c r="N25" s="2560"/>
      <c r="O25" s="2560"/>
      <c r="P25" s="2560"/>
      <c r="Q25" s="2560"/>
      <c r="R25" s="2560"/>
      <c r="S25" s="2560"/>
      <c r="T25" s="2560"/>
      <c r="U25" s="2560"/>
      <c r="V25" s="2560"/>
      <c r="W25" s="2560"/>
      <c r="X25" s="2560"/>
      <c r="Y25" s="2560"/>
      <c r="Z25" s="2560"/>
      <c r="AA25" s="2560"/>
      <c r="AB25" s="2560"/>
      <c r="AC25" s="2560"/>
      <c r="AD25" s="1900"/>
      <c r="AE25" s="1907"/>
    </row>
    <row r="26" spans="1:31" ht="20.100000000000001" customHeight="1">
      <c r="A26" s="1768" t="s">
        <v>2892</v>
      </c>
      <c r="B26" s="1756" t="s">
        <v>5207</v>
      </c>
      <c r="T26" s="1756"/>
      <c r="U26" s="1756"/>
      <c r="V26" s="1756"/>
      <c r="W26" s="1756"/>
      <c r="X26" s="1756"/>
      <c r="Y26" s="1756"/>
      <c r="Z26" s="1756"/>
      <c r="AA26" s="1756"/>
      <c r="AB26" s="1756"/>
      <c r="AC26" s="1756"/>
      <c r="AD26" s="1756"/>
      <c r="AE26" s="1908"/>
    </row>
    <row r="27" spans="1:31" ht="20.100000000000001" customHeight="1">
      <c r="A27" s="1768" t="s">
        <v>2895</v>
      </c>
      <c r="B27" s="1756" t="s">
        <v>5208</v>
      </c>
      <c r="T27" s="1756"/>
      <c r="U27" s="1756"/>
      <c r="V27" s="1756"/>
      <c r="W27" s="1756"/>
      <c r="X27" s="1756"/>
      <c r="Y27" s="1756"/>
      <c r="Z27" s="1756"/>
      <c r="AA27" s="1756"/>
      <c r="AB27" s="1756"/>
      <c r="AC27" s="1756"/>
      <c r="AD27" s="1756"/>
      <c r="AE27" s="1908"/>
    </row>
    <row r="28" spans="1:31" ht="20.100000000000001" customHeight="1">
      <c r="A28" s="1768"/>
      <c r="B28" s="1756" t="s">
        <v>5209</v>
      </c>
      <c r="T28" s="1756"/>
      <c r="U28" s="1756"/>
      <c r="V28" s="1756"/>
      <c r="W28" s="1756"/>
      <c r="X28" s="1756"/>
      <c r="Y28" s="1756"/>
      <c r="Z28" s="1756"/>
      <c r="AA28" s="1756"/>
      <c r="AB28" s="1756"/>
      <c r="AC28" s="1756"/>
      <c r="AD28" s="1756"/>
      <c r="AE28" s="1908"/>
    </row>
    <row r="29" spans="1:31" ht="20.100000000000001" customHeight="1">
      <c r="A29" s="1768" t="s">
        <v>2896</v>
      </c>
      <c r="B29" s="1756" t="s">
        <v>5210</v>
      </c>
      <c r="T29" s="1756"/>
      <c r="U29" s="1756"/>
      <c r="V29" s="1756"/>
      <c r="W29" s="1756"/>
      <c r="X29" s="1756"/>
      <c r="Y29" s="1756"/>
      <c r="Z29" s="1756"/>
      <c r="AA29" s="1756"/>
      <c r="AB29" s="1756"/>
      <c r="AC29" s="1756"/>
      <c r="AD29" s="1756"/>
      <c r="AE29" s="1908"/>
    </row>
    <row r="30" spans="1:31" ht="20.100000000000001" customHeight="1">
      <c r="A30" s="1756"/>
      <c r="B30" s="1756"/>
      <c r="C30" s="1756"/>
      <c r="D30" s="1756"/>
      <c r="E30" s="1756"/>
      <c r="F30" s="1756"/>
      <c r="G30" s="1756"/>
      <c r="H30" s="1756"/>
      <c r="I30" s="1756"/>
      <c r="J30" s="1756"/>
      <c r="K30" s="1756"/>
      <c r="L30" s="1756"/>
      <c r="M30" s="1756"/>
      <c r="N30" s="1756"/>
      <c r="O30" s="1756"/>
      <c r="P30" s="1756"/>
      <c r="Q30" s="1756"/>
      <c r="R30" s="1756"/>
      <c r="S30" s="1756"/>
      <c r="T30" s="1756"/>
      <c r="U30" s="1756"/>
      <c r="V30" s="1756"/>
      <c r="W30" s="1756"/>
      <c r="X30" s="1756"/>
      <c r="Y30" s="1756"/>
      <c r="Z30" s="1756"/>
      <c r="AA30" s="1756"/>
      <c r="AB30" s="1756"/>
      <c r="AC30" s="1756"/>
      <c r="AD30" s="1756"/>
      <c r="AE30" s="1908"/>
    </row>
    <row r="31" spans="1:31" ht="20.100000000000001" customHeight="1">
      <c r="A31" s="1756" t="s">
        <v>2905</v>
      </c>
      <c r="B31" s="1898"/>
      <c r="C31" s="1756"/>
      <c r="D31" s="1756"/>
      <c r="E31" s="1756"/>
      <c r="F31" s="1756"/>
      <c r="G31" s="1756"/>
      <c r="H31" s="1756"/>
      <c r="I31" s="1756"/>
      <c r="J31" s="1756"/>
      <c r="K31" s="1756"/>
      <c r="L31" s="1756"/>
      <c r="M31" s="1756"/>
      <c r="N31" s="1756"/>
      <c r="O31" s="1756"/>
      <c r="P31" s="1756"/>
      <c r="Q31" s="1756"/>
      <c r="R31" s="1756"/>
      <c r="S31" s="1756"/>
      <c r="T31" s="1756"/>
      <c r="U31" s="1883"/>
      <c r="V31" s="1883"/>
      <c r="W31" s="1883"/>
      <c r="X31" s="1883"/>
      <c r="Y31" s="1883"/>
      <c r="Z31" s="1883"/>
      <c r="AA31" s="1883"/>
      <c r="AB31" s="1883"/>
      <c r="AC31" s="1883"/>
      <c r="AD31" s="1883"/>
      <c r="AE31" s="1887"/>
    </row>
    <row r="32" spans="1:31" ht="20.100000000000001" customHeight="1">
      <c r="A32" s="1768" t="s">
        <v>2892</v>
      </c>
      <c r="B32" s="1756" t="s">
        <v>5211</v>
      </c>
      <c r="T32" s="1756"/>
      <c r="U32" s="1883"/>
      <c r="V32" s="1883"/>
      <c r="W32" s="1883"/>
      <c r="X32" s="1883"/>
      <c r="Y32" s="1883"/>
      <c r="Z32" s="1883"/>
      <c r="AA32" s="1883"/>
      <c r="AB32" s="1883"/>
      <c r="AC32" s="1883"/>
      <c r="AD32" s="1883"/>
      <c r="AE32" s="1887"/>
    </row>
    <row r="33" spans="1:31" ht="20.100000000000001" customHeight="1">
      <c r="A33" s="1768" t="s">
        <v>2895</v>
      </c>
      <c r="B33" s="1756" t="s">
        <v>5212</v>
      </c>
      <c r="T33" s="1756"/>
      <c r="U33" s="1883"/>
      <c r="V33" s="1883"/>
      <c r="W33" s="1883"/>
      <c r="X33" s="1883"/>
      <c r="Y33" s="1883"/>
      <c r="Z33" s="1883"/>
      <c r="AA33" s="1883"/>
      <c r="AB33" s="1883"/>
      <c r="AC33" s="1883"/>
      <c r="AD33" s="1883"/>
      <c r="AE33" s="1887"/>
    </row>
    <row r="34" spans="1:31" ht="20.100000000000001" customHeight="1">
      <c r="A34" s="1768"/>
      <c r="B34" s="1756"/>
      <c r="T34" s="1756"/>
      <c r="U34" s="1883"/>
      <c r="V34" s="1883"/>
      <c r="W34" s="1883"/>
      <c r="X34" s="1883"/>
      <c r="Y34" s="1883"/>
      <c r="Z34" s="1883"/>
      <c r="AA34" s="1883"/>
      <c r="AB34" s="1883"/>
      <c r="AC34" s="1883"/>
      <c r="AD34" s="1883"/>
      <c r="AE34" s="1887"/>
    </row>
    <row r="35" spans="1:31" ht="20.100000000000001" customHeight="1">
      <c r="A35" s="1768"/>
      <c r="B35" s="1756"/>
      <c r="T35" s="1756"/>
      <c r="U35" s="1883"/>
      <c r="V35" s="1883"/>
      <c r="W35" s="1883"/>
      <c r="X35" s="1883"/>
      <c r="Y35" s="1883"/>
      <c r="Z35" s="1883"/>
      <c r="AA35" s="1883"/>
      <c r="AB35" s="1883"/>
      <c r="AC35" s="1883"/>
      <c r="AD35" s="1883"/>
      <c r="AE35" s="1887"/>
    </row>
    <row r="36" spans="1:31" ht="20.100000000000001" customHeight="1">
      <c r="A36" s="1768"/>
      <c r="B36" s="1756"/>
      <c r="T36" s="1756"/>
      <c r="U36" s="1883"/>
      <c r="V36" s="1883"/>
      <c r="W36" s="1883"/>
      <c r="X36" s="1883"/>
      <c r="Y36" s="1883"/>
      <c r="Z36" s="1883"/>
      <c r="AA36" s="1883"/>
      <c r="AB36" s="1883"/>
      <c r="AC36" s="1883"/>
      <c r="AD36" s="1883"/>
      <c r="AE36" s="1887"/>
    </row>
    <row r="37" spans="1:31" ht="20.100000000000001" customHeight="1">
      <c r="A37" s="1768"/>
      <c r="B37" s="1756"/>
      <c r="T37" s="1756"/>
      <c r="U37" s="1883"/>
      <c r="V37" s="1883"/>
      <c r="W37" s="1883"/>
      <c r="X37" s="1883"/>
      <c r="Y37" s="1883"/>
      <c r="Z37" s="1883"/>
      <c r="AA37" s="1883"/>
      <c r="AB37" s="1883"/>
      <c r="AC37" s="1883"/>
      <c r="AD37" s="1883"/>
      <c r="AE37" s="1887"/>
    </row>
    <row r="38" spans="1:31" ht="19.5" customHeight="1">
      <c r="A38" s="1909"/>
      <c r="B38" s="1909"/>
      <c r="C38" s="1909"/>
      <c r="D38" s="1909"/>
      <c r="E38" s="1909"/>
      <c r="F38" s="1909"/>
      <c r="G38" s="1909"/>
      <c r="H38" s="1909"/>
      <c r="I38" s="1909"/>
      <c r="J38" s="1909"/>
      <c r="K38" s="1909"/>
      <c r="L38" s="1909"/>
      <c r="M38" s="1909"/>
      <c r="N38" s="1909"/>
      <c r="O38" s="1909"/>
      <c r="P38" s="1909"/>
      <c r="Q38" s="1909"/>
      <c r="R38" s="1909"/>
      <c r="S38" s="1909"/>
      <c r="T38" s="1909"/>
    </row>
    <row r="39" spans="1:31" ht="19.5" customHeight="1">
      <c r="A39" s="1756" t="s">
        <v>5213</v>
      </c>
    </row>
    <row r="40" spans="1:31" ht="19.5" customHeight="1">
      <c r="A40" s="1883"/>
      <c r="B40" s="1910" t="s">
        <v>139</v>
      </c>
      <c r="C40" s="1883" t="s">
        <v>5214</v>
      </c>
      <c r="D40" s="1883"/>
      <c r="E40" s="1883"/>
      <c r="F40" s="1883"/>
      <c r="G40" s="1883"/>
      <c r="H40" s="1883"/>
      <c r="I40" s="1883"/>
      <c r="J40" s="1883" t="s">
        <v>5215</v>
      </c>
      <c r="L40" s="1883"/>
      <c r="M40" s="1883"/>
      <c r="N40" s="1883"/>
      <c r="O40" s="1883"/>
      <c r="P40" s="1883"/>
      <c r="Q40" s="1911" t="s">
        <v>2542</v>
      </c>
      <c r="R40" s="1904"/>
      <c r="S40" s="1912" t="s">
        <v>477</v>
      </c>
      <c r="T40" s="1904"/>
      <c r="U40" s="1912" t="s">
        <v>5</v>
      </c>
      <c r="V40" s="1904"/>
      <c r="W40" s="1913" t="s">
        <v>5216</v>
      </c>
      <c r="X40" s="1883"/>
      <c r="Z40" s="2557"/>
      <c r="AA40" s="2557"/>
      <c r="AB40" s="2557"/>
      <c r="AC40" s="1912" t="s">
        <v>7</v>
      </c>
      <c r="AD40" s="1883"/>
    </row>
    <row r="41" spans="1:31" ht="19.5" customHeight="1">
      <c r="A41" s="1883"/>
      <c r="B41" s="1883"/>
      <c r="C41" s="1883"/>
      <c r="D41" s="1883"/>
      <c r="E41" s="1883"/>
      <c r="F41" s="1883"/>
      <c r="G41" s="1883"/>
      <c r="H41" s="1883"/>
      <c r="I41" s="1883"/>
      <c r="J41" s="1883" t="s">
        <v>5217</v>
      </c>
      <c r="L41" s="1883"/>
      <c r="M41" s="1883"/>
      <c r="N41" s="1883"/>
      <c r="O41" s="1883"/>
      <c r="P41" s="1883"/>
      <c r="Q41" s="1911" t="s">
        <v>2542</v>
      </c>
      <c r="R41" s="1904"/>
      <c r="S41" s="1912" t="s">
        <v>477</v>
      </c>
      <c r="T41" s="1904"/>
      <c r="U41" s="1912" t="s">
        <v>5</v>
      </c>
      <c r="V41" s="1904"/>
      <c r="W41" s="1913" t="s">
        <v>5216</v>
      </c>
      <c r="Y41" s="1883"/>
      <c r="Z41" s="2557"/>
      <c r="AA41" s="2557"/>
      <c r="AB41" s="2557"/>
      <c r="AC41" s="1912" t="s">
        <v>7</v>
      </c>
      <c r="AD41" s="1883"/>
    </row>
    <row r="42" spans="1:31" ht="19.5" customHeight="1">
      <c r="A42" s="1883"/>
      <c r="B42" s="1883"/>
      <c r="C42" s="1883"/>
      <c r="D42" s="1883"/>
      <c r="E42" s="1883"/>
      <c r="F42" s="1883"/>
      <c r="G42" s="1883"/>
      <c r="H42" s="1883"/>
      <c r="I42" s="1883"/>
      <c r="J42" s="1883" t="s">
        <v>5218</v>
      </c>
      <c r="L42" s="1883"/>
      <c r="M42" s="1883"/>
      <c r="N42" s="1883"/>
      <c r="O42" s="1883"/>
      <c r="P42" s="1883"/>
      <c r="Q42" s="1911" t="s">
        <v>2542</v>
      </c>
      <c r="R42" s="1904"/>
      <c r="S42" s="1912" t="s">
        <v>477</v>
      </c>
      <c r="T42" s="1904"/>
      <c r="U42" s="1912" t="s">
        <v>5</v>
      </c>
      <c r="V42" s="1904"/>
      <c r="W42" s="1913" t="s">
        <v>5216</v>
      </c>
      <c r="Y42" s="1883"/>
      <c r="Z42" s="2557"/>
      <c r="AA42" s="2557"/>
      <c r="AB42" s="2557"/>
      <c r="AC42" s="1912" t="s">
        <v>7</v>
      </c>
      <c r="AD42" s="1883"/>
    </row>
    <row r="43" spans="1:31" ht="19.5" customHeight="1">
      <c r="A43" s="1883"/>
      <c r="B43" s="1910" t="s">
        <v>139</v>
      </c>
      <c r="C43" s="1883" t="s">
        <v>5219</v>
      </c>
      <c r="D43" s="1883"/>
      <c r="E43" s="1883"/>
      <c r="F43" s="1883"/>
      <c r="G43" s="1883"/>
      <c r="H43" s="1883"/>
      <c r="I43" s="1883"/>
      <c r="J43" s="1883" t="s">
        <v>5215</v>
      </c>
      <c r="L43" s="1883"/>
      <c r="M43" s="1883"/>
      <c r="N43" s="1883"/>
      <c r="O43" s="1883"/>
      <c r="P43" s="1883"/>
      <c r="Q43" s="1911" t="s">
        <v>2542</v>
      </c>
      <c r="R43" s="1914"/>
      <c r="S43" s="1912" t="s">
        <v>477</v>
      </c>
      <c r="T43" s="1914"/>
      <c r="U43" s="1912" t="s">
        <v>5</v>
      </c>
      <c r="V43" s="1914"/>
      <c r="W43" s="1913" t="s">
        <v>5216</v>
      </c>
      <c r="Y43" s="1883"/>
      <c r="Z43" s="2557"/>
      <c r="AA43" s="2557"/>
      <c r="AB43" s="2557"/>
      <c r="AC43" s="1912" t="s">
        <v>7</v>
      </c>
      <c r="AD43" s="1883"/>
    </row>
    <row r="44" spans="1:31" ht="19.5" customHeight="1">
      <c r="A44" s="1883"/>
      <c r="B44" s="1910" t="s">
        <v>139</v>
      </c>
      <c r="C44" s="1883" t="s">
        <v>5220</v>
      </c>
      <c r="D44" s="1883"/>
      <c r="E44" s="1883"/>
      <c r="F44" s="1883"/>
      <c r="G44" s="1883"/>
      <c r="H44" s="1883"/>
      <c r="I44" s="1883"/>
      <c r="J44" s="1883" t="s">
        <v>5221</v>
      </c>
      <c r="L44" s="1883"/>
      <c r="M44" s="1883"/>
      <c r="N44" s="1883"/>
      <c r="O44" s="1883"/>
      <c r="P44" s="1883"/>
      <c r="Q44" s="1911" t="s">
        <v>2542</v>
      </c>
      <c r="R44" s="1914"/>
      <c r="S44" s="1912" t="s">
        <v>477</v>
      </c>
      <c r="T44" s="1914"/>
      <c r="U44" s="1912" t="s">
        <v>5</v>
      </c>
      <c r="V44" s="1914"/>
      <c r="W44" s="1913" t="s">
        <v>5216</v>
      </c>
      <c r="Y44" s="1883"/>
      <c r="Z44" s="2557"/>
      <c r="AA44" s="2557"/>
      <c r="AB44" s="2557"/>
      <c r="AC44" s="1912" t="s">
        <v>7</v>
      </c>
      <c r="AD44" s="1883"/>
    </row>
    <row r="45" spans="1:31" ht="19.5" customHeight="1">
      <c r="A45" s="1883"/>
      <c r="B45" s="1910" t="s">
        <v>139</v>
      </c>
      <c r="C45" s="1883" t="s">
        <v>5222</v>
      </c>
      <c r="D45" s="1883"/>
      <c r="E45" s="1883"/>
      <c r="F45" s="1883"/>
      <c r="G45" s="1883"/>
      <c r="H45" s="1883"/>
      <c r="I45" s="1883"/>
      <c r="J45" s="1883" t="s">
        <v>5223</v>
      </c>
      <c r="L45" s="1883"/>
      <c r="M45" s="1883"/>
      <c r="N45" s="1883"/>
      <c r="O45" s="1883"/>
      <c r="P45" s="1883"/>
      <c r="Q45" s="1911" t="s">
        <v>2542</v>
      </c>
      <c r="R45" s="1914"/>
      <c r="S45" s="1912" t="s">
        <v>477</v>
      </c>
      <c r="T45" s="1914"/>
      <c r="U45" s="1912" t="s">
        <v>5</v>
      </c>
      <c r="V45" s="1914"/>
      <c r="W45" s="1913" t="s">
        <v>5216</v>
      </c>
      <c r="Y45" s="1883"/>
      <c r="Z45" s="2557"/>
      <c r="AA45" s="2557"/>
      <c r="AB45" s="2557"/>
      <c r="AC45" s="1912" t="s">
        <v>7</v>
      </c>
      <c r="AD45" s="1883"/>
    </row>
    <row r="46" spans="1:31" ht="19.5" customHeight="1">
      <c r="A46" s="1883"/>
      <c r="B46" s="1910" t="s">
        <v>139</v>
      </c>
      <c r="C46" s="1883" t="s">
        <v>5224</v>
      </c>
      <c r="D46" s="1883"/>
      <c r="E46" s="1883"/>
      <c r="F46" s="1883"/>
      <c r="G46" s="1883"/>
      <c r="H46" s="1883"/>
      <c r="I46" s="1883"/>
      <c r="J46" s="1883" t="s">
        <v>5225</v>
      </c>
      <c r="L46" s="1883"/>
      <c r="M46" s="2558"/>
      <c r="N46" s="2558"/>
      <c r="O46" s="2558"/>
      <c r="P46" s="2558"/>
      <c r="Q46" s="2558"/>
      <c r="R46" s="2558"/>
      <c r="S46" s="2558"/>
      <c r="T46" s="2558"/>
      <c r="U46" s="2558"/>
      <c r="V46" s="2558"/>
      <c r="W46" s="1883" t="s">
        <v>627</v>
      </c>
      <c r="X46" s="1883"/>
      <c r="Y46" s="1883"/>
      <c r="Z46" s="2557"/>
      <c r="AA46" s="2557"/>
      <c r="AB46" s="2557"/>
      <c r="AC46" s="1912" t="s">
        <v>674</v>
      </c>
      <c r="AD46" s="1883"/>
    </row>
    <row r="47" spans="1:31" ht="19.5" customHeight="1">
      <c r="A47" s="1883"/>
      <c r="B47" s="1883"/>
      <c r="C47" s="1883"/>
      <c r="D47" s="1883"/>
      <c r="E47" s="1883"/>
      <c r="F47" s="1883"/>
      <c r="G47" s="1883"/>
      <c r="H47" s="1883"/>
      <c r="I47" s="1883"/>
      <c r="J47" s="1883" t="s">
        <v>5226</v>
      </c>
      <c r="L47" s="1883"/>
      <c r="M47" s="1883"/>
      <c r="N47" s="1883"/>
      <c r="O47" s="1883"/>
      <c r="P47" s="1883"/>
      <c r="Q47" s="1911" t="s">
        <v>2542</v>
      </c>
      <c r="R47" s="1914"/>
      <c r="S47" s="1912" t="s">
        <v>477</v>
      </c>
      <c r="T47" s="1914"/>
      <c r="U47" s="1912" t="s">
        <v>5</v>
      </c>
      <c r="V47" s="1914"/>
      <c r="W47" s="1913" t="s">
        <v>5216</v>
      </c>
      <c r="Y47" s="1883"/>
      <c r="Z47" s="2557"/>
      <c r="AA47" s="2557"/>
      <c r="AB47" s="2557"/>
      <c r="AC47" s="1912" t="s">
        <v>7</v>
      </c>
      <c r="AD47" s="1883"/>
    </row>
    <row r="48" spans="1:31" ht="19.5" customHeight="1">
      <c r="A48" s="1883"/>
      <c r="B48" s="1910" t="s">
        <v>139</v>
      </c>
      <c r="C48" s="1883" t="s">
        <v>5227</v>
      </c>
      <c r="D48" s="1883"/>
      <c r="E48" s="1883"/>
      <c r="F48" s="1883"/>
      <c r="G48" s="1883"/>
      <c r="H48" s="1883"/>
      <c r="I48" s="1883"/>
      <c r="J48" s="1883" t="s">
        <v>5215</v>
      </c>
      <c r="L48" s="1883"/>
      <c r="M48" s="1883"/>
      <c r="N48" s="1883"/>
      <c r="O48" s="1883"/>
      <c r="P48" s="1883"/>
      <c r="Q48" s="1911" t="s">
        <v>2542</v>
      </c>
      <c r="R48" s="1914"/>
      <c r="S48" s="1912" t="s">
        <v>477</v>
      </c>
      <c r="T48" s="1914"/>
      <c r="U48" s="1912" t="s">
        <v>5</v>
      </c>
      <c r="V48" s="1914"/>
      <c r="W48" s="1913" t="s">
        <v>5216</v>
      </c>
      <c r="Y48" s="1883"/>
      <c r="Z48" s="2557"/>
      <c r="AA48" s="2557"/>
      <c r="AB48" s="2557"/>
      <c r="AC48" s="1912" t="s">
        <v>7</v>
      </c>
      <c r="AD48" s="1883"/>
    </row>
    <row r="49" spans="1:30" ht="19.5" customHeight="1">
      <c r="A49" s="1883"/>
      <c r="B49" s="1883"/>
      <c r="C49" s="1883"/>
      <c r="D49" s="1883"/>
      <c r="E49" s="1883"/>
      <c r="F49" s="1883"/>
      <c r="G49" s="1883"/>
      <c r="H49" s="1883"/>
      <c r="I49" s="1883"/>
      <c r="L49" s="1883"/>
      <c r="M49" s="1883"/>
      <c r="N49" s="1883"/>
      <c r="O49" s="1883"/>
      <c r="P49" s="1883"/>
      <c r="Q49" s="1883"/>
      <c r="R49" s="1883"/>
      <c r="S49" s="1883"/>
      <c r="T49" s="1883"/>
      <c r="U49" s="1912"/>
      <c r="V49" s="1883"/>
      <c r="W49" s="1883"/>
      <c r="X49" s="1883"/>
      <c r="Y49" s="1883"/>
      <c r="Z49" s="1883"/>
      <c r="AA49" s="1883"/>
      <c r="AB49" s="1883"/>
      <c r="AC49" s="1883"/>
      <c r="AD49" s="1883"/>
    </row>
    <row r="50" spans="1:30" ht="19.5" customHeight="1">
      <c r="A50" s="1756" t="s">
        <v>5228</v>
      </c>
      <c r="B50" s="1883"/>
      <c r="C50" s="1883"/>
      <c r="D50" s="1883"/>
      <c r="E50" s="1883"/>
      <c r="F50" s="1883"/>
      <c r="G50" s="1883"/>
      <c r="H50" s="1883"/>
      <c r="I50" s="1883"/>
      <c r="J50" s="1883"/>
      <c r="K50" s="1883"/>
      <c r="L50" s="1883"/>
      <c r="M50" s="1883"/>
      <c r="N50" s="1883"/>
      <c r="O50" s="1883"/>
      <c r="P50" s="1883"/>
      <c r="Q50" s="1883"/>
      <c r="R50" s="1883"/>
      <c r="S50" s="1883"/>
      <c r="T50" s="1883"/>
      <c r="U50" s="1883"/>
      <c r="V50" s="1883"/>
      <c r="W50" s="1883"/>
      <c r="X50" s="1883"/>
      <c r="Y50" s="1883"/>
      <c r="Z50" s="1883"/>
      <c r="AA50" s="1883"/>
      <c r="AB50" s="1883"/>
      <c r="AC50" s="1883"/>
      <c r="AD50" s="1883"/>
    </row>
    <row r="51" spans="1:30" ht="19.5" customHeight="1">
      <c r="A51" s="1768" t="s">
        <v>2892</v>
      </c>
      <c r="B51" s="1883" t="s">
        <v>5229</v>
      </c>
      <c r="C51" s="1883"/>
      <c r="D51" s="1883"/>
      <c r="E51" s="1883"/>
      <c r="F51" s="1883"/>
      <c r="G51" s="2556"/>
      <c r="H51" s="2556"/>
      <c r="I51" s="2556"/>
      <c r="J51" s="2556"/>
      <c r="K51" s="2556"/>
      <c r="L51" s="1883" t="s">
        <v>10</v>
      </c>
      <c r="M51" s="1883"/>
      <c r="N51" s="1883"/>
      <c r="O51" s="1883"/>
      <c r="P51" s="1883"/>
      <c r="Q51" s="1883"/>
      <c r="R51" s="1883"/>
      <c r="S51" s="1883"/>
      <c r="T51" s="1850" t="s">
        <v>9</v>
      </c>
      <c r="U51" s="1799" t="s">
        <v>139</v>
      </c>
      <c r="V51" s="1759" t="s">
        <v>2893</v>
      </c>
      <c r="Y51" s="1799" t="s">
        <v>139</v>
      </c>
      <c r="Z51" s="1759" t="s">
        <v>2894</v>
      </c>
      <c r="AC51" s="1912"/>
      <c r="AD51" s="1883"/>
    </row>
    <row r="52" spans="1:30" ht="19.5" customHeight="1">
      <c r="A52" s="1768" t="s">
        <v>2895</v>
      </c>
      <c r="B52" s="1883" t="s">
        <v>5230</v>
      </c>
      <c r="C52" s="1883"/>
      <c r="D52" s="1883"/>
      <c r="E52" s="1883"/>
      <c r="F52" s="1883"/>
      <c r="G52" s="1883"/>
      <c r="H52" s="1883"/>
      <c r="I52" s="1883"/>
      <c r="J52" s="1883"/>
      <c r="K52" s="1883"/>
      <c r="L52" s="1883"/>
      <c r="M52" s="1883"/>
      <c r="N52" s="1883"/>
      <c r="O52" s="1883"/>
      <c r="P52" s="1883"/>
      <c r="Q52" s="1883"/>
      <c r="R52" s="1883"/>
      <c r="S52" s="1883"/>
      <c r="T52" s="1850" t="s">
        <v>9</v>
      </c>
      <c r="U52" s="1799" t="s">
        <v>139</v>
      </c>
      <c r="V52" s="1759" t="s">
        <v>2893</v>
      </c>
      <c r="Y52" s="1799" t="s">
        <v>139</v>
      </c>
      <c r="Z52" s="1759" t="s">
        <v>2894</v>
      </c>
      <c r="AC52" s="1912"/>
      <c r="AD52" s="1883"/>
    </row>
    <row r="53" spans="1:30" ht="19.5" customHeight="1">
      <c r="A53" s="1768" t="s">
        <v>2896</v>
      </c>
      <c r="B53" s="1883" t="s">
        <v>5231</v>
      </c>
      <c r="C53" s="1883"/>
      <c r="D53" s="1883"/>
      <c r="E53" s="1883"/>
      <c r="F53" s="1883"/>
      <c r="G53" s="1883"/>
      <c r="H53" s="1883"/>
      <c r="I53" s="1883"/>
      <c r="J53" s="1883"/>
      <c r="K53" s="1883"/>
      <c r="L53" s="1883"/>
      <c r="M53" s="1883"/>
      <c r="N53" s="1883"/>
      <c r="O53" s="1883"/>
      <c r="P53" s="1883"/>
      <c r="Q53" s="1883"/>
      <c r="R53" s="1883"/>
      <c r="S53" s="1883"/>
      <c r="T53" s="1850" t="s">
        <v>9</v>
      </c>
      <c r="U53" s="1799" t="s">
        <v>139</v>
      </c>
      <c r="V53" s="1759" t="s">
        <v>2893</v>
      </c>
      <c r="Y53" s="1799" t="s">
        <v>139</v>
      </c>
      <c r="Z53" s="1759" t="s">
        <v>2894</v>
      </c>
      <c r="AC53" s="1912"/>
      <c r="AD53" s="1883"/>
    </row>
    <row r="54" spans="1:30" ht="19.5" customHeight="1">
      <c r="A54" s="1768" t="s">
        <v>2897</v>
      </c>
      <c r="B54" s="1883" t="s">
        <v>5232</v>
      </c>
      <c r="C54" s="1883"/>
      <c r="D54" s="1883"/>
      <c r="E54" s="1883"/>
      <c r="F54" s="1883"/>
      <c r="G54" s="1883"/>
      <c r="H54" s="1883"/>
      <c r="I54" s="1883"/>
      <c r="J54" s="1883"/>
      <c r="K54" s="1883"/>
      <c r="L54" s="1883"/>
      <c r="M54" s="1883"/>
      <c r="N54" s="1883"/>
      <c r="O54" s="1883"/>
      <c r="P54" s="1883"/>
      <c r="Q54" s="1883"/>
      <c r="R54" s="1883"/>
      <c r="S54" s="1883"/>
      <c r="T54" s="1850" t="s">
        <v>9</v>
      </c>
      <c r="U54" s="1799" t="s">
        <v>139</v>
      </c>
      <c r="V54" s="1759" t="s">
        <v>2893</v>
      </c>
      <c r="Y54" s="1799" t="s">
        <v>139</v>
      </c>
      <c r="Z54" s="1759" t="s">
        <v>2894</v>
      </c>
      <c r="AC54" s="1912"/>
      <c r="AD54" s="1883"/>
    </row>
    <row r="55" spans="1:30" ht="19.5" customHeight="1">
      <c r="A55" s="1912" t="s">
        <v>5233</v>
      </c>
      <c r="B55" s="1883" t="s">
        <v>5234</v>
      </c>
      <c r="C55" s="1883"/>
      <c r="D55" s="1883"/>
      <c r="E55" s="1883"/>
      <c r="F55" s="1883"/>
      <c r="G55" s="1883"/>
      <c r="H55" s="1883"/>
      <c r="I55" s="1883"/>
      <c r="J55" s="1883"/>
      <c r="K55" s="1883"/>
      <c r="L55" s="1883"/>
      <c r="M55" s="1883"/>
      <c r="N55" s="1883"/>
      <c r="O55" s="1883"/>
      <c r="P55" s="1883"/>
      <c r="Q55" s="1883"/>
      <c r="R55" s="1883"/>
      <c r="S55" s="1883"/>
      <c r="T55" s="1850" t="s">
        <v>9</v>
      </c>
      <c r="U55" s="1799" t="s">
        <v>139</v>
      </c>
      <c r="V55" s="1759" t="s">
        <v>2893</v>
      </c>
      <c r="Y55" s="1799" t="s">
        <v>139</v>
      </c>
      <c r="Z55" s="1759" t="s">
        <v>2894</v>
      </c>
      <c r="AC55" s="1912"/>
      <c r="AD55" s="1883"/>
    </row>
    <row r="56" spans="1:30" ht="19.5" customHeight="1">
      <c r="A56" s="1912" t="s">
        <v>2911</v>
      </c>
      <c r="B56" s="1883" t="s">
        <v>5235</v>
      </c>
      <c r="C56" s="1883"/>
      <c r="D56" s="1883"/>
      <c r="E56" s="1883"/>
      <c r="F56" s="1883"/>
      <c r="G56" s="1883"/>
      <c r="H56" s="1883"/>
      <c r="I56" s="1883"/>
      <c r="J56" s="1883"/>
      <c r="K56" s="1883"/>
      <c r="L56" s="1883"/>
      <c r="M56" s="1883"/>
      <c r="N56" s="1883"/>
      <c r="O56" s="1883"/>
      <c r="P56" s="1883"/>
      <c r="Q56" s="1883"/>
      <c r="R56" s="1883"/>
      <c r="S56" s="1883"/>
      <c r="T56" s="1850" t="s">
        <v>9</v>
      </c>
      <c r="U56" s="1799" t="s">
        <v>139</v>
      </c>
      <c r="V56" s="1759" t="s">
        <v>2893</v>
      </c>
      <c r="Y56" s="1799" t="s">
        <v>139</v>
      </c>
      <c r="Z56" s="1759" t="s">
        <v>2894</v>
      </c>
      <c r="AC56" s="1912"/>
      <c r="AD56" s="1883"/>
    </row>
    <row r="57" spans="1:30" ht="19.5" customHeight="1">
      <c r="A57" s="1912" t="s">
        <v>2913</v>
      </c>
      <c r="B57" s="1883" t="s">
        <v>5236</v>
      </c>
      <c r="C57" s="1883"/>
      <c r="D57" s="1883"/>
      <c r="E57" s="1883"/>
      <c r="F57" s="1883"/>
      <c r="G57" s="1883"/>
      <c r="H57" s="1883"/>
      <c r="I57" s="1883"/>
      <c r="J57" s="1883"/>
      <c r="K57" s="1883"/>
      <c r="L57" s="1883"/>
      <c r="M57" s="1883"/>
      <c r="N57" s="1883"/>
      <c r="O57" s="1883"/>
      <c r="P57" s="1883"/>
      <c r="Q57" s="1883"/>
      <c r="R57" s="1883"/>
      <c r="S57" s="1883"/>
      <c r="T57" s="1850" t="s">
        <v>9</v>
      </c>
      <c r="U57" s="1799" t="s">
        <v>139</v>
      </c>
      <c r="V57" s="1759" t="s">
        <v>2893</v>
      </c>
      <c r="Y57" s="1799" t="s">
        <v>139</v>
      </c>
      <c r="Z57" s="1759" t="s">
        <v>2894</v>
      </c>
      <c r="AC57" s="1912"/>
      <c r="AD57" s="1883"/>
    </row>
    <row r="58" spans="1:30" ht="19.5" customHeight="1">
      <c r="A58" s="1883"/>
      <c r="B58" s="1883"/>
      <c r="C58" s="1883"/>
      <c r="D58" s="1883"/>
      <c r="E58" s="1883"/>
      <c r="F58" s="1883"/>
      <c r="G58" s="1883"/>
      <c r="H58" s="1883"/>
      <c r="I58" s="1883"/>
      <c r="J58" s="1883"/>
      <c r="K58" s="1883"/>
      <c r="L58" s="1883"/>
      <c r="M58" s="1883"/>
      <c r="N58" s="1883"/>
      <c r="O58" s="1883"/>
      <c r="P58" s="1883"/>
      <c r="Q58" s="1883"/>
      <c r="R58" s="1883"/>
      <c r="S58" s="1883"/>
      <c r="T58" s="1883"/>
      <c r="U58" s="1883"/>
      <c r="V58" s="1883"/>
      <c r="W58" s="1883"/>
      <c r="X58" s="1883"/>
      <c r="Y58" s="1883"/>
      <c r="Z58" s="1883"/>
      <c r="AA58" s="1883"/>
      <c r="AB58" s="1883"/>
      <c r="AC58" s="1883"/>
      <c r="AD58" s="1883"/>
    </row>
    <row r="59" spans="1:30" ht="19.5" customHeight="1">
      <c r="A59" s="1883"/>
      <c r="B59" s="1883"/>
      <c r="C59" s="1883"/>
      <c r="D59" s="1883"/>
      <c r="E59" s="1883"/>
      <c r="F59" s="1883"/>
      <c r="G59" s="1883"/>
      <c r="H59" s="1883"/>
      <c r="I59" s="1883"/>
      <c r="J59" s="1883"/>
      <c r="K59" s="1883"/>
      <c r="L59" s="1883"/>
      <c r="M59" s="1883"/>
      <c r="N59" s="1883"/>
      <c r="O59" s="1883"/>
      <c r="P59" s="1883"/>
      <c r="Q59" s="1883"/>
      <c r="R59" s="1883"/>
      <c r="S59" s="1883"/>
      <c r="T59" s="1883"/>
      <c r="U59" s="1883"/>
      <c r="V59" s="1883"/>
      <c r="W59" s="1883"/>
      <c r="X59" s="1883"/>
      <c r="Y59" s="1883"/>
      <c r="Z59" s="1883"/>
      <c r="AA59" s="1883"/>
      <c r="AB59" s="1883"/>
      <c r="AC59" s="1883"/>
      <c r="AD59" s="1883"/>
    </row>
    <row r="60" spans="1:30" ht="19.5" customHeight="1">
      <c r="A60" s="1883"/>
      <c r="B60" s="1883"/>
      <c r="C60" s="1883"/>
      <c r="D60" s="1883"/>
      <c r="E60" s="1883"/>
      <c r="F60" s="1883"/>
      <c r="G60" s="1883"/>
      <c r="H60" s="1883"/>
      <c r="I60" s="1883"/>
      <c r="J60" s="1883"/>
      <c r="K60" s="1883"/>
      <c r="L60" s="1883"/>
      <c r="M60" s="1883"/>
      <c r="N60" s="1883"/>
      <c r="O60" s="1883"/>
      <c r="P60" s="1883"/>
      <c r="Q60" s="1883"/>
      <c r="R60" s="1883"/>
      <c r="S60" s="1883"/>
      <c r="T60" s="1883"/>
      <c r="U60" s="1883"/>
      <c r="V60" s="1883"/>
      <c r="W60" s="1883"/>
      <c r="X60" s="1883"/>
      <c r="Y60" s="1883"/>
      <c r="Z60" s="1883"/>
      <c r="AA60" s="1883"/>
      <c r="AB60" s="1883"/>
      <c r="AC60" s="1883"/>
      <c r="AD60" s="1883"/>
    </row>
    <row r="61" spans="1:30" ht="19.5" customHeight="1">
      <c r="A61" s="1883"/>
      <c r="B61" s="1883"/>
      <c r="C61" s="1883"/>
      <c r="D61" s="1883"/>
      <c r="E61" s="1883"/>
      <c r="F61" s="1883"/>
      <c r="G61" s="1883"/>
      <c r="H61" s="1883"/>
      <c r="I61" s="1883"/>
      <c r="J61" s="1883"/>
      <c r="K61" s="1883"/>
      <c r="L61" s="1883"/>
      <c r="M61" s="1883"/>
      <c r="N61" s="1883"/>
      <c r="O61" s="1883"/>
      <c r="P61" s="1883"/>
      <c r="Q61" s="1883"/>
      <c r="R61" s="1883"/>
      <c r="S61" s="1883"/>
      <c r="T61" s="1883"/>
      <c r="U61" s="1883"/>
      <c r="V61" s="1883"/>
      <c r="W61" s="1883"/>
      <c r="X61" s="1883"/>
      <c r="Y61" s="1883"/>
      <c r="Z61" s="1883"/>
      <c r="AA61" s="1883"/>
      <c r="AB61" s="1883"/>
      <c r="AC61" s="1883"/>
      <c r="AD61" s="1883"/>
    </row>
    <row r="62" spans="1:30" ht="19.5" customHeight="1">
      <c r="A62" s="1883"/>
      <c r="B62" s="1883"/>
      <c r="C62" s="1883"/>
      <c r="D62" s="1883"/>
      <c r="E62" s="1883"/>
      <c r="F62" s="1883"/>
      <c r="G62" s="1883"/>
      <c r="H62" s="1883"/>
      <c r="I62" s="1883"/>
      <c r="J62" s="1883"/>
      <c r="K62" s="1883"/>
      <c r="L62" s="1883"/>
      <c r="M62" s="1883"/>
      <c r="N62" s="1883"/>
      <c r="O62" s="1883"/>
      <c r="P62" s="1883"/>
      <c r="Q62" s="1883"/>
      <c r="R62" s="1883"/>
      <c r="S62" s="1883"/>
      <c r="T62" s="1883"/>
      <c r="U62" s="1883"/>
      <c r="V62" s="1883"/>
      <c r="W62" s="1883"/>
      <c r="X62" s="1883"/>
      <c r="Y62" s="1883"/>
      <c r="Z62" s="1883"/>
      <c r="AA62" s="1883"/>
      <c r="AB62" s="1883"/>
      <c r="AC62" s="1883"/>
      <c r="AD62" s="1883"/>
    </row>
    <row r="63" spans="1:30" ht="19.5" customHeight="1">
      <c r="A63" s="1883"/>
      <c r="B63" s="1883"/>
      <c r="C63" s="1883"/>
      <c r="D63" s="1883"/>
      <c r="E63" s="1883"/>
      <c r="F63" s="1883"/>
      <c r="G63" s="1883"/>
      <c r="H63" s="1883"/>
      <c r="I63" s="1883"/>
      <c r="J63" s="1883"/>
      <c r="K63" s="1883"/>
      <c r="L63" s="1883"/>
      <c r="M63" s="1883"/>
      <c r="N63" s="1883"/>
      <c r="O63" s="1883"/>
      <c r="P63" s="1883"/>
      <c r="Q63" s="1883"/>
      <c r="R63" s="1883"/>
      <c r="S63" s="1883"/>
      <c r="T63" s="1883"/>
      <c r="U63" s="1883"/>
      <c r="V63" s="1883"/>
      <c r="W63" s="1883"/>
      <c r="X63" s="1883"/>
      <c r="Y63" s="1883"/>
      <c r="Z63" s="1883"/>
      <c r="AA63" s="1883"/>
      <c r="AB63" s="1883"/>
      <c r="AC63" s="1883"/>
      <c r="AD63" s="1883"/>
    </row>
    <row r="64" spans="1:30" ht="19.5" customHeight="1">
      <c r="A64" s="1883"/>
      <c r="B64" s="1883"/>
      <c r="C64" s="1883"/>
      <c r="D64" s="1883"/>
      <c r="E64" s="1883"/>
      <c r="F64" s="1883"/>
      <c r="G64" s="1883"/>
      <c r="H64" s="1883"/>
      <c r="I64" s="1883"/>
      <c r="J64" s="1883"/>
      <c r="K64" s="1883"/>
      <c r="L64" s="1883"/>
      <c r="M64" s="1883"/>
      <c r="N64" s="1883"/>
      <c r="O64" s="1883"/>
      <c r="P64" s="1883"/>
      <c r="Q64" s="1883"/>
      <c r="R64" s="1883"/>
      <c r="S64" s="1883"/>
      <c r="T64" s="1883"/>
      <c r="U64" s="1883"/>
      <c r="V64" s="1883"/>
      <c r="W64" s="1883"/>
      <c r="X64" s="1883"/>
      <c r="Y64" s="1883"/>
      <c r="Z64" s="1883"/>
      <c r="AA64" s="1883"/>
      <c r="AB64" s="1883"/>
      <c r="AC64" s="1883"/>
      <c r="AD64" s="1883"/>
    </row>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sheetData>
  <mergeCells count="19">
    <mergeCell ref="Z43:AB43"/>
    <mergeCell ref="A2:AC3"/>
    <mergeCell ref="A5:AC5"/>
    <mergeCell ref="A13:B13"/>
    <mergeCell ref="C13:AC13"/>
    <mergeCell ref="C14:AC14"/>
    <mergeCell ref="A20:AC20"/>
    <mergeCell ref="A21:AC21"/>
    <mergeCell ref="A25:AC25"/>
    <mergeCell ref="Z40:AB40"/>
    <mergeCell ref="Z41:AB41"/>
    <mergeCell ref="Z42:AB42"/>
    <mergeCell ref="G51:K51"/>
    <mergeCell ref="Z44:AB44"/>
    <mergeCell ref="Z45:AB45"/>
    <mergeCell ref="M46:V46"/>
    <mergeCell ref="Z46:AB46"/>
    <mergeCell ref="Z47:AB47"/>
    <mergeCell ref="Z48:AB48"/>
  </mergeCells>
  <phoneticPr fontId="129"/>
  <dataValidations count="1">
    <dataValidation type="list" allowBlank="1" showInputMessage="1" showErrorMessage="1" sqref="U9:U12 U17 U19 U51:U57 Y9:Y12 Y17 Y19 Y51:Y57" xr:uid="{00000000-0002-0000-16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E62"/>
  <sheetViews>
    <sheetView zoomScaleNormal="100" zoomScaleSheetLayoutView="100" workbookViewId="0"/>
  </sheetViews>
  <sheetFormatPr defaultColWidth="9" defaultRowHeight="13.5"/>
  <cols>
    <col min="1" max="30" width="3.125" style="1755" customWidth="1"/>
    <col min="31" max="31" width="9" style="1755" customWidth="1"/>
    <col min="32" max="16384" width="9" style="1755"/>
  </cols>
  <sheetData>
    <row r="1" spans="1:31" ht="20.100000000000001" customHeight="1">
      <c r="A1" s="1753" t="s">
        <v>4032</v>
      </c>
      <c r="B1" s="1888"/>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90"/>
    </row>
    <row r="2" spans="1:31" ht="20.100000000000001" customHeight="1">
      <c r="A2" s="2559" t="s">
        <v>5237</v>
      </c>
      <c r="B2" s="2559"/>
      <c r="C2" s="2559"/>
      <c r="D2" s="2559"/>
      <c r="E2" s="2559"/>
      <c r="F2" s="2559"/>
      <c r="G2" s="2559"/>
      <c r="H2" s="2559"/>
      <c r="I2" s="2559"/>
      <c r="J2" s="2559"/>
      <c r="K2" s="2559"/>
      <c r="L2" s="2559"/>
      <c r="M2" s="2559"/>
      <c r="N2" s="2559"/>
      <c r="O2" s="2559"/>
      <c r="P2" s="2559"/>
      <c r="Q2" s="2559"/>
      <c r="R2" s="2559"/>
      <c r="S2" s="2559"/>
      <c r="T2" s="2559"/>
      <c r="U2" s="2559"/>
      <c r="V2" s="2559"/>
      <c r="W2" s="2559"/>
      <c r="X2" s="2559"/>
      <c r="Y2" s="2559"/>
      <c r="Z2" s="2559"/>
      <c r="AA2" s="2559"/>
      <c r="AB2" s="2559"/>
      <c r="AC2" s="2559"/>
      <c r="AD2" s="1891"/>
      <c r="AE2" s="1892"/>
    </row>
    <row r="3" spans="1:31" ht="20.100000000000001" customHeight="1">
      <c r="A3" s="2559"/>
      <c r="B3" s="2559"/>
      <c r="C3" s="2559"/>
      <c r="D3" s="2559"/>
      <c r="E3" s="2559"/>
      <c r="F3" s="2559"/>
      <c r="G3" s="2559"/>
      <c r="H3" s="2559"/>
      <c r="I3" s="2559"/>
      <c r="J3" s="2559"/>
      <c r="K3" s="2559"/>
      <c r="L3" s="2559"/>
      <c r="M3" s="2559"/>
      <c r="N3" s="2559"/>
      <c r="O3" s="2559"/>
      <c r="P3" s="2559"/>
      <c r="Q3" s="2559"/>
      <c r="R3" s="2559"/>
      <c r="S3" s="2559"/>
      <c r="T3" s="2559"/>
      <c r="U3" s="2559"/>
      <c r="V3" s="2559"/>
      <c r="W3" s="2559"/>
      <c r="X3" s="2559"/>
      <c r="Y3" s="2559"/>
      <c r="Z3" s="2559"/>
      <c r="AA3" s="2559"/>
      <c r="AB3" s="2559"/>
      <c r="AC3" s="2559"/>
      <c r="AD3" s="1891"/>
      <c r="AE3" s="1892"/>
    </row>
    <row r="4" spans="1:31" ht="20.100000000000001" customHeight="1">
      <c r="A4" s="1893"/>
      <c r="B4" s="1893"/>
      <c r="C4" s="1894"/>
      <c r="D4" s="1894"/>
      <c r="E4" s="1894"/>
      <c r="F4" s="1894"/>
      <c r="G4" s="1894"/>
      <c r="H4" s="1894"/>
      <c r="I4" s="1894"/>
      <c r="J4" s="1894"/>
      <c r="K4" s="1894"/>
      <c r="L4" s="1894"/>
      <c r="M4" s="1894"/>
      <c r="N4" s="1894"/>
      <c r="O4" s="1894"/>
      <c r="P4" s="1894"/>
      <c r="Q4" s="1894"/>
      <c r="R4" s="1894"/>
      <c r="S4" s="1894"/>
      <c r="T4" s="1894"/>
      <c r="U4" s="1894"/>
      <c r="V4" s="1894"/>
      <c r="W4" s="1894"/>
      <c r="X4" s="1894"/>
      <c r="Y4" s="1889"/>
      <c r="Z4" s="1846"/>
      <c r="AA4" s="1846"/>
      <c r="AB4" s="1850"/>
      <c r="AC4" s="1759"/>
      <c r="AD4" s="1850"/>
      <c r="AE4" s="1890"/>
    </row>
    <row r="5" spans="1:31" ht="37.5" customHeight="1">
      <c r="A5" s="2560" t="s">
        <v>5238</v>
      </c>
      <c r="B5" s="2560"/>
      <c r="C5" s="2560"/>
      <c r="D5" s="2560"/>
      <c r="E5" s="2560"/>
      <c r="F5" s="2560"/>
      <c r="G5" s="2560"/>
      <c r="H5" s="2560"/>
      <c r="I5" s="2560"/>
      <c r="J5" s="2560"/>
      <c r="K5" s="2560"/>
      <c r="L5" s="2560"/>
      <c r="M5" s="2560"/>
      <c r="N5" s="2560"/>
      <c r="O5" s="2560"/>
      <c r="P5" s="2560"/>
      <c r="Q5" s="2560"/>
      <c r="R5" s="2560"/>
      <c r="S5" s="2560"/>
      <c r="T5" s="2560"/>
      <c r="U5" s="2560"/>
      <c r="V5" s="2560"/>
      <c r="W5" s="2560"/>
      <c r="X5" s="2560"/>
      <c r="Y5" s="2560"/>
      <c r="Z5" s="2560"/>
      <c r="AA5" s="2560"/>
      <c r="AB5" s="2560"/>
      <c r="AC5" s="2560"/>
      <c r="AD5" s="1896"/>
      <c r="AE5" s="1897"/>
    </row>
    <row r="6" spans="1:31" ht="20.100000000000001" customHeight="1">
      <c r="A6" s="1775"/>
      <c r="B6" s="1775"/>
      <c r="C6" s="1760"/>
      <c r="D6" s="1760"/>
      <c r="E6" s="1760"/>
      <c r="F6" s="1760"/>
      <c r="G6" s="1760"/>
      <c r="H6" s="1760"/>
      <c r="I6" s="1760"/>
      <c r="J6" s="1760"/>
      <c r="K6" s="1760"/>
      <c r="L6" s="1760"/>
      <c r="M6" s="1760"/>
      <c r="N6" s="1760"/>
      <c r="O6" s="1760"/>
      <c r="P6" s="1760"/>
      <c r="Q6" s="1760"/>
      <c r="R6" s="1760"/>
      <c r="S6" s="1760"/>
      <c r="T6" s="1760"/>
      <c r="U6" s="1760"/>
      <c r="V6" s="1760"/>
      <c r="W6" s="1760"/>
      <c r="X6" s="1760"/>
      <c r="Y6" s="1756"/>
      <c r="Z6" s="1760"/>
      <c r="AA6" s="1760"/>
      <c r="AB6" s="1768"/>
      <c r="AC6" s="1756"/>
      <c r="AD6" s="1768"/>
      <c r="AE6" s="1890"/>
    </row>
    <row r="7" spans="1:31" ht="20.100000000000001" customHeight="1">
      <c r="A7" s="1756" t="s">
        <v>5239</v>
      </c>
      <c r="B7" s="1898"/>
      <c r="C7" s="1754"/>
      <c r="D7" s="1754"/>
      <c r="E7" s="1754"/>
      <c r="F7" s="1754"/>
      <c r="G7" s="1754"/>
      <c r="H7" s="1754"/>
      <c r="I7" s="1754"/>
      <c r="J7" s="1754"/>
      <c r="K7" s="1754"/>
      <c r="L7" s="1754"/>
      <c r="M7" s="1754"/>
      <c r="N7" s="1754"/>
      <c r="O7" s="1754"/>
      <c r="P7" s="1754"/>
      <c r="Q7" s="1754"/>
      <c r="R7" s="1754"/>
      <c r="S7" s="1754"/>
      <c r="T7" s="1754"/>
      <c r="U7" s="1754"/>
      <c r="V7" s="1754"/>
      <c r="W7" s="1754"/>
      <c r="X7" s="1754"/>
      <c r="Y7" s="1754"/>
      <c r="Z7" s="1754"/>
      <c r="AA7" s="1754"/>
      <c r="AB7" s="1754"/>
      <c r="AC7" s="1754"/>
      <c r="AD7" s="1889"/>
      <c r="AE7" s="1890"/>
    </row>
    <row r="8" spans="1:31" ht="20.100000000000001" customHeight="1">
      <c r="A8" s="1756"/>
      <c r="B8" s="1898"/>
      <c r="C8" s="1754"/>
      <c r="D8" s="1754"/>
      <c r="E8" s="1754"/>
      <c r="F8" s="1754"/>
      <c r="G8" s="1754"/>
      <c r="H8" s="1754"/>
      <c r="I8" s="1754"/>
      <c r="J8" s="1754"/>
      <c r="K8" s="1754"/>
      <c r="L8" s="1754"/>
      <c r="M8" s="1754"/>
      <c r="N8" s="1754"/>
      <c r="O8" s="1754"/>
      <c r="P8" s="1754"/>
      <c r="Q8" s="1754"/>
      <c r="R8" s="1754"/>
      <c r="S8" s="1754"/>
      <c r="T8" s="1754"/>
      <c r="U8" s="1754"/>
      <c r="V8" s="1754"/>
      <c r="W8" s="1754"/>
      <c r="X8" s="1754"/>
      <c r="Y8" s="1754"/>
      <c r="Z8" s="1754"/>
      <c r="AA8" s="1754"/>
      <c r="AB8" s="1754"/>
      <c r="AC8" s="1754"/>
      <c r="AD8" s="1889"/>
      <c r="AE8" s="1890"/>
    </row>
    <row r="9" spans="1:31" ht="20.100000000000001" customHeight="1">
      <c r="A9" s="1756"/>
      <c r="B9" s="1756" t="s">
        <v>5240</v>
      </c>
      <c r="C9" s="1754"/>
      <c r="D9" s="1754"/>
      <c r="E9" s="1754"/>
      <c r="F9" s="1754"/>
      <c r="G9" s="1754"/>
      <c r="H9" s="1754"/>
      <c r="I9" s="1754"/>
      <c r="J9" s="1754"/>
      <c r="K9" s="1754"/>
      <c r="L9" s="1754"/>
      <c r="M9" s="1754"/>
      <c r="N9" s="1754"/>
      <c r="O9" s="1754"/>
      <c r="P9" s="1754"/>
      <c r="Q9" s="1754"/>
      <c r="R9" s="1754"/>
      <c r="S9" s="1754"/>
      <c r="T9" s="1754"/>
      <c r="U9" s="1754"/>
      <c r="V9" s="1754"/>
      <c r="W9" s="1754"/>
      <c r="X9" s="1754"/>
      <c r="Y9" s="1754"/>
      <c r="Z9" s="1754"/>
      <c r="AA9" s="1754"/>
      <c r="AB9" s="1754"/>
      <c r="AC9" s="1754"/>
      <c r="AD9" s="1889"/>
      <c r="AE9" s="1890"/>
    </row>
    <row r="10" spans="1:31" ht="20.100000000000001" customHeight="1">
      <c r="A10" s="1756"/>
      <c r="B10" s="1756" t="s">
        <v>5241</v>
      </c>
      <c r="C10" s="1754"/>
      <c r="D10" s="1754"/>
      <c r="E10" s="1754"/>
      <c r="F10" s="1754"/>
      <c r="G10" s="1754"/>
      <c r="H10" s="1754"/>
      <c r="I10" s="1754"/>
      <c r="J10" s="1754"/>
      <c r="K10" s="1754"/>
      <c r="L10" s="1754"/>
      <c r="M10" s="1754"/>
      <c r="N10" s="1754"/>
      <c r="O10" s="1754"/>
      <c r="P10" s="1754"/>
      <c r="Q10" s="1754"/>
      <c r="R10" s="1754"/>
      <c r="S10" s="1754"/>
      <c r="T10" s="1754"/>
      <c r="U10" s="1754"/>
      <c r="V10" s="1754"/>
      <c r="W10" s="1754"/>
      <c r="X10" s="1754"/>
      <c r="Y10" s="1754"/>
      <c r="Z10" s="1754"/>
      <c r="AA10" s="1754"/>
      <c r="AB10" s="1754"/>
      <c r="AC10" s="1754"/>
      <c r="AD10" s="1889"/>
      <c r="AE10" s="1890"/>
    </row>
    <row r="11" spans="1:31" ht="20.100000000000001" customHeight="1">
      <c r="A11" s="1756"/>
      <c r="B11" s="1756"/>
      <c r="C11" s="1756"/>
      <c r="D11" s="1756"/>
      <c r="E11" s="1756"/>
      <c r="F11" s="1756"/>
      <c r="G11" s="1756"/>
      <c r="H11" s="1756"/>
      <c r="I11" s="1756"/>
      <c r="J11" s="1756"/>
      <c r="K11" s="1756"/>
      <c r="L11" s="1756"/>
      <c r="M11" s="1756"/>
      <c r="N11" s="1756"/>
      <c r="O11" s="1756"/>
      <c r="P11" s="1756"/>
      <c r="Q11" s="1756"/>
      <c r="R11" s="1756"/>
      <c r="S11" s="1756"/>
      <c r="T11" s="1756"/>
      <c r="U11" s="1756"/>
      <c r="V11" s="1756"/>
      <c r="W11" s="1756"/>
      <c r="X11" s="1756"/>
      <c r="Y11" s="1756"/>
      <c r="Z11" s="1756"/>
      <c r="AA11" s="1756"/>
      <c r="AB11" s="1756"/>
      <c r="AC11" s="1756"/>
      <c r="AD11" s="1756"/>
      <c r="AE11" s="1890"/>
    </row>
    <row r="12" spans="1:31" ht="20.100000000000001" customHeight="1">
      <c r="A12" s="1756" t="s">
        <v>2900</v>
      </c>
      <c r="B12" s="1898"/>
      <c r="C12" s="1902"/>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3"/>
    </row>
    <row r="13" spans="1:31" ht="20.100000000000001" customHeight="1">
      <c r="A13" s="1756"/>
      <c r="B13" s="1898"/>
      <c r="C13" s="1902"/>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3"/>
    </row>
    <row r="14" spans="1:31" ht="20.100000000000001" customHeight="1">
      <c r="B14" s="1775" t="s">
        <v>5242</v>
      </c>
      <c r="C14" s="1756"/>
      <c r="Q14" s="1850" t="s">
        <v>9</v>
      </c>
      <c r="R14" s="1799" t="s">
        <v>139</v>
      </c>
      <c r="S14" s="1759" t="s">
        <v>5243</v>
      </c>
      <c r="U14" s="1799" t="s">
        <v>139</v>
      </c>
      <c r="V14" s="1759" t="s">
        <v>5244</v>
      </c>
      <c r="AB14" s="1890"/>
    </row>
    <row r="15" spans="1:31" ht="20.100000000000001" customHeight="1">
      <c r="B15" s="1775" t="s">
        <v>5245</v>
      </c>
      <c r="C15" s="1756"/>
      <c r="Q15" s="1850" t="s">
        <v>9</v>
      </c>
      <c r="R15" s="1799" t="s">
        <v>139</v>
      </c>
      <c r="S15" s="1759" t="s">
        <v>5246</v>
      </c>
      <c r="T15" s="1759"/>
      <c r="U15" s="1799" t="s">
        <v>139</v>
      </c>
      <c r="V15" s="1759" t="s">
        <v>5247</v>
      </c>
      <c r="AB15" s="1890"/>
    </row>
    <row r="16" spans="1:31" ht="20.100000000000001" customHeight="1">
      <c r="B16" s="1775" t="s">
        <v>5248</v>
      </c>
      <c r="C16" s="1756"/>
      <c r="Q16" s="1850" t="s">
        <v>9</v>
      </c>
      <c r="R16" s="1799" t="s">
        <v>139</v>
      </c>
      <c r="S16" s="1759" t="s">
        <v>2904</v>
      </c>
      <c r="V16" s="1799" t="s">
        <v>139</v>
      </c>
      <c r="W16" s="1759" t="s">
        <v>2907</v>
      </c>
      <c r="AB16" s="1890"/>
    </row>
    <row r="17" spans="1:31" ht="20.100000000000001" customHeight="1">
      <c r="B17" s="1768"/>
      <c r="C17" s="1756"/>
      <c r="T17" s="1850"/>
      <c r="U17" s="1850"/>
      <c r="V17" s="1850"/>
      <c r="W17" s="1850"/>
      <c r="X17" s="1850"/>
      <c r="Y17" s="1850"/>
      <c r="Z17" s="1850"/>
      <c r="AA17" s="1850"/>
      <c r="AE17" s="1890"/>
    </row>
    <row r="18" spans="1:31" ht="33.75" customHeight="1">
      <c r="B18" s="2560" t="s">
        <v>5249</v>
      </c>
      <c r="C18" s="2560"/>
      <c r="D18" s="2560"/>
      <c r="E18" s="2560"/>
      <c r="F18" s="2560"/>
      <c r="G18" s="2560"/>
      <c r="H18" s="2560"/>
      <c r="I18" s="2560"/>
      <c r="J18" s="2560"/>
      <c r="K18" s="2560"/>
      <c r="L18" s="2560"/>
      <c r="M18" s="2560"/>
      <c r="N18" s="2560"/>
      <c r="O18" s="2560"/>
      <c r="P18" s="2560"/>
      <c r="Q18" s="2560"/>
      <c r="R18" s="2560"/>
      <c r="S18" s="2560"/>
      <c r="T18" s="2560"/>
      <c r="U18" s="2560"/>
      <c r="V18" s="2560"/>
      <c r="W18" s="2560"/>
      <c r="X18" s="2560"/>
      <c r="Y18" s="2560"/>
      <c r="Z18" s="2560"/>
      <c r="AA18" s="2560"/>
      <c r="AB18" s="2560"/>
      <c r="AC18" s="2560"/>
      <c r="AD18" s="1900"/>
      <c r="AE18" s="1901"/>
    </row>
    <row r="19" spans="1:31" ht="20.100000000000001" customHeight="1">
      <c r="B19" s="1756" t="s">
        <v>5250</v>
      </c>
      <c r="C19" s="1756"/>
      <c r="D19" s="1756"/>
      <c r="E19" s="1756"/>
      <c r="F19" s="1756"/>
      <c r="G19" s="1756"/>
      <c r="H19" s="1756"/>
      <c r="I19" s="1756"/>
      <c r="J19" s="1756"/>
      <c r="K19" s="1756"/>
      <c r="L19" s="1756"/>
      <c r="M19" s="1756"/>
      <c r="N19" s="1756"/>
      <c r="O19" s="1756"/>
      <c r="P19" s="1756"/>
      <c r="Q19" s="1756"/>
      <c r="R19" s="1756"/>
      <c r="S19" s="1756"/>
      <c r="T19" s="1756"/>
      <c r="U19" s="1756"/>
      <c r="V19" s="1756"/>
      <c r="W19" s="1756"/>
      <c r="X19" s="1756"/>
      <c r="Y19" s="1756"/>
      <c r="Z19" s="1756"/>
      <c r="AA19" s="1756"/>
      <c r="AB19" s="1756"/>
      <c r="AC19" s="1756"/>
      <c r="AD19" s="1905"/>
      <c r="AE19" s="1906"/>
    </row>
    <row r="20" spans="1:31" ht="20.100000000000001" customHeight="1">
      <c r="B20" s="1775" t="s">
        <v>5204</v>
      </c>
      <c r="C20" s="1756"/>
      <c r="D20" s="1756"/>
      <c r="E20" s="1756"/>
      <c r="F20" s="1756"/>
      <c r="G20" s="1756"/>
      <c r="H20" s="1756"/>
      <c r="I20" s="1756"/>
      <c r="J20" s="1756"/>
      <c r="K20" s="1756"/>
      <c r="L20" s="1756"/>
      <c r="M20" s="1756"/>
      <c r="N20" s="1756"/>
      <c r="O20" s="1756"/>
      <c r="P20" s="1756"/>
      <c r="Q20" s="1756"/>
      <c r="R20" s="1756"/>
      <c r="S20" s="1756"/>
      <c r="T20" s="1756"/>
      <c r="U20" s="1756"/>
      <c r="V20" s="1756"/>
      <c r="W20" s="1756"/>
      <c r="X20" s="1756"/>
      <c r="Y20" s="1756"/>
      <c r="Z20" s="1756"/>
      <c r="AA20" s="1756"/>
      <c r="AB20" s="1756"/>
      <c r="AC20" s="1756"/>
      <c r="AD20" s="1905"/>
      <c r="AE20" s="1906"/>
    </row>
    <row r="21" spans="1:31" ht="20.100000000000001" customHeight="1">
      <c r="B21" s="1775" t="s">
        <v>5205</v>
      </c>
      <c r="C21" s="1756"/>
      <c r="D21" s="1756"/>
      <c r="E21" s="1756"/>
      <c r="F21" s="1756"/>
      <c r="G21" s="1756"/>
      <c r="H21" s="1756"/>
      <c r="I21" s="1756"/>
      <c r="J21" s="1756"/>
      <c r="K21" s="1756"/>
      <c r="L21" s="1756"/>
      <c r="M21" s="1756"/>
      <c r="N21" s="1756"/>
      <c r="O21" s="1756"/>
      <c r="P21" s="1756"/>
      <c r="Q21" s="1756"/>
      <c r="R21" s="1756"/>
      <c r="S21" s="1756"/>
      <c r="T21" s="1756"/>
      <c r="U21" s="1756"/>
      <c r="V21" s="1756"/>
      <c r="W21" s="1756"/>
      <c r="X21" s="1756"/>
      <c r="Y21" s="1756"/>
      <c r="Z21" s="1756"/>
      <c r="AA21" s="1756"/>
      <c r="AB21" s="1756"/>
      <c r="AC21" s="1756"/>
      <c r="AD21" s="1905"/>
      <c r="AE21" s="1906"/>
    </row>
    <row r="22" spans="1:31" ht="20.100000000000001" customHeight="1">
      <c r="A22" s="1754"/>
      <c r="B22" s="1754"/>
      <c r="C22" s="1754"/>
      <c r="D22" s="1754"/>
      <c r="E22" s="1754"/>
      <c r="F22" s="1754"/>
      <c r="G22" s="1754"/>
      <c r="H22" s="1754"/>
      <c r="I22" s="1754"/>
      <c r="J22" s="1754"/>
      <c r="K22" s="1754"/>
      <c r="L22" s="1754"/>
      <c r="M22" s="1754"/>
      <c r="N22" s="1754"/>
      <c r="O22" s="1754"/>
      <c r="P22" s="1754"/>
      <c r="Q22" s="1754"/>
      <c r="R22" s="1754"/>
      <c r="S22" s="1754"/>
      <c r="T22" s="1754"/>
      <c r="U22" s="1754"/>
      <c r="V22" s="1754"/>
      <c r="W22" s="1754"/>
      <c r="X22" s="1754"/>
      <c r="Y22" s="1754"/>
      <c r="Z22" s="1754"/>
      <c r="AA22" s="1754"/>
      <c r="AB22" s="1754"/>
      <c r="AC22" s="1754"/>
      <c r="AD22" s="1889"/>
      <c r="AE22" s="1890"/>
    </row>
    <row r="23" spans="1:31" ht="31.5" customHeight="1">
      <c r="A23" s="2560" t="s">
        <v>5251</v>
      </c>
      <c r="B23" s="2560"/>
      <c r="C23" s="2560"/>
      <c r="D23" s="2560"/>
      <c r="E23" s="2560"/>
      <c r="F23" s="2560"/>
      <c r="G23" s="2560"/>
      <c r="H23" s="2560"/>
      <c r="I23" s="2560"/>
      <c r="J23" s="2560"/>
      <c r="K23" s="2560"/>
      <c r="L23" s="2560"/>
      <c r="M23" s="2560"/>
      <c r="N23" s="2560"/>
      <c r="O23" s="2560"/>
      <c r="P23" s="2560"/>
      <c r="Q23" s="2560"/>
      <c r="R23" s="2560"/>
      <c r="S23" s="2560"/>
      <c r="T23" s="2560"/>
      <c r="U23" s="2560"/>
      <c r="V23" s="2560"/>
      <c r="W23" s="2560"/>
      <c r="X23" s="2560"/>
      <c r="Y23" s="2560"/>
      <c r="Z23" s="2560"/>
      <c r="AA23" s="2560"/>
      <c r="AB23" s="2560"/>
      <c r="AC23" s="2560"/>
      <c r="AD23" s="1900"/>
      <c r="AE23" s="1907"/>
    </row>
    <row r="24" spans="1:31" ht="19.5" customHeight="1">
      <c r="A24" s="1895"/>
      <c r="B24" s="1895"/>
      <c r="C24" s="1895"/>
      <c r="D24" s="1895"/>
      <c r="E24" s="1895"/>
      <c r="F24" s="1895"/>
      <c r="G24" s="1895"/>
      <c r="H24" s="1895"/>
      <c r="I24" s="1895"/>
      <c r="J24" s="1895"/>
      <c r="K24" s="1895"/>
      <c r="L24" s="1895"/>
      <c r="M24" s="1895"/>
      <c r="N24" s="1895"/>
      <c r="O24" s="1895"/>
      <c r="P24" s="1895"/>
      <c r="Q24" s="1895"/>
      <c r="R24" s="1895"/>
      <c r="S24" s="1895"/>
      <c r="T24" s="1895"/>
      <c r="U24" s="1895"/>
      <c r="V24" s="1895"/>
      <c r="W24" s="1895"/>
      <c r="X24" s="1895"/>
      <c r="Y24" s="1895"/>
      <c r="Z24" s="1895"/>
      <c r="AA24" s="1895"/>
      <c r="AB24" s="1895"/>
      <c r="AC24" s="1895"/>
      <c r="AD24" s="1900"/>
      <c r="AE24" s="1907"/>
    </row>
    <row r="25" spans="1:31" ht="20.100000000000001" customHeight="1">
      <c r="B25" s="1775" t="s">
        <v>5252</v>
      </c>
      <c r="C25" s="1756"/>
      <c r="T25" s="1756"/>
      <c r="U25" s="1756"/>
      <c r="V25" s="1756"/>
      <c r="W25" s="1756"/>
      <c r="X25" s="1756"/>
      <c r="Y25" s="1756"/>
      <c r="Z25" s="1756"/>
      <c r="AA25" s="1756"/>
      <c r="AB25" s="1756"/>
      <c r="AC25" s="1911" t="s">
        <v>5253</v>
      </c>
      <c r="AD25" s="1756"/>
      <c r="AE25" s="1908"/>
    </row>
    <row r="26" spans="1:31" ht="20.100000000000001" customHeight="1">
      <c r="A26" s="1768"/>
      <c r="B26" s="1756"/>
      <c r="T26" s="1756"/>
      <c r="U26" s="1756"/>
      <c r="V26" s="1756"/>
      <c r="W26" s="1756"/>
      <c r="X26" s="1756"/>
      <c r="Y26" s="1756"/>
      <c r="Z26" s="1756"/>
      <c r="AA26" s="1756"/>
      <c r="AB26" s="1756"/>
      <c r="AC26" s="1756"/>
      <c r="AD26" s="1756"/>
      <c r="AE26" s="1908"/>
    </row>
    <row r="27" spans="1:31" ht="20.100000000000001" customHeight="1">
      <c r="B27" s="1775" t="s">
        <v>5254</v>
      </c>
      <c r="C27" s="1756"/>
      <c r="T27" s="1756"/>
      <c r="U27" s="1756"/>
      <c r="V27" s="1756"/>
      <c r="W27" s="1756"/>
      <c r="X27" s="1756"/>
      <c r="Y27" s="1756"/>
      <c r="Z27" s="1756"/>
      <c r="AA27" s="1756"/>
      <c r="AB27" s="1756"/>
      <c r="AC27" s="1756"/>
      <c r="AD27" s="1756"/>
      <c r="AE27" s="1908"/>
    </row>
    <row r="28" spans="1:31" ht="20.100000000000001" customHeight="1">
      <c r="A28" s="1768"/>
      <c r="B28" s="1756"/>
      <c r="T28" s="1756"/>
      <c r="U28" s="1756"/>
      <c r="V28" s="1756"/>
      <c r="W28" s="1756"/>
      <c r="X28" s="1756"/>
      <c r="Y28" s="1756"/>
      <c r="Z28" s="1756"/>
      <c r="AA28" s="1756"/>
      <c r="AB28" s="1756"/>
      <c r="AC28" s="1911" t="s">
        <v>5255</v>
      </c>
      <c r="AD28" s="1756"/>
      <c r="AE28" s="1908"/>
    </row>
    <row r="29" spans="1:31" ht="20.100000000000001" customHeight="1">
      <c r="A29" s="1768"/>
      <c r="B29" s="1756"/>
      <c r="T29" s="1756"/>
      <c r="U29" s="1756"/>
      <c r="V29" s="1756"/>
      <c r="W29" s="1756"/>
      <c r="X29" s="1756"/>
      <c r="Y29" s="1756"/>
      <c r="Z29" s="1756"/>
      <c r="AA29" s="1756"/>
      <c r="AB29" s="1756"/>
      <c r="AC29" s="1911"/>
      <c r="AD29" s="1756"/>
      <c r="AE29" s="1908"/>
    </row>
    <row r="30" spans="1:31" ht="20.100000000000001" customHeight="1">
      <c r="B30" s="1775" t="s">
        <v>5256</v>
      </c>
      <c r="C30" s="1756"/>
      <c r="T30" s="1756"/>
      <c r="U30" s="1756"/>
      <c r="V30" s="1756"/>
      <c r="W30" s="1756"/>
      <c r="X30" s="1756"/>
      <c r="Y30" s="1756"/>
      <c r="Z30" s="1756"/>
      <c r="AA30" s="1756"/>
      <c r="AB30" s="1756"/>
      <c r="AC30" s="1911" t="s">
        <v>5257</v>
      </c>
      <c r="AD30" s="1756"/>
      <c r="AE30" s="1908"/>
    </row>
    <row r="31" spans="1:31" ht="20.100000000000001" customHeight="1">
      <c r="A31" s="1756"/>
      <c r="B31" s="1756"/>
      <c r="C31" s="1756"/>
      <c r="D31" s="1756"/>
      <c r="E31" s="1756"/>
      <c r="F31" s="1756"/>
      <c r="G31" s="1756"/>
      <c r="H31" s="1756"/>
      <c r="I31" s="1756"/>
      <c r="J31" s="1756"/>
      <c r="K31" s="1756"/>
      <c r="L31" s="1756"/>
      <c r="M31" s="1756"/>
      <c r="N31" s="1756"/>
      <c r="O31" s="1756"/>
      <c r="P31" s="1756"/>
      <c r="Q31" s="1756"/>
      <c r="R31" s="1756"/>
      <c r="S31" s="1756"/>
      <c r="T31" s="1756"/>
      <c r="U31" s="1756"/>
      <c r="V31" s="1756"/>
      <c r="W31" s="1756"/>
      <c r="X31" s="1756"/>
      <c r="Y31" s="1756"/>
      <c r="Z31" s="1756"/>
      <c r="AA31" s="1756"/>
      <c r="AB31" s="1756"/>
      <c r="AC31" s="1756"/>
      <c r="AD31" s="1756"/>
      <c r="AE31" s="1908"/>
    </row>
    <row r="32" spans="1:31" ht="20.100000000000001" customHeight="1">
      <c r="B32" s="1775" t="s">
        <v>5258</v>
      </c>
      <c r="T32" s="1756"/>
      <c r="U32" s="1883"/>
      <c r="V32" s="1883"/>
      <c r="W32" s="1883"/>
      <c r="X32" s="1883"/>
      <c r="Y32" s="1883"/>
      <c r="Z32" s="1883"/>
      <c r="AA32" s="1883"/>
      <c r="AB32" s="1883"/>
      <c r="AC32" s="1911" t="s">
        <v>5257</v>
      </c>
      <c r="AD32" s="1883"/>
      <c r="AE32" s="1887"/>
    </row>
    <row r="33" spans="1:29" ht="19.5" customHeight="1">
      <c r="A33" s="1909"/>
      <c r="B33" s="1909"/>
      <c r="C33" s="1909"/>
      <c r="D33" s="1909"/>
      <c r="E33" s="1909"/>
      <c r="F33" s="1909"/>
      <c r="G33" s="1909"/>
      <c r="H33" s="1909"/>
      <c r="I33" s="1909"/>
      <c r="J33" s="1909"/>
      <c r="K33" s="1909"/>
      <c r="L33" s="1909"/>
      <c r="M33" s="1909"/>
      <c r="N33" s="1909"/>
      <c r="O33" s="1909"/>
      <c r="P33" s="1909"/>
      <c r="Q33" s="1909"/>
      <c r="R33" s="1909"/>
      <c r="S33" s="1909"/>
      <c r="T33" s="1909"/>
    </row>
    <row r="34" spans="1:29" ht="19.5" customHeight="1">
      <c r="B34" s="1915" t="s">
        <v>5259</v>
      </c>
      <c r="C34" s="1909"/>
      <c r="D34" s="1909"/>
      <c r="E34" s="1909"/>
      <c r="F34" s="1909"/>
      <c r="G34" s="1909"/>
      <c r="H34" s="1909"/>
      <c r="I34" s="1909"/>
      <c r="J34" s="1909"/>
      <c r="K34" s="1909"/>
      <c r="L34" s="1909"/>
      <c r="M34" s="1909"/>
      <c r="N34" s="1909"/>
      <c r="O34" s="1909"/>
      <c r="P34" s="1909"/>
      <c r="Q34" s="1909"/>
      <c r="R34" s="1909"/>
      <c r="S34" s="1909"/>
      <c r="T34" s="1909"/>
      <c r="AC34" s="1911" t="s">
        <v>5260</v>
      </c>
    </row>
    <row r="35" spans="1:29" ht="19.5" customHeight="1">
      <c r="A35" s="1909"/>
      <c r="B35" s="1915"/>
      <c r="C35" s="1909"/>
      <c r="D35" s="1909"/>
      <c r="E35" s="1909"/>
      <c r="F35" s="1909"/>
      <c r="G35" s="1909"/>
      <c r="H35" s="1909"/>
      <c r="I35" s="1909"/>
      <c r="J35" s="1909"/>
      <c r="K35" s="1909"/>
      <c r="L35" s="1909"/>
      <c r="M35" s="1909"/>
      <c r="N35" s="1909"/>
      <c r="O35" s="1909"/>
      <c r="P35" s="1909"/>
      <c r="Q35" s="1909"/>
      <c r="R35" s="1909"/>
      <c r="S35" s="1909"/>
      <c r="T35" s="1909"/>
    </row>
    <row r="36" spans="1:29" ht="19.5" customHeight="1">
      <c r="B36" s="1915" t="s">
        <v>5261</v>
      </c>
      <c r="C36" s="1909"/>
      <c r="D36" s="1909"/>
      <c r="E36" s="1909"/>
      <c r="F36" s="1909"/>
      <c r="G36" s="1909"/>
      <c r="H36" s="1909"/>
      <c r="I36" s="1909"/>
      <c r="J36" s="1909"/>
      <c r="K36" s="1909"/>
      <c r="L36" s="1909"/>
      <c r="M36" s="1909"/>
      <c r="N36" s="1909"/>
      <c r="O36" s="1909"/>
      <c r="P36" s="1909"/>
      <c r="Q36" s="1909"/>
      <c r="R36" s="1909"/>
      <c r="S36" s="1909"/>
      <c r="T36" s="1909"/>
      <c r="AC36" s="1911" t="s">
        <v>5262</v>
      </c>
    </row>
    <row r="37" spans="1:29" ht="19.5" customHeight="1">
      <c r="A37" s="1909"/>
      <c r="B37" s="1909"/>
      <c r="C37" s="1909"/>
      <c r="D37" s="1909"/>
      <c r="E37" s="1909"/>
      <c r="F37" s="1909"/>
      <c r="G37" s="1909"/>
      <c r="H37" s="1909"/>
      <c r="I37" s="1909"/>
      <c r="J37" s="1909"/>
      <c r="K37" s="1909"/>
      <c r="L37" s="1909"/>
      <c r="M37" s="1909"/>
      <c r="N37" s="1909"/>
      <c r="O37" s="1909"/>
      <c r="P37" s="1909"/>
      <c r="Q37" s="1909"/>
      <c r="R37" s="1909"/>
      <c r="S37" s="1909"/>
      <c r="T37" s="1909"/>
    </row>
    <row r="38" spans="1:29" ht="19.5" customHeight="1">
      <c r="A38" s="1883" t="s">
        <v>5263</v>
      </c>
    </row>
    <row r="39" spans="1:29" ht="19.5" customHeight="1"/>
    <row r="40" spans="1:29" ht="19.5" customHeight="1"/>
    <row r="41" spans="1:29" ht="19.5" customHeight="1"/>
    <row r="42" spans="1:29" ht="19.5" customHeight="1"/>
    <row r="43" spans="1:29" ht="19.5" customHeight="1"/>
    <row r="44" spans="1:29" ht="19.5" customHeight="1"/>
    <row r="45" spans="1:29" ht="19.5" customHeight="1"/>
    <row r="46" spans="1:29" ht="19.5" customHeight="1"/>
    <row r="47" spans="1:29" ht="19.5" customHeight="1"/>
    <row r="48" spans="1:29"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sheetData>
  <mergeCells count="4">
    <mergeCell ref="A2:AC3"/>
    <mergeCell ref="A5:AC5"/>
    <mergeCell ref="B18:AC18"/>
    <mergeCell ref="A23:AC23"/>
  </mergeCells>
  <phoneticPr fontId="129"/>
  <dataValidations count="1">
    <dataValidation type="list" allowBlank="1" showInputMessage="1" showErrorMessage="1" sqref="R14:R16 U14:U15 V16" xr:uid="{00000000-0002-0000-17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E62"/>
  <sheetViews>
    <sheetView zoomScaleNormal="100" zoomScaleSheetLayoutView="100" workbookViewId="0"/>
  </sheetViews>
  <sheetFormatPr defaultColWidth="9" defaultRowHeight="13.5"/>
  <cols>
    <col min="1" max="30" width="3.125" style="1755" customWidth="1"/>
    <col min="31" max="31" width="9" style="1755" customWidth="1"/>
    <col min="32" max="16384" width="9" style="1755"/>
  </cols>
  <sheetData>
    <row r="1" spans="1:31" ht="20.100000000000001" customHeight="1">
      <c r="A1" s="1753" t="s">
        <v>4032</v>
      </c>
      <c r="B1" s="1888"/>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90"/>
    </row>
    <row r="2" spans="1:31" ht="20.100000000000001" customHeight="1">
      <c r="A2" s="2559" t="s">
        <v>2908</v>
      </c>
      <c r="B2" s="2559"/>
      <c r="C2" s="2559"/>
      <c r="D2" s="2559"/>
      <c r="E2" s="2559"/>
      <c r="F2" s="2559"/>
      <c r="G2" s="2559"/>
      <c r="H2" s="2559"/>
      <c r="I2" s="2559"/>
      <c r="J2" s="2559"/>
      <c r="K2" s="2559"/>
      <c r="L2" s="2559"/>
      <c r="M2" s="2559"/>
      <c r="N2" s="2559"/>
      <c r="O2" s="2559"/>
      <c r="P2" s="2559"/>
      <c r="Q2" s="2559"/>
      <c r="R2" s="2559"/>
      <c r="S2" s="2559"/>
      <c r="T2" s="2559"/>
      <c r="U2" s="2559"/>
      <c r="V2" s="2559"/>
      <c r="W2" s="2559"/>
      <c r="X2" s="2559"/>
      <c r="Y2" s="2559"/>
      <c r="Z2" s="2559"/>
      <c r="AA2" s="2559"/>
      <c r="AB2" s="2559"/>
      <c r="AC2" s="2559"/>
      <c r="AD2" s="1891"/>
      <c r="AE2" s="1892"/>
    </row>
    <row r="3" spans="1:31" ht="20.100000000000001" customHeight="1">
      <c r="A3" s="2559"/>
      <c r="B3" s="2559"/>
      <c r="C3" s="2559"/>
      <c r="D3" s="2559"/>
      <c r="E3" s="2559"/>
      <c r="F3" s="2559"/>
      <c r="G3" s="2559"/>
      <c r="H3" s="2559"/>
      <c r="I3" s="2559"/>
      <c r="J3" s="2559"/>
      <c r="K3" s="2559"/>
      <c r="L3" s="2559"/>
      <c r="M3" s="2559"/>
      <c r="N3" s="2559"/>
      <c r="O3" s="2559"/>
      <c r="P3" s="2559"/>
      <c r="Q3" s="2559"/>
      <c r="R3" s="2559"/>
      <c r="S3" s="2559"/>
      <c r="T3" s="2559"/>
      <c r="U3" s="2559"/>
      <c r="V3" s="2559"/>
      <c r="W3" s="2559"/>
      <c r="X3" s="2559"/>
      <c r="Y3" s="2559"/>
      <c r="Z3" s="2559"/>
      <c r="AA3" s="2559"/>
      <c r="AB3" s="2559"/>
      <c r="AC3" s="2559"/>
      <c r="AD3" s="1891"/>
      <c r="AE3" s="1892"/>
    </row>
    <row r="4" spans="1:31" ht="20.100000000000001" customHeight="1">
      <c r="A4" s="1893"/>
      <c r="B4" s="1893"/>
      <c r="C4" s="1894"/>
      <c r="D4" s="1894"/>
      <c r="E4" s="1894"/>
      <c r="F4" s="1894"/>
      <c r="G4" s="1894"/>
      <c r="H4" s="1894"/>
      <c r="I4" s="1894"/>
      <c r="J4" s="1894"/>
      <c r="K4" s="1894"/>
      <c r="L4" s="1894"/>
      <c r="M4" s="1894"/>
      <c r="N4" s="1894"/>
      <c r="O4" s="1894"/>
      <c r="P4" s="1894"/>
      <c r="Q4" s="1894"/>
      <c r="R4" s="1894"/>
      <c r="S4" s="1894"/>
      <c r="T4" s="1894"/>
      <c r="U4" s="1894"/>
      <c r="V4" s="1894"/>
      <c r="W4" s="1894"/>
      <c r="X4" s="1894"/>
      <c r="Y4" s="1889"/>
      <c r="Z4" s="1846"/>
      <c r="AA4" s="1846"/>
      <c r="AB4" s="1850"/>
      <c r="AC4" s="1759"/>
      <c r="AD4" s="1850"/>
      <c r="AE4" s="1890"/>
    </row>
    <row r="5" spans="1:31" ht="37.5" customHeight="1">
      <c r="A5" s="2560" t="s">
        <v>5264</v>
      </c>
      <c r="B5" s="2560"/>
      <c r="C5" s="2560"/>
      <c r="D5" s="2560"/>
      <c r="E5" s="2560"/>
      <c r="F5" s="2560"/>
      <c r="G5" s="2560"/>
      <c r="H5" s="2560"/>
      <c r="I5" s="2560"/>
      <c r="J5" s="2560"/>
      <c r="K5" s="2560"/>
      <c r="L5" s="2560"/>
      <c r="M5" s="2560"/>
      <c r="N5" s="2560"/>
      <c r="O5" s="2560"/>
      <c r="P5" s="2560"/>
      <c r="Q5" s="2560"/>
      <c r="R5" s="2560"/>
      <c r="S5" s="2560"/>
      <c r="T5" s="2560"/>
      <c r="U5" s="2560"/>
      <c r="V5" s="2560"/>
      <c r="W5" s="2560"/>
      <c r="X5" s="2560"/>
      <c r="Y5" s="2560"/>
      <c r="Z5" s="2560"/>
      <c r="AA5" s="2560"/>
      <c r="AB5" s="2560"/>
      <c r="AC5" s="2560"/>
      <c r="AD5" s="1896"/>
      <c r="AE5" s="1897"/>
    </row>
    <row r="6" spans="1:31" ht="20.100000000000001" customHeight="1">
      <c r="A6" s="1775"/>
      <c r="B6" s="1775"/>
      <c r="C6" s="1760"/>
      <c r="D6" s="1760"/>
      <c r="E6" s="1760"/>
      <c r="F6" s="1760"/>
      <c r="G6" s="1760"/>
      <c r="H6" s="1760"/>
      <c r="I6" s="1760"/>
      <c r="J6" s="1760"/>
      <c r="K6" s="1760"/>
      <c r="L6" s="1760"/>
      <c r="M6" s="1760"/>
      <c r="N6" s="1760"/>
      <c r="O6" s="1760"/>
      <c r="P6" s="1760"/>
      <c r="Q6" s="1760"/>
      <c r="R6" s="1760"/>
      <c r="S6" s="1760"/>
      <c r="T6" s="1760"/>
      <c r="U6" s="1760"/>
      <c r="V6" s="1760"/>
      <c r="W6" s="1760"/>
      <c r="X6" s="1760"/>
      <c r="Y6" s="1756"/>
      <c r="Z6" s="1760"/>
      <c r="AA6" s="1760"/>
      <c r="AB6" s="1768"/>
      <c r="AC6" s="1756"/>
      <c r="AD6" s="1768"/>
      <c r="AE6" s="1890"/>
    </row>
    <row r="7" spans="1:31" ht="20.100000000000001" customHeight="1">
      <c r="A7" s="1771" t="s">
        <v>5265</v>
      </c>
      <c r="B7" s="1898"/>
      <c r="C7" s="1754"/>
      <c r="D7" s="1754"/>
      <c r="E7" s="1754"/>
      <c r="F7" s="1754"/>
      <c r="G7" s="1754"/>
      <c r="H7" s="1754"/>
      <c r="I7" s="1754"/>
      <c r="J7" s="1754"/>
      <c r="K7" s="1754"/>
      <c r="L7" s="1754"/>
      <c r="M7" s="1754"/>
      <c r="N7" s="1754"/>
      <c r="O7" s="1754"/>
      <c r="P7" s="1754"/>
      <c r="Q7" s="1754"/>
      <c r="R7" s="1754"/>
      <c r="S7" s="1754"/>
      <c r="T7" s="1754"/>
      <c r="U7" s="1754"/>
      <c r="V7" s="1754"/>
      <c r="W7" s="1754"/>
      <c r="X7" s="1754"/>
      <c r="Y7" s="1754"/>
      <c r="Z7" s="1754"/>
      <c r="AA7" s="1754"/>
      <c r="AB7" s="1754"/>
      <c r="AC7" s="1754"/>
      <c r="AD7" s="1889"/>
      <c r="AE7" s="1890"/>
    </row>
    <row r="8" spans="1:31" ht="20.100000000000001" customHeight="1">
      <c r="A8" s="1756" t="s">
        <v>5266</v>
      </c>
      <c r="C8" s="1754"/>
      <c r="D8" s="1754"/>
      <c r="E8" s="1754"/>
      <c r="F8" s="1754"/>
      <c r="G8" s="1754"/>
      <c r="H8" s="1754"/>
      <c r="I8" s="1754"/>
      <c r="J8" s="1754"/>
      <c r="K8" s="1754"/>
      <c r="L8" s="1754"/>
      <c r="M8" s="1754"/>
      <c r="N8" s="1754"/>
      <c r="O8" s="1754"/>
      <c r="P8" s="1754"/>
      <c r="Q8" s="1754"/>
      <c r="R8" s="1754"/>
      <c r="S8" s="1754"/>
      <c r="T8" s="1754"/>
      <c r="U8" s="1754"/>
      <c r="V8" s="1754"/>
      <c r="W8" s="1754"/>
      <c r="X8" s="1754"/>
      <c r="Y8" s="1754"/>
      <c r="Z8" s="1754"/>
      <c r="AA8" s="1754"/>
      <c r="AB8" s="1754"/>
      <c r="AC8" s="1754"/>
      <c r="AD8" s="1889"/>
      <c r="AE8" s="1890"/>
    </row>
    <row r="9" spans="1:31" ht="20.100000000000001" customHeight="1">
      <c r="A9" s="1756"/>
      <c r="B9" s="1756"/>
      <c r="C9" s="1754"/>
      <c r="D9" s="1754"/>
      <c r="E9" s="1754"/>
      <c r="F9" s="1754"/>
      <c r="G9" s="1754"/>
      <c r="H9" s="1754"/>
      <c r="I9" s="1754"/>
      <c r="J9" s="1754"/>
      <c r="K9" s="1754"/>
      <c r="L9" s="1754"/>
      <c r="M9" s="1754"/>
      <c r="N9" s="1754"/>
      <c r="O9" s="1754"/>
      <c r="P9" s="1754"/>
      <c r="Q9" s="1754"/>
      <c r="R9" s="1754"/>
      <c r="S9" s="1754"/>
      <c r="T9" s="1850" t="s">
        <v>9</v>
      </c>
      <c r="U9" s="1799" t="s">
        <v>139</v>
      </c>
      <c r="V9" s="1759" t="s">
        <v>2893</v>
      </c>
      <c r="Y9" s="1799" t="s">
        <v>139</v>
      </c>
      <c r="Z9" s="1759" t="s">
        <v>2894</v>
      </c>
      <c r="AC9" s="1754"/>
      <c r="AD9" s="1889"/>
      <c r="AE9" s="1890"/>
    </row>
    <row r="10" spans="1:31" ht="20.100000000000001" customHeight="1">
      <c r="A10" s="1756" t="s">
        <v>5267</v>
      </c>
      <c r="C10" s="1754"/>
      <c r="D10" s="1754"/>
      <c r="E10" s="1754"/>
      <c r="F10" s="1754"/>
      <c r="G10" s="1754"/>
      <c r="H10" s="1754"/>
      <c r="I10" s="1754"/>
      <c r="J10" s="1754"/>
      <c r="K10" s="1754"/>
      <c r="L10" s="1754"/>
      <c r="M10" s="1754"/>
      <c r="N10" s="1754"/>
      <c r="O10" s="1754"/>
      <c r="P10" s="1754"/>
      <c r="Q10" s="1754"/>
      <c r="R10" s="1754"/>
      <c r="S10" s="1754"/>
      <c r="T10" s="1754"/>
      <c r="U10" s="1754"/>
      <c r="V10" s="1754"/>
      <c r="W10" s="1754"/>
      <c r="X10" s="1754"/>
      <c r="Y10" s="1754"/>
      <c r="Z10" s="1754"/>
      <c r="AA10" s="1754"/>
      <c r="AB10" s="1754"/>
      <c r="AC10" s="1754"/>
      <c r="AD10" s="1889"/>
      <c r="AE10" s="1890"/>
    </row>
    <row r="11" spans="1:31" ht="20.100000000000001" customHeight="1">
      <c r="A11" s="1756"/>
      <c r="B11" s="1756"/>
      <c r="C11" s="1754"/>
      <c r="D11" s="1754"/>
      <c r="E11" s="1754"/>
      <c r="F11" s="1754"/>
      <c r="G11" s="1754"/>
      <c r="H11" s="1754"/>
      <c r="I11" s="1754"/>
      <c r="J11" s="1754"/>
      <c r="K11" s="1754"/>
      <c r="L11" s="1754"/>
      <c r="M11" s="1754"/>
      <c r="N11" s="1754"/>
      <c r="O11" s="1754"/>
      <c r="P11" s="1754"/>
      <c r="Q11" s="1754"/>
      <c r="R11" s="1754"/>
      <c r="S11" s="1754"/>
      <c r="T11" s="1754"/>
      <c r="U11" s="1754"/>
      <c r="V11" s="1754"/>
      <c r="W11" s="1754"/>
      <c r="X11" s="1754"/>
      <c r="Y11" s="1754"/>
      <c r="Z11" s="1754"/>
      <c r="AA11" s="1754"/>
      <c r="AB11" s="1754"/>
      <c r="AC11" s="1916" t="s">
        <v>5268</v>
      </c>
      <c r="AD11" s="1889"/>
      <c r="AE11" s="1890"/>
    </row>
    <row r="12" spans="1:31" ht="20.100000000000001" customHeight="1">
      <c r="A12" s="1756"/>
      <c r="B12" s="1756"/>
      <c r="C12" s="1754"/>
      <c r="D12" s="1754"/>
      <c r="E12" s="1754"/>
      <c r="F12" s="1754"/>
      <c r="G12" s="1754"/>
      <c r="H12" s="1754"/>
      <c r="I12" s="1754"/>
      <c r="J12" s="1754"/>
      <c r="K12" s="1754"/>
      <c r="L12" s="1754"/>
      <c r="M12" s="1754"/>
      <c r="N12" s="1754"/>
      <c r="O12" s="1754"/>
      <c r="P12" s="1754"/>
      <c r="Q12" s="1754"/>
      <c r="R12" s="1754"/>
      <c r="S12" s="1754"/>
      <c r="T12" s="1850" t="s">
        <v>9</v>
      </c>
      <c r="U12" s="1799" t="s">
        <v>139</v>
      </c>
      <c r="V12" s="1759" t="s">
        <v>2893</v>
      </c>
      <c r="Y12" s="1799" t="s">
        <v>139</v>
      </c>
      <c r="Z12" s="1759" t="s">
        <v>2894</v>
      </c>
      <c r="AC12" s="1754"/>
      <c r="AD12" s="1889"/>
      <c r="AE12" s="1890"/>
    </row>
    <row r="13" spans="1:31" ht="20.100000000000001" customHeight="1">
      <c r="A13" s="1756"/>
      <c r="B13" s="1756"/>
      <c r="C13" s="1756"/>
      <c r="D13" s="1756"/>
      <c r="E13" s="1756"/>
      <c r="F13" s="1756"/>
      <c r="G13" s="1756"/>
      <c r="H13" s="1756"/>
      <c r="I13" s="1756"/>
      <c r="J13" s="1756"/>
      <c r="K13" s="1756"/>
      <c r="L13" s="1756"/>
      <c r="M13" s="1756"/>
      <c r="N13" s="1756"/>
      <c r="O13" s="1756"/>
      <c r="P13" s="1756"/>
      <c r="Q13" s="1756"/>
      <c r="R13" s="1756"/>
      <c r="S13" s="1756"/>
      <c r="T13" s="1756"/>
      <c r="U13" s="1756"/>
      <c r="V13" s="1756"/>
      <c r="W13" s="1756"/>
      <c r="X13" s="1756"/>
      <c r="Y13" s="1756"/>
      <c r="Z13" s="1756"/>
      <c r="AA13" s="1756"/>
      <c r="AB13" s="1756"/>
      <c r="AC13" s="1756"/>
      <c r="AD13" s="1756"/>
      <c r="AE13" s="1890"/>
    </row>
    <row r="14" spans="1:31" ht="20.100000000000001" customHeight="1">
      <c r="A14" s="1771" t="s">
        <v>5269</v>
      </c>
      <c r="B14" s="1898"/>
      <c r="C14" s="1902"/>
      <c r="D14" s="1902"/>
      <c r="E14" s="1902"/>
      <c r="F14" s="1902"/>
      <c r="G14" s="1902"/>
      <c r="H14" s="1902"/>
      <c r="I14" s="1902"/>
      <c r="J14" s="1902"/>
      <c r="K14" s="1902"/>
      <c r="L14" s="1902"/>
      <c r="M14" s="1902"/>
      <c r="N14" s="1902"/>
      <c r="O14" s="1902"/>
      <c r="P14" s="1902"/>
      <c r="Q14" s="1902"/>
      <c r="R14" s="1902"/>
      <c r="S14" s="1902"/>
      <c r="T14" s="1902"/>
      <c r="U14" s="1902"/>
      <c r="V14" s="1902"/>
      <c r="W14" s="1902"/>
      <c r="X14" s="1902"/>
      <c r="Y14" s="1902"/>
      <c r="Z14" s="1902"/>
      <c r="AA14" s="1902"/>
      <c r="AB14" s="1902"/>
      <c r="AC14" s="1902"/>
      <c r="AD14" s="1902"/>
      <c r="AE14" s="1903"/>
    </row>
    <row r="15" spans="1:31" ht="20.100000000000001" customHeight="1">
      <c r="A15" s="1775" t="s">
        <v>5270</v>
      </c>
      <c r="B15" s="1756"/>
      <c r="T15" s="1850" t="s">
        <v>9</v>
      </c>
      <c r="U15" s="1799" t="s">
        <v>139</v>
      </c>
      <c r="V15" s="1759" t="s">
        <v>2901</v>
      </c>
      <c r="X15" s="1755" t="s">
        <v>521</v>
      </c>
      <c r="Y15" s="1799" t="s">
        <v>139</v>
      </c>
      <c r="Z15" s="1759" t="s">
        <v>2902</v>
      </c>
      <c r="AE15" s="1890"/>
    </row>
    <row r="16" spans="1:31" ht="20.100000000000001" customHeight="1">
      <c r="A16" s="1775" t="s">
        <v>5271</v>
      </c>
      <c r="B16" s="1756"/>
      <c r="T16" s="1850"/>
      <c r="U16" s="1759"/>
      <c r="V16" s="1759"/>
      <c r="W16" s="1759"/>
      <c r="X16" s="1759"/>
      <c r="Y16" s="1759"/>
      <c r="Z16" s="1759"/>
      <c r="AE16" s="1890"/>
    </row>
    <row r="17" spans="1:31" ht="20.100000000000001" customHeight="1">
      <c r="A17" s="1760"/>
      <c r="B17" s="1756"/>
      <c r="T17" s="1850" t="s">
        <v>9</v>
      </c>
      <c r="U17" s="1799" t="s">
        <v>139</v>
      </c>
      <c r="V17" s="1759" t="s">
        <v>2906</v>
      </c>
      <c r="X17" s="1755" t="s">
        <v>521</v>
      </c>
      <c r="Y17" s="1799" t="s">
        <v>139</v>
      </c>
      <c r="Z17" s="1759" t="s">
        <v>5272</v>
      </c>
      <c r="AE17" s="1890"/>
    </row>
    <row r="18" spans="1:31" ht="20.100000000000001" customHeight="1">
      <c r="A18" s="1756" t="s">
        <v>5273</v>
      </c>
      <c r="T18" s="1850" t="s">
        <v>9</v>
      </c>
      <c r="U18" s="1799" t="s">
        <v>139</v>
      </c>
      <c r="V18" s="1759" t="s">
        <v>2904</v>
      </c>
      <c r="Y18" s="1799" t="s">
        <v>139</v>
      </c>
      <c r="Z18" s="1759" t="s">
        <v>2907</v>
      </c>
      <c r="AE18" s="1890"/>
    </row>
    <row r="19" spans="1:31" ht="20.100000000000001" customHeight="1">
      <c r="A19" s="1768"/>
      <c r="B19" s="1756"/>
      <c r="T19" s="1850"/>
      <c r="U19" s="1850"/>
      <c r="V19" s="1850"/>
      <c r="W19" s="1850"/>
      <c r="X19" s="1850"/>
      <c r="Y19" s="1850"/>
      <c r="Z19" s="1850"/>
      <c r="AE19" s="1890"/>
    </row>
    <row r="20" spans="1:31" ht="19.5" customHeight="1">
      <c r="A20" s="2564" t="s">
        <v>5274</v>
      </c>
      <c r="B20" s="2565"/>
      <c r="C20" s="2565"/>
      <c r="D20" s="1917" t="s">
        <v>5275</v>
      </c>
      <c r="E20" s="1918"/>
      <c r="F20" s="1918"/>
      <c r="G20" s="1918"/>
      <c r="H20" s="1918"/>
      <c r="I20" s="1918"/>
      <c r="J20" s="1918"/>
      <c r="K20" s="1918"/>
      <c r="L20" s="1918"/>
      <c r="M20" s="1918"/>
      <c r="N20" s="1918"/>
      <c r="O20" s="1918"/>
      <c r="P20" s="1918"/>
      <c r="Q20" s="1918"/>
      <c r="R20" s="1918"/>
      <c r="S20" s="1918"/>
      <c r="T20" s="1918"/>
      <c r="U20" s="1918"/>
      <c r="V20" s="1918"/>
      <c r="W20" s="1918"/>
      <c r="X20" s="1918"/>
      <c r="Y20" s="1918"/>
      <c r="Z20" s="1918"/>
      <c r="AA20" s="1918"/>
      <c r="AB20" s="1918"/>
      <c r="AC20" s="1919"/>
      <c r="AD20" s="1900"/>
      <c r="AE20" s="1901"/>
    </row>
    <row r="21" spans="1:31" ht="19.5" customHeight="1">
      <c r="A21" s="1920"/>
      <c r="D21" s="1756" t="s">
        <v>2909</v>
      </c>
      <c r="E21" s="1896"/>
      <c r="F21" s="1896"/>
      <c r="G21" s="1896"/>
      <c r="H21" s="1896"/>
      <c r="I21" s="1896"/>
      <c r="J21" s="1896"/>
      <c r="K21" s="1896"/>
      <c r="L21" s="1896"/>
      <c r="M21" s="1896"/>
      <c r="N21" s="1896"/>
      <c r="O21" s="1896"/>
      <c r="P21" s="1896"/>
      <c r="Q21" s="1896"/>
      <c r="R21" s="1896"/>
      <c r="S21" s="1896"/>
      <c r="T21" s="1896"/>
      <c r="U21" s="1896"/>
      <c r="V21" s="1896"/>
      <c r="W21" s="1896"/>
      <c r="X21" s="1896"/>
      <c r="Y21" s="1896"/>
      <c r="Z21" s="1896"/>
      <c r="AA21" s="1896"/>
      <c r="AB21" s="1896"/>
      <c r="AC21" s="1921"/>
      <c r="AD21" s="1900"/>
      <c r="AE21" s="1901"/>
    </row>
    <row r="22" spans="1:31" ht="20.100000000000001" customHeight="1">
      <c r="A22" s="2566" t="s">
        <v>5276</v>
      </c>
      <c r="B22" s="2567"/>
      <c r="C22" s="2567"/>
      <c r="D22" s="1756" t="s">
        <v>2910</v>
      </c>
      <c r="E22" s="1756"/>
      <c r="F22" s="1756"/>
      <c r="G22" s="1756"/>
      <c r="H22" s="1756"/>
      <c r="I22" s="1756"/>
      <c r="J22" s="1756"/>
      <c r="K22" s="1756"/>
      <c r="L22" s="1756"/>
      <c r="M22" s="1756"/>
      <c r="N22" s="1756"/>
      <c r="O22" s="1756"/>
      <c r="P22" s="1756"/>
      <c r="Q22" s="1756"/>
      <c r="R22" s="1756"/>
      <c r="S22" s="1756"/>
      <c r="T22" s="1756"/>
      <c r="U22" s="1756"/>
      <c r="V22" s="1756"/>
      <c r="W22" s="1756"/>
      <c r="X22" s="1756"/>
      <c r="Y22" s="1756"/>
      <c r="Z22" s="1756"/>
      <c r="AA22" s="1756"/>
      <c r="AB22" s="1756"/>
      <c r="AC22" s="1922"/>
      <c r="AD22" s="1905"/>
      <c r="AE22" s="1906"/>
    </row>
    <row r="23" spans="1:31" ht="20.100000000000001" customHeight="1">
      <c r="A23" s="2568" t="s">
        <v>5277</v>
      </c>
      <c r="B23" s="2569"/>
      <c r="C23" s="2569"/>
      <c r="D23" s="1756" t="s">
        <v>5278</v>
      </c>
      <c r="E23" s="1756"/>
      <c r="F23" s="1756"/>
      <c r="G23" s="1756"/>
      <c r="H23" s="1756"/>
      <c r="I23" s="1756"/>
      <c r="J23" s="1756"/>
      <c r="K23" s="1756"/>
      <c r="L23" s="1756"/>
      <c r="M23" s="1756"/>
      <c r="N23" s="1756"/>
      <c r="O23" s="1756"/>
      <c r="P23" s="1756"/>
      <c r="Q23" s="1756"/>
      <c r="R23" s="1756"/>
      <c r="S23" s="1756"/>
      <c r="T23" s="1756"/>
      <c r="U23" s="1756"/>
      <c r="V23" s="1756"/>
      <c r="W23" s="1756"/>
      <c r="X23" s="1756"/>
      <c r="Y23" s="1756"/>
      <c r="Z23" s="1756"/>
      <c r="AA23" s="1756"/>
      <c r="AB23" s="1756"/>
      <c r="AC23" s="1922"/>
      <c r="AD23" s="1905"/>
      <c r="AE23" s="1906"/>
    </row>
    <row r="24" spans="1:31" ht="20.100000000000001" customHeight="1">
      <c r="A24" s="2570" t="s">
        <v>5279</v>
      </c>
      <c r="B24" s="2571"/>
      <c r="C24" s="2571"/>
      <c r="D24" s="1923" t="s">
        <v>5280</v>
      </c>
      <c r="E24" s="1923"/>
      <c r="F24" s="1923"/>
      <c r="G24" s="1923"/>
      <c r="H24" s="1923"/>
      <c r="I24" s="1923"/>
      <c r="J24" s="1923"/>
      <c r="K24" s="1923"/>
      <c r="L24" s="1923"/>
      <c r="M24" s="1923"/>
      <c r="N24" s="1923"/>
      <c r="O24" s="1923"/>
      <c r="P24" s="1923"/>
      <c r="Q24" s="1923"/>
      <c r="R24" s="1923"/>
      <c r="S24" s="1923"/>
      <c r="T24" s="1923"/>
      <c r="U24" s="1923"/>
      <c r="V24" s="1923"/>
      <c r="W24" s="1923"/>
      <c r="X24" s="1923"/>
      <c r="Y24" s="1923"/>
      <c r="Z24" s="1923"/>
      <c r="AA24" s="1923"/>
      <c r="AB24" s="1923"/>
      <c r="AC24" s="1924"/>
      <c r="AD24" s="1905"/>
      <c r="AE24" s="1906"/>
    </row>
    <row r="25" spans="1:31" ht="20.100000000000001" customHeight="1">
      <c r="A25" s="1754"/>
      <c r="B25" s="1754"/>
      <c r="C25" s="1754"/>
      <c r="D25" s="1754"/>
      <c r="E25" s="1754"/>
      <c r="F25" s="1754"/>
      <c r="G25" s="1754"/>
      <c r="H25" s="1754"/>
      <c r="I25" s="1754"/>
      <c r="J25" s="1754"/>
      <c r="K25" s="1754"/>
      <c r="L25" s="1754"/>
      <c r="M25" s="1754"/>
      <c r="N25" s="1754"/>
      <c r="O25" s="1754"/>
      <c r="P25" s="1754"/>
      <c r="Q25" s="1754"/>
      <c r="R25" s="1754"/>
      <c r="S25" s="1754"/>
      <c r="T25" s="1754"/>
      <c r="U25" s="1754"/>
      <c r="V25" s="1754"/>
      <c r="W25" s="1754"/>
      <c r="X25" s="1754"/>
      <c r="Y25" s="1754"/>
      <c r="Z25" s="1754"/>
      <c r="AA25" s="1754"/>
      <c r="AB25" s="1754"/>
      <c r="AC25" s="1754"/>
      <c r="AD25" s="1889"/>
      <c r="AE25" s="1890"/>
    </row>
    <row r="26" spans="1:31" ht="31.5" customHeight="1">
      <c r="A26" s="2563" t="s">
        <v>5281</v>
      </c>
      <c r="B26" s="2563"/>
      <c r="C26" s="2563"/>
      <c r="D26" s="2563"/>
      <c r="E26" s="2563"/>
      <c r="F26" s="2563"/>
      <c r="G26" s="2563"/>
      <c r="H26" s="2563"/>
      <c r="I26" s="2563"/>
      <c r="J26" s="2563"/>
      <c r="K26" s="2563"/>
      <c r="L26" s="2563"/>
      <c r="M26" s="2563"/>
      <c r="N26" s="2563"/>
      <c r="O26" s="2563"/>
      <c r="P26" s="2563"/>
      <c r="Q26" s="2563"/>
      <c r="R26" s="2563"/>
      <c r="S26" s="2563"/>
      <c r="T26" s="2563"/>
      <c r="U26" s="2563"/>
      <c r="V26" s="2563"/>
      <c r="W26" s="2563"/>
      <c r="X26" s="2563"/>
      <c r="Y26" s="2563"/>
      <c r="Z26" s="2563"/>
      <c r="AA26" s="2563"/>
      <c r="AB26" s="2563"/>
      <c r="AC26" s="2563"/>
      <c r="AD26" s="1900"/>
      <c r="AE26" s="1907"/>
    </row>
    <row r="27" spans="1:31" ht="20.100000000000001" customHeight="1">
      <c r="A27" s="1775" t="s">
        <v>5282</v>
      </c>
      <c r="B27" s="1756"/>
      <c r="T27" s="1756"/>
      <c r="U27" s="1756"/>
      <c r="V27" s="1756"/>
      <c r="W27" s="1756"/>
      <c r="X27" s="1756"/>
      <c r="Y27" s="1756"/>
      <c r="Z27" s="1756"/>
      <c r="AA27" s="1756"/>
      <c r="AB27" s="1756"/>
      <c r="AC27" s="1911"/>
      <c r="AD27" s="1756"/>
      <c r="AE27" s="1908"/>
    </row>
    <row r="28" spans="1:31" ht="20.100000000000001" customHeight="1">
      <c r="A28" s="1775"/>
      <c r="B28" s="1756"/>
      <c r="T28" s="1756"/>
      <c r="U28" s="1756"/>
      <c r="V28" s="1756"/>
      <c r="W28" s="1756"/>
      <c r="X28" s="1756"/>
      <c r="Y28" s="1756"/>
      <c r="Z28" s="1756"/>
      <c r="AA28" s="1756"/>
      <c r="AB28" s="1756"/>
      <c r="AC28" s="1768" t="s">
        <v>5283</v>
      </c>
      <c r="AD28" s="1756"/>
      <c r="AE28" s="1908"/>
    </row>
    <row r="29" spans="1:31" ht="20.100000000000001" customHeight="1">
      <c r="A29" s="1775" t="s">
        <v>5284</v>
      </c>
      <c r="B29" s="1756"/>
      <c r="T29" s="1756"/>
      <c r="U29" s="1756"/>
      <c r="V29" s="1756"/>
      <c r="W29" s="1756"/>
      <c r="X29" s="1756"/>
      <c r="Y29" s="1756"/>
      <c r="Z29" s="1756"/>
      <c r="AA29" s="1756"/>
      <c r="AB29" s="1756"/>
      <c r="AC29" s="1768" t="s">
        <v>5285</v>
      </c>
      <c r="AD29" s="1756"/>
      <c r="AE29" s="1908"/>
    </row>
    <row r="30" spans="1:31" ht="20.100000000000001" customHeight="1">
      <c r="A30" s="1775"/>
      <c r="B30" s="1756"/>
      <c r="T30" s="1756"/>
      <c r="U30" s="1756"/>
      <c r="V30" s="1756"/>
      <c r="W30" s="1756"/>
      <c r="X30" s="1756"/>
      <c r="Y30" s="1756"/>
      <c r="Z30" s="1756"/>
      <c r="AA30" s="1756"/>
      <c r="AB30" s="1756"/>
      <c r="AC30" s="1911"/>
      <c r="AD30" s="1756"/>
      <c r="AE30" s="1908"/>
    </row>
    <row r="31" spans="1:31" ht="20.100000000000001" customHeight="1">
      <c r="A31" s="1775" t="s">
        <v>5286</v>
      </c>
      <c r="B31" s="1756"/>
      <c r="T31" s="1756"/>
      <c r="U31" s="1756"/>
      <c r="V31" s="1756"/>
      <c r="W31" s="1756"/>
      <c r="X31" s="1756"/>
      <c r="Y31" s="1756"/>
      <c r="Z31" s="1756"/>
      <c r="AA31" s="1756"/>
      <c r="AB31" s="1756"/>
      <c r="AC31" s="1911" t="s">
        <v>5287</v>
      </c>
      <c r="AD31" s="1756"/>
      <c r="AE31" s="1908"/>
    </row>
    <row r="32" spans="1:31" ht="20.100000000000001" customHeight="1">
      <c r="A32" s="1775"/>
      <c r="B32" s="1756"/>
      <c r="C32" s="1756"/>
      <c r="D32" s="1756"/>
      <c r="E32" s="1756"/>
      <c r="F32" s="1756"/>
      <c r="G32" s="1756"/>
      <c r="H32" s="1756" t="s">
        <v>5288</v>
      </c>
      <c r="I32" s="1756"/>
      <c r="J32" s="1756"/>
      <c r="K32" s="1756"/>
      <c r="L32" s="1756"/>
      <c r="M32" s="1756"/>
      <c r="N32" s="1756"/>
      <c r="O32" s="1756"/>
      <c r="P32" s="1756"/>
      <c r="Q32" s="1756"/>
      <c r="R32" s="1756"/>
      <c r="S32" s="1756"/>
      <c r="T32" s="1756"/>
      <c r="U32" s="1756"/>
      <c r="V32" s="1756"/>
      <c r="W32" s="1756"/>
      <c r="X32" s="1756"/>
      <c r="Y32" s="1756"/>
      <c r="Z32" s="1756"/>
      <c r="AA32" s="1756"/>
      <c r="AB32" s="1756"/>
      <c r="AC32" s="1756"/>
      <c r="AD32" s="1756"/>
      <c r="AE32" s="1908"/>
    </row>
    <row r="33" spans="1:31" ht="20.100000000000001" customHeight="1">
      <c r="A33" s="1775" t="s">
        <v>5289</v>
      </c>
      <c r="B33" s="1756"/>
      <c r="T33" s="1756"/>
      <c r="U33" s="1883"/>
      <c r="V33" s="1883"/>
      <c r="W33" s="1883"/>
      <c r="X33" s="1883"/>
      <c r="Y33" s="1883"/>
      <c r="Z33" s="1883"/>
      <c r="AA33" s="1883"/>
      <c r="AB33" s="1883"/>
      <c r="AC33" s="1911"/>
      <c r="AD33" s="1883"/>
      <c r="AE33" s="1887"/>
    </row>
    <row r="34" spans="1:31" ht="19.5" customHeight="1">
      <c r="A34" s="1915"/>
      <c r="B34" s="1909"/>
      <c r="C34" s="1909"/>
      <c r="D34" s="1909"/>
      <c r="E34" s="1909"/>
      <c r="F34" s="1909"/>
      <c r="G34" s="1909"/>
      <c r="H34" s="1909"/>
      <c r="I34" s="1909"/>
      <c r="J34" s="1909"/>
      <c r="K34" s="1909"/>
      <c r="L34" s="1909"/>
      <c r="M34" s="1909"/>
      <c r="N34" s="1909"/>
      <c r="O34" s="1909"/>
      <c r="P34" s="1909"/>
      <c r="Q34" s="1909"/>
      <c r="R34" s="1909"/>
      <c r="S34" s="1909"/>
      <c r="T34" s="1909"/>
      <c r="AC34" s="1911" t="s">
        <v>5290</v>
      </c>
    </row>
    <row r="35" spans="1:31" ht="19.5" customHeight="1">
      <c r="A35" s="1775" t="s">
        <v>5291</v>
      </c>
      <c r="B35" s="1756"/>
      <c r="C35" s="1756"/>
      <c r="D35" s="1756"/>
      <c r="E35" s="1756"/>
      <c r="F35" s="1756"/>
      <c r="G35" s="1756"/>
      <c r="H35" s="1756"/>
      <c r="I35" s="1756"/>
      <c r="J35" s="1756"/>
      <c r="K35" s="1756"/>
      <c r="L35" s="1756"/>
      <c r="M35" s="1756"/>
      <c r="N35" s="1756"/>
      <c r="O35" s="1756"/>
      <c r="P35" s="1756"/>
      <c r="Q35" s="1756"/>
      <c r="R35" s="1756"/>
      <c r="S35" s="1756"/>
      <c r="T35" s="1756"/>
      <c r="U35" s="1883"/>
      <c r="V35" s="1883"/>
      <c r="W35" s="1883"/>
      <c r="X35" s="1883"/>
      <c r="Y35" s="1883"/>
      <c r="Z35" s="1883"/>
      <c r="AA35" s="1883"/>
      <c r="AB35" s="1883"/>
      <c r="AC35" s="1911" t="s">
        <v>5292</v>
      </c>
    </row>
    <row r="36" spans="1:31" ht="19.5" customHeight="1">
      <c r="A36" s="1775" t="s">
        <v>5293</v>
      </c>
      <c r="B36" s="1756"/>
      <c r="C36" s="1756"/>
      <c r="D36" s="1756"/>
      <c r="E36" s="1756"/>
      <c r="F36" s="1756"/>
      <c r="G36" s="1756"/>
      <c r="H36" s="1756"/>
      <c r="I36" s="1756"/>
      <c r="J36" s="1756"/>
      <c r="K36" s="1756"/>
      <c r="L36" s="1756"/>
      <c r="M36" s="1756"/>
      <c r="N36" s="1756"/>
      <c r="O36" s="1756"/>
      <c r="P36" s="1756"/>
      <c r="Q36" s="1756"/>
      <c r="R36" s="1756"/>
      <c r="S36" s="1756"/>
      <c r="T36" s="1756"/>
      <c r="U36" s="1883"/>
      <c r="V36" s="1883"/>
      <c r="W36" s="1883"/>
      <c r="X36" s="1883"/>
      <c r="Y36" s="1883"/>
      <c r="Z36" s="1883"/>
      <c r="AA36" s="1883"/>
      <c r="AB36" s="1883"/>
      <c r="AC36" s="1911" t="s">
        <v>5294</v>
      </c>
    </row>
    <row r="37" spans="1:31" ht="19.5" customHeight="1">
      <c r="A37" s="1756"/>
      <c r="B37" s="1756"/>
      <c r="C37" s="1756"/>
      <c r="D37" s="1756"/>
      <c r="E37" s="1756"/>
      <c r="F37" s="1756"/>
      <c r="G37" s="1756"/>
      <c r="H37" s="1756"/>
      <c r="I37" s="1756"/>
      <c r="J37" s="1756"/>
      <c r="K37" s="1756"/>
      <c r="L37" s="1756"/>
      <c r="M37" s="1756"/>
      <c r="N37" s="1756"/>
      <c r="O37" s="1756"/>
      <c r="P37" s="1756"/>
      <c r="Q37" s="1756"/>
      <c r="R37" s="1756"/>
      <c r="S37" s="1756"/>
      <c r="T37" s="1756"/>
      <c r="U37" s="1883"/>
      <c r="V37" s="1883"/>
      <c r="W37" s="1883"/>
      <c r="X37" s="1883"/>
      <c r="Y37" s="1883"/>
      <c r="Z37" s="1883"/>
      <c r="AA37" s="1883"/>
      <c r="AB37" s="1883"/>
      <c r="AC37" s="1883"/>
    </row>
    <row r="38" spans="1:31" ht="19.5" customHeight="1">
      <c r="A38" s="1779" t="s">
        <v>2912</v>
      </c>
      <c r="B38" s="1883"/>
      <c r="C38" s="1883"/>
      <c r="D38" s="1883"/>
      <c r="E38" s="1883"/>
      <c r="F38" s="1883"/>
      <c r="G38" s="1883"/>
      <c r="H38" s="1883"/>
      <c r="I38" s="1883"/>
      <c r="J38" s="1883"/>
      <c r="K38" s="1883"/>
      <c r="L38" s="1883"/>
      <c r="M38" s="1883"/>
      <c r="N38" s="1883"/>
      <c r="O38" s="1883"/>
      <c r="P38" s="1883"/>
      <c r="Q38" s="1883"/>
      <c r="R38" s="1883"/>
      <c r="S38" s="1883"/>
      <c r="T38" s="1883"/>
      <c r="U38" s="1883"/>
      <c r="V38" s="1883"/>
      <c r="W38" s="1883"/>
      <c r="X38" s="1883"/>
      <c r="Y38" s="1883"/>
      <c r="Z38" s="1883"/>
      <c r="AA38" s="1883"/>
      <c r="AB38" s="1883"/>
      <c r="AC38" s="1883"/>
    </row>
    <row r="39" spans="1:31" ht="19.5" customHeight="1">
      <c r="A39" s="1883"/>
      <c r="B39" s="1883"/>
      <c r="C39" s="1883"/>
      <c r="D39" s="1883"/>
      <c r="E39" s="1883"/>
      <c r="F39" s="1883"/>
      <c r="G39" s="1883"/>
      <c r="H39" s="1883"/>
      <c r="I39" s="1883"/>
      <c r="J39" s="1883"/>
      <c r="K39" s="1883"/>
      <c r="L39" s="1883"/>
      <c r="M39" s="1883"/>
      <c r="N39" s="1883"/>
      <c r="O39" s="1883"/>
      <c r="P39" s="1883"/>
      <c r="Q39" s="1883"/>
      <c r="R39" s="1883"/>
      <c r="S39" s="1883"/>
      <c r="T39" s="1883"/>
      <c r="U39" s="1883"/>
      <c r="V39" s="1883"/>
      <c r="W39" s="1883"/>
      <c r="X39" s="1883"/>
      <c r="Y39" s="1883"/>
      <c r="Z39" s="1883"/>
      <c r="AA39" s="1883"/>
      <c r="AB39" s="1883"/>
      <c r="AC39" s="1883"/>
    </row>
    <row r="40" spans="1:31" ht="19.5" customHeight="1"/>
    <row r="41" spans="1:31" ht="19.5" customHeight="1"/>
    <row r="42" spans="1:31" ht="19.5" customHeight="1"/>
    <row r="43" spans="1:31" ht="19.5" customHeight="1"/>
    <row r="44" spans="1:31" ht="19.5" customHeight="1"/>
    <row r="45" spans="1:31" ht="19.5" customHeight="1"/>
    <row r="46" spans="1:31" ht="19.5" customHeight="1"/>
    <row r="47" spans="1:31" ht="19.5" customHeight="1"/>
    <row r="48" spans="1:31"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sheetData>
  <mergeCells count="7">
    <mergeCell ref="A26:AC26"/>
    <mergeCell ref="A2:AC3"/>
    <mergeCell ref="A5:AC5"/>
    <mergeCell ref="A20:C20"/>
    <mergeCell ref="A22:C22"/>
    <mergeCell ref="A23:C23"/>
    <mergeCell ref="A24:C24"/>
  </mergeCells>
  <phoneticPr fontId="129"/>
  <dataValidations count="1">
    <dataValidation type="list" allowBlank="1" showInputMessage="1" showErrorMessage="1" sqref="U9 U12 U15 U17:U18 Y9 Y12 Y15 Y17:Y18" xr:uid="{00000000-0002-0000-18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50"/>
  <sheetViews>
    <sheetView zoomScaleNormal="100" zoomScaleSheetLayoutView="100" workbookViewId="0"/>
  </sheetViews>
  <sheetFormatPr defaultColWidth="9" defaultRowHeight="13.5"/>
  <cols>
    <col min="1" max="1" width="2.375" style="2084" customWidth="1"/>
    <col min="2" max="21" width="4.125" style="2084" customWidth="1"/>
    <col min="22" max="22" width="2.375" style="2084" customWidth="1"/>
    <col min="23" max="23" width="9" style="2084" customWidth="1"/>
    <col min="24" max="16384" width="9" style="2084"/>
  </cols>
  <sheetData>
    <row r="1" spans="1:22" ht="19.5" customHeight="1">
      <c r="A1" s="2081" t="s">
        <v>4032</v>
      </c>
      <c r="B1" s="2082"/>
      <c r="C1" s="2082"/>
      <c r="D1" s="2082"/>
      <c r="E1" s="2082"/>
      <c r="F1" s="2083"/>
      <c r="G1" s="2083"/>
      <c r="H1" s="2083"/>
      <c r="I1" s="2083"/>
      <c r="J1" s="2083"/>
      <c r="K1" s="2083"/>
      <c r="L1" s="2083"/>
      <c r="M1" s="2083"/>
      <c r="N1" s="2083"/>
      <c r="O1" s="2083"/>
      <c r="P1" s="2083"/>
      <c r="Q1" s="2083"/>
      <c r="R1" s="2083"/>
      <c r="S1" s="2083"/>
      <c r="T1" s="2083"/>
      <c r="U1" s="2083"/>
      <c r="V1" s="2083"/>
    </row>
    <row r="2" spans="1:22" ht="19.5" customHeight="1">
      <c r="A2" s="2081"/>
      <c r="B2" s="2082"/>
      <c r="C2" s="2082"/>
      <c r="D2" s="2082"/>
      <c r="E2" s="2082"/>
      <c r="F2" s="2083"/>
      <c r="G2" s="2083"/>
      <c r="H2" s="2083"/>
      <c r="I2" s="2083"/>
      <c r="J2" s="2083"/>
      <c r="K2" s="2083"/>
      <c r="L2" s="2083"/>
      <c r="M2" s="2083"/>
      <c r="N2" s="2083"/>
      <c r="O2" s="2083"/>
      <c r="P2" s="2083"/>
      <c r="Q2" s="2083"/>
      <c r="R2" s="2083"/>
      <c r="S2" s="2083"/>
      <c r="T2" s="2083"/>
      <c r="U2" s="2083"/>
      <c r="V2" s="2083"/>
    </row>
    <row r="3" spans="1:22">
      <c r="A3" s="2608" t="s">
        <v>5803</v>
      </c>
      <c r="B3" s="2608"/>
      <c r="C3" s="2608"/>
      <c r="D3" s="2608"/>
      <c r="E3" s="2608"/>
      <c r="F3" s="2608"/>
      <c r="G3" s="2608"/>
      <c r="H3" s="2608"/>
      <c r="I3" s="2608"/>
      <c r="J3" s="2608"/>
      <c r="K3" s="2608"/>
      <c r="L3" s="2608"/>
      <c r="M3" s="2608"/>
      <c r="N3" s="2608"/>
      <c r="O3" s="2608"/>
      <c r="P3" s="2608"/>
      <c r="Q3" s="2608"/>
      <c r="R3" s="2608"/>
      <c r="S3" s="2608"/>
      <c r="T3" s="2608"/>
      <c r="U3" s="2608"/>
      <c r="V3" s="2608"/>
    </row>
    <row r="4" spans="1:22">
      <c r="A4" s="2608"/>
      <c r="B4" s="2608"/>
      <c r="C4" s="2608"/>
      <c r="D4" s="2608"/>
      <c r="E4" s="2608"/>
      <c r="F4" s="2608"/>
      <c r="G4" s="2608"/>
      <c r="H4" s="2608"/>
      <c r="I4" s="2608"/>
      <c r="J4" s="2608"/>
      <c r="K4" s="2608"/>
      <c r="L4" s="2608"/>
      <c r="M4" s="2608"/>
      <c r="N4" s="2608"/>
      <c r="O4" s="2608"/>
      <c r="P4" s="2608"/>
      <c r="Q4" s="2608"/>
      <c r="R4" s="2608"/>
      <c r="S4" s="2608"/>
      <c r="T4" s="2608"/>
      <c r="U4" s="2608"/>
      <c r="V4" s="2608"/>
    </row>
    <row r="5" spans="1:22" ht="21">
      <c r="A5" s="2085"/>
      <c r="B5" s="2086"/>
      <c r="C5" s="2086"/>
      <c r="D5" s="2086"/>
      <c r="E5" s="2086"/>
      <c r="F5" s="2086"/>
      <c r="G5" s="2086"/>
      <c r="H5" s="2086"/>
      <c r="I5" s="2086"/>
      <c r="J5" s="2086"/>
      <c r="K5" s="2086"/>
      <c r="L5" s="2086"/>
      <c r="M5" s="2086"/>
      <c r="N5" s="2083"/>
      <c r="O5" s="2087"/>
      <c r="P5" s="2088"/>
      <c r="Q5" s="2089"/>
      <c r="R5" s="2088"/>
      <c r="S5" s="2083"/>
      <c r="T5" s="2083"/>
      <c r="U5" s="2083"/>
      <c r="V5" s="2083"/>
    </row>
    <row r="6" spans="1:22" ht="20.100000000000001" customHeight="1">
      <c r="A6" s="2609" t="s">
        <v>5804</v>
      </c>
      <c r="B6" s="2609"/>
      <c r="C6" s="2609"/>
      <c r="D6" s="2609"/>
      <c r="E6" s="2609"/>
      <c r="F6" s="2609"/>
      <c r="G6" s="2609"/>
      <c r="H6" s="2609"/>
      <c r="I6" s="2609"/>
      <c r="J6" s="2609"/>
      <c r="K6" s="2609"/>
      <c r="L6" s="2609"/>
      <c r="M6" s="2609"/>
      <c r="N6" s="2609"/>
      <c r="O6" s="2609"/>
      <c r="P6" s="2609"/>
      <c r="Q6" s="2609"/>
      <c r="R6" s="2609"/>
      <c r="S6" s="2609"/>
      <c r="T6" s="2609"/>
      <c r="U6" s="2609"/>
      <c r="V6" s="2609"/>
    </row>
    <row r="7" spans="1:22" ht="20.100000000000001" customHeight="1">
      <c r="A7" s="2610" t="s">
        <v>5805</v>
      </c>
      <c r="B7" s="2610"/>
      <c r="C7" s="2610"/>
      <c r="D7" s="2610"/>
      <c r="E7" s="2610"/>
      <c r="F7" s="2610"/>
      <c r="G7" s="2610"/>
      <c r="H7" s="2610"/>
      <c r="I7" s="2610"/>
      <c r="J7" s="2610"/>
      <c r="K7" s="2610"/>
      <c r="L7" s="2610"/>
      <c r="M7" s="2610"/>
      <c r="N7" s="2610"/>
      <c r="O7" s="2610"/>
      <c r="P7" s="2610"/>
      <c r="Q7" s="2610"/>
      <c r="R7" s="2610"/>
      <c r="S7" s="2610"/>
      <c r="T7" s="2610"/>
      <c r="U7" s="2610"/>
      <c r="V7" s="2610"/>
    </row>
    <row r="8" spans="1:22" ht="20.100000000000001" customHeight="1">
      <c r="A8" s="2090"/>
      <c r="B8" s="2091"/>
      <c r="C8" s="2091"/>
      <c r="D8" s="2091"/>
      <c r="E8" s="2091"/>
      <c r="F8" s="2091"/>
      <c r="G8" s="2091"/>
      <c r="H8" s="2091"/>
      <c r="I8" s="2091"/>
      <c r="J8" s="2091"/>
      <c r="K8" s="2091"/>
      <c r="L8" s="2091"/>
      <c r="M8" s="2091"/>
      <c r="N8" s="2092"/>
      <c r="O8" s="2091"/>
      <c r="P8" s="2093"/>
      <c r="Q8" s="2092"/>
      <c r="R8" s="2093"/>
      <c r="S8" s="2083"/>
      <c r="T8" s="2083"/>
      <c r="U8" s="2083"/>
      <c r="V8" s="2083"/>
    </row>
    <row r="9" spans="1:22" ht="20.100000000000001" customHeight="1">
      <c r="A9" s="2094" t="s">
        <v>5806</v>
      </c>
      <c r="B9" s="2092"/>
      <c r="C9" s="2092"/>
      <c r="D9" s="2092"/>
      <c r="E9" s="2092"/>
      <c r="F9" s="2092"/>
      <c r="G9" s="2092"/>
      <c r="H9" s="2092"/>
      <c r="I9" s="2092"/>
      <c r="J9" s="2092"/>
      <c r="K9" s="2092"/>
      <c r="L9" s="2092"/>
      <c r="M9" s="2092"/>
      <c r="N9" s="2092"/>
      <c r="O9" s="2092"/>
      <c r="P9" s="2095"/>
      <c r="Q9" s="2095"/>
      <c r="R9" s="2095"/>
      <c r="S9" s="2092"/>
      <c r="T9" s="2092"/>
      <c r="U9" s="2092"/>
      <c r="V9" s="2092"/>
    </row>
    <row r="10" spans="1:22" ht="10.5" customHeight="1" thickBot="1">
      <c r="A10" s="2096"/>
      <c r="B10" s="2095"/>
      <c r="C10" s="2095"/>
      <c r="D10" s="2095"/>
      <c r="E10" s="2095"/>
      <c r="F10" s="2095"/>
      <c r="G10" s="2095"/>
      <c r="H10" s="2095"/>
      <c r="I10" s="2095"/>
      <c r="J10" s="2095"/>
      <c r="K10" s="2095"/>
      <c r="L10" s="2095"/>
      <c r="M10" s="2095"/>
      <c r="N10" s="2095"/>
      <c r="O10" s="2095"/>
      <c r="P10" s="2095"/>
      <c r="Q10" s="2095"/>
      <c r="R10" s="2095"/>
      <c r="S10" s="2092"/>
      <c r="T10" s="2092"/>
      <c r="U10" s="2092"/>
      <c r="V10" s="2092"/>
    </row>
    <row r="11" spans="1:22" ht="24.95" customHeight="1" thickBot="1">
      <c r="A11" s="2581" t="s">
        <v>5807</v>
      </c>
      <c r="B11" s="2582"/>
      <c r="C11" s="2582"/>
      <c r="D11" s="2582"/>
      <c r="E11" s="2582"/>
      <c r="F11" s="2582"/>
      <c r="G11" s="2582"/>
      <c r="H11" s="2582"/>
      <c r="I11" s="2582"/>
      <c r="J11" s="2582"/>
      <c r="K11" s="2582"/>
      <c r="L11" s="2582"/>
      <c r="M11" s="2582"/>
      <c r="N11" s="2582"/>
      <c r="O11" s="2583"/>
      <c r="P11" s="2584" t="s">
        <v>5808</v>
      </c>
      <c r="Q11" s="2582"/>
      <c r="R11" s="2582"/>
      <c r="S11" s="2582"/>
      <c r="T11" s="2582"/>
      <c r="U11" s="2582"/>
      <c r="V11" s="2585"/>
    </row>
    <row r="12" spans="1:22" ht="24.95" customHeight="1">
      <c r="A12" s="2572" t="s">
        <v>5809</v>
      </c>
      <c r="B12" s="2573"/>
      <c r="C12" s="2573"/>
      <c r="D12" s="2573"/>
      <c r="E12" s="2573"/>
      <c r="F12" s="2573"/>
      <c r="G12" s="2573"/>
      <c r="H12" s="2573"/>
      <c r="I12" s="2573"/>
      <c r="J12" s="2573"/>
      <c r="K12" s="2573"/>
      <c r="L12" s="2573"/>
      <c r="M12" s="2573"/>
      <c r="N12" s="2573"/>
      <c r="O12" s="2574"/>
      <c r="P12" s="2097" t="s">
        <v>139</v>
      </c>
      <c r="Q12" s="2573" t="s">
        <v>5810</v>
      </c>
      <c r="R12" s="2573"/>
      <c r="S12" s="2097" t="s">
        <v>139</v>
      </c>
      <c r="T12" s="2573" t="s">
        <v>5811</v>
      </c>
      <c r="U12" s="2573"/>
      <c r="V12" s="2575"/>
    </row>
    <row r="13" spans="1:22" ht="24.95" customHeight="1">
      <c r="A13" s="2602" t="s">
        <v>5812</v>
      </c>
      <c r="B13" s="2589"/>
      <c r="C13" s="2589"/>
      <c r="D13" s="2589"/>
      <c r="E13" s="2589"/>
      <c r="F13" s="2589"/>
      <c r="G13" s="2589"/>
      <c r="H13" s="2589"/>
      <c r="I13" s="2589"/>
      <c r="J13" s="2589"/>
      <c r="K13" s="2589"/>
      <c r="L13" s="2589"/>
      <c r="M13" s="2589"/>
      <c r="N13" s="2589"/>
      <c r="O13" s="2603"/>
      <c r="P13" s="2098" t="s">
        <v>139</v>
      </c>
      <c r="Q13" s="2099" t="s">
        <v>2901</v>
      </c>
      <c r="R13" s="2099"/>
      <c r="S13" s="2100" t="s">
        <v>139</v>
      </c>
      <c r="T13" s="2589" t="s">
        <v>5813</v>
      </c>
      <c r="U13" s="2589"/>
      <c r="V13" s="2590"/>
    </row>
    <row r="14" spans="1:22" ht="24.95" customHeight="1">
      <c r="A14" s="2604" t="s">
        <v>5814</v>
      </c>
      <c r="B14" s="2605"/>
      <c r="C14" s="2605"/>
      <c r="D14" s="2605"/>
      <c r="E14" s="2605"/>
      <c r="F14" s="2605"/>
      <c r="G14" s="2605"/>
      <c r="H14" s="2605"/>
      <c r="I14" s="2605"/>
      <c r="J14" s="2605"/>
      <c r="K14" s="2605"/>
      <c r="L14" s="2605"/>
      <c r="M14" s="2605"/>
      <c r="N14" s="2605"/>
      <c r="O14" s="2606"/>
      <c r="P14" s="2098" t="s">
        <v>139</v>
      </c>
      <c r="Q14" s="2099" t="s">
        <v>5815</v>
      </c>
      <c r="R14" s="2099"/>
      <c r="S14" s="2100" t="s">
        <v>139</v>
      </c>
      <c r="T14" s="2605" t="s">
        <v>5816</v>
      </c>
      <c r="U14" s="2605"/>
      <c r="V14" s="2607"/>
    </row>
    <row r="15" spans="1:22" ht="24.95" customHeight="1">
      <c r="A15" s="2602" t="s">
        <v>5817</v>
      </c>
      <c r="B15" s="2589"/>
      <c r="C15" s="2589"/>
      <c r="D15" s="2589"/>
      <c r="E15" s="2589"/>
      <c r="F15" s="2589"/>
      <c r="G15" s="2589"/>
      <c r="H15" s="2589"/>
      <c r="I15" s="2589"/>
      <c r="J15" s="2589"/>
      <c r="K15" s="2589"/>
      <c r="L15" s="2589"/>
      <c r="M15" s="2589"/>
      <c r="N15" s="2589"/>
      <c r="O15" s="2603"/>
      <c r="P15" s="2098" t="s">
        <v>139</v>
      </c>
      <c r="Q15" s="2099" t="s">
        <v>2906</v>
      </c>
      <c r="R15" s="2099"/>
      <c r="S15" s="2100" t="s">
        <v>139</v>
      </c>
      <c r="T15" s="2589" t="s">
        <v>5818</v>
      </c>
      <c r="U15" s="2589"/>
      <c r="V15" s="2590"/>
    </row>
    <row r="16" spans="1:22" ht="36.75" customHeight="1">
      <c r="A16" s="2586" t="s">
        <v>5819</v>
      </c>
      <c r="B16" s="2587"/>
      <c r="C16" s="2587"/>
      <c r="D16" s="2587"/>
      <c r="E16" s="2587"/>
      <c r="F16" s="2587"/>
      <c r="G16" s="2587"/>
      <c r="H16" s="2587"/>
      <c r="I16" s="2587"/>
      <c r="J16" s="2587"/>
      <c r="K16" s="2587"/>
      <c r="L16" s="2587"/>
      <c r="M16" s="2587"/>
      <c r="N16" s="2587"/>
      <c r="O16" s="2588"/>
      <c r="P16" s="2101" t="s">
        <v>139</v>
      </c>
      <c r="Q16" s="2102" t="s">
        <v>5820</v>
      </c>
      <c r="R16" s="2102"/>
      <c r="S16" s="2100" t="s">
        <v>139</v>
      </c>
      <c r="T16" s="2589" t="s">
        <v>243</v>
      </c>
      <c r="U16" s="2589"/>
      <c r="V16" s="2590"/>
    </row>
    <row r="17" spans="1:22" ht="24.95" customHeight="1" thickBot="1">
      <c r="A17" s="2591" t="s">
        <v>5821</v>
      </c>
      <c r="B17" s="2579"/>
      <c r="C17" s="2579"/>
      <c r="D17" s="2579"/>
      <c r="E17" s="2579"/>
      <c r="F17" s="2579"/>
      <c r="G17" s="2579"/>
      <c r="H17" s="2579"/>
      <c r="I17" s="2579"/>
      <c r="J17" s="2579"/>
      <c r="K17" s="2579"/>
      <c r="L17" s="2579"/>
      <c r="M17" s="2579"/>
      <c r="N17" s="2579"/>
      <c r="O17" s="2592"/>
      <c r="P17" s="2103" t="s">
        <v>139</v>
      </c>
      <c r="Q17" s="2104" t="s">
        <v>5822</v>
      </c>
      <c r="R17" s="2105"/>
      <c r="S17" s="2103" t="s">
        <v>139</v>
      </c>
      <c r="T17" s="2579" t="s">
        <v>2914</v>
      </c>
      <c r="U17" s="2579"/>
      <c r="V17" s="2580"/>
    </row>
    <row r="18" spans="1:22" ht="21" customHeight="1">
      <c r="A18" s="2593" t="s">
        <v>5823</v>
      </c>
      <c r="B18" s="2594"/>
      <c r="C18" s="2594"/>
      <c r="D18" s="2594"/>
      <c r="E18" s="2594"/>
      <c r="F18" s="2594"/>
      <c r="G18" s="2594"/>
      <c r="H18" s="2594"/>
      <c r="I18" s="2594"/>
      <c r="J18" s="2594"/>
      <c r="K18" s="2594"/>
      <c r="L18" s="2594"/>
      <c r="M18" s="2594"/>
      <c r="N18" s="2594"/>
      <c r="O18" s="2594"/>
      <c r="P18" s="2594"/>
      <c r="Q18" s="2594"/>
      <c r="R18" s="2594"/>
      <c r="S18" s="2594"/>
      <c r="T18" s="2594"/>
      <c r="U18" s="2594"/>
      <c r="V18" s="2595"/>
    </row>
    <row r="19" spans="1:22" ht="21" customHeight="1">
      <c r="A19" s="2596" t="s">
        <v>5824</v>
      </c>
      <c r="B19" s="2597"/>
      <c r="C19" s="2597"/>
      <c r="D19" s="2597"/>
      <c r="E19" s="2597"/>
      <c r="F19" s="2597"/>
      <c r="G19" s="2597"/>
      <c r="H19" s="2597"/>
      <c r="I19" s="2597"/>
      <c r="J19" s="2597"/>
      <c r="K19" s="2597"/>
      <c r="L19" s="2597"/>
      <c r="M19" s="2597"/>
      <c r="N19" s="2597"/>
      <c r="O19" s="2597"/>
      <c r="P19" s="2597"/>
      <c r="Q19" s="2597"/>
      <c r="R19" s="2597"/>
      <c r="S19" s="2597"/>
      <c r="T19" s="2597"/>
      <c r="U19" s="2597"/>
      <c r="V19" s="2598"/>
    </row>
    <row r="20" spans="1:22" ht="21" customHeight="1">
      <c r="A20" s="2596" t="s">
        <v>5825</v>
      </c>
      <c r="B20" s="2597"/>
      <c r="C20" s="2597"/>
      <c r="D20" s="2597"/>
      <c r="E20" s="2597"/>
      <c r="F20" s="2597"/>
      <c r="G20" s="2597"/>
      <c r="H20" s="2597"/>
      <c r="I20" s="2597"/>
      <c r="J20" s="2597"/>
      <c r="K20" s="2597"/>
      <c r="L20" s="2597"/>
      <c r="M20" s="2597"/>
      <c r="N20" s="2597"/>
      <c r="O20" s="2597"/>
      <c r="P20" s="2597"/>
      <c r="Q20" s="2597"/>
      <c r="R20" s="2597"/>
      <c r="S20" s="2597"/>
      <c r="T20" s="2597"/>
      <c r="U20" s="2597"/>
      <c r="V20" s="2598"/>
    </row>
    <row r="21" spans="1:22" ht="21" customHeight="1">
      <c r="A21" s="2596" t="s">
        <v>5826</v>
      </c>
      <c r="B21" s="2597"/>
      <c r="C21" s="2597"/>
      <c r="D21" s="2597"/>
      <c r="E21" s="2597"/>
      <c r="F21" s="2597"/>
      <c r="G21" s="2597"/>
      <c r="H21" s="2597"/>
      <c r="I21" s="2597"/>
      <c r="J21" s="2597"/>
      <c r="K21" s="2597"/>
      <c r="L21" s="2597"/>
      <c r="M21" s="2597"/>
      <c r="N21" s="2597"/>
      <c r="O21" s="2597"/>
      <c r="P21" s="2597"/>
      <c r="Q21" s="2597"/>
      <c r="R21" s="2597"/>
      <c r="S21" s="2597"/>
      <c r="T21" s="2597"/>
      <c r="U21" s="2597"/>
      <c r="V21" s="2598"/>
    </row>
    <row r="22" spans="1:22" ht="21" customHeight="1">
      <c r="A22" s="2596" t="s">
        <v>5827</v>
      </c>
      <c r="B22" s="2597"/>
      <c r="C22" s="2597"/>
      <c r="D22" s="2597"/>
      <c r="E22" s="2597"/>
      <c r="F22" s="2597"/>
      <c r="G22" s="2597"/>
      <c r="H22" s="2597"/>
      <c r="I22" s="2597"/>
      <c r="J22" s="2597"/>
      <c r="K22" s="2597"/>
      <c r="L22" s="2597"/>
      <c r="M22" s="2597"/>
      <c r="N22" s="2597"/>
      <c r="O22" s="2597"/>
      <c r="P22" s="2597"/>
      <c r="Q22" s="2597"/>
      <c r="R22" s="2597"/>
      <c r="S22" s="2597"/>
      <c r="T22" s="2597"/>
      <c r="U22" s="2597"/>
      <c r="V22" s="2598"/>
    </row>
    <row r="23" spans="1:22" ht="21" customHeight="1">
      <c r="A23" s="2596" t="s">
        <v>5828</v>
      </c>
      <c r="B23" s="2597"/>
      <c r="C23" s="2597"/>
      <c r="D23" s="2597"/>
      <c r="E23" s="2597"/>
      <c r="F23" s="2597"/>
      <c r="G23" s="2597"/>
      <c r="H23" s="2597"/>
      <c r="I23" s="2597"/>
      <c r="J23" s="2597"/>
      <c r="K23" s="2597"/>
      <c r="L23" s="2597"/>
      <c r="M23" s="2597"/>
      <c r="N23" s="2597"/>
      <c r="O23" s="2597"/>
      <c r="P23" s="2597"/>
      <c r="Q23" s="2597"/>
      <c r="R23" s="2597"/>
      <c r="S23" s="2597"/>
      <c r="T23" s="2597"/>
      <c r="U23" s="2597"/>
      <c r="V23" s="2598"/>
    </row>
    <row r="24" spans="1:22" ht="21" customHeight="1" thickBot="1">
      <c r="A24" s="2599" t="s">
        <v>5829</v>
      </c>
      <c r="B24" s="2600"/>
      <c r="C24" s="2600"/>
      <c r="D24" s="2600"/>
      <c r="E24" s="2600"/>
      <c r="F24" s="2600"/>
      <c r="G24" s="2600"/>
      <c r="H24" s="2600"/>
      <c r="I24" s="2600"/>
      <c r="J24" s="2600"/>
      <c r="K24" s="2600"/>
      <c r="L24" s="2600"/>
      <c r="M24" s="2600"/>
      <c r="N24" s="2600"/>
      <c r="O24" s="2600"/>
      <c r="P24" s="2600"/>
      <c r="Q24" s="2600"/>
      <c r="R24" s="2600"/>
      <c r="S24" s="2600"/>
      <c r="T24" s="2600"/>
      <c r="U24" s="2600"/>
      <c r="V24" s="2601"/>
    </row>
    <row r="25" spans="1:22" ht="20.100000000000001" customHeight="1">
      <c r="A25" s="2106"/>
      <c r="B25" s="2107"/>
      <c r="C25" s="2107"/>
      <c r="D25" s="2107"/>
      <c r="E25" s="2107"/>
      <c r="F25" s="2107"/>
      <c r="G25" s="2107"/>
      <c r="H25" s="2107"/>
      <c r="I25" s="2107"/>
      <c r="J25" s="2107"/>
      <c r="K25" s="2107"/>
      <c r="L25" s="2107"/>
      <c r="M25" s="2107"/>
      <c r="N25" s="2107"/>
      <c r="O25" s="2107"/>
      <c r="P25" s="2107"/>
      <c r="Q25" s="2107"/>
      <c r="R25" s="2107"/>
      <c r="S25" s="2108"/>
      <c r="T25" s="2108"/>
      <c r="U25" s="2108"/>
      <c r="V25" s="2108"/>
    </row>
    <row r="26" spans="1:22" ht="20.100000000000001" customHeight="1">
      <c r="A26" s="2109" t="s">
        <v>5830</v>
      </c>
      <c r="B26" s="2108"/>
      <c r="C26" s="2108"/>
      <c r="D26" s="2108"/>
      <c r="E26" s="2108"/>
      <c r="F26" s="2108"/>
      <c r="G26" s="2108"/>
      <c r="H26" s="2108"/>
      <c r="I26" s="2108"/>
      <c r="J26" s="2108"/>
      <c r="K26" s="2108"/>
      <c r="L26" s="2108"/>
      <c r="M26" s="2108"/>
      <c r="N26" s="2108"/>
      <c r="O26" s="2108"/>
      <c r="P26" s="2108"/>
      <c r="Q26" s="2108"/>
      <c r="R26" s="2108"/>
      <c r="S26" s="2108"/>
      <c r="T26" s="2108"/>
      <c r="U26" s="2107"/>
      <c r="V26" s="2108"/>
    </row>
    <row r="27" spans="1:22" ht="10.5" customHeight="1" thickBot="1">
      <c r="A27" s="2110"/>
      <c r="B27" s="2111"/>
      <c r="C27" s="2092"/>
      <c r="D27" s="2092"/>
      <c r="E27" s="2092"/>
      <c r="F27" s="2092"/>
      <c r="G27" s="2092"/>
      <c r="H27" s="2092"/>
      <c r="I27" s="2092"/>
      <c r="J27" s="2092"/>
      <c r="K27" s="2092"/>
      <c r="L27" s="2092"/>
      <c r="M27" s="2083"/>
      <c r="N27" s="2083"/>
      <c r="O27" s="2088"/>
      <c r="P27" s="2088"/>
      <c r="Q27" s="2089"/>
      <c r="R27" s="2089"/>
      <c r="S27" s="2089"/>
      <c r="T27" s="2089"/>
      <c r="U27" s="2089"/>
      <c r="V27" s="2083"/>
    </row>
    <row r="28" spans="1:22" ht="24.95" customHeight="1" thickBot="1">
      <c r="A28" s="2581" t="s">
        <v>5807</v>
      </c>
      <c r="B28" s="2582"/>
      <c r="C28" s="2582"/>
      <c r="D28" s="2582"/>
      <c r="E28" s="2582"/>
      <c r="F28" s="2582"/>
      <c r="G28" s="2582"/>
      <c r="H28" s="2582"/>
      <c r="I28" s="2582"/>
      <c r="J28" s="2582"/>
      <c r="K28" s="2582"/>
      <c r="L28" s="2582"/>
      <c r="M28" s="2582"/>
      <c r="N28" s="2582"/>
      <c r="O28" s="2583"/>
      <c r="P28" s="2584" t="s">
        <v>5808</v>
      </c>
      <c r="Q28" s="2582"/>
      <c r="R28" s="2582"/>
      <c r="S28" s="2582"/>
      <c r="T28" s="2582"/>
      <c r="U28" s="2582"/>
      <c r="V28" s="2585"/>
    </row>
    <row r="29" spans="1:22" ht="24.95" customHeight="1">
      <c r="A29" s="2572" t="s">
        <v>5831</v>
      </c>
      <c r="B29" s="2573"/>
      <c r="C29" s="2573"/>
      <c r="D29" s="2573"/>
      <c r="E29" s="2573"/>
      <c r="F29" s="2573"/>
      <c r="G29" s="2573"/>
      <c r="H29" s="2573"/>
      <c r="I29" s="2573"/>
      <c r="J29" s="2573"/>
      <c r="K29" s="2573"/>
      <c r="L29" s="2573"/>
      <c r="M29" s="2573"/>
      <c r="N29" s="2573"/>
      <c r="O29" s="2574"/>
      <c r="P29" s="2112" t="s">
        <v>139</v>
      </c>
      <c r="Q29" s="2573" t="s">
        <v>5815</v>
      </c>
      <c r="R29" s="2573"/>
      <c r="S29" s="2112" t="s">
        <v>139</v>
      </c>
      <c r="T29" s="2573" t="s">
        <v>5816</v>
      </c>
      <c r="U29" s="2573"/>
      <c r="V29" s="2575"/>
    </row>
    <row r="30" spans="1:22" ht="46.5" customHeight="1" thickBot="1">
      <c r="A30" s="2576" t="s">
        <v>5832</v>
      </c>
      <c r="B30" s="2577"/>
      <c r="C30" s="2577"/>
      <c r="D30" s="2577"/>
      <c r="E30" s="2577"/>
      <c r="F30" s="2577"/>
      <c r="G30" s="2577"/>
      <c r="H30" s="2577"/>
      <c r="I30" s="2577"/>
      <c r="J30" s="2577"/>
      <c r="K30" s="2577"/>
      <c r="L30" s="2577"/>
      <c r="M30" s="2577"/>
      <c r="N30" s="2577"/>
      <c r="O30" s="2578"/>
      <c r="P30" s="2113" t="s">
        <v>139</v>
      </c>
      <c r="Q30" s="2579" t="s">
        <v>5815</v>
      </c>
      <c r="R30" s="2579"/>
      <c r="S30" s="2113" t="s">
        <v>139</v>
      </c>
      <c r="T30" s="2579" t="s">
        <v>5816</v>
      </c>
      <c r="U30" s="2579"/>
      <c r="V30" s="2580"/>
    </row>
    <row r="31" spans="1:22" ht="20.100000000000001" customHeight="1">
      <c r="A31" s="2083"/>
      <c r="B31" s="2111"/>
      <c r="C31" s="2114"/>
      <c r="D31" s="2114"/>
      <c r="E31" s="2114"/>
      <c r="F31" s="2114"/>
      <c r="G31" s="2114"/>
      <c r="H31" s="2114"/>
      <c r="I31" s="2114"/>
      <c r="J31" s="2114"/>
      <c r="K31" s="2114"/>
      <c r="L31" s="2114"/>
      <c r="M31" s="2114"/>
      <c r="N31" s="2114"/>
      <c r="O31" s="2114"/>
      <c r="P31" s="2114"/>
      <c r="Q31" s="2114"/>
      <c r="R31" s="2114"/>
      <c r="S31" s="2114"/>
      <c r="T31" s="2114"/>
      <c r="U31" s="2114"/>
      <c r="V31" s="2114"/>
    </row>
    <row r="32" spans="1:22" ht="20.100000000000001" customHeight="1">
      <c r="A32" s="2083"/>
      <c r="B32" s="2111"/>
      <c r="C32" s="2114"/>
      <c r="D32" s="2114"/>
      <c r="E32" s="2114"/>
      <c r="F32" s="2114"/>
      <c r="G32" s="2114"/>
      <c r="H32" s="2114"/>
      <c r="I32" s="2114"/>
      <c r="J32" s="2114"/>
      <c r="K32" s="2114"/>
      <c r="L32" s="2114"/>
      <c r="M32" s="2114"/>
      <c r="N32" s="2114"/>
      <c r="O32" s="2114"/>
      <c r="P32" s="2114"/>
      <c r="Q32" s="2114"/>
      <c r="R32" s="2114"/>
      <c r="S32" s="2114"/>
      <c r="T32" s="2114"/>
      <c r="U32" s="2114"/>
      <c r="V32" s="2114"/>
    </row>
    <row r="33" spans="1:22" ht="20.100000000000001" customHeight="1">
      <c r="A33" s="2083"/>
      <c r="B33" s="2111"/>
      <c r="C33" s="2111"/>
      <c r="D33" s="2111"/>
      <c r="E33" s="2111"/>
      <c r="F33" s="2111"/>
      <c r="G33" s="2111"/>
      <c r="H33" s="2111"/>
      <c r="I33" s="2111"/>
      <c r="J33" s="2111"/>
      <c r="K33" s="2111"/>
      <c r="L33" s="2111"/>
      <c r="M33" s="2111"/>
      <c r="N33" s="2111"/>
      <c r="O33" s="2111"/>
      <c r="P33" s="2111"/>
      <c r="Q33" s="2111"/>
      <c r="R33" s="2111"/>
      <c r="S33" s="2111"/>
      <c r="T33" s="2111"/>
      <c r="U33" s="2111"/>
      <c r="V33" s="2111"/>
    </row>
    <row r="34" spans="1:22" ht="20.100000000000001" customHeight="1">
      <c r="A34" s="2083"/>
      <c r="B34" s="2111"/>
      <c r="C34" s="2111"/>
      <c r="D34" s="2111"/>
      <c r="E34" s="2111"/>
      <c r="F34" s="2111"/>
      <c r="G34" s="2111"/>
      <c r="H34" s="2111"/>
      <c r="I34" s="2111"/>
      <c r="J34" s="2111"/>
      <c r="K34" s="2111"/>
      <c r="L34" s="2111"/>
      <c r="M34" s="2111"/>
      <c r="N34" s="2111"/>
      <c r="O34" s="2111"/>
      <c r="P34" s="2111"/>
      <c r="Q34" s="2111"/>
      <c r="R34" s="2111"/>
      <c r="S34" s="2111"/>
      <c r="T34" s="2083"/>
      <c r="U34" s="2083"/>
      <c r="V34" s="2083"/>
    </row>
    <row r="35" spans="1:22" ht="20.100000000000001" customHeight="1">
      <c r="A35" s="2083"/>
      <c r="B35" s="2111"/>
      <c r="C35" s="2111"/>
      <c r="D35" s="2111"/>
      <c r="E35" s="2111"/>
      <c r="F35" s="2111"/>
      <c r="G35" s="2111"/>
      <c r="H35" s="2111"/>
      <c r="I35" s="2111"/>
      <c r="J35" s="2111"/>
      <c r="K35" s="2111"/>
      <c r="L35" s="2111"/>
      <c r="M35" s="2111"/>
      <c r="N35" s="2111"/>
      <c r="O35" s="2111"/>
      <c r="P35" s="2111"/>
      <c r="Q35" s="2111"/>
      <c r="R35" s="2111"/>
      <c r="S35" s="2111"/>
      <c r="T35" s="2083"/>
      <c r="U35" s="2083"/>
      <c r="V35" s="2083"/>
    </row>
    <row r="36" spans="1:22" ht="20.100000000000001" customHeight="1">
      <c r="A36" s="2083"/>
      <c r="B36" s="2083"/>
      <c r="C36" s="2083"/>
      <c r="D36" s="2083"/>
      <c r="E36" s="2083"/>
      <c r="F36" s="2083"/>
      <c r="G36" s="2083"/>
      <c r="H36" s="2083"/>
      <c r="I36" s="2083"/>
      <c r="J36" s="2083"/>
      <c r="K36" s="2083"/>
      <c r="L36" s="2083"/>
      <c r="M36" s="2083"/>
      <c r="N36" s="2083"/>
      <c r="O36" s="2083"/>
      <c r="P36" s="2083"/>
      <c r="Q36" s="2083"/>
      <c r="R36" s="2083"/>
      <c r="S36" s="2083"/>
      <c r="T36" s="2083"/>
      <c r="U36" s="2083"/>
      <c r="V36" s="2083"/>
    </row>
    <row r="37" spans="1:22" ht="20.100000000000001" customHeight="1">
      <c r="A37" s="2115"/>
      <c r="B37" s="2115"/>
      <c r="C37" s="2115"/>
      <c r="D37" s="2115"/>
      <c r="E37" s="2115"/>
      <c r="F37" s="2115"/>
      <c r="G37" s="2115"/>
      <c r="H37" s="2115"/>
      <c r="I37" s="2115"/>
      <c r="J37" s="2115"/>
      <c r="K37" s="2115"/>
      <c r="L37" s="2115"/>
      <c r="M37" s="2115"/>
      <c r="N37" s="2115"/>
      <c r="O37" s="2115"/>
      <c r="P37" s="2115"/>
      <c r="Q37" s="2115"/>
      <c r="R37" s="2115"/>
      <c r="S37" s="2115"/>
      <c r="T37" s="2115"/>
      <c r="U37" s="2115"/>
      <c r="V37" s="2115"/>
    </row>
    <row r="38" spans="1:22" ht="20.100000000000001" customHeight="1">
      <c r="A38" s="2115"/>
      <c r="B38" s="2115"/>
      <c r="C38" s="2115"/>
      <c r="D38" s="2115"/>
      <c r="E38" s="2115"/>
      <c r="F38" s="2115"/>
      <c r="G38" s="2115"/>
      <c r="H38" s="2115"/>
      <c r="I38" s="2115"/>
      <c r="J38" s="2115"/>
      <c r="K38" s="2115"/>
      <c r="L38" s="2115"/>
      <c r="M38" s="2115"/>
      <c r="N38" s="2115"/>
      <c r="O38" s="2115"/>
      <c r="P38" s="2115"/>
      <c r="Q38" s="2115"/>
      <c r="R38" s="2115"/>
      <c r="S38" s="2115"/>
      <c r="T38" s="2115"/>
      <c r="U38" s="2115"/>
      <c r="V38" s="2115"/>
    </row>
    <row r="39" spans="1:22" ht="20.100000000000001" customHeight="1">
      <c r="A39" s="2110"/>
      <c r="B39" s="2111"/>
      <c r="C39" s="2092"/>
      <c r="D39" s="2092"/>
      <c r="E39" s="2092"/>
      <c r="F39" s="2092"/>
      <c r="G39" s="2092"/>
      <c r="H39" s="2092"/>
      <c r="I39" s="2092"/>
      <c r="J39" s="2092"/>
      <c r="K39" s="2092"/>
      <c r="L39" s="2092"/>
      <c r="M39" s="2092"/>
      <c r="N39" s="2092"/>
      <c r="O39" s="2092"/>
      <c r="P39" s="2092"/>
      <c r="Q39" s="2092"/>
      <c r="R39" s="2092"/>
      <c r="S39" s="2092"/>
      <c r="T39" s="2092"/>
      <c r="U39" s="2092"/>
      <c r="V39" s="2092"/>
    </row>
    <row r="40" spans="1:22" ht="20.100000000000001" customHeight="1">
      <c r="A40" s="2110"/>
      <c r="B40" s="2111"/>
      <c r="C40" s="2092"/>
      <c r="D40" s="2092"/>
      <c r="E40" s="2092"/>
      <c r="F40" s="2092"/>
      <c r="G40" s="2092"/>
      <c r="H40" s="2092"/>
      <c r="I40" s="2092"/>
      <c r="J40" s="2092"/>
      <c r="K40" s="2092"/>
      <c r="L40" s="2092"/>
      <c r="M40" s="2092"/>
      <c r="N40" s="2092"/>
      <c r="O40" s="2092"/>
      <c r="P40" s="2092"/>
      <c r="Q40" s="2092"/>
      <c r="R40" s="2092"/>
      <c r="S40" s="2092"/>
      <c r="T40" s="2092"/>
      <c r="U40" s="2093"/>
      <c r="V40" s="2092"/>
    </row>
    <row r="41" spans="1:22" ht="20.100000000000001" customHeight="1">
      <c r="A41" s="2110"/>
      <c r="B41" s="2111"/>
      <c r="C41" s="2092"/>
      <c r="D41" s="2092"/>
      <c r="E41" s="2092"/>
      <c r="F41" s="2092"/>
      <c r="G41" s="2092"/>
      <c r="H41" s="2092"/>
      <c r="I41" s="2092"/>
      <c r="J41" s="2092"/>
      <c r="K41" s="2092"/>
      <c r="L41" s="2092"/>
      <c r="M41" s="2092"/>
      <c r="N41" s="2092"/>
      <c r="O41" s="2092"/>
      <c r="P41" s="2092"/>
      <c r="Q41" s="2092"/>
      <c r="R41" s="2092"/>
      <c r="S41" s="2092"/>
      <c r="T41" s="2092"/>
      <c r="U41" s="2093"/>
      <c r="V41" s="2092"/>
    </row>
    <row r="42" spans="1:22" ht="20.100000000000001" customHeight="1">
      <c r="A42" s="2110"/>
      <c r="B42" s="2111"/>
      <c r="C42" s="2092"/>
      <c r="D42" s="2092"/>
      <c r="E42" s="2092"/>
      <c r="F42" s="2092"/>
      <c r="G42" s="2092"/>
      <c r="H42" s="2092"/>
      <c r="I42" s="2092"/>
      <c r="J42" s="2092"/>
      <c r="K42" s="2092"/>
      <c r="L42" s="2092"/>
      <c r="M42" s="2092"/>
      <c r="N42" s="2092"/>
      <c r="O42" s="2092"/>
      <c r="P42" s="2092"/>
      <c r="Q42" s="2092"/>
      <c r="R42" s="2092"/>
      <c r="S42" s="2092"/>
      <c r="T42" s="2092"/>
      <c r="U42" s="2093"/>
      <c r="V42" s="2092"/>
    </row>
    <row r="43" spans="1:22" ht="20.100000000000001" customHeight="1">
      <c r="A43" s="2110"/>
      <c r="B43" s="2111"/>
      <c r="C43" s="2092"/>
      <c r="D43" s="2092"/>
      <c r="E43" s="2092"/>
      <c r="F43" s="2092"/>
      <c r="G43" s="2092"/>
      <c r="H43" s="2092"/>
      <c r="I43" s="2092"/>
      <c r="J43" s="2092"/>
      <c r="K43" s="2092"/>
      <c r="L43" s="2092"/>
      <c r="M43" s="2092"/>
      <c r="N43" s="2092"/>
      <c r="O43" s="2092"/>
      <c r="P43" s="2092"/>
      <c r="Q43" s="2092"/>
      <c r="R43" s="2092"/>
      <c r="S43" s="2092"/>
      <c r="T43" s="2092"/>
      <c r="U43" s="2093"/>
      <c r="V43" s="2092"/>
    </row>
    <row r="44" spans="1:22" ht="20.100000000000001" customHeight="1">
      <c r="A44" s="2110"/>
      <c r="B44" s="2111"/>
      <c r="C44" s="2092"/>
      <c r="D44" s="2092"/>
      <c r="E44" s="2092"/>
      <c r="F44" s="2092"/>
      <c r="G44" s="2092"/>
      <c r="H44" s="2092"/>
      <c r="I44" s="2092"/>
      <c r="J44" s="2092"/>
      <c r="K44" s="2092"/>
      <c r="L44" s="2092"/>
      <c r="M44" s="2092"/>
      <c r="N44" s="2092"/>
      <c r="O44" s="2092"/>
      <c r="P44" s="2092"/>
      <c r="Q44" s="2092"/>
      <c r="R44" s="2092"/>
      <c r="S44" s="2092"/>
      <c r="T44" s="2092"/>
      <c r="U44" s="2093"/>
      <c r="V44" s="2092"/>
    </row>
    <row r="45" spans="1:22" ht="20.100000000000001" customHeight="1">
      <c r="A45" s="2110"/>
      <c r="B45" s="2111"/>
      <c r="C45" s="2092"/>
      <c r="D45" s="2092"/>
      <c r="E45" s="2092"/>
      <c r="F45" s="2092"/>
      <c r="G45" s="2092"/>
      <c r="H45" s="2092"/>
      <c r="I45" s="2092"/>
      <c r="J45" s="2092"/>
      <c r="K45" s="2092"/>
      <c r="L45" s="2092"/>
      <c r="M45" s="2092"/>
      <c r="N45" s="2092"/>
      <c r="O45" s="2092"/>
      <c r="P45" s="2092"/>
      <c r="Q45" s="2092"/>
      <c r="R45" s="2092"/>
      <c r="S45" s="2092"/>
      <c r="T45" s="2092"/>
      <c r="U45" s="2093"/>
      <c r="V45" s="2092"/>
    </row>
    <row r="46" spans="1:22" ht="20.100000000000001" customHeight="1">
      <c r="A46" s="2116"/>
      <c r="B46" s="2117"/>
      <c r="C46" s="2118"/>
      <c r="D46" s="2118"/>
      <c r="E46" s="2118"/>
      <c r="F46" s="2118"/>
      <c r="G46" s="2118"/>
      <c r="H46" s="2118"/>
      <c r="I46" s="2118"/>
      <c r="J46" s="2118"/>
      <c r="K46" s="2118"/>
      <c r="L46" s="2118"/>
      <c r="M46" s="2118"/>
      <c r="N46" s="2118"/>
      <c r="O46" s="2118"/>
      <c r="P46" s="2118"/>
      <c r="Q46" s="2118"/>
      <c r="R46" s="2118"/>
      <c r="S46" s="2118"/>
      <c r="T46" s="2118"/>
      <c r="U46" s="2119"/>
    </row>
    <row r="47" spans="1:22" ht="20.100000000000001" customHeight="1">
      <c r="A47" s="2116"/>
      <c r="B47" s="2117"/>
      <c r="C47" s="2118"/>
      <c r="D47" s="2118"/>
      <c r="E47" s="2118"/>
      <c r="F47" s="2118"/>
      <c r="G47" s="2118"/>
      <c r="H47" s="2118"/>
      <c r="I47" s="2118"/>
      <c r="J47" s="2118"/>
      <c r="K47" s="2118"/>
      <c r="L47" s="2118"/>
      <c r="M47" s="2118"/>
      <c r="N47" s="2118"/>
      <c r="O47" s="2118"/>
      <c r="P47" s="2118"/>
      <c r="Q47" s="2118"/>
      <c r="R47" s="2118"/>
      <c r="S47" s="2118"/>
      <c r="T47" s="2118"/>
      <c r="U47" s="2119"/>
    </row>
    <row r="48" spans="1:22" ht="20.100000000000001" customHeight="1">
      <c r="A48" s="2116"/>
      <c r="B48" s="2117"/>
      <c r="C48" s="2118"/>
      <c r="D48" s="2118"/>
      <c r="E48" s="2118"/>
      <c r="F48" s="2118"/>
      <c r="G48" s="2118"/>
      <c r="H48" s="2118"/>
      <c r="I48" s="2118"/>
      <c r="J48" s="2118"/>
      <c r="K48" s="2118"/>
      <c r="L48" s="2118"/>
      <c r="M48" s="2118"/>
      <c r="N48" s="2118"/>
      <c r="O48" s="2118"/>
      <c r="P48" s="2118"/>
      <c r="Q48" s="2118"/>
      <c r="R48" s="2118"/>
      <c r="S48" s="2119"/>
      <c r="T48" s="2118"/>
      <c r="U48" s="2118"/>
    </row>
    <row r="49" spans="1:21" ht="20.100000000000001" customHeight="1">
      <c r="A49" s="2120"/>
      <c r="B49" s="2121"/>
      <c r="C49" s="2122"/>
      <c r="D49" s="2122"/>
      <c r="E49" s="2122"/>
      <c r="F49" s="2122"/>
      <c r="G49" s="2122"/>
      <c r="H49" s="2122"/>
      <c r="I49" s="2122"/>
      <c r="J49" s="2122"/>
      <c r="K49" s="2122"/>
      <c r="L49" s="2122"/>
      <c r="M49" s="2122"/>
      <c r="N49" s="2118"/>
      <c r="O49" s="2118"/>
      <c r="P49" s="2118"/>
      <c r="Q49" s="2118"/>
      <c r="R49" s="2118"/>
      <c r="S49" s="2119"/>
      <c r="T49" s="2118"/>
      <c r="U49" s="2118"/>
    </row>
    <row r="50" spans="1:21">
      <c r="A50" s="2116"/>
      <c r="B50" s="2117"/>
      <c r="C50" s="2118"/>
      <c r="D50" s="2118"/>
      <c r="E50" s="2118"/>
      <c r="F50" s="2118"/>
      <c r="G50" s="2118"/>
      <c r="H50" s="2118"/>
      <c r="I50" s="2118"/>
      <c r="J50" s="2118"/>
      <c r="K50" s="2118"/>
      <c r="L50" s="2118"/>
      <c r="M50" s="2118"/>
      <c r="N50" s="2118"/>
      <c r="O50" s="2118"/>
      <c r="P50" s="2118"/>
      <c r="Q50" s="2118"/>
      <c r="R50" s="2118"/>
      <c r="S50" s="2119"/>
      <c r="T50" s="2118"/>
      <c r="U50" s="2118"/>
    </row>
  </sheetData>
  <mergeCells count="33">
    <mergeCell ref="A12:O12"/>
    <mergeCell ref="Q12:R12"/>
    <mergeCell ref="T12:V12"/>
    <mergeCell ref="A3:V4"/>
    <mergeCell ref="A6:V6"/>
    <mergeCell ref="A7:V7"/>
    <mergeCell ref="A11:O11"/>
    <mergeCell ref="P11:V11"/>
    <mergeCell ref="A13:O13"/>
    <mergeCell ref="T13:V13"/>
    <mergeCell ref="A14:O14"/>
    <mergeCell ref="T14:V14"/>
    <mergeCell ref="A15:O15"/>
    <mergeCell ref="T15:V15"/>
    <mergeCell ref="A28:O28"/>
    <mergeCell ref="P28:V28"/>
    <mergeCell ref="A16:O16"/>
    <mergeCell ref="T16:V16"/>
    <mergeCell ref="A17:O17"/>
    <mergeCell ref="T17:V17"/>
    <mergeCell ref="A18:V18"/>
    <mergeCell ref="A19:V19"/>
    <mergeCell ref="A20:V20"/>
    <mergeCell ref="A21:V21"/>
    <mergeCell ref="A22:V22"/>
    <mergeCell ref="A23:V23"/>
    <mergeCell ref="A24:V24"/>
    <mergeCell ref="A29:O29"/>
    <mergeCell ref="Q29:R29"/>
    <mergeCell ref="T29:V29"/>
    <mergeCell ref="A30:O30"/>
    <mergeCell ref="Q30:R30"/>
    <mergeCell ref="T30:V30"/>
  </mergeCells>
  <phoneticPr fontId="129"/>
  <dataValidations count="1">
    <dataValidation type="list" allowBlank="1" showInputMessage="1" showErrorMessage="1" sqref="P12:P17 P29:P30 S12:S17 S29:S30" xr:uid="{00000000-0002-0000-1900-000000000000}">
      <formula1>"□,■"</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U65"/>
  <sheetViews>
    <sheetView workbookViewId="0"/>
  </sheetViews>
  <sheetFormatPr defaultColWidth="9" defaultRowHeight="12"/>
  <cols>
    <col min="1" max="1" width="2.625" style="274" customWidth="1"/>
    <col min="2" max="5" width="4.125" style="274" customWidth="1"/>
    <col min="6" max="6" width="2.625" style="274" customWidth="1"/>
    <col min="7" max="20" width="4.125" style="274" customWidth="1"/>
    <col min="21" max="22" width="2.625" style="274" customWidth="1"/>
    <col min="23" max="23" width="9" style="274" customWidth="1"/>
    <col min="24" max="16384" width="9" style="274"/>
  </cols>
  <sheetData>
    <row r="1" spans="1:21" ht="18" customHeight="1">
      <c r="A1" s="274" t="s">
        <v>4441</v>
      </c>
      <c r="C1" s="285"/>
      <c r="D1" s="285"/>
      <c r="E1" s="285"/>
      <c r="F1" s="285"/>
      <c r="G1" s="285"/>
      <c r="H1" s="285"/>
      <c r="I1" s="285"/>
      <c r="J1" s="285"/>
      <c r="K1" s="285"/>
      <c r="L1" s="285"/>
      <c r="M1" s="285"/>
      <c r="N1" s="285"/>
      <c r="O1" s="285"/>
      <c r="P1" s="285"/>
      <c r="Q1" s="285"/>
      <c r="R1" s="285"/>
      <c r="S1" s="285"/>
    </row>
    <row r="2" spans="1:21" ht="13.5" customHeight="1"/>
    <row r="3" spans="1:21" ht="20.25" customHeight="1">
      <c r="A3" s="2359" t="s">
        <v>2915</v>
      </c>
      <c r="B3" s="2359"/>
      <c r="C3" s="2359"/>
      <c r="D3" s="2359"/>
      <c r="E3" s="2359"/>
      <c r="F3" s="2359"/>
      <c r="G3" s="2359"/>
      <c r="H3" s="2359"/>
      <c r="I3" s="2359"/>
      <c r="J3" s="2359"/>
      <c r="K3" s="2359"/>
      <c r="L3" s="2359"/>
      <c r="M3" s="2359"/>
      <c r="N3" s="2359"/>
      <c r="O3" s="2359"/>
      <c r="P3" s="2359"/>
      <c r="Q3" s="2359"/>
      <c r="R3" s="2359"/>
      <c r="S3" s="2359"/>
      <c r="T3" s="2359"/>
      <c r="U3" s="2359"/>
    </row>
    <row r="4" spans="1:21" ht="13.5" customHeight="1">
      <c r="A4" s="286"/>
      <c r="B4" s="286"/>
      <c r="C4" s="286"/>
      <c r="D4" s="286"/>
      <c r="E4" s="286"/>
      <c r="F4" s="286"/>
      <c r="G4" s="286"/>
      <c r="H4" s="286"/>
      <c r="I4" s="286"/>
      <c r="J4" s="286"/>
      <c r="K4" s="286"/>
      <c r="L4" s="286"/>
      <c r="M4" s="286"/>
      <c r="N4" s="286"/>
      <c r="O4" s="286"/>
      <c r="P4" s="286"/>
      <c r="Q4" s="286"/>
      <c r="R4" s="286"/>
      <c r="S4" s="286"/>
    </row>
    <row r="5" spans="1:21" ht="18" customHeight="1">
      <c r="M5" s="288"/>
      <c r="N5" s="2666"/>
      <c r="O5" s="2666"/>
      <c r="P5" s="286" t="s">
        <v>477</v>
      </c>
      <c r="Q5" s="287"/>
      <c r="R5" s="286" t="s">
        <v>5</v>
      </c>
      <c r="S5" s="287"/>
      <c r="T5" s="286" t="s">
        <v>478</v>
      </c>
      <c r="U5" s="288"/>
    </row>
    <row r="6" spans="1:21" ht="13.5" customHeight="1"/>
    <row r="7" spans="1:21" ht="18" customHeight="1">
      <c r="B7" s="274" t="s">
        <v>2916</v>
      </c>
    </row>
    <row r="8" spans="1:21" ht="18" customHeight="1">
      <c r="B8" s="274" t="s">
        <v>2917</v>
      </c>
    </row>
    <row r="9" spans="1:21" ht="13.5" customHeight="1"/>
    <row r="10" spans="1:21" ht="18" customHeight="1">
      <c r="G10" s="2381" t="s">
        <v>2918</v>
      </c>
      <c r="H10" s="2381"/>
      <c r="J10" s="2325" t="s">
        <v>19</v>
      </c>
      <c r="K10" s="2325"/>
      <c r="L10" s="2658" t="str">
        <f>cst_wskakunin_dairi1__address</f>
        <v>埼玉県所沢市東新井町307-7</v>
      </c>
      <c r="M10" s="2658"/>
      <c r="N10" s="2658"/>
      <c r="O10" s="2658"/>
      <c r="P10" s="2658"/>
      <c r="Q10" s="2658"/>
      <c r="R10" s="2658"/>
      <c r="S10" s="2658"/>
      <c r="T10" s="2658"/>
    </row>
    <row r="11" spans="1:21" ht="18" customHeight="1">
      <c r="C11" s="289"/>
      <c r="D11" s="289"/>
      <c r="I11" s="275" t="s">
        <v>2919</v>
      </c>
      <c r="J11" s="2325" t="s">
        <v>4</v>
      </c>
      <c r="K11" s="2325"/>
      <c r="L11" s="2658" t="str">
        <f>cst_wskakunin_dairi1_JIMU_NAME</f>
        <v>XXXアーキ</v>
      </c>
      <c r="M11" s="2658"/>
      <c r="N11" s="2658"/>
      <c r="O11" s="2658"/>
      <c r="P11" s="2658"/>
      <c r="Q11" s="2658"/>
      <c r="R11" s="2658"/>
      <c r="S11" s="2658"/>
    </row>
    <row r="12" spans="1:21" ht="18" customHeight="1">
      <c r="C12" s="289"/>
      <c r="D12" s="289"/>
      <c r="J12" s="2325"/>
      <c r="K12" s="2325"/>
      <c r="L12" s="2658" t="str">
        <f>cst_wskakunin_dairi1_NAME</f>
        <v>テスト代理人</v>
      </c>
      <c r="M12" s="2658"/>
      <c r="N12" s="2658"/>
      <c r="O12" s="2658"/>
      <c r="P12" s="2658"/>
      <c r="Q12" s="2658"/>
      <c r="R12" s="2658"/>
      <c r="S12" s="2658"/>
    </row>
    <row r="13" spans="1:21" ht="18" customHeight="1">
      <c r="J13" s="2325" t="s">
        <v>2920</v>
      </c>
      <c r="K13" s="2325"/>
      <c r="L13" s="2658" t="str">
        <f>cst_wskakunin_dairi1_TEL</f>
        <v>048-222-2222</v>
      </c>
      <c r="M13" s="2658"/>
      <c r="N13" s="2658"/>
      <c r="O13" s="2658"/>
      <c r="P13" s="2658"/>
      <c r="Q13" s="2658"/>
      <c r="R13" s="2658"/>
      <c r="S13" s="2658"/>
    </row>
    <row r="14" spans="1:21" ht="18" customHeight="1">
      <c r="J14" s="282"/>
      <c r="K14" s="282"/>
    </row>
    <row r="15" spans="1:21" ht="18" customHeight="1">
      <c r="A15" s="274" t="s">
        <v>2921</v>
      </c>
      <c r="J15" s="282"/>
      <c r="K15" s="282"/>
    </row>
    <row r="16" spans="1:21" ht="18" customHeight="1">
      <c r="A16" s="274" t="s">
        <v>4445</v>
      </c>
    </row>
    <row r="17" spans="1:21" ht="18" customHeight="1"/>
    <row r="18" spans="1:21" ht="18" customHeight="1" thickBot="1">
      <c r="A18" s="2659" t="s">
        <v>0</v>
      </c>
      <c r="B18" s="2659"/>
      <c r="C18" s="2659"/>
      <c r="D18" s="2659"/>
      <c r="E18" s="2659"/>
      <c r="F18" s="2659"/>
      <c r="G18" s="2659"/>
      <c r="H18" s="2659"/>
      <c r="I18" s="2659"/>
      <c r="J18" s="2659"/>
      <c r="K18" s="2659"/>
      <c r="L18" s="2659"/>
      <c r="M18" s="2659"/>
      <c r="N18" s="2659"/>
      <c r="O18" s="2659"/>
      <c r="P18" s="2659"/>
      <c r="Q18" s="2659"/>
      <c r="R18" s="2659"/>
      <c r="S18" s="2659"/>
      <c r="T18" s="2659"/>
      <c r="U18" s="2659"/>
    </row>
    <row r="19" spans="1:21" ht="18" customHeight="1">
      <c r="A19" s="2660" t="s">
        <v>27</v>
      </c>
      <c r="B19" s="2661"/>
      <c r="C19" s="2661"/>
      <c r="D19" s="2661"/>
      <c r="E19" s="2662"/>
      <c r="F19" s="2664" t="str">
        <f>IF(cst_shinsei_ISSUE_DATE="","令和",cst_shinsei_ISSUE_DATE)</f>
        <v>令和</v>
      </c>
      <c r="G19" s="2665"/>
      <c r="H19" s="644" t="str">
        <f>cst_shinsei_ISSUE_DATE</f>
        <v/>
      </c>
      <c r="I19" s="291" t="s">
        <v>477</v>
      </c>
      <c r="J19" s="645" t="str">
        <f>cst_shinsei_ISSUE_DATE</f>
        <v/>
      </c>
      <c r="K19" s="291" t="s">
        <v>5</v>
      </c>
      <c r="L19" s="646" t="str">
        <f>cst_shinsei_ISSUE_DATE</f>
        <v/>
      </c>
      <c r="M19" s="291" t="s">
        <v>478</v>
      </c>
      <c r="N19" s="290"/>
      <c r="O19" s="290"/>
      <c r="P19" s="290"/>
      <c r="Q19" s="290"/>
      <c r="R19" s="290"/>
      <c r="S19" s="290"/>
      <c r="T19" s="290"/>
      <c r="U19" s="292"/>
    </row>
    <row r="20" spans="1:21" ht="18" customHeight="1">
      <c r="A20" s="2645" t="s">
        <v>26</v>
      </c>
      <c r="B20" s="2646"/>
      <c r="C20" s="2646"/>
      <c r="D20" s="2646"/>
      <c r="E20" s="2647"/>
      <c r="G20" s="276" t="s">
        <v>6</v>
      </c>
      <c r="H20" s="2663" t="str">
        <f>cst_shinsei_ISSUE_NO</f>
        <v/>
      </c>
      <c r="I20" s="2663"/>
      <c r="J20" s="2663"/>
      <c r="K20" s="2663"/>
      <c r="L20" s="2663"/>
      <c r="M20" s="293" t="s">
        <v>7</v>
      </c>
      <c r="N20" s="276"/>
      <c r="O20" s="276"/>
      <c r="P20" s="276"/>
      <c r="Q20" s="276"/>
      <c r="R20" s="276"/>
      <c r="S20" s="276"/>
      <c r="T20" s="276"/>
      <c r="U20" s="294"/>
    </row>
    <row r="21" spans="1:21" ht="18" customHeight="1">
      <c r="A21" s="2638" t="s">
        <v>2922</v>
      </c>
      <c r="B21" s="2639"/>
      <c r="C21" s="2639"/>
      <c r="D21" s="2639"/>
      <c r="E21" s="2640"/>
      <c r="F21" s="295"/>
      <c r="G21" s="2641" t="str">
        <f>cst_wskakunin_BUILD__address</f>
        <v>埼玉県さいたま市緑区</v>
      </c>
      <c r="H21" s="2641"/>
      <c r="I21" s="2641"/>
      <c r="J21" s="2641"/>
      <c r="K21" s="2641"/>
      <c r="L21" s="2641"/>
      <c r="M21" s="2641"/>
      <c r="N21" s="2641"/>
      <c r="O21" s="2641"/>
      <c r="P21" s="2641"/>
      <c r="Q21" s="2641"/>
      <c r="R21" s="2641"/>
      <c r="S21" s="2641"/>
      <c r="T21" s="2641"/>
      <c r="U21" s="2642"/>
    </row>
    <row r="22" spans="1:21" ht="18" customHeight="1">
      <c r="A22" s="2645" t="s">
        <v>2923</v>
      </c>
      <c r="B22" s="2646"/>
      <c r="C22" s="2646"/>
      <c r="D22" s="2646"/>
      <c r="E22" s="2647"/>
      <c r="F22" s="296"/>
      <c r="G22" s="2643"/>
      <c r="H22" s="2643"/>
      <c r="I22" s="2643"/>
      <c r="J22" s="2643"/>
      <c r="K22" s="2643"/>
      <c r="L22" s="2643"/>
      <c r="M22" s="2643"/>
      <c r="N22" s="2643"/>
      <c r="O22" s="2643"/>
      <c r="P22" s="2643"/>
      <c r="Q22" s="2643"/>
      <c r="R22" s="2643"/>
      <c r="S22" s="2643"/>
      <c r="T22" s="2643"/>
      <c r="U22" s="2644"/>
    </row>
    <row r="23" spans="1:21" ht="18" customHeight="1">
      <c r="A23" s="2611" t="s">
        <v>2924</v>
      </c>
      <c r="B23" s="2612"/>
      <c r="C23" s="2613"/>
      <c r="D23" s="2628" t="s">
        <v>2925</v>
      </c>
      <c r="E23" s="2613"/>
      <c r="F23" s="295"/>
      <c r="G23" s="2652"/>
      <c r="H23" s="2652"/>
      <c r="I23" s="2652"/>
      <c r="J23" s="2652"/>
      <c r="K23" s="2652"/>
      <c r="L23" s="2652"/>
      <c r="M23" s="2652"/>
      <c r="N23" s="2652"/>
      <c r="O23" s="2652"/>
      <c r="P23" s="2652"/>
      <c r="Q23" s="2652"/>
      <c r="R23" s="2652"/>
      <c r="S23" s="2652"/>
      <c r="T23" s="2652"/>
      <c r="U23" s="2653"/>
    </row>
    <row r="24" spans="1:21" ht="18" customHeight="1">
      <c r="A24" s="2614"/>
      <c r="B24" s="2325"/>
      <c r="C24" s="2615"/>
      <c r="D24" s="2650"/>
      <c r="E24" s="2615"/>
      <c r="F24" s="297"/>
      <c r="G24" s="2654"/>
      <c r="H24" s="2654"/>
      <c r="I24" s="2654"/>
      <c r="J24" s="2654"/>
      <c r="K24" s="2654"/>
      <c r="L24" s="2654"/>
      <c r="M24" s="2654"/>
      <c r="N24" s="2654"/>
      <c r="O24" s="2654"/>
      <c r="P24" s="2654"/>
      <c r="Q24" s="2654"/>
      <c r="R24" s="2654"/>
      <c r="S24" s="2654"/>
      <c r="T24" s="2654"/>
      <c r="U24" s="2655"/>
    </row>
    <row r="25" spans="1:21" ht="18" customHeight="1">
      <c r="A25" s="2614"/>
      <c r="B25" s="2325"/>
      <c r="C25" s="2615"/>
      <c r="D25" s="2650"/>
      <c r="E25" s="2615"/>
      <c r="F25" s="297"/>
      <c r="G25" s="2654"/>
      <c r="H25" s="2654"/>
      <c r="I25" s="2654"/>
      <c r="J25" s="2654"/>
      <c r="K25" s="2654"/>
      <c r="L25" s="2654"/>
      <c r="M25" s="2654"/>
      <c r="N25" s="2654"/>
      <c r="O25" s="2654"/>
      <c r="P25" s="2654"/>
      <c r="Q25" s="2654"/>
      <c r="R25" s="2654"/>
      <c r="S25" s="2654"/>
      <c r="T25" s="2654"/>
      <c r="U25" s="2655"/>
    </row>
    <row r="26" spans="1:21" ht="18" customHeight="1">
      <c r="A26" s="2614"/>
      <c r="B26" s="2325"/>
      <c r="C26" s="2615"/>
      <c r="D26" s="2650"/>
      <c r="E26" s="2615"/>
      <c r="F26" s="297"/>
      <c r="G26" s="2654"/>
      <c r="H26" s="2654"/>
      <c r="I26" s="2654"/>
      <c r="J26" s="2654"/>
      <c r="K26" s="2654"/>
      <c r="L26" s="2654"/>
      <c r="M26" s="2654"/>
      <c r="N26" s="2654"/>
      <c r="O26" s="2654"/>
      <c r="P26" s="2654"/>
      <c r="Q26" s="2654"/>
      <c r="R26" s="2654"/>
      <c r="S26" s="2654"/>
      <c r="T26" s="2654"/>
      <c r="U26" s="2655"/>
    </row>
    <row r="27" spans="1:21" ht="18" customHeight="1">
      <c r="A27" s="2614"/>
      <c r="B27" s="2325"/>
      <c r="C27" s="2615"/>
      <c r="D27" s="2651"/>
      <c r="E27" s="2649"/>
      <c r="F27" s="296"/>
      <c r="G27" s="2656"/>
      <c r="H27" s="2656"/>
      <c r="I27" s="2656"/>
      <c r="J27" s="2656"/>
      <c r="K27" s="2656"/>
      <c r="L27" s="2656"/>
      <c r="M27" s="2656"/>
      <c r="N27" s="2656"/>
      <c r="O27" s="2656"/>
      <c r="P27" s="2656"/>
      <c r="Q27" s="2656"/>
      <c r="R27" s="2656"/>
      <c r="S27" s="2656"/>
      <c r="T27" s="2656"/>
      <c r="U27" s="2657"/>
    </row>
    <row r="28" spans="1:21" ht="18" customHeight="1">
      <c r="A28" s="2614"/>
      <c r="B28" s="2325"/>
      <c r="C28" s="2615"/>
      <c r="D28" s="2628" t="s">
        <v>2926</v>
      </c>
      <c r="E28" s="2613"/>
      <c r="F28" s="295"/>
      <c r="G28" s="2652"/>
      <c r="H28" s="2652"/>
      <c r="I28" s="2652"/>
      <c r="J28" s="2652"/>
      <c r="K28" s="2652"/>
      <c r="L28" s="2652"/>
      <c r="M28" s="2652"/>
      <c r="N28" s="2652"/>
      <c r="O28" s="2652"/>
      <c r="P28" s="2652"/>
      <c r="Q28" s="2652"/>
      <c r="R28" s="2652"/>
      <c r="S28" s="2652"/>
      <c r="T28" s="2652"/>
      <c r="U28" s="2653"/>
    </row>
    <row r="29" spans="1:21" ht="18" customHeight="1">
      <c r="A29" s="2614"/>
      <c r="B29" s="2325"/>
      <c r="C29" s="2615"/>
      <c r="D29" s="2650"/>
      <c r="E29" s="2615"/>
      <c r="F29" s="297"/>
      <c r="G29" s="2654"/>
      <c r="H29" s="2654"/>
      <c r="I29" s="2654"/>
      <c r="J29" s="2654"/>
      <c r="K29" s="2654"/>
      <c r="L29" s="2654"/>
      <c r="M29" s="2654"/>
      <c r="N29" s="2654"/>
      <c r="O29" s="2654"/>
      <c r="P29" s="2654"/>
      <c r="Q29" s="2654"/>
      <c r="R29" s="2654"/>
      <c r="S29" s="2654"/>
      <c r="T29" s="2654"/>
      <c r="U29" s="2655"/>
    </row>
    <row r="30" spans="1:21" ht="18" customHeight="1">
      <c r="A30" s="2614"/>
      <c r="B30" s="2325"/>
      <c r="C30" s="2615"/>
      <c r="D30" s="2650"/>
      <c r="E30" s="2615"/>
      <c r="F30" s="297"/>
      <c r="G30" s="2654"/>
      <c r="H30" s="2654"/>
      <c r="I30" s="2654"/>
      <c r="J30" s="2654"/>
      <c r="K30" s="2654"/>
      <c r="L30" s="2654"/>
      <c r="M30" s="2654"/>
      <c r="N30" s="2654"/>
      <c r="O30" s="2654"/>
      <c r="P30" s="2654"/>
      <c r="Q30" s="2654"/>
      <c r="R30" s="2654"/>
      <c r="S30" s="2654"/>
      <c r="T30" s="2654"/>
      <c r="U30" s="2655"/>
    </row>
    <row r="31" spans="1:21" ht="18" customHeight="1">
      <c r="A31" s="2614"/>
      <c r="B31" s="2325"/>
      <c r="C31" s="2615"/>
      <c r="D31" s="2650"/>
      <c r="E31" s="2615"/>
      <c r="F31" s="297"/>
      <c r="G31" s="2654"/>
      <c r="H31" s="2654"/>
      <c r="I31" s="2654"/>
      <c r="J31" s="2654"/>
      <c r="K31" s="2654"/>
      <c r="L31" s="2654"/>
      <c r="M31" s="2654"/>
      <c r="N31" s="2654"/>
      <c r="O31" s="2654"/>
      <c r="P31" s="2654"/>
      <c r="Q31" s="2654"/>
      <c r="R31" s="2654"/>
      <c r="S31" s="2654"/>
      <c r="T31" s="2654"/>
      <c r="U31" s="2655"/>
    </row>
    <row r="32" spans="1:21" ht="18" customHeight="1">
      <c r="A32" s="2648"/>
      <c r="B32" s="2316"/>
      <c r="C32" s="2649"/>
      <c r="D32" s="2651"/>
      <c r="E32" s="2649"/>
      <c r="F32" s="298"/>
      <c r="G32" s="2656"/>
      <c r="H32" s="2656"/>
      <c r="I32" s="2656"/>
      <c r="J32" s="2656"/>
      <c r="K32" s="2656"/>
      <c r="L32" s="2656"/>
      <c r="M32" s="2656"/>
      <c r="N32" s="2656"/>
      <c r="O32" s="2656"/>
      <c r="P32" s="2656"/>
      <c r="Q32" s="2656"/>
      <c r="R32" s="2656"/>
      <c r="S32" s="2656"/>
      <c r="T32" s="2656"/>
      <c r="U32" s="2657"/>
    </row>
    <row r="33" spans="1:21" ht="18" customHeight="1">
      <c r="A33" s="2611" t="s">
        <v>2927</v>
      </c>
      <c r="B33" s="2612"/>
      <c r="C33" s="2612"/>
      <c r="D33" s="2612"/>
      <c r="E33" s="2613"/>
      <c r="F33" s="299"/>
      <c r="G33" s="2637"/>
      <c r="H33" s="2637"/>
      <c r="I33" s="301" t="s">
        <v>477</v>
      </c>
      <c r="J33" s="300"/>
      <c r="K33" s="301" t="s">
        <v>5</v>
      </c>
      <c r="L33" s="300"/>
      <c r="M33" s="301" t="s">
        <v>478</v>
      </c>
      <c r="N33" s="302"/>
      <c r="O33" s="302"/>
      <c r="P33" s="302"/>
      <c r="Q33" s="302"/>
      <c r="R33" s="301"/>
      <c r="S33" s="280"/>
      <c r="T33" s="280"/>
      <c r="U33" s="303"/>
    </row>
    <row r="34" spans="1:21" ht="18" customHeight="1">
      <c r="A34" s="2614"/>
      <c r="B34" s="2325"/>
      <c r="C34" s="2325"/>
      <c r="D34" s="2325"/>
      <c r="E34" s="2615"/>
      <c r="F34" s="304"/>
      <c r="G34" s="2619"/>
      <c r="H34" s="2619"/>
      <c r="I34" s="2619"/>
      <c r="J34" s="2619"/>
      <c r="K34" s="2619"/>
      <c r="L34" s="2619"/>
      <c r="M34" s="2619"/>
      <c r="N34" s="2619"/>
      <c r="O34" s="2619"/>
      <c r="P34" s="2619"/>
      <c r="Q34" s="2619"/>
      <c r="R34" s="2619"/>
      <c r="S34" s="2619"/>
      <c r="T34" s="2619"/>
      <c r="U34" s="2620"/>
    </row>
    <row r="35" spans="1:21" ht="18" customHeight="1">
      <c r="A35" s="2614"/>
      <c r="B35" s="2325"/>
      <c r="C35" s="2325"/>
      <c r="D35" s="2325"/>
      <c r="E35" s="2615"/>
      <c r="F35" s="305"/>
      <c r="G35" s="2621"/>
      <c r="H35" s="2621"/>
      <c r="I35" s="2621"/>
      <c r="J35" s="2621"/>
      <c r="K35" s="2621"/>
      <c r="L35" s="2621"/>
      <c r="M35" s="2621"/>
      <c r="N35" s="2621"/>
      <c r="O35" s="2621"/>
      <c r="P35" s="2621"/>
      <c r="Q35" s="2621"/>
      <c r="R35" s="2621"/>
      <c r="S35" s="2621"/>
      <c r="T35" s="2621"/>
      <c r="U35" s="2622"/>
    </row>
    <row r="36" spans="1:21" ht="18" customHeight="1">
      <c r="A36" s="2614"/>
      <c r="B36" s="2325"/>
      <c r="C36" s="2325"/>
      <c r="D36" s="2325"/>
      <c r="E36" s="2615"/>
      <c r="F36" s="305"/>
      <c r="G36" s="2621"/>
      <c r="H36" s="2621"/>
      <c r="I36" s="2621"/>
      <c r="J36" s="2621"/>
      <c r="K36" s="2621"/>
      <c r="L36" s="2621"/>
      <c r="M36" s="2621"/>
      <c r="N36" s="2621"/>
      <c r="O36" s="2621"/>
      <c r="P36" s="2621"/>
      <c r="Q36" s="2621"/>
      <c r="R36" s="2621"/>
      <c r="S36" s="2621"/>
      <c r="T36" s="2621"/>
      <c r="U36" s="2622"/>
    </row>
    <row r="37" spans="1:21" ht="18" customHeight="1">
      <c r="A37" s="2614"/>
      <c r="B37" s="2325"/>
      <c r="C37" s="2325"/>
      <c r="D37" s="2325"/>
      <c r="E37" s="2615"/>
      <c r="F37" s="305"/>
      <c r="G37" s="2621"/>
      <c r="H37" s="2621"/>
      <c r="I37" s="2621"/>
      <c r="J37" s="2621"/>
      <c r="K37" s="2621"/>
      <c r="L37" s="2621"/>
      <c r="M37" s="2621"/>
      <c r="N37" s="2621"/>
      <c r="O37" s="2621"/>
      <c r="P37" s="2621"/>
      <c r="Q37" s="2621"/>
      <c r="R37" s="2621"/>
      <c r="S37" s="2621"/>
      <c r="T37" s="2621"/>
      <c r="U37" s="2622"/>
    </row>
    <row r="38" spans="1:21" ht="18" customHeight="1" thickBot="1">
      <c r="A38" s="2616"/>
      <c r="B38" s="2617"/>
      <c r="C38" s="2617"/>
      <c r="D38" s="2617"/>
      <c r="E38" s="2618"/>
      <c r="F38" s="306"/>
      <c r="G38" s="2623"/>
      <c r="H38" s="2623"/>
      <c r="I38" s="2623"/>
      <c r="J38" s="2623"/>
      <c r="K38" s="2623"/>
      <c r="L38" s="2623"/>
      <c r="M38" s="2623"/>
      <c r="N38" s="2623"/>
      <c r="O38" s="2623"/>
      <c r="P38" s="2623"/>
      <c r="Q38" s="2623"/>
      <c r="R38" s="2623"/>
      <c r="S38" s="2623"/>
      <c r="T38" s="2623"/>
      <c r="U38" s="2624"/>
    </row>
    <row r="39" spans="1:21" ht="18" customHeight="1">
      <c r="A39" s="2625" t="s">
        <v>2928</v>
      </c>
      <c r="B39" s="2626"/>
      <c r="C39" s="2626"/>
      <c r="D39" s="2626"/>
      <c r="E39" s="2626"/>
      <c r="F39" s="2626"/>
      <c r="G39" s="2626"/>
      <c r="H39" s="2626"/>
      <c r="I39" s="2626"/>
      <c r="J39" s="2626"/>
      <c r="K39" s="2627"/>
      <c r="L39" s="2625" t="s">
        <v>2929</v>
      </c>
      <c r="M39" s="2626"/>
      <c r="N39" s="2626"/>
      <c r="O39" s="2626"/>
      <c r="P39" s="2626"/>
      <c r="Q39" s="2626"/>
      <c r="R39" s="2626"/>
      <c r="S39" s="2626"/>
      <c r="T39" s="2626"/>
      <c r="U39" s="2627"/>
    </row>
    <row r="40" spans="1:21" ht="18" customHeight="1">
      <c r="A40" s="2628"/>
      <c r="B40" s="2629"/>
      <c r="C40" s="2629"/>
      <c r="D40" s="2629"/>
      <c r="E40" s="2629"/>
      <c r="F40" s="2629"/>
      <c r="G40" s="2629"/>
      <c r="H40" s="2629"/>
      <c r="I40" s="2629"/>
      <c r="J40" s="2629"/>
      <c r="K40" s="2630"/>
      <c r="L40" s="2628"/>
      <c r="M40" s="2629"/>
      <c r="N40" s="2629"/>
      <c r="O40" s="2629"/>
      <c r="P40" s="2629"/>
      <c r="Q40" s="2629"/>
      <c r="R40" s="2629"/>
      <c r="S40" s="2629"/>
      <c r="T40" s="2629"/>
      <c r="U40" s="2630"/>
    </row>
    <row r="41" spans="1:21" ht="18" customHeight="1">
      <c r="A41" s="2631"/>
      <c r="B41" s="2632"/>
      <c r="C41" s="2632"/>
      <c r="D41" s="2632"/>
      <c r="E41" s="2632"/>
      <c r="F41" s="2632"/>
      <c r="G41" s="2632"/>
      <c r="H41" s="2632"/>
      <c r="I41" s="2632"/>
      <c r="J41" s="2632"/>
      <c r="K41" s="2633"/>
      <c r="L41" s="2631"/>
      <c r="M41" s="2632"/>
      <c r="N41" s="2632"/>
      <c r="O41" s="2632"/>
      <c r="P41" s="2632"/>
      <c r="Q41" s="2632"/>
      <c r="R41" s="2632"/>
      <c r="S41" s="2632"/>
      <c r="T41" s="2632"/>
      <c r="U41" s="2633"/>
    </row>
    <row r="42" spans="1:21" ht="18" customHeight="1">
      <c r="A42" s="2631"/>
      <c r="B42" s="2632"/>
      <c r="C42" s="2632"/>
      <c r="D42" s="2632"/>
      <c r="E42" s="2632"/>
      <c r="F42" s="2632"/>
      <c r="G42" s="2632"/>
      <c r="H42" s="2632"/>
      <c r="I42" s="2632"/>
      <c r="J42" s="2632"/>
      <c r="K42" s="2633"/>
      <c r="L42" s="2631"/>
      <c r="M42" s="2632"/>
      <c r="N42" s="2632"/>
      <c r="O42" s="2632"/>
      <c r="P42" s="2632"/>
      <c r="Q42" s="2632"/>
      <c r="R42" s="2632"/>
      <c r="S42" s="2632"/>
      <c r="T42" s="2632"/>
      <c r="U42" s="2633"/>
    </row>
    <row r="43" spans="1:21" ht="18" customHeight="1">
      <c r="A43" s="2631"/>
      <c r="B43" s="2632"/>
      <c r="C43" s="2632"/>
      <c r="D43" s="2632"/>
      <c r="E43" s="2632"/>
      <c r="F43" s="2632"/>
      <c r="G43" s="2632"/>
      <c r="H43" s="2632"/>
      <c r="I43" s="2632"/>
      <c r="J43" s="2632"/>
      <c r="K43" s="2633"/>
      <c r="L43" s="2631"/>
      <c r="M43" s="2632"/>
      <c r="N43" s="2632"/>
      <c r="O43" s="2632"/>
      <c r="P43" s="2632"/>
      <c r="Q43" s="2632"/>
      <c r="R43" s="2632"/>
      <c r="S43" s="2632"/>
      <c r="T43" s="2632"/>
      <c r="U43" s="2633"/>
    </row>
    <row r="44" spans="1:21" ht="18" customHeight="1">
      <c r="A44" s="2631"/>
      <c r="B44" s="2632"/>
      <c r="C44" s="2632"/>
      <c r="D44" s="2632"/>
      <c r="E44" s="2632"/>
      <c r="F44" s="2632"/>
      <c r="G44" s="2632"/>
      <c r="H44" s="2632"/>
      <c r="I44" s="2632"/>
      <c r="J44" s="2632"/>
      <c r="K44" s="2633"/>
      <c r="L44" s="2631"/>
      <c r="M44" s="2632"/>
      <c r="N44" s="2632"/>
      <c r="O44" s="2632"/>
      <c r="P44" s="2632"/>
      <c r="Q44" s="2632"/>
      <c r="R44" s="2632"/>
      <c r="S44" s="2632"/>
      <c r="T44" s="2632"/>
      <c r="U44" s="2633"/>
    </row>
    <row r="45" spans="1:21" ht="18" customHeight="1">
      <c r="A45" s="2634"/>
      <c r="B45" s="2635"/>
      <c r="C45" s="2635"/>
      <c r="D45" s="2635"/>
      <c r="E45" s="2635"/>
      <c r="F45" s="2635"/>
      <c r="G45" s="2635"/>
      <c r="H45" s="2635"/>
      <c r="I45" s="2635"/>
      <c r="J45" s="2635"/>
      <c r="K45" s="2636"/>
      <c r="L45" s="2634"/>
      <c r="M45" s="2635"/>
      <c r="N45" s="2635"/>
      <c r="O45" s="2635"/>
      <c r="P45" s="2635"/>
      <c r="Q45" s="2635"/>
      <c r="R45" s="2635"/>
      <c r="S45" s="2635"/>
      <c r="T45" s="2635"/>
      <c r="U45" s="2636"/>
    </row>
    <row r="46" spans="1:21" ht="13.5" customHeight="1">
      <c r="A46" s="274" t="s">
        <v>2930</v>
      </c>
      <c r="C46" s="283" t="s">
        <v>2931</v>
      </c>
    </row>
    <row r="47" spans="1:21" ht="13.5" customHeight="1">
      <c r="A47" s="282"/>
      <c r="C47" s="283" t="s">
        <v>2932</v>
      </c>
      <c r="D47" s="282"/>
      <c r="E47" s="282"/>
      <c r="F47" s="282"/>
      <c r="G47" s="282"/>
      <c r="H47" s="282"/>
      <c r="I47" s="282"/>
      <c r="J47" s="282"/>
      <c r="K47" s="282"/>
      <c r="L47" s="282"/>
      <c r="M47" s="282"/>
      <c r="N47" s="282"/>
      <c r="O47" s="282"/>
      <c r="P47" s="282"/>
      <c r="Q47" s="282"/>
      <c r="R47" s="282"/>
      <c r="S47" s="282"/>
    </row>
    <row r="48" spans="1:21" ht="13.5" customHeight="1">
      <c r="C48" s="283" t="s">
        <v>2933</v>
      </c>
      <c r="M48" s="283"/>
    </row>
    <row r="49" spans="3:3" ht="13.5" customHeight="1">
      <c r="C49" s="283" t="s">
        <v>2934</v>
      </c>
    </row>
    <row r="50" spans="3:3" ht="13.5" customHeight="1">
      <c r="C50" s="274" t="s">
        <v>2935</v>
      </c>
    </row>
    <row r="51" spans="3:3" ht="18" customHeight="1"/>
    <row r="52" spans="3:3" ht="18" customHeight="1"/>
    <row r="53" spans="3:3" ht="18" customHeight="1"/>
    <row r="54" spans="3:3" ht="18" customHeight="1"/>
    <row r="55" spans="3:3" ht="18" customHeight="1"/>
    <row r="56" spans="3:3" ht="18" customHeight="1"/>
    <row r="57" spans="3:3" ht="18" customHeight="1"/>
    <row r="58" spans="3:3" ht="18" customHeight="1"/>
    <row r="59" spans="3:3" ht="18" customHeight="1"/>
    <row r="60" spans="3:3" ht="18" customHeight="1"/>
    <row r="61" spans="3:3" ht="18" customHeight="1"/>
    <row r="62" spans="3:3" ht="18" customHeight="1"/>
    <row r="63" spans="3:3" ht="18" customHeight="1"/>
    <row r="64" spans="3:3" ht="18" customHeight="1"/>
    <row r="65" ht="18" customHeight="1"/>
  </sheetData>
  <mergeCells count="30">
    <mergeCell ref="A3:U3"/>
    <mergeCell ref="G10:H10"/>
    <mergeCell ref="J10:K10"/>
    <mergeCell ref="L10:T10"/>
    <mergeCell ref="J11:K12"/>
    <mergeCell ref="L11:S11"/>
    <mergeCell ref="L12:S12"/>
    <mergeCell ref="N5:O5"/>
    <mergeCell ref="J13:K13"/>
    <mergeCell ref="L13:S13"/>
    <mergeCell ref="A18:U18"/>
    <mergeCell ref="A19:E19"/>
    <mergeCell ref="A20:E20"/>
    <mergeCell ref="H20:L20"/>
    <mergeCell ref="F19:G19"/>
    <mergeCell ref="A21:E21"/>
    <mergeCell ref="G21:U22"/>
    <mergeCell ref="A22:E22"/>
    <mergeCell ref="A23:C32"/>
    <mergeCell ref="D23:E27"/>
    <mergeCell ref="G23:U27"/>
    <mergeCell ref="D28:E32"/>
    <mergeCell ref="G28:U32"/>
    <mergeCell ref="A33:E38"/>
    <mergeCell ref="G34:U38"/>
    <mergeCell ref="A39:K39"/>
    <mergeCell ref="L39:U39"/>
    <mergeCell ref="A40:K45"/>
    <mergeCell ref="L40:U45"/>
    <mergeCell ref="G33:H33"/>
  </mergeCells>
  <phoneticPr fontId="129"/>
  <printOptions horizontalCentered="1" verticalCentered="1"/>
  <pageMargins left="0.94488188976377963" right="0.74803149606299213" top="0.39370078740157483" bottom="0.39370078740157483" header="0.51181102362204722" footer="0.51181102362204722"/>
  <pageSetup paperSize="9" scale="99" orientation="portrait" blackAndWhite="1"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X59"/>
  <sheetViews>
    <sheetView workbookViewId="0"/>
  </sheetViews>
  <sheetFormatPr defaultColWidth="9" defaultRowHeight="13.5"/>
  <cols>
    <col min="1" max="1" width="3.125" customWidth="1"/>
    <col min="2" max="16" width="3.875" customWidth="1"/>
    <col min="17" max="17" width="4.375" customWidth="1"/>
    <col min="18" max="23" width="3.875" customWidth="1"/>
    <col min="24" max="24" width="3.125" customWidth="1"/>
  </cols>
  <sheetData>
    <row r="1" spans="1:24" ht="21">
      <c r="A1" s="2670" t="s">
        <v>2936</v>
      </c>
      <c r="B1" s="2670"/>
      <c r="C1" s="2670"/>
      <c r="D1" s="2670"/>
      <c r="E1" s="2670"/>
      <c r="F1" s="2670"/>
      <c r="G1" s="2670"/>
      <c r="H1" s="2670"/>
      <c r="I1" s="2670"/>
      <c r="J1" s="2670"/>
      <c r="K1" s="2670"/>
      <c r="L1" s="2670"/>
      <c r="M1" s="2670"/>
      <c r="N1" s="2670"/>
      <c r="O1" s="2670"/>
      <c r="P1" s="2670"/>
      <c r="Q1" s="2670"/>
      <c r="R1" s="2670"/>
      <c r="S1" s="2670"/>
      <c r="T1" s="2670"/>
      <c r="U1" s="2670"/>
      <c r="V1" s="2670"/>
      <c r="W1" s="2670"/>
      <c r="X1" s="661"/>
    </row>
    <row r="2" spans="1:24" ht="18" customHeight="1">
      <c r="B2" s="307"/>
      <c r="C2" s="307"/>
      <c r="D2" s="307"/>
      <c r="E2" s="307"/>
      <c r="F2" s="307"/>
      <c r="G2" s="307"/>
      <c r="H2" s="307"/>
      <c r="I2" s="307"/>
      <c r="J2" s="307"/>
      <c r="K2" s="307"/>
      <c r="L2" s="307"/>
      <c r="M2" s="307"/>
    </row>
    <row r="3" spans="1:24" ht="18" customHeight="1"/>
    <row r="4" spans="1:24" ht="18" customHeight="1">
      <c r="B4" s="13" t="s">
        <v>2937</v>
      </c>
    </row>
    <row r="5" spans="1:24" ht="18" customHeight="1">
      <c r="B5" s="13" t="s">
        <v>2938</v>
      </c>
    </row>
    <row r="6" spans="1:24" ht="18" customHeight="1">
      <c r="B6" s="13"/>
      <c r="C6" s="13"/>
      <c r="D6" s="13"/>
      <c r="E6" s="13"/>
      <c r="F6" s="13"/>
      <c r="G6" s="13"/>
      <c r="H6" s="13"/>
      <c r="I6" s="13"/>
      <c r="J6" s="13"/>
      <c r="K6" s="13"/>
      <c r="L6" s="13"/>
      <c r="M6" s="13"/>
    </row>
    <row r="7" spans="1:24" ht="18" customHeight="1">
      <c r="B7" s="13"/>
      <c r="C7" s="13"/>
      <c r="D7" s="13"/>
      <c r="E7" s="13"/>
      <c r="F7" s="13"/>
      <c r="G7" s="13"/>
      <c r="H7" s="13"/>
      <c r="I7" s="13"/>
      <c r="J7" s="13"/>
      <c r="K7" s="13"/>
      <c r="L7" s="13"/>
      <c r="M7" s="13"/>
    </row>
    <row r="8" spans="1:24" ht="18" customHeight="1">
      <c r="A8" s="2669" t="s">
        <v>0</v>
      </c>
      <c r="B8" s="2669"/>
      <c r="C8" s="2669"/>
      <c r="D8" s="2669"/>
      <c r="E8" s="2669"/>
      <c r="F8" s="2669"/>
      <c r="G8" s="2669"/>
      <c r="H8" s="2669"/>
      <c r="I8" s="2669"/>
      <c r="J8" s="2669"/>
      <c r="K8" s="2669"/>
      <c r="L8" s="2669"/>
      <c r="M8" s="2669"/>
      <c r="N8" s="2669"/>
      <c r="O8" s="2669"/>
      <c r="P8" s="2669"/>
      <c r="Q8" s="2669"/>
      <c r="R8" s="2669"/>
      <c r="S8" s="2669"/>
      <c r="T8" s="2669"/>
      <c r="U8" s="2669"/>
      <c r="V8" s="2669"/>
      <c r="W8" s="2669"/>
      <c r="X8" s="13"/>
    </row>
    <row r="9" spans="1:24" ht="18" customHeight="1">
      <c r="B9" s="13"/>
      <c r="C9" s="13"/>
      <c r="D9" s="13"/>
      <c r="E9" s="13"/>
      <c r="F9" s="13"/>
      <c r="G9" s="13"/>
      <c r="H9" s="13"/>
      <c r="I9" s="13"/>
      <c r="J9" s="13"/>
      <c r="K9" s="13"/>
      <c r="L9" s="13"/>
      <c r="M9" s="13"/>
    </row>
    <row r="10" spans="1:24" ht="21" customHeight="1">
      <c r="B10" s="308" t="s">
        <v>2939</v>
      </c>
      <c r="C10" s="309"/>
      <c r="D10" s="309"/>
      <c r="E10" s="309"/>
      <c r="F10" s="309"/>
      <c r="G10" s="309"/>
      <c r="H10" s="310" t="s">
        <v>6</v>
      </c>
      <c r="I10" s="2671" t="str">
        <f>cst_shinsei_ISSUE_NO</f>
        <v/>
      </c>
      <c r="J10" s="2671"/>
      <c r="K10" s="2671"/>
      <c r="L10" s="2671"/>
      <c r="M10" s="2671"/>
      <c r="N10" s="2671"/>
      <c r="O10" s="311" t="s">
        <v>7</v>
      </c>
      <c r="P10" s="311" t="s">
        <v>521</v>
      </c>
      <c r="Q10" s="647" t="str">
        <f>IF(cst_shinsei_ISSUE_DATE="","令和",cst_shinsei_ISSUE_DATE)</f>
        <v>令和</v>
      </c>
      <c r="R10" s="648" t="str">
        <f>cst_shinsei_ISSUE_DATE</f>
        <v/>
      </c>
      <c r="S10" s="312" t="s">
        <v>477</v>
      </c>
      <c r="T10" s="649" t="str">
        <f>cst_shinsei_ISSUE_DATE</f>
        <v/>
      </c>
      <c r="U10" s="312" t="s">
        <v>5</v>
      </c>
      <c r="V10" s="650" t="str">
        <f>cst_shinsei_ISSUE_DATE</f>
        <v/>
      </c>
      <c r="W10" s="313" t="s">
        <v>478</v>
      </c>
    </row>
    <row r="11" spans="1:24" ht="21" customHeight="1">
      <c r="B11" s="308" t="s">
        <v>2940</v>
      </c>
      <c r="C11" s="309"/>
      <c r="D11" s="309"/>
      <c r="E11" s="309"/>
      <c r="F11" s="309"/>
      <c r="G11" s="309"/>
      <c r="H11" s="2672" t="str">
        <f>cst_wskakunin_BUILD_NAME</f>
        <v>テスト０７１１－１</v>
      </c>
      <c r="I11" s="2673"/>
      <c r="J11" s="2673"/>
      <c r="K11" s="2673"/>
      <c r="L11" s="2673"/>
      <c r="M11" s="2673"/>
      <c r="N11" s="2673"/>
      <c r="O11" s="2673"/>
      <c r="P11" s="2673"/>
      <c r="Q11" s="2673"/>
      <c r="R11" s="2673"/>
      <c r="S11" s="2673"/>
      <c r="T11" s="2673"/>
      <c r="U11" s="2673"/>
      <c r="V11" s="2673"/>
      <c r="W11" s="2674"/>
    </row>
    <row r="12" spans="1:24" ht="18" customHeight="1">
      <c r="B12" s="314" t="s">
        <v>2941</v>
      </c>
      <c r="C12" s="315"/>
      <c r="D12" s="315"/>
      <c r="E12" s="315"/>
      <c r="F12" s="315"/>
      <c r="G12" s="315"/>
      <c r="H12" s="316"/>
      <c r="I12" s="317"/>
      <c r="J12" s="317"/>
      <c r="K12" s="317"/>
      <c r="L12" s="317"/>
      <c r="M12" s="317"/>
      <c r="N12" s="317"/>
      <c r="O12" s="317"/>
      <c r="P12" s="317"/>
      <c r="Q12" s="317"/>
      <c r="R12" s="317"/>
      <c r="S12" s="317"/>
      <c r="T12" s="317"/>
      <c r="U12" s="317"/>
      <c r="V12" s="317"/>
      <c r="W12" s="318"/>
    </row>
    <row r="13" spans="1:24" ht="18" customHeight="1">
      <c r="B13" s="319"/>
      <c r="C13" s="320"/>
      <c r="D13" s="320"/>
      <c r="E13" s="320"/>
      <c r="F13" s="320"/>
      <c r="G13" s="320"/>
      <c r="H13" s="321"/>
      <c r="I13" s="322"/>
      <c r="J13" s="322"/>
      <c r="K13" s="322"/>
      <c r="L13" s="322"/>
      <c r="M13" s="322"/>
      <c r="N13" s="322"/>
      <c r="O13" s="322"/>
      <c r="P13" s="322"/>
      <c r="Q13" s="322"/>
      <c r="R13" s="322"/>
      <c r="S13" s="322"/>
      <c r="T13" s="322"/>
      <c r="U13" s="322"/>
      <c r="V13" s="322"/>
      <c r="W13" s="323"/>
    </row>
    <row r="14" spans="1:24" ht="18" customHeight="1">
      <c r="B14" s="319"/>
      <c r="C14" s="320"/>
      <c r="D14" s="320"/>
      <c r="E14" s="320"/>
      <c r="F14" s="320"/>
      <c r="G14" s="320"/>
      <c r="H14" s="321"/>
      <c r="I14" s="322"/>
      <c r="J14" s="322"/>
      <c r="K14" s="322"/>
      <c r="L14" s="322"/>
      <c r="M14" s="322"/>
      <c r="N14" s="322"/>
      <c r="O14" s="322"/>
      <c r="P14" s="322"/>
      <c r="Q14" s="322"/>
      <c r="R14" s="322"/>
      <c r="S14" s="322"/>
      <c r="T14" s="322"/>
      <c r="U14" s="322"/>
      <c r="V14" s="322"/>
      <c r="W14" s="323"/>
    </row>
    <row r="15" spans="1:24" ht="18" customHeight="1">
      <c r="B15" s="319"/>
      <c r="C15" s="320"/>
      <c r="D15" s="320"/>
      <c r="E15" s="320"/>
      <c r="F15" s="320"/>
      <c r="G15" s="320"/>
      <c r="H15" s="321"/>
      <c r="I15" s="322"/>
      <c r="J15" s="322"/>
      <c r="K15" s="322"/>
      <c r="L15" s="322"/>
      <c r="M15" s="322"/>
      <c r="N15" s="322"/>
      <c r="O15" s="322"/>
      <c r="P15" s="322"/>
      <c r="Q15" s="322"/>
      <c r="R15" s="322"/>
      <c r="S15" s="322"/>
      <c r="T15" s="322"/>
      <c r="U15" s="322"/>
      <c r="V15" s="322"/>
      <c r="W15" s="323"/>
    </row>
    <row r="16" spans="1:24" ht="18" customHeight="1">
      <c r="B16" s="319"/>
      <c r="C16" s="320"/>
      <c r="D16" s="320"/>
      <c r="E16" s="320"/>
      <c r="F16" s="320"/>
      <c r="G16" s="320"/>
      <c r="H16" s="321"/>
      <c r="I16" s="322"/>
      <c r="J16" s="322"/>
      <c r="K16" s="322"/>
      <c r="L16" s="322"/>
      <c r="M16" s="322"/>
      <c r="N16" s="322"/>
      <c r="O16" s="322"/>
      <c r="P16" s="322"/>
      <c r="Q16" s="322"/>
      <c r="R16" s="322"/>
      <c r="S16" s="322"/>
      <c r="T16" s="322"/>
      <c r="U16" s="322"/>
      <c r="V16" s="322"/>
      <c r="W16" s="323"/>
    </row>
    <row r="17" spans="2:23" ht="18" customHeight="1">
      <c r="B17" s="319"/>
      <c r="C17" s="320"/>
      <c r="D17" s="320"/>
      <c r="E17" s="320"/>
      <c r="F17" s="320"/>
      <c r="G17" s="320"/>
      <c r="H17" s="321"/>
      <c r="I17" s="322"/>
      <c r="J17" s="322"/>
      <c r="K17" s="322"/>
      <c r="L17" s="322"/>
      <c r="M17" s="322"/>
      <c r="N17" s="322"/>
      <c r="O17" s="322"/>
      <c r="P17" s="322"/>
      <c r="Q17" s="322"/>
      <c r="R17" s="322"/>
      <c r="S17" s="322"/>
      <c r="T17" s="322"/>
      <c r="U17" s="322"/>
      <c r="V17" s="322"/>
      <c r="W17" s="323"/>
    </row>
    <row r="18" spans="2:23" ht="18" customHeight="1">
      <c r="B18" s="319"/>
      <c r="C18" s="320"/>
      <c r="D18" s="320"/>
      <c r="E18" s="320"/>
      <c r="F18" s="320"/>
      <c r="G18" s="320"/>
      <c r="H18" s="321"/>
      <c r="I18" s="322"/>
      <c r="J18" s="322"/>
      <c r="K18" s="322"/>
      <c r="L18" s="322"/>
      <c r="M18" s="322"/>
      <c r="N18" s="322"/>
      <c r="O18" s="322"/>
      <c r="P18" s="322"/>
      <c r="Q18" s="322"/>
      <c r="R18" s="322"/>
      <c r="S18" s="322"/>
      <c r="T18" s="322"/>
      <c r="U18" s="322"/>
      <c r="V18" s="322"/>
      <c r="W18" s="323"/>
    </row>
    <row r="19" spans="2:23" ht="18" customHeight="1">
      <c r="B19" s="319"/>
      <c r="C19" s="320"/>
      <c r="D19" s="320"/>
      <c r="E19" s="320"/>
      <c r="F19" s="320"/>
      <c r="G19" s="320"/>
      <c r="H19" s="321"/>
      <c r="I19" s="322"/>
      <c r="J19" s="322"/>
      <c r="K19" s="322"/>
      <c r="L19" s="322"/>
      <c r="M19" s="322"/>
      <c r="N19" s="322"/>
      <c r="O19" s="322"/>
      <c r="P19" s="322"/>
      <c r="Q19" s="322"/>
      <c r="R19" s="322"/>
      <c r="S19" s="322"/>
      <c r="T19" s="322"/>
      <c r="U19" s="322"/>
      <c r="V19" s="322"/>
      <c r="W19" s="323"/>
    </row>
    <row r="20" spans="2:23" ht="18" customHeight="1">
      <c r="B20" s="324"/>
      <c r="C20" s="325"/>
      <c r="D20" s="325"/>
      <c r="E20" s="325"/>
      <c r="F20" s="325"/>
      <c r="G20" s="325"/>
      <c r="H20" s="326"/>
      <c r="I20" s="327"/>
      <c r="J20" s="327"/>
      <c r="K20" s="327"/>
      <c r="L20" s="327"/>
      <c r="M20" s="327"/>
      <c r="N20" s="327"/>
      <c r="O20" s="327"/>
      <c r="P20" s="327"/>
      <c r="Q20" s="327"/>
      <c r="R20" s="327"/>
      <c r="S20" s="327"/>
      <c r="T20" s="327"/>
      <c r="U20" s="327"/>
      <c r="V20" s="327"/>
      <c r="W20" s="328"/>
    </row>
    <row r="21" spans="2:23" ht="18" customHeight="1">
      <c r="B21" s="319" t="s">
        <v>2942</v>
      </c>
      <c r="C21" s="320"/>
      <c r="D21" s="320"/>
      <c r="E21" s="320"/>
      <c r="F21" s="320"/>
      <c r="G21" s="320"/>
      <c r="H21" s="321"/>
      <c r="I21" s="322"/>
      <c r="J21" s="322"/>
      <c r="K21" s="322"/>
      <c r="L21" s="322"/>
      <c r="M21" s="322"/>
      <c r="N21" s="322"/>
      <c r="O21" s="322"/>
      <c r="P21" s="322"/>
      <c r="Q21" s="322"/>
      <c r="R21" s="322"/>
      <c r="S21" s="322"/>
      <c r="T21" s="322"/>
      <c r="U21" s="322"/>
      <c r="V21" s="322"/>
      <c r="W21" s="323"/>
    </row>
    <row r="22" spans="2:23" ht="18" customHeight="1">
      <c r="B22" s="319"/>
      <c r="C22" s="320"/>
      <c r="D22" s="320"/>
      <c r="E22" s="320"/>
      <c r="F22" s="320"/>
      <c r="G22" s="320"/>
      <c r="H22" s="321"/>
      <c r="I22" s="322"/>
      <c r="J22" s="322"/>
      <c r="K22" s="322"/>
      <c r="L22" s="322"/>
      <c r="M22" s="322"/>
      <c r="N22" s="322"/>
      <c r="O22" s="322"/>
      <c r="P22" s="322"/>
      <c r="Q22" s="322"/>
      <c r="R22" s="322"/>
      <c r="S22" s="322"/>
      <c r="T22" s="322"/>
      <c r="U22" s="322"/>
      <c r="V22" s="322"/>
      <c r="W22" s="323"/>
    </row>
    <row r="23" spans="2:23" ht="18" customHeight="1">
      <c r="B23" s="319"/>
      <c r="C23" s="320"/>
      <c r="D23" s="320"/>
      <c r="E23" s="320"/>
      <c r="F23" s="320"/>
      <c r="G23" s="320"/>
      <c r="H23" s="321"/>
      <c r="I23" s="322"/>
      <c r="J23" s="322"/>
      <c r="K23" s="322"/>
      <c r="L23" s="322"/>
      <c r="M23" s="322"/>
      <c r="N23" s="322"/>
      <c r="O23" s="322"/>
      <c r="P23" s="322"/>
      <c r="Q23" s="322"/>
      <c r="R23" s="322"/>
      <c r="S23" s="322"/>
      <c r="T23" s="322"/>
      <c r="U23" s="322"/>
      <c r="V23" s="322"/>
      <c r="W23" s="323"/>
    </row>
    <row r="24" spans="2:23" ht="18" customHeight="1">
      <c r="B24" s="319"/>
      <c r="C24" s="320"/>
      <c r="D24" s="320"/>
      <c r="E24" s="320"/>
      <c r="F24" s="320"/>
      <c r="G24" s="320"/>
      <c r="H24" s="321"/>
      <c r="I24" s="322"/>
      <c r="J24" s="322"/>
      <c r="K24" s="322"/>
      <c r="L24" s="322"/>
      <c r="M24" s="322"/>
      <c r="N24" s="322"/>
      <c r="O24" s="322"/>
      <c r="P24" s="322"/>
      <c r="Q24" s="322"/>
      <c r="R24" s="322"/>
      <c r="S24" s="322"/>
      <c r="T24" s="322"/>
      <c r="U24" s="322"/>
      <c r="V24" s="322"/>
      <c r="W24" s="323"/>
    </row>
    <row r="25" spans="2:23" ht="18" customHeight="1">
      <c r="B25" s="319"/>
      <c r="C25" s="320"/>
      <c r="D25" s="320"/>
      <c r="E25" s="320"/>
      <c r="F25" s="320"/>
      <c r="G25" s="320"/>
      <c r="H25" s="321"/>
      <c r="I25" s="322"/>
      <c r="J25" s="322"/>
      <c r="K25" s="322"/>
      <c r="L25" s="322"/>
      <c r="M25" s="322"/>
      <c r="N25" s="322"/>
      <c r="O25" s="322"/>
      <c r="P25" s="322"/>
      <c r="Q25" s="322"/>
      <c r="R25" s="322"/>
      <c r="S25" s="322"/>
      <c r="T25" s="322"/>
      <c r="U25" s="322"/>
      <c r="V25" s="322"/>
      <c r="W25" s="323"/>
    </row>
    <row r="26" spans="2:23" ht="18" customHeight="1">
      <c r="B26" s="319"/>
      <c r="C26" s="320"/>
      <c r="D26" s="320"/>
      <c r="E26" s="320"/>
      <c r="F26" s="320"/>
      <c r="G26" s="320"/>
      <c r="H26" s="321"/>
      <c r="I26" s="322"/>
      <c r="J26" s="322"/>
      <c r="K26" s="322"/>
      <c r="L26" s="322"/>
      <c r="M26" s="322"/>
      <c r="N26" s="322"/>
      <c r="O26" s="322"/>
      <c r="P26" s="322"/>
      <c r="Q26" s="322"/>
      <c r="R26" s="322"/>
      <c r="S26" s="322"/>
      <c r="T26" s="322"/>
      <c r="U26" s="322"/>
      <c r="V26" s="322"/>
      <c r="W26" s="323"/>
    </row>
    <row r="27" spans="2:23" ht="18" customHeight="1">
      <c r="B27" s="319"/>
      <c r="C27" s="320"/>
      <c r="D27" s="320"/>
      <c r="E27" s="320"/>
      <c r="F27" s="320"/>
      <c r="G27" s="320"/>
      <c r="H27" s="321"/>
      <c r="I27" s="322"/>
      <c r="J27" s="322"/>
      <c r="K27" s="322"/>
      <c r="L27" s="322"/>
      <c r="M27" s="322"/>
      <c r="N27" s="322"/>
      <c r="O27" s="322"/>
      <c r="P27" s="322"/>
      <c r="Q27" s="322"/>
      <c r="R27" s="322"/>
      <c r="S27" s="322"/>
      <c r="T27" s="322"/>
      <c r="U27" s="322"/>
      <c r="V27" s="322"/>
      <c r="W27" s="323"/>
    </row>
    <row r="28" spans="2:23" ht="18" customHeight="1">
      <c r="B28" s="319"/>
      <c r="C28" s="320"/>
      <c r="D28" s="320"/>
      <c r="E28" s="320"/>
      <c r="F28" s="320"/>
      <c r="G28" s="320"/>
      <c r="H28" s="321"/>
      <c r="I28" s="322"/>
      <c r="J28" s="322"/>
      <c r="K28" s="322"/>
      <c r="L28" s="322"/>
      <c r="M28" s="322"/>
      <c r="N28" s="322"/>
      <c r="O28" s="322"/>
      <c r="P28" s="322"/>
      <c r="Q28" s="322"/>
      <c r="R28" s="322"/>
      <c r="S28" s="322"/>
      <c r="T28" s="322"/>
      <c r="U28" s="322"/>
      <c r="V28" s="322"/>
      <c r="W28" s="323"/>
    </row>
    <row r="29" spans="2:23" ht="18" customHeight="1">
      <c r="B29" s="324"/>
      <c r="C29" s="325"/>
      <c r="D29" s="325"/>
      <c r="E29" s="325"/>
      <c r="F29" s="325"/>
      <c r="G29" s="325"/>
      <c r="H29" s="326"/>
      <c r="I29" s="327"/>
      <c r="J29" s="327"/>
      <c r="K29" s="327"/>
      <c r="L29" s="327"/>
      <c r="M29" s="327"/>
      <c r="N29" s="327"/>
      <c r="O29" s="327"/>
      <c r="P29" s="327"/>
      <c r="Q29" s="327"/>
      <c r="R29" s="327"/>
      <c r="S29" s="327"/>
      <c r="T29" s="327"/>
      <c r="U29" s="327"/>
      <c r="V29" s="327"/>
      <c r="W29" s="328"/>
    </row>
    <row r="30" spans="2:23" ht="18" customHeight="1">
      <c r="B30" s="2675" t="s">
        <v>2943</v>
      </c>
      <c r="C30" s="2675"/>
      <c r="D30" s="329" t="s">
        <v>2944</v>
      </c>
      <c r="E30" s="13"/>
      <c r="F30" s="13"/>
      <c r="G30" s="13"/>
      <c r="H30" s="13"/>
      <c r="I30" s="13"/>
      <c r="J30" s="13"/>
      <c r="K30" s="13"/>
      <c r="L30" s="13"/>
      <c r="M30" s="13"/>
    </row>
    <row r="31" spans="2:23" ht="18" customHeight="1">
      <c r="B31" s="13"/>
      <c r="D31" s="329" t="s">
        <v>2945</v>
      </c>
      <c r="E31" s="13"/>
      <c r="F31" s="13"/>
      <c r="G31" s="13"/>
      <c r="H31" s="13"/>
      <c r="I31" s="13"/>
      <c r="J31" s="13"/>
      <c r="K31" s="13"/>
      <c r="L31" s="13"/>
      <c r="M31" s="13"/>
    </row>
    <row r="32" spans="2:23" ht="18" customHeight="1">
      <c r="B32" s="13"/>
      <c r="D32" s="329" t="s">
        <v>2946</v>
      </c>
      <c r="E32" s="13"/>
      <c r="F32" s="13"/>
      <c r="G32" s="13"/>
      <c r="H32" s="13"/>
      <c r="I32" s="13"/>
      <c r="J32" s="13"/>
      <c r="K32" s="13"/>
      <c r="L32" s="13"/>
      <c r="M32" s="13"/>
    </row>
    <row r="33" spans="2:23" ht="18" customHeight="1">
      <c r="B33" s="13"/>
      <c r="C33" s="13"/>
      <c r="D33" s="13"/>
      <c r="E33" s="13"/>
      <c r="F33" s="13"/>
      <c r="G33" s="13"/>
      <c r="H33" s="13"/>
      <c r="I33" s="13"/>
      <c r="J33" s="13"/>
      <c r="K33" s="13"/>
      <c r="L33" s="13"/>
      <c r="M33" s="13"/>
    </row>
    <row r="34" spans="2:23" ht="18" customHeight="1">
      <c r="B34" s="330" t="s">
        <v>2947</v>
      </c>
      <c r="C34" s="13"/>
      <c r="D34" s="13"/>
      <c r="E34" s="13"/>
      <c r="F34" s="13"/>
      <c r="G34" s="13"/>
      <c r="H34" s="13"/>
      <c r="I34" s="13"/>
      <c r="J34" s="13"/>
      <c r="K34" s="13"/>
      <c r="L34" s="13"/>
      <c r="M34" s="13"/>
    </row>
    <row r="35" spans="2:23" ht="19.5" customHeight="1">
      <c r="B35" s="314" t="s">
        <v>2948</v>
      </c>
      <c r="C35" s="315"/>
      <c r="D35" s="315"/>
      <c r="E35" s="315"/>
      <c r="F35" s="315"/>
      <c r="G35" s="315"/>
      <c r="H35" s="315"/>
      <c r="I35" s="315"/>
      <c r="J35" s="315"/>
      <c r="K35" s="315"/>
      <c r="L35" s="331"/>
      <c r="M35" s="314" t="s">
        <v>2949</v>
      </c>
      <c r="N35" s="315"/>
      <c r="O35" s="315"/>
      <c r="P35" s="315"/>
      <c r="Q35" s="332"/>
      <c r="R35" s="333" t="s">
        <v>139</v>
      </c>
      <c r="S35" s="315" t="s">
        <v>2950</v>
      </c>
      <c r="T35" s="332"/>
      <c r="U35" s="333" t="s">
        <v>139</v>
      </c>
      <c r="V35" s="315" t="s">
        <v>243</v>
      </c>
      <c r="W35" s="331"/>
    </row>
    <row r="36" spans="2:23" ht="19.5" customHeight="1">
      <c r="B36" s="319"/>
      <c r="C36" s="320"/>
      <c r="D36" s="320"/>
      <c r="E36" s="320"/>
      <c r="F36" s="320"/>
      <c r="G36" s="320"/>
      <c r="H36" s="320"/>
      <c r="I36" s="320"/>
      <c r="J36" s="320"/>
      <c r="K36" s="320"/>
      <c r="L36" s="334"/>
      <c r="M36" s="324"/>
      <c r="N36" s="325"/>
      <c r="O36" s="325"/>
      <c r="P36" s="325"/>
      <c r="Q36" s="335" t="s">
        <v>523</v>
      </c>
      <c r="R36" s="325"/>
      <c r="S36" s="325"/>
      <c r="T36" s="325"/>
      <c r="U36" s="325"/>
      <c r="V36" s="325"/>
      <c r="W36" s="336"/>
    </row>
    <row r="37" spans="2:23" ht="19.5" customHeight="1">
      <c r="B37" s="319"/>
      <c r="C37" s="320"/>
      <c r="D37" s="320"/>
      <c r="E37" s="320"/>
      <c r="F37" s="320"/>
      <c r="G37" s="320"/>
      <c r="H37" s="320"/>
      <c r="I37" s="320"/>
      <c r="J37" s="320"/>
      <c r="K37" s="320"/>
      <c r="L37" s="334"/>
      <c r="M37" s="314" t="s">
        <v>2951</v>
      </c>
      <c r="N37" s="315"/>
      <c r="O37" s="315"/>
      <c r="P37" s="315"/>
      <c r="Q37" s="315"/>
      <c r="R37" s="333" t="s">
        <v>139</v>
      </c>
      <c r="S37" s="315" t="s">
        <v>2950</v>
      </c>
      <c r="T37" s="332"/>
      <c r="U37" s="333" t="s">
        <v>139</v>
      </c>
      <c r="V37" s="315" t="s">
        <v>243</v>
      </c>
      <c r="W37" s="331"/>
    </row>
    <row r="38" spans="2:23" ht="19.5" customHeight="1">
      <c r="B38" s="319"/>
      <c r="C38" s="320"/>
      <c r="D38" s="320"/>
      <c r="E38" s="320"/>
      <c r="F38" s="320"/>
      <c r="G38" s="320"/>
      <c r="H38" s="320"/>
      <c r="I38" s="320"/>
      <c r="J38" s="320"/>
      <c r="K38" s="320"/>
      <c r="L38" s="334"/>
      <c r="M38" s="337" t="s">
        <v>2952</v>
      </c>
      <c r="N38" s="320"/>
      <c r="O38" s="320"/>
      <c r="P38" s="320"/>
      <c r="Q38" s="2667"/>
      <c r="R38" s="2667"/>
      <c r="S38" s="338" t="s">
        <v>114</v>
      </c>
      <c r="T38" s="338" t="s">
        <v>523</v>
      </c>
      <c r="U38" s="2667"/>
      <c r="V38" s="2667"/>
      <c r="W38" s="339" t="s">
        <v>114</v>
      </c>
    </row>
    <row r="39" spans="2:23" ht="19.5" customHeight="1">
      <c r="B39" s="319"/>
      <c r="C39" s="320"/>
      <c r="D39" s="320"/>
      <c r="E39" s="320"/>
      <c r="F39" s="320"/>
      <c r="G39" s="320"/>
      <c r="H39" s="320"/>
      <c r="I39" s="320"/>
      <c r="J39" s="320"/>
      <c r="K39" s="320"/>
      <c r="L39" s="334"/>
      <c r="M39" s="337" t="s">
        <v>2953</v>
      </c>
      <c r="N39" s="320"/>
      <c r="O39" s="320"/>
      <c r="P39" s="320"/>
      <c r="Q39" s="2667"/>
      <c r="R39" s="2667"/>
      <c r="S39" s="338" t="s">
        <v>114</v>
      </c>
      <c r="T39" s="338" t="s">
        <v>523</v>
      </c>
      <c r="U39" s="2667"/>
      <c r="V39" s="2667"/>
      <c r="W39" s="339" t="s">
        <v>114</v>
      </c>
    </row>
    <row r="40" spans="2:23" ht="19.5" customHeight="1">
      <c r="B40" s="319"/>
      <c r="C40" s="320"/>
      <c r="D40" s="320"/>
      <c r="E40" s="320"/>
      <c r="F40" s="320"/>
      <c r="G40" s="320"/>
      <c r="H40" s="320"/>
      <c r="I40" s="320"/>
      <c r="J40" s="320"/>
      <c r="K40" s="320"/>
      <c r="L40" s="334"/>
      <c r="M40" s="340" t="s">
        <v>2954</v>
      </c>
      <c r="N40" s="325"/>
      <c r="O40" s="325"/>
      <c r="P40" s="325"/>
      <c r="Q40" s="2668"/>
      <c r="R40" s="2668"/>
      <c r="S40" s="335" t="s">
        <v>114</v>
      </c>
      <c r="T40" s="335" t="s">
        <v>523</v>
      </c>
      <c r="U40" s="2668"/>
      <c r="V40" s="2668"/>
      <c r="W40" s="341" t="s">
        <v>114</v>
      </c>
    </row>
    <row r="41" spans="2:23" ht="19.5" customHeight="1">
      <c r="B41" s="319"/>
      <c r="C41" s="320"/>
      <c r="D41" s="320"/>
      <c r="E41" s="320"/>
      <c r="F41" s="320"/>
      <c r="G41" s="320"/>
      <c r="H41" s="320"/>
      <c r="I41" s="320"/>
      <c r="J41" s="320"/>
      <c r="K41" s="320"/>
      <c r="L41" s="334"/>
      <c r="M41" s="319" t="s">
        <v>2955</v>
      </c>
      <c r="N41" s="320"/>
      <c r="O41" s="320"/>
      <c r="P41" s="320"/>
      <c r="Q41" s="320"/>
      <c r="R41" s="333" t="s">
        <v>139</v>
      </c>
      <c r="S41" s="315" t="s">
        <v>2950</v>
      </c>
      <c r="T41" s="332"/>
      <c r="U41" s="333" t="s">
        <v>139</v>
      </c>
      <c r="V41" s="315" t="s">
        <v>243</v>
      </c>
      <c r="W41" s="334"/>
    </row>
    <row r="42" spans="2:23" ht="19.5" customHeight="1">
      <c r="B42" s="319"/>
      <c r="C42" s="320"/>
      <c r="D42" s="320"/>
      <c r="E42" s="320"/>
      <c r="F42" s="320"/>
      <c r="G42" s="320"/>
      <c r="H42" s="320"/>
      <c r="I42" s="320"/>
      <c r="J42" s="320"/>
      <c r="K42" s="320"/>
      <c r="L42" s="334"/>
      <c r="M42" s="324"/>
      <c r="N42" s="325"/>
      <c r="O42" s="325"/>
      <c r="P42" s="335" t="s">
        <v>2956</v>
      </c>
      <c r="Q42" s="335" t="s">
        <v>523</v>
      </c>
      <c r="R42" s="2668"/>
      <c r="S42" s="2668"/>
      <c r="T42" s="335" t="s">
        <v>2956</v>
      </c>
      <c r="U42" s="325"/>
      <c r="V42" s="325"/>
      <c r="W42" s="336"/>
    </row>
    <row r="43" spans="2:23" ht="19.5" customHeight="1">
      <c r="B43" s="319"/>
      <c r="C43" s="320"/>
      <c r="D43" s="320"/>
      <c r="E43" s="320"/>
      <c r="F43" s="320"/>
      <c r="G43" s="320"/>
      <c r="H43" s="320"/>
      <c r="I43" s="320"/>
      <c r="J43" s="320"/>
      <c r="K43" s="320"/>
      <c r="L43" s="334"/>
      <c r="M43" s="320" t="s">
        <v>8</v>
      </c>
      <c r="N43" s="320"/>
      <c r="O43" s="320"/>
      <c r="P43" s="320"/>
      <c r="Q43" s="320"/>
      <c r="R43" s="333" t="s">
        <v>139</v>
      </c>
      <c r="S43" s="315" t="s">
        <v>2950</v>
      </c>
      <c r="T43" s="332"/>
      <c r="U43" s="333" t="s">
        <v>139</v>
      </c>
      <c r="V43" s="315" t="s">
        <v>243</v>
      </c>
      <c r="W43" s="334"/>
    </row>
    <row r="44" spans="2:23" ht="19.5" customHeight="1">
      <c r="B44" s="324"/>
      <c r="C44" s="325"/>
      <c r="D44" s="325"/>
      <c r="E44" s="325"/>
      <c r="F44" s="325"/>
      <c r="G44" s="325"/>
      <c r="H44" s="325"/>
      <c r="I44" s="325"/>
      <c r="J44" s="325"/>
      <c r="K44" s="325"/>
      <c r="L44" s="336"/>
      <c r="M44" s="324"/>
      <c r="N44" s="325"/>
      <c r="O44" s="325"/>
      <c r="P44" s="325"/>
      <c r="Q44" s="335" t="s">
        <v>523</v>
      </c>
      <c r="R44" s="325"/>
      <c r="S44" s="325"/>
      <c r="T44" s="325"/>
      <c r="U44" s="325"/>
      <c r="V44" s="325"/>
      <c r="W44" s="336"/>
    </row>
    <row r="45" spans="2:23" ht="18" customHeight="1">
      <c r="B45" s="13"/>
      <c r="C45" s="13"/>
      <c r="D45" s="13"/>
      <c r="E45" s="13"/>
      <c r="F45" s="13"/>
      <c r="G45" s="13"/>
      <c r="H45" s="13"/>
      <c r="I45" s="13"/>
      <c r="J45" s="13"/>
      <c r="K45" s="13"/>
      <c r="L45" s="13"/>
      <c r="M45" s="13"/>
    </row>
    <row r="46" spans="2:23" ht="18" customHeight="1">
      <c r="B46" s="13"/>
      <c r="C46" s="13"/>
      <c r="D46" s="13"/>
      <c r="E46" s="13"/>
      <c r="F46" s="13"/>
      <c r="G46" s="13"/>
      <c r="H46" s="13"/>
      <c r="I46" s="13"/>
      <c r="J46" s="13"/>
      <c r="K46" s="13"/>
      <c r="L46" s="13"/>
      <c r="M46" s="13"/>
    </row>
    <row r="47" spans="2:23">
      <c r="B47" s="13"/>
      <c r="C47" s="13"/>
      <c r="D47" s="13"/>
      <c r="E47" s="13"/>
      <c r="F47" s="13"/>
      <c r="G47" s="13"/>
      <c r="H47" s="13"/>
      <c r="I47" s="13"/>
      <c r="J47" s="13"/>
      <c r="K47" s="13"/>
      <c r="L47" s="13"/>
      <c r="M47" s="13"/>
    </row>
    <row r="48" spans="2:23">
      <c r="B48" s="13"/>
      <c r="C48" s="13"/>
      <c r="D48" s="13"/>
      <c r="E48" s="13"/>
      <c r="F48" s="13"/>
      <c r="G48" s="13"/>
      <c r="H48" s="13"/>
      <c r="I48" s="13"/>
      <c r="J48" s="13"/>
      <c r="K48" s="13"/>
      <c r="L48" s="13"/>
      <c r="M48" s="13"/>
    </row>
    <row r="49" spans="2:13">
      <c r="B49" s="13"/>
      <c r="C49" s="13"/>
      <c r="D49" s="13"/>
      <c r="E49" s="13"/>
      <c r="F49" s="13"/>
      <c r="G49" s="13"/>
      <c r="H49" s="13"/>
      <c r="I49" s="13"/>
      <c r="J49" s="13"/>
      <c r="K49" s="13"/>
      <c r="L49" s="13"/>
      <c r="M49" s="13"/>
    </row>
    <row r="50" spans="2:13">
      <c r="B50" s="13"/>
      <c r="C50" s="13"/>
      <c r="D50" s="13"/>
      <c r="E50" s="13"/>
      <c r="F50" s="13"/>
      <c r="G50" s="13"/>
      <c r="H50" s="13"/>
      <c r="I50" s="13"/>
      <c r="J50" s="13"/>
      <c r="K50" s="13"/>
      <c r="L50" s="13"/>
      <c r="M50" s="13"/>
    </row>
    <row r="51" spans="2:13">
      <c r="B51" s="13"/>
      <c r="C51" s="13"/>
      <c r="D51" s="13"/>
      <c r="E51" s="13"/>
      <c r="F51" s="13"/>
      <c r="G51" s="13"/>
      <c r="H51" s="13"/>
      <c r="I51" s="13"/>
      <c r="J51" s="13"/>
      <c r="K51" s="13"/>
      <c r="L51" s="13"/>
      <c r="M51" s="13"/>
    </row>
    <row r="52" spans="2:13">
      <c r="B52" s="13"/>
      <c r="C52" s="13"/>
      <c r="D52" s="13"/>
      <c r="E52" s="13"/>
      <c r="F52" s="13"/>
      <c r="G52" s="13"/>
      <c r="H52" s="13"/>
      <c r="I52" s="13"/>
      <c r="J52" s="13"/>
      <c r="K52" s="13"/>
      <c r="L52" s="13"/>
      <c r="M52" s="13"/>
    </row>
    <row r="53" spans="2:13">
      <c r="B53" s="13"/>
      <c r="C53" s="13"/>
      <c r="D53" s="13"/>
      <c r="E53" s="13"/>
      <c r="F53" s="13"/>
      <c r="G53" s="13"/>
      <c r="H53" s="13"/>
      <c r="I53" s="13"/>
      <c r="J53" s="13"/>
      <c r="K53" s="13"/>
      <c r="L53" s="13"/>
      <c r="M53" s="13"/>
    </row>
    <row r="54" spans="2:13">
      <c r="B54" s="13"/>
      <c r="C54" s="13"/>
      <c r="D54" s="13"/>
      <c r="E54" s="13"/>
      <c r="F54" s="13"/>
      <c r="G54" s="13"/>
      <c r="H54" s="13"/>
      <c r="I54" s="13"/>
      <c r="J54" s="13"/>
      <c r="K54" s="13"/>
      <c r="L54" s="13"/>
      <c r="M54" s="13"/>
    </row>
    <row r="55" spans="2:13">
      <c r="B55" s="13"/>
      <c r="C55" s="13"/>
      <c r="D55" s="13"/>
      <c r="E55" s="13"/>
      <c r="F55" s="13"/>
      <c r="G55" s="13"/>
      <c r="H55" s="13"/>
      <c r="I55" s="13"/>
      <c r="J55" s="13"/>
      <c r="K55" s="13"/>
      <c r="L55" s="13"/>
      <c r="M55" s="13"/>
    </row>
    <row r="56" spans="2:13">
      <c r="B56" s="13"/>
      <c r="C56" s="13"/>
      <c r="D56" s="13"/>
      <c r="E56" s="13"/>
      <c r="F56" s="13"/>
      <c r="G56" s="13"/>
      <c r="H56" s="13"/>
      <c r="I56" s="13"/>
      <c r="J56" s="13"/>
      <c r="K56" s="13"/>
      <c r="L56" s="13"/>
      <c r="M56" s="13"/>
    </row>
    <row r="57" spans="2:13">
      <c r="B57" s="13"/>
      <c r="C57" s="13"/>
      <c r="D57" s="13"/>
      <c r="E57" s="13"/>
      <c r="F57" s="13"/>
      <c r="G57" s="13"/>
      <c r="H57" s="13"/>
      <c r="I57" s="13"/>
      <c r="J57" s="13"/>
      <c r="K57" s="13"/>
      <c r="L57" s="13"/>
      <c r="M57" s="13"/>
    </row>
    <row r="58" spans="2:13">
      <c r="B58" s="13"/>
      <c r="C58" s="13"/>
      <c r="D58" s="13"/>
      <c r="E58" s="13"/>
      <c r="F58" s="13"/>
      <c r="G58" s="13"/>
      <c r="H58" s="13"/>
      <c r="I58" s="13"/>
      <c r="J58" s="13"/>
      <c r="K58" s="13"/>
      <c r="L58" s="13"/>
      <c r="M58" s="13"/>
    </row>
    <row r="59" spans="2:13">
      <c r="B59" s="13"/>
      <c r="C59" s="13"/>
      <c r="D59" s="13"/>
      <c r="E59" s="13"/>
      <c r="F59" s="13"/>
      <c r="G59" s="13"/>
      <c r="H59" s="13"/>
      <c r="I59" s="13"/>
      <c r="J59" s="13"/>
      <c r="K59" s="13"/>
      <c r="L59" s="13"/>
      <c r="M59" s="13"/>
    </row>
  </sheetData>
  <mergeCells count="12">
    <mergeCell ref="A8:W8"/>
    <mergeCell ref="A1:W1"/>
    <mergeCell ref="Q38:R38"/>
    <mergeCell ref="U38:V38"/>
    <mergeCell ref="I10:N10"/>
    <mergeCell ref="H11:W11"/>
    <mergeCell ref="B30:C30"/>
    <mergeCell ref="Q39:R39"/>
    <mergeCell ref="U39:V39"/>
    <mergeCell ref="Q40:R40"/>
    <mergeCell ref="U40:V40"/>
    <mergeCell ref="R42:S42"/>
  </mergeCells>
  <phoneticPr fontId="129"/>
  <pageMargins left="0.63" right="0.61" top="0.75" bottom="0.36" header="0.3" footer="0.3"/>
  <pageSetup paperSize="9" orientation="portrait"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U48"/>
  <sheetViews>
    <sheetView zoomScaleNormal="100" workbookViewId="0"/>
  </sheetViews>
  <sheetFormatPr defaultColWidth="9" defaultRowHeight="12"/>
  <cols>
    <col min="1" max="1" width="2.875" style="274" customWidth="1"/>
    <col min="2" max="21" width="4.125" style="274" customWidth="1"/>
    <col min="22" max="22" width="9" style="274" customWidth="1"/>
    <col min="23" max="16384" width="9" style="274"/>
  </cols>
  <sheetData>
    <row r="1" spans="1:21" ht="21" customHeight="1">
      <c r="A1" s="274" t="s">
        <v>4448</v>
      </c>
    </row>
    <row r="2" spans="1:21" ht="27.75" customHeight="1">
      <c r="A2" s="2706" t="s">
        <v>2957</v>
      </c>
      <c r="B2" s="2707"/>
      <c r="C2" s="2707"/>
      <c r="D2" s="2707"/>
      <c r="E2" s="2708"/>
      <c r="F2" s="2708"/>
      <c r="G2" s="2708"/>
      <c r="H2" s="2708"/>
      <c r="I2" s="2708"/>
      <c r="J2" s="2708"/>
      <c r="K2" s="2708"/>
      <c r="L2" s="2708"/>
      <c r="M2" s="2708"/>
      <c r="N2" s="2708"/>
      <c r="O2" s="2708"/>
      <c r="P2" s="2708"/>
      <c r="Q2" s="2708"/>
      <c r="R2" s="2708"/>
      <c r="S2" s="2708"/>
      <c r="T2" s="2708"/>
      <c r="U2" s="2709"/>
    </row>
    <row r="3" spans="1:21" ht="18" customHeight="1">
      <c r="A3" s="342"/>
      <c r="B3" s="343"/>
      <c r="C3" s="343"/>
      <c r="D3" s="343"/>
      <c r="E3" s="344"/>
      <c r="F3" s="344"/>
      <c r="G3" s="344"/>
      <c r="H3" s="344"/>
      <c r="I3" s="344"/>
      <c r="J3" s="344"/>
      <c r="K3" s="344"/>
      <c r="L3" s="344"/>
      <c r="M3" s="344"/>
      <c r="N3" s="344"/>
      <c r="O3" s="344"/>
      <c r="P3" s="344"/>
      <c r="Q3" s="344"/>
      <c r="R3" s="344"/>
      <c r="S3" s="344"/>
      <c r="T3" s="344"/>
      <c r="U3" s="345"/>
    </row>
    <row r="4" spans="1:21" ht="18" customHeight="1">
      <c r="A4" s="297"/>
      <c r="O4" s="2710"/>
      <c r="P4" s="2710"/>
      <c r="Q4" s="282" t="s">
        <v>477</v>
      </c>
      <c r="R4" s="346"/>
      <c r="S4" s="282" t="s">
        <v>5</v>
      </c>
      <c r="T4" s="346"/>
      <c r="U4" s="347" t="s">
        <v>478</v>
      </c>
    </row>
    <row r="5" spans="1:21" ht="18" customHeight="1">
      <c r="A5" s="297"/>
      <c r="B5" s="274" t="s">
        <v>2916</v>
      </c>
      <c r="U5" s="348"/>
    </row>
    <row r="6" spans="1:21" ht="18" customHeight="1">
      <c r="A6" s="297"/>
      <c r="B6" s="274" t="s">
        <v>2958</v>
      </c>
      <c r="U6" s="348"/>
    </row>
    <row r="7" spans="1:21" ht="18" customHeight="1">
      <c r="A7" s="297"/>
      <c r="U7" s="348"/>
    </row>
    <row r="8" spans="1:21" ht="18" customHeight="1">
      <c r="A8" s="297" t="s">
        <v>2959</v>
      </c>
      <c r="U8" s="348"/>
    </row>
    <row r="9" spans="1:21" ht="18" customHeight="1">
      <c r="A9" s="297" t="s">
        <v>4449</v>
      </c>
      <c r="U9" s="348"/>
    </row>
    <row r="10" spans="1:21" ht="18" customHeight="1">
      <c r="A10" s="297"/>
      <c r="U10" s="348"/>
    </row>
    <row r="11" spans="1:21" ht="18" customHeight="1">
      <c r="A11" s="297"/>
      <c r="J11" s="275" t="s">
        <v>2960</v>
      </c>
      <c r="K11" s="2325" t="s">
        <v>2961</v>
      </c>
      <c r="L11" s="2325"/>
      <c r="M11" s="2621"/>
      <c r="N11" s="2621"/>
      <c r="O11" s="2621"/>
      <c r="P11" s="2621"/>
      <c r="Q11" s="2621"/>
      <c r="R11" s="2621"/>
      <c r="S11" s="2621"/>
      <c r="T11" s="2621"/>
      <c r="U11" s="2684"/>
    </row>
    <row r="12" spans="1:21" ht="18" customHeight="1">
      <c r="A12" s="297"/>
      <c r="K12" s="2325" t="s">
        <v>2962</v>
      </c>
      <c r="L12" s="2325"/>
      <c r="M12" s="2621"/>
      <c r="N12" s="2621"/>
      <c r="O12" s="2621"/>
      <c r="P12" s="2621"/>
      <c r="Q12" s="2621"/>
      <c r="R12" s="2621"/>
      <c r="S12" s="2621"/>
      <c r="T12" s="2621"/>
      <c r="U12" s="348"/>
    </row>
    <row r="13" spans="1:21" ht="18" customHeight="1">
      <c r="A13" s="297"/>
      <c r="K13" s="2325" t="s">
        <v>20</v>
      </c>
      <c r="L13" s="2325"/>
      <c r="M13" s="2711"/>
      <c r="N13" s="2711"/>
      <c r="O13" s="2711"/>
      <c r="P13" s="2711"/>
      <c r="Q13" s="2711"/>
      <c r="R13" s="2711"/>
      <c r="S13" s="2711"/>
      <c r="T13" s="2711"/>
      <c r="U13" s="348"/>
    </row>
    <row r="14" spans="1:21" ht="18" customHeight="1">
      <c r="A14" s="297"/>
      <c r="U14" s="348"/>
    </row>
    <row r="15" spans="1:21" ht="18" customHeight="1">
      <c r="A15" s="297"/>
      <c r="J15" s="275" t="s">
        <v>2963</v>
      </c>
      <c r="K15" s="2325" t="s">
        <v>2961</v>
      </c>
      <c r="L15" s="2325"/>
      <c r="M15" s="2658" t="str">
        <f>cst_wskakunin_owner1__address</f>
        <v>埼玉県埼玉県さいたま市浦和区岸町７－１２－３</v>
      </c>
      <c r="N15" s="2658"/>
      <c r="O15" s="2658"/>
      <c r="P15" s="2658"/>
      <c r="Q15" s="2658"/>
      <c r="R15" s="2658"/>
      <c r="S15" s="2658"/>
      <c r="T15" s="2658"/>
      <c r="U15" s="2712"/>
    </row>
    <row r="16" spans="1:21" ht="18" customHeight="1">
      <c r="A16" s="297"/>
      <c r="K16" s="2325" t="s">
        <v>2962</v>
      </c>
      <c r="L16" s="2325"/>
      <c r="M16" s="2713" t="str">
        <f>cst_wskakunin_owner1__space3</f>
        <v>テスト建て主
代表取締役社長　テストさん</v>
      </c>
      <c r="N16" s="2713"/>
      <c r="O16" s="2713"/>
      <c r="P16" s="2713"/>
      <c r="Q16" s="2713"/>
      <c r="R16" s="2713"/>
      <c r="S16" s="2713"/>
      <c r="T16" s="2713"/>
      <c r="U16" s="348"/>
    </row>
    <row r="17" spans="1:21" ht="18" customHeight="1">
      <c r="A17" s="297"/>
      <c r="K17" s="2325"/>
      <c r="L17" s="2325"/>
      <c r="M17" s="2713"/>
      <c r="N17" s="2713"/>
      <c r="O17" s="2713"/>
      <c r="P17" s="2713"/>
      <c r="Q17" s="2713"/>
      <c r="R17" s="2713"/>
      <c r="S17" s="2713"/>
      <c r="T17" s="2713"/>
      <c r="U17" s="348"/>
    </row>
    <row r="18" spans="1:21" ht="13.5" customHeight="1">
      <c r="A18" s="296"/>
      <c r="B18" s="276"/>
      <c r="C18" s="276"/>
      <c r="D18" s="276"/>
      <c r="E18" s="276"/>
      <c r="F18" s="276"/>
      <c r="G18" s="276"/>
      <c r="H18" s="276"/>
      <c r="I18" s="276"/>
      <c r="J18" s="276"/>
      <c r="K18" s="276"/>
      <c r="L18" s="276"/>
      <c r="M18" s="276"/>
      <c r="N18" s="276"/>
      <c r="O18" s="276"/>
      <c r="P18" s="276"/>
      <c r="Q18" s="276"/>
      <c r="R18" s="276"/>
      <c r="S18" s="276"/>
      <c r="T18" s="276"/>
      <c r="U18" s="349"/>
    </row>
    <row r="19" spans="1:21" ht="18" customHeight="1">
      <c r="A19" s="2676" t="s">
        <v>26</v>
      </c>
      <c r="B19" s="2639"/>
      <c r="C19" s="2639"/>
      <c r="D19" s="2639"/>
      <c r="E19" s="2639"/>
      <c r="F19" s="2640"/>
      <c r="G19" s="2685" t="s">
        <v>6</v>
      </c>
      <c r="H19" s="2695" t="str">
        <f>cst_shinsei_ISSUE_NO</f>
        <v/>
      </c>
      <c r="I19" s="2695"/>
      <c r="J19" s="2695"/>
      <c r="K19" s="2695"/>
      <c r="L19" s="2695"/>
      <c r="M19" s="2695"/>
      <c r="N19" s="2612" t="s">
        <v>7</v>
      </c>
      <c r="O19" s="350"/>
      <c r="P19" s="350"/>
      <c r="Q19" s="350"/>
      <c r="R19" s="350"/>
      <c r="S19" s="350"/>
      <c r="T19" s="350"/>
      <c r="U19" s="351"/>
    </row>
    <row r="20" spans="1:21" ht="18" customHeight="1">
      <c r="A20" s="2677"/>
      <c r="B20" s="2646"/>
      <c r="C20" s="2646"/>
      <c r="D20" s="2646"/>
      <c r="E20" s="2646"/>
      <c r="F20" s="2647"/>
      <c r="G20" s="2651"/>
      <c r="H20" s="2663"/>
      <c r="I20" s="2663"/>
      <c r="J20" s="2663"/>
      <c r="K20" s="2663"/>
      <c r="L20" s="2663"/>
      <c r="M20" s="2663"/>
      <c r="N20" s="2316"/>
      <c r="O20" s="352"/>
      <c r="P20" s="352"/>
      <c r="Q20" s="352"/>
      <c r="R20" s="352"/>
      <c r="S20" s="352"/>
      <c r="T20" s="352"/>
      <c r="U20" s="353"/>
    </row>
    <row r="21" spans="1:21" ht="18" customHeight="1">
      <c r="A21" s="2676" t="s">
        <v>27</v>
      </c>
      <c r="B21" s="2639"/>
      <c r="C21" s="2639"/>
      <c r="D21" s="2639"/>
      <c r="E21" s="2639"/>
      <c r="F21" s="2640"/>
      <c r="G21" s="2702" t="str">
        <f>IF(cst_shinsei_ISSUE_DATE="","令和",cst_shinsei_ISSUE_DATE)</f>
        <v>令和</v>
      </c>
      <c r="H21" s="2704" t="str">
        <f>cst_shinsei_ISSUE_DATE</f>
        <v/>
      </c>
      <c r="I21" s="2698" t="s">
        <v>477</v>
      </c>
      <c r="J21" s="2700" t="str">
        <f>cst_shinsei_ISSUE_DATE</f>
        <v/>
      </c>
      <c r="K21" s="2698" t="s">
        <v>5</v>
      </c>
      <c r="L21" s="2696" t="str">
        <f>cst_shinsei_ISSUE_DATE</f>
        <v/>
      </c>
      <c r="M21" s="2698" t="s">
        <v>478</v>
      </c>
      <c r="N21" s="354"/>
      <c r="O21" s="354"/>
      <c r="P21" s="354"/>
      <c r="Q21" s="354"/>
      <c r="R21" s="354"/>
      <c r="S21" s="354"/>
      <c r="T21" s="354"/>
      <c r="U21" s="355"/>
    </row>
    <row r="22" spans="1:21" ht="18" customHeight="1">
      <c r="A22" s="2677"/>
      <c r="B22" s="2646"/>
      <c r="C22" s="2646"/>
      <c r="D22" s="2646"/>
      <c r="E22" s="2646"/>
      <c r="F22" s="2647"/>
      <c r="G22" s="2703"/>
      <c r="H22" s="2705"/>
      <c r="I22" s="2699"/>
      <c r="J22" s="2701"/>
      <c r="K22" s="2699"/>
      <c r="L22" s="2697"/>
      <c r="M22" s="2699"/>
      <c r="N22" s="356"/>
      <c r="O22" s="356"/>
      <c r="P22" s="356"/>
      <c r="Q22" s="356"/>
      <c r="R22" s="356"/>
      <c r="S22" s="356"/>
      <c r="T22" s="356"/>
      <c r="U22" s="357"/>
    </row>
    <row r="23" spans="1:21" ht="18" customHeight="1">
      <c r="A23" s="2676" t="s">
        <v>2964</v>
      </c>
      <c r="B23" s="2639"/>
      <c r="C23" s="2639"/>
      <c r="D23" s="2639"/>
      <c r="E23" s="2639"/>
      <c r="F23" s="2640"/>
      <c r="G23" s="2689" t="str">
        <f>cst_wskakunin_BUILD__address</f>
        <v>埼玉県さいたま市緑区</v>
      </c>
      <c r="H23" s="2690"/>
      <c r="I23" s="2690"/>
      <c r="J23" s="2690"/>
      <c r="K23" s="2690"/>
      <c r="L23" s="2690"/>
      <c r="M23" s="2690"/>
      <c r="N23" s="2690"/>
      <c r="O23" s="2690"/>
      <c r="P23" s="2690"/>
      <c r="Q23" s="2690"/>
      <c r="R23" s="2690"/>
      <c r="S23" s="2690"/>
      <c r="T23" s="2690"/>
      <c r="U23" s="2691"/>
    </row>
    <row r="24" spans="1:21" ht="18" customHeight="1">
      <c r="A24" s="2677"/>
      <c r="B24" s="2646"/>
      <c r="C24" s="2646"/>
      <c r="D24" s="2646"/>
      <c r="E24" s="2646"/>
      <c r="F24" s="2647"/>
      <c r="G24" s="2692"/>
      <c r="H24" s="2693"/>
      <c r="I24" s="2693"/>
      <c r="J24" s="2693"/>
      <c r="K24" s="2693"/>
      <c r="L24" s="2693"/>
      <c r="M24" s="2693"/>
      <c r="N24" s="2693"/>
      <c r="O24" s="2693"/>
      <c r="P24" s="2693"/>
      <c r="Q24" s="2693"/>
      <c r="R24" s="2693"/>
      <c r="S24" s="2693"/>
      <c r="T24" s="2693"/>
      <c r="U24" s="2694"/>
    </row>
    <row r="25" spans="1:21" ht="18" customHeight="1">
      <c r="A25" s="2676" t="s">
        <v>137</v>
      </c>
      <c r="B25" s="2639"/>
      <c r="C25" s="2639"/>
      <c r="D25" s="2639"/>
      <c r="E25" s="2639"/>
      <c r="F25" s="2640"/>
      <c r="G25" s="2678" t="str">
        <f>cst_wskakunin_YOUTO</f>
        <v/>
      </c>
      <c r="H25" s="2679"/>
      <c r="I25" s="2679"/>
      <c r="J25" s="2679"/>
      <c r="K25" s="2679"/>
      <c r="L25" s="2679"/>
      <c r="M25" s="2679"/>
      <c r="N25" s="2679"/>
      <c r="O25" s="2679"/>
      <c r="P25" s="2679"/>
      <c r="Q25" s="2679"/>
      <c r="R25" s="2679"/>
      <c r="S25" s="2679"/>
      <c r="T25" s="2679"/>
      <c r="U25" s="2680"/>
    </row>
    <row r="26" spans="1:21" ht="18" customHeight="1">
      <c r="A26" s="2677"/>
      <c r="B26" s="2646"/>
      <c r="C26" s="2646"/>
      <c r="D26" s="2646"/>
      <c r="E26" s="2646"/>
      <c r="F26" s="2647"/>
      <c r="G26" s="2681"/>
      <c r="H26" s="2682"/>
      <c r="I26" s="2682"/>
      <c r="J26" s="2682"/>
      <c r="K26" s="2682"/>
      <c r="L26" s="2682"/>
      <c r="M26" s="2682"/>
      <c r="N26" s="2682"/>
      <c r="O26" s="2682"/>
      <c r="P26" s="2682"/>
      <c r="Q26" s="2682"/>
      <c r="R26" s="2682"/>
      <c r="S26" s="2682"/>
      <c r="T26" s="2682"/>
      <c r="U26" s="2683"/>
    </row>
    <row r="27" spans="1:21" ht="18" customHeight="1">
      <c r="A27" s="2676" t="s">
        <v>119</v>
      </c>
      <c r="B27" s="2639"/>
      <c r="C27" s="2639"/>
      <c r="D27" s="2639"/>
      <c r="E27" s="2639"/>
      <c r="F27" s="2640"/>
      <c r="G27" s="2678" t="str">
        <f>cst_wskakunin__kouji</f>
        <v/>
      </c>
      <c r="H27" s="2679"/>
      <c r="I27" s="2679"/>
      <c r="J27" s="2679"/>
      <c r="K27" s="2679"/>
      <c r="L27" s="2679"/>
      <c r="M27" s="2679"/>
      <c r="N27" s="2679"/>
      <c r="O27" s="2679"/>
      <c r="P27" s="2679"/>
      <c r="Q27" s="2679"/>
      <c r="R27" s="2679"/>
      <c r="S27" s="2679"/>
      <c r="T27" s="2679"/>
      <c r="U27" s="2680"/>
    </row>
    <row r="28" spans="1:21" ht="18" customHeight="1">
      <c r="A28" s="2677"/>
      <c r="B28" s="2646"/>
      <c r="C28" s="2646"/>
      <c r="D28" s="2646"/>
      <c r="E28" s="2646"/>
      <c r="F28" s="2647"/>
      <c r="G28" s="2681"/>
      <c r="H28" s="2682"/>
      <c r="I28" s="2682"/>
      <c r="J28" s="2682"/>
      <c r="K28" s="2682"/>
      <c r="L28" s="2682"/>
      <c r="M28" s="2682"/>
      <c r="N28" s="2682"/>
      <c r="O28" s="2682"/>
      <c r="P28" s="2682"/>
      <c r="Q28" s="2682"/>
      <c r="R28" s="2682"/>
      <c r="S28" s="2682"/>
      <c r="T28" s="2682"/>
      <c r="U28" s="2683"/>
    </row>
    <row r="29" spans="1:21" ht="18" customHeight="1">
      <c r="A29" s="295" t="s">
        <v>2965</v>
      </c>
      <c r="B29" s="358"/>
      <c r="C29" s="358"/>
      <c r="D29" s="358"/>
      <c r="E29" s="358"/>
      <c r="F29" s="358"/>
      <c r="G29" s="358"/>
      <c r="H29" s="358"/>
      <c r="I29" s="358"/>
      <c r="J29" s="358"/>
      <c r="K29" s="358"/>
      <c r="L29" s="358"/>
      <c r="M29" s="358"/>
      <c r="N29" s="358"/>
      <c r="O29" s="358"/>
      <c r="P29" s="358"/>
      <c r="Q29" s="358"/>
      <c r="R29" s="358"/>
      <c r="S29" s="358"/>
      <c r="T29" s="358"/>
      <c r="U29" s="359"/>
    </row>
    <row r="30" spans="1:21" ht="18" customHeight="1">
      <c r="A30" s="297"/>
      <c r="B30" s="2621"/>
      <c r="C30" s="2621"/>
      <c r="D30" s="2621"/>
      <c r="E30" s="2621"/>
      <c r="F30" s="2621"/>
      <c r="G30" s="2621"/>
      <c r="H30" s="2621"/>
      <c r="I30" s="2621"/>
      <c r="J30" s="2621"/>
      <c r="K30" s="2621"/>
      <c r="L30" s="2621"/>
      <c r="M30" s="2621"/>
      <c r="N30" s="2621"/>
      <c r="O30" s="2621"/>
      <c r="P30" s="2621"/>
      <c r="Q30" s="2621"/>
      <c r="R30" s="2621"/>
      <c r="S30" s="2621"/>
      <c r="T30" s="2621"/>
      <c r="U30" s="2684"/>
    </row>
    <row r="31" spans="1:21" ht="18" customHeight="1">
      <c r="A31" s="297"/>
      <c r="B31" s="2621"/>
      <c r="C31" s="2621"/>
      <c r="D31" s="2621"/>
      <c r="E31" s="2621"/>
      <c r="F31" s="2621"/>
      <c r="G31" s="2621"/>
      <c r="H31" s="2621"/>
      <c r="I31" s="2621"/>
      <c r="J31" s="2621"/>
      <c r="K31" s="2621"/>
      <c r="L31" s="2621"/>
      <c r="M31" s="2621"/>
      <c r="N31" s="2621"/>
      <c r="O31" s="2621"/>
      <c r="P31" s="2621"/>
      <c r="Q31" s="2621"/>
      <c r="R31" s="2621"/>
      <c r="S31" s="2621"/>
      <c r="T31" s="2621"/>
      <c r="U31" s="2684"/>
    </row>
    <row r="32" spans="1:21" ht="18" customHeight="1">
      <c r="A32" s="297"/>
      <c r="B32" s="2621"/>
      <c r="C32" s="2621"/>
      <c r="D32" s="2621"/>
      <c r="E32" s="2621"/>
      <c r="F32" s="2621"/>
      <c r="G32" s="2621"/>
      <c r="H32" s="2621"/>
      <c r="I32" s="2621"/>
      <c r="J32" s="2621"/>
      <c r="K32" s="2621"/>
      <c r="L32" s="2621"/>
      <c r="M32" s="2621"/>
      <c r="N32" s="2621"/>
      <c r="O32" s="2621"/>
      <c r="P32" s="2621"/>
      <c r="Q32" s="2621"/>
      <c r="R32" s="2621"/>
      <c r="S32" s="2621"/>
      <c r="T32" s="2621"/>
      <c r="U32" s="2684"/>
    </row>
    <row r="33" spans="1:21" ht="18" customHeight="1">
      <c r="A33" s="297"/>
      <c r="B33" s="2621"/>
      <c r="C33" s="2621"/>
      <c r="D33" s="2621"/>
      <c r="E33" s="2621"/>
      <c r="F33" s="2621"/>
      <c r="G33" s="2621"/>
      <c r="H33" s="2621"/>
      <c r="I33" s="2621"/>
      <c r="J33" s="2621"/>
      <c r="K33" s="2621"/>
      <c r="L33" s="2621"/>
      <c r="M33" s="2621"/>
      <c r="N33" s="2621"/>
      <c r="O33" s="2621"/>
      <c r="P33" s="2621"/>
      <c r="Q33" s="2621"/>
      <c r="R33" s="2621"/>
      <c r="S33" s="2621"/>
      <c r="T33" s="2621"/>
      <c r="U33" s="2684"/>
    </row>
    <row r="34" spans="1:21" ht="18" customHeight="1">
      <c r="A34" s="297"/>
      <c r="B34" s="2621"/>
      <c r="C34" s="2621"/>
      <c r="D34" s="2621"/>
      <c r="E34" s="2621"/>
      <c r="F34" s="2621"/>
      <c r="G34" s="2621"/>
      <c r="H34" s="2621"/>
      <c r="I34" s="2621"/>
      <c r="J34" s="2621"/>
      <c r="K34" s="2621"/>
      <c r="L34" s="2621"/>
      <c r="M34" s="2621"/>
      <c r="N34" s="2621"/>
      <c r="O34" s="2621"/>
      <c r="P34" s="2621"/>
      <c r="Q34" s="2621"/>
      <c r="R34" s="2621"/>
      <c r="S34" s="2621"/>
      <c r="T34" s="2621"/>
      <c r="U34" s="2684"/>
    </row>
    <row r="35" spans="1:21" ht="18" customHeight="1">
      <c r="A35" s="296"/>
      <c r="B35" s="2621"/>
      <c r="C35" s="2621"/>
      <c r="D35" s="2621"/>
      <c r="E35" s="2621"/>
      <c r="F35" s="2621"/>
      <c r="G35" s="2621"/>
      <c r="H35" s="2621"/>
      <c r="I35" s="2621"/>
      <c r="J35" s="2621"/>
      <c r="K35" s="2621"/>
      <c r="L35" s="2621"/>
      <c r="M35" s="2621"/>
      <c r="N35" s="2621"/>
      <c r="O35" s="2621"/>
      <c r="P35" s="2621"/>
      <c r="Q35" s="2621"/>
      <c r="R35" s="2621"/>
      <c r="S35" s="2621"/>
      <c r="T35" s="2621"/>
      <c r="U35" s="2684"/>
    </row>
    <row r="36" spans="1:21" ht="18" customHeight="1">
      <c r="A36" s="2686" t="s">
        <v>2928</v>
      </c>
      <c r="B36" s="2687"/>
      <c r="C36" s="2687"/>
      <c r="D36" s="2687"/>
      <c r="E36" s="2687"/>
      <c r="F36" s="2687"/>
      <c r="G36" s="2687"/>
      <c r="H36" s="2687"/>
      <c r="I36" s="2687"/>
      <c r="J36" s="2687"/>
      <c r="K36" s="2688"/>
      <c r="L36" s="2686" t="s">
        <v>2929</v>
      </c>
      <c r="M36" s="2687"/>
      <c r="N36" s="2687"/>
      <c r="O36" s="2687"/>
      <c r="P36" s="2687"/>
      <c r="Q36" s="2687"/>
      <c r="R36" s="2687"/>
      <c r="S36" s="2687"/>
      <c r="T36" s="2687"/>
      <c r="U36" s="2688"/>
    </row>
    <row r="37" spans="1:21" ht="19.5" customHeight="1">
      <c r="A37" s="2650"/>
      <c r="B37" s="2325"/>
      <c r="C37" s="2325"/>
      <c r="D37" s="2325"/>
      <c r="E37" s="2325"/>
      <c r="F37" s="2325"/>
      <c r="G37" s="2325"/>
      <c r="H37" s="2325"/>
      <c r="I37" s="2325"/>
      <c r="J37" s="2325"/>
      <c r="K37" s="2615"/>
      <c r="L37" s="2685"/>
      <c r="M37" s="2612"/>
      <c r="N37" s="2612"/>
      <c r="O37" s="2612"/>
      <c r="P37" s="2612"/>
      <c r="Q37" s="2612"/>
      <c r="R37" s="2612"/>
      <c r="S37" s="2612"/>
      <c r="T37" s="2612"/>
      <c r="U37" s="2613"/>
    </row>
    <row r="38" spans="1:21" ht="19.5" customHeight="1">
      <c r="A38" s="2650"/>
      <c r="B38" s="2325"/>
      <c r="C38" s="2325"/>
      <c r="D38" s="2325"/>
      <c r="E38" s="2325"/>
      <c r="F38" s="2325"/>
      <c r="G38" s="2325"/>
      <c r="H38" s="2325"/>
      <c r="I38" s="2325"/>
      <c r="J38" s="2325"/>
      <c r="K38" s="2615"/>
      <c r="L38" s="2650"/>
      <c r="M38" s="2325"/>
      <c r="N38" s="2325"/>
      <c r="O38" s="2325"/>
      <c r="P38" s="2325"/>
      <c r="Q38" s="2325"/>
      <c r="R38" s="2325"/>
      <c r="S38" s="2325"/>
      <c r="T38" s="2325"/>
      <c r="U38" s="2615"/>
    </row>
    <row r="39" spans="1:21" ht="19.5" customHeight="1">
      <c r="A39" s="2650"/>
      <c r="B39" s="2325"/>
      <c r="C39" s="2325"/>
      <c r="D39" s="2325"/>
      <c r="E39" s="2325"/>
      <c r="F39" s="2325"/>
      <c r="G39" s="2325"/>
      <c r="H39" s="2325"/>
      <c r="I39" s="2325"/>
      <c r="J39" s="2325"/>
      <c r="K39" s="2615"/>
      <c r="L39" s="2650"/>
      <c r="M39" s="2325"/>
      <c r="N39" s="2325"/>
      <c r="O39" s="2325"/>
      <c r="P39" s="2325"/>
      <c r="Q39" s="2325"/>
      <c r="R39" s="2325"/>
      <c r="S39" s="2325"/>
      <c r="T39" s="2325"/>
      <c r="U39" s="2615"/>
    </row>
    <row r="40" spans="1:21" ht="19.5" customHeight="1">
      <c r="A40" s="2650"/>
      <c r="B40" s="2325"/>
      <c r="C40" s="2325"/>
      <c r="D40" s="2325"/>
      <c r="E40" s="2325"/>
      <c r="F40" s="2325"/>
      <c r="G40" s="2325"/>
      <c r="H40" s="2325"/>
      <c r="I40" s="2325"/>
      <c r="J40" s="2325"/>
      <c r="K40" s="2615"/>
      <c r="L40" s="2650"/>
      <c r="M40" s="2325"/>
      <c r="N40" s="2325"/>
      <c r="O40" s="2325"/>
      <c r="P40" s="2325"/>
      <c r="Q40" s="2325"/>
      <c r="R40" s="2325"/>
      <c r="S40" s="2325"/>
      <c r="T40" s="2325"/>
      <c r="U40" s="2615"/>
    </row>
    <row r="41" spans="1:21" ht="19.5" customHeight="1">
      <c r="A41" s="2650"/>
      <c r="B41" s="2325"/>
      <c r="C41" s="2325"/>
      <c r="D41" s="2325"/>
      <c r="E41" s="2325"/>
      <c r="F41" s="2325"/>
      <c r="G41" s="2325"/>
      <c r="H41" s="2325"/>
      <c r="I41" s="2325"/>
      <c r="J41" s="2325"/>
      <c r="K41" s="2615"/>
      <c r="L41" s="2650"/>
      <c r="M41" s="2325"/>
      <c r="N41" s="2325"/>
      <c r="O41" s="2325"/>
      <c r="P41" s="2325"/>
      <c r="Q41" s="2325"/>
      <c r="R41" s="2325"/>
      <c r="S41" s="2325"/>
      <c r="T41" s="2325"/>
      <c r="U41" s="2615"/>
    </row>
    <row r="42" spans="1:21" ht="19.5" customHeight="1">
      <c r="A42" s="2650"/>
      <c r="B42" s="2325"/>
      <c r="C42" s="2325"/>
      <c r="D42" s="2325"/>
      <c r="E42" s="2325"/>
      <c r="F42" s="2325"/>
      <c r="G42" s="2325"/>
      <c r="H42" s="2325"/>
      <c r="I42" s="2325"/>
      <c r="J42" s="2325"/>
      <c r="K42" s="2615"/>
      <c r="L42" s="2650"/>
      <c r="M42" s="2325"/>
      <c r="N42" s="2325"/>
      <c r="O42" s="2325"/>
      <c r="P42" s="2325"/>
      <c r="Q42" s="2325"/>
      <c r="R42" s="2325"/>
      <c r="S42" s="2325"/>
      <c r="T42" s="2325"/>
      <c r="U42" s="2615"/>
    </row>
    <row r="43" spans="1:21" ht="19.5" customHeight="1">
      <c r="A43" s="2651"/>
      <c r="B43" s="2316"/>
      <c r="C43" s="2316"/>
      <c r="D43" s="2316"/>
      <c r="E43" s="2316"/>
      <c r="F43" s="2316"/>
      <c r="G43" s="2316"/>
      <c r="H43" s="2316"/>
      <c r="I43" s="2316"/>
      <c r="J43" s="2316"/>
      <c r="K43" s="2649"/>
      <c r="L43" s="2651"/>
      <c r="M43" s="2316"/>
      <c r="N43" s="2316"/>
      <c r="O43" s="2316"/>
      <c r="P43" s="2316"/>
      <c r="Q43" s="2316"/>
      <c r="R43" s="2316"/>
      <c r="S43" s="2316"/>
      <c r="T43" s="2316"/>
      <c r="U43" s="2649"/>
    </row>
    <row r="44" spans="1:21" ht="15" customHeight="1">
      <c r="A44" s="274" t="s">
        <v>2625</v>
      </c>
      <c r="C44" s="274" t="s">
        <v>2966</v>
      </c>
    </row>
    <row r="45" spans="1:21" ht="15" customHeight="1">
      <c r="C45" s="274" t="s">
        <v>2967</v>
      </c>
    </row>
    <row r="46" spans="1:21" ht="15" customHeight="1">
      <c r="C46" s="274" t="s">
        <v>3021</v>
      </c>
    </row>
    <row r="47" spans="1:21" ht="15" customHeight="1">
      <c r="C47" s="274" t="s">
        <v>4450</v>
      </c>
    </row>
    <row r="48" spans="1:21" ht="15" customHeight="1"/>
  </sheetData>
  <mergeCells count="40">
    <mergeCell ref="K13:L13"/>
    <mergeCell ref="M13:T13"/>
    <mergeCell ref="K15:L15"/>
    <mergeCell ref="M15:U15"/>
    <mergeCell ref="K16:L17"/>
    <mergeCell ref="M16:T17"/>
    <mergeCell ref="A2:U2"/>
    <mergeCell ref="K11:L11"/>
    <mergeCell ref="M11:U11"/>
    <mergeCell ref="K12:L12"/>
    <mergeCell ref="M12:T12"/>
    <mergeCell ref="O4:P4"/>
    <mergeCell ref="A19:F20"/>
    <mergeCell ref="G19:G20"/>
    <mergeCell ref="H19:M20"/>
    <mergeCell ref="N19:N20"/>
    <mergeCell ref="L21:L22"/>
    <mergeCell ref="M21:M22"/>
    <mergeCell ref="I21:I22"/>
    <mergeCell ref="J21:J22"/>
    <mergeCell ref="K21:K22"/>
    <mergeCell ref="A21:F22"/>
    <mergeCell ref="G21:G22"/>
    <mergeCell ref="H21:H22"/>
    <mergeCell ref="A27:F28"/>
    <mergeCell ref="G27:U28"/>
    <mergeCell ref="B30:U30"/>
    <mergeCell ref="A23:F24"/>
    <mergeCell ref="A37:K43"/>
    <mergeCell ref="L37:U43"/>
    <mergeCell ref="B31:U31"/>
    <mergeCell ref="B32:U32"/>
    <mergeCell ref="B34:U34"/>
    <mergeCell ref="B35:U35"/>
    <mergeCell ref="A36:K36"/>
    <mergeCell ref="L36:U36"/>
    <mergeCell ref="B33:U33"/>
    <mergeCell ref="G23:U24"/>
    <mergeCell ref="A25:F26"/>
    <mergeCell ref="G25:U26"/>
  </mergeCells>
  <phoneticPr fontId="129"/>
  <printOptions horizontalCentered="1" verticalCentered="1"/>
  <pageMargins left="0.70866141732283472" right="0.70866141732283472" top="0.59055118110236227" bottom="0.59055118110236227" header="0.51181102362204722" footer="0.51181102362204722"/>
  <pageSetup paperSize="9" scale="96" orientation="portrait" blackAndWhite="1"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CC"/>
  </sheetPr>
  <dimension ref="A1:H23"/>
  <sheetViews>
    <sheetView topLeftCell="D1" workbookViewId="0">
      <selection activeCell="G6" sqref="G6"/>
    </sheetView>
  </sheetViews>
  <sheetFormatPr defaultColWidth="9" defaultRowHeight="13.5"/>
  <cols>
    <col min="1" max="1" width="16.125" customWidth="1"/>
    <col min="4" max="4" width="16.875" style="1272" customWidth="1"/>
    <col min="5" max="5" width="14.75" customWidth="1"/>
    <col min="6" max="7" width="24.875" customWidth="1"/>
    <col min="8" max="8" width="35.25" customWidth="1"/>
  </cols>
  <sheetData>
    <row r="1" spans="1:8">
      <c r="A1" s="20" t="s">
        <v>4389</v>
      </c>
      <c r="B1" s="20"/>
      <c r="C1" s="20"/>
      <c r="D1" s="1258"/>
      <c r="E1" s="20"/>
      <c r="F1" s="20"/>
      <c r="G1" s="20"/>
    </row>
    <row r="2" spans="1:8">
      <c r="A2" s="1259" t="s">
        <v>4390</v>
      </c>
      <c r="B2" s="1259"/>
      <c r="C2" s="1259" t="s">
        <v>4391</v>
      </c>
      <c r="D2" s="1260" t="s">
        <v>4392</v>
      </c>
      <c r="E2" s="1259" t="s">
        <v>4393</v>
      </c>
      <c r="F2" s="1259" t="s">
        <v>130</v>
      </c>
      <c r="G2" s="1259" t="s">
        <v>4394</v>
      </c>
      <c r="H2" s="180" t="s">
        <v>4395</v>
      </c>
    </row>
    <row r="3" spans="1:8">
      <c r="A3" s="1259" t="s">
        <v>4396</v>
      </c>
      <c r="B3" s="1259"/>
      <c r="C3" s="1259">
        <v>1</v>
      </c>
      <c r="D3" s="1274">
        <v>35674</v>
      </c>
      <c r="E3" s="1259"/>
      <c r="F3" s="1261" t="s">
        <v>2997</v>
      </c>
      <c r="G3" s="1261" t="s">
        <v>4404</v>
      </c>
      <c r="H3" s="1259" t="str">
        <f>SUBSTITUTE(SUBSTITUTE(SUBSTITUTE(F3,"株式会社","")," ",""),"　","")&amp;"　"&amp;SUBSTITUTE(SUBSTITUTE(G3,"代表取締役",""),"　","")</f>
        <v>一般財団法人さいたま住宅検査センター　理事長栁 澤  一 正</v>
      </c>
    </row>
    <row r="4" spans="1:8">
      <c r="A4" s="1259"/>
      <c r="B4" s="1259"/>
      <c r="C4" s="1259">
        <v>2</v>
      </c>
      <c r="D4" s="1274">
        <v>43280</v>
      </c>
      <c r="E4" s="1259"/>
      <c r="F4" s="1261" t="s">
        <v>2997</v>
      </c>
      <c r="G4" s="1261" t="s">
        <v>4403</v>
      </c>
      <c r="H4" s="1259" t="str">
        <f t="shared" ref="H4:H5" si="0">SUBSTITUTE(SUBSTITUTE(F4," ",""),"　","")&amp;"　"&amp;SUBSTITUTE(G4,"　","")</f>
        <v>一般財団法人さいたま住宅検査センター　理事長岩 﨑  康 夫</v>
      </c>
    </row>
    <row r="5" spans="1:8">
      <c r="A5" s="1259"/>
      <c r="B5" s="1259"/>
      <c r="C5" s="1259">
        <v>3</v>
      </c>
      <c r="D5" s="1274">
        <v>44377</v>
      </c>
      <c r="E5" s="1259"/>
      <c r="F5" s="1261" t="s">
        <v>2997</v>
      </c>
      <c r="G5" s="1261" t="s">
        <v>4405</v>
      </c>
      <c r="H5" s="1259" t="str">
        <f t="shared" si="0"/>
        <v>一般財団法人さいたま住宅検査センター　理事長福 島  克 季</v>
      </c>
    </row>
    <row r="6" spans="1:8">
      <c r="A6" s="1259"/>
      <c r="B6" s="1259"/>
      <c r="C6" s="1259">
        <v>4</v>
      </c>
      <c r="D6" s="1260"/>
      <c r="E6" s="1259"/>
      <c r="F6" s="1261"/>
      <c r="G6" s="1259"/>
    </row>
    <row r="7" spans="1:8">
      <c r="A7" s="1259"/>
      <c r="B7" s="1259"/>
      <c r="C7" s="1259">
        <v>5</v>
      </c>
      <c r="D7" s="1260"/>
      <c r="E7" s="1259"/>
      <c r="F7" s="1261"/>
      <c r="G7" s="1259"/>
    </row>
    <row r="8" spans="1:8">
      <c r="A8" s="1259"/>
      <c r="B8" s="1259"/>
      <c r="C8" s="1259">
        <v>6</v>
      </c>
      <c r="D8" s="1260"/>
      <c r="E8" s="1259"/>
      <c r="F8" s="1261"/>
      <c r="G8" s="1259"/>
    </row>
    <row r="9" spans="1:8">
      <c r="A9" s="1259"/>
      <c r="B9" s="1259"/>
      <c r="C9" s="1259">
        <v>7</v>
      </c>
      <c r="D9" s="1260"/>
      <c r="E9" s="1259"/>
      <c r="F9" s="1261"/>
      <c r="G9" s="1259"/>
    </row>
    <row r="10" spans="1:8">
      <c r="A10" s="1259"/>
      <c r="B10" s="1259"/>
      <c r="C10" s="1259">
        <v>8</v>
      </c>
      <c r="D10" s="1260"/>
      <c r="E10" s="1259"/>
      <c r="F10" s="1261"/>
      <c r="G10" s="1259"/>
    </row>
    <row r="11" spans="1:8">
      <c r="A11" s="1259"/>
      <c r="B11" s="1259"/>
      <c r="C11" s="1259">
        <v>9</v>
      </c>
      <c r="D11" s="1260"/>
      <c r="E11" s="1259"/>
      <c r="F11" s="1261"/>
      <c r="G11" s="1259"/>
    </row>
    <row r="12" spans="1:8">
      <c r="A12" s="1259"/>
      <c r="B12" s="1259"/>
      <c r="C12" s="1259">
        <v>10</v>
      </c>
      <c r="D12" s="1260"/>
      <c r="E12" s="1259"/>
      <c r="F12" s="1261"/>
      <c r="G12" s="1259"/>
    </row>
    <row r="16" spans="1:8">
      <c r="A16" s="1262" t="s">
        <v>4397</v>
      </c>
      <c r="B16" s="1263"/>
      <c r="C16" s="1263"/>
      <c r="D16" s="1264"/>
      <c r="E16" s="1262" t="s">
        <v>4398</v>
      </c>
      <c r="F16" s="1263"/>
      <c r="G16" s="1265"/>
    </row>
    <row r="17" spans="1:8">
      <c r="A17" s="179" t="s">
        <v>4399</v>
      </c>
      <c r="B17" s="1266" t="s">
        <v>4400</v>
      </c>
      <c r="C17" s="179" t="s">
        <v>4401</v>
      </c>
      <c r="D17" s="1267" t="s">
        <v>2627</v>
      </c>
      <c r="E17" s="179" t="s">
        <v>4393</v>
      </c>
      <c r="F17" s="179" t="s">
        <v>130</v>
      </c>
      <c r="G17" s="179" t="s">
        <v>4394</v>
      </c>
      <c r="H17" t="s">
        <v>4402</v>
      </c>
    </row>
    <row r="18" spans="1:8">
      <c r="A18" s="1268" t="s">
        <v>496</v>
      </c>
      <c r="B18" s="1268">
        <f ca="1">C18</f>
        <v>3</v>
      </c>
      <c r="C18" s="1268">
        <f ca="1">IF(ISNA(MATCH(D18,$D$3:$D$12,0)),MATCH(D18,$D$3:$D$12,1),MATCH(D18,$D$3:$D$12,0))</f>
        <v>3</v>
      </c>
      <c r="D18" s="1269">
        <f ca="1">IF(wskakunin_SHINSEI_DATE="",TODAY(),wskakunin_SHINSEI_DATE)</f>
        <v>45742</v>
      </c>
      <c r="E18" s="1270" t="str">
        <f ca="1">IF(OFFSET(dAName!$E$2,dAName!B18,0,1,1)="","",OFFSET(dAName!$E$2,dAName!B18,0,1,1))</f>
        <v/>
      </c>
      <c r="F18" s="1270" t="str">
        <f ca="1">IF(OFFSET(dAName!$F$2,dAName!$B18,0,1,1)="","",OFFSET(dAName!$F$2,dAName!$B18,0,1,1))</f>
        <v>一般財団法人 さいたま住宅検査センター</v>
      </c>
      <c r="G18" s="1270" t="str">
        <f ca="1">IF(OFFSET(dAName!$G$2,dAName!$B18,0,1,1)="","",OFFSET(dAName!$G$2,dAName!$B18,0,1,1))</f>
        <v>理事長　福 島  克 季</v>
      </c>
      <c r="H18" s="1271" t="str">
        <f ca="1">IF(OFFSET(dAName!$H$2,dAName!$B18,0,1,1)="","",OFFSET(dAName!$H$2,dAName!$B18,0,1,1))</f>
        <v>一般財団法人さいたま住宅検査センター　理事長福 島  克 季</v>
      </c>
    </row>
    <row r="19" spans="1:8">
      <c r="A19" s="1268"/>
      <c r="B19" s="1268"/>
      <c r="C19" s="1268"/>
      <c r="D19" s="1269"/>
      <c r="E19" s="1268"/>
      <c r="F19" s="1268"/>
      <c r="G19" s="1268"/>
    </row>
    <row r="23" spans="1:8">
      <c r="E23" s="1273"/>
    </row>
  </sheetData>
  <phoneticPr fontId="129"/>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Z55"/>
  <sheetViews>
    <sheetView workbookViewId="0">
      <selection activeCell="T4" sqref="T4"/>
    </sheetView>
  </sheetViews>
  <sheetFormatPr defaultColWidth="9" defaultRowHeight="12"/>
  <cols>
    <col min="1" max="1" width="2.625" style="274" customWidth="1"/>
    <col min="2" max="19" width="3.375" style="274" customWidth="1"/>
    <col min="20" max="20" width="4.625" style="274" customWidth="1"/>
    <col min="21" max="26" width="3.375" style="274" customWidth="1"/>
    <col min="27" max="27" width="9" style="274" customWidth="1"/>
    <col min="28" max="16384" width="9" style="274"/>
  </cols>
  <sheetData>
    <row r="1" spans="1:26" ht="16.5" customHeight="1">
      <c r="A1" s="274" t="s">
        <v>4442</v>
      </c>
    </row>
    <row r="2" spans="1:26" ht="19.5" customHeight="1">
      <c r="F2" s="2747" t="s">
        <v>24</v>
      </c>
      <c r="G2" s="2747"/>
      <c r="H2" s="2747"/>
      <c r="I2" s="2747"/>
      <c r="J2" s="2747"/>
      <c r="K2" s="2747"/>
      <c r="L2" s="2748" t="s">
        <v>2969</v>
      </c>
      <c r="M2" s="2748"/>
      <c r="N2" s="2748"/>
      <c r="O2" s="2748"/>
      <c r="P2" s="2748"/>
      <c r="Q2" s="2748"/>
      <c r="R2" s="2748"/>
      <c r="S2" s="2748"/>
      <c r="T2" s="2748"/>
      <c r="U2" s="2748"/>
      <c r="V2" s="360"/>
      <c r="W2" s="360"/>
    </row>
    <row r="3" spans="1:26" ht="19.5" customHeight="1">
      <c r="F3" s="2750" t="s">
        <v>2970</v>
      </c>
      <c r="G3" s="2750"/>
      <c r="H3" s="2750"/>
      <c r="I3" s="2750"/>
      <c r="J3" s="2750"/>
      <c r="K3" s="2750"/>
      <c r="L3" s="2749"/>
      <c r="M3" s="2749"/>
      <c r="N3" s="2749"/>
      <c r="O3" s="2749"/>
      <c r="P3" s="2749"/>
      <c r="Q3" s="2749"/>
      <c r="R3" s="2749"/>
      <c r="S3" s="2749"/>
      <c r="T3" s="2749"/>
      <c r="U3" s="2749"/>
      <c r="V3" s="361"/>
      <c r="W3" s="361"/>
    </row>
    <row r="4" spans="1:26" ht="18.600000000000001" customHeight="1">
      <c r="A4" s="295"/>
      <c r="B4" s="358"/>
      <c r="C4" s="358"/>
      <c r="D4" s="358"/>
      <c r="E4" s="358"/>
      <c r="F4" s="358"/>
      <c r="G4" s="358"/>
      <c r="H4" s="358"/>
      <c r="I4" s="358"/>
      <c r="J4" s="358"/>
      <c r="K4" s="358"/>
      <c r="L4" s="358"/>
      <c r="M4" s="358"/>
      <c r="N4" s="358"/>
      <c r="O4" s="358"/>
      <c r="P4" s="358"/>
      <c r="Q4" s="358"/>
      <c r="R4" s="358"/>
      <c r="S4" s="358"/>
      <c r="T4" s="2756"/>
      <c r="U4" s="2756"/>
      <c r="V4" s="363" t="s">
        <v>477</v>
      </c>
      <c r="W4" s="362"/>
      <c r="X4" s="363" t="s">
        <v>5</v>
      </c>
      <c r="Y4" s="362"/>
      <c r="Z4" s="359" t="s">
        <v>478</v>
      </c>
    </row>
    <row r="5" spans="1:26" ht="18.600000000000001" customHeight="1">
      <c r="A5" s="297"/>
      <c r="B5" s="274" t="s">
        <v>2916</v>
      </c>
      <c r="Z5" s="348"/>
    </row>
    <row r="6" spans="1:26" ht="18.600000000000001" customHeight="1">
      <c r="A6" s="297"/>
      <c r="B6" s="274" t="s">
        <v>2958</v>
      </c>
      <c r="Z6" s="348"/>
    </row>
    <row r="7" spans="1:26" ht="18.600000000000001" customHeight="1">
      <c r="A7" s="297"/>
      <c r="J7" s="282" t="s">
        <v>2918</v>
      </c>
      <c r="M7" s="275"/>
      <c r="N7" s="275" t="s">
        <v>19</v>
      </c>
      <c r="O7" s="2751" t="str">
        <f>cst_wskakunin_owner1__address</f>
        <v>埼玉県埼玉県さいたま市浦和区岸町７－１２－３</v>
      </c>
      <c r="P7" s="2751"/>
      <c r="Q7" s="2751"/>
      <c r="R7" s="2751"/>
      <c r="S7" s="2751"/>
      <c r="T7" s="2751"/>
      <c r="U7" s="2751"/>
      <c r="V7" s="2751"/>
      <c r="W7" s="2751"/>
      <c r="X7" s="2751"/>
      <c r="Y7" s="2751"/>
      <c r="Z7" s="348"/>
    </row>
    <row r="8" spans="1:26" ht="18.600000000000001" customHeight="1">
      <c r="A8" s="297"/>
      <c r="J8" s="282" t="s">
        <v>2971</v>
      </c>
      <c r="N8" s="275" t="s">
        <v>4</v>
      </c>
      <c r="O8" s="2752" t="str">
        <f>cst_wskakunin_owner1__space3</f>
        <v>テスト建て主
代表取締役社長　テストさん</v>
      </c>
      <c r="P8" s="2752"/>
      <c r="Q8" s="2752"/>
      <c r="R8" s="2752"/>
      <c r="S8" s="2752"/>
      <c r="T8" s="2752"/>
      <c r="U8" s="2752"/>
      <c r="V8" s="2752"/>
      <c r="W8" s="2752"/>
      <c r="X8" s="2752"/>
      <c r="Y8" s="2752"/>
      <c r="Z8" s="348"/>
    </row>
    <row r="9" spans="1:26" ht="18.600000000000001" customHeight="1">
      <c r="A9" s="297"/>
      <c r="O9" s="2752"/>
      <c r="P9" s="2752"/>
      <c r="Q9" s="2752"/>
      <c r="R9" s="2752"/>
      <c r="S9" s="2752"/>
      <c r="T9" s="2752"/>
      <c r="U9" s="2752"/>
      <c r="V9" s="2752"/>
      <c r="W9" s="2752"/>
      <c r="X9" s="2752"/>
      <c r="Y9" s="2752"/>
      <c r="Z9" s="348"/>
    </row>
    <row r="10" spans="1:26" ht="6" customHeight="1">
      <c r="A10" s="297"/>
      <c r="Z10" s="348"/>
    </row>
    <row r="11" spans="1:26" ht="18.600000000000001" customHeight="1">
      <c r="A11" s="297"/>
      <c r="B11" s="274" t="s">
        <v>2972</v>
      </c>
      <c r="Z11" s="348"/>
    </row>
    <row r="12" spans="1:26" ht="18.600000000000001" customHeight="1">
      <c r="A12" s="297"/>
      <c r="B12" s="274" t="s">
        <v>4444</v>
      </c>
      <c r="Z12" s="348"/>
    </row>
    <row r="13" spans="1:26" ht="6" customHeight="1">
      <c r="A13" s="297"/>
      <c r="Z13" s="348"/>
    </row>
    <row r="14" spans="1:26" ht="17.100000000000001" customHeight="1">
      <c r="A14" s="2753" t="s">
        <v>24</v>
      </c>
      <c r="B14" s="2639"/>
      <c r="C14" s="2639"/>
      <c r="D14" s="2639"/>
      <c r="E14" s="2639"/>
      <c r="F14" s="2639"/>
      <c r="G14" s="2639"/>
      <c r="H14" s="2754" t="s">
        <v>879</v>
      </c>
      <c r="I14" s="2754"/>
      <c r="J14" s="2754"/>
      <c r="K14" s="2754"/>
      <c r="L14" s="2754"/>
      <c r="M14" s="2754"/>
      <c r="N14" s="2754"/>
      <c r="O14" s="2754"/>
      <c r="P14" s="2754"/>
      <c r="Q14" s="2754"/>
      <c r="R14" s="2754"/>
      <c r="S14" s="2754"/>
      <c r="T14" s="2754"/>
      <c r="U14" s="2754"/>
      <c r="V14" s="2754"/>
      <c r="W14" s="2754"/>
      <c r="X14" s="2754"/>
      <c r="Y14" s="2754"/>
      <c r="Z14" s="2755"/>
    </row>
    <row r="15" spans="1:26" ht="17.100000000000001" customHeight="1">
      <c r="A15" s="364" t="s">
        <v>2973</v>
      </c>
      <c r="B15" s="365"/>
      <c r="C15" s="365"/>
      <c r="D15" s="365"/>
      <c r="E15" s="365"/>
      <c r="F15" s="365"/>
      <c r="G15" s="366"/>
      <c r="H15" s="275" t="s">
        <v>9</v>
      </c>
      <c r="I15" s="2742"/>
      <c r="J15" s="2742"/>
      <c r="K15" s="283" t="s">
        <v>10</v>
      </c>
      <c r="L15" s="283" t="s">
        <v>2974</v>
      </c>
      <c r="M15" s="282"/>
      <c r="P15" s="274" t="s">
        <v>9</v>
      </c>
      <c r="Q15" s="2742"/>
      <c r="R15" s="2742"/>
      <c r="S15" s="275" t="s">
        <v>10</v>
      </c>
      <c r="U15" s="274" t="s">
        <v>117</v>
      </c>
      <c r="W15" s="2742"/>
      <c r="X15" s="2742"/>
      <c r="Y15" s="2742"/>
      <c r="Z15" s="348" t="s">
        <v>7</v>
      </c>
    </row>
    <row r="16" spans="1:26" ht="17.100000000000001" customHeight="1">
      <c r="A16" s="364" t="s">
        <v>2975</v>
      </c>
      <c r="B16" s="365"/>
      <c r="C16" s="365"/>
      <c r="D16" s="367"/>
      <c r="E16" s="365"/>
      <c r="F16" s="365"/>
      <c r="G16" s="366"/>
      <c r="H16" s="2403"/>
      <c r="I16" s="2403"/>
      <c r="J16" s="2403"/>
      <c r="K16" s="2403"/>
      <c r="L16" s="2403"/>
      <c r="M16" s="2403"/>
      <c r="N16" s="2403"/>
      <c r="O16" s="2403"/>
      <c r="P16" s="2403"/>
      <c r="Q16" s="2403"/>
      <c r="R16" s="2403"/>
      <c r="S16" s="2403"/>
      <c r="T16" s="2403"/>
      <c r="U16" s="2403"/>
      <c r="V16" s="2403"/>
      <c r="W16" s="2403"/>
      <c r="X16" s="2403"/>
      <c r="Y16" s="2403"/>
      <c r="Z16" s="2746"/>
    </row>
    <row r="17" spans="1:26" ht="17.100000000000001" customHeight="1">
      <c r="A17" s="364" t="s">
        <v>2976</v>
      </c>
      <c r="B17" s="365"/>
      <c r="C17" s="365"/>
      <c r="D17" s="367"/>
      <c r="E17" s="365"/>
      <c r="F17" s="365"/>
      <c r="G17" s="366"/>
      <c r="H17" s="275" t="s">
        <v>9</v>
      </c>
      <c r="I17" s="2742"/>
      <c r="J17" s="2742"/>
      <c r="K17" s="283" t="s">
        <v>10</v>
      </c>
      <c r="L17" s="274" t="s">
        <v>2977</v>
      </c>
      <c r="P17" s="274" t="s">
        <v>9</v>
      </c>
      <c r="Q17" s="2742"/>
      <c r="R17" s="2742"/>
      <c r="S17" s="275" t="s">
        <v>10</v>
      </c>
      <c r="U17" s="274" t="s">
        <v>117</v>
      </c>
      <c r="W17" s="2742"/>
      <c r="X17" s="2742"/>
      <c r="Y17" s="2742"/>
      <c r="Z17" s="348" t="s">
        <v>7</v>
      </c>
    </row>
    <row r="18" spans="1:26" ht="17.100000000000001" customHeight="1">
      <c r="A18" s="364"/>
      <c r="B18" s="365"/>
      <c r="C18" s="365"/>
      <c r="D18" s="367"/>
      <c r="E18" s="365"/>
      <c r="F18" s="368"/>
      <c r="G18" s="369"/>
      <c r="H18" s="2403"/>
      <c r="I18" s="2403"/>
      <c r="J18" s="2403"/>
      <c r="K18" s="2403"/>
      <c r="L18" s="2403"/>
      <c r="M18" s="2403"/>
      <c r="N18" s="2403"/>
      <c r="O18" s="2403"/>
      <c r="P18" s="2403"/>
      <c r="Q18" s="2403"/>
      <c r="R18" s="2403"/>
      <c r="S18" s="2403"/>
      <c r="T18" s="2403"/>
      <c r="U18" s="2403"/>
      <c r="V18" s="2403"/>
      <c r="W18" s="2403"/>
      <c r="X18" s="2403"/>
      <c r="Y18" s="2403"/>
      <c r="Z18" s="2746"/>
    </row>
    <row r="19" spans="1:26" ht="17.100000000000001" customHeight="1">
      <c r="A19" s="364" t="s">
        <v>2978</v>
      </c>
      <c r="B19" s="365"/>
      <c r="C19" s="365"/>
      <c r="D19" s="367"/>
      <c r="E19" s="365"/>
      <c r="F19" s="368"/>
      <c r="G19" s="369"/>
      <c r="H19" s="282" t="s">
        <v>2595</v>
      </c>
      <c r="I19" s="2736"/>
      <c r="J19" s="2736"/>
      <c r="K19" s="2736"/>
      <c r="L19" s="2736"/>
      <c r="M19" s="2736"/>
      <c r="N19" s="2736"/>
      <c r="Q19" s="274" t="s">
        <v>675</v>
      </c>
      <c r="R19" s="2711"/>
      <c r="S19" s="2711"/>
      <c r="T19" s="2711"/>
      <c r="U19" s="2711"/>
      <c r="V19" s="2711"/>
      <c r="W19" s="2711"/>
      <c r="X19" s="2711"/>
      <c r="Y19" s="2711"/>
      <c r="Z19" s="2737"/>
    </row>
    <row r="20" spans="1:26" ht="17.100000000000001" customHeight="1">
      <c r="A20" s="364" t="s">
        <v>2979</v>
      </c>
      <c r="B20" s="365"/>
      <c r="C20" s="367"/>
      <c r="D20" s="367"/>
      <c r="E20" s="365"/>
      <c r="F20" s="368"/>
      <c r="G20" s="369"/>
      <c r="H20" s="2621"/>
      <c r="I20" s="2621"/>
      <c r="J20" s="2621"/>
      <c r="K20" s="2621"/>
      <c r="L20" s="2621"/>
      <c r="M20" s="2621"/>
      <c r="N20" s="2621"/>
      <c r="O20" s="2621"/>
      <c r="P20" s="2621"/>
      <c r="Q20" s="2621"/>
      <c r="R20" s="2621"/>
      <c r="S20" s="2621"/>
      <c r="T20" s="2621"/>
      <c r="U20" s="2621"/>
      <c r="V20" s="2621"/>
      <c r="W20" s="2621"/>
      <c r="X20" s="2621"/>
      <c r="Y20" s="2621"/>
      <c r="Z20" s="2684"/>
    </row>
    <row r="21" spans="1:26" ht="17.100000000000001" customHeight="1">
      <c r="A21" s="370" t="s">
        <v>2980</v>
      </c>
      <c r="B21" s="365"/>
      <c r="C21" s="371"/>
      <c r="D21" s="371"/>
      <c r="E21" s="372"/>
      <c r="F21" s="372"/>
      <c r="G21" s="373"/>
      <c r="H21" s="2744"/>
      <c r="I21" s="2744"/>
      <c r="J21" s="2744"/>
      <c r="K21" s="2744"/>
      <c r="L21" s="2744"/>
      <c r="M21" s="2744"/>
      <c r="N21" s="2744"/>
      <c r="O21" s="2744"/>
      <c r="P21" s="2744"/>
      <c r="Q21" s="2744"/>
      <c r="R21" s="2744"/>
      <c r="S21" s="2744"/>
      <c r="T21" s="2744"/>
      <c r="U21" s="2744"/>
      <c r="V21" s="2744"/>
      <c r="W21" s="2744"/>
      <c r="X21" s="2744"/>
      <c r="Y21" s="2744"/>
      <c r="Z21" s="2745"/>
    </row>
    <row r="22" spans="1:26" ht="17.100000000000001" customHeight="1">
      <c r="A22" s="2676" t="s">
        <v>24</v>
      </c>
      <c r="B22" s="2639"/>
      <c r="C22" s="2639"/>
      <c r="D22" s="2639"/>
      <c r="E22" s="2639"/>
      <c r="F22" s="2639"/>
      <c r="G22" s="2639"/>
      <c r="H22" s="374" t="s">
        <v>676</v>
      </c>
      <c r="I22" s="374"/>
      <c r="J22" s="374"/>
      <c r="K22" s="374"/>
      <c r="L22" s="374"/>
      <c r="M22" s="374"/>
      <c r="N22" s="374"/>
      <c r="O22" s="374"/>
      <c r="P22" s="374"/>
      <c r="Q22" s="374"/>
      <c r="R22" s="374"/>
      <c r="S22" s="374"/>
      <c r="T22" s="374"/>
      <c r="U22" s="374"/>
      <c r="V22" s="374"/>
      <c r="W22" s="374"/>
      <c r="X22" s="374"/>
      <c r="Y22" s="374"/>
      <c r="Z22" s="375"/>
    </row>
    <row r="23" spans="1:26" ht="17.100000000000001" customHeight="1">
      <c r="A23" s="364" t="s">
        <v>2973</v>
      </c>
      <c r="B23" s="365"/>
      <c r="C23" s="365"/>
      <c r="D23" s="365"/>
      <c r="E23" s="365"/>
      <c r="F23" s="365"/>
      <c r="G23" s="366"/>
      <c r="H23" s="275" t="s">
        <v>9</v>
      </c>
      <c r="I23" s="2742"/>
      <c r="J23" s="2742"/>
      <c r="K23" s="283" t="s">
        <v>10</v>
      </c>
      <c r="L23" s="283" t="s">
        <v>2974</v>
      </c>
      <c r="M23" s="282"/>
      <c r="P23" s="274" t="s">
        <v>9</v>
      </c>
      <c r="Q23" s="2742"/>
      <c r="R23" s="2742"/>
      <c r="S23" s="275" t="s">
        <v>10</v>
      </c>
      <c r="U23" s="274" t="s">
        <v>117</v>
      </c>
      <c r="W23" s="2742"/>
      <c r="X23" s="2742"/>
      <c r="Y23" s="2742"/>
      <c r="Z23" s="348" t="s">
        <v>7</v>
      </c>
    </row>
    <row r="24" spans="1:26" ht="17.100000000000001" customHeight="1">
      <c r="A24" s="364" t="s">
        <v>2975</v>
      </c>
      <c r="B24" s="365"/>
      <c r="C24" s="365"/>
      <c r="D24" s="367"/>
      <c r="E24" s="365"/>
      <c r="F24" s="365"/>
      <c r="G24" s="366"/>
      <c r="H24" s="2403"/>
      <c r="I24" s="2403"/>
      <c r="J24" s="2403"/>
      <c r="K24" s="2403"/>
      <c r="L24" s="2403"/>
      <c r="M24" s="2403"/>
      <c r="N24" s="2403"/>
      <c r="O24" s="2403"/>
      <c r="P24" s="2403"/>
      <c r="Q24" s="2403"/>
      <c r="R24" s="2403"/>
      <c r="S24" s="2403"/>
      <c r="T24" s="2403"/>
      <c r="U24" s="2403"/>
      <c r="V24" s="2403"/>
      <c r="W24" s="2403"/>
      <c r="X24" s="2403"/>
      <c r="Y24" s="2403"/>
      <c r="Z24" s="2746"/>
    </row>
    <row r="25" spans="1:26" ht="17.100000000000001" customHeight="1">
      <c r="A25" s="364" t="s">
        <v>2976</v>
      </c>
      <c r="B25" s="365"/>
      <c r="C25" s="365"/>
      <c r="D25" s="367"/>
      <c r="E25" s="365"/>
      <c r="F25" s="365"/>
      <c r="G25" s="366"/>
      <c r="H25" s="275" t="s">
        <v>9</v>
      </c>
      <c r="I25" s="2742"/>
      <c r="J25" s="2742"/>
      <c r="K25" s="283" t="s">
        <v>10</v>
      </c>
      <c r="L25" s="274" t="s">
        <v>2977</v>
      </c>
      <c r="P25" s="274" t="s">
        <v>9</v>
      </c>
      <c r="Q25" s="2742"/>
      <c r="R25" s="2742"/>
      <c r="S25" s="275" t="s">
        <v>10</v>
      </c>
      <c r="U25" s="274" t="s">
        <v>117</v>
      </c>
      <c r="W25" s="2742"/>
      <c r="X25" s="2742"/>
      <c r="Y25" s="2742"/>
      <c r="Z25" s="348" t="s">
        <v>7</v>
      </c>
    </row>
    <row r="26" spans="1:26" ht="17.100000000000001" customHeight="1">
      <c r="A26" s="364"/>
      <c r="B26" s="365"/>
      <c r="C26" s="365"/>
      <c r="D26" s="367"/>
      <c r="E26" s="365"/>
      <c r="F26" s="368"/>
      <c r="G26" s="369"/>
      <c r="H26" s="2403"/>
      <c r="I26" s="2403"/>
      <c r="J26" s="2403"/>
      <c r="K26" s="2403"/>
      <c r="L26" s="2403"/>
      <c r="M26" s="2403"/>
      <c r="N26" s="2403"/>
      <c r="O26" s="2403"/>
      <c r="P26" s="2403"/>
      <c r="Q26" s="2403"/>
      <c r="R26" s="2403"/>
      <c r="S26" s="2403"/>
      <c r="T26" s="2403"/>
      <c r="U26" s="2403"/>
      <c r="V26" s="2403"/>
      <c r="W26" s="2403"/>
      <c r="X26" s="2403"/>
      <c r="Y26" s="2403"/>
      <c r="Z26" s="2746"/>
    </row>
    <row r="27" spans="1:26" ht="17.100000000000001" customHeight="1">
      <c r="A27" s="364" t="s">
        <v>2978</v>
      </c>
      <c r="B27" s="365"/>
      <c r="C27" s="365"/>
      <c r="D27" s="367"/>
      <c r="E27" s="365"/>
      <c r="F27" s="368"/>
      <c r="G27" s="369"/>
      <c r="H27" s="282" t="s">
        <v>2595</v>
      </c>
      <c r="I27" s="2736"/>
      <c r="J27" s="2736"/>
      <c r="K27" s="2736"/>
      <c r="L27" s="2736"/>
      <c r="M27" s="2736"/>
      <c r="N27" s="2736"/>
      <c r="Q27" s="274" t="s">
        <v>675</v>
      </c>
      <c r="R27" s="2711"/>
      <c r="S27" s="2711"/>
      <c r="T27" s="2711"/>
      <c r="U27" s="2711"/>
      <c r="V27" s="2711"/>
      <c r="W27" s="2711"/>
      <c r="X27" s="2711"/>
      <c r="Y27" s="2711"/>
      <c r="Z27" s="2737"/>
    </row>
    <row r="28" spans="1:26" ht="17.100000000000001" customHeight="1">
      <c r="A28" s="364" t="s">
        <v>2979</v>
      </c>
      <c r="B28" s="365"/>
      <c r="C28" s="367"/>
      <c r="D28" s="367"/>
      <c r="E28" s="365"/>
      <c r="F28" s="368"/>
      <c r="G28" s="369"/>
      <c r="H28" s="2621"/>
      <c r="I28" s="2621"/>
      <c r="J28" s="2621"/>
      <c r="K28" s="2621"/>
      <c r="L28" s="2621"/>
      <c r="M28" s="2621"/>
      <c r="N28" s="2621"/>
      <c r="O28" s="2621"/>
      <c r="P28" s="2621"/>
      <c r="Q28" s="2621"/>
      <c r="R28" s="2621"/>
      <c r="S28" s="2621"/>
      <c r="T28" s="2621"/>
      <c r="U28" s="2621"/>
      <c r="V28" s="2621"/>
      <c r="W28" s="2621"/>
      <c r="X28" s="2621"/>
      <c r="Y28" s="2621"/>
      <c r="Z28" s="2684"/>
    </row>
    <row r="29" spans="1:26" ht="17.100000000000001" customHeight="1">
      <c r="A29" s="370" t="s">
        <v>2980</v>
      </c>
      <c r="B29" s="365"/>
      <c r="C29" s="371"/>
      <c r="D29" s="371"/>
      <c r="E29" s="372"/>
      <c r="F29" s="372"/>
      <c r="G29" s="373"/>
      <c r="H29" s="2738"/>
      <c r="I29" s="2739"/>
      <c r="J29" s="2739"/>
      <c r="K29" s="2739"/>
      <c r="L29" s="2739"/>
      <c r="M29" s="2739"/>
      <c r="N29" s="2739"/>
      <c r="O29" s="2739"/>
      <c r="P29" s="2739"/>
      <c r="Q29" s="2739"/>
      <c r="R29" s="2739"/>
      <c r="S29" s="2739"/>
      <c r="T29" s="2739"/>
      <c r="U29" s="2739"/>
      <c r="V29" s="2739"/>
      <c r="W29" s="2739"/>
      <c r="X29" s="2739"/>
      <c r="Y29" s="2739"/>
      <c r="Z29" s="2740"/>
    </row>
    <row r="30" spans="1:26" ht="17.100000000000001" customHeight="1">
      <c r="A30" s="2676" t="s">
        <v>2970</v>
      </c>
      <c r="B30" s="2639"/>
      <c r="C30" s="2639"/>
      <c r="D30" s="2639"/>
      <c r="E30" s="2639"/>
      <c r="F30" s="2639"/>
      <c r="G30" s="2741"/>
      <c r="H30" s="358"/>
      <c r="I30" s="358"/>
      <c r="J30" s="358"/>
      <c r="K30" s="358"/>
      <c r="L30" s="376"/>
      <c r="M30" s="376"/>
      <c r="N30" s="358"/>
      <c r="O30" s="358"/>
      <c r="P30" s="358"/>
      <c r="Q30" s="358"/>
      <c r="R30" s="358"/>
      <c r="S30" s="358"/>
      <c r="T30" s="358"/>
      <c r="U30" s="358"/>
      <c r="V30" s="358"/>
      <c r="W30" s="358"/>
      <c r="X30" s="358"/>
      <c r="Y30" s="358"/>
      <c r="Z30" s="359"/>
    </row>
    <row r="31" spans="1:26" ht="17.100000000000001" customHeight="1">
      <c r="A31" s="364" t="s">
        <v>2975</v>
      </c>
      <c r="B31" s="367"/>
      <c r="C31" s="367"/>
      <c r="D31" s="367"/>
      <c r="E31" s="365"/>
      <c r="F31" s="365"/>
      <c r="G31" s="366"/>
      <c r="H31" s="2621"/>
      <c r="I31" s="2621"/>
      <c r="J31" s="2621"/>
      <c r="K31" s="2621"/>
      <c r="L31" s="2621"/>
      <c r="M31" s="2621"/>
      <c r="N31" s="2621"/>
      <c r="O31" s="2621"/>
      <c r="P31" s="2621"/>
      <c r="Q31" s="2621"/>
      <c r="R31" s="2621"/>
      <c r="S31" s="2621"/>
      <c r="T31" s="2621"/>
      <c r="U31" s="2621"/>
      <c r="V31" s="2621"/>
      <c r="W31" s="2621"/>
      <c r="X31" s="2621"/>
      <c r="Y31" s="2621"/>
      <c r="Z31" s="2684"/>
    </row>
    <row r="32" spans="1:26" ht="17.100000000000001" customHeight="1">
      <c r="A32" s="364" t="s">
        <v>2976</v>
      </c>
      <c r="B32" s="367"/>
      <c r="C32" s="367"/>
      <c r="D32" s="367"/>
      <c r="E32" s="365"/>
      <c r="F32" s="365"/>
      <c r="G32" s="366"/>
      <c r="H32" s="274" t="s">
        <v>2981</v>
      </c>
      <c r="J32" s="20"/>
      <c r="K32" s="20"/>
      <c r="L32" s="274" t="s">
        <v>9</v>
      </c>
      <c r="M32" s="2742"/>
      <c r="N32" s="2742"/>
      <c r="O32" s="2742"/>
      <c r="P32" s="275" t="s">
        <v>10</v>
      </c>
      <c r="Q32" s="274" t="s">
        <v>6</v>
      </c>
      <c r="R32" s="2743"/>
      <c r="S32" s="2743"/>
      <c r="T32" s="2743"/>
      <c r="U32" s="2743"/>
      <c r="V32" s="274" t="s">
        <v>7</v>
      </c>
      <c r="Z32" s="377"/>
    </row>
    <row r="33" spans="1:26" ht="17.100000000000001" customHeight="1">
      <c r="A33" s="364"/>
      <c r="B33" s="367"/>
      <c r="C33" s="367"/>
      <c r="D33" s="367"/>
      <c r="E33" s="365"/>
      <c r="F33" s="365"/>
      <c r="G33" s="366"/>
      <c r="H33" s="2621"/>
      <c r="I33" s="2621"/>
      <c r="J33" s="2621"/>
      <c r="K33" s="2621"/>
      <c r="L33" s="2621"/>
      <c r="M33" s="2621"/>
      <c r="N33" s="2621"/>
      <c r="O33" s="2621"/>
      <c r="P33" s="2621"/>
      <c r="Q33" s="2621"/>
      <c r="R33" s="2621"/>
      <c r="S33" s="2621"/>
      <c r="T33" s="2621"/>
      <c r="U33" s="2621"/>
      <c r="V33" s="2621"/>
      <c r="W33" s="2621"/>
      <c r="X33" s="2621"/>
      <c r="Y33" s="2621"/>
      <c r="Z33" s="2684"/>
    </row>
    <row r="34" spans="1:26" ht="17.100000000000001" customHeight="1">
      <c r="A34" s="364" t="s">
        <v>2978</v>
      </c>
      <c r="B34" s="365"/>
      <c r="C34" s="365"/>
      <c r="D34" s="367"/>
      <c r="E34" s="365"/>
      <c r="F34" s="368"/>
      <c r="G34" s="369"/>
      <c r="H34" s="282" t="s">
        <v>2595</v>
      </c>
      <c r="I34" s="2736"/>
      <c r="J34" s="2736"/>
      <c r="K34" s="2736"/>
      <c r="L34" s="2736"/>
      <c r="M34" s="2736"/>
      <c r="N34" s="2736"/>
      <c r="Q34" s="274" t="s">
        <v>675</v>
      </c>
      <c r="R34" s="2711"/>
      <c r="S34" s="2711"/>
      <c r="T34" s="2711"/>
      <c r="U34" s="2711"/>
      <c r="V34" s="2711"/>
      <c r="W34" s="2711"/>
      <c r="X34" s="2711"/>
      <c r="Y34" s="2711"/>
      <c r="Z34" s="2737"/>
    </row>
    <row r="35" spans="1:26" ht="17.100000000000001" customHeight="1">
      <c r="A35" s="370" t="s">
        <v>2979</v>
      </c>
      <c r="B35" s="371"/>
      <c r="C35" s="371"/>
      <c r="D35" s="371"/>
      <c r="E35" s="372"/>
      <c r="F35" s="372"/>
      <c r="G35" s="373"/>
      <c r="H35" s="2621"/>
      <c r="I35" s="2621"/>
      <c r="J35" s="2621"/>
      <c r="K35" s="2621"/>
      <c r="L35" s="2621"/>
      <c r="M35" s="2621"/>
      <c r="N35" s="2621"/>
      <c r="O35" s="2621"/>
      <c r="P35" s="2621"/>
      <c r="Q35" s="2621"/>
      <c r="R35" s="2621"/>
      <c r="S35" s="2621"/>
      <c r="T35" s="2621"/>
      <c r="U35" s="2621"/>
      <c r="V35" s="2621"/>
      <c r="W35" s="2621"/>
      <c r="X35" s="2621"/>
      <c r="Y35" s="2621"/>
      <c r="Z35" s="2684"/>
    </row>
    <row r="36" spans="1:26" ht="17.100000000000001" customHeight="1">
      <c r="A36" s="2727" t="s">
        <v>26</v>
      </c>
      <c r="B36" s="2728"/>
      <c r="C36" s="2728"/>
      <c r="D36" s="2728"/>
      <c r="E36" s="2728"/>
      <c r="F36" s="2728"/>
      <c r="G36" s="2729"/>
      <c r="H36" s="302" t="s">
        <v>6</v>
      </c>
      <c r="I36" s="2735" t="str">
        <f>cst_shinsei_ISSUE_NO</f>
        <v/>
      </c>
      <c r="J36" s="2735"/>
      <c r="K36" s="2735"/>
      <c r="L36" s="2735"/>
      <c r="M36" s="2735"/>
      <c r="N36" s="301" t="s">
        <v>7</v>
      </c>
      <c r="O36" s="2686" t="s">
        <v>27</v>
      </c>
      <c r="P36" s="2687"/>
      <c r="Q36" s="2687"/>
      <c r="R36" s="2687"/>
      <c r="S36" s="2687"/>
      <c r="T36" s="654" t="str">
        <f>IF(cst_shinsei_ISSUE_DATE="","令和",cst_shinsei_ISSUE_DATE)</f>
        <v>令和</v>
      </c>
      <c r="U36" s="651" t="str">
        <f>cst_shinsei_ISSUE_DATE</f>
        <v/>
      </c>
      <c r="V36" s="301" t="s">
        <v>477</v>
      </c>
      <c r="W36" s="652" t="str">
        <f>cst_shinsei_ISSUE_DATE</f>
        <v/>
      </c>
      <c r="X36" s="301" t="s">
        <v>5</v>
      </c>
      <c r="Y36" s="653" t="str">
        <f>cst_shinsei_ISSUE_DATE</f>
        <v/>
      </c>
      <c r="Z36" s="379" t="s">
        <v>478</v>
      </c>
    </row>
    <row r="37" spans="1:26" ht="17.100000000000001" customHeight="1">
      <c r="A37" s="2727" t="s">
        <v>2982</v>
      </c>
      <c r="B37" s="2728"/>
      <c r="C37" s="2728"/>
      <c r="D37" s="2728"/>
      <c r="E37" s="2728"/>
      <c r="F37" s="2728"/>
      <c r="G37" s="2729"/>
      <c r="H37" s="2730" t="str">
        <f>cst_wskakunin_BUILD__address</f>
        <v>埼玉県さいたま市緑区</v>
      </c>
      <c r="I37" s="2731"/>
      <c r="J37" s="2731"/>
      <c r="K37" s="2731"/>
      <c r="L37" s="2731"/>
      <c r="M37" s="2731"/>
      <c r="N37" s="2731"/>
      <c r="O37" s="2731"/>
      <c r="P37" s="2731"/>
      <c r="Q37" s="2731"/>
      <c r="R37" s="2731"/>
      <c r="S37" s="2731"/>
      <c r="T37" s="2731"/>
      <c r="U37" s="2731"/>
      <c r="V37" s="2731"/>
      <c r="W37" s="2731"/>
      <c r="X37" s="2731"/>
      <c r="Y37" s="2731"/>
      <c r="Z37" s="2732"/>
    </row>
    <row r="38" spans="1:26" ht="17.100000000000001" customHeight="1">
      <c r="A38" s="2727" t="s">
        <v>137</v>
      </c>
      <c r="B38" s="2728"/>
      <c r="C38" s="2728"/>
      <c r="D38" s="2728"/>
      <c r="E38" s="2728"/>
      <c r="F38" s="2728"/>
      <c r="G38" s="2729"/>
      <c r="H38" s="2730" t="str">
        <f>cst_wskakunin_YOUTO</f>
        <v/>
      </c>
      <c r="I38" s="2731"/>
      <c r="J38" s="2731"/>
      <c r="K38" s="2731"/>
      <c r="L38" s="2731"/>
      <c r="M38" s="2731"/>
      <c r="N38" s="2731"/>
      <c r="O38" s="2731"/>
      <c r="P38" s="2731"/>
      <c r="Q38" s="2731"/>
      <c r="R38" s="2731"/>
      <c r="S38" s="2731"/>
      <c r="T38" s="2731"/>
      <c r="U38" s="2731"/>
      <c r="V38" s="2731"/>
      <c r="W38" s="2731"/>
      <c r="X38" s="2731"/>
      <c r="Y38" s="2731"/>
      <c r="Z38" s="2732"/>
    </row>
    <row r="39" spans="1:26" ht="17.100000000000001" customHeight="1">
      <c r="A39" s="2727" t="s">
        <v>119</v>
      </c>
      <c r="B39" s="2728"/>
      <c r="C39" s="2728"/>
      <c r="D39" s="2728"/>
      <c r="E39" s="2728"/>
      <c r="F39" s="2728"/>
      <c r="G39" s="2729"/>
      <c r="H39" s="2730" t="str">
        <f>cst_wskakunin__kouji</f>
        <v/>
      </c>
      <c r="I39" s="2731"/>
      <c r="J39" s="2731"/>
      <c r="K39" s="2731"/>
      <c r="L39" s="2731"/>
      <c r="M39" s="2731"/>
      <c r="N39" s="2731"/>
      <c r="O39" s="2731"/>
      <c r="P39" s="2731"/>
      <c r="Q39" s="2731"/>
      <c r="R39" s="2731"/>
      <c r="S39" s="2731"/>
      <c r="T39" s="2731"/>
      <c r="U39" s="2731"/>
      <c r="V39" s="2731"/>
      <c r="W39" s="2731"/>
      <c r="X39" s="2731"/>
      <c r="Y39" s="2731"/>
      <c r="Z39" s="2732"/>
    </row>
    <row r="40" spans="1:26" ht="17.100000000000001" customHeight="1">
      <c r="A40" s="2727" t="s">
        <v>2983</v>
      </c>
      <c r="B40" s="2728"/>
      <c r="C40" s="2728"/>
      <c r="D40" s="2728"/>
      <c r="E40" s="2728"/>
      <c r="F40" s="2728"/>
      <c r="G40" s="2729"/>
      <c r="H40" s="2733" t="s">
        <v>118</v>
      </c>
      <c r="I40" s="2734"/>
      <c r="J40" s="2735" t="str">
        <f>cst_wskakunin_KOUZOU1</f>
        <v/>
      </c>
      <c r="K40" s="2735"/>
      <c r="L40" s="2735"/>
      <c r="M40" s="2735"/>
      <c r="N40" s="2735"/>
      <c r="O40" s="2734" t="s">
        <v>742</v>
      </c>
      <c r="P40" s="2734"/>
      <c r="Q40" s="2734"/>
      <c r="R40" s="378" t="str">
        <f>cst_wskakunin_KAISU_TIJYOU_SHINSEI</f>
        <v/>
      </c>
      <c r="S40" s="380" t="s">
        <v>481</v>
      </c>
      <c r="T40" s="2734" t="s">
        <v>1406</v>
      </c>
      <c r="U40" s="2734"/>
      <c r="V40" s="2734"/>
      <c r="W40" s="2726" t="str">
        <f>cst_wskakunin_NOBE_MENSEKI_BUILD_SHINSEI</f>
        <v/>
      </c>
      <c r="X40" s="2726"/>
      <c r="Y40" s="2726"/>
      <c r="Z40" s="381" t="s">
        <v>114</v>
      </c>
    </row>
    <row r="41" spans="1:26" ht="16.5" customHeight="1">
      <c r="A41" s="2676" t="s">
        <v>501</v>
      </c>
      <c r="B41" s="2639"/>
      <c r="C41" s="2639"/>
      <c r="D41" s="2639"/>
      <c r="E41" s="2639"/>
      <c r="F41" s="2639"/>
      <c r="G41" s="2640"/>
      <c r="H41" s="2714"/>
      <c r="I41" s="2652"/>
      <c r="J41" s="2652"/>
      <c r="K41" s="2652"/>
      <c r="L41" s="2652"/>
      <c r="M41" s="2652"/>
      <c r="N41" s="2652"/>
      <c r="O41" s="2652"/>
      <c r="P41" s="2652"/>
      <c r="Q41" s="2652"/>
      <c r="R41" s="2652"/>
      <c r="S41" s="2652"/>
      <c r="T41" s="2652"/>
      <c r="U41" s="2652"/>
      <c r="V41" s="2652"/>
      <c r="W41" s="2652"/>
      <c r="X41" s="2652"/>
      <c r="Y41" s="2652"/>
      <c r="Z41" s="2715"/>
    </row>
    <row r="42" spans="1:26" ht="19.5" customHeight="1">
      <c r="A42" s="2716" t="s">
        <v>2928</v>
      </c>
      <c r="B42" s="2716"/>
      <c r="C42" s="2716"/>
      <c r="D42" s="2716"/>
      <c r="E42" s="2716"/>
      <c r="F42" s="2716"/>
      <c r="G42" s="2716"/>
      <c r="H42" s="2716"/>
      <c r="I42" s="2716"/>
      <c r="J42" s="2716"/>
      <c r="K42" s="2716"/>
      <c r="L42" s="2716"/>
      <c r="M42" s="2716"/>
      <c r="N42" s="2716" t="s">
        <v>2929</v>
      </c>
      <c r="O42" s="2716"/>
      <c r="P42" s="2716"/>
      <c r="Q42" s="2716"/>
      <c r="R42" s="2716"/>
      <c r="S42" s="2716"/>
      <c r="T42" s="2716"/>
      <c r="U42" s="2716"/>
      <c r="V42" s="2716"/>
      <c r="W42" s="2716"/>
      <c r="X42" s="2716"/>
      <c r="Y42" s="2716"/>
      <c r="Z42" s="2716"/>
    </row>
    <row r="43" spans="1:26" ht="16.5" customHeight="1">
      <c r="A43" s="2717"/>
      <c r="B43" s="2718"/>
      <c r="C43" s="2718"/>
      <c r="D43" s="2718"/>
      <c r="E43" s="2718"/>
      <c r="F43" s="2718"/>
      <c r="G43" s="2718"/>
      <c r="H43" s="2718"/>
      <c r="I43" s="2718"/>
      <c r="J43" s="2718"/>
      <c r="K43" s="2718"/>
      <c r="L43" s="2718"/>
      <c r="M43" s="2719"/>
      <c r="N43" s="2717"/>
      <c r="O43" s="2718"/>
      <c r="P43" s="2718"/>
      <c r="Q43" s="2718"/>
      <c r="R43" s="2718"/>
      <c r="S43" s="2718"/>
      <c r="T43" s="2718"/>
      <c r="U43" s="2718"/>
      <c r="V43" s="2718"/>
      <c r="W43" s="2718"/>
      <c r="X43" s="2718"/>
      <c r="Y43" s="2718"/>
      <c r="Z43" s="2719"/>
    </row>
    <row r="44" spans="1:26" ht="16.5" customHeight="1">
      <c r="A44" s="2720"/>
      <c r="B44" s="2721"/>
      <c r="C44" s="2721"/>
      <c r="D44" s="2721"/>
      <c r="E44" s="2721"/>
      <c r="F44" s="2721"/>
      <c r="G44" s="2721"/>
      <c r="H44" s="2721"/>
      <c r="I44" s="2721"/>
      <c r="J44" s="2721"/>
      <c r="K44" s="2721"/>
      <c r="L44" s="2721"/>
      <c r="M44" s="2722"/>
      <c r="N44" s="2720"/>
      <c r="O44" s="2721"/>
      <c r="P44" s="2721"/>
      <c r="Q44" s="2721"/>
      <c r="R44" s="2721"/>
      <c r="S44" s="2721"/>
      <c r="T44" s="2721"/>
      <c r="U44" s="2721"/>
      <c r="V44" s="2721"/>
      <c r="W44" s="2721"/>
      <c r="X44" s="2721"/>
      <c r="Y44" s="2721"/>
      <c r="Z44" s="2722"/>
    </row>
    <row r="45" spans="1:26" ht="16.5" customHeight="1">
      <c r="A45" s="2720"/>
      <c r="B45" s="2721"/>
      <c r="C45" s="2721"/>
      <c r="D45" s="2721"/>
      <c r="E45" s="2721"/>
      <c r="F45" s="2721"/>
      <c r="G45" s="2721"/>
      <c r="H45" s="2721"/>
      <c r="I45" s="2721"/>
      <c r="J45" s="2721"/>
      <c r="K45" s="2721"/>
      <c r="L45" s="2721"/>
      <c r="M45" s="2722"/>
      <c r="N45" s="2720"/>
      <c r="O45" s="2721"/>
      <c r="P45" s="2721"/>
      <c r="Q45" s="2721"/>
      <c r="R45" s="2721"/>
      <c r="S45" s="2721"/>
      <c r="T45" s="2721"/>
      <c r="U45" s="2721"/>
      <c r="V45" s="2721"/>
      <c r="W45" s="2721"/>
      <c r="X45" s="2721"/>
      <c r="Y45" s="2721"/>
      <c r="Z45" s="2722"/>
    </row>
    <row r="46" spans="1:26" ht="16.5" customHeight="1">
      <c r="A46" s="2720"/>
      <c r="B46" s="2721"/>
      <c r="C46" s="2721"/>
      <c r="D46" s="2721"/>
      <c r="E46" s="2721"/>
      <c r="F46" s="2721"/>
      <c r="G46" s="2721"/>
      <c r="H46" s="2721"/>
      <c r="I46" s="2721"/>
      <c r="J46" s="2721"/>
      <c r="K46" s="2721"/>
      <c r="L46" s="2721"/>
      <c r="M46" s="2722"/>
      <c r="N46" s="2720"/>
      <c r="O46" s="2721"/>
      <c r="P46" s="2721"/>
      <c r="Q46" s="2721"/>
      <c r="R46" s="2721"/>
      <c r="S46" s="2721"/>
      <c r="T46" s="2721"/>
      <c r="U46" s="2721"/>
      <c r="V46" s="2721"/>
      <c r="W46" s="2721"/>
      <c r="X46" s="2721"/>
      <c r="Y46" s="2721"/>
      <c r="Z46" s="2722"/>
    </row>
    <row r="47" spans="1:26" ht="16.5" customHeight="1">
      <c r="A47" s="2720"/>
      <c r="B47" s="2721"/>
      <c r="C47" s="2721"/>
      <c r="D47" s="2721"/>
      <c r="E47" s="2721"/>
      <c r="F47" s="2721"/>
      <c r="G47" s="2721"/>
      <c r="H47" s="2721"/>
      <c r="I47" s="2721"/>
      <c r="J47" s="2721"/>
      <c r="K47" s="2721"/>
      <c r="L47" s="2721"/>
      <c r="M47" s="2722"/>
      <c r="N47" s="2720"/>
      <c r="O47" s="2721"/>
      <c r="P47" s="2721"/>
      <c r="Q47" s="2721"/>
      <c r="R47" s="2721"/>
      <c r="S47" s="2721"/>
      <c r="T47" s="2721"/>
      <c r="U47" s="2721"/>
      <c r="V47" s="2721"/>
      <c r="W47" s="2721"/>
      <c r="X47" s="2721"/>
      <c r="Y47" s="2721"/>
      <c r="Z47" s="2722"/>
    </row>
    <row r="48" spans="1:26" ht="16.5" customHeight="1">
      <c r="A48" s="2723"/>
      <c r="B48" s="2724"/>
      <c r="C48" s="2724"/>
      <c r="D48" s="2724"/>
      <c r="E48" s="2724"/>
      <c r="F48" s="2724"/>
      <c r="G48" s="2724"/>
      <c r="H48" s="2724"/>
      <c r="I48" s="2724"/>
      <c r="J48" s="2724"/>
      <c r="K48" s="2724"/>
      <c r="L48" s="2724"/>
      <c r="M48" s="2725"/>
      <c r="N48" s="2723"/>
      <c r="O48" s="2724"/>
      <c r="P48" s="2724"/>
      <c r="Q48" s="2724"/>
      <c r="R48" s="2724"/>
      <c r="S48" s="2724"/>
      <c r="T48" s="2724"/>
      <c r="U48" s="2724"/>
      <c r="V48" s="2724"/>
      <c r="W48" s="2724"/>
      <c r="X48" s="2724"/>
      <c r="Y48" s="2724"/>
      <c r="Z48" s="2725"/>
    </row>
    <row r="49" spans="1:3" ht="16.5" customHeight="1">
      <c r="A49" s="274" t="s">
        <v>2984</v>
      </c>
      <c r="C49" s="274" t="s">
        <v>2966</v>
      </c>
    </row>
    <row r="50" spans="1:3" ht="16.5" customHeight="1">
      <c r="C50" s="274" t="s">
        <v>2967</v>
      </c>
    </row>
    <row r="51" spans="1:3" ht="16.5" customHeight="1">
      <c r="C51" s="274" t="s">
        <v>2968</v>
      </c>
    </row>
    <row r="52" spans="1:3" ht="16.5" customHeight="1">
      <c r="C52" s="274" t="s">
        <v>2985</v>
      </c>
    </row>
    <row r="53" spans="1:3" ht="19.5" customHeight="1">
      <c r="C53" s="274" t="s">
        <v>2986</v>
      </c>
    </row>
    <row r="54" spans="1:3" ht="19.5" customHeight="1">
      <c r="C54" s="274" t="s">
        <v>2987</v>
      </c>
    </row>
    <row r="55" spans="1:3" ht="19.5" customHeight="1"/>
  </sheetData>
  <mergeCells count="62">
    <mergeCell ref="H16:Z16"/>
    <mergeCell ref="F2:K2"/>
    <mergeCell ref="L2:U3"/>
    <mergeCell ref="F3:K3"/>
    <mergeCell ref="O7:Y7"/>
    <mergeCell ref="O8:Y9"/>
    <mergeCell ref="A14:G14"/>
    <mergeCell ref="H14:Z14"/>
    <mergeCell ref="I15:J15"/>
    <mergeCell ref="Q15:R15"/>
    <mergeCell ref="W15:Y15"/>
    <mergeCell ref="T4:U4"/>
    <mergeCell ref="I17:J17"/>
    <mergeCell ref="Q17:R17"/>
    <mergeCell ref="W17:Y17"/>
    <mergeCell ref="H18:Z18"/>
    <mergeCell ref="I19:N19"/>
    <mergeCell ref="R19:Z19"/>
    <mergeCell ref="I27:N27"/>
    <mergeCell ref="R27:Z27"/>
    <mergeCell ref="H20:Z20"/>
    <mergeCell ref="H21:Z21"/>
    <mergeCell ref="A22:G22"/>
    <mergeCell ref="I23:J23"/>
    <mergeCell ref="Q23:R23"/>
    <mergeCell ref="W23:Y23"/>
    <mergeCell ref="H24:Z24"/>
    <mergeCell ref="I25:J25"/>
    <mergeCell ref="Q25:R25"/>
    <mergeCell ref="W25:Y25"/>
    <mergeCell ref="H26:Z26"/>
    <mergeCell ref="H28:Z28"/>
    <mergeCell ref="H29:Z29"/>
    <mergeCell ref="A30:G30"/>
    <mergeCell ref="H31:Z31"/>
    <mergeCell ref="M32:O32"/>
    <mergeCell ref="R32:U32"/>
    <mergeCell ref="H33:Z33"/>
    <mergeCell ref="I34:N34"/>
    <mergeCell ref="R34:Z34"/>
    <mergeCell ref="H35:Z35"/>
    <mergeCell ref="A36:G36"/>
    <mergeCell ref="I36:M36"/>
    <mergeCell ref="O36:S36"/>
    <mergeCell ref="W40:Y40"/>
    <mergeCell ref="A37:G37"/>
    <mergeCell ref="H37:Z37"/>
    <mergeCell ref="A38:G38"/>
    <mergeCell ref="H38:Z38"/>
    <mergeCell ref="A39:G39"/>
    <mergeCell ref="H39:Z39"/>
    <mergeCell ref="A40:G40"/>
    <mergeCell ref="H40:I40"/>
    <mergeCell ref="J40:N40"/>
    <mergeCell ref="O40:Q40"/>
    <mergeCell ref="T40:V40"/>
    <mergeCell ref="A41:G41"/>
    <mergeCell ref="H41:Z41"/>
    <mergeCell ref="A42:M42"/>
    <mergeCell ref="N42:Z42"/>
    <mergeCell ref="A43:M48"/>
    <mergeCell ref="N43:Z48"/>
  </mergeCells>
  <phoneticPr fontId="129"/>
  <printOptions horizontalCentered="1"/>
  <pageMargins left="0.78740157480314965" right="0.70866141732283472" top="0.23622047244094491" bottom="0.23622047244094491" header="0.51181102362204722" footer="0.51181102362204722"/>
  <pageSetup paperSize="9" scale="97" orientation="portrait" blackAndWhite="1"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U50"/>
  <sheetViews>
    <sheetView workbookViewId="0"/>
  </sheetViews>
  <sheetFormatPr defaultColWidth="9" defaultRowHeight="12"/>
  <cols>
    <col min="1" max="1" width="2.625" style="274" customWidth="1"/>
    <col min="2" max="21" width="4.125" style="274" customWidth="1"/>
    <col min="22" max="256" width="9" style="274" customWidth="1"/>
    <col min="257" max="257" width="2.625" style="274" customWidth="1"/>
    <col min="258" max="277" width="4.125" style="274" customWidth="1"/>
    <col min="278" max="512" width="9" style="274" customWidth="1"/>
    <col min="513" max="513" width="2.625" style="274" customWidth="1"/>
    <col min="514" max="533" width="4.125" style="274" customWidth="1"/>
    <col min="534" max="768" width="9" style="274" customWidth="1"/>
    <col min="769" max="769" width="2.625" style="274" customWidth="1"/>
    <col min="770" max="789" width="4.125" style="274" customWidth="1"/>
    <col min="790" max="1024" width="9" style="274" customWidth="1"/>
    <col min="1025" max="1025" width="2.625" style="274" customWidth="1"/>
    <col min="1026" max="1045" width="4.125" style="274" customWidth="1"/>
    <col min="1046" max="1280" width="9" style="274" customWidth="1"/>
    <col min="1281" max="1281" width="2.625" style="274" customWidth="1"/>
    <col min="1282" max="1301" width="4.125" style="274" customWidth="1"/>
    <col min="1302" max="1536" width="9" style="274" customWidth="1"/>
    <col min="1537" max="1537" width="2.625" style="274" customWidth="1"/>
    <col min="1538" max="1557" width="4.125" style="274" customWidth="1"/>
    <col min="1558" max="1792" width="9" style="274" customWidth="1"/>
    <col min="1793" max="1793" width="2.625" style="274" customWidth="1"/>
    <col min="1794" max="1813" width="4.125" style="274" customWidth="1"/>
    <col min="1814" max="2048" width="9" style="274" customWidth="1"/>
    <col min="2049" max="2049" width="2.625" style="274" customWidth="1"/>
    <col min="2050" max="2069" width="4.125" style="274" customWidth="1"/>
    <col min="2070" max="2304" width="9" style="274" customWidth="1"/>
    <col min="2305" max="2305" width="2.625" style="274" customWidth="1"/>
    <col min="2306" max="2325" width="4.125" style="274" customWidth="1"/>
    <col min="2326" max="2560" width="9" style="274" customWidth="1"/>
    <col min="2561" max="2561" width="2.625" style="274" customWidth="1"/>
    <col min="2562" max="2581" width="4.125" style="274" customWidth="1"/>
    <col min="2582" max="2816" width="9" style="274" customWidth="1"/>
    <col min="2817" max="2817" width="2.625" style="274" customWidth="1"/>
    <col min="2818" max="2837" width="4.125" style="274" customWidth="1"/>
    <col min="2838" max="3072" width="9" style="274" customWidth="1"/>
    <col min="3073" max="3073" width="2.625" style="274" customWidth="1"/>
    <col min="3074" max="3093" width="4.125" style="274" customWidth="1"/>
    <col min="3094" max="3328" width="9" style="274" customWidth="1"/>
    <col min="3329" max="3329" width="2.625" style="274" customWidth="1"/>
    <col min="3330" max="3349" width="4.125" style="274" customWidth="1"/>
    <col min="3350" max="3584" width="9" style="274" customWidth="1"/>
    <col min="3585" max="3585" width="2.625" style="274" customWidth="1"/>
    <col min="3586" max="3605" width="4.125" style="274" customWidth="1"/>
    <col min="3606" max="3840" width="9" style="274" customWidth="1"/>
    <col min="3841" max="3841" width="2.625" style="274" customWidth="1"/>
    <col min="3842" max="3861" width="4.125" style="274" customWidth="1"/>
    <col min="3862" max="4096" width="9" style="274" customWidth="1"/>
    <col min="4097" max="4097" width="2.625" style="274" customWidth="1"/>
    <col min="4098" max="4117" width="4.125" style="274" customWidth="1"/>
    <col min="4118" max="4352" width="9" style="274" customWidth="1"/>
    <col min="4353" max="4353" width="2.625" style="274" customWidth="1"/>
    <col min="4354" max="4373" width="4.125" style="274" customWidth="1"/>
    <col min="4374" max="4608" width="9" style="274" customWidth="1"/>
    <col min="4609" max="4609" width="2.625" style="274" customWidth="1"/>
    <col min="4610" max="4629" width="4.125" style="274" customWidth="1"/>
    <col min="4630" max="4864" width="9" style="274" customWidth="1"/>
    <col min="4865" max="4865" width="2.625" style="274" customWidth="1"/>
    <col min="4866" max="4885" width="4.125" style="274" customWidth="1"/>
    <col min="4886" max="5120" width="9" style="274" customWidth="1"/>
    <col min="5121" max="5121" width="2.625" style="274" customWidth="1"/>
    <col min="5122" max="5141" width="4.125" style="274" customWidth="1"/>
    <col min="5142" max="5376" width="9" style="274" customWidth="1"/>
    <col min="5377" max="5377" width="2.625" style="274" customWidth="1"/>
    <col min="5378" max="5397" width="4.125" style="274" customWidth="1"/>
    <col min="5398" max="5632" width="9" style="274" customWidth="1"/>
    <col min="5633" max="5633" width="2.625" style="274" customWidth="1"/>
    <col min="5634" max="5653" width="4.125" style="274" customWidth="1"/>
    <col min="5654" max="5888" width="9" style="274" customWidth="1"/>
    <col min="5889" max="5889" width="2.625" style="274" customWidth="1"/>
    <col min="5890" max="5909" width="4.125" style="274" customWidth="1"/>
    <col min="5910" max="6144" width="9" style="274" customWidth="1"/>
    <col min="6145" max="6145" width="2.625" style="274" customWidth="1"/>
    <col min="6146" max="6165" width="4.125" style="274" customWidth="1"/>
    <col min="6166" max="6400" width="9" style="274" customWidth="1"/>
    <col min="6401" max="6401" width="2.625" style="274" customWidth="1"/>
    <col min="6402" max="6421" width="4.125" style="274" customWidth="1"/>
    <col min="6422" max="6656" width="9" style="274" customWidth="1"/>
    <col min="6657" max="6657" width="2.625" style="274" customWidth="1"/>
    <col min="6658" max="6677" width="4.125" style="274" customWidth="1"/>
    <col min="6678" max="6912" width="9" style="274" customWidth="1"/>
    <col min="6913" max="6913" width="2.625" style="274" customWidth="1"/>
    <col min="6914" max="6933" width="4.125" style="274" customWidth="1"/>
    <col min="6934" max="7168" width="9" style="274" customWidth="1"/>
    <col min="7169" max="7169" width="2.625" style="274" customWidth="1"/>
    <col min="7170" max="7189" width="4.125" style="274" customWidth="1"/>
    <col min="7190" max="7424" width="9" style="274" customWidth="1"/>
    <col min="7425" max="7425" width="2.625" style="274" customWidth="1"/>
    <col min="7426" max="7445" width="4.125" style="274" customWidth="1"/>
    <col min="7446" max="7680" width="9" style="274" customWidth="1"/>
    <col min="7681" max="7681" width="2.625" style="274" customWidth="1"/>
    <col min="7682" max="7701" width="4.125" style="274" customWidth="1"/>
    <col min="7702" max="7936" width="9" style="274" customWidth="1"/>
    <col min="7937" max="7937" width="2.625" style="274" customWidth="1"/>
    <col min="7938" max="7957" width="4.125" style="274" customWidth="1"/>
    <col min="7958" max="8192" width="9" style="274" customWidth="1"/>
    <col min="8193" max="8193" width="2.625" style="274" customWidth="1"/>
    <col min="8194" max="8213" width="4.125" style="274" customWidth="1"/>
    <col min="8214" max="8448" width="9" style="274" customWidth="1"/>
    <col min="8449" max="8449" width="2.625" style="274" customWidth="1"/>
    <col min="8450" max="8469" width="4.125" style="274" customWidth="1"/>
    <col min="8470" max="8704" width="9" style="274" customWidth="1"/>
    <col min="8705" max="8705" width="2.625" style="274" customWidth="1"/>
    <col min="8706" max="8725" width="4.125" style="274" customWidth="1"/>
    <col min="8726" max="8960" width="9" style="274" customWidth="1"/>
    <col min="8961" max="8961" width="2.625" style="274" customWidth="1"/>
    <col min="8962" max="8981" width="4.125" style="274" customWidth="1"/>
    <col min="8982" max="9216" width="9" style="274" customWidth="1"/>
    <col min="9217" max="9217" width="2.625" style="274" customWidth="1"/>
    <col min="9218" max="9237" width="4.125" style="274" customWidth="1"/>
    <col min="9238" max="9472" width="9" style="274" customWidth="1"/>
    <col min="9473" max="9473" width="2.625" style="274" customWidth="1"/>
    <col min="9474" max="9493" width="4.125" style="274" customWidth="1"/>
    <col min="9494" max="9728" width="9" style="274" customWidth="1"/>
    <col min="9729" max="9729" width="2.625" style="274" customWidth="1"/>
    <col min="9730" max="9749" width="4.125" style="274" customWidth="1"/>
    <col min="9750" max="9984" width="9" style="274" customWidth="1"/>
    <col min="9985" max="9985" width="2.625" style="274" customWidth="1"/>
    <col min="9986" max="10005" width="4.125" style="274" customWidth="1"/>
    <col min="10006" max="10240" width="9" style="274" customWidth="1"/>
    <col min="10241" max="10241" width="2.625" style="274" customWidth="1"/>
    <col min="10242" max="10261" width="4.125" style="274" customWidth="1"/>
    <col min="10262" max="10496" width="9" style="274" customWidth="1"/>
    <col min="10497" max="10497" width="2.625" style="274" customWidth="1"/>
    <col min="10498" max="10517" width="4.125" style="274" customWidth="1"/>
    <col min="10518" max="10752" width="9" style="274" customWidth="1"/>
    <col min="10753" max="10753" width="2.625" style="274" customWidth="1"/>
    <col min="10754" max="10773" width="4.125" style="274" customWidth="1"/>
    <col min="10774" max="11008" width="9" style="274" customWidth="1"/>
    <col min="11009" max="11009" width="2.625" style="274" customWidth="1"/>
    <col min="11010" max="11029" width="4.125" style="274" customWidth="1"/>
    <col min="11030" max="11264" width="9" style="274" customWidth="1"/>
    <col min="11265" max="11265" width="2.625" style="274" customWidth="1"/>
    <col min="11266" max="11285" width="4.125" style="274" customWidth="1"/>
    <col min="11286" max="11520" width="9" style="274" customWidth="1"/>
    <col min="11521" max="11521" width="2.625" style="274" customWidth="1"/>
    <col min="11522" max="11541" width="4.125" style="274" customWidth="1"/>
    <col min="11542" max="11776" width="9" style="274" customWidth="1"/>
    <col min="11777" max="11777" width="2.625" style="274" customWidth="1"/>
    <col min="11778" max="11797" width="4.125" style="274" customWidth="1"/>
    <col min="11798" max="12032" width="9" style="274" customWidth="1"/>
    <col min="12033" max="12033" width="2.625" style="274" customWidth="1"/>
    <col min="12034" max="12053" width="4.125" style="274" customWidth="1"/>
    <col min="12054" max="12288" width="9" style="274" customWidth="1"/>
    <col min="12289" max="12289" width="2.625" style="274" customWidth="1"/>
    <col min="12290" max="12309" width="4.125" style="274" customWidth="1"/>
    <col min="12310" max="12544" width="9" style="274" customWidth="1"/>
    <col min="12545" max="12545" width="2.625" style="274" customWidth="1"/>
    <col min="12546" max="12565" width="4.125" style="274" customWidth="1"/>
    <col min="12566" max="12800" width="9" style="274" customWidth="1"/>
    <col min="12801" max="12801" width="2.625" style="274" customWidth="1"/>
    <col min="12802" max="12821" width="4.125" style="274" customWidth="1"/>
    <col min="12822" max="13056" width="9" style="274" customWidth="1"/>
    <col min="13057" max="13057" width="2.625" style="274" customWidth="1"/>
    <col min="13058" max="13077" width="4.125" style="274" customWidth="1"/>
    <col min="13078" max="13312" width="9" style="274" customWidth="1"/>
    <col min="13313" max="13313" width="2.625" style="274" customWidth="1"/>
    <col min="13314" max="13333" width="4.125" style="274" customWidth="1"/>
    <col min="13334" max="13568" width="9" style="274" customWidth="1"/>
    <col min="13569" max="13569" width="2.625" style="274" customWidth="1"/>
    <col min="13570" max="13589" width="4.125" style="274" customWidth="1"/>
    <col min="13590" max="13824" width="9" style="274" customWidth="1"/>
    <col min="13825" max="13825" width="2.625" style="274" customWidth="1"/>
    <col min="13826" max="13845" width="4.125" style="274" customWidth="1"/>
    <col min="13846" max="14080" width="9" style="274" customWidth="1"/>
    <col min="14081" max="14081" width="2.625" style="274" customWidth="1"/>
    <col min="14082" max="14101" width="4.125" style="274" customWidth="1"/>
    <col min="14102" max="14336" width="9" style="274" customWidth="1"/>
    <col min="14337" max="14337" width="2.625" style="274" customWidth="1"/>
    <col min="14338" max="14357" width="4.125" style="274" customWidth="1"/>
    <col min="14358" max="14592" width="9" style="274" customWidth="1"/>
    <col min="14593" max="14593" width="2.625" style="274" customWidth="1"/>
    <col min="14594" max="14613" width="4.125" style="274" customWidth="1"/>
    <col min="14614" max="14848" width="9" style="274" customWidth="1"/>
    <col min="14849" max="14849" width="2.625" style="274" customWidth="1"/>
    <col min="14850" max="14869" width="4.125" style="274" customWidth="1"/>
    <col min="14870" max="15104" width="9" style="274" customWidth="1"/>
    <col min="15105" max="15105" width="2.625" style="274" customWidth="1"/>
    <col min="15106" max="15125" width="4.125" style="274" customWidth="1"/>
    <col min="15126" max="15360" width="9" style="274" customWidth="1"/>
    <col min="15361" max="15361" width="2.625" style="274" customWidth="1"/>
    <col min="15362" max="15381" width="4.125" style="274" customWidth="1"/>
    <col min="15382" max="15616" width="9" style="274" customWidth="1"/>
    <col min="15617" max="15617" width="2.625" style="274" customWidth="1"/>
    <col min="15618" max="15637" width="4.125" style="274" customWidth="1"/>
    <col min="15638" max="15872" width="9" style="274" customWidth="1"/>
    <col min="15873" max="15873" width="2.625" style="274" customWidth="1"/>
    <col min="15874" max="15893" width="4.125" style="274" customWidth="1"/>
    <col min="15894" max="16128" width="9" style="274" customWidth="1"/>
    <col min="16129" max="16129" width="2.625" style="274" customWidth="1"/>
    <col min="16130" max="16149" width="4.125" style="274" customWidth="1"/>
    <col min="16150" max="16384" width="9" style="274" customWidth="1"/>
  </cols>
  <sheetData>
    <row r="1" spans="1:21" ht="16.5" customHeight="1">
      <c r="A1" s="274" t="s">
        <v>4443</v>
      </c>
    </row>
    <row r="2" spans="1:21" ht="15.75" customHeight="1">
      <c r="A2" s="2359" t="s">
        <v>2988</v>
      </c>
      <c r="B2" s="2359"/>
      <c r="C2" s="2359"/>
      <c r="D2" s="2359"/>
      <c r="E2" s="2359"/>
      <c r="F2" s="2359"/>
      <c r="G2" s="2359"/>
      <c r="H2" s="2359"/>
      <c r="I2" s="2359"/>
      <c r="J2" s="2359"/>
      <c r="K2" s="2359"/>
      <c r="L2" s="2359"/>
      <c r="M2" s="2359"/>
      <c r="N2" s="2359"/>
      <c r="O2" s="2359"/>
      <c r="P2" s="2359"/>
      <c r="Q2" s="2359"/>
      <c r="R2" s="2359"/>
      <c r="S2" s="2359"/>
      <c r="T2" s="2359"/>
      <c r="U2" s="2359"/>
    </row>
    <row r="3" spans="1:21" ht="15.75" customHeight="1">
      <c r="A3" s="2789"/>
      <c r="B3" s="2789"/>
      <c r="C3" s="2789"/>
      <c r="D3" s="2789"/>
      <c r="E3" s="2789"/>
      <c r="F3" s="2789"/>
      <c r="G3" s="2789"/>
      <c r="H3" s="2789"/>
      <c r="I3" s="2789"/>
      <c r="J3" s="2789"/>
      <c r="K3" s="2789"/>
      <c r="L3" s="2789"/>
      <c r="M3" s="2789"/>
      <c r="N3" s="2789"/>
      <c r="O3" s="2789"/>
      <c r="P3" s="2789"/>
      <c r="Q3" s="2789"/>
      <c r="R3" s="2789"/>
      <c r="S3" s="2789"/>
      <c r="T3" s="2789"/>
      <c r="U3" s="2789"/>
    </row>
    <row r="4" spans="1:21" ht="18" customHeight="1">
      <c r="A4" s="295"/>
      <c r="B4" s="358"/>
      <c r="C4" s="358"/>
      <c r="D4" s="358"/>
      <c r="E4" s="358"/>
      <c r="F4" s="358"/>
      <c r="G4" s="358"/>
      <c r="H4" s="358"/>
      <c r="I4" s="358"/>
      <c r="J4" s="358"/>
      <c r="K4" s="358"/>
      <c r="L4" s="358"/>
      <c r="M4" s="358"/>
      <c r="N4" s="358"/>
      <c r="O4" s="2756"/>
      <c r="P4" s="2756"/>
      <c r="Q4" s="363" t="s">
        <v>477</v>
      </c>
      <c r="R4" s="382"/>
      <c r="S4" s="363" t="s">
        <v>5</v>
      </c>
      <c r="T4" s="382"/>
      <c r="U4" s="359" t="s">
        <v>478</v>
      </c>
    </row>
    <row r="5" spans="1:21" ht="18" customHeight="1">
      <c r="A5" s="297"/>
      <c r="B5" s="274" t="s">
        <v>2916</v>
      </c>
      <c r="U5" s="348"/>
    </row>
    <row r="6" spans="1:21" ht="18" customHeight="1">
      <c r="A6" s="297"/>
      <c r="B6" s="274" t="s">
        <v>2958</v>
      </c>
      <c r="U6" s="348"/>
    </row>
    <row r="7" spans="1:21" ht="18" customHeight="1">
      <c r="A7" s="297"/>
      <c r="I7" s="282" t="s">
        <v>2918</v>
      </c>
      <c r="L7" s="275" t="s">
        <v>19</v>
      </c>
      <c r="M7" s="2790" t="str">
        <f>cst_wskakunin_owner1__address</f>
        <v>埼玉県埼玉県さいたま市浦和区岸町７－１２－３</v>
      </c>
      <c r="N7" s="2790"/>
      <c r="O7" s="2790"/>
      <c r="P7" s="2790"/>
      <c r="Q7" s="2790"/>
      <c r="R7" s="2790"/>
      <c r="S7" s="2790"/>
      <c r="T7" s="2790"/>
      <c r="U7" s="348"/>
    </row>
    <row r="8" spans="1:21" ht="18" customHeight="1">
      <c r="A8" s="297"/>
      <c r="I8" s="282" t="s">
        <v>2989</v>
      </c>
      <c r="L8" s="275" t="s">
        <v>4</v>
      </c>
      <c r="M8" s="2791" t="str">
        <f>cst_wskakunin_owner1__space3</f>
        <v>テスト建て主
代表取締役社長　テストさん</v>
      </c>
      <c r="N8" s="2791"/>
      <c r="O8" s="2791"/>
      <c r="P8" s="2791"/>
      <c r="Q8" s="2791"/>
      <c r="R8" s="2791"/>
      <c r="S8" s="2791"/>
      <c r="T8" s="2791"/>
      <c r="U8" s="348"/>
    </row>
    <row r="9" spans="1:21" ht="18" customHeight="1">
      <c r="A9" s="297"/>
      <c r="M9" s="2791"/>
      <c r="N9" s="2791"/>
      <c r="O9" s="2791"/>
      <c r="P9" s="2791"/>
      <c r="Q9" s="2791"/>
      <c r="R9" s="2791"/>
      <c r="S9" s="2791"/>
      <c r="T9" s="2791"/>
      <c r="U9" s="348"/>
    </row>
    <row r="10" spans="1:21" ht="18" customHeight="1">
      <c r="A10" s="297"/>
      <c r="B10" s="274" t="s">
        <v>2990</v>
      </c>
      <c r="U10" s="348"/>
    </row>
    <row r="11" spans="1:21" ht="18" customHeight="1">
      <c r="A11" s="297"/>
      <c r="B11" s="274" t="s">
        <v>4444</v>
      </c>
      <c r="U11" s="348"/>
    </row>
    <row r="12" spans="1:21" ht="13.5" customHeight="1">
      <c r="A12" s="297"/>
      <c r="U12" s="348"/>
    </row>
    <row r="13" spans="1:21" ht="18" customHeight="1">
      <c r="A13" s="2753" t="s">
        <v>2970</v>
      </c>
      <c r="B13" s="2639"/>
      <c r="C13" s="2639"/>
      <c r="D13" s="2639"/>
      <c r="E13" s="2639"/>
      <c r="F13" s="2640"/>
      <c r="G13" s="295"/>
      <c r="H13" s="358"/>
      <c r="I13" s="358"/>
      <c r="J13" s="358"/>
      <c r="K13" s="376"/>
      <c r="L13" s="376"/>
      <c r="M13" s="358"/>
      <c r="N13" s="358"/>
      <c r="O13" s="358"/>
      <c r="P13" s="358"/>
      <c r="Q13" s="358"/>
      <c r="R13" s="358"/>
      <c r="S13" s="358"/>
      <c r="T13" s="358"/>
      <c r="U13" s="359"/>
    </row>
    <row r="14" spans="1:21" ht="18" customHeight="1">
      <c r="A14" s="364" t="s">
        <v>2975</v>
      </c>
      <c r="B14" s="383"/>
      <c r="C14" s="383"/>
      <c r="D14" s="383"/>
      <c r="E14" s="383"/>
      <c r="F14" s="383"/>
      <c r="G14" s="297"/>
      <c r="I14" s="2710"/>
      <c r="J14" s="2710"/>
      <c r="K14" s="2710"/>
      <c r="L14" s="2710"/>
      <c r="M14" s="2710"/>
      <c r="N14" s="2710"/>
      <c r="O14" s="2710"/>
      <c r="P14" s="2710"/>
      <c r="Q14" s="2710"/>
      <c r="R14" s="2710"/>
      <c r="S14" s="2710"/>
      <c r="T14" s="2710"/>
      <c r="U14" s="2787"/>
    </row>
    <row r="15" spans="1:21" ht="18" customHeight="1">
      <c r="A15" s="364" t="s">
        <v>2976</v>
      </c>
      <c r="B15" s="383"/>
      <c r="C15" s="383"/>
      <c r="D15" s="383"/>
      <c r="E15" s="383"/>
      <c r="F15" s="383"/>
      <c r="G15" s="297" t="s">
        <v>2981</v>
      </c>
      <c r="I15"/>
      <c r="J15"/>
      <c r="K15" s="274" t="s">
        <v>9</v>
      </c>
      <c r="L15" s="2710"/>
      <c r="M15" s="2710"/>
      <c r="N15" s="275" t="s">
        <v>10</v>
      </c>
      <c r="O15" s="288" t="s">
        <v>6</v>
      </c>
      <c r="P15" s="2788"/>
      <c r="Q15" s="2788"/>
      <c r="R15" s="2788"/>
      <c r="S15" s="2788"/>
      <c r="T15" s="274" t="s">
        <v>7</v>
      </c>
      <c r="U15" s="207"/>
    </row>
    <row r="16" spans="1:21" ht="18" customHeight="1">
      <c r="A16" s="364"/>
      <c r="B16" s="383"/>
      <c r="C16" s="383"/>
      <c r="D16" s="383"/>
      <c r="E16" s="383"/>
      <c r="F16" s="383"/>
      <c r="G16" s="2784"/>
      <c r="H16" s="2785"/>
      <c r="I16" s="2785"/>
      <c r="J16" s="2785"/>
      <c r="K16" s="2785"/>
      <c r="L16" s="2785"/>
      <c r="M16" s="2785"/>
      <c r="N16" s="2785"/>
      <c r="O16" s="2785"/>
      <c r="P16" s="2785"/>
      <c r="Q16" s="2785"/>
      <c r="R16" s="2785"/>
      <c r="S16" s="2785"/>
      <c r="T16" s="2785"/>
      <c r="U16" s="2786"/>
    </row>
    <row r="17" spans="1:21" ht="18" customHeight="1">
      <c r="A17" s="364" t="s">
        <v>2991</v>
      </c>
      <c r="F17" s="383"/>
      <c r="G17" s="305" t="s">
        <v>2595</v>
      </c>
      <c r="H17" s="2710"/>
      <c r="I17" s="2710"/>
      <c r="J17" s="2710"/>
      <c r="K17" s="2710"/>
      <c r="O17" s="274" t="s">
        <v>675</v>
      </c>
      <c r="P17" s="2710"/>
      <c r="Q17" s="2710"/>
      <c r="R17" s="2710"/>
      <c r="S17" s="2710"/>
      <c r="T17" s="2710"/>
      <c r="U17" s="2787"/>
    </row>
    <row r="18" spans="1:21" ht="18" customHeight="1">
      <c r="A18" s="364" t="s">
        <v>2979</v>
      </c>
      <c r="B18" s="384"/>
      <c r="C18" s="384"/>
      <c r="D18" s="384"/>
      <c r="E18" s="384"/>
      <c r="F18" s="384"/>
      <c r="G18" s="297"/>
      <c r="I18" s="2771"/>
      <c r="J18" s="2771"/>
      <c r="K18" s="2771"/>
      <c r="L18" s="2771"/>
      <c r="M18" s="2771"/>
      <c r="N18" s="2771"/>
      <c r="O18" s="2771"/>
      <c r="P18" s="2771"/>
      <c r="Q18" s="2771"/>
      <c r="R18" s="2771"/>
      <c r="S18" s="2771"/>
      <c r="T18" s="2771"/>
      <c r="U18" s="2772"/>
    </row>
    <row r="19" spans="1:21" ht="18" customHeight="1">
      <c r="A19" s="2676" t="s">
        <v>26</v>
      </c>
      <c r="B19" s="2639"/>
      <c r="C19" s="2639"/>
      <c r="D19" s="2639"/>
      <c r="E19" s="2639"/>
      <c r="F19" s="2640"/>
      <c r="G19" s="2758" t="str">
        <f>cst_shinsei_ISSUE_NO_disp</f>
        <v/>
      </c>
      <c r="H19" s="2759"/>
      <c r="I19" s="2759"/>
      <c r="J19" s="2759"/>
      <c r="K19" s="2759"/>
      <c r="L19" s="2759"/>
      <c r="M19" s="2759"/>
      <c r="N19" s="2759"/>
      <c r="O19" s="2759"/>
      <c r="P19" s="2759"/>
      <c r="Q19" s="2759"/>
      <c r="R19" s="2759"/>
      <c r="S19" s="2759"/>
      <c r="T19" s="2759"/>
      <c r="U19" s="2760"/>
    </row>
    <row r="20" spans="1:21" ht="18" customHeight="1">
      <c r="A20" s="2677"/>
      <c r="B20" s="2646"/>
      <c r="C20" s="2646"/>
      <c r="D20" s="2646"/>
      <c r="E20" s="2646"/>
      <c r="F20" s="2647"/>
      <c r="G20" s="2761"/>
      <c r="H20" s="2762"/>
      <c r="I20" s="2762"/>
      <c r="J20" s="2762"/>
      <c r="K20" s="2762"/>
      <c r="L20" s="2762"/>
      <c r="M20" s="2762"/>
      <c r="N20" s="2762"/>
      <c r="O20" s="2762"/>
      <c r="P20" s="2762"/>
      <c r="Q20" s="2762"/>
      <c r="R20" s="2762"/>
      <c r="S20" s="2762"/>
      <c r="T20" s="2762"/>
      <c r="U20" s="2763"/>
    </row>
    <row r="21" spans="1:21" ht="18" customHeight="1">
      <c r="A21" s="2753" t="s">
        <v>2992</v>
      </c>
      <c r="B21" s="2773"/>
      <c r="C21" s="2773"/>
      <c r="D21" s="2773"/>
      <c r="E21" s="2773"/>
      <c r="F21" s="2774"/>
      <c r="G21" s="2778" t="str">
        <f>cst_shinsei_ISSUE_DATE</f>
        <v/>
      </c>
      <c r="H21" s="2779"/>
      <c r="I21" s="2779"/>
      <c r="J21" s="2779"/>
      <c r="K21" s="2779"/>
      <c r="L21" s="2779"/>
      <c r="M21" s="2779"/>
      <c r="N21" s="2779"/>
      <c r="O21" s="2779"/>
      <c r="P21" s="2779"/>
      <c r="Q21" s="2779"/>
      <c r="R21" s="2779"/>
      <c r="S21" s="2779"/>
      <c r="T21" s="2779"/>
      <c r="U21" s="2780"/>
    </row>
    <row r="22" spans="1:21" ht="18" customHeight="1">
      <c r="A22" s="2775"/>
      <c r="B22" s="2776"/>
      <c r="C22" s="2776"/>
      <c r="D22" s="2776"/>
      <c r="E22" s="2776"/>
      <c r="F22" s="2777"/>
      <c r="G22" s="2781"/>
      <c r="H22" s="2782"/>
      <c r="I22" s="2782"/>
      <c r="J22" s="2782"/>
      <c r="K22" s="2782"/>
      <c r="L22" s="2782"/>
      <c r="M22" s="2782"/>
      <c r="N22" s="2782"/>
      <c r="O22" s="2782"/>
      <c r="P22" s="2782"/>
      <c r="Q22" s="2782"/>
      <c r="R22" s="2782"/>
      <c r="S22" s="2782"/>
      <c r="T22" s="2782"/>
      <c r="U22" s="2783"/>
    </row>
    <row r="23" spans="1:21" ht="18" customHeight="1">
      <c r="A23" s="2676" t="s">
        <v>2993</v>
      </c>
      <c r="B23" s="2639"/>
      <c r="C23" s="2639"/>
      <c r="D23" s="2639"/>
      <c r="E23" s="2639"/>
      <c r="F23" s="2640"/>
      <c r="G23" s="2758" t="str">
        <f>cst_wskakunin_BUILD__address</f>
        <v>埼玉県さいたま市緑区</v>
      </c>
      <c r="H23" s="2759"/>
      <c r="I23" s="2759"/>
      <c r="J23" s="2759"/>
      <c r="K23" s="2759"/>
      <c r="L23" s="2759"/>
      <c r="M23" s="2759"/>
      <c r="N23" s="2759"/>
      <c r="O23" s="2759"/>
      <c r="P23" s="2759"/>
      <c r="Q23" s="2759"/>
      <c r="R23" s="2759"/>
      <c r="S23" s="2759"/>
      <c r="T23" s="2759"/>
      <c r="U23" s="2760"/>
    </row>
    <row r="24" spans="1:21" ht="18" customHeight="1">
      <c r="A24" s="2677"/>
      <c r="B24" s="2646"/>
      <c r="C24" s="2646"/>
      <c r="D24" s="2646"/>
      <c r="E24" s="2646"/>
      <c r="F24" s="2647"/>
      <c r="G24" s="2761"/>
      <c r="H24" s="2762"/>
      <c r="I24" s="2762"/>
      <c r="J24" s="2762"/>
      <c r="K24" s="2762"/>
      <c r="L24" s="2762"/>
      <c r="M24" s="2762"/>
      <c r="N24" s="2762"/>
      <c r="O24" s="2762"/>
      <c r="P24" s="2762"/>
      <c r="Q24" s="2762"/>
      <c r="R24" s="2762"/>
      <c r="S24" s="2762"/>
      <c r="T24" s="2762"/>
      <c r="U24" s="2763"/>
    </row>
    <row r="25" spans="1:21" ht="18" customHeight="1">
      <c r="A25" s="2753" t="s">
        <v>2994</v>
      </c>
      <c r="B25" s="2639"/>
      <c r="C25" s="2639"/>
      <c r="D25" s="2639"/>
      <c r="E25" s="2639"/>
      <c r="F25" s="2640"/>
      <c r="G25" s="2758" t="str">
        <f>cst_wskakunin_YOUTO</f>
        <v/>
      </c>
      <c r="H25" s="2759"/>
      <c r="I25" s="2759"/>
      <c r="J25" s="2759"/>
      <c r="K25" s="2759"/>
      <c r="L25" s="2759"/>
      <c r="M25" s="2759"/>
      <c r="N25" s="2759"/>
      <c r="O25" s="2759"/>
      <c r="P25" s="2759"/>
      <c r="Q25" s="2759"/>
      <c r="R25" s="2759"/>
      <c r="S25" s="2759"/>
      <c r="T25" s="2759"/>
      <c r="U25" s="2760"/>
    </row>
    <row r="26" spans="1:21" ht="18" customHeight="1">
      <c r="A26" s="2677"/>
      <c r="B26" s="2646"/>
      <c r="C26" s="2646"/>
      <c r="D26" s="2646"/>
      <c r="E26" s="2646"/>
      <c r="F26" s="2647"/>
      <c r="G26" s="2761"/>
      <c r="H26" s="2762"/>
      <c r="I26" s="2762"/>
      <c r="J26" s="2762"/>
      <c r="K26" s="2762"/>
      <c r="L26" s="2762"/>
      <c r="M26" s="2762"/>
      <c r="N26" s="2762"/>
      <c r="O26" s="2762"/>
      <c r="P26" s="2762"/>
      <c r="Q26" s="2762"/>
      <c r="R26" s="2762"/>
      <c r="S26" s="2762"/>
      <c r="T26" s="2762"/>
      <c r="U26" s="2763"/>
    </row>
    <row r="27" spans="1:21" ht="18" customHeight="1">
      <c r="A27" s="2676" t="s">
        <v>119</v>
      </c>
      <c r="B27" s="2639"/>
      <c r="C27" s="2639"/>
      <c r="D27" s="2639"/>
      <c r="E27" s="2639"/>
      <c r="F27" s="2640"/>
      <c r="G27" s="2758" t="str">
        <f>cst_wskakunin__kouji</f>
        <v/>
      </c>
      <c r="H27" s="2759"/>
      <c r="I27" s="2759"/>
      <c r="J27" s="2759"/>
      <c r="K27" s="2759"/>
      <c r="L27" s="2759"/>
      <c r="M27" s="2759"/>
      <c r="N27" s="2759"/>
      <c r="O27" s="2759"/>
      <c r="P27" s="2759"/>
      <c r="Q27" s="2759"/>
      <c r="R27" s="2759"/>
      <c r="S27" s="2759"/>
      <c r="T27" s="2759"/>
      <c r="U27" s="2760"/>
    </row>
    <row r="28" spans="1:21" ht="18" customHeight="1">
      <c r="A28" s="2677"/>
      <c r="B28" s="2646"/>
      <c r="C28" s="2646"/>
      <c r="D28" s="2646"/>
      <c r="E28" s="2646"/>
      <c r="F28" s="2647"/>
      <c r="G28" s="2761"/>
      <c r="H28" s="2762"/>
      <c r="I28" s="2762"/>
      <c r="J28" s="2762"/>
      <c r="K28" s="2762"/>
      <c r="L28" s="2762"/>
      <c r="M28" s="2762"/>
      <c r="N28" s="2762"/>
      <c r="O28" s="2762"/>
      <c r="P28" s="2762"/>
      <c r="Q28" s="2762"/>
      <c r="R28" s="2762"/>
      <c r="S28" s="2762"/>
      <c r="T28" s="2762"/>
      <c r="U28" s="2763"/>
    </row>
    <row r="29" spans="1:21" ht="18" customHeight="1">
      <c r="A29" s="2676" t="s">
        <v>2983</v>
      </c>
      <c r="B29" s="2639"/>
      <c r="C29" s="2639"/>
      <c r="D29" s="2639"/>
      <c r="E29" s="2639"/>
      <c r="F29" s="2640"/>
      <c r="G29" s="2685" t="s">
        <v>118</v>
      </c>
      <c r="H29" s="2612"/>
      <c r="I29" s="2756"/>
      <c r="J29" s="2756"/>
      <c r="K29" s="2756"/>
      <c r="L29" s="2612" t="s">
        <v>742</v>
      </c>
      <c r="M29" s="2612"/>
      <c r="N29" s="2612"/>
      <c r="O29" s="2756"/>
      <c r="P29" s="2612" t="s">
        <v>481</v>
      </c>
      <c r="Q29" s="2612" t="s">
        <v>1406</v>
      </c>
      <c r="R29" s="2612"/>
      <c r="S29" s="2765"/>
      <c r="T29" s="2765"/>
      <c r="U29" s="2613" t="s">
        <v>114</v>
      </c>
    </row>
    <row r="30" spans="1:21" ht="18" customHeight="1">
      <c r="A30" s="2677"/>
      <c r="B30" s="2646"/>
      <c r="C30" s="2646"/>
      <c r="D30" s="2646"/>
      <c r="E30" s="2646"/>
      <c r="F30" s="2647"/>
      <c r="G30" s="2651"/>
      <c r="H30" s="2316"/>
      <c r="I30" s="2764"/>
      <c r="J30" s="2764"/>
      <c r="K30" s="2764"/>
      <c r="L30" s="2316"/>
      <c r="M30" s="2316"/>
      <c r="N30" s="2316"/>
      <c r="O30" s="2764"/>
      <c r="P30" s="2316"/>
      <c r="Q30" s="2316"/>
      <c r="R30" s="2316"/>
      <c r="S30" s="2766"/>
      <c r="T30" s="2766"/>
      <c r="U30" s="2649"/>
    </row>
    <row r="31" spans="1:21" ht="18" customHeight="1">
      <c r="A31" s="2676" t="s">
        <v>501</v>
      </c>
      <c r="B31" s="2639"/>
      <c r="C31" s="2639"/>
      <c r="D31" s="2639"/>
      <c r="E31" s="2639"/>
      <c r="F31" s="2640"/>
      <c r="G31" s="2767"/>
      <c r="H31" s="2768"/>
      <c r="I31" s="2768"/>
      <c r="J31" s="2768"/>
      <c r="K31" s="2768"/>
      <c r="L31" s="2768"/>
      <c r="M31" s="2768"/>
      <c r="N31" s="2768"/>
      <c r="O31" s="2768"/>
      <c r="P31" s="2768"/>
      <c r="Q31" s="2768"/>
      <c r="R31" s="2768"/>
      <c r="S31" s="2768"/>
      <c r="T31" s="2768"/>
      <c r="U31" s="2769"/>
    </row>
    <row r="32" spans="1:21" ht="18" customHeight="1">
      <c r="A32" s="2677"/>
      <c r="B32" s="2646"/>
      <c r="C32" s="2646"/>
      <c r="D32" s="2646"/>
      <c r="E32" s="2646"/>
      <c r="F32" s="2647"/>
      <c r="G32" s="2770"/>
      <c r="H32" s="2771"/>
      <c r="I32" s="2771"/>
      <c r="J32" s="2771"/>
      <c r="K32" s="2771"/>
      <c r="L32" s="2771"/>
      <c r="M32" s="2771"/>
      <c r="N32" s="2771"/>
      <c r="O32" s="2771"/>
      <c r="P32" s="2771"/>
      <c r="Q32" s="2771"/>
      <c r="R32" s="2771"/>
      <c r="S32" s="2771"/>
      <c r="T32" s="2771"/>
      <c r="U32" s="2772"/>
    </row>
    <row r="33" spans="1:21" ht="19.5" customHeight="1">
      <c r="A33" s="2716" t="s">
        <v>2928</v>
      </c>
      <c r="B33" s="2716"/>
      <c r="C33" s="2716"/>
      <c r="D33" s="2716"/>
      <c r="E33" s="2716"/>
      <c r="F33" s="2716"/>
      <c r="G33" s="2716"/>
      <c r="H33" s="2716"/>
      <c r="I33" s="2716"/>
      <c r="J33" s="2716"/>
      <c r="K33" s="2716"/>
      <c r="L33" s="2716" t="s">
        <v>2929</v>
      </c>
      <c r="M33" s="2716"/>
      <c r="N33" s="2716"/>
      <c r="O33" s="2716"/>
      <c r="P33" s="2716"/>
      <c r="Q33" s="2716"/>
      <c r="R33" s="2716"/>
      <c r="S33" s="2716"/>
      <c r="T33" s="2716"/>
      <c r="U33" s="2716"/>
    </row>
    <row r="34" spans="1:21" ht="19.5" customHeight="1">
      <c r="A34" s="2757"/>
      <c r="B34" s="2757"/>
      <c r="C34" s="2757"/>
      <c r="D34" s="2757"/>
      <c r="E34" s="2757"/>
      <c r="F34" s="2757"/>
      <c r="G34" s="2757"/>
      <c r="H34" s="2757"/>
      <c r="I34" s="2757"/>
      <c r="J34" s="2757"/>
      <c r="K34" s="2757"/>
      <c r="L34" s="2757"/>
      <c r="M34" s="2757"/>
      <c r="N34" s="2757"/>
      <c r="O34" s="2757"/>
      <c r="P34" s="2757"/>
      <c r="Q34" s="2757"/>
      <c r="R34" s="2757"/>
      <c r="S34" s="2757"/>
      <c r="T34" s="2757"/>
      <c r="U34" s="2757"/>
    </row>
    <row r="35" spans="1:21" ht="19.5" customHeight="1">
      <c r="A35" s="2757"/>
      <c r="B35" s="2757"/>
      <c r="C35" s="2757"/>
      <c r="D35" s="2757"/>
      <c r="E35" s="2757"/>
      <c r="F35" s="2757"/>
      <c r="G35" s="2757"/>
      <c r="H35" s="2757"/>
      <c r="I35" s="2757"/>
      <c r="J35" s="2757"/>
      <c r="K35" s="2757"/>
      <c r="L35" s="2757"/>
      <c r="M35" s="2757"/>
      <c r="N35" s="2757"/>
      <c r="O35" s="2757"/>
      <c r="P35" s="2757"/>
      <c r="Q35" s="2757"/>
      <c r="R35" s="2757"/>
      <c r="S35" s="2757"/>
      <c r="T35" s="2757"/>
      <c r="U35" s="2757"/>
    </row>
    <row r="36" spans="1:21" ht="19.5" customHeight="1">
      <c r="A36" s="2757"/>
      <c r="B36" s="2757"/>
      <c r="C36" s="2757"/>
      <c r="D36" s="2757"/>
      <c r="E36" s="2757"/>
      <c r="F36" s="2757"/>
      <c r="G36" s="2757"/>
      <c r="H36" s="2757"/>
      <c r="I36" s="2757"/>
      <c r="J36" s="2757"/>
      <c r="K36" s="2757"/>
      <c r="L36" s="2757"/>
      <c r="M36" s="2757"/>
      <c r="N36" s="2757"/>
      <c r="O36" s="2757"/>
      <c r="P36" s="2757"/>
      <c r="Q36" s="2757"/>
      <c r="R36" s="2757"/>
      <c r="S36" s="2757"/>
      <c r="T36" s="2757"/>
      <c r="U36" s="2757"/>
    </row>
    <row r="37" spans="1:21" ht="19.5" customHeight="1">
      <c r="A37" s="2757"/>
      <c r="B37" s="2757"/>
      <c r="C37" s="2757"/>
      <c r="D37" s="2757"/>
      <c r="E37" s="2757"/>
      <c r="F37" s="2757"/>
      <c r="G37" s="2757"/>
      <c r="H37" s="2757"/>
      <c r="I37" s="2757"/>
      <c r="J37" s="2757"/>
      <c r="K37" s="2757"/>
      <c r="L37" s="2757"/>
      <c r="M37" s="2757"/>
      <c r="N37" s="2757"/>
      <c r="O37" s="2757"/>
      <c r="P37" s="2757"/>
      <c r="Q37" s="2757"/>
      <c r="R37" s="2757"/>
      <c r="S37" s="2757"/>
      <c r="T37" s="2757"/>
      <c r="U37" s="2757"/>
    </row>
    <row r="38" spans="1:21" ht="19.5" customHeight="1">
      <c r="A38" s="2757"/>
      <c r="B38" s="2757"/>
      <c r="C38" s="2757"/>
      <c r="D38" s="2757"/>
      <c r="E38" s="2757"/>
      <c r="F38" s="2757"/>
      <c r="G38" s="2757"/>
      <c r="H38" s="2757"/>
      <c r="I38" s="2757"/>
      <c r="J38" s="2757"/>
      <c r="K38" s="2757"/>
      <c r="L38" s="2757"/>
      <c r="M38" s="2757"/>
      <c r="N38" s="2757"/>
      <c r="O38" s="2757"/>
      <c r="P38" s="2757"/>
      <c r="Q38" s="2757"/>
      <c r="R38" s="2757"/>
      <c r="S38" s="2757"/>
      <c r="T38" s="2757"/>
      <c r="U38" s="2757"/>
    </row>
    <row r="39" spans="1:21" ht="19.5" customHeight="1">
      <c r="A39" s="2757"/>
      <c r="B39" s="2757"/>
      <c r="C39" s="2757"/>
      <c r="D39" s="2757"/>
      <c r="E39" s="2757"/>
      <c r="F39" s="2757"/>
      <c r="G39" s="2757"/>
      <c r="H39" s="2757"/>
      <c r="I39" s="2757"/>
      <c r="J39" s="2757"/>
      <c r="K39" s="2757"/>
      <c r="L39" s="2757"/>
      <c r="M39" s="2757"/>
      <c r="N39" s="2757"/>
      <c r="O39" s="2757"/>
      <c r="P39" s="2757"/>
      <c r="Q39" s="2757"/>
      <c r="R39" s="2757"/>
      <c r="S39" s="2757"/>
      <c r="T39" s="2757"/>
      <c r="U39" s="2757"/>
    </row>
    <row r="40" spans="1:21" ht="18" customHeight="1">
      <c r="A40" s="2757"/>
      <c r="B40" s="2757"/>
      <c r="C40" s="2757"/>
      <c r="D40" s="2757"/>
      <c r="E40" s="2757"/>
      <c r="F40" s="2757"/>
      <c r="G40" s="2757"/>
      <c r="H40" s="2757"/>
      <c r="I40" s="2757"/>
      <c r="J40" s="2757"/>
      <c r="K40" s="2757"/>
      <c r="L40" s="2757"/>
      <c r="M40" s="2757"/>
      <c r="N40" s="2757"/>
      <c r="O40" s="2757"/>
      <c r="P40" s="2757"/>
      <c r="Q40" s="2757"/>
      <c r="R40" s="2757"/>
      <c r="S40" s="2757"/>
      <c r="T40" s="2757"/>
      <c r="U40" s="2757"/>
    </row>
    <row r="41" spans="1:21" ht="16.5" customHeight="1">
      <c r="A41" s="274" t="s">
        <v>2625</v>
      </c>
      <c r="C41" s="274" t="s">
        <v>2966</v>
      </c>
    </row>
    <row r="42" spans="1:21" ht="16.5" customHeight="1">
      <c r="C42" s="274" t="s">
        <v>2967</v>
      </c>
    </row>
    <row r="43" spans="1:21" ht="16.5" customHeight="1">
      <c r="C43" s="274" t="s">
        <v>2968</v>
      </c>
    </row>
    <row r="44" spans="1:21" ht="16.5" customHeight="1">
      <c r="C44" s="274" t="s">
        <v>2995</v>
      </c>
    </row>
    <row r="45" spans="1:21" ht="16.5" customHeight="1"/>
    <row r="46" spans="1:21" ht="16.5" customHeight="1"/>
    <row r="47" spans="1:21" ht="19.5" customHeight="1"/>
    <row r="48" spans="1:21" ht="19.5" customHeight="1"/>
    <row r="50" ht="27.75" customHeight="1"/>
  </sheetData>
  <mergeCells count="37">
    <mergeCell ref="A19:F20"/>
    <mergeCell ref="G19:U20"/>
    <mergeCell ref="L15:M15"/>
    <mergeCell ref="P15:S15"/>
    <mergeCell ref="A2:U3"/>
    <mergeCell ref="M7:T7"/>
    <mergeCell ref="M8:T9"/>
    <mergeCell ref="A13:F13"/>
    <mergeCell ref="I14:U14"/>
    <mergeCell ref="O4:P4"/>
    <mergeCell ref="L33:U33"/>
    <mergeCell ref="G16:U16"/>
    <mergeCell ref="H17:K17"/>
    <mergeCell ref="P17:U17"/>
    <mergeCell ref="I18:U18"/>
    <mergeCell ref="A21:F22"/>
    <mergeCell ref="G21:U22"/>
    <mergeCell ref="A23:F24"/>
    <mergeCell ref="G23:U24"/>
    <mergeCell ref="A25:F26"/>
    <mergeCell ref="G25:U26"/>
    <mergeCell ref="A34:K40"/>
    <mergeCell ref="L34:U40"/>
    <mergeCell ref="A27:F28"/>
    <mergeCell ref="G27:U28"/>
    <mergeCell ref="A29:F30"/>
    <mergeCell ref="G29:H30"/>
    <mergeCell ref="I29:K30"/>
    <mergeCell ref="L29:N30"/>
    <mergeCell ref="O29:O30"/>
    <mergeCell ref="P29:P30"/>
    <mergeCell ref="Q29:R30"/>
    <mergeCell ref="S29:T30"/>
    <mergeCell ref="U29:U30"/>
    <mergeCell ref="A31:F32"/>
    <mergeCell ref="G31:U32"/>
    <mergeCell ref="A33:K33"/>
  </mergeCells>
  <phoneticPr fontId="129"/>
  <printOptions horizontalCentered="1"/>
  <pageMargins left="0.78740157480314965" right="0.78740157480314965" top="0.59055118110236227" bottom="0.59055118110236227" header="0.51181102362204722" footer="0.51181102362204722"/>
  <pageSetup paperSize="9" orientation="portrait" blackAndWhite="1"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47"/>
  <sheetViews>
    <sheetView workbookViewId="0">
      <selection activeCell="A2" sqref="A2"/>
    </sheetView>
  </sheetViews>
  <sheetFormatPr defaultColWidth="9" defaultRowHeight="13.5"/>
  <cols>
    <col min="1" max="1" width="2.625" style="288" customWidth="1"/>
    <col min="2" max="2" width="4.125" style="385" customWidth="1"/>
    <col min="3" max="20" width="4.125" style="288" customWidth="1"/>
    <col min="21" max="21" width="2.625" style="288" customWidth="1"/>
    <col min="22" max="22" width="9" style="288" customWidth="1"/>
    <col min="23" max="16384" width="9" style="288"/>
  </cols>
  <sheetData>
    <row r="1" spans="1:21" ht="18" customHeight="1">
      <c r="A1" s="288" t="s">
        <v>4452</v>
      </c>
    </row>
    <row r="2" spans="1:21" ht="18" customHeight="1">
      <c r="A2" s="2795"/>
      <c r="B2" s="2795"/>
      <c r="C2" s="2795"/>
      <c r="D2" s="2795"/>
      <c r="E2" s="2795"/>
      <c r="F2" s="2795"/>
      <c r="G2" s="2795"/>
      <c r="H2" s="2795"/>
      <c r="I2" s="2795"/>
      <c r="J2" s="2795"/>
      <c r="K2" s="2795"/>
      <c r="L2" s="2795"/>
      <c r="M2" s="2795"/>
      <c r="N2" s="2795"/>
      <c r="O2" s="2795"/>
      <c r="P2" s="2795"/>
      <c r="Q2" s="2795"/>
      <c r="R2" s="2795"/>
      <c r="S2" s="2795"/>
      <c r="T2" s="2795"/>
      <c r="U2" s="2795"/>
    </row>
    <row r="3" spans="1:21" ht="21" customHeight="1">
      <c r="A3" s="2796" t="s">
        <v>2996</v>
      </c>
      <c r="B3" s="2796"/>
      <c r="C3" s="2796"/>
      <c r="D3" s="2796"/>
      <c r="E3" s="2796"/>
      <c r="F3" s="2796"/>
      <c r="G3" s="2796"/>
      <c r="H3" s="2796"/>
      <c r="I3" s="2796"/>
      <c r="J3" s="2796"/>
      <c r="K3" s="2796"/>
      <c r="L3" s="2796"/>
      <c r="M3" s="2796"/>
      <c r="N3" s="2796"/>
      <c r="O3" s="2796"/>
      <c r="P3" s="2796"/>
      <c r="Q3" s="2796"/>
      <c r="R3" s="2796"/>
      <c r="S3" s="2796"/>
      <c r="T3" s="2796"/>
      <c r="U3" s="2796"/>
    </row>
    <row r="4" spans="1:21" ht="18" customHeight="1">
      <c r="A4" s="386"/>
      <c r="B4" s="386"/>
      <c r="C4" s="386"/>
      <c r="D4" s="386"/>
      <c r="E4" s="386"/>
      <c r="F4" s="386"/>
      <c r="G4" s="386"/>
      <c r="H4" s="386"/>
      <c r="I4" s="386"/>
      <c r="J4" s="386"/>
      <c r="K4" s="386"/>
      <c r="L4" s="386"/>
      <c r="M4" s="386"/>
      <c r="N4" s="386"/>
      <c r="O4" s="386"/>
      <c r="P4" s="386"/>
      <c r="Q4" s="386"/>
      <c r="R4" s="386"/>
      <c r="S4" s="386"/>
      <c r="T4" s="386"/>
    </row>
    <row r="5" spans="1:21" ht="18" customHeight="1">
      <c r="N5" s="2666"/>
      <c r="O5" s="2666"/>
      <c r="P5" s="286" t="s">
        <v>477</v>
      </c>
      <c r="Q5" s="287"/>
      <c r="R5" s="286" t="s">
        <v>5</v>
      </c>
      <c r="S5" s="287"/>
      <c r="T5" s="286" t="s">
        <v>478</v>
      </c>
    </row>
    <row r="6" spans="1:21" ht="18" customHeight="1"/>
    <row r="7" spans="1:21" ht="18" customHeight="1">
      <c r="B7" s="288" t="s">
        <v>2997</v>
      </c>
    </row>
    <row r="8" spans="1:21" ht="18" customHeight="1">
      <c r="B8" s="385" t="s">
        <v>2998</v>
      </c>
      <c r="J8" s="286" t="s">
        <v>2999</v>
      </c>
    </row>
    <row r="9" spans="1:21" ht="18" customHeight="1"/>
    <row r="10" spans="1:21" ht="18" customHeight="1">
      <c r="J10" s="286" t="s">
        <v>2918</v>
      </c>
      <c r="M10" s="387" t="s">
        <v>19</v>
      </c>
      <c r="N10" s="2797" t="str">
        <f>cst_wskakunin_owner1__address</f>
        <v>埼玉県埼玉県さいたま市浦和区岸町７－１２－３</v>
      </c>
      <c r="O10" s="2797"/>
      <c r="P10" s="2797"/>
      <c r="Q10" s="2797"/>
      <c r="R10" s="2797"/>
      <c r="S10" s="2797"/>
      <c r="T10" s="2797"/>
    </row>
    <row r="11" spans="1:21" ht="18" customHeight="1">
      <c r="J11" s="286" t="s">
        <v>2971</v>
      </c>
      <c r="M11" s="387" t="s">
        <v>4</v>
      </c>
      <c r="N11" s="2792" t="str">
        <f>cst_wskakunin_owner1__space3</f>
        <v>テスト建て主
代表取締役社長　テストさん</v>
      </c>
      <c r="O11" s="2792"/>
      <c r="P11" s="2792"/>
      <c r="Q11" s="2792"/>
      <c r="R11" s="2792"/>
      <c r="S11" s="2792"/>
    </row>
    <row r="12" spans="1:21" ht="18" customHeight="1">
      <c r="N12" s="2792"/>
      <c r="O12" s="2792"/>
      <c r="P12" s="2792"/>
      <c r="Q12" s="2792"/>
      <c r="R12" s="2792"/>
      <c r="S12" s="2792"/>
    </row>
    <row r="13" spans="1:21" ht="18" customHeight="1"/>
    <row r="14" spans="1:21" ht="18" customHeight="1">
      <c r="B14" s="385" t="s">
        <v>3000</v>
      </c>
    </row>
    <row r="15" spans="1:21" ht="18" customHeight="1"/>
    <row r="16" spans="1:21" ht="18" customHeight="1">
      <c r="A16" s="2381" t="s">
        <v>0</v>
      </c>
      <c r="B16" s="2381"/>
      <c r="C16" s="2381"/>
      <c r="D16" s="2381"/>
      <c r="E16" s="2381"/>
      <c r="F16" s="2381"/>
      <c r="G16" s="2381"/>
      <c r="H16" s="2381"/>
      <c r="I16" s="2381"/>
      <c r="J16" s="2381"/>
      <c r="K16" s="2381"/>
      <c r="L16" s="2381"/>
      <c r="M16" s="2381"/>
      <c r="N16" s="2381"/>
      <c r="O16" s="2381"/>
      <c r="P16" s="2381"/>
      <c r="Q16" s="2381"/>
      <c r="R16" s="2381"/>
      <c r="S16" s="2381"/>
      <c r="T16" s="2381"/>
      <c r="U16" s="2381"/>
    </row>
    <row r="17" spans="2:21" ht="18" customHeight="1"/>
    <row r="18" spans="2:21" ht="18" customHeight="1">
      <c r="B18" s="388" t="s">
        <v>2543</v>
      </c>
      <c r="C18" s="288" t="s">
        <v>3001</v>
      </c>
      <c r="N18" s="387"/>
    </row>
    <row r="19" spans="2:21" ht="18" customHeight="1">
      <c r="B19" s="388"/>
      <c r="C19" s="288" t="s">
        <v>3002</v>
      </c>
    </row>
    <row r="20" spans="2:21" ht="18" customHeight="1">
      <c r="B20" s="388"/>
      <c r="C20" s="389" t="str">
        <f>IF(wsjob_TARGET_KIND=1,"■","□")</f>
        <v>■</v>
      </c>
      <c r="D20" s="288" t="s">
        <v>1329</v>
      </c>
      <c r="G20" s="390"/>
      <c r="H20" s="390"/>
      <c r="I20" s="389" t="str">
        <f>IF(wsjob_TARGET_KIND=2,"■","□")</f>
        <v>□</v>
      </c>
      <c r="J20" s="391" t="s">
        <v>3003</v>
      </c>
      <c r="L20" s="390"/>
      <c r="M20" s="390"/>
      <c r="N20" s="390"/>
      <c r="O20" s="389" t="str">
        <f>IF(wsjob_TARGET_KIND=3,"■","□")</f>
        <v>□</v>
      </c>
      <c r="P20" s="391" t="s">
        <v>3004</v>
      </c>
      <c r="R20" s="390"/>
      <c r="S20" s="390"/>
      <c r="T20" s="390"/>
      <c r="U20" s="390"/>
    </row>
    <row r="21" spans="2:21" ht="18" customHeight="1">
      <c r="B21" s="388"/>
      <c r="C21" s="389" t="str">
        <f>IF(wsjob_TARGET_KIND=4,"■","□")</f>
        <v>□</v>
      </c>
      <c r="D21" s="288" t="s">
        <v>4446</v>
      </c>
      <c r="G21" s="390"/>
      <c r="H21" s="390"/>
      <c r="I21" s="390"/>
      <c r="J21" s="390"/>
      <c r="K21" s="389" t="str">
        <f>IF(wsjob_TARGET_KIND=5,"■","□")</f>
        <v>□</v>
      </c>
      <c r="L21" s="391" t="s">
        <v>4447</v>
      </c>
      <c r="M21" s="390"/>
      <c r="N21" s="390"/>
      <c r="O21" s="390"/>
      <c r="P21" s="390"/>
      <c r="Q21" s="390"/>
      <c r="R21" s="390"/>
      <c r="S21" s="390"/>
      <c r="T21" s="390"/>
      <c r="U21" s="390"/>
    </row>
    <row r="22" spans="2:21" ht="18" customHeight="1">
      <c r="B22" s="392"/>
      <c r="C22" s="391" t="s">
        <v>3432</v>
      </c>
      <c r="D22" s="391"/>
      <c r="E22" s="391"/>
      <c r="F22" s="391"/>
      <c r="G22" s="391"/>
      <c r="H22" s="391"/>
      <c r="I22" s="391"/>
      <c r="J22" s="391"/>
      <c r="K22" s="391"/>
      <c r="L22" s="391"/>
      <c r="M22" s="391"/>
      <c r="N22" s="391"/>
      <c r="O22" s="391"/>
      <c r="P22" s="391"/>
      <c r="Q22" s="391"/>
      <c r="R22" s="391"/>
      <c r="S22" s="391"/>
      <c r="T22" s="391"/>
      <c r="U22" s="390"/>
    </row>
    <row r="23" spans="2:21" ht="18" customHeight="1">
      <c r="B23" s="392"/>
      <c r="C23" s="389" t="str">
        <f>IF(OR(wsjob_JOB_KIND=101,wsjob_JOB_KIND=102),"■","□")</f>
        <v>■</v>
      </c>
      <c r="D23" s="391" t="s">
        <v>1</v>
      </c>
      <c r="E23" s="391"/>
      <c r="F23" s="391"/>
      <c r="G23" s="391"/>
      <c r="H23" s="391"/>
      <c r="I23" s="391"/>
      <c r="J23" s="391"/>
      <c r="K23" s="391"/>
      <c r="L23" s="391"/>
      <c r="M23" s="391"/>
      <c r="N23" s="391"/>
      <c r="O23" s="391"/>
      <c r="P23" s="391"/>
      <c r="Q23" s="391"/>
      <c r="R23" s="391"/>
      <c r="S23" s="391"/>
      <c r="T23" s="391"/>
      <c r="U23" s="390"/>
    </row>
    <row r="24" spans="2:21" ht="18" customHeight="1">
      <c r="B24" s="392"/>
      <c r="C24" s="389" t="str">
        <f>IF(wsjob_JOB_KIND=103,"■","□")</f>
        <v>□</v>
      </c>
      <c r="D24" s="391" t="s">
        <v>2</v>
      </c>
      <c r="E24" s="391"/>
      <c r="F24" s="391"/>
      <c r="G24" s="391"/>
      <c r="H24" s="391"/>
      <c r="I24" s="391"/>
      <c r="J24" s="391"/>
      <c r="K24" s="391"/>
      <c r="L24" s="391"/>
      <c r="M24" s="391"/>
      <c r="N24" s="391"/>
      <c r="O24" s="391"/>
      <c r="P24" s="391"/>
      <c r="Q24" s="391"/>
      <c r="R24" s="391"/>
      <c r="S24" s="391"/>
      <c r="T24" s="391"/>
    </row>
    <row r="25" spans="2:21" ht="18" customHeight="1">
      <c r="B25" s="392"/>
      <c r="C25" s="389" t="str">
        <f>IF(wsjob_JOB_KIND=104,"■","□")</f>
        <v>□</v>
      </c>
      <c r="D25" s="391" t="s">
        <v>3</v>
      </c>
      <c r="E25" s="391"/>
      <c r="F25" s="391"/>
      <c r="G25" s="391"/>
      <c r="H25" s="391"/>
      <c r="I25" s="391"/>
      <c r="J25" s="391"/>
      <c r="K25" s="391"/>
      <c r="L25" s="391"/>
      <c r="M25" s="391"/>
      <c r="N25" s="391"/>
      <c r="O25" s="391"/>
      <c r="P25" s="391"/>
      <c r="Q25" s="391"/>
      <c r="R25" s="391"/>
      <c r="S25" s="391"/>
      <c r="T25" s="391"/>
      <c r="U25" s="393"/>
    </row>
    <row r="26" spans="2:21" ht="18" customHeight="1">
      <c r="B26" s="392"/>
      <c r="C26" s="394" t="s">
        <v>139</v>
      </c>
      <c r="D26" s="391" t="s">
        <v>3005</v>
      </c>
      <c r="E26" s="391"/>
      <c r="F26" s="391"/>
      <c r="G26" s="391"/>
      <c r="H26" s="391"/>
      <c r="I26" s="391"/>
      <c r="J26" s="391"/>
      <c r="K26" s="391"/>
      <c r="L26" s="391"/>
      <c r="M26" s="391"/>
      <c r="N26" s="391"/>
      <c r="O26" s="391"/>
      <c r="P26" s="391"/>
      <c r="Q26" s="391"/>
      <c r="R26" s="391"/>
      <c r="S26" s="391"/>
      <c r="T26" s="391"/>
      <c r="U26" s="393"/>
    </row>
    <row r="27" spans="2:21" ht="18" customHeight="1">
      <c r="B27" s="388" t="s">
        <v>2545</v>
      </c>
      <c r="C27" s="391" t="s">
        <v>3006</v>
      </c>
      <c r="D27" s="391"/>
      <c r="E27" s="391"/>
      <c r="F27" s="391"/>
      <c r="G27" s="391"/>
      <c r="H27" s="391"/>
      <c r="I27" s="391"/>
      <c r="J27" s="391"/>
      <c r="K27" s="391"/>
      <c r="L27" s="391"/>
      <c r="M27" s="391"/>
      <c r="N27" s="391"/>
      <c r="O27" s="391"/>
      <c r="P27" s="391"/>
      <c r="Q27" s="391"/>
      <c r="R27" s="391"/>
      <c r="S27" s="391"/>
      <c r="T27" s="391"/>
    </row>
    <row r="28" spans="2:21" ht="18" customHeight="1">
      <c r="B28" s="388"/>
      <c r="C28" s="2794" t="str">
        <f>IF(cst_wskakunin_SHINSEI_DATE="","令和",cst_wskakunin_SHINSEI_DATE)</f>
        <v>令和</v>
      </c>
      <c r="D28" s="2794"/>
      <c r="E28" s="655" t="str">
        <f>cst_wskakunin_SHINSEI_DATE</f>
        <v/>
      </c>
      <c r="F28" s="286" t="s">
        <v>477</v>
      </c>
      <c r="G28" s="656" t="str">
        <f>cst_wskakunin_SHINSEI_DATE</f>
        <v/>
      </c>
      <c r="H28" s="286" t="s">
        <v>5</v>
      </c>
      <c r="I28" s="657" t="str">
        <f>cst_wskakunin_SHINSEI_DATE</f>
        <v/>
      </c>
      <c r="J28" s="286" t="s">
        <v>478</v>
      </c>
      <c r="K28" s="391"/>
      <c r="L28" s="391"/>
      <c r="M28" s="391"/>
      <c r="N28" s="391"/>
      <c r="O28" s="391"/>
      <c r="P28" s="391"/>
      <c r="Q28" s="391"/>
      <c r="R28" s="391"/>
      <c r="S28" s="391"/>
      <c r="T28" s="391"/>
    </row>
    <row r="29" spans="2:21" ht="18" customHeight="1">
      <c r="B29" s="388" t="s">
        <v>3007</v>
      </c>
      <c r="C29" s="391" t="s">
        <v>3008</v>
      </c>
      <c r="D29" s="391"/>
      <c r="E29" s="286"/>
      <c r="F29" s="391"/>
      <c r="G29" s="391"/>
      <c r="H29" s="391"/>
      <c r="I29" s="391"/>
      <c r="J29" s="391"/>
      <c r="K29" s="391"/>
      <c r="L29" s="391"/>
      <c r="M29" s="391"/>
      <c r="N29" s="391"/>
      <c r="O29" s="391"/>
      <c r="P29" s="391"/>
      <c r="Q29" s="391"/>
      <c r="R29" s="391"/>
      <c r="S29" s="391"/>
      <c r="T29" s="391"/>
    </row>
    <row r="30" spans="2:21" ht="18" customHeight="1">
      <c r="B30" s="388"/>
      <c r="C30" s="391"/>
      <c r="D30" s="391" t="s">
        <v>6</v>
      </c>
      <c r="E30" s="2798" t="str">
        <f>cst_shinsei_UKETUKE_NO</f>
        <v/>
      </c>
      <c r="F30" s="2798"/>
      <c r="G30" s="2798"/>
      <c r="H30" s="2798"/>
      <c r="I30" s="2798"/>
      <c r="J30" s="286" t="s">
        <v>7</v>
      </c>
      <c r="K30" s="391"/>
      <c r="L30" s="286"/>
      <c r="M30" s="391"/>
      <c r="N30" s="391"/>
      <c r="O30" s="391"/>
      <c r="P30" s="391"/>
      <c r="Q30" s="391"/>
      <c r="R30" s="391"/>
      <c r="S30" s="391"/>
      <c r="T30" s="391"/>
    </row>
    <row r="31" spans="2:21" ht="18" customHeight="1">
      <c r="B31" s="388" t="s">
        <v>3009</v>
      </c>
      <c r="C31" s="391" t="s">
        <v>3010</v>
      </c>
      <c r="D31" s="391"/>
      <c r="E31" s="391"/>
      <c r="F31" s="391"/>
      <c r="G31" s="391"/>
      <c r="H31" s="391"/>
      <c r="I31" s="391"/>
      <c r="J31" s="391"/>
      <c r="K31" s="391"/>
      <c r="L31" s="391"/>
      <c r="M31" s="391"/>
      <c r="N31" s="391"/>
      <c r="O31" s="391"/>
      <c r="P31" s="391"/>
      <c r="Q31" s="391"/>
      <c r="R31" s="391"/>
      <c r="S31" s="391"/>
      <c r="T31" s="391"/>
    </row>
    <row r="32" spans="2:21" ht="18" customHeight="1">
      <c r="C32" s="391"/>
      <c r="D32" s="2792" t="str">
        <f>cst_wskakunin_BUILD__address</f>
        <v>埼玉県さいたま市緑区</v>
      </c>
      <c r="E32" s="2792"/>
      <c r="F32" s="2792"/>
      <c r="G32" s="2792"/>
      <c r="H32" s="2792"/>
      <c r="I32" s="2792"/>
      <c r="J32" s="2792"/>
      <c r="K32" s="2792"/>
      <c r="L32" s="2792"/>
      <c r="M32" s="2792"/>
      <c r="N32" s="2792"/>
      <c r="O32" s="2792"/>
      <c r="P32" s="2792"/>
      <c r="Q32" s="2792"/>
      <c r="R32" s="2792"/>
      <c r="S32" s="2792"/>
      <c r="T32" s="2792"/>
      <c r="U32" s="2792"/>
    </row>
    <row r="33" spans="1:21" ht="18" customHeight="1">
      <c r="C33" s="391"/>
      <c r="D33" s="2792"/>
      <c r="E33" s="2792"/>
      <c r="F33" s="2792"/>
      <c r="G33" s="2792"/>
      <c r="H33" s="2792"/>
      <c r="I33" s="2792"/>
      <c r="J33" s="2792"/>
      <c r="K33" s="2792"/>
      <c r="L33" s="2792"/>
      <c r="M33" s="2792"/>
      <c r="N33" s="2792"/>
      <c r="O33" s="2792"/>
      <c r="P33" s="2792"/>
      <c r="Q33" s="2792"/>
      <c r="R33" s="2792"/>
      <c r="S33" s="2792"/>
      <c r="T33" s="2792"/>
      <c r="U33" s="2792"/>
    </row>
    <row r="34" spans="1:21" ht="18" customHeight="1">
      <c r="C34" s="391"/>
      <c r="D34" s="2792"/>
      <c r="E34" s="2792"/>
      <c r="F34" s="2792"/>
      <c r="G34" s="2792"/>
      <c r="H34" s="2792"/>
      <c r="I34" s="2792"/>
      <c r="J34" s="2792"/>
      <c r="K34" s="2792"/>
      <c r="L34" s="2792"/>
      <c r="M34" s="2792"/>
      <c r="N34" s="2792"/>
      <c r="O34" s="2792"/>
      <c r="P34" s="2792"/>
      <c r="Q34" s="2792"/>
      <c r="R34" s="2792"/>
      <c r="S34" s="2792"/>
      <c r="T34" s="2792"/>
      <c r="U34" s="2792"/>
    </row>
    <row r="35" spans="1:21" ht="18" customHeight="1">
      <c r="B35" s="388" t="s">
        <v>3011</v>
      </c>
      <c r="C35" s="391" t="s">
        <v>3012</v>
      </c>
      <c r="D35" s="391"/>
      <c r="E35" s="391"/>
      <c r="F35" s="391"/>
      <c r="G35" s="391"/>
      <c r="H35" s="391"/>
      <c r="I35" s="391"/>
      <c r="J35" s="391"/>
      <c r="K35" s="391"/>
      <c r="L35" s="391"/>
      <c r="M35" s="391"/>
      <c r="N35" s="391"/>
      <c r="O35" s="391"/>
      <c r="P35" s="391"/>
      <c r="Q35" s="391"/>
      <c r="R35" s="391"/>
      <c r="S35" s="391"/>
      <c r="T35" s="391"/>
      <c r="U35" s="395"/>
    </row>
    <row r="36" spans="1:21" ht="18" customHeight="1">
      <c r="B36" s="388"/>
      <c r="C36" s="391"/>
      <c r="D36" s="2793"/>
      <c r="E36" s="2793"/>
      <c r="F36" s="2793"/>
      <c r="G36" s="2793"/>
      <c r="H36" s="2793"/>
      <c r="I36" s="2793"/>
      <c r="J36" s="2793"/>
      <c r="K36" s="2793"/>
      <c r="L36" s="2793"/>
      <c r="M36" s="2793"/>
      <c r="N36" s="2793"/>
      <c r="O36" s="2793"/>
      <c r="P36" s="2793"/>
      <c r="Q36" s="2793"/>
      <c r="R36" s="2793"/>
      <c r="S36" s="2793"/>
      <c r="T36" s="2793"/>
      <c r="U36" s="2793"/>
    </row>
    <row r="37" spans="1:21" ht="18" customHeight="1">
      <c r="B37" s="392"/>
      <c r="C37" s="391"/>
      <c r="D37" s="2793"/>
      <c r="E37" s="2793"/>
      <c r="F37" s="2793"/>
      <c r="G37" s="2793"/>
      <c r="H37" s="2793"/>
      <c r="I37" s="2793"/>
      <c r="J37" s="2793"/>
      <c r="K37" s="2793"/>
      <c r="L37" s="2793"/>
      <c r="M37" s="2793"/>
      <c r="N37" s="2793"/>
      <c r="O37" s="2793"/>
      <c r="P37" s="2793"/>
      <c r="Q37" s="2793"/>
      <c r="R37" s="2793"/>
      <c r="S37" s="2793"/>
      <c r="T37" s="2793"/>
      <c r="U37" s="2793"/>
    </row>
    <row r="38" spans="1:21" ht="18" customHeight="1">
      <c r="B38" s="283" t="s">
        <v>2943</v>
      </c>
      <c r="C38" s="391"/>
      <c r="D38" s="391"/>
      <c r="E38" s="391"/>
      <c r="F38" s="391"/>
      <c r="G38" s="391"/>
      <c r="H38" s="391"/>
      <c r="I38" s="391"/>
      <c r="J38" s="391"/>
      <c r="K38" s="391"/>
      <c r="L38" s="391"/>
      <c r="M38" s="391"/>
      <c r="N38" s="391"/>
      <c r="O38" s="391"/>
      <c r="P38" s="391"/>
      <c r="Q38" s="391"/>
      <c r="R38" s="391"/>
      <c r="S38" s="391"/>
      <c r="T38" s="391"/>
      <c r="U38" s="395"/>
    </row>
    <row r="39" spans="1:21" ht="18" customHeight="1">
      <c r="B39" s="396" t="s">
        <v>3013</v>
      </c>
      <c r="C39" s="391"/>
      <c r="D39" s="391"/>
      <c r="E39" s="391"/>
      <c r="F39" s="391"/>
      <c r="G39" s="391"/>
      <c r="H39" s="391"/>
      <c r="I39" s="391"/>
      <c r="J39" s="391"/>
      <c r="K39" s="391"/>
      <c r="L39" s="391"/>
      <c r="M39" s="391"/>
      <c r="N39" s="391"/>
      <c r="O39" s="391"/>
      <c r="P39" s="391"/>
      <c r="Q39" s="391"/>
      <c r="R39" s="391"/>
      <c r="S39" s="391"/>
      <c r="T39" s="391"/>
      <c r="U39" s="395"/>
    </row>
    <row r="40" spans="1:21" ht="18" customHeight="1">
      <c r="B40" s="396" t="s">
        <v>3014</v>
      </c>
      <c r="C40" s="391"/>
      <c r="D40" s="391"/>
      <c r="E40" s="391"/>
      <c r="F40" s="391"/>
      <c r="G40" s="391"/>
      <c r="H40" s="391"/>
      <c r="I40" s="391"/>
      <c r="J40" s="391"/>
      <c r="K40" s="391"/>
      <c r="L40" s="391"/>
      <c r="M40" s="391"/>
      <c r="N40" s="391"/>
      <c r="O40" s="391"/>
      <c r="P40" s="391"/>
      <c r="Q40" s="391"/>
      <c r="R40" s="391"/>
      <c r="S40" s="391"/>
      <c r="T40" s="391"/>
      <c r="U40" s="395"/>
    </row>
    <row r="41" spans="1:21" ht="18" customHeight="1">
      <c r="B41" s="274" t="s">
        <v>3015</v>
      </c>
      <c r="C41" s="391"/>
      <c r="D41" s="391"/>
      <c r="E41" s="391"/>
      <c r="F41" s="391"/>
      <c r="G41" s="391"/>
      <c r="H41" s="391"/>
      <c r="I41" s="391"/>
      <c r="J41" s="391"/>
      <c r="K41" s="391"/>
      <c r="L41" s="391"/>
      <c r="M41" s="391"/>
      <c r="N41" s="391"/>
      <c r="O41" s="391"/>
      <c r="P41" s="391"/>
      <c r="Q41" s="391"/>
      <c r="R41" s="391"/>
      <c r="S41" s="391"/>
      <c r="T41" s="391"/>
      <c r="U41" s="395"/>
    </row>
    <row r="42" spans="1:21" ht="18" customHeight="1"/>
    <row r="43" spans="1:21" ht="18" customHeight="1">
      <c r="A43" s="274"/>
      <c r="C43" s="274"/>
      <c r="D43" s="282"/>
      <c r="E43" s="274"/>
      <c r="F43" s="274"/>
      <c r="G43" s="274"/>
      <c r="H43" s="274"/>
      <c r="I43" s="274"/>
      <c r="J43" s="274"/>
      <c r="K43" s="274"/>
      <c r="L43" s="274"/>
      <c r="M43" s="274"/>
      <c r="N43" s="274"/>
      <c r="O43" s="274"/>
      <c r="P43" s="274"/>
      <c r="Q43" s="274"/>
      <c r="R43" s="274"/>
      <c r="S43" s="274"/>
      <c r="T43" s="274"/>
      <c r="U43" s="274"/>
    </row>
    <row r="44" spans="1:21" ht="18" customHeight="1">
      <c r="B44" s="277"/>
      <c r="C44" s="274"/>
      <c r="D44" s="274"/>
      <c r="E44" s="274"/>
      <c r="F44" s="274"/>
      <c r="G44" s="274"/>
      <c r="H44" s="274"/>
      <c r="I44" s="274"/>
      <c r="J44" s="274"/>
      <c r="K44" s="274"/>
      <c r="L44" s="274"/>
      <c r="M44" s="274"/>
      <c r="N44" s="274"/>
      <c r="O44" s="274"/>
      <c r="P44" s="274"/>
      <c r="Q44" s="274"/>
      <c r="S44" s="274"/>
      <c r="T44" s="20"/>
      <c r="U44" s="274"/>
    </row>
    <row r="45" spans="1:21" ht="18" customHeight="1">
      <c r="B45" s="277"/>
      <c r="C45" s="274"/>
      <c r="D45" s="283"/>
      <c r="E45" s="282"/>
      <c r="F45" s="274"/>
      <c r="G45" s="274"/>
      <c r="H45" s="274"/>
      <c r="I45" s="274"/>
      <c r="J45" s="20"/>
      <c r="K45" s="20"/>
      <c r="L45" s="274"/>
      <c r="M45" s="282"/>
      <c r="R45" s="274"/>
      <c r="S45" s="274"/>
      <c r="T45" s="274"/>
      <c r="U45" s="274"/>
    </row>
    <row r="46" spans="1:21" ht="18" customHeight="1">
      <c r="B46" s="277"/>
      <c r="C46" s="274"/>
      <c r="D46" s="283"/>
      <c r="E46" s="282"/>
      <c r="F46" s="274"/>
      <c r="G46" s="274"/>
      <c r="H46" s="274"/>
      <c r="I46" s="274"/>
      <c r="J46" s="274"/>
      <c r="K46" s="274"/>
      <c r="L46" s="274"/>
      <c r="M46" s="274"/>
      <c r="N46" s="274"/>
      <c r="O46" s="274"/>
      <c r="P46" s="274"/>
      <c r="Q46" s="274"/>
      <c r="R46" s="274"/>
      <c r="S46" s="274"/>
      <c r="T46" s="274"/>
      <c r="U46" s="274"/>
    </row>
    <row r="47" spans="1:21" ht="18" customHeight="1"/>
  </sheetData>
  <mergeCells count="10">
    <mergeCell ref="D32:U34"/>
    <mergeCell ref="D36:U37"/>
    <mergeCell ref="C28:D28"/>
    <mergeCell ref="A2:U2"/>
    <mergeCell ref="A3:U3"/>
    <mergeCell ref="N10:T10"/>
    <mergeCell ref="N11:S12"/>
    <mergeCell ref="A16:U16"/>
    <mergeCell ref="E30:I30"/>
    <mergeCell ref="N5:O5"/>
  </mergeCells>
  <phoneticPr fontId="129"/>
  <dataValidations count="1">
    <dataValidation type="list" allowBlank="1" showInputMessage="1" showErrorMessage="1" sqref="C26" xr:uid="{00000000-0002-0000-1F00-000000000000}">
      <formula1>"□,■"</formula1>
    </dataValidation>
  </dataValidations>
  <pageMargins left="0.94488188976377963" right="0.74803149606299213" top="0.98425196850393704" bottom="0.98425196850393704" header="0.51181102362204722" footer="0.51181102362204722"/>
  <pageSetup paperSize="9" orientation="portrait" blackAndWhite="1"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V51"/>
  <sheetViews>
    <sheetView workbookViewId="0"/>
  </sheetViews>
  <sheetFormatPr defaultColWidth="9" defaultRowHeight="12"/>
  <cols>
    <col min="1" max="1" width="2.625" style="274" customWidth="1"/>
    <col min="2" max="22" width="4.125" style="274" customWidth="1"/>
    <col min="23" max="23" width="9" style="274" customWidth="1"/>
    <col min="24" max="16384" width="9" style="274"/>
  </cols>
  <sheetData>
    <row r="1" spans="1:22" ht="21" customHeight="1">
      <c r="A1" s="274" t="s">
        <v>4453</v>
      </c>
    </row>
    <row r="2" spans="1:22" ht="21" customHeight="1">
      <c r="A2" s="295"/>
      <c r="B2" s="358"/>
      <c r="C2" s="358"/>
      <c r="D2" s="358"/>
      <c r="E2" s="358"/>
      <c r="F2" s="358"/>
      <c r="G2" s="358"/>
      <c r="H2" s="2707" t="s">
        <v>3016</v>
      </c>
      <c r="I2" s="2707"/>
      <c r="J2" s="2707"/>
      <c r="K2" s="2707"/>
      <c r="L2" s="2707" t="s">
        <v>641</v>
      </c>
      <c r="M2" s="2707"/>
      <c r="N2" s="2707"/>
      <c r="O2" s="358"/>
      <c r="P2" s="358"/>
      <c r="Q2" s="358"/>
      <c r="R2" s="358"/>
      <c r="S2" s="358"/>
      <c r="T2" s="358"/>
      <c r="U2" s="358"/>
      <c r="V2" s="359"/>
    </row>
    <row r="3" spans="1:22" ht="21" customHeight="1">
      <c r="A3" s="305"/>
      <c r="B3" s="282"/>
      <c r="C3" s="282"/>
      <c r="D3" s="282"/>
      <c r="E3" s="282"/>
      <c r="F3" s="282"/>
      <c r="G3" s="282"/>
      <c r="H3" s="2359"/>
      <c r="I3" s="2359"/>
      <c r="J3" s="2359"/>
      <c r="K3" s="2359"/>
      <c r="L3" s="2359" t="s">
        <v>3017</v>
      </c>
      <c r="M3" s="2359"/>
      <c r="N3" s="2359"/>
      <c r="Q3" s="282"/>
      <c r="R3" s="282"/>
      <c r="S3" s="282"/>
      <c r="T3" s="282"/>
      <c r="U3" s="282"/>
      <c r="V3" s="347"/>
    </row>
    <row r="4" spans="1:22" ht="19.5" customHeight="1">
      <c r="A4" s="297"/>
      <c r="H4" s="275"/>
      <c r="I4" s="275"/>
      <c r="J4" s="275"/>
      <c r="K4" s="275"/>
      <c r="L4" s="275"/>
      <c r="M4" s="275"/>
      <c r="N4" s="275"/>
      <c r="P4" s="275"/>
      <c r="Q4" s="397"/>
      <c r="R4" s="282" t="s">
        <v>477</v>
      </c>
      <c r="S4" s="397"/>
      <c r="T4" s="282" t="s">
        <v>5</v>
      </c>
      <c r="U4" s="397"/>
      <c r="V4" s="347" t="s">
        <v>478</v>
      </c>
    </row>
    <row r="5" spans="1:22" ht="19.5" customHeight="1">
      <c r="A5" s="297"/>
      <c r="B5" s="274" t="s">
        <v>2916</v>
      </c>
      <c r="V5" s="348"/>
    </row>
    <row r="6" spans="1:22" ht="19.5" customHeight="1">
      <c r="A6" s="297"/>
      <c r="B6" s="274" t="s">
        <v>2958</v>
      </c>
      <c r="V6" s="348"/>
    </row>
    <row r="7" spans="1:22" ht="7.5" customHeight="1">
      <c r="A7" s="297"/>
      <c r="V7" s="348"/>
    </row>
    <row r="8" spans="1:22" ht="19.5" customHeight="1">
      <c r="A8" s="297"/>
      <c r="I8" s="2325" t="s">
        <v>2918</v>
      </c>
      <c r="J8" s="2325"/>
      <c r="K8" s="275"/>
      <c r="L8" s="274" t="s">
        <v>19</v>
      </c>
      <c r="M8" s="2658" t="str">
        <f>cst_wskakunin_owner1__address</f>
        <v>埼玉県埼玉県さいたま市浦和区岸町７－１２－３</v>
      </c>
      <c r="N8" s="2658"/>
      <c r="O8" s="2658"/>
      <c r="P8" s="2658"/>
      <c r="Q8" s="2658"/>
      <c r="R8" s="2658"/>
      <c r="S8" s="2658"/>
      <c r="T8" s="2658"/>
      <c r="U8" s="2658"/>
      <c r="V8" s="398"/>
    </row>
    <row r="9" spans="1:22" ht="19.5" customHeight="1">
      <c r="A9" s="297"/>
      <c r="K9" s="275" t="s">
        <v>2919</v>
      </c>
      <c r="L9" s="2361" t="s">
        <v>4</v>
      </c>
      <c r="M9" s="2713" t="str">
        <f>cst_wskakunin_owner1__space3</f>
        <v>テスト建て主
代表取締役社長　テストさん</v>
      </c>
      <c r="N9" s="2713"/>
      <c r="O9" s="2713"/>
      <c r="P9" s="2713"/>
      <c r="Q9" s="2713"/>
      <c r="R9" s="2713"/>
      <c r="S9" s="2713"/>
      <c r="T9" s="2713"/>
      <c r="U9" s="2713"/>
      <c r="V9" s="2819"/>
    </row>
    <row r="10" spans="1:22" ht="19.5" customHeight="1">
      <c r="A10" s="297"/>
      <c r="L10" s="2361"/>
      <c r="M10" s="2713"/>
      <c r="N10" s="2713"/>
      <c r="O10" s="2713"/>
      <c r="P10" s="2713"/>
      <c r="Q10" s="2713"/>
      <c r="R10" s="2713"/>
      <c r="S10" s="2713"/>
      <c r="T10" s="2713"/>
      <c r="U10" s="2713"/>
      <c r="V10" s="2819"/>
    </row>
    <row r="11" spans="1:22" ht="19.5" customHeight="1">
      <c r="A11" s="297"/>
      <c r="L11" s="274" t="s">
        <v>3018</v>
      </c>
      <c r="M11" s="2658" t="str">
        <f>cst_wskakunin_owner1_TEL</f>
        <v>048-222-2222</v>
      </c>
      <c r="N11" s="2658"/>
      <c r="O11" s="2658"/>
      <c r="P11" s="2658"/>
      <c r="Q11" s="2658"/>
      <c r="R11" s="2658"/>
      <c r="S11" s="2658"/>
      <c r="T11" s="2658"/>
      <c r="U11" s="2658"/>
      <c r="V11" s="348"/>
    </row>
    <row r="12" spans="1:22" ht="7.5" customHeight="1">
      <c r="A12" s="297"/>
      <c r="O12" s="399"/>
      <c r="P12" s="399"/>
      <c r="Q12" s="399"/>
      <c r="R12" s="399"/>
      <c r="S12" s="399"/>
      <c r="T12" s="399"/>
      <c r="U12" s="399"/>
      <c r="V12" s="348"/>
    </row>
    <row r="13" spans="1:22" ht="19.5" customHeight="1">
      <c r="A13" s="297" t="s">
        <v>4936</v>
      </c>
      <c r="O13" s="399"/>
      <c r="P13" s="399"/>
      <c r="Q13" s="399"/>
      <c r="R13" s="399"/>
      <c r="S13" s="399"/>
      <c r="T13" s="399"/>
      <c r="U13" s="399"/>
      <c r="V13" s="348"/>
    </row>
    <row r="14" spans="1:22" ht="19.5" customHeight="1">
      <c r="A14" s="297" t="s">
        <v>4937</v>
      </c>
      <c r="V14" s="348"/>
    </row>
    <row r="15" spans="1:22" ht="7.5" customHeight="1">
      <c r="A15" s="296"/>
      <c r="B15" s="276"/>
      <c r="C15" s="276"/>
      <c r="D15" s="276"/>
      <c r="E15" s="276"/>
      <c r="F15" s="276"/>
      <c r="G15" s="276"/>
      <c r="H15" s="276"/>
      <c r="I15" s="276"/>
      <c r="J15" s="276"/>
      <c r="K15" s="276"/>
      <c r="L15" s="276"/>
      <c r="M15" s="276"/>
      <c r="N15" s="276"/>
      <c r="O15" s="276"/>
      <c r="P15" s="276"/>
      <c r="Q15" s="276"/>
      <c r="R15" s="276"/>
      <c r="S15" s="276"/>
      <c r="T15" s="276"/>
      <c r="U15" s="276"/>
      <c r="V15" s="349"/>
    </row>
    <row r="16" spans="1:22" ht="18" customHeight="1">
      <c r="A16" s="2676" t="s">
        <v>3019</v>
      </c>
      <c r="B16" s="2639"/>
      <c r="C16" s="2639"/>
      <c r="D16" s="2639"/>
      <c r="E16" s="2639"/>
      <c r="F16" s="2639"/>
      <c r="G16" s="2640"/>
      <c r="H16" s="2820"/>
      <c r="I16" s="2619"/>
      <c r="J16" s="2619"/>
      <c r="K16" s="2619"/>
      <c r="L16" s="2619"/>
      <c r="M16" s="2619"/>
      <c r="N16" s="2619"/>
      <c r="O16" s="2619"/>
      <c r="P16" s="2619"/>
      <c r="Q16" s="2619"/>
      <c r="R16" s="2619"/>
      <c r="S16" s="2619"/>
      <c r="T16" s="2619"/>
      <c r="U16" s="2619"/>
      <c r="V16" s="2821"/>
    </row>
    <row r="17" spans="1:22" ht="18" customHeight="1">
      <c r="A17" s="2677"/>
      <c r="B17" s="2646"/>
      <c r="C17" s="2646"/>
      <c r="D17" s="2646"/>
      <c r="E17" s="2646"/>
      <c r="F17" s="2646"/>
      <c r="G17" s="2647"/>
      <c r="H17" s="2822"/>
      <c r="I17" s="2744"/>
      <c r="J17" s="2744"/>
      <c r="K17" s="2744"/>
      <c r="L17" s="2744"/>
      <c r="M17" s="2744"/>
      <c r="N17" s="2744"/>
      <c r="O17" s="2744"/>
      <c r="P17" s="2744"/>
      <c r="Q17" s="2744"/>
      <c r="R17" s="2744"/>
      <c r="S17" s="2744"/>
      <c r="T17" s="2744"/>
      <c r="U17" s="2744"/>
      <c r="V17" s="2745"/>
    </row>
    <row r="18" spans="1:22" ht="18" customHeight="1">
      <c r="A18" s="2676" t="s">
        <v>27</v>
      </c>
      <c r="B18" s="2639"/>
      <c r="C18" s="2639"/>
      <c r="D18" s="2639"/>
      <c r="E18" s="2639"/>
      <c r="F18" s="2639"/>
      <c r="G18" s="2640"/>
      <c r="H18" s="2823" t="str">
        <f>IF(cst_shinsei_ISSUE_DATE="","令和",cst_shinsei_ISSUE_DATE)</f>
        <v>令和</v>
      </c>
      <c r="I18" s="2704" t="str">
        <f>cst_shinsei_ISSUE_DATE</f>
        <v/>
      </c>
      <c r="J18" s="2698" t="s">
        <v>477</v>
      </c>
      <c r="K18" s="2700" t="str">
        <f>cst_shinsei_ISSUE_DATE</f>
        <v/>
      </c>
      <c r="L18" s="2698" t="s">
        <v>5</v>
      </c>
      <c r="M18" s="2696" t="str">
        <f>cst_shinsei_ISSUE_DATE</f>
        <v/>
      </c>
      <c r="N18" s="2698" t="s">
        <v>478</v>
      </c>
      <c r="O18" s="354"/>
      <c r="P18" s="350"/>
      <c r="Q18" s="350"/>
      <c r="R18" s="350"/>
      <c r="S18" s="350"/>
      <c r="T18" s="350"/>
      <c r="U18" s="350"/>
      <c r="V18" s="351"/>
    </row>
    <row r="19" spans="1:22" ht="18" customHeight="1">
      <c r="A19" s="2677"/>
      <c r="B19" s="2646"/>
      <c r="C19" s="2646"/>
      <c r="D19" s="2646"/>
      <c r="E19" s="2646"/>
      <c r="F19" s="2646"/>
      <c r="G19" s="2647"/>
      <c r="H19" s="2824"/>
      <c r="I19" s="2705"/>
      <c r="J19" s="2699"/>
      <c r="K19" s="2701"/>
      <c r="L19" s="2699"/>
      <c r="M19" s="2697"/>
      <c r="N19" s="2699"/>
      <c r="O19" s="356"/>
      <c r="P19" s="352"/>
      <c r="Q19" s="352"/>
      <c r="R19" s="352"/>
      <c r="S19" s="352"/>
      <c r="T19" s="352"/>
      <c r="U19" s="352"/>
      <c r="V19" s="353"/>
    </row>
    <row r="20" spans="1:22" ht="18" customHeight="1">
      <c r="A20" s="2676" t="s">
        <v>26</v>
      </c>
      <c r="B20" s="2639"/>
      <c r="C20" s="2639"/>
      <c r="D20" s="2639"/>
      <c r="E20" s="2639"/>
      <c r="F20" s="2639"/>
      <c r="G20" s="2640"/>
      <c r="H20" s="2685" t="s">
        <v>6</v>
      </c>
      <c r="I20" s="2695" t="str">
        <f>cst_shinsei_ISSUE_NO</f>
        <v/>
      </c>
      <c r="J20" s="2695"/>
      <c r="K20" s="2695"/>
      <c r="L20" s="2695"/>
      <c r="M20" s="2695"/>
      <c r="N20" s="2695"/>
      <c r="O20" s="2612" t="s">
        <v>7</v>
      </c>
      <c r="P20" s="350"/>
      <c r="Q20" s="350"/>
      <c r="R20" s="350"/>
      <c r="S20" s="350"/>
      <c r="T20" s="350"/>
      <c r="U20" s="350"/>
      <c r="V20" s="351"/>
    </row>
    <row r="21" spans="1:22" ht="18" customHeight="1">
      <c r="A21" s="2677"/>
      <c r="B21" s="2646"/>
      <c r="C21" s="2646"/>
      <c r="D21" s="2646"/>
      <c r="E21" s="2646"/>
      <c r="F21" s="2646"/>
      <c r="G21" s="2647"/>
      <c r="H21" s="2651"/>
      <c r="I21" s="2663"/>
      <c r="J21" s="2663"/>
      <c r="K21" s="2663"/>
      <c r="L21" s="2663"/>
      <c r="M21" s="2663"/>
      <c r="N21" s="2663"/>
      <c r="O21" s="2316"/>
      <c r="P21" s="352"/>
      <c r="Q21" s="352"/>
      <c r="R21" s="352"/>
      <c r="S21" s="352"/>
      <c r="T21" s="352"/>
      <c r="U21" s="352"/>
      <c r="V21" s="353"/>
    </row>
    <row r="22" spans="1:22" ht="18" customHeight="1">
      <c r="A22" s="2676" t="s">
        <v>2964</v>
      </c>
      <c r="B22" s="2639"/>
      <c r="C22" s="2639"/>
      <c r="D22" s="2639"/>
      <c r="E22" s="2639"/>
      <c r="F22" s="2639"/>
      <c r="G22" s="2640"/>
      <c r="H22" s="2689" t="str">
        <f>cst_wskakunin_BUILD__address</f>
        <v>埼玉県さいたま市緑区</v>
      </c>
      <c r="I22" s="2690"/>
      <c r="J22" s="2690"/>
      <c r="K22" s="2690"/>
      <c r="L22" s="2690"/>
      <c r="M22" s="2690"/>
      <c r="N22" s="2690"/>
      <c r="O22" s="2690"/>
      <c r="P22" s="2690"/>
      <c r="Q22" s="2690"/>
      <c r="R22" s="2690"/>
      <c r="S22" s="2690"/>
      <c r="T22" s="2690"/>
      <c r="U22" s="2690"/>
      <c r="V22" s="2691"/>
    </row>
    <row r="23" spans="1:22" ht="18" customHeight="1">
      <c r="A23" s="2677"/>
      <c r="B23" s="2646"/>
      <c r="C23" s="2646"/>
      <c r="D23" s="2646"/>
      <c r="E23" s="2646"/>
      <c r="F23" s="2646"/>
      <c r="G23" s="2647"/>
      <c r="H23" s="2692"/>
      <c r="I23" s="2693"/>
      <c r="J23" s="2693"/>
      <c r="K23" s="2693"/>
      <c r="L23" s="2693"/>
      <c r="M23" s="2693"/>
      <c r="N23" s="2693"/>
      <c r="O23" s="2693"/>
      <c r="P23" s="2693"/>
      <c r="Q23" s="2693"/>
      <c r="R23" s="2693"/>
      <c r="S23" s="2693"/>
      <c r="T23" s="2693"/>
      <c r="U23" s="2693"/>
      <c r="V23" s="2694"/>
    </row>
    <row r="24" spans="1:22" ht="18" customHeight="1">
      <c r="A24" s="2676" t="s">
        <v>119</v>
      </c>
      <c r="B24" s="2639"/>
      <c r="C24" s="2639"/>
      <c r="D24" s="2639"/>
      <c r="E24" s="2639"/>
      <c r="F24" s="2639"/>
      <c r="G24" s="2640"/>
      <c r="H24" s="2678" t="str">
        <f>cst_wskakunin__kouji</f>
        <v/>
      </c>
      <c r="I24" s="2679"/>
      <c r="J24" s="2679"/>
      <c r="K24" s="2679"/>
      <c r="L24" s="2679"/>
      <c r="M24" s="2679"/>
      <c r="N24" s="2679"/>
      <c r="O24" s="2679"/>
      <c r="P24" s="2679"/>
      <c r="Q24" s="2679"/>
      <c r="R24" s="2679"/>
      <c r="S24" s="2679"/>
      <c r="T24" s="2679"/>
      <c r="U24" s="2679"/>
      <c r="V24" s="2680"/>
    </row>
    <row r="25" spans="1:22" ht="18" customHeight="1">
      <c r="A25" s="2677"/>
      <c r="B25" s="2646"/>
      <c r="C25" s="2646"/>
      <c r="D25" s="2646"/>
      <c r="E25" s="2646"/>
      <c r="F25" s="2646"/>
      <c r="G25" s="2647"/>
      <c r="H25" s="2681"/>
      <c r="I25" s="2682"/>
      <c r="J25" s="2682"/>
      <c r="K25" s="2682"/>
      <c r="L25" s="2682"/>
      <c r="M25" s="2682"/>
      <c r="N25" s="2682"/>
      <c r="O25" s="2682"/>
      <c r="P25" s="2682"/>
      <c r="Q25" s="2682"/>
      <c r="R25" s="2682"/>
      <c r="S25" s="2682"/>
      <c r="T25" s="2682"/>
      <c r="U25" s="2682"/>
      <c r="V25" s="2683"/>
    </row>
    <row r="26" spans="1:22" ht="18" customHeight="1">
      <c r="A26" s="2676" t="s">
        <v>137</v>
      </c>
      <c r="B26" s="2639"/>
      <c r="C26" s="2639"/>
      <c r="D26" s="2639"/>
      <c r="E26" s="2639"/>
      <c r="F26" s="2639"/>
      <c r="G26" s="2640"/>
      <c r="H26" s="2678" t="str">
        <f>cst_wskakunin_YOUTO</f>
        <v/>
      </c>
      <c r="I26" s="2679"/>
      <c r="J26" s="2679"/>
      <c r="K26" s="2679"/>
      <c r="L26" s="2679"/>
      <c r="M26" s="2679"/>
      <c r="N26" s="2679"/>
      <c r="O26" s="2679"/>
      <c r="P26" s="2679"/>
      <c r="Q26" s="2679"/>
      <c r="R26" s="2679"/>
      <c r="S26" s="2679"/>
      <c r="T26" s="2679"/>
      <c r="U26" s="2679"/>
      <c r="V26" s="2680"/>
    </row>
    <row r="27" spans="1:22" ht="18" customHeight="1">
      <c r="A27" s="2677"/>
      <c r="B27" s="2646"/>
      <c r="C27" s="2646"/>
      <c r="D27" s="2646"/>
      <c r="E27" s="2646"/>
      <c r="F27" s="2646"/>
      <c r="G27" s="2647"/>
      <c r="H27" s="2681"/>
      <c r="I27" s="2682"/>
      <c r="J27" s="2682"/>
      <c r="K27" s="2682"/>
      <c r="L27" s="2682"/>
      <c r="M27" s="2682"/>
      <c r="N27" s="2682"/>
      <c r="O27" s="2682"/>
      <c r="P27" s="2682"/>
      <c r="Q27" s="2682"/>
      <c r="R27" s="2682"/>
      <c r="S27" s="2682"/>
      <c r="T27" s="2682"/>
      <c r="U27" s="2682"/>
      <c r="V27" s="2683"/>
    </row>
    <row r="28" spans="1:22" ht="18" customHeight="1">
      <c r="A28" s="2676" t="s">
        <v>2983</v>
      </c>
      <c r="B28" s="2639"/>
      <c r="C28" s="2639"/>
      <c r="D28" s="2639"/>
      <c r="E28" s="2639"/>
      <c r="F28" s="2639"/>
      <c r="G28" s="2639"/>
      <c r="H28" s="2815" t="s">
        <v>118</v>
      </c>
      <c r="I28" s="2695" t="str">
        <f>cst_wskakunin_KOUZOU1</f>
        <v/>
      </c>
      <c r="J28" s="2695"/>
      <c r="K28" s="2695"/>
      <c r="L28" s="2695"/>
      <c r="M28" s="2809" t="s">
        <v>742</v>
      </c>
      <c r="N28" s="2809"/>
      <c r="O28" s="2809"/>
      <c r="P28" s="2695" t="str">
        <f>cst_wskakunin_KAISU_TIJYOU_SHINSEI</f>
        <v/>
      </c>
      <c r="Q28" s="2817" t="s">
        <v>481</v>
      </c>
      <c r="R28" s="2809" t="s">
        <v>1406</v>
      </c>
      <c r="S28" s="2809"/>
      <c r="T28" s="2811" t="str">
        <f>cst_wskakunin_NOBE_MENSEKI_BUILD_TOTAL</f>
        <v/>
      </c>
      <c r="U28" s="2811"/>
      <c r="V28" s="2813" t="s">
        <v>114</v>
      </c>
    </row>
    <row r="29" spans="1:22" ht="18" customHeight="1">
      <c r="A29" s="2677"/>
      <c r="B29" s="2646"/>
      <c r="C29" s="2646"/>
      <c r="D29" s="2646"/>
      <c r="E29" s="2646"/>
      <c r="F29" s="2646"/>
      <c r="G29" s="2646"/>
      <c r="H29" s="2816"/>
      <c r="I29" s="2663"/>
      <c r="J29" s="2663"/>
      <c r="K29" s="2663"/>
      <c r="L29" s="2663"/>
      <c r="M29" s="2810"/>
      <c r="N29" s="2810"/>
      <c r="O29" s="2810"/>
      <c r="P29" s="2663"/>
      <c r="Q29" s="2818"/>
      <c r="R29" s="2810"/>
      <c r="S29" s="2810"/>
      <c r="T29" s="2812"/>
      <c r="U29" s="2812"/>
      <c r="V29" s="2814"/>
    </row>
    <row r="30" spans="1:22" ht="19.5" customHeight="1">
      <c r="A30" s="295" t="s">
        <v>3020</v>
      </c>
      <c r="B30" s="358"/>
      <c r="C30" s="358"/>
      <c r="D30" s="358"/>
      <c r="E30" s="358"/>
      <c r="F30" s="358"/>
      <c r="G30" s="358"/>
      <c r="H30" s="358"/>
      <c r="I30" s="358"/>
      <c r="J30" s="358"/>
      <c r="K30" s="358"/>
      <c r="L30" s="358"/>
      <c r="M30" s="358"/>
      <c r="N30" s="358"/>
      <c r="O30" s="358"/>
      <c r="P30" s="358"/>
      <c r="Q30" s="358"/>
      <c r="R30" s="358"/>
      <c r="S30" s="358"/>
      <c r="T30" s="358"/>
      <c r="U30" s="358"/>
      <c r="V30" s="359"/>
    </row>
    <row r="31" spans="1:22" ht="19.5" customHeight="1">
      <c r="A31" s="297"/>
      <c r="B31" s="2799"/>
      <c r="C31" s="2799"/>
      <c r="D31" s="2799"/>
      <c r="E31" s="2799"/>
      <c r="F31" s="2799"/>
      <c r="G31" s="2799"/>
      <c r="H31" s="2799"/>
      <c r="I31" s="2799"/>
      <c r="J31" s="2799"/>
      <c r="K31" s="2799"/>
      <c r="L31" s="2799"/>
      <c r="M31" s="2799"/>
      <c r="N31" s="2799"/>
      <c r="O31" s="2799"/>
      <c r="P31" s="2799"/>
      <c r="Q31" s="2799"/>
      <c r="R31" s="2799"/>
      <c r="S31" s="2799"/>
      <c r="T31" s="2799"/>
      <c r="U31" s="2799"/>
      <c r="V31" s="2800"/>
    </row>
    <row r="32" spans="1:22" ht="19.5" customHeight="1">
      <c r="A32" s="297"/>
      <c r="B32" s="2799"/>
      <c r="C32" s="2799"/>
      <c r="D32" s="2799"/>
      <c r="E32" s="2799"/>
      <c r="F32" s="2799"/>
      <c r="G32" s="2799"/>
      <c r="H32" s="2799"/>
      <c r="I32" s="2799"/>
      <c r="J32" s="2799"/>
      <c r="K32" s="2799"/>
      <c r="L32" s="2799"/>
      <c r="M32" s="2799"/>
      <c r="N32" s="2799"/>
      <c r="O32" s="2799"/>
      <c r="P32" s="2799"/>
      <c r="Q32" s="2799"/>
      <c r="R32" s="2799"/>
      <c r="S32" s="2799"/>
      <c r="T32" s="2799"/>
      <c r="U32" s="2799"/>
      <c r="V32" s="2800"/>
    </row>
    <row r="33" spans="1:22" ht="19.5" customHeight="1">
      <c r="A33" s="297"/>
      <c r="B33" s="2799"/>
      <c r="C33" s="2799"/>
      <c r="D33" s="2799"/>
      <c r="E33" s="2799"/>
      <c r="F33" s="2799"/>
      <c r="G33" s="2799"/>
      <c r="H33" s="2799"/>
      <c r="I33" s="2799"/>
      <c r="J33" s="2799"/>
      <c r="K33" s="2799"/>
      <c r="L33" s="2799"/>
      <c r="M33" s="2799"/>
      <c r="N33" s="2799"/>
      <c r="O33" s="2799"/>
      <c r="P33" s="2799"/>
      <c r="Q33" s="2799"/>
      <c r="R33" s="2799"/>
      <c r="S33" s="2799"/>
      <c r="T33" s="2799"/>
      <c r="U33" s="2799"/>
      <c r="V33" s="2800"/>
    </row>
    <row r="34" spans="1:22" ht="19.5" customHeight="1">
      <c r="A34" s="297"/>
      <c r="B34" s="2799"/>
      <c r="C34" s="2799"/>
      <c r="D34" s="2799"/>
      <c r="E34" s="2799"/>
      <c r="F34" s="2799"/>
      <c r="G34" s="2799"/>
      <c r="H34" s="2799"/>
      <c r="I34" s="2799"/>
      <c r="J34" s="2799"/>
      <c r="K34" s="2799"/>
      <c r="L34" s="2799"/>
      <c r="M34" s="2799"/>
      <c r="N34" s="2799"/>
      <c r="O34" s="2799"/>
      <c r="P34" s="2799"/>
      <c r="Q34" s="2799"/>
      <c r="R34" s="2799"/>
      <c r="S34" s="2799"/>
      <c r="T34" s="2799"/>
      <c r="U34" s="2799"/>
      <c r="V34" s="2800"/>
    </row>
    <row r="35" spans="1:22" ht="19.5" customHeight="1">
      <c r="A35" s="297"/>
      <c r="B35" s="2799"/>
      <c r="C35" s="2799"/>
      <c r="D35" s="2799"/>
      <c r="E35" s="2799"/>
      <c r="F35" s="2799"/>
      <c r="G35" s="2799"/>
      <c r="H35" s="2799"/>
      <c r="I35" s="2799"/>
      <c r="J35" s="2799"/>
      <c r="K35" s="2799"/>
      <c r="L35" s="2799"/>
      <c r="M35" s="2799"/>
      <c r="N35" s="2799"/>
      <c r="O35" s="2799"/>
      <c r="P35" s="2799"/>
      <c r="Q35" s="2799"/>
      <c r="R35" s="2799"/>
      <c r="S35" s="2799"/>
      <c r="T35" s="2799"/>
      <c r="U35" s="2799"/>
      <c r="V35" s="2800"/>
    </row>
    <row r="36" spans="1:22" ht="19.5" customHeight="1">
      <c r="A36" s="296"/>
      <c r="B36" s="2739"/>
      <c r="C36" s="2739"/>
      <c r="D36" s="2739"/>
      <c r="E36" s="2739"/>
      <c r="F36" s="2739"/>
      <c r="G36" s="2739"/>
      <c r="H36" s="2739"/>
      <c r="I36" s="2739"/>
      <c r="J36" s="2739"/>
      <c r="K36" s="2739"/>
      <c r="L36" s="2739"/>
      <c r="M36" s="2739"/>
      <c r="N36" s="2739"/>
      <c r="O36" s="2739"/>
      <c r="P36" s="2739"/>
      <c r="Q36" s="2739"/>
      <c r="R36" s="2739"/>
      <c r="S36" s="2739"/>
      <c r="T36" s="2739"/>
      <c r="U36" s="2739"/>
      <c r="V36" s="2740"/>
    </row>
    <row r="37" spans="1:22" ht="19.5" customHeight="1">
      <c r="A37" s="2716" t="s">
        <v>2928</v>
      </c>
      <c r="B37" s="2716"/>
      <c r="C37" s="2716"/>
      <c r="D37" s="2716"/>
      <c r="E37" s="2716"/>
      <c r="F37" s="2716"/>
      <c r="G37" s="2716"/>
      <c r="H37" s="2716"/>
      <c r="I37" s="2716"/>
      <c r="J37" s="2716"/>
      <c r="K37" s="2716"/>
      <c r="L37" s="2716" t="s">
        <v>2929</v>
      </c>
      <c r="M37" s="2716"/>
      <c r="N37" s="2716"/>
      <c r="O37" s="2716"/>
      <c r="P37" s="2716"/>
      <c r="Q37" s="2716"/>
      <c r="R37" s="2716"/>
      <c r="S37" s="2716"/>
      <c r="T37" s="2716"/>
      <c r="U37" s="2716"/>
      <c r="V37" s="2716"/>
    </row>
    <row r="38" spans="1:22" ht="19.5" customHeight="1">
      <c r="A38" s="2717"/>
      <c r="B38" s="2801"/>
      <c r="C38" s="2801"/>
      <c r="D38" s="2801"/>
      <c r="E38" s="2801"/>
      <c r="F38" s="2801"/>
      <c r="G38" s="2801"/>
      <c r="H38" s="2801"/>
      <c r="I38" s="2801"/>
      <c r="J38" s="2801"/>
      <c r="K38" s="2802"/>
      <c r="L38" s="2717"/>
      <c r="M38" s="2718"/>
      <c r="N38" s="2718"/>
      <c r="O38" s="2801"/>
      <c r="P38" s="2801"/>
      <c r="Q38" s="2801"/>
      <c r="R38" s="2801"/>
      <c r="S38" s="2801"/>
      <c r="T38" s="2801"/>
      <c r="U38" s="2801"/>
      <c r="V38" s="2802"/>
    </row>
    <row r="39" spans="1:22" ht="19.5" customHeight="1">
      <c r="A39" s="2803"/>
      <c r="B39" s="2804"/>
      <c r="C39" s="2804"/>
      <c r="D39" s="2804"/>
      <c r="E39" s="2804"/>
      <c r="F39" s="2804"/>
      <c r="G39" s="2804"/>
      <c r="H39" s="2804"/>
      <c r="I39" s="2804"/>
      <c r="J39" s="2804"/>
      <c r="K39" s="2805"/>
      <c r="L39" s="2803"/>
      <c r="M39" s="2804"/>
      <c r="N39" s="2804"/>
      <c r="O39" s="2804"/>
      <c r="P39" s="2804"/>
      <c r="Q39" s="2804"/>
      <c r="R39" s="2804"/>
      <c r="S39" s="2804"/>
      <c r="T39" s="2804"/>
      <c r="U39" s="2804"/>
      <c r="V39" s="2805"/>
    </row>
    <row r="40" spans="1:22" ht="19.5" customHeight="1">
      <c r="A40" s="2803"/>
      <c r="B40" s="2804"/>
      <c r="C40" s="2804"/>
      <c r="D40" s="2804"/>
      <c r="E40" s="2804"/>
      <c r="F40" s="2804"/>
      <c r="G40" s="2804"/>
      <c r="H40" s="2804"/>
      <c r="I40" s="2804"/>
      <c r="J40" s="2804"/>
      <c r="K40" s="2805"/>
      <c r="L40" s="2803"/>
      <c r="M40" s="2804"/>
      <c r="N40" s="2804"/>
      <c r="O40" s="2804"/>
      <c r="P40" s="2804"/>
      <c r="Q40" s="2804"/>
      <c r="R40" s="2804"/>
      <c r="S40" s="2804"/>
      <c r="T40" s="2804"/>
      <c r="U40" s="2804"/>
      <c r="V40" s="2805"/>
    </row>
    <row r="41" spans="1:22" ht="19.5" customHeight="1">
      <c r="A41" s="2803"/>
      <c r="B41" s="2804"/>
      <c r="C41" s="2804"/>
      <c r="D41" s="2804"/>
      <c r="E41" s="2804"/>
      <c r="F41" s="2804"/>
      <c r="G41" s="2804"/>
      <c r="H41" s="2804"/>
      <c r="I41" s="2804"/>
      <c r="J41" s="2804"/>
      <c r="K41" s="2805"/>
      <c r="L41" s="2803"/>
      <c r="M41" s="2804"/>
      <c r="N41" s="2804"/>
      <c r="O41" s="2804"/>
      <c r="P41" s="2804"/>
      <c r="Q41" s="2804"/>
      <c r="R41" s="2804"/>
      <c r="S41" s="2804"/>
      <c r="T41" s="2804"/>
      <c r="U41" s="2804"/>
      <c r="V41" s="2805"/>
    </row>
    <row r="42" spans="1:22" ht="19.5" customHeight="1">
      <c r="A42" s="2803"/>
      <c r="B42" s="2804"/>
      <c r="C42" s="2804"/>
      <c r="D42" s="2804"/>
      <c r="E42" s="2804"/>
      <c r="F42" s="2804"/>
      <c r="G42" s="2804"/>
      <c r="H42" s="2804"/>
      <c r="I42" s="2804"/>
      <c r="J42" s="2804"/>
      <c r="K42" s="2805"/>
      <c r="L42" s="2803"/>
      <c r="M42" s="2804"/>
      <c r="N42" s="2804"/>
      <c r="O42" s="2804"/>
      <c r="P42" s="2804"/>
      <c r="Q42" s="2804"/>
      <c r="R42" s="2804"/>
      <c r="S42" s="2804"/>
      <c r="T42" s="2804"/>
      <c r="U42" s="2804"/>
      <c r="V42" s="2805"/>
    </row>
    <row r="43" spans="1:22" ht="19.5" customHeight="1">
      <c r="A43" s="2803"/>
      <c r="B43" s="2804"/>
      <c r="C43" s="2804"/>
      <c r="D43" s="2804"/>
      <c r="E43" s="2804"/>
      <c r="F43" s="2804"/>
      <c r="G43" s="2804"/>
      <c r="H43" s="2804"/>
      <c r="I43" s="2804"/>
      <c r="J43" s="2804"/>
      <c r="K43" s="2805"/>
      <c r="L43" s="2803"/>
      <c r="M43" s="2804"/>
      <c r="N43" s="2804"/>
      <c r="O43" s="2804"/>
      <c r="P43" s="2804"/>
      <c r="Q43" s="2804"/>
      <c r="R43" s="2804"/>
      <c r="S43" s="2804"/>
      <c r="T43" s="2804"/>
      <c r="U43" s="2804"/>
      <c r="V43" s="2805"/>
    </row>
    <row r="44" spans="1:22" ht="19.5" customHeight="1">
      <c r="A44" s="2806"/>
      <c r="B44" s="2807"/>
      <c r="C44" s="2807"/>
      <c r="D44" s="2807"/>
      <c r="E44" s="2807"/>
      <c r="F44" s="2807"/>
      <c r="G44" s="2807"/>
      <c r="H44" s="2807"/>
      <c r="I44" s="2807"/>
      <c r="J44" s="2807"/>
      <c r="K44" s="2808"/>
      <c r="L44" s="2806"/>
      <c r="M44" s="2807"/>
      <c r="N44" s="2807"/>
      <c r="O44" s="2807"/>
      <c r="P44" s="2807"/>
      <c r="Q44" s="2807"/>
      <c r="R44" s="2807"/>
      <c r="S44" s="2807"/>
      <c r="T44" s="2807"/>
      <c r="U44" s="2807"/>
      <c r="V44" s="2808"/>
    </row>
    <row r="45" spans="1:22" ht="16.5" customHeight="1">
      <c r="A45" s="274" t="s">
        <v>2625</v>
      </c>
      <c r="C45" s="274" t="s">
        <v>2966</v>
      </c>
    </row>
    <row r="46" spans="1:22" ht="16.5" customHeight="1">
      <c r="C46" s="274" t="s">
        <v>2967</v>
      </c>
    </row>
    <row r="47" spans="1:22" ht="16.5" customHeight="1">
      <c r="C47" s="274" t="s">
        <v>3021</v>
      </c>
    </row>
    <row r="48" spans="1:22" ht="16.5" customHeight="1">
      <c r="C48" s="274" t="s">
        <v>2995</v>
      </c>
    </row>
    <row r="49" ht="16.5" customHeight="1"/>
    <row r="50" ht="16.5" customHeight="1"/>
    <row r="51" ht="16.5" customHeight="1"/>
  </sheetData>
  <mergeCells count="48">
    <mergeCell ref="H2:K3"/>
    <mergeCell ref="L2:N2"/>
    <mergeCell ref="L3:N3"/>
    <mergeCell ref="I8:J8"/>
    <mergeCell ref="M8:U8"/>
    <mergeCell ref="V9:V10"/>
    <mergeCell ref="M11:U11"/>
    <mergeCell ref="A16:G17"/>
    <mergeCell ref="H16:V17"/>
    <mergeCell ref="A18:G19"/>
    <mergeCell ref="H18:H19"/>
    <mergeCell ref="I18:I19"/>
    <mergeCell ref="J18:J19"/>
    <mergeCell ref="K18:K19"/>
    <mergeCell ref="L18:L19"/>
    <mergeCell ref="L9:L10"/>
    <mergeCell ref="M9:U10"/>
    <mergeCell ref="M18:M19"/>
    <mergeCell ref="N18:N19"/>
    <mergeCell ref="H20:H21"/>
    <mergeCell ref="I20:N21"/>
    <mergeCell ref="A22:G23"/>
    <mergeCell ref="H22:V23"/>
    <mergeCell ref="A24:G25"/>
    <mergeCell ref="H24:V25"/>
    <mergeCell ref="O20:O21"/>
    <mergeCell ref="A20:G21"/>
    <mergeCell ref="A26:G27"/>
    <mergeCell ref="H26:V27"/>
    <mergeCell ref="A38:K44"/>
    <mergeCell ref="L38:V44"/>
    <mergeCell ref="R28:S29"/>
    <mergeCell ref="T28:U29"/>
    <mergeCell ref="V28:V29"/>
    <mergeCell ref="B31:V31"/>
    <mergeCell ref="B32:V32"/>
    <mergeCell ref="B33:V33"/>
    <mergeCell ref="A28:G29"/>
    <mergeCell ref="H28:H29"/>
    <mergeCell ref="I28:L29"/>
    <mergeCell ref="M28:O29"/>
    <mergeCell ref="P28:P29"/>
    <mergeCell ref="Q28:Q29"/>
    <mergeCell ref="B34:V34"/>
    <mergeCell ref="B35:V35"/>
    <mergeCell ref="B36:V36"/>
    <mergeCell ref="A37:K37"/>
    <mergeCell ref="L37:V37"/>
  </mergeCells>
  <phoneticPr fontId="129"/>
  <printOptions horizontalCentered="1" verticalCentered="1"/>
  <pageMargins left="0.94488188976377963" right="0.74803149606299213" top="0.78740157480314965" bottom="0.59055118110236227" header="0.51181102362204722" footer="0.51181102362204722"/>
  <pageSetup paperSize="9" scale="94" orientation="portrait" blackAndWhite="1"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DX101"/>
  <sheetViews>
    <sheetView showGridLines="0" zoomScaleNormal="100" zoomScaleSheetLayoutView="100" workbookViewId="0"/>
  </sheetViews>
  <sheetFormatPr defaultColWidth="1.5" defaultRowHeight="8.85" customHeight="1"/>
  <cols>
    <col min="1" max="1" width="1.25" style="708" customWidth="1"/>
    <col min="2" max="65" width="1.5" style="708" customWidth="1"/>
    <col min="66" max="66" width="1.375" style="708" customWidth="1"/>
    <col min="67" max="256" width="1.5" style="708" customWidth="1"/>
    <col min="257" max="257" width="1.25" style="708" customWidth="1"/>
    <col min="258" max="321" width="1.5" style="708" customWidth="1"/>
    <col min="322" max="322" width="1.375" style="708" customWidth="1"/>
    <col min="323" max="512" width="1.5" style="708" customWidth="1"/>
    <col min="513" max="513" width="1.25" style="708" customWidth="1"/>
    <col min="514" max="577" width="1.5" style="708" customWidth="1"/>
    <col min="578" max="578" width="1.375" style="708" customWidth="1"/>
    <col min="579" max="768" width="1.5" style="708" customWidth="1"/>
    <col min="769" max="769" width="1.25" style="708" customWidth="1"/>
    <col min="770" max="833" width="1.5" style="708" customWidth="1"/>
    <col min="834" max="834" width="1.375" style="708" customWidth="1"/>
    <col min="835" max="1024" width="1.5" style="708" customWidth="1"/>
    <col min="1025" max="1025" width="1.25" style="708" customWidth="1"/>
    <col min="1026" max="1089" width="1.5" style="708" customWidth="1"/>
    <col min="1090" max="1090" width="1.375" style="708" customWidth="1"/>
    <col min="1091" max="1280" width="1.5" style="708" customWidth="1"/>
    <col min="1281" max="1281" width="1.25" style="708" customWidth="1"/>
    <col min="1282" max="1345" width="1.5" style="708" customWidth="1"/>
    <col min="1346" max="1346" width="1.375" style="708" customWidth="1"/>
    <col min="1347" max="1536" width="1.5" style="708" customWidth="1"/>
    <col min="1537" max="1537" width="1.25" style="708" customWidth="1"/>
    <col min="1538" max="1601" width="1.5" style="708" customWidth="1"/>
    <col min="1602" max="1602" width="1.375" style="708" customWidth="1"/>
    <col min="1603" max="1792" width="1.5" style="708" customWidth="1"/>
    <col min="1793" max="1793" width="1.25" style="708" customWidth="1"/>
    <col min="1794" max="1857" width="1.5" style="708" customWidth="1"/>
    <col min="1858" max="1858" width="1.375" style="708" customWidth="1"/>
    <col min="1859" max="2048" width="1.5" style="708" customWidth="1"/>
    <col min="2049" max="2049" width="1.25" style="708" customWidth="1"/>
    <col min="2050" max="2113" width="1.5" style="708" customWidth="1"/>
    <col min="2114" max="2114" width="1.375" style="708" customWidth="1"/>
    <col min="2115" max="2304" width="1.5" style="708" customWidth="1"/>
    <col min="2305" max="2305" width="1.25" style="708" customWidth="1"/>
    <col min="2306" max="2369" width="1.5" style="708" customWidth="1"/>
    <col min="2370" max="2370" width="1.375" style="708" customWidth="1"/>
    <col min="2371" max="2560" width="1.5" style="708" customWidth="1"/>
    <col min="2561" max="2561" width="1.25" style="708" customWidth="1"/>
    <col min="2562" max="2625" width="1.5" style="708" customWidth="1"/>
    <col min="2626" max="2626" width="1.375" style="708" customWidth="1"/>
    <col min="2627" max="2816" width="1.5" style="708" customWidth="1"/>
    <col min="2817" max="2817" width="1.25" style="708" customWidth="1"/>
    <col min="2818" max="2881" width="1.5" style="708" customWidth="1"/>
    <col min="2882" max="2882" width="1.375" style="708" customWidth="1"/>
    <col min="2883" max="3072" width="1.5" style="708" customWidth="1"/>
    <col min="3073" max="3073" width="1.25" style="708" customWidth="1"/>
    <col min="3074" max="3137" width="1.5" style="708" customWidth="1"/>
    <col min="3138" max="3138" width="1.375" style="708" customWidth="1"/>
    <col min="3139" max="3328" width="1.5" style="708" customWidth="1"/>
    <col min="3329" max="3329" width="1.25" style="708" customWidth="1"/>
    <col min="3330" max="3393" width="1.5" style="708" customWidth="1"/>
    <col min="3394" max="3394" width="1.375" style="708" customWidth="1"/>
    <col min="3395" max="3584" width="1.5" style="708" customWidth="1"/>
    <col min="3585" max="3585" width="1.25" style="708" customWidth="1"/>
    <col min="3586" max="3649" width="1.5" style="708" customWidth="1"/>
    <col min="3650" max="3650" width="1.375" style="708" customWidth="1"/>
    <col min="3651" max="3840" width="1.5" style="708" customWidth="1"/>
    <col min="3841" max="3841" width="1.25" style="708" customWidth="1"/>
    <col min="3842" max="3905" width="1.5" style="708" customWidth="1"/>
    <col min="3906" max="3906" width="1.375" style="708" customWidth="1"/>
    <col min="3907" max="4096" width="1.5" style="708" customWidth="1"/>
    <col min="4097" max="4097" width="1.25" style="708" customWidth="1"/>
    <col min="4098" max="4161" width="1.5" style="708" customWidth="1"/>
    <col min="4162" max="4162" width="1.375" style="708" customWidth="1"/>
    <col min="4163" max="4352" width="1.5" style="708" customWidth="1"/>
    <col min="4353" max="4353" width="1.25" style="708" customWidth="1"/>
    <col min="4354" max="4417" width="1.5" style="708" customWidth="1"/>
    <col min="4418" max="4418" width="1.375" style="708" customWidth="1"/>
    <col min="4419" max="4608" width="1.5" style="708" customWidth="1"/>
    <col min="4609" max="4609" width="1.25" style="708" customWidth="1"/>
    <col min="4610" max="4673" width="1.5" style="708" customWidth="1"/>
    <col min="4674" max="4674" width="1.375" style="708" customWidth="1"/>
    <col min="4675" max="4864" width="1.5" style="708" customWidth="1"/>
    <col min="4865" max="4865" width="1.25" style="708" customWidth="1"/>
    <col min="4866" max="4929" width="1.5" style="708" customWidth="1"/>
    <col min="4930" max="4930" width="1.375" style="708" customWidth="1"/>
    <col min="4931" max="5120" width="1.5" style="708" customWidth="1"/>
    <col min="5121" max="5121" width="1.25" style="708" customWidth="1"/>
    <col min="5122" max="5185" width="1.5" style="708" customWidth="1"/>
    <col min="5186" max="5186" width="1.375" style="708" customWidth="1"/>
    <col min="5187" max="5376" width="1.5" style="708" customWidth="1"/>
    <col min="5377" max="5377" width="1.25" style="708" customWidth="1"/>
    <col min="5378" max="5441" width="1.5" style="708" customWidth="1"/>
    <col min="5442" max="5442" width="1.375" style="708" customWidth="1"/>
    <col min="5443" max="5632" width="1.5" style="708" customWidth="1"/>
    <col min="5633" max="5633" width="1.25" style="708" customWidth="1"/>
    <col min="5634" max="5697" width="1.5" style="708" customWidth="1"/>
    <col min="5698" max="5698" width="1.375" style="708" customWidth="1"/>
    <col min="5699" max="5888" width="1.5" style="708" customWidth="1"/>
    <col min="5889" max="5889" width="1.25" style="708" customWidth="1"/>
    <col min="5890" max="5953" width="1.5" style="708" customWidth="1"/>
    <col min="5954" max="5954" width="1.375" style="708" customWidth="1"/>
    <col min="5955" max="6144" width="1.5" style="708" customWidth="1"/>
    <col min="6145" max="6145" width="1.25" style="708" customWidth="1"/>
    <col min="6146" max="6209" width="1.5" style="708" customWidth="1"/>
    <col min="6210" max="6210" width="1.375" style="708" customWidth="1"/>
    <col min="6211" max="6400" width="1.5" style="708" customWidth="1"/>
    <col min="6401" max="6401" width="1.25" style="708" customWidth="1"/>
    <col min="6402" max="6465" width="1.5" style="708" customWidth="1"/>
    <col min="6466" max="6466" width="1.375" style="708" customWidth="1"/>
    <col min="6467" max="6656" width="1.5" style="708" customWidth="1"/>
    <col min="6657" max="6657" width="1.25" style="708" customWidth="1"/>
    <col min="6658" max="6721" width="1.5" style="708" customWidth="1"/>
    <col min="6722" max="6722" width="1.375" style="708" customWidth="1"/>
    <col min="6723" max="6912" width="1.5" style="708" customWidth="1"/>
    <col min="6913" max="6913" width="1.25" style="708" customWidth="1"/>
    <col min="6914" max="6977" width="1.5" style="708" customWidth="1"/>
    <col min="6978" max="6978" width="1.375" style="708" customWidth="1"/>
    <col min="6979" max="7168" width="1.5" style="708" customWidth="1"/>
    <col min="7169" max="7169" width="1.25" style="708" customWidth="1"/>
    <col min="7170" max="7233" width="1.5" style="708" customWidth="1"/>
    <col min="7234" max="7234" width="1.375" style="708" customWidth="1"/>
    <col min="7235" max="7424" width="1.5" style="708" customWidth="1"/>
    <col min="7425" max="7425" width="1.25" style="708" customWidth="1"/>
    <col min="7426" max="7489" width="1.5" style="708" customWidth="1"/>
    <col min="7490" max="7490" width="1.375" style="708" customWidth="1"/>
    <col min="7491" max="7680" width="1.5" style="708" customWidth="1"/>
    <col min="7681" max="7681" width="1.25" style="708" customWidth="1"/>
    <col min="7682" max="7745" width="1.5" style="708" customWidth="1"/>
    <col min="7746" max="7746" width="1.375" style="708" customWidth="1"/>
    <col min="7747" max="7936" width="1.5" style="708" customWidth="1"/>
    <col min="7937" max="7937" width="1.25" style="708" customWidth="1"/>
    <col min="7938" max="8001" width="1.5" style="708" customWidth="1"/>
    <col min="8002" max="8002" width="1.375" style="708" customWidth="1"/>
    <col min="8003" max="8192" width="1.5" style="708" customWidth="1"/>
    <col min="8193" max="8193" width="1.25" style="708" customWidth="1"/>
    <col min="8194" max="8257" width="1.5" style="708" customWidth="1"/>
    <col min="8258" max="8258" width="1.375" style="708" customWidth="1"/>
    <col min="8259" max="8448" width="1.5" style="708" customWidth="1"/>
    <col min="8449" max="8449" width="1.25" style="708" customWidth="1"/>
    <col min="8450" max="8513" width="1.5" style="708" customWidth="1"/>
    <col min="8514" max="8514" width="1.375" style="708" customWidth="1"/>
    <col min="8515" max="8704" width="1.5" style="708" customWidth="1"/>
    <col min="8705" max="8705" width="1.25" style="708" customWidth="1"/>
    <col min="8706" max="8769" width="1.5" style="708" customWidth="1"/>
    <col min="8770" max="8770" width="1.375" style="708" customWidth="1"/>
    <col min="8771" max="8960" width="1.5" style="708" customWidth="1"/>
    <col min="8961" max="8961" width="1.25" style="708" customWidth="1"/>
    <col min="8962" max="9025" width="1.5" style="708" customWidth="1"/>
    <col min="9026" max="9026" width="1.375" style="708" customWidth="1"/>
    <col min="9027" max="9216" width="1.5" style="708" customWidth="1"/>
    <col min="9217" max="9217" width="1.25" style="708" customWidth="1"/>
    <col min="9218" max="9281" width="1.5" style="708" customWidth="1"/>
    <col min="9282" max="9282" width="1.375" style="708" customWidth="1"/>
    <col min="9283" max="9472" width="1.5" style="708" customWidth="1"/>
    <col min="9473" max="9473" width="1.25" style="708" customWidth="1"/>
    <col min="9474" max="9537" width="1.5" style="708" customWidth="1"/>
    <col min="9538" max="9538" width="1.375" style="708" customWidth="1"/>
    <col min="9539" max="9728" width="1.5" style="708" customWidth="1"/>
    <col min="9729" max="9729" width="1.25" style="708" customWidth="1"/>
    <col min="9730" max="9793" width="1.5" style="708" customWidth="1"/>
    <col min="9794" max="9794" width="1.375" style="708" customWidth="1"/>
    <col min="9795" max="9984" width="1.5" style="708" customWidth="1"/>
    <col min="9985" max="9985" width="1.25" style="708" customWidth="1"/>
    <col min="9986" max="10049" width="1.5" style="708" customWidth="1"/>
    <col min="10050" max="10050" width="1.375" style="708" customWidth="1"/>
    <col min="10051" max="10240" width="1.5" style="708" customWidth="1"/>
    <col min="10241" max="10241" width="1.25" style="708" customWidth="1"/>
    <col min="10242" max="10305" width="1.5" style="708" customWidth="1"/>
    <col min="10306" max="10306" width="1.375" style="708" customWidth="1"/>
    <col min="10307" max="10496" width="1.5" style="708" customWidth="1"/>
    <col min="10497" max="10497" width="1.25" style="708" customWidth="1"/>
    <col min="10498" max="10561" width="1.5" style="708" customWidth="1"/>
    <col min="10562" max="10562" width="1.375" style="708" customWidth="1"/>
    <col min="10563" max="10752" width="1.5" style="708" customWidth="1"/>
    <col min="10753" max="10753" width="1.25" style="708" customWidth="1"/>
    <col min="10754" max="10817" width="1.5" style="708" customWidth="1"/>
    <col min="10818" max="10818" width="1.375" style="708" customWidth="1"/>
    <col min="10819" max="11008" width="1.5" style="708" customWidth="1"/>
    <col min="11009" max="11009" width="1.25" style="708" customWidth="1"/>
    <col min="11010" max="11073" width="1.5" style="708" customWidth="1"/>
    <col min="11074" max="11074" width="1.375" style="708" customWidth="1"/>
    <col min="11075" max="11264" width="1.5" style="708" customWidth="1"/>
    <col min="11265" max="11265" width="1.25" style="708" customWidth="1"/>
    <col min="11266" max="11329" width="1.5" style="708" customWidth="1"/>
    <col min="11330" max="11330" width="1.375" style="708" customWidth="1"/>
    <col min="11331" max="11520" width="1.5" style="708" customWidth="1"/>
    <col min="11521" max="11521" width="1.25" style="708" customWidth="1"/>
    <col min="11522" max="11585" width="1.5" style="708" customWidth="1"/>
    <col min="11586" max="11586" width="1.375" style="708" customWidth="1"/>
    <col min="11587" max="11776" width="1.5" style="708" customWidth="1"/>
    <col min="11777" max="11777" width="1.25" style="708" customWidth="1"/>
    <col min="11778" max="11841" width="1.5" style="708" customWidth="1"/>
    <col min="11842" max="11842" width="1.375" style="708" customWidth="1"/>
    <col min="11843" max="12032" width="1.5" style="708" customWidth="1"/>
    <col min="12033" max="12033" width="1.25" style="708" customWidth="1"/>
    <col min="12034" max="12097" width="1.5" style="708" customWidth="1"/>
    <col min="12098" max="12098" width="1.375" style="708" customWidth="1"/>
    <col min="12099" max="12288" width="1.5" style="708" customWidth="1"/>
    <col min="12289" max="12289" width="1.25" style="708" customWidth="1"/>
    <col min="12290" max="12353" width="1.5" style="708" customWidth="1"/>
    <col min="12354" max="12354" width="1.375" style="708" customWidth="1"/>
    <col min="12355" max="12544" width="1.5" style="708" customWidth="1"/>
    <col min="12545" max="12545" width="1.25" style="708" customWidth="1"/>
    <col min="12546" max="12609" width="1.5" style="708" customWidth="1"/>
    <col min="12610" max="12610" width="1.375" style="708" customWidth="1"/>
    <col min="12611" max="12800" width="1.5" style="708" customWidth="1"/>
    <col min="12801" max="12801" width="1.25" style="708" customWidth="1"/>
    <col min="12802" max="12865" width="1.5" style="708" customWidth="1"/>
    <col min="12866" max="12866" width="1.375" style="708" customWidth="1"/>
    <col min="12867" max="13056" width="1.5" style="708" customWidth="1"/>
    <col min="13057" max="13057" width="1.25" style="708" customWidth="1"/>
    <col min="13058" max="13121" width="1.5" style="708" customWidth="1"/>
    <col min="13122" max="13122" width="1.375" style="708" customWidth="1"/>
    <col min="13123" max="13312" width="1.5" style="708" customWidth="1"/>
    <col min="13313" max="13313" width="1.25" style="708" customWidth="1"/>
    <col min="13314" max="13377" width="1.5" style="708" customWidth="1"/>
    <col min="13378" max="13378" width="1.375" style="708" customWidth="1"/>
    <col min="13379" max="13568" width="1.5" style="708" customWidth="1"/>
    <col min="13569" max="13569" width="1.25" style="708" customWidth="1"/>
    <col min="13570" max="13633" width="1.5" style="708" customWidth="1"/>
    <col min="13634" max="13634" width="1.375" style="708" customWidth="1"/>
    <col min="13635" max="13824" width="1.5" style="708" customWidth="1"/>
    <col min="13825" max="13825" width="1.25" style="708" customWidth="1"/>
    <col min="13826" max="13889" width="1.5" style="708" customWidth="1"/>
    <col min="13890" max="13890" width="1.375" style="708" customWidth="1"/>
    <col min="13891" max="14080" width="1.5" style="708" customWidth="1"/>
    <col min="14081" max="14081" width="1.25" style="708" customWidth="1"/>
    <col min="14082" max="14145" width="1.5" style="708" customWidth="1"/>
    <col min="14146" max="14146" width="1.375" style="708" customWidth="1"/>
    <col min="14147" max="14336" width="1.5" style="708" customWidth="1"/>
    <col min="14337" max="14337" width="1.25" style="708" customWidth="1"/>
    <col min="14338" max="14401" width="1.5" style="708" customWidth="1"/>
    <col min="14402" max="14402" width="1.375" style="708" customWidth="1"/>
    <col min="14403" max="14592" width="1.5" style="708" customWidth="1"/>
    <col min="14593" max="14593" width="1.25" style="708" customWidth="1"/>
    <col min="14594" max="14657" width="1.5" style="708" customWidth="1"/>
    <col min="14658" max="14658" width="1.375" style="708" customWidth="1"/>
    <col min="14659" max="14848" width="1.5" style="708" customWidth="1"/>
    <col min="14849" max="14849" width="1.25" style="708" customWidth="1"/>
    <col min="14850" max="14913" width="1.5" style="708" customWidth="1"/>
    <col min="14914" max="14914" width="1.375" style="708" customWidth="1"/>
    <col min="14915" max="15104" width="1.5" style="708" customWidth="1"/>
    <col min="15105" max="15105" width="1.25" style="708" customWidth="1"/>
    <col min="15106" max="15169" width="1.5" style="708" customWidth="1"/>
    <col min="15170" max="15170" width="1.375" style="708" customWidth="1"/>
    <col min="15171" max="15360" width="1.5" style="708" customWidth="1"/>
    <col min="15361" max="15361" width="1.25" style="708" customWidth="1"/>
    <col min="15362" max="15425" width="1.5" style="708" customWidth="1"/>
    <col min="15426" max="15426" width="1.375" style="708" customWidth="1"/>
    <col min="15427" max="15616" width="1.5" style="708" customWidth="1"/>
    <col min="15617" max="15617" width="1.25" style="708" customWidth="1"/>
    <col min="15618" max="15681" width="1.5" style="708" customWidth="1"/>
    <col min="15682" max="15682" width="1.375" style="708" customWidth="1"/>
    <col min="15683" max="15872" width="1.5" style="708" customWidth="1"/>
    <col min="15873" max="15873" width="1.25" style="708" customWidth="1"/>
    <col min="15874" max="15937" width="1.5" style="708" customWidth="1"/>
    <col min="15938" max="15938" width="1.375" style="708" customWidth="1"/>
    <col min="15939" max="16128" width="1.5" style="708" customWidth="1"/>
    <col min="16129" max="16129" width="1.25" style="708" customWidth="1"/>
    <col min="16130" max="16193" width="1.5" style="708" customWidth="1"/>
    <col min="16194" max="16194" width="1.375" style="708" customWidth="1"/>
    <col min="16195" max="16384" width="1.5" style="708" customWidth="1"/>
  </cols>
  <sheetData>
    <row r="1" spans="2:128" ht="12.75" customHeight="1" thickBot="1">
      <c r="B1" s="3058" t="s">
        <v>3664</v>
      </c>
      <c r="C1" s="3058"/>
      <c r="D1" s="3058"/>
      <c r="E1" s="3058"/>
      <c r="F1" s="3058"/>
      <c r="G1" s="3058"/>
      <c r="H1" s="3058"/>
      <c r="I1" s="3058"/>
      <c r="J1" s="3058"/>
      <c r="K1" s="3058"/>
      <c r="L1" s="707"/>
      <c r="M1" s="707"/>
    </row>
    <row r="2" spans="2:128" ht="25.5" customHeight="1" thickBot="1">
      <c r="C2" s="709"/>
      <c r="D2" s="709"/>
      <c r="E2" s="709"/>
      <c r="F2" s="709"/>
      <c r="G2" s="709"/>
      <c r="H2" s="709"/>
      <c r="I2" s="709"/>
      <c r="J2" s="709"/>
      <c r="K2" s="709"/>
      <c r="L2" s="709"/>
      <c r="M2" s="709"/>
      <c r="AT2" s="3059" t="s">
        <v>496</v>
      </c>
      <c r="AU2" s="3059"/>
      <c r="AV2" s="3059"/>
      <c r="AW2" s="3059"/>
      <c r="AX2" s="3060"/>
      <c r="AY2" s="3061" t="s">
        <v>2542</v>
      </c>
      <c r="AZ2" s="3062"/>
      <c r="BA2" s="3062"/>
      <c r="BB2" s="3063"/>
      <c r="BC2" s="3063"/>
      <c r="BD2" s="3062" t="s">
        <v>477</v>
      </c>
      <c r="BE2" s="3062"/>
      <c r="BF2" s="3063"/>
      <c r="BG2" s="3063"/>
      <c r="BH2" s="3062" t="s">
        <v>5</v>
      </c>
      <c r="BI2" s="3062"/>
      <c r="BJ2" s="3063"/>
      <c r="BK2" s="3063"/>
      <c r="BL2" s="3062" t="s">
        <v>478</v>
      </c>
      <c r="BM2" s="3077"/>
    </row>
    <row r="3" spans="2:128" ht="12.75" customHeight="1">
      <c r="Q3" s="3078" t="s">
        <v>3665</v>
      </c>
      <c r="R3" s="3078"/>
      <c r="S3" s="3078"/>
      <c r="T3" s="3078"/>
      <c r="U3" s="3078"/>
      <c r="V3" s="3078"/>
      <c r="W3" s="3078"/>
      <c r="X3" s="3078"/>
      <c r="Y3" s="3078"/>
      <c r="Z3" s="3078"/>
      <c r="AA3" s="3078"/>
      <c r="AB3" s="3078"/>
      <c r="AC3" s="3078"/>
      <c r="AD3" s="3078"/>
      <c r="AE3" s="3078"/>
      <c r="AF3" s="3078"/>
      <c r="AG3" s="3078"/>
      <c r="AH3" s="3078"/>
      <c r="AI3" s="3078"/>
      <c r="AJ3" s="3078"/>
      <c r="AK3" s="3078"/>
      <c r="AL3" s="3078"/>
      <c r="AM3" s="3078"/>
      <c r="AN3" s="3078"/>
      <c r="AO3" s="3078"/>
      <c r="AP3" s="3078"/>
      <c r="AQ3" s="3078"/>
      <c r="AR3" s="3078"/>
      <c r="AS3" s="3078"/>
      <c r="AT3" s="3078"/>
      <c r="AU3" s="3078"/>
      <c r="AV3" s="3078"/>
      <c r="AW3" s="3078"/>
      <c r="AX3" s="3078"/>
      <c r="AY3" s="710"/>
      <c r="AZ3" s="711"/>
      <c r="BA3" s="711"/>
      <c r="BB3" s="711"/>
      <c r="BC3" s="711"/>
      <c r="BD3" s="711"/>
      <c r="BE3" s="711"/>
      <c r="BF3" s="711"/>
      <c r="BG3" s="711"/>
      <c r="BH3" s="711"/>
      <c r="BI3" s="711"/>
      <c r="BJ3" s="711"/>
      <c r="BK3" s="711"/>
      <c r="BL3" s="711"/>
      <c r="BM3" s="711"/>
      <c r="BO3" s="707"/>
      <c r="BP3" s="707"/>
      <c r="BQ3" s="707"/>
      <c r="BR3" s="707"/>
      <c r="BS3" s="707"/>
      <c r="BT3" s="712"/>
      <c r="BU3" s="712"/>
      <c r="BV3" s="712"/>
      <c r="BW3" s="713"/>
      <c r="BX3" s="713"/>
      <c r="BY3" s="712"/>
      <c r="BZ3" s="712"/>
      <c r="CA3" s="713"/>
      <c r="CB3" s="713"/>
      <c r="CC3" s="712"/>
      <c r="CD3" s="712"/>
      <c r="CE3" s="713"/>
      <c r="CF3" s="713"/>
      <c r="CG3" s="712"/>
      <c r="CH3" s="712"/>
    </row>
    <row r="4" spans="2:128" ht="9.75" customHeight="1">
      <c r="Q4" s="3078"/>
      <c r="R4" s="3078"/>
      <c r="S4" s="3078"/>
      <c r="T4" s="3078"/>
      <c r="U4" s="3078"/>
      <c r="V4" s="3078"/>
      <c r="W4" s="3078"/>
      <c r="X4" s="3078"/>
      <c r="Y4" s="3078"/>
      <c r="Z4" s="3078"/>
      <c r="AA4" s="3078"/>
      <c r="AB4" s="3078"/>
      <c r="AC4" s="3078"/>
      <c r="AD4" s="3078"/>
      <c r="AE4" s="3078"/>
      <c r="AF4" s="3078"/>
      <c r="AG4" s="3078"/>
      <c r="AH4" s="3078"/>
      <c r="AI4" s="3078"/>
      <c r="AJ4" s="3078"/>
      <c r="AK4" s="3078"/>
      <c r="AL4" s="3078"/>
      <c r="AM4" s="3078"/>
      <c r="AN4" s="3078"/>
      <c r="AO4" s="3078"/>
      <c r="AP4" s="3078"/>
      <c r="AQ4" s="3078"/>
      <c r="AR4" s="3078"/>
      <c r="AS4" s="3078"/>
      <c r="AT4" s="3078"/>
      <c r="AU4" s="3078"/>
      <c r="AV4" s="3078"/>
      <c r="AW4" s="3078"/>
      <c r="AX4" s="3078"/>
      <c r="AY4" s="711"/>
      <c r="AZ4" s="711"/>
      <c r="BA4" s="711"/>
      <c r="BB4" s="711"/>
      <c r="BC4" s="711"/>
      <c r="BD4" s="711"/>
      <c r="BE4" s="711"/>
      <c r="BF4" s="711"/>
      <c r="BG4" s="711"/>
      <c r="BH4" s="711"/>
      <c r="BI4" s="711"/>
      <c r="BJ4" s="711"/>
      <c r="BK4" s="711"/>
      <c r="BL4" s="711"/>
      <c r="BM4" s="711"/>
      <c r="BO4" s="707"/>
      <c r="BP4" s="707"/>
      <c r="BQ4" s="707"/>
      <c r="BR4" s="707"/>
      <c r="BS4" s="707"/>
      <c r="BT4" s="712"/>
      <c r="BU4" s="712"/>
      <c r="BV4" s="712"/>
      <c r="BW4" s="713"/>
      <c r="BX4" s="713"/>
      <c r="BY4" s="712"/>
      <c r="BZ4" s="712"/>
      <c r="CA4" s="713"/>
      <c r="CB4" s="713"/>
      <c r="CC4" s="712"/>
      <c r="CD4" s="712"/>
      <c r="CE4" s="713"/>
      <c r="CF4" s="713"/>
      <c r="CG4" s="712"/>
      <c r="CH4" s="712"/>
    </row>
    <row r="5" spans="2:128" ht="15" customHeight="1">
      <c r="Q5" s="3053" t="s">
        <v>2526</v>
      </c>
      <c r="R5" s="3053"/>
      <c r="S5" s="3053"/>
      <c r="T5" s="3053"/>
      <c r="U5" s="3053"/>
      <c r="V5" s="3053"/>
      <c r="W5" s="3053"/>
      <c r="X5" s="3053"/>
      <c r="Y5" s="3053"/>
      <c r="Z5" s="3053"/>
      <c r="AA5" s="3053"/>
      <c r="AB5" s="3053"/>
      <c r="AC5" s="3053"/>
      <c r="AD5" s="3053"/>
      <c r="AE5" s="3053"/>
      <c r="AF5" s="3053"/>
      <c r="AG5" s="3053"/>
      <c r="AH5" s="3053"/>
      <c r="AI5" s="3053"/>
      <c r="AJ5" s="3053"/>
      <c r="AK5" s="3053"/>
      <c r="AL5" s="3053"/>
      <c r="AM5" s="3053"/>
      <c r="AN5" s="3053"/>
      <c r="AO5" s="3053"/>
      <c r="AP5" s="3053"/>
      <c r="AQ5" s="3053"/>
      <c r="AR5" s="3053"/>
      <c r="AS5" s="3053"/>
      <c r="AT5" s="3053"/>
      <c r="AU5" s="3053"/>
      <c r="AV5" s="3053"/>
      <c r="AW5" s="3053"/>
      <c r="AX5" s="3053"/>
      <c r="AY5" s="711"/>
      <c r="AZ5" s="711"/>
      <c r="BA5" s="711"/>
      <c r="BB5" s="711"/>
      <c r="BC5" s="711"/>
      <c r="BD5" s="711"/>
      <c r="BE5" s="711"/>
      <c r="BF5" s="711"/>
      <c r="BG5" s="711"/>
      <c r="BH5" s="711"/>
      <c r="BI5" s="711"/>
      <c r="BJ5" s="711"/>
      <c r="BK5" s="711"/>
      <c r="BL5" s="711"/>
      <c r="BM5" s="711"/>
    </row>
    <row r="6" spans="2:128" s="715" customFormat="1" ht="13.5" customHeight="1">
      <c r="B6" s="714"/>
      <c r="C6" s="714"/>
      <c r="D6" s="714"/>
      <c r="E6" s="714"/>
      <c r="F6" s="714"/>
      <c r="G6" s="714"/>
      <c r="H6" s="714"/>
      <c r="I6" s="714"/>
      <c r="J6" s="714"/>
      <c r="K6" s="714"/>
      <c r="L6" s="714"/>
      <c r="M6" s="714"/>
      <c r="N6" s="714"/>
      <c r="O6" s="714"/>
      <c r="P6" s="714"/>
      <c r="Q6" s="714"/>
      <c r="R6" s="714"/>
      <c r="S6" s="714"/>
      <c r="T6" s="714"/>
      <c r="U6" s="714"/>
      <c r="V6" s="714"/>
      <c r="W6" s="714"/>
      <c r="X6" s="714"/>
      <c r="Y6" s="714"/>
      <c r="Z6" s="714"/>
      <c r="AA6" s="714"/>
      <c r="AB6" s="714"/>
      <c r="AC6" s="714"/>
      <c r="AD6" s="3054" t="s">
        <v>15</v>
      </c>
      <c r="AE6" s="3054"/>
      <c r="AF6" s="3054"/>
      <c r="AG6" s="3054"/>
      <c r="AH6" s="3054"/>
      <c r="AI6" s="3054"/>
      <c r="AJ6" s="3054"/>
      <c r="AK6" s="3054"/>
      <c r="AL6" s="714"/>
      <c r="AM6" s="714"/>
      <c r="AN6" s="714"/>
      <c r="AO6" s="714"/>
      <c r="AP6" s="714"/>
      <c r="AQ6" s="714"/>
      <c r="AR6" s="714"/>
      <c r="AS6" s="714"/>
      <c r="AT6" s="714"/>
      <c r="AU6" s="714"/>
      <c r="AV6" s="714"/>
      <c r="AW6" s="714"/>
      <c r="AX6" s="714"/>
      <c r="AY6" s="714"/>
      <c r="AZ6" s="714"/>
      <c r="BA6" s="714"/>
      <c r="BD6" s="716"/>
      <c r="BG6" s="717"/>
      <c r="BH6" s="717"/>
      <c r="BI6" s="717"/>
      <c r="BJ6" s="717"/>
      <c r="BK6" s="717"/>
      <c r="BL6" s="717"/>
      <c r="BM6" s="717"/>
      <c r="BN6" s="717"/>
      <c r="BO6" s="717"/>
      <c r="BP6" s="717"/>
      <c r="BQ6" s="717"/>
      <c r="BR6" s="717"/>
      <c r="BS6" s="717"/>
      <c r="BT6" s="717"/>
      <c r="BU6" s="717"/>
      <c r="BV6" s="717"/>
      <c r="BW6" s="717"/>
      <c r="BX6" s="717"/>
      <c r="BY6" s="717"/>
      <c r="BZ6" s="717"/>
      <c r="CA6" s="717"/>
      <c r="CB6" s="717"/>
      <c r="CC6" s="717"/>
      <c r="CD6" s="717"/>
    </row>
    <row r="7" spans="2:128" s="715" customFormat="1" ht="0.75" hidden="1" customHeight="1">
      <c r="B7" s="714"/>
      <c r="C7" s="714"/>
      <c r="D7" s="714"/>
      <c r="E7" s="714"/>
      <c r="F7" s="714"/>
      <c r="G7" s="714"/>
      <c r="H7" s="714"/>
      <c r="I7" s="714"/>
      <c r="J7" s="714"/>
      <c r="K7" s="714"/>
      <c r="L7" s="714"/>
      <c r="M7" s="714"/>
      <c r="N7" s="714"/>
      <c r="O7" s="714"/>
      <c r="P7" s="714"/>
      <c r="Q7" s="714"/>
      <c r="R7" s="714"/>
      <c r="S7" s="714"/>
      <c r="T7" s="714"/>
      <c r="U7" s="714"/>
      <c r="V7" s="714"/>
      <c r="W7" s="714"/>
      <c r="X7" s="714"/>
      <c r="Y7" s="714"/>
      <c r="Z7" s="714"/>
      <c r="AA7" s="714"/>
      <c r="AB7" s="714"/>
      <c r="AC7" s="714"/>
      <c r="AD7" s="717"/>
      <c r="AE7" s="717"/>
      <c r="AF7" s="717"/>
      <c r="AG7" s="717"/>
      <c r="AH7" s="717"/>
      <c r="AI7" s="717"/>
      <c r="AJ7" s="717"/>
      <c r="AK7" s="717"/>
      <c r="AL7" s="714"/>
      <c r="AM7" s="714"/>
      <c r="AN7" s="714"/>
      <c r="AO7" s="714"/>
      <c r="AP7" s="714"/>
      <c r="AQ7" s="714"/>
      <c r="AR7" s="714"/>
      <c r="AS7" s="714"/>
      <c r="AT7" s="714"/>
      <c r="AU7" s="714"/>
      <c r="AV7" s="714"/>
      <c r="AW7" s="714"/>
      <c r="AX7" s="714"/>
      <c r="AY7" s="714"/>
      <c r="AZ7" s="714"/>
      <c r="BA7" s="714"/>
      <c r="BD7" s="716"/>
      <c r="BG7" s="717"/>
      <c r="BH7" s="717"/>
      <c r="BI7" s="717"/>
      <c r="BJ7" s="717"/>
      <c r="BK7" s="717"/>
      <c r="BL7" s="717"/>
      <c r="BM7" s="717"/>
      <c r="BN7" s="717"/>
      <c r="BO7" s="717"/>
      <c r="BP7" s="717"/>
      <c r="BQ7" s="717"/>
      <c r="BR7" s="717"/>
      <c r="BS7" s="717"/>
      <c r="BT7" s="717"/>
      <c r="BU7" s="717"/>
      <c r="BV7" s="717"/>
      <c r="BW7" s="717"/>
      <c r="BX7" s="717"/>
      <c r="BY7" s="717"/>
      <c r="BZ7" s="717"/>
      <c r="CA7" s="717"/>
      <c r="CB7" s="717"/>
      <c r="CC7" s="717"/>
      <c r="CD7" s="717"/>
    </row>
    <row r="8" spans="2:128" ht="15.75" customHeight="1">
      <c r="B8" s="3075" t="s">
        <v>2543</v>
      </c>
      <c r="C8" s="3075"/>
      <c r="D8" s="3075"/>
      <c r="E8" s="3076" t="s">
        <v>2544</v>
      </c>
      <c r="F8" s="3076"/>
      <c r="G8" s="3076"/>
      <c r="H8" s="3076"/>
      <c r="I8" s="3076"/>
      <c r="J8" s="3076"/>
      <c r="K8" s="3076"/>
      <c r="L8" s="3076"/>
      <c r="M8" s="3076"/>
      <c r="N8" s="3076"/>
      <c r="O8" s="3076"/>
      <c r="P8" s="3076"/>
      <c r="Q8" s="3076"/>
      <c r="R8" s="3076"/>
      <c r="S8" s="3076"/>
      <c r="T8" s="3076"/>
      <c r="U8" s="3076"/>
      <c r="V8" s="3076"/>
      <c r="W8" s="3076"/>
      <c r="X8" s="3076"/>
      <c r="Y8" s="3076"/>
      <c r="Z8" s="3076"/>
      <c r="AA8" s="3076"/>
      <c r="AB8" s="3076"/>
      <c r="AC8" s="3076"/>
      <c r="AD8" s="3076"/>
      <c r="AE8" s="3076"/>
      <c r="AF8" s="3076"/>
      <c r="AG8" s="3076"/>
      <c r="AH8" s="3076"/>
      <c r="AI8" s="3076"/>
      <c r="AJ8" s="3076"/>
      <c r="AK8" s="3076"/>
      <c r="AL8" s="3076"/>
      <c r="AM8" s="3076"/>
      <c r="AN8" s="3076"/>
      <c r="AO8" s="3076"/>
      <c r="AP8" s="3076"/>
      <c r="AQ8" s="3076"/>
      <c r="AR8" s="3076"/>
      <c r="AS8" s="3076"/>
      <c r="AT8" s="3076"/>
      <c r="AU8" s="3076"/>
      <c r="AV8" s="3076"/>
      <c r="AW8" s="3076"/>
      <c r="AX8" s="3076"/>
      <c r="AY8" s="3076"/>
      <c r="AZ8" s="3076"/>
      <c r="BA8" s="3076"/>
      <c r="BB8" s="3076"/>
      <c r="BC8" s="3076"/>
      <c r="BD8" s="3076"/>
      <c r="BE8" s="3076"/>
      <c r="BF8" s="3076"/>
      <c r="BG8" s="3076"/>
      <c r="BH8" s="3076"/>
      <c r="BI8" s="3076"/>
      <c r="BJ8" s="3076"/>
      <c r="BK8" s="3076"/>
      <c r="BL8" s="3076"/>
      <c r="BM8" s="3076"/>
      <c r="BN8" s="718"/>
      <c r="BO8" s="718"/>
      <c r="BP8" s="718"/>
      <c r="BQ8" s="718"/>
      <c r="BR8" s="718"/>
      <c r="BS8" s="718"/>
      <c r="BT8" s="718"/>
      <c r="BU8" s="718"/>
      <c r="BV8" s="718"/>
      <c r="BW8" s="718"/>
      <c r="BX8" s="718"/>
      <c r="BY8" s="718"/>
      <c r="BZ8" s="718"/>
      <c r="CA8" s="718"/>
      <c r="CB8" s="718"/>
      <c r="CC8" s="718"/>
      <c r="CD8" s="718"/>
      <c r="CE8" s="718"/>
      <c r="CF8" s="718"/>
      <c r="CG8" s="718"/>
      <c r="CH8" s="718"/>
      <c r="CI8" s="718"/>
      <c r="CJ8" s="718"/>
      <c r="CK8" s="718"/>
      <c r="CL8" s="718"/>
      <c r="CM8" s="718"/>
      <c r="CN8" s="718"/>
      <c r="CO8" s="718"/>
      <c r="CP8" s="718"/>
      <c r="CQ8" s="718"/>
      <c r="CR8" s="718"/>
      <c r="CS8" s="718"/>
      <c r="CT8" s="718"/>
      <c r="CU8" s="718"/>
      <c r="CV8" s="718"/>
      <c r="CW8" s="718"/>
      <c r="CX8" s="718"/>
      <c r="CY8" s="718"/>
      <c r="CZ8" s="718"/>
      <c r="DA8" s="718"/>
      <c r="DB8" s="718"/>
      <c r="DC8" s="718"/>
      <c r="DD8" s="718"/>
      <c r="DE8" s="718"/>
      <c r="DF8" s="718"/>
      <c r="DG8" s="718"/>
      <c r="DH8" s="718"/>
      <c r="DI8" s="718"/>
      <c r="DJ8" s="718"/>
      <c r="DK8" s="718"/>
      <c r="DL8" s="718"/>
      <c r="DM8" s="718"/>
      <c r="DN8" s="718"/>
      <c r="DO8" s="718"/>
      <c r="DP8" s="718"/>
      <c r="DQ8" s="718"/>
      <c r="DR8" s="718"/>
      <c r="DS8" s="718"/>
      <c r="DT8" s="718"/>
      <c r="DU8" s="718"/>
      <c r="DV8" s="718"/>
      <c r="DW8" s="718"/>
      <c r="DX8" s="718"/>
    </row>
    <row r="9" spans="2:128" ht="15.75" customHeight="1">
      <c r="B9" s="719"/>
      <c r="C9" s="719"/>
      <c r="D9" s="719"/>
      <c r="E9" s="3076"/>
      <c r="F9" s="3076"/>
      <c r="G9" s="3076"/>
      <c r="H9" s="3076"/>
      <c r="I9" s="3076"/>
      <c r="J9" s="3076"/>
      <c r="K9" s="3076"/>
      <c r="L9" s="3076"/>
      <c r="M9" s="3076"/>
      <c r="N9" s="3076"/>
      <c r="O9" s="3076"/>
      <c r="P9" s="3076"/>
      <c r="Q9" s="3076"/>
      <c r="R9" s="3076"/>
      <c r="S9" s="3076"/>
      <c r="T9" s="3076"/>
      <c r="U9" s="3076"/>
      <c r="V9" s="3076"/>
      <c r="W9" s="3076"/>
      <c r="X9" s="3076"/>
      <c r="Y9" s="3076"/>
      <c r="Z9" s="3076"/>
      <c r="AA9" s="3076"/>
      <c r="AB9" s="3076"/>
      <c r="AC9" s="3076"/>
      <c r="AD9" s="3076"/>
      <c r="AE9" s="3076"/>
      <c r="AF9" s="3076"/>
      <c r="AG9" s="3076"/>
      <c r="AH9" s="3076"/>
      <c r="AI9" s="3076"/>
      <c r="AJ9" s="3076"/>
      <c r="AK9" s="3076"/>
      <c r="AL9" s="3076"/>
      <c r="AM9" s="3076"/>
      <c r="AN9" s="3076"/>
      <c r="AO9" s="3076"/>
      <c r="AP9" s="3076"/>
      <c r="AQ9" s="3076"/>
      <c r="AR9" s="3076"/>
      <c r="AS9" s="3076"/>
      <c r="AT9" s="3076"/>
      <c r="AU9" s="3076"/>
      <c r="AV9" s="3076"/>
      <c r="AW9" s="3076"/>
      <c r="AX9" s="3076"/>
      <c r="AY9" s="3076"/>
      <c r="AZ9" s="3076"/>
      <c r="BA9" s="3076"/>
      <c r="BB9" s="3076"/>
      <c r="BC9" s="3076"/>
      <c r="BD9" s="3076"/>
      <c r="BE9" s="3076"/>
      <c r="BF9" s="3076"/>
      <c r="BG9" s="3076"/>
      <c r="BH9" s="3076"/>
      <c r="BI9" s="3076"/>
      <c r="BJ9" s="3076"/>
      <c r="BK9" s="3076"/>
      <c r="BL9" s="3076"/>
      <c r="BM9" s="3076"/>
      <c r="BN9" s="718"/>
      <c r="BO9" s="718"/>
      <c r="BP9" s="718"/>
      <c r="BQ9" s="718"/>
      <c r="BR9" s="718"/>
      <c r="BS9" s="718"/>
      <c r="BT9" s="718"/>
      <c r="BU9" s="718"/>
      <c r="BV9" s="718"/>
      <c r="BW9" s="718"/>
      <c r="BX9" s="718"/>
      <c r="BY9" s="718"/>
      <c r="BZ9" s="718"/>
      <c r="CA9" s="718"/>
      <c r="CB9" s="718"/>
      <c r="CC9" s="718"/>
      <c r="CD9" s="718"/>
      <c r="CE9" s="718"/>
      <c r="CF9" s="718"/>
      <c r="CG9" s="718"/>
      <c r="CH9" s="718"/>
      <c r="CI9" s="718"/>
      <c r="CJ9" s="718"/>
      <c r="CK9" s="718"/>
      <c r="CL9" s="718"/>
      <c r="CM9" s="718"/>
      <c r="CN9" s="718"/>
      <c r="CO9" s="718"/>
      <c r="CP9" s="718"/>
      <c r="CQ9" s="718"/>
      <c r="CR9" s="718"/>
      <c r="CS9" s="718"/>
      <c r="CT9" s="718"/>
      <c r="CU9" s="718"/>
      <c r="CV9" s="718"/>
      <c r="CW9" s="718"/>
      <c r="CX9" s="718"/>
      <c r="CY9" s="718"/>
      <c r="CZ9" s="718"/>
      <c r="DA9" s="718"/>
      <c r="DB9" s="718"/>
      <c r="DC9" s="718"/>
      <c r="DD9" s="718"/>
      <c r="DE9" s="718"/>
      <c r="DF9" s="718"/>
      <c r="DG9" s="718"/>
      <c r="DH9" s="718"/>
      <c r="DI9" s="718"/>
      <c r="DJ9" s="718"/>
      <c r="DK9" s="718"/>
      <c r="DL9" s="718"/>
      <c r="DM9" s="718"/>
      <c r="DN9" s="718"/>
      <c r="DO9" s="718"/>
      <c r="DP9" s="718"/>
      <c r="DQ9" s="718"/>
      <c r="DR9" s="718"/>
      <c r="DS9" s="718"/>
      <c r="DT9" s="718"/>
      <c r="DU9" s="718"/>
      <c r="DV9" s="718"/>
      <c r="DW9" s="718"/>
      <c r="DX9" s="718"/>
    </row>
    <row r="10" spans="2:128" ht="21.75" customHeight="1">
      <c r="B10" s="720"/>
      <c r="C10" s="720"/>
      <c r="D10" s="720"/>
      <c r="E10" s="3076"/>
      <c r="F10" s="3076"/>
      <c r="G10" s="3076"/>
      <c r="H10" s="3076"/>
      <c r="I10" s="3076"/>
      <c r="J10" s="3076"/>
      <c r="K10" s="3076"/>
      <c r="L10" s="3076"/>
      <c r="M10" s="3076"/>
      <c r="N10" s="3076"/>
      <c r="O10" s="3076"/>
      <c r="P10" s="3076"/>
      <c r="Q10" s="3076"/>
      <c r="R10" s="3076"/>
      <c r="S10" s="3076"/>
      <c r="T10" s="3076"/>
      <c r="U10" s="3076"/>
      <c r="V10" s="3076"/>
      <c r="W10" s="3076"/>
      <c r="X10" s="3076"/>
      <c r="Y10" s="3076"/>
      <c r="Z10" s="3076"/>
      <c r="AA10" s="3076"/>
      <c r="AB10" s="3076"/>
      <c r="AC10" s="3076"/>
      <c r="AD10" s="3076"/>
      <c r="AE10" s="3076"/>
      <c r="AF10" s="3076"/>
      <c r="AG10" s="3076"/>
      <c r="AH10" s="3076"/>
      <c r="AI10" s="3076"/>
      <c r="AJ10" s="3076"/>
      <c r="AK10" s="3076"/>
      <c r="AL10" s="3076"/>
      <c r="AM10" s="3076"/>
      <c r="AN10" s="3076"/>
      <c r="AO10" s="3076"/>
      <c r="AP10" s="3076"/>
      <c r="AQ10" s="3076"/>
      <c r="AR10" s="3076"/>
      <c r="AS10" s="3076"/>
      <c r="AT10" s="3076"/>
      <c r="AU10" s="3076"/>
      <c r="AV10" s="3076"/>
      <c r="AW10" s="3076"/>
      <c r="AX10" s="3076"/>
      <c r="AY10" s="3076"/>
      <c r="AZ10" s="3076"/>
      <c r="BA10" s="3076"/>
      <c r="BB10" s="3076"/>
      <c r="BC10" s="3076"/>
      <c r="BD10" s="3076"/>
      <c r="BE10" s="3076"/>
      <c r="BF10" s="3076"/>
      <c r="BG10" s="3076"/>
      <c r="BH10" s="3076"/>
      <c r="BI10" s="3076"/>
      <c r="BJ10" s="3076"/>
      <c r="BK10" s="3076"/>
      <c r="BL10" s="3076"/>
      <c r="BM10" s="3076"/>
      <c r="BN10" s="718"/>
      <c r="BO10" s="718"/>
      <c r="BP10" s="718"/>
      <c r="BQ10" s="718"/>
      <c r="BR10" s="718"/>
      <c r="BS10" s="718"/>
      <c r="BT10" s="718"/>
      <c r="BU10" s="718"/>
      <c r="BV10" s="718"/>
      <c r="BW10" s="718"/>
      <c r="BX10" s="718"/>
      <c r="BY10" s="718"/>
      <c r="BZ10" s="718"/>
      <c r="CA10" s="718"/>
      <c r="CB10" s="718"/>
      <c r="CC10" s="718"/>
      <c r="CD10" s="718"/>
      <c r="CE10" s="718"/>
      <c r="CF10" s="718"/>
      <c r="CG10" s="718"/>
      <c r="CH10" s="718"/>
      <c r="CI10" s="718"/>
      <c r="CJ10" s="718"/>
      <c r="CK10" s="718"/>
      <c r="CL10" s="718"/>
      <c r="CM10" s="718"/>
      <c r="CN10" s="718"/>
      <c r="CO10" s="718"/>
      <c r="CP10" s="718"/>
      <c r="CQ10" s="718"/>
      <c r="CR10" s="718"/>
      <c r="CS10" s="718"/>
      <c r="CT10" s="718"/>
      <c r="CU10" s="718"/>
      <c r="CV10" s="718"/>
      <c r="CW10" s="718"/>
      <c r="CX10" s="718"/>
      <c r="CY10" s="718"/>
      <c r="CZ10" s="718"/>
      <c r="DA10" s="718"/>
      <c r="DB10" s="718"/>
      <c r="DC10" s="718"/>
      <c r="DD10" s="718"/>
      <c r="DE10" s="718"/>
      <c r="DF10" s="718"/>
      <c r="DG10" s="718"/>
      <c r="DH10" s="718"/>
      <c r="DI10" s="718"/>
      <c r="DJ10" s="718"/>
      <c r="DK10" s="718"/>
      <c r="DL10" s="718"/>
      <c r="DM10" s="718"/>
      <c r="DN10" s="718"/>
      <c r="DO10" s="718"/>
      <c r="DP10" s="718"/>
      <c r="DQ10" s="718"/>
      <c r="DR10" s="718"/>
      <c r="DS10" s="718"/>
      <c r="DT10" s="718"/>
      <c r="DU10" s="718"/>
      <c r="DV10" s="718"/>
      <c r="DW10" s="718"/>
      <c r="DX10" s="718"/>
    </row>
    <row r="11" spans="2:128" ht="13.5">
      <c r="B11" s="3075" t="s">
        <v>2545</v>
      </c>
      <c r="C11" s="3075"/>
      <c r="D11" s="3075"/>
      <c r="E11" s="3076" t="s">
        <v>2546</v>
      </c>
      <c r="F11" s="3076"/>
      <c r="G11" s="3076"/>
      <c r="H11" s="3076"/>
      <c r="I11" s="3076"/>
      <c r="J11" s="3076"/>
      <c r="K11" s="3076"/>
      <c r="L11" s="3076"/>
      <c r="M11" s="3076"/>
      <c r="N11" s="3076"/>
      <c r="O11" s="3076"/>
      <c r="P11" s="3076"/>
      <c r="Q11" s="3076"/>
      <c r="R11" s="3076"/>
      <c r="S11" s="3076"/>
      <c r="T11" s="3076"/>
      <c r="U11" s="3076"/>
      <c r="V11" s="3076"/>
      <c r="W11" s="3076"/>
      <c r="X11" s="3076"/>
      <c r="Y11" s="3076"/>
      <c r="Z11" s="3076"/>
      <c r="AA11" s="3076"/>
      <c r="AB11" s="3076"/>
      <c r="AC11" s="3076"/>
      <c r="AD11" s="3076"/>
      <c r="AE11" s="3076"/>
      <c r="AF11" s="3076"/>
      <c r="AG11" s="3076"/>
      <c r="AH11" s="3076"/>
      <c r="AI11" s="3076"/>
      <c r="AJ11" s="3076"/>
      <c r="AK11" s="3076"/>
      <c r="AL11" s="3076"/>
      <c r="AM11" s="3076"/>
      <c r="AN11" s="3076"/>
      <c r="AO11" s="3076"/>
      <c r="AP11" s="3076"/>
      <c r="AQ11" s="3076"/>
      <c r="AR11" s="3076"/>
      <c r="AS11" s="3076"/>
      <c r="AT11" s="3076"/>
      <c r="AU11" s="3076"/>
      <c r="AV11" s="3076"/>
      <c r="AW11" s="3076"/>
      <c r="AX11" s="3076"/>
      <c r="AY11" s="3076"/>
      <c r="AZ11" s="3076"/>
      <c r="BA11" s="3076"/>
      <c r="BB11" s="3076"/>
      <c r="BC11" s="3076"/>
      <c r="BD11" s="3076"/>
      <c r="BE11" s="3076"/>
      <c r="BF11" s="3076"/>
      <c r="BG11" s="3076"/>
      <c r="BH11" s="3076"/>
      <c r="BI11" s="3076"/>
      <c r="BJ11" s="3076"/>
      <c r="BK11" s="3076"/>
      <c r="BL11" s="3076"/>
      <c r="BM11" s="3076"/>
      <c r="BN11" s="718"/>
      <c r="BO11" s="718"/>
      <c r="BP11" s="718"/>
      <c r="BQ11" s="718"/>
      <c r="BR11" s="718"/>
      <c r="BS11" s="718"/>
      <c r="BT11" s="718"/>
      <c r="BU11" s="718"/>
      <c r="BV11" s="718"/>
      <c r="BW11" s="718"/>
      <c r="BX11" s="718"/>
      <c r="BY11" s="718"/>
      <c r="BZ11" s="718"/>
      <c r="CA11" s="718"/>
      <c r="CB11" s="718"/>
      <c r="CC11" s="718"/>
      <c r="CD11" s="718"/>
      <c r="CE11" s="718"/>
      <c r="CF11" s="718"/>
      <c r="CG11" s="718"/>
      <c r="CH11" s="718"/>
      <c r="CI11" s="718"/>
      <c r="CJ11" s="718"/>
      <c r="CK11" s="718"/>
      <c r="CL11" s="718"/>
      <c r="CM11" s="718"/>
      <c r="CN11" s="718"/>
      <c r="CO11" s="718"/>
      <c r="CP11" s="718"/>
      <c r="CQ11" s="718"/>
      <c r="CR11" s="718"/>
      <c r="CS11" s="718"/>
      <c r="CT11" s="718"/>
      <c r="CU11" s="718"/>
      <c r="CV11" s="718"/>
      <c r="CW11" s="718"/>
      <c r="CX11" s="718"/>
      <c r="CY11" s="718"/>
      <c r="CZ11" s="718"/>
      <c r="DA11" s="718"/>
      <c r="DB11" s="718"/>
      <c r="DC11" s="718"/>
      <c r="DD11" s="718"/>
      <c r="DE11" s="718"/>
      <c r="DF11" s="718"/>
      <c r="DG11" s="718"/>
      <c r="DH11" s="718"/>
      <c r="DI11" s="718"/>
      <c r="DJ11" s="718"/>
      <c r="DK11" s="718"/>
      <c r="DL11" s="718"/>
      <c r="DM11" s="718"/>
      <c r="DN11" s="718"/>
      <c r="DO11" s="718"/>
      <c r="DP11" s="718"/>
      <c r="DQ11" s="718"/>
      <c r="DR11" s="718"/>
      <c r="DS11" s="718"/>
      <c r="DT11" s="718"/>
      <c r="DU11" s="718"/>
      <c r="DV11" s="718"/>
      <c r="DW11" s="718"/>
      <c r="DX11" s="718"/>
    </row>
    <row r="12" spans="2:128" ht="7.5" customHeight="1" thickBot="1">
      <c r="C12" s="721"/>
      <c r="D12" s="721"/>
      <c r="E12" s="721"/>
      <c r="F12" s="721"/>
      <c r="G12" s="721"/>
      <c r="H12" s="721"/>
      <c r="I12" s="721"/>
      <c r="J12" s="721"/>
      <c r="K12" s="721"/>
      <c r="L12" s="721"/>
      <c r="M12" s="721"/>
      <c r="N12" s="721"/>
      <c r="O12" s="721"/>
      <c r="P12" s="721"/>
      <c r="Q12" s="721"/>
      <c r="R12" s="721"/>
      <c r="S12" s="721"/>
      <c r="T12" s="721"/>
      <c r="U12" s="721"/>
      <c r="V12" s="721"/>
      <c r="W12" s="721"/>
      <c r="X12" s="721"/>
      <c r="Y12" s="721"/>
      <c r="Z12" s="721"/>
      <c r="AA12" s="721"/>
      <c r="AB12" s="721"/>
      <c r="AC12" s="721"/>
      <c r="AD12" s="721"/>
      <c r="AE12" s="721"/>
      <c r="AF12" s="721"/>
      <c r="AG12" s="721"/>
      <c r="AH12" s="721"/>
      <c r="AI12" s="721"/>
      <c r="AJ12" s="721"/>
      <c r="AK12" s="721"/>
      <c r="AL12" s="721"/>
      <c r="AM12" s="721"/>
      <c r="AN12" s="721"/>
      <c r="AO12" s="721"/>
      <c r="AP12" s="721"/>
      <c r="AQ12" s="721"/>
      <c r="AR12" s="721"/>
      <c r="AS12" s="721"/>
      <c r="AT12" s="721"/>
      <c r="AU12" s="721"/>
      <c r="AV12" s="721"/>
      <c r="AW12" s="721"/>
      <c r="AX12" s="721"/>
      <c r="AY12" s="721"/>
      <c r="AZ12" s="721"/>
      <c r="BA12" s="721"/>
      <c r="BB12" s="721"/>
      <c r="BC12" s="721"/>
      <c r="BD12" s="721"/>
      <c r="BE12" s="721"/>
      <c r="BF12" s="721"/>
      <c r="BG12" s="721"/>
      <c r="BH12" s="721"/>
      <c r="BI12" s="721"/>
      <c r="BJ12" s="721"/>
    </row>
    <row r="13" spans="2:128" ht="7.5" customHeight="1">
      <c r="B13" s="3059" t="s">
        <v>2547</v>
      </c>
      <c r="C13" s="3064"/>
      <c r="D13" s="3064"/>
      <c r="E13" s="3064"/>
      <c r="F13" s="3064"/>
      <c r="G13" s="3064"/>
      <c r="H13" s="3065"/>
      <c r="I13" s="3066" t="s">
        <v>2997</v>
      </c>
      <c r="J13" s="3067"/>
      <c r="K13" s="3067"/>
      <c r="L13" s="3067"/>
      <c r="M13" s="3067"/>
      <c r="N13" s="3067"/>
      <c r="O13" s="3067"/>
      <c r="P13" s="3067"/>
      <c r="Q13" s="3067"/>
      <c r="R13" s="3067"/>
      <c r="S13" s="3067"/>
      <c r="T13" s="3067"/>
      <c r="U13" s="3067"/>
      <c r="V13" s="3067"/>
      <c r="W13" s="3067"/>
      <c r="X13" s="3067"/>
      <c r="Y13" s="3067"/>
      <c r="Z13" s="3067"/>
      <c r="AA13" s="3067"/>
      <c r="AB13" s="3067"/>
      <c r="AC13" s="3067"/>
      <c r="AD13" s="3068"/>
    </row>
    <row r="14" spans="2:128" ht="7.5" customHeight="1">
      <c r="B14" s="3064"/>
      <c r="C14" s="3064"/>
      <c r="D14" s="3064"/>
      <c r="E14" s="3064"/>
      <c r="F14" s="3064"/>
      <c r="G14" s="3064"/>
      <c r="H14" s="3065"/>
      <c r="I14" s="3069"/>
      <c r="J14" s="3070"/>
      <c r="K14" s="3070"/>
      <c r="L14" s="3070"/>
      <c r="M14" s="3070"/>
      <c r="N14" s="3070"/>
      <c r="O14" s="3070"/>
      <c r="P14" s="3070"/>
      <c r="Q14" s="3070"/>
      <c r="R14" s="3070"/>
      <c r="S14" s="3070"/>
      <c r="T14" s="3070"/>
      <c r="U14" s="3070"/>
      <c r="V14" s="3070"/>
      <c r="W14" s="3070"/>
      <c r="X14" s="3070"/>
      <c r="Y14" s="3070"/>
      <c r="Z14" s="3070"/>
      <c r="AA14" s="3070"/>
      <c r="AB14" s="3070"/>
      <c r="AC14" s="3070"/>
      <c r="AD14" s="3071"/>
      <c r="AE14" s="3059" t="s">
        <v>479</v>
      </c>
      <c r="AF14" s="3059"/>
      <c r="AG14" s="3059"/>
    </row>
    <row r="15" spans="2:128" ht="7.5" customHeight="1" thickBot="1">
      <c r="B15" s="3064"/>
      <c r="C15" s="3064"/>
      <c r="D15" s="3064"/>
      <c r="E15" s="3064"/>
      <c r="F15" s="3064"/>
      <c r="G15" s="3064"/>
      <c r="H15" s="3065"/>
      <c r="I15" s="3072"/>
      <c r="J15" s="3073"/>
      <c r="K15" s="3073"/>
      <c r="L15" s="3073"/>
      <c r="M15" s="3073"/>
      <c r="N15" s="3073"/>
      <c r="O15" s="3073"/>
      <c r="P15" s="3073"/>
      <c r="Q15" s="3073"/>
      <c r="R15" s="3073"/>
      <c r="S15" s="3073"/>
      <c r="T15" s="3073"/>
      <c r="U15" s="3073"/>
      <c r="V15" s="3073"/>
      <c r="W15" s="3073"/>
      <c r="X15" s="3073"/>
      <c r="Y15" s="3073"/>
      <c r="Z15" s="3073"/>
      <c r="AA15" s="3073"/>
      <c r="AB15" s="3073"/>
      <c r="AC15" s="3073"/>
      <c r="AD15" s="3074"/>
      <c r="AE15" s="3059"/>
      <c r="AF15" s="3059"/>
      <c r="AG15" s="3059"/>
    </row>
    <row r="16" spans="2:128" ht="7.5" customHeight="1" thickBot="1"/>
    <row r="17" spans="2:65" ht="7.5" customHeight="1" thickBot="1">
      <c r="B17" s="3036" t="s">
        <v>509</v>
      </c>
      <c r="C17" s="3037"/>
      <c r="D17" s="3037"/>
      <c r="E17" s="3037"/>
      <c r="F17" s="3038"/>
      <c r="G17" s="3040" t="s">
        <v>2548</v>
      </c>
      <c r="H17" s="3040"/>
      <c r="I17" s="3040"/>
      <c r="J17" s="3040"/>
      <c r="K17" s="3040"/>
      <c r="L17" s="3055" t="str">
        <f>cst_wskakunin_owner1__space</f>
        <v>テスト建て主　代表取締役社長　テストさん</v>
      </c>
      <c r="M17" s="3055"/>
      <c r="N17" s="3055"/>
      <c r="O17" s="3055"/>
      <c r="P17" s="3055"/>
      <c r="Q17" s="3055"/>
      <c r="R17" s="3055"/>
      <c r="S17" s="3055"/>
      <c r="T17" s="3055"/>
      <c r="U17" s="3055"/>
      <c r="V17" s="3055"/>
      <c r="W17" s="3055"/>
      <c r="X17" s="3055"/>
      <c r="Y17" s="3055"/>
      <c r="Z17" s="3055"/>
      <c r="AA17" s="3055"/>
      <c r="AB17" s="3055"/>
      <c r="AC17" s="3055"/>
      <c r="AD17" s="3055"/>
      <c r="AE17" s="3055"/>
      <c r="AF17" s="3055"/>
      <c r="AG17" s="3055"/>
      <c r="AH17" s="3055"/>
      <c r="AI17" s="3055"/>
      <c r="AJ17" s="3055"/>
      <c r="AK17" s="3055"/>
      <c r="AL17" s="3055"/>
      <c r="AM17" s="3055"/>
      <c r="AN17" s="3055"/>
      <c r="AO17" s="3055"/>
      <c r="AP17" s="3055"/>
      <c r="AQ17" s="3055"/>
      <c r="AR17" s="3055"/>
      <c r="AS17" s="3055"/>
      <c r="AT17" s="3055"/>
      <c r="AU17" s="3055"/>
      <c r="AV17" s="3055"/>
      <c r="AW17" s="3055"/>
      <c r="AX17" s="3055"/>
      <c r="AY17" s="722"/>
      <c r="AZ17" s="722"/>
      <c r="BA17" s="722"/>
      <c r="BB17" s="722"/>
      <c r="BC17" s="722"/>
      <c r="BD17" s="723"/>
      <c r="BE17" s="723"/>
      <c r="BF17" s="723"/>
      <c r="BG17" s="723"/>
      <c r="BH17" s="723"/>
      <c r="BI17" s="723"/>
      <c r="BJ17" s="723"/>
      <c r="BK17" s="723"/>
      <c r="BL17" s="724"/>
      <c r="BM17" s="725"/>
    </row>
    <row r="18" spans="2:65" ht="7.5" customHeight="1" thickBot="1">
      <c r="B18" s="3039"/>
      <c r="C18" s="3037"/>
      <c r="D18" s="3037"/>
      <c r="E18" s="3037"/>
      <c r="F18" s="3038"/>
      <c r="G18" s="3041"/>
      <c r="H18" s="3041"/>
      <c r="I18" s="3041"/>
      <c r="J18" s="3041"/>
      <c r="K18" s="3041"/>
      <c r="L18" s="3056"/>
      <c r="M18" s="3056"/>
      <c r="N18" s="3056"/>
      <c r="O18" s="3056"/>
      <c r="P18" s="3056"/>
      <c r="Q18" s="3056"/>
      <c r="R18" s="3056"/>
      <c r="S18" s="3056"/>
      <c r="T18" s="3056"/>
      <c r="U18" s="3056"/>
      <c r="V18" s="3056"/>
      <c r="W18" s="3056"/>
      <c r="X18" s="3056"/>
      <c r="Y18" s="3056"/>
      <c r="Z18" s="3056"/>
      <c r="AA18" s="3056"/>
      <c r="AB18" s="3056"/>
      <c r="AC18" s="3056"/>
      <c r="AD18" s="3056"/>
      <c r="AE18" s="3056"/>
      <c r="AF18" s="3056"/>
      <c r="AG18" s="3056"/>
      <c r="AH18" s="3056"/>
      <c r="AI18" s="3056"/>
      <c r="AJ18" s="3056"/>
      <c r="AK18" s="3056"/>
      <c r="AL18" s="3056"/>
      <c r="AM18" s="3056"/>
      <c r="AN18" s="3056"/>
      <c r="AO18" s="3056"/>
      <c r="AP18" s="3056"/>
      <c r="AQ18" s="3056"/>
      <c r="AR18" s="3056"/>
      <c r="AS18" s="3056"/>
      <c r="AT18" s="3056"/>
      <c r="AU18" s="3056"/>
      <c r="AV18" s="3056"/>
      <c r="AW18" s="3056"/>
      <c r="AX18" s="3056"/>
      <c r="AY18" s="726"/>
      <c r="AZ18" s="726"/>
      <c r="BA18" s="726"/>
      <c r="BB18" s="726"/>
      <c r="BC18" s="726"/>
      <c r="BD18" s="727"/>
      <c r="BE18" s="727"/>
      <c r="BF18" s="727"/>
      <c r="BG18" s="727"/>
      <c r="BH18" s="727"/>
      <c r="BI18" s="727"/>
      <c r="BJ18" s="727"/>
      <c r="BK18" s="727"/>
      <c r="BL18" s="728"/>
      <c r="BM18" s="729"/>
    </row>
    <row r="19" spans="2:65" ht="7.5" customHeight="1" thickBot="1">
      <c r="B19" s="3039"/>
      <c r="C19" s="3037"/>
      <c r="D19" s="3037"/>
      <c r="E19" s="3037"/>
      <c r="F19" s="3038"/>
      <c r="G19" s="3041"/>
      <c r="H19" s="3041"/>
      <c r="I19" s="3041"/>
      <c r="J19" s="3041"/>
      <c r="K19" s="3041"/>
      <c r="L19" s="3056"/>
      <c r="M19" s="3056"/>
      <c r="N19" s="3056"/>
      <c r="O19" s="3056"/>
      <c r="P19" s="3056"/>
      <c r="Q19" s="3056"/>
      <c r="R19" s="3056"/>
      <c r="S19" s="3056"/>
      <c r="T19" s="3056"/>
      <c r="U19" s="3056"/>
      <c r="V19" s="3056"/>
      <c r="W19" s="3056"/>
      <c r="X19" s="3056"/>
      <c r="Y19" s="3056"/>
      <c r="Z19" s="3056"/>
      <c r="AA19" s="3056"/>
      <c r="AB19" s="3056"/>
      <c r="AC19" s="3056"/>
      <c r="AD19" s="3056"/>
      <c r="AE19" s="3056"/>
      <c r="AF19" s="3056"/>
      <c r="AG19" s="3056"/>
      <c r="AH19" s="3056"/>
      <c r="AI19" s="3056"/>
      <c r="AJ19" s="3056"/>
      <c r="AK19" s="3056"/>
      <c r="AL19" s="3056"/>
      <c r="AM19" s="3056"/>
      <c r="AN19" s="3056"/>
      <c r="AO19" s="3056"/>
      <c r="AP19" s="3056"/>
      <c r="AQ19" s="3056"/>
      <c r="AR19" s="3056"/>
      <c r="AS19" s="3056"/>
      <c r="AT19" s="3056"/>
      <c r="AU19" s="3056"/>
      <c r="AV19" s="3056"/>
      <c r="AW19" s="3056"/>
      <c r="AX19" s="3056"/>
      <c r="AY19" s="726"/>
      <c r="AZ19" s="726"/>
      <c r="BA19" s="726"/>
      <c r="BB19" s="726"/>
      <c r="BC19" s="726"/>
      <c r="BD19" s="727"/>
      <c r="BE19" s="727"/>
      <c r="BF19" s="727"/>
      <c r="BG19" s="727"/>
      <c r="BH19" s="727"/>
      <c r="BI19" s="727"/>
      <c r="BJ19" s="727"/>
      <c r="BK19" s="727"/>
      <c r="BL19" s="728"/>
      <c r="BM19" s="729"/>
    </row>
    <row r="20" spans="2:65" ht="7.5" customHeight="1" thickBot="1">
      <c r="B20" s="3039"/>
      <c r="C20" s="3037"/>
      <c r="D20" s="3037"/>
      <c r="E20" s="3037"/>
      <c r="F20" s="3038"/>
      <c r="G20" s="3041"/>
      <c r="H20" s="3041"/>
      <c r="I20" s="3041"/>
      <c r="J20" s="3041"/>
      <c r="K20" s="3041"/>
      <c r="L20" s="3056"/>
      <c r="M20" s="3056"/>
      <c r="N20" s="3056"/>
      <c r="O20" s="3056"/>
      <c r="P20" s="3056"/>
      <c r="Q20" s="3056"/>
      <c r="R20" s="3056"/>
      <c r="S20" s="3056"/>
      <c r="T20" s="3056"/>
      <c r="U20" s="3056"/>
      <c r="V20" s="3056"/>
      <c r="W20" s="3056"/>
      <c r="X20" s="3056"/>
      <c r="Y20" s="3056"/>
      <c r="Z20" s="3056"/>
      <c r="AA20" s="3056"/>
      <c r="AB20" s="3056"/>
      <c r="AC20" s="3056"/>
      <c r="AD20" s="3056"/>
      <c r="AE20" s="3056"/>
      <c r="AF20" s="3056"/>
      <c r="AG20" s="3056"/>
      <c r="AH20" s="3056"/>
      <c r="AI20" s="3056"/>
      <c r="AJ20" s="3056"/>
      <c r="AK20" s="3056"/>
      <c r="AL20" s="3056"/>
      <c r="AM20" s="3056"/>
      <c r="AN20" s="3056"/>
      <c r="AO20" s="3056"/>
      <c r="AP20" s="3056"/>
      <c r="AQ20" s="3056"/>
      <c r="AR20" s="3056"/>
      <c r="AS20" s="3056"/>
      <c r="AT20" s="3056"/>
      <c r="AU20" s="3056"/>
      <c r="AV20" s="3056"/>
      <c r="AW20" s="3056"/>
      <c r="AX20" s="3056"/>
      <c r="AY20" s="730"/>
      <c r="AZ20" s="730"/>
      <c r="BA20" s="730"/>
      <c r="BB20" s="730"/>
      <c r="BC20" s="730"/>
      <c r="BD20" s="730"/>
      <c r="BE20" s="3044"/>
      <c r="BF20" s="3044"/>
      <c r="BI20" s="730"/>
      <c r="BJ20" s="730"/>
      <c r="BK20" s="730"/>
      <c r="BL20" s="730"/>
      <c r="BM20" s="731"/>
    </row>
    <row r="21" spans="2:65" ht="7.5" customHeight="1" thickBot="1">
      <c r="B21" s="3039"/>
      <c r="C21" s="3037"/>
      <c r="D21" s="3037"/>
      <c r="E21" s="3037"/>
      <c r="F21" s="3038"/>
      <c r="G21" s="3041"/>
      <c r="H21" s="3041"/>
      <c r="I21" s="3041"/>
      <c r="J21" s="3041"/>
      <c r="K21" s="3041"/>
      <c r="L21" s="3056"/>
      <c r="M21" s="3056"/>
      <c r="N21" s="3056"/>
      <c r="O21" s="3056"/>
      <c r="P21" s="3056"/>
      <c r="Q21" s="3056"/>
      <c r="R21" s="3056"/>
      <c r="S21" s="3056"/>
      <c r="T21" s="3056"/>
      <c r="U21" s="3056"/>
      <c r="V21" s="3056"/>
      <c r="W21" s="3056"/>
      <c r="X21" s="3056"/>
      <c r="Y21" s="3056"/>
      <c r="Z21" s="3056"/>
      <c r="AA21" s="3056"/>
      <c r="AB21" s="3056"/>
      <c r="AC21" s="3056"/>
      <c r="AD21" s="3056"/>
      <c r="AE21" s="3056"/>
      <c r="AF21" s="3056"/>
      <c r="AG21" s="3056"/>
      <c r="AH21" s="3056"/>
      <c r="AI21" s="3056"/>
      <c r="AJ21" s="3056"/>
      <c r="AK21" s="3056"/>
      <c r="AL21" s="3056"/>
      <c r="AM21" s="3056"/>
      <c r="AN21" s="3056"/>
      <c r="AO21" s="3056"/>
      <c r="AP21" s="3056"/>
      <c r="AQ21" s="3056"/>
      <c r="AR21" s="3056"/>
      <c r="AS21" s="3056"/>
      <c r="AT21" s="3056"/>
      <c r="AU21" s="3056"/>
      <c r="AV21" s="3056"/>
      <c r="AW21" s="3056"/>
      <c r="AX21" s="3056"/>
      <c r="AY21" s="726"/>
      <c r="AZ21" s="726"/>
      <c r="BA21" s="726"/>
      <c r="BB21" s="726"/>
      <c r="BC21" s="726"/>
      <c r="BD21" s="726"/>
      <c r="BE21" s="3044"/>
      <c r="BF21" s="3044"/>
      <c r="BI21" s="732"/>
      <c r="BJ21" s="732"/>
      <c r="BK21" s="733"/>
      <c r="BL21" s="733"/>
      <c r="BM21" s="734"/>
    </row>
    <row r="22" spans="2:65" ht="7.5" customHeight="1" thickBot="1">
      <c r="B22" s="3039"/>
      <c r="C22" s="3037"/>
      <c r="D22" s="3037"/>
      <c r="E22" s="3037"/>
      <c r="F22" s="3038"/>
      <c r="G22" s="3041"/>
      <c r="H22" s="3041"/>
      <c r="I22" s="3041"/>
      <c r="J22" s="3041"/>
      <c r="K22" s="3041"/>
      <c r="L22" s="3057"/>
      <c r="M22" s="3057"/>
      <c r="N22" s="3057"/>
      <c r="O22" s="3057"/>
      <c r="P22" s="3057"/>
      <c r="Q22" s="3057"/>
      <c r="R22" s="3057"/>
      <c r="S22" s="3057"/>
      <c r="T22" s="3057"/>
      <c r="U22" s="3057"/>
      <c r="V22" s="3057"/>
      <c r="W22" s="3057"/>
      <c r="X22" s="3057"/>
      <c r="Y22" s="3057"/>
      <c r="Z22" s="3057"/>
      <c r="AA22" s="3057"/>
      <c r="AB22" s="3057"/>
      <c r="AC22" s="3057"/>
      <c r="AD22" s="3057"/>
      <c r="AE22" s="3057"/>
      <c r="AF22" s="3057"/>
      <c r="AG22" s="3057"/>
      <c r="AH22" s="3057"/>
      <c r="AI22" s="3057"/>
      <c r="AJ22" s="3057"/>
      <c r="AK22" s="3057"/>
      <c r="AL22" s="3057"/>
      <c r="AM22" s="3057"/>
      <c r="AN22" s="3057"/>
      <c r="AO22" s="3057"/>
      <c r="AP22" s="3057"/>
      <c r="AQ22" s="3057"/>
      <c r="AR22" s="3057"/>
      <c r="AS22" s="3057"/>
      <c r="AT22" s="3057"/>
      <c r="AU22" s="3057"/>
      <c r="AV22" s="3057"/>
      <c r="AW22" s="3057"/>
      <c r="AX22" s="3057"/>
      <c r="AY22" s="730"/>
      <c r="AZ22" s="730"/>
      <c r="BA22" s="730"/>
      <c r="BB22" s="730"/>
      <c r="BC22" s="730"/>
      <c r="BD22" s="730"/>
      <c r="BE22" s="730"/>
      <c r="BF22" s="735"/>
      <c r="BG22" s="726"/>
      <c r="BH22" s="726"/>
      <c r="BI22" s="726"/>
      <c r="BJ22" s="733"/>
      <c r="BK22" s="733"/>
      <c r="BL22" s="733"/>
      <c r="BM22" s="734"/>
    </row>
    <row r="23" spans="2:65" ht="7.5" customHeight="1" thickBot="1">
      <c r="B23" s="3039"/>
      <c r="C23" s="3037"/>
      <c r="D23" s="3037"/>
      <c r="E23" s="3037"/>
      <c r="F23" s="3038"/>
      <c r="G23" s="3042" t="s">
        <v>2549</v>
      </c>
      <c r="H23" s="3042"/>
      <c r="I23" s="3051" t="str">
        <f>cst_wskakunin_owner1_ZIP</f>
        <v>330-0064</v>
      </c>
      <c r="J23" s="3051"/>
      <c r="K23" s="3051"/>
      <c r="L23" s="3051"/>
      <c r="M23" s="3051"/>
      <c r="N23" s="3051"/>
      <c r="O23" s="3051"/>
      <c r="P23" s="3051"/>
      <c r="Q23" s="3051"/>
      <c r="R23" s="3042" t="s">
        <v>57</v>
      </c>
      <c r="S23" s="3022" t="s">
        <v>2550</v>
      </c>
      <c r="T23" s="3022"/>
      <c r="U23" s="3022"/>
      <c r="V23" s="3022"/>
      <c r="W23" s="3045" t="str">
        <f>cst_wskakunin_owner1__address</f>
        <v>埼玉県埼玉県さいたま市浦和区岸町７－１２－３</v>
      </c>
      <c r="X23" s="3045"/>
      <c r="Y23" s="3045"/>
      <c r="Z23" s="3045"/>
      <c r="AA23" s="3045"/>
      <c r="AB23" s="3045"/>
      <c r="AC23" s="3045"/>
      <c r="AD23" s="3045"/>
      <c r="AE23" s="3045"/>
      <c r="AF23" s="3045"/>
      <c r="AG23" s="3045"/>
      <c r="AH23" s="3045"/>
      <c r="AI23" s="3045"/>
      <c r="AJ23" s="3045"/>
      <c r="AK23" s="3045"/>
      <c r="AL23" s="3045"/>
      <c r="AM23" s="3045"/>
      <c r="AN23" s="3045"/>
      <c r="AO23" s="3045"/>
      <c r="AP23" s="3045"/>
      <c r="AQ23" s="3045"/>
      <c r="AR23" s="3045"/>
      <c r="AS23" s="3045"/>
      <c r="AT23" s="3045"/>
      <c r="AU23" s="3045"/>
      <c r="AV23" s="3045"/>
      <c r="AW23" s="3045"/>
      <c r="AX23" s="3045"/>
      <c r="AY23" s="3045"/>
      <c r="AZ23" s="3045"/>
      <c r="BA23" s="3045"/>
      <c r="BB23" s="3045"/>
      <c r="BC23" s="3045"/>
      <c r="BD23" s="3045"/>
      <c r="BE23" s="3045"/>
      <c r="BF23" s="3045"/>
      <c r="BG23" s="3045"/>
      <c r="BH23" s="3045"/>
      <c r="BI23" s="3045"/>
      <c r="BJ23" s="3045"/>
      <c r="BK23" s="3045"/>
      <c r="BL23" s="3045"/>
      <c r="BM23" s="3046"/>
    </row>
    <row r="24" spans="2:65" ht="7.5" customHeight="1" thickBot="1">
      <c r="B24" s="3039"/>
      <c r="C24" s="3037"/>
      <c r="D24" s="3037"/>
      <c r="E24" s="3037"/>
      <c r="F24" s="3038"/>
      <c r="G24" s="3042"/>
      <c r="H24" s="3042"/>
      <c r="I24" s="3051"/>
      <c r="J24" s="3051"/>
      <c r="K24" s="3051"/>
      <c r="L24" s="3051"/>
      <c r="M24" s="3051"/>
      <c r="N24" s="3051"/>
      <c r="O24" s="3051"/>
      <c r="P24" s="3051"/>
      <c r="Q24" s="3051"/>
      <c r="R24" s="3042"/>
      <c r="S24" s="3022"/>
      <c r="T24" s="3022"/>
      <c r="U24" s="3022"/>
      <c r="V24" s="3022"/>
      <c r="W24" s="3045"/>
      <c r="X24" s="3045"/>
      <c r="Y24" s="3045"/>
      <c r="Z24" s="3045"/>
      <c r="AA24" s="3045"/>
      <c r="AB24" s="3045"/>
      <c r="AC24" s="3045"/>
      <c r="AD24" s="3045"/>
      <c r="AE24" s="3045"/>
      <c r="AF24" s="3045"/>
      <c r="AG24" s="3045"/>
      <c r="AH24" s="3045"/>
      <c r="AI24" s="3045"/>
      <c r="AJ24" s="3045"/>
      <c r="AK24" s="3045"/>
      <c r="AL24" s="3045"/>
      <c r="AM24" s="3045"/>
      <c r="AN24" s="3045"/>
      <c r="AO24" s="3045"/>
      <c r="AP24" s="3045"/>
      <c r="AQ24" s="3045"/>
      <c r="AR24" s="3045"/>
      <c r="AS24" s="3045"/>
      <c r="AT24" s="3045"/>
      <c r="AU24" s="3045"/>
      <c r="AV24" s="3045"/>
      <c r="AW24" s="3045"/>
      <c r="AX24" s="3045"/>
      <c r="AY24" s="3045"/>
      <c r="AZ24" s="3045"/>
      <c r="BA24" s="3045"/>
      <c r="BB24" s="3045"/>
      <c r="BC24" s="3045"/>
      <c r="BD24" s="3045"/>
      <c r="BE24" s="3045"/>
      <c r="BF24" s="3045"/>
      <c r="BG24" s="3045"/>
      <c r="BH24" s="3045"/>
      <c r="BI24" s="3045"/>
      <c r="BJ24" s="3045"/>
      <c r="BK24" s="3045"/>
      <c r="BL24" s="3045"/>
      <c r="BM24" s="3046"/>
    </row>
    <row r="25" spans="2:65" ht="7.5" customHeight="1" thickBot="1">
      <c r="B25" s="3039"/>
      <c r="C25" s="3037"/>
      <c r="D25" s="3037"/>
      <c r="E25" s="3037"/>
      <c r="F25" s="3038"/>
      <c r="G25" s="3042"/>
      <c r="H25" s="3042"/>
      <c r="I25" s="3051"/>
      <c r="J25" s="3051"/>
      <c r="K25" s="3051"/>
      <c r="L25" s="3051"/>
      <c r="M25" s="3051"/>
      <c r="N25" s="3051"/>
      <c r="O25" s="3051"/>
      <c r="P25" s="3051"/>
      <c r="Q25" s="3051"/>
      <c r="R25" s="3042"/>
      <c r="S25" s="3022"/>
      <c r="T25" s="3022"/>
      <c r="U25" s="3022"/>
      <c r="V25" s="3022"/>
      <c r="W25" s="3045"/>
      <c r="X25" s="3045"/>
      <c r="Y25" s="3045"/>
      <c r="Z25" s="3045"/>
      <c r="AA25" s="3045"/>
      <c r="AB25" s="3045"/>
      <c r="AC25" s="3045"/>
      <c r="AD25" s="3045"/>
      <c r="AE25" s="3045"/>
      <c r="AF25" s="3045"/>
      <c r="AG25" s="3045"/>
      <c r="AH25" s="3045"/>
      <c r="AI25" s="3045"/>
      <c r="AJ25" s="3045"/>
      <c r="AK25" s="3045"/>
      <c r="AL25" s="3045"/>
      <c r="AM25" s="3045"/>
      <c r="AN25" s="3045"/>
      <c r="AO25" s="3045"/>
      <c r="AP25" s="3045"/>
      <c r="AQ25" s="3045"/>
      <c r="AR25" s="3045"/>
      <c r="AS25" s="3045"/>
      <c r="AT25" s="3045"/>
      <c r="AU25" s="3045"/>
      <c r="AV25" s="3045"/>
      <c r="AW25" s="3045"/>
      <c r="AX25" s="3045"/>
      <c r="AY25" s="3045"/>
      <c r="AZ25" s="3045"/>
      <c r="BA25" s="3045"/>
      <c r="BB25" s="3045"/>
      <c r="BC25" s="3045"/>
      <c r="BD25" s="3045"/>
      <c r="BE25" s="3045"/>
      <c r="BF25" s="3045"/>
      <c r="BG25" s="3045"/>
      <c r="BH25" s="3045"/>
      <c r="BI25" s="3045"/>
      <c r="BJ25" s="3045"/>
      <c r="BK25" s="3045"/>
      <c r="BL25" s="3045"/>
      <c r="BM25" s="3046"/>
    </row>
    <row r="26" spans="2:65" ht="7.5" customHeight="1" thickBot="1">
      <c r="B26" s="3039"/>
      <c r="C26" s="3037"/>
      <c r="D26" s="3037"/>
      <c r="E26" s="3037"/>
      <c r="F26" s="3038"/>
      <c r="G26" s="3047" t="s">
        <v>3666</v>
      </c>
      <c r="H26" s="3048"/>
      <c r="I26" s="3048"/>
      <c r="J26" s="3022" t="s">
        <v>11</v>
      </c>
      <c r="K26" s="3051" t="str">
        <f>cst_wskakunin_owner1_TEL</f>
        <v>048-222-2222</v>
      </c>
      <c r="L26" s="3051"/>
      <c r="M26" s="3051"/>
      <c r="N26" s="3051"/>
      <c r="O26" s="3051"/>
      <c r="P26" s="3051"/>
      <c r="Q26" s="3051"/>
      <c r="R26" s="3051"/>
      <c r="S26" s="3051"/>
      <c r="T26" s="3051"/>
      <c r="U26" s="3051"/>
      <c r="V26" s="3051"/>
      <c r="W26" s="3051"/>
      <c r="X26" s="3051"/>
      <c r="Y26" s="3051"/>
      <c r="Z26" s="3051"/>
      <c r="AA26" s="3051"/>
      <c r="AB26" s="3022" t="s">
        <v>57</v>
      </c>
      <c r="AC26" s="3048" t="s">
        <v>2891</v>
      </c>
      <c r="AD26" s="3048"/>
      <c r="AE26" s="3048"/>
      <c r="AF26" s="3022" t="s">
        <v>11</v>
      </c>
      <c r="AG26" s="3020"/>
      <c r="AH26" s="3020"/>
      <c r="AI26" s="3020"/>
      <c r="AJ26" s="3020"/>
      <c r="AK26" s="3020"/>
      <c r="AL26" s="3020"/>
      <c r="AM26" s="3020"/>
      <c r="AN26" s="3020"/>
      <c r="AO26" s="3020"/>
      <c r="AP26" s="3020"/>
      <c r="AQ26" s="3020"/>
      <c r="AR26" s="3020"/>
      <c r="AS26" s="3020"/>
      <c r="AT26" s="3020"/>
      <c r="AU26" s="3020"/>
      <c r="AV26" s="3020"/>
      <c r="AW26" s="3020"/>
      <c r="AX26" s="3022" t="s">
        <v>57</v>
      </c>
      <c r="AY26" s="3024" t="s">
        <v>2553</v>
      </c>
      <c r="AZ26" s="3025"/>
      <c r="BA26" s="3025"/>
      <c r="BB26" s="3025"/>
      <c r="BC26" s="3025"/>
      <c r="BD26" s="3025"/>
      <c r="BE26" s="3030"/>
      <c r="BF26" s="3030"/>
      <c r="BG26" s="3030"/>
      <c r="BH26" s="3030"/>
      <c r="BI26" s="3030"/>
      <c r="BJ26" s="3030"/>
      <c r="BK26" s="3030"/>
      <c r="BL26" s="3030"/>
      <c r="BM26" s="3031"/>
    </row>
    <row r="27" spans="2:65" ht="7.5" customHeight="1" thickBot="1">
      <c r="B27" s="3039"/>
      <c r="C27" s="3037"/>
      <c r="D27" s="3037"/>
      <c r="E27" s="3037"/>
      <c r="F27" s="3038"/>
      <c r="G27" s="3047"/>
      <c r="H27" s="3048"/>
      <c r="I27" s="3048"/>
      <c r="J27" s="3022"/>
      <c r="K27" s="3051"/>
      <c r="L27" s="3051"/>
      <c r="M27" s="3051"/>
      <c r="N27" s="3051"/>
      <c r="O27" s="3051"/>
      <c r="P27" s="3051"/>
      <c r="Q27" s="3051"/>
      <c r="R27" s="3051"/>
      <c r="S27" s="3051"/>
      <c r="T27" s="3051"/>
      <c r="U27" s="3051"/>
      <c r="V27" s="3051"/>
      <c r="W27" s="3051"/>
      <c r="X27" s="3051"/>
      <c r="Y27" s="3051"/>
      <c r="Z27" s="3051"/>
      <c r="AA27" s="3051"/>
      <c r="AB27" s="3022"/>
      <c r="AC27" s="3048"/>
      <c r="AD27" s="3048"/>
      <c r="AE27" s="3048"/>
      <c r="AF27" s="3022"/>
      <c r="AG27" s="3020"/>
      <c r="AH27" s="3020"/>
      <c r="AI27" s="3020"/>
      <c r="AJ27" s="3020"/>
      <c r="AK27" s="3020"/>
      <c r="AL27" s="3020"/>
      <c r="AM27" s="3020"/>
      <c r="AN27" s="3020"/>
      <c r="AO27" s="3020"/>
      <c r="AP27" s="3020"/>
      <c r="AQ27" s="3020"/>
      <c r="AR27" s="3020"/>
      <c r="AS27" s="3020"/>
      <c r="AT27" s="3020"/>
      <c r="AU27" s="3020"/>
      <c r="AV27" s="3020"/>
      <c r="AW27" s="3020"/>
      <c r="AX27" s="3022"/>
      <c r="AY27" s="3026"/>
      <c r="AZ27" s="3027"/>
      <c r="BA27" s="3027"/>
      <c r="BB27" s="3027"/>
      <c r="BC27" s="3027"/>
      <c r="BD27" s="3027"/>
      <c r="BE27" s="3032"/>
      <c r="BF27" s="3032"/>
      <c r="BG27" s="3032"/>
      <c r="BH27" s="3032"/>
      <c r="BI27" s="3032"/>
      <c r="BJ27" s="3032"/>
      <c r="BK27" s="3032"/>
      <c r="BL27" s="3032"/>
      <c r="BM27" s="3033"/>
    </row>
    <row r="28" spans="2:65" ht="7.5" customHeight="1" thickBot="1">
      <c r="B28" s="3039"/>
      <c r="C28" s="3037"/>
      <c r="D28" s="3037"/>
      <c r="E28" s="3037"/>
      <c r="F28" s="3038"/>
      <c r="G28" s="3049"/>
      <c r="H28" s="3050"/>
      <c r="I28" s="3050"/>
      <c r="J28" s="3023"/>
      <c r="K28" s="3052"/>
      <c r="L28" s="3052"/>
      <c r="M28" s="3052"/>
      <c r="N28" s="3052"/>
      <c r="O28" s="3052"/>
      <c r="P28" s="3052"/>
      <c r="Q28" s="3052"/>
      <c r="R28" s="3052"/>
      <c r="S28" s="3052"/>
      <c r="T28" s="3052"/>
      <c r="U28" s="3052"/>
      <c r="V28" s="3052"/>
      <c r="W28" s="3052"/>
      <c r="X28" s="3052"/>
      <c r="Y28" s="3052"/>
      <c r="Z28" s="3052"/>
      <c r="AA28" s="3052"/>
      <c r="AB28" s="3023"/>
      <c r="AC28" s="3050"/>
      <c r="AD28" s="3050"/>
      <c r="AE28" s="3050"/>
      <c r="AF28" s="3023"/>
      <c r="AG28" s="3021"/>
      <c r="AH28" s="3021"/>
      <c r="AI28" s="3021"/>
      <c r="AJ28" s="3021"/>
      <c r="AK28" s="3021"/>
      <c r="AL28" s="3021"/>
      <c r="AM28" s="3021"/>
      <c r="AN28" s="3021"/>
      <c r="AO28" s="3021"/>
      <c r="AP28" s="3021"/>
      <c r="AQ28" s="3021"/>
      <c r="AR28" s="3021"/>
      <c r="AS28" s="3021"/>
      <c r="AT28" s="3021"/>
      <c r="AU28" s="3021"/>
      <c r="AV28" s="3021"/>
      <c r="AW28" s="3021"/>
      <c r="AX28" s="3023"/>
      <c r="AY28" s="3028"/>
      <c r="AZ28" s="3029"/>
      <c r="BA28" s="3029"/>
      <c r="BB28" s="3029"/>
      <c r="BC28" s="3029"/>
      <c r="BD28" s="3029"/>
      <c r="BE28" s="3034"/>
      <c r="BF28" s="3034"/>
      <c r="BG28" s="3034"/>
      <c r="BH28" s="3034"/>
      <c r="BI28" s="3034"/>
      <c r="BJ28" s="3034"/>
      <c r="BK28" s="3034"/>
      <c r="BL28" s="3034"/>
      <c r="BM28" s="3035"/>
    </row>
    <row r="29" spans="2:65" ht="7.5" customHeight="1" thickBot="1">
      <c r="B29" s="3036" t="s">
        <v>3667</v>
      </c>
      <c r="C29" s="3037"/>
      <c r="D29" s="3037"/>
      <c r="E29" s="3037"/>
      <c r="F29" s="3038"/>
      <c r="G29" s="3040" t="s">
        <v>2548</v>
      </c>
      <c r="H29" s="3040"/>
      <c r="I29" s="3040"/>
      <c r="J29" s="3040"/>
      <c r="K29" s="3040"/>
      <c r="L29" s="3055" t="str">
        <f>cst_wskakunin_dairi1__space</f>
        <v>XXXアーキ　テスト代理人</v>
      </c>
      <c r="M29" s="3055"/>
      <c r="N29" s="3055"/>
      <c r="O29" s="3055"/>
      <c r="P29" s="3055"/>
      <c r="Q29" s="3055"/>
      <c r="R29" s="3055"/>
      <c r="S29" s="3055"/>
      <c r="T29" s="3055"/>
      <c r="U29" s="3055"/>
      <c r="V29" s="3055"/>
      <c r="W29" s="3055"/>
      <c r="X29" s="3055"/>
      <c r="Y29" s="3055"/>
      <c r="Z29" s="3055"/>
      <c r="AA29" s="3055"/>
      <c r="AB29" s="3055"/>
      <c r="AC29" s="3055"/>
      <c r="AD29" s="3055"/>
      <c r="AE29" s="3055"/>
      <c r="AF29" s="3055"/>
      <c r="AG29" s="3055"/>
      <c r="AH29" s="3055"/>
      <c r="AI29" s="3055"/>
      <c r="AJ29" s="3055"/>
      <c r="AK29" s="3055"/>
      <c r="AL29" s="3055"/>
      <c r="AM29" s="3055"/>
      <c r="AN29" s="3055"/>
      <c r="AO29" s="3055"/>
      <c r="AP29" s="3055"/>
      <c r="AQ29" s="3055"/>
      <c r="AR29" s="3055"/>
      <c r="AS29" s="3055"/>
      <c r="AT29" s="3055"/>
      <c r="AU29" s="3055"/>
      <c r="AV29" s="3055"/>
      <c r="AW29" s="3055"/>
      <c r="AX29" s="3055"/>
      <c r="AY29" s="736"/>
      <c r="AZ29" s="736"/>
      <c r="BA29" s="736"/>
      <c r="BB29" s="736"/>
      <c r="BC29" s="736"/>
      <c r="BD29" s="723"/>
      <c r="BE29" s="723"/>
      <c r="BF29" s="723"/>
      <c r="BG29" s="723"/>
      <c r="BH29" s="723"/>
      <c r="BI29" s="723"/>
      <c r="BJ29" s="723"/>
      <c r="BK29" s="723"/>
      <c r="BL29" s="724"/>
      <c r="BM29" s="725"/>
    </row>
    <row r="30" spans="2:65" ht="7.5" customHeight="1" thickBot="1">
      <c r="B30" s="3039"/>
      <c r="C30" s="3037"/>
      <c r="D30" s="3037"/>
      <c r="E30" s="3037"/>
      <c r="F30" s="3038"/>
      <c r="G30" s="3041"/>
      <c r="H30" s="3041"/>
      <c r="I30" s="3041"/>
      <c r="J30" s="3041"/>
      <c r="K30" s="3041"/>
      <c r="L30" s="3056"/>
      <c r="M30" s="3056"/>
      <c r="N30" s="3056"/>
      <c r="O30" s="3056"/>
      <c r="P30" s="3056"/>
      <c r="Q30" s="3056"/>
      <c r="R30" s="3056"/>
      <c r="S30" s="3056"/>
      <c r="T30" s="3056"/>
      <c r="U30" s="3056"/>
      <c r="V30" s="3056"/>
      <c r="W30" s="3056"/>
      <c r="X30" s="3056"/>
      <c r="Y30" s="3056"/>
      <c r="Z30" s="3056"/>
      <c r="AA30" s="3056"/>
      <c r="AB30" s="3056"/>
      <c r="AC30" s="3056"/>
      <c r="AD30" s="3056"/>
      <c r="AE30" s="3056"/>
      <c r="AF30" s="3056"/>
      <c r="AG30" s="3056"/>
      <c r="AH30" s="3056"/>
      <c r="AI30" s="3056"/>
      <c r="AJ30" s="3056"/>
      <c r="AK30" s="3056"/>
      <c r="AL30" s="3056"/>
      <c r="AM30" s="3056"/>
      <c r="AN30" s="3056"/>
      <c r="AO30" s="3056"/>
      <c r="AP30" s="3056"/>
      <c r="AQ30" s="3056"/>
      <c r="AR30" s="3056"/>
      <c r="AS30" s="3056"/>
      <c r="AT30" s="3056"/>
      <c r="AU30" s="3056"/>
      <c r="AV30" s="3056"/>
      <c r="AW30" s="3056"/>
      <c r="AX30" s="3056"/>
      <c r="AY30" s="737"/>
      <c r="AZ30" s="737"/>
      <c r="BA30" s="737"/>
      <c r="BB30" s="737"/>
      <c r="BC30" s="737"/>
      <c r="BD30" s="727"/>
      <c r="BE30" s="727"/>
      <c r="BF30" s="727"/>
      <c r="BG30" s="727"/>
      <c r="BH30" s="727"/>
      <c r="BI30" s="727"/>
      <c r="BJ30" s="727"/>
      <c r="BK30" s="727"/>
      <c r="BL30" s="728"/>
      <c r="BM30" s="729"/>
    </row>
    <row r="31" spans="2:65" ht="7.5" customHeight="1" thickBot="1">
      <c r="B31" s="3039"/>
      <c r="C31" s="3037"/>
      <c r="D31" s="3037"/>
      <c r="E31" s="3037"/>
      <c r="F31" s="3038"/>
      <c r="G31" s="3041"/>
      <c r="H31" s="3041"/>
      <c r="I31" s="3041"/>
      <c r="J31" s="3041"/>
      <c r="K31" s="3041"/>
      <c r="L31" s="3056"/>
      <c r="M31" s="3056"/>
      <c r="N31" s="3056"/>
      <c r="O31" s="3056"/>
      <c r="P31" s="3056"/>
      <c r="Q31" s="3056"/>
      <c r="R31" s="3056"/>
      <c r="S31" s="3056"/>
      <c r="T31" s="3056"/>
      <c r="U31" s="3056"/>
      <c r="V31" s="3056"/>
      <c r="W31" s="3056"/>
      <c r="X31" s="3056"/>
      <c r="Y31" s="3056"/>
      <c r="Z31" s="3056"/>
      <c r="AA31" s="3056"/>
      <c r="AB31" s="3056"/>
      <c r="AC31" s="3056"/>
      <c r="AD31" s="3056"/>
      <c r="AE31" s="3056"/>
      <c r="AF31" s="3056"/>
      <c r="AG31" s="3056"/>
      <c r="AH31" s="3056"/>
      <c r="AI31" s="3056"/>
      <c r="AJ31" s="3056"/>
      <c r="AK31" s="3056"/>
      <c r="AL31" s="3056"/>
      <c r="AM31" s="3056"/>
      <c r="AN31" s="3056"/>
      <c r="AO31" s="3056"/>
      <c r="AP31" s="3056"/>
      <c r="AQ31" s="3056"/>
      <c r="AR31" s="3056"/>
      <c r="AS31" s="3056"/>
      <c r="AT31" s="3056"/>
      <c r="AU31" s="3056"/>
      <c r="AV31" s="3056"/>
      <c r="AW31" s="3056"/>
      <c r="AX31" s="3056"/>
      <c r="AY31" s="737"/>
      <c r="AZ31" s="737"/>
      <c r="BA31" s="737"/>
      <c r="BB31" s="737"/>
      <c r="BC31" s="737"/>
      <c r="BD31" s="727"/>
      <c r="BE31" s="727"/>
      <c r="BF31" s="727"/>
      <c r="BG31" s="727"/>
      <c r="BH31" s="727"/>
      <c r="BI31" s="727"/>
      <c r="BJ31" s="727"/>
      <c r="BK31" s="727"/>
      <c r="BL31" s="728"/>
      <c r="BM31" s="729"/>
    </row>
    <row r="32" spans="2:65" ht="7.5" customHeight="1" thickBot="1">
      <c r="B32" s="3039"/>
      <c r="C32" s="3037"/>
      <c r="D32" s="3037"/>
      <c r="E32" s="3037"/>
      <c r="F32" s="3038"/>
      <c r="G32" s="3041"/>
      <c r="H32" s="3041"/>
      <c r="I32" s="3041"/>
      <c r="J32" s="3041"/>
      <c r="K32" s="3041"/>
      <c r="L32" s="3056"/>
      <c r="M32" s="3056"/>
      <c r="N32" s="3056"/>
      <c r="O32" s="3056"/>
      <c r="P32" s="3056"/>
      <c r="Q32" s="3056"/>
      <c r="R32" s="3056"/>
      <c r="S32" s="3056"/>
      <c r="T32" s="3056"/>
      <c r="U32" s="3056"/>
      <c r="V32" s="3056"/>
      <c r="W32" s="3056"/>
      <c r="X32" s="3056"/>
      <c r="Y32" s="3056"/>
      <c r="Z32" s="3056"/>
      <c r="AA32" s="3056"/>
      <c r="AB32" s="3056"/>
      <c r="AC32" s="3056"/>
      <c r="AD32" s="3056"/>
      <c r="AE32" s="3056"/>
      <c r="AF32" s="3056"/>
      <c r="AG32" s="3056"/>
      <c r="AH32" s="3056"/>
      <c r="AI32" s="3056"/>
      <c r="AJ32" s="3056"/>
      <c r="AK32" s="3056"/>
      <c r="AL32" s="3056"/>
      <c r="AM32" s="3056"/>
      <c r="AN32" s="3056"/>
      <c r="AO32" s="3056"/>
      <c r="AP32" s="3056"/>
      <c r="AQ32" s="3056"/>
      <c r="AR32" s="3056"/>
      <c r="AS32" s="3056"/>
      <c r="AT32" s="3056"/>
      <c r="AU32" s="3056"/>
      <c r="AV32" s="3056"/>
      <c r="AW32" s="3056"/>
      <c r="AX32" s="3056"/>
      <c r="AY32" s="730"/>
      <c r="AZ32" s="730"/>
      <c r="BA32" s="730"/>
      <c r="BB32" s="730"/>
      <c r="BC32" s="730"/>
      <c r="BD32" s="730"/>
      <c r="BE32" s="726"/>
      <c r="BF32" s="726"/>
      <c r="BG32" s="726"/>
      <c r="BH32" s="730"/>
      <c r="BI32" s="730"/>
      <c r="BJ32" s="730"/>
      <c r="BK32" s="730"/>
      <c r="BL32" s="730"/>
      <c r="BM32" s="731"/>
    </row>
    <row r="33" spans="2:119" ht="7.5" customHeight="1" thickBot="1">
      <c r="B33" s="3039"/>
      <c r="C33" s="3037"/>
      <c r="D33" s="3037"/>
      <c r="E33" s="3037"/>
      <c r="F33" s="3038"/>
      <c r="G33" s="3041"/>
      <c r="H33" s="3041"/>
      <c r="I33" s="3041"/>
      <c r="J33" s="3041"/>
      <c r="K33" s="3041"/>
      <c r="L33" s="3056"/>
      <c r="M33" s="3056"/>
      <c r="N33" s="3056"/>
      <c r="O33" s="3056"/>
      <c r="P33" s="3056"/>
      <c r="Q33" s="3056"/>
      <c r="R33" s="3056"/>
      <c r="S33" s="3056"/>
      <c r="T33" s="3056"/>
      <c r="U33" s="3056"/>
      <c r="V33" s="3056"/>
      <c r="W33" s="3056"/>
      <c r="X33" s="3056"/>
      <c r="Y33" s="3056"/>
      <c r="Z33" s="3056"/>
      <c r="AA33" s="3056"/>
      <c r="AB33" s="3056"/>
      <c r="AC33" s="3056"/>
      <c r="AD33" s="3056"/>
      <c r="AE33" s="3056"/>
      <c r="AF33" s="3056"/>
      <c r="AG33" s="3056"/>
      <c r="AH33" s="3056"/>
      <c r="AI33" s="3056"/>
      <c r="AJ33" s="3056"/>
      <c r="AK33" s="3056"/>
      <c r="AL33" s="3056"/>
      <c r="AM33" s="3056"/>
      <c r="AN33" s="3056"/>
      <c r="AO33" s="3056"/>
      <c r="AP33" s="3056"/>
      <c r="AQ33" s="3056"/>
      <c r="AR33" s="3056"/>
      <c r="AS33" s="3056"/>
      <c r="AT33" s="3056"/>
      <c r="AU33" s="3056"/>
      <c r="AV33" s="3056"/>
      <c r="AW33" s="3056"/>
      <c r="AX33" s="3056"/>
      <c r="AY33" s="726"/>
      <c r="AZ33" s="726"/>
      <c r="BA33" s="726"/>
      <c r="BB33" s="726"/>
      <c r="BC33" s="726"/>
      <c r="BD33" s="726"/>
      <c r="BE33" s="730"/>
      <c r="BF33" s="726"/>
      <c r="BG33" s="726"/>
      <c r="BH33" s="726"/>
      <c r="BI33" s="732"/>
      <c r="BJ33" s="732"/>
      <c r="BK33" s="733"/>
      <c r="BL33" s="733"/>
      <c r="BM33" s="734"/>
    </row>
    <row r="34" spans="2:119" ht="7.5" customHeight="1" thickBot="1">
      <c r="B34" s="3039"/>
      <c r="C34" s="3037"/>
      <c r="D34" s="3037"/>
      <c r="E34" s="3037"/>
      <c r="F34" s="3038"/>
      <c r="G34" s="3041"/>
      <c r="H34" s="3041"/>
      <c r="I34" s="3041"/>
      <c r="J34" s="3041"/>
      <c r="K34" s="3041"/>
      <c r="L34" s="3057"/>
      <c r="M34" s="3057"/>
      <c r="N34" s="3057"/>
      <c r="O34" s="3057"/>
      <c r="P34" s="3057"/>
      <c r="Q34" s="3057"/>
      <c r="R34" s="3057"/>
      <c r="S34" s="3057"/>
      <c r="T34" s="3057"/>
      <c r="U34" s="3057"/>
      <c r="V34" s="3057"/>
      <c r="W34" s="3057"/>
      <c r="X34" s="3057"/>
      <c r="Y34" s="3057"/>
      <c r="Z34" s="3057"/>
      <c r="AA34" s="3057"/>
      <c r="AB34" s="3057"/>
      <c r="AC34" s="3057"/>
      <c r="AD34" s="3057"/>
      <c r="AE34" s="3057"/>
      <c r="AF34" s="3057"/>
      <c r="AG34" s="3057"/>
      <c r="AH34" s="3057"/>
      <c r="AI34" s="3057"/>
      <c r="AJ34" s="3057"/>
      <c r="AK34" s="3057"/>
      <c r="AL34" s="3057"/>
      <c r="AM34" s="3057"/>
      <c r="AN34" s="3057"/>
      <c r="AO34" s="3057"/>
      <c r="AP34" s="3057"/>
      <c r="AQ34" s="3057"/>
      <c r="AR34" s="3057"/>
      <c r="AS34" s="3057"/>
      <c r="AT34" s="3057"/>
      <c r="AU34" s="3057"/>
      <c r="AV34" s="3057"/>
      <c r="AW34" s="3057"/>
      <c r="AX34" s="3057"/>
      <c r="AY34" s="730"/>
      <c r="AZ34" s="730"/>
      <c r="BA34" s="730"/>
      <c r="BB34" s="730"/>
      <c r="BC34" s="730"/>
      <c r="BD34" s="730"/>
      <c r="BE34" s="730"/>
      <c r="BF34" s="735"/>
      <c r="BG34" s="726"/>
      <c r="BH34" s="726"/>
      <c r="BI34" s="726"/>
      <c r="BJ34" s="733"/>
      <c r="BK34" s="733"/>
      <c r="BL34" s="733"/>
      <c r="BM34" s="734"/>
    </row>
    <row r="35" spans="2:119" ht="7.5" customHeight="1" thickBot="1">
      <c r="B35" s="3039"/>
      <c r="C35" s="3037"/>
      <c r="D35" s="3037"/>
      <c r="E35" s="3037"/>
      <c r="F35" s="3038"/>
      <c r="G35" s="3042" t="s">
        <v>2549</v>
      </c>
      <c r="H35" s="3042"/>
      <c r="I35" s="3043" t="str">
        <f>cst_wskakunin_dairi1_ZIP</f>
        <v>359-0034</v>
      </c>
      <c r="J35" s="3043"/>
      <c r="K35" s="3043"/>
      <c r="L35" s="3043"/>
      <c r="M35" s="3043"/>
      <c r="N35" s="3043"/>
      <c r="O35" s="3043"/>
      <c r="P35" s="3043"/>
      <c r="Q35" s="3043"/>
      <c r="R35" s="3042" t="s">
        <v>57</v>
      </c>
      <c r="S35" s="3022" t="s">
        <v>2550</v>
      </c>
      <c r="T35" s="3022"/>
      <c r="U35" s="3022"/>
      <c r="V35" s="3022"/>
      <c r="W35" s="3045" t="str">
        <f>cst_wskakunin_dairi1__address</f>
        <v>埼玉県所沢市東新井町307-7</v>
      </c>
      <c r="X35" s="3045"/>
      <c r="Y35" s="3045"/>
      <c r="Z35" s="3045"/>
      <c r="AA35" s="3045"/>
      <c r="AB35" s="3045"/>
      <c r="AC35" s="3045"/>
      <c r="AD35" s="3045"/>
      <c r="AE35" s="3045"/>
      <c r="AF35" s="3045"/>
      <c r="AG35" s="3045"/>
      <c r="AH35" s="3045"/>
      <c r="AI35" s="3045"/>
      <c r="AJ35" s="3045"/>
      <c r="AK35" s="3045"/>
      <c r="AL35" s="3045"/>
      <c r="AM35" s="3045"/>
      <c r="AN35" s="3045"/>
      <c r="AO35" s="3045"/>
      <c r="AP35" s="3045"/>
      <c r="AQ35" s="3045"/>
      <c r="AR35" s="3045"/>
      <c r="AS35" s="3045"/>
      <c r="AT35" s="3045"/>
      <c r="AU35" s="3045"/>
      <c r="AV35" s="3045"/>
      <c r="AW35" s="3045"/>
      <c r="AX35" s="3045"/>
      <c r="AY35" s="3045"/>
      <c r="AZ35" s="3045"/>
      <c r="BA35" s="3045"/>
      <c r="BB35" s="3045"/>
      <c r="BC35" s="3045"/>
      <c r="BD35" s="3045"/>
      <c r="BE35" s="3045"/>
      <c r="BF35" s="3045"/>
      <c r="BG35" s="3045"/>
      <c r="BH35" s="3045"/>
      <c r="BI35" s="3045"/>
      <c r="BJ35" s="3045"/>
      <c r="BK35" s="3045"/>
      <c r="BL35" s="3045"/>
      <c r="BM35" s="3046"/>
      <c r="BY35" s="738"/>
      <c r="BZ35" s="738"/>
      <c r="CA35" s="738"/>
      <c r="CB35" s="738"/>
      <c r="CC35" s="738"/>
      <c r="CD35" s="738"/>
      <c r="CE35" s="738"/>
      <c r="CF35" s="738"/>
      <c r="CG35" s="738"/>
      <c r="CH35" s="738"/>
      <c r="CI35" s="738"/>
      <c r="CJ35" s="738"/>
      <c r="CK35" s="738"/>
      <c r="CL35" s="738"/>
      <c r="CM35" s="738"/>
      <c r="CN35" s="738"/>
      <c r="CO35" s="738"/>
      <c r="CP35" s="738"/>
      <c r="CQ35" s="738"/>
      <c r="CR35" s="738"/>
      <c r="CS35" s="738"/>
      <c r="CT35" s="738"/>
    </row>
    <row r="36" spans="2:119" ht="7.5" customHeight="1" thickBot="1">
      <c r="B36" s="3039"/>
      <c r="C36" s="3037"/>
      <c r="D36" s="3037"/>
      <c r="E36" s="3037"/>
      <c r="F36" s="3038"/>
      <c r="G36" s="3042"/>
      <c r="H36" s="3042"/>
      <c r="I36" s="3043"/>
      <c r="J36" s="3043"/>
      <c r="K36" s="3043"/>
      <c r="L36" s="3043"/>
      <c r="M36" s="3043"/>
      <c r="N36" s="3043"/>
      <c r="O36" s="3043"/>
      <c r="P36" s="3043"/>
      <c r="Q36" s="3043"/>
      <c r="R36" s="3042"/>
      <c r="S36" s="3022"/>
      <c r="T36" s="3022"/>
      <c r="U36" s="3022"/>
      <c r="V36" s="3022"/>
      <c r="W36" s="3045"/>
      <c r="X36" s="3045"/>
      <c r="Y36" s="3045"/>
      <c r="Z36" s="3045"/>
      <c r="AA36" s="3045"/>
      <c r="AB36" s="3045"/>
      <c r="AC36" s="3045"/>
      <c r="AD36" s="3045"/>
      <c r="AE36" s="3045"/>
      <c r="AF36" s="3045"/>
      <c r="AG36" s="3045"/>
      <c r="AH36" s="3045"/>
      <c r="AI36" s="3045"/>
      <c r="AJ36" s="3045"/>
      <c r="AK36" s="3045"/>
      <c r="AL36" s="3045"/>
      <c r="AM36" s="3045"/>
      <c r="AN36" s="3045"/>
      <c r="AO36" s="3045"/>
      <c r="AP36" s="3045"/>
      <c r="AQ36" s="3045"/>
      <c r="AR36" s="3045"/>
      <c r="AS36" s="3045"/>
      <c r="AT36" s="3045"/>
      <c r="AU36" s="3045"/>
      <c r="AV36" s="3045"/>
      <c r="AW36" s="3045"/>
      <c r="AX36" s="3045"/>
      <c r="AY36" s="3045"/>
      <c r="AZ36" s="3045"/>
      <c r="BA36" s="3045"/>
      <c r="BB36" s="3045"/>
      <c r="BC36" s="3045"/>
      <c r="BD36" s="3045"/>
      <c r="BE36" s="3045"/>
      <c r="BF36" s="3045"/>
      <c r="BG36" s="3045"/>
      <c r="BH36" s="3045"/>
      <c r="BI36" s="3045"/>
      <c r="BJ36" s="3045"/>
      <c r="BK36" s="3045"/>
      <c r="BL36" s="3045"/>
      <c r="BM36" s="3046"/>
      <c r="BY36" s="738"/>
      <c r="BZ36" s="738"/>
      <c r="CA36" s="738"/>
      <c r="CB36" s="738"/>
      <c r="CC36" s="738"/>
      <c r="CD36" s="738"/>
      <c r="CE36" s="738"/>
      <c r="CF36" s="738"/>
      <c r="CG36" s="738"/>
      <c r="CH36" s="738"/>
      <c r="CI36" s="738"/>
      <c r="CJ36" s="738"/>
      <c r="CK36" s="738"/>
      <c r="CL36" s="738"/>
      <c r="CM36" s="738"/>
      <c r="CN36" s="738"/>
      <c r="CO36" s="738"/>
      <c r="CP36" s="738"/>
      <c r="CQ36" s="738"/>
      <c r="CR36" s="738"/>
      <c r="CS36" s="738"/>
      <c r="CT36" s="738"/>
    </row>
    <row r="37" spans="2:119" ht="7.5" customHeight="1" thickBot="1">
      <c r="B37" s="3039"/>
      <c r="C37" s="3037"/>
      <c r="D37" s="3037"/>
      <c r="E37" s="3037"/>
      <c r="F37" s="3038"/>
      <c r="G37" s="3042"/>
      <c r="H37" s="3042"/>
      <c r="I37" s="3043"/>
      <c r="J37" s="3043"/>
      <c r="K37" s="3043"/>
      <c r="L37" s="3043"/>
      <c r="M37" s="3043"/>
      <c r="N37" s="3043"/>
      <c r="O37" s="3043"/>
      <c r="P37" s="3043"/>
      <c r="Q37" s="3043"/>
      <c r="R37" s="3042"/>
      <c r="S37" s="3022"/>
      <c r="T37" s="3022"/>
      <c r="U37" s="3022"/>
      <c r="V37" s="3022"/>
      <c r="W37" s="3045"/>
      <c r="X37" s="3045"/>
      <c r="Y37" s="3045"/>
      <c r="Z37" s="3045"/>
      <c r="AA37" s="3045"/>
      <c r="AB37" s="3045"/>
      <c r="AC37" s="3045"/>
      <c r="AD37" s="3045"/>
      <c r="AE37" s="3045"/>
      <c r="AF37" s="3045"/>
      <c r="AG37" s="3045"/>
      <c r="AH37" s="3045"/>
      <c r="AI37" s="3045"/>
      <c r="AJ37" s="3045"/>
      <c r="AK37" s="3045"/>
      <c r="AL37" s="3045"/>
      <c r="AM37" s="3045"/>
      <c r="AN37" s="3045"/>
      <c r="AO37" s="3045"/>
      <c r="AP37" s="3045"/>
      <c r="AQ37" s="3045"/>
      <c r="AR37" s="3045"/>
      <c r="AS37" s="3045"/>
      <c r="AT37" s="3045"/>
      <c r="AU37" s="3045"/>
      <c r="AV37" s="3045"/>
      <c r="AW37" s="3045"/>
      <c r="AX37" s="3045"/>
      <c r="AY37" s="3045"/>
      <c r="AZ37" s="3045"/>
      <c r="BA37" s="3045"/>
      <c r="BB37" s="3045"/>
      <c r="BC37" s="3045"/>
      <c r="BD37" s="3045"/>
      <c r="BE37" s="3045"/>
      <c r="BF37" s="3045"/>
      <c r="BG37" s="3045"/>
      <c r="BH37" s="3045"/>
      <c r="BI37" s="3045"/>
      <c r="BJ37" s="3045"/>
      <c r="BK37" s="3045"/>
      <c r="BL37" s="3045"/>
      <c r="BM37" s="3046"/>
      <c r="BY37" s="738"/>
      <c r="BZ37" s="738"/>
      <c r="CA37" s="738"/>
      <c r="CB37" s="738"/>
      <c r="CC37" s="738"/>
      <c r="CD37" s="738"/>
      <c r="CE37" s="738"/>
      <c r="CF37" s="738"/>
      <c r="CG37" s="738"/>
      <c r="CH37" s="738"/>
      <c r="CI37" s="738"/>
      <c r="CJ37" s="738"/>
      <c r="CK37" s="738"/>
      <c r="CL37" s="738"/>
      <c r="CM37" s="738"/>
      <c r="CN37" s="738"/>
      <c r="CO37" s="738"/>
      <c r="CP37" s="738"/>
      <c r="CQ37" s="738"/>
      <c r="CR37" s="738"/>
      <c r="CS37" s="738"/>
      <c r="CT37" s="738"/>
    </row>
    <row r="38" spans="2:119" ht="7.5" customHeight="1" thickBot="1">
      <c r="B38" s="3039"/>
      <c r="C38" s="3037"/>
      <c r="D38" s="3037"/>
      <c r="E38" s="3037"/>
      <c r="F38" s="3038"/>
      <c r="G38" s="3047" t="s">
        <v>3666</v>
      </c>
      <c r="H38" s="3048"/>
      <c r="I38" s="3048"/>
      <c r="J38" s="3022" t="s">
        <v>11</v>
      </c>
      <c r="K38" s="3051" t="str">
        <f>cst_wskakunin_dairi1_TEL</f>
        <v>048-222-2222</v>
      </c>
      <c r="L38" s="3051"/>
      <c r="M38" s="3051"/>
      <c r="N38" s="3051"/>
      <c r="O38" s="3051"/>
      <c r="P38" s="3051"/>
      <c r="Q38" s="3051"/>
      <c r="R38" s="3051"/>
      <c r="S38" s="3051"/>
      <c r="T38" s="3051"/>
      <c r="U38" s="3051"/>
      <c r="V38" s="3051"/>
      <c r="W38" s="3051"/>
      <c r="X38" s="3051"/>
      <c r="Y38" s="3051"/>
      <c r="Z38" s="3051"/>
      <c r="AA38" s="3051"/>
      <c r="AB38" s="3022" t="s">
        <v>57</v>
      </c>
      <c r="AC38" s="3048" t="s">
        <v>2891</v>
      </c>
      <c r="AD38" s="3048"/>
      <c r="AE38" s="3048"/>
      <c r="AF38" s="3022" t="s">
        <v>11</v>
      </c>
      <c r="AG38" s="3020"/>
      <c r="AH38" s="3020"/>
      <c r="AI38" s="3020"/>
      <c r="AJ38" s="3020"/>
      <c r="AK38" s="3020"/>
      <c r="AL38" s="3020"/>
      <c r="AM38" s="3020"/>
      <c r="AN38" s="3020"/>
      <c r="AO38" s="3020"/>
      <c r="AP38" s="3020"/>
      <c r="AQ38" s="3020"/>
      <c r="AR38" s="3020"/>
      <c r="AS38" s="3020"/>
      <c r="AT38" s="3020"/>
      <c r="AU38" s="3020"/>
      <c r="AV38" s="3020"/>
      <c r="AW38" s="3020"/>
      <c r="AX38" s="3022" t="s">
        <v>57</v>
      </c>
      <c r="AY38" s="3024" t="s">
        <v>2553</v>
      </c>
      <c r="AZ38" s="3025"/>
      <c r="BA38" s="3025"/>
      <c r="BB38" s="3025"/>
      <c r="BC38" s="3025"/>
      <c r="BD38" s="3025"/>
      <c r="BE38" s="3030"/>
      <c r="BF38" s="3030"/>
      <c r="BG38" s="3030"/>
      <c r="BH38" s="3030"/>
      <c r="BI38" s="3030"/>
      <c r="BJ38" s="3030"/>
      <c r="BK38" s="3030"/>
      <c r="BL38" s="3030"/>
      <c r="BM38" s="3031"/>
      <c r="BY38" s="738"/>
      <c r="BZ38" s="738"/>
      <c r="CA38" s="738"/>
      <c r="CB38" s="738"/>
      <c r="CC38" s="738"/>
      <c r="CD38" s="738"/>
      <c r="CE38" s="738"/>
      <c r="CF38" s="738"/>
      <c r="CG38" s="738"/>
      <c r="CH38" s="738"/>
      <c r="CI38" s="738"/>
      <c r="CJ38" s="738"/>
      <c r="CK38" s="738"/>
      <c r="CL38" s="738"/>
      <c r="CM38" s="738"/>
      <c r="CN38" s="738"/>
      <c r="CO38" s="738"/>
      <c r="CP38" s="738"/>
      <c r="CQ38" s="738"/>
      <c r="CR38" s="738"/>
      <c r="CS38" s="738"/>
      <c r="CT38" s="738"/>
    </row>
    <row r="39" spans="2:119" ht="7.5" customHeight="1" thickBot="1">
      <c r="B39" s="3039"/>
      <c r="C39" s="3037"/>
      <c r="D39" s="3037"/>
      <c r="E39" s="3037"/>
      <c r="F39" s="3038"/>
      <c r="G39" s="3047"/>
      <c r="H39" s="3048"/>
      <c r="I39" s="3048"/>
      <c r="J39" s="3022"/>
      <c r="K39" s="3051"/>
      <c r="L39" s="3051"/>
      <c r="M39" s="3051"/>
      <c r="N39" s="3051"/>
      <c r="O39" s="3051"/>
      <c r="P39" s="3051"/>
      <c r="Q39" s="3051"/>
      <c r="R39" s="3051"/>
      <c r="S39" s="3051"/>
      <c r="T39" s="3051"/>
      <c r="U39" s="3051"/>
      <c r="V39" s="3051"/>
      <c r="W39" s="3051"/>
      <c r="X39" s="3051"/>
      <c r="Y39" s="3051"/>
      <c r="Z39" s="3051"/>
      <c r="AA39" s="3051"/>
      <c r="AB39" s="3022"/>
      <c r="AC39" s="3048"/>
      <c r="AD39" s="3048"/>
      <c r="AE39" s="3048"/>
      <c r="AF39" s="3022"/>
      <c r="AG39" s="3020"/>
      <c r="AH39" s="3020"/>
      <c r="AI39" s="3020"/>
      <c r="AJ39" s="3020"/>
      <c r="AK39" s="3020"/>
      <c r="AL39" s="3020"/>
      <c r="AM39" s="3020"/>
      <c r="AN39" s="3020"/>
      <c r="AO39" s="3020"/>
      <c r="AP39" s="3020"/>
      <c r="AQ39" s="3020"/>
      <c r="AR39" s="3020"/>
      <c r="AS39" s="3020"/>
      <c r="AT39" s="3020"/>
      <c r="AU39" s="3020"/>
      <c r="AV39" s="3020"/>
      <c r="AW39" s="3020"/>
      <c r="AX39" s="3022"/>
      <c r="AY39" s="3026"/>
      <c r="AZ39" s="3027"/>
      <c r="BA39" s="3027"/>
      <c r="BB39" s="3027"/>
      <c r="BC39" s="3027"/>
      <c r="BD39" s="3027"/>
      <c r="BE39" s="3032"/>
      <c r="BF39" s="3032"/>
      <c r="BG39" s="3032"/>
      <c r="BH39" s="3032"/>
      <c r="BI39" s="3032"/>
      <c r="BJ39" s="3032"/>
      <c r="BK39" s="3032"/>
      <c r="BL39" s="3032"/>
      <c r="BM39" s="3033"/>
    </row>
    <row r="40" spans="2:119" ht="7.5" customHeight="1" thickBot="1">
      <c r="B40" s="3039"/>
      <c r="C40" s="3037"/>
      <c r="D40" s="3037"/>
      <c r="E40" s="3037"/>
      <c r="F40" s="3038"/>
      <c r="G40" s="3049"/>
      <c r="H40" s="3050"/>
      <c r="I40" s="3050"/>
      <c r="J40" s="3023"/>
      <c r="K40" s="3052"/>
      <c r="L40" s="3052"/>
      <c r="M40" s="3052"/>
      <c r="N40" s="3052"/>
      <c r="O40" s="3052"/>
      <c r="P40" s="3052"/>
      <c r="Q40" s="3052"/>
      <c r="R40" s="3052"/>
      <c r="S40" s="3052"/>
      <c r="T40" s="3052"/>
      <c r="U40" s="3052"/>
      <c r="V40" s="3052"/>
      <c r="W40" s="3052"/>
      <c r="X40" s="3052"/>
      <c r="Y40" s="3052"/>
      <c r="Z40" s="3052"/>
      <c r="AA40" s="3052"/>
      <c r="AB40" s="3023"/>
      <c r="AC40" s="3050"/>
      <c r="AD40" s="3050"/>
      <c r="AE40" s="3050"/>
      <c r="AF40" s="3023"/>
      <c r="AG40" s="3021"/>
      <c r="AH40" s="3021"/>
      <c r="AI40" s="3021"/>
      <c r="AJ40" s="3021"/>
      <c r="AK40" s="3021"/>
      <c r="AL40" s="3021"/>
      <c r="AM40" s="3021"/>
      <c r="AN40" s="3021"/>
      <c r="AO40" s="3021"/>
      <c r="AP40" s="3021"/>
      <c r="AQ40" s="3021"/>
      <c r="AR40" s="3021"/>
      <c r="AS40" s="3021"/>
      <c r="AT40" s="3021"/>
      <c r="AU40" s="3021"/>
      <c r="AV40" s="3021"/>
      <c r="AW40" s="3021"/>
      <c r="AX40" s="3023"/>
      <c r="AY40" s="3028"/>
      <c r="AZ40" s="3029"/>
      <c r="BA40" s="3029"/>
      <c r="BB40" s="3029"/>
      <c r="BC40" s="3029"/>
      <c r="BD40" s="3029"/>
      <c r="BE40" s="3034"/>
      <c r="BF40" s="3034"/>
      <c r="BG40" s="3034"/>
      <c r="BH40" s="3034"/>
      <c r="BI40" s="3034"/>
      <c r="BJ40" s="3034"/>
      <c r="BK40" s="3034"/>
      <c r="BL40" s="3034"/>
      <c r="BM40" s="3035"/>
    </row>
    <row r="41" spans="2:119" ht="7.5" customHeight="1" thickBot="1">
      <c r="B41" s="3012" t="s">
        <v>2554</v>
      </c>
      <c r="C41" s="3013"/>
      <c r="D41" s="3013"/>
      <c r="E41" s="3013"/>
      <c r="F41" s="3014"/>
      <c r="G41" s="3015" t="s">
        <v>139</v>
      </c>
      <c r="H41" s="3015"/>
      <c r="I41" s="3016" t="s">
        <v>509</v>
      </c>
      <c r="J41" s="3016"/>
      <c r="K41" s="3016"/>
      <c r="L41" s="3016"/>
      <c r="M41" s="3015" t="s">
        <v>139</v>
      </c>
      <c r="N41" s="3015"/>
      <c r="O41" s="3007" t="s">
        <v>8</v>
      </c>
      <c r="P41" s="3007"/>
      <c r="Q41" s="3007"/>
      <c r="R41" s="3007"/>
      <c r="S41" s="3017" t="s">
        <v>525</v>
      </c>
      <c r="T41" s="3007" t="s">
        <v>2555</v>
      </c>
      <c r="U41" s="3007"/>
      <c r="V41" s="3007"/>
      <c r="W41" s="3007"/>
      <c r="X41" s="3009"/>
      <c r="Y41" s="3009"/>
      <c r="Z41" s="3009"/>
      <c r="AA41" s="3009"/>
      <c r="AB41" s="3009"/>
      <c r="AC41" s="3009"/>
      <c r="AD41" s="3009"/>
      <c r="AE41" s="3009"/>
      <c r="AF41" s="3009"/>
      <c r="AG41" s="3009"/>
      <c r="AH41" s="3009"/>
      <c r="AI41" s="3009"/>
      <c r="AJ41" s="3009"/>
      <c r="AK41" s="3007" t="s">
        <v>2556</v>
      </c>
      <c r="AL41" s="3007"/>
      <c r="AM41" s="3007"/>
      <c r="AN41" s="3007"/>
      <c r="AO41" s="3007"/>
      <c r="AP41" s="3007"/>
      <c r="AQ41" s="3007"/>
      <c r="AR41" s="3007"/>
      <c r="AS41" s="3009"/>
      <c r="AT41" s="3009"/>
      <c r="AU41" s="3009"/>
      <c r="AV41" s="3009"/>
      <c r="AW41" s="3009"/>
      <c r="AX41" s="3009"/>
      <c r="AY41" s="3009"/>
      <c r="AZ41" s="3009"/>
      <c r="BA41" s="3007" t="s">
        <v>2557</v>
      </c>
      <c r="BB41" s="3007"/>
      <c r="BC41" s="3007"/>
      <c r="BD41" s="3007"/>
      <c r="BE41" s="3011"/>
      <c r="BF41" s="3011"/>
      <c r="BG41" s="3011"/>
      <c r="BH41" s="3011"/>
      <c r="BI41" s="3011"/>
      <c r="BJ41" s="3011"/>
      <c r="BK41" s="3011"/>
      <c r="BL41" s="3011"/>
      <c r="BM41" s="2990" t="s">
        <v>527</v>
      </c>
    </row>
    <row r="42" spans="2:119" ht="7.5" customHeight="1" thickBot="1">
      <c r="B42" s="3012"/>
      <c r="C42" s="3013"/>
      <c r="D42" s="3013"/>
      <c r="E42" s="3013"/>
      <c r="F42" s="3014"/>
      <c r="G42" s="2993"/>
      <c r="H42" s="2993"/>
      <c r="I42" s="2995"/>
      <c r="J42" s="2995"/>
      <c r="K42" s="2995"/>
      <c r="L42" s="2995"/>
      <c r="M42" s="2993"/>
      <c r="N42" s="2993"/>
      <c r="O42" s="3008"/>
      <c r="P42" s="3008"/>
      <c r="Q42" s="3008"/>
      <c r="R42" s="3008"/>
      <c r="S42" s="3018"/>
      <c r="T42" s="3008"/>
      <c r="U42" s="3008"/>
      <c r="V42" s="3008"/>
      <c r="W42" s="3008"/>
      <c r="X42" s="3010"/>
      <c r="Y42" s="3010"/>
      <c r="Z42" s="3010"/>
      <c r="AA42" s="3010"/>
      <c r="AB42" s="3010"/>
      <c r="AC42" s="3010"/>
      <c r="AD42" s="3010"/>
      <c r="AE42" s="3010"/>
      <c r="AF42" s="3010"/>
      <c r="AG42" s="3010"/>
      <c r="AH42" s="3010"/>
      <c r="AI42" s="3010"/>
      <c r="AJ42" s="3010"/>
      <c r="AK42" s="3008"/>
      <c r="AL42" s="3008"/>
      <c r="AM42" s="3008"/>
      <c r="AN42" s="3008"/>
      <c r="AO42" s="3008"/>
      <c r="AP42" s="3008"/>
      <c r="AQ42" s="3008"/>
      <c r="AR42" s="3008"/>
      <c r="AS42" s="3010"/>
      <c r="AT42" s="3010"/>
      <c r="AU42" s="3010"/>
      <c r="AV42" s="3010"/>
      <c r="AW42" s="3010"/>
      <c r="AX42" s="3010"/>
      <c r="AY42" s="3010"/>
      <c r="AZ42" s="3010"/>
      <c r="BA42" s="3008"/>
      <c r="BB42" s="3008"/>
      <c r="BC42" s="3008"/>
      <c r="BD42" s="3008"/>
      <c r="BE42" s="3005"/>
      <c r="BF42" s="3005"/>
      <c r="BG42" s="3005"/>
      <c r="BH42" s="3005"/>
      <c r="BI42" s="3005"/>
      <c r="BJ42" s="3005"/>
      <c r="BK42" s="3005"/>
      <c r="BL42" s="3005"/>
      <c r="BM42" s="2991"/>
    </row>
    <row r="43" spans="2:119" ht="7.5" customHeight="1" thickBot="1">
      <c r="B43" s="3012"/>
      <c r="C43" s="3013"/>
      <c r="D43" s="3013"/>
      <c r="E43" s="3013"/>
      <c r="F43" s="3014"/>
      <c r="G43" s="2993" t="s">
        <v>139</v>
      </c>
      <c r="H43" s="2993"/>
      <c r="I43" s="2995" t="s">
        <v>144</v>
      </c>
      <c r="J43" s="2995"/>
      <c r="K43" s="2995"/>
      <c r="L43" s="2995"/>
      <c r="M43" s="739"/>
      <c r="N43" s="740"/>
      <c r="O43" s="740"/>
      <c r="P43" s="740"/>
      <c r="Q43" s="740"/>
      <c r="R43" s="740"/>
      <c r="S43" s="3018"/>
      <c r="T43" s="2997" t="s">
        <v>2558</v>
      </c>
      <c r="U43" s="2997"/>
      <c r="V43" s="2997"/>
      <c r="W43" s="2997"/>
      <c r="X43" s="2997"/>
      <c r="Y43" s="2999"/>
      <c r="Z43" s="2999"/>
      <c r="AA43" s="2999"/>
      <c r="AB43" s="3001" t="s">
        <v>3668</v>
      </c>
      <c r="AC43" s="3003"/>
      <c r="AD43" s="3003"/>
      <c r="AE43" s="3003"/>
      <c r="AF43" s="3001" t="s">
        <v>57</v>
      </c>
      <c r="AG43" s="3005"/>
      <c r="AH43" s="3005"/>
      <c r="AI43" s="3005"/>
      <c r="AJ43" s="3005"/>
      <c r="AK43" s="3005"/>
      <c r="AL43" s="3005"/>
      <c r="AM43" s="3005"/>
      <c r="AN43" s="3005"/>
      <c r="AO43" s="3005"/>
      <c r="AP43" s="3005"/>
      <c r="AQ43" s="3005"/>
      <c r="AR43" s="3005"/>
      <c r="AS43" s="3005"/>
      <c r="AT43" s="3005"/>
      <c r="AU43" s="3005"/>
      <c r="AV43" s="3005"/>
      <c r="AW43" s="3005"/>
      <c r="AX43" s="3005"/>
      <c r="AY43" s="3005"/>
      <c r="AZ43" s="3005"/>
      <c r="BA43" s="3005"/>
      <c r="BB43" s="3005"/>
      <c r="BC43" s="3005"/>
      <c r="BD43" s="3005"/>
      <c r="BE43" s="3005"/>
      <c r="BF43" s="3005"/>
      <c r="BG43" s="3005"/>
      <c r="BH43" s="3005"/>
      <c r="BI43" s="3005"/>
      <c r="BJ43" s="3005"/>
      <c r="BK43" s="3005"/>
      <c r="BL43" s="3005"/>
      <c r="BM43" s="2991"/>
    </row>
    <row r="44" spans="2:119" ht="7.5" customHeight="1" thickBot="1">
      <c r="B44" s="3012"/>
      <c r="C44" s="3013"/>
      <c r="D44" s="3013"/>
      <c r="E44" s="3013"/>
      <c r="F44" s="3014"/>
      <c r="G44" s="2994"/>
      <c r="H44" s="2994"/>
      <c r="I44" s="2996"/>
      <c r="J44" s="2996"/>
      <c r="K44" s="2996"/>
      <c r="L44" s="2996"/>
      <c r="M44" s="741"/>
      <c r="N44" s="742"/>
      <c r="O44" s="743"/>
      <c r="P44" s="743"/>
      <c r="Q44" s="743"/>
      <c r="R44" s="743"/>
      <c r="S44" s="3019"/>
      <c r="T44" s="2998"/>
      <c r="U44" s="2998"/>
      <c r="V44" s="2998"/>
      <c r="W44" s="2998"/>
      <c r="X44" s="2998"/>
      <c r="Y44" s="3000"/>
      <c r="Z44" s="3000"/>
      <c r="AA44" s="3000"/>
      <c r="AB44" s="3002"/>
      <c r="AC44" s="3004"/>
      <c r="AD44" s="3004"/>
      <c r="AE44" s="3004"/>
      <c r="AF44" s="3002"/>
      <c r="AG44" s="3006"/>
      <c r="AH44" s="3006"/>
      <c r="AI44" s="3006"/>
      <c r="AJ44" s="3006"/>
      <c r="AK44" s="3006"/>
      <c r="AL44" s="3006"/>
      <c r="AM44" s="3006"/>
      <c r="AN44" s="3006"/>
      <c r="AO44" s="3006"/>
      <c r="AP44" s="3006"/>
      <c r="AQ44" s="3006"/>
      <c r="AR44" s="3006"/>
      <c r="AS44" s="3006"/>
      <c r="AT44" s="3006"/>
      <c r="AU44" s="3006"/>
      <c r="AV44" s="3006"/>
      <c r="AW44" s="3006"/>
      <c r="AX44" s="3006"/>
      <c r="AY44" s="3006"/>
      <c r="AZ44" s="3006"/>
      <c r="BA44" s="3006"/>
      <c r="BB44" s="3006"/>
      <c r="BC44" s="3006"/>
      <c r="BD44" s="3006"/>
      <c r="BE44" s="3006"/>
      <c r="BF44" s="3006"/>
      <c r="BG44" s="3006"/>
      <c r="BH44" s="3006"/>
      <c r="BI44" s="3006"/>
      <c r="BJ44" s="3006"/>
      <c r="BK44" s="3006"/>
      <c r="BL44" s="3006"/>
      <c r="BM44" s="2992"/>
    </row>
    <row r="45" spans="2:119" ht="7.5" customHeight="1" thickBot="1">
      <c r="B45" s="744"/>
      <c r="C45" s="744"/>
      <c r="D45" s="744"/>
      <c r="E45" s="744"/>
      <c r="F45" s="744"/>
      <c r="G45" s="745"/>
      <c r="H45" s="745"/>
      <c r="I45" s="746"/>
      <c r="J45" s="746"/>
      <c r="K45" s="746"/>
      <c r="L45" s="745"/>
      <c r="M45" s="745"/>
      <c r="N45" s="744"/>
      <c r="O45" s="747"/>
      <c r="P45" s="747"/>
      <c r="Q45" s="748"/>
      <c r="R45" s="748"/>
      <c r="S45" s="747"/>
      <c r="T45" s="747"/>
      <c r="U45" s="747"/>
      <c r="V45" s="747"/>
      <c r="W45" s="749"/>
      <c r="X45" s="749"/>
      <c r="Y45" s="749"/>
      <c r="Z45" s="749"/>
      <c r="AA45" s="749"/>
      <c r="AB45" s="749"/>
      <c r="AC45" s="749"/>
      <c r="AD45" s="749"/>
      <c r="AE45" s="749"/>
      <c r="AF45" s="749"/>
      <c r="AG45" s="749"/>
      <c r="AH45" s="749"/>
      <c r="AI45" s="749"/>
      <c r="AJ45" s="749"/>
      <c r="AK45" s="749"/>
      <c r="AL45" s="749"/>
      <c r="AM45" s="749"/>
      <c r="AN45" s="749"/>
      <c r="AO45" s="749"/>
      <c r="AP45" s="749"/>
      <c r="AQ45" s="749"/>
      <c r="AR45" s="749"/>
      <c r="AS45" s="749"/>
      <c r="AT45" s="749"/>
      <c r="AU45" s="749"/>
      <c r="AV45" s="749"/>
      <c r="AW45" s="749"/>
      <c r="AX45" s="749"/>
      <c r="AY45" s="749"/>
      <c r="AZ45" s="749"/>
      <c r="BA45" s="749"/>
      <c r="BB45" s="749"/>
      <c r="BC45" s="749"/>
      <c r="BD45" s="749"/>
      <c r="BE45" s="749"/>
      <c r="BF45" s="749"/>
      <c r="BG45" s="749"/>
      <c r="BH45" s="749"/>
      <c r="BI45" s="749"/>
      <c r="BJ45" s="749"/>
      <c r="BK45" s="749"/>
      <c r="BL45" s="749"/>
      <c r="BM45" s="747"/>
    </row>
    <row r="46" spans="2:119" ht="4.5" customHeight="1">
      <c r="B46" s="2960" t="s">
        <v>3669</v>
      </c>
      <c r="C46" s="2961"/>
      <c r="D46" s="2961"/>
      <c r="E46" s="2961"/>
      <c r="F46" s="2961"/>
      <c r="G46" s="2961"/>
      <c r="H46" s="2961"/>
      <c r="I46" s="2961"/>
      <c r="J46" s="2961"/>
      <c r="K46" s="2961"/>
      <c r="L46" s="2961"/>
      <c r="M46" s="2961"/>
      <c r="N46" s="2961"/>
      <c r="O46" s="2966" t="str">
        <f>cst_wskakunin_BUILD__address</f>
        <v>埼玉県さいたま市緑区</v>
      </c>
      <c r="P46" s="2966"/>
      <c r="Q46" s="2966"/>
      <c r="R46" s="2966"/>
      <c r="S46" s="2966"/>
      <c r="T46" s="2966"/>
      <c r="U46" s="2966"/>
      <c r="V46" s="2966"/>
      <c r="W46" s="2966"/>
      <c r="X46" s="2966"/>
      <c r="Y46" s="2966"/>
      <c r="Z46" s="2966"/>
      <c r="AA46" s="2966"/>
      <c r="AB46" s="2966"/>
      <c r="AC46" s="2966"/>
      <c r="AD46" s="2966"/>
      <c r="AE46" s="2966"/>
      <c r="AF46" s="2966"/>
      <c r="AG46" s="2966"/>
      <c r="AH46" s="2966"/>
      <c r="AI46" s="2966"/>
      <c r="AJ46" s="2966"/>
      <c r="AK46" s="2966"/>
      <c r="AL46" s="2966"/>
      <c r="AM46" s="2966"/>
      <c r="AN46" s="2966"/>
      <c r="AO46" s="2966"/>
      <c r="AP46" s="2966"/>
      <c r="AQ46" s="2966"/>
      <c r="AR46" s="2966"/>
      <c r="AS46" s="2966"/>
      <c r="AT46" s="2966"/>
      <c r="AU46" s="2966"/>
      <c r="AV46" s="2966"/>
      <c r="AW46" s="2966"/>
      <c r="AX46" s="2966"/>
      <c r="AY46" s="2966"/>
      <c r="AZ46" s="2966"/>
      <c r="BA46" s="2966"/>
      <c r="BB46" s="2966"/>
      <c r="BC46" s="2966"/>
      <c r="BD46" s="2966"/>
      <c r="BE46" s="2966"/>
      <c r="BF46" s="2966"/>
      <c r="BG46" s="2966"/>
      <c r="BH46" s="2966"/>
      <c r="BI46" s="2966"/>
      <c r="BJ46" s="2966"/>
      <c r="BK46" s="2966"/>
      <c r="BL46" s="2966"/>
      <c r="BM46" s="2967"/>
    </row>
    <row r="47" spans="2:119" ht="10.5" customHeight="1">
      <c r="B47" s="2962"/>
      <c r="C47" s="2963"/>
      <c r="D47" s="2963"/>
      <c r="E47" s="2963"/>
      <c r="F47" s="2963"/>
      <c r="G47" s="2963"/>
      <c r="H47" s="2963"/>
      <c r="I47" s="2963"/>
      <c r="J47" s="2963"/>
      <c r="K47" s="2963"/>
      <c r="L47" s="2963"/>
      <c r="M47" s="2963"/>
      <c r="N47" s="2963"/>
      <c r="O47" s="2968"/>
      <c r="P47" s="2968"/>
      <c r="Q47" s="2968"/>
      <c r="R47" s="2968"/>
      <c r="S47" s="2968"/>
      <c r="T47" s="2968"/>
      <c r="U47" s="2968"/>
      <c r="V47" s="2968"/>
      <c r="W47" s="2968"/>
      <c r="X47" s="2968"/>
      <c r="Y47" s="2968"/>
      <c r="Z47" s="2968"/>
      <c r="AA47" s="2968"/>
      <c r="AB47" s="2968"/>
      <c r="AC47" s="2968"/>
      <c r="AD47" s="2968"/>
      <c r="AE47" s="2968"/>
      <c r="AF47" s="2968"/>
      <c r="AG47" s="2968"/>
      <c r="AH47" s="2968"/>
      <c r="AI47" s="2968"/>
      <c r="AJ47" s="2968"/>
      <c r="AK47" s="2968"/>
      <c r="AL47" s="2968"/>
      <c r="AM47" s="2968"/>
      <c r="AN47" s="2968"/>
      <c r="AO47" s="2968"/>
      <c r="AP47" s="2968"/>
      <c r="AQ47" s="2968"/>
      <c r="AR47" s="2968"/>
      <c r="AS47" s="2968"/>
      <c r="AT47" s="2968"/>
      <c r="AU47" s="2968"/>
      <c r="AV47" s="2968"/>
      <c r="AW47" s="2968"/>
      <c r="AX47" s="2968"/>
      <c r="AY47" s="2968"/>
      <c r="AZ47" s="2968"/>
      <c r="BA47" s="2968"/>
      <c r="BB47" s="2968"/>
      <c r="BC47" s="2968"/>
      <c r="BD47" s="2968"/>
      <c r="BE47" s="2968"/>
      <c r="BF47" s="2968"/>
      <c r="BG47" s="2968"/>
      <c r="BH47" s="2968"/>
      <c r="BI47" s="2968"/>
      <c r="BJ47" s="2968"/>
      <c r="BK47" s="2968"/>
      <c r="BL47" s="2968"/>
      <c r="BM47" s="2969"/>
    </row>
    <row r="48" spans="2:119" ht="10.5" customHeight="1">
      <c r="B48" s="2962"/>
      <c r="C48" s="2963"/>
      <c r="D48" s="2963"/>
      <c r="E48" s="2963"/>
      <c r="F48" s="2963"/>
      <c r="G48" s="2963"/>
      <c r="H48" s="2963"/>
      <c r="I48" s="2963"/>
      <c r="J48" s="2963"/>
      <c r="K48" s="2963"/>
      <c r="L48" s="2963"/>
      <c r="M48" s="2963"/>
      <c r="N48" s="2963"/>
      <c r="O48" s="2968"/>
      <c r="P48" s="2968"/>
      <c r="Q48" s="2968"/>
      <c r="R48" s="2968"/>
      <c r="S48" s="2968"/>
      <c r="T48" s="2968"/>
      <c r="U48" s="2968"/>
      <c r="V48" s="2968"/>
      <c r="W48" s="2968"/>
      <c r="X48" s="2968"/>
      <c r="Y48" s="2968"/>
      <c r="Z48" s="2968"/>
      <c r="AA48" s="2968"/>
      <c r="AB48" s="2968"/>
      <c r="AC48" s="2968"/>
      <c r="AD48" s="2968"/>
      <c r="AE48" s="2968"/>
      <c r="AF48" s="2968"/>
      <c r="AG48" s="2968"/>
      <c r="AH48" s="2968"/>
      <c r="AI48" s="2968"/>
      <c r="AJ48" s="2968"/>
      <c r="AK48" s="2968"/>
      <c r="AL48" s="2968"/>
      <c r="AM48" s="2968"/>
      <c r="AN48" s="2968"/>
      <c r="AO48" s="2968"/>
      <c r="AP48" s="2968"/>
      <c r="AQ48" s="2968"/>
      <c r="AR48" s="2968"/>
      <c r="AS48" s="2968"/>
      <c r="AT48" s="2968"/>
      <c r="AU48" s="2968"/>
      <c r="AV48" s="2968"/>
      <c r="AW48" s="2968"/>
      <c r="AX48" s="2968"/>
      <c r="AY48" s="2968"/>
      <c r="AZ48" s="2968"/>
      <c r="BA48" s="2968"/>
      <c r="BB48" s="2968"/>
      <c r="BC48" s="2968"/>
      <c r="BD48" s="2968"/>
      <c r="BE48" s="2968"/>
      <c r="BF48" s="2968"/>
      <c r="BG48" s="2968"/>
      <c r="BH48" s="2968"/>
      <c r="BI48" s="2968"/>
      <c r="BJ48" s="2968"/>
      <c r="BK48" s="2968"/>
      <c r="BL48" s="2968"/>
      <c r="BM48" s="2969"/>
      <c r="BT48" s="750"/>
      <c r="BU48" s="751"/>
      <c r="BV48" s="751"/>
      <c r="BW48" s="751"/>
      <c r="BX48" s="751"/>
      <c r="BY48" s="751"/>
      <c r="BZ48" s="752"/>
      <c r="CA48" s="752"/>
      <c r="CB48" s="752"/>
      <c r="CC48" s="752"/>
      <c r="CD48" s="752"/>
      <c r="CE48" s="753"/>
      <c r="CF48" s="753"/>
      <c r="CG48" s="753"/>
      <c r="CH48" s="753"/>
      <c r="CI48" s="753"/>
      <c r="CJ48" s="753"/>
      <c r="CK48" s="753"/>
      <c r="CL48" s="753"/>
      <c r="CM48" s="753"/>
      <c r="CN48" s="753"/>
      <c r="CO48" s="753"/>
      <c r="CP48" s="753"/>
      <c r="CQ48" s="753"/>
      <c r="CR48" s="753"/>
      <c r="CS48" s="753"/>
      <c r="CT48" s="753"/>
      <c r="CU48" s="753"/>
      <c r="CV48" s="753"/>
      <c r="CW48" s="753"/>
      <c r="CX48" s="753"/>
      <c r="CY48" s="753"/>
      <c r="CZ48" s="753"/>
      <c r="DA48" s="753"/>
      <c r="DB48" s="753"/>
      <c r="DC48" s="753"/>
      <c r="DD48" s="753"/>
      <c r="DE48" s="753"/>
      <c r="DF48" s="753"/>
      <c r="DG48" s="753"/>
      <c r="DH48" s="753"/>
      <c r="DI48" s="753"/>
      <c r="DJ48" s="753"/>
      <c r="DK48" s="753"/>
      <c r="DL48" s="753"/>
      <c r="DM48" s="753"/>
      <c r="DN48" s="753"/>
      <c r="DO48" s="753"/>
    </row>
    <row r="49" spans="2:127" ht="4.5" customHeight="1">
      <c r="B49" s="2964"/>
      <c r="C49" s="2965"/>
      <c r="D49" s="2965"/>
      <c r="E49" s="2965"/>
      <c r="F49" s="2965"/>
      <c r="G49" s="2965"/>
      <c r="H49" s="2965"/>
      <c r="I49" s="2965"/>
      <c r="J49" s="2965"/>
      <c r="K49" s="2965"/>
      <c r="L49" s="2965"/>
      <c r="M49" s="2965"/>
      <c r="N49" s="2965"/>
      <c r="O49" s="2968"/>
      <c r="P49" s="2968"/>
      <c r="Q49" s="2968"/>
      <c r="R49" s="2968"/>
      <c r="S49" s="2968"/>
      <c r="T49" s="2968"/>
      <c r="U49" s="2968"/>
      <c r="V49" s="2968"/>
      <c r="W49" s="2968"/>
      <c r="X49" s="2968"/>
      <c r="Y49" s="2968"/>
      <c r="Z49" s="2968"/>
      <c r="AA49" s="2968"/>
      <c r="AB49" s="2968"/>
      <c r="AC49" s="2968"/>
      <c r="AD49" s="2968"/>
      <c r="AE49" s="2968"/>
      <c r="AF49" s="2968"/>
      <c r="AG49" s="2968"/>
      <c r="AH49" s="2968"/>
      <c r="AI49" s="2968"/>
      <c r="AJ49" s="2968"/>
      <c r="AK49" s="2968"/>
      <c r="AL49" s="2968"/>
      <c r="AM49" s="2968"/>
      <c r="AN49" s="2968"/>
      <c r="AO49" s="2968"/>
      <c r="AP49" s="2968"/>
      <c r="AQ49" s="2968"/>
      <c r="AR49" s="2968"/>
      <c r="AS49" s="2968"/>
      <c r="AT49" s="2968"/>
      <c r="AU49" s="2968"/>
      <c r="AV49" s="2968"/>
      <c r="AW49" s="2968"/>
      <c r="AX49" s="2968"/>
      <c r="AY49" s="2968"/>
      <c r="AZ49" s="2968"/>
      <c r="BA49" s="2968"/>
      <c r="BB49" s="2968"/>
      <c r="BC49" s="2968"/>
      <c r="BD49" s="2968"/>
      <c r="BE49" s="2968"/>
      <c r="BF49" s="2968"/>
      <c r="BG49" s="2968"/>
      <c r="BH49" s="2968"/>
      <c r="BI49" s="2968"/>
      <c r="BJ49" s="2968"/>
      <c r="BK49" s="2968"/>
      <c r="BL49" s="2968"/>
      <c r="BM49" s="2969"/>
      <c r="BT49" s="751"/>
      <c r="BU49" s="751"/>
      <c r="BV49" s="751"/>
      <c r="BW49" s="751"/>
      <c r="BX49" s="751"/>
      <c r="BY49" s="751"/>
      <c r="BZ49" s="752"/>
      <c r="CA49" s="752"/>
      <c r="CB49" s="752"/>
      <c r="CC49" s="752"/>
      <c r="CD49" s="752"/>
      <c r="CE49" s="753"/>
      <c r="CF49" s="753"/>
      <c r="CG49" s="753"/>
      <c r="CH49" s="753"/>
      <c r="CI49" s="753"/>
      <c r="CJ49" s="753"/>
      <c r="CK49" s="753"/>
      <c r="CL49" s="753"/>
      <c r="CM49" s="753"/>
      <c r="CN49" s="753"/>
      <c r="CO49" s="753"/>
      <c r="CP49" s="753"/>
      <c r="CQ49" s="753"/>
      <c r="CR49" s="753"/>
      <c r="CS49" s="753"/>
      <c r="CT49" s="753"/>
      <c r="CU49" s="753"/>
      <c r="CV49" s="753"/>
      <c r="CW49" s="753"/>
      <c r="CX49" s="738"/>
      <c r="CY49" s="738"/>
      <c r="CZ49" s="738"/>
      <c r="DA49" s="738"/>
      <c r="DB49" s="738"/>
      <c r="DC49" s="738"/>
      <c r="DD49" s="738"/>
      <c r="DE49" s="738"/>
      <c r="DF49" s="738"/>
      <c r="DG49" s="738"/>
      <c r="DH49" s="738"/>
      <c r="DI49" s="738"/>
      <c r="DJ49" s="738"/>
      <c r="DK49" s="738"/>
      <c r="DL49" s="738"/>
      <c r="DM49" s="738"/>
      <c r="DN49" s="738"/>
      <c r="DO49" s="738"/>
    </row>
    <row r="50" spans="2:127" s="715" customFormat="1" ht="4.5" customHeight="1">
      <c r="B50" s="2970" t="s">
        <v>2559</v>
      </c>
      <c r="C50" s="2971"/>
      <c r="D50" s="2971"/>
      <c r="E50" s="2971"/>
      <c r="F50" s="2971"/>
      <c r="G50" s="2971"/>
      <c r="H50" s="2971"/>
      <c r="I50" s="2971"/>
      <c r="J50" s="2971"/>
      <c r="K50" s="2971"/>
      <c r="L50" s="2971"/>
      <c r="M50" s="2971"/>
      <c r="N50" s="2972"/>
      <c r="O50" s="2976" t="str">
        <f>cst_wskakunin_BUILD_NAME</f>
        <v>テスト０７１１－１</v>
      </c>
      <c r="P50" s="2976"/>
      <c r="Q50" s="2976"/>
      <c r="R50" s="2976"/>
      <c r="S50" s="2976"/>
      <c r="T50" s="2976"/>
      <c r="U50" s="2976"/>
      <c r="V50" s="2976"/>
      <c r="W50" s="2976"/>
      <c r="X50" s="2976"/>
      <c r="Y50" s="2976"/>
      <c r="Z50" s="2976"/>
      <c r="AA50" s="2976"/>
      <c r="AB50" s="2976"/>
      <c r="AC50" s="2976"/>
      <c r="AD50" s="2976"/>
      <c r="AE50" s="2976"/>
      <c r="AF50" s="2976"/>
      <c r="AG50" s="2976"/>
      <c r="AH50" s="2976"/>
      <c r="AI50" s="2976"/>
      <c r="AJ50" s="2979" t="s">
        <v>2560</v>
      </c>
      <c r="AK50" s="2980"/>
      <c r="AL50" s="2980"/>
      <c r="AM50" s="2980"/>
      <c r="AN50" s="2980"/>
      <c r="AO50" s="2980"/>
      <c r="AP50" s="2980"/>
      <c r="AQ50" s="2980"/>
      <c r="AR50" s="2980"/>
      <c r="AS50" s="2981"/>
      <c r="AT50" s="754"/>
      <c r="AU50" s="755"/>
      <c r="AV50" s="756"/>
      <c r="AW50" s="756"/>
      <c r="AX50" s="756"/>
      <c r="AY50" s="757"/>
      <c r="AZ50" s="755"/>
      <c r="BA50" s="755"/>
      <c r="BB50" s="755"/>
      <c r="BC50" s="755"/>
      <c r="BD50" s="755"/>
      <c r="BE50" s="755"/>
      <c r="BF50" s="755"/>
      <c r="BG50" s="755"/>
      <c r="BH50" s="755"/>
      <c r="BI50" s="755"/>
      <c r="BJ50" s="755"/>
      <c r="BK50" s="755"/>
      <c r="BL50" s="755"/>
      <c r="BM50" s="758"/>
      <c r="BN50" s="717"/>
      <c r="BO50" s="717"/>
      <c r="BP50" s="717"/>
      <c r="BQ50" s="717"/>
      <c r="BR50" s="717"/>
      <c r="BS50" s="717"/>
    </row>
    <row r="51" spans="2:127" s="715" customFormat="1" ht="10.5" customHeight="1">
      <c r="B51" s="2973"/>
      <c r="C51" s="2974"/>
      <c r="D51" s="2974"/>
      <c r="E51" s="2974"/>
      <c r="F51" s="2974"/>
      <c r="G51" s="2974"/>
      <c r="H51" s="2974"/>
      <c r="I51" s="2974"/>
      <c r="J51" s="2974"/>
      <c r="K51" s="2974"/>
      <c r="L51" s="2974"/>
      <c r="M51" s="2974"/>
      <c r="N51" s="2975"/>
      <c r="O51" s="2977"/>
      <c r="P51" s="2977"/>
      <c r="Q51" s="2977"/>
      <c r="R51" s="2977"/>
      <c r="S51" s="2977"/>
      <c r="T51" s="2977"/>
      <c r="U51" s="2977"/>
      <c r="V51" s="2977"/>
      <c r="W51" s="2977"/>
      <c r="X51" s="2977"/>
      <c r="Y51" s="2977"/>
      <c r="Z51" s="2977"/>
      <c r="AA51" s="2977"/>
      <c r="AB51" s="2977"/>
      <c r="AC51" s="2977"/>
      <c r="AD51" s="2977"/>
      <c r="AE51" s="2977"/>
      <c r="AF51" s="2977"/>
      <c r="AG51" s="2977"/>
      <c r="AH51" s="2977"/>
      <c r="AI51" s="2977"/>
      <c r="AJ51" s="2982"/>
      <c r="AK51" s="2983"/>
      <c r="AL51" s="2983"/>
      <c r="AM51" s="2983"/>
      <c r="AN51" s="2983"/>
      <c r="AO51" s="2983"/>
      <c r="AP51" s="2983"/>
      <c r="AQ51" s="2983"/>
      <c r="AR51" s="2983"/>
      <c r="AS51" s="2984"/>
      <c r="AT51" s="2883" t="s">
        <v>139</v>
      </c>
      <c r="AU51" s="2883"/>
      <c r="AV51" s="2988" t="s">
        <v>2561</v>
      </c>
      <c r="AW51" s="2988"/>
      <c r="AX51" s="2988"/>
      <c r="AY51" s="2988"/>
      <c r="AZ51" s="2988"/>
      <c r="BA51" s="2988"/>
      <c r="BB51" s="2988"/>
      <c r="BC51" s="2988"/>
      <c r="BD51" s="2883" t="s">
        <v>139</v>
      </c>
      <c r="BE51" s="2883"/>
      <c r="BF51" s="2988" t="s">
        <v>2562</v>
      </c>
      <c r="BG51" s="2988"/>
      <c r="BH51" s="2988"/>
      <c r="BI51" s="2988"/>
      <c r="BJ51" s="2988"/>
      <c r="BK51" s="2988"/>
      <c r="BL51" s="2988"/>
      <c r="BM51" s="2989"/>
      <c r="BN51" s="717"/>
      <c r="BO51" s="717"/>
      <c r="BP51" s="717"/>
      <c r="BQ51" s="717"/>
      <c r="BR51" s="717"/>
      <c r="BS51" s="717"/>
    </row>
    <row r="52" spans="2:127" s="715" customFormat="1" ht="10.5" customHeight="1">
      <c r="B52" s="2973"/>
      <c r="C52" s="2974"/>
      <c r="D52" s="2974"/>
      <c r="E52" s="2974"/>
      <c r="F52" s="2974"/>
      <c r="G52" s="2974"/>
      <c r="H52" s="2974"/>
      <c r="I52" s="2974"/>
      <c r="J52" s="2974"/>
      <c r="K52" s="2974"/>
      <c r="L52" s="2974"/>
      <c r="M52" s="2974"/>
      <c r="N52" s="2975"/>
      <c r="O52" s="2977"/>
      <c r="P52" s="2977"/>
      <c r="Q52" s="2977"/>
      <c r="R52" s="2977"/>
      <c r="S52" s="2977"/>
      <c r="T52" s="2977"/>
      <c r="U52" s="2977"/>
      <c r="V52" s="2977"/>
      <c r="W52" s="2977"/>
      <c r="X52" s="2977"/>
      <c r="Y52" s="2977"/>
      <c r="Z52" s="2977"/>
      <c r="AA52" s="2977"/>
      <c r="AB52" s="2977"/>
      <c r="AC52" s="2977"/>
      <c r="AD52" s="2977"/>
      <c r="AE52" s="2977"/>
      <c r="AF52" s="2977"/>
      <c r="AG52" s="2977"/>
      <c r="AH52" s="2977"/>
      <c r="AI52" s="2977"/>
      <c r="AJ52" s="2982"/>
      <c r="AK52" s="2983"/>
      <c r="AL52" s="2983"/>
      <c r="AM52" s="2983"/>
      <c r="AN52" s="2983"/>
      <c r="AO52" s="2983"/>
      <c r="AP52" s="2983"/>
      <c r="AQ52" s="2983"/>
      <c r="AR52" s="2983"/>
      <c r="AS52" s="2984"/>
      <c r="AT52" s="2883"/>
      <c r="AU52" s="2883"/>
      <c r="AV52" s="2988"/>
      <c r="AW52" s="2988"/>
      <c r="AX52" s="2988"/>
      <c r="AY52" s="2988"/>
      <c r="AZ52" s="2988"/>
      <c r="BA52" s="2988"/>
      <c r="BB52" s="2988"/>
      <c r="BC52" s="2988"/>
      <c r="BD52" s="2883"/>
      <c r="BE52" s="2883"/>
      <c r="BF52" s="2988"/>
      <c r="BG52" s="2988"/>
      <c r="BH52" s="2988"/>
      <c r="BI52" s="2988"/>
      <c r="BJ52" s="2988"/>
      <c r="BK52" s="2988"/>
      <c r="BL52" s="2988"/>
      <c r="BM52" s="2989"/>
      <c r="BN52" s="717"/>
      <c r="BO52" s="717"/>
      <c r="BP52" s="717"/>
      <c r="BQ52" s="717"/>
      <c r="BR52" s="717"/>
      <c r="BS52" s="717"/>
    </row>
    <row r="53" spans="2:127" s="715" customFormat="1" ht="4.5" customHeight="1">
      <c r="B53" s="2973"/>
      <c r="C53" s="2974"/>
      <c r="D53" s="2974"/>
      <c r="E53" s="2974"/>
      <c r="F53" s="2974"/>
      <c r="G53" s="2974"/>
      <c r="H53" s="2974"/>
      <c r="I53" s="2974"/>
      <c r="J53" s="2974"/>
      <c r="K53" s="2974"/>
      <c r="L53" s="2974"/>
      <c r="M53" s="2974"/>
      <c r="N53" s="2975"/>
      <c r="O53" s="2978"/>
      <c r="P53" s="2978"/>
      <c r="Q53" s="2978"/>
      <c r="R53" s="2978"/>
      <c r="S53" s="2978"/>
      <c r="T53" s="2978"/>
      <c r="U53" s="2978"/>
      <c r="V53" s="2978"/>
      <c r="W53" s="2978"/>
      <c r="X53" s="2978"/>
      <c r="Y53" s="2978"/>
      <c r="Z53" s="2978"/>
      <c r="AA53" s="2978"/>
      <c r="AB53" s="2978"/>
      <c r="AC53" s="2978"/>
      <c r="AD53" s="2978"/>
      <c r="AE53" s="2978"/>
      <c r="AF53" s="2978"/>
      <c r="AG53" s="2978"/>
      <c r="AH53" s="2978"/>
      <c r="AI53" s="2978"/>
      <c r="AJ53" s="2985"/>
      <c r="AK53" s="2986"/>
      <c r="AL53" s="2986"/>
      <c r="AM53" s="2986"/>
      <c r="AN53" s="2986"/>
      <c r="AO53" s="2986"/>
      <c r="AP53" s="2986"/>
      <c r="AQ53" s="2986"/>
      <c r="AR53" s="2986"/>
      <c r="AS53" s="2987"/>
      <c r="AT53" s="759"/>
      <c r="AU53" s="759"/>
      <c r="AV53" s="759"/>
      <c r="AW53" s="760"/>
      <c r="AX53" s="761"/>
      <c r="AY53" s="761"/>
      <c r="AZ53" s="761"/>
      <c r="BA53" s="761"/>
      <c r="BB53" s="761"/>
      <c r="BC53" s="761"/>
      <c r="BD53" s="759"/>
      <c r="BE53" s="759"/>
      <c r="BF53" s="760"/>
      <c r="BG53" s="761"/>
      <c r="BH53" s="761"/>
      <c r="BI53" s="761"/>
      <c r="BJ53" s="761"/>
      <c r="BK53" s="761"/>
      <c r="BL53" s="761"/>
      <c r="BM53" s="762"/>
      <c r="BN53" s="717"/>
      <c r="BO53" s="717"/>
      <c r="BP53" s="717"/>
      <c r="BQ53" s="717"/>
      <c r="BR53" s="717"/>
      <c r="BS53" s="717"/>
      <c r="BT53" s="717"/>
      <c r="BU53" s="717"/>
      <c r="BV53" s="717"/>
      <c r="BW53" s="717"/>
      <c r="BX53" s="717"/>
      <c r="BY53" s="717"/>
      <c r="BZ53" s="717"/>
      <c r="CA53" s="717"/>
      <c r="CB53" s="717"/>
      <c r="CC53" s="717"/>
      <c r="CD53" s="717"/>
    </row>
    <row r="54" spans="2:127" ht="4.5" customHeight="1">
      <c r="B54" s="2943" t="s">
        <v>3670</v>
      </c>
      <c r="C54" s="2944"/>
      <c r="D54" s="2944"/>
      <c r="E54" s="2944"/>
      <c r="F54" s="2944"/>
      <c r="G54" s="2944" t="s">
        <v>2563</v>
      </c>
      <c r="H54" s="2944"/>
      <c r="I54" s="2944"/>
      <c r="J54" s="2944"/>
      <c r="K54" s="2944"/>
      <c r="L54" s="2944"/>
      <c r="M54" s="2944"/>
      <c r="N54" s="2944"/>
      <c r="O54" s="2949"/>
      <c r="P54" s="2949"/>
      <c r="Q54" s="2949"/>
      <c r="R54" s="2949"/>
      <c r="S54" s="2949"/>
      <c r="T54" s="2949"/>
      <c r="U54" s="2949"/>
      <c r="V54" s="2949"/>
      <c r="W54" s="2949"/>
      <c r="X54" s="2949"/>
      <c r="Y54" s="2949"/>
      <c r="Z54" s="2949"/>
      <c r="AA54" s="2949"/>
      <c r="AB54" s="2949"/>
      <c r="AC54" s="2949"/>
      <c r="AD54" s="2949"/>
      <c r="AE54" s="2949"/>
      <c r="AF54" s="2949"/>
      <c r="AG54" s="2949"/>
      <c r="AH54" s="2949"/>
      <c r="AI54" s="2949"/>
      <c r="AJ54" s="2949"/>
      <c r="AK54" s="2949"/>
      <c r="AL54" s="2949"/>
      <c r="AM54" s="2949"/>
      <c r="AN54" s="2949"/>
      <c r="AO54" s="2949"/>
      <c r="AP54" s="2949"/>
      <c r="AQ54" s="2949"/>
      <c r="AR54" s="2949"/>
      <c r="AS54" s="2949"/>
      <c r="AT54" s="2949"/>
      <c r="AU54" s="2949"/>
      <c r="AV54" s="2949"/>
      <c r="AW54" s="2949"/>
      <c r="AX54" s="2949"/>
      <c r="AY54" s="2949"/>
      <c r="AZ54" s="2949"/>
      <c r="BA54" s="2949"/>
      <c r="BB54" s="2949"/>
      <c r="BC54" s="2949"/>
      <c r="BD54" s="2949"/>
      <c r="BE54" s="2949"/>
      <c r="BF54" s="2949"/>
      <c r="BG54" s="2949"/>
      <c r="BH54" s="2949"/>
      <c r="BI54" s="2949"/>
      <c r="BJ54" s="2949"/>
      <c r="BK54" s="2949"/>
      <c r="BL54" s="2949"/>
      <c r="BM54" s="2950"/>
      <c r="BT54" s="751"/>
      <c r="BU54" s="751"/>
      <c r="BV54" s="751"/>
      <c r="BW54" s="751"/>
      <c r="BX54" s="751"/>
      <c r="BY54" s="751"/>
      <c r="BZ54" s="738"/>
      <c r="CA54" s="738"/>
      <c r="CB54" s="738"/>
      <c r="CC54" s="738"/>
      <c r="CD54" s="738"/>
      <c r="CE54" s="738"/>
      <c r="CF54" s="738"/>
      <c r="CG54" s="738"/>
      <c r="CH54" s="738"/>
      <c r="CI54" s="738"/>
      <c r="CJ54" s="738"/>
      <c r="CK54" s="738"/>
      <c r="CL54" s="738"/>
      <c r="CM54" s="738"/>
      <c r="CN54" s="738"/>
      <c r="CO54" s="738"/>
      <c r="CP54" s="738"/>
      <c r="CQ54" s="738"/>
      <c r="CR54" s="738"/>
      <c r="CS54" s="738"/>
      <c r="CT54" s="738"/>
      <c r="CU54" s="738"/>
      <c r="CV54" s="738"/>
      <c r="CW54" s="738"/>
      <c r="CX54" s="738"/>
      <c r="CY54" s="738"/>
      <c r="CZ54" s="738"/>
      <c r="DA54" s="738"/>
      <c r="DB54" s="738"/>
      <c r="DC54" s="738"/>
      <c r="DD54" s="738"/>
      <c r="DE54" s="738"/>
      <c r="DF54" s="738"/>
      <c r="DG54" s="738"/>
      <c r="DH54" s="738"/>
      <c r="DI54" s="738"/>
      <c r="DJ54" s="738"/>
      <c r="DK54" s="738"/>
      <c r="DL54" s="738"/>
      <c r="DM54" s="738"/>
      <c r="DN54" s="738"/>
      <c r="DO54" s="738"/>
    </row>
    <row r="55" spans="2:127" ht="9" customHeight="1">
      <c r="B55" s="2945"/>
      <c r="C55" s="2944"/>
      <c r="D55" s="2944"/>
      <c r="E55" s="2944"/>
      <c r="F55" s="2944"/>
      <c r="G55" s="2944"/>
      <c r="H55" s="2944"/>
      <c r="I55" s="2944"/>
      <c r="J55" s="2944"/>
      <c r="K55" s="2944"/>
      <c r="L55" s="2944"/>
      <c r="M55" s="2944"/>
      <c r="N55" s="2944"/>
      <c r="O55" s="2951"/>
      <c r="P55" s="2951"/>
      <c r="Q55" s="2951"/>
      <c r="R55" s="2951"/>
      <c r="S55" s="2951"/>
      <c r="T55" s="2951"/>
      <c r="U55" s="2951"/>
      <c r="V55" s="2951"/>
      <c r="W55" s="2951"/>
      <c r="X55" s="2951"/>
      <c r="Y55" s="2951"/>
      <c r="Z55" s="2951"/>
      <c r="AA55" s="2951"/>
      <c r="AB55" s="2951"/>
      <c r="AC55" s="2951"/>
      <c r="AD55" s="2951"/>
      <c r="AE55" s="2951"/>
      <c r="AF55" s="2951"/>
      <c r="AG55" s="2951"/>
      <c r="AH55" s="2951"/>
      <c r="AI55" s="2951"/>
      <c r="AJ55" s="2951"/>
      <c r="AK55" s="2951"/>
      <c r="AL55" s="2951"/>
      <c r="AM55" s="2951"/>
      <c r="AN55" s="2951"/>
      <c r="AO55" s="2951"/>
      <c r="AP55" s="2951"/>
      <c r="AQ55" s="2951"/>
      <c r="AR55" s="2951"/>
      <c r="AS55" s="2951"/>
      <c r="AT55" s="2951"/>
      <c r="AU55" s="2951"/>
      <c r="AV55" s="2951"/>
      <c r="AW55" s="2951"/>
      <c r="AX55" s="2951"/>
      <c r="AY55" s="2951"/>
      <c r="AZ55" s="2951"/>
      <c r="BA55" s="2951"/>
      <c r="BB55" s="2951"/>
      <c r="BC55" s="2951"/>
      <c r="BD55" s="2951"/>
      <c r="BE55" s="2951"/>
      <c r="BF55" s="2951"/>
      <c r="BG55" s="2951"/>
      <c r="BH55" s="2951"/>
      <c r="BI55" s="2951"/>
      <c r="BJ55" s="2951"/>
      <c r="BK55" s="2951"/>
      <c r="BL55" s="2951"/>
      <c r="BM55" s="2952"/>
      <c r="BT55" s="751"/>
      <c r="BU55" s="751"/>
      <c r="BV55" s="751"/>
      <c r="BW55" s="751"/>
      <c r="BX55" s="751"/>
      <c r="BY55" s="751"/>
      <c r="BZ55" s="738"/>
      <c r="CA55" s="738"/>
      <c r="CB55" s="738"/>
      <c r="CC55" s="738"/>
      <c r="CD55" s="738"/>
      <c r="CE55" s="738"/>
      <c r="CF55" s="738"/>
      <c r="CG55" s="738"/>
      <c r="CH55" s="738"/>
      <c r="CI55" s="738"/>
      <c r="CJ55" s="738"/>
      <c r="CK55" s="738"/>
      <c r="CL55" s="738"/>
      <c r="CM55" s="738"/>
      <c r="CN55" s="738"/>
      <c r="CO55" s="738"/>
      <c r="CP55" s="738"/>
      <c r="CQ55" s="738"/>
      <c r="CR55" s="738"/>
      <c r="CS55" s="738"/>
      <c r="CT55" s="738"/>
      <c r="CU55" s="738"/>
      <c r="CV55" s="738"/>
      <c r="CW55" s="738"/>
      <c r="CX55" s="738"/>
      <c r="CY55" s="738"/>
      <c r="CZ55" s="738"/>
      <c r="DA55" s="738"/>
      <c r="DB55" s="738"/>
      <c r="DC55" s="738"/>
      <c r="DD55" s="738"/>
      <c r="DE55" s="738"/>
      <c r="DF55" s="738"/>
      <c r="DG55" s="738"/>
      <c r="DH55" s="738"/>
      <c r="DI55" s="738"/>
      <c r="DJ55" s="738"/>
      <c r="DK55" s="738"/>
      <c r="DL55" s="738"/>
      <c r="DM55" s="738"/>
      <c r="DN55" s="738"/>
      <c r="DO55" s="738"/>
    </row>
    <row r="56" spans="2:127" ht="9" customHeight="1">
      <c r="B56" s="2945"/>
      <c r="C56" s="2944"/>
      <c r="D56" s="2944"/>
      <c r="E56" s="2944"/>
      <c r="F56" s="2944"/>
      <c r="G56" s="2944"/>
      <c r="H56" s="2944"/>
      <c r="I56" s="2944"/>
      <c r="J56" s="2944"/>
      <c r="K56" s="2944"/>
      <c r="L56" s="2944"/>
      <c r="M56" s="2944"/>
      <c r="N56" s="2944"/>
      <c r="O56" s="2951"/>
      <c r="P56" s="2951"/>
      <c r="Q56" s="2951"/>
      <c r="R56" s="2951"/>
      <c r="S56" s="2951"/>
      <c r="T56" s="2951"/>
      <c r="U56" s="2951"/>
      <c r="V56" s="2951"/>
      <c r="W56" s="2951"/>
      <c r="X56" s="2951"/>
      <c r="Y56" s="2951"/>
      <c r="Z56" s="2951"/>
      <c r="AA56" s="2951"/>
      <c r="AB56" s="2951"/>
      <c r="AC56" s="2951"/>
      <c r="AD56" s="2951"/>
      <c r="AE56" s="2951"/>
      <c r="AF56" s="2951"/>
      <c r="AG56" s="2951"/>
      <c r="AH56" s="2951"/>
      <c r="AI56" s="2951"/>
      <c r="AJ56" s="2951"/>
      <c r="AK56" s="2951"/>
      <c r="AL56" s="2951"/>
      <c r="AM56" s="2951"/>
      <c r="AN56" s="2951"/>
      <c r="AO56" s="2951"/>
      <c r="AP56" s="2951"/>
      <c r="AQ56" s="2951"/>
      <c r="AR56" s="2951"/>
      <c r="AS56" s="2951"/>
      <c r="AT56" s="2951"/>
      <c r="AU56" s="2951"/>
      <c r="AV56" s="2951"/>
      <c r="AW56" s="2951"/>
      <c r="AX56" s="2951"/>
      <c r="AY56" s="2951"/>
      <c r="AZ56" s="2951"/>
      <c r="BA56" s="2951"/>
      <c r="BB56" s="2951"/>
      <c r="BC56" s="2951"/>
      <c r="BD56" s="2951"/>
      <c r="BE56" s="2951"/>
      <c r="BF56" s="2951"/>
      <c r="BG56" s="2951"/>
      <c r="BH56" s="2951"/>
      <c r="BI56" s="2951"/>
      <c r="BJ56" s="2951"/>
      <c r="BK56" s="2951"/>
      <c r="BL56" s="2951"/>
      <c r="BM56" s="2952"/>
      <c r="BT56" s="751"/>
      <c r="BU56" s="751"/>
      <c r="BV56" s="751"/>
      <c r="BW56" s="751"/>
      <c r="BX56" s="751"/>
      <c r="BY56" s="751"/>
      <c r="BZ56" s="738"/>
      <c r="CA56" s="738"/>
      <c r="CB56" s="738"/>
      <c r="CC56" s="738"/>
      <c r="CD56" s="738"/>
      <c r="CE56" s="738"/>
      <c r="CF56" s="738"/>
      <c r="CG56" s="738"/>
      <c r="CH56" s="738"/>
      <c r="CI56" s="738"/>
      <c r="CJ56" s="738"/>
      <c r="CK56" s="738"/>
      <c r="CL56" s="738"/>
      <c r="CM56" s="738"/>
      <c r="CN56" s="738"/>
      <c r="CO56" s="738"/>
      <c r="CP56" s="738"/>
      <c r="CQ56" s="738"/>
      <c r="CR56" s="738"/>
      <c r="CS56" s="738"/>
      <c r="CT56" s="738"/>
      <c r="CU56" s="738"/>
      <c r="CV56" s="738"/>
      <c r="CW56" s="738"/>
      <c r="CZ56" s="738"/>
      <c r="DA56" s="738"/>
      <c r="DB56" s="738"/>
      <c r="DC56" s="738"/>
      <c r="DD56" s="738"/>
      <c r="DE56" s="738"/>
      <c r="DI56" s="738"/>
      <c r="DJ56" s="738"/>
      <c r="DK56" s="738"/>
      <c r="DL56" s="738"/>
      <c r="DM56" s="738"/>
      <c r="DN56" s="738"/>
      <c r="DO56" s="738"/>
    </row>
    <row r="57" spans="2:127" ht="4.5" customHeight="1">
      <c r="B57" s="2945"/>
      <c r="C57" s="2944"/>
      <c r="D57" s="2944"/>
      <c r="E57" s="2944"/>
      <c r="F57" s="2944"/>
      <c r="G57" s="2948"/>
      <c r="H57" s="2948"/>
      <c r="I57" s="2948"/>
      <c r="J57" s="2948"/>
      <c r="K57" s="2948"/>
      <c r="L57" s="2948"/>
      <c r="M57" s="2948"/>
      <c r="N57" s="2948"/>
      <c r="O57" s="2953"/>
      <c r="P57" s="2953"/>
      <c r="Q57" s="2953"/>
      <c r="R57" s="2953"/>
      <c r="S57" s="2953"/>
      <c r="T57" s="2953"/>
      <c r="U57" s="2953"/>
      <c r="V57" s="2953"/>
      <c r="W57" s="2953"/>
      <c r="X57" s="2953"/>
      <c r="Y57" s="2953"/>
      <c r="Z57" s="2953"/>
      <c r="AA57" s="2953"/>
      <c r="AB57" s="2953"/>
      <c r="AC57" s="2953"/>
      <c r="AD57" s="2953"/>
      <c r="AE57" s="2953"/>
      <c r="AF57" s="2953"/>
      <c r="AG57" s="2953"/>
      <c r="AH57" s="2953"/>
      <c r="AI57" s="2953"/>
      <c r="AJ57" s="2953"/>
      <c r="AK57" s="2953"/>
      <c r="AL57" s="2953"/>
      <c r="AM57" s="2953"/>
      <c r="AN57" s="2953"/>
      <c r="AO57" s="2953"/>
      <c r="AP57" s="2953"/>
      <c r="AQ57" s="2953"/>
      <c r="AR57" s="2953"/>
      <c r="AS57" s="2953"/>
      <c r="AT57" s="2953"/>
      <c r="AU57" s="2953"/>
      <c r="AV57" s="2953"/>
      <c r="AW57" s="2953"/>
      <c r="AX57" s="2953"/>
      <c r="AY57" s="2953"/>
      <c r="AZ57" s="2953"/>
      <c r="BA57" s="2953"/>
      <c r="BB57" s="2953"/>
      <c r="BC57" s="2953"/>
      <c r="BD57" s="2953"/>
      <c r="BE57" s="2953"/>
      <c r="BF57" s="2953"/>
      <c r="BG57" s="2953"/>
      <c r="BH57" s="2953"/>
      <c r="BI57" s="2953"/>
      <c r="BJ57" s="2953"/>
      <c r="BK57" s="2953"/>
      <c r="BL57" s="2953"/>
      <c r="BM57" s="2954"/>
      <c r="BT57" s="751"/>
      <c r="BU57" s="751"/>
      <c r="BV57" s="751"/>
      <c r="BW57" s="751"/>
      <c r="BX57" s="751"/>
      <c r="BY57" s="751"/>
      <c r="BZ57" s="738"/>
      <c r="CA57" s="738"/>
      <c r="CB57" s="738"/>
      <c r="CC57" s="738"/>
      <c r="CD57" s="738"/>
      <c r="CE57" s="738"/>
      <c r="CF57" s="738"/>
      <c r="CG57" s="738"/>
      <c r="CH57" s="738"/>
      <c r="CI57" s="738"/>
      <c r="CJ57" s="738"/>
      <c r="CK57" s="738"/>
      <c r="CL57" s="738"/>
      <c r="CM57" s="738"/>
      <c r="CN57" s="738"/>
      <c r="CO57" s="738"/>
      <c r="CP57" s="738"/>
      <c r="CQ57" s="738"/>
      <c r="CR57" s="738"/>
      <c r="CS57" s="738"/>
      <c r="CT57" s="738"/>
      <c r="CU57" s="738"/>
      <c r="CV57" s="738"/>
      <c r="CW57" s="738"/>
      <c r="CX57" s="738"/>
      <c r="CY57" s="738"/>
      <c r="CZ57" s="738"/>
      <c r="DA57" s="738"/>
      <c r="DB57" s="738"/>
      <c r="DC57" s="738"/>
      <c r="DD57" s="738"/>
      <c r="DE57" s="738"/>
      <c r="DF57" s="738"/>
      <c r="DG57" s="738"/>
      <c r="DH57" s="738"/>
      <c r="DI57" s="738"/>
      <c r="DJ57" s="738"/>
      <c r="DK57" s="738"/>
      <c r="DL57" s="738"/>
      <c r="DM57" s="738"/>
      <c r="DN57" s="738"/>
      <c r="DO57" s="738"/>
      <c r="DP57" s="738"/>
      <c r="DQ57" s="738"/>
      <c r="DR57" s="738"/>
      <c r="DS57" s="738"/>
      <c r="DT57" s="738"/>
      <c r="DU57" s="738"/>
      <c r="DV57" s="738"/>
      <c r="DW57" s="738"/>
    </row>
    <row r="58" spans="2:127" ht="15" customHeight="1">
      <c r="B58" s="2945"/>
      <c r="C58" s="2944"/>
      <c r="D58" s="2944"/>
      <c r="E58" s="2944"/>
      <c r="F58" s="2944"/>
      <c r="G58" s="2955" t="s">
        <v>2564</v>
      </c>
      <c r="H58" s="2955"/>
      <c r="I58" s="2955"/>
      <c r="J58" s="2955"/>
      <c r="K58" s="2955"/>
      <c r="L58" s="2955"/>
      <c r="M58" s="2955"/>
      <c r="N58" s="2955"/>
      <c r="O58" s="2956" t="s">
        <v>3671</v>
      </c>
      <c r="P58" s="2956"/>
      <c r="Q58" s="2957"/>
      <c r="R58" s="2957"/>
      <c r="S58" s="2957"/>
      <c r="T58" s="2958" t="s">
        <v>3672</v>
      </c>
      <c r="U58" s="2958"/>
      <c r="V58" s="2959"/>
      <c r="W58" s="2959"/>
      <c r="X58" s="2959"/>
      <c r="Y58" s="2959"/>
      <c r="Z58" s="2951"/>
      <c r="AA58" s="2951"/>
      <c r="AB58" s="2951"/>
      <c r="AC58" s="2951"/>
      <c r="AD58" s="2951"/>
      <c r="AE58" s="2951"/>
      <c r="AF58" s="2951"/>
      <c r="AG58" s="2951"/>
      <c r="AH58" s="2951"/>
      <c r="AI58" s="2951"/>
      <c r="AJ58" s="2951"/>
      <c r="AK58" s="2951"/>
      <c r="AL58" s="2951"/>
      <c r="AM58" s="2951"/>
      <c r="AN58" s="2951"/>
      <c r="AO58" s="2951"/>
      <c r="AP58" s="2951"/>
      <c r="AQ58" s="2951"/>
      <c r="AR58" s="2951"/>
      <c r="AS58" s="2951"/>
      <c r="AT58" s="2951"/>
      <c r="AU58" s="2951"/>
      <c r="AV58" s="2951"/>
      <c r="AW58" s="2951"/>
      <c r="AX58" s="2951"/>
      <c r="AY58" s="2951"/>
      <c r="AZ58" s="2951"/>
      <c r="BA58" s="2951"/>
      <c r="BB58" s="2951"/>
      <c r="BC58" s="2951"/>
      <c r="BD58" s="2951"/>
      <c r="BE58" s="2951"/>
      <c r="BF58" s="2951"/>
      <c r="BG58" s="2951"/>
      <c r="BH58" s="2951"/>
      <c r="BI58" s="2951"/>
      <c r="BJ58" s="2951"/>
      <c r="BK58" s="2951"/>
      <c r="BL58" s="2951"/>
      <c r="BM58" s="2952"/>
      <c r="BT58" s="763"/>
      <c r="BU58" s="764"/>
      <c r="BV58" s="764"/>
      <c r="BW58" s="765"/>
      <c r="BX58" s="765"/>
      <c r="BY58" s="765"/>
      <c r="BZ58" s="764"/>
      <c r="CA58" s="764"/>
      <c r="CB58" s="766"/>
      <c r="CC58" s="766"/>
      <c r="CD58" s="766"/>
      <c r="CE58" s="766"/>
      <c r="CF58" s="764"/>
      <c r="CG58" s="764"/>
      <c r="CH58" s="764"/>
      <c r="CI58" s="764"/>
      <c r="CJ58" s="764"/>
    </row>
    <row r="59" spans="2:127" ht="15" customHeight="1">
      <c r="B59" s="2946"/>
      <c r="C59" s="2947"/>
      <c r="D59" s="2947"/>
      <c r="E59" s="2947"/>
      <c r="F59" s="2947"/>
      <c r="G59" s="2947"/>
      <c r="H59" s="2947"/>
      <c r="I59" s="2947"/>
      <c r="J59" s="2947"/>
      <c r="K59" s="2947"/>
      <c r="L59" s="2947"/>
      <c r="M59" s="2947"/>
      <c r="N59" s="2947"/>
      <c r="O59" s="2956"/>
      <c r="P59" s="2956"/>
      <c r="Q59" s="2957"/>
      <c r="R59" s="2957"/>
      <c r="S59" s="2957"/>
      <c r="T59" s="2958"/>
      <c r="U59" s="2958"/>
      <c r="V59" s="2959"/>
      <c r="W59" s="2959"/>
      <c r="X59" s="2959"/>
      <c r="Y59" s="2959"/>
      <c r="Z59" s="2951"/>
      <c r="AA59" s="2951"/>
      <c r="AB59" s="2951"/>
      <c r="AC59" s="2951"/>
      <c r="AD59" s="2951"/>
      <c r="AE59" s="2951"/>
      <c r="AF59" s="2951"/>
      <c r="AG59" s="2951"/>
      <c r="AH59" s="2951"/>
      <c r="AI59" s="2951"/>
      <c r="AJ59" s="2951"/>
      <c r="AK59" s="2951"/>
      <c r="AL59" s="2951"/>
      <c r="AM59" s="2951"/>
      <c r="AN59" s="2951"/>
      <c r="AO59" s="2951"/>
      <c r="AP59" s="2951"/>
      <c r="AQ59" s="2951"/>
      <c r="AR59" s="2951"/>
      <c r="AS59" s="2951"/>
      <c r="AT59" s="2951"/>
      <c r="AU59" s="2951"/>
      <c r="AV59" s="2951"/>
      <c r="AW59" s="2951"/>
      <c r="AX59" s="2951"/>
      <c r="AY59" s="2951"/>
      <c r="AZ59" s="2951"/>
      <c r="BA59" s="2951"/>
      <c r="BB59" s="2951"/>
      <c r="BC59" s="2951"/>
      <c r="BD59" s="2951"/>
      <c r="BE59" s="2951"/>
      <c r="BF59" s="2951"/>
      <c r="BG59" s="2951"/>
      <c r="BH59" s="2951"/>
      <c r="BI59" s="2951"/>
      <c r="BJ59" s="2951"/>
      <c r="BK59" s="2951"/>
      <c r="BL59" s="2951"/>
      <c r="BM59" s="2952"/>
      <c r="BT59" s="763"/>
      <c r="BU59" s="764"/>
      <c r="BV59" s="764"/>
      <c r="BW59" s="765"/>
      <c r="BX59" s="765"/>
      <c r="BY59" s="765"/>
      <c r="BZ59" s="764"/>
      <c r="CA59" s="764"/>
      <c r="CB59" s="766"/>
      <c r="CC59" s="766"/>
      <c r="CD59" s="766"/>
      <c r="CE59" s="766"/>
      <c r="CF59" s="764"/>
      <c r="CG59" s="764"/>
      <c r="CH59" s="764"/>
      <c r="CI59" s="764"/>
      <c r="CJ59" s="764"/>
    </row>
    <row r="60" spans="2:127" ht="7.5" customHeight="1">
      <c r="B60" s="2899" t="s">
        <v>3673</v>
      </c>
      <c r="C60" s="2900"/>
      <c r="D60" s="2900"/>
      <c r="E60" s="2900"/>
      <c r="F60" s="2900"/>
      <c r="G60" s="2900"/>
      <c r="H60" s="2900"/>
      <c r="I60" s="2900"/>
      <c r="J60" s="2900"/>
      <c r="K60" s="2900"/>
      <c r="L60" s="2900"/>
      <c r="M60" s="2900"/>
      <c r="N60" s="2901"/>
      <c r="O60" s="2908" t="s">
        <v>139</v>
      </c>
      <c r="P60" s="2908"/>
      <c r="Q60" s="2910" t="s">
        <v>2565</v>
      </c>
      <c r="R60" s="2910"/>
      <c r="S60" s="2910"/>
      <c r="T60" s="2910"/>
      <c r="U60" s="2910"/>
      <c r="V60" s="2910"/>
      <c r="W60" s="2910"/>
      <c r="X60" s="2910"/>
      <c r="Y60" s="2910"/>
      <c r="Z60" s="2910"/>
      <c r="AA60" s="2910"/>
      <c r="AB60" s="2910"/>
      <c r="AC60" s="2910"/>
      <c r="AD60" s="2910"/>
      <c r="AE60" s="2910"/>
      <c r="AF60" s="2910"/>
      <c r="AG60" s="2910"/>
      <c r="AH60" s="2910"/>
      <c r="AI60" s="2910"/>
      <c r="AJ60" s="2910"/>
      <c r="AK60" s="2910"/>
      <c r="AL60" s="2910"/>
      <c r="AM60" s="2910"/>
      <c r="AN60" s="2910"/>
      <c r="AO60" s="2912" t="s">
        <v>3674</v>
      </c>
      <c r="AP60" s="2913"/>
      <c r="AQ60" s="2913"/>
      <c r="AR60" s="2913"/>
      <c r="AS60" s="2913"/>
      <c r="AT60" s="2913"/>
      <c r="AU60" s="2913"/>
      <c r="AV60" s="2913"/>
      <c r="AW60" s="2913"/>
      <c r="AX60" s="2914"/>
      <c r="AY60" s="2921" t="s">
        <v>2566</v>
      </c>
      <c r="AZ60" s="2882"/>
      <c r="BA60" s="2882"/>
      <c r="BB60" s="757"/>
      <c r="BC60" s="757"/>
      <c r="BD60" s="757"/>
      <c r="BE60" s="757"/>
      <c r="BF60" s="757"/>
      <c r="BG60" s="757"/>
      <c r="BH60" s="757"/>
      <c r="BI60" s="757"/>
      <c r="BJ60" s="757"/>
      <c r="BK60" s="757"/>
      <c r="BL60" s="757"/>
      <c r="BM60" s="767"/>
      <c r="BY60" s="765"/>
      <c r="BZ60" s="764"/>
      <c r="CA60" s="764"/>
      <c r="CB60" s="766"/>
      <c r="CC60" s="766"/>
      <c r="CD60" s="766"/>
      <c r="CE60" s="766"/>
      <c r="CF60" s="764"/>
      <c r="CG60" s="764"/>
      <c r="CH60" s="764"/>
      <c r="CI60" s="764"/>
      <c r="CJ60" s="764"/>
    </row>
    <row r="61" spans="2:127" ht="10.5" customHeight="1">
      <c r="B61" s="2902"/>
      <c r="C61" s="2903"/>
      <c r="D61" s="2903"/>
      <c r="E61" s="2903"/>
      <c r="F61" s="2903"/>
      <c r="G61" s="2903"/>
      <c r="H61" s="2903"/>
      <c r="I61" s="2903"/>
      <c r="J61" s="2903"/>
      <c r="K61" s="2903"/>
      <c r="L61" s="2903"/>
      <c r="M61" s="2903"/>
      <c r="N61" s="2904"/>
      <c r="O61" s="2909"/>
      <c r="P61" s="2909"/>
      <c r="Q61" s="2911"/>
      <c r="R61" s="2911"/>
      <c r="S61" s="2911"/>
      <c r="T61" s="2911"/>
      <c r="U61" s="2911"/>
      <c r="V61" s="2911"/>
      <c r="W61" s="2911"/>
      <c r="X61" s="2911"/>
      <c r="Y61" s="2911"/>
      <c r="Z61" s="2911"/>
      <c r="AA61" s="2911"/>
      <c r="AB61" s="2911"/>
      <c r="AC61" s="2911"/>
      <c r="AD61" s="2911"/>
      <c r="AE61" s="2911"/>
      <c r="AF61" s="2911"/>
      <c r="AG61" s="2911"/>
      <c r="AH61" s="2911"/>
      <c r="AI61" s="2911"/>
      <c r="AJ61" s="2911"/>
      <c r="AK61" s="2911"/>
      <c r="AL61" s="2911"/>
      <c r="AM61" s="2911"/>
      <c r="AN61" s="2911"/>
      <c r="AO61" s="2915"/>
      <c r="AP61" s="2916"/>
      <c r="AQ61" s="2916"/>
      <c r="AR61" s="2916"/>
      <c r="AS61" s="2916"/>
      <c r="AT61" s="2916"/>
      <c r="AU61" s="2916"/>
      <c r="AV61" s="2916"/>
      <c r="AW61" s="2916"/>
      <c r="AX61" s="2917"/>
      <c r="AY61" s="2876" t="s">
        <v>140</v>
      </c>
      <c r="AZ61" s="2876"/>
      <c r="BA61" s="2877"/>
      <c r="BB61" s="2878"/>
      <c r="BC61" s="2879"/>
      <c r="BD61" s="2844" t="s">
        <v>477</v>
      </c>
      <c r="BE61" s="2844"/>
      <c r="BF61" s="2878"/>
      <c r="BG61" s="2879"/>
      <c r="BH61" s="2844" t="s">
        <v>5</v>
      </c>
      <c r="BI61" s="2844"/>
      <c r="BJ61" s="2878"/>
      <c r="BK61" s="2879"/>
      <c r="BL61" s="2844" t="s">
        <v>478</v>
      </c>
      <c r="BM61" s="2924"/>
      <c r="CU61" s="768"/>
      <c r="CV61" s="768"/>
      <c r="CW61" s="764"/>
      <c r="CX61" s="764"/>
      <c r="CY61" s="764"/>
      <c r="CZ61" s="768"/>
      <c r="DA61" s="768"/>
      <c r="DB61" s="768"/>
      <c r="DC61" s="768"/>
      <c r="DD61" s="764"/>
      <c r="DE61" s="764"/>
      <c r="DF61" s="764"/>
      <c r="DG61" s="768"/>
      <c r="DH61" s="768"/>
      <c r="DI61" s="768"/>
      <c r="DJ61" s="768"/>
      <c r="DK61" s="764"/>
      <c r="DL61" s="763"/>
      <c r="DM61" s="763"/>
      <c r="DP61" s="769"/>
      <c r="DQ61" s="769"/>
      <c r="DR61" s="769"/>
    </row>
    <row r="62" spans="2:127" ht="10.5" customHeight="1">
      <c r="B62" s="2902"/>
      <c r="C62" s="2903"/>
      <c r="D62" s="2903"/>
      <c r="E62" s="2903"/>
      <c r="F62" s="2903"/>
      <c r="G62" s="2903"/>
      <c r="H62" s="2903"/>
      <c r="I62" s="2903"/>
      <c r="J62" s="2903"/>
      <c r="K62" s="2903"/>
      <c r="L62" s="2903"/>
      <c r="M62" s="2903"/>
      <c r="N62" s="2904"/>
      <c r="O62" s="2922" t="s">
        <v>139</v>
      </c>
      <c r="P62" s="2922"/>
      <c r="Q62" s="2923" t="s">
        <v>3675</v>
      </c>
      <c r="R62" s="2923"/>
      <c r="S62" s="2923"/>
      <c r="T62" s="2923"/>
      <c r="U62" s="2923"/>
      <c r="V62" s="2923"/>
      <c r="W62" s="2923"/>
      <c r="X62" s="2923"/>
      <c r="Y62" s="2923"/>
      <c r="Z62" s="2923"/>
      <c r="AA62" s="2923"/>
      <c r="AB62" s="2923"/>
      <c r="AC62" s="2923"/>
      <c r="AD62" s="2923"/>
      <c r="AE62" s="2923"/>
      <c r="AF62" s="2923"/>
      <c r="AG62" s="2923"/>
      <c r="AH62" s="2923"/>
      <c r="AI62" s="2923"/>
      <c r="AJ62" s="2923"/>
      <c r="AK62" s="2923"/>
      <c r="AL62" s="2923"/>
      <c r="AM62" s="2923"/>
      <c r="AN62" s="2923"/>
      <c r="AO62" s="2915"/>
      <c r="AP62" s="2916"/>
      <c r="AQ62" s="2916"/>
      <c r="AR62" s="2916"/>
      <c r="AS62" s="2916"/>
      <c r="AT62" s="2916"/>
      <c r="AU62" s="2916"/>
      <c r="AV62" s="2916"/>
      <c r="AW62" s="2916"/>
      <c r="AX62" s="2917"/>
      <c r="AY62" s="2876"/>
      <c r="AZ62" s="2876"/>
      <c r="BA62" s="2877"/>
      <c r="BB62" s="2880"/>
      <c r="BC62" s="2881"/>
      <c r="BD62" s="2844"/>
      <c r="BE62" s="2844"/>
      <c r="BF62" s="2880"/>
      <c r="BG62" s="2881"/>
      <c r="BH62" s="2844"/>
      <c r="BI62" s="2844"/>
      <c r="BJ62" s="2880"/>
      <c r="BK62" s="2881"/>
      <c r="BL62" s="2844"/>
      <c r="BM62" s="2924"/>
      <c r="CU62" s="768"/>
      <c r="CV62" s="768"/>
      <c r="CW62" s="764"/>
      <c r="CX62" s="764"/>
      <c r="CY62" s="764"/>
      <c r="CZ62" s="768"/>
      <c r="DA62" s="768"/>
      <c r="DB62" s="768"/>
      <c r="DC62" s="768"/>
      <c r="DD62" s="764"/>
      <c r="DE62" s="764"/>
      <c r="DF62" s="764"/>
      <c r="DG62" s="768"/>
      <c r="DH62" s="768"/>
      <c r="DI62" s="768"/>
      <c r="DJ62" s="768"/>
      <c r="DK62" s="764"/>
      <c r="DL62" s="763"/>
      <c r="DM62" s="763"/>
      <c r="DP62" s="769"/>
      <c r="DQ62" s="769"/>
      <c r="DR62" s="769"/>
    </row>
    <row r="63" spans="2:127" ht="7.5" customHeight="1">
      <c r="B63" s="2902"/>
      <c r="C63" s="2903"/>
      <c r="D63" s="2903"/>
      <c r="E63" s="2903"/>
      <c r="F63" s="2903"/>
      <c r="G63" s="2903"/>
      <c r="H63" s="2903"/>
      <c r="I63" s="2903"/>
      <c r="J63" s="2903"/>
      <c r="K63" s="2903"/>
      <c r="L63" s="2903"/>
      <c r="M63" s="2903"/>
      <c r="N63" s="2904"/>
      <c r="O63" s="2922"/>
      <c r="P63" s="2922"/>
      <c r="Q63" s="2923"/>
      <c r="R63" s="2923"/>
      <c r="S63" s="2923"/>
      <c r="T63" s="2923"/>
      <c r="U63" s="2923"/>
      <c r="V63" s="2923"/>
      <c r="W63" s="2923"/>
      <c r="X63" s="2923"/>
      <c r="Y63" s="2923"/>
      <c r="Z63" s="2923"/>
      <c r="AA63" s="2923"/>
      <c r="AB63" s="2923"/>
      <c r="AC63" s="2923"/>
      <c r="AD63" s="2923"/>
      <c r="AE63" s="2923"/>
      <c r="AF63" s="2923"/>
      <c r="AG63" s="2923"/>
      <c r="AH63" s="2923"/>
      <c r="AI63" s="2923"/>
      <c r="AJ63" s="2923"/>
      <c r="AK63" s="2923"/>
      <c r="AL63" s="2923"/>
      <c r="AM63" s="2923"/>
      <c r="AN63" s="2923"/>
      <c r="AO63" s="2918"/>
      <c r="AP63" s="2919"/>
      <c r="AQ63" s="2919"/>
      <c r="AR63" s="2919"/>
      <c r="AS63" s="2919"/>
      <c r="AT63" s="2919"/>
      <c r="AU63" s="2919"/>
      <c r="AV63" s="2919"/>
      <c r="AW63" s="2919"/>
      <c r="AX63" s="2920"/>
      <c r="AY63" s="770"/>
      <c r="AZ63" s="770"/>
      <c r="BA63" s="770"/>
      <c r="BB63" s="770"/>
      <c r="BC63" s="770"/>
      <c r="BD63" s="770"/>
      <c r="BE63" s="770"/>
      <c r="BF63" s="770"/>
      <c r="BG63" s="770"/>
      <c r="BH63" s="770"/>
      <c r="BI63" s="770"/>
      <c r="BJ63" s="770"/>
      <c r="BK63" s="770"/>
      <c r="BL63" s="770"/>
      <c r="BM63" s="771"/>
      <c r="CD63" s="717"/>
      <c r="CE63" s="717"/>
      <c r="CF63" s="717"/>
      <c r="CG63" s="717"/>
      <c r="CH63" s="717"/>
      <c r="CI63" s="717"/>
      <c r="CJ63" s="772"/>
    </row>
    <row r="64" spans="2:127" ht="7.5" customHeight="1">
      <c r="B64" s="2902"/>
      <c r="C64" s="2903"/>
      <c r="D64" s="2903"/>
      <c r="E64" s="2903"/>
      <c r="F64" s="2903"/>
      <c r="G64" s="2903"/>
      <c r="H64" s="2903"/>
      <c r="I64" s="2903"/>
      <c r="J64" s="2903"/>
      <c r="K64" s="2903"/>
      <c r="L64" s="2903"/>
      <c r="M64" s="2903"/>
      <c r="N64" s="2904"/>
      <c r="O64" s="773"/>
      <c r="P64" s="774"/>
      <c r="Q64" s="2883" t="s">
        <v>139</v>
      </c>
      <c r="R64" s="2883"/>
      <c r="S64" s="2885" t="s">
        <v>3676</v>
      </c>
      <c r="T64" s="2885"/>
      <c r="U64" s="2885"/>
      <c r="V64" s="2885"/>
      <c r="W64" s="2885"/>
      <c r="X64" s="2885"/>
      <c r="Y64" s="2885"/>
      <c r="Z64" s="2885"/>
      <c r="AA64" s="2885"/>
      <c r="AB64" s="2885"/>
      <c r="AC64" s="2885"/>
      <c r="AD64" s="2885"/>
      <c r="AE64" s="2885"/>
      <c r="AF64" s="2885"/>
      <c r="AG64" s="2885"/>
      <c r="AH64" s="2885"/>
      <c r="AI64" s="2885"/>
      <c r="AJ64" s="2885"/>
      <c r="AK64" s="2885"/>
      <c r="AL64" s="2885"/>
      <c r="AM64" s="2885"/>
      <c r="AN64" s="2885"/>
      <c r="AO64" s="2885"/>
      <c r="AP64" s="2885"/>
      <c r="AQ64" s="2885"/>
      <c r="AR64" s="2885"/>
      <c r="AS64" s="2885"/>
      <c r="AT64" s="2885"/>
      <c r="AU64" s="2885"/>
      <c r="AV64" s="2885"/>
      <c r="AW64" s="2885"/>
      <c r="AX64" s="2885"/>
      <c r="AY64" s="2885"/>
      <c r="AZ64" s="2885"/>
      <c r="BA64" s="2885"/>
      <c r="BB64" s="2885"/>
      <c r="BC64" s="2885"/>
      <c r="BD64" s="2885"/>
      <c r="BE64" s="2885"/>
      <c r="BF64" s="2885"/>
      <c r="BG64" s="2885"/>
      <c r="BH64" s="2885"/>
      <c r="BI64" s="2885"/>
      <c r="BJ64" s="2885"/>
      <c r="BK64" s="2885"/>
      <c r="BL64" s="2885"/>
      <c r="BM64" s="2886"/>
      <c r="BN64" s="775"/>
      <c r="BO64" s="775"/>
      <c r="CF64" s="717"/>
      <c r="CG64" s="717"/>
      <c r="CH64" s="717"/>
      <c r="CI64" s="717"/>
      <c r="CJ64" s="717"/>
    </row>
    <row r="65" spans="2:88" ht="7.5" customHeight="1">
      <c r="B65" s="2902"/>
      <c r="C65" s="2903"/>
      <c r="D65" s="2903"/>
      <c r="E65" s="2903"/>
      <c r="F65" s="2903"/>
      <c r="G65" s="2903"/>
      <c r="H65" s="2903"/>
      <c r="I65" s="2903"/>
      <c r="J65" s="2903"/>
      <c r="K65" s="2903"/>
      <c r="L65" s="2903"/>
      <c r="M65" s="2903"/>
      <c r="N65" s="2904"/>
      <c r="O65" s="776"/>
      <c r="P65" s="774"/>
      <c r="Q65" s="2883"/>
      <c r="R65" s="2883"/>
      <c r="S65" s="2885"/>
      <c r="T65" s="2885"/>
      <c r="U65" s="2885"/>
      <c r="V65" s="2885"/>
      <c r="W65" s="2885"/>
      <c r="X65" s="2885"/>
      <c r="Y65" s="2885"/>
      <c r="Z65" s="2885"/>
      <c r="AA65" s="2885"/>
      <c r="AB65" s="2885"/>
      <c r="AC65" s="2885"/>
      <c r="AD65" s="2885"/>
      <c r="AE65" s="2885"/>
      <c r="AF65" s="2885"/>
      <c r="AG65" s="2885"/>
      <c r="AH65" s="2885"/>
      <c r="AI65" s="2885"/>
      <c r="AJ65" s="2885"/>
      <c r="AK65" s="2885"/>
      <c r="AL65" s="2885"/>
      <c r="AM65" s="2885"/>
      <c r="AN65" s="2885"/>
      <c r="AO65" s="2885"/>
      <c r="AP65" s="2885"/>
      <c r="AQ65" s="2885"/>
      <c r="AR65" s="2885"/>
      <c r="AS65" s="2885"/>
      <c r="AT65" s="2885"/>
      <c r="AU65" s="2885"/>
      <c r="AV65" s="2885"/>
      <c r="AW65" s="2885"/>
      <c r="AX65" s="2885"/>
      <c r="AY65" s="2885"/>
      <c r="AZ65" s="2885"/>
      <c r="BA65" s="2885"/>
      <c r="BB65" s="2885"/>
      <c r="BC65" s="2885"/>
      <c r="BD65" s="2885"/>
      <c r="BE65" s="2885"/>
      <c r="BF65" s="2885"/>
      <c r="BG65" s="2885"/>
      <c r="BH65" s="2885"/>
      <c r="BI65" s="2885"/>
      <c r="BJ65" s="2885"/>
      <c r="BK65" s="2885"/>
      <c r="BL65" s="2885"/>
      <c r="BM65" s="2886"/>
      <c r="BN65" s="775"/>
      <c r="BO65" s="775"/>
      <c r="BV65" s="777"/>
      <c r="BW65" s="777"/>
      <c r="BX65" s="777"/>
      <c r="BY65" s="777"/>
      <c r="BZ65" s="777"/>
      <c r="CA65" s="777"/>
      <c r="CB65" s="777"/>
      <c r="CC65" s="777"/>
      <c r="CD65" s="777"/>
      <c r="CE65" s="777"/>
      <c r="CF65" s="777"/>
      <c r="CG65" s="777"/>
      <c r="CH65" s="777"/>
      <c r="CI65" s="777"/>
      <c r="CJ65" s="777"/>
    </row>
    <row r="66" spans="2:88" ht="7.5" customHeight="1">
      <c r="B66" s="2902"/>
      <c r="C66" s="2903"/>
      <c r="D66" s="2903"/>
      <c r="E66" s="2903"/>
      <c r="F66" s="2903"/>
      <c r="G66" s="2903"/>
      <c r="H66" s="2903"/>
      <c r="I66" s="2903"/>
      <c r="J66" s="2903"/>
      <c r="K66" s="2903"/>
      <c r="L66" s="2903"/>
      <c r="M66" s="2903"/>
      <c r="N66" s="2904"/>
      <c r="O66" s="776"/>
      <c r="P66" s="774"/>
      <c r="Q66" s="2883" t="s">
        <v>139</v>
      </c>
      <c r="R66" s="2883"/>
      <c r="S66" s="2885" t="s">
        <v>3677</v>
      </c>
      <c r="T66" s="2885"/>
      <c r="U66" s="2885"/>
      <c r="V66" s="2885"/>
      <c r="W66" s="2885"/>
      <c r="X66" s="2885"/>
      <c r="Y66" s="2885"/>
      <c r="Z66" s="2885"/>
      <c r="AA66" s="2885"/>
      <c r="AB66" s="2885"/>
      <c r="AC66" s="2885"/>
      <c r="AD66" s="2885"/>
      <c r="AE66" s="2885"/>
      <c r="AF66" s="2885"/>
      <c r="AG66" s="2885"/>
      <c r="AH66" s="2885"/>
      <c r="AI66" s="2885"/>
      <c r="AJ66" s="2885"/>
      <c r="AK66" s="2885"/>
      <c r="AL66" s="2885"/>
      <c r="AM66" s="2885"/>
      <c r="AN66" s="2885"/>
      <c r="AO66" s="2885"/>
      <c r="AP66" s="2885"/>
      <c r="AQ66" s="2885"/>
      <c r="AR66" s="2885"/>
      <c r="AS66" s="2885"/>
      <c r="AT66" s="2885"/>
      <c r="AU66" s="2885"/>
      <c r="AV66" s="2885"/>
      <c r="AW66" s="2885"/>
      <c r="AX66" s="2885"/>
      <c r="AY66" s="2885"/>
      <c r="AZ66" s="2885"/>
      <c r="BA66" s="2885"/>
      <c r="BB66" s="2885"/>
      <c r="BC66" s="2885"/>
      <c r="BD66" s="2885"/>
      <c r="BE66" s="2885"/>
      <c r="BF66" s="2885"/>
      <c r="BG66" s="2885"/>
      <c r="BH66" s="2885"/>
      <c r="BI66" s="2885"/>
      <c r="BJ66" s="2885"/>
      <c r="BK66" s="2885"/>
      <c r="BL66" s="2885"/>
      <c r="BM66" s="2886"/>
      <c r="BN66" s="775"/>
      <c r="BO66" s="775"/>
      <c r="BV66" s="777"/>
      <c r="BW66" s="777"/>
      <c r="BX66" s="777"/>
      <c r="BY66" s="777"/>
      <c r="BZ66" s="777"/>
      <c r="CA66" s="777"/>
      <c r="CB66" s="777"/>
      <c r="CC66" s="777"/>
      <c r="CD66" s="777"/>
      <c r="CE66" s="777"/>
      <c r="CF66" s="777"/>
      <c r="CG66" s="777"/>
      <c r="CH66" s="777"/>
      <c r="CI66" s="777"/>
      <c r="CJ66" s="777"/>
    </row>
    <row r="67" spans="2:88" ht="7.5" customHeight="1">
      <c r="B67" s="2905"/>
      <c r="C67" s="2906"/>
      <c r="D67" s="2906"/>
      <c r="E67" s="2906"/>
      <c r="F67" s="2906"/>
      <c r="G67" s="2906"/>
      <c r="H67" s="2906"/>
      <c r="I67" s="2906"/>
      <c r="J67" s="2906"/>
      <c r="K67" s="2906"/>
      <c r="L67" s="2906"/>
      <c r="M67" s="2906"/>
      <c r="N67" s="2907"/>
      <c r="O67" s="778"/>
      <c r="P67" s="779"/>
      <c r="Q67" s="2884"/>
      <c r="R67" s="2884"/>
      <c r="S67" s="2887"/>
      <c r="T67" s="2887"/>
      <c r="U67" s="2887"/>
      <c r="V67" s="2887"/>
      <c r="W67" s="2887"/>
      <c r="X67" s="2887"/>
      <c r="Y67" s="2887"/>
      <c r="Z67" s="2887"/>
      <c r="AA67" s="2887"/>
      <c r="AB67" s="2887"/>
      <c r="AC67" s="2887"/>
      <c r="AD67" s="2887"/>
      <c r="AE67" s="2887"/>
      <c r="AF67" s="2887"/>
      <c r="AG67" s="2887"/>
      <c r="AH67" s="2887"/>
      <c r="AI67" s="2887"/>
      <c r="AJ67" s="2887"/>
      <c r="AK67" s="2887"/>
      <c r="AL67" s="2887"/>
      <c r="AM67" s="2887"/>
      <c r="AN67" s="2887"/>
      <c r="AO67" s="2887"/>
      <c r="AP67" s="2887"/>
      <c r="AQ67" s="2887"/>
      <c r="AR67" s="2887"/>
      <c r="AS67" s="2887"/>
      <c r="AT67" s="2887"/>
      <c r="AU67" s="2887"/>
      <c r="AV67" s="2887"/>
      <c r="AW67" s="2887"/>
      <c r="AX67" s="2887"/>
      <c r="AY67" s="2887"/>
      <c r="AZ67" s="2887"/>
      <c r="BA67" s="2887"/>
      <c r="BB67" s="2887"/>
      <c r="BC67" s="2887"/>
      <c r="BD67" s="2887"/>
      <c r="BE67" s="2887"/>
      <c r="BF67" s="2887"/>
      <c r="BG67" s="2887"/>
      <c r="BH67" s="2887"/>
      <c r="BI67" s="2887"/>
      <c r="BJ67" s="2887"/>
      <c r="BK67" s="2887"/>
      <c r="BL67" s="2887"/>
      <c r="BM67" s="2888"/>
      <c r="BN67" s="775"/>
      <c r="BO67" s="775"/>
      <c r="CF67" s="717"/>
      <c r="CG67" s="717"/>
      <c r="CH67" s="717"/>
      <c r="CI67" s="717"/>
      <c r="CJ67" s="717"/>
    </row>
    <row r="68" spans="2:88" ht="7.5" customHeight="1">
      <c r="B68" s="2925" t="s">
        <v>3678</v>
      </c>
      <c r="C68" s="2926"/>
      <c r="D68" s="2926"/>
      <c r="E68" s="2926"/>
      <c r="F68" s="2926"/>
      <c r="G68" s="2926"/>
      <c r="H68" s="2926"/>
      <c r="I68" s="2926"/>
      <c r="J68" s="2926"/>
      <c r="K68" s="2926"/>
      <c r="L68" s="2926"/>
      <c r="M68" s="2926"/>
      <c r="N68" s="2927"/>
      <c r="O68" s="780"/>
      <c r="P68" s="2882" t="s">
        <v>2566</v>
      </c>
      <c r="Q68" s="2882"/>
      <c r="R68" s="2882"/>
      <c r="S68" s="780"/>
      <c r="T68" s="780"/>
      <c r="U68" s="780"/>
      <c r="V68" s="780"/>
      <c r="W68" s="780"/>
      <c r="X68" s="780"/>
      <c r="Y68" s="780"/>
      <c r="Z68" s="780"/>
      <c r="AA68" s="780"/>
      <c r="AB68" s="780"/>
      <c r="AC68" s="780"/>
      <c r="AD68" s="781"/>
      <c r="AE68" s="781"/>
      <c r="AF68" s="781"/>
      <c r="AG68" s="781"/>
      <c r="AH68" s="782"/>
      <c r="AI68" s="782"/>
      <c r="AJ68" s="2931" t="s">
        <v>3679</v>
      </c>
      <c r="AK68" s="2932"/>
      <c r="AL68" s="2932"/>
      <c r="AM68" s="2932"/>
      <c r="AN68" s="2932"/>
      <c r="AO68" s="2932"/>
      <c r="AP68" s="2932"/>
      <c r="AQ68" s="2932"/>
      <c r="AR68" s="2933"/>
      <c r="AS68" s="2934"/>
      <c r="AT68" s="783"/>
      <c r="AU68" s="2882" t="s">
        <v>2566</v>
      </c>
      <c r="AV68" s="2882"/>
      <c r="AW68" s="2882"/>
      <c r="AX68" s="780"/>
      <c r="AY68" s="780"/>
      <c r="AZ68" s="780"/>
      <c r="BA68" s="780"/>
      <c r="BB68" s="780"/>
      <c r="BC68" s="780"/>
      <c r="BD68" s="780"/>
      <c r="BE68" s="780"/>
      <c r="BF68" s="780"/>
      <c r="BG68" s="781"/>
      <c r="BH68" s="781"/>
      <c r="BI68" s="781"/>
      <c r="BJ68" s="781"/>
      <c r="BK68" s="780"/>
      <c r="BL68" s="780"/>
      <c r="BM68" s="784"/>
    </row>
    <row r="69" spans="2:88" ht="7.5" customHeight="1">
      <c r="B69" s="2889"/>
      <c r="C69" s="2890"/>
      <c r="D69" s="2890"/>
      <c r="E69" s="2890"/>
      <c r="F69" s="2890"/>
      <c r="G69" s="2890"/>
      <c r="H69" s="2890"/>
      <c r="I69" s="2890"/>
      <c r="J69" s="2890"/>
      <c r="K69" s="2890"/>
      <c r="L69" s="2890"/>
      <c r="M69" s="2890"/>
      <c r="N69" s="2891"/>
      <c r="O69" s="785"/>
      <c r="P69" s="2876" t="s">
        <v>140</v>
      </c>
      <c r="Q69" s="2876"/>
      <c r="R69" s="2877"/>
      <c r="S69" s="2878"/>
      <c r="T69" s="2879"/>
      <c r="U69" s="2844" t="s">
        <v>477</v>
      </c>
      <c r="V69" s="2844"/>
      <c r="W69" s="2878"/>
      <c r="X69" s="2879"/>
      <c r="Y69" s="2844" t="s">
        <v>5</v>
      </c>
      <c r="Z69" s="2844"/>
      <c r="AA69" s="2878"/>
      <c r="AB69" s="2879"/>
      <c r="AC69" s="2844" t="s">
        <v>478</v>
      </c>
      <c r="AD69" s="2844"/>
      <c r="AE69" s="733"/>
      <c r="AF69" s="733"/>
      <c r="AG69" s="733"/>
      <c r="AH69" s="786"/>
      <c r="AI69" s="786"/>
      <c r="AJ69" s="2935"/>
      <c r="AK69" s="2936"/>
      <c r="AL69" s="2936"/>
      <c r="AM69" s="2936"/>
      <c r="AN69" s="2936"/>
      <c r="AO69" s="2936"/>
      <c r="AP69" s="2936"/>
      <c r="AQ69" s="2936"/>
      <c r="AR69" s="2937"/>
      <c r="AS69" s="2938"/>
      <c r="AT69" s="785"/>
      <c r="AU69" s="2876" t="s">
        <v>140</v>
      </c>
      <c r="AV69" s="2876"/>
      <c r="AW69" s="2877"/>
      <c r="AX69" s="2878"/>
      <c r="AY69" s="2879"/>
      <c r="AZ69" s="2844" t="s">
        <v>477</v>
      </c>
      <c r="BA69" s="2844"/>
      <c r="BB69" s="2878"/>
      <c r="BC69" s="2879"/>
      <c r="BD69" s="2844" t="s">
        <v>5</v>
      </c>
      <c r="BE69" s="2844"/>
      <c r="BF69" s="2878"/>
      <c r="BG69" s="2879"/>
      <c r="BH69" s="2844" t="s">
        <v>478</v>
      </c>
      <c r="BI69" s="2844"/>
      <c r="BJ69" s="776"/>
      <c r="BK69" s="776"/>
      <c r="BL69" s="726"/>
      <c r="BM69" s="787"/>
    </row>
    <row r="70" spans="2:88" ht="10.5" customHeight="1">
      <c r="B70" s="2889"/>
      <c r="C70" s="2890"/>
      <c r="D70" s="2890"/>
      <c r="E70" s="2890"/>
      <c r="F70" s="2890"/>
      <c r="G70" s="2890"/>
      <c r="H70" s="2890"/>
      <c r="I70" s="2890"/>
      <c r="J70" s="2890"/>
      <c r="K70" s="2890"/>
      <c r="L70" s="2890"/>
      <c r="M70" s="2890"/>
      <c r="N70" s="2891"/>
      <c r="O70" s="785"/>
      <c r="P70" s="2876"/>
      <c r="Q70" s="2876"/>
      <c r="R70" s="2877"/>
      <c r="S70" s="2880"/>
      <c r="T70" s="2881"/>
      <c r="U70" s="2844"/>
      <c r="V70" s="2844"/>
      <c r="W70" s="2880"/>
      <c r="X70" s="2881"/>
      <c r="Y70" s="2844"/>
      <c r="Z70" s="2844"/>
      <c r="AA70" s="2880"/>
      <c r="AB70" s="2881"/>
      <c r="AC70" s="2844"/>
      <c r="AD70" s="2844"/>
      <c r="AE70" s="733"/>
      <c r="AF70" s="733"/>
      <c r="AG70" s="733"/>
      <c r="AH70" s="786"/>
      <c r="AI70" s="786"/>
      <c r="AJ70" s="2935"/>
      <c r="AK70" s="2936"/>
      <c r="AL70" s="2936"/>
      <c r="AM70" s="2936"/>
      <c r="AN70" s="2936"/>
      <c r="AO70" s="2936"/>
      <c r="AP70" s="2936"/>
      <c r="AQ70" s="2936"/>
      <c r="AR70" s="2937"/>
      <c r="AS70" s="2938"/>
      <c r="AT70" s="785"/>
      <c r="AU70" s="2876"/>
      <c r="AV70" s="2876"/>
      <c r="AW70" s="2877"/>
      <c r="AX70" s="2880"/>
      <c r="AY70" s="2881"/>
      <c r="AZ70" s="2844"/>
      <c r="BA70" s="2844"/>
      <c r="BB70" s="2880"/>
      <c r="BC70" s="2881"/>
      <c r="BD70" s="2844"/>
      <c r="BE70" s="2844"/>
      <c r="BF70" s="2880"/>
      <c r="BG70" s="2881"/>
      <c r="BH70" s="2844"/>
      <c r="BI70" s="2844"/>
      <c r="BJ70" s="776"/>
      <c r="BK70" s="776"/>
      <c r="BL70" s="726"/>
      <c r="BM70" s="787"/>
    </row>
    <row r="71" spans="2:88" ht="4.5" customHeight="1">
      <c r="B71" s="2928"/>
      <c r="C71" s="2929"/>
      <c r="D71" s="2929"/>
      <c r="E71" s="2929"/>
      <c r="F71" s="2929"/>
      <c r="G71" s="2929"/>
      <c r="H71" s="2929"/>
      <c r="I71" s="2929"/>
      <c r="J71" s="2929"/>
      <c r="K71" s="2929"/>
      <c r="L71" s="2929"/>
      <c r="M71" s="2929"/>
      <c r="N71" s="2930"/>
      <c r="O71" s="788"/>
      <c r="P71" s="788"/>
      <c r="Q71" s="788"/>
      <c r="R71" s="788"/>
      <c r="S71" s="788"/>
      <c r="T71" s="788"/>
      <c r="U71" s="788"/>
      <c r="V71" s="788"/>
      <c r="W71" s="788"/>
      <c r="X71" s="788"/>
      <c r="Y71" s="788"/>
      <c r="Z71" s="788"/>
      <c r="AA71" s="788"/>
      <c r="AB71" s="788"/>
      <c r="AC71" s="788"/>
      <c r="AD71" s="789"/>
      <c r="AE71" s="789"/>
      <c r="AF71" s="789"/>
      <c r="AG71" s="789"/>
      <c r="AH71" s="788"/>
      <c r="AI71" s="788"/>
      <c r="AJ71" s="2939"/>
      <c r="AK71" s="2940"/>
      <c r="AL71" s="2940"/>
      <c r="AM71" s="2940"/>
      <c r="AN71" s="2940"/>
      <c r="AO71" s="2940"/>
      <c r="AP71" s="2940"/>
      <c r="AQ71" s="2940"/>
      <c r="AR71" s="2941"/>
      <c r="AS71" s="2942"/>
      <c r="AT71" s="790"/>
      <c r="AU71" s="790"/>
      <c r="AV71" s="788"/>
      <c r="AW71" s="788"/>
      <c r="AX71" s="788"/>
      <c r="AY71" s="788"/>
      <c r="AZ71" s="788"/>
      <c r="BA71" s="788"/>
      <c r="BB71" s="788"/>
      <c r="BC71" s="788"/>
      <c r="BD71" s="788"/>
      <c r="BE71" s="788"/>
      <c r="BF71" s="788"/>
      <c r="BG71" s="789"/>
      <c r="BH71" s="789"/>
      <c r="BI71" s="789"/>
      <c r="BJ71" s="789"/>
      <c r="BK71" s="788"/>
      <c r="BL71" s="788"/>
      <c r="BM71" s="791"/>
    </row>
    <row r="72" spans="2:88" ht="8.25" customHeight="1">
      <c r="B72" s="2889" t="s">
        <v>2567</v>
      </c>
      <c r="C72" s="2890"/>
      <c r="D72" s="2890"/>
      <c r="E72" s="2890"/>
      <c r="F72" s="2890"/>
      <c r="G72" s="2890"/>
      <c r="H72" s="2890"/>
      <c r="I72" s="2890"/>
      <c r="J72" s="2890"/>
      <c r="K72" s="2890"/>
      <c r="L72" s="2890"/>
      <c r="M72" s="2890"/>
      <c r="N72" s="2891"/>
      <c r="O72" s="2895"/>
      <c r="P72" s="2895"/>
      <c r="Q72" s="2895"/>
      <c r="R72" s="2895"/>
      <c r="S72" s="2895"/>
      <c r="T72" s="2895"/>
      <c r="U72" s="2895"/>
      <c r="V72" s="2895"/>
      <c r="W72" s="2895"/>
      <c r="X72" s="2895"/>
      <c r="Y72" s="2895"/>
      <c r="Z72" s="2895"/>
      <c r="AA72" s="2895"/>
      <c r="AB72" s="2895"/>
      <c r="AC72" s="2895"/>
      <c r="AD72" s="2895"/>
      <c r="AE72" s="2895"/>
      <c r="AF72" s="2895"/>
      <c r="AG72" s="2895"/>
      <c r="AH72" s="2895"/>
      <c r="AI72" s="2895"/>
      <c r="AJ72" s="2895"/>
      <c r="AK72" s="2895"/>
      <c r="AL72" s="2895"/>
      <c r="AM72" s="2895"/>
      <c r="AN72" s="2895"/>
      <c r="AO72" s="2895"/>
      <c r="AP72" s="2895"/>
      <c r="AQ72" s="2895"/>
      <c r="AR72" s="2895"/>
      <c r="AS72" s="2895"/>
      <c r="AT72" s="2895"/>
      <c r="AU72" s="2895"/>
      <c r="AV72" s="2895"/>
      <c r="AW72" s="2895"/>
      <c r="AX72" s="2895"/>
      <c r="AY72" s="2895"/>
      <c r="AZ72" s="2895"/>
      <c r="BA72" s="2895"/>
      <c r="BB72" s="2895"/>
      <c r="BC72" s="2895"/>
      <c r="BD72" s="2895"/>
      <c r="BE72" s="2895"/>
      <c r="BF72" s="2895"/>
      <c r="BG72" s="2895"/>
      <c r="BH72" s="2895"/>
      <c r="BI72" s="2895"/>
      <c r="BJ72" s="2895"/>
      <c r="BK72" s="2895"/>
      <c r="BL72" s="2895"/>
      <c r="BM72" s="2896"/>
    </row>
    <row r="73" spans="2:88" ht="8.25" customHeight="1">
      <c r="B73" s="2889"/>
      <c r="C73" s="2890"/>
      <c r="D73" s="2890"/>
      <c r="E73" s="2890"/>
      <c r="F73" s="2890"/>
      <c r="G73" s="2890"/>
      <c r="H73" s="2890"/>
      <c r="I73" s="2890"/>
      <c r="J73" s="2890"/>
      <c r="K73" s="2890"/>
      <c r="L73" s="2890"/>
      <c r="M73" s="2890"/>
      <c r="N73" s="2891"/>
      <c r="O73" s="2895"/>
      <c r="P73" s="2895"/>
      <c r="Q73" s="2895"/>
      <c r="R73" s="2895"/>
      <c r="S73" s="2895"/>
      <c r="T73" s="2895"/>
      <c r="U73" s="2895"/>
      <c r="V73" s="2895"/>
      <c r="W73" s="2895"/>
      <c r="X73" s="2895"/>
      <c r="Y73" s="2895"/>
      <c r="Z73" s="2895"/>
      <c r="AA73" s="2895"/>
      <c r="AB73" s="2895"/>
      <c r="AC73" s="2895"/>
      <c r="AD73" s="2895"/>
      <c r="AE73" s="2895"/>
      <c r="AF73" s="2895"/>
      <c r="AG73" s="2895"/>
      <c r="AH73" s="2895"/>
      <c r="AI73" s="2895"/>
      <c r="AJ73" s="2895"/>
      <c r="AK73" s="2895"/>
      <c r="AL73" s="2895"/>
      <c r="AM73" s="2895"/>
      <c r="AN73" s="2895"/>
      <c r="AO73" s="2895"/>
      <c r="AP73" s="2895"/>
      <c r="AQ73" s="2895"/>
      <c r="AR73" s="2895"/>
      <c r="AS73" s="2895"/>
      <c r="AT73" s="2895"/>
      <c r="AU73" s="2895"/>
      <c r="AV73" s="2895"/>
      <c r="AW73" s="2895"/>
      <c r="AX73" s="2895"/>
      <c r="AY73" s="2895"/>
      <c r="AZ73" s="2895"/>
      <c r="BA73" s="2895"/>
      <c r="BB73" s="2895"/>
      <c r="BC73" s="2895"/>
      <c r="BD73" s="2895"/>
      <c r="BE73" s="2895"/>
      <c r="BF73" s="2895"/>
      <c r="BG73" s="2895"/>
      <c r="BH73" s="2895"/>
      <c r="BI73" s="2895"/>
      <c r="BJ73" s="2895"/>
      <c r="BK73" s="2895"/>
      <c r="BL73" s="2895"/>
      <c r="BM73" s="2896"/>
    </row>
    <row r="74" spans="2:88" ht="8.25" customHeight="1">
      <c r="B74" s="2889"/>
      <c r="C74" s="2890"/>
      <c r="D74" s="2890"/>
      <c r="E74" s="2890"/>
      <c r="F74" s="2890"/>
      <c r="G74" s="2890"/>
      <c r="H74" s="2890"/>
      <c r="I74" s="2890"/>
      <c r="J74" s="2890"/>
      <c r="K74" s="2890"/>
      <c r="L74" s="2890"/>
      <c r="M74" s="2890"/>
      <c r="N74" s="2891"/>
      <c r="O74" s="2895"/>
      <c r="P74" s="2895"/>
      <c r="Q74" s="2895"/>
      <c r="R74" s="2895"/>
      <c r="S74" s="2895"/>
      <c r="T74" s="2895"/>
      <c r="U74" s="2895"/>
      <c r="V74" s="2895"/>
      <c r="W74" s="2895"/>
      <c r="X74" s="2895"/>
      <c r="Y74" s="2895"/>
      <c r="Z74" s="2895"/>
      <c r="AA74" s="2895"/>
      <c r="AB74" s="2895"/>
      <c r="AC74" s="2895"/>
      <c r="AD74" s="2895"/>
      <c r="AE74" s="2895"/>
      <c r="AF74" s="2895"/>
      <c r="AG74" s="2895"/>
      <c r="AH74" s="2895"/>
      <c r="AI74" s="2895"/>
      <c r="AJ74" s="2895"/>
      <c r="AK74" s="2895"/>
      <c r="AL74" s="2895"/>
      <c r="AM74" s="2895"/>
      <c r="AN74" s="2895"/>
      <c r="AO74" s="2895"/>
      <c r="AP74" s="2895"/>
      <c r="AQ74" s="2895"/>
      <c r="AR74" s="2895"/>
      <c r="AS74" s="2895"/>
      <c r="AT74" s="2895"/>
      <c r="AU74" s="2895"/>
      <c r="AV74" s="2895"/>
      <c r="AW74" s="2895"/>
      <c r="AX74" s="2895"/>
      <c r="AY74" s="2895"/>
      <c r="AZ74" s="2895"/>
      <c r="BA74" s="2895"/>
      <c r="BB74" s="2895"/>
      <c r="BC74" s="2895"/>
      <c r="BD74" s="2895"/>
      <c r="BE74" s="2895"/>
      <c r="BF74" s="2895"/>
      <c r="BG74" s="2895"/>
      <c r="BH74" s="2895"/>
      <c r="BI74" s="2895"/>
      <c r="BJ74" s="2895"/>
      <c r="BK74" s="2895"/>
      <c r="BL74" s="2895"/>
      <c r="BM74" s="2896"/>
    </row>
    <row r="75" spans="2:88" ht="8.25" customHeight="1">
      <c r="B75" s="2889"/>
      <c r="C75" s="2890"/>
      <c r="D75" s="2890"/>
      <c r="E75" s="2890"/>
      <c r="F75" s="2890"/>
      <c r="G75" s="2890"/>
      <c r="H75" s="2890"/>
      <c r="I75" s="2890"/>
      <c r="J75" s="2890"/>
      <c r="K75" s="2890"/>
      <c r="L75" s="2890"/>
      <c r="M75" s="2890"/>
      <c r="N75" s="2891"/>
      <c r="O75" s="2895"/>
      <c r="P75" s="2895"/>
      <c r="Q75" s="2895"/>
      <c r="R75" s="2895"/>
      <c r="S75" s="2895"/>
      <c r="T75" s="2895"/>
      <c r="U75" s="2895"/>
      <c r="V75" s="2895"/>
      <c r="W75" s="2895"/>
      <c r="X75" s="2895"/>
      <c r="Y75" s="2895"/>
      <c r="Z75" s="2895"/>
      <c r="AA75" s="2895"/>
      <c r="AB75" s="2895"/>
      <c r="AC75" s="2895"/>
      <c r="AD75" s="2895"/>
      <c r="AE75" s="2895"/>
      <c r="AF75" s="2895"/>
      <c r="AG75" s="2895"/>
      <c r="AH75" s="2895"/>
      <c r="AI75" s="2895"/>
      <c r="AJ75" s="2895"/>
      <c r="AK75" s="2895"/>
      <c r="AL75" s="2895"/>
      <c r="AM75" s="2895"/>
      <c r="AN75" s="2895"/>
      <c r="AO75" s="2895"/>
      <c r="AP75" s="2895"/>
      <c r="AQ75" s="2895"/>
      <c r="AR75" s="2895"/>
      <c r="AS75" s="2895"/>
      <c r="AT75" s="2895"/>
      <c r="AU75" s="2895"/>
      <c r="AV75" s="2895"/>
      <c r="AW75" s="2895"/>
      <c r="AX75" s="2895"/>
      <c r="AY75" s="2895"/>
      <c r="AZ75" s="2895"/>
      <c r="BA75" s="2895"/>
      <c r="BB75" s="2895"/>
      <c r="BC75" s="2895"/>
      <c r="BD75" s="2895"/>
      <c r="BE75" s="2895"/>
      <c r="BF75" s="2895"/>
      <c r="BG75" s="2895"/>
      <c r="BH75" s="2895"/>
      <c r="BI75" s="2895"/>
      <c r="BJ75" s="2895"/>
      <c r="BK75" s="2895"/>
      <c r="BL75" s="2895"/>
      <c r="BM75" s="2896"/>
    </row>
    <row r="76" spans="2:88" ht="8.25" customHeight="1">
      <c r="B76" s="2889"/>
      <c r="C76" s="2890"/>
      <c r="D76" s="2890"/>
      <c r="E76" s="2890"/>
      <c r="F76" s="2890"/>
      <c r="G76" s="2890"/>
      <c r="H76" s="2890"/>
      <c r="I76" s="2890"/>
      <c r="J76" s="2890"/>
      <c r="K76" s="2890"/>
      <c r="L76" s="2890"/>
      <c r="M76" s="2890"/>
      <c r="N76" s="2891"/>
      <c r="O76" s="2895"/>
      <c r="P76" s="2895"/>
      <c r="Q76" s="2895"/>
      <c r="R76" s="2895"/>
      <c r="S76" s="2895"/>
      <c r="T76" s="2895"/>
      <c r="U76" s="2895"/>
      <c r="V76" s="2895"/>
      <c r="W76" s="2895"/>
      <c r="X76" s="2895"/>
      <c r="Y76" s="2895"/>
      <c r="Z76" s="2895"/>
      <c r="AA76" s="2895"/>
      <c r="AB76" s="2895"/>
      <c r="AC76" s="2895"/>
      <c r="AD76" s="2895"/>
      <c r="AE76" s="2895"/>
      <c r="AF76" s="2895"/>
      <c r="AG76" s="2895"/>
      <c r="AH76" s="2895"/>
      <c r="AI76" s="2895"/>
      <c r="AJ76" s="2895"/>
      <c r="AK76" s="2895"/>
      <c r="AL76" s="2895"/>
      <c r="AM76" s="2895"/>
      <c r="AN76" s="2895"/>
      <c r="AO76" s="2895"/>
      <c r="AP76" s="2895"/>
      <c r="AQ76" s="2895"/>
      <c r="AR76" s="2895"/>
      <c r="AS76" s="2895"/>
      <c r="AT76" s="2895"/>
      <c r="AU76" s="2895"/>
      <c r="AV76" s="2895"/>
      <c r="AW76" s="2895"/>
      <c r="AX76" s="2895"/>
      <c r="AY76" s="2895"/>
      <c r="AZ76" s="2895"/>
      <c r="BA76" s="2895"/>
      <c r="BB76" s="2895"/>
      <c r="BC76" s="2895"/>
      <c r="BD76" s="2895"/>
      <c r="BE76" s="2895"/>
      <c r="BF76" s="2895"/>
      <c r="BG76" s="2895"/>
      <c r="BH76" s="2895"/>
      <c r="BI76" s="2895"/>
      <c r="BJ76" s="2895"/>
      <c r="BK76" s="2895"/>
      <c r="BL76" s="2895"/>
      <c r="BM76" s="2896"/>
    </row>
    <row r="77" spans="2:88" ht="8.25" customHeight="1">
      <c r="B77" s="2889"/>
      <c r="C77" s="2890"/>
      <c r="D77" s="2890"/>
      <c r="E77" s="2890"/>
      <c r="F77" s="2890"/>
      <c r="G77" s="2890"/>
      <c r="H77" s="2890"/>
      <c r="I77" s="2890"/>
      <c r="J77" s="2890"/>
      <c r="K77" s="2890"/>
      <c r="L77" s="2890"/>
      <c r="M77" s="2890"/>
      <c r="N77" s="2891"/>
      <c r="O77" s="2895"/>
      <c r="P77" s="2895"/>
      <c r="Q77" s="2895"/>
      <c r="R77" s="2895"/>
      <c r="S77" s="2895"/>
      <c r="T77" s="2895"/>
      <c r="U77" s="2895"/>
      <c r="V77" s="2895"/>
      <c r="W77" s="2895"/>
      <c r="X77" s="2895"/>
      <c r="Y77" s="2895"/>
      <c r="Z77" s="2895"/>
      <c r="AA77" s="2895"/>
      <c r="AB77" s="2895"/>
      <c r="AC77" s="2895"/>
      <c r="AD77" s="2895"/>
      <c r="AE77" s="2895"/>
      <c r="AF77" s="2895"/>
      <c r="AG77" s="2895"/>
      <c r="AH77" s="2895"/>
      <c r="AI77" s="2895"/>
      <c r="AJ77" s="2895"/>
      <c r="AK77" s="2895"/>
      <c r="AL77" s="2895"/>
      <c r="AM77" s="2895"/>
      <c r="AN77" s="2895"/>
      <c r="AO77" s="2895"/>
      <c r="AP77" s="2895"/>
      <c r="AQ77" s="2895"/>
      <c r="AR77" s="2895"/>
      <c r="AS77" s="2895"/>
      <c r="AT77" s="2895"/>
      <c r="AU77" s="2895"/>
      <c r="AV77" s="2895"/>
      <c r="AW77" s="2895"/>
      <c r="AX77" s="2895"/>
      <c r="AY77" s="2895"/>
      <c r="AZ77" s="2895"/>
      <c r="BA77" s="2895"/>
      <c r="BB77" s="2895"/>
      <c r="BC77" s="2895"/>
      <c r="BD77" s="2895"/>
      <c r="BE77" s="2895"/>
      <c r="BF77" s="2895"/>
      <c r="BG77" s="2895"/>
      <c r="BH77" s="2895"/>
      <c r="BI77" s="2895"/>
      <c r="BJ77" s="2895"/>
      <c r="BK77" s="2895"/>
      <c r="BL77" s="2895"/>
      <c r="BM77" s="2896"/>
    </row>
    <row r="78" spans="2:88" ht="8.25" customHeight="1" thickBot="1">
      <c r="B78" s="2892"/>
      <c r="C78" s="2893"/>
      <c r="D78" s="2893"/>
      <c r="E78" s="2893"/>
      <c r="F78" s="2893"/>
      <c r="G78" s="2893"/>
      <c r="H78" s="2893"/>
      <c r="I78" s="2893"/>
      <c r="J78" s="2893"/>
      <c r="K78" s="2893"/>
      <c r="L78" s="2893"/>
      <c r="M78" s="2893"/>
      <c r="N78" s="2894"/>
      <c r="O78" s="2897"/>
      <c r="P78" s="2897"/>
      <c r="Q78" s="2897"/>
      <c r="R78" s="2897"/>
      <c r="S78" s="2897"/>
      <c r="T78" s="2897"/>
      <c r="U78" s="2897"/>
      <c r="V78" s="2897"/>
      <c r="W78" s="2897"/>
      <c r="X78" s="2897"/>
      <c r="Y78" s="2897"/>
      <c r="Z78" s="2897"/>
      <c r="AA78" s="2897"/>
      <c r="AB78" s="2897"/>
      <c r="AC78" s="2897"/>
      <c r="AD78" s="2897"/>
      <c r="AE78" s="2897"/>
      <c r="AF78" s="2897"/>
      <c r="AG78" s="2897"/>
      <c r="AH78" s="2897"/>
      <c r="AI78" s="2897"/>
      <c r="AJ78" s="2897"/>
      <c r="AK78" s="2897"/>
      <c r="AL78" s="2897"/>
      <c r="AM78" s="2897"/>
      <c r="AN78" s="2897"/>
      <c r="AO78" s="2897"/>
      <c r="AP78" s="2897"/>
      <c r="AQ78" s="2897"/>
      <c r="AR78" s="2897"/>
      <c r="AS78" s="2897"/>
      <c r="AT78" s="2897"/>
      <c r="AU78" s="2897"/>
      <c r="AV78" s="2897"/>
      <c r="AW78" s="2897"/>
      <c r="AX78" s="2897"/>
      <c r="AY78" s="2897"/>
      <c r="AZ78" s="2897"/>
      <c r="BA78" s="2897"/>
      <c r="BB78" s="2897"/>
      <c r="BC78" s="2897"/>
      <c r="BD78" s="2897"/>
      <c r="BE78" s="2897"/>
      <c r="BF78" s="2897"/>
      <c r="BG78" s="2897"/>
      <c r="BH78" s="2897"/>
      <c r="BI78" s="2897"/>
      <c r="BJ78" s="2897"/>
      <c r="BK78" s="2897"/>
      <c r="BL78" s="2897"/>
      <c r="BM78" s="2898"/>
    </row>
    <row r="79" spans="2:88" ht="7.5" customHeight="1">
      <c r="B79" s="792"/>
      <c r="C79" s="792"/>
      <c r="D79" s="792"/>
      <c r="E79" s="792"/>
      <c r="F79" s="792"/>
      <c r="G79" s="792"/>
      <c r="H79" s="792"/>
      <c r="I79" s="792"/>
      <c r="J79" s="792"/>
      <c r="K79" s="792"/>
      <c r="L79" s="792"/>
      <c r="M79" s="792"/>
      <c r="N79" s="792"/>
      <c r="O79" s="793"/>
      <c r="P79" s="793"/>
      <c r="Q79" s="793"/>
      <c r="R79" s="793"/>
      <c r="S79" s="793"/>
      <c r="T79" s="793"/>
      <c r="U79" s="793"/>
      <c r="V79" s="793"/>
      <c r="W79" s="793"/>
      <c r="X79" s="793"/>
      <c r="Y79" s="793"/>
      <c r="Z79" s="793"/>
      <c r="AA79" s="793"/>
      <c r="AB79" s="793"/>
      <c r="AC79" s="793"/>
      <c r="AD79" s="793"/>
      <c r="AE79" s="793"/>
      <c r="AF79" s="793"/>
      <c r="AG79" s="793"/>
      <c r="AH79" s="793"/>
      <c r="AI79" s="793"/>
      <c r="AJ79" s="793"/>
      <c r="AK79" s="793"/>
      <c r="AL79" s="793"/>
      <c r="AM79" s="793"/>
      <c r="AN79" s="793"/>
      <c r="AO79" s="793"/>
      <c r="AP79" s="793"/>
      <c r="AQ79" s="793"/>
      <c r="AR79" s="793"/>
      <c r="AS79" s="793"/>
      <c r="AT79" s="793"/>
      <c r="AU79" s="793"/>
      <c r="AV79" s="793"/>
      <c r="AW79" s="793"/>
      <c r="AX79" s="793"/>
      <c r="AY79" s="793"/>
      <c r="AZ79" s="793"/>
      <c r="BA79" s="793"/>
      <c r="BB79" s="793"/>
      <c r="BC79" s="793"/>
      <c r="BD79" s="793"/>
      <c r="BE79" s="793"/>
      <c r="BF79" s="793"/>
      <c r="BG79" s="793"/>
      <c r="BH79" s="793"/>
      <c r="BI79" s="793"/>
      <c r="BJ79" s="793"/>
      <c r="BK79" s="793"/>
      <c r="BL79" s="793"/>
      <c r="BM79" s="793"/>
    </row>
    <row r="80" spans="2:88" ht="7.5" customHeight="1">
      <c r="B80" s="2846" t="s">
        <v>2568</v>
      </c>
      <c r="C80" s="2847"/>
      <c r="D80" s="2847"/>
      <c r="E80" s="2847"/>
      <c r="F80" s="2847"/>
      <c r="G80" s="2847"/>
      <c r="H80" s="2847"/>
      <c r="I80" s="2847"/>
      <c r="J80" s="2847"/>
      <c r="K80" s="2847"/>
      <c r="L80" s="2847"/>
      <c r="M80" s="2847"/>
      <c r="N80" s="2847"/>
      <c r="O80" s="2850" t="s">
        <v>2569</v>
      </c>
      <c r="P80" s="2850"/>
      <c r="Q80" s="2850"/>
      <c r="R80" s="2850"/>
      <c r="S80" s="2850"/>
      <c r="T80" s="2850"/>
      <c r="U80" s="2850"/>
      <c r="V80" s="2850"/>
      <c r="W80" s="2850"/>
      <c r="X80" s="2850"/>
      <c r="Y80" s="2850"/>
      <c r="Z80" s="2850" t="s">
        <v>2570</v>
      </c>
      <c r="AA80" s="2850"/>
      <c r="AB80" s="2850"/>
      <c r="AC80" s="2850"/>
      <c r="AD80" s="2850"/>
      <c r="AE80" s="2850"/>
      <c r="AF80" s="2850"/>
      <c r="AG80" s="2850"/>
      <c r="AH80" s="2850"/>
      <c r="AI80" s="2850"/>
      <c r="AJ80" s="2850"/>
      <c r="AK80" s="2850" t="s">
        <v>2571</v>
      </c>
      <c r="AL80" s="2850"/>
      <c r="AM80" s="2850"/>
      <c r="AN80" s="2850"/>
      <c r="AO80" s="2850"/>
      <c r="AP80" s="2850"/>
      <c r="AQ80" s="2850"/>
      <c r="AR80" s="2850"/>
      <c r="AS80" s="2850"/>
      <c r="AT80" s="2850"/>
      <c r="AU80" s="2850"/>
      <c r="AV80" s="2847" t="s">
        <v>2572</v>
      </c>
      <c r="AW80" s="2847"/>
      <c r="AX80" s="2847"/>
      <c r="AY80" s="2847"/>
      <c r="AZ80" s="2847"/>
      <c r="BA80" s="2847"/>
      <c r="BB80" s="2847"/>
      <c r="BC80" s="2847"/>
      <c r="BD80" s="2847"/>
      <c r="BE80" s="2847"/>
      <c r="BF80" s="2847"/>
      <c r="BG80" s="2847"/>
      <c r="BH80" s="2847"/>
      <c r="BI80" s="2847"/>
      <c r="BJ80" s="2847"/>
      <c r="BK80" s="2847"/>
      <c r="BL80" s="2847"/>
      <c r="BM80" s="2851"/>
    </row>
    <row r="81" spans="2:65" ht="7.5" customHeight="1">
      <c r="B81" s="2848"/>
      <c r="C81" s="2849"/>
      <c r="D81" s="2849"/>
      <c r="E81" s="2849"/>
      <c r="F81" s="2849"/>
      <c r="G81" s="2849"/>
      <c r="H81" s="2849"/>
      <c r="I81" s="2849"/>
      <c r="J81" s="2849"/>
      <c r="K81" s="2849"/>
      <c r="L81" s="2849"/>
      <c r="M81" s="2849"/>
      <c r="N81" s="2849"/>
      <c r="O81" s="2850"/>
      <c r="P81" s="2850"/>
      <c r="Q81" s="2850"/>
      <c r="R81" s="2850"/>
      <c r="S81" s="2850"/>
      <c r="T81" s="2850"/>
      <c r="U81" s="2850"/>
      <c r="V81" s="2850"/>
      <c r="W81" s="2850"/>
      <c r="X81" s="2850"/>
      <c r="Y81" s="2850"/>
      <c r="Z81" s="2850"/>
      <c r="AA81" s="2850"/>
      <c r="AB81" s="2850"/>
      <c r="AC81" s="2850"/>
      <c r="AD81" s="2850"/>
      <c r="AE81" s="2850"/>
      <c r="AF81" s="2850"/>
      <c r="AG81" s="2850"/>
      <c r="AH81" s="2850"/>
      <c r="AI81" s="2850"/>
      <c r="AJ81" s="2850"/>
      <c r="AK81" s="2850"/>
      <c r="AL81" s="2850"/>
      <c r="AM81" s="2850"/>
      <c r="AN81" s="2850"/>
      <c r="AO81" s="2850"/>
      <c r="AP81" s="2850"/>
      <c r="AQ81" s="2850"/>
      <c r="AR81" s="2850"/>
      <c r="AS81" s="2850"/>
      <c r="AT81" s="2850"/>
      <c r="AU81" s="2850"/>
      <c r="AV81" s="2849"/>
      <c r="AW81" s="2849"/>
      <c r="AX81" s="2849"/>
      <c r="AY81" s="2849"/>
      <c r="AZ81" s="2849"/>
      <c r="BA81" s="2849"/>
      <c r="BB81" s="2849"/>
      <c r="BC81" s="2849"/>
      <c r="BD81" s="2849"/>
      <c r="BE81" s="2849"/>
      <c r="BF81" s="2849"/>
      <c r="BG81" s="2849"/>
      <c r="BH81" s="2849"/>
      <c r="BI81" s="2849"/>
      <c r="BJ81" s="2849"/>
      <c r="BK81" s="2849"/>
      <c r="BL81" s="2849"/>
      <c r="BM81" s="2852"/>
    </row>
    <row r="82" spans="2:65" ht="7.5" customHeight="1">
      <c r="B82" s="2853"/>
      <c r="C82" s="2854"/>
      <c r="D82" s="2854"/>
      <c r="E82" s="2854"/>
      <c r="F82" s="2854"/>
      <c r="G82" s="2854"/>
      <c r="H82" s="2854"/>
      <c r="I82" s="2854"/>
      <c r="J82" s="2854"/>
      <c r="K82" s="2854"/>
      <c r="L82" s="2854"/>
      <c r="M82" s="2854"/>
      <c r="N82" s="2855"/>
      <c r="O82" s="2859"/>
      <c r="P82" s="2859"/>
      <c r="Q82" s="2859"/>
      <c r="R82" s="2859"/>
      <c r="S82" s="2859"/>
      <c r="T82" s="2859"/>
      <c r="U82" s="2859"/>
      <c r="V82" s="2859"/>
      <c r="W82" s="2859"/>
      <c r="X82" s="2859"/>
      <c r="Y82" s="2859"/>
      <c r="Z82" s="2859"/>
      <c r="AA82" s="2859"/>
      <c r="AB82" s="2859"/>
      <c r="AC82" s="2859"/>
      <c r="AD82" s="2859"/>
      <c r="AE82" s="2859"/>
      <c r="AF82" s="2859"/>
      <c r="AG82" s="2859"/>
      <c r="AH82" s="2859"/>
      <c r="AI82" s="2859"/>
      <c r="AJ82" s="2859"/>
      <c r="AK82" s="2859"/>
      <c r="AL82" s="2859"/>
      <c r="AM82" s="2859"/>
      <c r="AN82" s="2859"/>
      <c r="AO82" s="2859"/>
      <c r="AP82" s="2859"/>
      <c r="AQ82" s="2859"/>
      <c r="AR82" s="2859"/>
      <c r="AS82" s="2859"/>
      <c r="AT82" s="2859"/>
      <c r="AU82" s="2859"/>
      <c r="AV82" s="2842" t="s">
        <v>2542</v>
      </c>
      <c r="AW82" s="2842"/>
      <c r="AX82" s="2842"/>
      <c r="AY82" s="2842"/>
      <c r="AZ82" s="2842"/>
      <c r="BA82" s="2842"/>
      <c r="BB82" s="2842" t="s">
        <v>477</v>
      </c>
      <c r="BC82" s="2842"/>
      <c r="BD82" s="2842"/>
      <c r="BE82" s="2842"/>
      <c r="BF82" s="2842"/>
      <c r="BG82" s="2842" t="s">
        <v>5</v>
      </c>
      <c r="BH82" s="2842"/>
      <c r="BI82" s="2842"/>
      <c r="BJ82" s="2842"/>
      <c r="BK82" s="2842"/>
      <c r="BL82" s="2842" t="s">
        <v>478</v>
      </c>
      <c r="BM82" s="2843"/>
    </row>
    <row r="83" spans="2:65" ht="7.5" customHeight="1">
      <c r="B83" s="2856"/>
      <c r="C83" s="2857"/>
      <c r="D83" s="2857"/>
      <c r="E83" s="2857"/>
      <c r="F83" s="2857"/>
      <c r="G83" s="2857"/>
      <c r="H83" s="2857"/>
      <c r="I83" s="2857"/>
      <c r="J83" s="2857"/>
      <c r="K83" s="2857"/>
      <c r="L83" s="2857"/>
      <c r="M83" s="2857"/>
      <c r="N83" s="2858"/>
      <c r="O83" s="2859"/>
      <c r="P83" s="2859"/>
      <c r="Q83" s="2859"/>
      <c r="R83" s="2859"/>
      <c r="S83" s="2859"/>
      <c r="T83" s="2859"/>
      <c r="U83" s="2859"/>
      <c r="V83" s="2859"/>
      <c r="W83" s="2859"/>
      <c r="X83" s="2859"/>
      <c r="Y83" s="2859"/>
      <c r="Z83" s="2859"/>
      <c r="AA83" s="2859"/>
      <c r="AB83" s="2859"/>
      <c r="AC83" s="2859"/>
      <c r="AD83" s="2859"/>
      <c r="AE83" s="2859"/>
      <c r="AF83" s="2859"/>
      <c r="AG83" s="2859"/>
      <c r="AH83" s="2859"/>
      <c r="AI83" s="2859"/>
      <c r="AJ83" s="2859"/>
      <c r="AK83" s="2859"/>
      <c r="AL83" s="2859"/>
      <c r="AM83" s="2859"/>
      <c r="AN83" s="2859"/>
      <c r="AO83" s="2859"/>
      <c r="AP83" s="2859"/>
      <c r="AQ83" s="2859"/>
      <c r="AR83" s="2859"/>
      <c r="AS83" s="2859"/>
      <c r="AT83" s="2859"/>
      <c r="AU83" s="2859"/>
      <c r="AV83" s="2844"/>
      <c r="AW83" s="2844"/>
      <c r="AX83" s="2844"/>
      <c r="AY83" s="2844"/>
      <c r="AZ83" s="2844"/>
      <c r="BA83" s="2844"/>
      <c r="BB83" s="2844"/>
      <c r="BC83" s="2844"/>
      <c r="BD83" s="2844"/>
      <c r="BE83" s="2844"/>
      <c r="BF83" s="2844"/>
      <c r="BG83" s="2844"/>
      <c r="BH83" s="2844"/>
      <c r="BI83" s="2844"/>
      <c r="BJ83" s="2844"/>
      <c r="BK83" s="2844"/>
      <c r="BL83" s="2844"/>
      <c r="BM83" s="2845"/>
    </row>
    <row r="84" spans="2:65" ht="7.5" customHeight="1">
      <c r="B84" s="2856"/>
      <c r="C84" s="2857"/>
      <c r="D84" s="2857"/>
      <c r="E84" s="2857"/>
      <c r="F84" s="2857"/>
      <c r="G84" s="2857"/>
      <c r="H84" s="2857"/>
      <c r="I84" s="2857"/>
      <c r="J84" s="2857"/>
      <c r="K84" s="2857"/>
      <c r="L84" s="2857"/>
      <c r="M84" s="2857"/>
      <c r="N84" s="2858"/>
      <c r="O84" s="2859"/>
      <c r="P84" s="2859"/>
      <c r="Q84" s="2859"/>
      <c r="R84" s="2859"/>
      <c r="S84" s="2859"/>
      <c r="T84" s="2859"/>
      <c r="U84" s="2859"/>
      <c r="V84" s="2859"/>
      <c r="W84" s="2859"/>
      <c r="X84" s="2859"/>
      <c r="Y84" s="2859"/>
      <c r="Z84" s="2859"/>
      <c r="AA84" s="2859"/>
      <c r="AB84" s="2859"/>
      <c r="AC84" s="2859"/>
      <c r="AD84" s="2859"/>
      <c r="AE84" s="2859"/>
      <c r="AF84" s="2859"/>
      <c r="AG84" s="2859"/>
      <c r="AH84" s="2859"/>
      <c r="AI84" s="2859"/>
      <c r="AJ84" s="2859"/>
      <c r="AK84" s="2859"/>
      <c r="AL84" s="2859"/>
      <c r="AM84" s="2859"/>
      <c r="AN84" s="2859"/>
      <c r="AO84" s="2859"/>
      <c r="AP84" s="2859"/>
      <c r="AQ84" s="2859"/>
      <c r="AR84" s="2859"/>
      <c r="AS84" s="2859"/>
      <c r="AT84" s="2859"/>
      <c r="AU84" s="2859"/>
      <c r="AV84" s="2844"/>
      <c r="AW84" s="2844"/>
      <c r="AX84" s="2844"/>
      <c r="AY84" s="2844"/>
      <c r="AZ84" s="2844"/>
      <c r="BA84" s="2844"/>
      <c r="BB84" s="2844"/>
      <c r="BC84" s="2844"/>
      <c r="BD84" s="2844"/>
      <c r="BE84" s="2844"/>
      <c r="BF84" s="2844"/>
      <c r="BG84" s="2844"/>
      <c r="BH84" s="2844"/>
      <c r="BI84" s="2844"/>
      <c r="BJ84" s="2844"/>
      <c r="BK84" s="2844"/>
      <c r="BL84" s="2844"/>
      <c r="BM84" s="2845"/>
    </row>
    <row r="85" spans="2:65" ht="7.5" customHeight="1">
      <c r="B85" s="2856"/>
      <c r="C85" s="2857"/>
      <c r="D85" s="2857"/>
      <c r="E85" s="2857"/>
      <c r="F85" s="2857"/>
      <c r="G85" s="2857"/>
      <c r="H85" s="2857"/>
      <c r="I85" s="2857"/>
      <c r="J85" s="2857"/>
      <c r="K85" s="2857"/>
      <c r="L85" s="2857"/>
      <c r="M85" s="2857"/>
      <c r="N85" s="2858"/>
      <c r="O85" s="2859"/>
      <c r="P85" s="2859"/>
      <c r="Q85" s="2859"/>
      <c r="R85" s="2859"/>
      <c r="S85" s="2859"/>
      <c r="T85" s="2859"/>
      <c r="U85" s="2859"/>
      <c r="V85" s="2859"/>
      <c r="W85" s="2859"/>
      <c r="X85" s="2859"/>
      <c r="Y85" s="2859"/>
      <c r="Z85" s="2859"/>
      <c r="AA85" s="2859"/>
      <c r="AB85" s="2859"/>
      <c r="AC85" s="2859"/>
      <c r="AD85" s="2859"/>
      <c r="AE85" s="2859"/>
      <c r="AF85" s="2859"/>
      <c r="AG85" s="2859"/>
      <c r="AH85" s="2859"/>
      <c r="AI85" s="2859"/>
      <c r="AJ85" s="2859"/>
      <c r="AK85" s="2859"/>
      <c r="AL85" s="2859"/>
      <c r="AM85" s="2859"/>
      <c r="AN85" s="2859"/>
      <c r="AO85" s="2859"/>
      <c r="AP85" s="2859"/>
      <c r="AQ85" s="2859"/>
      <c r="AR85" s="2859"/>
      <c r="AS85" s="2859"/>
      <c r="AT85" s="2859"/>
      <c r="AU85" s="2859"/>
      <c r="AV85" s="2844" t="s">
        <v>6</v>
      </c>
      <c r="AW85" s="2844"/>
      <c r="AX85" s="2844"/>
      <c r="AY85" s="2874"/>
      <c r="AZ85" s="2874"/>
      <c r="BA85" s="2874"/>
      <c r="BB85" s="2874"/>
      <c r="BC85" s="2874"/>
      <c r="BD85" s="2874"/>
      <c r="BE85" s="2874"/>
      <c r="BF85" s="2874"/>
      <c r="BG85" s="2874"/>
      <c r="BH85" s="2874"/>
      <c r="BI85" s="2874"/>
      <c r="BJ85" s="2874"/>
      <c r="BK85" s="2874"/>
      <c r="BL85" s="2844" t="s">
        <v>7</v>
      </c>
      <c r="BM85" s="2845"/>
    </row>
    <row r="86" spans="2:65" ht="7.5" customHeight="1">
      <c r="B86" s="2856"/>
      <c r="C86" s="2857"/>
      <c r="D86" s="2857"/>
      <c r="E86" s="2857"/>
      <c r="F86" s="2857"/>
      <c r="G86" s="2857"/>
      <c r="H86" s="2857"/>
      <c r="I86" s="2857"/>
      <c r="J86" s="2857"/>
      <c r="K86" s="2857"/>
      <c r="L86" s="2857"/>
      <c r="M86" s="2857"/>
      <c r="N86" s="2858"/>
      <c r="O86" s="2859"/>
      <c r="P86" s="2859"/>
      <c r="Q86" s="2859"/>
      <c r="R86" s="2859"/>
      <c r="S86" s="2859"/>
      <c r="T86" s="2859"/>
      <c r="U86" s="2859"/>
      <c r="V86" s="2859"/>
      <c r="W86" s="2859"/>
      <c r="X86" s="2859"/>
      <c r="Y86" s="2859"/>
      <c r="Z86" s="2859"/>
      <c r="AA86" s="2859"/>
      <c r="AB86" s="2859"/>
      <c r="AC86" s="2859"/>
      <c r="AD86" s="2859"/>
      <c r="AE86" s="2859"/>
      <c r="AF86" s="2859"/>
      <c r="AG86" s="2859"/>
      <c r="AH86" s="2859"/>
      <c r="AI86" s="2859"/>
      <c r="AJ86" s="2859"/>
      <c r="AK86" s="2859"/>
      <c r="AL86" s="2859"/>
      <c r="AM86" s="2859"/>
      <c r="AN86" s="2859"/>
      <c r="AO86" s="2859"/>
      <c r="AP86" s="2859"/>
      <c r="AQ86" s="2859"/>
      <c r="AR86" s="2859"/>
      <c r="AS86" s="2859"/>
      <c r="AT86" s="2859"/>
      <c r="AU86" s="2859"/>
      <c r="AV86" s="2844"/>
      <c r="AW86" s="2844"/>
      <c r="AX86" s="2844"/>
      <c r="AY86" s="2874"/>
      <c r="AZ86" s="2874"/>
      <c r="BA86" s="2874"/>
      <c r="BB86" s="2874"/>
      <c r="BC86" s="2874"/>
      <c r="BD86" s="2874"/>
      <c r="BE86" s="2874"/>
      <c r="BF86" s="2874"/>
      <c r="BG86" s="2874"/>
      <c r="BH86" s="2874"/>
      <c r="BI86" s="2874"/>
      <c r="BJ86" s="2874"/>
      <c r="BK86" s="2874"/>
      <c r="BL86" s="2844"/>
      <c r="BM86" s="2845"/>
    </row>
    <row r="87" spans="2:65" ht="7.5" customHeight="1">
      <c r="B87" s="2856"/>
      <c r="C87" s="2857"/>
      <c r="D87" s="2857"/>
      <c r="E87" s="2857"/>
      <c r="F87" s="2857"/>
      <c r="G87" s="2857"/>
      <c r="H87" s="2857"/>
      <c r="I87" s="2857"/>
      <c r="J87" s="2857"/>
      <c r="K87" s="2857"/>
      <c r="L87" s="2857"/>
      <c r="M87" s="2857"/>
      <c r="N87" s="2858"/>
      <c r="O87" s="2859"/>
      <c r="P87" s="2859"/>
      <c r="Q87" s="2859"/>
      <c r="R87" s="2859"/>
      <c r="S87" s="2859"/>
      <c r="T87" s="2859"/>
      <c r="U87" s="2859"/>
      <c r="V87" s="2859"/>
      <c r="W87" s="2859"/>
      <c r="X87" s="2859"/>
      <c r="Y87" s="2859"/>
      <c r="Z87" s="2859"/>
      <c r="AA87" s="2859"/>
      <c r="AB87" s="2859"/>
      <c r="AC87" s="2859"/>
      <c r="AD87" s="2859"/>
      <c r="AE87" s="2859"/>
      <c r="AF87" s="2859"/>
      <c r="AG87" s="2859"/>
      <c r="AH87" s="2859"/>
      <c r="AI87" s="2859"/>
      <c r="AJ87" s="2859"/>
      <c r="AK87" s="2859"/>
      <c r="AL87" s="2859"/>
      <c r="AM87" s="2859"/>
      <c r="AN87" s="2859"/>
      <c r="AO87" s="2859"/>
      <c r="AP87" s="2859"/>
      <c r="AQ87" s="2859"/>
      <c r="AR87" s="2859"/>
      <c r="AS87" s="2859"/>
      <c r="AT87" s="2859"/>
      <c r="AU87" s="2859"/>
      <c r="AV87" s="2860"/>
      <c r="AW87" s="2860"/>
      <c r="AX87" s="2860"/>
      <c r="AY87" s="2875"/>
      <c r="AZ87" s="2875"/>
      <c r="BA87" s="2875"/>
      <c r="BB87" s="2875"/>
      <c r="BC87" s="2875"/>
      <c r="BD87" s="2875"/>
      <c r="BE87" s="2875"/>
      <c r="BF87" s="2875"/>
      <c r="BG87" s="2875"/>
      <c r="BH87" s="2875"/>
      <c r="BI87" s="2875"/>
      <c r="BJ87" s="2875"/>
      <c r="BK87" s="2875"/>
      <c r="BL87" s="2860"/>
      <c r="BM87" s="2861"/>
    </row>
    <row r="88" spans="2:65" s="193" customFormat="1" ht="7.5" customHeight="1">
      <c r="B88" s="2856"/>
      <c r="C88" s="2857"/>
      <c r="D88" s="2857"/>
      <c r="E88" s="2857"/>
      <c r="F88" s="2857"/>
      <c r="G88" s="2857"/>
      <c r="H88" s="2857"/>
      <c r="I88" s="2857"/>
      <c r="J88" s="2857"/>
      <c r="K88" s="2857"/>
      <c r="L88" s="2857"/>
      <c r="M88" s="2857"/>
      <c r="N88" s="2858"/>
      <c r="O88" s="2862" t="s">
        <v>2573</v>
      </c>
      <c r="P88" s="2863"/>
      <c r="Q88" s="2863"/>
      <c r="R88" s="2863"/>
      <c r="S88" s="2863"/>
      <c r="T88" s="2863"/>
      <c r="U88" s="2863"/>
      <c r="V88" s="2863"/>
      <c r="W88" s="2863"/>
      <c r="X88" s="2863"/>
      <c r="Y88" s="2863"/>
      <c r="Z88" s="2863"/>
      <c r="AA88" s="2863"/>
      <c r="AB88" s="2863"/>
      <c r="AC88" s="2863"/>
      <c r="AD88" s="2863"/>
      <c r="AE88" s="2863"/>
      <c r="AF88" s="2863"/>
      <c r="AG88" s="2863"/>
      <c r="AH88" s="2863"/>
      <c r="AI88" s="2863"/>
      <c r="AJ88" s="2863"/>
      <c r="AK88" s="2863"/>
      <c r="AL88" s="2863"/>
      <c r="AM88" s="2863"/>
      <c r="AN88" s="2863"/>
      <c r="AO88" s="2863"/>
      <c r="AP88" s="2863"/>
      <c r="AQ88" s="2863"/>
      <c r="AR88" s="2863"/>
      <c r="AS88" s="2863"/>
      <c r="AT88" s="2863"/>
      <c r="AU88" s="2863"/>
      <c r="AV88" s="2863"/>
      <c r="AW88" s="2863"/>
      <c r="AX88" s="2863"/>
      <c r="AY88" s="2863"/>
      <c r="AZ88" s="2863"/>
      <c r="BA88" s="2863"/>
      <c r="BB88" s="2863"/>
      <c r="BC88" s="2863"/>
      <c r="BD88" s="2863"/>
      <c r="BE88" s="2863"/>
      <c r="BF88" s="2863"/>
      <c r="BG88" s="2863"/>
      <c r="BH88" s="2863"/>
      <c r="BI88" s="2863"/>
      <c r="BJ88" s="2863"/>
      <c r="BK88" s="2863"/>
      <c r="BL88" s="2863"/>
      <c r="BM88" s="2864"/>
    </row>
    <row r="89" spans="2:65" s="193" customFormat="1" ht="7.5" customHeight="1">
      <c r="B89" s="2856"/>
      <c r="C89" s="2857"/>
      <c r="D89" s="2857"/>
      <c r="E89" s="2857"/>
      <c r="F89" s="2857"/>
      <c r="G89" s="2857"/>
      <c r="H89" s="2857"/>
      <c r="I89" s="2857"/>
      <c r="J89" s="2857"/>
      <c r="K89" s="2857"/>
      <c r="L89" s="2857"/>
      <c r="M89" s="2857"/>
      <c r="N89" s="2858"/>
      <c r="O89" s="2865"/>
      <c r="P89" s="2866"/>
      <c r="Q89" s="2866"/>
      <c r="R89" s="2866"/>
      <c r="S89" s="2866"/>
      <c r="T89" s="2866"/>
      <c r="U89" s="2866"/>
      <c r="V89" s="2866"/>
      <c r="W89" s="2866"/>
      <c r="X89" s="2866"/>
      <c r="Y89" s="2866"/>
      <c r="Z89" s="2866"/>
      <c r="AA89" s="2866"/>
      <c r="AB89" s="2866"/>
      <c r="AC89" s="2866"/>
      <c r="AD89" s="2866"/>
      <c r="AE89" s="2866"/>
      <c r="AF89" s="2866"/>
      <c r="AG89" s="2866"/>
      <c r="AH89" s="2866"/>
      <c r="AI89" s="2866"/>
      <c r="AJ89" s="2866"/>
      <c r="AK89" s="2866"/>
      <c r="AL89" s="2866"/>
      <c r="AM89" s="2866"/>
      <c r="AN89" s="2866"/>
      <c r="AO89" s="2866"/>
      <c r="AP89" s="2866"/>
      <c r="AQ89" s="2866"/>
      <c r="AR89" s="2866"/>
      <c r="AS89" s="2866"/>
      <c r="AT89" s="2866"/>
      <c r="AU89" s="2866"/>
      <c r="AV89" s="2866"/>
      <c r="AW89" s="2866"/>
      <c r="AX89" s="2866"/>
      <c r="AY89" s="2866"/>
      <c r="AZ89" s="2866"/>
      <c r="BA89" s="2866"/>
      <c r="BB89" s="2866"/>
      <c r="BC89" s="2866"/>
      <c r="BD89" s="2866"/>
      <c r="BE89" s="2866"/>
      <c r="BF89" s="2866"/>
      <c r="BG89" s="2866"/>
      <c r="BH89" s="2866"/>
      <c r="BI89" s="2866"/>
      <c r="BJ89" s="2866"/>
      <c r="BK89" s="2866"/>
      <c r="BL89" s="2866"/>
      <c r="BM89" s="2867"/>
    </row>
    <row r="90" spans="2:65" s="193" customFormat="1" ht="7.5" customHeight="1">
      <c r="B90" s="2856"/>
      <c r="C90" s="2857"/>
      <c r="D90" s="2857"/>
      <c r="E90" s="2857"/>
      <c r="F90" s="2857"/>
      <c r="G90" s="2857"/>
      <c r="H90" s="2857"/>
      <c r="I90" s="2857"/>
      <c r="J90" s="2857"/>
      <c r="K90" s="2857"/>
      <c r="L90" s="2857"/>
      <c r="M90" s="2857"/>
      <c r="N90" s="2858"/>
      <c r="O90" s="2868"/>
      <c r="P90" s="2869"/>
      <c r="Q90" s="2869"/>
      <c r="R90" s="2869"/>
      <c r="S90" s="2869"/>
      <c r="T90" s="2869"/>
      <c r="U90" s="2869"/>
      <c r="V90" s="2869"/>
      <c r="W90" s="2869"/>
      <c r="X90" s="2869"/>
      <c r="Y90" s="2869"/>
      <c r="Z90" s="2869"/>
      <c r="AA90" s="2869"/>
      <c r="AB90" s="2869"/>
      <c r="AC90" s="2869"/>
      <c r="AD90" s="2869"/>
      <c r="AE90" s="2869"/>
      <c r="AF90" s="2869"/>
      <c r="AG90" s="2869"/>
      <c r="AH90" s="2869"/>
      <c r="AI90" s="2869"/>
      <c r="AJ90" s="2869"/>
      <c r="AK90" s="2869"/>
      <c r="AL90" s="2869"/>
      <c r="AM90" s="2869"/>
      <c r="AN90" s="2869"/>
      <c r="AO90" s="2869"/>
      <c r="AP90" s="2869"/>
      <c r="AQ90" s="2869"/>
      <c r="AR90" s="2869"/>
      <c r="AS90" s="2869"/>
      <c r="AT90" s="2869"/>
      <c r="AU90" s="2869"/>
      <c r="AV90" s="2869"/>
      <c r="AW90" s="2869"/>
      <c r="AX90" s="2869"/>
      <c r="AY90" s="2869"/>
      <c r="AZ90" s="2869"/>
      <c r="BA90" s="2869"/>
      <c r="BB90" s="2869"/>
      <c r="BC90" s="2869"/>
      <c r="BD90" s="2869"/>
      <c r="BE90" s="2869"/>
      <c r="BF90" s="2869"/>
      <c r="BG90" s="2869"/>
      <c r="BH90" s="2869"/>
      <c r="BI90" s="2869"/>
      <c r="BJ90" s="2869"/>
      <c r="BK90" s="2869"/>
      <c r="BL90" s="2869"/>
      <c r="BM90" s="2870"/>
    </row>
    <row r="91" spans="2:65" s="193" customFormat="1" ht="30" customHeight="1">
      <c r="B91" s="2856"/>
      <c r="C91" s="2857"/>
      <c r="D91" s="2857"/>
      <c r="E91" s="2857"/>
      <c r="F91" s="2857"/>
      <c r="G91" s="2857"/>
      <c r="H91" s="2857"/>
      <c r="I91" s="2857"/>
      <c r="J91" s="2857"/>
      <c r="K91" s="2857"/>
      <c r="L91" s="2857"/>
      <c r="M91" s="2857"/>
      <c r="N91" s="2858"/>
      <c r="O91" s="2871"/>
      <c r="P91" s="2872"/>
      <c r="Q91" s="2872"/>
      <c r="R91" s="2872"/>
      <c r="S91" s="2872"/>
      <c r="T91" s="2872"/>
      <c r="U91" s="2872"/>
      <c r="V91" s="2872"/>
      <c r="W91" s="2872"/>
      <c r="X91" s="2872"/>
      <c r="Y91" s="2872"/>
      <c r="Z91" s="2872"/>
      <c r="AA91" s="2872"/>
      <c r="AB91" s="2872"/>
      <c r="AC91" s="2872"/>
      <c r="AD91" s="2872"/>
      <c r="AE91" s="2872"/>
      <c r="AF91" s="2872"/>
      <c r="AG91" s="2872"/>
      <c r="AH91" s="2872"/>
      <c r="AI91" s="2872"/>
      <c r="AJ91" s="2872"/>
      <c r="AK91" s="2872"/>
      <c r="AL91" s="2872"/>
      <c r="AM91" s="2872"/>
      <c r="AN91" s="2872"/>
      <c r="AO91" s="2872"/>
      <c r="AP91" s="2872"/>
      <c r="AQ91" s="2872"/>
      <c r="AR91" s="2872"/>
      <c r="AS91" s="2872"/>
      <c r="AT91" s="2872"/>
      <c r="AU91" s="2872"/>
      <c r="AV91" s="2872"/>
      <c r="AW91" s="2872"/>
      <c r="AX91" s="2872"/>
      <c r="AY91" s="2872"/>
      <c r="AZ91" s="2872"/>
      <c r="BA91" s="2872"/>
      <c r="BB91" s="2872"/>
      <c r="BC91" s="2872"/>
      <c r="BD91" s="2872"/>
      <c r="BE91" s="2872"/>
      <c r="BF91" s="2872"/>
      <c r="BG91" s="2872"/>
      <c r="BH91" s="2872"/>
      <c r="BI91" s="2872"/>
      <c r="BJ91" s="2872"/>
      <c r="BK91" s="2872"/>
      <c r="BL91" s="2872"/>
      <c r="BM91" s="2873"/>
    </row>
    <row r="92" spans="2:65" s="193" customFormat="1" ht="10.5" customHeight="1">
      <c r="B92" s="2856"/>
      <c r="C92" s="2857"/>
      <c r="D92" s="2857"/>
      <c r="E92" s="2857"/>
      <c r="F92" s="2857"/>
      <c r="G92" s="2857"/>
      <c r="H92" s="2857"/>
      <c r="I92" s="2857"/>
      <c r="J92" s="2857"/>
      <c r="K92" s="2857"/>
      <c r="L92" s="2857"/>
      <c r="M92" s="2857"/>
      <c r="N92" s="2858"/>
      <c r="O92" s="2833" t="s">
        <v>2574</v>
      </c>
      <c r="P92" s="2834"/>
      <c r="Q92" s="2834"/>
      <c r="R92" s="2834"/>
      <c r="S92" s="2834"/>
      <c r="T92" s="2834"/>
      <c r="U92" s="2834"/>
      <c r="V92" s="2834"/>
      <c r="W92" s="2834"/>
      <c r="X92" s="2834"/>
      <c r="Y92" s="2834"/>
      <c r="Z92" s="2834"/>
      <c r="AA92" s="2834"/>
      <c r="AB92" s="2834"/>
      <c r="AC92" s="2834"/>
      <c r="AD92" s="2834"/>
      <c r="AE92" s="2834"/>
      <c r="AF92" s="2834"/>
      <c r="AG92" s="2834"/>
      <c r="AH92" s="2834"/>
      <c r="AI92" s="2834"/>
      <c r="AJ92" s="2834"/>
      <c r="AK92" s="2834"/>
      <c r="AL92" s="2834"/>
      <c r="AM92" s="2834"/>
      <c r="AN92" s="2834"/>
      <c r="AO92" s="2834"/>
      <c r="AP92" s="2834"/>
      <c r="AQ92" s="2834"/>
      <c r="AR92" s="2834"/>
      <c r="AS92" s="2834"/>
      <c r="AT92" s="2834"/>
      <c r="AU92" s="2834"/>
      <c r="AV92" s="2834"/>
      <c r="AW92" s="2834"/>
      <c r="AX92" s="2834"/>
      <c r="AY92" s="2834"/>
      <c r="AZ92" s="2834"/>
      <c r="BA92" s="2834"/>
      <c r="BB92" s="1319"/>
      <c r="BC92" s="1320"/>
      <c r="BD92" s="2835" t="s">
        <v>139</v>
      </c>
      <c r="BE92" s="2835"/>
      <c r="BF92" s="2836" t="s">
        <v>497</v>
      </c>
      <c r="BG92" s="2836"/>
      <c r="BH92" s="2837" t="s">
        <v>139</v>
      </c>
      <c r="BI92" s="2837"/>
      <c r="BJ92" s="1321"/>
      <c r="BK92" s="1322" t="s">
        <v>498</v>
      </c>
      <c r="BL92" s="1322"/>
      <c r="BM92" s="1323"/>
    </row>
    <row r="93" spans="2:65" s="193" customFormat="1" ht="10.5" customHeight="1">
      <c r="B93" s="2856"/>
      <c r="C93" s="2857"/>
      <c r="D93" s="2857"/>
      <c r="E93" s="2857"/>
      <c r="F93" s="2857"/>
      <c r="G93" s="2857"/>
      <c r="H93" s="2857"/>
      <c r="I93" s="2857"/>
      <c r="J93" s="2857"/>
      <c r="K93" s="2857"/>
      <c r="L93" s="2857"/>
      <c r="M93" s="2857"/>
      <c r="N93" s="2858"/>
      <c r="O93" s="2833" t="s">
        <v>5874</v>
      </c>
      <c r="P93" s="2834"/>
      <c r="Q93" s="2834"/>
      <c r="R93" s="2834"/>
      <c r="S93" s="2834"/>
      <c r="T93" s="2834"/>
      <c r="U93" s="2834"/>
      <c r="V93" s="2834"/>
      <c r="W93" s="2834"/>
      <c r="X93" s="2834"/>
      <c r="Y93" s="2834"/>
      <c r="Z93" s="2834"/>
      <c r="AA93" s="2834"/>
      <c r="AB93" s="2834"/>
      <c r="AC93" s="2834"/>
      <c r="AD93" s="2834"/>
      <c r="AE93" s="2834"/>
      <c r="AF93" s="2834"/>
      <c r="AG93" s="2834"/>
      <c r="AH93" s="2834"/>
      <c r="AI93" s="2834"/>
      <c r="AJ93" s="2834"/>
      <c r="AK93" s="2834"/>
      <c r="AL93" s="2834"/>
      <c r="AM93" s="2834"/>
      <c r="AN93" s="2834"/>
      <c r="AO93" s="2834"/>
      <c r="AP93" s="2834"/>
      <c r="AQ93" s="2834"/>
      <c r="AR93" s="2834"/>
      <c r="AS93" s="2834"/>
      <c r="AT93" s="2834"/>
      <c r="AU93" s="2834"/>
      <c r="AV93" s="2834"/>
      <c r="AW93" s="2834"/>
      <c r="AX93" s="2834"/>
      <c r="AY93" s="2834"/>
      <c r="AZ93" s="2834"/>
      <c r="BA93" s="2834"/>
      <c r="BB93" s="2834"/>
      <c r="BC93" s="2834"/>
      <c r="BD93" s="2835" t="s">
        <v>139</v>
      </c>
      <c r="BE93" s="2835"/>
      <c r="BF93" s="2836" t="s">
        <v>497</v>
      </c>
      <c r="BG93" s="2836"/>
      <c r="BH93" s="2837" t="s">
        <v>139</v>
      </c>
      <c r="BI93" s="2837"/>
      <c r="BJ93" s="1321"/>
      <c r="BK93" s="1322" t="s">
        <v>498</v>
      </c>
      <c r="BL93" s="1322"/>
      <c r="BM93" s="1325"/>
    </row>
    <row r="94" spans="2:65" s="193" customFormat="1" ht="10.5" customHeight="1">
      <c r="B94" s="2856"/>
      <c r="C94" s="2857"/>
      <c r="D94" s="2857"/>
      <c r="E94" s="2857"/>
      <c r="F94" s="2857"/>
      <c r="G94" s="2857"/>
      <c r="H94" s="2857"/>
      <c r="I94" s="2857"/>
      <c r="J94" s="2857"/>
      <c r="K94" s="2857"/>
      <c r="L94" s="2857"/>
      <c r="M94" s="2857"/>
      <c r="N94" s="2858"/>
      <c r="O94" s="2833" t="s">
        <v>4942</v>
      </c>
      <c r="P94" s="2834"/>
      <c r="Q94" s="2834"/>
      <c r="R94" s="2834"/>
      <c r="S94" s="2834"/>
      <c r="T94" s="2834"/>
      <c r="U94" s="2834"/>
      <c r="V94" s="2834"/>
      <c r="W94" s="2834"/>
      <c r="X94" s="2834"/>
      <c r="Y94" s="2834"/>
      <c r="Z94" s="2834"/>
      <c r="AA94" s="2834"/>
      <c r="AB94" s="2834"/>
      <c r="AC94" s="2834"/>
      <c r="AD94" s="2834"/>
      <c r="AE94" s="2834"/>
      <c r="AF94" s="2834"/>
      <c r="AG94" s="2834"/>
      <c r="AH94" s="2834"/>
      <c r="AI94" s="2834"/>
      <c r="AJ94" s="2834"/>
      <c r="AK94" s="2834"/>
      <c r="AL94" s="2834"/>
      <c r="AM94" s="2834"/>
      <c r="AN94" s="2834"/>
      <c r="AO94" s="2834"/>
      <c r="AP94" s="2834"/>
      <c r="AQ94" s="2834"/>
      <c r="AR94" s="2834"/>
      <c r="AS94" s="2834"/>
      <c r="AT94" s="2834"/>
      <c r="AU94" s="2834"/>
      <c r="AV94" s="2834"/>
      <c r="AW94" s="2834"/>
      <c r="BB94" s="1324"/>
      <c r="BC94" s="1324"/>
      <c r="BD94" s="2835" t="s">
        <v>139</v>
      </c>
      <c r="BE94" s="2835"/>
      <c r="BF94" s="2836" t="s">
        <v>497</v>
      </c>
      <c r="BG94" s="2836"/>
      <c r="BH94" s="2837" t="s">
        <v>139</v>
      </c>
      <c r="BI94" s="2837"/>
      <c r="BJ94" s="1321"/>
      <c r="BK94" s="1322" t="s">
        <v>498</v>
      </c>
      <c r="BL94" s="1322"/>
      <c r="BM94" s="1325"/>
    </row>
    <row r="95" spans="2:65" s="193" customFormat="1" ht="10.5" customHeight="1">
      <c r="B95" s="2856"/>
      <c r="C95" s="2857"/>
      <c r="D95" s="2857"/>
      <c r="E95" s="2857"/>
      <c r="F95" s="2857"/>
      <c r="G95" s="2857"/>
      <c r="H95" s="2857"/>
      <c r="I95" s="2857"/>
      <c r="J95" s="2857"/>
      <c r="K95" s="2857"/>
      <c r="L95" s="2857"/>
      <c r="M95" s="2857"/>
      <c r="N95" s="2858"/>
      <c r="O95" s="2838" t="s">
        <v>4766</v>
      </c>
      <c r="P95" s="2839"/>
      <c r="Q95" s="2839"/>
      <c r="R95" s="2839"/>
      <c r="S95" s="2839"/>
      <c r="T95" s="2839"/>
      <c r="U95" s="2839"/>
      <c r="V95" s="2839"/>
      <c r="W95" s="2839"/>
      <c r="X95" s="2839"/>
      <c r="Y95" s="2839"/>
      <c r="Z95" s="2839"/>
      <c r="AA95" s="2839"/>
      <c r="AB95" s="2839"/>
      <c r="AC95" s="2839"/>
      <c r="AD95" s="2839"/>
      <c r="AE95" s="2839"/>
      <c r="AF95" s="2839"/>
      <c r="AG95" s="2839"/>
      <c r="AH95" s="2839"/>
      <c r="AI95" s="2839"/>
      <c r="AJ95" s="2839"/>
      <c r="AK95" s="2839"/>
      <c r="AL95" s="2839"/>
      <c r="AM95" s="2839"/>
      <c r="AN95" s="2839"/>
      <c r="AO95" s="2839"/>
      <c r="AP95" s="2839"/>
      <c r="AQ95" s="2839"/>
      <c r="AR95" s="2839"/>
      <c r="AS95" s="2839"/>
      <c r="AT95" s="2839"/>
      <c r="AU95" s="2839"/>
      <c r="AV95" s="2839"/>
      <c r="AW95" s="2839"/>
      <c r="AX95" s="2839"/>
      <c r="AY95" s="2839"/>
      <c r="AZ95" s="2839"/>
      <c r="BA95" s="2839"/>
      <c r="BB95" s="2839"/>
      <c r="BC95" s="2839"/>
      <c r="BD95" s="2835" t="s">
        <v>139</v>
      </c>
      <c r="BE95" s="2835"/>
      <c r="BF95" s="2836" t="s">
        <v>497</v>
      </c>
      <c r="BG95" s="2836"/>
      <c r="BH95" s="2837" t="s">
        <v>139</v>
      </c>
      <c r="BI95" s="2837"/>
      <c r="BJ95" s="1321"/>
      <c r="BK95" s="1322" t="s">
        <v>498</v>
      </c>
      <c r="BL95" s="1322"/>
      <c r="BM95" s="1325"/>
    </row>
    <row r="96" spans="2:65" s="193" customFormat="1" ht="10.5" customHeight="1">
      <c r="B96" s="2856"/>
      <c r="C96" s="2857"/>
      <c r="D96" s="2857"/>
      <c r="E96" s="2857"/>
      <c r="F96" s="2857"/>
      <c r="G96" s="2857"/>
      <c r="H96" s="2857"/>
      <c r="I96" s="2857"/>
      <c r="J96" s="2857"/>
      <c r="K96" s="2857"/>
      <c r="L96" s="2857"/>
      <c r="M96" s="2857"/>
      <c r="N96" s="2858"/>
      <c r="O96" s="2838" t="s">
        <v>4944</v>
      </c>
      <c r="P96" s="2839"/>
      <c r="Q96" s="2839"/>
      <c r="R96" s="2839"/>
      <c r="S96" s="2839"/>
      <c r="T96" s="2839"/>
      <c r="U96" s="2839"/>
      <c r="V96" s="2839"/>
      <c r="W96" s="2839"/>
      <c r="X96" s="2839"/>
      <c r="Y96" s="2839"/>
      <c r="Z96" s="2839"/>
      <c r="AA96" s="2839"/>
      <c r="AB96" s="2839"/>
      <c r="AC96" s="2839"/>
      <c r="AD96" s="2839"/>
      <c r="AE96" s="2839"/>
      <c r="AF96" s="2839"/>
      <c r="AG96" s="2839"/>
      <c r="AH96" s="2839"/>
      <c r="AI96" s="2839"/>
      <c r="AJ96" s="2839"/>
      <c r="AK96" s="2839"/>
      <c r="AL96" s="2839"/>
      <c r="AM96" s="2839"/>
      <c r="AN96" s="2839"/>
      <c r="AO96" s="2839"/>
      <c r="AP96" s="2839"/>
      <c r="AQ96" s="2839"/>
      <c r="AR96" s="2839"/>
      <c r="AS96" s="2839"/>
      <c r="AT96" s="2839"/>
      <c r="AU96" s="2839"/>
      <c r="AV96" s="2839"/>
      <c r="AW96" s="2839"/>
      <c r="AX96" s="2839"/>
      <c r="AY96" s="2839"/>
      <c r="AZ96" s="2839"/>
      <c r="BA96" s="2839"/>
      <c r="BB96" s="2839"/>
      <c r="BC96" s="2839"/>
      <c r="BD96" s="2835" t="s">
        <v>139</v>
      </c>
      <c r="BE96" s="2835"/>
      <c r="BF96" s="2836" t="s">
        <v>497</v>
      </c>
      <c r="BG96" s="2836"/>
      <c r="BH96" s="2837" t="s">
        <v>139</v>
      </c>
      <c r="BI96" s="2837"/>
      <c r="BJ96" s="1321"/>
      <c r="BK96" s="1322" t="s">
        <v>498</v>
      </c>
      <c r="BL96" s="1322"/>
      <c r="BM96" s="1325"/>
    </row>
    <row r="97" spans="2:65" s="193" customFormat="1" ht="10.5" customHeight="1">
      <c r="B97" s="2856"/>
      <c r="C97" s="2857"/>
      <c r="D97" s="2857"/>
      <c r="E97" s="2857"/>
      <c r="F97" s="2857"/>
      <c r="G97" s="2857"/>
      <c r="H97" s="2857"/>
      <c r="I97" s="2857"/>
      <c r="J97" s="2857"/>
      <c r="K97" s="2857"/>
      <c r="L97" s="2857"/>
      <c r="M97" s="2857"/>
      <c r="N97" s="2858"/>
      <c r="O97" s="2826" t="s">
        <v>4945</v>
      </c>
      <c r="P97" s="2827"/>
      <c r="Q97" s="2827"/>
      <c r="R97" s="2827"/>
      <c r="S97" s="2827"/>
      <c r="T97" s="2827"/>
      <c r="U97" s="2827"/>
      <c r="V97" s="2827"/>
      <c r="W97" s="2827"/>
      <c r="X97" s="2827"/>
      <c r="Y97" s="2827"/>
      <c r="Z97" s="2827"/>
      <c r="AA97" s="2827"/>
      <c r="AB97" s="2827"/>
      <c r="AC97" s="2827"/>
      <c r="AD97" s="2827"/>
      <c r="AE97" s="2827"/>
      <c r="AF97" s="2827"/>
      <c r="AG97" s="2827"/>
      <c r="AH97" s="2827"/>
      <c r="AI97" s="2827"/>
      <c r="AJ97" s="2827"/>
      <c r="AK97" s="2827"/>
      <c r="AL97" s="2827"/>
      <c r="AM97" s="2827"/>
      <c r="AN97" s="2827"/>
      <c r="AO97" s="2827"/>
      <c r="AP97" s="2827"/>
      <c r="AQ97" s="2827"/>
      <c r="AR97" s="2827"/>
      <c r="AS97" s="2827"/>
      <c r="AT97" s="2827"/>
      <c r="AU97" s="2827"/>
      <c r="AV97" s="2827"/>
      <c r="AW97" s="2827"/>
      <c r="AX97" s="2827"/>
      <c r="AY97" s="2827"/>
      <c r="AZ97" s="2827"/>
      <c r="BA97" s="2827"/>
      <c r="BB97" s="1326"/>
      <c r="BC97" s="1326"/>
      <c r="BD97" s="2828" t="s">
        <v>139</v>
      </c>
      <c r="BE97" s="2828"/>
      <c r="BF97" s="2829" t="s">
        <v>497</v>
      </c>
      <c r="BG97" s="2829"/>
      <c r="BH97" s="2830" t="s">
        <v>139</v>
      </c>
      <c r="BI97" s="2830"/>
      <c r="BJ97" s="1327"/>
      <c r="BK97" s="1328" t="s">
        <v>498</v>
      </c>
      <c r="BL97" s="1328"/>
      <c r="BM97" s="1329"/>
    </row>
    <row r="98" spans="2:65" ht="51.75" customHeight="1">
      <c r="B98" s="2831" t="s">
        <v>2575</v>
      </c>
      <c r="C98" s="2831"/>
      <c r="D98" s="2832" t="s">
        <v>3680</v>
      </c>
      <c r="E98" s="2832"/>
      <c r="F98" s="2832"/>
      <c r="G98" s="2832"/>
      <c r="H98" s="2832"/>
      <c r="I98" s="2832"/>
      <c r="J98" s="2832"/>
      <c r="K98" s="2832"/>
      <c r="L98" s="2832"/>
      <c r="M98" s="2832"/>
      <c r="N98" s="2832"/>
      <c r="O98" s="2832"/>
      <c r="P98" s="2832"/>
      <c r="Q98" s="2832"/>
      <c r="R98" s="2832"/>
      <c r="S98" s="2832"/>
      <c r="T98" s="2832"/>
      <c r="U98" s="2832"/>
      <c r="V98" s="2832"/>
      <c r="W98" s="2832"/>
      <c r="X98" s="2832"/>
      <c r="Y98" s="2832"/>
      <c r="Z98" s="2832"/>
      <c r="AA98" s="2832"/>
      <c r="AB98" s="2832"/>
      <c r="AC98" s="2832"/>
      <c r="AD98" s="2832"/>
      <c r="AE98" s="2832"/>
      <c r="AF98" s="2832"/>
      <c r="AG98" s="2832"/>
      <c r="AH98" s="2832"/>
      <c r="AI98" s="2832"/>
      <c r="AJ98" s="2832"/>
      <c r="AK98" s="2832"/>
      <c r="AL98" s="2832"/>
      <c r="AM98" s="2832"/>
      <c r="AN98" s="2832"/>
      <c r="AO98" s="2832"/>
      <c r="AP98" s="2832"/>
      <c r="AQ98" s="2832"/>
      <c r="AR98" s="2832"/>
      <c r="AS98" s="2832"/>
      <c r="AT98" s="2832"/>
      <c r="AU98" s="2832"/>
      <c r="AV98" s="2832"/>
      <c r="AW98" s="2832"/>
      <c r="AX98" s="2832"/>
      <c r="AY98" s="2832"/>
      <c r="AZ98" s="2832"/>
      <c r="BA98" s="2832"/>
      <c r="BB98" s="2832"/>
      <c r="BC98" s="2832"/>
      <c r="BD98" s="2832"/>
      <c r="BE98" s="2832"/>
      <c r="BF98" s="2832"/>
      <c r="BG98" s="2832"/>
      <c r="BH98" s="2832"/>
      <c r="BI98" s="2832"/>
      <c r="BJ98" s="2832"/>
      <c r="BK98" s="2832"/>
      <c r="BL98" s="2832"/>
      <c r="BM98" s="2832"/>
    </row>
    <row r="99" spans="2:65" ht="29.25" customHeight="1">
      <c r="B99" s="2840" t="s">
        <v>2576</v>
      </c>
      <c r="C99" s="2840"/>
      <c r="D99" s="2841" t="s">
        <v>3681</v>
      </c>
      <c r="E99" s="2841"/>
      <c r="F99" s="2841"/>
      <c r="G99" s="2841"/>
      <c r="H99" s="2841"/>
      <c r="I99" s="2841"/>
      <c r="J99" s="2841"/>
      <c r="K99" s="2841"/>
      <c r="L99" s="2841"/>
      <c r="M99" s="2841"/>
      <c r="N99" s="2841"/>
      <c r="O99" s="2841"/>
      <c r="P99" s="2841"/>
      <c r="Q99" s="2841"/>
      <c r="R99" s="2841"/>
      <c r="S99" s="2841"/>
      <c r="T99" s="2841"/>
      <c r="U99" s="2841"/>
      <c r="V99" s="2841"/>
      <c r="W99" s="2841"/>
      <c r="X99" s="2841"/>
      <c r="Y99" s="2841"/>
      <c r="Z99" s="2841"/>
      <c r="AA99" s="2841"/>
      <c r="AB99" s="2841"/>
      <c r="AC99" s="2841"/>
      <c r="AD99" s="2841"/>
      <c r="AE99" s="2841"/>
      <c r="AF99" s="2841"/>
      <c r="AG99" s="2841"/>
      <c r="AH99" s="2841"/>
      <c r="AI99" s="2841"/>
      <c r="AJ99" s="2841"/>
      <c r="AK99" s="2841"/>
      <c r="AL99" s="2841"/>
      <c r="AM99" s="2841"/>
      <c r="AN99" s="2841"/>
      <c r="AO99" s="2841"/>
      <c r="AP99" s="2841"/>
      <c r="AQ99" s="2841"/>
      <c r="AR99" s="2841"/>
      <c r="AS99" s="2841"/>
      <c r="AT99" s="2841"/>
      <c r="AU99" s="2841"/>
      <c r="AV99" s="2841"/>
      <c r="AW99" s="2841"/>
      <c r="AX99" s="2841"/>
      <c r="AY99" s="2841"/>
      <c r="AZ99" s="2841"/>
      <c r="BA99" s="2841"/>
      <c r="BB99" s="2841"/>
      <c r="BC99" s="2841"/>
      <c r="BD99" s="2841"/>
      <c r="BE99" s="2841"/>
      <c r="BF99" s="2841"/>
      <c r="BG99" s="2841"/>
      <c r="BH99" s="2841"/>
      <c r="BI99" s="2841"/>
      <c r="BJ99" s="2841"/>
      <c r="BK99" s="2841"/>
      <c r="BL99" s="2841"/>
      <c r="BM99" s="2841"/>
    </row>
    <row r="100" spans="2:65" ht="12.75" customHeight="1">
      <c r="BB100" s="2825" t="s">
        <v>5873</v>
      </c>
      <c r="BC100" s="2825"/>
      <c r="BD100" s="2825"/>
      <c r="BE100" s="2825"/>
      <c r="BF100" s="2825"/>
      <c r="BG100" s="2825"/>
      <c r="BH100" s="2825"/>
      <c r="BI100" s="2825"/>
      <c r="BJ100" s="2825"/>
      <c r="BK100" s="2825"/>
      <c r="BL100" s="2825"/>
      <c r="BM100" s="2825"/>
    </row>
    <row r="101" spans="2:65" ht="8.85" customHeight="1">
      <c r="BI101" s="708" t="s">
        <v>3682</v>
      </c>
    </row>
  </sheetData>
  <mergeCells count="183">
    <mergeCell ref="B1:K1"/>
    <mergeCell ref="AT2:AX2"/>
    <mergeCell ref="AY2:BA2"/>
    <mergeCell ref="BB2:BC2"/>
    <mergeCell ref="B13:H15"/>
    <mergeCell ref="I13:AD15"/>
    <mergeCell ref="AE14:AG15"/>
    <mergeCell ref="BD2:BE2"/>
    <mergeCell ref="BF2:BG2"/>
    <mergeCell ref="B8:D8"/>
    <mergeCell ref="E8:BM10"/>
    <mergeCell ref="B11:D11"/>
    <mergeCell ref="E11:BM11"/>
    <mergeCell ref="BH2:BI2"/>
    <mergeCell ref="BJ2:BK2"/>
    <mergeCell ref="BL2:BM2"/>
    <mergeCell ref="Q3:AX4"/>
    <mergeCell ref="K26:AA28"/>
    <mergeCell ref="Q5:AX5"/>
    <mergeCell ref="AD6:AK6"/>
    <mergeCell ref="R35:R37"/>
    <mergeCell ref="S35:V37"/>
    <mergeCell ref="AF26:AF28"/>
    <mergeCell ref="AG26:AW28"/>
    <mergeCell ref="AX26:AX28"/>
    <mergeCell ref="AB26:AB28"/>
    <mergeCell ref="AC26:AE28"/>
    <mergeCell ref="L17:AX22"/>
    <mergeCell ref="L29:AX34"/>
    <mergeCell ref="BE38:BM40"/>
    <mergeCell ref="B29:F40"/>
    <mergeCell ref="G29:K34"/>
    <mergeCell ref="G35:H37"/>
    <mergeCell ref="I35:Q37"/>
    <mergeCell ref="B17:F28"/>
    <mergeCell ref="G17:K22"/>
    <mergeCell ref="BE20:BF21"/>
    <mergeCell ref="W35:BM37"/>
    <mergeCell ref="G38:I40"/>
    <mergeCell ref="J38:J40"/>
    <mergeCell ref="K38:AA40"/>
    <mergeCell ref="AB38:AB40"/>
    <mergeCell ref="AC38:AE40"/>
    <mergeCell ref="AF38:AF40"/>
    <mergeCell ref="AY26:BD28"/>
    <mergeCell ref="G23:H25"/>
    <mergeCell ref="I23:Q25"/>
    <mergeCell ref="R23:R25"/>
    <mergeCell ref="S23:V25"/>
    <mergeCell ref="BE26:BM28"/>
    <mergeCell ref="W23:BM25"/>
    <mergeCell ref="G26:I28"/>
    <mergeCell ref="J26:J28"/>
    <mergeCell ref="B41:F44"/>
    <mergeCell ref="G41:H42"/>
    <mergeCell ref="I41:L42"/>
    <mergeCell ref="M41:N42"/>
    <mergeCell ref="O41:R42"/>
    <mergeCell ref="S41:S44"/>
    <mergeCell ref="AG38:AW40"/>
    <mergeCell ref="AX38:AX40"/>
    <mergeCell ref="AY38:BD40"/>
    <mergeCell ref="BM41:BM44"/>
    <mergeCell ref="G43:H44"/>
    <mergeCell ref="I43:L44"/>
    <mergeCell ref="T43:X44"/>
    <mergeCell ref="Y43:AA44"/>
    <mergeCell ref="AB43:AB44"/>
    <mergeCell ref="AC43:AE44"/>
    <mergeCell ref="AF43:AF44"/>
    <mergeCell ref="AG43:BL44"/>
    <mergeCell ref="T41:W42"/>
    <mergeCell ref="X41:AJ42"/>
    <mergeCell ref="AK41:AR42"/>
    <mergeCell ref="AS41:AZ42"/>
    <mergeCell ref="BA41:BD42"/>
    <mergeCell ref="BE41:BL42"/>
    <mergeCell ref="B46:N49"/>
    <mergeCell ref="O46:BM49"/>
    <mergeCell ref="B50:N53"/>
    <mergeCell ref="O50:AI53"/>
    <mergeCell ref="AJ50:AS53"/>
    <mergeCell ref="AT51:AU52"/>
    <mergeCell ref="AV51:BC52"/>
    <mergeCell ref="BD51:BE52"/>
    <mergeCell ref="BF51:BM52"/>
    <mergeCell ref="B54:F59"/>
    <mergeCell ref="G54:N57"/>
    <mergeCell ref="O54:BM57"/>
    <mergeCell ref="G58:N59"/>
    <mergeCell ref="O58:P59"/>
    <mergeCell ref="Q58:S59"/>
    <mergeCell ref="T58:U59"/>
    <mergeCell ref="V58:Y59"/>
    <mergeCell ref="Z58:BM59"/>
    <mergeCell ref="B72:N78"/>
    <mergeCell ref="O72:BM78"/>
    <mergeCell ref="Y69:Z70"/>
    <mergeCell ref="AA69:AB70"/>
    <mergeCell ref="AC69:AD70"/>
    <mergeCell ref="B60:N67"/>
    <mergeCell ref="O60:P61"/>
    <mergeCell ref="Q60:AN61"/>
    <mergeCell ref="AO60:AX63"/>
    <mergeCell ref="AY60:BA60"/>
    <mergeCell ref="AY61:BA62"/>
    <mergeCell ref="O62:P63"/>
    <mergeCell ref="Q62:AN63"/>
    <mergeCell ref="Q64:R65"/>
    <mergeCell ref="S64:BM65"/>
    <mergeCell ref="BB61:BC62"/>
    <mergeCell ref="BD61:BE62"/>
    <mergeCell ref="BF61:BG62"/>
    <mergeCell ref="BH61:BI62"/>
    <mergeCell ref="BJ61:BK62"/>
    <mergeCell ref="BL61:BM62"/>
    <mergeCell ref="B68:N71"/>
    <mergeCell ref="P68:R68"/>
    <mergeCell ref="AJ68:AS71"/>
    <mergeCell ref="AU68:AW68"/>
    <mergeCell ref="P69:R70"/>
    <mergeCell ref="S69:T70"/>
    <mergeCell ref="U69:V70"/>
    <mergeCell ref="Q66:R67"/>
    <mergeCell ref="S66:BM67"/>
    <mergeCell ref="BD69:BE70"/>
    <mergeCell ref="BF69:BG70"/>
    <mergeCell ref="BH69:BI70"/>
    <mergeCell ref="W69:X70"/>
    <mergeCell ref="BB69:BC70"/>
    <mergeCell ref="AY82:BA84"/>
    <mergeCell ref="BB82:BC84"/>
    <mergeCell ref="BD82:BF84"/>
    <mergeCell ref="BG82:BH84"/>
    <mergeCell ref="AK82:AU87"/>
    <mergeCell ref="AV82:AX84"/>
    <mergeCell ref="AV85:AX87"/>
    <mergeCell ref="AY85:BK87"/>
    <mergeCell ref="AU69:AW70"/>
    <mergeCell ref="AX69:AY70"/>
    <mergeCell ref="AZ69:BA70"/>
    <mergeCell ref="BI82:BK84"/>
    <mergeCell ref="BL82:BM84"/>
    <mergeCell ref="B80:N81"/>
    <mergeCell ref="O80:Y81"/>
    <mergeCell ref="Z80:AJ81"/>
    <mergeCell ref="AK80:AU81"/>
    <mergeCell ref="AV80:BM81"/>
    <mergeCell ref="B82:N97"/>
    <mergeCell ref="O82:Y87"/>
    <mergeCell ref="Z82:AJ87"/>
    <mergeCell ref="O93:BC93"/>
    <mergeCell ref="O96:BC96"/>
    <mergeCell ref="BD96:BE96"/>
    <mergeCell ref="BF96:BG96"/>
    <mergeCell ref="BH96:BI96"/>
    <mergeCell ref="BL85:BM87"/>
    <mergeCell ref="O88:BM89"/>
    <mergeCell ref="O90:BM91"/>
    <mergeCell ref="O92:BA92"/>
    <mergeCell ref="BD92:BE92"/>
    <mergeCell ref="BF92:BG92"/>
    <mergeCell ref="BH92:BI92"/>
    <mergeCell ref="BD93:BE93"/>
    <mergeCell ref="BF93:BG93"/>
    <mergeCell ref="BH93:BI93"/>
    <mergeCell ref="BB100:BM100"/>
    <mergeCell ref="O97:BA97"/>
    <mergeCell ref="BD97:BE97"/>
    <mergeCell ref="BF97:BG97"/>
    <mergeCell ref="BH97:BI97"/>
    <mergeCell ref="B98:C98"/>
    <mergeCell ref="D98:BM98"/>
    <mergeCell ref="O94:AW94"/>
    <mergeCell ref="BD94:BE94"/>
    <mergeCell ref="BF94:BG94"/>
    <mergeCell ref="BH94:BI94"/>
    <mergeCell ref="O95:BC95"/>
    <mergeCell ref="BD95:BE95"/>
    <mergeCell ref="BF95:BG95"/>
    <mergeCell ref="BH95:BI95"/>
    <mergeCell ref="B99:C99"/>
    <mergeCell ref="D99:BM99"/>
  </mergeCells>
  <phoneticPr fontId="129"/>
  <dataValidations count="5">
    <dataValidation type="whole" operator="greaterThan" allowBlank="1" showInputMessage="1" showErrorMessage="1" error="半角数字で入力してください" sqref="BB2 BB65534 BB131070 BB196606 BB262142 BB327678 BB393214 BB458750 BB524286 BB589822 BB655358 BB720894 BB786430 BB851966 BB917502 BB983038 BF2 BF65534 BF131070 BF196606 BF262142 BF327678 BF393214 BF458750 BF524286 BF589822 BF655358 BF720894 BF786430 BF851966 BF917502 BF983038 BJ2 BJ65534 BJ131070 BJ196606 BJ262142 BJ327678 BJ393214 BJ458750 BJ524286 BJ589822 BJ655358 BJ720894 BJ786430 BJ851966 BJ917502 BJ983038 BW3:BX4 BW65535:BX65536 BW131071:BX131072 BW196607:BX196608 BW262143:BX262144 BW327679:BX327680 BW393215:BX393216 BW458751:BX458752 BW524287:BX524288 BW589823:BX589824 BW655359:BX655360 BW720895:BX720896 BW786431:BX786432 BW851967:BX851968 BW917503:BX917504 BW983039:BX983040 CA3:CB4 CA65535:CB65536 CA131071:CB131072 CA196607:CB196608 CA262143:CB262144 CA327679:CB327680 CA393215:CB393216 CA458751:CB458752 CA524287:CB524288 CA589823:CB589824 CA655359:CB655360 CA720895:CB720896 CA786431:CB786432 CA851967:CB851968 CA917503:CB917504 CA983039:CB983040 CE3:CF4 CE65535:CF65536 CE131071:CF131072 CE196607:CF196608 CE262143:CF262144 CE327679:CF327680 CE393215:CF393216 CE458751:CF458752 CE524287:CF524288 CE589823:CF589824 CE655359:CF655360 CE720895:CF720896 CE786431:CF786432 CE851967:CF851968 CE917503:CF917504 CE983039:CF983040 KX2 KX65534 KX131070 KX196606 KX262142 KX327678 KX393214 KX458750 KX524286 KX589822 KX655358 KX720894 KX786430 KX851966 KX917502 KX983038 LB2 LB65534 LB131070 LB196606 LB262142 LB327678 LB393214 LB458750 LB524286 LB589822 LB655358 LB720894 LB786430 LB851966 LB917502 LB983038 LF2 LF65534 LF131070 LF196606 LF262142 LF327678 LF393214 LF458750 LF524286 LF589822 LF655358 LF720894 LF786430 LF851966 LF917502 LF983038 LS3:LT4 LS65535:LT65536 LS131071:LT131072 LS196607:LT196608 LS262143:LT262144 LS327679:LT327680 LS393215:LT393216 LS458751:LT458752 LS524287:LT524288 LS589823:LT589824 LS655359:LT655360 LS720895:LT720896 LS786431:LT786432 LS851967:LT851968 LS917503:LT917504 LS983039:LT983040 LW3:LX4 LW65535:LX65536 LW131071:LX131072 LW196607:LX196608 LW262143:LX262144 LW327679:LX327680 LW393215:LX393216 LW458751:LX458752 LW524287:LX524288 LW589823:LX589824 LW655359:LX655360 LW720895:LX720896 LW786431:LX786432 LW851967:LX851968 LW917503:LX917504 LW983039:LX983040 MA3:MB4 MA65535:MB65536 MA131071:MB131072 MA196607:MB196608 MA262143:MB262144 MA327679:MB327680 MA393215:MB393216 MA458751:MB458752 MA524287:MB524288 MA589823:MB589824 MA655359:MB655360 MA720895:MB720896 MA786431:MB786432 MA851967:MB851968 MA917503:MB917504 MA983039:MB983040 UT2 UT65534 UT131070 UT196606 UT262142 UT327678 UT393214 UT458750 UT524286 UT589822 UT655358 UT720894 UT786430 UT851966 UT917502 UT983038 UX2 UX65534 UX131070 UX196606 UX262142 UX327678 UX393214 UX458750 UX524286 UX589822 UX655358 UX720894 UX786430 UX851966 UX917502 UX983038 VB2 VB65534 VB131070 VB196606 VB262142 VB327678 VB393214 VB458750 VB524286 VB589822 VB655358 VB720894 VB786430 VB851966 VB917502 VB983038 VO3:VP4 VO65535:VP65536 VO131071:VP131072 VO196607:VP196608 VO262143:VP262144 VO327679:VP327680 VO393215:VP393216 VO458751:VP458752 VO524287:VP524288 VO589823:VP589824 VO655359:VP655360 VO720895:VP720896 VO786431:VP786432 VO851967:VP851968 VO917503:VP917504 VO983039:VP983040 VS3:VT4 VS65535:VT65536 VS131071:VT131072 VS196607:VT196608 VS262143:VT262144 VS327679:VT327680 VS393215:VT393216 VS458751:VT458752 VS524287:VT524288 VS589823:VT589824 VS655359:VT655360 VS720895:VT720896 VS786431:VT786432 VS851967:VT851968 VS917503:VT917504 VS983039:VT983040 VW3:VX4 VW65535:VX65536 VW131071:VX131072 VW196607:VX196608 VW262143:VX262144 VW327679:VX327680 VW393215:VX393216 VW458751:VX458752 VW524287:VX524288 VW589823:VX589824 VW655359:VX655360 VW720895:VX720896 VW786431:VX786432 VW851967:VX851968 VW917503:VX917504 VW983039:VX983040 AEP2 AEP65534 AEP131070 AEP196606 AEP262142 AEP327678 AEP393214 AEP458750 AEP524286 AEP589822 AEP655358 AEP720894 AEP786430 AEP851966 AEP917502 AEP983038 AET2 AET65534 AET131070 AET196606 AET262142 AET327678 AET393214 AET458750 AET524286 AET589822 AET655358 AET720894 AET786430 AET851966 AET917502 AET983038 AEX2 AEX65534 AEX131070 AEX196606 AEX262142 AEX327678 AEX393214 AEX458750 AEX524286 AEX589822 AEX655358 AEX720894 AEX786430 AEX851966 AEX917502 AEX983038 AFK3:AFL4 AFK65535:AFL65536 AFK131071:AFL131072 AFK196607:AFL196608 AFK262143:AFL262144 AFK327679:AFL327680 AFK393215:AFL393216 AFK458751:AFL458752 AFK524287:AFL524288 AFK589823:AFL589824 AFK655359:AFL655360 AFK720895:AFL720896 AFK786431:AFL786432 AFK851967:AFL851968 AFK917503:AFL917504 AFK983039:AFL983040 AFO3:AFP4 AFO65535:AFP65536 AFO131071:AFP131072 AFO196607:AFP196608 AFO262143:AFP262144 AFO327679:AFP327680 AFO393215:AFP393216 AFO458751:AFP458752 AFO524287:AFP524288 AFO589823:AFP589824 AFO655359:AFP655360 AFO720895:AFP720896 AFO786431:AFP786432 AFO851967:AFP851968 AFO917503:AFP917504 AFO983039:AFP983040 AFS3:AFT4 AFS65535:AFT65536 AFS131071:AFT131072 AFS196607:AFT196608 AFS262143:AFT262144 AFS327679:AFT327680 AFS393215:AFT393216 AFS458751:AFT458752 AFS524287:AFT524288 AFS589823:AFT589824 AFS655359:AFT655360 AFS720895:AFT720896 AFS786431:AFT786432 AFS851967:AFT851968 AFS917503:AFT917504 AFS983039:AFT983040 AOL2 AOL65534 AOL131070 AOL196606 AOL262142 AOL327678 AOL393214 AOL458750 AOL524286 AOL589822 AOL655358 AOL720894 AOL786430 AOL851966 AOL917502 AOL983038 AOP2 AOP65534 AOP131070 AOP196606 AOP262142 AOP327678 AOP393214 AOP458750 AOP524286 AOP589822 AOP655358 AOP720894 AOP786430 AOP851966 AOP917502 AOP983038 AOT2 AOT65534 AOT131070 AOT196606 AOT262142 AOT327678 AOT393214 AOT458750 AOT524286 AOT589822 AOT655358 AOT720894 AOT786430 AOT851966 AOT917502 AOT983038 APG3:APH4 APG65535:APH65536 APG131071:APH131072 APG196607:APH196608 APG262143:APH262144 APG327679:APH327680 APG393215:APH393216 APG458751:APH458752 APG524287:APH524288 APG589823:APH589824 APG655359:APH655360 APG720895:APH720896 APG786431:APH786432 APG851967:APH851968 APG917503:APH917504 APG983039:APH983040 APK3:APL4 APK65535:APL65536 APK131071:APL131072 APK196607:APL196608 APK262143:APL262144 APK327679:APL327680 APK393215:APL393216 APK458751:APL458752 APK524287:APL524288 APK589823:APL589824 APK655359:APL655360 APK720895:APL720896 APK786431:APL786432 APK851967:APL851968 APK917503:APL917504 APK983039:APL983040 APO3:APP4 APO65535:APP65536 APO131071:APP131072 APO196607:APP196608 APO262143:APP262144 APO327679:APP327680 APO393215:APP393216 APO458751:APP458752 APO524287:APP524288 APO589823:APP589824 APO655359:APP655360 APO720895:APP720896 APO786431:APP786432 APO851967:APP851968 APO917503:APP917504 APO983039:APP983040 AYH2 AYH65534 AYH131070 AYH196606 AYH262142 AYH327678 AYH393214 AYH458750 AYH524286 AYH589822 AYH655358 AYH720894 AYH786430 AYH851966 AYH917502 AYH983038 AYL2 AYL65534 AYL131070 AYL196606 AYL262142 AYL327678 AYL393214 AYL458750 AYL524286 AYL589822 AYL655358 AYL720894 AYL786430 AYL851966 AYL917502 AYL983038 AYP2 AYP65534 AYP131070 AYP196606 AYP262142 AYP327678 AYP393214 AYP458750 AYP524286 AYP589822 AYP655358 AYP720894 AYP786430 AYP851966 AYP917502 AYP983038 AZC3:AZD4 AZC65535:AZD65536 AZC131071:AZD131072 AZC196607:AZD196608 AZC262143:AZD262144 AZC327679:AZD327680 AZC393215:AZD393216 AZC458751:AZD458752 AZC524287:AZD524288 AZC589823:AZD589824 AZC655359:AZD655360 AZC720895:AZD720896 AZC786431:AZD786432 AZC851967:AZD851968 AZC917503:AZD917504 AZC983039:AZD983040 AZG3:AZH4 AZG65535:AZH65536 AZG131071:AZH131072 AZG196607:AZH196608 AZG262143:AZH262144 AZG327679:AZH327680 AZG393215:AZH393216 AZG458751:AZH458752 AZG524287:AZH524288 AZG589823:AZH589824 AZG655359:AZH655360 AZG720895:AZH720896 AZG786431:AZH786432 AZG851967:AZH851968 AZG917503:AZH917504 AZG983039:AZH983040 AZK3:AZL4 AZK65535:AZL65536 AZK131071:AZL131072 AZK196607:AZL196608 AZK262143:AZL262144 AZK327679:AZL327680 AZK393215:AZL393216 AZK458751:AZL458752 AZK524287:AZL524288 AZK589823:AZL589824 AZK655359:AZL655360 AZK720895:AZL720896 AZK786431:AZL786432 AZK851967:AZL851968 AZK917503:AZL917504 AZK983039:AZL983040 BID2 BID65534 BID131070 BID196606 BID262142 BID327678 BID393214 BID458750 BID524286 BID589822 BID655358 BID720894 BID786430 BID851966 BID917502 BID983038 BIH2 BIH65534 BIH131070 BIH196606 BIH262142 BIH327678 BIH393214 BIH458750 BIH524286 BIH589822 BIH655358 BIH720894 BIH786430 BIH851966 BIH917502 BIH983038 BIL2 BIL65534 BIL131070 BIL196606 BIL262142 BIL327678 BIL393214 BIL458750 BIL524286 BIL589822 BIL655358 BIL720894 BIL786430 BIL851966 BIL917502 BIL983038 BIY3:BIZ4 BIY65535:BIZ65536 BIY131071:BIZ131072 BIY196607:BIZ196608 BIY262143:BIZ262144 BIY327679:BIZ327680 BIY393215:BIZ393216 BIY458751:BIZ458752 BIY524287:BIZ524288 BIY589823:BIZ589824 BIY655359:BIZ655360 BIY720895:BIZ720896 BIY786431:BIZ786432 BIY851967:BIZ851968 BIY917503:BIZ917504 BIY983039:BIZ983040 BJC3:BJD4 BJC65535:BJD65536 BJC131071:BJD131072 BJC196607:BJD196608 BJC262143:BJD262144 BJC327679:BJD327680 BJC393215:BJD393216 BJC458751:BJD458752 BJC524287:BJD524288 BJC589823:BJD589824 BJC655359:BJD655360 BJC720895:BJD720896 BJC786431:BJD786432 BJC851967:BJD851968 BJC917503:BJD917504 BJC983039:BJD983040 BJG3:BJH4 BJG65535:BJH65536 BJG131071:BJH131072 BJG196607:BJH196608 BJG262143:BJH262144 BJG327679:BJH327680 BJG393215:BJH393216 BJG458751:BJH458752 BJG524287:BJH524288 BJG589823:BJH589824 BJG655359:BJH655360 BJG720895:BJH720896 BJG786431:BJH786432 BJG851967:BJH851968 BJG917503:BJH917504 BJG983039:BJH983040 BRZ2 BRZ65534 BRZ131070 BRZ196606 BRZ262142 BRZ327678 BRZ393214 BRZ458750 BRZ524286 BRZ589822 BRZ655358 BRZ720894 BRZ786430 BRZ851966 BRZ917502 BRZ983038 BSD2 BSD65534 BSD131070 BSD196606 BSD262142 BSD327678 BSD393214 BSD458750 BSD524286 BSD589822 BSD655358 BSD720894 BSD786430 BSD851966 BSD917502 BSD983038 BSH2 BSH65534 BSH131070 BSH196606 BSH262142 BSH327678 BSH393214 BSH458750 BSH524286 BSH589822 BSH655358 BSH720894 BSH786430 BSH851966 BSH917502 BSH983038 BSU3:BSV4 BSU65535:BSV65536 BSU131071:BSV131072 BSU196607:BSV196608 BSU262143:BSV262144 BSU327679:BSV327680 BSU393215:BSV393216 BSU458751:BSV458752 BSU524287:BSV524288 BSU589823:BSV589824 BSU655359:BSV655360 BSU720895:BSV720896 BSU786431:BSV786432 BSU851967:BSV851968 BSU917503:BSV917504 BSU983039:BSV983040 BSY3:BSZ4 BSY65535:BSZ65536 BSY131071:BSZ131072 BSY196607:BSZ196608 BSY262143:BSZ262144 BSY327679:BSZ327680 BSY393215:BSZ393216 BSY458751:BSZ458752 BSY524287:BSZ524288 BSY589823:BSZ589824 BSY655359:BSZ655360 BSY720895:BSZ720896 BSY786431:BSZ786432 BSY851967:BSZ851968 BSY917503:BSZ917504 BSY983039:BSZ983040 BTC3:BTD4 BTC65535:BTD65536 BTC131071:BTD131072 BTC196607:BTD196608 BTC262143:BTD262144 BTC327679:BTD327680 BTC393215:BTD393216 BTC458751:BTD458752 BTC524287:BTD524288 BTC589823:BTD589824 BTC655359:BTD655360 BTC720895:BTD720896 BTC786431:BTD786432 BTC851967:BTD851968 BTC917503:BTD917504 BTC983039:BTD983040 CBV2 CBV65534 CBV131070 CBV196606 CBV262142 CBV327678 CBV393214 CBV458750 CBV524286 CBV589822 CBV655358 CBV720894 CBV786430 CBV851966 CBV917502 CBV983038 CBZ2 CBZ65534 CBZ131070 CBZ196606 CBZ262142 CBZ327678 CBZ393214 CBZ458750 CBZ524286 CBZ589822 CBZ655358 CBZ720894 CBZ786430 CBZ851966 CBZ917502 CBZ983038 CCD2 CCD65534 CCD131070 CCD196606 CCD262142 CCD327678 CCD393214 CCD458750 CCD524286 CCD589822 CCD655358 CCD720894 CCD786430 CCD851966 CCD917502 CCD983038 CCQ3:CCR4 CCQ65535:CCR65536 CCQ131071:CCR131072 CCQ196607:CCR196608 CCQ262143:CCR262144 CCQ327679:CCR327680 CCQ393215:CCR393216 CCQ458751:CCR458752 CCQ524287:CCR524288 CCQ589823:CCR589824 CCQ655359:CCR655360 CCQ720895:CCR720896 CCQ786431:CCR786432 CCQ851967:CCR851968 CCQ917503:CCR917504 CCQ983039:CCR983040 CCU3:CCV4 CCU65535:CCV65536 CCU131071:CCV131072 CCU196607:CCV196608 CCU262143:CCV262144 CCU327679:CCV327680 CCU393215:CCV393216 CCU458751:CCV458752 CCU524287:CCV524288 CCU589823:CCV589824 CCU655359:CCV655360 CCU720895:CCV720896 CCU786431:CCV786432 CCU851967:CCV851968 CCU917503:CCV917504 CCU983039:CCV983040 CCY3:CCZ4 CCY65535:CCZ65536 CCY131071:CCZ131072 CCY196607:CCZ196608 CCY262143:CCZ262144 CCY327679:CCZ327680 CCY393215:CCZ393216 CCY458751:CCZ458752 CCY524287:CCZ524288 CCY589823:CCZ589824 CCY655359:CCZ655360 CCY720895:CCZ720896 CCY786431:CCZ786432 CCY851967:CCZ851968 CCY917503:CCZ917504 CCY983039:CCZ983040 CLR2 CLR65534 CLR131070 CLR196606 CLR262142 CLR327678 CLR393214 CLR458750 CLR524286 CLR589822 CLR655358 CLR720894 CLR786430 CLR851966 CLR917502 CLR983038 CLV2 CLV65534 CLV131070 CLV196606 CLV262142 CLV327678 CLV393214 CLV458750 CLV524286 CLV589822 CLV655358 CLV720894 CLV786430 CLV851966 CLV917502 CLV983038 CLZ2 CLZ65534 CLZ131070 CLZ196606 CLZ262142 CLZ327678 CLZ393214 CLZ458750 CLZ524286 CLZ589822 CLZ655358 CLZ720894 CLZ786430 CLZ851966 CLZ917502 CLZ983038 CMM3:CMN4 CMM65535:CMN65536 CMM131071:CMN131072 CMM196607:CMN196608 CMM262143:CMN262144 CMM327679:CMN327680 CMM393215:CMN393216 CMM458751:CMN458752 CMM524287:CMN524288 CMM589823:CMN589824 CMM655359:CMN655360 CMM720895:CMN720896 CMM786431:CMN786432 CMM851967:CMN851968 CMM917503:CMN917504 CMM983039:CMN983040 CMQ3:CMR4 CMQ65535:CMR65536 CMQ131071:CMR131072 CMQ196607:CMR196608 CMQ262143:CMR262144 CMQ327679:CMR327680 CMQ393215:CMR393216 CMQ458751:CMR458752 CMQ524287:CMR524288 CMQ589823:CMR589824 CMQ655359:CMR655360 CMQ720895:CMR720896 CMQ786431:CMR786432 CMQ851967:CMR851968 CMQ917503:CMR917504 CMQ983039:CMR983040 CMU3:CMV4 CMU65535:CMV65536 CMU131071:CMV131072 CMU196607:CMV196608 CMU262143:CMV262144 CMU327679:CMV327680 CMU393215:CMV393216 CMU458751:CMV458752 CMU524287:CMV524288 CMU589823:CMV589824 CMU655359:CMV655360 CMU720895:CMV720896 CMU786431:CMV786432 CMU851967:CMV851968 CMU917503:CMV917504 CMU983039:CMV983040 CVN2 CVN65534 CVN131070 CVN196606 CVN262142 CVN327678 CVN393214 CVN458750 CVN524286 CVN589822 CVN655358 CVN720894 CVN786430 CVN851966 CVN917502 CVN983038 CVR2 CVR65534 CVR131070 CVR196606 CVR262142 CVR327678 CVR393214 CVR458750 CVR524286 CVR589822 CVR655358 CVR720894 CVR786430 CVR851966 CVR917502 CVR983038 CVV2 CVV65534 CVV131070 CVV196606 CVV262142 CVV327678 CVV393214 CVV458750 CVV524286 CVV589822 CVV655358 CVV720894 CVV786430 CVV851966 CVV917502 CVV983038 CWI3:CWJ4 CWI65535:CWJ65536 CWI131071:CWJ131072 CWI196607:CWJ196608 CWI262143:CWJ262144 CWI327679:CWJ327680 CWI393215:CWJ393216 CWI458751:CWJ458752 CWI524287:CWJ524288 CWI589823:CWJ589824 CWI655359:CWJ655360 CWI720895:CWJ720896 CWI786431:CWJ786432 CWI851967:CWJ851968 CWI917503:CWJ917504 CWI983039:CWJ983040 CWM3:CWN4 CWM65535:CWN65536 CWM131071:CWN131072 CWM196607:CWN196608 CWM262143:CWN262144 CWM327679:CWN327680 CWM393215:CWN393216 CWM458751:CWN458752 CWM524287:CWN524288 CWM589823:CWN589824 CWM655359:CWN655360 CWM720895:CWN720896 CWM786431:CWN786432 CWM851967:CWN851968 CWM917503:CWN917504 CWM983039:CWN983040 CWQ3:CWR4 CWQ65535:CWR65536 CWQ131071:CWR131072 CWQ196607:CWR196608 CWQ262143:CWR262144 CWQ327679:CWR327680 CWQ393215:CWR393216 CWQ458751:CWR458752 CWQ524287:CWR524288 CWQ589823:CWR589824 CWQ655359:CWR655360 CWQ720895:CWR720896 CWQ786431:CWR786432 CWQ851967:CWR851968 CWQ917503:CWR917504 CWQ983039:CWR983040 DFJ2 DFJ65534 DFJ131070 DFJ196606 DFJ262142 DFJ327678 DFJ393214 DFJ458750 DFJ524286 DFJ589822 DFJ655358 DFJ720894 DFJ786430 DFJ851966 DFJ917502 DFJ983038 DFN2 DFN65534 DFN131070 DFN196606 DFN262142 DFN327678 DFN393214 DFN458750 DFN524286 DFN589822 DFN655358 DFN720894 DFN786430 DFN851966 DFN917502 DFN983038 DFR2 DFR65534 DFR131070 DFR196606 DFR262142 DFR327678 DFR393214 DFR458750 DFR524286 DFR589822 DFR655358 DFR720894 DFR786430 DFR851966 DFR917502 DFR983038 DGE3:DGF4 DGE65535:DGF65536 DGE131071:DGF131072 DGE196607:DGF196608 DGE262143:DGF262144 DGE327679:DGF327680 DGE393215:DGF393216 DGE458751:DGF458752 DGE524287:DGF524288 DGE589823:DGF589824 DGE655359:DGF655360 DGE720895:DGF720896 DGE786431:DGF786432 DGE851967:DGF851968 DGE917503:DGF917504 DGE983039:DGF983040 DGI3:DGJ4 DGI65535:DGJ65536 DGI131071:DGJ131072 DGI196607:DGJ196608 DGI262143:DGJ262144 DGI327679:DGJ327680 DGI393215:DGJ393216 DGI458751:DGJ458752 DGI524287:DGJ524288 DGI589823:DGJ589824 DGI655359:DGJ655360 DGI720895:DGJ720896 DGI786431:DGJ786432 DGI851967:DGJ851968 DGI917503:DGJ917504 DGI983039:DGJ983040 DGM3:DGN4 DGM65535:DGN65536 DGM131071:DGN131072 DGM196607:DGN196608 DGM262143:DGN262144 DGM327679:DGN327680 DGM393215:DGN393216 DGM458751:DGN458752 DGM524287:DGN524288 DGM589823:DGN589824 DGM655359:DGN655360 DGM720895:DGN720896 DGM786431:DGN786432 DGM851967:DGN851968 DGM917503:DGN917504 DGM983039:DGN983040 DPF2 DPF65534 DPF131070 DPF196606 DPF262142 DPF327678 DPF393214 DPF458750 DPF524286 DPF589822 DPF655358 DPF720894 DPF786430 DPF851966 DPF917502 DPF983038 DPJ2 DPJ65534 DPJ131070 DPJ196606 DPJ262142 DPJ327678 DPJ393214 DPJ458750 DPJ524286 DPJ589822 DPJ655358 DPJ720894 DPJ786430 DPJ851966 DPJ917502 DPJ983038 DPN2 DPN65534 DPN131070 DPN196606 DPN262142 DPN327678 DPN393214 DPN458750 DPN524286 DPN589822 DPN655358 DPN720894 DPN786430 DPN851966 DPN917502 DPN983038 DQA3:DQB4 DQA65535:DQB65536 DQA131071:DQB131072 DQA196607:DQB196608 DQA262143:DQB262144 DQA327679:DQB327680 DQA393215:DQB393216 DQA458751:DQB458752 DQA524287:DQB524288 DQA589823:DQB589824 DQA655359:DQB655360 DQA720895:DQB720896 DQA786431:DQB786432 DQA851967:DQB851968 DQA917503:DQB917504 DQA983039:DQB983040 DQE3:DQF4 DQE65535:DQF65536 DQE131071:DQF131072 DQE196607:DQF196608 DQE262143:DQF262144 DQE327679:DQF327680 DQE393215:DQF393216 DQE458751:DQF458752 DQE524287:DQF524288 DQE589823:DQF589824 DQE655359:DQF655360 DQE720895:DQF720896 DQE786431:DQF786432 DQE851967:DQF851968 DQE917503:DQF917504 DQE983039:DQF983040 DQI3:DQJ4 DQI65535:DQJ65536 DQI131071:DQJ131072 DQI196607:DQJ196608 DQI262143:DQJ262144 DQI327679:DQJ327680 DQI393215:DQJ393216 DQI458751:DQJ458752 DQI524287:DQJ524288 DQI589823:DQJ589824 DQI655359:DQJ655360 DQI720895:DQJ720896 DQI786431:DQJ786432 DQI851967:DQJ851968 DQI917503:DQJ917504 DQI983039:DQJ983040 DZB2 DZB65534 DZB131070 DZB196606 DZB262142 DZB327678 DZB393214 DZB458750 DZB524286 DZB589822 DZB655358 DZB720894 DZB786430 DZB851966 DZB917502 DZB983038 DZF2 DZF65534 DZF131070 DZF196606 DZF262142 DZF327678 DZF393214 DZF458750 DZF524286 DZF589822 DZF655358 DZF720894 DZF786430 DZF851966 DZF917502 DZF983038 DZJ2 DZJ65534 DZJ131070 DZJ196606 DZJ262142 DZJ327678 DZJ393214 DZJ458750 DZJ524286 DZJ589822 DZJ655358 DZJ720894 DZJ786430 DZJ851966 DZJ917502 DZJ983038 DZW3:DZX4 DZW65535:DZX65536 DZW131071:DZX131072 DZW196607:DZX196608 DZW262143:DZX262144 DZW327679:DZX327680 DZW393215:DZX393216 DZW458751:DZX458752 DZW524287:DZX524288 DZW589823:DZX589824 DZW655359:DZX655360 DZW720895:DZX720896 DZW786431:DZX786432 DZW851967:DZX851968 DZW917503:DZX917504 DZW983039:DZX983040 EAA3:EAB4 EAA65535:EAB65536 EAA131071:EAB131072 EAA196607:EAB196608 EAA262143:EAB262144 EAA327679:EAB327680 EAA393215:EAB393216 EAA458751:EAB458752 EAA524287:EAB524288 EAA589823:EAB589824 EAA655359:EAB655360 EAA720895:EAB720896 EAA786431:EAB786432 EAA851967:EAB851968 EAA917503:EAB917504 EAA983039:EAB983040 EAE3:EAF4 EAE65535:EAF65536 EAE131071:EAF131072 EAE196607:EAF196608 EAE262143:EAF262144 EAE327679:EAF327680 EAE393215:EAF393216 EAE458751:EAF458752 EAE524287:EAF524288 EAE589823:EAF589824 EAE655359:EAF655360 EAE720895:EAF720896 EAE786431:EAF786432 EAE851967:EAF851968 EAE917503:EAF917504 EAE983039:EAF983040 EIX2 EIX65534 EIX131070 EIX196606 EIX262142 EIX327678 EIX393214 EIX458750 EIX524286 EIX589822 EIX655358 EIX720894 EIX786430 EIX851966 EIX917502 EIX983038 EJB2 EJB65534 EJB131070 EJB196606 EJB262142 EJB327678 EJB393214 EJB458750 EJB524286 EJB589822 EJB655358 EJB720894 EJB786430 EJB851966 EJB917502 EJB983038 EJF2 EJF65534 EJF131070 EJF196606 EJF262142 EJF327678 EJF393214 EJF458750 EJF524286 EJF589822 EJF655358 EJF720894 EJF786430 EJF851966 EJF917502 EJF983038 EJS3:EJT4 EJS65535:EJT65536 EJS131071:EJT131072 EJS196607:EJT196608 EJS262143:EJT262144 EJS327679:EJT327680 EJS393215:EJT393216 EJS458751:EJT458752 EJS524287:EJT524288 EJS589823:EJT589824 EJS655359:EJT655360 EJS720895:EJT720896 EJS786431:EJT786432 EJS851967:EJT851968 EJS917503:EJT917504 EJS983039:EJT983040 EJW3:EJX4 EJW65535:EJX65536 EJW131071:EJX131072 EJW196607:EJX196608 EJW262143:EJX262144 EJW327679:EJX327680 EJW393215:EJX393216 EJW458751:EJX458752 EJW524287:EJX524288 EJW589823:EJX589824 EJW655359:EJX655360 EJW720895:EJX720896 EJW786431:EJX786432 EJW851967:EJX851968 EJW917503:EJX917504 EJW983039:EJX983040 EKA3:EKB4 EKA65535:EKB65536 EKA131071:EKB131072 EKA196607:EKB196608 EKA262143:EKB262144 EKA327679:EKB327680 EKA393215:EKB393216 EKA458751:EKB458752 EKA524287:EKB524288 EKA589823:EKB589824 EKA655359:EKB655360 EKA720895:EKB720896 EKA786431:EKB786432 EKA851967:EKB851968 EKA917503:EKB917504 EKA983039:EKB983040 EST2 EST65534 EST131070 EST196606 EST262142 EST327678 EST393214 EST458750 EST524286 EST589822 EST655358 EST720894 EST786430 EST851966 EST917502 EST983038 ESX2 ESX65534 ESX131070 ESX196606 ESX262142 ESX327678 ESX393214 ESX458750 ESX524286 ESX589822 ESX655358 ESX720894 ESX786430 ESX851966 ESX917502 ESX983038 ETB2 ETB65534 ETB131070 ETB196606 ETB262142 ETB327678 ETB393214 ETB458750 ETB524286 ETB589822 ETB655358 ETB720894 ETB786430 ETB851966 ETB917502 ETB983038 ETO3:ETP4 ETO65535:ETP65536 ETO131071:ETP131072 ETO196607:ETP196608 ETO262143:ETP262144 ETO327679:ETP327680 ETO393215:ETP393216 ETO458751:ETP458752 ETO524287:ETP524288 ETO589823:ETP589824 ETO655359:ETP655360 ETO720895:ETP720896 ETO786431:ETP786432 ETO851967:ETP851968 ETO917503:ETP917504 ETO983039:ETP983040 ETS3:ETT4 ETS65535:ETT65536 ETS131071:ETT131072 ETS196607:ETT196608 ETS262143:ETT262144 ETS327679:ETT327680 ETS393215:ETT393216 ETS458751:ETT458752 ETS524287:ETT524288 ETS589823:ETT589824 ETS655359:ETT655360 ETS720895:ETT720896 ETS786431:ETT786432 ETS851967:ETT851968 ETS917503:ETT917504 ETS983039:ETT983040 ETW3:ETX4 ETW65535:ETX65536 ETW131071:ETX131072 ETW196607:ETX196608 ETW262143:ETX262144 ETW327679:ETX327680 ETW393215:ETX393216 ETW458751:ETX458752 ETW524287:ETX524288 ETW589823:ETX589824 ETW655359:ETX655360 ETW720895:ETX720896 ETW786431:ETX786432 ETW851967:ETX851968 ETW917503:ETX917504 ETW983039:ETX983040 FCP2 FCP65534 FCP131070 FCP196606 FCP262142 FCP327678 FCP393214 FCP458750 FCP524286 FCP589822 FCP655358 FCP720894 FCP786430 FCP851966 FCP917502 FCP983038 FCT2 FCT65534 FCT131070 FCT196606 FCT262142 FCT327678 FCT393214 FCT458750 FCT524286 FCT589822 FCT655358 FCT720894 FCT786430 FCT851966 FCT917502 FCT983038 FCX2 FCX65534 FCX131070 FCX196606 FCX262142 FCX327678 FCX393214 FCX458750 FCX524286 FCX589822 FCX655358 FCX720894 FCX786430 FCX851966 FCX917502 FCX983038 FDK3:FDL4 FDK65535:FDL65536 FDK131071:FDL131072 FDK196607:FDL196608 FDK262143:FDL262144 FDK327679:FDL327680 FDK393215:FDL393216 FDK458751:FDL458752 FDK524287:FDL524288 FDK589823:FDL589824 FDK655359:FDL655360 FDK720895:FDL720896 FDK786431:FDL786432 FDK851967:FDL851968 FDK917503:FDL917504 FDK983039:FDL983040 FDO3:FDP4 FDO65535:FDP65536 FDO131071:FDP131072 FDO196607:FDP196608 FDO262143:FDP262144 FDO327679:FDP327680 FDO393215:FDP393216 FDO458751:FDP458752 FDO524287:FDP524288 FDO589823:FDP589824 FDO655359:FDP655360 FDO720895:FDP720896 FDO786431:FDP786432 FDO851967:FDP851968 FDO917503:FDP917504 FDO983039:FDP983040 FDS3:FDT4 FDS65535:FDT65536 FDS131071:FDT131072 FDS196607:FDT196608 FDS262143:FDT262144 FDS327679:FDT327680 FDS393215:FDT393216 FDS458751:FDT458752 FDS524287:FDT524288 FDS589823:FDT589824 FDS655359:FDT655360 FDS720895:FDT720896 FDS786431:FDT786432 FDS851967:FDT851968 FDS917503:FDT917504 FDS983039:FDT983040 FML2 FML65534 FML131070 FML196606 FML262142 FML327678 FML393214 FML458750 FML524286 FML589822 FML655358 FML720894 FML786430 FML851966 FML917502 FML983038 FMP2 FMP65534 FMP131070 FMP196606 FMP262142 FMP327678 FMP393214 FMP458750 FMP524286 FMP589822 FMP655358 FMP720894 FMP786430 FMP851966 FMP917502 FMP983038 FMT2 FMT65534 FMT131070 FMT196606 FMT262142 FMT327678 FMT393214 FMT458750 FMT524286 FMT589822 FMT655358 FMT720894 FMT786430 FMT851966 FMT917502 FMT983038 FNG3:FNH4 FNG65535:FNH65536 FNG131071:FNH131072 FNG196607:FNH196608 FNG262143:FNH262144 FNG327679:FNH327680 FNG393215:FNH393216 FNG458751:FNH458752 FNG524287:FNH524288 FNG589823:FNH589824 FNG655359:FNH655360 FNG720895:FNH720896 FNG786431:FNH786432 FNG851967:FNH851968 FNG917503:FNH917504 FNG983039:FNH983040 FNK3:FNL4 FNK65535:FNL65536 FNK131071:FNL131072 FNK196607:FNL196608 FNK262143:FNL262144 FNK327679:FNL327680 FNK393215:FNL393216 FNK458751:FNL458752 FNK524287:FNL524288 FNK589823:FNL589824 FNK655359:FNL655360 FNK720895:FNL720896 FNK786431:FNL786432 FNK851967:FNL851968 FNK917503:FNL917504 FNK983039:FNL983040 FNO3:FNP4 FNO65535:FNP65536 FNO131071:FNP131072 FNO196607:FNP196608 FNO262143:FNP262144 FNO327679:FNP327680 FNO393215:FNP393216 FNO458751:FNP458752 FNO524287:FNP524288 FNO589823:FNP589824 FNO655359:FNP655360 FNO720895:FNP720896 FNO786431:FNP786432 FNO851967:FNP851968 FNO917503:FNP917504 FNO983039:FNP983040 FWH2 FWH65534 FWH131070 FWH196606 FWH262142 FWH327678 FWH393214 FWH458750 FWH524286 FWH589822 FWH655358 FWH720894 FWH786430 FWH851966 FWH917502 FWH983038 FWL2 FWL65534 FWL131070 FWL196606 FWL262142 FWL327678 FWL393214 FWL458750 FWL524286 FWL589822 FWL655358 FWL720894 FWL786430 FWL851966 FWL917502 FWL983038 FWP2 FWP65534 FWP131070 FWP196606 FWP262142 FWP327678 FWP393214 FWP458750 FWP524286 FWP589822 FWP655358 FWP720894 FWP786430 FWP851966 FWP917502 FWP983038 FXC3:FXD4 FXC65535:FXD65536 FXC131071:FXD131072 FXC196607:FXD196608 FXC262143:FXD262144 FXC327679:FXD327680 FXC393215:FXD393216 FXC458751:FXD458752 FXC524287:FXD524288 FXC589823:FXD589824 FXC655359:FXD655360 FXC720895:FXD720896 FXC786431:FXD786432 FXC851967:FXD851968 FXC917503:FXD917504 FXC983039:FXD983040 FXG3:FXH4 FXG65535:FXH65536 FXG131071:FXH131072 FXG196607:FXH196608 FXG262143:FXH262144 FXG327679:FXH327680 FXG393215:FXH393216 FXG458751:FXH458752 FXG524287:FXH524288 FXG589823:FXH589824 FXG655359:FXH655360 FXG720895:FXH720896 FXG786431:FXH786432 FXG851967:FXH851968 FXG917503:FXH917504 FXG983039:FXH983040 FXK3:FXL4 FXK65535:FXL65536 FXK131071:FXL131072 FXK196607:FXL196608 FXK262143:FXL262144 FXK327679:FXL327680 FXK393215:FXL393216 FXK458751:FXL458752 FXK524287:FXL524288 FXK589823:FXL589824 FXK655359:FXL655360 FXK720895:FXL720896 FXK786431:FXL786432 FXK851967:FXL851968 FXK917503:FXL917504 FXK983039:FXL983040 GGD2 GGD65534 GGD131070 GGD196606 GGD262142 GGD327678 GGD393214 GGD458750 GGD524286 GGD589822 GGD655358 GGD720894 GGD786430 GGD851966 GGD917502 GGD983038 GGH2 GGH65534 GGH131070 GGH196606 GGH262142 GGH327678 GGH393214 GGH458750 GGH524286 GGH589822 GGH655358 GGH720894 GGH786430 GGH851966 GGH917502 GGH983038 GGL2 GGL65534 GGL131070 GGL196606 GGL262142 GGL327678 GGL393214 GGL458750 GGL524286 GGL589822 GGL655358 GGL720894 GGL786430 GGL851966 GGL917502 GGL983038 GGY3:GGZ4 GGY65535:GGZ65536 GGY131071:GGZ131072 GGY196607:GGZ196608 GGY262143:GGZ262144 GGY327679:GGZ327680 GGY393215:GGZ393216 GGY458751:GGZ458752 GGY524287:GGZ524288 GGY589823:GGZ589824 GGY655359:GGZ655360 GGY720895:GGZ720896 GGY786431:GGZ786432 GGY851967:GGZ851968 GGY917503:GGZ917504 GGY983039:GGZ983040 GHC3:GHD4 GHC65535:GHD65536 GHC131071:GHD131072 GHC196607:GHD196608 GHC262143:GHD262144 GHC327679:GHD327680 GHC393215:GHD393216 GHC458751:GHD458752 GHC524287:GHD524288 GHC589823:GHD589824 GHC655359:GHD655360 GHC720895:GHD720896 GHC786431:GHD786432 GHC851967:GHD851968 GHC917503:GHD917504 GHC983039:GHD983040 GHG3:GHH4 GHG65535:GHH65536 GHG131071:GHH131072 GHG196607:GHH196608 GHG262143:GHH262144 GHG327679:GHH327680 GHG393215:GHH393216 GHG458751:GHH458752 GHG524287:GHH524288 GHG589823:GHH589824 GHG655359:GHH655360 GHG720895:GHH720896 GHG786431:GHH786432 GHG851967:GHH851968 GHG917503:GHH917504 GHG983039:GHH983040 GPZ2 GPZ65534 GPZ131070 GPZ196606 GPZ262142 GPZ327678 GPZ393214 GPZ458750 GPZ524286 GPZ589822 GPZ655358 GPZ720894 GPZ786430 GPZ851966 GPZ917502 GPZ983038 GQD2 GQD65534 GQD131070 GQD196606 GQD262142 GQD327678 GQD393214 GQD458750 GQD524286 GQD589822 GQD655358 GQD720894 GQD786430 GQD851966 GQD917502 GQD983038 GQH2 GQH65534 GQH131070 GQH196606 GQH262142 GQH327678 GQH393214 GQH458750 GQH524286 GQH589822 GQH655358 GQH720894 GQH786430 GQH851966 GQH917502 GQH983038 GQU3:GQV4 GQU65535:GQV65536 GQU131071:GQV131072 GQU196607:GQV196608 GQU262143:GQV262144 GQU327679:GQV327680 GQU393215:GQV393216 GQU458751:GQV458752 GQU524287:GQV524288 GQU589823:GQV589824 GQU655359:GQV655360 GQU720895:GQV720896 GQU786431:GQV786432 GQU851967:GQV851968 GQU917503:GQV917504 GQU983039:GQV983040 GQY3:GQZ4 GQY65535:GQZ65536 GQY131071:GQZ131072 GQY196607:GQZ196608 GQY262143:GQZ262144 GQY327679:GQZ327680 GQY393215:GQZ393216 GQY458751:GQZ458752 GQY524287:GQZ524288 GQY589823:GQZ589824 GQY655359:GQZ655360 GQY720895:GQZ720896 GQY786431:GQZ786432 GQY851967:GQZ851968 GQY917503:GQZ917504 GQY983039:GQZ983040 GRC3:GRD4 GRC65535:GRD65536 GRC131071:GRD131072 GRC196607:GRD196608 GRC262143:GRD262144 GRC327679:GRD327680 GRC393215:GRD393216 GRC458751:GRD458752 GRC524287:GRD524288 GRC589823:GRD589824 GRC655359:GRD655360 GRC720895:GRD720896 GRC786431:GRD786432 GRC851967:GRD851968 GRC917503:GRD917504 GRC983039:GRD983040 GZV2 GZV65534 GZV131070 GZV196606 GZV262142 GZV327678 GZV393214 GZV458750 GZV524286 GZV589822 GZV655358 GZV720894 GZV786430 GZV851966 GZV917502 GZV983038 GZZ2 GZZ65534 GZZ131070 GZZ196606 GZZ262142 GZZ327678 GZZ393214 GZZ458750 GZZ524286 GZZ589822 GZZ655358 GZZ720894 GZZ786430 GZZ851966 GZZ917502 GZZ983038 HAD2 HAD65534 HAD131070 HAD196606 HAD262142 HAD327678 HAD393214 HAD458750 HAD524286 HAD589822 HAD655358 HAD720894 HAD786430 HAD851966 HAD917502 HAD983038 HAQ3:HAR4 HAQ65535:HAR65536 HAQ131071:HAR131072 HAQ196607:HAR196608 HAQ262143:HAR262144 HAQ327679:HAR327680 HAQ393215:HAR393216 HAQ458751:HAR458752 HAQ524287:HAR524288 HAQ589823:HAR589824 HAQ655359:HAR655360 HAQ720895:HAR720896 HAQ786431:HAR786432 HAQ851967:HAR851968 HAQ917503:HAR917504 HAQ983039:HAR983040 HAU3:HAV4 HAU65535:HAV65536 HAU131071:HAV131072 HAU196607:HAV196608 HAU262143:HAV262144 HAU327679:HAV327680 HAU393215:HAV393216 HAU458751:HAV458752 HAU524287:HAV524288 HAU589823:HAV589824 HAU655359:HAV655360 HAU720895:HAV720896 HAU786431:HAV786432 HAU851967:HAV851968 HAU917503:HAV917504 HAU983039:HAV983040 HAY3:HAZ4 HAY65535:HAZ65536 HAY131071:HAZ131072 HAY196607:HAZ196608 HAY262143:HAZ262144 HAY327679:HAZ327680 HAY393215:HAZ393216 HAY458751:HAZ458752 HAY524287:HAZ524288 HAY589823:HAZ589824 HAY655359:HAZ655360 HAY720895:HAZ720896 HAY786431:HAZ786432 HAY851967:HAZ851968 HAY917503:HAZ917504 HAY983039:HAZ983040 HJR2 HJR65534 HJR131070 HJR196606 HJR262142 HJR327678 HJR393214 HJR458750 HJR524286 HJR589822 HJR655358 HJR720894 HJR786430 HJR851966 HJR917502 HJR983038 HJV2 HJV65534 HJV131070 HJV196606 HJV262142 HJV327678 HJV393214 HJV458750 HJV524286 HJV589822 HJV655358 HJV720894 HJV786430 HJV851966 HJV917502 HJV983038 HJZ2 HJZ65534 HJZ131070 HJZ196606 HJZ262142 HJZ327678 HJZ393214 HJZ458750 HJZ524286 HJZ589822 HJZ655358 HJZ720894 HJZ786430 HJZ851966 HJZ917502 HJZ983038 HKM3:HKN4 HKM65535:HKN65536 HKM131071:HKN131072 HKM196607:HKN196608 HKM262143:HKN262144 HKM327679:HKN327680 HKM393215:HKN393216 HKM458751:HKN458752 HKM524287:HKN524288 HKM589823:HKN589824 HKM655359:HKN655360 HKM720895:HKN720896 HKM786431:HKN786432 HKM851967:HKN851968 HKM917503:HKN917504 HKM983039:HKN983040 HKQ3:HKR4 HKQ65535:HKR65536 HKQ131071:HKR131072 HKQ196607:HKR196608 HKQ262143:HKR262144 HKQ327679:HKR327680 HKQ393215:HKR393216 HKQ458751:HKR458752 HKQ524287:HKR524288 HKQ589823:HKR589824 HKQ655359:HKR655360 HKQ720895:HKR720896 HKQ786431:HKR786432 HKQ851967:HKR851968 HKQ917503:HKR917504 HKQ983039:HKR983040 HKU3:HKV4 HKU65535:HKV65536 HKU131071:HKV131072 HKU196607:HKV196608 HKU262143:HKV262144 HKU327679:HKV327680 HKU393215:HKV393216 HKU458751:HKV458752 HKU524287:HKV524288 HKU589823:HKV589824 HKU655359:HKV655360 HKU720895:HKV720896 HKU786431:HKV786432 HKU851967:HKV851968 HKU917503:HKV917504 HKU983039:HKV983040 HTN2 HTN65534 HTN131070 HTN196606 HTN262142 HTN327678 HTN393214 HTN458750 HTN524286 HTN589822 HTN655358 HTN720894 HTN786430 HTN851966 HTN917502 HTN983038 HTR2 HTR65534 HTR131070 HTR196606 HTR262142 HTR327678 HTR393214 HTR458750 HTR524286 HTR589822 HTR655358 HTR720894 HTR786430 HTR851966 HTR917502 HTR983038 HTV2 HTV65534 HTV131070 HTV196606 HTV262142 HTV327678 HTV393214 HTV458750 HTV524286 HTV589822 HTV655358 HTV720894 HTV786430 HTV851966 HTV917502 HTV983038 HUI3:HUJ4 HUI65535:HUJ65536 HUI131071:HUJ131072 HUI196607:HUJ196608 HUI262143:HUJ262144 HUI327679:HUJ327680 HUI393215:HUJ393216 HUI458751:HUJ458752 HUI524287:HUJ524288 HUI589823:HUJ589824 HUI655359:HUJ655360 HUI720895:HUJ720896 HUI786431:HUJ786432 HUI851967:HUJ851968 HUI917503:HUJ917504 HUI983039:HUJ983040 HUM3:HUN4 HUM65535:HUN65536 HUM131071:HUN131072 HUM196607:HUN196608 HUM262143:HUN262144 HUM327679:HUN327680 HUM393215:HUN393216 HUM458751:HUN458752 HUM524287:HUN524288 HUM589823:HUN589824 HUM655359:HUN655360 HUM720895:HUN720896 HUM786431:HUN786432 HUM851967:HUN851968 HUM917503:HUN917504 HUM983039:HUN983040 HUQ3:HUR4 HUQ65535:HUR65536 HUQ131071:HUR131072 HUQ196607:HUR196608 HUQ262143:HUR262144 HUQ327679:HUR327680 HUQ393215:HUR393216 HUQ458751:HUR458752 HUQ524287:HUR524288 HUQ589823:HUR589824 HUQ655359:HUR655360 HUQ720895:HUR720896 HUQ786431:HUR786432 HUQ851967:HUR851968 HUQ917503:HUR917504 HUQ983039:HUR983040 IDJ2 IDJ65534 IDJ131070 IDJ196606 IDJ262142 IDJ327678 IDJ393214 IDJ458750 IDJ524286 IDJ589822 IDJ655358 IDJ720894 IDJ786430 IDJ851966 IDJ917502 IDJ983038 IDN2 IDN65534 IDN131070 IDN196606 IDN262142 IDN327678 IDN393214 IDN458750 IDN524286 IDN589822 IDN655358 IDN720894 IDN786430 IDN851966 IDN917502 IDN983038 IDR2 IDR65534 IDR131070 IDR196606 IDR262142 IDR327678 IDR393214 IDR458750 IDR524286 IDR589822 IDR655358 IDR720894 IDR786430 IDR851966 IDR917502 IDR983038 IEE3:IEF4 IEE65535:IEF65536 IEE131071:IEF131072 IEE196607:IEF196608 IEE262143:IEF262144 IEE327679:IEF327680 IEE393215:IEF393216 IEE458751:IEF458752 IEE524287:IEF524288 IEE589823:IEF589824 IEE655359:IEF655360 IEE720895:IEF720896 IEE786431:IEF786432 IEE851967:IEF851968 IEE917503:IEF917504 IEE983039:IEF983040 IEI3:IEJ4 IEI65535:IEJ65536 IEI131071:IEJ131072 IEI196607:IEJ196608 IEI262143:IEJ262144 IEI327679:IEJ327680 IEI393215:IEJ393216 IEI458751:IEJ458752 IEI524287:IEJ524288 IEI589823:IEJ589824 IEI655359:IEJ655360 IEI720895:IEJ720896 IEI786431:IEJ786432 IEI851967:IEJ851968 IEI917503:IEJ917504 IEI983039:IEJ983040 IEM3:IEN4 IEM65535:IEN65536 IEM131071:IEN131072 IEM196607:IEN196608 IEM262143:IEN262144 IEM327679:IEN327680 IEM393215:IEN393216 IEM458751:IEN458752 IEM524287:IEN524288 IEM589823:IEN589824 IEM655359:IEN655360 IEM720895:IEN720896 IEM786431:IEN786432 IEM851967:IEN851968 IEM917503:IEN917504 IEM983039:IEN983040 INF2 INF65534 INF131070 INF196606 INF262142 INF327678 INF393214 INF458750 INF524286 INF589822 INF655358 INF720894 INF786430 INF851966 INF917502 INF983038 INJ2 INJ65534 INJ131070 INJ196606 INJ262142 INJ327678 INJ393214 INJ458750 INJ524286 INJ589822 INJ655358 INJ720894 INJ786430 INJ851966 INJ917502 INJ983038 INN2 INN65534 INN131070 INN196606 INN262142 INN327678 INN393214 INN458750 INN524286 INN589822 INN655358 INN720894 INN786430 INN851966 INN917502 INN983038 IOA3:IOB4 IOA65535:IOB65536 IOA131071:IOB131072 IOA196607:IOB196608 IOA262143:IOB262144 IOA327679:IOB327680 IOA393215:IOB393216 IOA458751:IOB458752 IOA524287:IOB524288 IOA589823:IOB589824 IOA655359:IOB655360 IOA720895:IOB720896 IOA786431:IOB786432 IOA851967:IOB851968 IOA917503:IOB917504 IOA983039:IOB983040 IOE3:IOF4 IOE65535:IOF65536 IOE131071:IOF131072 IOE196607:IOF196608 IOE262143:IOF262144 IOE327679:IOF327680 IOE393215:IOF393216 IOE458751:IOF458752 IOE524287:IOF524288 IOE589823:IOF589824 IOE655359:IOF655360 IOE720895:IOF720896 IOE786431:IOF786432 IOE851967:IOF851968 IOE917503:IOF917504 IOE983039:IOF983040 IOI3:IOJ4 IOI65535:IOJ65536 IOI131071:IOJ131072 IOI196607:IOJ196608 IOI262143:IOJ262144 IOI327679:IOJ327680 IOI393215:IOJ393216 IOI458751:IOJ458752 IOI524287:IOJ524288 IOI589823:IOJ589824 IOI655359:IOJ655360 IOI720895:IOJ720896 IOI786431:IOJ786432 IOI851967:IOJ851968 IOI917503:IOJ917504 IOI983039:IOJ983040 IXB2 IXB65534 IXB131070 IXB196606 IXB262142 IXB327678 IXB393214 IXB458750 IXB524286 IXB589822 IXB655358 IXB720894 IXB786430 IXB851966 IXB917502 IXB983038 IXF2 IXF65534 IXF131070 IXF196606 IXF262142 IXF327678 IXF393214 IXF458750 IXF524286 IXF589822 IXF655358 IXF720894 IXF786430 IXF851966 IXF917502 IXF983038 IXJ2 IXJ65534 IXJ131070 IXJ196606 IXJ262142 IXJ327678 IXJ393214 IXJ458750 IXJ524286 IXJ589822 IXJ655358 IXJ720894 IXJ786430 IXJ851966 IXJ917502 IXJ983038 IXW3:IXX4 IXW65535:IXX65536 IXW131071:IXX131072 IXW196607:IXX196608 IXW262143:IXX262144 IXW327679:IXX327680 IXW393215:IXX393216 IXW458751:IXX458752 IXW524287:IXX524288 IXW589823:IXX589824 IXW655359:IXX655360 IXW720895:IXX720896 IXW786431:IXX786432 IXW851967:IXX851968 IXW917503:IXX917504 IXW983039:IXX983040 IYA3:IYB4 IYA65535:IYB65536 IYA131071:IYB131072 IYA196607:IYB196608 IYA262143:IYB262144 IYA327679:IYB327680 IYA393215:IYB393216 IYA458751:IYB458752 IYA524287:IYB524288 IYA589823:IYB589824 IYA655359:IYB655360 IYA720895:IYB720896 IYA786431:IYB786432 IYA851967:IYB851968 IYA917503:IYB917504 IYA983039:IYB983040 IYE3:IYF4 IYE65535:IYF65536 IYE131071:IYF131072 IYE196607:IYF196608 IYE262143:IYF262144 IYE327679:IYF327680 IYE393215:IYF393216 IYE458751:IYF458752 IYE524287:IYF524288 IYE589823:IYF589824 IYE655359:IYF655360 IYE720895:IYF720896 IYE786431:IYF786432 IYE851967:IYF851968 IYE917503:IYF917504 IYE983039:IYF983040 JGX2 JGX65534 JGX131070 JGX196606 JGX262142 JGX327678 JGX393214 JGX458750 JGX524286 JGX589822 JGX655358 JGX720894 JGX786430 JGX851966 JGX917502 JGX983038 JHB2 JHB65534 JHB131070 JHB196606 JHB262142 JHB327678 JHB393214 JHB458750 JHB524286 JHB589822 JHB655358 JHB720894 JHB786430 JHB851966 JHB917502 JHB983038 JHF2 JHF65534 JHF131070 JHF196606 JHF262142 JHF327678 JHF393214 JHF458750 JHF524286 JHF589822 JHF655358 JHF720894 JHF786430 JHF851966 JHF917502 JHF983038 JHS3:JHT4 JHS65535:JHT65536 JHS131071:JHT131072 JHS196607:JHT196608 JHS262143:JHT262144 JHS327679:JHT327680 JHS393215:JHT393216 JHS458751:JHT458752 JHS524287:JHT524288 JHS589823:JHT589824 JHS655359:JHT655360 JHS720895:JHT720896 JHS786431:JHT786432 JHS851967:JHT851968 JHS917503:JHT917504 JHS983039:JHT983040 JHW3:JHX4 JHW65535:JHX65536 JHW131071:JHX131072 JHW196607:JHX196608 JHW262143:JHX262144 JHW327679:JHX327680 JHW393215:JHX393216 JHW458751:JHX458752 JHW524287:JHX524288 JHW589823:JHX589824 JHW655359:JHX655360 JHW720895:JHX720896 JHW786431:JHX786432 JHW851967:JHX851968 JHW917503:JHX917504 JHW983039:JHX983040 JIA3:JIB4 JIA65535:JIB65536 JIA131071:JIB131072 JIA196607:JIB196608 JIA262143:JIB262144 JIA327679:JIB327680 JIA393215:JIB393216 JIA458751:JIB458752 JIA524287:JIB524288 JIA589823:JIB589824 JIA655359:JIB655360 JIA720895:JIB720896 JIA786431:JIB786432 JIA851967:JIB851968 JIA917503:JIB917504 JIA983039:JIB983040 JQT2 JQT65534 JQT131070 JQT196606 JQT262142 JQT327678 JQT393214 JQT458750 JQT524286 JQT589822 JQT655358 JQT720894 JQT786430 JQT851966 JQT917502 JQT983038 JQX2 JQX65534 JQX131070 JQX196606 JQX262142 JQX327678 JQX393214 JQX458750 JQX524286 JQX589822 JQX655358 JQX720894 JQX786430 JQX851966 JQX917502 JQX983038 JRB2 JRB65534 JRB131070 JRB196606 JRB262142 JRB327678 JRB393214 JRB458750 JRB524286 JRB589822 JRB655358 JRB720894 JRB786430 JRB851966 JRB917502 JRB983038 JRO3:JRP4 JRO65535:JRP65536 JRO131071:JRP131072 JRO196607:JRP196608 JRO262143:JRP262144 JRO327679:JRP327680 JRO393215:JRP393216 JRO458751:JRP458752 JRO524287:JRP524288 JRO589823:JRP589824 JRO655359:JRP655360 JRO720895:JRP720896 JRO786431:JRP786432 JRO851967:JRP851968 JRO917503:JRP917504 JRO983039:JRP983040 JRS3:JRT4 JRS65535:JRT65536 JRS131071:JRT131072 JRS196607:JRT196608 JRS262143:JRT262144 JRS327679:JRT327680 JRS393215:JRT393216 JRS458751:JRT458752 JRS524287:JRT524288 JRS589823:JRT589824 JRS655359:JRT655360 JRS720895:JRT720896 JRS786431:JRT786432 JRS851967:JRT851968 JRS917503:JRT917504 JRS983039:JRT983040 JRW3:JRX4 JRW65535:JRX65536 JRW131071:JRX131072 JRW196607:JRX196608 JRW262143:JRX262144 JRW327679:JRX327680 JRW393215:JRX393216 JRW458751:JRX458752 JRW524287:JRX524288 JRW589823:JRX589824 JRW655359:JRX655360 JRW720895:JRX720896 JRW786431:JRX786432 JRW851967:JRX851968 JRW917503:JRX917504 JRW983039:JRX983040 KAP2 KAP65534 KAP131070 KAP196606 KAP262142 KAP327678 KAP393214 KAP458750 KAP524286 KAP589822 KAP655358 KAP720894 KAP786430 KAP851966 KAP917502 KAP983038 KAT2 KAT65534 KAT131070 KAT196606 KAT262142 KAT327678 KAT393214 KAT458750 KAT524286 KAT589822 KAT655358 KAT720894 KAT786430 KAT851966 KAT917502 KAT983038 KAX2 KAX65534 KAX131070 KAX196606 KAX262142 KAX327678 KAX393214 KAX458750 KAX524286 KAX589822 KAX655358 KAX720894 KAX786430 KAX851966 KAX917502 KAX983038 KBK3:KBL4 KBK65535:KBL65536 KBK131071:KBL131072 KBK196607:KBL196608 KBK262143:KBL262144 KBK327679:KBL327680 KBK393215:KBL393216 KBK458751:KBL458752 KBK524287:KBL524288 KBK589823:KBL589824 KBK655359:KBL655360 KBK720895:KBL720896 KBK786431:KBL786432 KBK851967:KBL851968 KBK917503:KBL917504 KBK983039:KBL983040 KBO3:KBP4 KBO65535:KBP65536 KBO131071:KBP131072 KBO196607:KBP196608 KBO262143:KBP262144 KBO327679:KBP327680 KBO393215:KBP393216 KBO458751:KBP458752 KBO524287:KBP524288 KBO589823:KBP589824 KBO655359:KBP655360 KBO720895:KBP720896 KBO786431:KBP786432 KBO851967:KBP851968 KBO917503:KBP917504 KBO983039:KBP983040 KBS3:KBT4 KBS65535:KBT65536 KBS131071:KBT131072 KBS196607:KBT196608 KBS262143:KBT262144 KBS327679:KBT327680 KBS393215:KBT393216 KBS458751:KBT458752 KBS524287:KBT524288 KBS589823:KBT589824 KBS655359:KBT655360 KBS720895:KBT720896 KBS786431:KBT786432 KBS851967:KBT851968 KBS917503:KBT917504 KBS983039:KBT983040 KKL2 KKL65534 KKL131070 KKL196606 KKL262142 KKL327678 KKL393214 KKL458750 KKL524286 KKL589822 KKL655358 KKL720894 KKL786430 KKL851966 KKL917502 KKL983038 KKP2 KKP65534 KKP131070 KKP196606 KKP262142 KKP327678 KKP393214 KKP458750 KKP524286 KKP589822 KKP655358 KKP720894 KKP786430 KKP851966 KKP917502 KKP983038 KKT2 KKT65534 KKT131070 KKT196606 KKT262142 KKT327678 KKT393214 KKT458750 KKT524286 KKT589822 KKT655358 KKT720894 KKT786430 KKT851966 KKT917502 KKT983038 KLG3:KLH4 KLG65535:KLH65536 KLG131071:KLH131072 KLG196607:KLH196608 KLG262143:KLH262144 KLG327679:KLH327680 KLG393215:KLH393216 KLG458751:KLH458752 KLG524287:KLH524288 KLG589823:KLH589824 KLG655359:KLH655360 KLG720895:KLH720896 KLG786431:KLH786432 KLG851967:KLH851968 KLG917503:KLH917504 KLG983039:KLH983040 KLK3:KLL4 KLK65535:KLL65536 KLK131071:KLL131072 KLK196607:KLL196608 KLK262143:KLL262144 KLK327679:KLL327680 KLK393215:KLL393216 KLK458751:KLL458752 KLK524287:KLL524288 KLK589823:KLL589824 KLK655359:KLL655360 KLK720895:KLL720896 KLK786431:KLL786432 KLK851967:KLL851968 KLK917503:KLL917504 KLK983039:KLL983040 KLO3:KLP4 KLO65535:KLP65536 KLO131071:KLP131072 KLO196607:KLP196608 KLO262143:KLP262144 KLO327679:KLP327680 KLO393215:KLP393216 KLO458751:KLP458752 KLO524287:KLP524288 KLO589823:KLP589824 KLO655359:KLP655360 KLO720895:KLP720896 KLO786431:KLP786432 KLO851967:KLP851968 KLO917503:KLP917504 KLO983039:KLP983040 KUH2 KUH65534 KUH131070 KUH196606 KUH262142 KUH327678 KUH393214 KUH458750 KUH524286 KUH589822 KUH655358 KUH720894 KUH786430 KUH851966 KUH917502 KUH983038 KUL2 KUL65534 KUL131070 KUL196606 KUL262142 KUL327678 KUL393214 KUL458750 KUL524286 KUL589822 KUL655358 KUL720894 KUL786430 KUL851966 KUL917502 KUL983038 KUP2 KUP65534 KUP131070 KUP196606 KUP262142 KUP327678 KUP393214 KUP458750 KUP524286 KUP589822 KUP655358 KUP720894 KUP786430 KUP851966 KUP917502 KUP983038 KVC3:KVD4 KVC65535:KVD65536 KVC131071:KVD131072 KVC196607:KVD196608 KVC262143:KVD262144 KVC327679:KVD327680 KVC393215:KVD393216 KVC458751:KVD458752 KVC524287:KVD524288 KVC589823:KVD589824 KVC655359:KVD655360 KVC720895:KVD720896 KVC786431:KVD786432 KVC851967:KVD851968 KVC917503:KVD917504 KVC983039:KVD983040 KVG3:KVH4 KVG65535:KVH65536 KVG131071:KVH131072 KVG196607:KVH196608 KVG262143:KVH262144 KVG327679:KVH327680 KVG393215:KVH393216 KVG458751:KVH458752 KVG524287:KVH524288 KVG589823:KVH589824 KVG655359:KVH655360 KVG720895:KVH720896 KVG786431:KVH786432 KVG851967:KVH851968 KVG917503:KVH917504 KVG983039:KVH983040 KVK3:KVL4 KVK65535:KVL65536 KVK131071:KVL131072 KVK196607:KVL196608 KVK262143:KVL262144 KVK327679:KVL327680 KVK393215:KVL393216 KVK458751:KVL458752 KVK524287:KVL524288 KVK589823:KVL589824 KVK655359:KVL655360 KVK720895:KVL720896 KVK786431:KVL786432 KVK851967:KVL851968 KVK917503:KVL917504 KVK983039:KVL983040 LED2 LED65534 LED131070 LED196606 LED262142 LED327678 LED393214 LED458750 LED524286 LED589822 LED655358 LED720894 LED786430 LED851966 LED917502 LED983038 LEH2 LEH65534 LEH131070 LEH196606 LEH262142 LEH327678 LEH393214 LEH458750 LEH524286 LEH589822 LEH655358 LEH720894 LEH786430 LEH851966 LEH917502 LEH983038 LEL2 LEL65534 LEL131070 LEL196606 LEL262142 LEL327678 LEL393214 LEL458750 LEL524286 LEL589822 LEL655358 LEL720894 LEL786430 LEL851966 LEL917502 LEL983038 LEY3:LEZ4 LEY65535:LEZ65536 LEY131071:LEZ131072 LEY196607:LEZ196608 LEY262143:LEZ262144 LEY327679:LEZ327680 LEY393215:LEZ393216 LEY458751:LEZ458752 LEY524287:LEZ524288 LEY589823:LEZ589824 LEY655359:LEZ655360 LEY720895:LEZ720896 LEY786431:LEZ786432 LEY851967:LEZ851968 LEY917503:LEZ917504 LEY983039:LEZ983040 LFC3:LFD4 LFC65535:LFD65536 LFC131071:LFD131072 LFC196607:LFD196608 LFC262143:LFD262144 LFC327679:LFD327680 LFC393215:LFD393216 LFC458751:LFD458752 LFC524287:LFD524288 LFC589823:LFD589824 LFC655359:LFD655360 LFC720895:LFD720896 LFC786431:LFD786432 LFC851967:LFD851968 LFC917503:LFD917504 LFC983039:LFD983040 LFG3:LFH4 LFG65535:LFH65536 LFG131071:LFH131072 LFG196607:LFH196608 LFG262143:LFH262144 LFG327679:LFH327680 LFG393215:LFH393216 LFG458751:LFH458752 LFG524287:LFH524288 LFG589823:LFH589824 LFG655359:LFH655360 LFG720895:LFH720896 LFG786431:LFH786432 LFG851967:LFH851968 LFG917503:LFH917504 LFG983039:LFH983040 LNZ2 LNZ65534 LNZ131070 LNZ196606 LNZ262142 LNZ327678 LNZ393214 LNZ458750 LNZ524286 LNZ589822 LNZ655358 LNZ720894 LNZ786430 LNZ851966 LNZ917502 LNZ983038 LOD2 LOD65534 LOD131070 LOD196606 LOD262142 LOD327678 LOD393214 LOD458750 LOD524286 LOD589822 LOD655358 LOD720894 LOD786430 LOD851966 LOD917502 LOD983038 LOH2 LOH65534 LOH131070 LOH196606 LOH262142 LOH327678 LOH393214 LOH458750 LOH524286 LOH589822 LOH655358 LOH720894 LOH786430 LOH851966 LOH917502 LOH983038 LOU3:LOV4 LOU65535:LOV65536 LOU131071:LOV131072 LOU196607:LOV196608 LOU262143:LOV262144 LOU327679:LOV327680 LOU393215:LOV393216 LOU458751:LOV458752 LOU524287:LOV524288 LOU589823:LOV589824 LOU655359:LOV655360 LOU720895:LOV720896 LOU786431:LOV786432 LOU851967:LOV851968 LOU917503:LOV917504 LOU983039:LOV983040 LOY3:LOZ4 LOY65535:LOZ65536 LOY131071:LOZ131072 LOY196607:LOZ196608 LOY262143:LOZ262144 LOY327679:LOZ327680 LOY393215:LOZ393216 LOY458751:LOZ458752 LOY524287:LOZ524288 LOY589823:LOZ589824 LOY655359:LOZ655360 LOY720895:LOZ720896 LOY786431:LOZ786432 LOY851967:LOZ851968 LOY917503:LOZ917504 LOY983039:LOZ983040 LPC3:LPD4 LPC65535:LPD65536 LPC131071:LPD131072 LPC196607:LPD196608 LPC262143:LPD262144 LPC327679:LPD327680 LPC393215:LPD393216 LPC458751:LPD458752 LPC524287:LPD524288 LPC589823:LPD589824 LPC655359:LPD655360 LPC720895:LPD720896 LPC786431:LPD786432 LPC851967:LPD851968 LPC917503:LPD917504 LPC983039:LPD983040 LXV2 LXV65534 LXV131070 LXV196606 LXV262142 LXV327678 LXV393214 LXV458750 LXV524286 LXV589822 LXV655358 LXV720894 LXV786430 LXV851966 LXV917502 LXV983038 LXZ2 LXZ65534 LXZ131070 LXZ196606 LXZ262142 LXZ327678 LXZ393214 LXZ458750 LXZ524286 LXZ589822 LXZ655358 LXZ720894 LXZ786430 LXZ851966 LXZ917502 LXZ983038 LYD2 LYD65534 LYD131070 LYD196606 LYD262142 LYD327678 LYD393214 LYD458750 LYD524286 LYD589822 LYD655358 LYD720894 LYD786430 LYD851966 LYD917502 LYD983038 LYQ3:LYR4 LYQ65535:LYR65536 LYQ131071:LYR131072 LYQ196607:LYR196608 LYQ262143:LYR262144 LYQ327679:LYR327680 LYQ393215:LYR393216 LYQ458751:LYR458752 LYQ524287:LYR524288 LYQ589823:LYR589824 LYQ655359:LYR655360 LYQ720895:LYR720896 LYQ786431:LYR786432 LYQ851967:LYR851968 LYQ917503:LYR917504 LYQ983039:LYR983040 LYU3:LYV4 LYU65535:LYV65536 LYU131071:LYV131072 LYU196607:LYV196608 LYU262143:LYV262144 LYU327679:LYV327680 LYU393215:LYV393216 LYU458751:LYV458752 LYU524287:LYV524288 LYU589823:LYV589824 LYU655359:LYV655360 LYU720895:LYV720896 LYU786431:LYV786432 LYU851967:LYV851968 LYU917503:LYV917504 LYU983039:LYV983040 LYY3:LYZ4 LYY65535:LYZ65536 LYY131071:LYZ131072 LYY196607:LYZ196608 LYY262143:LYZ262144 LYY327679:LYZ327680 LYY393215:LYZ393216 LYY458751:LYZ458752 LYY524287:LYZ524288 LYY589823:LYZ589824 LYY655359:LYZ655360 LYY720895:LYZ720896 LYY786431:LYZ786432 LYY851967:LYZ851968 LYY917503:LYZ917504 LYY983039:LYZ983040 MHR2 MHR65534 MHR131070 MHR196606 MHR262142 MHR327678 MHR393214 MHR458750 MHR524286 MHR589822 MHR655358 MHR720894 MHR786430 MHR851966 MHR917502 MHR983038 MHV2 MHV65534 MHV131070 MHV196606 MHV262142 MHV327678 MHV393214 MHV458750 MHV524286 MHV589822 MHV655358 MHV720894 MHV786430 MHV851966 MHV917502 MHV983038 MHZ2 MHZ65534 MHZ131070 MHZ196606 MHZ262142 MHZ327678 MHZ393214 MHZ458750 MHZ524286 MHZ589822 MHZ655358 MHZ720894 MHZ786430 MHZ851966 MHZ917502 MHZ983038 MIM3:MIN4 MIM65535:MIN65536 MIM131071:MIN131072 MIM196607:MIN196608 MIM262143:MIN262144 MIM327679:MIN327680 MIM393215:MIN393216 MIM458751:MIN458752 MIM524287:MIN524288 MIM589823:MIN589824 MIM655359:MIN655360 MIM720895:MIN720896 MIM786431:MIN786432 MIM851967:MIN851968 MIM917503:MIN917504 MIM983039:MIN983040 MIQ3:MIR4 MIQ65535:MIR65536 MIQ131071:MIR131072 MIQ196607:MIR196608 MIQ262143:MIR262144 MIQ327679:MIR327680 MIQ393215:MIR393216 MIQ458751:MIR458752 MIQ524287:MIR524288 MIQ589823:MIR589824 MIQ655359:MIR655360 MIQ720895:MIR720896 MIQ786431:MIR786432 MIQ851967:MIR851968 MIQ917503:MIR917504 MIQ983039:MIR983040 MIU3:MIV4 MIU65535:MIV65536 MIU131071:MIV131072 MIU196607:MIV196608 MIU262143:MIV262144 MIU327679:MIV327680 MIU393215:MIV393216 MIU458751:MIV458752 MIU524287:MIV524288 MIU589823:MIV589824 MIU655359:MIV655360 MIU720895:MIV720896 MIU786431:MIV786432 MIU851967:MIV851968 MIU917503:MIV917504 MIU983039:MIV983040 MRN2 MRN65534 MRN131070 MRN196606 MRN262142 MRN327678 MRN393214 MRN458750 MRN524286 MRN589822 MRN655358 MRN720894 MRN786430 MRN851966 MRN917502 MRN983038 MRR2 MRR65534 MRR131070 MRR196606 MRR262142 MRR327678 MRR393214 MRR458750 MRR524286 MRR589822 MRR655358 MRR720894 MRR786430 MRR851966 MRR917502 MRR983038 MRV2 MRV65534 MRV131070 MRV196606 MRV262142 MRV327678 MRV393214 MRV458750 MRV524286 MRV589822 MRV655358 MRV720894 MRV786430 MRV851966 MRV917502 MRV983038 MSI3:MSJ4 MSI65535:MSJ65536 MSI131071:MSJ131072 MSI196607:MSJ196608 MSI262143:MSJ262144 MSI327679:MSJ327680 MSI393215:MSJ393216 MSI458751:MSJ458752 MSI524287:MSJ524288 MSI589823:MSJ589824 MSI655359:MSJ655360 MSI720895:MSJ720896 MSI786431:MSJ786432 MSI851967:MSJ851968 MSI917503:MSJ917504 MSI983039:MSJ983040 MSM3:MSN4 MSM65535:MSN65536 MSM131071:MSN131072 MSM196607:MSN196608 MSM262143:MSN262144 MSM327679:MSN327680 MSM393215:MSN393216 MSM458751:MSN458752 MSM524287:MSN524288 MSM589823:MSN589824 MSM655359:MSN655360 MSM720895:MSN720896 MSM786431:MSN786432 MSM851967:MSN851968 MSM917503:MSN917504 MSM983039:MSN983040 MSQ3:MSR4 MSQ65535:MSR65536 MSQ131071:MSR131072 MSQ196607:MSR196608 MSQ262143:MSR262144 MSQ327679:MSR327680 MSQ393215:MSR393216 MSQ458751:MSR458752 MSQ524287:MSR524288 MSQ589823:MSR589824 MSQ655359:MSR655360 MSQ720895:MSR720896 MSQ786431:MSR786432 MSQ851967:MSR851968 MSQ917503:MSR917504 MSQ983039:MSR983040 NBJ2 NBJ65534 NBJ131070 NBJ196606 NBJ262142 NBJ327678 NBJ393214 NBJ458750 NBJ524286 NBJ589822 NBJ655358 NBJ720894 NBJ786430 NBJ851966 NBJ917502 NBJ983038 NBN2 NBN65534 NBN131070 NBN196606 NBN262142 NBN327678 NBN393214 NBN458750 NBN524286 NBN589822 NBN655358 NBN720894 NBN786430 NBN851966 NBN917502 NBN983038 NBR2 NBR65534 NBR131070 NBR196606 NBR262142 NBR327678 NBR393214 NBR458750 NBR524286 NBR589822 NBR655358 NBR720894 NBR786430 NBR851966 NBR917502 NBR983038 NCE3:NCF4 NCE65535:NCF65536 NCE131071:NCF131072 NCE196607:NCF196608 NCE262143:NCF262144 NCE327679:NCF327680 NCE393215:NCF393216 NCE458751:NCF458752 NCE524287:NCF524288 NCE589823:NCF589824 NCE655359:NCF655360 NCE720895:NCF720896 NCE786431:NCF786432 NCE851967:NCF851968 NCE917503:NCF917504 NCE983039:NCF983040 NCI3:NCJ4 NCI65535:NCJ65536 NCI131071:NCJ131072 NCI196607:NCJ196608 NCI262143:NCJ262144 NCI327679:NCJ327680 NCI393215:NCJ393216 NCI458751:NCJ458752 NCI524287:NCJ524288 NCI589823:NCJ589824 NCI655359:NCJ655360 NCI720895:NCJ720896 NCI786431:NCJ786432 NCI851967:NCJ851968 NCI917503:NCJ917504 NCI983039:NCJ983040 NCM3:NCN4 NCM65535:NCN65536 NCM131071:NCN131072 NCM196607:NCN196608 NCM262143:NCN262144 NCM327679:NCN327680 NCM393215:NCN393216 NCM458751:NCN458752 NCM524287:NCN524288 NCM589823:NCN589824 NCM655359:NCN655360 NCM720895:NCN720896 NCM786431:NCN786432 NCM851967:NCN851968 NCM917503:NCN917504 NCM983039:NCN983040 NLF2 NLF65534 NLF131070 NLF196606 NLF262142 NLF327678 NLF393214 NLF458750 NLF524286 NLF589822 NLF655358 NLF720894 NLF786430 NLF851966 NLF917502 NLF983038 NLJ2 NLJ65534 NLJ131070 NLJ196606 NLJ262142 NLJ327678 NLJ393214 NLJ458750 NLJ524286 NLJ589822 NLJ655358 NLJ720894 NLJ786430 NLJ851966 NLJ917502 NLJ983038 NLN2 NLN65534 NLN131070 NLN196606 NLN262142 NLN327678 NLN393214 NLN458750 NLN524286 NLN589822 NLN655358 NLN720894 NLN786430 NLN851966 NLN917502 NLN983038 NMA3:NMB4 NMA65535:NMB65536 NMA131071:NMB131072 NMA196607:NMB196608 NMA262143:NMB262144 NMA327679:NMB327680 NMA393215:NMB393216 NMA458751:NMB458752 NMA524287:NMB524288 NMA589823:NMB589824 NMA655359:NMB655360 NMA720895:NMB720896 NMA786431:NMB786432 NMA851967:NMB851968 NMA917503:NMB917504 NMA983039:NMB983040 NME3:NMF4 NME65535:NMF65536 NME131071:NMF131072 NME196607:NMF196608 NME262143:NMF262144 NME327679:NMF327680 NME393215:NMF393216 NME458751:NMF458752 NME524287:NMF524288 NME589823:NMF589824 NME655359:NMF655360 NME720895:NMF720896 NME786431:NMF786432 NME851967:NMF851968 NME917503:NMF917504 NME983039:NMF983040 NMI3:NMJ4 NMI65535:NMJ65536 NMI131071:NMJ131072 NMI196607:NMJ196608 NMI262143:NMJ262144 NMI327679:NMJ327680 NMI393215:NMJ393216 NMI458751:NMJ458752 NMI524287:NMJ524288 NMI589823:NMJ589824 NMI655359:NMJ655360 NMI720895:NMJ720896 NMI786431:NMJ786432 NMI851967:NMJ851968 NMI917503:NMJ917504 NMI983039:NMJ983040 NVB2 NVB65534 NVB131070 NVB196606 NVB262142 NVB327678 NVB393214 NVB458750 NVB524286 NVB589822 NVB655358 NVB720894 NVB786430 NVB851966 NVB917502 NVB983038 NVF2 NVF65534 NVF131070 NVF196606 NVF262142 NVF327678 NVF393214 NVF458750 NVF524286 NVF589822 NVF655358 NVF720894 NVF786430 NVF851966 NVF917502 NVF983038 NVJ2 NVJ65534 NVJ131070 NVJ196606 NVJ262142 NVJ327678 NVJ393214 NVJ458750 NVJ524286 NVJ589822 NVJ655358 NVJ720894 NVJ786430 NVJ851966 NVJ917502 NVJ983038 NVW3:NVX4 NVW65535:NVX65536 NVW131071:NVX131072 NVW196607:NVX196608 NVW262143:NVX262144 NVW327679:NVX327680 NVW393215:NVX393216 NVW458751:NVX458752 NVW524287:NVX524288 NVW589823:NVX589824 NVW655359:NVX655360 NVW720895:NVX720896 NVW786431:NVX786432 NVW851967:NVX851968 NVW917503:NVX917504 NVW983039:NVX983040 NWA3:NWB4 NWA65535:NWB65536 NWA131071:NWB131072 NWA196607:NWB196608 NWA262143:NWB262144 NWA327679:NWB327680 NWA393215:NWB393216 NWA458751:NWB458752 NWA524287:NWB524288 NWA589823:NWB589824 NWA655359:NWB655360 NWA720895:NWB720896 NWA786431:NWB786432 NWA851967:NWB851968 NWA917503:NWB917504 NWA983039:NWB983040 NWE3:NWF4 NWE65535:NWF65536 NWE131071:NWF131072 NWE196607:NWF196608 NWE262143:NWF262144 NWE327679:NWF327680 NWE393215:NWF393216 NWE458751:NWF458752 NWE524287:NWF524288 NWE589823:NWF589824 NWE655359:NWF655360 NWE720895:NWF720896 NWE786431:NWF786432 NWE851967:NWF851968 NWE917503:NWF917504 NWE983039:NWF983040 OEX2 OEX65534 OEX131070 OEX196606 OEX262142 OEX327678 OEX393214 OEX458750 OEX524286 OEX589822 OEX655358 OEX720894 OEX786430 OEX851966 OEX917502 OEX983038 OFB2 OFB65534 OFB131070 OFB196606 OFB262142 OFB327678 OFB393214 OFB458750 OFB524286 OFB589822 OFB655358 OFB720894 OFB786430 OFB851966 OFB917502 OFB983038 OFF2 OFF65534 OFF131070 OFF196606 OFF262142 OFF327678 OFF393214 OFF458750 OFF524286 OFF589822 OFF655358 OFF720894 OFF786430 OFF851966 OFF917502 OFF983038 OFS3:OFT4 OFS65535:OFT65536 OFS131071:OFT131072 OFS196607:OFT196608 OFS262143:OFT262144 OFS327679:OFT327680 OFS393215:OFT393216 OFS458751:OFT458752 OFS524287:OFT524288 OFS589823:OFT589824 OFS655359:OFT655360 OFS720895:OFT720896 OFS786431:OFT786432 OFS851967:OFT851968 OFS917503:OFT917504 OFS983039:OFT983040 OFW3:OFX4 OFW65535:OFX65536 OFW131071:OFX131072 OFW196607:OFX196608 OFW262143:OFX262144 OFW327679:OFX327680 OFW393215:OFX393216 OFW458751:OFX458752 OFW524287:OFX524288 OFW589823:OFX589824 OFW655359:OFX655360 OFW720895:OFX720896 OFW786431:OFX786432 OFW851967:OFX851968 OFW917503:OFX917504 OFW983039:OFX983040 OGA3:OGB4 OGA65535:OGB65536 OGA131071:OGB131072 OGA196607:OGB196608 OGA262143:OGB262144 OGA327679:OGB327680 OGA393215:OGB393216 OGA458751:OGB458752 OGA524287:OGB524288 OGA589823:OGB589824 OGA655359:OGB655360 OGA720895:OGB720896 OGA786431:OGB786432 OGA851967:OGB851968 OGA917503:OGB917504 OGA983039:OGB983040 OOT2 OOT65534 OOT131070 OOT196606 OOT262142 OOT327678 OOT393214 OOT458750 OOT524286 OOT589822 OOT655358 OOT720894 OOT786430 OOT851966 OOT917502 OOT983038 OOX2 OOX65534 OOX131070 OOX196606 OOX262142 OOX327678 OOX393214 OOX458750 OOX524286 OOX589822 OOX655358 OOX720894 OOX786430 OOX851966 OOX917502 OOX983038 OPB2 OPB65534 OPB131070 OPB196606 OPB262142 OPB327678 OPB393214 OPB458750 OPB524286 OPB589822 OPB655358 OPB720894 OPB786430 OPB851966 OPB917502 OPB983038 OPO3:OPP4 OPO65535:OPP65536 OPO131071:OPP131072 OPO196607:OPP196608 OPO262143:OPP262144 OPO327679:OPP327680 OPO393215:OPP393216 OPO458751:OPP458752 OPO524287:OPP524288 OPO589823:OPP589824 OPO655359:OPP655360 OPO720895:OPP720896 OPO786431:OPP786432 OPO851967:OPP851968 OPO917503:OPP917504 OPO983039:OPP983040 OPS3:OPT4 OPS65535:OPT65536 OPS131071:OPT131072 OPS196607:OPT196608 OPS262143:OPT262144 OPS327679:OPT327680 OPS393215:OPT393216 OPS458751:OPT458752 OPS524287:OPT524288 OPS589823:OPT589824 OPS655359:OPT655360 OPS720895:OPT720896 OPS786431:OPT786432 OPS851967:OPT851968 OPS917503:OPT917504 OPS983039:OPT983040 OPW3:OPX4 OPW65535:OPX65536 OPW131071:OPX131072 OPW196607:OPX196608 OPW262143:OPX262144 OPW327679:OPX327680 OPW393215:OPX393216 OPW458751:OPX458752 OPW524287:OPX524288 OPW589823:OPX589824 OPW655359:OPX655360 OPW720895:OPX720896 OPW786431:OPX786432 OPW851967:OPX851968 OPW917503:OPX917504 OPW983039:OPX983040 OYP2 OYP65534 OYP131070 OYP196606 OYP262142 OYP327678 OYP393214 OYP458750 OYP524286 OYP589822 OYP655358 OYP720894 OYP786430 OYP851966 OYP917502 OYP983038 OYT2 OYT65534 OYT131070 OYT196606 OYT262142 OYT327678 OYT393214 OYT458750 OYT524286 OYT589822 OYT655358 OYT720894 OYT786430 OYT851966 OYT917502 OYT983038 OYX2 OYX65534 OYX131070 OYX196606 OYX262142 OYX327678 OYX393214 OYX458750 OYX524286 OYX589822 OYX655358 OYX720894 OYX786430 OYX851966 OYX917502 OYX983038 OZK3:OZL4 OZK65535:OZL65536 OZK131071:OZL131072 OZK196607:OZL196608 OZK262143:OZL262144 OZK327679:OZL327680 OZK393215:OZL393216 OZK458751:OZL458752 OZK524287:OZL524288 OZK589823:OZL589824 OZK655359:OZL655360 OZK720895:OZL720896 OZK786431:OZL786432 OZK851967:OZL851968 OZK917503:OZL917504 OZK983039:OZL983040 OZO3:OZP4 OZO65535:OZP65536 OZO131071:OZP131072 OZO196607:OZP196608 OZO262143:OZP262144 OZO327679:OZP327680 OZO393215:OZP393216 OZO458751:OZP458752 OZO524287:OZP524288 OZO589823:OZP589824 OZO655359:OZP655360 OZO720895:OZP720896 OZO786431:OZP786432 OZO851967:OZP851968 OZO917503:OZP917504 OZO983039:OZP983040 OZS3:OZT4 OZS65535:OZT65536 OZS131071:OZT131072 OZS196607:OZT196608 OZS262143:OZT262144 OZS327679:OZT327680 OZS393215:OZT393216 OZS458751:OZT458752 OZS524287:OZT524288 OZS589823:OZT589824 OZS655359:OZT655360 OZS720895:OZT720896 OZS786431:OZT786432 OZS851967:OZT851968 OZS917503:OZT917504 OZS983039:OZT983040 PIL2 PIL65534 PIL131070 PIL196606 PIL262142 PIL327678 PIL393214 PIL458750 PIL524286 PIL589822 PIL655358 PIL720894 PIL786430 PIL851966 PIL917502 PIL983038 PIP2 PIP65534 PIP131070 PIP196606 PIP262142 PIP327678 PIP393214 PIP458750 PIP524286 PIP589822 PIP655358 PIP720894 PIP786430 PIP851966 PIP917502 PIP983038 PIT2 PIT65534 PIT131070 PIT196606 PIT262142 PIT327678 PIT393214 PIT458750 PIT524286 PIT589822 PIT655358 PIT720894 PIT786430 PIT851966 PIT917502 PIT983038 PJG3:PJH4 PJG65535:PJH65536 PJG131071:PJH131072 PJG196607:PJH196608 PJG262143:PJH262144 PJG327679:PJH327680 PJG393215:PJH393216 PJG458751:PJH458752 PJG524287:PJH524288 PJG589823:PJH589824 PJG655359:PJH655360 PJG720895:PJH720896 PJG786431:PJH786432 PJG851967:PJH851968 PJG917503:PJH917504 PJG983039:PJH983040 PJK3:PJL4 PJK65535:PJL65536 PJK131071:PJL131072 PJK196607:PJL196608 PJK262143:PJL262144 PJK327679:PJL327680 PJK393215:PJL393216 PJK458751:PJL458752 PJK524287:PJL524288 PJK589823:PJL589824 PJK655359:PJL655360 PJK720895:PJL720896 PJK786431:PJL786432 PJK851967:PJL851968 PJK917503:PJL917504 PJK983039:PJL983040 PJO3:PJP4 PJO65535:PJP65536 PJO131071:PJP131072 PJO196607:PJP196608 PJO262143:PJP262144 PJO327679:PJP327680 PJO393215:PJP393216 PJO458751:PJP458752 PJO524287:PJP524288 PJO589823:PJP589824 PJO655359:PJP655360 PJO720895:PJP720896 PJO786431:PJP786432 PJO851967:PJP851968 PJO917503:PJP917504 PJO983039:PJP983040 PSH2 PSH65534 PSH131070 PSH196606 PSH262142 PSH327678 PSH393214 PSH458750 PSH524286 PSH589822 PSH655358 PSH720894 PSH786430 PSH851966 PSH917502 PSH983038 PSL2 PSL65534 PSL131070 PSL196606 PSL262142 PSL327678 PSL393214 PSL458750 PSL524286 PSL589822 PSL655358 PSL720894 PSL786430 PSL851966 PSL917502 PSL983038 PSP2 PSP65534 PSP131070 PSP196606 PSP262142 PSP327678 PSP393214 PSP458750 PSP524286 PSP589822 PSP655358 PSP720894 PSP786430 PSP851966 PSP917502 PSP983038 PTC3:PTD4 PTC65535:PTD65536 PTC131071:PTD131072 PTC196607:PTD196608 PTC262143:PTD262144 PTC327679:PTD327680 PTC393215:PTD393216 PTC458751:PTD458752 PTC524287:PTD524288 PTC589823:PTD589824 PTC655359:PTD655360 PTC720895:PTD720896 PTC786431:PTD786432 PTC851967:PTD851968 PTC917503:PTD917504 PTC983039:PTD983040 PTG3:PTH4 PTG65535:PTH65536 PTG131071:PTH131072 PTG196607:PTH196608 PTG262143:PTH262144 PTG327679:PTH327680 PTG393215:PTH393216 PTG458751:PTH458752 PTG524287:PTH524288 PTG589823:PTH589824 PTG655359:PTH655360 PTG720895:PTH720896 PTG786431:PTH786432 PTG851967:PTH851968 PTG917503:PTH917504 PTG983039:PTH983040 PTK3:PTL4 PTK65535:PTL65536 PTK131071:PTL131072 PTK196607:PTL196608 PTK262143:PTL262144 PTK327679:PTL327680 PTK393215:PTL393216 PTK458751:PTL458752 PTK524287:PTL524288 PTK589823:PTL589824 PTK655359:PTL655360 PTK720895:PTL720896 PTK786431:PTL786432 PTK851967:PTL851968 PTK917503:PTL917504 PTK983039:PTL983040 QCD2 QCD65534 QCD131070 QCD196606 QCD262142 QCD327678 QCD393214 QCD458750 QCD524286 QCD589822 QCD655358 QCD720894 QCD786430 QCD851966 QCD917502 QCD983038 QCH2 QCH65534 QCH131070 QCH196606 QCH262142 QCH327678 QCH393214 QCH458750 QCH524286 QCH589822 QCH655358 QCH720894 QCH786430 QCH851966 QCH917502 QCH983038 QCL2 QCL65534 QCL131070 QCL196606 QCL262142 QCL327678 QCL393214 QCL458750 QCL524286 QCL589822 QCL655358 QCL720894 QCL786430 QCL851966 QCL917502 QCL983038 QCY3:QCZ4 QCY65535:QCZ65536 QCY131071:QCZ131072 QCY196607:QCZ196608 QCY262143:QCZ262144 QCY327679:QCZ327680 QCY393215:QCZ393216 QCY458751:QCZ458752 QCY524287:QCZ524288 QCY589823:QCZ589824 QCY655359:QCZ655360 QCY720895:QCZ720896 QCY786431:QCZ786432 QCY851967:QCZ851968 QCY917503:QCZ917504 QCY983039:QCZ983040 QDC3:QDD4 QDC65535:QDD65536 QDC131071:QDD131072 QDC196607:QDD196608 QDC262143:QDD262144 QDC327679:QDD327680 QDC393215:QDD393216 QDC458751:QDD458752 QDC524287:QDD524288 QDC589823:QDD589824 QDC655359:QDD655360 QDC720895:QDD720896 QDC786431:QDD786432 QDC851967:QDD851968 QDC917503:QDD917504 QDC983039:QDD983040 QDG3:QDH4 QDG65535:QDH65536 QDG131071:QDH131072 QDG196607:QDH196608 QDG262143:QDH262144 QDG327679:QDH327680 QDG393215:QDH393216 QDG458751:QDH458752 QDG524287:QDH524288 QDG589823:QDH589824 QDG655359:QDH655360 QDG720895:QDH720896 QDG786431:QDH786432 QDG851967:QDH851968 QDG917503:QDH917504 QDG983039:QDH983040 QLZ2 QLZ65534 QLZ131070 QLZ196606 QLZ262142 QLZ327678 QLZ393214 QLZ458750 QLZ524286 QLZ589822 QLZ655358 QLZ720894 QLZ786430 QLZ851966 QLZ917502 QLZ983038 QMD2 QMD65534 QMD131070 QMD196606 QMD262142 QMD327678 QMD393214 QMD458750 QMD524286 QMD589822 QMD655358 QMD720894 QMD786430 QMD851966 QMD917502 QMD983038 QMH2 QMH65534 QMH131070 QMH196606 QMH262142 QMH327678 QMH393214 QMH458750 QMH524286 QMH589822 QMH655358 QMH720894 QMH786430 QMH851966 QMH917502 QMH983038 QMU3:QMV4 QMU65535:QMV65536 QMU131071:QMV131072 QMU196607:QMV196608 QMU262143:QMV262144 QMU327679:QMV327680 QMU393215:QMV393216 QMU458751:QMV458752 QMU524287:QMV524288 QMU589823:QMV589824 QMU655359:QMV655360 QMU720895:QMV720896 QMU786431:QMV786432 QMU851967:QMV851968 QMU917503:QMV917504 QMU983039:QMV983040 QMY3:QMZ4 QMY65535:QMZ65536 QMY131071:QMZ131072 QMY196607:QMZ196608 QMY262143:QMZ262144 QMY327679:QMZ327680 QMY393215:QMZ393216 QMY458751:QMZ458752 QMY524287:QMZ524288 QMY589823:QMZ589824 QMY655359:QMZ655360 QMY720895:QMZ720896 QMY786431:QMZ786432 QMY851967:QMZ851968 QMY917503:QMZ917504 QMY983039:QMZ983040 QNC3:QND4 QNC65535:QND65536 QNC131071:QND131072 QNC196607:QND196608 QNC262143:QND262144 QNC327679:QND327680 QNC393215:QND393216 QNC458751:QND458752 QNC524287:QND524288 QNC589823:QND589824 QNC655359:QND655360 QNC720895:QND720896 QNC786431:QND786432 QNC851967:QND851968 QNC917503:QND917504 QNC983039:QND983040 QVV2 QVV65534 QVV131070 QVV196606 QVV262142 QVV327678 QVV393214 QVV458750 QVV524286 QVV589822 QVV655358 QVV720894 QVV786430 QVV851966 QVV917502 QVV983038 QVZ2 QVZ65534 QVZ131070 QVZ196606 QVZ262142 QVZ327678 QVZ393214 QVZ458750 QVZ524286 QVZ589822 QVZ655358 QVZ720894 QVZ786430 QVZ851966 QVZ917502 QVZ983038 QWD2 QWD65534 QWD131070 QWD196606 QWD262142 QWD327678 QWD393214 QWD458750 QWD524286 QWD589822 QWD655358 QWD720894 QWD786430 QWD851966 QWD917502 QWD983038 QWQ3:QWR4 QWQ65535:QWR65536 QWQ131071:QWR131072 QWQ196607:QWR196608 QWQ262143:QWR262144 QWQ327679:QWR327680 QWQ393215:QWR393216 QWQ458751:QWR458752 QWQ524287:QWR524288 QWQ589823:QWR589824 QWQ655359:QWR655360 QWQ720895:QWR720896 QWQ786431:QWR786432 QWQ851967:QWR851968 QWQ917503:QWR917504 QWQ983039:QWR983040 QWU3:QWV4 QWU65535:QWV65536 QWU131071:QWV131072 QWU196607:QWV196608 QWU262143:QWV262144 QWU327679:QWV327680 QWU393215:QWV393216 QWU458751:QWV458752 QWU524287:QWV524288 QWU589823:QWV589824 QWU655359:QWV655360 QWU720895:QWV720896 QWU786431:QWV786432 QWU851967:QWV851968 QWU917503:QWV917504 QWU983039:QWV983040 QWY3:QWZ4 QWY65535:QWZ65536 QWY131071:QWZ131072 QWY196607:QWZ196608 QWY262143:QWZ262144 QWY327679:QWZ327680 QWY393215:QWZ393216 QWY458751:QWZ458752 QWY524287:QWZ524288 QWY589823:QWZ589824 QWY655359:QWZ655360 QWY720895:QWZ720896 QWY786431:QWZ786432 QWY851967:QWZ851968 QWY917503:QWZ917504 QWY983039:QWZ983040 RFR2 RFR65534 RFR131070 RFR196606 RFR262142 RFR327678 RFR393214 RFR458750 RFR524286 RFR589822 RFR655358 RFR720894 RFR786430 RFR851966 RFR917502 RFR983038 RFV2 RFV65534 RFV131070 RFV196606 RFV262142 RFV327678 RFV393214 RFV458750 RFV524286 RFV589822 RFV655358 RFV720894 RFV786430 RFV851966 RFV917502 RFV983038 RFZ2 RFZ65534 RFZ131070 RFZ196606 RFZ262142 RFZ327678 RFZ393214 RFZ458750 RFZ524286 RFZ589822 RFZ655358 RFZ720894 RFZ786430 RFZ851966 RFZ917502 RFZ983038 RGM3:RGN4 RGM65535:RGN65536 RGM131071:RGN131072 RGM196607:RGN196608 RGM262143:RGN262144 RGM327679:RGN327680 RGM393215:RGN393216 RGM458751:RGN458752 RGM524287:RGN524288 RGM589823:RGN589824 RGM655359:RGN655360 RGM720895:RGN720896 RGM786431:RGN786432 RGM851967:RGN851968 RGM917503:RGN917504 RGM983039:RGN983040 RGQ3:RGR4 RGQ65535:RGR65536 RGQ131071:RGR131072 RGQ196607:RGR196608 RGQ262143:RGR262144 RGQ327679:RGR327680 RGQ393215:RGR393216 RGQ458751:RGR458752 RGQ524287:RGR524288 RGQ589823:RGR589824 RGQ655359:RGR655360 RGQ720895:RGR720896 RGQ786431:RGR786432 RGQ851967:RGR851968 RGQ917503:RGR917504 RGQ983039:RGR983040 RGU3:RGV4 RGU65535:RGV65536 RGU131071:RGV131072 RGU196607:RGV196608 RGU262143:RGV262144 RGU327679:RGV327680 RGU393215:RGV393216 RGU458751:RGV458752 RGU524287:RGV524288 RGU589823:RGV589824 RGU655359:RGV655360 RGU720895:RGV720896 RGU786431:RGV786432 RGU851967:RGV851968 RGU917503:RGV917504 RGU983039:RGV983040 RPN2 RPN65534 RPN131070 RPN196606 RPN262142 RPN327678 RPN393214 RPN458750 RPN524286 RPN589822 RPN655358 RPN720894 RPN786430 RPN851966 RPN917502 RPN983038 RPR2 RPR65534 RPR131070 RPR196606 RPR262142 RPR327678 RPR393214 RPR458750 RPR524286 RPR589822 RPR655358 RPR720894 RPR786430 RPR851966 RPR917502 RPR983038 RPV2 RPV65534 RPV131070 RPV196606 RPV262142 RPV327678 RPV393214 RPV458750 RPV524286 RPV589822 RPV655358 RPV720894 RPV786430 RPV851966 RPV917502 RPV983038 RQI3:RQJ4 RQI65535:RQJ65536 RQI131071:RQJ131072 RQI196607:RQJ196608 RQI262143:RQJ262144 RQI327679:RQJ327680 RQI393215:RQJ393216 RQI458751:RQJ458752 RQI524287:RQJ524288 RQI589823:RQJ589824 RQI655359:RQJ655360 RQI720895:RQJ720896 RQI786431:RQJ786432 RQI851967:RQJ851968 RQI917503:RQJ917504 RQI983039:RQJ983040 RQM3:RQN4 RQM65535:RQN65536 RQM131071:RQN131072 RQM196607:RQN196608 RQM262143:RQN262144 RQM327679:RQN327680 RQM393215:RQN393216 RQM458751:RQN458752 RQM524287:RQN524288 RQM589823:RQN589824 RQM655359:RQN655360 RQM720895:RQN720896 RQM786431:RQN786432 RQM851967:RQN851968 RQM917503:RQN917504 RQM983039:RQN983040 RQQ3:RQR4 RQQ65535:RQR65536 RQQ131071:RQR131072 RQQ196607:RQR196608 RQQ262143:RQR262144 RQQ327679:RQR327680 RQQ393215:RQR393216 RQQ458751:RQR458752 RQQ524287:RQR524288 RQQ589823:RQR589824 RQQ655359:RQR655360 RQQ720895:RQR720896 RQQ786431:RQR786432 RQQ851967:RQR851968 RQQ917503:RQR917504 RQQ983039:RQR983040 RZJ2 RZJ65534 RZJ131070 RZJ196606 RZJ262142 RZJ327678 RZJ393214 RZJ458750 RZJ524286 RZJ589822 RZJ655358 RZJ720894 RZJ786430 RZJ851966 RZJ917502 RZJ983038 RZN2 RZN65534 RZN131070 RZN196606 RZN262142 RZN327678 RZN393214 RZN458750 RZN524286 RZN589822 RZN655358 RZN720894 RZN786430 RZN851966 RZN917502 RZN983038 RZR2 RZR65534 RZR131070 RZR196606 RZR262142 RZR327678 RZR393214 RZR458750 RZR524286 RZR589822 RZR655358 RZR720894 RZR786430 RZR851966 RZR917502 RZR983038 SAE3:SAF4 SAE65535:SAF65536 SAE131071:SAF131072 SAE196607:SAF196608 SAE262143:SAF262144 SAE327679:SAF327680 SAE393215:SAF393216 SAE458751:SAF458752 SAE524287:SAF524288 SAE589823:SAF589824 SAE655359:SAF655360 SAE720895:SAF720896 SAE786431:SAF786432 SAE851967:SAF851968 SAE917503:SAF917504 SAE983039:SAF983040 SAI3:SAJ4 SAI65535:SAJ65536 SAI131071:SAJ131072 SAI196607:SAJ196608 SAI262143:SAJ262144 SAI327679:SAJ327680 SAI393215:SAJ393216 SAI458751:SAJ458752 SAI524287:SAJ524288 SAI589823:SAJ589824 SAI655359:SAJ655360 SAI720895:SAJ720896 SAI786431:SAJ786432 SAI851967:SAJ851968 SAI917503:SAJ917504 SAI983039:SAJ983040 SAM3:SAN4 SAM65535:SAN65536 SAM131071:SAN131072 SAM196607:SAN196608 SAM262143:SAN262144 SAM327679:SAN327680 SAM393215:SAN393216 SAM458751:SAN458752 SAM524287:SAN524288 SAM589823:SAN589824 SAM655359:SAN655360 SAM720895:SAN720896 SAM786431:SAN786432 SAM851967:SAN851968 SAM917503:SAN917504 SAM983039:SAN983040 SJF2 SJF65534 SJF131070 SJF196606 SJF262142 SJF327678 SJF393214 SJF458750 SJF524286 SJF589822 SJF655358 SJF720894 SJF786430 SJF851966 SJF917502 SJF983038 SJJ2 SJJ65534 SJJ131070 SJJ196606 SJJ262142 SJJ327678 SJJ393214 SJJ458750 SJJ524286 SJJ589822 SJJ655358 SJJ720894 SJJ786430 SJJ851966 SJJ917502 SJJ983038 SJN2 SJN65534 SJN131070 SJN196606 SJN262142 SJN327678 SJN393214 SJN458750 SJN524286 SJN589822 SJN655358 SJN720894 SJN786430 SJN851966 SJN917502 SJN983038 SKA3:SKB4 SKA65535:SKB65536 SKA131071:SKB131072 SKA196607:SKB196608 SKA262143:SKB262144 SKA327679:SKB327680 SKA393215:SKB393216 SKA458751:SKB458752 SKA524287:SKB524288 SKA589823:SKB589824 SKA655359:SKB655360 SKA720895:SKB720896 SKA786431:SKB786432 SKA851967:SKB851968 SKA917503:SKB917504 SKA983039:SKB983040 SKE3:SKF4 SKE65535:SKF65536 SKE131071:SKF131072 SKE196607:SKF196608 SKE262143:SKF262144 SKE327679:SKF327680 SKE393215:SKF393216 SKE458751:SKF458752 SKE524287:SKF524288 SKE589823:SKF589824 SKE655359:SKF655360 SKE720895:SKF720896 SKE786431:SKF786432 SKE851967:SKF851968 SKE917503:SKF917504 SKE983039:SKF983040 SKI3:SKJ4 SKI65535:SKJ65536 SKI131071:SKJ131072 SKI196607:SKJ196608 SKI262143:SKJ262144 SKI327679:SKJ327680 SKI393215:SKJ393216 SKI458751:SKJ458752 SKI524287:SKJ524288 SKI589823:SKJ589824 SKI655359:SKJ655360 SKI720895:SKJ720896 SKI786431:SKJ786432 SKI851967:SKJ851968 SKI917503:SKJ917504 SKI983039:SKJ983040 STB2 STB65534 STB131070 STB196606 STB262142 STB327678 STB393214 STB458750 STB524286 STB589822 STB655358 STB720894 STB786430 STB851966 STB917502 STB983038 STF2 STF65534 STF131070 STF196606 STF262142 STF327678 STF393214 STF458750 STF524286 STF589822 STF655358 STF720894 STF786430 STF851966 STF917502 STF983038 STJ2 STJ65534 STJ131070 STJ196606 STJ262142 STJ327678 STJ393214 STJ458750 STJ524286 STJ589822 STJ655358 STJ720894 STJ786430 STJ851966 STJ917502 STJ983038 STW3:STX4 STW65535:STX65536 STW131071:STX131072 STW196607:STX196608 STW262143:STX262144 STW327679:STX327680 STW393215:STX393216 STW458751:STX458752 STW524287:STX524288 STW589823:STX589824 STW655359:STX655360 STW720895:STX720896 STW786431:STX786432 STW851967:STX851968 STW917503:STX917504 STW983039:STX983040 SUA3:SUB4 SUA65535:SUB65536 SUA131071:SUB131072 SUA196607:SUB196608 SUA262143:SUB262144 SUA327679:SUB327680 SUA393215:SUB393216 SUA458751:SUB458752 SUA524287:SUB524288 SUA589823:SUB589824 SUA655359:SUB655360 SUA720895:SUB720896 SUA786431:SUB786432 SUA851967:SUB851968 SUA917503:SUB917504 SUA983039:SUB983040 SUE3:SUF4 SUE65535:SUF65536 SUE131071:SUF131072 SUE196607:SUF196608 SUE262143:SUF262144 SUE327679:SUF327680 SUE393215:SUF393216 SUE458751:SUF458752 SUE524287:SUF524288 SUE589823:SUF589824 SUE655359:SUF655360 SUE720895:SUF720896 SUE786431:SUF786432 SUE851967:SUF851968 SUE917503:SUF917504 SUE983039:SUF983040 TCX2 TCX65534 TCX131070 TCX196606 TCX262142 TCX327678 TCX393214 TCX458750 TCX524286 TCX589822 TCX655358 TCX720894 TCX786430 TCX851966 TCX917502 TCX983038 TDB2 TDB65534 TDB131070 TDB196606 TDB262142 TDB327678 TDB393214 TDB458750 TDB524286 TDB589822 TDB655358 TDB720894 TDB786430 TDB851966 TDB917502 TDB983038 TDF2 TDF65534 TDF131070 TDF196606 TDF262142 TDF327678 TDF393214 TDF458750 TDF524286 TDF589822 TDF655358 TDF720894 TDF786430 TDF851966 TDF917502 TDF983038 TDS3:TDT4 TDS65535:TDT65536 TDS131071:TDT131072 TDS196607:TDT196608 TDS262143:TDT262144 TDS327679:TDT327680 TDS393215:TDT393216 TDS458751:TDT458752 TDS524287:TDT524288 TDS589823:TDT589824 TDS655359:TDT655360 TDS720895:TDT720896 TDS786431:TDT786432 TDS851967:TDT851968 TDS917503:TDT917504 TDS983039:TDT983040 TDW3:TDX4 TDW65535:TDX65536 TDW131071:TDX131072 TDW196607:TDX196608 TDW262143:TDX262144 TDW327679:TDX327680 TDW393215:TDX393216 TDW458751:TDX458752 TDW524287:TDX524288 TDW589823:TDX589824 TDW655359:TDX655360 TDW720895:TDX720896 TDW786431:TDX786432 TDW851967:TDX851968 TDW917503:TDX917504 TDW983039:TDX983040 TEA3:TEB4 TEA65535:TEB65536 TEA131071:TEB131072 TEA196607:TEB196608 TEA262143:TEB262144 TEA327679:TEB327680 TEA393215:TEB393216 TEA458751:TEB458752 TEA524287:TEB524288 TEA589823:TEB589824 TEA655359:TEB655360 TEA720895:TEB720896 TEA786431:TEB786432 TEA851967:TEB851968 TEA917503:TEB917504 TEA983039:TEB983040 TMT2 TMT65534 TMT131070 TMT196606 TMT262142 TMT327678 TMT393214 TMT458750 TMT524286 TMT589822 TMT655358 TMT720894 TMT786430 TMT851966 TMT917502 TMT983038 TMX2 TMX65534 TMX131070 TMX196606 TMX262142 TMX327678 TMX393214 TMX458750 TMX524286 TMX589822 TMX655358 TMX720894 TMX786430 TMX851966 TMX917502 TMX983038 TNB2 TNB65534 TNB131070 TNB196606 TNB262142 TNB327678 TNB393214 TNB458750 TNB524286 TNB589822 TNB655358 TNB720894 TNB786430 TNB851966 TNB917502 TNB983038 TNO3:TNP4 TNO65535:TNP65536 TNO131071:TNP131072 TNO196607:TNP196608 TNO262143:TNP262144 TNO327679:TNP327680 TNO393215:TNP393216 TNO458751:TNP458752 TNO524287:TNP524288 TNO589823:TNP589824 TNO655359:TNP655360 TNO720895:TNP720896 TNO786431:TNP786432 TNO851967:TNP851968 TNO917503:TNP917504 TNO983039:TNP983040 TNS3:TNT4 TNS65535:TNT65536 TNS131071:TNT131072 TNS196607:TNT196608 TNS262143:TNT262144 TNS327679:TNT327680 TNS393215:TNT393216 TNS458751:TNT458752 TNS524287:TNT524288 TNS589823:TNT589824 TNS655359:TNT655360 TNS720895:TNT720896 TNS786431:TNT786432 TNS851967:TNT851968 TNS917503:TNT917504 TNS983039:TNT983040 TNW3:TNX4 TNW65535:TNX65536 TNW131071:TNX131072 TNW196607:TNX196608 TNW262143:TNX262144 TNW327679:TNX327680 TNW393215:TNX393216 TNW458751:TNX458752 TNW524287:TNX524288 TNW589823:TNX589824 TNW655359:TNX655360 TNW720895:TNX720896 TNW786431:TNX786432 TNW851967:TNX851968 TNW917503:TNX917504 TNW983039:TNX983040 TWP2 TWP65534 TWP131070 TWP196606 TWP262142 TWP327678 TWP393214 TWP458750 TWP524286 TWP589822 TWP655358 TWP720894 TWP786430 TWP851966 TWP917502 TWP983038 TWT2 TWT65534 TWT131070 TWT196606 TWT262142 TWT327678 TWT393214 TWT458750 TWT524286 TWT589822 TWT655358 TWT720894 TWT786430 TWT851966 TWT917502 TWT983038 TWX2 TWX65534 TWX131070 TWX196606 TWX262142 TWX327678 TWX393214 TWX458750 TWX524286 TWX589822 TWX655358 TWX720894 TWX786430 TWX851966 TWX917502 TWX983038 TXK3:TXL4 TXK65535:TXL65536 TXK131071:TXL131072 TXK196607:TXL196608 TXK262143:TXL262144 TXK327679:TXL327680 TXK393215:TXL393216 TXK458751:TXL458752 TXK524287:TXL524288 TXK589823:TXL589824 TXK655359:TXL655360 TXK720895:TXL720896 TXK786431:TXL786432 TXK851967:TXL851968 TXK917503:TXL917504 TXK983039:TXL983040 TXO3:TXP4 TXO65535:TXP65536 TXO131071:TXP131072 TXO196607:TXP196608 TXO262143:TXP262144 TXO327679:TXP327680 TXO393215:TXP393216 TXO458751:TXP458752 TXO524287:TXP524288 TXO589823:TXP589824 TXO655359:TXP655360 TXO720895:TXP720896 TXO786431:TXP786432 TXO851967:TXP851968 TXO917503:TXP917504 TXO983039:TXP983040 TXS3:TXT4 TXS65535:TXT65536 TXS131071:TXT131072 TXS196607:TXT196608 TXS262143:TXT262144 TXS327679:TXT327680 TXS393215:TXT393216 TXS458751:TXT458752 TXS524287:TXT524288 TXS589823:TXT589824 TXS655359:TXT655360 TXS720895:TXT720896 TXS786431:TXT786432 TXS851967:TXT851968 TXS917503:TXT917504 TXS983039:TXT983040 UGL2 UGL65534 UGL131070 UGL196606 UGL262142 UGL327678 UGL393214 UGL458750 UGL524286 UGL589822 UGL655358 UGL720894 UGL786430 UGL851966 UGL917502 UGL983038 UGP2 UGP65534 UGP131070 UGP196606 UGP262142 UGP327678 UGP393214 UGP458750 UGP524286 UGP589822 UGP655358 UGP720894 UGP786430 UGP851966 UGP917502 UGP983038 UGT2 UGT65534 UGT131070 UGT196606 UGT262142 UGT327678 UGT393214 UGT458750 UGT524286 UGT589822 UGT655358 UGT720894 UGT786430 UGT851966 UGT917502 UGT983038 UHG3:UHH4 UHG65535:UHH65536 UHG131071:UHH131072 UHG196607:UHH196608 UHG262143:UHH262144 UHG327679:UHH327680 UHG393215:UHH393216 UHG458751:UHH458752 UHG524287:UHH524288 UHG589823:UHH589824 UHG655359:UHH655360 UHG720895:UHH720896 UHG786431:UHH786432 UHG851967:UHH851968 UHG917503:UHH917504 UHG983039:UHH983040 UHK3:UHL4 UHK65535:UHL65536 UHK131071:UHL131072 UHK196607:UHL196608 UHK262143:UHL262144 UHK327679:UHL327680 UHK393215:UHL393216 UHK458751:UHL458752 UHK524287:UHL524288 UHK589823:UHL589824 UHK655359:UHL655360 UHK720895:UHL720896 UHK786431:UHL786432 UHK851967:UHL851968 UHK917503:UHL917504 UHK983039:UHL983040 UHO3:UHP4 UHO65535:UHP65536 UHO131071:UHP131072 UHO196607:UHP196608 UHO262143:UHP262144 UHO327679:UHP327680 UHO393215:UHP393216 UHO458751:UHP458752 UHO524287:UHP524288 UHO589823:UHP589824 UHO655359:UHP655360 UHO720895:UHP720896 UHO786431:UHP786432 UHO851967:UHP851968 UHO917503:UHP917504 UHO983039:UHP983040 UQH2 UQH65534 UQH131070 UQH196606 UQH262142 UQH327678 UQH393214 UQH458750 UQH524286 UQH589822 UQH655358 UQH720894 UQH786430 UQH851966 UQH917502 UQH983038 UQL2 UQL65534 UQL131070 UQL196606 UQL262142 UQL327678 UQL393214 UQL458750 UQL524286 UQL589822 UQL655358 UQL720894 UQL786430 UQL851966 UQL917502 UQL983038 UQP2 UQP65534 UQP131070 UQP196606 UQP262142 UQP327678 UQP393214 UQP458750 UQP524286 UQP589822 UQP655358 UQP720894 UQP786430 UQP851966 UQP917502 UQP983038 URC3:URD4 URC65535:URD65536 URC131071:URD131072 URC196607:URD196608 URC262143:URD262144 URC327679:URD327680 URC393215:URD393216 URC458751:URD458752 URC524287:URD524288 URC589823:URD589824 URC655359:URD655360 URC720895:URD720896 URC786431:URD786432 URC851967:URD851968 URC917503:URD917504 URC983039:URD983040 URG3:URH4 URG65535:URH65536 URG131071:URH131072 URG196607:URH196608 URG262143:URH262144 URG327679:URH327680 URG393215:URH393216 URG458751:URH458752 URG524287:URH524288 URG589823:URH589824 URG655359:URH655360 URG720895:URH720896 URG786431:URH786432 URG851967:URH851968 URG917503:URH917504 URG983039:URH983040 URK3:URL4 URK65535:URL65536 URK131071:URL131072 URK196607:URL196608 URK262143:URL262144 URK327679:URL327680 URK393215:URL393216 URK458751:URL458752 URK524287:URL524288 URK589823:URL589824 URK655359:URL655360 URK720895:URL720896 URK786431:URL786432 URK851967:URL851968 URK917503:URL917504 URK983039:URL983040 VAD2 VAD65534 VAD131070 VAD196606 VAD262142 VAD327678 VAD393214 VAD458750 VAD524286 VAD589822 VAD655358 VAD720894 VAD786430 VAD851966 VAD917502 VAD983038 VAH2 VAH65534 VAH131070 VAH196606 VAH262142 VAH327678 VAH393214 VAH458750 VAH524286 VAH589822 VAH655358 VAH720894 VAH786430 VAH851966 VAH917502 VAH983038 VAL2 VAL65534 VAL131070 VAL196606 VAL262142 VAL327678 VAL393214 VAL458750 VAL524286 VAL589822 VAL655358 VAL720894 VAL786430 VAL851966 VAL917502 VAL983038 VAY3:VAZ4 VAY65535:VAZ65536 VAY131071:VAZ131072 VAY196607:VAZ196608 VAY262143:VAZ262144 VAY327679:VAZ327680 VAY393215:VAZ393216 VAY458751:VAZ458752 VAY524287:VAZ524288 VAY589823:VAZ589824 VAY655359:VAZ655360 VAY720895:VAZ720896 VAY786431:VAZ786432 VAY851967:VAZ851968 VAY917503:VAZ917504 VAY983039:VAZ983040 VBC3:VBD4 VBC65535:VBD65536 VBC131071:VBD131072 VBC196607:VBD196608 VBC262143:VBD262144 VBC327679:VBD327680 VBC393215:VBD393216 VBC458751:VBD458752 VBC524287:VBD524288 VBC589823:VBD589824 VBC655359:VBD655360 VBC720895:VBD720896 VBC786431:VBD786432 VBC851967:VBD851968 VBC917503:VBD917504 VBC983039:VBD983040 VBG3:VBH4 VBG65535:VBH65536 VBG131071:VBH131072 VBG196607:VBH196608 VBG262143:VBH262144 VBG327679:VBH327680 VBG393215:VBH393216 VBG458751:VBH458752 VBG524287:VBH524288 VBG589823:VBH589824 VBG655359:VBH655360 VBG720895:VBH720896 VBG786431:VBH786432 VBG851967:VBH851968 VBG917503:VBH917504 VBG983039:VBH983040 VJZ2 VJZ65534 VJZ131070 VJZ196606 VJZ262142 VJZ327678 VJZ393214 VJZ458750 VJZ524286 VJZ589822 VJZ655358 VJZ720894 VJZ786430 VJZ851966 VJZ917502 VJZ983038 VKD2 VKD65534 VKD131070 VKD196606 VKD262142 VKD327678 VKD393214 VKD458750 VKD524286 VKD589822 VKD655358 VKD720894 VKD786430 VKD851966 VKD917502 VKD983038 VKH2 VKH65534 VKH131070 VKH196606 VKH262142 VKH327678 VKH393214 VKH458750 VKH524286 VKH589822 VKH655358 VKH720894 VKH786430 VKH851966 VKH917502 VKH983038 VKU3:VKV4 VKU65535:VKV65536 VKU131071:VKV131072 VKU196607:VKV196608 VKU262143:VKV262144 VKU327679:VKV327680 VKU393215:VKV393216 VKU458751:VKV458752 VKU524287:VKV524288 VKU589823:VKV589824 VKU655359:VKV655360 VKU720895:VKV720896 VKU786431:VKV786432 VKU851967:VKV851968 VKU917503:VKV917504 VKU983039:VKV983040 VKY3:VKZ4 VKY65535:VKZ65536 VKY131071:VKZ131072 VKY196607:VKZ196608 VKY262143:VKZ262144 VKY327679:VKZ327680 VKY393215:VKZ393216 VKY458751:VKZ458752 VKY524287:VKZ524288 VKY589823:VKZ589824 VKY655359:VKZ655360 VKY720895:VKZ720896 VKY786431:VKZ786432 VKY851967:VKZ851968 VKY917503:VKZ917504 VKY983039:VKZ983040 VLC3:VLD4 VLC65535:VLD65536 VLC131071:VLD131072 VLC196607:VLD196608 VLC262143:VLD262144 VLC327679:VLD327680 VLC393215:VLD393216 VLC458751:VLD458752 VLC524287:VLD524288 VLC589823:VLD589824 VLC655359:VLD655360 VLC720895:VLD720896 VLC786431:VLD786432 VLC851967:VLD851968 VLC917503:VLD917504 VLC983039:VLD983040 VTV2 VTV65534 VTV131070 VTV196606 VTV262142 VTV327678 VTV393214 VTV458750 VTV524286 VTV589822 VTV655358 VTV720894 VTV786430 VTV851966 VTV917502 VTV983038 VTZ2 VTZ65534 VTZ131070 VTZ196606 VTZ262142 VTZ327678 VTZ393214 VTZ458750 VTZ524286 VTZ589822 VTZ655358 VTZ720894 VTZ786430 VTZ851966 VTZ917502 VTZ983038 VUD2 VUD65534 VUD131070 VUD196606 VUD262142 VUD327678 VUD393214 VUD458750 VUD524286 VUD589822 VUD655358 VUD720894 VUD786430 VUD851966 VUD917502 VUD983038 VUQ3:VUR4 VUQ65535:VUR65536 VUQ131071:VUR131072 VUQ196607:VUR196608 VUQ262143:VUR262144 VUQ327679:VUR327680 VUQ393215:VUR393216 VUQ458751:VUR458752 VUQ524287:VUR524288 VUQ589823:VUR589824 VUQ655359:VUR655360 VUQ720895:VUR720896 VUQ786431:VUR786432 VUQ851967:VUR851968 VUQ917503:VUR917504 VUQ983039:VUR983040 VUU3:VUV4 VUU65535:VUV65536 VUU131071:VUV131072 VUU196607:VUV196608 VUU262143:VUV262144 VUU327679:VUV327680 VUU393215:VUV393216 VUU458751:VUV458752 VUU524287:VUV524288 VUU589823:VUV589824 VUU655359:VUV655360 VUU720895:VUV720896 VUU786431:VUV786432 VUU851967:VUV851968 VUU917503:VUV917504 VUU983039:VUV983040 VUY3:VUZ4 VUY65535:VUZ65536 VUY131071:VUZ131072 VUY196607:VUZ196608 VUY262143:VUZ262144 VUY327679:VUZ327680 VUY393215:VUZ393216 VUY458751:VUZ458752 VUY524287:VUZ524288 VUY589823:VUZ589824 VUY655359:VUZ655360 VUY720895:VUZ720896 VUY786431:VUZ786432 VUY851967:VUZ851968 VUY917503:VUZ917504 VUY983039:VUZ983040 WDR2 WDR65534 WDR131070 WDR196606 WDR262142 WDR327678 WDR393214 WDR458750 WDR524286 WDR589822 WDR655358 WDR720894 WDR786430 WDR851966 WDR917502 WDR983038 WDV2 WDV65534 WDV131070 WDV196606 WDV262142 WDV327678 WDV393214 WDV458750 WDV524286 WDV589822 WDV655358 WDV720894 WDV786430 WDV851966 WDV917502 WDV983038 WDZ2 WDZ65534 WDZ131070 WDZ196606 WDZ262142 WDZ327678 WDZ393214 WDZ458750 WDZ524286 WDZ589822 WDZ655358 WDZ720894 WDZ786430 WDZ851966 WDZ917502 WDZ983038 WEM3:WEN4 WEM65535:WEN65536 WEM131071:WEN131072 WEM196607:WEN196608 WEM262143:WEN262144 WEM327679:WEN327680 WEM393215:WEN393216 WEM458751:WEN458752 WEM524287:WEN524288 WEM589823:WEN589824 WEM655359:WEN655360 WEM720895:WEN720896 WEM786431:WEN786432 WEM851967:WEN851968 WEM917503:WEN917504 WEM983039:WEN983040 WEQ3:WER4 WEQ65535:WER65536 WEQ131071:WER131072 WEQ196607:WER196608 WEQ262143:WER262144 WEQ327679:WER327680 WEQ393215:WER393216 WEQ458751:WER458752 WEQ524287:WER524288 WEQ589823:WER589824 WEQ655359:WER655360 WEQ720895:WER720896 WEQ786431:WER786432 WEQ851967:WER851968 WEQ917503:WER917504 WEQ983039:WER983040 WEU3:WEV4 WEU65535:WEV65536 WEU131071:WEV131072 WEU196607:WEV196608 WEU262143:WEV262144 WEU327679:WEV327680 WEU393215:WEV393216 WEU458751:WEV458752 WEU524287:WEV524288 WEU589823:WEV589824 WEU655359:WEV655360 WEU720895:WEV720896 WEU786431:WEV786432 WEU851967:WEV851968 WEU917503:WEV917504 WEU983039:WEV983040 WNN2 WNN65534 WNN131070 WNN196606 WNN262142 WNN327678 WNN393214 WNN458750 WNN524286 WNN589822 WNN655358 WNN720894 WNN786430 WNN851966 WNN917502 WNN983038 WNR2 WNR65534 WNR131070 WNR196606 WNR262142 WNR327678 WNR393214 WNR458750 WNR524286 WNR589822 WNR655358 WNR720894 WNR786430 WNR851966 WNR917502 WNR983038 WNV2 WNV65534 WNV131070 WNV196606 WNV262142 WNV327678 WNV393214 WNV458750 WNV524286 WNV589822 WNV655358 WNV720894 WNV786430 WNV851966 WNV917502 WNV983038 WOI3:WOJ4 WOI65535:WOJ65536 WOI131071:WOJ131072 WOI196607:WOJ196608 WOI262143:WOJ262144 WOI327679:WOJ327680 WOI393215:WOJ393216 WOI458751:WOJ458752 WOI524287:WOJ524288 WOI589823:WOJ589824 WOI655359:WOJ655360 WOI720895:WOJ720896 WOI786431:WOJ786432 WOI851967:WOJ851968 WOI917503:WOJ917504 WOI983039:WOJ983040 WOM3:WON4 WOM65535:WON65536 WOM131071:WON131072 WOM196607:WON196608 WOM262143:WON262144 WOM327679:WON327680 WOM393215:WON393216 WOM458751:WON458752 WOM524287:WON524288 WOM589823:WON589824 WOM655359:WON655360 WOM720895:WON720896 WOM786431:WON786432 WOM851967:WON851968 WOM917503:WON917504 WOM983039:WON983040 WOQ3:WOR4 WOQ65535:WOR65536 WOQ131071:WOR131072 WOQ196607:WOR196608 WOQ262143:WOR262144 WOQ327679:WOR327680 WOQ393215:WOR393216 WOQ458751:WOR458752 WOQ524287:WOR524288 WOQ589823:WOR589824 WOQ655359:WOR655360 WOQ720895:WOR720896 WOQ786431:WOR786432 WOQ851967:WOR851968 WOQ917503:WOR917504 WOQ983039:WOR983040 WXJ2 WXJ65534 WXJ131070 WXJ196606 WXJ262142 WXJ327678 WXJ393214 WXJ458750 WXJ524286 WXJ589822 WXJ655358 WXJ720894 WXJ786430 WXJ851966 WXJ917502 WXJ983038 WXN2 WXN65534 WXN131070 WXN196606 WXN262142 WXN327678 WXN393214 WXN458750 WXN524286 WXN589822 WXN655358 WXN720894 WXN786430 WXN851966 WXN917502 WXN983038 WXR2 WXR65534 WXR131070 WXR196606 WXR262142 WXR327678 WXR393214 WXR458750 WXR524286 WXR589822 WXR655358 WXR720894 WXR786430 WXR851966 WXR917502 WXR983038 WYE3:WYF4 WYE65535:WYF65536 WYE131071:WYF131072 WYE196607:WYF196608 WYE262143:WYF262144 WYE327679:WYF327680 WYE393215:WYF393216 WYE458751:WYF458752 WYE524287:WYF524288 WYE589823:WYF589824 WYE655359:WYF655360 WYE720895:WYF720896 WYE786431:WYF786432 WYE851967:WYF851968 WYE917503:WYF917504 WYE983039:WYF983040 WYI3:WYJ4 WYI65535:WYJ65536 WYI131071:WYJ131072 WYI196607:WYJ196608 WYI262143:WYJ262144 WYI327679:WYJ327680 WYI393215:WYJ393216 WYI458751:WYJ458752 WYI524287:WYJ524288 WYI589823:WYJ589824 WYI655359:WYJ655360 WYI720895:WYJ720896 WYI786431:WYJ786432 WYI851967:WYJ851968 WYI917503:WYJ917504 WYI983039:WYJ983040 WYM3:WYN4 WYM65535:WYN65536 WYM131071:WYN131072 WYM196607:WYN196608 WYM262143:WYN262144 WYM327679:WYN327680 WYM393215:WYN393216 WYM458751:WYN458752 WYM524287:WYN524288 WYM589823:WYN589824 WYM655359:WYN655360 WYM720895:WYN720896 WYM786431:WYN786432 WYM851967:WYN851968 WYM917503:WYN917504 WYM983039:WYN983040" xr:uid="{00000000-0002-0000-2100-000000000000}">
      <formula1>0</formula1>
    </dataValidation>
    <dataValidation type="whole" operator="greaterThan" allowBlank="1" showInputMessage="1" showErrorMessage="1" sqref="AY82 AY65614 AY131150 AY196686 AY262222 AY327758 AY393294 AY458830 AY524366 AY589902 AY655438 AY720974 AY786510 AY852046 AY917582 AY983118 BD82 BD65614 BD131150 BD196686 BD262222 BD327758 BD393294 BD458830 BD524366 BD589902 BD655438 BD720974 BD786510 BD852046 BD917582 BD983118 BI82 BI65614 BI131150 BI196686 BI262222 BI327758 BI393294 BI458830 BI524366 BI589902 BI655438 BI720974 BI786510 BI852046 BI917582 BI983118 KU82 KU65614 KU131150 KU196686 KU262222 KU327758 KU393294 KU458830 KU524366 KU589902 KU655438 KU720974 KU786510 KU852046 KU917582 KU983118 KZ82 KZ65614 KZ131150 KZ196686 KZ262222 KZ327758 KZ393294 KZ458830 KZ524366 KZ589902 KZ655438 KZ720974 KZ786510 KZ852046 KZ917582 KZ983118 LE82 LE65614 LE131150 LE196686 LE262222 LE327758 LE393294 LE458830 LE524366 LE589902 LE655438 LE720974 LE786510 LE852046 LE917582 LE983118 UQ82 UQ65614 UQ131150 UQ196686 UQ262222 UQ327758 UQ393294 UQ458830 UQ524366 UQ589902 UQ655438 UQ720974 UQ786510 UQ852046 UQ917582 UQ983118 UV82 UV65614 UV131150 UV196686 UV262222 UV327758 UV393294 UV458830 UV524366 UV589902 UV655438 UV720974 UV786510 UV852046 UV917582 UV983118 VA82 VA65614 VA131150 VA196686 VA262222 VA327758 VA393294 VA458830 VA524366 VA589902 VA655438 VA720974 VA786510 VA852046 VA917582 VA983118 AEM82 AEM65614 AEM131150 AEM196686 AEM262222 AEM327758 AEM393294 AEM458830 AEM524366 AEM589902 AEM655438 AEM720974 AEM786510 AEM852046 AEM917582 AEM983118 AER82 AER65614 AER131150 AER196686 AER262222 AER327758 AER393294 AER458830 AER524366 AER589902 AER655438 AER720974 AER786510 AER852046 AER917582 AER983118 AEW82 AEW65614 AEW131150 AEW196686 AEW262222 AEW327758 AEW393294 AEW458830 AEW524366 AEW589902 AEW655438 AEW720974 AEW786510 AEW852046 AEW917582 AEW983118 AOI82 AOI65614 AOI131150 AOI196686 AOI262222 AOI327758 AOI393294 AOI458830 AOI524366 AOI589902 AOI655438 AOI720974 AOI786510 AOI852046 AOI917582 AOI983118 AON82 AON65614 AON131150 AON196686 AON262222 AON327758 AON393294 AON458830 AON524366 AON589902 AON655438 AON720974 AON786510 AON852046 AON917582 AON983118 AOS82 AOS65614 AOS131150 AOS196686 AOS262222 AOS327758 AOS393294 AOS458830 AOS524366 AOS589902 AOS655438 AOS720974 AOS786510 AOS852046 AOS917582 AOS983118 AYE82 AYE65614 AYE131150 AYE196686 AYE262222 AYE327758 AYE393294 AYE458830 AYE524366 AYE589902 AYE655438 AYE720974 AYE786510 AYE852046 AYE917582 AYE983118 AYJ82 AYJ65614 AYJ131150 AYJ196686 AYJ262222 AYJ327758 AYJ393294 AYJ458830 AYJ524366 AYJ589902 AYJ655438 AYJ720974 AYJ786510 AYJ852046 AYJ917582 AYJ983118 AYO82 AYO65614 AYO131150 AYO196686 AYO262222 AYO327758 AYO393294 AYO458830 AYO524366 AYO589902 AYO655438 AYO720974 AYO786510 AYO852046 AYO917582 AYO983118 BIA82 BIA65614 BIA131150 BIA196686 BIA262222 BIA327758 BIA393294 BIA458830 BIA524366 BIA589902 BIA655438 BIA720974 BIA786510 BIA852046 BIA917582 BIA983118 BIF82 BIF65614 BIF131150 BIF196686 BIF262222 BIF327758 BIF393294 BIF458830 BIF524366 BIF589902 BIF655438 BIF720974 BIF786510 BIF852046 BIF917582 BIF983118 BIK82 BIK65614 BIK131150 BIK196686 BIK262222 BIK327758 BIK393294 BIK458830 BIK524366 BIK589902 BIK655438 BIK720974 BIK786510 BIK852046 BIK917582 BIK983118 BRW82 BRW65614 BRW131150 BRW196686 BRW262222 BRW327758 BRW393294 BRW458830 BRW524366 BRW589902 BRW655438 BRW720974 BRW786510 BRW852046 BRW917582 BRW983118 BSB82 BSB65614 BSB131150 BSB196686 BSB262222 BSB327758 BSB393294 BSB458830 BSB524366 BSB589902 BSB655438 BSB720974 BSB786510 BSB852046 BSB917582 BSB983118 BSG82 BSG65614 BSG131150 BSG196686 BSG262222 BSG327758 BSG393294 BSG458830 BSG524366 BSG589902 BSG655438 BSG720974 BSG786510 BSG852046 BSG917582 BSG983118 CBS82 CBS65614 CBS131150 CBS196686 CBS262222 CBS327758 CBS393294 CBS458830 CBS524366 CBS589902 CBS655438 CBS720974 CBS786510 CBS852046 CBS917582 CBS983118 CBX82 CBX65614 CBX131150 CBX196686 CBX262222 CBX327758 CBX393294 CBX458830 CBX524366 CBX589902 CBX655438 CBX720974 CBX786510 CBX852046 CBX917582 CBX983118 CCC82 CCC65614 CCC131150 CCC196686 CCC262222 CCC327758 CCC393294 CCC458830 CCC524366 CCC589902 CCC655438 CCC720974 CCC786510 CCC852046 CCC917582 CCC983118 CLO82 CLO65614 CLO131150 CLO196686 CLO262222 CLO327758 CLO393294 CLO458830 CLO524366 CLO589902 CLO655438 CLO720974 CLO786510 CLO852046 CLO917582 CLO983118 CLT82 CLT65614 CLT131150 CLT196686 CLT262222 CLT327758 CLT393294 CLT458830 CLT524366 CLT589902 CLT655438 CLT720974 CLT786510 CLT852046 CLT917582 CLT983118 CLY82 CLY65614 CLY131150 CLY196686 CLY262222 CLY327758 CLY393294 CLY458830 CLY524366 CLY589902 CLY655438 CLY720974 CLY786510 CLY852046 CLY917582 CLY983118 CVK82 CVK65614 CVK131150 CVK196686 CVK262222 CVK327758 CVK393294 CVK458830 CVK524366 CVK589902 CVK655438 CVK720974 CVK786510 CVK852046 CVK917582 CVK983118 CVP82 CVP65614 CVP131150 CVP196686 CVP262222 CVP327758 CVP393294 CVP458830 CVP524366 CVP589902 CVP655438 CVP720974 CVP786510 CVP852046 CVP917582 CVP983118 CVU82 CVU65614 CVU131150 CVU196686 CVU262222 CVU327758 CVU393294 CVU458830 CVU524366 CVU589902 CVU655438 CVU720974 CVU786510 CVU852046 CVU917582 CVU983118 DFG82 DFG65614 DFG131150 DFG196686 DFG262222 DFG327758 DFG393294 DFG458830 DFG524366 DFG589902 DFG655438 DFG720974 DFG786510 DFG852046 DFG917582 DFG983118 DFL82 DFL65614 DFL131150 DFL196686 DFL262222 DFL327758 DFL393294 DFL458830 DFL524366 DFL589902 DFL655438 DFL720974 DFL786510 DFL852046 DFL917582 DFL983118 DFQ82 DFQ65614 DFQ131150 DFQ196686 DFQ262222 DFQ327758 DFQ393294 DFQ458830 DFQ524366 DFQ589902 DFQ655438 DFQ720974 DFQ786510 DFQ852046 DFQ917582 DFQ983118 DPC82 DPC65614 DPC131150 DPC196686 DPC262222 DPC327758 DPC393294 DPC458830 DPC524366 DPC589902 DPC655438 DPC720974 DPC786510 DPC852046 DPC917582 DPC983118 DPH82 DPH65614 DPH131150 DPH196686 DPH262222 DPH327758 DPH393294 DPH458830 DPH524366 DPH589902 DPH655438 DPH720974 DPH786510 DPH852046 DPH917582 DPH983118 DPM82 DPM65614 DPM131150 DPM196686 DPM262222 DPM327758 DPM393294 DPM458830 DPM524366 DPM589902 DPM655438 DPM720974 DPM786510 DPM852046 DPM917582 DPM983118 DYY82 DYY65614 DYY131150 DYY196686 DYY262222 DYY327758 DYY393294 DYY458830 DYY524366 DYY589902 DYY655438 DYY720974 DYY786510 DYY852046 DYY917582 DYY983118 DZD82 DZD65614 DZD131150 DZD196686 DZD262222 DZD327758 DZD393294 DZD458830 DZD524366 DZD589902 DZD655438 DZD720974 DZD786510 DZD852046 DZD917582 DZD983118 DZI82 DZI65614 DZI131150 DZI196686 DZI262222 DZI327758 DZI393294 DZI458830 DZI524366 DZI589902 DZI655438 DZI720974 DZI786510 DZI852046 DZI917582 DZI983118 EIU82 EIU65614 EIU131150 EIU196686 EIU262222 EIU327758 EIU393294 EIU458830 EIU524366 EIU589902 EIU655438 EIU720974 EIU786510 EIU852046 EIU917582 EIU983118 EIZ82 EIZ65614 EIZ131150 EIZ196686 EIZ262222 EIZ327758 EIZ393294 EIZ458830 EIZ524366 EIZ589902 EIZ655438 EIZ720974 EIZ786510 EIZ852046 EIZ917582 EIZ983118 EJE82 EJE65614 EJE131150 EJE196686 EJE262222 EJE327758 EJE393294 EJE458830 EJE524366 EJE589902 EJE655438 EJE720974 EJE786510 EJE852046 EJE917582 EJE983118 ESQ82 ESQ65614 ESQ131150 ESQ196686 ESQ262222 ESQ327758 ESQ393294 ESQ458830 ESQ524366 ESQ589902 ESQ655438 ESQ720974 ESQ786510 ESQ852046 ESQ917582 ESQ983118 ESV82 ESV65614 ESV131150 ESV196686 ESV262222 ESV327758 ESV393294 ESV458830 ESV524366 ESV589902 ESV655438 ESV720974 ESV786510 ESV852046 ESV917582 ESV983118 ETA82 ETA65614 ETA131150 ETA196686 ETA262222 ETA327758 ETA393294 ETA458830 ETA524366 ETA589902 ETA655438 ETA720974 ETA786510 ETA852046 ETA917582 ETA983118 FCM82 FCM65614 FCM131150 FCM196686 FCM262222 FCM327758 FCM393294 FCM458830 FCM524366 FCM589902 FCM655438 FCM720974 FCM786510 FCM852046 FCM917582 FCM983118 FCR82 FCR65614 FCR131150 FCR196686 FCR262222 FCR327758 FCR393294 FCR458830 FCR524366 FCR589902 FCR655438 FCR720974 FCR786510 FCR852046 FCR917582 FCR983118 FCW82 FCW65614 FCW131150 FCW196686 FCW262222 FCW327758 FCW393294 FCW458830 FCW524366 FCW589902 FCW655438 FCW720974 FCW786510 FCW852046 FCW917582 FCW983118 FMI82 FMI65614 FMI131150 FMI196686 FMI262222 FMI327758 FMI393294 FMI458830 FMI524366 FMI589902 FMI655438 FMI720974 FMI786510 FMI852046 FMI917582 FMI983118 FMN82 FMN65614 FMN131150 FMN196686 FMN262222 FMN327758 FMN393294 FMN458830 FMN524366 FMN589902 FMN655438 FMN720974 FMN786510 FMN852046 FMN917582 FMN983118 FMS82 FMS65614 FMS131150 FMS196686 FMS262222 FMS327758 FMS393294 FMS458830 FMS524366 FMS589902 FMS655438 FMS720974 FMS786510 FMS852046 FMS917582 FMS983118 FWE82 FWE65614 FWE131150 FWE196686 FWE262222 FWE327758 FWE393294 FWE458830 FWE524366 FWE589902 FWE655438 FWE720974 FWE786510 FWE852046 FWE917582 FWE983118 FWJ82 FWJ65614 FWJ131150 FWJ196686 FWJ262222 FWJ327758 FWJ393294 FWJ458830 FWJ524366 FWJ589902 FWJ655438 FWJ720974 FWJ786510 FWJ852046 FWJ917582 FWJ983118 FWO82 FWO65614 FWO131150 FWO196686 FWO262222 FWO327758 FWO393294 FWO458830 FWO524366 FWO589902 FWO655438 FWO720974 FWO786510 FWO852046 FWO917582 FWO983118 GGA82 GGA65614 GGA131150 GGA196686 GGA262222 GGA327758 GGA393294 GGA458830 GGA524366 GGA589902 GGA655438 GGA720974 GGA786510 GGA852046 GGA917582 GGA983118 GGF82 GGF65614 GGF131150 GGF196686 GGF262222 GGF327758 GGF393294 GGF458830 GGF524366 GGF589902 GGF655438 GGF720974 GGF786510 GGF852046 GGF917582 GGF983118 GGK82 GGK65614 GGK131150 GGK196686 GGK262222 GGK327758 GGK393294 GGK458830 GGK524366 GGK589902 GGK655438 GGK720974 GGK786510 GGK852046 GGK917582 GGK983118 GPW82 GPW65614 GPW131150 GPW196686 GPW262222 GPW327758 GPW393294 GPW458830 GPW524366 GPW589902 GPW655438 GPW720974 GPW786510 GPW852046 GPW917582 GPW983118 GQB82 GQB65614 GQB131150 GQB196686 GQB262222 GQB327758 GQB393294 GQB458830 GQB524366 GQB589902 GQB655438 GQB720974 GQB786510 GQB852046 GQB917582 GQB983118 GQG82 GQG65614 GQG131150 GQG196686 GQG262222 GQG327758 GQG393294 GQG458830 GQG524366 GQG589902 GQG655438 GQG720974 GQG786510 GQG852046 GQG917582 GQG983118 GZS82 GZS65614 GZS131150 GZS196686 GZS262222 GZS327758 GZS393294 GZS458830 GZS524366 GZS589902 GZS655438 GZS720974 GZS786510 GZS852046 GZS917582 GZS983118 GZX82 GZX65614 GZX131150 GZX196686 GZX262222 GZX327758 GZX393294 GZX458830 GZX524366 GZX589902 GZX655438 GZX720974 GZX786510 GZX852046 GZX917582 GZX983118 HAC82 HAC65614 HAC131150 HAC196686 HAC262222 HAC327758 HAC393294 HAC458830 HAC524366 HAC589902 HAC655438 HAC720974 HAC786510 HAC852046 HAC917582 HAC983118 HJO82 HJO65614 HJO131150 HJO196686 HJO262222 HJO327758 HJO393294 HJO458830 HJO524366 HJO589902 HJO655438 HJO720974 HJO786510 HJO852046 HJO917582 HJO983118 HJT82 HJT65614 HJT131150 HJT196686 HJT262222 HJT327758 HJT393294 HJT458830 HJT524366 HJT589902 HJT655438 HJT720974 HJT786510 HJT852046 HJT917582 HJT983118 HJY82 HJY65614 HJY131150 HJY196686 HJY262222 HJY327758 HJY393294 HJY458830 HJY524366 HJY589902 HJY655438 HJY720974 HJY786510 HJY852046 HJY917582 HJY983118 HTK82 HTK65614 HTK131150 HTK196686 HTK262222 HTK327758 HTK393294 HTK458830 HTK524366 HTK589902 HTK655438 HTK720974 HTK786510 HTK852046 HTK917582 HTK983118 HTP82 HTP65614 HTP131150 HTP196686 HTP262222 HTP327758 HTP393294 HTP458830 HTP524366 HTP589902 HTP655438 HTP720974 HTP786510 HTP852046 HTP917582 HTP983118 HTU82 HTU65614 HTU131150 HTU196686 HTU262222 HTU327758 HTU393294 HTU458830 HTU524366 HTU589902 HTU655438 HTU720974 HTU786510 HTU852046 HTU917582 HTU983118 IDG82 IDG65614 IDG131150 IDG196686 IDG262222 IDG327758 IDG393294 IDG458830 IDG524366 IDG589902 IDG655438 IDG720974 IDG786510 IDG852046 IDG917582 IDG983118 IDL82 IDL65614 IDL131150 IDL196686 IDL262222 IDL327758 IDL393294 IDL458830 IDL524366 IDL589902 IDL655438 IDL720974 IDL786510 IDL852046 IDL917582 IDL983118 IDQ82 IDQ65614 IDQ131150 IDQ196686 IDQ262222 IDQ327758 IDQ393294 IDQ458830 IDQ524366 IDQ589902 IDQ655438 IDQ720974 IDQ786510 IDQ852046 IDQ917582 IDQ983118 INC82 INC65614 INC131150 INC196686 INC262222 INC327758 INC393294 INC458830 INC524366 INC589902 INC655438 INC720974 INC786510 INC852046 INC917582 INC983118 INH82 INH65614 INH131150 INH196686 INH262222 INH327758 INH393294 INH458830 INH524366 INH589902 INH655438 INH720974 INH786510 INH852046 INH917582 INH983118 INM82 INM65614 INM131150 INM196686 INM262222 INM327758 INM393294 INM458830 INM524366 INM589902 INM655438 INM720974 INM786510 INM852046 INM917582 INM983118 IWY82 IWY65614 IWY131150 IWY196686 IWY262222 IWY327758 IWY393294 IWY458830 IWY524366 IWY589902 IWY655438 IWY720974 IWY786510 IWY852046 IWY917582 IWY983118 IXD82 IXD65614 IXD131150 IXD196686 IXD262222 IXD327758 IXD393294 IXD458830 IXD524366 IXD589902 IXD655438 IXD720974 IXD786510 IXD852046 IXD917582 IXD983118 IXI82 IXI65614 IXI131150 IXI196686 IXI262222 IXI327758 IXI393294 IXI458830 IXI524366 IXI589902 IXI655438 IXI720974 IXI786510 IXI852046 IXI917582 IXI983118 JGU82 JGU65614 JGU131150 JGU196686 JGU262222 JGU327758 JGU393294 JGU458830 JGU524366 JGU589902 JGU655438 JGU720974 JGU786510 JGU852046 JGU917582 JGU983118 JGZ82 JGZ65614 JGZ131150 JGZ196686 JGZ262222 JGZ327758 JGZ393294 JGZ458830 JGZ524366 JGZ589902 JGZ655438 JGZ720974 JGZ786510 JGZ852046 JGZ917582 JGZ983118 JHE82 JHE65614 JHE131150 JHE196686 JHE262222 JHE327758 JHE393294 JHE458830 JHE524366 JHE589902 JHE655438 JHE720974 JHE786510 JHE852046 JHE917582 JHE983118 JQQ82 JQQ65614 JQQ131150 JQQ196686 JQQ262222 JQQ327758 JQQ393294 JQQ458830 JQQ524366 JQQ589902 JQQ655438 JQQ720974 JQQ786510 JQQ852046 JQQ917582 JQQ983118 JQV82 JQV65614 JQV131150 JQV196686 JQV262222 JQV327758 JQV393294 JQV458830 JQV524366 JQV589902 JQV655438 JQV720974 JQV786510 JQV852046 JQV917582 JQV983118 JRA82 JRA65614 JRA131150 JRA196686 JRA262222 JRA327758 JRA393294 JRA458830 JRA524366 JRA589902 JRA655438 JRA720974 JRA786510 JRA852046 JRA917582 JRA983118 KAM82 KAM65614 KAM131150 KAM196686 KAM262222 KAM327758 KAM393294 KAM458830 KAM524366 KAM589902 KAM655438 KAM720974 KAM786510 KAM852046 KAM917582 KAM983118 KAR82 KAR65614 KAR131150 KAR196686 KAR262222 KAR327758 KAR393294 KAR458830 KAR524366 KAR589902 KAR655438 KAR720974 KAR786510 KAR852046 KAR917582 KAR983118 KAW82 KAW65614 KAW131150 KAW196686 KAW262222 KAW327758 KAW393294 KAW458830 KAW524366 KAW589902 KAW655438 KAW720974 KAW786510 KAW852046 KAW917582 KAW983118 KKI82 KKI65614 KKI131150 KKI196686 KKI262222 KKI327758 KKI393294 KKI458830 KKI524366 KKI589902 KKI655438 KKI720974 KKI786510 KKI852046 KKI917582 KKI983118 KKN82 KKN65614 KKN131150 KKN196686 KKN262222 KKN327758 KKN393294 KKN458830 KKN524366 KKN589902 KKN655438 KKN720974 KKN786510 KKN852046 KKN917582 KKN983118 KKS82 KKS65614 KKS131150 KKS196686 KKS262222 KKS327758 KKS393294 KKS458830 KKS524366 KKS589902 KKS655438 KKS720974 KKS786510 KKS852046 KKS917582 KKS983118 KUE82 KUE65614 KUE131150 KUE196686 KUE262222 KUE327758 KUE393294 KUE458830 KUE524366 KUE589902 KUE655438 KUE720974 KUE786510 KUE852046 KUE917582 KUE983118 KUJ82 KUJ65614 KUJ131150 KUJ196686 KUJ262222 KUJ327758 KUJ393294 KUJ458830 KUJ524366 KUJ589902 KUJ655438 KUJ720974 KUJ786510 KUJ852046 KUJ917582 KUJ983118 KUO82 KUO65614 KUO131150 KUO196686 KUO262222 KUO327758 KUO393294 KUO458830 KUO524366 KUO589902 KUO655438 KUO720974 KUO786510 KUO852046 KUO917582 KUO983118 LEA82 LEA65614 LEA131150 LEA196686 LEA262222 LEA327758 LEA393294 LEA458830 LEA524366 LEA589902 LEA655438 LEA720974 LEA786510 LEA852046 LEA917582 LEA983118 LEF82 LEF65614 LEF131150 LEF196686 LEF262222 LEF327758 LEF393294 LEF458830 LEF524366 LEF589902 LEF655438 LEF720974 LEF786510 LEF852046 LEF917582 LEF983118 LEK82 LEK65614 LEK131150 LEK196686 LEK262222 LEK327758 LEK393294 LEK458830 LEK524366 LEK589902 LEK655438 LEK720974 LEK786510 LEK852046 LEK917582 LEK983118 LNW82 LNW65614 LNW131150 LNW196686 LNW262222 LNW327758 LNW393294 LNW458830 LNW524366 LNW589902 LNW655438 LNW720974 LNW786510 LNW852046 LNW917582 LNW983118 LOB82 LOB65614 LOB131150 LOB196686 LOB262222 LOB327758 LOB393294 LOB458830 LOB524366 LOB589902 LOB655438 LOB720974 LOB786510 LOB852046 LOB917582 LOB983118 LOG82 LOG65614 LOG131150 LOG196686 LOG262222 LOG327758 LOG393294 LOG458830 LOG524366 LOG589902 LOG655438 LOG720974 LOG786510 LOG852046 LOG917582 LOG983118 LXS82 LXS65614 LXS131150 LXS196686 LXS262222 LXS327758 LXS393294 LXS458830 LXS524366 LXS589902 LXS655438 LXS720974 LXS786510 LXS852046 LXS917582 LXS983118 LXX82 LXX65614 LXX131150 LXX196686 LXX262222 LXX327758 LXX393294 LXX458830 LXX524366 LXX589902 LXX655438 LXX720974 LXX786510 LXX852046 LXX917582 LXX983118 LYC82 LYC65614 LYC131150 LYC196686 LYC262222 LYC327758 LYC393294 LYC458830 LYC524366 LYC589902 LYC655438 LYC720974 LYC786510 LYC852046 LYC917582 LYC983118 MHO82 MHO65614 MHO131150 MHO196686 MHO262222 MHO327758 MHO393294 MHO458830 MHO524366 MHO589902 MHO655438 MHO720974 MHO786510 MHO852046 MHO917582 MHO983118 MHT82 MHT65614 MHT131150 MHT196686 MHT262222 MHT327758 MHT393294 MHT458830 MHT524366 MHT589902 MHT655438 MHT720974 MHT786510 MHT852046 MHT917582 MHT983118 MHY82 MHY65614 MHY131150 MHY196686 MHY262222 MHY327758 MHY393294 MHY458830 MHY524366 MHY589902 MHY655438 MHY720974 MHY786510 MHY852046 MHY917582 MHY983118 MRK82 MRK65614 MRK131150 MRK196686 MRK262222 MRK327758 MRK393294 MRK458830 MRK524366 MRK589902 MRK655438 MRK720974 MRK786510 MRK852046 MRK917582 MRK983118 MRP82 MRP65614 MRP131150 MRP196686 MRP262222 MRP327758 MRP393294 MRP458830 MRP524366 MRP589902 MRP655438 MRP720974 MRP786510 MRP852046 MRP917582 MRP983118 MRU82 MRU65614 MRU131150 MRU196686 MRU262222 MRU327758 MRU393294 MRU458830 MRU524366 MRU589902 MRU655438 MRU720974 MRU786510 MRU852046 MRU917582 MRU983118 NBG82 NBG65614 NBG131150 NBG196686 NBG262222 NBG327758 NBG393294 NBG458830 NBG524366 NBG589902 NBG655438 NBG720974 NBG786510 NBG852046 NBG917582 NBG983118 NBL82 NBL65614 NBL131150 NBL196686 NBL262222 NBL327758 NBL393294 NBL458830 NBL524366 NBL589902 NBL655438 NBL720974 NBL786510 NBL852046 NBL917582 NBL983118 NBQ82 NBQ65614 NBQ131150 NBQ196686 NBQ262222 NBQ327758 NBQ393294 NBQ458830 NBQ524366 NBQ589902 NBQ655438 NBQ720974 NBQ786510 NBQ852046 NBQ917582 NBQ983118 NLC82 NLC65614 NLC131150 NLC196686 NLC262222 NLC327758 NLC393294 NLC458830 NLC524366 NLC589902 NLC655438 NLC720974 NLC786510 NLC852046 NLC917582 NLC983118 NLH82 NLH65614 NLH131150 NLH196686 NLH262222 NLH327758 NLH393294 NLH458830 NLH524366 NLH589902 NLH655438 NLH720974 NLH786510 NLH852046 NLH917582 NLH983118 NLM82 NLM65614 NLM131150 NLM196686 NLM262222 NLM327758 NLM393294 NLM458830 NLM524366 NLM589902 NLM655438 NLM720974 NLM786510 NLM852046 NLM917582 NLM983118 NUY82 NUY65614 NUY131150 NUY196686 NUY262222 NUY327758 NUY393294 NUY458830 NUY524366 NUY589902 NUY655438 NUY720974 NUY786510 NUY852046 NUY917582 NUY983118 NVD82 NVD65614 NVD131150 NVD196686 NVD262222 NVD327758 NVD393294 NVD458830 NVD524366 NVD589902 NVD655438 NVD720974 NVD786510 NVD852046 NVD917582 NVD983118 NVI82 NVI65614 NVI131150 NVI196686 NVI262222 NVI327758 NVI393294 NVI458830 NVI524366 NVI589902 NVI655438 NVI720974 NVI786510 NVI852046 NVI917582 NVI983118 OEU82 OEU65614 OEU131150 OEU196686 OEU262222 OEU327758 OEU393294 OEU458830 OEU524366 OEU589902 OEU655438 OEU720974 OEU786510 OEU852046 OEU917582 OEU983118 OEZ82 OEZ65614 OEZ131150 OEZ196686 OEZ262222 OEZ327758 OEZ393294 OEZ458830 OEZ524366 OEZ589902 OEZ655438 OEZ720974 OEZ786510 OEZ852046 OEZ917582 OEZ983118 OFE82 OFE65614 OFE131150 OFE196686 OFE262222 OFE327758 OFE393294 OFE458830 OFE524366 OFE589902 OFE655438 OFE720974 OFE786510 OFE852046 OFE917582 OFE983118 OOQ82 OOQ65614 OOQ131150 OOQ196686 OOQ262222 OOQ327758 OOQ393294 OOQ458830 OOQ524366 OOQ589902 OOQ655438 OOQ720974 OOQ786510 OOQ852046 OOQ917582 OOQ983118 OOV82 OOV65614 OOV131150 OOV196686 OOV262222 OOV327758 OOV393294 OOV458830 OOV524366 OOV589902 OOV655438 OOV720974 OOV786510 OOV852046 OOV917582 OOV983118 OPA82 OPA65614 OPA131150 OPA196686 OPA262222 OPA327758 OPA393294 OPA458830 OPA524366 OPA589902 OPA655438 OPA720974 OPA786510 OPA852046 OPA917582 OPA983118 OYM82 OYM65614 OYM131150 OYM196686 OYM262222 OYM327758 OYM393294 OYM458830 OYM524366 OYM589902 OYM655438 OYM720974 OYM786510 OYM852046 OYM917582 OYM983118 OYR82 OYR65614 OYR131150 OYR196686 OYR262222 OYR327758 OYR393294 OYR458830 OYR524366 OYR589902 OYR655438 OYR720974 OYR786510 OYR852046 OYR917582 OYR983118 OYW82 OYW65614 OYW131150 OYW196686 OYW262222 OYW327758 OYW393294 OYW458830 OYW524366 OYW589902 OYW655438 OYW720974 OYW786510 OYW852046 OYW917582 OYW983118 PII82 PII65614 PII131150 PII196686 PII262222 PII327758 PII393294 PII458830 PII524366 PII589902 PII655438 PII720974 PII786510 PII852046 PII917582 PII983118 PIN82 PIN65614 PIN131150 PIN196686 PIN262222 PIN327758 PIN393294 PIN458830 PIN524366 PIN589902 PIN655438 PIN720974 PIN786510 PIN852046 PIN917582 PIN983118 PIS82 PIS65614 PIS131150 PIS196686 PIS262222 PIS327758 PIS393294 PIS458830 PIS524366 PIS589902 PIS655438 PIS720974 PIS786510 PIS852046 PIS917582 PIS983118 PSE82 PSE65614 PSE131150 PSE196686 PSE262222 PSE327758 PSE393294 PSE458830 PSE524366 PSE589902 PSE655438 PSE720974 PSE786510 PSE852046 PSE917582 PSE983118 PSJ82 PSJ65614 PSJ131150 PSJ196686 PSJ262222 PSJ327758 PSJ393294 PSJ458830 PSJ524366 PSJ589902 PSJ655438 PSJ720974 PSJ786510 PSJ852046 PSJ917582 PSJ983118 PSO82 PSO65614 PSO131150 PSO196686 PSO262222 PSO327758 PSO393294 PSO458830 PSO524366 PSO589902 PSO655438 PSO720974 PSO786510 PSO852046 PSO917582 PSO983118 QCA82 QCA65614 QCA131150 QCA196686 QCA262222 QCA327758 QCA393294 QCA458830 QCA524366 QCA589902 QCA655438 QCA720974 QCA786510 QCA852046 QCA917582 QCA983118 QCF82 QCF65614 QCF131150 QCF196686 QCF262222 QCF327758 QCF393294 QCF458830 QCF524366 QCF589902 QCF655438 QCF720974 QCF786510 QCF852046 QCF917582 QCF983118 QCK82 QCK65614 QCK131150 QCK196686 QCK262222 QCK327758 QCK393294 QCK458830 QCK524366 QCK589902 QCK655438 QCK720974 QCK786510 QCK852046 QCK917582 QCK983118 QLW82 QLW65614 QLW131150 QLW196686 QLW262222 QLW327758 QLW393294 QLW458830 QLW524366 QLW589902 QLW655438 QLW720974 QLW786510 QLW852046 QLW917582 QLW983118 QMB82 QMB65614 QMB131150 QMB196686 QMB262222 QMB327758 QMB393294 QMB458830 QMB524366 QMB589902 QMB655438 QMB720974 QMB786510 QMB852046 QMB917582 QMB983118 QMG82 QMG65614 QMG131150 QMG196686 QMG262222 QMG327758 QMG393294 QMG458830 QMG524366 QMG589902 QMG655438 QMG720974 QMG786510 QMG852046 QMG917582 QMG983118 QVS82 QVS65614 QVS131150 QVS196686 QVS262222 QVS327758 QVS393294 QVS458830 QVS524366 QVS589902 QVS655438 QVS720974 QVS786510 QVS852046 QVS917582 QVS983118 QVX82 QVX65614 QVX131150 QVX196686 QVX262222 QVX327758 QVX393294 QVX458830 QVX524366 QVX589902 QVX655438 QVX720974 QVX786510 QVX852046 QVX917582 QVX983118 QWC82 QWC65614 QWC131150 QWC196686 QWC262222 QWC327758 QWC393294 QWC458830 QWC524366 QWC589902 QWC655438 QWC720974 QWC786510 QWC852046 QWC917582 QWC983118 RFO82 RFO65614 RFO131150 RFO196686 RFO262222 RFO327758 RFO393294 RFO458830 RFO524366 RFO589902 RFO655438 RFO720974 RFO786510 RFO852046 RFO917582 RFO983118 RFT82 RFT65614 RFT131150 RFT196686 RFT262222 RFT327758 RFT393294 RFT458830 RFT524366 RFT589902 RFT655438 RFT720974 RFT786510 RFT852046 RFT917582 RFT983118 RFY82 RFY65614 RFY131150 RFY196686 RFY262222 RFY327758 RFY393294 RFY458830 RFY524366 RFY589902 RFY655438 RFY720974 RFY786510 RFY852046 RFY917582 RFY983118 RPK82 RPK65614 RPK131150 RPK196686 RPK262222 RPK327758 RPK393294 RPK458830 RPK524366 RPK589902 RPK655438 RPK720974 RPK786510 RPK852046 RPK917582 RPK983118 RPP82 RPP65614 RPP131150 RPP196686 RPP262222 RPP327758 RPP393294 RPP458830 RPP524366 RPP589902 RPP655438 RPP720974 RPP786510 RPP852046 RPP917582 RPP983118 RPU82 RPU65614 RPU131150 RPU196686 RPU262222 RPU327758 RPU393294 RPU458830 RPU524366 RPU589902 RPU655438 RPU720974 RPU786510 RPU852046 RPU917582 RPU983118 RZG82 RZG65614 RZG131150 RZG196686 RZG262222 RZG327758 RZG393294 RZG458830 RZG524366 RZG589902 RZG655438 RZG720974 RZG786510 RZG852046 RZG917582 RZG983118 RZL82 RZL65614 RZL131150 RZL196686 RZL262222 RZL327758 RZL393294 RZL458830 RZL524366 RZL589902 RZL655438 RZL720974 RZL786510 RZL852046 RZL917582 RZL983118 RZQ82 RZQ65614 RZQ131150 RZQ196686 RZQ262222 RZQ327758 RZQ393294 RZQ458830 RZQ524366 RZQ589902 RZQ655438 RZQ720974 RZQ786510 RZQ852046 RZQ917582 RZQ983118 SJC82 SJC65614 SJC131150 SJC196686 SJC262222 SJC327758 SJC393294 SJC458830 SJC524366 SJC589902 SJC655438 SJC720974 SJC786510 SJC852046 SJC917582 SJC983118 SJH82 SJH65614 SJH131150 SJH196686 SJH262222 SJH327758 SJH393294 SJH458830 SJH524366 SJH589902 SJH655438 SJH720974 SJH786510 SJH852046 SJH917582 SJH983118 SJM82 SJM65614 SJM131150 SJM196686 SJM262222 SJM327758 SJM393294 SJM458830 SJM524366 SJM589902 SJM655438 SJM720974 SJM786510 SJM852046 SJM917582 SJM983118 SSY82 SSY65614 SSY131150 SSY196686 SSY262222 SSY327758 SSY393294 SSY458830 SSY524366 SSY589902 SSY655438 SSY720974 SSY786510 SSY852046 SSY917582 SSY983118 STD82 STD65614 STD131150 STD196686 STD262222 STD327758 STD393294 STD458830 STD524366 STD589902 STD655438 STD720974 STD786510 STD852046 STD917582 STD983118 STI82 STI65614 STI131150 STI196686 STI262222 STI327758 STI393294 STI458830 STI524366 STI589902 STI655438 STI720974 STI786510 STI852046 STI917582 STI983118 TCU82 TCU65614 TCU131150 TCU196686 TCU262222 TCU327758 TCU393294 TCU458830 TCU524366 TCU589902 TCU655438 TCU720974 TCU786510 TCU852046 TCU917582 TCU983118 TCZ82 TCZ65614 TCZ131150 TCZ196686 TCZ262222 TCZ327758 TCZ393294 TCZ458830 TCZ524366 TCZ589902 TCZ655438 TCZ720974 TCZ786510 TCZ852046 TCZ917582 TCZ983118 TDE82 TDE65614 TDE131150 TDE196686 TDE262222 TDE327758 TDE393294 TDE458830 TDE524366 TDE589902 TDE655438 TDE720974 TDE786510 TDE852046 TDE917582 TDE983118 TMQ82 TMQ65614 TMQ131150 TMQ196686 TMQ262222 TMQ327758 TMQ393294 TMQ458830 TMQ524366 TMQ589902 TMQ655438 TMQ720974 TMQ786510 TMQ852046 TMQ917582 TMQ983118 TMV82 TMV65614 TMV131150 TMV196686 TMV262222 TMV327758 TMV393294 TMV458830 TMV524366 TMV589902 TMV655438 TMV720974 TMV786510 TMV852046 TMV917582 TMV983118 TNA82 TNA65614 TNA131150 TNA196686 TNA262222 TNA327758 TNA393294 TNA458830 TNA524366 TNA589902 TNA655438 TNA720974 TNA786510 TNA852046 TNA917582 TNA983118 TWM82 TWM65614 TWM131150 TWM196686 TWM262222 TWM327758 TWM393294 TWM458830 TWM524366 TWM589902 TWM655438 TWM720974 TWM786510 TWM852046 TWM917582 TWM983118 TWR82 TWR65614 TWR131150 TWR196686 TWR262222 TWR327758 TWR393294 TWR458830 TWR524366 TWR589902 TWR655438 TWR720974 TWR786510 TWR852046 TWR917582 TWR983118 TWW82 TWW65614 TWW131150 TWW196686 TWW262222 TWW327758 TWW393294 TWW458830 TWW524366 TWW589902 TWW655438 TWW720974 TWW786510 TWW852046 TWW917582 TWW983118 UGI82 UGI65614 UGI131150 UGI196686 UGI262222 UGI327758 UGI393294 UGI458830 UGI524366 UGI589902 UGI655438 UGI720974 UGI786510 UGI852046 UGI917582 UGI983118 UGN82 UGN65614 UGN131150 UGN196686 UGN262222 UGN327758 UGN393294 UGN458830 UGN524366 UGN589902 UGN655438 UGN720974 UGN786510 UGN852046 UGN917582 UGN983118 UGS82 UGS65614 UGS131150 UGS196686 UGS262222 UGS327758 UGS393294 UGS458830 UGS524366 UGS589902 UGS655438 UGS720974 UGS786510 UGS852046 UGS917582 UGS983118 UQE82 UQE65614 UQE131150 UQE196686 UQE262222 UQE327758 UQE393294 UQE458830 UQE524366 UQE589902 UQE655438 UQE720974 UQE786510 UQE852046 UQE917582 UQE983118 UQJ82 UQJ65614 UQJ131150 UQJ196686 UQJ262222 UQJ327758 UQJ393294 UQJ458830 UQJ524366 UQJ589902 UQJ655438 UQJ720974 UQJ786510 UQJ852046 UQJ917582 UQJ983118 UQO82 UQO65614 UQO131150 UQO196686 UQO262222 UQO327758 UQO393294 UQO458830 UQO524366 UQO589902 UQO655438 UQO720974 UQO786510 UQO852046 UQO917582 UQO983118 VAA82 VAA65614 VAA131150 VAA196686 VAA262222 VAA327758 VAA393294 VAA458830 VAA524366 VAA589902 VAA655438 VAA720974 VAA786510 VAA852046 VAA917582 VAA983118 VAF82 VAF65614 VAF131150 VAF196686 VAF262222 VAF327758 VAF393294 VAF458830 VAF524366 VAF589902 VAF655438 VAF720974 VAF786510 VAF852046 VAF917582 VAF983118 VAK82 VAK65614 VAK131150 VAK196686 VAK262222 VAK327758 VAK393294 VAK458830 VAK524366 VAK589902 VAK655438 VAK720974 VAK786510 VAK852046 VAK917582 VAK983118 VJW82 VJW65614 VJW131150 VJW196686 VJW262222 VJW327758 VJW393294 VJW458830 VJW524366 VJW589902 VJW655438 VJW720974 VJW786510 VJW852046 VJW917582 VJW983118 VKB82 VKB65614 VKB131150 VKB196686 VKB262222 VKB327758 VKB393294 VKB458830 VKB524366 VKB589902 VKB655438 VKB720974 VKB786510 VKB852046 VKB917582 VKB983118 VKG82 VKG65614 VKG131150 VKG196686 VKG262222 VKG327758 VKG393294 VKG458830 VKG524366 VKG589902 VKG655438 VKG720974 VKG786510 VKG852046 VKG917582 VKG983118 VTS82 VTS65614 VTS131150 VTS196686 VTS262222 VTS327758 VTS393294 VTS458830 VTS524366 VTS589902 VTS655438 VTS720974 VTS786510 VTS852046 VTS917582 VTS983118 VTX82 VTX65614 VTX131150 VTX196686 VTX262222 VTX327758 VTX393294 VTX458830 VTX524366 VTX589902 VTX655438 VTX720974 VTX786510 VTX852046 VTX917582 VTX983118 VUC82 VUC65614 VUC131150 VUC196686 VUC262222 VUC327758 VUC393294 VUC458830 VUC524366 VUC589902 VUC655438 VUC720974 VUC786510 VUC852046 VUC917582 VUC983118 WDO82 WDO65614 WDO131150 WDO196686 WDO262222 WDO327758 WDO393294 WDO458830 WDO524366 WDO589902 WDO655438 WDO720974 WDO786510 WDO852046 WDO917582 WDO983118 WDT82 WDT65614 WDT131150 WDT196686 WDT262222 WDT327758 WDT393294 WDT458830 WDT524366 WDT589902 WDT655438 WDT720974 WDT786510 WDT852046 WDT917582 WDT983118 WDY82 WDY65614 WDY131150 WDY196686 WDY262222 WDY327758 WDY393294 WDY458830 WDY524366 WDY589902 WDY655438 WDY720974 WDY786510 WDY852046 WDY917582 WDY983118 WNK82 WNK65614 WNK131150 WNK196686 WNK262222 WNK327758 WNK393294 WNK458830 WNK524366 WNK589902 WNK655438 WNK720974 WNK786510 WNK852046 WNK917582 WNK983118 WNP82 WNP65614 WNP131150 WNP196686 WNP262222 WNP327758 WNP393294 WNP458830 WNP524366 WNP589902 WNP655438 WNP720974 WNP786510 WNP852046 WNP917582 WNP983118 WNU82 WNU65614 WNU131150 WNU196686 WNU262222 WNU327758 WNU393294 WNU458830 WNU524366 WNU589902 WNU655438 WNU720974 WNU786510 WNU852046 WNU917582 WNU983118 WXG82 WXG65614 WXG131150 WXG196686 WXG262222 WXG327758 WXG393294 WXG458830 WXG524366 WXG589902 WXG655438 WXG720974 WXG786510 WXG852046 WXG917582 WXG983118 WXL82 WXL65614 WXL131150 WXL196686 WXL262222 WXL327758 WXL393294 WXL458830 WXL524366 WXL589902 WXL655438 WXL720974 WXL786510 WXL852046 WXL917582 WXL983118 WXQ82 WXQ65614 WXQ131150 WXQ196686 WXQ262222 WXQ327758 WXQ393294 WXQ458830 WXQ524366 WXQ589902 WXQ655438 WXQ720974 WXQ786510 WXQ852046 WXQ917582 WXQ983118" xr:uid="{00000000-0002-0000-2100-000001000000}">
      <formula1>0</formula1>
    </dataValidation>
    <dataValidation type="whole" allowBlank="1" showInputMessage="1" showErrorMessage="1" sqref="N65555:Q65557 N65567:Q65569 N131091:Q131093 N131103:Q131105 N196627:Q196629 N196639:Q196641 N262163:Q262165 N262175:Q262177 N327699:Q327701 N327711:Q327713 N393235:Q393237 N393247:Q393249 N458771:Q458773 N458783:Q458785 N524307:Q524309 N524319:Q524321 N589843:Q589845 N589855:Q589857 N655379:Q655381 N655391:Q655393 N720915:Q720917 N720927:Q720929 N786451:Q786453 N786463:Q786465 N851987:Q851989 N851999:Q852001 N917523:Q917525 N917535:Q917537 N983059:Q983061 N983071:Q983073 V58:Y59 V65590:Y65591 V131126:Y131127 V196662:Y196663 V262198:Y262199 V327734:Y327735 V393270:Y393271 V458806:Y458807 V524342:Y524343 V589878:Y589879 V655414:Y655415 V720950:Y720951 V786486:Y786487 V852022:Y852023 V917558:Y917559 V983094:Y983095 AC43 AC65575 AC131111 AC196647 AC262183 AC327719 AC393255 AC458791 AC524327 AC589863 AC655399 AC720935 AC786471 AC852007 AC917543 AC983079 CB58:CE60 CB65590:CE65592 CB131126:CE131128 CB196662:CE196664 CB262198:CE262200 CB327734:CE327736 CB393270:CE393272 CB458806:CE458808 CB524342:CE524344 CB589878:CE589880 CB655414:CE655416 CB720950:CE720952 CB786486:CE786488 CB852022:CE852024 CB917558:CE917560 CB983094:CE983096 JJ23:JM25 JJ35:JM37 JJ65555:JM65557 JJ65567:JM65569 JJ131091:JM131093 JJ131103:JM131105 JJ196627:JM196629 JJ196639:JM196641 JJ262163:JM262165 JJ262175:JM262177 JJ327699:JM327701 JJ327711:JM327713 JJ393235:JM393237 JJ393247:JM393249 JJ458771:JM458773 JJ458783:JM458785 JJ524307:JM524309 JJ524319:JM524321 JJ589843:JM589845 JJ589855:JM589857 JJ655379:JM655381 JJ655391:JM655393 JJ720915:JM720917 JJ720927:JM720929 JJ786451:JM786453 JJ786463:JM786465 JJ851987:JM851989 JJ851999:JM852001 JJ917523:JM917525 JJ917535:JM917537 JJ983059:JM983061 JJ983071:JM983073 JR58:JU59 JR65590:JU65591 JR131126:JU131127 JR196662:JU196663 JR262198:JU262199 JR327734:JU327735 JR393270:JU393271 JR458806:JU458807 JR524342:JU524343 JR589878:JU589879 JR655414:JU655415 JR720950:JU720951 JR786486:JU786487 JR852022:JU852023 JR917558:JU917559 JR983094:JU983095 JY43 JY65575 JY131111 JY196647 JY262183 JY327719 JY393255 JY458791 JY524327 JY589863 JY655399 JY720935 JY786471 JY852007 JY917543 JY983079 LX58:MA60 LX65590:MA65592 LX131126:MA131128 LX196662:MA196664 LX262198:MA262200 LX327734:MA327736 LX393270:MA393272 LX458806:MA458808 LX524342:MA524344 LX589878:MA589880 LX655414:MA655416 LX720950:MA720952 LX786486:MA786488 LX852022:MA852024 LX917558:MA917560 LX983094:MA983096 TF23:TI25 TF35:TI37 TF65555:TI65557 TF65567:TI65569 TF131091:TI131093 TF131103:TI131105 TF196627:TI196629 TF196639:TI196641 TF262163:TI262165 TF262175:TI262177 TF327699:TI327701 TF327711:TI327713 TF393235:TI393237 TF393247:TI393249 TF458771:TI458773 TF458783:TI458785 TF524307:TI524309 TF524319:TI524321 TF589843:TI589845 TF589855:TI589857 TF655379:TI655381 TF655391:TI655393 TF720915:TI720917 TF720927:TI720929 TF786451:TI786453 TF786463:TI786465 TF851987:TI851989 TF851999:TI852001 TF917523:TI917525 TF917535:TI917537 TF983059:TI983061 TF983071:TI983073 TN58:TQ59 TN65590:TQ65591 TN131126:TQ131127 TN196662:TQ196663 TN262198:TQ262199 TN327734:TQ327735 TN393270:TQ393271 TN458806:TQ458807 TN524342:TQ524343 TN589878:TQ589879 TN655414:TQ655415 TN720950:TQ720951 TN786486:TQ786487 TN852022:TQ852023 TN917558:TQ917559 TN983094:TQ983095 TU43 TU65575 TU131111 TU196647 TU262183 TU327719 TU393255 TU458791 TU524327 TU589863 TU655399 TU720935 TU786471 TU852007 TU917543 TU983079 VT58:VW60 VT65590:VW65592 VT131126:VW131128 VT196662:VW196664 VT262198:VW262200 VT327734:VW327736 VT393270:VW393272 VT458806:VW458808 VT524342:VW524344 VT589878:VW589880 VT655414:VW655416 VT720950:VW720952 VT786486:VW786488 VT852022:VW852024 VT917558:VW917560 VT983094:VW983096 ADB23:ADE25 ADB35:ADE37 ADB65555:ADE65557 ADB65567:ADE65569 ADB131091:ADE131093 ADB131103:ADE131105 ADB196627:ADE196629 ADB196639:ADE196641 ADB262163:ADE262165 ADB262175:ADE262177 ADB327699:ADE327701 ADB327711:ADE327713 ADB393235:ADE393237 ADB393247:ADE393249 ADB458771:ADE458773 ADB458783:ADE458785 ADB524307:ADE524309 ADB524319:ADE524321 ADB589843:ADE589845 ADB589855:ADE589857 ADB655379:ADE655381 ADB655391:ADE655393 ADB720915:ADE720917 ADB720927:ADE720929 ADB786451:ADE786453 ADB786463:ADE786465 ADB851987:ADE851989 ADB851999:ADE852001 ADB917523:ADE917525 ADB917535:ADE917537 ADB983059:ADE983061 ADB983071:ADE983073 ADJ58:ADM59 ADJ65590:ADM65591 ADJ131126:ADM131127 ADJ196662:ADM196663 ADJ262198:ADM262199 ADJ327734:ADM327735 ADJ393270:ADM393271 ADJ458806:ADM458807 ADJ524342:ADM524343 ADJ589878:ADM589879 ADJ655414:ADM655415 ADJ720950:ADM720951 ADJ786486:ADM786487 ADJ852022:ADM852023 ADJ917558:ADM917559 ADJ983094:ADM983095 ADQ43 ADQ65575 ADQ131111 ADQ196647 ADQ262183 ADQ327719 ADQ393255 ADQ458791 ADQ524327 ADQ589863 ADQ655399 ADQ720935 ADQ786471 ADQ852007 ADQ917543 ADQ983079 AFP58:AFS60 AFP65590:AFS65592 AFP131126:AFS131128 AFP196662:AFS196664 AFP262198:AFS262200 AFP327734:AFS327736 AFP393270:AFS393272 AFP458806:AFS458808 AFP524342:AFS524344 AFP589878:AFS589880 AFP655414:AFS655416 AFP720950:AFS720952 AFP786486:AFS786488 AFP852022:AFS852024 AFP917558:AFS917560 AFP983094:AFS983096 AMX23:ANA25 AMX35:ANA37 AMX65555:ANA65557 AMX65567:ANA65569 AMX131091:ANA131093 AMX131103:ANA131105 AMX196627:ANA196629 AMX196639:ANA196641 AMX262163:ANA262165 AMX262175:ANA262177 AMX327699:ANA327701 AMX327711:ANA327713 AMX393235:ANA393237 AMX393247:ANA393249 AMX458771:ANA458773 AMX458783:ANA458785 AMX524307:ANA524309 AMX524319:ANA524321 AMX589843:ANA589845 AMX589855:ANA589857 AMX655379:ANA655381 AMX655391:ANA655393 AMX720915:ANA720917 AMX720927:ANA720929 AMX786451:ANA786453 AMX786463:ANA786465 AMX851987:ANA851989 AMX851999:ANA852001 AMX917523:ANA917525 AMX917535:ANA917537 AMX983059:ANA983061 AMX983071:ANA983073 ANF58:ANI59 ANF65590:ANI65591 ANF131126:ANI131127 ANF196662:ANI196663 ANF262198:ANI262199 ANF327734:ANI327735 ANF393270:ANI393271 ANF458806:ANI458807 ANF524342:ANI524343 ANF589878:ANI589879 ANF655414:ANI655415 ANF720950:ANI720951 ANF786486:ANI786487 ANF852022:ANI852023 ANF917558:ANI917559 ANF983094:ANI983095 ANM43 ANM65575 ANM131111 ANM196647 ANM262183 ANM327719 ANM393255 ANM458791 ANM524327 ANM589863 ANM655399 ANM720935 ANM786471 ANM852007 ANM917543 ANM983079 APL58:APO60 APL65590:APO65592 APL131126:APO131128 APL196662:APO196664 APL262198:APO262200 APL327734:APO327736 APL393270:APO393272 APL458806:APO458808 APL524342:APO524344 APL589878:APO589880 APL655414:APO655416 APL720950:APO720952 APL786486:APO786488 APL852022:APO852024 APL917558:APO917560 APL983094:APO983096 AWT23:AWW25 AWT35:AWW37 AWT65555:AWW65557 AWT65567:AWW65569 AWT131091:AWW131093 AWT131103:AWW131105 AWT196627:AWW196629 AWT196639:AWW196641 AWT262163:AWW262165 AWT262175:AWW262177 AWT327699:AWW327701 AWT327711:AWW327713 AWT393235:AWW393237 AWT393247:AWW393249 AWT458771:AWW458773 AWT458783:AWW458785 AWT524307:AWW524309 AWT524319:AWW524321 AWT589843:AWW589845 AWT589855:AWW589857 AWT655379:AWW655381 AWT655391:AWW655393 AWT720915:AWW720917 AWT720927:AWW720929 AWT786451:AWW786453 AWT786463:AWW786465 AWT851987:AWW851989 AWT851999:AWW852001 AWT917523:AWW917525 AWT917535:AWW917537 AWT983059:AWW983061 AWT983071:AWW983073 AXB58:AXE59 AXB65590:AXE65591 AXB131126:AXE131127 AXB196662:AXE196663 AXB262198:AXE262199 AXB327734:AXE327735 AXB393270:AXE393271 AXB458806:AXE458807 AXB524342:AXE524343 AXB589878:AXE589879 AXB655414:AXE655415 AXB720950:AXE720951 AXB786486:AXE786487 AXB852022:AXE852023 AXB917558:AXE917559 AXB983094:AXE983095 AXI43 AXI65575 AXI131111 AXI196647 AXI262183 AXI327719 AXI393255 AXI458791 AXI524327 AXI589863 AXI655399 AXI720935 AXI786471 AXI852007 AXI917543 AXI983079 AZH58:AZK60 AZH65590:AZK65592 AZH131126:AZK131128 AZH196662:AZK196664 AZH262198:AZK262200 AZH327734:AZK327736 AZH393270:AZK393272 AZH458806:AZK458808 AZH524342:AZK524344 AZH589878:AZK589880 AZH655414:AZK655416 AZH720950:AZK720952 AZH786486:AZK786488 AZH852022:AZK852024 AZH917558:AZK917560 AZH983094:AZK983096 BGP23:BGS25 BGP35:BGS37 BGP65555:BGS65557 BGP65567:BGS65569 BGP131091:BGS131093 BGP131103:BGS131105 BGP196627:BGS196629 BGP196639:BGS196641 BGP262163:BGS262165 BGP262175:BGS262177 BGP327699:BGS327701 BGP327711:BGS327713 BGP393235:BGS393237 BGP393247:BGS393249 BGP458771:BGS458773 BGP458783:BGS458785 BGP524307:BGS524309 BGP524319:BGS524321 BGP589843:BGS589845 BGP589855:BGS589857 BGP655379:BGS655381 BGP655391:BGS655393 BGP720915:BGS720917 BGP720927:BGS720929 BGP786451:BGS786453 BGP786463:BGS786465 BGP851987:BGS851989 BGP851999:BGS852001 BGP917523:BGS917525 BGP917535:BGS917537 BGP983059:BGS983061 BGP983071:BGS983073 BGX58:BHA59 BGX65590:BHA65591 BGX131126:BHA131127 BGX196662:BHA196663 BGX262198:BHA262199 BGX327734:BHA327735 BGX393270:BHA393271 BGX458806:BHA458807 BGX524342:BHA524343 BGX589878:BHA589879 BGX655414:BHA655415 BGX720950:BHA720951 BGX786486:BHA786487 BGX852022:BHA852023 BGX917558:BHA917559 BGX983094:BHA983095 BHE43 BHE65575 BHE131111 BHE196647 BHE262183 BHE327719 BHE393255 BHE458791 BHE524327 BHE589863 BHE655399 BHE720935 BHE786471 BHE852007 BHE917543 BHE983079 BJD58:BJG60 BJD65590:BJG65592 BJD131126:BJG131128 BJD196662:BJG196664 BJD262198:BJG262200 BJD327734:BJG327736 BJD393270:BJG393272 BJD458806:BJG458808 BJD524342:BJG524344 BJD589878:BJG589880 BJD655414:BJG655416 BJD720950:BJG720952 BJD786486:BJG786488 BJD852022:BJG852024 BJD917558:BJG917560 BJD983094:BJG983096 BQL23:BQO25 BQL35:BQO37 BQL65555:BQO65557 BQL65567:BQO65569 BQL131091:BQO131093 BQL131103:BQO131105 BQL196627:BQO196629 BQL196639:BQO196641 BQL262163:BQO262165 BQL262175:BQO262177 BQL327699:BQO327701 BQL327711:BQO327713 BQL393235:BQO393237 BQL393247:BQO393249 BQL458771:BQO458773 BQL458783:BQO458785 BQL524307:BQO524309 BQL524319:BQO524321 BQL589843:BQO589845 BQL589855:BQO589857 BQL655379:BQO655381 BQL655391:BQO655393 BQL720915:BQO720917 BQL720927:BQO720929 BQL786451:BQO786453 BQL786463:BQO786465 BQL851987:BQO851989 BQL851999:BQO852001 BQL917523:BQO917525 BQL917535:BQO917537 BQL983059:BQO983061 BQL983071:BQO983073 BQT58:BQW59 BQT65590:BQW65591 BQT131126:BQW131127 BQT196662:BQW196663 BQT262198:BQW262199 BQT327734:BQW327735 BQT393270:BQW393271 BQT458806:BQW458807 BQT524342:BQW524343 BQT589878:BQW589879 BQT655414:BQW655415 BQT720950:BQW720951 BQT786486:BQW786487 BQT852022:BQW852023 BQT917558:BQW917559 BQT983094:BQW983095 BRA43 BRA65575 BRA131111 BRA196647 BRA262183 BRA327719 BRA393255 BRA458791 BRA524327 BRA589863 BRA655399 BRA720935 BRA786471 BRA852007 BRA917543 BRA983079 BSZ58:BTC60 BSZ65590:BTC65592 BSZ131126:BTC131128 BSZ196662:BTC196664 BSZ262198:BTC262200 BSZ327734:BTC327736 BSZ393270:BTC393272 BSZ458806:BTC458808 BSZ524342:BTC524344 BSZ589878:BTC589880 BSZ655414:BTC655416 BSZ720950:BTC720952 BSZ786486:BTC786488 BSZ852022:BTC852024 BSZ917558:BTC917560 BSZ983094:BTC983096 CAH23:CAK25 CAH35:CAK37 CAH65555:CAK65557 CAH65567:CAK65569 CAH131091:CAK131093 CAH131103:CAK131105 CAH196627:CAK196629 CAH196639:CAK196641 CAH262163:CAK262165 CAH262175:CAK262177 CAH327699:CAK327701 CAH327711:CAK327713 CAH393235:CAK393237 CAH393247:CAK393249 CAH458771:CAK458773 CAH458783:CAK458785 CAH524307:CAK524309 CAH524319:CAK524321 CAH589843:CAK589845 CAH589855:CAK589857 CAH655379:CAK655381 CAH655391:CAK655393 CAH720915:CAK720917 CAH720927:CAK720929 CAH786451:CAK786453 CAH786463:CAK786465 CAH851987:CAK851989 CAH851999:CAK852001 CAH917523:CAK917525 CAH917535:CAK917537 CAH983059:CAK983061 CAH983071:CAK983073 CAP58:CAS59 CAP65590:CAS65591 CAP131126:CAS131127 CAP196662:CAS196663 CAP262198:CAS262199 CAP327734:CAS327735 CAP393270:CAS393271 CAP458806:CAS458807 CAP524342:CAS524343 CAP589878:CAS589879 CAP655414:CAS655415 CAP720950:CAS720951 CAP786486:CAS786487 CAP852022:CAS852023 CAP917558:CAS917559 CAP983094:CAS983095 CAW43 CAW65575 CAW131111 CAW196647 CAW262183 CAW327719 CAW393255 CAW458791 CAW524327 CAW589863 CAW655399 CAW720935 CAW786471 CAW852007 CAW917543 CAW983079 CCV58:CCY60 CCV65590:CCY65592 CCV131126:CCY131128 CCV196662:CCY196664 CCV262198:CCY262200 CCV327734:CCY327736 CCV393270:CCY393272 CCV458806:CCY458808 CCV524342:CCY524344 CCV589878:CCY589880 CCV655414:CCY655416 CCV720950:CCY720952 CCV786486:CCY786488 CCV852022:CCY852024 CCV917558:CCY917560 CCV983094:CCY983096 CKD23:CKG25 CKD35:CKG37 CKD65555:CKG65557 CKD65567:CKG65569 CKD131091:CKG131093 CKD131103:CKG131105 CKD196627:CKG196629 CKD196639:CKG196641 CKD262163:CKG262165 CKD262175:CKG262177 CKD327699:CKG327701 CKD327711:CKG327713 CKD393235:CKG393237 CKD393247:CKG393249 CKD458771:CKG458773 CKD458783:CKG458785 CKD524307:CKG524309 CKD524319:CKG524321 CKD589843:CKG589845 CKD589855:CKG589857 CKD655379:CKG655381 CKD655391:CKG655393 CKD720915:CKG720917 CKD720927:CKG720929 CKD786451:CKG786453 CKD786463:CKG786465 CKD851987:CKG851989 CKD851999:CKG852001 CKD917523:CKG917525 CKD917535:CKG917537 CKD983059:CKG983061 CKD983071:CKG983073 CKL58:CKO59 CKL65590:CKO65591 CKL131126:CKO131127 CKL196662:CKO196663 CKL262198:CKO262199 CKL327734:CKO327735 CKL393270:CKO393271 CKL458806:CKO458807 CKL524342:CKO524343 CKL589878:CKO589879 CKL655414:CKO655415 CKL720950:CKO720951 CKL786486:CKO786487 CKL852022:CKO852023 CKL917558:CKO917559 CKL983094:CKO983095 CKS43 CKS65575 CKS131111 CKS196647 CKS262183 CKS327719 CKS393255 CKS458791 CKS524327 CKS589863 CKS655399 CKS720935 CKS786471 CKS852007 CKS917543 CKS983079 CMR58:CMU60 CMR65590:CMU65592 CMR131126:CMU131128 CMR196662:CMU196664 CMR262198:CMU262200 CMR327734:CMU327736 CMR393270:CMU393272 CMR458806:CMU458808 CMR524342:CMU524344 CMR589878:CMU589880 CMR655414:CMU655416 CMR720950:CMU720952 CMR786486:CMU786488 CMR852022:CMU852024 CMR917558:CMU917560 CMR983094:CMU983096 CTZ23:CUC25 CTZ35:CUC37 CTZ65555:CUC65557 CTZ65567:CUC65569 CTZ131091:CUC131093 CTZ131103:CUC131105 CTZ196627:CUC196629 CTZ196639:CUC196641 CTZ262163:CUC262165 CTZ262175:CUC262177 CTZ327699:CUC327701 CTZ327711:CUC327713 CTZ393235:CUC393237 CTZ393247:CUC393249 CTZ458771:CUC458773 CTZ458783:CUC458785 CTZ524307:CUC524309 CTZ524319:CUC524321 CTZ589843:CUC589845 CTZ589855:CUC589857 CTZ655379:CUC655381 CTZ655391:CUC655393 CTZ720915:CUC720917 CTZ720927:CUC720929 CTZ786451:CUC786453 CTZ786463:CUC786465 CTZ851987:CUC851989 CTZ851999:CUC852001 CTZ917523:CUC917525 CTZ917535:CUC917537 CTZ983059:CUC983061 CTZ983071:CUC983073 CUH58:CUK59 CUH65590:CUK65591 CUH131126:CUK131127 CUH196662:CUK196663 CUH262198:CUK262199 CUH327734:CUK327735 CUH393270:CUK393271 CUH458806:CUK458807 CUH524342:CUK524343 CUH589878:CUK589879 CUH655414:CUK655415 CUH720950:CUK720951 CUH786486:CUK786487 CUH852022:CUK852023 CUH917558:CUK917559 CUH983094:CUK983095 CUO43 CUO65575 CUO131111 CUO196647 CUO262183 CUO327719 CUO393255 CUO458791 CUO524327 CUO589863 CUO655399 CUO720935 CUO786471 CUO852007 CUO917543 CUO983079 CWN58:CWQ60 CWN65590:CWQ65592 CWN131126:CWQ131128 CWN196662:CWQ196664 CWN262198:CWQ262200 CWN327734:CWQ327736 CWN393270:CWQ393272 CWN458806:CWQ458808 CWN524342:CWQ524344 CWN589878:CWQ589880 CWN655414:CWQ655416 CWN720950:CWQ720952 CWN786486:CWQ786488 CWN852022:CWQ852024 CWN917558:CWQ917560 CWN983094:CWQ983096 DDV23:DDY25 DDV35:DDY37 DDV65555:DDY65557 DDV65567:DDY65569 DDV131091:DDY131093 DDV131103:DDY131105 DDV196627:DDY196629 DDV196639:DDY196641 DDV262163:DDY262165 DDV262175:DDY262177 DDV327699:DDY327701 DDV327711:DDY327713 DDV393235:DDY393237 DDV393247:DDY393249 DDV458771:DDY458773 DDV458783:DDY458785 DDV524307:DDY524309 DDV524319:DDY524321 DDV589843:DDY589845 DDV589855:DDY589857 DDV655379:DDY655381 DDV655391:DDY655393 DDV720915:DDY720917 DDV720927:DDY720929 DDV786451:DDY786453 DDV786463:DDY786465 DDV851987:DDY851989 DDV851999:DDY852001 DDV917523:DDY917525 DDV917535:DDY917537 DDV983059:DDY983061 DDV983071:DDY983073 DED58:DEG59 DED65590:DEG65591 DED131126:DEG131127 DED196662:DEG196663 DED262198:DEG262199 DED327734:DEG327735 DED393270:DEG393271 DED458806:DEG458807 DED524342:DEG524343 DED589878:DEG589879 DED655414:DEG655415 DED720950:DEG720951 DED786486:DEG786487 DED852022:DEG852023 DED917558:DEG917559 DED983094:DEG983095 DEK43 DEK65575 DEK131111 DEK196647 DEK262183 DEK327719 DEK393255 DEK458791 DEK524327 DEK589863 DEK655399 DEK720935 DEK786471 DEK852007 DEK917543 DEK983079 DGJ58:DGM60 DGJ65590:DGM65592 DGJ131126:DGM131128 DGJ196662:DGM196664 DGJ262198:DGM262200 DGJ327734:DGM327736 DGJ393270:DGM393272 DGJ458806:DGM458808 DGJ524342:DGM524344 DGJ589878:DGM589880 DGJ655414:DGM655416 DGJ720950:DGM720952 DGJ786486:DGM786488 DGJ852022:DGM852024 DGJ917558:DGM917560 DGJ983094:DGM983096 DNR23:DNU25 DNR35:DNU37 DNR65555:DNU65557 DNR65567:DNU65569 DNR131091:DNU131093 DNR131103:DNU131105 DNR196627:DNU196629 DNR196639:DNU196641 DNR262163:DNU262165 DNR262175:DNU262177 DNR327699:DNU327701 DNR327711:DNU327713 DNR393235:DNU393237 DNR393247:DNU393249 DNR458771:DNU458773 DNR458783:DNU458785 DNR524307:DNU524309 DNR524319:DNU524321 DNR589843:DNU589845 DNR589855:DNU589857 DNR655379:DNU655381 DNR655391:DNU655393 DNR720915:DNU720917 DNR720927:DNU720929 DNR786451:DNU786453 DNR786463:DNU786465 DNR851987:DNU851989 DNR851999:DNU852001 DNR917523:DNU917525 DNR917535:DNU917537 DNR983059:DNU983061 DNR983071:DNU983073 DNZ58:DOC59 DNZ65590:DOC65591 DNZ131126:DOC131127 DNZ196662:DOC196663 DNZ262198:DOC262199 DNZ327734:DOC327735 DNZ393270:DOC393271 DNZ458806:DOC458807 DNZ524342:DOC524343 DNZ589878:DOC589879 DNZ655414:DOC655415 DNZ720950:DOC720951 DNZ786486:DOC786487 DNZ852022:DOC852023 DNZ917558:DOC917559 DNZ983094:DOC983095 DOG43 DOG65575 DOG131111 DOG196647 DOG262183 DOG327719 DOG393255 DOG458791 DOG524327 DOG589863 DOG655399 DOG720935 DOG786471 DOG852007 DOG917543 DOG983079 DQF58:DQI60 DQF65590:DQI65592 DQF131126:DQI131128 DQF196662:DQI196664 DQF262198:DQI262200 DQF327734:DQI327736 DQF393270:DQI393272 DQF458806:DQI458808 DQF524342:DQI524344 DQF589878:DQI589880 DQF655414:DQI655416 DQF720950:DQI720952 DQF786486:DQI786488 DQF852022:DQI852024 DQF917558:DQI917560 DQF983094:DQI983096 DXN23:DXQ25 DXN35:DXQ37 DXN65555:DXQ65557 DXN65567:DXQ65569 DXN131091:DXQ131093 DXN131103:DXQ131105 DXN196627:DXQ196629 DXN196639:DXQ196641 DXN262163:DXQ262165 DXN262175:DXQ262177 DXN327699:DXQ327701 DXN327711:DXQ327713 DXN393235:DXQ393237 DXN393247:DXQ393249 DXN458771:DXQ458773 DXN458783:DXQ458785 DXN524307:DXQ524309 DXN524319:DXQ524321 DXN589843:DXQ589845 DXN589855:DXQ589857 DXN655379:DXQ655381 DXN655391:DXQ655393 DXN720915:DXQ720917 DXN720927:DXQ720929 DXN786451:DXQ786453 DXN786463:DXQ786465 DXN851987:DXQ851989 DXN851999:DXQ852001 DXN917523:DXQ917525 DXN917535:DXQ917537 DXN983059:DXQ983061 DXN983071:DXQ983073 DXV58:DXY59 DXV65590:DXY65591 DXV131126:DXY131127 DXV196662:DXY196663 DXV262198:DXY262199 DXV327734:DXY327735 DXV393270:DXY393271 DXV458806:DXY458807 DXV524342:DXY524343 DXV589878:DXY589879 DXV655414:DXY655415 DXV720950:DXY720951 DXV786486:DXY786487 DXV852022:DXY852023 DXV917558:DXY917559 DXV983094:DXY983095 DYC43 DYC65575 DYC131111 DYC196647 DYC262183 DYC327719 DYC393255 DYC458791 DYC524327 DYC589863 DYC655399 DYC720935 DYC786471 DYC852007 DYC917543 DYC983079 EAB58:EAE60 EAB65590:EAE65592 EAB131126:EAE131128 EAB196662:EAE196664 EAB262198:EAE262200 EAB327734:EAE327736 EAB393270:EAE393272 EAB458806:EAE458808 EAB524342:EAE524344 EAB589878:EAE589880 EAB655414:EAE655416 EAB720950:EAE720952 EAB786486:EAE786488 EAB852022:EAE852024 EAB917558:EAE917560 EAB983094:EAE983096 EHJ23:EHM25 EHJ35:EHM37 EHJ65555:EHM65557 EHJ65567:EHM65569 EHJ131091:EHM131093 EHJ131103:EHM131105 EHJ196627:EHM196629 EHJ196639:EHM196641 EHJ262163:EHM262165 EHJ262175:EHM262177 EHJ327699:EHM327701 EHJ327711:EHM327713 EHJ393235:EHM393237 EHJ393247:EHM393249 EHJ458771:EHM458773 EHJ458783:EHM458785 EHJ524307:EHM524309 EHJ524319:EHM524321 EHJ589843:EHM589845 EHJ589855:EHM589857 EHJ655379:EHM655381 EHJ655391:EHM655393 EHJ720915:EHM720917 EHJ720927:EHM720929 EHJ786451:EHM786453 EHJ786463:EHM786465 EHJ851987:EHM851989 EHJ851999:EHM852001 EHJ917523:EHM917525 EHJ917535:EHM917537 EHJ983059:EHM983061 EHJ983071:EHM983073 EHR58:EHU59 EHR65590:EHU65591 EHR131126:EHU131127 EHR196662:EHU196663 EHR262198:EHU262199 EHR327734:EHU327735 EHR393270:EHU393271 EHR458806:EHU458807 EHR524342:EHU524343 EHR589878:EHU589879 EHR655414:EHU655415 EHR720950:EHU720951 EHR786486:EHU786487 EHR852022:EHU852023 EHR917558:EHU917559 EHR983094:EHU983095 EHY43 EHY65575 EHY131111 EHY196647 EHY262183 EHY327719 EHY393255 EHY458791 EHY524327 EHY589863 EHY655399 EHY720935 EHY786471 EHY852007 EHY917543 EHY983079 EJX58:EKA60 EJX65590:EKA65592 EJX131126:EKA131128 EJX196662:EKA196664 EJX262198:EKA262200 EJX327734:EKA327736 EJX393270:EKA393272 EJX458806:EKA458808 EJX524342:EKA524344 EJX589878:EKA589880 EJX655414:EKA655416 EJX720950:EKA720952 EJX786486:EKA786488 EJX852022:EKA852024 EJX917558:EKA917560 EJX983094:EKA983096 ERF23:ERI25 ERF35:ERI37 ERF65555:ERI65557 ERF65567:ERI65569 ERF131091:ERI131093 ERF131103:ERI131105 ERF196627:ERI196629 ERF196639:ERI196641 ERF262163:ERI262165 ERF262175:ERI262177 ERF327699:ERI327701 ERF327711:ERI327713 ERF393235:ERI393237 ERF393247:ERI393249 ERF458771:ERI458773 ERF458783:ERI458785 ERF524307:ERI524309 ERF524319:ERI524321 ERF589843:ERI589845 ERF589855:ERI589857 ERF655379:ERI655381 ERF655391:ERI655393 ERF720915:ERI720917 ERF720927:ERI720929 ERF786451:ERI786453 ERF786463:ERI786465 ERF851987:ERI851989 ERF851999:ERI852001 ERF917523:ERI917525 ERF917535:ERI917537 ERF983059:ERI983061 ERF983071:ERI983073 ERN58:ERQ59 ERN65590:ERQ65591 ERN131126:ERQ131127 ERN196662:ERQ196663 ERN262198:ERQ262199 ERN327734:ERQ327735 ERN393270:ERQ393271 ERN458806:ERQ458807 ERN524342:ERQ524343 ERN589878:ERQ589879 ERN655414:ERQ655415 ERN720950:ERQ720951 ERN786486:ERQ786487 ERN852022:ERQ852023 ERN917558:ERQ917559 ERN983094:ERQ983095 ERU43 ERU65575 ERU131111 ERU196647 ERU262183 ERU327719 ERU393255 ERU458791 ERU524327 ERU589863 ERU655399 ERU720935 ERU786471 ERU852007 ERU917543 ERU983079 ETT58:ETW60 ETT65590:ETW65592 ETT131126:ETW131128 ETT196662:ETW196664 ETT262198:ETW262200 ETT327734:ETW327736 ETT393270:ETW393272 ETT458806:ETW458808 ETT524342:ETW524344 ETT589878:ETW589880 ETT655414:ETW655416 ETT720950:ETW720952 ETT786486:ETW786488 ETT852022:ETW852024 ETT917558:ETW917560 ETT983094:ETW983096 FBB23:FBE25 FBB35:FBE37 FBB65555:FBE65557 FBB65567:FBE65569 FBB131091:FBE131093 FBB131103:FBE131105 FBB196627:FBE196629 FBB196639:FBE196641 FBB262163:FBE262165 FBB262175:FBE262177 FBB327699:FBE327701 FBB327711:FBE327713 FBB393235:FBE393237 FBB393247:FBE393249 FBB458771:FBE458773 FBB458783:FBE458785 FBB524307:FBE524309 FBB524319:FBE524321 FBB589843:FBE589845 FBB589855:FBE589857 FBB655379:FBE655381 FBB655391:FBE655393 FBB720915:FBE720917 FBB720927:FBE720929 FBB786451:FBE786453 FBB786463:FBE786465 FBB851987:FBE851989 FBB851999:FBE852001 FBB917523:FBE917525 FBB917535:FBE917537 FBB983059:FBE983061 FBB983071:FBE983073 FBJ58:FBM59 FBJ65590:FBM65591 FBJ131126:FBM131127 FBJ196662:FBM196663 FBJ262198:FBM262199 FBJ327734:FBM327735 FBJ393270:FBM393271 FBJ458806:FBM458807 FBJ524342:FBM524343 FBJ589878:FBM589879 FBJ655414:FBM655415 FBJ720950:FBM720951 FBJ786486:FBM786487 FBJ852022:FBM852023 FBJ917558:FBM917559 FBJ983094:FBM983095 FBQ43 FBQ65575 FBQ131111 FBQ196647 FBQ262183 FBQ327719 FBQ393255 FBQ458791 FBQ524327 FBQ589863 FBQ655399 FBQ720935 FBQ786471 FBQ852007 FBQ917543 FBQ983079 FDP58:FDS60 FDP65590:FDS65592 FDP131126:FDS131128 FDP196662:FDS196664 FDP262198:FDS262200 FDP327734:FDS327736 FDP393270:FDS393272 FDP458806:FDS458808 FDP524342:FDS524344 FDP589878:FDS589880 FDP655414:FDS655416 FDP720950:FDS720952 FDP786486:FDS786488 FDP852022:FDS852024 FDP917558:FDS917560 FDP983094:FDS983096 FKX23:FLA25 FKX35:FLA37 FKX65555:FLA65557 FKX65567:FLA65569 FKX131091:FLA131093 FKX131103:FLA131105 FKX196627:FLA196629 FKX196639:FLA196641 FKX262163:FLA262165 FKX262175:FLA262177 FKX327699:FLA327701 FKX327711:FLA327713 FKX393235:FLA393237 FKX393247:FLA393249 FKX458771:FLA458773 FKX458783:FLA458785 FKX524307:FLA524309 FKX524319:FLA524321 FKX589843:FLA589845 FKX589855:FLA589857 FKX655379:FLA655381 FKX655391:FLA655393 FKX720915:FLA720917 FKX720927:FLA720929 FKX786451:FLA786453 FKX786463:FLA786465 FKX851987:FLA851989 FKX851999:FLA852001 FKX917523:FLA917525 FKX917535:FLA917537 FKX983059:FLA983061 FKX983071:FLA983073 FLF58:FLI59 FLF65590:FLI65591 FLF131126:FLI131127 FLF196662:FLI196663 FLF262198:FLI262199 FLF327734:FLI327735 FLF393270:FLI393271 FLF458806:FLI458807 FLF524342:FLI524343 FLF589878:FLI589879 FLF655414:FLI655415 FLF720950:FLI720951 FLF786486:FLI786487 FLF852022:FLI852023 FLF917558:FLI917559 FLF983094:FLI983095 FLM43 FLM65575 FLM131111 FLM196647 FLM262183 FLM327719 FLM393255 FLM458791 FLM524327 FLM589863 FLM655399 FLM720935 FLM786471 FLM852007 FLM917543 FLM983079 FNL58:FNO60 FNL65590:FNO65592 FNL131126:FNO131128 FNL196662:FNO196664 FNL262198:FNO262200 FNL327734:FNO327736 FNL393270:FNO393272 FNL458806:FNO458808 FNL524342:FNO524344 FNL589878:FNO589880 FNL655414:FNO655416 FNL720950:FNO720952 FNL786486:FNO786488 FNL852022:FNO852024 FNL917558:FNO917560 FNL983094:FNO983096 FUT23:FUW25 FUT35:FUW37 FUT65555:FUW65557 FUT65567:FUW65569 FUT131091:FUW131093 FUT131103:FUW131105 FUT196627:FUW196629 FUT196639:FUW196641 FUT262163:FUW262165 FUT262175:FUW262177 FUT327699:FUW327701 FUT327711:FUW327713 FUT393235:FUW393237 FUT393247:FUW393249 FUT458771:FUW458773 FUT458783:FUW458785 FUT524307:FUW524309 FUT524319:FUW524321 FUT589843:FUW589845 FUT589855:FUW589857 FUT655379:FUW655381 FUT655391:FUW655393 FUT720915:FUW720917 FUT720927:FUW720929 FUT786451:FUW786453 FUT786463:FUW786465 FUT851987:FUW851989 FUT851999:FUW852001 FUT917523:FUW917525 FUT917535:FUW917537 FUT983059:FUW983061 FUT983071:FUW983073 FVB58:FVE59 FVB65590:FVE65591 FVB131126:FVE131127 FVB196662:FVE196663 FVB262198:FVE262199 FVB327734:FVE327735 FVB393270:FVE393271 FVB458806:FVE458807 FVB524342:FVE524343 FVB589878:FVE589879 FVB655414:FVE655415 FVB720950:FVE720951 FVB786486:FVE786487 FVB852022:FVE852023 FVB917558:FVE917559 FVB983094:FVE983095 FVI43 FVI65575 FVI131111 FVI196647 FVI262183 FVI327719 FVI393255 FVI458791 FVI524327 FVI589863 FVI655399 FVI720935 FVI786471 FVI852007 FVI917543 FVI983079 FXH58:FXK60 FXH65590:FXK65592 FXH131126:FXK131128 FXH196662:FXK196664 FXH262198:FXK262200 FXH327734:FXK327736 FXH393270:FXK393272 FXH458806:FXK458808 FXH524342:FXK524344 FXH589878:FXK589880 FXH655414:FXK655416 FXH720950:FXK720952 FXH786486:FXK786488 FXH852022:FXK852024 FXH917558:FXK917560 FXH983094:FXK983096 GEP23:GES25 GEP35:GES37 GEP65555:GES65557 GEP65567:GES65569 GEP131091:GES131093 GEP131103:GES131105 GEP196627:GES196629 GEP196639:GES196641 GEP262163:GES262165 GEP262175:GES262177 GEP327699:GES327701 GEP327711:GES327713 GEP393235:GES393237 GEP393247:GES393249 GEP458771:GES458773 GEP458783:GES458785 GEP524307:GES524309 GEP524319:GES524321 GEP589843:GES589845 GEP589855:GES589857 GEP655379:GES655381 GEP655391:GES655393 GEP720915:GES720917 GEP720927:GES720929 GEP786451:GES786453 GEP786463:GES786465 GEP851987:GES851989 GEP851999:GES852001 GEP917523:GES917525 GEP917535:GES917537 GEP983059:GES983061 GEP983071:GES983073 GEX58:GFA59 GEX65590:GFA65591 GEX131126:GFA131127 GEX196662:GFA196663 GEX262198:GFA262199 GEX327734:GFA327735 GEX393270:GFA393271 GEX458806:GFA458807 GEX524342:GFA524343 GEX589878:GFA589879 GEX655414:GFA655415 GEX720950:GFA720951 GEX786486:GFA786487 GEX852022:GFA852023 GEX917558:GFA917559 GEX983094:GFA983095 GFE43 GFE65575 GFE131111 GFE196647 GFE262183 GFE327719 GFE393255 GFE458791 GFE524327 GFE589863 GFE655399 GFE720935 GFE786471 GFE852007 GFE917543 GFE983079 GHD58:GHG60 GHD65590:GHG65592 GHD131126:GHG131128 GHD196662:GHG196664 GHD262198:GHG262200 GHD327734:GHG327736 GHD393270:GHG393272 GHD458806:GHG458808 GHD524342:GHG524344 GHD589878:GHG589880 GHD655414:GHG655416 GHD720950:GHG720952 GHD786486:GHG786488 GHD852022:GHG852024 GHD917558:GHG917560 GHD983094:GHG983096 GOL23:GOO25 GOL35:GOO37 GOL65555:GOO65557 GOL65567:GOO65569 GOL131091:GOO131093 GOL131103:GOO131105 GOL196627:GOO196629 GOL196639:GOO196641 GOL262163:GOO262165 GOL262175:GOO262177 GOL327699:GOO327701 GOL327711:GOO327713 GOL393235:GOO393237 GOL393247:GOO393249 GOL458771:GOO458773 GOL458783:GOO458785 GOL524307:GOO524309 GOL524319:GOO524321 GOL589843:GOO589845 GOL589855:GOO589857 GOL655379:GOO655381 GOL655391:GOO655393 GOL720915:GOO720917 GOL720927:GOO720929 GOL786451:GOO786453 GOL786463:GOO786465 GOL851987:GOO851989 GOL851999:GOO852001 GOL917523:GOO917525 GOL917535:GOO917537 GOL983059:GOO983061 GOL983071:GOO983073 GOT58:GOW59 GOT65590:GOW65591 GOT131126:GOW131127 GOT196662:GOW196663 GOT262198:GOW262199 GOT327734:GOW327735 GOT393270:GOW393271 GOT458806:GOW458807 GOT524342:GOW524343 GOT589878:GOW589879 GOT655414:GOW655415 GOT720950:GOW720951 GOT786486:GOW786487 GOT852022:GOW852023 GOT917558:GOW917559 GOT983094:GOW983095 GPA43 GPA65575 GPA131111 GPA196647 GPA262183 GPA327719 GPA393255 GPA458791 GPA524327 GPA589863 GPA655399 GPA720935 GPA786471 GPA852007 GPA917543 GPA983079 GQZ58:GRC60 GQZ65590:GRC65592 GQZ131126:GRC131128 GQZ196662:GRC196664 GQZ262198:GRC262200 GQZ327734:GRC327736 GQZ393270:GRC393272 GQZ458806:GRC458808 GQZ524342:GRC524344 GQZ589878:GRC589880 GQZ655414:GRC655416 GQZ720950:GRC720952 GQZ786486:GRC786488 GQZ852022:GRC852024 GQZ917558:GRC917560 GQZ983094:GRC983096 GYH23:GYK25 GYH35:GYK37 GYH65555:GYK65557 GYH65567:GYK65569 GYH131091:GYK131093 GYH131103:GYK131105 GYH196627:GYK196629 GYH196639:GYK196641 GYH262163:GYK262165 GYH262175:GYK262177 GYH327699:GYK327701 GYH327711:GYK327713 GYH393235:GYK393237 GYH393247:GYK393249 GYH458771:GYK458773 GYH458783:GYK458785 GYH524307:GYK524309 GYH524319:GYK524321 GYH589843:GYK589845 GYH589855:GYK589857 GYH655379:GYK655381 GYH655391:GYK655393 GYH720915:GYK720917 GYH720927:GYK720929 GYH786451:GYK786453 GYH786463:GYK786465 GYH851987:GYK851989 GYH851999:GYK852001 GYH917523:GYK917525 GYH917535:GYK917537 GYH983059:GYK983061 GYH983071:GYK983073 GYP58:GYS59 GYP65590:GYS65591 GYP131126:GYS131127 GYP196662:GYS196663 GYP262198:GYS262199 GYP327734:GYS327735 GYP393270:GYS393271 GYP458806:GYS458807 GYP524342:GYS524343 GYP589878:GYS589879 GYP655414:GYS655415 GYP720950:GYS720951 GYP786486:GYS786487 GYP852022:GYS852023 GYP917558:GYS917559 GYP983094:GYS983095 GYW43 GYW65575 GYW131111 GYW196647 GYW262183 GYW327719 GYW393255 GYW458791 GYW524327 GYW589863 GYW655399 GYW720935 GYW786471 GYW852007 GYW917543 GYW983079 HAV58:HAY60 HAV65590:HAY65592 HAV131126:HAY131128 HAV196662:HAY196664 HAV262198:HAY262200 HAV327734:HAY327736 HAV393270:HAY393272 HAV458806:HAY458808 HAV524342:HAY524344 HAV589878:HAY589880 HAV655414:HAY655416 HAV720950:HAY720952 HAV786486:HAY786488 HAV852022:HAY852024 HAV917558:HAY917560 HAV983094:HAY983096 HID23:HIG25 HID35:HIG37 HID65555:HIG65557 HID65567:HIG65569 HID131091:HIG131093 HID131103:HIG131105 HID196627:HIG196629 HID196639:HIG196641 HID262163:HIG262165 HID262175:HIG262177 HID327699:HIG327701 HID327711:HIG327713 HID393235:HIG393237 HID393247:HIG393249 HID458771:HIG458773 HID458783:HIG458785 HID524307:HIG524309 HID524319:HIG524321 HID589843:HIG589845 HID589855:HIG589857 HID655379:HIG655381 HID655391:HIG655393 HID720915:HIG720917 HID720927:HIG720929 HID786451:HIG786453 HID786463:HIG786465 HID851987:HIG851989 HID851999:HIG852001 HID917523:HIG917525 HID917535:HIG917537 HID983059:HIG983061 HID983071:HIG983073 HIL58:HIO59 HIL65590:HIO65591 HIL131126:HIO131127 HIL196662:HIO196663 HIL262198:HIO262199 HIL327734:HIO327735 HIL393270:HIO393271 HIL458806:HIO458807 HIL524342:HIO524343 HIL589878:HIO589879 HIL655414:HIO655415 HIL720950:HIO720951 HIL786486:HIO786487 HIL852022:HIO852023 HIL917558:HIO917559 HIL983094:HIO983095 HIS43 HIS65575 HIS131111 HIS196647 HIS262183 HIS327719 HIS393255 HIS458791 HIS524327 HIS589863 HIS655399 HIS720935 HIS786471 HIS852007 HIS917543 HIS983079 HKR58:HKU60 HKR65590:HKU65592 HKR131126:HKU131128 HKR196662:HKU196664 HKR262198:HKU262200 HKR327734:HKU327736 HKR393270:HKU393272 HKR458806:HKU458808 HKR524342:HKU524344 HKR589878:HKU589880 HKR655414:HKU655416 HKR720950:HKU720952 HKR786486:HKU786488 HKR852022:HKU852024 HKR917558:HKU917560 HKR983094:HKU983096 HRZ23:HSC25 HRZ35:HSC37 HRZ65555:HSC65557 HRZ65567:HSC65569 HRZ131091:HSC131093 HRZ131103:HSC131105 HRZ196627:HSC196629 HRZ196639:HSC196641 HRZ262163:HSC262165 HRZ262175:HSC262177 HRZ327699:HSC327701 HRZ327711:HSC327713 HRZ393235:HSC393237 HRZ393247:HSC393249 HRZ458771:HSC458773 HRZ458783:HSC458785 HRZ524307:HSC524309 HRZ524319:HSC524321 HRZ589843:HSC589845 HRZ589855:HSC589857 HRZ655379:HSC655381 HRZ655391:HSC655393 HRZ720915:HSC720917 HRZ720927:HSC720929 HRZ786451:HSC786453 HRZ786463:HSC786465 HRZ851987:HSC851989 HRZ851999:HSC852001 HRZ917523:HSC917525 HRZ917535:HSC917537 HRZ983059:HSC983061 HRZ983071:HSC983073 HSH58:HSK59 HSH65590:HSK65591 HSH131126:HSK131127 HSH196662:HSK196663 HSH262198:HSK262199 HSH327734:HSK327735 HSH393270:HSK393271 HSH458806:HSK458807 HSH524342:HSK524343 HSH589878:HSK589879 HSH655414:HSK655415 HSH720950:HSK720951 HSH786486:HSK786487 HSH852022:HSK852023 HSH917558:HSK917559 HSH983094:HSK983095 HSO43 HSO65575 HSO131111 HSO196647 HSO262183 HSO327719 HSO393255 HSO458791 HSO524327 HSO589863 HSO655399 HSO720935 HSO786471 HSO852007 HSO917543 HSO983079 HUN58:HUQ60 HUN65590:HUQ65592 HUN131126:HUQ131128 HUN196662:HUQ196664 HUN262198:HUQ262200 HUN327734:HUQ327736 HUN393270:HUQ393272 HUN458806:HUQ458808 HUN524342:HUQ524344 HUN589878:HUQ589880 HUN655414:HUQ655416 HUN720950:HUQ720952 HUN786486:HUQ786488 HUN852022:HUQ852024 HUN917558:HUQ917560 HUN983094:HUQ983096 IBV23:IBY25 IBV35:IBY37 IBV65555:IBY65557 IBV65567:IBY65569 IBV131091:IBY131093 IBV131103:IBY131105 IBV196627:IBY196629 IBV196639:IBY196641 IBV262163:IBY262165 IBV262175:IBY262177 IBV327699:IBY327701 IBV327711:IBY327713 IBV393235:IBY393237 IBV393247:IBY393249 IBV458771:IBY458773 IBV458783:IBY458785 IBV524307:IBY524309 IBV524319:IBY524321 IBV589843:IBY589845 IBV589855:IBY589857 IBV655379:IBY655381 IBV655391:IBY655393 IBV720915:IBY720917 IBV720927:IBY720929 IBV786451:IBY786453 IBV786463:IBY786465 IBV851987:IBY851989 IBV851999:IBY852001 IBV917523:IBY917525 IBV917535:IBY917537 IBV983059:IBY983061 IBV983071:IBY983073 ICD58:ICG59 ICD65590:ICG65591 ICD131126:ICG131127 ICD196662:ICG196663 ICD262198:ICG262199 ICD327734:ICG327735 ICD393270:ICG393271 ICD458806:ICG458807 ICD524342:ICG524343 ICD589878:ICG589879 ICD655414:ICG655415 ICD720950:ICG720951 ICD786486:ICG786487 ICD852022:ICG852023 ICD917558:ICG917559 ICD983094:ICG983095 ICK43 ICK65575 ICK131111 ICK196647 ICK262183 ICK327719 ICK393255 ICK458791 ICK524327 ICK589863 ICK655399 ICK720935 ICK786471 ICK852007 ICK917543 ICK983079 IEJ58:IEM60 IEJ65590:IEM65592 IEJ131126:IEM131128 IEJ196662:IEM196664 IEJ262198:IEM262200 IEJ327734:IEM327736 IEJ393270:IEM393272 IEJ458806:IEM458808 IEJ524342:IEM524344 IEJ589878:IEM589880 IEJ655414:IEM655416 IEJ720950:IEM720952 IEJ786486:IEM786488 IEJ852022:IEM852024 IEJ917558:IEM917560 IEJ983094:IEM983096 ILR23:ILU25 ILR35:ILU37 ILR65555:ILU65557 ILR65567:ILU65569 ILR131091:ILU131093 ILR131103:ILU131105 ILR196627:ILU196629 ILR196639:ILU196641 ILR262163:ILU262165 ILR262175:ILU262177 ILR327699:ILU327701 ILR327711:ILU327713 ILR393235:ILU393237 ILR393247:ILU393249 ILR458771:ILU458773 ILR458783:ILU458785 ILR524307:ILU524309 ILR524319:ILU524321 ILR589843:ILU589845 ILR589855:ILU589857 ILR655379:ILU655381 ILR655391:ILU655393 ILR720915:ILU720917 ILR720927:ILU720929 ILR786451:ILU786453 ILR786463:ILU786465 ILR851987:ILU851989 ILR851999:ILU852001 ILR917523:ILU917525 ILR917535:ILU917537 ILR983059:ILU983061 ILR983071:ILU983073 ILZ58:IMC59 ILZ65590:IMC65591 ILZ131126:IMC131127 ILZ196662:IMC196663 ILZ262198:IMC262199 ILZ327734:IMC327735 ILZ393270:IMC393271 ILZ458806:IMC458807 ILZ524342:IMC524343 ILZ589878:IMC589879 ILZ655414:IMC655415 ILZ720950:IMC720951 ILZ786486:IMC786487 ILZ852022:IMC852023 ILZ917558:IMC917559 ILZ983094:IMC983095 IMG43 IMG65575 IMG131111 IMG196647 IMG262183 IMG327719 IMG393255 IMG458791 IMG524327 IMG589863 IMG655399 IMG720935 IMG786471 IMG852007 IMG917543 IMG983079 IOF58:IOI60 IOF65590:IOI65592 IOF131126:IOI131128 IOF196662:IOI196664 IOF262198:IOI262200 IOF327734:IOI327736 IOF393270:IOI393272 IOF458806:IOI458808 IOF524342:IOI524344 IOF589878:IOI589880 IOF655414:IOI655416 IOF720950:IOI720952 IOF786486:IOI786488 IOF852022:IOI852024 IOF917558:IOI917560 IOF983094:IOI983096 IVN23:IVQ25 IVN35:IVQ37 IVN65555:IVQ65557 IVN65567:IVQ65569 IVN131091:IVQ131093 IVN131103:IVQ131105 IVN196627:IVQ196629 IVN196639:IVQ196641 IVN262163:IVQ262165 IVN262175:IVQ262177 IVN327699:IVQ327701 IVN327711:IVQ327713 IVN393235:IVQ393237 IVN393247:IVQ393249 IVN458771:IVQ458773 IVN458783:IVQ458785 IVN524307:IVQ524309 IVN524319:IVQ524321 IVN589843:IVQ589845 IVN589855:IVQ589857 IVN655379:IVQ655381 IVN655391:IVQ655393 IVN720915:IVQ720917 IVN720927:IVQ720929 IVN786451:IVQ786453 IVN786463:IVQ786465 IVN851987:IVQ851989 IVN851999:IVQ852001 IVN917523:IVQ917525 IVN917535:IVQ917537 IVN983059:IVQ983061 IVN983071:IVQ983073 IVV58:IVY59 IVV65590:IVY65591 IVV131126:IVY131127 IVV196662:IVY196663 IVV262198:IVY262199 IVV327734:IVY327735 IVV393270:IVY393271 IVV458806:IVY458807 IVV524342:IVY524343 IVV589878:IVY589879 IVV655414:IVY655415 IVV720950:IVY720951 IVV786486:IVY786487 IVV852022:IVY852023 IVV917558:IVY917559 IVV983094:IVY983095 IWC43 IWC65575 IWC131111 IWC196647 IWC262183 IWC327719 IWC393255 IWC458791 IWC524327 IWC589863 IWC655399 IWC720935 IWC786471 IWC852007 IWC917543 IWC983079 IYB58:IYE60 IYB65590:IYE65592 IYB131126:IYE131128 IYB196662:IYE196664 IYB262198:IYE262200 IYB327734:IYE327736 IYB393270:IYE393272 IYB458806:IYE458808 IYB524342:IYE524344 IYB589878:IYE589880 IYB655414:IYE655416 IYB720950:IYE720952 IYB786486:IYE786488 IYB852022:IYE852024 IYB917558:IYE917560 IYB983094:IYE983096 JFJ23:JFM25 JFJ35:JFM37 JFJ65555:JFM65557 JFJ65567:JFM65569 JFJ131091:JFM131093 JFJ131103:JFM131105 JFJ196627:JFM196629 JFJ196639:JFM196641 JFJ262163:JFM262165 JFJ262175:JFM262177 JFJ327699:JFM327701 JFJ327711:JFM327713 JFJ393235:JFM393237 JFJ393247:JFM393249 JFJ458771:JFM458773 JFJ458783:JFM458785 JFJ524307:JFM524309 JFJ524319:JFM524321 JFJ589843:JFM589845 JFJ589855:JFM589857 JFJ655379:JFM655381 JFJ655391:JFM655393 JFJ720915:JFM720917 JFJ720927:JFM720929 JFJ786451:JFM786453 JFJ786463:JFM786465 JFJ851987:JFM851989 JFJ851999:JFM852001 JFJ917523:JFM917525 JFJ917535:JFM917537 JFJ983059:JFM983061 JFJ983071:JFM983073 JFR58:JFU59 JFR65590:JFU65591 JFR131126:JFU131127 JFR196662:JFU196663 JFR262198:JFU262199 JFR327734:JFU327735 JFR393270:JFU393271 JFR458806:JFU458807 JFR524342:JFU524343 JFR589878:JFU589879 JFR655414:JFU655415 JFR720950:JFU720951 JFR786486:JFU786487 JFR852022:JFU852023 JFR917558:JFU917559 JFR983094:JFU983095 JFY43 JFY65575 JFY131111 JFY196647 JFY262183 JFY327719 JFY393255 JFY458791 JFY524327 JFY589863 JFY655399 JFY720935 JFY786471 JFY852007 JFY917543 JFY983079 JHX58:JIA60 JHX65590:JIA65592 JHX131126:JIA131128 JHX196662:JIA196664 JHX262198:JIA262200 JHX327734:JIA327736 JHX393270:JIA393272 JHX458806:JIA458808 JHX524342:JIA524344 JHX589878:JIA589880 JHX655414:JIA655416 JHX720950:JIA720952 JHX786486:JIA786488 JHX852022:JIA852024 JHX917558:JIA917560 JHX983094:JIA983096 JPF23:JPI25 JPF35:JPI37 JPF65555:JPI65557 JPF65567:JPI65569 JPF131091:JPI131093 JPF131103:JPI131105 JPF196627:JPI196629 JPF196639:JPI196641 JPF262163:JPI262165 JPF262175:JPI262177 JPF327699:JPI327701 JPF327711:JPI327713 JPF393235:JPI393237 JPF393247:JPI393249 JPF458771:JPI458773 JPF458783:JPI458785 JPF524307:JPI524309 JPF524319:JPI524321 JPF589843:JPI589845 JPF589855:JPI589857 JPF655379:JPI655381 JPF655391:JPI655393 JPF720915:JPI720917 JPF720927:JPI720929 JPF786451:JPI786453 JPF786463:JPI786465 JPF851987:JPI851989 JPF851999:JPI852001 JPF917523:JPI917525 JPF917535:JPI917537 JPF983059:JPI983061 JPF983071:JPI983073 JPN58:JPQ59 JPN65590:JPQ65591 JPN131126:JPQ131127 JPN196662:JPQ196663 JPN262198:JPQ262199 JPN327734:JPQ327735 JPN393270:JPQ393271 JPN458806:JPQ458807 JPN524342:JPQ524343 JPN589878:JPQ589879 JPN655414:JPQ655415 JPN720950:JPQ720951 JPN786486:JPQ786487 JPN852022:JPQ852023 JPN917558:JPQ917559 JPN983094:JPQ983095 JPU43 JPU65575 JPU131111 JPU196647 JPU262183 JPU327719 JPU393255 JPU458791 JPU524327 JPU589863 JPU655399 JPU720935 JPU786471 JPU852007 JPU917543 JPU983079 JRT58:JRW60 JRT65590:JRW65592 JRT131126:JRW131128 JRT196662:JRW196664 JRT262198:JRW262200 JRT327734:JRW327736 JRT393270:JRW393272 JRT458806:JRW458808 JRT524342:JRW524344 JRT589878:JRW589880 JRT655414:JRW655416 JRT720950:JRW720952 JRT786486:JRW786488 JRT852022:JRW852024 JRT917558:JRW917560 JRT983094:JRW983096 JZB23:JZE25 JZB35:JZE37 JZB65555:JZE65557 JZB65567:JZE65569 JZB131091:JZE131093 JZB131103:JZE131105 JZB196627:JZE196629 JZB196639:JZE196641 JZB262163:JZE262165 JZB262175:JZE262177 JZB327699:JZE327701 JZB327711:JZE327713 JZB393235:JZE393237 JZB393247:JZE393249 JZB458771:JZE458773 JZB458783:JZE458785 JZB524307:JZE524309 JZB524319:JZE524321 JZB589843:JZE589845 JZB589855:JZE589857 JZB655379:JZE655381 JZB655391:JZE655393 JZB720915:JZE720917 JZB720927:JZE720929 JZB786451:JZE786453 JZB786463:JZE786465 JZB851987:JZE851989 JZB851999:JZE852001 JZB917523:JZE917525 JZB917535:JZE917537 JZB983059:JZE983061 JZB983071:JZE983073 JZJ58:JZM59 JZJ65590:JZM65591 JZJ131126:JZM131127 JZJ196662:JZM196663 JZJ262198:JZM262199 JZJ327734:JZM327735 JZJ393270:JZM393271 JZJ458806:JZM458807 JZJ524342:JZM524343 JZJ589878:JZM589879 JZJ655414:JZM655415 JZJ720950:JZM720951 JZJ786486:JZM786487 JZJ852022:JZM852023 JZJ917558:JZM917559 JZJ983094:JZM983095 JZQ43 JZQ65575 JZQ131111 JZQ196647 JZQ262183 JZQ327719 JZQ393255 JZQ458791 JZQ524327 JZQ589863 JZQ655399 JZQ720935 JZQ786471 JZQ852007 JZQ917543 JZQ983079 KBP58:KBS60 KBP65590:KBS65592 KBP131126:KBS131128 KBP196662:KBS196664 KBP262198:KBS262200 KBP327734:KBS327736 KBP393270:KBS393272 KBP458806:KBS458808 KBP524342:KBS524344 KBP589878:KBS589880 KBP655414:KBS655416 KBP720950:KBS720952 KBP786486:KBS786488 KBP852022:KBS852024 KBP917558:KBS917560 KBP983094:KBS983096 KIX23:KJA25 KIX35:KJA37 KIX65555:KJA65557 KIX65567:KJA65569 KIX131091:KJA131093 KIX131103:KJA131105 KIX196627:KJA196629 KIX196639:KJA196641 KIX262163:KJA262165 KIX262175:KJA262177 KIX327699:KJA327701 KIX327711:KJA327713 KIX393235:KJA393237 KIX393247:KJA393249 KIX458771:KJA458773 KIX458783:KJA458785 KIX524307:KJA524309 KIX524319:KJA524321 KIX589843:KJA589845 KIX589855:KJA589857 KIX655379:KJA655381 KIX655391:KJA655393 KIX720915:KJA720917 KIX720927:KJA720929 KIX786451:KJA786453 KIX786463:KJA786465 KIX851987:KJA851989 KIX851999:KJA852001 KIX917523:KJA917525 KIX917535:KJA917537 KIX983059:KJA983061 KIX983071:KJA983073 KJF58:KJI59 KJF65590:KJI65591 KJF131126:KJI131127 KJF196662:KJI196663 KJF262198:KJI262199 KJF327734:KJI327735 KJF393270:KJI393271 KJF458806:KJI458807 KJF524342:KJI524343 KJF589878:KJI589879 KJF655414:KJI655415 KJF720950:KJI720951 KJF786486:KJI786487 KJF852022:KJI852023 KJF917558:KJI917559 KJF983094:KJI983095 KJM43 KJM65575 KJM131111 KJM196647 KJM262183 KJM327719 KJM393255 KJM458791 KJM524327 KJM589863 KJM655399 KJM720935 KJM786471 KJM852007 KJM917543 KJM983079 KLL58:KLO60 KLL65590:KLO65592 KLL131126:KLO131128 KLL196662:KLO196664 KLL262198:KLO262200 KLL327734:KLO327736 KLL393270:KLO393272 KLL458806:KLO458808 KLL524342:KLO524344 KLL589878:KLO589880 KLL655414:KLO655416 KLL720950:KLO720952 KLL786486:KLO786488 KLL852022:KLO852024 KLL917558:KLO917560 KLL983094:KLO983096 KST23:KSW25 KST35:KSW37 KST65555:KSW65557 KST65567:KSW65569 KST131091:KSW131093 KST131103:KSW131105 KST196627:KSW196629 KST196639:KSW196641 KST262163:KSW262165 KST262175:KSW262177 KST327699:KSW327701 KST327711:KSW327713 KST393235:KSW393237 KST393247:KSW393249 KST458771:KSW458773 KST458783:KSW458785 KST524307:KSW524309 KST524319:KSW524321 KST589843:KSW589845 KST589855:KSW589857 KST655379:KSW655381 KST655391:KSW655393 KST720915:KSW720917 KST720927:KSW720929 KST786451:KSW786453 KST786463:KSW786465 KST851987:KSW851989 KST851999:KSW852001 KST917523:KSW917525 KST917535:KSW917537 KST983059:KSW983061 KST983071:KSW983073 KTB58:KTE59 KTB65590:KTE65591 KTB131126:KTE131127 KTB196662:KTE196663 KTB262198:KTE262199 KTB327734:KTE327735 KTB393270:KTE393271 KTB458806:KTE458807 KTB524342:KTE524343 KTB589878:KTE589879 KTB655414:KTE655415 KTB720950:KTE720951 KTB786486:KTE786487 KTB852022:KTE852023 KTB917558:KTE917559 KTB983094:KTE983095 KTI43 KTI65575 KTI131111 KTI196647 KTI262183 KTI327719 KTI393255 KTI458791 KTI524327 KTI589863 KTI655399 KTI720935 KTI786471 KTI852007 KTI917543 KTI983079 KVH58:KVK60 KVH65590:KVK65592 KVH131126:KVK131128 KVH196662:KVK196664 KVH262198:KVK262200 KVH327734:KVK327736 KVH393270:KVK393272 KVH458806:KVK458808 KVH524342:KVK524344 KVH589878:KVK589880 KVH655414:KVK655416 KVH720950:KVK720952 KVH786486:KVK786488 KVH852022:KVK852024 KVH917558:KVK917560 KVH983094:KVK983096 LCP23:LCS25 LCP35:LCS37 LCP65555:LCS65557 LCP65567:LCS65569 LCP131091:LCS131093 LCP131103:LCS131105 LCP196627:LCS196629 LCP196639:LCS196641 LCP262163:LCS262165 LCP262175:LCS262177 LCP327699:LCS327701 LCP327711:LCS327713 LCP393235:LCS393237 LCP393247:LCS393249 LCP458771:LCS458773 LCP458783:LCS458785 LCP524307:LCS524309 LCP524319:LCS524321 LCP589843:LCS589845 LCP589855:LCS589857 LCP655379:LCS655381 LCP655391:LCS655393 LCP720915:LCS720917 LCP720927:LCS720929 LCP786451:LCS786453 LCP786463:LCS786465 LCP851987:LCS851989 LCP851999:LCS852001 LCP917523:LCS917525 LCP917535:LCS917537 LCP983059:LCS983061 LCP983071:LCS983073 LCX58:LDA59 LCX65590:LDA65591 LCX131126:LDA131127 LCX196662:LDA196663 LCX262198:LDA262199 LCX327734:LDA327735 LCX393270:LDA393271 LCX458806:LDA458807 LCX524342:LDA524343 LCX589878:LDA589879 LCX655414:LDA655415 LCX720950:LDA720951 LCX786486:LDA786487 LCX852022:LDA852023 LCX917558:LDA917559 LCX983094:LDA983095 LDE43 LDE65575 LDE131111 LDE196647 LDE262183 LDE327719 LDE393255 LDE458791 LDE524327 LDE589863 LDE655399 LDE720935 LDE786471 LDE852007 LDE917543 LDE983079 LFD58:LFG60 LFD65590:LFG65592 LFD131126:LFG131128 LFD196662:LFG196664 LFD262198:LFG262200 LFD327734:LFG327736 LFD393270:LFG393272 LFD458806:LFG458808 LFD524342:LFG524344 LFD589878:LFG589880 LFD655414:LFG655416 LFD720950:LFG720952 LFD786486:LFG786488 LFD852022:LFG852024 LFD917558:LFG917560 LFD983094:LFG983096 LML23:LMO25 LML35:LMO37 LML65555:LMO65557 LML65567:LMO65569 LML131091:LMO131093 LML131103:LMO131105 LML196627:LMO196629 LML196639:LMO196641 LML262163:LMO262165 LML262175:LMO262177 LML327699:LMO327701 LML327711:LMO327713 LML393235:LMO393237 LML393247:LMO393249 LML458771:LMO458773 LML458783:LMO458785 LML524307:LMO524309 LML524319:LMO524321 LML589843:LMO589845 LML589855:LMO589857 LML655379:LMO655381 LML655391:LMO655393 LML720915:LMO720917 LML720927:LMO720929 LML786451:LMO786453 LML786463:LMO786465 LML851987:LMO851989 LML851999:LMO852001 LML917523:LMO917525 LML917535:LMO917537 LML983059:LMO983061 LML983071:LMO983073 LMT58:LMW59 LMT65590:LMW65591 LMT131126:LMW131127 LMT196662:LMW196663 LMT262198:LMW262199 LMT327734:LMW327735 LMT393270:LMW393271 LMT458806:LMW458807 LMT524342:LMW524343 LMT589878:LMW589879 LMT655414:LMW655415 LMT720950:LMW720951 LMT786486:LMW786487 LMT852022:LMW852023 LMT917558:LMW917559 LMT983094:LMW983095 LNA43 LNA65575 LNA131111 LNA196647 LNA262183 LNA327719 LNA393255 LNA458791 LNA524327 LNA589863 LNA655399 LNA720935 LNA786471 LNA852007 LNA917543 LNA983079 LOZ58:LPC60 LOZ65590:LPC65592 LOZ131126:LPC131128 LOZ196662:LPC196664 LOZ262198:LPC262200 LOZ327734:LPC327736 LOZ393270:LPC393272 LOZ458806:LPC458808 LOZ524342:LPC524344 LOZ589878:LPC589880 LOZ655414:LPC655416 LOZ720950:LPC720952 LOZ786486:LPC786488 LOZ852022:LPC852024 LOZ917558:LPC917560 LOZ983094:LPC983096 LWH23:LWK25 LWH35:LWK37 LWH65555:LWK65557 LWH65567:LWK65569 LWH131091:LWK131093 LWH131103:LWK131105 LWH196627:LWK196629 LWH196639:LWK196641 LWH262163:LWK262165 LWH262175:LWK262177 LWH327699:LWK327701 LWH327711:LWK327713 LWH393235:LWK393237 LWH393247:LWK393249 LWH458771:LWK458773 LWH458783:LWK458785 LWH524307:LWK524309 LWH524319:LWK524321 LWH589843:LWK589845 LWH589855:LWK589857 LWH655379:LWK655381 LWH655391:LWK655393 LWH720915:LWK720917 LWH720927:LWK720929 LWH786451:LWK786453 LWH786463:LWK786465 LWH851987:LWK851989 LWH851999:LWK852001 LWH917523:LWK917525 LWH917535:LWK917537 LWH983059:LWK983061 LWH983071:LWK983073 LWP58:LWS59 LWP65590:LWS65591 LWP131126:LWS131127 LWP196662:LWS196663 LWP262198:LWS262199 LWP327734:LWS327735 LWP393270:LWS393271 LWP458806:LWS458807 LWP524342:LWS524343 LWP589878:LWS589879 LWP655414:LWS655415 LWP720950:LWS720951 LWP786486:LWS786487 LWP852022:LWS852023 LWP917558:LWS917559 LWP983094:LWS983095 LWW43 LWW65575 LWW131111 LWW196647 LWW262183 LWW327719 LWW393255 LWW458791 LWW524327 LWW589863 LWW655399 LWW720935 LWW786471 LWW852007 LWW917543 LWW983079 LYV58:LYY60 LYV65590:LYY65592 LYV131126:LYY131128 LYV196662:LYY196664 LYV262198:LYY262200 LYV327734:LYY327736 LYV393270:LYY393272 LYV458806:LYY458808 LYV524342:LYY524344 LYV589878:LYY589880 LYV655414:LYY655416 LYV720950:LYY720952 LYV786486:LYY786488 LYV852022:LYY852024 LYV917558:LYY917560 LYV983094:LYY983096 MGD23:MGG25 MGD35:MGG37 MGD65555:MGG65557 MGD65567:MGG65569 MGD131091:MGG131093 MGD131103:MGG131105 MGD196627:MGG196629 MGD196639:MGG196641 MGD262163:MGG262165 MGD262175:MGG262177 MGD327699:MGG327701 MGD327711:MGG327713 MGD393235:MGG393237 MGD393247:MGG393249 MGD458771:MGG458773 MGD458783:MGG458785 MGD524307:MGG524309 MGD524319:MGG524321 MGD589843:MGG589845 MGD589855:MGG589857 MGD655379:MGG655381 MGD655391:MGG655393 MGD720915:MGG720917 MGD720927:MGG720929 MGD786451:MGG786453 MGD786463:MGG786465 MGD851987:MGG851989 MGD851999:MGG852001 MGD917523:MGG917525 MGD917535:MGG917537 MGD983059:MGG983061 MGD983071:MGG983073 MGL58:MGO59 MGL65590:MGO65591 MGL131126:MGO131127 MGL196662:MGO196663 MGL262198:MGO262199 MGL327734:MGO327735 MGL393270:MGO393271 MGL458806:MGO458807 MGL524342:MGO524343 MGL589878:MGO589879 MGL655414:MGO655415 MGL720950:MGO720951 MGL786486:MGO786487 MGL852022:MGO852023 MGL917558:MGO917559 MGL983094:MGO983095 MGS43 MGS65575 MGS131111 MGS196647 MGS262183 MGS327719 MGS393255 MGS458791 MGS524327 MGS589863 MGS655399 MGS720935 MGS786471 MGS852007 MGS917543 MGS983079 MIR58:MIU60 MIR65590:MIU65592 MIR131126:MIU131128 MIR196662:MIU196664 MIR262198:MIU262200 MIR327734:MIU327736 MIR393270:MIU393272 MIR458806:MIU458808 MIR524342:MIU524344 MIR589878:MIU589880 MIR655414:MIU655416 MIR720950:MIU720952 MIR786486:MIU786488 MIR852022:MIU852024 MIR917558:MIU917560 MIR983094:MIU983096 MPZ23:MQC25 MPZ35:MQC37 MPZ65555:MQC65557 MPZ65567:MQC65569 MPZ131091:MQC131093 MPZ131103:MQC131105 MPZ196627:MQC196629 MPZ196639:MQC196641 MPZ262163:MQC262165 MPZ262175:MQC262177 MPZ327699:MQC327701 MPZ327711:MQC327713 MPZ393235:MQC393237 MPZ393247:MQC393249 MPZ458771:MQC458773 MPZ458783:MQC458785 MPZ524307:MQC524309 MPZ524319:MQC524321 MPZ589843:MQC589845 MPZ589855:MQC589857 MPZ655379:MQC655381 MPZ655391:MQC655393 MPZ720915:MQC720917 MPZ720927:MQC720929 MPZ786451:MQC786453 MPZ786463:MQC786465 MPZ851987:MQC851989 MPZ851999:MQC852001 MPZ917523:MQC917525 MPZ917535:MQC917537 MPZ983059:MQC983061 MPZ983071:MQC983073 MQH58:MQK59 MQH65590:MQK65591 MQH131126:MQK131127 MQH196662:MQK196663 MQH262198:MQK262199 MQH327734:MQK327735 MQH393270:MQK393271 MQH458806:MQK458807 MQH524342:MQK524343 MQH589878:MQK589879 MQH655414:MQK655415 MQH720950:MQK720951 MQH786486:MQK786487 MQH852022:MQK852023 MQH917558:MQK917559 MQH983094:MQK983095 MQO43 MQO65575 MQO131111 MQO196647 MQO262183 MQO327719 MQO393255 MQO458791 MQO524327 MQO589863 MQO655399 MQO720935 MQO786471 MQO852007 MQO917543 MQO983079 MSN58:MSQ60 MSN65590:MSQ65592 MSN131126:MSQ131128 MSN196662:MSQ196664 MSN262198:MSQ262200 MSN327734:MSQ327736 MSN393270:MSQ393272 MSN458806:MSQ458808 MSN524342:MSQ524344 MSN589878:MSQ589880 MSN655414:MSQ655416 MSN720950:MSQ720952 MSN786486:MSQ786488 MSN852022:MSQ852024 MSN917558:MSQ917560 MSN983094:MSQ983096 MZV23:MZY25 MZV35:MZY37 MZV65555:MZY65557 MZV65567:MZY65569 MZV131091:MZY131093 MZV131103:MZY131105 MZV196627:MZY196629 MZV196639:MZY196641 MZV262163:MZY262165 MZV262175:MZY262177 MZV327699:MZY327701 MZV327711:MZY327713 MZV393235:MZY393237 MZV393247:MZY393249 MZV458771:MZY458773 MZV458783:MZY458785 MZV524307:MZY524309 MZV524319:MZY524321 MZV589843:MZY589845 MZV589855:MZY589857 MZV655379:MZY655381 MZV655391:MZY655393 MZV720915:MZY720917 MZV720927:MZY720929 MZV786451:MZY786453 MZV786463:MZY786465 MZV851987:MZY851989 MZV851999:MZY852001 MZV917523:MZY917525 MZV917535:MZY917537 MZV983059:MZY983061 MZV983071:MZY983073 NAD58:NAG59 NAD65590:NAG65591 NAD131126:NAG131127 NAD196662:NAG196663 NAD262198:NAG262199 NAD327734:NAG327735 NAD393270:NAG393271 NAD458806:NAG458807 NAD524342:NAG524343 NAD589878:NAG589879 NAD655414:NAG655415 NAD720950:NAG720951 NAD786486:NAG786487 NAD852022:NAG852023 NAD917558:NAG917559 NAD983094:NAG983095 NAK43 NAK65575 NAK131111 NAK196647 NAK262183 NAK327719 NAK393255 NAK458791 NAK524327 NAK589863 NAK655399 NAK720935 NAK786471 NAK852007 NAK917543 NAK983079 NCJ58:NCM60 NCJ65590:NCM65592 NCJ131126:NCM131128 NCJ196662:NCM196664 NCJ262198:NCM262200 NCJ327734:NCM327736 NCJ393270:NCM393272 NCJ458806:NCM458808 NCJ524342:NCM524344 NCJ589878:NCM589880 NCJ655414:NCM655416 NCJ720950:NCM720952 NCJ786486:NCM786488 NCJ852022:NCM852024 NCJ917558:NCM917560 NCJ983094:NCM983096 NJR23:NJU25 NJR35:NJU37 NJR65555:NJU65557 NJR65567:NJU65569 NJR131091:NJU131093 NJR131103:NJU131105 NJR196627:NJU196629 NJR196639:NJU196641 NJR262163:NJU262165 NJR262175:NJU262177 NJR327699:NJU327701 NJR327711:NJU327713 NJR393235:NJU393237 NJR393247:NJU393249 NJR458771:NJU458773 NJR458783:NJU458785 NJR524307:NJU524309 NJR524319:NJU524321 NJR589843:NJU589845 NJR589855:NJU589857 NJR655379:NJU655381 NJR655391:NJU655393 NJR720915:NJU720917 NJR720927:NJU720929 NJR786451:NJU786453 NJR786463:NJU786465 NJR851987:NJU851989 NJR851999:NJU852001 NJR917523:NJU917525 NJR917535:NJU917537 NJR983059:NJU983061 NJR983071:NJU983073 NJZ58:NKC59 NJZ65590:NKC65591 NJZ131126:NKC131127 NJZ196662:NKC196663 NJZ262198:NKC262199 NJZ327734:NKC327735 NJZ393270:NKC393271 NJZ458806:NKC458807 NJZ524342:NKC524343 NJZ589878:NKC589879 NJZ655414:NKC655415 NJZ720950:NKC720951 NJZ786486:NKC786487 NJZ852022:NKC852023 NJZ917558:NKC917559 NJZ983094:NKC983095 NKG43 NKG65575 NKG131111 NKG196647 NKG262183 NKG327719 NKG393255 NKG458791 NKG524327 NKG589863 NKG655399 NKG720935 NKG786471 NKG852007 NKG917543 NKG983079 NMF58:NMI60 NMF65590:NMI65592 NMF131126:NMI131128 NMF196662:NMI196664 NMF262198:NMI262200 NMF327734:NMI327736 NMF393270:NMI393272 NMF458806:NMI458808 NMF524342:NMI524344 NMF589878:NMI589880 NMF655414:NMI655416 NMF720950:NMI720952 NMF786486:NMI786488 NMF852022:NMI852024 NMF917558:NMI917560 NMF983094:NMI983096 NTN23:NTQ25 NTN35:NTQ37 NTN65555:NTQ65557 NTN65567:NTQ65569 NTN131091:NTQ131093 NTN131103:NTQ131105 NTN196627:NTQ196629 NTN196639:NTQ196641 NTN262163:NTQ262165 NTN262175:NTQ262177 NTN327699:NTQ327701 NTN327711:NTQ327713 NTN393235:NTQ393237 NTN393247:NTQ393249 NTN458771:NTQ458773 NTN458783:NTQ458785 NTN524307:NTQ524309 NTN524319:NTQ524321 NTN589843:NTQ589845 NTN589855:NTQ589857 NTN655379:NTQ655381 NTN655391:NTQ655393 NTN720915:NTQ720917 NTN720927:NTQ720929 NTN786451:NTQ786453 NTN786463:NTQ786465 NTN851987:NTQ851989 NTN851999:NTQ852001 NTN917523:NTQ917525 NTN917535:NTQ917537 NTN983059:NTQ983061 NTN983071:NTQ983073 NTV58:NTY59 NTV65590:NTY65591 NTV131126:NTY131127 NTV196662:NTY196663 NTV262198:NTY262199 NTV327734:NTY327735 NTV393270:NTY393271 NTV458806:NTY458807 NTV524342:NTY524343 NTV589878:NTY589879 NTV655414:NTY655415 NTV720950:NTY720951 NTV786486:NTY786487 NTV852022:NTY852023 NTV917558:NTY917559 NTV983094:NTY983095 NUC43 NUC65575 NUC131111 NUC196647 NUC262183 NUC327719 NUC393255 NUC458791 NUC524327 NUC589863 NUC655399 NUC720935 NUC786471 NUC852007 NUC917543 NUC983079 NWB58:NWE60 NWB65590:NWE65592 NWB131126:NWE131128 NWB196662:NWE196664 NWB262198:NWE262200 NWB327734:NWE327736 NWB393270:NWE393272 NWB458806:NWE458808 NWB524342:NWE524344 NWB589878:NWE589880 NWB655414:NWE655416 NWB720950:NWE720952 NWB786486:NWE786488 NWB852022:NWE852024 NWB917558:NWE917560 NWB983094:NWE983096 ODJ23:ODM25 ODJ35:ODM37 ODJ65555:ODM65557 ODJ65567:ODM65569 ODJ131091:ODM131093 ODJ131103:ODM131105 ODJ196627:ODM196629 ODJ196639:ODM196641 ODJ262163:ODM262165 ODJ262175:ODM262177 ODJ327699:ODM327701 ODJ327711:ODM327713 ODJ393235:ODM393237 ODJ393247:ODM393249 ODJ458771:ODM458773 ODJ458783:ODM458785 ODJ524307:ODM524309 ODJ524319:ODM524321 ODJ589843:ODM589845 ODJ589855:ODM589857 ODJ655379:ODM655381 ODJ655391:ODM655393 ODJ720915:ODM720917 ODJ720927:ODM720929 ODJ786451:ODM786453 ODJ786463:ODM786465 ODJ851987:ODM851989 ODJ851999:ODM852001 ODJ917523:ODM917525 ODJ917535:ODM917537 ODJ983059:ODM983061 ODJ983071:ODM983073 ODR58:ODU59 ODR65590:ODU65591 ODR131126:ODU131127 ODR196662:ODU196663 ODR262198:ODU262199 ODR327734:ODU327735 ODR393270:ODU393271 ODR458806:ODU458807 ODR524342:ODU524343 ODR589878:ODU589879 ODR655414:ODU655415 ODR720950:ODU720951 ODR786486:ODU786487 ODR852022:ODU852023 ODR917558:ODU917559 ODR983094:ODU983095 ODY43 ODY65575 ODY131111 ODY196647 ODY262183 ODY327719 ODY393255 ODY458791 ODY524327 ODY589863 ODY655399 ODY720935 ODY786471 ODY852007 ODY917543 ODY983079 OFX58:OGA60 OFX65590:OGA65592 OFX131126:OGA131128 OFX196662:OGA196664 OFX262198:OGA262200 OFX327734:OGA327736 OFX393270:OGA393272 OFX458806:OGA458808 OFX524342:OGA524344 OFX589878:OGA589880 OFX655414:OGA655416 OFX720950:OGA720952 OFX786486:OGA786488 OFX852022:OGA852024 OFX917558:OGA917560 OFX983094:OGA983096 ONF23:ONI25 ONF35:ONI37 ONF65555:ONI65557 ONF65567:ONI65569 ONF131091:ONI131093 ONF131103:ONI131105 ONF196627:ONI196629 ONF196639:ONI196641 ONF262163:ONI262165 ONF262175:ONI262177 ONF327699:ONI327701 ONF327711:ONI327713 ONF393235:ONI393237 ONF393247:ONI393249 ONF458771:ONI458773 ONF458783:ONI458785 ONF524307:ONI524309 ONF524319:ONI524321 ONF589843:ONI589845 ONF589855:ONI589857 ONF655379:ONI655381 ONF655391:ONI655393 ONF720915:ONI720917 ONF720927:ONI720929 ONF786451:ONI786453 ONF786463:ONI786465 ONF851987:ONI851989 ONF851999:ONI852001 ONF917523:ONI917525 ONF917535:ONI917537 ONF983059:ONI983061 ONF983071:ONI983073 ONN58:ONQ59 ONN65590:ONQ65591 ONN131126:ONQ131127 ONN196662:ONQ196663 ONN262198:ONQ262199 ONN327734:ONQ327735 ONN393270:ONQ393271 ONN458806:ONQ458807 ONN524342:ONQ524343 ONN589878:ONQ589879 ONN655414:ONQ655415 ONN720950:ONQ720951 ONN786486:ONQ786487 ONN852022:ONQ852023 ONN917558:ONQ917559 ONN983094:ONQ983095 ONU43 ONU65575 ONU131111 ONU196647 ONU262183 ONU327719 ONU393255 ONU458791 ONU524327 ONU589863 ONU655399 ONU720935 ONU786471 ONU852007 ONU917543 ONU983079 OPT58:OPW60 OPT65590:OPW65592 OPT131126:OPW131128 OPT196662:OPW196664 OPT262198:OPW262200 OPT327734:OPW327736 OPT393270:OPW393272 OPT458806:OPW458808 OPT524342:OPW524344 OPT589878:OPW589880 OPT655414:OPW655416 OPT720950:OPW720952 OPT786486:OPW786488 OPT852022:OPW852024 OPT917558:OPW917560 OPT983094:OPW983096 OXB23:OXE25 OXB35:OXE37 OXB65555:OXE65557 OXB65567:OXE65569 OXB131091:OXE131093 OXB131103:OXE131105 OXB196627:OXE196629 OXB196639:OXE196641 OXB262163:OXE262165 OXB262175:OXE262177 OXB327699:OXE327701 OXB327711:OXE327713 OXB393235:OXE393237 OXB393247:OXE393249 OXB458771:OXE458773 OXB458783:OXE458785 OXB524307:OXE524309 OXB524319:OXE524321 OXB589843:OXE589845 OXB589855:OXE589857 OXB655379:OXE655381 OXB655391:OXE655393 OXB720915:OXE720917 OXB720927:OXE720929 OXB786451:OXE786453 OXB786463:OXE786465 OXB851987:OXE851989 OXB851999:OXE852001 OXB917523:OXE917525 OXB917535:OXE917537 OXB983059:OXE983061 OXB983071:OXE983073 OXJ58:OXM59 OXJ65590:OXM65591 OXJ131126:OXM131127 OXJ196662:OXM196663 OXJ262198:OXM262199 OXJ327734:OXM327735 OXJ393270:OXM393271 OXJ458806:OXM458807 OXJ524342:OXM524343 OXJ589878:OXM589879 OXJ655414:OXM655415 OXJ720950:OXM720951 OXJ786486:OXM786487 OXJ852022:OXM852023 OXJ917558:OXM917559 OXJ983094:OXM983095 OXQ43 OXQ65575 OXQ131111 OXQ196647 OXQ262183 OXQ327719 OXQ393255 OXQ458791 OXQ524327 OXQ589863 OXQ655399 OXQ720935 OXQ786471 OXQ852007 OXQ917543 OXQ983079 OZP58:OZS60 OZP65590:OZS65592 OZP131126:OZS131128 OZP196662:OZS196664 OZP262198:OZS262200 OZP327734:OZS327736 OZP393270:OZS393272 OZP458806:OZS458808 OZP524342:OZS524344 OZP589878:OZS589880 OZP655414:OZS655416 OZP720950:OZS720952 OZP786486:OZS786488 OZP852022:OZS852024 OZP917558:OZS917560 OZP983094:OZS983096 PGX23:PHA25 PGX35:PHA37 PGX65555:PHA65557 PGX65567:PHA65569 PGX131091:PHA131093 PGX131103:PHA131105 PGX196627:PHA196629 PGX196639:PHA196641 PGX262163:PHA262165 PGX262175:PHA262177 PGX327699:PHA327701 PGX327711:PHA327713 PGX393235:PHA393237 PGX393247:PHA393249 PGX458771:PHA458773 PGX458783:PHA458785 PGX524307:PHA524309 PGX524319:PHA524321 PGX589843:PHA589845 PGX589855:PHA589857 PGX655379:PHA655381 PGX655391:PHA655393 PGX720915:PHA720917 PGX720927:PHA720929 PGX786451:PHA786453 PGX786463:PHA786465 PGX851987:PHA851989 PGX851999:PHA852001 PGX917523:PHA917525 PGX917535:PHA917537 PGX983059:PHA983061 PGX983071:PHA983073 PHF58:PHI59 PHF65590:PHI65591 PHF131126:PHI131127 PHF196662:PHI196663 PHF262198:PHI262199 PHF327734:PHI327735 PHF393270:PHI393271 PHF458806:PHI458807 PHF524342:PHI524343 PHF589878:PHI589879 PHF655414:PHI655415 PHF720950:PHI720951 PHF786486:PHI786487 PHF852022:PHI852023 PHF917558:PHI917559 PHF983094:PHI983095 PHM43 PHM65575 PHM131111 PHM196647 PHM262183 PHM327719 PHM393255 PHM458791 PHM524327 PHM589863 PHM655399 PHM720935 PHM786471 PHM852007 PHM917543 PHM983079 PJL58:PJO60 PJL65590:PJO65592 PJL131126:PJO131128 PJL196662:PJO196664 PJL262198:PJO262200 PJL327734:PJO327736 PJL393270:PJO393272 PJL458806:PJO458808 PJL524342:PJO524344 PJL589878:PJO589880 PJL655414:PJO655416 PJL720950:PJO720952 PJL786486:PJO786488 PJL852022:PJO852024 PJL917558:PJO917560 PJL983094:PJO983096 PQT23:PQW25 PQT35:PQW37 PQT65555:PQW65557 PQT65567:PQW65569 PQT131091:PQW131093 PQT131103:PQW131105 PQT196627:PQW196629 PQT196639:PQW196641 PQT262163:PQW262165 PQT262175:PQW262177 PQT327699:PQW327701 PQT327711:PQW327713 PQT393235:PQW393237 PQT393247:PQW393249 PQT458771:PQW458773 PQT458783:PQW458785 PQT524307:PQW524309 PQT524319:PQW524321 PQT589843:PQW589845 PQT589855:PQW589857 PQT655379:PQW655381 PQT655391:PQW655393 PQT720915:PQW720917 PQT720927:PQW720929 PQT786451:PQW786453 PQT786463:PQW786465 PQT851987:PQW851989 PQT851999:PQW852001 PQT917523:PQW917525 PQT917535:PQW917537 PQT983059:PQW983061 PQT983071:PQW983073 PRB58:PRE59 PRB65590:PRE65591 PRB131126:PRE131127 PRB196662:PRE196663 PRB262198:PRE262199 PRB327734:PRE327735 PRB393270:PRE393271 PRB458806:PRE458807 PRB524342:PRE524343 PRB589878:PRE589879 PRB655414:PRE655415 PRB720950:PRE720951 PRB786486:PRE786487 PRB852022:PRE852023 PRB917558:PRE917559 PRB983094:PRE983095 PRI43 PRI65575 PRI131111 PRI196647 PRI262183 PRI327719 PRI393255 PRI458791 PRI524327 PRI589863 PRI655399 PRI720935 PRI786471 PRI852007 PRI917543 PRI983079 PTH58:PTK60 PTH65590:PTK65592 PTH131126:PTK131128 PTH196662:PTK196664 PTH262198:PTK262200 PTH327734:PTK327736 PTH393270:PTK393272 PTH458806:PTK458808 PTH524342:PTK524344 PTH589878:PTK589880 PTH655414:PTK655416 PTH720950:PTK720952 PTH786486:PTK786488 PTH852022:PTK852024 PTH917558:PTK917560 PTH983094:PTK983096 QAP23:QAS25 QAP35:QAS37 QAP65555:QAS65557 QAP65567:QAS65569 QAP131091:QAS131093 QAP131103:QAS131105 QAP196627:QAS196629 QAP196639:QAS196641 QAP262163:QAS262165 QAP262175:QAS262177 QAP327699:QAS327701 QAP327711:QAS327713 QAP393235:QAS393237 QAP393247:QAS393249 QAP458771:QAS458773 QAP458783:QAS458785 QAP524307:QAS524309 QAP524319:QAS524321 QAP589843:QAS589845 QAP589855:QAS589857 QAP655379:QAS655381 QAP655391:QAS655393 QAP720915:QAS720917 QAP720927:QAS720929 QAP786451:QAS786453 QAP786463:QAS786465 QAP851987:QAS851989 QAP851999:QAS852001 QAP917523:QAS917525 QAP917535:QAS917537 QAP983059:QAS983061 QAP983071:QAS983073 QAX58:QBA59 QAX65590:QBA65591 QAX131126:QBA131127 QAX196662:QBA196663 QAX262198:QBA262199 QAX327734:QBA327735 QAX393270:QBA393271 QAX458806:QBA458807 QAX524342:QBA524343 QAX589878:QBA589879 QAX655414:QBA655415 QAX720950:QBA720951 QAX786486:QBA786487 QAX852022:QBA852023 QAX917558:QBA917559 QAX983094:QBA983095 QBE43 QBE65575 QBE131111 QBE196647 QBE262183 QBE327719 QBE393255 QBE458791 QBE524327 QBE589863 QBE655399 QBE720935 QBE786471 QBE852007 QBE917543 QBE983079 QDD58:QDG60 QDD65590:QDG65592 QDD131126:QDG131128 QDD196662:QDG196664 QDD262198:QDG262200 QDD327734:QDG327736 QDD393270:QDG393272 QDD458806:QDG458808 QDD524342:QDG524344 QDD589878:QDG589880 QDD655414:QDG655416 QDD720950:QDG720952 QDD786486:QDG786488 QDD852022:QDG852024 QDD917558:QDG917560 QDD983094:QDG983096 QKL23:QKO25 QKL35:QKO37 QKL65555:QKO65557 QKL65567:QKO65569 QKL131091:QKO131093 QKL131103:QKO131105 QKL196627:QKO196629 QKL196639:QKO196641 QKL262163:QKO262165 QKL262175:QKO262177 QKL327699:QKO327701 QKL327711:QKO327713 QKL393235:QKO393237 QKL393247:QKO393249 QKL458771:QKO458773 QKL458783:QKO458785 QKL524307:QKO524309 QKL524319:QKO524321 QKL589843:QKO589845 QKL589855:QKO589857 QKL655379:QKO655381 QKL655391:QKO655393 QKL720915:QKO720917 QKL720927:QKO720929 QKL786451:QKO786453 QKL786463:QKO786465 QKL851987:QKO851989 QKL851999:QKO852001 QKL917523:QKO917525 QKL917535:QKO917537 QKL983059:QKO983061 QKL983071:QKO983073 QKT58:QKW59 QKT65590:QKW65591 QKT131126:QKW131127 QKT196662:QKW196663 QKT262198:QKW262199 QKT327734:QKW327735 QKT393270:QKW393271 QKT458806:QKW458807 QKT524342:QKW524343 QKT589878:QKW589879 QKT655414:QKW655415 QKT720950:QKW720951 QKT786486:QKW786487 QKT852022:QKW852023 QKT917558:QKW917559 QKT983094:QKW983095 QLA43 QLA65575 QLA131111 QLA196647 QLA262183 QLA327719 QLA393255 QLA458791 QLA524327 QLA589863 QLA655399 QLA720935 QLA786471 QLA852007 QLA917543 QLA983079 QMZ58:QNC60 QMZ65590:QNC65592 QMZ131126:QNC131128 QMZ196662:QNC196664 QMZ262198:QNC262200 QMZ327734:QNC327736 QMZ393270:QNC393272 QMZ458806:QNC458808 QMZ524342:QNC524344 QMZ589878:QNC589880 QMZ655414:QNC655416 QMZ720950:QNC720952 QMZ786486:QNC786488 QMZ852022:QNC852024 QMZ917558:QNC917560 QMZ983094:QNC983096 QUH23:QUK25 QUH35:QUK37 QUH65555:QUK65557 QUH65567:QUK65569 QUH131091:QUK131093 QUH131103:QUK131105 QUH196627:QUK196629 QUH196639:QUK196641 QUH262163:QUK262165 QUH262175:QUK262177 QUH327699:QUK327701 QUH327711:QUK327713 QUH393235:QUK393237 QUH393247:QUK393249 QUH458771:QUK458773 QUH458783:QUK458785 QUH524307:QUK524309 QUH524319:QUK524321 QUH589843:QUK589845 QUH589855:QUK589857 QUH655379:QUK655381 QUH655391:QUK655393 QUH720915:QUK720917 QUH720927:QUK720929 QUH786451:QUK786453 QUH786463:QUK786465 QUH851987:QUK851989 QUH851999:QUK852001 QUH917523:QUK917525 QUH917535:QUK917537 QUH983059:QUK983061 QUH983071:QUK983073 QUP58:QUS59 QUP65590:QUS65591 QUP131126:QUS131127 QUP196662:QUS196663 QUP262198:QUS262199 QUP327734:QUS327735 QUP393270:QUS393271 QUP458806:QUS458807 QUP524342:QUS524343 QUP589878:QUS589879 QUP655414:QUS655415 QUP720950:QUS720951 QUP786486:QUS786487 QUP852022:QUS852023 QUP917558:QUS917559 QUP983094:QUS983095 QUW43 QUW65575 QUW131111 QUW196647 QUW262183 QUW327719 QUW393255 QUW458791 QUW524327 QUW589863 QUW655399 QUW720935 QUW786471 QUW852007 QUW917543 QUW983079 QWV58:QWY60 QWV65590:QWY65592 QWV131126:QWY131128 QWV196662:QWY196664 QWV262198:QWY262200 QWV327734:QWY327736 QWV393270:QWY393272 QWV458806:QWY458808 QWV524342:QWY524344 QWV589878:QWY589880 QWV655414:QWY655416 QWV720950:QWY720952 QWV786486:QWY786488 QWV852022:QWY852024 QWV917558:QWY917560 QWV983094:QWY983096 RED23:REG25 RED35:REG37 RED65555:REG65557 RED65567:REG65569 RED131091:REG131093 RED131103:REG131105 RED196627:REG196629 RED196639:REG196641 RED262163:REG262165 RED262175:REG262177 RED327699:REG327701 RED327711:REG327713 RED393235:REG393237 RED393247:REG393249 RED458771:REG458773 RED458783:REG458785 RED524307:REG524309 RED524319:REG524321 RED589843:REG589845 RED589855:REG589857 RED655379:REG655381 RED655391:REG655393 RED720915:REG720917 RED720927:REG720929 RED786451:REG786453 RED786463:REG786465 RED851987:REG851989 RED851999:REG852001 RED917523:REG917525 RED917535:REG917537 RED983059:REG983061 RED983071:REG983073 REL58:REO59 REL65590:REO65591 REL131126:REO131127 REL196662:REO196663 REL262198:REO262199 REL327734:REO327735 REL393270:REO393271 REL458806:REO458807 REL524342:REO524343 REL589878:REO589879 REL655414:REO655415 REL720950:REO720951 REL786486:REO786487 REL852022:REO852023 REL917558:REO917559 REL983094:REO983095 RES43 RES65575 RES131111 RES196647 RES262183 RES327719 RES393255 RES458791 RES524327 RES589863 RES655399 RES720935 RES786471 RES852007 RES917543 RES983079 RGR58:RGU60 RGR65590:RGU65592 RGR131126:RGU131128 RGR196662:RGU196664 RGR262198:RGU262200 RGR327734:RGU327736 RGR393270:RGU393272 RGR458806:RGU458808 RGR524342:RGU524344 RGR589878:RGU589880 RGR655414:RGU655416 RGR720950:RGU720952 RGR786486:RGU786488 RGR852022:RGU852024 RGR917558:RGU917560 RGR983094:RGU983096 RNZ23:ROC25 RNZ35:ROC37 RNZ65555:ROC65557 RNZ65567:ROC65569 RNZ131091:ROC131093 RNZ131103:ROC131105 RNZ196627:ROC196629 RNZ196639:ROC196641 RNZ262163:ROC262165 RNZ262175:ROC262177 RNZ327699:ROC327701 RNZ327711:ROC327713 RNZ393235:ROC393237 RNZ393247:ROC393249 RNZ458771:ROC458773 RNZ458783:ROC458785 RNZ524307:ROC524309 RNZ524319:ROC524321 RNZ589843:ROC589845 RNZ589855:ROC589857 RNZ655379:ROC655381 RNZ655391:ROC655393 RNZ720915:ROC720917 RNZ720927:ROC720929 RNZ786451:ROC786453 RNZ786463:ROC786465 RNZ851987:ROC851989 RNZ851999:ROC852001 RNZ917523:ROC917525 RNZ917535:ROC917537 RNZ983059:ROC983061 RNZ983071:ROC983073 ROH58:ROK59 ROH65590:ROK65591 ROH131126:ROK131127 ROH196662:ROK196663 ROH262198:ROK262199 ROH327734:ROK327735 ROH393270:ROK393271 ROH458806:ROK458807 ROH524342:ROK524343 ROH589878:ROK589879 ROH655414:ROK655415 ROH720950:ROK720951 ROH786486:ROK786487 ROH852022:ROK852023 ROH917558:ROK917559 ROH983094:ROK983095 ROO43 ROO65575 ROO131111 ROO196647 ROO262183 ROO327719 ROO393255 ROO458791 ROO524327 ROO589863 ROO655399 ROO720935 ROO786471 ROO852007 ROO917543 ROO983079 RQN58:RQQ60 RQN65590:RQQ65592 RQN131126:RQQ131128 RQN196662:RQQ196664 RQN262198:RQQ262200 RQN327734:RQQ327736 RQN393270:RQQ393272 RQN458806:RQQ458808 RQN524342:RQQ524344 RQN589878:RQQ589880 RQN655414:RQQ655416 RQN720950:RQQ720952 RQN786486:RQQ786488 RQN852022:RQQ852024 RQN917558:RQQ917560 RQN983094:RQQ983096 RXV23:RXY25 RXV35:RXY37 RXV65555:RXY65557 RXV65567:RXY65569 RXV131091:RXY131093 RXV131103:RXY131105 RXV196627:RXY196629 RXV196639:RXY196641 RXV262163:RXY262165 RXV262175:RXY262177 RXV327699:RXY327701 RXV327711:RXY327713 RXV393235:RXY393237 RXV393247:RXY393249 RXV458771:RXY458773 RXV458783:RXY458785 RXV524307:RXY524309 RXV524319:RXY524321 RXV589843:RXY589845 RXV589855:RXY589857 RXV655379:RXY655381 RXV655391:RXY655393 RXV720915:RXY720917 RXV720927:RXY720929 RXV786451:RXY786453 RXV786463:RXY786465 RXV851987:RXY851989 RXV851999:RXY852001 RXV917523:RXY917525 RXV917535:RXY917537 RXV983059:RXY983061 RXV983071:RXY983073 RYD58:RYG59 RYD65590:RYG65591 RYD131126:RYG131127 RYD196662:RYG196663 RYD262198:RYG262199 RYD327734:RYG327735 RYD393270:RYG393271 RYD458806:RYG458807 RYD524342:RYG524343 RYD589878:RYG589879 RYD655414:RYG655415 RYD720950:RYG720951 RYD786486:RYG786487 RYD852022:RYG852023 RYD917558:RYG917559 RYD983094:RYG983095 RYK43 RYK65575 RYK131111 RYK196647 RYK262183 RYK327719 RYK393255 RYK458791 RYK524327 RYK589863 RYK655399 RYK720935 RYK786471 RYK852007 RYK917543 RYK983079 SAJ58:SAM60 SAJ65590:SAM65592 SAJ131126:SAM131128 SAJ196662:SAM196664 SAJ262198:SAM262200 SAJ327734:SAM327736 SAJ393270:SAM393272 SAJ458806:SAM458808 SAJ524342:SAM524344 SAJ589878:SAM589880 SAJ655414:SAM655416 SAJ720950:SAM720952 SAJ786486:SAM786488 SAJ852022:SAM852024 SAJ917558:SAM917560 SAJ983094:SAM983096 SHR23:SHU25 SHR35:SHU37 SHR65555:SHU65557 SHR65567:SHU65569 SHR131091:SHU131093 SHR131103:SHU131105 SHR196627:SHU196629 SHR196639:SHU196641 SHR262163:SHU262165 SHR262175:SHU262177 SHR327699:SHU327701 SHR327711:SHU327713 SHR393235:SHU393237 SHR393247:SHU393249 SHR458771:SHU458773 SHR458783:SHU458785 SHR524307:SHU524309 SHR524319:SHU524321 SHR589843:SHU589845 SHR589855:SHU589857 SHR655379:SHU655381 SHR655391:SHU655393 SHR720915:SHU720917 SHR720927:SHU720929 SHR786451:SHU786453 SHR786463:SHU786465 SHR851987:SHU851989 SHR851999:SHU852001 SHR917523:SHU917525 SHR917535:SHU917537 SHR983059:SHU983061 SHR983071:SHU983073 SHZ58:SIC59 SHZ65590:SIC65591 SHZ131126:SIC131127 SHZ196662:SIC196663 SHZ262198:SIC262199 SHZ327734:SIC327735 SHZ393270:SIC393271 SHZ458806:SIC458807 SHZ524342:SIC524343 SHZ589878:SIC589879 SHZ655414:SIC655415 SHZ720950:SIC720951 SHZ786486:SIC786487 SHZ852022:SIC852023 SHZ917558:SIC917559 SHZ983094:SIC983095 SIG43 SIG65575 SIG131111 SIG196647 SIG262183 SIG327719 SIG393255 SIG458791 SIG524327 SIG589863 SIG655399 SIG720935 SIG786471 SIG852007 SIG917543 SIG983079 SKF58:SKI60 SKF65590:SKI65592 SKF131126:SKI131128 SKF196662:SKI196664 SKF262198:SKI262200 SKF327734:SKI327736 SKF393270:SKI393272 SKF458806:SKI458808 SKF524342:SKI524344 SKF589878:SKI589880 SKF655414:SKI655416 SKF720950:SKI720952 SKF786486:SKI786488 SKF852022:SKI852024 SKF917558:SKI917560 SKF983094:SKI983096 SRN23:SRQ25 SRN35:SRQ37 SRN65555:SRQ65557 SRN65567:SRQ65569 SRN131091:SRQ131093 SRN131103:SRQ131105 SRN196627:SRQ196629 SRN196639:SRQ196641 SRN262163:SRQ262165 SRN262175:SRQ262177 SRN327699:SRQ327701 SRN327711:SRQ327713 SRN393235:SRQ393237 SRN393247:SRQ393249 SRN458771:SRQ458773 SRN458783:SRQ458785 SRN524307:SRQ524309 SRN524319:SRQ524321 SRN589843:SRQ589845 SRN589855:SRQ589857 SRN655379:SRQ655381 SRN655391:SRQ655393 SRN720915:SRQ720917 SRN720927:SRQ720929 SRN786451:SRQ786453 SRN786463:SRQ786465 SRN851987:SRQ851989 SRN851999:SRQ852001 SRN917523:SRQ917525 SRN917535:SRQ917537 SRN983059:SRQ983061 SRN983071:SRQ983073 SRV58:SRY59 SRV65590:SRY65591 SRV131126:SRY131127 SRV196662:SRY196663 SRV262198:SRY262199 SRV327734:SRY327735 SRV393270:SRY393271 SRV458806:SRY458807 SRV524342:SRY524343 SRV589878:SRY589879 SRV655414:SRY655415 SRV720950:SRY720951 SRV786486:SRY786487 SRV852022:SRY852023 SRV917558:SRY917559 SRV983094:SRY983095 SSC43 SSC65575 SSC131111 SSC196647 SSC262183 SSC327719 SSC393255 SSC458791 SSC524327 SSC589863 SSC655399 SSC720935 SSC786471 SSC852007 SSC917543 SSC983079 SUB58:SUE60 SUB65590:SUE65592 SUB131126:SUE131128 SUB196662:SUE196664 SUB262198:SUE262200 SUB327734:SUE327736 SUB393270:SUE393272 SUB458806:SUE458808 SUB524342:SUE524344 SUB589878:SUE589880 SUB655414:SUE655416 SUB720950:SUE720952 SUB786486:SUE786488 SUB852022:SUE852024 SUB917558:SUE917560 SUB983094:SUE983096 TBJ23:TBM25 TBJ35:TBM37 TBJ65555:TBM65557 TBJ65567:TBM65569 TBJ131091:TBM131093 TBJ131103:TBM131105 TBJ196627:TBM196629 TBJ196639:TBM196641 TBJ262163:TBM262165 TBJ262175:TBM262177 TBJ327699:TBM327701 TBJ327711:TBM327713 TBJ393235:TBM393237 TBJ393247:TBM393249 TBJ458771:TBM458773 TBJ458783:TBM458785 TBJ524307:TBM524309 TBJ524319:TBM524321 TBJ589843:TBM589845 TBJ589855:TBM589857 TBJ655379:TBM655381 TBJ655391:TBM655393 TBJ720915:TBM720917 TBJ720927:TBM720929 TBJ786451:TBM786453 TBJ786463:TBM786465 TBJ851987:TBM851989 TBJ851999:TBM852001 TBJ917523:TBM917525 TBJ917535:TBM917537 TBJ983059:TBM983061 TBJ983071:TBM983073 TBR58:TBU59 TBR65590:TBU65591 TBR131126:TBU131127 TBR196662:TBU196663 TBR262198:TBU262199 TBR327734:TBU327735 TBR393270:TBU393271 TBR458806:TBU458807 TBR524342:TBU524343 TBR589878:TBU589879 TBR655414:TBU655415 TBR720950:TBU720951 TBR786486:TBU786487 TBR852022:TBU852023 TBR917558:TBU917559 TBR983094:TBU983095 TBY43 TBY65575 TBY131111 TBY196647 TBY262183 TBY327719 TBY393255 TBY458791 TBY524327 TBY589863 TBY655399 TBY720935 TBY786471 TBY852007 TBY917543 TBY983079 TDX58:TEA60 TDX65590:TEA65592 TDX131126:TEA131128 TDX196662:TEA196664 TDX262198:TEA262200 TDX327734:TEA327736 TDX393270:TEA393272 TDX458806:TEA458808 TDX524342:TEA524344 TDX589878:TEA589880 TDX655414:TEA655416 TDX720950:TEA720952 TDX786486:TEA786488 TDX852022:TEA852024 TDX917558:TEA917560 TDX983094:TEA983096 TLF23:TLI25 TLF35:TLI37 TLF65555:TLI65557 TLF65567:TLI65569 TLF131091:TLI131093 TLF131103:TLI131105 TLF196627:TLI196629 TLF196639:TLI196641 TLF262163:TLI262165 TLF262175:TLI262177 TLF327699:TLI327701 TLF327711:TLI327713 TLF393235:TLI393237 TLF393247:TLI393249 TLF458771:TLI458773 TLF458783:TLI458785 TLF524307:TLI524309 TLF524319:TLI524321 TLF589843:TLI589845 TLF589855:TLI589857 TLF655379:TLI655381 TLF655391:TLI655393 TLF720915:TLI720917 TLF720927:TLI720929 TLF786451:TLI786453 TLF786463:TLI786465 TLF851987:TLI851989 TLF851999:TLI852001 TLF917523:TLI917525 TLF917535:TLI917537 TLF983059:TLI983061 TLF983071:TLI983073 TLN58:TLQ59 TLN65590:TLQ65591 TLN131126:TLQ131127 TLN196662:TLQ196663 TLN262198:TLQ262199 TLN327734:TLQ327735 TLN393270:TLQ393271 TLN458806:TLQ458807 TLN524342:TLQ524343 TLN589878:TLQ589879 TLN655414:TLQ655415 TLN720950:TLQ720951 TLN786486:TLQ786487 TLN852022:TLQ852023 TLN917558:TLQ917559 TLN983094:TLQ983095 TLU43 TLU65575 TLU131111 TLU196647 TLU262183 TLU327719 TLU393255 TLU458791 TLU524327 TLU589863 TLU655399 TLU720935 TLU786471 TLU852007 TLU917543 TLU983079 TNT58:TNW60 TNT65590:TNW65592 TNT131126:TNW131128 TNT196662:TNW196664 TNT262198:TNW262200 TNT327734:TNW327736 TNT393270:TNW393272 TNT458806:TNW458808 TNT524342:TNW524344 TNT589878:TNW589880 TNT655414:TNW655416 TNT720950:TNW720952 TNT786486:TNW786488 TNT852022:TNW852024 TNT917558:TNW917560 TNT983094:TNW983096 TVB23:TVE25 TVB35:TVE37 TVB65555:TVE65557 TVB65567:TVE65569 TVB131091:TVE131093 TVB131103:TVE131105 TVB196627:TVE196629 TVB196639:TVE196641 TVB262163:TVE262165 TVB262175:TVE262177 TVB327699:TVE327701 TVB327711:TVE327713 TVB393235:TVE393237 TVB393247:TVE393249 TVB458771:TVE458773 TVB458783:TVE458785 TVB524307:TVE524309 TVB524319:TVE524321 TVB589843:TVE589845 TVB589855:TVE589857 TVB655379:TVE655381 TVB655391:TVE655393 TVB720915:TVE720917 TVB720927:TVE720929 TVB786451:TVE786453 TVB786463:TVE786465 TVB851987:TVE851989 TVB851999:TVE852001 TVB917523:TVE917525 TVB917535:TVE917537 TVB983059:TVE983061 TVB983071:TVE983073 TVJ58:TVM59 TVJ65590:TVM65591 TVJ131126:TVM131127 TVJ196662:TVM196663 TVJ262198:TVM262199 TVJ327734:TVM327735 TVJ393270:TVM393271 TVJ458806:TVM458807 TVJ524342:TVM524343 TVJ589878:TVM589879 TVJ655414:TVM655415 TVJ720950:TVM720951 TVJ786486:TVM786487 TVJ852022:TVM852023 TVJ917558:TVM917559 TVJ983094:TVM983095 TVQ43 TVQ65575 TVQ131111 TVQ196647 TVQ262183 TVQ327719 TVQ393255 TVQ458791 TVQ524327 TVQ589863 TVQ655399 TVQ720935 TVQ786471 TVQ852007 TVQ917543 TVQ983079 TXP58:TXS60 TXP65590:TXS65592 TXP131126:TXS131128 TXP196662:TXS196664 TXP262198:TXS262200 TXP327734:TXS327736 TXP393270:TXS393272 TXP458806:TXS458808 TXP524342:TXS524344 TXP589878:TXS589880 TXP655414:TXS655416 TXP720950:TXS720952 TXP786486:TXS786488 TXP852022:TXS852024 TXP917558:TXS917560 TXP983094:TXS983096 UEX23:UFA25 UEX35:UFA37 UEX65555:UFA65557 UEX65567:UFA65569 UEX131091:UFA131093 UEX131103:UFA131105 UEX196627:UFA196629 UEX196639:UFA196641 UEX262163:UFA262165 UEX262175:UFA262177 UEX327699:UFA327701 UEX327711:UFA327713 UEX393235:UFA393237 UEX393247:UFA393249 UEX458771:UFA458773 UEX458783:UFA458785 UEX524307:UFA524309 UEX524319:UFA524321 UEX589843:UFA589845 UEX589855:UFA589857 UEX655379:UFA655381 UEX655391:UFA655393 UEX720915:UFA720917 UEX720927:UFA720929 UEX786451:UFA786453 UEX786463:UFA786465 UEX851987:UFA851989 UEX851999:UFA852001 UEX917523:UFA917525 UEX917535:UFA917537 UEX983059:UFA983061 UEX983071:UFA983073 UFF58:UFI59 UFF65590:UFI65591 UFF131126:UFI131127 UFF196662:UFI196663 UFF262198:UFI262199 UFF327734:UFI327735 UFF393270:UFI393271 UFF458806:UFI458807 UFF524342:UFI524343 UFF589878:UFI589879 UFF655414:UFI655415 UFF720950:UFI720951 UFF786486:UFI786487 UFF852022:UFI852023 UFF917558:UFI917559 UFF983094:UFI983095 UFM43 UFM65575 UFM131111 UFM196647 UFM262183 UFM327719 UFM393255 UFM458791 UFM524327 UFM589863 UFM655399 UFM720935 UFM786471 UFM852007 UFM917543 UFM983079 UHL58:UHO60 UHL65590:UHO65592 UHL131126:UHO131128 UHL196662:UHO196664 UHL262198:UHO262200 UHL327734:UHO327736 UHL393270:UHO393272 UHL458806:UHO458808 UHL524342:UHO524344 UHL589878:UHO589880 UHL655414:UHO655416 UHL720950:UHO720952 UHL786486:UHO786488 UHL852022:UHO852024 UHL917558:UHO917560 UHL983094:UHO983096 UOT23:UOW25 UOT35:UOW37 UOT65555:UOW65557 UOT65567:UOW65569 UOT131091:UOW131093 UOT131103:UOW131105 UOT196627:UOW196629 UOT196639:UOW196641 UOT262163:UOW262165 UOT262175:UOW262177 UOT327699:UOW327701 UOT327711:UOW327713 UOT393235:UOW393237 UOT393247:UOW393249 UOT458771:UOW458773 UOT458783:UOW458785 UOT524307:UOW524309 UOT524319:UOW524321 UOT589843:UOW589845 UOT589855:UOW589857 UOT655379:UOW655381 UOT655391:UOW655393 UOT720915:UOW720917 UOT720927:UOW720929 UOT786451:UOW786453 UOT786463:UOW786465 UOT851987:UOW851989 UOT851999:UOW852001 UOT917523:UOW917525 UOT917535:UOW917537 UOT983059:UOW983061 UOT983071:UOW983073 UPB58:UPE59 UPB65590:UPE65591 UPB131126:UPE131127 UPB196662:UPE196663 UPB262198:UPE262199 UPB327734:UPE327735 UPB393270:UPE393271 UPB458806:UPE458807 UPB524342:UPE524343 UPB589878:UPE589879 UPB655414:UPE655415 UPB720950:UPE720951 UPB786486:UPE786487 UPB852022:UPE852023 UPB917558:UPE917559 UPB983094:UPE983095 UPI43 UPI65575 UPI131111 UPI196647 UPI262183 UPI327719 UPI393255 UPI458791 UPI524327 UPI589863 UPI655399 UPI720935 UPI786471 UPI852007 UPI917543 UPI983079 URH58:URK60 URH65590:URK65592 URH131126:URK131128 URH196662:URK196664 URH262198:URK262200 URH327734:URK327736 URH393270:URK393272 URH458806:URK458808 URH524342:URK524344 URH589878:URK589880 URH655414:URK655416 URH720950:URK720952 URH786486:URK786488 URH852022:URK852024 URH917558:URK917560 URH983094:URK983096 UYP23:UYS25 UYP35:UYS37 UYP65555:UYS65557 UYP65567:UYS65569 UYP131091:UYS131093 UYP131103:UYS131105 UYP196627:UYS196629 UYP196639:UYS196641 UYP262163:UYS262165 UYP262175:UYS262177 UYP327699:UYS327701 UYP327711:UYS327713 UYP393235:UYS393237 UYP393247:UYS393249 UYP458771:UYS458773 UYP458783:UYS458785 UYP524307:UYS524309 UYP524319:UYS524321 UYP589843:UYS589845 UYP589855:UYS589857 UYP655379:UYS655381 UYP655391:UYS655393 UYP720915:UYS720917 UYP720927:UYS720929 UYP786451:UYS786453 UYP786463:UYS786465 UYP851987:UYS851989 UYP851999:UYS852001 UYP917523:UYS917525 UYP917535:UYS917537 UYP983059:UYS983061 UYP983071:UYS983073 UYX58:UZA59 UYX65590:UZA65591 UYX131126:UZA131127 UYX196662:UZA196663 UYX262198:UZA262199 UYX327734:UZA327735 UYX393270:UZA393271 UYX458806:UZA458807 UYX524342:UZA524343 UYX589878:UZA589879 UYX655414:UZA655415 UYX720950:UZA720951 UYX786486:UZA786487 UYX852022:UZA852023 UYX917558:UZA917559 UYX983094:UZA983095 UZE43 UZE65575 UZE131111 UZE196647 UZE262183 UZE327719 UZE393255 UZE458791 UZE524327 UZE589863 UZE655399 UZE720935 UZE786471 UZE852007 UZE917543 UZE983079 VBD58:VBG60 VBD65590:VBG65592 VBD131126:VBG131128 VBD196662:VBG196664 VBD262198:VBG262200 VBD327734:VBG327736 VBD393270:VBG393272 VBD458806:VBG458808 VBD524342:VBG524344 VBD589878:VBG589880 VBD655414:VBG655416 VBD720950:VBG720952 VBD786486:VBG786488 VBD852022:VBG852024 VBD917558:VBG917560 VBD983094:VBG983096 VIL23:VIO25 VIL35:VIO37 VIL65555:VIO65557 VIL65567:VIO65569 VIL131091:VIO131093 VIL131103:VIO131105 VIL196627:VIO196629 VIL196639:VIO196641 VIL262163:VIO262165 VIL262175:VIO262177 VIL327699:VIO327701 VIL327711:VIO327713 VIL393235:VIO393237 VIL393247:VIO393249 VIL458771:VIO458773 VIL458783:VIO458785 VIL524307:VIO524309 VIL524319:VIO524321 VIL589843:VIO589845 VIL589855:VIO589857 VIL655379:VIO655381 VIL655391:VIO655393 VIL720915:VIO720917 VIL720927:VIO720929 VIL786451:VIO786453 VIL786463:VIO786465 VIL851987:VIO851989 VIL851999:VIO852001 VIL917523:VIO917525 VIL917535:VIO917537 VIL983059:VIO983061 VIL983071:VIO983073 VIT58:VIW59 VIT65590:VIW65591 VIT131126:VIW131127 VIT196662:VIW196663 VIT262198:VIW262199 VIT327734:VIW327735 VIT393270:VIW393271 VIT458806:VIW458807 VIT524342:VIW524343 VIT589878:VIW589879 VIT655414:VIW655415 VIT720950:VIW720951 VIT786486:VIW786487 VIT852022:VIW852023 VIT917558:VIW917559 VIT983094:VIW983095 VJA43 VJA65575 VJA131111 VJA196647 VJA262183 VJA327719 VJA393255 VJA458791 VJA524327 VJA589863 VJA655399 VJA720935 VJA786471 VJA852007 VJA917543 VJA983079 VKZ58:VLC60 VKZ65590:VLC65592 VKZ131126:VLC131128 VKZ196662:VLC196664 VKZ262198:VLC262200 VKZ327734:VLC327736 VKZ393270:VLC393272 VKZ458806:VLC458808 VKZ524342:VLC524344 VKZ589878:VLC589880 VKZ655414:VLC655416 VKZ720950:VLC720952 VKZ786486:VLC786488 VKZ852022:VLC852024 VKZ917558:VLC917560 VKZ983094:VLC983096 VSH23:VSK25 VSH35:VSK37 VSH65555:VSK65557 VSH65567:VSK65569 VSH131091:VSK131093 VSH131103:VSK131105 VSH196627:VSK196629 VSH196639:VSK196641 VSH262163:VSK262165 VSH262175:VSK262177 VSH327699:VSK327701 VSH327711:VSK327713 VSH393235:VSK393237 VSH393247:VSK393249 VSH458771:VSK458773 VSH458783:VSK458785 VSH524307:VSK524309 VSH524319:VSK524321 VSH589843:VSK589845 VSH589855:VSK589857 VSH655379:VSK655381 VSH655391:VSK655393 VSH720915:VSK720917 VSH720927:VSK720929 VSH786451:VSK786453 VSH786463:VSK786465 VSH851987:VSK851989 VSH851999:VSK852001 VSH917523:VSK917525 VSH917535:VSK917537 VSH983059:VSK983061 VSH983071:VSK983073 VSP58:VSS59 VSP65590:VSS65591 VSP131126:VSS131127 VSP196662:VSS196663 VSP262198:VSS262199 VSP327734:VSS327735 VSP393270:VSS393271 VSP458806:VSS458807 VSP524342:VSS524343 VSP589878:VSS589879 VSP655414:VSS655415 VSP720950:VSS720951 VSP786486:VSS786487 VSP852022:VSS852023 VSP917558:VSS917559 VSP983094:VSS983095 VSW43 VSW65575 VSW131111 VSW196647 VSW262183 VSW327719 VSW393255 VSW458791 VSW524327 VSW589863 VSW655399 VSW720935 VSW786471 VSW852007 VSW917543 VSW983079 VUV58:VUY60 VUV65590:VUY65592 VUV131126:VUY131128 VUV196662:VUY196664 VUV262198:VUY262200 VUV327734:VUY327736 VUV393270:VUY393272 VUV458806:VUY458808 VUV524342:VUY524344 VUV589878:VUY589880 VUV655414:VUY655416 VUV720950:VUY720952 VUV786486:VUY786488 VUV852022:VUY852024 VUV917558:VUY917560 VUV983094:VUY983096 WCD23:WCG25 WCD35:WCG37 WCD65555:WCG65557 WCD65567:WCG65569 WCD131091:WCG131093 WCD131103:WCG131105 WCD196627:WCG196629 WCD196639:WCG196641 WCD262163:WCG262165 WCD262175:WCG262177 WCD327699:WCG327701 WCD327711:WCG327713 WCD393235:WCG393237 WCD393247:WCG393249 WCD458771:WCG458773 WCD458783:WCG458785 WCD524307:WCG524309 WCD524319:WCG524321 WCD589843:WCG589845 WCD589855:WCG589857 WCD655379:WCG655381 WCD655391:WCG655393 WCD720915:WCG720917 WCD720927:WCG720929 WCD786451:WCG786453 WCD786463:WCG786465 WCD851987:WCG851989 WCD851999:WCG852001 WCD917523:WCG917525 WCD917535:WCG917537 WCD983059:WCG983061 WCD983071:WCG983073 WCL58:WCO59 WCL65590:WCO65591 WCL131126:WCO131127 WCL196662:WCO196663 WCL262198:WCO262199 WCL327734:WCO327735 WCL393270:WCO393271 WCL458806:WCO458807 WCL524342:WCO524343 WCL589878:WCO589879 WCL655414:WCO655415 WCL720950:WCO720951 WCL786486:WCO786487 WCL852022:WCO852023 WCL917558:WCO917559 WCL983094:WCO983095 WCS43 WCS65575 WCS131111 WCS196647 WCS262183 WCS327719 WCS393255 WCS458791 WCS524327 WCS589863 WCS655399 WCS720935 WCS786471 WCS852007 WCS917543 WCS983079 WER58:WEU60 WER65590:WEU65592 WER131126:WEU131128 WER196662:WEU196664 WER262198:WEU262200 WER327734:WEU327736 WER393270:WEU393272 WER458806:WEU458808 WER524342:WEU524344 WER589878:WEU589880 WER655414:WEU655416 WER720950:WEU720952 WER786486:WEU786488 WER852022:WEU852024 WER917558:WEU917560 WER983094:WEU983096 WLZ23:WMC25 WLZ35:WMC37 WLZ65555:WMC65557 WLZ65567:WMC65569 WLZ131091:WMC131093 WLZ131103:WMC131105 WLZ196627:WMC196629 WLZ196639:WMC196641 WLZ262163:WMC262165 WLZ262175:WMC262177 WLZ327699:WMC327701 WLZ327711:WMC327713 WLZ393235:WMC393237 WLZ393247:WMC393249 WLZ458771:WMC458773 WLZ458783:WMC458785 WLZ524307:WMC524309 WLZ524319:WMC524321 WLZ589843:WMC589845 WLZ589855:WMC589857 WLZ655379:WMC655381 WLZ655391:WMC655393 WLZ720915:WMC720917 WLZ720927:WMC720929 WLZ786451:WMC786453 WLZ786463:WMC786465 WLZ851987:WMC851989 WLZ851999:WMC852001 WLZ917523:WMC917525 WLZ917535:WMC917537 WLZ983059:WMC983061 WLZ983071:WMC983073 WMH58:WMK59 WMH65590:WMK65591 WMH131126:WMK131127 WMH196662:WMK196663 WMH262198:WMK262199 WMH327734:WMK327735 WMH393270:WMK393271 WMH458806:WMK458807 WMH524342:WMK524343 WMH589878:WMK589879 WMH655414:WMK655415 WMH720950:WMK720951 WMH786486:WMK786487 WMH852022:WMK852023 WMH917558:WMK917559 WMH983094:WMK983095 WMO43 WMO65575 WMO131111 WMO196647 WMO262183 WMO327719 WMO393255 WMO458791 WMO524327 WMO589863 WMO655399 WMO720935 WMO786471 WMO852007 WMO917543 WMO983079 WON58:WOQ60 WON65590:WOQ65592 WON131126:WOQ131128 WON196662:WOQ196664 WON262198:WOQ262200 WON327734:WOQ327736 WON393270:WOQ393272 WON458806:WOQ458808 WON524342:WOQ524344 WON589878:WOQ589880 WON655414:WOQ655416 WON720950:WOQ720952 WON786486:WOQ786488 WON852022:WOQ852024 WON917558:WOQ917560 WON983094:WOQ983096 WVV23:WVY25 WVV35:WVY37 WVV65555:WVY65557 WVV65567:WVY65569 WVV131091:WVY131093 WVV131103:WVY131105 WVV196627:WVY196629 WVV196639:WVY196641 WVV262163:WVY262165 WVV262175:WVY262177 WVV327699:WVY327701 WVV327711:WVY327713 WVV393235:WVY393237 WVV393247:WVY393249 WVV458771:WVY458773 WVV458783:WVY458785 WVV524307:WVY524309 WVV524319:WVY524321 WVV589843:WVY589845 WVV589855:WVY589857 WVV655379:WVY655381 WVV655391:WVY655393 WVV720915:WVY720917 WVV720927:WVY720929 WVV786451:WVY786453 WVV786463:WVY786465 WVV851987:WVY851989 WVV851999:WVY852001 WVV917523:WVY917525 WVV917535:WVY917537 WVV983059:WVY983061 WVV983071:WVY983073 WWD58:WWG59 WWD65590:WWG65591 WWD131126:WWG131127 WWD196662:WWG196663 WWD262198:WWG262199 WWD327734:WWG327735 WWD393270:WWG393271 WWD458806:WWG458807 WWD524342:WWG524343 WWD589878:WWG589879 WWD655414:WWG655415 WWD720950:WWG720951 WWD786486:WWG786487 WWD852022:WWG852023 WWD917558:WWG917559 WWD983094:WWG983095 WWK43 WWK65575 WWK131111 WWK196647 WWK262183 WWK327719 WWK393255 WWK458791 WWK524327 WWK589863 WWK655399 WWK720935 WWK786471 WWK852007 WWK917543 WWK983079 WYJ58:WYM60 WYJ65590:WYM65592 WYJ131126:WYM131128 WYJ196662:WYM196664 WYJ262198:WYM262200 WYJ327734:WYM327736 WYJ393270:WYM393272 WYJ458806:WYM458808 WYJ524342:WYM524344 WYJ589878:WYM589880 WYJ655414:WYM655416 WYJ720950:WYM720952 WYJ786486:WYM786488 WYJ852022:WYM852024 WYJ917558:WYM917560 WYJ983094:WYM983096" xr:uid="{00000000-0002-0000-2100-000002000000}">
      <formula1>0</formula1>
      <formula2>9999</formula2>
    </dataValidation>
    <dataValidation type="whole" allowBlank="1" showInputMessage="1" showErrorMessage="1" sqref="I65555:K65557 I65567:K65569 I131091:K131093 I131103:K131105 I196627:K196629 I196639:K196641 I262163:K262165 I262175:K262177 I327699:K327701 I327711:K327713 I393235:K393237 I393247:K393249 I458771:K458773 I458783:K458785 I524307:K524309 I524319:K524321 I589843:K589845 I589855:K589857 I655379:K655381 I655391:K655393 I720915:K720917 I720927:K720929 I786451:K786453 I786463:K786465 I851987:K851989 I851999:K852001 I917523:K917525 I917535:K917537 I983059:K983061 I983071:K983073 Q58:S59 Q65590:S65591 Q131126:S131127 Q196662:S196663 Q262198:S262199 Q327734:S327735 Q393270:S393271 Q458806:S458807 Q524342:S524343 Q589878:S589879 Q655414:S655415 Q720950:S720951 Q786486:S786487 Q852022:S852023 Q917558:S917559 Q983094:S983095 Y43 Y65575 Y131111 Y196647 Y262183 Y327719 Y393255 Y458791 Y524327 Y589863 Y655399 Y720935 Y786471 Y852007 Y917543 Y983079 BW58:BX59 BW65590:BX65591 BW131126:BX131127 BW196662:BX196663 BW262198:BX262199 BW327734:BX327735 BW393270:BX393271 BW458806:BX458807 BW524342:BX524343 BW589878:BX589879 BW655414:BX655415 BW720950:BX720951 BW786486:BX786487 BW852022:BX852023 BW917558:BX917559 BW983094:BX983095 BY58:BY60 BY65590:BY65592 BY131126:BY131128 BY196662:BY196664 BY262198:BY262200 BY327734:BY327736 BY393270:BY393272 BY458806:BY458808 BY524342:BY524344 BY589878:BY589880 BY655414:BY655416 BY720950:BY720952 BY786486:BY786488 BY852022:BY852024 BY917558:BY917560 BY983094:BY983096 JE23:JG25 JE35:JG37 JE65555:JG65557 JE65567:JG65569 JE131091:JG131093 JE131103:JG131105 JE196627:JG196629 JE196639:JG196641 JE262163:JG262165 JE262175:JG262177 JE327699:JG327701 JE327711:JG327713 JE393235:JG393237 JE393247:JG393249 JE458771:JG458773 JE458783:JG458785 JE524307:JG524309 JE524319:JG524321 JE589843:JG589845 JE589855:JG589857 JE655379:JG655381 JE655391:JG655393 JE720915:JG720917 JE720927:JG720929 JE786451:JG786453 JE786463:JG786465 JE851987:JG851989 JE851999:JG852001 JE917523:JG917525 JE917535:JG917537 JE983059:JG983061 JE983071:JG983073 JM58:JO59 JM65590:JO65591 JM131126:JO131127 JM196662:JO196663 JM262198:JO262199 JM327734:JO327735 JM393270:JO393271 JM458806:JO458807 JM524342:JO524343 JM589878:JO589879 JM655414:JO655415 JM720950:JO720951 JM786486:JO786487 JM852022:JO852023 JM917558:JO917559 JM983094:JO983095 JU43 JU65575 JU131111 JU196647 JU262183 JU327719 JU393255 JU458791 JU524327 JU589863 JU655399 JU720935 JU786471 JU852007 JU917543 JU983079 LS58:LT59 LS65590:LT65591 LS131126:LT131127 LS196662:LT196663 LS262198:LT262199 LS327734:LT327735 LS393270:LT393271 LS458806:LT458807 LS524342:LT524343 LS589878:LT589879 LS655414:LT655415 LS720950:LT720951 LS786486:LT786487 LS852022:LT852023 LS917558:LT917559 LS983094:LT983095 LU58:LU60 LU65590:LU65592 LU131126:LU131128 LU196662:LU196664 LU262198:LU262200 LU327734:LU327736 LU393270:LU393272 LU458806:LU458808 LU524342:LU524344 LU589878:LU589880 LU655414:LU655416 LU720950:LU720952 LU786486:LU786488 LU852022:LU852024 LU917558:LU917560 LU983094:LU983096 TA23:TC25 TA35:TC37 TA65555:TC65557 TA65567:TC65569 TA131091:TC131093 TA131103:TC131105 TA196627:TC196629 TA196639:TC196641 TA262163:TC262165 TA262175:TC262177 TA327699:TC327701 TA327711:TC327713 TA393235:TC393237 TA393247:TC393249 TA458771:TC458773 TA458783:TC458785 TA524307:TC524309 TA524319:TC524321 TA589843:TC589845 TA589855:TC589857 TA655379:TC655381 TA655391:TC655393 TA720915:TC720917 TA720927:TC720929 TA786451:TC786453 TA786463:TC786465 TA851987:TC851989 TA851999:TC852001 TA917523:TC917525 TA917535:TC917537 TA983059:TC983061 TA983071:TC983073 TI58:TK59 TI65590:TK65591 TI131126:TK131127 TI196662:TK196663 TI262198:TK262199 TI327734:TK327735 TI393270:TK393271 TI458806:TK458807 TI524342:TK524343 TI589878:TK589879 TI655414:TK655415 TI720950:TK720951 TI786486:TK786487 TI852022:TK852023 TI917558:TK917559 TI983094:TK983095 TQ43 TQ65575 TQ131111 TQ196647 TQ262183 TQ327719 TQ393255 TQ458791 TQ524327 TQ589863 TQ655399 TQ720935 TQ786471 TQ852007 TQ917543 TQ983079 VO58:VP59 VO65590:VP65591 VO131126:VP131127 VO196662:VP196663 VO262198:VP262199 VO327734:VP327735 VO393270:VP393271 VO458806:VP458807 VO524342:VP524343 VO589878:VP589879 VO655414:VP655415 VO720950:VP720951 VO786486:VP786487 VO852022:VP852023 VO917558:VP917559 VO983094:VP983095 VQ58:VQ60 VQ65590:VQ65592 VQ131126:VQ131128 VQ196662:VQ196664 VQ262198:VQ262200 VQ327734:VQ327736 VQ393270:VQ393272 VQ458806:VQ458808 VQ524342:VQ524344 VQ589878:VQ589880 VQ655414:VQ655416 VQ720950:VQ720952 VQ786486:VQ786488 VQ852022:VQ852024 VQ917558:VQ917560 VQ983094:VQ983096 ACW23:ACY25 ACW35:ACY37 ACW65555:ACY65557 ACW65567:ACY65569 ACW131091:ACY131093 ACW131103:ACY131105 ACW196627:ACY196629 ACW196639:ACY196641 ACW262163:ACY262165 ACW262175:ACY262177 ACW327699:ACY327701 ACW327711:ACY327713 ACW393235:ACY393237 ACW393247:ACY393249 ACW458771:ACY458773 ACW458783:ACY458785 ACW524307:ACY524309 ACW524319:ACY524321 ACW589843:ACY589845 ACW589855:ACY589857 ACW655379:ACY655381 ACW655391:ACY655393 ACW720915:ACY720917 ACW720927:ACY720929 ACW786451:ACY786453 ACW786463:ACY786465 ACW851987:ACY851989 ACW851999:ACY852001 ACW917523:ACY917525 ACW917535:ACY917537 ACW983059:ACY983061 ACW983071:ACY983073 ADE58:ADG59 ADE65590:ADG65591 ADE131126:ADG131127 ADE196662:ADG196663 ADE262198:ADG262199 ADE327734:ADG327735 ADE393270:ADG393271 ADE458806:ADG458807 ADE524342:ADG524343 ADE589878:ADG589879 ADE655414:ADG655415 ADE720950:ADG720951 ADE786486:ADG786487 ADE852022:ADG852023 ADE917558:ADG917559 ADE983094:ADG983095 ADM43 ADM65575 ADM131111 ADM196647 ADM262183 ADM327719 ADM393255 ADM458791 ADM524327 ADM589863 ADM655399 ADM720935 ADM786471 ADM852007 ADM917543 ADM983079 AFK58:AFL59 AFK65590:AFL65591 AFK131126:AFL131127 AFK196662:AFL196663 AFK262198:AFL262199 AFK327734:AFL327735 AFK393270:AFL393271 AFK458806:AFL458807 AFK524342:AFL524343 AFK589878:AFL589879 AFK655414:AFL655415 AFK720950:AFL720951 AFK786486:AFL786487 AFK852022:AFL852023 AFK917558:AFL917559 AFK983094:AFL983095 AFM58:AFM60 AFM65590:AFM65592 AFM131126:AFM131128 AFM196662:AFM196664 AFM262198:AFM262200 AFM327734:AFM327736 AFM393270:AFM393272 AFM458806:AFM458808 AFM524342:AFM524344 AFM589878:AFM589880 AFM655414:AFM655416 AFM720950:AFM720952 AFM786486:AFM786488 AFM852022:AFM852024 AFM917558:AFM917560 AFM983094:AFM983096 AMS23:AMU25 AMS35:AMU37 AMS65555:AMU65557 AMS65567:AMU65569 AMS131091:AMU131093 AMS131103:AMU131105 AMS196627:AMU196629 AMS196639:AMU196641 AMS262163:AMU262165 AMS262175:AMU262177 AMS327699:AMU327701 AMS327711:AMU327713 AMS393235:AMU393237 AMS393247:AMU393249 AMS458771:AMU458773 AMS458783:AMU458785 AMS524307:AMU524309 AMS524319:AMU524321 AMS589843:AMU589845 AMS589855:AMU589857 AMS655379:AMU655381 AMS655391:AMU655393 AMS720915:AMU720917 AMS720927:AMU720929 AMS786451:AMU786453 AMS786463:AMU786465 AMS851987:AMU851989 AMS851999:AMU852001 AMS917523:AMU917525 AMS917535:AMU917537 AMS983059:AMU983061 AMS983071:AMU983073 ANA58:ANC59 ANA65590:ANC65591 ANA131126:ANC131127 ANA196662:ANC196663 ANA262198:ANC262199 ANA327734:ANC327735 ANA393270:ANC393271 ANA458806:ANC458807 ANA524342:ANC524343 ANA589878:ANC589879 ANA655414:ANC655415 ANA720950:ANC720951 ANA786486:ANC786487 ANA852022:ANC852023 ANA917558:ANC917559 ANA983094:ANC983095 ANI43 ANI65575 ANI131111 ANI196647 ANI262183 ANI327719 ANI393255 ANI458791 ANI524327 ANI589863 ANI655399 ANI720935 ANI786471 ANI852007 ANI917543 ANI983079 APG58:APH59 APG65590:APH65591 APG131126:APH131127 APG196662:APH196663 APG262198:APH262199 APG327734:APH327735 APG393270:APH393271 APG458806:APH458807 APG524342:APH524343 APG589878:APH589879 APG655414:APH655415 APG720950:APH720951 APG786486:APH786487 APG852022:APH852023 APG917558:APH917559 APG983094:APH983095 API58:API60 API65590:API65592 API131126:API131128 API196662:API196664 API262198:API262200 API327734:API327736 API393270:API393272 API458806:API458808 API524342:API524344 API589878:API589880 API655414:API655416 API720950:API720952 API786486:API786488 API852022:API852024 API917558:API917560 API983094:API983096 AWO23:AWQ25 AWO35:AWQ37 AWO65555:AWQ65557 AWO65567:AWQ65569 AWO131091:AWQ131093 AWO131103:AWQ131105 AWO196627:AWQ196629 AWO196639:AWQ196641 AWO262163:AWQ262165 AWO262175:AWQ262177 AWO327699:AWQ327701 AWO327711:AWQ327713 AWO393235:AWQ393237 AWO393247:AWQ393249 AWO458771:AWQ458773 AWO458783:AWQ458785 AWO524307:AWQ524309 AWO524319:AWQ524321 AWO589843:AWQ589845 AWO589855:AWQ589857 AWO655379:AWQ655381 AWO655391:AWQ655393 AWO720915:AWQ720917 AWO720927:AWQ720929 AWO786451:AWQ786453 AWO786463:AWQ786465 AWO851987:AWQ851989 AWO851999:AWQ852001 AWO917523:AWQ917525 AWO917535:AWQ917537 AWO983059:AWQ983061 AWO983071:AWQ983073 AWW58:AWY59 AWW65590:AWY65591 AWW131126:AWY131127 AWW196662:AWY196663 AWW262198:AWY262199 AWW327734:AWY327735 AWW393270:AWY393271 AWW458806:AWY458807 AWW524342:AWY524343 AWW589878:AWY589879 AWW655414:AWY655415 AWW720950:AWY720951 AWW786486:AWY786487 AWW852022:AWY852023 AWW917558:AWY917559 AWW983094:AWY983095 AXE43 AXE65575 AXE131111 AXE196647 AXE262183 AXE327719 AXE393255 AXE458791 AXE524327 AXE589863 AXE655399 AXE720935 AXE786471 AXE852007 AXE917543 AXE983079 AZC58:AZD59 AZC65590:AZD65591 AZC131126:AZD131127 AZC196662:AZD196663 AZC262198:AZD262199 AZC327734:AZD327735 AZC393270:AZD393271 AZC458806:AZD458807 AZC524342:AZD524343 AZC589878:AZD589879 AZC655414:AZD655415 AZC720950:AZD720951 AZC786486:AZD786487 AZC852022:AZD852023 AZC917558:AZD917559 AZC983094:AZD983095 AZE58:AZE60 AZE65590:AZE65592 AZE131126:AZE131128 AZE196662:AZE196664 AZE262198:AZE262200 AZE327734:AZE327736 AZE393270:AZE393272 AZE458806:AZE458808 AZE524342:AZE524344 AZE589878:AZE589880 AZE655414:AZE655416 AZE720950:AZE720952 AZE786486:AZE786488 AZE852022:AZE852024 AZE917558:AZE917560 AZE983094:AZE983096 BGK23:BGM25 BGK35:BGM37 BGK65555:BGM65557 BGK65567:BGM65569 BGK131091:BGM131093 BGK131103:BGM131105 BGK196627:BGM196629 BGK196639:BGM196641 BGK262163:BGM262165 BGK262175:BGM262177 BGK327699:BGM327701 BGK327711:BGM327713 BGK393235:BGM393237 BGK393247:BGM393249 BGK458771:BGM458773 BGK458783:BGM458785 BGK524307:BGM524309 BGK524319:BGM524321 BGK589843:BGM589845 BGK589855:BGM589857 BGK655379:BGM655381 BGK655391:BGM655393 BGK720915:BGM720917 BGK720927:BGM720929 BGK786451:BGM786453 BGK786463:BGM786465 BGK851987:BGM851989 BGK851999:BGM852001 BGK917523:BGM917525 BGK917535:BGM917537 BGK983059:BGM983061 BGK983071:BGM983073 BGS58:BGU59 BGS65590:BGU65591 BGS131126:BGU131127 BGS196662:BGU196663 BGS262198:BGU262199 BGS327734:BGU327735 BGS393270:BGU393271 BGS458806:BGU458807 BGS524342:BGU524343 BGS589878:BGU589879 BGS655414:BGU655415 BGS720950:BGU720951 BGS786486:BGU786487 BGS852022:BGU852023 BGS917558:BGU917559 BGS983094:BGU983095 BHA43 BHA65575 BHA131111 BHA196647 BHA262183 BHA327719 BHA393255 BHA458791 BHA524327 BHA589863 BHA655399 BHA720935 BHA786471 BHA852007 BHA917543 BHA983079 BIY58:BIZ59 BIY65590:BIZ65591 BIY131126:BIZ131127 BIY196662:BIZ196663 BIY262198:BIZ262199 BIY327734:BIZ327735 BIY393270:BIZ393271 BIY458806:BIZ458807 BIY524342:BIZ524343 BIY589878:BIZ589879 BIY655414:BIZ655415 BIY720950:BIZ720951 BIY786486:BIZ786487 BIY852022:BIZ852023 BIY917558:BIZ917559 BIY983094:BIZ983095 BJA58:BJA60 BJA65590:BJA65592 BJA131126:BJA131128 BJA196662:BJA196664 BJA262198:BJA262200 BJA327734:BJA327736 BJA393270:BJA393272 BJA458806:BJA458808 BJA524342:BJA524344 BJA589878:BJA589880 BJA655414:BJA655416 BJA720950:BJA720952 BJA786486:BJA786488 BJA852022:BJA852024 BJA917558:BJA917560 BJA983094:BJA983096 BQG23:BQI25 BQG35:BQI37 BQG65555:BQI65557 BQG65567:BQI65569 BQG131091:BQI131093 BQG131103:BQI131105 BQG196627:BQI196629 BQG196639:BQI196641 BQG262163:BQI262165 BQG262175:BQI262177 BQG327699:BQI327701 BQG327711:BQI327713 BQG393235:BQI393237 BQG393247:BQI393249 BQG458771:BQI458773 BQG458783:BQI458785 BQG524307:BQI524309 BQG524319:BQI524321 BQG589843:BQI589845 BQG589855:BQI589857 BQG655379:BQI655381 BQG655391:BQI655393 BQG720915:BQI720917 BQG720927:BQI720929 BQG786451:BQI786453 BQG786463:BQI786465 BQG851987:BQI851989 BQG851999:BQI852001 BQG917523:BQI917525 BQG917535:BQI917537 BQG983059:BQI983061 BQG983071:BQI983073 BQO58:BQQ59 BQO65590:BQQ65591 BQO131126:BQQ131127 BQO196662:BQQ196663 BQO262198:BQQ262199 BQO327734:BQQ327735 BQO393270:BQQ393271 BQO458806:BQQ458807 BQO524342:BQQ524343 BQO589878:BQQ589879 BQO655414:BQQ655415 BQO720950:BQQ720951 BQO786486:BQQ786487 BQO852022:BQQ852023 BQO917558:BQQ917559 BQO983094:BQQ983095 BQW43 BQW65575 BQW131111 BQW196647 BQW262183 BQW327719 BQW393255 BQW458791 BQW524327 BQW589863 BQW655399 BQW720935 BQW786471 BQW852007 BQW917543 BQW983079 BSU58:BSV59 BSU65590:BSV65591 BSU131126:BSV131127 BSU196662:BSV196663 BSU262198:BSV262199 BSU327734:BSV327735 BSU393270:BSV393271 BSU458806:BSV458807 BSU524342:BSV524343 BSU589878:BSV589879 BSU655414:BSV655415 BSU720950:BSV720951 BSU786486:BSV786487 BSU852022:BSV852023 BSU917558:BSV917559 BSU983094:BSV983095 BSW58:BSW60 BSW65590:BSW65592 BSW131126:BSW131128 BSW196662:BSW196664 BSW262198:BSW262200 BSW327734:BSW327736 BSW393270:BSW393272 BSW458806:BSW458808 BSW524342:BSW524344 BSW589878:BSW589880 BSW655414:BSW655416 BSW720950:BSW720952 BSW786486:BSW786488 BSW852022:BSW852024 BSW917558:BSW917560 BSW983094:BSW983096 CAC23:CAE25 CAC35:CAE37 CAC65555:CAE65557 CAC65567:CAE65569 CAC131091:CAE131093 CAC131103:CAE131105 CAC196627:CAE196629 CAC196639:CAE196641 CAC262163:CAE262165 CAC262175:CAE262177 CAC327699:CAE327701 CAC327711:CAE327713 CAC393235:CAE393237 CAC393247:CAE393249 CAC458771:CAE458773 CAC458783:CAE458785 CAC524307:CAE524309 CAC524319:CAE524321 CAC589843:CAE589845 CAC589855:CAE589857 CAC655379:CAE655381 CAC655391:CAE655393 CAC720915:CAE720917 CAC720927:CAE720929 CAC786451:CAE786453 CAC786463:CAE786465 CAC851987:CAE851989 CAC851999:CAE852001 CAC917523:CAE917525 CAC917535:CAE917537 CAC983059:CAE983061 CAC983071:CAE983073 CAK58:CAM59 CAK65590:CAM65591 CAK131126:CAM131127 CAK196662:CAM196663 CAK262198:CAM262199 CAK327734:CAM327735 CAK393270:CAM393271 CAK458806:CAM458807 CAK524342:CAM524343 CAK589878:CAM589879 CAK655414:CAM655415 CAK720950:CAM720951 CAK786486:CAM786487 CAK852022:CAM852023 CAK917558:CAM917559 CAK983094:CAM983095 CAS43 CAS65575 CAS131111 CAS196647 CAS262183 CAS327719 CAS393255 CAS458791 CAS524327 CAS589863 CAS655399 CAS720935 CAS786471 CAS852007 CAS917543 CAS983079 CCQ58:CCR59 CCQ65590:CCR65591 CCQ131126:CCR131127 CCQ196662:CCR196663 CCQ262198:CCR262199 CCQ327734:CCR327735 CCQ393270:CCR393271 CCQ458806:CCR458807 CCQ524342:CCR524343 CCQ589878:CCR589879 CCQ655414:CCR655415 CCQ720950:CCR720951 CCQ786486:CCR786487 CCQ852022:CCR852023 CCQ917558:CCR917559 CCQ983094:CCR983095 CCS58:CCS60 CCS65590:CCS65592 CCS131126:CCS131128 CCS196662:CCS196664 CCS262198:CCS262200 CCS327734:CCS327736 CCS393270:CCS393272 CCS458806:CCS458808 CCS524342:CCS524344 CCS589878:CCS589880 CCS655414:CCS655416 CCS720950:CCS720952 CCS786486:CCS786488 CCS852022:CCS852024 CCS917558:CCS917560 CCS983094:CCS983096 CJY23:CKA25 CJY35:CKA37 CJY65555:CKA65557 CJY65567:CKA65569 CJY131091:CKA131093 CJY131103:CKA131105 CJY196627:CKA196629 CJY196639:CKA196641 CJY262163:CKA262165 CJY262175:CKA262177 CJY327699:CKA327701 CJY327711:CKA327713 CJY393235:CKA393237 CJY393247:CKA393249 CJY458771:CKA458773 CJY458783:CKA458785 CJY524307:CKA524309 CJY524319:CKA524321 CJY589843:CKA589845 CJY589855:CKA589857 CJY655379:CKA655381 CJY655391:CKA655393 CJY720915:CKA720917 CJY720927:CKA720929 CJY786451:CKA786453 CJY786463:CKA786465 CJY851987:CKA851989 CJY851999:CKA852001 CJY917523:CKA917525 CJY917535:CKA917537 CJY983059:CKA983061 CJY983071:CKA983073 CKG58:CKI59 CKG65590:CKI65591 CKG131126:CKI131127 CKG196662:CKI196663 CKG262198:CKI262199 CKG327734:CKI327735 CKG393270:CKI393271 CKG458806:CKI458807 CKG524342:CKI524343 CKG589878:CKI589879 CKG655414:CKI655415 CKG720950:CKI720951 CKG786486:CKI786487 CKG852022:CKI852023 CKG917558:CKI917559 CKG983094:CKI983095 CKO43 CKO65575 CKO131111 CKO196647 CKO262183 CKO327719 CKO393255 CKO458791 CKO524327 CKO589863 CKO655399 CKO720935 CKO786471 CKO852007 CKO917543 CKO983079 CMM58:CMN59 CMM65590:CMN65591 CMM131126:CMN131127 CMM196662:CMN196663 CMM262198:CMN262199 CMM327734:CMN327735 CMM393270:CMN393271 CMM458806:CMN458807 CMM524342:CMN524343 CMM589878:CMN589879 CMM655414:CMN655415 CMM720950:CMN720951 CMM786486:CMN786487 CMM852022:CMN852023 CMM917558:CMN917559 CMM983094:CMN983095 CMO58:CMO60 CMO65590:CMO65592 CMO131126:CMO131128 CMO196662:CMO196664 CMO262198:CMO262200 CMO327734:CMO327736 CMO393270:CMO393272 CMO458806:CMO458808 CMO524342:CMO524344 CMO589878:CMO589880 CMO655414:CMO655416 CMO720950:CMO720952 CMO786486:CMO786488 CMO852022:CMO852024 CMO917558:CMO917560 CMO983094:CMO983096 CTU23:CTW25 CTU35:CTW37 CTU65555:CTW65557 CTU65567:CTW65569 CTU131091:CTW131093 CTU131103:CTW131105 CTU196627:CTW196629 CTU196639:CTW196641 CTU262163:CTW262165 CTU262175:CTW262177 CTU327699:CTW327701 CTU327711:CTW327713 CTU393235:CTW393237 CTU393247:CTW393249 CTU458771:CTW458773 CTU458783:CTW458785 CTU524307:CTW524309 CTU524319:CTW524321 CTU589843:CTW589845 CTU589855:CTW589857 CTU655379:CTW655381 CTU655391:CTW655393 CTU720915:CTW720917 CTU720927:CTW720929 CTU786451:CTW786453 CTU786463:CTW786465 CTU851987:CTW851989 CTU851999:CTW852001 CTU917523:CTW917525 CTU917535:CTW917537 CTU983059:CTW983061 CTU983071:CTW983073 CUC58:CUE59 CUC65590:CUE65591 CUC131126:CUE131127 CUC196662:CUE196663 CUC262198:CUE262199 CUC327734:CUE327735 CUC393270:CUE393271 CUC458806:CUE458807 CUC524342:CUE524343 CUC589878:CUE589879 CUC655414:CUE655415 CUC720950:CUE720951 CUC786486:CUE786487 CUC852022:CUE852023 CUC917558:CUE917559 CUC983094:CUE983095 CUK43 CUK65575 CUK131111 CUK196647 CUK262183 CUK327719 CUK393255 CUK458791 CUK524327 CUK589863 CUK655399 CUK720935 CUK786471 CUK852007 CUK917543 CUK983079 CWI58:CWJ59 CWI65590:CWJ65591 CWI131126:CWJ131127 CWI196662:CWJ196663 CWI262198:CWJ262199 CWI327734:CWJ327735 CWI393270:CWJ393271 CWI458806:CWJ458807 CWI524342:CWJ524343 CWI589878:CWJ589879 CWI655414:CWJ655415 CWI720950:CWJ720951 CWI786486:CWJ786487 CWI852022:CWJ852023 CWI917558:CWJ917559 CWI983094:CWJ983095 CWK58:CWK60 CWK65590:CWK65592 CWK131126:CWK131128 CWK196662:CWK196664 CWK262198:CWK262200 CWK327734:CWK327736 CWK393270:CWK393272 CWK458806:CWK458808 CWK524342:CWK524344 CWK589878:CWK589880 CWK655414:CWK655416 CWK720950:CWK720952 CWK786486:CWK786488 CWK852022:CWK852024 CWK917558:CWK917560 CWK983094:CWK983096 DDQ23:DDS25 DDQ35:DDS37 DDQ65555:DDS65557 DDQ65567:DDS65569 DDQ131091:DDS131093 DDQ131103:DDS131105 DDQ196627:DDS196629 DDQ196639:DDS196641 DDQ262163:DDS262165 DDQ262175:DDS262177 DDQ327699:DDS327701 DDQ327711:DDS327713 DDQ393235:DDS393237 DDQ393247:DDS393249 DDQ458771:DDS458773 DDQ458783:DDS458785 DDQ524307:DDS524309 DDQ524319:DDS524321 DDQ589843:DDS589845 DDQ589855:DDS589857 DDQ655379:DDS655381 DDQ655391:DDS655393 DDQ720915:DDS720917 DDQ720927:DDS720929 DDQ786451:DDS786453 DDQ786463:DDS786465 DDQ851987:DDS851989 DDQ851999:DDS852001 DDQ917523:DDS917525 DDQ917535:DDS917537 DDQ983059:DDS983061 DDQ983071:DDS983073 DDY58:DEA59 DDY65590:DEA65591 DDY131126:DEA131127 DDY196662:DEA196663 DDY262198:DEA262199 DDY327734:DEA327735 DDY393270:DEA393271 DDY458806:DEA458807 DDY524342:DEA524343 DDY589878:DEA589879 DDY655414:DEA655415 DDY720950:DEA720951 DDY786486:DEA786487 DDY852022:DEA852023 DDY917558:DEA917559 DDY983094:DEA983095 DEG43 DEG65575 DEG131111 DEG196647 DEG262183 DEG327719 DEG393255 DEG458791 DEG524327 DEG589863 DEG655399 DEG720935 DEG786471 DEG852007 DEG917543 DEG983079 DGE58:DGF59 DGE65590:DGF65591 DGE131126:DGF131127 DGE196662:DGF196663 DGE262198:DGF262199 DGE327734:DGF327735 DGE393270:DGF393271 DGE458806:DGF458807 DGE524342:DGF524343 DGE589878:DGF589879 DGE655414:DGF655415 DGE720950:DGF720951 DGE786486:DGF786487 DGE852022:DGF852023 DGE917558:DGF917559 DGE983094:DGF983095 DGG58:DGG60 DGG65590:DGG65592 DGG131126:DGG131128 DGG196662:DGG196664 DGG262198:DGG262200 DGG327734:DGG327736 DGG393270:DGG393272 DGG458806:DGG458808 DGG524342:DGG524344 DGG589878:DGG589880 DGG655414:DGG655416 DGG720950:DGG720952 DGG786486:DGG786488 DGG852022:DGG852024 DGG917558:DGG917560 DGG983094:DGG983096 DNM23:DNO25 DNM35:DNO37 DNM65555:DNO65557 DNM65567:DNO65569 DNM131091:DNO131093 DNM131103:DNO131105 DNM196627:DNO196629 DNM196639:DNO196641 DNM262163:DNO262165 DNM262175:DNO262177 DNM327699:DNO327701 DNM327711:DNO327713 DNM393235:DNO393237 DNM393247:DNO393249 DNM458771:DNO458773 DNM458783:DNO458785 DNM524307:DNO524309 DNM524319:DNO524321 DNM589843:DNO589845 DNM589855:DNO589857 DNM655379:DNO655381 DNM655391:DNO655393 DNM720915:DNO720917 DNM720927:DNO720929 DNM786451:DNO786453 DNM786463:DNO786465 DNM851987:DNO851989 DNM851999:DNO852001 DNM917523:DNO917525 DNM917535:DNO917537 DNM983059:DNO983061 DNM983071:DNO983073 DNU58:DNW59 DNU65590:DNW65591 DNU131126:DNW131127 DNU196662:DNW196663 DNU262198:DNW262199 DNU327734:DNW327735 DNU393270:DNW393271 DNU458806:DNW458807 DNU524342:DNW524343 DNU589878:DNW589879 DNU655414:DNW655415 DNU720950:DNW720951 DNU786486:DNW786487 DNU852022:DNW852023 DNU917558:DNW917559 DNU983094:DNW983095 DOC43 DOC65575 DOC131111 DOC196647 DOC262183 DOC327719 DOC393255 DOC458791 DOC524327 DOC589863 DOC655399 DOC720935 DOC786471 DOC852007 DOC917543 DOC983079 DQA58:DQB59 DQA65590:DQB65591 DQA131126:DQB131127 DQA196662:DQB196663 DQA262198:DQB262199 DQA327734:DQB327735 DQA393270:DQB393271 DQA458806:DQB458807 DQA524342:DQB524343 DQA589878:DQB589879 DQA655414:DQB655415 DQA720950:DQB720951 DQA786486:DQB786487 DQA852022:DQB852023 DQA917558:DQB917559 DQA983094:DQB983095 DQC58:DQC60 DQC65590:DQC65592 DQC131126:DQC131128 DQC196662:DQC196664 DQC262198:DQC262200 DQC327734:DQC327736 DQC393270:DQC393272 DQC458806:DQC458808 DQC524342:DQC524344 DQC589878:DQC589880 DQC655414:DQC655416 DQC720950:DQC720952 DQC786486:DQC786488 DQC852022:DQC852024 DQC917558:DQC917560 DQC983094:DQC983096 DXI23:DXK25 DXI35:DXK37 DXI65555:DXK65557 DXI65567:DXK65569 DXI131091:DXK131093 DXI131103:DXK131105 DXI196627:DXK196629 DXI196639:DXK196641 DXI262163:DXK262165 DXI262175:DXK262177 DXI327699:DXK327701 DXI327711:DXK327713 DXI393235:DXK393237 DXI393247:DXK393249 DXI458771:DXK458773 DXI458783:DXK458785 DXI524307:DXK524309 DXI524319:DXK524321 DXI589843:DXK589845 DXI589855:DXK589857 DXI655379:DXK655381 DXI655391:DXK655393 DXI720915:DXK720917 DXI720927:DXK720929 DXI786451:DXK786453 DXI786463:DXK786465 DXI851987:DXK851989 DXI851999:DXK852001 DXI917523:DXK917525 DXI917535:DXK917537 DXI983059:DXK983061 DXI983071:DXK983073 DXQ58:DXS59 DXQ65590:DXS65591 DXQ131126:DXS131127 DXQ196662:DXS196663 DXQ262198:DXS262199 DXQ327734:DXS327735 DXQ393270:DXS393271 DXQ458806:DXS458807 DXQ524342:DXS524343 DXQ589878:DXS589879 DXQ655414:DXS655415 DXQ720950:DXS720951 DXQ786486:DXS786487 DXQ852022:DXS852023 DXQ917558:DXS917559 DXQ983094:DXS983095 DXY43 DXY65575 DXY131111 DXY196647 DXY262183 DXY327719 DXY393255 DXY458791 DXY524327 DXY589863 DXY655399 DXY720935 DXY786471 DXY852007 DXY917543 DXY983079 DZW58:DZX59 DZW65590:DZX65591 DZW131126:DZX131127 DZW196662:DZX196663 DZW262198:DZX262199 DZW327734:DZX327735 DZW393270:DZX393271 DZW458806:DZX458807 DZW524342:DZX524343 DZW589878:DZX589879 DZW655414:DZX655415 DZW720950:DZX720951 DZW786486:DZX786487 DZW852022:DZX852023 DZW917558:DZX917559 DZW983094:DZX983095 DZY58:DZY60 DZY65590:DZY65592 DZY131126:DZY131128 DZY196662:DZY196664 DZY262198:DZY262200 DZY327734:DZY327736 DZY393270:DZY393272 DZY458806:DZY458808 DZY524342:DZY524344 DZY589878:DZY589880 DZY655414:DZY655416 DZY720950:DZY720952 DZY786486:DZY786488 DZY852022:DZY852024 DZY917558:DZY917560 DZY983094:DZY983096 EHE23:EHG25 EHE35:EHG37 EHE65555:EHG65557 EHE65567:EHG65569 EHE131091:EHG131093 EHE131103:EHG131105 EHE196627:EHG196629 EHE196639:EHG196641 EHE262163:EHG262165 EHE262175:EHG262177 EHE327699:EHG327701 EHE327711:EHG327713 EHE393235:EHG393237 EHE393247:EHG393249 EHE458771:EHG458773 EHE458783:EHG458785 EHE524307:EHG524309 EHE524319:EHG524321 EHE589843:EHG589845 EHE589855:EHG589857 EHE655379:EHG655381 EHE655391:EHG655393 EHE720915:EHG720917 EHE720927:EHG720929 EHE786451:EHG786453 EHE786463:EHG786465 EHE851987:EHG851989 EHE851999:EHG852001 EHE917523:EHG917525 EHE917535:EHG917537 EHE983059:EHG983061 EHE983071:EHG983073 EHM58:EHO59 EHM65590:EHO65591 EHM131126:EHO131127 EHM196662:EHO196663 EHM262198:EHO262199 EHM327734:EHO327735 EHM393270:EHO393271 EHM458806:EHO458807 EHM524342:EHO524343 EHM589878:EHO589879 EHM655414:EHO655415 EHM720950:EHO720951 EHM786486:EHO786487 EHM852022:EHO852023 EHM917558:EHO917559 EHM983094:EHO983095 EHU43 EHU65575 EHU131111 EHU196647 EHU262183 EHU327719 EHU393255 EHU458791 EHU524327 EHU589863 EHU655399 EHU720935 EHU786471 EHU852007 EHU917543 EHU983079 EJS58:EJT59 EJS65590:EJT65591 EJS131126:EJT131127 EJS196662:EJT196663 EJS262198:EJT262199 EJS327734:EJT327735 EJS393270:EJT393271 EJS458806:EJT458807 EJS524342:EJT524343 EJS589878:EJT589879 EJS655414:EJT655415 EJS720950:EJT720951 EJS786486:EJT786487 EJS852022:EJT852023 EJS917558:EJT917559 EJS983094:EJT983095 EJU58:EJU60 EJU65590:EJU65592 EJU131126:EJU131128 EJU196662:EJU196664 EJU262198:EJU262200 EJU327734:EJU327736 EJU393270:EJU393272 EJU458806:EJU458808 EJU524342:EJU524344 EJU589878:EJU589880 EJU655414:EJU655416 EJU720950:EJU720952 EJU786486:EJU786488 EJU852022:EJU852024 EJU917558:EJU917560 EJU983094:EJU983096 ERA23:ERC25 ERA35:ERC37 ERA65555:ERC65557 ERA65567:ERC65569 ERA131091:ERC131093 ERA131103:ERC131105 ERA196627:ERC196629 ERA196639:ERC196641 ERA262163:ERC262165 ERA262175:ERC262177 ERA327699:ERC327701 ERA327711:ERC327713 ERA393235:ERC393237 ERA393247:ERC393249 ERA458771:ERC458773 ERA458783:ERC458785 ERA524307:ERC524309 ERA524319:ERC524321 ERA589843:ERC589845 ERA589855:ERC589857 ERA655379:ERC655381 ERA655391:ERC655393 ERA720915:ERC720917 ERA720927:ERC720929 ERA786451:ERC786453 ERA786463:ERC786465 ERA851987:ERC851989 ERA851999:ERC852001 ERA917523:ERC917525 ERA917535:ERC917537 ERA983059:ERC983061 ERA983071:ERC983073 ERI58:ERK59 ERI65590:ERK65591 ERI131126:ERK131127 ERI196662:ERK196663 ERI262198:ERK262199 ERI327734:ERK327735 ERI393270:ERK393271 ERI458806:ERK458807 ERI524342:ERK524343 ERI589878:ERK589879 ERI655414:ERK655415 ERI720950:ERK720951 ERI786486:ERK786487 ERI852022:ERK852023 ERI917558:ERK917559 ERI983094:ERK983095 ERQ43 ERQ65575 ERQ131111 ERQ196647 ERQ262183 ERQ327719 ERQ393255 ERQ458791 ERQ524327 ERQ589863 ERQ655399 ERQ720935 ERQ786471 ERQ852007 ERQ917543 ERQ983079 ETO58:ETP59 ETO65590:ETP65591 ETO131126:ETP131127 ETO196662:ETP196663 ETO262198:ETP262199 ETO327734:ETP327735 ETO393270:ETP393271 ETO458806:ETP458807 ETO524342:ETP524343 ETO589878:ETP589879 ETO655414:ETP655415 ETO720950:ETP720951 ETO786486:ETP786487 ETO852022:ETP852023 ETO917558:ETP917559 ETO983094:ETP983095 ETQ58:ETQ60 ETQ65590:ETQ65592 ETQ131126:ETQ131128 ETQ196662:ETQ196664 ETQ262198:ETQ262200 ETQ327734:ETQ327736 ETQ393270:ETQ393272 ETQ458806:ETQ458808 ETQ524342:ETQ524344 ETQ589878:ETQ589880 ETQ655414:ETQ655416 ETQ720950:ETQ720952 ETQ786486:ETQ786488 ETQ852022:ETQ852024 ETQ917558:ETQ917560 ETQ983094:ETQ983096 FAW23:FAY25 FAW35:FAY37 FAW65555:FAY65557 FAW65567:FAY65569 FAW131091:FAY131093 FAW131103:FAY131105 FAW196627:FAY196629 FAW196639:FAY196641 FAW262163:FAY262165 FAW262175:FAY262177 FAW327699:FAY327701 FAW327711:FAY327713 FAW393235:FAY393237 FAW393247:FAY393249 FAW458771:FAY458773 FAW458783:FAY458785 FAW524307:FAY524309 FAW524319:FAY524321 FAW589843:FAY589845 FAW589855:FAY589857 FAW655379:FAY655381 FAW655391:FAY655393 FAW720915:FAY720917 FAW720927:FAY720929 FAW786451:FAY786453 FAW786463:FAY786465 FAW851987:FAY851989 FAW851999:FAY852001 FAW917523:FAY917525 FAW917535:FAY917537 FAW983059:FAY983061 FAW983071:FAY983073 FBE58:FBG59 FBE65590:FBG65591 FBE131126:FBG131127 FBE196662:FBG196663 FBE262198:FBG262199 FBE327734:FBG327735 FBE393270:FBG393271 FBE458806:FBG458807 FBE524342:FBG524343 FBE589878:FBG589879 FBE655414:FBG655415 FBE720950:FBG720951 FBE786486:FBG786487 FBE852022:FBG852023 FBE917558:FBG917559 FBE983094:FBG983095 FBM43 FBM65575 FBM131111 FBM196647 FBM262183 FBM327719 FBM393255 FBM458791 FBM524327 FBM589863 FBM655399 FBM720935 FBM786471 FBM852007 FBM917543 FBM983079 FDK58:FDL59 FDK65590:FDL65591 FDK131126:FDL131127 FDK196662:FDL196663 FDK262198:FDL262199 FDK327734:FDL327735 FDK393270:FDL393271 FDK458806:FDL458807 FDK524342:FDL524343 FDK589878:FDL589879 FDK655414:FDL655415 FDK720950:FDL720951 FDK786486:FDL786487 FDK852022:FDL852023 FDK917558:FDL917559 FDK983094:FDL983095 FDM58:FDM60 FDM65590:FDM65592 FDM131126:FDM131128 FDM196662:FDM196664 FDM262198:FDM262200 FDM327734:FDM327736 FDM393270:FDM393272 FDM458806:FDM458808 FDM524342:FDM524344 FDM589878:FDM589880 FDM655414:FDM655416 FDM720950:FDM720952 FDM786486:FDM786488 FDM852022:FDM852024 FDM917558:FDM917560 FDM983094:FDM983096 FKS23:FKU25 FKS35:FKU37 FKS65555:FKU65557 FKS65567:FKU65569 FKS131091:FKU131093 FKS131103:FKU131105 FKS196627:FKU196629 FKS196639:FKU196641 FKS262163:FKU262165 FKS262175:FKU262177 FKS327699:FKU327701 FKS327711:FKU327713 FKS393235:FKU393237 FKS393247:FKU393249 FKS458771:FKU458773 FKS458783:FKU458785 FKS524307:FKU524309 FKS524319:FKU524321 FKS589843:FKU589845 FKS589855:FKU589857 FKS655379:FKU655381 FKS655391:FKU655393 FKS720915:FKU720917 FKS720927:FKU720929 FKS786451:FKU786453 FKS786463:FKU786465 FKS851987:FKU851989 FKS851999:FKU852001 FKS917523:FKU917525 FKS917535:FKU917537 FKS983059:FKU983061 FKS983071:FKU983073 FLA58:FLC59 FLA65590:FLC65591 FLA131126:FLC131127 FLA196662:FLC196663 FLA262198:FLC262199 FLA327734:FLC327735 FLA393270:FLC393271 FLA458806:FLC458807 FLA524342:FLC524343 FLA589878:FLC589879 FLA655414:FLC655415 FLA720950:FLC720951 FLA786486:FLC786487 FLA852022:FLC852023 FLA917558:FLC917559 FLA983094:FLC983095 FLI43 FLI65575 FLI131111 FLI196647 FLI262183 FLI327719 FLI393255 FLI458791 FLI524327 FLI589863 FLI655399 FLI720935 FLI786471 FLI852007 FLI917543 FLI983079 FNG58:FNH59 FNG65590:FNH65591 FNG131126:FNH131127 FNG196662:FNH196663 FNG262198:FNH262199 FNG327734:FNH327735 FNG393270:FNH393271 FNG458806:FNH458807 FNG524342:FNH524343 FNG589878:FNH589879 FNG655414:FNH655415 FNG720950:FNH720951 FNG786486:FNH786487 FNG852022:FNH852023 FNG917558:FNH917559 FNG983094:FNH983095 FNI58:FNI60 FNI65590:FNI65592 FNI131126:FNI131128 FNI196662:FNI196664 FNI262198:FNI262200 FNI327734:FNI327736 FNI393270:FNI393272 FNI458806:FNI458808 FNI524342:FNI524344 FNI589878:FNI589880 FNI655414:FNI655416 FNI720950:FNI720952 FNI786486:FNI786488 FNI852022:FNI852024 FNI917558:FNI917560 FNI983094:FNI983096 FUO23:FUQ25 FUO35:FUQ37 FUO65555:FUQ65557 FUO65567:FUQ65569 FUO131091:FUQ131093 FUO131103:FUQ131105 FUO196627:FUQ196629 FUO196639:FUQ196641 FUO262163:FUQ262165 FUO262175:FUQ262177 FUO327699:FUQ327701 FUO327711:FUQ327713 FUO393235:FUQ393237 FUO393247:FUQ393249 FUO458771:FUQ458773 FUO458783:FUQ458785 FUO524307:FUQ524309 FUO524319:FUQ524321 FUO589843:FUQ589845 FUO589855:FUQ589857 FUO655379:FUQ655381 FUO655391:FUQ655393 FUO720915:FUQ720917 FUO720927:FUQ720929 FUO786451:FUQ786453 FUO786463:FUQ786465 FUO851987:FUQ851989 FUO851999:FUQ852001 FUO917523:FUQ917525 FUO917535:FUQ917537 FUO983059:FUQ983061 FUO983071:FUQ983073 FUW58:FUY59 FUW65590:FUY65591 FUW131126:FUY131127 FUW196662:FUY196663 FUW262198:FUY262199 FUW327734:FUY327735 FUW393270:FUY393271 FUW458806:FUY458807 FUW524342:FUY524343 FUW589878:FUY589879 FUW655414:FUY655415 FUW720950:FUY720951 FUW786486:FUY786487 FUW852022:FUY852023 FUW917558:FUY917559 FUW983094:FUY983095 FVE43 FVE65575 FVE131111 FVE196647 FVE262183 FVE327719 FVE393255 FVE458791 FVE524327 FVE589863 FVE655399 FVE720935 FVE786471 FVE852007 FVE917543 FVE983079 FXC58:FXD59 FXC65590:FXD65591 FXC131126:FXD131127 FXC196662:FXD196663 FXC262198:FXD262199 FXC327734:FXD327735 FXC393270:FXD393271 FXC458806:FXD458807 FXC524342:FXD524343 FXC589878:FXD589879 FXC655414:FXD655415 FXC720950:FXD720951 FXC786486:FXD786487 FXC852022:FXD852023 FXC917558:FXD917559 FXC983094:FXD983095 FXE58:FXE60 FXE65590:FXE65592 FXE131126:FXE131128 FXE196662:FXE196664 FXE262198:FXE262200 FXE327734:FXE327736 FXE393270:FXE393272 FXE458806:FXE458808 FXE524342:FXE524344 FXE589878:FXE589880 FXE655414:FXE655416 FXE720950:FXE720952 FXE786486:FXE786488 FXE852022:FXE852024 FXE917558:FXE917560 FXE983094:FXE983096 GEK23:GEM25 GEK35:GEM37 GEK65555:GEM65557 GEK65567:GEM65569 GEK131091:GEM131093 GEK131103:GEM131105 GEK196627:GEM196629 GEK196639:GEM196641 GEK262163:GEM262165 GEK262175:GEM262177 GEK327699:GEM327701 GEK327711:GEM327713 GEK393235:GEM393237 GEK393247:GEM393249 GEK458771:GEM458773 GEK458783:GEM458785 GEK524307:GEM524309 GEK524319:GEM524321 GEK589843:GEM589845 GEK589855:GEM589857 GEK655379:GEM655381 GEK655391:GEM655393 GEK720915:GEM720917 GEK720927:GEM720929 GEK786451:GEM786453 GEK786463:GEM786465 GEK851987:GEM851989 GEK851999:GEM852001 GEK917523:GEM917525 GEK917535:GEM917537 GEK983059:GEM983061 GEK983071:GEM983073 GES58:GEU59 GES65590:GEU65591 GES131126:GEU131127 GES196662:GEU196663 GES262198:GEU262199 GES327734:GEU327735 GES393270:GEU393271 GES458806:GEU458807 GES524342:GEU524343 GES589878:GEU589879 GES655414:GEU655415 GES720950:GEU720951 GES786486:GEU786487 GES852022:GEU852023 GES917558:GEU917559 GES983094:GEU983095 GFA43 GFA65575 GFA131111 GFA196647 GFA262183 GFA327719 GFA393255 GFA458791 GFA524327 GFA589863 GFA655399 GFA720935 GFA786471 GFA852007 GFA917543 GFA983079 GGY58:GGZ59 GGY65590:GGZ65591 GGY131126:GGZ131127 GGY196662:GGZ196663 GGY262198:GGZ262199 GGY327734:GGZ327735 GGY393270:GGZ393271 GGY458806:GGZ458807 GGY524342:GGZ524343 GGY589878:GGZ589879 GGY655414:GGZ655415 GGY720950:GGZ720951 GGY786486:GGZ786487 GGY852022:GGZ852023 GGY917558:GGZ917559 GGY983094:GGZ983095 GHA58:GHA60 GHA65590:GHA65592 GHA131126:GHA131128 GHA196662:GHA196664 GHA262198:GHA262200 GHA327734:GHA327736 GHA393270:GHA393272 GHA458806:GHA458808 GHA524342:GHA524344 GHA589878:GHA589880 GHA655414:GHA655416 GHA720950:GHA720952 GHA786486:GHA786488 GHA852022:GHA852024 GHA917558:GHA917560 GHA983094:GHA983096 GOG23:GOI25 GOG35:GOI37 GOG65555:GOI65557 GOG65567:GOI65569 GOG131091:GOI131093 GOG131103:GOI131105 GOG196627:GOI196629 GOG196639:GOI196641 GOG262163:GOI262165 GOG262175:GOI262177 GOG327699:GOI327701 GOG327711:GOI327713 GOG393235:GOI393237 GOG393247:GOI393249 GOG458771:GOI458773 GOG458783:GOI458785 GOG524307:GOI524309 GOG524319:GOI524321 GOG589843:GOI589845 GOG589855:GOI589857 GOG655379:GOI655381 GOG655391:GOI655393 GOG720915:GOI720917 GOG720927:GOI720929 GOG786451:GOI786453 GOG786463:GOI786465 GOG851987:GOI851989 GOG851999:GOI852001 GOG917523:GOI917525 GOG917535:GOI917537 GOG983059:GOI983061 GOG983071:GOI983073 GOO58:GOQ59 GOO65590:GOQ65591 GOO131126:GOQ131127 GOO196662:GOQ196663 GOO262198:GOQ262199 GOO327734:GOQ327735 GOO393270:GOQ393271 GOO458806:GOQ458807 GOO524342:GOQ524343 GOO589878:GOQ589879 GOO655414:GOQ655415 GOO720950:GOQ720951 GOO786486:GOQ786487 GOO852022:GOQ852023 GOO917558:GOQ917559 GOO983094:GOQ983095 GOW43 GOW65575 GOW131111 GOW196647 GOW262183 GOW327719 GOW393255 GOW458791 GOW524327 GOW589863 GOW655399 GOW720935 GOW786471 GOW852007 GOW917543 GOW983079 GQU58:GQV59 GQU65590:GQV65591 GQU131126:GQV131127 GQU196662:GQV196663 GQU262198:GQV262199 GQU327734:GQV327735 GQU393270:GQV393271 GQU458806:GQV458807 GQU524342:GQV524343 GQU589878:GQV589879 GQU655414:GQV655415 GQU720950:GQV720951 GQU786486:GQV786487 GQU852022:GQV852023 GQU917558:GQV917559 GQU983094:GQV983095 GQW58:GQW60 GQW65590:GQW65592 GQW131126:GQW131128 GQW196662:GQW196664 GQW262198:GQW262200 GQW327734:GQW327736 GQW393270:GQW393272 GQW458806:GQW458808 GQW524342:GQW524344 GQW589878:GQW589880 GQW655414:GQW655416 GQW720950:GQW720952 GQW786486:GQW786488 GQW852022:GQW852024 GQW917558:GQW917560 GQW983094:GQW983096 GYC23:GYE25 GYC35:GYE37 GYC65555:GYE65557 GYC65567:GYE65569 GYC131091:GYE131093 GYC131103:GYE131105 GYC196627:GYE196629 GYC196639:GYE196641 GYC262163:GYE262165 GYC262175:GYE262177 GYC327699:GYE327701 GYC327711:GYE327713 GYC393235:GYE393237 GYC393247:GYE393249 GYC458771:GYE458773 GYC458783:GYE458785 GYC524307:GYE524309 GYC524319:GYE524321 GYC589843:GYE589845 GYC589855:GYE589857 GYC655379:GYE655381 GYC655391:GYE655393 GYC720915:GYE720917 GYC720927:GYE720929 GYC786451:GYE786453 GYC786463:GYE786465 GYC851987:GYE851989 GYC851999:GYE852001 GYC917523:GYE917525 GYC917535:GYE917537 GYC983059:GYE983061 GYC983071:GYE983073 GYK58:GYM59 GYK65590:GYM65591 GYK131126:GYM131127 GYK196662:GYM196663 GYK262198:GYM262199 GYK327734:GYM327735 GYK393270:GYM393271 GYK458806:GYM458807 GYK524342:GYM524343 GYK589878:GYM589879 GYK655414:GYM655415 GYK720950:GYM720951 GYK786486:GYM786487 GYK852022:GYM852023 GYK917558:GYM917559 GYK983094:GYM983095 GYS43 GYS65575 GYS131111 GYS196647 GYS262183 GYS327719 GYS393255 GYS458791 GYS524327 GYS589863 GYS655399 GYS720935 GYS786471 GYS852007 GYS917543 GYS983079 HAQ58:HAR59 HAQ65590:HAR65591 HAQ131126:HAR131127 HAQ196662:HAR196663 HAQ262198:HAR262199 HAQ327734:HAR327735 HAQ393270:HAR393271 HAQ458806:HAR458807 HAQ524342:HAR524343 HAQ589878:HAR589879 HAQ655414:HAR655415 HAQ720950:HAR720951 HAQ786486:HAR786487 HAQ852022:HAR852023 HAQ917558:HAR917559 HAQ983094:HAR983095 HAS58:HAS60 HAS65590:HAS65592 HAS131126:HAS131128 HAS196662:HAS196664 HAS262198:HAS262200 HAS327734:HAS327736 HAS393270:HAS393272 HAS458806:HAS458808 HAS524342:HAS524344 HAS589878:HAS589880 HAS655414:HAS655416 HAS720950:HAS720952 HAS786486:HAS786488 HAS852022:HAS852024 HAS917558:HAS917560 HAS983094:HAS983096 HHY23:HIA25 HHY35:HIA37 HHY65555:HIA65557 HHY65567:HIA65569 HHY131091:HIA131093 HHY131103:HIA131105 HHY196627:HIA196629 HHY196639:HIA196641 HHY262163:HIA262165 HHY262175:HIA262177 HHY327699:HIA327701 HHY327711:HIA327713 HHY393235:HIA393237 HHY393247:HIA393249 HHY458771:HIA458773 HHY458783:HIA458785 HHY524307:HIA524309 HHY524319:HIA524321 HHY589843:HIA589845 HHY589855:HIA589857 HHY655379:HIA655381 HHY655391:HIA655393 HHY720915:HIA720917 HHY720927:HIA720929 HHY786451:HIA786453 HHY786463:HIA786465 HHY851987:HIA851989 HHY851999:HIA852001 HHY917523:HIA917525 HHY917535:HIA917537 HHY983059:HIA983061 HHY983071:HIA983073 HIG58:HII59 HIG65590:HII65591 HIG131126:HII131127 HIG196662:HII196663 HIG262198:HII262199 HIG327734:HII327735 HIG393270:HII393271 HIG458806:HII458807 HIG524342:HII524343 HIG589878:HII589879 HIG655414:HII655415 HIG720950:HII720951 HIG786486:HII786487 HIG852022:HII852023 HIG917558:HII917559 HIG983094:HII983095 HIO43 HIO65575 HIO131111 HIO196647 HIO262183 HIO327719 HIO393255 HIO458791 HIO524327 HIO589863 HIO655399 HIO720935 HIO786471 HIO852007 HIO917543 HIO983079 HKM58:HKN59 HKM65590:HKN65591 HKM131126:HKN131127 HKM196662:HKN196663 HKM262198:HKN262199 HKM327734:HKN327735 HKM393270:HKN393271 HKM458806:HKN458807 HKM524342:HKN524343 HKM589878:HKN589879 HKM655414:HKN655415 HKM720950:HKN720951 HKM786486:HKN786487 HKM852022:HKN852023 HKM917558:HKN917559 HKM983094:HKN983095 HKO58:HKO60 HKO65590:HKO65592 HKO131126:HKO131128 HKO196662:HKO196664 HKO262198:HKO262200 HKO327734:HKO327736 HKO393270:HKO393272 HKO458806:HKO458808 HKO524342:HKO524344 HKO589878:HKO589880 HKO655414:HKO655416 HKO720950:HKO720952 HKO786486:HKO786488 HKO852022:HKO852024 HKO917558:HKO917560 HKO983094:HKO983096 HRU23:HRW25 HRU35:HRW37 HRU65555:HRW65557 HRU65567:HRW65569 HRU131091:HRW131093 HRU131103:HRW131105 HRU196627:HRW196629 HRU196639:HRW196641 HRU262163:HRW262165 HRU262175:HRW262177 HRU327699:HRW327701 HRU327711:HRW327713 HRU393235:HRW393237 HRU393247:HRW393249 HRU458771:HRW458773 HRU458783:HRW458785 HRU524307:HRW524309 HRU524319:HRW524321 HRU589843:HRW589845 HRU589855:HRW589857 HRU655379:HRW655381 HRU655391:HRW655393 HRU720915:HRW720917 HRU720927:HRW720929 HRU786451:HRW786453 HRU786463:HRW786465 HRU851987:HRW851989 HRU851999:HRW852001 HRU917523:HRW917525 HRU917535:HRW917537 HRU983059:HRW983061 HRU983071:HRW983073 HSC58:HSE59 HSC65590:HSE65591 HSC131126:HSE131127 HSC196662:HSE196663 HSC262198:HSE262199 HSC327734:HSE327735 HSC393270:HSE393271 HSC458806:HSE458807 HSC524342:HSE524343 HSC589878:HSE589879 HSC655414:HSE655415 HSC720950:HSE720951 HSC786486:HSE786487 HSC852022:HSE852023 HSC917558:HSE917559 HSC983094:HSE983095 HSK43 HSK65575 HSK131111 HSK196647 HSK262183 HSK327719 HSK393255 HSK458791 HSK524327 HSK589863 HSK655399 HSK720935 HSK786471 HSK852007 HSK917543 HSK983079 HUI58:HUJ59 HUI65590:HUJ65591 HUI131126:HUJ131127 HUI196662:HUJ196663 HUI262198:HUJ262199 HUI327734:HUJ327735 HUI393270:HUJ393271 HUI458806:HUJ458807 HUI524342:HUJ524343 HUI589878:HUJ589879 HUI655414:HUJ655415 HUI720950:HUJ720951 HUI786486:HUJ786487 HUI852022:HUJ852023 HUI917558:HUJ917559 HUI983094:HUJ983095 HUK58:HUK60 HUK65590:HUK65592 HUK131126:HUK131128 HUK196662:HUK196664 HUK262198:HUK262200 HUK327734:HUK327736 HUK393270:HUK393272 HUK458806:HUK458808 HUK524342:HUK524344 HUK589878:HUK589880 HUK655414:HUK655416 HUK720950:HUK720952 HUK786486:HUK786488 HUK852022:HUK852024 HUK917558:HUK917560 HUK983094:HUK983096 IBQ23:IBS25 IBQ35:IBS37 IBQ65555:IBS65557 IBQ65567:IBS65569 IBQ131091:IBS131093 IBQ131103:IBS131105 IBQ196627:IBS196629 IBQ196639:IBS196641 IBQ262163:IBS262165 IBQ262175:IBS262177 IBQ327699:IBS327701 IBQ327711:IBS327713 IBQ393235:IBS393237 IBQ393247:IBS393249 IBQ458771:IBS458773 IBQ458783:IBS458785 IBQ524307:IBS524309 IBQ524319:IBS524321 IBQ589843:IBS589845 IBQ589855:IBS589857 IBQ655379:IBS655381 IBQ655391:IBS655393 IBQ720915:IBS720917 IBQ720927:IBS720929 IBQ786451:IBS786453 IBQ786463:IBS786465 IBQ851987:IBS851989 IBQ851999:IBS852001 IBQ917523:IBS917525 IBQ917535:IBS917537 IBQ983059:IBS983061 IBQ983071:IBS983073 IBY58:ICA59 IBY65590:ICA65591 IBY131126:ICA131127 IBY196662:ICA196663 IBY262198:ICA262199 IBY327734:ICA327735 IBY393270:ICA393271 IBY458806:ICA458807 IBY524342:ICA524343 IBY589878:ICA589879 IBY655414:ICA655415 IBY720950:ICA720951 IBY786486:ICA786487 IBY852022:ICA852023 IBY917558:ICA917559 IBY983094:ICA983095 ICG43 ICG65575 ICG131111 ICG196647 ICG262183 ICG327719 ICG393255 ICG458791 ICG524327 ICG589863 ICG655399 ICG720935 ICG786471 ICG852007 ICG917543 ICG983079 IEE58:IEF59 IEE65590:IEF65591 IEE131126:IEF131127 IEE196662:IEF196663 IEE262198:IEF262199 IEE327734:IEF327735 IEE393270:IEF393271 IEE458806:IEF458807 IEE524342:IEF524343 IEE589878:IEF589879 IEE655414:IEF655415 IEE720950:IEF720951 IEE786486:IEF786487 IEE852022:IEF852023 IEE917558:IEF917559 IEE983094:IEF983095 IEG58:IEG60 IEG65590:IEG65592 IEG131126:IEG131128 IEG196662:IEG196664 IEG262198:IEG262200 IEG327734:IEG327736 IEG393270:IEG393272 IEG458806:IEG458808 IEG524342:IEG524344 IEG589878:IEG589880 IEG655414:IEG655416 IEG720950:IEG720952 IEG786486:IEG786488 IEG852022:IEG852024 IEG917558:IEG917560 IEG983094:IEG983096 ILM23:ILO25 ILM35:ILO37 ILM65555:ILO65557 ILM65567:ILO65569 ILM131091:ILO131093 ILM131103:ILO131105 ILM196627:ILO196629 ILM196639:ILO196641 ILM262163:ILO262165 ILM262175:ILO262177 ILM327699:ILO327701 ILM327711:ILO327713 ILM393235:ILO393237 ILM393247:ILO393249 ILM458771:ILO458773 ILM458783:ILO458785 ILM524307:ILO524309 ILM524319:ILO524321 ILM589843:ILO589845 ILM589855:ILO589857 ILM655379:ILO655381 ILM655391:ILO655393 ILM720915:ILO720917 ILM720927:ILO720929 ILM786451:ILO786453 ILM786463:ILO786465 ILM851987:ILO851989 ILM851999:ILO852001 ILM917523:ILO917525 ILM917535:ILO917537 ILM983059:ILO983061 ILM983071:ILO983073 ILU58:ILW59 ILU65590:ILW65591 ILU131126:ILW131127 ILU196662:ILW196663 ILU262198:ILW262199 ILU327734:ILW327735 ILU393270:ILW393271 ILU458806:ILW458807 ILU524342:ILW524343 ILU589878:ILW589879 ILU655414:ILW655415 ILU720950:ILW720951 ILU786486:ILW786487 ILU852022:ILW852023 ILU917558:ILW917559 ILU983094:ILW983095 IMC43 IMC65575 IMC131111 IMC196647 IMC262183 IMC327719 IMC393255 IMC458791 IMC524327 IMC589863 IMC655399 IMC720935 IMC786471 IMC852007 IMC917543 IMC983079 IOA58:IOB59 IOA65590:IOB65591 IOA131126:IOB131127 IOA196662:IOB196663 IOA262198:IOB262199 IOA327734:IOB327735 IOA393270:IOB393271 IOA458806:IOB458807 IOA524342:IOB524343 IOA589878:IOB589879 IOA655414:IOB655415 IOA720950:IOB720951 IOA786486:IOB786487 IOA852022:IOB852023 IOA917558:IOB917559 IOA983094:IOB983095 IOC58:IOC60 IOC65590:IOC65592 IOC131126:IOC131128 IOC196662:IOC196664 IOC262198:IOC262200 IOC327734:IOC327736 IOC393270:IOC393272 IOC458806:IOC458808 IOC524342:IOC524344 IOC589878:IOC589880 IOC655414:IOC655416 IOC720950:IOC720952 IOC786486:IOC786488 IOC852022:IOC852024 IOC917558:IOC917560 IOC983094:IOC983096 IVI23:IVK25 IVI35:IVK37 IVI65555:IVK65557 IVI65567:IVK65569 IVI131091:IVK131093 IVI131103:IVK131105 IVI196627:IVK196629 IVI196639:IVK196641 IVI262163:IVK262165 IVI262175:IVK262177 IVI327699:IVK327701 IVI327711:IVK327713 IVI393235:IVK393237 IVI393247:IVK393249 IVI458771:IVK458773 IVI458783:IVK458785 IVI524307:IVK524309 IVI524319:IVK524321 IVI589843:IVK589845 IVI589855:IVK589857 IVI655379:IVK655381 IVI655391:IVK655393 IVI720915:IVK720917 IVI720927:IVK720929 IVI786451:IVK786453 IVI786463:IVK786465 IVI851987:IVK851989 IVI851999:IVK852001 IVI917523:IVK917525 IVI917535:IVK917537 IVI983059:IVK983061 IVI983071:IVK983073 IVQ58:IVS59 IVQ65590:IVS65591 IVQ131126:IVS131127 IVQ196662:IVS196663 IVQ262198:IVS262199 IVQ327734:IVS327735 IVQ393270:IVS393271 IVQ458806:IVS458807 IVQ524342:IVS524343 IVQ589878:IVS589879 IVQ655414:IVS655415 IVQ720950:IVS720951 IVQ786486:IVS786487 IVQ852022:IVS852023 IVQ917558:IVS917559 IVQ983094:IVS983095 IVY43 IVY65575 IVY131111 IVY196647 IVY262183 IVY327719 IVY393255 IVY458791 IVY524327 IVY589863 IVY655399 IVY720935 IVY786471 IVY852007 IVY917543 IVY983079 IXW58:IXX59 IXW65590:IXX65591 IXW131126:IXX131127 IXW196662:IXX196663 IXW262198:IXX262199 IXW327734:IXX327735 IXW393270:IXX393271 IXW458806:IXX458807 IXW524342:IXX524343 IXW589878:IXX589879 IXW655414:IXX655415 IXW720950:IXX720951 IXW786486:IXX786487 IXW852022:IXX852023 IXW917558:IXX917559 IXW983094:IXX983095 IXY58:IXY60 IXY65590:IXY65592 IXY131126:IXY131128 IXY196662:IXY196664 IXY262198:IXY262200 IXY327734:IXY327736 IXY393270:IXY393272 IXY458806:IXY458808 IXY524342:IXY524344 IXY589878:IXY589880 IXY655414:IXY655416 IXY720950:IXY720952 IXY786486:IXY786488 IXY852022:IXY852024 IXY917558:IXY917560 IXY983094:IXY983096 JFE23:JFG25 JFE35:JFG37 JFE65555:JFG65557 JFE65567:JFG65569 JFE131091:JFG131093 JFE131103:JFG131105 JFE196627:JFG196629 JFE196639:JFG196641 JFE262163:JFG262165 JFE262175:JFG262177 JFE327699:JFG327701 JFE327711:JFG327713 JFE393235:JFG393237 JFE393247:JFG393249 JFE458771:JFG458773 JFE458783:JFG458785 JFE524307:JFG524309 JFE524319:JFG524321 JFE589843:JFG589845 JFE589855:JFG589857 JFE655379:JFG655381 JFE655391:JFG655393 JFE720915:JFG720917 JFE720927:JFG720929 JFE786451:JFG786453 JFE786463:JFG786465 JFE851987:JFG851989 JFE851999:JFG852001 JFE917523:JFG917525 JFE917535:JFG917537 JFE983059:JFG983061 JFE983071:JFG983073 JFM58:JFO59 JFM65590:JFO65591 JFM131126:JFO131127 JFM196662:JFO196663 JFM262198:JFO262199 JFM327734:JFO327735 JFM393270:JFO393271 JFM458806:JFO458807 JFM524342:JFO524343 JFM589878:JFO589879 JFM655414:JFO655415 JFM720950:JFO720951 JFM786486:JFO786487 JFM852022:JFO852023 JFM917558:JFO917559 JFM983094:JFO983095 JFU43 JFU65575 JFU131111 JFU196647 JFU262183 JFU327719 JFU393255 JFU458791 JFU524327 JFU589863 JFU655399 JFU720935 JFU786471 JFU852007 JFU917543 JFU983079 JHS58:JHT59 JHS65590:JHT65591 JHS131126:JHT131127 JHS196662:JHT196663 JHS262198:JHT262199 JHS327734:JHT327735 JHS393270:JHT393271 JHS458806:JHT458807 JHS524342:JHT524343 JHS589878:JHT589879 JHS655414:JHT655415 JHS720950:JHT720951 JHS786486:JHT786487 JHS852022:JHT852023 JHS917558:JHT917559 JHS983094:JHT983095 JHU58:JHU60 JHU65590:JHU65592 JHU131126:JHU131128 JHU196662:JHU196664 JHU262198:JHU262200 JHU327734:JHU327736 JHU393270:JHU393272 JHU458806:JHU458808 JHU524342:JHU524344 JHU589878:JHU589880 JHU655414:JHU655416 JHU720950:JHU720952 JHU786486:JHU786488 JHU852022:JHU852024 JHU917558:JHU917560 JHU983094:JHU983096 JPA23:JPC25 JPA35:JPC37 JPA65555:JPC65557 JPA65567:JPC65569 JPA131091:JPC131093 JPA131103:JPC131105 JPA196627:JPC196629 JPA196639:JPC196641 JPA262163:JPC262165 JPA262175:JPC262177 JPA327699:JPC327701 JPA327711:JPC327713 JPA393235:JPC393237 JPA393247:JPC393249 JPA458771:JPC458773 JPA458783:JPC458785 JPA524307:JPC524309 JPA524319:JPC524321 JPA589843:JPC589845 JPA589855:JPC589857 JPA655379:JPC655381 JPA655391:JPC655393 JPA720915:JPC720917 JPA720927:JPC720929 JPA786451:JPC786453 JPA786463:JPC786465 JPA851987:JPC851989 JPA851999:JPC852001 JPA917523:JPC917525 JPA917535:JPC917537 JPA983059:JPC983061 JPA983071:JPC983073 JPI58:JPK59 JPI65590:JPK65591 JPI131126:JPK131127 JPI196662:JPK196663 JPI262198:JPK262199 JPI327734:JPK327735 JPI393270:JPK393271 JPI458806:JPK458807 JPI524342:JPK524343 JPI589878:JPK589879 JPI655414:JPK655415 JPI720950:JPK720951 JPI786486:JPK786487 JPI852022:JPK852023 JPI917558:JPK917559 JPI983094:JPK983095 JPQ43 JPQ65575 JPQ131111 JPQ196647 JPQ262183 JPQ327719 JPQ393255 JPQ458791 JPQ524327 JPQ589863 JPQ655399 JPQ720935 JPQ786471 JPQ852007 JPQ917543 JPQ983079 JRO58:JRP59 JRO65590:JRP65591 JRO131126:JRP131127 JRO196662:JRP196663 JRO262198:JRP262199 JRO327734:JRP327735 JRO393270:JRP393271 JRO458806:JRP458807 JRO524342:JRP524343 JRO589878:JRP589879 JRO655414:JRP655415 JRO720950:JRP720951 JRO786486:JRP786487 JRO852022:JRP852023 JRO917558:JRP917559 JRO983094:JRP983095 JRQ58:JRQ60 JRQ65590:JRQ65592 JRQ131126:JRQ131128 JRQ196662:JRQ196664 JRQ262198:JRQ262200 JRQ327734:JRQ327736 JRQ393270:JRQ393272 JRQ458806:JRQ458808 JRQ524342:JRQ524344 JRQ589878:JRQ589880 JRQ655414:JRQ655416 JRQ720950:JRQ720952 JRQ786486:JRQ786488 JRQ852022:JRQ852024 JRQ917558:JRQ917560 JRQ983094:JRQ983096 JYW23:JYY25 JYW35:JYY37 JYW65555:JYY65557 JYW65567:JYY65569 JYW131091:JYY131093 JYW131103:JYY131105 JYW196627:JYY196629 JYW196639:JYY196641 JYW262163:JYY262165 JYW262175:JYY262177 JYW327699:JYY327701 JYW327711:JYY327713 JYW393235:JYY393237 JYW393247:JYY393249 JYW458771:JYY458773 JYW458783:JYY458785 JYW524307:JYY524309 JYW524319:JYY524321 JYW589843:JYY589845 JYW589855:JYY589857 JYW655379:JYY655381 JYW655391:JYY655393 JYW720915:JYY720917 JYW720927:JYY720929 JYW786451:JYY786453 JYW786463:JYY786465 JYW851987:JYY851989 JYW851999:JYY852001 JYW917523:JYY917525 JYW917535:JYY917537 JYW983059:JYY983061 JYW983071:JYY983073 JZE58:JZG59 JZE65590:JZG65591 JZE131126:JZG131127 JZE196662:JZG196663 JZE262198:JZG262199 JZE327734:JZG327735 JZE393270:JZG393271 JZE458806:JZG458807 JZE524342:JZG524343 JZE589878:JZG589879 JZE655414:JZG655415 JZE720950:JZG720951 JZE786486:JZG786487 JZE852022:JZG852023 JZE917558:JZG917559 JZE983094:JZG983095 JZM43 JZM65575 JZM131111 JZM196647 JZM262183 JZM327719 JZM393255 JZM458791 JZM524327 JZM589863 JZM655399 JZM720935 JZM786471 JZM852007 JZM917543 JZM983079 KBK58:KBL59 KBK65590:KBL65591 KBK131126:KBL131127 KBK196662:KBL196663 KBK262198:KBL262199 KBK327734:KBL327735 KBK393270:KBL393271 KBK458806:KBL458807 KBK524342:KBL524343 KBK589878:KBL589879 KBK655414:KBL655415 KBK720950:KBL720951 KBK786486:KBL786487 KBK852022:KBL852023 KBK917558:KBL917559 KBK983094:KBL983095 KBM58:KBM60 KBM65590:KBM65592 KBM131126:KBM131128 KBM196662:KBM196664 KBM262198:KBM262200 KBM327734:KBM327736 KBM393270:KBM393272 KBM458806:KBM458808 KBM524342:KBM524344 KBM589878:KBM589880 KBM655414:KBM655416 KBM720950:KBM720952 KBM786486:KBM786488 KBM852022:KBM852024 KBM917558:KBM917560 KBM983094:KBM983096 KIS23:KIU25 KIS35:KIU37 KIS65555:KIU65557 KIS65567:KIU65569 KIS131091:KIU131093 KIS131103:KIU131105 KIS196627:KIU196629 KIS196639:KIU196641 KIS262163:KIU262165 KIS262175:KIU262177 KIS327699:KIU327701 KIS327711:KIU327713 KIS393235:KIU393237 KIS393247:KIU393249 KIS458771:KIU458773 KIS458783:KIU458785 KIS524307:KIU524309 KIS524319:KIU524321 KIS589843:KIU589845 KIS589855:KIU589857 KIS655379:KIU655381 KIS655391:KIU655393 KIS720915:KIU720917 KIS720927:KIU720929 KIS786451:KIU786453 KIS786463:KIU786465 KIS851987:KIU851989 KIS851999:KIU852001 KIS917523:KIU917525 KIS917535:KIU917537 KIS983059:KIU983061 KIS983071:KIU983073 KJA58:KJC59 KJA65590:KJC65591 KJA131126:KJC131127 KJA196662:KJC196663 KJA262198:KJC262199 KJA327734:KJC327735 KJA393270:KJC393271 KJA458806:KJC458807 KJA524342:KJC524343 KJA589878:KJC589879 KJA655414:KJC655415 KJA720950:KJC720951 KJA786486:KJC786487 KJA852022:KJC852023 KJA917558:KJC917559 KJA983094:KJC983095 KJI43 KJI65575 KJI131111 KJI196647 KJI262183 KJI327719 KJI393255 KJI458791 KJI524327 KJI589863 KJI655399 KJI720935 KJI786471 KJI852007 KJI917543 KJI983079 KLG58:KLH59 KLG65590:KLH65591 KLG131126:KLH131127 KLG196662:KLH196663 KLG262198:KLH262199 KLG327734:KLH327735 KLG393270:KLH393271 KLG458806:KLH458807 KLG524342:KLH524343 KLG589878:KLH589879 KLG655414:KLH655415 KLG720950:KLH720951 KLG786486:KLH786487 KLG852022:KLH852023 KLG917558:KLH917559 KLG983094:KLH983095 KLI58:KLI60 KLI65590:KLI65592 KLI131126:KLI131128 KLI196662:KLI196664 KLI262198:KLI262200 KLI327734:KLI327736 KLI393270:KLI393272 KLI458806:KLI458808 KLI524342:KLI524344 KLI589878:KLI589880 KLI655414:KLI655416 KLI720950:KLI720952 KLI786486:KLI786488 KLI852022:KLI852024 KLI917558:KLI917560 KLI983094:KLI983096 KSO23:KSQ25 KSO35:KSQ37 KSO65555:KSQ65557 KSO65567:KSQ65569 KSO131091:KSQ131093 KSO131103:KSQ131105 KSO196627:KSQ196629 KSO196639:KSQ196641 KSO262163:KSQ262165 KSO262175:KSQ262177 KSO327699:KSQ327701 KSO327711:KSQ327713 KSO393235:KSQ393237 KSO393247:KSQ393249 KSO458771:KSQ458773 KSO458783:KSQ458785 KSO524307:KSQ524309 KSO524319:KSQ524321 KSO589843:KSQ589845 KSO589855:KSQ589857 KSO655379:KSQ655381 KSO655391:KSQ655393 KSO720915:KSQ720917 KSO720927:KSQ720929 KSO786451:KSQ786453 KSO786463:KSQ786465 KSO851987:KSQ851989 KSO851999:KSQ852001 KSO917523:KSQ917525 KSO917535:KSQ917537 KSO983059:KSQ983061 KSO983071:KSQ983073 KSW58:KSY59 KSW65590:KSY65591 KSW131126:KSY131127 KSW196662:KSY196663 KSW262198:KSY262199 KSW327734:KSY327735 KSW393270:KSY393271 KSW458806:KSY458807 KSW524342:KSY524343 KSW589878:KSY589879 KSW655414:KSY655415 KSW720950:KSY720951 KSW786486:KSY786487 KSW852022:KSY852023 KSW917558:KSY917559 KSW983094:KSY983095 KTE43 KTE65575 KTE131111 KTE196647 KTE262183 KTE327719 KTE393255 KTE458791 KTE524327 KTE589863 KTE655399 KTE720935 KTE786471 KTE852007 KTE917543 KTE983079 KVC58:KVD59 KVC65590:KVD65591 KVC131126:KVD131127 KVC196662:KVD196663 KVC262198:KVD262199 KVC327734:KVD327735 KVC393270:KVD393271 KVC458806:KVD458807 KVC524342:KVD524343 KVC589878:KVD589879 KVC655414:KVD655415 KVC720950:KVD720951 KVC786486:KVD786487 KVC852022:KVD852023 KVC917558:KVD917559 KVC983094:KVD983095 KVE58:KVE60 KVE65590:KVE65592 KVE131126:KVE131128 KVE196662:KVE196664 KVE262198:KVE262200 KVE327734:KVE327736 KVE393270:KVE393272 KVE458806:KVE458808 KVE524342:KVE524344 KVE589878:KVE589880 KVE655414:KVE655416 KVE720950:KVE720952 KVE786486:KVE786488 KVE852022:KVE852024 KVE917558:KVE917560 KVE983094:KVE983096 LCK23:LCM25 LCK35:LCM37 LCK65555:LCM65557 LCK65567:LCM65569 LCK131091:LCM131093 LCK131103:LCM131105 LCK196627:LCM196629 LCK196639:LCM196641 LCK262163:LCM262165 LCK262175:LCM262177 LCK327699:LCM327701 LCK327711:LCM327713 LCK393235:LCM393237 LCK393247:LCM393249 LCK458771:LCM458773 LCK458783:LCM458785 LCK524307:LCM524309 LCK524319:LCM524321 LCK589843:LCM589845 LCK589855:LCM589857 LCK655379:LCM655381 LCK655391:LCM655393 LCK720915:LCM720917 LCK720927:LCM720929 LCK786451:LCM786453 LCK786463:LCM786465 LCK851987:LCM851989 LCK851999:LCM852001 LCK917523:LCM917525 LCK917535:LCM917537 LCK983059:LCM983061 LCK983071:LCM983073 LCS58:LCU59 LCS65590:LCU65591 LCS131126:LCU131127 LCS196662:LCU196663 LCS262198:LCU262199 LCS327734:LCU327735 LCS393270:LCU393271 LCS458806:LCU458807 LCS524342:LCU524343 LCS589878:LCU589879 LCS655414:LCU655415 LCS720950:LCU720951 LCS786486:LCU786487 LCS852022:LCU852023 LCS917558:LCU917559 LCS983094:LCU983095 LDA43 LDA65575 LDA131111 LDA196647 LDA262183 LDA327719 LDA393255 LDA458791 LDA524327 LDA589863 LDA655399 LDA720935 LDA786471 LDA852007 LDA917543 LDA983079 LEY58:LEZ59 LEY65590:LEZ65591 LEY131126:LEZ131127 LEY196662:LEZ196663 LEY262198:LEZ262199 LEY327734:LEZ327735 LEY393270:LEZ393271 LEY458806:LEZ458807 LEY524342:LEZ524343 LEY589878:LEZ589879 LEY655414:LEZ655415 LEY720950:LEZ720951 LEY786486:LEZ786487 LEY852022:LEZ852023 LEY917558:LEZ917559 LEY983094:LEZ983095 LFA58:LFA60 LFA65590:LFA65592 LFA131126:LFA131128 LFA196662:LFA196664 LFA262198:LFA262200 LFA327734:LFA327736 LFA393270:LFA393272 LFA458806:LFA458808 LFA524342:LFA524344 LFA589878:LFA589880 LFA655414:LFA655416 LFA720950:LFA720952 LFA786486:LFA786488 LFA852022:LFA852024 LFA917558:LFA917560 LFA983094:LFA983096 LMG23:LMI25 LMG35:LMI37 LMG65555:LMI65557 LMG65567:LMI65569 LMG131091:LMI131093 LMG131103:LMI131105 LMG196627:LMI196629 LMG196639:LMI196641 LMG262163:LMI262165 LMG262175:LMI262177 LMG327699:LMI327701 LMG327711:LMI327713 LMG393235:LMI393237 LMG393247:LMI393249 LMG458771:LMI458773 LMG458783:LMI458785 LMG524307:LMI524309 LMG524319:LMI524321 LMG589843:LMI589845 LMG589855:LMI589857 LMG655379:LMI655381 LMG655391:LMI655393 LMG720915:LMI720917 LMG720927:LMI720929 LMG786451:LMI786453 LMG786463:LMI786465 LMG851987:LMI851989 LMG851999:LMI852001 LMG917523:LMI917525 LMG917535:LMI917537 LMG983059:LMI983061 LMG983071:LMI983073 LMO58:LMQ59 LMO65590:LMQ65591 LMO131126:LMQ131127 LMO196662:LMQ196663 LMO262198:LMQ262199 LMO327734:LMQ327735 LMO393270:LMQ393271 LMO458806:LMQ458807 LMO524342:LMQ524343 LMO589878:LMQ589879 LMO655414:LMQ655415 LMO720950:LMQ720951 LMO786486:LMQ786487 LMO852022:LMQ852023 LMO917558:LMQ917559 LMO983094:LMQ983095 LMW43 LMW65575 LMW131111 LMW196647 LMW262183 LMW327719 LMW393255 LMW458791 LMW524327 LMW589863 LMW655399 LMW720935 LMW786471 LMW852007 LMW917543 LMW983079 LOU58:LOV59 LOU65590:LOV65591 LOU131126:LOV131127 LOU196662:LOV196663 LOU262198:LOV262199 LOU327734:LOV327735 LOU393270:LOV393271 LOU458806:LOV458807 LOU524342:LOV524343 LOU589878:LOV589879 LOU655414:LOV655415 LOU720950:LOV720951 LOU786486:LOV786487 LOU852022:LOV852023 LOU917558:LOV917559 LOU983094:LOV983095 LOW58:LOW60 LOW65590:LOW65592 LOW131126:LOW131128 LOW196662:LOW196664 LOW262198:LOW262200 LOW327734:LOW327736 LOW393270:LOW393272 LOW458806:LOW458808 LOW524342:LOW524344 LOW589878:LOW589880 LOW655414:LOW655416 LOW720950:LOW720952 LOW786486:LOW786488 LOW852022:LOW852024 LOW917558:LOW917560 LOW983094:LOW983096 LWC23:LWE25 LWC35:LWE37 LWC65555:LWE65557 LWC65567:LWE65569 LWC131091:LWE131093 LWC131103:LWE131105 LWC196627:LWE196629 LWC196639:LWE196641 LWC262163:LWE262165 LWC262175:LWE262177 LWC327699:LWE327701 LWC327711:LWE327713 LWC393235:LWE393237 LWC393247:LWE393249 LWC458771:LWE458773 LWC458783:LWE458785 LWC524307:LWE524309 LWC524319:LWE524321 LWC589843:LWE589845 LWC589855:LWE589857 LWC655379:LWE655381 LWC655391:LWE655393 LWC720915:LWE720917 LWC720927:LWE720929 LWC786451:LWE786453 LWC786463:LWE786465 LWC851987:LWE851989 LWC851999:LWE852001 LWC917523:LWE917525 LWC917535:LWE917537 LWC983059:LWE983061 LWC983071:LWE983073 LWK58:LWM59 LWK65590:LWM65591 LWK131126:LWM131127 LWK196662:LWM196663 LWK262198:LWM262199 LWK327734:LWM327735 LWK393270:LWM393271 LWK458806:LWM458807 LWK524342:LWM524343 LWK589878:LWM589879 LWK655414:LWM655415 LWK720950:LWM720951 LWK786486:LWM786487 LWK852022:LWM852023 LWK917558:LWM917559 LWK983094:LWM983095 LWS43 LWS65575 LWS131111 LWS196647 LWS262183 LWS327719 LWS393255 LWS458791 LWS524327 LWS589863 LWS655399 LWS720935 LWS786471 LWS852007 LWS917543 LWS983079 LYQ58:LYR59 LYQ65590:LYR65591 LYQ131126:LYR131127 LYQ196662:LYR196663 LYQ262198:LYR262199 LYQ327734:LYR327735 LYQ393270:LYR393271 LYQ458806:LYR458807 LYQ524342:LYR524343 LYQ589878:LYR589879 LYQ655414:LYR655415 LYQ720950:LYR720951 LYQ786486:LYR786487 LYQ852022:LYR852023 LYQ917558:LYR917559 LYQ983094:LYR983095 LYS58:LYS60 LYS65590:LYS65592 LYS131126:LYS131128 LYS196662:LYS196664 LYS262198:LYS262200 LYS327734:LYS327736 LYS393270:LYS393272 LYS458806:LYS458808 LYS524342:LYS524344 LYS589878:LYS589880 LYS655414:LYS655416 LYS720950:LYS720952 LYS786486:LYS786488 LYS852022:LYS852024 LYS917558:LYS917560 LYS983094:LYS983096 MFY23:MGA25 MFY35:MGA37 MFY65555:MGA65557 MFY65567:MGA65569 MFY131091:MGA131093 MFY131103:MGA131105 MFY196627:MGA196629 MFY196639:MGA196641 MFY262163:MGA262165 MFY262175:MGA262177 MFY327699:MGA327701 MFY327711:MGA327713 MFY393235:MGA393237 MFY393247:MGA393249 MFY458771:MGA458773 MFY458783:MGA458785 MFY524307:MGA524309 MFY524319:MGA524321 MFY589843:MGA589845 MFY589855:MGA589857 MFY655379:MGA655381 MFY655391:MGA655393 MFY720915:MGA720917 MFY720927:MGA720929 MFY786451:MGA786453 MFY786463:MGA786465 MFY851987:MGA851989 MFY851999:MGA852001 MFY917523:MGA917525 MFY917535:MGA917537 MFY983059:MGA983061 MFY983071:MGA983073 MGG58:MGI59 MGG65590:MGI65591 MGG131126:MGI131127 MGG196662:MGI196663 MGG262198:MGI262199 MGG327734:MGI327735 MGG393270:MGI393271 MGG458806:MGI458807 MGG524342:MGI524343 MGG589878:MGI589879 MGG655414:MGI655415 MGG720950:MGI720951 MGG786486:MGI786487 MGG852022:MGI852023 MGG917558:MGI917559 MGG983094:MGI983095 MGO43 MGO65575 MGO131111 MGO196647 MGO262183 MGO327719 MGO393255 MGO458791 MGO524327 MGO589863 MGO655399 MGO720935 MGO786471 MGO852007 MGO917543 MGO983079 MIM58:MIN59 MIM65590:MIN65591 MIM131126:MIN131127 MIM196662:MIN196663 MIM262198:MIN262199 MIM327734:MIN327735 MIM393270:MIN393271 MIM458806:MIN458807 MIM524342:MIN524343 MIM589878:MIN589879 MIM655414:MIN655415 MIM720950:MIN720951 MIM786486:MIN786487 MIM852022:MIN852023 MIM917558:MIN917559 MIM983094:MIN983095 MIO58:MIO60 MIO65590:MIO65592 MIO131126:MIO131128 MIO196662:MIO196664 MIO262198:MIO262200 MIO327734:MIO327736 MIO393270:MIO393272 MIO458806:MIO458808 MIO524342:MIO524344 MIO589878:MIO589880 MIO655414:MIO655416 MIO720950:MIO720952 MIO786486:MIO786488 MIO852022:MIO852024 MIO917558:MIO917560 MIO983094:MIO983096 MPU23:MPW25 MPU35:MPW37 MPU65555:MPW65557 MPU65567:MPW65569 MPU131091:MPW131093 MPU131103:MPW131105 MPU196627:MPW196629 MPU196639:MPW196641 MPU262163:MPW262165 MPU262175:MPW262177 MPU327699:MPW327701 MPU327711:MPW327713 MPU393235:MPW393237 MPU393247:MPW393249 MPU458771:MPW458773 MPU458783:MPW458785 MPU524307:MPW524309 MPU524319:MPW524321 MPU589843:MPW589845 MPU589855:MPW589857 MPU655379:MPW655381 MPU655391:MPW655393 MPU720915:MPW720917 MPU720927:MPW720929 MPU786451:MPW786453 MPU786463:MPW786465 MPU851987:MPW851989 MPU851999:MPW852001 MPU917523:MPW917525 MPU917535:MPW917537 MPU983059:MPW983061 MPU983071:MPW983073 MQC58:MQE59 MQC65590:MQE65591 MQC131126:MQE131127 MQC196662:MQE196663 MQC262198:MQE262199 MQC327734:MQE327735 MQC393270:MQE393271 MQC458806:MQE458807 MQC524342:MQE524343 MQC589878:MQE589879 MQC655414:MQE655415 MQC720950:MQE720951 MQC786486:MQE786487 MQC852022:MQE852023 MQC917558:MQE917559 MQC983094:MQE983095 MQK43 MQK65575 MQK131111 MQK196647 MQK262183 MQK327719 MQK393255 MQK458791 MQK524327 MQK589863 MQK655399 MQK720935 MQK786471 MQK852007 MQK917543 MQK983079 MSI58:MSJ59 MSI65590:MSJ65591 MSI131126:MSJ131127 MSI196662:MSJ196663 MSI262198:MSJ262199 MSI327734:MSJ327735 MSI393270:MSJ393271 MSI458806:MSJ458807 MSI524342:MSJ524343 MSI589878:MSJ589879 MSI655414:MSJ655415 MSI720950:MSJ720951 MSI786486:MSJ786487 MSI852022:MSJ852023 MSI917558:MSJ917559 MSI983094:MSJ983095 MSK58:MSK60 MSK65590:MSK65592 MSK131126:MSK131128 MSK196662:MSK196664 MSK262198:MSK262200 MSK327734:MSK327736 MSK393270:MSK393272 MSK458806:MSK458808 MSK524342:MSK524344 MSK589878:MSK589880 MSK655414:MSK655416 MSK720950:MSK720952 MSK786486:MSK786488 MSK852022:MSK852024 MSK917558:MSK917560 MSK983094:MSK983096 MZQ23:MZS25 MZQ35:MZS37 MZQ65555:MZS65557 MZQ65567:MZS65569 MZQ131091:MZS131093 MZQ131103:MZS131105 MZQ196627:MZS196629 MZQ196639:MZS196641 MZQ262163:MZS262165 MZQ262175:MZS262177 MZQ327699:MZS327701 MZQ327711:MZS327713 MZQ393235:MZS393237 MZQ393247:MZS393249 MZQ458771:MZS458773 MZQ458783:MZS458785 MZQ524307:MZS524309 MZQ524319:MZS524321 MZQ589843:MZS589845 MZQ589855:MZS589857 MZQ655379:MZS655381 MZQ655391:MZS655393 MZQ720915:MZS720917 MZQ720927:MZS720929 MZQ786451:MZS786453 MZQ786463:MZS786465 MZQ851987:MZS851989 MZQ851999:MZS852001 MZQ917523:MZS917525 MZQ917535:MZS917537 MZQ983059:MZS983061 MZQ983071:MZS983073 MZY58:NAA59 MZY65590:NAA65591 MZY131126:NAA131127 MZY196662:NAA196663 MZY262198:NAA262199 MZY327734:NAA327735 MZY393270:NAA393271 MZY458806:NAA458807 MZY524342:NAA524343 MZY589878:NAA589879 MZY655414:NAA655415 MZY720950:NAA720951 MZY786486:NAA786487 MZY852022:NAA852023 MZY917558:NAA917559 MZY983094:NAA983095 NAG43 NAG65575 NAG131111 NAG196647 NAG262183 NAG327719 NAG393255 NAG458791 NAG524327 NAG589863 NAG655399 NAG720935 NAG786471 NAG852007 NAG917543 NAG983079 NCE58:NCF59 NCE65590:NCF65591 NCE131126:NCF131127 NCE196662:NCF196663 NCE262198:NCF262199 NCE327734:NCF327735 NCE393270:NCF393271 NCE458806:NCF458807 NCE524342:NCF524343 NCE589878:NCF589879 NCE655414:NCF655415 NCE720950:NCF720951 NCE786486:NCF786487 NCE852022:NCF852023 NCE917558:NCF917559 NCE983094:NCF983095 NCG58:NCG60 NCG65590:NCG65592 NCG131126:NCG131128 NCG196662:NCG196664 NCG262198:NCG262200 NCG327734:NCG327736 NCG393270:NCG393272 NCG458806:NCG458808 NCG524342:NCG524344 NCG589878:NCG589880 NCG655414:NCG655416 NCG720950:NCG720952 NCG786486:NCG786488 NCG852022:NCG852024 NCG917558:NCG917560 NCG983094:NCG983096 NJM23:NJO25 NJM35:NJO37 NJM65555:NJO65557 NJM65567:NJO65569 NJM131091:NJO131093 NJM131103:NJO131105 NJM196627:NJO196629 NJM196639:NJO196641 NJM262163:NJO262165 NJM262175:NJO262177 NJM327699:NJO327701 NJM327711:NJO327713 NJM393235:NJO393237 NJM393247:NJO393249 NJM458771:NJO458773 NJM458783:NJO458785 NJM524307:NJO524309 NJM524319:NJO524321 NJM589843:NJO589845 NJM589855:NJO589857 NJM655379:NJO655381 NJM655391:NJO655393 NJM720915:NJO720917 NJM720927:NJO720929 NJM786451:NJO786453 NJM786463:NJO786465 NJM851987:NJO851989 NJM851999:NJO852001 NJM917523:NJO917525 NJM917535:NJO917537 NJM983059:NJO983061 NJM983071:NJO983073 NJU58:NJW59 NJU65590:NJW65591 NJU131126:NJW131127 NJU196662:NJW196663 NJU262198:NJW262199 NJU327734:NJW327735 NJU393270:NJW393271 NJU458806:NJW458807 NJU524342:NJW524343 NJU589878:NJW589879 NJU655414:NJW655415 NJU720950:NJW720951 NJU786486:NJW786487 NJU852022:NJW852023 NJU917558:NJW917559 NJU983094:NJW983095 NKC43 NKC65575 NKC131111 NKC196647 NKC262183 NKC327719 NKC393255 NKC458791 NKC524327 NKC589863 NKC655399 NKC720935 NKC786471 NKC852007 NKC917543 NKC983079 NMA58:NMB59 NMA65590:NMB65591 NMA131126:NMB131127 NMA196662:NMB196663 NMA262198:NMB262199 NMA327734:NMB327735 NMA393270:NMB393271 NMA458806:NMB458807 NMA524342:NMB524343 NMA589878:NMB589879 NMA655414:NMB655415 NMA720950:NMB720951 NMA786486:NMB786487 NMA852022:NMB852023 NMA917558:NMB917559 NMA983094:NMB983095 NMC58:NMC60 NMC65590:NMC65592 NMC131126:NMC131128 NMC196662:NMC196664 NMC262198:NMC262200 NMC327734:NMC327736 NMC393270:NMC393272 NMC458806:NMC458808 NMC524342:NMC524344 NMC589878:NMC589880 NMC655414:NMC655416 NMC720950:NMC720952 NMC786486:NMC786488 NMC852022:NMC852024 NMC917558:NMC917560 NMC983094:NMC983096 NTI23:NTK25 NTI35:NTK37 NTI65555:NTK65557 NTI65567:NTK65569 NTI131091:NTK131093 NTI131103:NTK131105 NTI196627:NTK196629 NTI196639:NTK196641 NTI262163:NTK262165 NTI262175:NTK262177 NTI327699:NTK327701 NTI327711:NTK327713 NTI393235:NTK393237 NTI393247:NTK393249 NTI458771:NTK458773 NTI458783:NTK458785 NTI524307:NTK524309 NTI524319:NTK524321 NTI589843:NTK589845 NTI589855:NTK589857 NTI655379:NTK655381 NTI655391:NTK655393 NTI720915:NTK720917 NTI720927:NTK720929 NTI786451:NTK786453 NTI786463:NTK786465 NTI851987:NTK851989 NTI851999:NTK852001 NTI917523:NTK917525 NTI917535:NTK917537 NTI983059:NTK983061 NTI983071:NTK983073 NTQ58:NTS59 NTQ65590:NTS65591 NTQ131126:NTS131127 NTQ196662:NTS196663 NTQ262198:NTS262199 NTQ327734:NTS327735 NTQ393270:NTS393271 NTQ458806:NTS458807 NTQ524342:NTS524343 NTQ589878:NTS589879 NTQ655414:NTS655415 NTQ720950:NTS720951 NTQ786486:NTS786487 NTQ852022:NTS852023 NTQ917558:NTS917559 NTQ983094:NTS983095 NTY43 NTY65575 NTY131111 NTY196647 NTY262183 NTY327719 NTY393255 NTY458791 NTY524327 NTY589863 NTY655399 NTY720935 NTY786471 NTY852007 NTY917543 NTY983079 NVW58:NVX59 NVW65590:NVX65591 NVW131126:NVX131127 NVW196662:NVX196663 NVW262198:NVX262199 NVW327734:NVX327735 NVW393270:NVX393271 NVW458806:NVX458807 NVW524342:NVX524343 NVW589878:NVX589879 NVW655414:NVX655415 NVW720950:NVX720951 NVW786486:NVX786487 NVW852022:NVX852023 NVW917558:NVX917559 NVW983094:NVX983095 NVY58:NVY60 NVY65590:NVY65592 NVY131126:NVY131128 NVY196662:NVY196664 NVY262198:NVY262200 NVY327734:NVY327736 NVY393270:NVY393272 NVY458806:NVY458808 NVY524342:NVY524344 NVY589878:NVY589880 NVY655414:NVY655416 NVY720950:NVY720952 NVY786486:NVY786488 NVY852022:NVY852024 NVY917558:NVY917560 NVY983094:NVY983096 ODE23:ODG25 ODE35:ODG37 ODE65555:ODG65557 ODE65567:ODG65569 ODE131091:ODG131093 ODE131103:ODG131105 ODE196627:ODG196629 ODE196639:ODG196641 ODE262163:ODG262165 ODE262175:ODG262177 ODE327699:ODG327701 ODE327711:ODG327713 ODE393235:ODG393237 ODE393247:ODG393249 ODE458771:ODG458773 ODE458783:ODG458785 ODE524307:ODG524309 ODE524319:ODG524321 ODE589843:ODG589845 ODE589855:ODG589857 ODE655379:ODG655381 ODE655391:ODG655393 ODE720915:ODG720917 ODE720927:ODG720929 ODE786451:ODG786453 ODE786463:ODG786465 ODE851987:ODG851989 ODE851999:ODG852001 ODE917523:ODG917525 ODE917535:ODG917537 ODE983059:ODG983061 ODE983071:ODG983073 ODM58:ODO59 ODM65590:ODO65591 ODM131126:ODO131127 ODM196662:ODO196663 ODM262198:ODO262199 ODM327734:ODO327735 ODM393270:ODO393271 ODM458806:ODO458807 ODM524342:ODO524343 ODM589878:ODO589879 ODM655414:ODO655415 ODM720950:ODO720951 ODM786486:ODO786487 ODM852022:ODO852023 ODM917558:ODO917559 ODM983094:ODO983095 ODU43 ODU65575 ODU131111 ODU196647 ODU262183 ODU327719 ODU393255 ODU458791 ODU524327 ODU589863 ODU655399 ODU720935 ODU786471 ODU852007 ODU917543 ODU983079 OFS58:OFT59 OFS65590:OFT65591 OFS131126:OFT131127 OFS196662:OFT196663 OFS262198:OFT262199 OFS327734:OFT327735 OFS393270:OFT393271 OFS458806:OFT458807 OFS524342:OFT524343 OFS589878:OFT589879 OFS655414:OFT655415 OFS720950:OFT720951 OFS786486:OFT786487 OFS852022:OFT852023 OFS917558:OFT917559 OFS983094:OFT983095 OFU58:OFU60 OFU65590:OFU65592 OFU131126:OFU131128 OFU196662:OFU196664 OFU262198:OFU262200 OFU327734:OFU327736 OFU393270:OFU393272 OFU458806:OFU458808 OFU524342:OFU524344 OFU589878:OFU589880 OFU655414:OFU655416 OFU720950:OFU720952 OFU786486:OFU786488 OFU852022:OFU852024 OFU917558:OFU917560 OFU983094:OFU983096 ONA23:ONC25 ONA35:ONC37 ONA65555:ONC65557 ONA65567:ONC65569 ONA131091:ONC131093 ONA131103:ONC131105 ONA196627:ONC196629 ONA196639:ONC196641 ONA262163:ONC262165 ONA262175:ONC262177 ONA327699:ONC327701 ONA327711:ONC327713 ONA393235:ONC393237 ONA393247:ONC393249 ONA458771:ONC458773 ONA458783:ONC458785 ONA524307:ONC524309 ONA524319:ONC524321 ONA589843:ONC589845 ONA589855:ONC589857 ONA655379:ONC655381 ONA655391:ONC655393 ONA720915:ONC720917 ONA720927:ONC720929 ONA786451:ONC786453 ONA786463:ONC786465 ONA851987:ONC851989 ONA851999:ONC852001 ONA917523:ONC917525 ONA917535:ONC917537 ONA983059:ONC983061 ONA983071:ONC983073 ONI58:ONK59 ONI65590:ONK65591 ONI131126:ONK131127 ONI196662:ONK196663 ONI262198:ONK262199 ONI327734:ONK327735 ONI393270:ONK393271 ONI458806:ONK458807 ONI524342:ONK524343 ONI589878:ONK589879 ONI655414:ONK655415 ONI720950:ONK720951 ONI786486:ONK786487 ONI852022:ONK852023 ONI917558:ONK917559 ONI983094:ONK983095 ONQ43 ONQ65575 ONQ131111 ONQ196647 ONQ262183 ONQ327719 ONQ393255 ONQ458791 ONQ524327 ONQ589863 ONQ655399 ONQ720935 ONQ786471 ONQ852007 ONQ917543 ONQ983079 OPO58:OPP59 OPO65590:OPP65591 OPO131126:OPP131127 OPO196662:OPP196663 OPO262198:OPP262199 OPO327734:OPP327735 OPO393270:OPP393271 OPO458806:OPP458807 OPO524342:OPP524343 OPO589878:OPP589879 OPO655414:OPP655415 OPO720950:OPP720951 OPO786486:OPP786487 OPO852022:OPP852023 OPO917558:OPP917559 OPO983094:OPP983095 OPQ58:OPQ60 OPQ65590:OPQ65592 OPQ131126:OPQ131128 OPQ196662:OPQ196664 OPQ262198:OPQ262200 OPQ327734:OPQ327736 OPQ393270:OPQ393272 OPQ458806:OPQ458808 OPQ524342:OPQ524344 OPQ589878:OPQ589880 OPQ655414:OPQ655416 OPQ720950:OPQ720952 OPQ786486:OPQ786488 OPQ852022:OPQ852024 OPQ917558:OPQ917560 OPQ983094:OPQ983096 OWW23:OWY25 OWW35:OWY37 OWW65555:OWY65557 OWW65567:OWY65569 OWW131091:OWY131093 OWW131103:OWY131105 OWW196627:OWY196629 OWW196639:OWY196641 OWW262163:OWY262165 OWW262175:OWY262177 OWW327699:OWY327701 OWW327711:OWY327713 OWW393235:OWY393237 OWW393247:OWY393249 OWW458771:OWY458773 OWW458783:OWY458785 OWW524307:OWY524309 OWW524319:OWY524321 OWW589843:OWY589845 OWW589855:OWY589857 OWW655379:OWY655381 OWW655391:OWY655393 OWW720915:OWY720917 OWW720927:OWY720929 OWW786451:OWY786453 OWW786463:OWY786465 OWW851987:OWY851989 OWW851999:OWY852001 OWW917523:OWY917525 OWW917535:OWY917537 OWW983059:OWY983061 OWW983071:OWY983073 OXE58:OXG59 OXE65590:OXG65591 OXE131126:OXG131127 OXE196662:OXG196663 OXE262198:OXG262199 OXE327734:OXG327735 OXE393270:OXG393271 OXE458806:OXG458807 OXE524342:OXG524343 OXE589878:OXG589879 OXE655414:OXG655415 OXE720950:OXG720951 OXE786486:OXG786487 OXE852022:OXG852023 OXE917558:OXG917559 OXE983094:OXG983095 OXM43 OXM65575 OXM131111 OXM196647 OXM262183 OXM327719 OXM393255 OXM458791 OXM524327 OXM589863 OXM655399 OXM720935 OXM786471 OXM852007 OXM917543 OXM983079 OZK58:OZL59 OZK65590:OZL65591 OZK131126:OZL131127 OZK196662:OZL196663 OZK262198:OZL262199 OZK327734:OZL327735 OZK393270:OZL393271 OZK458806:OZL458807 OZK524342:OZL524343 OZK589878:OZL589879 OZK655414:OZL655415 OZK720950:OZL720951 OZK786486:OZL786487 OZK852022:OZL852023 OZK917558:OZL917559 OZK983094:OZL983095 OZM58:OZM60 OZM65590:OZM65592 OZM131126:OZM131128 OZM196662:OZM196664 OZM262198:OZM262200 OZM327734:OZM327736 OZM393270:OZM393272 OZM458806:OZM458808 OZM524342:OZM524344 OZM589878:OZM589880 OZM655414:OZM655416 OZM720950:OZM720952 OZM786486:OZM786488 OZM852022:OZM852024 OZM917558:OZM917560 OZM983094:OZM983096 PGS23:PGU25 PGS35:PGU37 PGS65555:PGU65557 PGS65567:PGU65569 PGS131091:PGU131093 PGS131103:PGU131105 PGS196627:PGU196629 PGS196639:PGU196641 PGS262163:PGU262165 PGS262175:PGU262177 PGS327699:PGU327701 PGS327711:PGU327713 PGS393235:PGU393237 PGS393247:PGU393249 PGS458771:PGU458773 PGS458783:PGU458785 PGS524307:PGU524309 PGS524319:PGU524321 PGS589843:PGU589845 PGS589855:PGU589857 PGS655379:PGU655381 PGS655391:PGU655393 PGS720915:PGU720917 PGS720927:PGU720929 PGS786451:PGU786453 PGS786463:PGU786465 PGS851987:PGU851989 PGS851999:PGU852001 PGS917523:PGU917525 PGS917535:PGU917537 PGS983059:PGU983061 PGS983071:PGU983073 PHA58:PHC59 PHA65590:PHC65591 PHA131126:PHC131127 PHA196662:PHC196663 PHA262198:PHC262199 PHA327734:PHC327735 PHA393270:PHC393271 PHA458806:PHC458807 PHA524342:PHC524343 PHA589878:PHC589879 PHA655414:PHC655415 PHA720950:PHC720951 PHA786486:PHC786487 PHA852022:PHC852023 PHA917558:PHC917559 PHA983094:PHC983095 PHI43 PHI65575 PHI131111 PHI196647 PHI262183 PHI327719 PHI393255 PHI458791 PHI524327 PHI589863 PHI655399 PHI720935 PHI786471 PHI852007 PHI917543 PHI983079 PJG58:PJH59 PJG65590:PJH65591 PJG131126:PJH131127 PJG196662:PJH196663 PJG262198:PJH262199 PJG327734:PJH327735 PJG393270:PJH393271 PJG458806:PJH458807 PJG524342:PJH524343 PJG589878:PJH589879 PJG655414:PJH655415 PJG720950:PJH720951 PJG786486:PJH786487 PJG852022:PJH852023 PJG917558:PJH917559 PJG983094:PJH983095 PJI58:PJI60 PJI65590:PJI65592 PJI131126:PJI131128 PJI196662:PJI196664 PJI262198:PJI262200 PJI327734:PJI327736 PJI393270:PJI393272 PJI458806:PJI458808 PJI524342:PJI524344 PJI589878:PJI589880 PJI655414:PJI655416 PJI720950:PJI720952 PJI786486:PJI786488 PJI852022:PJI852024 PJI917558:PJI917560 PJI983094:PJI983096 PQO23:PQQ25 PQO35:PQQ37 PQO65555:PQQ65557 PQO65567:PQQ65569 PQO131091:PQQ131093 PQO131103:PQQ131105 PQO196627:PQQ196629 PQO196639:PQQ196641 PQO262163:PQQ262165 PQO262175:PQQ262177 PQO327699:PQQ327701 PQO327711:PQQ327713 PQO393235:PQQ393237 PQO393247:PQQ393249 PQO458771:PQQ458773 PQO458783:PQQ458785 PQO524307:PQQ524309 PQO524319:PQQ524321 PQO589843:PQQ589845 PQO589855:PQQ589857 PQO655379:PQQ655381 PQO655391:PQQ655393 PQO720915:PQQ720917 PQO720927:PQQ720929 PQO786451:PQQ786453 PQO786463:PQQ786465 PQO851987:PQQ851989 PQO851999:PQQ852001 PQO917523:PQQ917525 PQO917535:PQQ917537 PQO983059:PQQ983061 PQO983071:PQQ983073 PQW58:PQY59 PQW65590:PQY65591 PQW131126:PQY131127 PQW196662:PQY196663 PQW262198:PQY262199 PQW327734:PQY327735 PQW393270:PQY393271 PQW458806:PQY458807 PQW524342:PQY524343 PQW589878:PQY589879 PQW655414:PQY655415 PQW720950:PQY720951 PQW786486:PQY786487 PQW852022:PQY852023 PQW917558:PQY917559 PQW983094:PQY983095 PRE43 PRE65575 PRE131111 PRE196647 PRE262183 PRE327719 PRE393255 PRE458791 PRE524327 PRE589863 PRE655399 PRE720935 PRE786471 PRE852007 PRE917543 PRE983079 PTC58:PTD59 PTC65590:PTD65591 PTC131126:PTD131127 PTC196662:PTD196663 PTC262198:PTD262199 PTC327734:PTD327735 PTC393270:PTD393271 PTC458806:PTD458807 PTC524342:PTD524343 PTC589878:PTD589879 PTC655414:PTD655415 PTC720950:PTD720951 PTC786486:PTD786487 PTC852022:PTD852023 PTC917558:PTD917559 PTC983094:PTD983095 PTE58:PTE60 PTE65590:PTE65592 PTE131126:PTE131128 PTE196662:PTE196664 PTE262198:PTE262200 PTE327734:PTE327736 PTE393270:PTE393272 PTE458806:PTE458808 PTE524342:PTE524344 PTE589878:PTE589880 PTE655414:PTE655416 PTE720950:PTE720952 PTE786486:PTE786488 PTE852022:PTE852024 PTE917558:PTE917560 PTE983094:PTE983096 QAK23:QAM25 QAK35:QAM37 QAK65555:QAM65557 QAK65567:QAM65569 QAK131091:QAM131093 QAK131103:QAM131105 QAK196627:QAM196629 QAK196639:QAM196641 QAK262163:QAM262165 QAK262175:QAM262177 QAK327699:QAM327701 QAK327711:QAM327713 QAK393235:QAM393237 QAK393247:QAM393249 QAK458771:QAM458773 QAK458783:QAM458785 QAK524307:QAM524309 QAK524319:QAM524321 QAK589843:QAM589845 QAK589855:QAM589857 QAK655379:QAM655381 QAK655391:QAM655393 QAK720915:QAM720917 QAK720927:QAM720929 QAK786451:QAM786453 QAK786463:QAM786465 QAK851987:QAM851989 QAK851999:QAM852001 QAK917523:QAM917525 QAK917535:QAM917537 QAK983059:QAM983061 QAK983071:QAM983073 QAS58:QAU59 QAS65590:QAU65591 QAS131126:QAU131127 QAS196662:QAU196663 QAS262198:QAU262199 QAS327734:QAU327735 QAS393270:QAU393271 QAS458806:QAU458807 QAS524342:QAU524343 QAS589878:QAU589879 QAS655414:QAU655415 QAS720950:QAU720951 QAS786486:QAU786487 QAS852022:QAU852023 QAS917558:QAU917559 QAS983094:QAU983095 QBA43 QBA65575 QBA131111 QBA196647 QBA262183 QBA327719 QBA393255 QBA458791 QBA524327 QBA589863 QBA655399 QBA720935 QBA786471 QBA852007 QBA917543 QBA983079 QCY58:QCZ59 QCY65590:QCZ65591 QCY131126:QCZ131127 QCY196662:QCZ196663 QCY262198:QCZ262199 QCY327734:QCZ327735 QCY393270:QCZ393271 QCY458806:QCZ458807 QCY524342:QCZ524343 QCY589878:QCZ589879 QCY655414:QCZ655415 QCY720950:QCZ720951 QCY786486:QCZ786487 QCY852022:QCZ852023 QCY917558:QCZ917559 QCY983094:QCZ983095 QDA58:QDA60 QDA65590:QDA65592 QDA131126:QDA131128 QDA196662:QDA196664 QDA262198:QDA262200 QDA327734:QDA327736 QDA393270:QDA393272 QDA458806:QDA458808 QDA524342:QDA524344 QDA589878:QDA589880 QDA655414:QDA655416 QDA720950:QDA720952 QDA786486:QDA786488 QDA852022:QDA852024 QDA917558:QDA917560 QDA983094:QDA983096 QKG23:QKI25 QKG35:QKI37 QKG65555:QKI65557 QKG65567:QKI65569 QKG131091:QKI131093 QKG131103:QKI131105 QKG196627:QKI196629 QKG196639:QKI196641 QKG262163:QKI262165 QKG262175:QKI262177 QKG327699:QKI327701 QKG327711:QKI327713 QKG393235:QKI393237 QKG393247:QKI393249 QKG458771:QKI458773 QKG458783:QKI458785 QKG524307:QKI524309 QKG524319:QKI524321 QKG589843:QKI589845 QKG589855:QKI589857 QKG655379:QKI655381 QKG655391:QKI655393 QKG720915:QKI720917 QKG720927:QKI720929 QKG786451:QKI786453 QKG786463:QKI786465 QKG851987:QKI851989 QKG851999:QKI852001 QKG917523:QKI917525 QKG917535:QKI917537 QKG983059:QKI983061 QKG983071:QKI983073 QKO58:QKQ59 QKO65590:QKQ65591 QKO131126:QKQ131127 QKO196662:QKQ196663 QKO262198:QKQ262199 QKO327734:QKQ327735 QKO393270:QKQ393271 QKO458806:QKQ458807 QKO524342:QKQ524343 QKO589878:QKQ589879 QKO655414:QKQ655415 QKO720950:QKQ720951 QKO786486:QKQ786487 QKO852022:QKQ852023 QKO917558:QKQ917559 QKO983094:QKQ983095 QKW43 QKW65575 QKW131111 QKW196647 QKW262183 QKW327719 QKW393255 QKW458791 QKW524327 QKW589863 QKW655399 QKW720935 QKW786471 QKW852007 QKW917543 QKW983079 QMU58:QMV59 QMU65590:QMV65591 QMU131126:QMV131127 QMU196662:QMV196663 QMU262198:QMV262199 QMU327734:QMV327735 QMU393270:QMV393271 QMU458806:QMV458807 QMU524342:QMV524343 QMU589878:QMV589879 QMU655414:QMV655415 QMU720950:QMV720951 QMU786486:QMV786487 QMU852022:QMV852023 QMU917558:QMV917559 QMU983094:QMV983095 QMW58:QMW60 QMW65590:QMW65592 QMW131126:QMW131128 QMW196662:QMW196664 QMW262198:QMW262200 QMW327734:QMW327736 QMW393270:QMW393272 QMW458806:QMW458808 QMW524342:QMW524344 QMW589878:QMW589880 QMW655414:QMW655416 QMW720950:QMW720952 QMW786486:QMW786488 QMW852022:QMW852024 QMW917558:QMW917560 QMW983094:QMW983096 QUC23:QUE25 QUC35:QUE37 QUC65555:QUE65557 QUC65567:QUE65569 QUC131091:QUE131093 QUC131103:QUE131105 QUC196627:QUE196629 QUC196639:QUE196641 QUC262163:QUE262165 QUC262175:QUE262177 QUC327699:QUE327701 QUC327711:QUE327713 QUC393235:QUE393237 QUC393247:QUE393249 QUC458771:QUE458773 QUC458783:QUE458785 QUC524307:QUE524309 QUC524319:QUE524321 QUC589843:QUE589845 QUC589855:QUE589857 QUC655379:QUE655381 QUC655391:QUE655393 QUC720915:QUE720917 QUC720927:QUE720929 QUC786451:QUE786453 QUC786463:QUE786465 QUC851987:QUE851989 QUC851999:QUE852001 QUC917523:QUE917525 QUC917535:QUE917537 QUC983059:QUE983061 QUC983071:QUE983073 QUK58:QUM59 QUK65590:QUM65591 QUK131126:QUM131127 QUK196662:QUM196663 QUK262198:QUM262199 QUK327734:QUM327735 QUK393270:QUM393271 QUK458806:QUM458807 QUK524342:QUM524343 QUK589878:QUM589879 QUK655414:QUM655415 QUK720950:QUM720951 QUK786486:QUM786487 QUK852022:QUM852023 QUK917558:QUM917559 QUK983094:QUM983095 QUS43 QUS65575 QUS131111 QUS196647 QUS262183 QUS327719 QUS393255 QUS458791 QUS524327 QUS589863 QUS655399 QUS720935 QUS786471 QUS852007 QUS917543 QUS983079 QWQ58:QWR59 QWQ65590:QWR65591 QWQ131126:QWR131127 QWQ196662:QWR196663 QWQ262198:QWR262199 QWQ327734:QWR327735 QWQ393270:QWR393271 QWQ458806:QWR458807 QWQ524342:QWR524343 QWQ589878:QWR589879 QWQ655414:QWR655415 QWQ720950:QWR720951 QWQ786486:QWR786487 QWQ852022:QWR852023 QWQ917558:QWR917559 QWQ983094:QWR983095 QWS58:QWS60 QWS65590:QWS65592 QWS131126:QWS131128 QWS196662:QWS196664 QWS262198:QWS262200 QWS327734:QWS327736 QWS393270:QWS393272 QWS458806:QWS458808 QWS524342:QWS524344 QWS589878:QWS589880 QWS655414:QWS655416 QWS720950:QWS720952 QWS786486:QWS786488 QWS852022:QWS852024 QWS917558:QWS917560 QWS983094:QWS983096 RDY23:REA25 RDY35:REA37 RDY65555:REA65557 RDY65567:REA65569 RDY131091:REA131093 RDY131103:REA131105 RDY196627:REA196629 RDY196639:REA196641 RDY262163:REA262165 RDY262175:REA262177 RDY327699:REA327701 RDY327711:REA327713 RDY393235:REA393237 RDY393247:REA393249 RDY458771:REA458773 RDY458783:REA458785 RDY524307:REA524309 RDY524319:REA524321 RDY589843:REA589845 RDY589855:REA589857 RDY655379:REA655381 RDY655391:REA655393 RDY720915:REA720917 RDY720927:REA720929 RDY786451:REA786453 RDY786463:REA786465 RDY851987:REA851989 RDY851999:REA852001 RDY917523:REA917525 RDY917535:REA917537 RDY983059:REA983061 RDY983071:REA983073 REG58:REI59 REG65590:REI65591 REG131126:REI131127 REG196662:REI196663 REG262198:REI262199 REG327734:REI327735 REG393270:REI393271 REG458806:REI458807 REG524342:REI524343 REG589878:REI589879 REG655414:REI655415 REG720950:REI720951 REG786486:REI786487 REG852022:REI852023 REG917558:REI917559 REG983094:REI983095 REO43 REO65575 REO131111 REO196647 REO262183 REO327719 REO393255 REO458791 REO524327 REO589863 REO655399 REO720935 REO786471 REO852007 REO917543 REO983079 RGM58:RGN59 RGM65590:RGN65591 RGM131126:RGN131127 RGM196662:RGN196663 RGM262198:RGN262199 RGM327734:RGN327735 RGM393270:RGN393271 RGM458806:RGN458807 RGM524342:RGN524343 RGM589878:RGN589879 RGM655414:RGN655415 RGM720950:RGN720951 RGM786486:RGN786487 RGM852022:RGN852023 RGM917558:RGN917559 RGM983094:RGN983095 RGO58:RGO60 RGO65590:RGO65592 RGO131126:RGO131128 RGO196662:RGO196664 RGO262198:RGO262200 RGO327734:RGO327736 RGO393270:RGO393272 RGO458806:RGO458808 RGO524342:RGO524344 RGO589878:RGO589880 RGO655414:RGO655416 RGO720950:RGO720952 RGO786486:RGO786488 RGO852022:RGO852024 RGO917558:RGO917560 RGO983094:RGO983096 RNU23:RNW25 RNU35:RNW37 RNU65555:RNW65557 RNU65567:RNW65569 RNU131091:RNW131093 RNU131103:RNW131105 RNU196627:RNW196629 RNU196639:RNW196641 RNU262163:RNW262165 RNU262175:RNW262177 RNU327699:RNW327701 RNU327711:RNW327713 RNU393235:RNW393237 RNU393247:RNW393249 RNU458771:RNW458773 RNU458783:RNW458785 RNU524307:RNW524309 RNU524319:RNW524321 RNU589843:RNW589845 RNU589855:RNW589857 RNU655379:RNW655381 RNU655391:RNW655393 RNU720915:RNW720917 RNU720927:RNW720929 RNU786451:RNW786453 RNU786463:RNW786465 RNU851987:RNW851989 RNU851999:RNW852001 RNU917523:RNW917525 RNU917535:RNW917537 RNU983059:RNW983061 RNU983071:RNW983073 ROC58:ROE59 ROC65590:ROE65591 ROC131126:ROE131127 ROC196662:ROE196663 ROC262198:ROE262199 ROC327734:ROE327735 ROC393270:ROE393271 ROC458806:ROE458807 ROC524342:ROE524343 ROC589878:ROE589879 ROC655414:ROE655415 ROC720950:ROE720951 ROC786486:ROE786487 ROC852022:ROE852023 ROC917558:ROE917559 ROC983094:ROE983095 ROK43 ROK65575 ROK131111 ROK196647 ROK262183 ROK327719 ROK393255 ROK458791 ROK524327 ROK589863 ROK655399 ROK720935 ROK786471 ROK852007 ROK917543 ROK983079 RQI58:RQJ59 RQI65590:RQJ65591 RQI131126:RQJ131127 RQI196662:RQJ196663 RQI262198:RQJ262199 RQI327734:RQJ327735 RQI393270:RQJ393271 RQI458806:RQJ458807 RQI524342:RQJ524343 RQI589878:RQJ589879 RQI655414:RQJ655415 RQI720950:RQJ720951 RQI786486:RQJ786487 RQI852022:RQJ852023 RQI917558:RQJ917559 RQI983094:RQJ983095 RQK58:RQK60 RQK65590:RQK65592 RQK131126:RQK131128 RQK196662:RQK196664 RQK262198:RQK262200 RQK327734:RQK327736 RQK393270:RQK393272 RQK458806:RQK458808 RQK524342:RQK524344 RQK589878:RQK589880 RQK655414:RQK655416 RQK720950:RQK720952 RQK786486:RQK786488 RQK852022:RQK852024 RQK917558:RQK917560 RQK983094:RQK983096 RXQ23:RXS25 RXQ35:RXS37 RXQ65555:RXS65557 RXQ65567:RXS65569 RXQ131091:RXS131093 RXQ131103:RXS131105 RXQ196627:RXS196629 RXQ196639:RXS196641 RXQ262163:RXS262165 RXQ262175:RXS262177 RXQ327699:RXS327701 RXQ327711:RXS327713 RXQ393235:RXS393237 RXQ393247:RXS393249 RXQ458771:RXS458773 RXQ458783:RXS458785 RXQ524307:RXS524309 RXQ524319:RXS524321 RXQ589843:RXS589845 RXQ589855:RXS589857 RXQ655379:RXS655381 RXQ655391:RXS655393 RXQ720915:RXS720917 RXQ720927:RXS720929 RXQ786451:RXS786453 RXQ786463:RXS786465 RXQ851987:RXS851989 RXQ851999:RXS852001 RXQ917523:RXS917525 RXQ917535:RXS917537 RXQ983059:RXS983061 RXQ983071:RXS983073 RXY58:RYA59 RXY65590:RYA65591 RXY131126:RYA131127 RXY196662:RYA196663 RXY262198:RYA262199 RXY327734:RYA327735 RXY393270:RYA393271 RXY458806:RYA458807 RXY524342:RYA524343 RXY589878:RYA589879 RXY655414:RYA655415 RXY720950:RYA720951 RXY786486:RYA786487 RXY852022:RYA852023 RXY917558:RYA917559 RXY983094:RYA983095 RYG43 RYG65575 RYG131111 RYG196647 RYG262183 RYG327719 RYG393255 RYG458791 RYG524327 RYG589863 RYG655399 RYG720935 RYG786471 RYG852007 RYG917543 RYG983079 SAE58:SAF59 SAE65590:SAF65591 SAE131126:SAF131127 SAE196662:SAF196663 SAE262198:SAF262199 SAE327734:SAF327735 SAE393270:SAF393271 SAE458806:SAF458807 SAE524342:SAF524343 SAE589878:SAF589879 SAE655414:SAF655415 SAE720950:SAF720951 SAE786486:SAF786487 SAE852022:SAF852023 SAE917558:SAF917559 SAE983094:SAF983095 SAG58:SAG60 SAG65590:SAG65592 SAG131126:SAG131128 SAG196662:SAG196664 SAG262198:SAG262200 SAG327734:SAG327736 SAG393270:SAG393272 SAG458806:SAG458808 SAG524342:SAG524344 SAG589878:SAG589880 SAG655414:SAG655416 SAG720950:SAG720952 SAG786486:SAG786488 SAG852022:SAG852024 SAG917558:SAG917560 SAG983094:SAG983096 SHM23:SHO25 SHM35:SHO37 SHM65555:SHO65557 SHM65567:SHO65569 SHM131091:SHO131093 SHM131103:SHO131105 SHM196627:SHO196629 SHM196639:SHO196641 SHM262163:SHO262165 SHM262175:SHO262177 SHM327699:SHO327701 SHM327711:SHO327713 SHM393235:SHO393237 SHM393247:SHO393249 SHM458771:SHO458773 SHM458783:SHO458785 SHM524307:SHO524309 SHM524319:SHO524321 SHM589843:SHO589845 SHM589855:SHO589857 SHM655379:SHO655381 SHM655391:SHO655393 SHM720915:SHO720917 SHM720927:SHO720929 SHM786451:SHO786453 SHM786463:SHO786465 SHM851987:SHO851989 SHM851999:SHO852001 SHM917523:SHO917525 SHM917535:SHO917537 SHM983059:SHO983061 SHM983071:SHO983073 SHU58:SHW59 SHU65590:SHW65591 SHU131126:SHW131127 SHU196662:SHW196663 SHU262198:SHW262199 SHU327734:SHW327735 SHU393270:SHW393271 SHU458806:SHW458807 SHU524342:SHW524343 SHU589878:SHW589879 SHU655414:SHW655415 SHU720950:SHW720951 SHU786486:SHW786487 SHU852022:SHW852023 SHU917558:SHW917559 SHU983094:SHW983095 SIC43 SIC65575 SIC131111 SIC196647 SIC262183 SIC327719 SIC393255 SIC458791 SIC524327 SIC589863 SIC655399 SIC720935 SIC786471 SIC852007 SIC917543 SIC983079 SKA58:SKB59 SKA65590:SKB65591 SKA131126:SKB131127 SKA196662:SKB196663 SKA262198:SKB262199 SKA327734:SKB327735 SKA393270:SKB393271 SKA458806:SKB458807 SKA524342:SKB524343 SKA589878:SKB589879 SKA655414:SKB655415 SKA720950:SKB720951 SKA786486:SKB786487 SKA852022:SKB852023 SKA917558:SKB917559 SKA983094:SKB983095 SKC58:SKC60 SKC65590:SKC65592 SKC131126:SKC131128 SKC196662:SKC196664 SKC262198:SKC262200 SKC327734:SKC327736 SKC393270:SKC393272 SKC458806:SKC458808 SKC524342:SKC524344 SKC589878:SKC589880 SKC655414:SKC655416 SKC720950:SKC720952 SKC786486:SKC786488 SKC852022:SKC852024 SKC917558:SKC917560 SKC983094:SKC983096 SRI23:SRK25 SRI35:SRK37 SRI65555:SRK65557 SRI65567:SRK65569 SRI131091:SRK131093 SRI131103:SRK131105 SRI196627:SRK196629 SRI196639:SRK196641 SRI262163:SRK262165 SRI262175:SRK262177 SRI327699:SRK327701 SRI327711:SRK327713 SRI393235:SRK393237 SRI393247:SRK393249 SRI458771:SRK458773 SRI458783:SRK458785 SRI524307:SRK524309 SRI524319:SRK524321 SRI589843:SRK589845 SRI589855:SRK589857 SRI655379:SRK655381 SRI655391:SRK655393 SRI720915:SRK720917 SRI720927:SRK720929 SRI786451:SRK786453 SRI786463:SRK786465 SRI851987:SRK851989 SRI851999:SRK852001 SRI917523:SRK917525 SRI917535:SRK917537 SRI983059:SRK983061 SRI983071:SRK983073 SRQ58:SRS59 SRQ65590:SRS65591 SRQ131126:SRS131127 SRQ196662:SRS196663 SRQ262198:SRS262199 SRQ327734:SRS327735 SRQ393270:SRS393271 SRQ458806:SRS458807 SRQ524342:SRS524343 SRQ589878:SRS589879 SRQ655414:SRS655415 SRQ720950:SRS720951 SRQ786486:SRS786487 SRQ852022:SRS852023 SRQ917558:SRS917559 SRQ983094:SRS983095 SRY43 SRY65575 SRY131111 SRY196647 SRY262183 SRY327719 SRY393255 SRY458791 SRY524327 SRY589863 SRY655399 SRY720935 SRY786471 SRY852007 SRY917543 SRY983079 STW58:STX59 STW65590:STX65591 STW131126:STX131127 STW196662:STX196663 STW262198:STX262199 STW327734:STX327735 STW393270:STX393271 STW458806:STX458807 STW524342:STX524343 STW589878:STX589879 STW655414:STX655415 STW720950:STX720951 STW786486:STX786487 STW852022:STX852023 STW917558:STX917559 STW983094:STX983095 STY58:STY60 STY65590:STY65592 STY131126:STY131128 STY196662:STY196664 STY262198:STY262200 STY327734:STY327736 STY393270:STY393272 STY458806:STY458808 STY524342:STY524344 STY589878:STY589880 STY655414:STY655416 STY720950:STY720952 STY786486:STY786488 STY852022:STY852024 STY917558:STY917560 STY983094:STY983096 TBE23:TBG25 TBE35:TBG37 TBE65555:TBG65557 TBE65567:TBG65569 TBE131091:TBG131093 TBE131103:TBG131105 TBE196627:TBG196629 TBE196639:TBG196641 TBE262163:TBG262165 TBE262175:TBG262177 TBE327699:TBG327701 TBE327711:TBG327713 TBE393235:TBG393237 TBE393247:TBG393249 TBE458771:TBG458773 TBE458783:TBG458785 TBE524307:TBG524309 TBE524319:TBG524321 TBE589843:TBG589845 TBE589855:TBG589857 TBE655379:TBG655381 TBE655391:TBG655393 TBE720915:TBG720917 TBE720927:TBG720929 TBE786451:TBG786453 TBE786463:TBG786465 TBE851987:TBG851989 TBE851999:TBG852001 TBE917523:TBG917525 TBE917535:TBG917537 TBE983059:TBG983061 TBE983071:TBG983073 TBM58:TBO59 TBM65590:TBO65591 TBM131126:TBO131127 TBM196662:TBO196663 TBM262198:TBO262199 TBM327734:TBO327735 TBM393270:TBO393271 TBM458806:TBO458807 TBM524342:TBO524343 TBM589878:TBO589879 TBM655414:TBO655415 TBM720950:TBO720951 TBM786486:TBO786487 TBM852022:TBO852023 TBM917558:TBO917559 TBM983094:TBO983095 TBU43 TBU65575 TBU131111 TBU196647 TBU262183 TBU327719 TBU393255 TBU458791 TBU524327 TBU589863 TBU655399 TBU720935 TBU786471 TBU852007 TBU917543 TBU983079 TDS58:TDT59 TDS65590:TDT65591 TDS131126:TDT131127 TDS196662:TDT196663 TDS262198:TDT262199 TDS327734:TDT327735 TDS393270:TDT393271 TDS458806:TDT458807 TDS524342:TDT524343 TDS589878:TDT589879 TDS655414:TDT655415 TDS720950:TDT720951 TDS786486:TDT786487 TDS852022:TDT852023 TDS917558:TDT917559 TDS983094:TDT983095 TDU58:TDU60 TDU65590:TDU65592 TDU131126:TDU131128 TDU196662:TDU196664 TDU262198:TDU262200 TDU327734:TDU327736 TDU393270:TDU393272 TDU458806:TDU458808 TDU524342:TDU524344 TDU589878:TDU589880 TDU655414:TDU655416 TDU720950:TDU720952 TDU786486:TDU786488 TDU852022:TDU852024 TDU917558:TDU917560 TDU983094:TDU983096 TLA23:TLC25 TLA35:TLC37 TLA65555:TLC65557 TLA65567:TLC65569 TLA131091:TLC131093 TLA131103:TLC131105 TLA196627:TLC196629 TLA196639:TLC196641 TLA262163:TLC262165 TLA262175:TLC262177 TLA327699:TLC327701 TLA327711:TLC327713 TLA393235:TLC393237 TLA393247:TLC393249 TLA458771:TLC458773 TLA458783:TLC458785 TLA524307:TLC524309 TLA524319:TLC524321 TLA589843:TLC589845 TLA589855:TLC589857 TLA655379:TLC655381 TLA655391:TLC655393 TLA720915:TLC720917 TLA720927:TLC720929 TLA786451:TLC786453 TLA786463:TLC786465 TLA851987:TLC851989 TLA851999:TLC852001 TLA917523:TLC917525 TLA917535:TLC917537 TLA983059:TLC983061 TLA983071:TLC983073 TLI58:TLK59 TLI65590:TLK65591 TLI131126:TLK131127 TLI196662:TLK196663 TLI262198:TLK262199 TLI327734:TLK327735 TLI393270:TLK393271 TLI458806:TLK458807 TLI524342:TLK524343 TLI589878:TLK589879 TLI655414:TLK655415 TLI720950:TLK720951 TLI786486:TLK786487 TLI852022:TLK852023 TLI917558:TLK917559 TLI983094:TLK983095 TLQ43 TLQ65575 TLQ131111 TLQ196647 TLQ262183 TLQ327719 TLQ393255 TLQ458791 TLQ524327 TLQ589863 TLQ655399 TLQ720935 TLQ786471 TLQ852007 TLQ917543 TLQ983079 TNO58:TNP59 TNO65590:TNP65591 TNO131126:TNP131127 TNO196662:TNP196663 TNO262198:TNP262199 TNO327734:TNP327735 TNO393270:TNP393271 TNO458806:TNP458807 TNO524342:TNP524343 TNO589878:TNP589879 TNO655414:TNP655415 TNO720950:TNP720951 TNO786486:TNP786487 TNO852022:TNP852023 TNO917558:TNP917559 TNO983094:TNP983095 TNQ58:TNQ60 TNQ65590:TNQ65592 TNQ131126:TNQ131128 TNQ196662:TNQ196664 TNQ262198:TNQ262200 TNQ327734:TNQ327736 TNQ393270:TNQ393272 TNQ458806:TNQ458808 TNQ524342:TNQ524344 TNQ589878:TNQ589880 TNQ655414:TNQ655416 TNQ720950:TNQ720952 TNQ786486:TNQ786488 TNQ852022:TNQ852024 TNQ917558:TNQ917560 TNQ983094:TNQ983096 TUW23:TUY25 TUW35:TUY37 TUW65555:TUY65557 TUW65567:TUY65569 TUW131091:TUY131093 TUW131103:TUY131105 TUW196627:TUY196629 TUW196639:TUY196641 TUW262163:TUY262165 TUW262175:TUY262177 TUW327699:TUY327701 TUW327711:TUY327713 TUW393235:TUY393237 TUW393247:TUY393249 TUW458771:TUY458773 TUW458783:TUY458785 TUW524307:TUY524309 TUW524319:TUY524321 TUW589843:TUY589845 TUW589855:TUY589857 TUW655379:TUY655381 TUW655391:TUY655393 TUW720915:TUY720917 TUW720927:TUY720929 TUW786451:TUY786453 TUW786463:TUY786465 TUW851987:TUY851989 TUW851999:TUY852001 TUW917523:TUY917525 TUW917535:TUY917537 TUW983059:TUY983061 TUW983071:TUY983073 TVE58:TVG59 TVE65590:TVG65591 TVE131126:TVG131127 TVE196662:TVG196663 TVE262198:TVG262199 TVE327734:TVG327735 TVE393270:TVG393271 TVE458806:TVG458807 TVE524342:TVG524343 TVE589878:TVG589879 TVE655414:TVG655415 TVE720950:TVG720951 TVE786486:TVG786487 TVE852022:TVG852023 TVE917558:TVG917559 TVE983094:TVG983095 TVM43 TVM65575 TVM131111 TVM196647 TVM262183 TVM327719 TVM393255 TVM458791 TVM524327 TVM589863 TVM655399 TVM720935 TVM786471 TVM852007 TVM917543 TVM983079 TXK58:TXL59 TXK65590:TXL65591 TXK131126:TXL131127 TXK196662:TXL196663 TXK262198:TXL262199 TXK327734:TXL327735 TXK393270:TXL393271 TXK458806:TXL458807 TXK524342:TXL524343 TXK589878:TXL589879 TXK655414:TXL655415 TXK720950:TXL720951 TXK786486:TXL786487 TXK852022:TXL852023 TXK917558:TXL917559 TXK983094:TXL983095 TXM58:TXM60 TXM65590:TXM65592 TXM131126:TXM131128 TXM196662:TXM196664 TXM262198:TXM262200 TXM327734:TXM327736 TXM393270:TXM393272 TXM458806:TXM458808 TXM524342:TXM524344 TXM589878:TXM589880 TXM655414:TXM655416 TXM720950:TXM720952 TXM786486:TXM786488 TXM852022:TXM852024 TXM917558:TXM917560 TXM983094:TXM983096 UES23:UEU25 UES35:UEU37 UES65555:UEU65557 UES65567:UEU65569 UES131091:UEU131093 UES131103:UEU131105 UES196627:UEU196629 UES196639:UEU196641 UES262163:UEU262165 UES262175:UEU262177 UES327699:UEU327701 UES327711:UEU327713 UES393235:UEU393237 UES393247:UEU393249 UES458771:UEU458773 UES458783:UEU458785 UES524307:UEU524309 UES524319:UEU524321 UES589843:UEU589845 UES589855:UEU589857 UES655379:UEU655381 UES655391:UEU655393 UES720915:UEU720917 UES720927:UEU720929 UES786451:UEU786453 UES786463:UEU786465 UES851987:UEU851989 UES851999:UEU852001 UES917523:UEU917525 UES917535:UEU917537 UES983059:UEU983061 UES983071:UEU983073 UFA58:UFC59 UFA65590:UFC65591 UFA131126:UFC131127 UFA196662:UFC196663 UFA262198:UFC262199 UFA327734:UFC327735 UFA393270:UFC393271 UFA458806:UFC458807 UFA524342:UFC524343 UFA589878:UFC589879 UFA655414:UFC655415 UFA720950:UFC720951 UFA786486:UFC786487 UFA852022:UFC852023 UFA917558:UFC917559 UFA983094:UFC983095 UFI43 UFI65575 UFI131111 UFI196647 UFI262183 UFI327719 UFI393255 UFI458791 UFI524327 UFI589863 UFI655399 UFI720935 UFI786471 UFI852007 UFI917543 UFI983079 UHG58:UHH59 UHG65590:UHH65591 UHG131126:UHH131127 UHG196662:UHH196663 UHG262198:UHH262199 UHG327734:UHH327735 UHG393270:UHH393271 UHG458806:UHH458807 UHG524342:UHH524343 UHG589878:UHH589879 UHG655414:UHH655415 UHG720950:UHH720951 UHG786486:UHH786487 UHG852022:UHH852023 UHG917558:UHH917559 UHG983094:UHH983095 UHI58:UHI60 UHI65590:UHI65592 UHI131126:UHI131128 UHI196662:UHI196664 UHI262198:UHI262200 UHI327734:UHI327736 UHI393270:UHI393272 UHI458806:UHI458808 UHI524342:UHI524344 UHI589878:UHI589880 UHI655414:UHI655416 UHI720950:UHI720952 UHI786486:UHI786488 UHI852022:UHI852024 UHI917558:UHI917560 UHI983094:UHI983096 UOO23:UOQ25 UOO35:UOQ37 UOO65555:UOQ65557 UOO65567:UOQ65569 UOO131091:UOQ131093 UOO131103:UOQ131105 UOO196627:UOQ196629 UOO196639:UOQ196641 UOO262163:UOQ262165 UOO262175:UOQ262177 UOO327699:UOQ327701 UOO327711:UOQ327713 UOO393235:UOQ393237 UOO393247:UOQ393249 UOO458771:UOQ458773 UOO458783:UOQ458785 UOO524307:UOQ524309 UOO524319:UOQ524321 UOO589843:UOQ589845 UOO589855:UOQ589857 UOO655379:UOQ655381 UOO655391:UOQ655393 UOO720915:UOQ720917 UOO720927:UOQ720929 UOO786451:UOQ786453 UOO786463:UOQ786465 UOO851987:UOQ851989 UOO851999:UOQ852001 UOO917523:UOQ917525 UOO917535:UOQ917537 UOO983059:UOQ983061 UOO983071:UOQ983073 UOW58:UOY59 UOW65590:UOY65591 UOW131126:UOY131127 UOW196662:UOY196663 UOW262198:UOY262199 UOW327734:UOY327735 UOW393270:UOY393271 UOW458806:UOY458807 UOW524342:UOY524343 UOW589878:UOY589879 UOW655414:UOY655415 UOW720950:UOY720951 UOW786486:UOY786487 UOW852022:UOY852023 UOW917558:UOY917559 UOW983094:UOY983095 UPE43 UPE65575 UPE131111 UPE196647 UPE262183 UPE327719 UPE393255 UPE458791 UPE524327 UPE589863 UPE655399 UPE720935 UPE786471 UPE852007 UPE917543 UPE983079 URC58:URD59 URC65590:URD65591 URC131126:URD131127 URC196662:URD196663 URC262198:URD262199 URC327734:URD327735 URC393270:URD393271 URC458806:URD458807 URC524342:URD524343 URC589878:URD589879 URC655414:URD655415 URC720950:URD720951 URC786486:URD786487 URC852022:URD852023 URC917558:URD917559 URC983094:URD983095 URE58:URE60 URE65590:URE65592 URE131126:URE131128 URE196662:URE196664 URE262198:URE262200 URE327734:URE327736 URE393270:URE393272 URE458806:URE458808 URE524342:URE524344 URE589878:URE589880 URE655414:URE655416 URE720950:URE720952 URE786486:URE786488 URE852022:URE852024 URE917558:URE917560 URE983094:URE983096 UYK23:UYM25 UYK35:UYM37 UYK65555:UYM65557 UYK65567:UYM65569 UYK131091:UYM131093 UYK131103:UYM131105 UYK196627:UYM196629 UYK196639:UYM196641 UYK262163:UYM262165 UYK262175:UYM262177 UYK327699:UYM327701 UYK327711:UYM327713 UYK393235:UYM393237 UYK393247:UYM393249 UYK458771:UYM458773 UYK458783:UYM458785 UYK524307:UYM524309 UYK524319:UYM524321 UYK589843:UYM589845 UYK589855:UYM589857 UYK655379:UYM655381 UYK655391:UYM655393 UYK720915:UYM720917 UYK720927:UYM720929 UYK786451:UYM786453 UYK786463:UYM786465 UYK851987:UYM851989 UYK851999:UYM852001 UYK917523:UYM917525 UYK917535:UYM917537 UYK983059:UYM983061 UYK983071:UYM983073 UYS58:UYU59 UYS65590:UYU65591 UYS131126:UYU131127 UYS196662:UYU196663 UYS262198:UYU262199 UYS327734:UYU327735 UYS393270:UYU393271 UYS458806:UYU458807 UYS524342:UYU524343 UYS589878:UYU589879 UYS655414:UYU655415 UYS720950:UYU720951 UYS786486:UYU786487 UYS852022:UYU852023 UYS917558:UYU917559 UYS983094:UYU983095 UZA43 UZA65575 UZA131111 UZA196647 UZA262183 UZA327719 UZA393255 UZA458791 UZA524327 UZA589863 UZA655399 UZA720935 UZA786471 UZA852007 UZA917543 UZA983079 VAY58:VAZ59 VAY65590:VAZ65591 VAY131126:VAZ131127 VAY196662:VAZ196663 VAY262198:VAZ262199 VAY327734:VAZ327735 VAY393270:VAZ393271 VAY458806:VAZ458807 VAY524342:VAZ524343 VAY589878:VAZ589879 VAY655414:VAZ655415 VAY720950:VAZ720951 VAY786486:VAZ786487 VAY852022:VAZ852023 VAY917558:VAZ917559 VAY983094:VAZ983095 VBA58:VBA60 VBA65590:VBA65592 VBA131126:VBA131128 VBA196662:VBA196664 VBA262198:VBA262200 VBA327734:VBA327736 VBA393270:VBA393272 VBA458806:VBA458808 VBA524342:VBA524344 VBA589878:VBA589880 VBA655414:VBA655416 VBA720950:VBA720952 VBA786486:VBA786488 VBA852022:VBA852024 VBA917558:VBA917560 VBA983094:VBA983096 VIG23:VII25 VIG35:VII37 VIG65555:VII65557 VIG65567:VII65569 VIG131091:VII131093 VIG131103:VII131105 VIG196627:VII196629 VIG196639:VII196641 VIG262163:VII262165 VIG262175:VII262177 VIG327699:VII327701 VIG327711:VII327713 VIG393235:VII393237 VIG393247:VII393249 VIG458771:VII458773 VIG458783:VII458785 VIG524307:VII524309 VIG524319:VII524321 VIG589843:VII589845 VIG589855:VII589857 VIG655379:VII655381 VIG655391:VII655393 VIG720915:VII720917 VIG720927:VII720929 VIG786451:VII786453 VIG786463:VII786465 VIG851987:VII851989 VIG851999:VII852001 VIG917523:VII917525 VIG917535:VII917537 VIG983059:VII983061 VIG983071:VII983073 VIO58:VIQ59 VIO65590:VIQ65591 VIO131126:VIQ131127 VIO196662:VIQ196663 VIO262198:VIQ262199 VIO327734:VIQ327735 VIO393270:VIQ393271 VIO458806:VIQ458807 VIO524342:VIQ524343 VIO589878:VIQ589879 VIO655414:VIQ655415 VIO720950:VIQ720951 VIO786486:VIQ786487 VIO852022:VIQ852023 VIO917558:VIQ917559 VIO983094:VIQ983095 VIW43 VIW65575 VIW131111 VIW196647 VIW262183 VIW327719 VIW393255 VIW458791 VIW524327 VIW589863 VIW655399 VIW720935 VIW786471 VIW852007 VIW917543 VIW983079 VKU58:VKV59 VKU65590:VKV65591 VKU131126:VKV131127 VKU196662:VKV196663 VKU262198:VKV262199 VKU327734:VKV327735 VKU393270:VKV393271 VKU458806:VKV458807 VKU524342:VKV524343 VKU589878:VKV589879 VKU655414:VKV655415 VKU720950:VKV720951 VKU786486:VKV786487 VKU852022:VKV852023 VKU917558:VKV917559 VKU983094:VKV983095 VKW58:VKW60 VKW65590:VKW65592 VKW131126:VKW131128 VKW196662:VKW196664 VKW262198:VKW262200 VKW327734:VKW327736 VKW393270:VKW393272 VKW458806:VKW458808 VKW524342:VKW524344 VKW589878:VKW589880 VKW655414:VKW655416 VKW720950:VKW720952 VKW786486:VKW786488 VKW852022:VKW852024 VKW917558:VKW917560 VKW983094:VKW983096 VSC23:VSE25 VSC35:VSE37 VSC65555:VSE65557 VSC65567:VSE65569 VSC131091:VSE131093 VSC131103:VSE131105 VSC196627:VSE196629 VSC196639:VSE196641 VSC262163:VSE262165 VSC262175:VSE262177 VSC327699:VSE327701 VSC327711:VSE327713 VSC393235:VSE393237 VSC393247:VSE393249 VSC458771:VSE458773 VSC458783:VSE458785 VSC524307:VSE524309 VSC524319:VSE524321 VSC589843:VSE589845 VSC589855:VSE589857 VSC655379:VSE655381 VSC655391:VSE655393 VSC720915:VSE720917 VSC720927:VSE720929 VSC786451:VSE786453 VSC786463:VSE786465 VSC851987:VSE851989 VSC851999:VSE852001 VSC917523:VSE917525 VSC917535:VSE917537 VSC983059:VSE983061 VSC983071:VSE983073 VSK58:VSM59 VSK65590:VSM65591 VSK131126:VSM131127 VSK196662:VSM196663 VSK262198:VSM262199 VSK327734:VSM327735 VSK393270:VSM393271 VSK458806:VSM458807 VSK524342:VSM524343 VSK589878:VSM589879 VSK655414:VSM655415 VSK720950:VSM720951 VSK786486:VSM786487 VSK852022:VSM852023 VSK917558:VSM917559 VSK983094:VSM983095 VSS43 VSS65575 VSS131111 VSS196647 VSS262183 VSS327719 VSS393255 VSS458791 VSS524327 VSS589863 VSS655399 VSS720935 VSS786471 VSS852007 VSS917543 VSS983079 VUQ58:VUR59 VUQ65590:VUR65591 VUQ131126:VUR131127 VUQ196662:VUR196663 VUQ262198:VUR262199 VUQ327734:VUR327735 VUQ393270:VUR393271 VUQ458806:VUR458807 VUQ524342:VUR524343 VUQ589878:VUR589879 VUQ655414:VUR655415 VUQ720950:VUR720951 VUQ786486:VUR786487 VUQ852022:VUR852023 VUQ917558:VUR917559 VUQ983094:VUR983095 VUS58:VUS60 VUS65590:VUS65592 VUS131126:VUS131128 VUS196662:VUS196664 VUS262198:VUS262200 VUS327734:VUS327736 VUS393270:VUS393272 VUS458806:VUS458808 VUS524342:VUS524344 VUS589878:VUS589880 VUS655414:VUS655416 VUS720950:VUS720952 VUS786486:VUS786488 VUS852022:VUS852024 VUS917558:VUS917560 VUS983094:VUS983096 WBY23:WCA25 WBY35:WCA37 WBY65555:WCA65557 WBY65567:WCA65569 WBY131091:WCA131093 WBY131103:WCA131105 WBY196627:WCA196629 WBY196639:WCA196641 WBY262163:WCA262165 WBY262175:WCA262177 WBY327699:WCA327701 WBY327711:WCA327713 WBY393235:WCA393237 WBY393247:WCA393249 WBY458771:WCA458773 WBY458783:WCA458785 WBY524307:WCA524309 WBY524319:WCA524321 WBY589843:WCA589845 WBY589855:WCA589857 WBY655379:WCA655381 WBY655391:WCA655393 WBY720915:WCA720917 WBY720927:WCA720929 WBY786451:WCA786453 WBY786463:WCA786465 WBY851987:WCA851989 WBY851999:WCA852001 WBY917523:WCA917525 WBY917535:WCA917537 WBY983059:WCA983061 WBY983071:WCA983073 WCG58:WCI59 WCG65590:WCI65591 WCG131126:WCI131127 WCG196662:WCI196663 WCG262198:WCI262199 WCG327734:WCI327735 WCG393270:WCI393271 WCG458806:WCI458807 WCG524342:WCI524343 WCG589878:WCI589879 WCG655414:WCI655415 WCG720950:WCI720951 WCG786486:WCI786487 WCG852022:WCI852023 WCG917558:WCI917559 WCG983094:WCI983095 WCO43 WCO65575 WCO131111 WCO196647 WCO262183 WCO327719 WCO393255 WCO458791 WCO524327 WCO589863 WCO655399 WCO720935 WCO786471 WCO852007 WCO917543 WCO983079 WEM58:WEN59 WEM65590:WEN65591 WEM131126:WEN131127 WEM196662:WEN196663 WEM262198:WEN262199 WEM327734:WEN327735 WEM393270:WEN393271 WEM458806:WEN458807 WEM524342:WEN524343 WEM589878:WEN589879 WEM655414:WEN655415 WEM720950:WEN720951 WEM786486:WEN786487 WEM852022:WEN852023 WEM917558:WEN917559 WEM983094:WEN983095 WEO58:WEO60 WEO65590:WEO65592 WEO131126:WEO131128 WEO196662:WEO196664 WEO262198:WEO262200 WEO327734:WEO327736 WEO393270:WEO393272 WEO458806:WEO458808 WEO524342:WEO524344 WEO589878:WEO589880 WEO655414:WEO655416 WEO720950:WEO720952 WEO786486:WEO786488 WEO852022:WEO852024 WEO917558:WEO917560 WEO983094:WEO983096 WLU23:WLW25 WLU35:WLW37 WLU65555:WLW65557 WLU65567:WLW65569 WLU131091:WLW131093 WLU131103:WLW131105 WLU196627:WLW196629 WLU196639:WLW196641 WLU262163:WLW262165 WLU262175:WLW262177 WLU327699:WLW327701 WLU327711:WLW327713 WLU393235:WLW393237 WLU393247:WLW393249 WLU458771:WLW458773 WLU458783:WLW458785 WLU524307:WLW524309 WLU524319:WLW524321 WLU589843:WLW589845 WLU589855:WLW589857 WLU655379:WLW655381 WLU655391:WLW655393 WLU720915:WLW720917 WLU720927:WLW720929 WLU786451:WLW786453 WLU786463:WLW786465 WLU851987:WLW851989 WLU851999:WLW852001 WLU917523:WLW917525 WLU917535:WLW917537 WLU983059:WLW983061 WLU983071:WLW983073 WMC58:WME59 WMC65590:WME65591 WMC131126:WME131127 WMC196662:WME196663 WMC262198:WME262199 WMC327734:WME327735 WMC393270:WME393271 WMC458806:WME458807 WMC524342:WME524343 WMC589878:WME589879 WMC655414:WME655415 WMC720950:WME720951 WMC786486:WME786487 WMC852022:WME852023 WMC917558:WME917559 WMC983094:WME983095 WMK43 WMK65575 WMK131111 WMK196647 WMK262183 WMK327719 WMK393255 WMK458791 WMK524327 WMK589863 WMK655399 WMK720935 WMK786471 WMK852007 WMK917543 WMK983079 WOI58:WOJ59 WOI65590:WOJ65591 WOI131126:WOJ131127 WOI196662:WOJ196663 WOI262198:WOJ262199 WOI327734:WOJ327735 WOI393270:WOJ393271 WOI458806:WOJ458807 WOI524342:WOJ524343 WOI589878:WOJ589879 WOI655414:WOJ655415 WOI720950:WOJ720951 WOI786486:WOJ786487 WOI852022:WOJ852023 WOI917558:WOJ917559 WOI983094:WOJ983095 WOK58:WOK60 WOK65590:WOK65592 WOK131126:WOK131128 WOK196662:WOK196664 WOK262198:WOK262200 WOK327734:WOK327736 WOK393270:WOK393272 WOK458806:WOK458808 WOK524342:WOK524344 WOK589878:WOK589880 WOK655414:WOK655416 WOK720950:WOK720952 WOK786486:WOK786488 WOK852022:WOK852024 WOK917558:WOK917560 WOK983094:WOK983096 WVQ23:WVS25 WVQ35:WVS37 WVQ65555:WVS65557 WVQ65567:WVS65569 WVQ131091:WVS131093 WVQ131103:WVS131105 WVQ196627:WVS196629 WVQ196639:WVS196641 WVQ262163:WVS262165 WVQ262175:WVS262177 WVQ327699:WVS327701 WVQ327711:WVS327713 WVQ393235:WVS393237 WVQ393247:WVS393249 WVQ458771:WVS458773 WVQ458783:WVS458785 WVQ524307:WVS524309 WVQ524319:WVS524321 WVQ589843:WVS589845 WVQ589855:WVS589857 WVQ655379:WVS655381 WVQ655391:WVS655393 WVQ720915:WVS720917 WVQ720927:WVS720929 WVQ786451:WVS786453 WVQ786463:WVS786465 WVQ851987:WVS851989 WVQ851999:WVS852001 WVQ917523:WVS917525 WVQ917535:WVS917537 WVQ983059:WVS983061 WVQ983071:WVS983073 WVY58:WWA59 WVY65590:WWA65591 WVY131126:WWA131127 WVY196662:WWA196663 WVY262198:WWA262199 WVY327734:WWA327735 WVY393270:WWA393271 WVY458806:WWA458807 WVY524342:WWA524343 WVY589878:WWA589879 WVY655414:WWA655415 WVY720950:WWA720951 WVY786486:WWA786487 WVY852022:WWA852023 WVY917558:WWA917559 WVY983094:WWA983095 WWG43 WWG65575 WWG131111 WWG196647 WWG262183 WWG327719 WWG393255 WWG458791 WWG524327 WWG589863 WWG655399 WWG720935 WWG786471 WWG852007 WWG917543 WWG983079 WYE58:WYF59 WYE65590:WYF65591 WYE131126:WYF131127 WYE196662:WYF196663 WYE262198:WYF262199 WYE327734:WYF327735 WYE393270:WYF393271 WYE458806:WYF458807 WYE524342:WYF524343 WYE589878:WYF589879 WYE655414:WYF655415 WYE720950:WYF720951 WYE786486:WYF786487 WYE852022:WYF852023 WYE917558:WYF917559 WYE983094:WYF983095 WYG58:WYG60 WYG65590:WYG65592 WYG131126:WYG131128 WYG196662:WYG196664 WYG262198:WYG262200 WYG327734:WYG327736 WYG393270:WYG393272 WYG458806:WYG458808 WYG524342:WYG524344 WYG589878:WYG589880 WYG655414:WYG655416 WYG720950:WYG720952 WYG786486:WYG786488 WYG852022:WYG852024 WYG917558:WYG917560 WYG983094:WYG983096" xr:uid="{00000000-0002-0000-2100-000003000000}">
      <formula1>0</formula1>
      <formula2>999</formula2>
    </dataValidation>
    <dataValidation type="list" allowBlank="1" showInputMessage="1" showErrorMessage="1" sqref="P69:R70 P65601:R65602 P131137:R131138 P196673:R196674 P262209:R262210 P327745:R327746 P393281:R393282 P458817:R458818 P524353:R524354 P589889:R589890 P655425:R655426 P720961:R720962 P786497:R786498 P852033:R852034 P917569:R917570 P983105:R983106 AU69:AW70 AU65601:AW65602 AU131137:AW131138 AU196673:AW196674 AU262209:AW262210 AU327745:AW327746 AU393281:AW393282 AU458817:AW458818 AU524353:AW524354 AU589889:AW589890 AU655425:AW655426 AU720961:AW720962 AU786497:AW786498 AU852033:AW852034 AU917569:AW917570 AU983105:AW983106 AY61:BA62 AY65593:BA65594 AY131129:BA131130 AY196665:BA196666 AY262201:BA262202 AY327737:BA327738 AY393273:BA393274 AY458809:BA458810 AY524345:BA524346 AY589881:BA589882 AY655417:BA655418 AY720953:BA720954 AY786489:BA786490 AY852025:BA852026 AY917561:BA917562 AY983097:BA983098 JL69:JN70 JL65601:JN65602 JL131137:JN131138 JL196673:JN196674 JL262209:JN262210 JL327745:JN327746 JL393281:JN393282 JL458817:JN458818 JL524353:JN524354 JL589889:JN589890 JL655425:JN655426 JL720961:JN720962 JL786497:JN786498 JL852033:JN852034 JL917569:JN917570 JL983105:JN983106 KQ69:KS70 KQ65601:KS65602 KQ131137:KS131138 KQ196673:KS196674 KQ262209:KS262210 KQ327745:KS327746 KQ393281:KS393282 KQ458817:KS458818 KQ524353:KS524354 KQ589889:KS589890 KQ655425:KS655426 KQ720961:KS720962 KQ786497:KS786498 KQ852033:KS852034 KQ917569:KS917570 KQ983105:KS983106 KU61:KW62 KU65593:KW65594 KU131129:KW131130 KU196665:KW196666 KU262201:KW262202 KU327737:KW327738 KU393273:KW393274 KU458809:KW458810 KU524345:KW524346 KU589881:KW589882 KU655417:KW655418 KU720953:KW720954 KU786489:KW786490 KU852025:KW852026 KU917561:KW917562 KU983097:KW983098 TH69:TJ70 TH65601:TJ65602 TH131137:TJ131138 TH196673:TJ196674 TH262209:TJ262210 TH327745:TJ327746 TH393281:TJ393282 TH458817:TJ458818 TH524353:TJ524354 TH589889:TJ589890 TH655425:TJ655426 TH720961:TJ720962 TH786497:TJ786498 TH852033:TJ852034 TH917569:TJ917570 TH983105:TJ983106 UM69:UO70 UM65601:UO65602 UM131137:UO131138 UM196673:UO196674 UM262209:UO262210 UM327745:UO327746 UM393281:UO393282 UM458817:UO458818 UM524353:UO524354 UM589889:UO589890 UM655425:UO655426 UM720961:UO720962 UM786497:UO786498 UM852033:UO852034 UM917569:UO917570 UM983105:UO983106 UQ61:US62 UQ65593:US65594 UQ131129:US131130 UQ196665:US196666 UQ262201:US262202 UQ327737:US327738 UQ393273:US393274 UQ458809:US458810 UQ524345:US524346 UQ589881:US589882 UQ655417:US655418 UQ720953:US720954 UQ786489:US786490 UQ852025:US852026 UQ917561:US917562 UQ983097:US983098 ADD69:ADF70 ADD65601:ADF65602 ADD131137:ADF131138 ADD196673:ADF196674 ADD262209:ADF262210 ADD327745:ADF327746 ADD393281:ADF393282 ADD458817:ADF458818 ADD524353:ADF524354 ADD589889:ADF589890 ADD655425:ADF655426 ADD720961:ADF720962 ADD786497:ADF786498 ADD852033:ADF852034 ADD917569:ADF917570 ADD983105:ADF983106 AEI69:AEK70 AEI65601:AEK65602 AEI131137:AEK131138 AEI196673:AEK196674 AEI262209:AEK262210 AEI327745:AEK327746 AEI393281:AEK393282 AEI458817:AEK458818 AEI524353:AEK524354 AEI589889:AEK589890 AEI655425:AEK655426 AEI720961:AEK720962 AEI786497:AEK786498 AEI852033:AEK852034 AEI917569:AEK917570 AEI983105:AEK983106 AEM61:AEO62 AEM65593:AEO65594 AEM131129:AEO131130 AEM196665:AEO196666 AEM262201:AEO262202 AEM327737:AEO327738 AEM393273:AEO393274 AEM458809:AEO458810 AEM524345:AEO524346 AEM589881:AEO589882 AEM655417:AEO655418 AEM720953:AEO720954 AEM786489:AEO786490 AEM852025:AEO852026 AEM917561:AEO917562 AEM983097:AEO983098 AMZ69:ANB70 AMZ65601:ANB65602 AMZ131137:ANB131138 AMZ196673:ANB196674 AMZ262209:ANB262210 AMZ327745:ANB327746 AMZ393281:ANB393282 AMZ458817:ANB458818 AMZ524353:ANB524354 AMZ589889:ANB589890 AMZ655425:ANB655426 AMZ720961:ANB720962 AMZ786497:ANB786498 AMZ852033:ANB852034 AMZ917569:ANB917570 AMZ983105:ANB983106 AOE69:AOG70 AOE65601:AOG65602 AOE131137:AOG131138 AOE196673:AOG196674 AOE262209:AOG262210 AOE327745:AOG327746 AOE393281:AOG393282 AOE458817:AOG458818 AOE524353:AOG524354 AOE589889:AOG589890 AOE655425:AOG655426 AOE720961:AOG720962 AOE786497:AOG786498 AOE852033:AOG852034 AOE917569:AOG917570 AOE983105:AOG983106 AOI61:AOK62 AOI65593:AOK65594 AOI131129:AOK131130 AOI196665:AOK196666 AOI262201:AOK262202 AOI327737:AOK327738 AOI393273:AOK393274 AOI458809:AOK458810 AOI524345:AOK524346 AOI589881:AOK589882 AOI655417:AOK655418 AOI720953:AOK720954 AOI786489:AOK786490 AOI852025:AOK852026 AOI917561:AOK917562 AOI983097:AOK983098 AWV69:AWX70 AWV65601:AWX65602 AWV131137:AWX131138 AWV196673:AWX196674 AWV262209:AWX262210 AWV327745:AWX327746 AWV393281:AWX393282 AWV458817:AWX458818 AWV524353:AWX524354 AWV589889:AWX589890 AWV655425:AWX655426 AWV720961:AWX720962 AWV786497:AWX786498 AWV852033:AWX852034 AWV917569:AWX917570 AWV983105:AWX983106 AYA69:AYC70 AYA65601:AYC65602 AYA131137:AYC131138 AYA196673:AYC196674 AYA262209:AYC262210 AYA327745:AYC327746 AYA393281:AYC393282 AYA458817:AYC458818 AYA524353:AYC524354 AYA589889:AYC589890 AYA655425:AYC655426 AYA720961:AYC720962 AYA786497:AYC786498 AYA852033:AYC852034 AYA917569:AYC917570 AYA983105:AYC983106 AYE61:AYG62 AYE65593:AYG65594 AYE131129:AYG131130 AYE196665:AYG196666 AYE262201:AYG262202 AYE327737:AYG327738 AYE393273:AYG393274 AYE458809:AYG458810 AYE524345:AYG524346 AYE589881:AYG589882 AYE655417:AYG655418 AYE720953:AYG720954 AYE786489:AYG786490 AYE852025:AYG852026 AYE917561:AYG917562 AYE983097:AYG983098 BGR69:BGT70 BGR65601:BGT65602 BGR131137:BGT131138 BGR196673:BGT196674 BGR262209:BGT262210 BGR327745:BGT327746 BGR393281:BGT393282 BGR458817:BGT458818 BGR524353:BGT524354 BGR589889:BGT589890 BGR655425:BGT655426 BGR720961:BGT720962 BGR786497:BGT786498 BGR852033:BGT852034 BGR917569:BGT917570 BGR983105:BGT983106 BHW69:BHY70 BHW65601:BHY65602 BHW131137:BHY131138 BHW196673:BHY196674 BHW262209:BHY262210 BHW327745:BHY327746 BHW393281:BHY393282 BHW458817:BHY458818 BHW524353:BHY524354 BHW589889:BHY589890 BHW655425:BHY655426 BHW720961:BHY720962 BHW786497:BHY786498 BHW852033:BHY852034 BHW917569:BHY917570 BHW983105:BHY983106 BIA61:BIC62 BIA65593:BIC65594 BIA131129:BIC131130 BIA196665:BIC196666 BIA262201:BIC262202 BIA327737:BIC327738 BIA393273:BIC393274 BIA458809:BIC458810 BIA524345:BIC524346 BIA589881:BIC589882 BIA655417:BIC655418 BIA720953:BIC720954 BIA786489:BIC786490 BIA852025:BIC852026 BIA917561:BIC917562 BIA983097:BIC983098 BQN69:BQP70 BQN65601:BQP65602 BQN131137:BQP131138 BQN196673:BQP196674 BQN262209:BQP262210 BQN327745:BQP327746 BQN393281:BQP393282 BQN458817:BQP458818 BQN524353:BQP524354 BQN589889:BQP589890 BQN655425:BQP655426 BQN720961:BQP720962 BQN786497:BQP786498 BQN852033:BQP852034 BQN917569:BQP917570 BQN983105:BQP983106 BRS69:BRU70 BRS65601:BRU65602 BRS131137:BRU131138 BRS196673:BRU196674 BRS262209:BRU262210 BRS327745:BRU327746 BRS393281:BRU393282 BRS458817:BRU458818 BRS524353:BRU524354 BRS589889:BRU589890 BRS655425:BRU655426 BRS720961:BRU720962 BRS786497:BRU786498 BRS852033:BRU852034 BRS917569:BRU917570 BRS983105:BRU983106 BRW61:BRY62 BRW65593:BRY65594 BRW131129:BRY131130 BRW196665:BRY196666 BRW262201:BRY262202 BRW327737:BRY327738 BRW393273:BRY393274 BRW458809:BRY458810 BRW524345:BRY524346 BRW589881:BRY589882 BRW655417:BRY655418 BRW720953:BRY720954 BRW786489:BRY786490 BRW852025:BRY852026 BRW917561:BRY917562 BRW983097:BRY983098 CAJ69:CAL70 CAJ65601:CAL65602 CAJ131137:CAL131138 CAJ196673:CAL196674 CAJ262209:CAL262210 CAJ327745:CAL327746 CAJ393281:CAL393282 CAJ458817:CAL458818 CAJ524353:CAL524354 CAJ589889:CAL589890 CAJ655425:CAL655426 CAJ720961:CAL720962 CAJ786497:CAL786498 CAJ852033:CAL852034 CAJ917569:CAL917570 CAJ983105:CAL983106 CBO69:CBQ70 CBO65601:CBQ65602 CBO131137:CBQ131138 CBO196673:CBQ196674 CBO262209:CBQ262210 CBO327745:CBQ327746 CBO393281:CBQ393282 CBO458817:CBQ458818 CBO524353:CBQ524354 CBO589889:CBQ589890 CBO655425:CBQ655426 CBO720961:CBQ720962 CBO786497:CBQ786498 CBO852033:CBQ852034 CBO917569:CBQ917570 CBO983105:CBQ983106 CBS61:CBU62 CBS65593:CBU65594 CBS131129:CBU131130 CBS196665:CBU196666 CBS262201:CBU262202 CBS327737:CBU327738 CBS393273:CBU393274 CBS458809:CBU458810 CBS524345:CBU524346 CBS589881:CBU589882 CBS655417:CBU655418 CBS720953:CBU720954 CBS786489:CBU786490 CBS852025:CBU852026 CBS917561:CBU917562 CBS983097:CBU983098 CKF69:CKH70 CKF65601:CKH65602 CKF131137:CKH131138 CKF196673:CKH196674 CKF262209:CKH262210 CKF327745:CKH327746 CKF393281:CKH393282 CKF458817:CKH458818 CKF524353:CKH524354 CKF589889:CKH589890 CKF655425:CKH655426 CKF720961:CKH720962 CKF786497:CKH786498 CKF852033:CKH852034 CKF917569:CKH917570 CKF983105:CKH983106 CLK69:CLM70 CLK65601:CLM65602 CLK131137:CLM131138 CLK196673:CLM196674 CLK262209:CLM262210 CLK327745:CLM327746 CLK393281:CLM393282 CLK458817:CLM458818 CLK524353:CLM524354 CLK589889:CLM589890 CLK655425:CLM655426 CLK720961:CLM720962 CLK786497:CLM786498 CLK852033:CLM852034 CLK917569:CLM917570 CLK983105:CLM983106 CLO61:CLQ62 CLO65593:CLQ65594 CLO131129:CLQ131130 CLO196665:CLQ196666 CLO262201:CLQ262202 CLO327737:CLQ327738 CLO393273:CLQ393274 CLO458809:CLQ458810 CLO524345:CLQ524346 CLO589881:CLQ589882 CLO655417:CLQ655418 CLO720953:CLQ720954 CLO786489:CLQ786490 CLO852025:CLQ852026 CLO917561:CLQ917562 CLO983097:CLQ983098 CUB69:CUD70 CUB65601:CUD65602 CUB131137:CUD131138 CUB196673:CUD196674 CUB262209:CUD262210 CUB327745:CUD327746 CUB393281:CUD393282 CUB458817:CUD458818 CUB524353:CUD524354 CUB589889:CUD589890 CUB655425:CUD655426 CUB720961:CUD720962 CUB786497:CUD786498 CUB852033:CUD852034 CUB917569:CUD917570 CUB983105:CUD983106 CVG69:CVI70 CVG65601:CVI65602 CVG131137:CVI131138 CVG196673:CVI196674 CVG262209:CVI262210 CVG327745:CVI327746 CVG393281:CVI393282 CVG458817:CVI458818 CVG524353:CVI524354 CVG589889:CVI589890 CVG655425:CVI655426 CVG720961:CVI720962 CVG786497:CVI786498 CVG852033:CVI852034 CVG917569:CVI917570 CVG983105:CVI983106 CVK61:CVM62 CVK65593:CVM65594 CVK131129:CVM131130 CVK196665:CVM196666 CVK262201:CVM262202 CVK327737:CVM327738 CVK393273:CVM393274 CVK458809:CVM458810 CVK524345:CVM524346 CVK589881:CVM589882 CVK655417:CVM655418 CVK720953:CVM720954 CVK786489:CVM786490 CVK852025:CVM852026 CVK917561:CVM917562 CVK983097:CVM983098 DDX69:DDZ70 DDX65601:DDZ65602 DDX131137:DDZ131138 DDX196673:DDZ196674 DDX262209:DDZ262210 DDX327745:DDZ327746 DDX393281:DDZ393282 DDX458817:DDZ458818 DDX524353:DDZ524354 DDX589889:DDZ589890 DDX655425:DDZ655426 DDX720961:DDZ720962 DDX786497:DDZ786498 DDX852033:DDZ852034 DDX917569:DDZ917570 DDX983105:DDZ983106 DFC69:DFE70 DFC65601:DFE65602 DFC131137:DFE131138 DFC196673:DFE196674 DFC262209:DFE262210 DFC327745:DFE327746 DFC393281:DFE393282 DFC458817:DFE458818 DFC524353:DFE524354 DFC589889:DFE589890 DFC655425:DFE655426 DFC720961:DFE720962 DFC786497:DFE786498 DFC852033:DFE852034 DFC917569:DFE917570 DFC983105:DFE983106 DFG61:DFI62 DFG65593:DFI65594 DFG131129:DFI131130 DFG196665:DFI196666 DFG262201:DFI262202 DFG327737:DFI327738 DFG393273:DFI393274 DFG458809:DFI458810 DFG524345:DFI524346 DFG589881:DFI589882 DFG655417:DFI655418 DFG720953:DFI720954 DFG786489:DFI786490 DFG852025:DFI852026 DFG917561:DFI917562 DFG983097:DFI983098 DNT69:DNV70 DNT65601:DNV65602 DNT131137:DNV131138 DNT196673:DNV196674 DNT262209:DNV262210 DNT327745:DNV327746 DNT393281:DNV393282 DNT458817:DNV458818 DNT524353:DNV524354 DNT589889:DNV589890 DNT655425:DNV655426 DNT720961:DNV720962 DNT786497:DNV786498 DNT852033:DNV852034 DNT917569:DNV917570 DNT983105:DNV983106 DOY69:DPA70 DOY65601:DPA65602 DOY131137:DPA131138 DOY196673:DPA196674 DOY262209:DPA262210 DOY327745:DPA327746 DOY393281:DPA393282 DOY458817:DPA458818 DOY524353:DPA524354 DOY589889:DPA589890 DOY655425:DPA655426 DOY720961:DPA720962 DOY786497:DPA786498 DOY852033:DPA852034 DOY917569:DPA917570 DOY983105:DPA983106 DPC61:DPE62 DPC65593:DPE65594 DPC131129:DPE131130 DPC196665:DPE196666 DPC262201:DPE262202 DPC327737:DPE327738 DPC393273:DPE393274 DPC458809:DPE458810 DPC524345:DPE524346 DPC589881:DPE589882 DPC655417:DPE655418 DPC720953:DPE720954 DPC786489:DPE786490 DPC852025:DPE852026 DPC917561:DPE917562 DPC983097:DPE983098 DXP69:DXR70 DXP65601:DXR65602 DXP131137:DXR131138 DXP196673:DXR196674 DXP262209:DXR262210 DXP327745:DXR327746 DXP393281:DXR393282 DXP458817:DXR458818 DXP524353:DXR524354 DXP589889:DXR589890 DXP655425:DXR655426 DXP720961:DXR720962 DXP786497:DXR786498 DXP852033:DXR852034 DXP917569:DXR917570 DXP983105:DXR983106 DYU69:DYW70 DYU65601:DYW65602 DYU131137:DYW131138 DYU196673:DYW196674 DYU262209:DYW262210 DYU327745:DYW327746 DYU393281:DYW393282 DYU458817:DYW458818 DYU524353:DYW524354 DYU589889:DYW589890 DYU655425:DYW655426 DYU720961:DYW720962 DYU786497:DYW786498 DYU852033:DYW852034 DYU917569:DYW917570 DYU983105:DYW983106 DYY61:DZA62 DYY65593:DZA65594 DYY131129:DZA131130 DYY196665:DZA196666 DYY262201:DZA262202 DYY327737:DZA327738 DYY393273:DZA393274 DYY458809:DZA458810 DYY524345:DZA524346 DYY589881:DZA589882 DYY655417:DZA655418 DYY720953:DZA720954 DYY786489:DZA786490 DYY852025:DZA852026 DYY917561:DZA917562 DYY983097:DZA983098 EHL69:EHN70 EHL65601:EHN65602 EHL131137:EHN131138 EHL196673:EHN196674 EHL262209:EHN262210 EHL327745:EHN327746 EHL393281:EHN393282 EHL458817:EHN458818 EHL524353:EHN524354 EHL589889:EHN589890 EHL655425:EHN655426 EHL720961:EHN720962 EHL786497:EHN786498 EHL852033:EHN852034 EHL917569:EHN917570 EHL983105:EHN983106 EIQ69:EIS70 EIQ65601:EIS65602 EIQ131137:EIS131138 EIQ196673:EIS196674 EIQ262209:EIS262210 EIQ327745:EIS327746 EIQ393281:EIS393282 EIQ458817:EIS458818 EIQ524353:EIS524354 EIQ589889:EIS589890 EIQ655425:EIS655426 EIQ720961:EIS720962 EIQ786497:EIS786498 EIQ852033:EIS852034 EIQ917569:EIS917570 EIQ983105:EIS983106 EIU61:EIW62 EIU65593:EIW65594 EIU131129:EIW131130 EIU196665:EIW196666 EIU262201:EIW262202 EIU327737:EIW327738 EIU393273:EIW393274 EIU458809:EIW458810 EIU524345:EIW524346 EIU589881:EIW589882 EIU655417:EIW655418 EIU720953:EIW720954 EIU786489:EIW786490 EIU852025:EIW852026 EIU917561:EIW917562 EIU983097:EIW983098 ERH69:ERJ70 ERH65601:ERJ65602 ERH131137:ERJ131138 ERH196673:ERJ196674 ERH262209:ERJ262210 ERH327745:ERJ327746 ERH393281:ERJ393282 ERH458817:ERJ458818 ERH524353:ERJ524354 ERH589889:ERJ589890 ERH655425:ERJ655426 ERH720961:ERJ720962 ERH786497:ERJ786498 ERH852033:ERJ852034 ERH917569:ERJ917570 ERH983105:ERJ983106 ESM69:ESO70 ESM65601:ESO65602 ESM131137:ESO131138 ESM196673:ESO196674 ESM262209:ESO262210 ESM327745:ESO327746 ESM393281:ESO393282 ESM458817:ESO458818 ESM524353:ESO524354 ESM589889:ESO589890 ESM655425:ESO655426 ESM720961:ESO720962 ESM786497:ESO786498 ESM852033:ESO852034 ESM917569:ESO917570 ESM983105:ESO983106 ESQ61:ESS62 ESQ65593:ESS65594 ESQ131129:ESS131130 ESQ196665:ESS196666 ESQ262201:ESS262202 ESQ327737:ESS327738 ESQ393273:ESS393274 ESQ458809:ESS458810 ESQ524345:ESS524346 ESQ589881:ESS589882 ESQ655417:ESS655418 ESQ720953:ESS720954 ESQ786489:ESS786490 ESQ852025:ESS852026 ESQ917561:ESS917562 ESQ983097:ESS983098 FBD69:FBF70 FBD65601:FBF65602 FBD131137:FBF131138 FBD196673:FBF196674 FBD262209:FBF262210 FBD327745:FBF327746 FBD393281:FBF393282 FBD458817:FBF458818 FBD524353:FBF524354 FBD589889:FBF589890 FBD655425:FBF655426 FBD720961:FBF720962 FBD786497:FBF786498 FBD852033:FBF852034 FBD917569:FBF917570 FBD983105:FBF983106 FCI69:FCK70 FCI65601:FCK65602 FCI131137:FCK131138 FCI196673:FCK196674 FCI262209:FCK262210 FCI327745:FCK327746 FCI393281:FCK393282 FCI458817:FCK458818 FCI524353:FCK524354 FCI589889:FCK589890 FCI655425:FCK655426 FCI720961:FCK720962 FCI786497:FCK786498 FCI852033:FCK852034 FCI917569:FCK917570 FCI983105:FCK983106 FCM61:FCO62 FCM65593:FCO65594 FCM131129:FCO131130 FCM196665:FCO196666 FCM262201:FCO262202 FCM327737:FCO327738 FCM393273:FCO393274 FCM458809:FCO458810 FCM524345:FCO524346 FCM589881:FCO589882 FCM655417:FCO655418 FCM720953:FCO720954 FCM786489:FCO786490 FCM852025:FCO852026 FCM917561:FCO917562 FCM983097:FCO983098 FKZ69:FLB70 FKZ65601:FLB65602 FKZ131137:FLB131138 FKZ196673:FLB196674 FKZ262209:FLB262210 FKZ327745:FLB327746 FKZ393281:FLB393282 FKZ458817:FLB458818 FKZ524353:FLB524354 FKZ589889:FLB589890 FKZ655425:FLB655426 FKZ720961:FLB720962 FKZ786497:FLB786498 FKZ852033:FLB852034 FKZ917569:FLB917570 FKZ983105:FLB983106 FME69:FMG70 FME65601:FMG65602 FME131137:FMG131138 FME196673:FMG196674 FME262209:FMG262210 FME327745:FMG327746 FME393281:FMG393282 FME458817:FMG458818 FME524353:FMG524354 FME589889:FMG589890 FME655425:FMG655426 FME720961:FMG720962 FME786497:FMG786498 FME852033:FMG852034 FME917569:FMG917570 FME983105:FMG983106 FMI61:FMK62 FMI65593:FMK65594 FMI131129:FMK131130 FMI196665:FMK196666 FMI262201:FMK262202 FMI327737:FMK327738 FMI393273:FMK393274 FMI458809:FMK458810 FMI524345:FMK524346 FMI589881:FMK589882 FMI655417:FMK655418 FMI720953:FMK720954 FMI786489:FMK786490 FMI852025:FMK852026 FMI917561:FMK917562 FMI983097:FMK983098 FUV69:FUX70 FUV65601:FUX65602 FUV131137:FUX131138 FUV196673:FUX196674 FUV262209:FUX262210 FUV327745:FUX327746 FUV393281:FUX393282 FUV458817:FUX458818 FUV524353:FUX524354 FUV589889:FUX589890 FUV655425:FUX655426 FUV720961:FUX720962 FUV786497:FUX786498 FUV852033:FUX852034 FUV917569:FUX917570 FUV983105:FUX983106 FWA69:FWC70 FWA65601:FWC65602 FWA131137:FWC131138 FWA196673:FWC196674 FWA262209:FWC262210 FWA327745:FWC327746 FWA393281:FWC393282 FWA458817:FWC458818 FWA524353:FWC524354 FWA589889:FWC589890 FWA655425:FWC655426 FWA720961:FWC720962 FWA786497:FWC786498 FWA852033:FWC852034 FWA917569:FWC917570 FWA983105:FWC983106 FWE61:FWG62 FWE65593:FWG65594 FWE131129:FWG131130 FWE196665:FWG196666 FWE262201:FWG262202 FWE327737:FWG327738 FWE393273:FWG393274 FWE458809:FWG458810 FWE524345:FWG524346 FWE589881:FWG589882 FWE655417:FWG655418 FWE720953:FWG720954 FWE786489:FWG786490 FWE852025:FWG852026 FWE917561:FWG917562 FWE983097:FWG983098 GER69:GET70 GER65601:GET65602 GER131137:GET131138 GER196673:GET196674 GER262209:GET262210 GER327745:GET327746 GER393281:GET393282 GER458817:GET458818 GER524353:GET524354 GER589889:GET589890 GER655425:GET655426 GER720961:GET720962 GER786497:GET786498 GER852033:GET852034 GER917569:GET917570 GER983105:GET983106 GFW69:GFY70 GFW65601:GFY65602 GFW131137:GFY131138 GFW196673:GFY196674 GFW262209:GFY262210 GFW327745:GFY327746 GFW393281:GFY393282 GFW458817:GFY458818 GFW524353:GFY524354 GFW589889:GFY589890 GFW655425:GFY655426 GFW720961:GFY720962 GFW786497:GFY786498 GFW852033:GFY852034 GFW917569:GFY917570 GFW983105:GFY983106 GGA61:GGC62 GGA65593:GGC65594 GGA131129:GGC131130 GGA196665:GGC196666 GGA262201:GGC262202 GGA327737:GGC327738 GGA393273:GGC393274 GGA458809:GGC458810 GGA524345:GGC524346 GGA589881:GGC589882 GGA655417:GGC655418 GGA720953:GGC720954 GGA786489:GGC786490 GGA852025:GGC852026 GGA917561:GGC917562 GGA983097:GGC983098 GON69:GOP70 GON65601:GOP65602 GON131137:GOP131138 GON196673:GOP196674 GON262209:GOP262210 GON327745:GOP327746 GON393281:GOP393282 GON458817:GOP458818 GON524353:GOP524354 GON589889:GOP589890 GON655425:GOP655426 GON720961:GOP720962 GON786497:GOP786498 GON852033:GOP852034 GON917569:GOP917570 GON983105:GOP983106 GPS69:GPU70 GPS65601:GPU65602 GPS131137:GPU131138 GPS196673:GPU196674 GPS262209:GPU262210 GPS327745:GPU327746 GPS393281:GPU393282 GPS458817:GPU458818 GPS524353:GPU524354 GPS589889:GPU589890 GPS655425:GPU655426 GPS720961:GPU720962 GPS786497:GPU786498 GPS852033:GPU852034 GPS917569:GPU917570 GPS983105:GPU983106 GPW61:GPY62 GPW65593:GPY65594 GPW131129:GPY131130 GPW196665:GPY196666 GPW262201:GPY262202 GPW327737:GPY327738 GPW393273:GPY393274 GPW458809:GPY458810 GPW524345:GPY524346 GPW589881:GPY589882 GPW655417:GPY655418 GPW720953:GPY720954 GPW786489:GPY786490 GPW852025:GPY852026 GPW917561:GPY917562 GPW983097:GPY983098 GYJ69:GYL70 GYJ65601:GYL65602 GYJ131137:GYL131138 GYJ196673:GYL196674 GYJ262209:GYL262210 GYJ327745:GYL327746 GYJ393281:GYL393282 GYJ458817:GYL458818 GYJ524353:GYL524354 GYJ589889:GYL589890 GYJ655425:GYL655426 GYJ720961:GYL720962 GYJ786497:GYL786498 GYJ852033:GYL852034 GYJ917569:GYL917570 GYJ983105:GYL983106 GZO69:GZQ70 GZO65601:GZQ65602 GZO131137:GZQ131138 GZO196673:GZQ196674 GZO262209:GZQ262210 GZO327745:GZQ327746 GZO393281:GZQ393282 GZO458817:GZQ458818 GZO524353:GZQ524354 GZO589889:GZQ589890 GZO655425:GZQ655426 GZO720961:GZQ720962 GZO786497:GZQ786498 GZO852033:GZQ852034 GZO917569:GZQ917570 GZO983105:GZQ983106 GZS61:GZU62 GZS65593:GZU65594 GZS131129:GZU131130 GZS196665:GZU196666 GZS262201:GZU262202 GZS327737:GZU327738 GZS393273:GZU393274 GZS458809:GZU458810 GZS524345:GZU524346 GZS589881:GZU589882 GZS655417:GZU655418 GZS720953:GZU720954 GZS786489:GZU786490 GZS852025:GZU852026 GZS917561:GZU917562 GZS983097:GZU983098 HIF69:HIH70 HIF65601:HIH65602 HIF131137:HIH131138 HIF196673:HIH196674 HIF262209:HIH262210 HIF327745:HIH327746 HIF393281:HIH393282 HIF458817:HIH458818 HIF524353:HIH524354 HIF589889:HIH589890 HIF655425:HIH655426 HIF720961:HIH720962 HIF786497:HIH786498 HIF852033:HIH852034 HIF917569:HIH917570 HIF983105:HIH983106 HJK69:HJM70 HJK65601:HJM65602 HJK131137:HJM131138 HJK196673:HJM196674 HJK262209:HJM262210 HJK327745:HJM327746 HJK393281:HJM393282 HJK458817:HJM458818 HJK524353:HJM524354 HJK589889:HJM589890 HJK655425:HJM655426 HJK720961:HJM720962 HJK786497:HJM786498 HJK852033:HJM852034 HJK917569:HJM917570 HJK983105:HJM983106 HJO61:HJQ62 HJO65593:HJQ65594 HJO131129:HJQ131130 HJO196665:HJQ196666 HJO262201:HJQ262202 HJO327737:HJQ327738 HJO393273:HJQ393274 HJO458809:HJQ458810 HJO524345:HJQ524346 HJO589881:HJQ589882 HJO655417:HJQ655418 HJO720953:HJQ720954 HJO786489:HJQ786490 HJO852025:HJQ852026 HJO917561:HJQ917562 HJO983097:HJQ983098 HSB69:HSD70 HSB65601:HSD65602 HSB131137:HSD131138 HSB196673:HSD196674 HSB262209:HSD262210 HSB327745:HSD327746 HSB393281:HSD393282 HSB458817:HSD458818 HSB524353:HSD524354 HSB589889:HSD589890 HSB655425:HSD655426 HSB720961:HSD720962 HSB786497:HSD786498 HSB852033:HSD852034 HSB917569:HSD917570 HSB983105:HSD983106 HTG69:HTI70 HTG65601:HTI65602 HTG131137:HTI131138 HTG196673:HTI196674 HTG262209:HTI262210 HTG327745:HTI327746 HTG393281:HTI393282 HTG458817:HTI458818 HTG524353:HTI524354 HTG589889:HTI589890 HTG655425:HTI655426 HTG720961:HTI720962 HTG786497:HTI786498 HTG852033:HTI852034 HTG917569:HTI917570 HTG983105:HTI983106 HTK61:HTM62 HTK65593:HTM65594 HTK131129:HTM131130 HTK196665:HTM196666 HTK262201:HTM262202 HTK327737:HTM327738 HTK393273:HTM393274 HTK458809:HTM458810 HTK524345:HTM524346 HTK589881:HTM589882 HTK655417:HTM655418 HTK720953:HTM720954 HTK786489:HTM786490 HTK852025:HTM852026 HTK917561:HTM917562 HTK983097:HTM983098 IBX69:IBZ70 IBX65601:IBZ65602 IBX131137:IBZ131138 IBX196673:IBZ196674 IBX262209:IBZ262210 IBX327745:IBZ327746 IBX393281:IBZ393282 IBX458817:IBZ458818 IBX524353:IBZ524354 IBX589889:IBZ589890 IBX655425:IBZ655426 IBX720961:IBZ720962 IBX786497:IBZ786498 IBX852033:IBZ852034 IBX917569:IBZ917570 IBX983105:IBZ983106 IDC69:IDE70 IDC65601:IDE65602 IDC131137:IDE131138 IDC196673:IDE196674 IDC262209:IDE262210 IDC327745:IDE327746 IDC393281:IDE393282 IDC458817:IDE458818 IDC524353:IDE524354 IDC589889:IDE589890 IDC655425:IDE655426 IDC720961:IDE720962 IDC786497:IDE786498 IDC852033:IDE852034 IDC917569:IDE917570 IDC983105:IDE983106 IDG61:IDI62 IDG65593:IDI65594 IDG131129:IDI131130 IDG196665:IDI196666 IDG262201:IDI262202 IDG327737:IDI327738 IDG393273:IDI393274 IDG458809:IDI458810 IDG524345:IDI524346 IDG589881:IDI589882 IDG655417:IDI655418 IDG720953:IDI720954 IDG786489:IDI786490 IDG852025:IDI852026 IDG917561:IDI917562 IDG983097:IDI983098 ILT69:ILV70 ILT65601:ILV65602 ILT131137:ILV131138 ILT196673:ILV196674 ILT262209:ILV262210 ILT327745:ILV327746 ILT393281:ILV393282 ILT458817:ILV458818 ILT524353:ILV524354 ILT589889:ILV589890 ILT655425:ILV655426 ILT720961:ILV720962 ILT786497:ILV786498 ILT852033:ILV852034 ILT917569:ILV917570 ILT983105:ILV983106 IMY69:INA70 IMY65601:INA65602 IMY131137:INA131138 IMY196673:INA196674 IMY262209:INA262210 IMY327745:INA327746 IMY393281:INA393282 IMY458817:INA458818 IMY524353:INA524354 IMY589889:INA589890 IMY655425:INA655426 IMY720961:INA720962 IMY786497:INA786498 IMY852033:INA852034 IMY917569:INA917570 IMY983105:INA983106 INC61:INE62 INC65593:INE65594 INC131129:INE131130 INC196665:INE196666 INC262201:INE262202 INC327737:INE327738 INC393273:INE393274 INC458809:INE458810 INC524345:INE524346 INC589881:INE589882 INC655417:INE655418 INC720953:INE720954 INC786489:INE786490 INC852025:INE852026 INC917561:INE917562 INC983097:INE983098 IVP69:IVR70 IVP65601:IVR65602 IVP131137:IVR131138 IVP196673:IVR196674 IVP262209:IVR262210 IVP327745:IVR327746 IVP393281:IVR393282 IVP458817:IVR458818 IVP524353:IVR524354 IVP589889:IVR589890 IVP655425:IVR655426 IVP720961:IVR720962 IVP786497:IVR786498 IVP852033:IVR852034 IVP917569:IVR917570 IVP983105:IVR983106 IWU69:IWW70 IWU65601:IWW65602 IWU131137:IWW131138 IWU196673:IWW196674 IWU262209:IWW262210 IWU327745:IWW327746 IWU393281:IWW393282 IWU458817:IWW458818 IWU524353:IWW524354 IWU589889:IWW589890 IWU655425:IWW655426 IWU720961:IWW720962 IWU786497:IWW786498 IWU852033:IWW852034 IWU917569:IWW917570 IWU983105:IWW983106 IWY61:IXA62 IWY65593:IXA65594 IWY131129:IXA131130 IWY196665:IXA196666 IWY262201:IXA262202 IWY327737:IXA327738 IWY393273:IXA393274 IWY458809:IXA458810 IWY524345:IXA524346 IWY589881:IXA589882 IWY655417:IXA655418 IWY720953:IXA720954 IWY786489:IXA786490 IWY852025:IXA852026 IWY917561:IXA917562 IWY983097:IXA983098 JFL69:JFN70 JFL65601:JFN65602 JFL131137:JFN131138 JFL196673:JFN196674 JFL262209:JFN262210 JFL327745:JFN327746 JFL393281:JFN393282 JFL458817:JFN458818 JFL524353:JFN524354 JFL589889:JFN589890 JFL655425:JFN655426 JFL720961:JFN720962 JFL786497:JFN786498 JFL852033:JFN852034 JFL917569:JFN917570 JFL983105:JFN983106 JGQ69:JGS70 JGQ65601:JGS65602 JGQ131137:JGS131138 JGQ196673:JGS196674 JGQ262209:JGS262210 JGQ327745:JGS327746 JGQ393281:JGS393282 JGQ458817:JGS458818 JGQ524353:JGS524354 JGQ589889:JGS589890 JGQ655425:JGS655426 JGQ720961:JGS720962 JGQ786497:JGS786498 JGQ852033:JGS852034 JGQ917569:JGS917570 JGQ983105:JGS983106 JGU61:JGW62 JGU65593:JGW65594 JGU131129:JGW131130 JGU196665:JGW196666 JGU262201:JGW262202 JGU327737:JGW327738 JGU393273:JGW393274 JGU458809:JGW458810 JGU524345:JGW524346 JGU589881:JGW589882 JGU655417:JGW655418 JGU720953:JGW720954 JGU786489:JGW786490 JGU852025:JGW852026 JGU917561:JGW917562 JGU983097:JGW983098 JPH69:JPJ70 JPH65601:JPJ65602 JPH131137:JPJ131138 JPH196673:JPJ196674 JPH262209:JPJ262210 JPH327745:JPJ327746 JPH393281:JPJ393282 JPH458817:JPJ458818 JPH524353:JPJ524354 JPH589889:JPJ589890 JPH655425:JPJ655426 JPH720961:JPJ720962 JPH786497:JPJ786498 JPH852033:JPJ852034 JPH917569:JPJ917570 JPH983105:JPJ983106 JQM69:JQO70 JQM65601:JQO65602 JQM131137:JQO131138 JQM196673:JQO196674 JQM262209:JQO262210 JQM327745:JQO327746 JQM393281:JQO393282 JQM458817:JQO458818 JQM524353:JQO524354 JQM589889:JQO589890 JQM655425:JQO655426 JQM720961:JQO720962 JQM786497:JQO786498 JQM852033:JQO852034 JQM917569:JQO917570 JQM983105:JQO983106 JQQ61:JQS62 JQQ65593:JQS65594 JQQ131129:JQS131130 JQQ196665:JQS196666 JQQ262201:JQS262202 JQQ327737:JQS327738 JQQ393273:JQS393274 JQQ458809:JQS458810 JQQ524345:JQS524346 JQQ589881:JQS589882 JQQ655417:JQS655418 JQQ720953:JQS720954 JQQ786489:JQS786490 JQQ852025:JQS852026 JQQ917561:JQS917562 JQQ983097:JQS983098 JZD69:JZF70 JZD65601:JZF65602 JZD131137:JZF131138 JZD196673:JZF196674 JZD262209:JZF262210 JZD327745:JZF327746 JZD393281:JZF393282 JZD458817:JZF458818 JZD524353:JZF524354 JZD589889:JZF589890 JZD655425:JZF655426 JZD720961:JZF720962 JZD786497:JZF786498 JZD852033:JZF852034 JZD917569:JZF917570 JZD983105:JZF983106 KAI69:KAK70 KAI65601:KAK65602 KAI131137:KAK131138 KAI196673:KAK196674 KAI262209:KAK262210 KAI327745:KAK327746 KAI393281:KAK393282 KAI458817:KAK458818 KAI524353:KAK524354 KAI589889:KAK589890 KAI655425:KAK655426 KAI720961:KAK720962 KAI786497:KAK786498 KAI852033:KAK852034 KAI917569:KAK917570 KAI983105:KAK983106 KAM61:KAO62 KAM65593:KAO65594 KAM131129:KAO131130 KAM196665:KAO196666 KAM262201:KAO262202 KAM327737:KAO327738 KAM393273:KAO393274 KAM458809:KAO458810 KAM524345:KAO524346 KAM589881:KAO589882 KAM655417:KAO655418 KAM720953:KAO720954 KAM786489:KAO786490 KAM852025:KAO852026 KAM917561:KAO917562 KAM983097:KAO983098 KIZ69:KJB70 KIZ65601:KJB65602 KIZ131137:KJB131138 KIZ196673:KJB196674 KIZ262209:KJB262210 KIZ327745:KJB327746 KIZ393281:KJB393282 KIZ458817:KJB458818 KIZ524353:KJB524354 KIZ589889:KJB589890 KIZ655425:KJB655426 KIZ720961:KJB720962 KIZ786497:KJB786498 KIZ852033:KJB852034 KIZ917569:KJB917570 KIZ983105:KJB983106 KKE69:KKG70 KKE65601:KKG65602 KKE131137:KKG131138 KKE196673:KKG196674 KKE262209:KKG262210 KKE327745:KKG327746 KKE393281:KKG393282 KKE458817:KKG458818 KKE524353:KKG524354 KKE589889:KKG589890 KKE655425:KKG655426 KKE720961:KKG720962 KKE786497:KKG786498 KKE852033:KKG852034 KKE917569:KKG917570 KKE983105:KKG983106 KKI61:KKK62 KKI65593:KKK65594 KKI131129:KKK131130 KKI196665:KKK196666 KKI262201:KKK262202 KKI327737:KKK327738 KKI393273:KKK393274 KKI458809:KKK458810 KKI524345:KKK524346 KKI589881:KKK589882 KKI655417:KKK655418 KKI720953:KKK720954 KKI786489:KKK786490 KKI852025:KKK852026 KKI917561:KKK917562 KKI983097:KKK983098 KSV69:KSX70 KSV65601:KSX65602 KSV131137:KSX131138 KSV196673:KSX196674 KSV262209:KSX262210 KSV327745:KSX327746 KSV393281:KSX393282 KSV458817:KSX458818 KSV524353:KSX524354 KSV589889:KSX589890 KSV655425:KSX655426 KSV720961:KSX720962 KSV786497:KSX786498 KSV852033:KSX852034 KSV917569:KSX917570 KSV983105:KSX983106 KUA69:KUC70 KUA65601:KUC65602 KUA131137:KUC131138 KUA196673:KUC196674 KUA262209:KUC262210 KUA327745:KUC327746 KUA393281:KUC393282 KUA458817:KUC458818 KUA524353:KUC524354 KUA589889:KUC589890 KUA655425:KUC655426 KUA720961:KUC720962 KUA786497:KUC786498 KUA852033:KUC852034 KUA917569:KUC917570 KUA983105:KUC983106 KUE61:KUG62 KUE65593:KUG65594 KUE131129:KUG131130 KUE196665:KUG196666 KUE262201:KUG262202 KUE327737:KUG327738 KUE393273:KUG393274 KUE458809:KUG458810 KUE524345:KUG524346 KUE589881:KUG589882 KUE655417:KUG655418 KUE720953:KUG720954 KUE786489:KUG786490 KUE852025:KUG852026 KUE917561:KUG917562 KUE983097:KUG983098 LCR69:LCT70 LCR65601:LCT65602 LCR131137:LCT131138 LCR196673:LCT196674 LCR262209:LCT262210 LCR327745:LCT327746 LCR393281:LCT393282 LCR458817:LCT458818 LCR524353:LCT524354 LCR589889:LCT589890 LCR655425:LCT655426 LCR720961:LCT720962 LCR786497:LCT786498 LCR852033:LCT852034 LCR917569:LCT917570 LCR983105:LCT983106 LDW69:LDY70 LDW65601:LDY65602 LDW131137:LDY131138 LDW196673:LDY196674 LDW262209:LDY262210 LDW327745:LDY327746 LDW393281:LDY393282 LDW458817:LDY458818 LDW524353:LDY524354 LDW589889:LDY589890 LDW655425:LDY655426 LDW720961:LDY720962 LDW786497:LDY786498 LDW852033:LDY852034 LDW917569:LDY917570 LDW983105:LDY983106 LEA61:LEC62 LEA65593:LEC65594 LEA131129:LEC131130 LEA196665:LEC196666 LEA262201:LEC262202 LEA327737:LEC327738 LEA393273:LEC393274 LEA458809:LEC458810 LEA524345:LEC524346 LEA589881:LEC589882 LEA655417:LEC655418 LEA720953:LEC720954 LEA786489:LEC786490 LEA852025:LEC852026 LEA917561:LEC917562 LEA983097:LEC983098 LMN69:LMP70 LMN65601:LMP65602 LMN131137:LMP131138 LMN196673:LMP196674 LMN262209:LMP262210 LMN327745:LMP327746 LMN393281:LMP393282 LMN458817:LMP458818 LMN524353:LMP524354 LMN589889:LMP589890 LMN655425:LMP655426 LMN720961:LMP720962 LMN786497:LMP786498 LMN852033:LMP852034 LMN917569:LMP917570 LMN983105:LMP983106 LNS69:LNU70 LNS65601:LNU65602 LNS131137:LNU131138 LNS196673:LNU196674 LNS262209:LNU262210 LNS327745:LNU327746 LNS393281:LNU393282 LNS458817:LNU458818 LNS524353:LNU524354 LNS589889:LNU589890 LNS655425:LNU655426 LNS720961:LNU720962 LNS786497:LNU786498 LNS852033:LNU852034 LNS917569:LNU917570 LNS983105:LNU983106 LNW61:LNY62 LNW65593:LNY65594 LNW131129:LNY131130 LNW196665:LNY196666 LNW262201:LNY262202 LNW327737:LNY327738 LNW393273:LNY393274 LNW458809:LNY458810 LNW524345:LNY524346 LNW589881:LNY589882 LNW655417:LNY655418 LNW720953:LNY720954 LNW786489:LNY786490 LNW852025:LNY852026 LNW917561:LNY917562 LNW983097:LNY983098 LWJ69:LWL70 LWJ65601:LWL65602 LWJ131137:LWL131138 LWJ196673:LWL196674 LWJ262209:LWL262210 LWJ327745:LWL327746 LWJ393281:LWL393282 LWJ458817:LWL458818 LWJ524353:LWL524354 LWJ589889:LWL589890 LWJ655425:LWL655426 LWJ720961:LWL720962 LWJ786497:LWL786498 LWJ852033:LWL852034 LWJ917569:LWL917570 LWJ983105:LWL983106 LXO69:LXQ70 LXO65601:LXQ65602 LXO131137:LXQ131138 LXO196673:LXQ196674 LXO262209:LXQ262210 LXO327745:LXQ327746 LXO393281:LXQ393282 LXO458817:LXQ458818 LXO524353:LXQ524354 LXO589889:LXQ589890 LXO655425:LXQ655426 LXO720961:LXQ720962 LXO786497:LXQ786498 LXO852033:LXQ852034 LXO917569:LXQ917570 LXO983105:LXQ983106 LXS61:LXU62 LXS65593:LXU65594 LXS131129:LXU131130 LXS196665:LXU196666 LXS262201:LXU262202 LXS327737:LXU327738 LXS393273:LXU393274 LXS458809:LXU458810 LXS524345:LXU524346 LXS589881:LXU589882 LXS655417:LXU655418 LXS720953:LXU720954 LXS786489:LXU786490 LXS852025:LXU852026 LXS917561:LXU917562 LXS983097:LXU983098 MGF69:MGH70 MGF65601:MGH65602 MGF131137:MGH131138 MGF196673:MGH196674 MGF262209:MGH262210 MGF327745:MGH327746 MGF393281:MGH393282 MGF458817:MGH458818 MGF524353:MGH524354 MGF589889:MGH589890 MGF655425:MGH655426 MGF720961:MGH720962 MGF786497:MGH786498 MGF852033:MGH852034 MGF917569:MGH917570 MGF983105:MGH983106 MHK69:MHM70 MHK65601:MHM65602 MHK131137:MHM131138 MHK196673:MHM196674 MHK262209:MHM262210 MHK327745:MHM327746 MHK393281:MHM393282 MHK458817:MHM458818 MHK524353:MHM524354 MHK589889:MHM589890 MHK655425:MHM655426 MHK720961:MHM720962 MHK786497:MHM786498 MHK852033:MHM852034 MHK917569:MHM917570 MHK983105:MHM983106 MHO61:MHQ62 MHO65593:MHQ65594 MHO131129:MHQ131130 MHO196665:MHQ196666 MHO262201:MHQ262202 MHO327737:MHQ327738 MHO393273:MHQ393274 MHO458809:MHQ458810 MHO524345:MHQ524346 MHO589881:MHQ589882 MHO655417:MHQ655418 MHO720953:MHQ720954 MHO786489:MHQ786490 MHO852025:MHQ852026 MHO917561:MHQ917562 MHO983097:MHQ983098 MQB69:MQD70 MQB65601:MQD65602 MQB131137:MQD131138 MQB196673:MQD196674 MQB262209:MQD262210 MQB327745:MQD327746 MQB393281:MQD393282 MQB458817:MQD458818 MQB524353:MQD524354 MQB589889:MQD589890 MQB655425:MQD655426 MQB720961:MQD720962 MQB786497:MQD786498 MQB852033:MQD852034 MQB917569:MQD917570 MQB983105:MQD983106 MRG69:MRI70 MRG65601:MRI65602 MRG131137:MRI131138 MRG196673:MRI196674 MRG262209:MRI262210 MRG327745:MRI327746 MRG393281:MRI393282 MRG458817:MRI458818 MRG524353:MRI524354 MRG589889:MRI589890 MRG655425:MRI655426 MRG720961:MRI720962 MRG786497:MRI786498 MRG852033:MRI852034 MRG917569:MRI917570 MRG983105:MRI983106 MRK61:MRM62 MRK65593:MRM65594 MRK131129:MRM131130 MRK196665:MRM196666 MRK262201:MRM262202 MRK327737:MRM327738 MRK393273:MRM393274 MRK458809:MRM458810 MRK524345:MRM524346 MRK589881:MRM589882 MRK655417:MRM655418 MRK720953:MRM720954 MRK786489:MRM786490 MRK852025:MRM852026 MRK917561:MRM917562 MRK983097:MRM983098 MZX69:MZZ70 MZX65601:MZZ65602 MZX131137:MZZ131138 MZX196673:MZZ196674 MZX262209:MZZ262210 MZX327745:MZZ327746 MZX393281:MZZ393282 MZX458817:MZZ458818 MZX524353:MZZ524354 MZX589889:MZZ589890 MZX655425:MZZ655426 MZX720961:MZZ720962 MZX786497:MZZ786498 MZX852033:MZZ852034 MZX917569:MZZ917570 MZX983105:MZZ983106 NBC69:NBE70 NBC65601:NBE65602 NBC131137:NBE131138 NBC196673:NBE196674 NBC262209:NBE262210 NBC327745:NBE327746 NBC393281:NBE393282 NBC458817:NBE458818 NBC524353:NBE524354 NBC589889:NBE589890 NBC655425:NBE655426 NBC720961:NBE720962 NBC786497:NBE786498 NBC852033:NBE852034 NBC917569:NBE917570 NBC983105:NBE983106 NBG61:NBI62 NBG65593:NBI65594 NBG131129:NBI131130 NBG196665:NBI196666 NBG262201:NBI262202 NBG327737:NBI327738 NBG393273:NBI393274 NBG458809:NBI458810 NBG524345:NBI524346 NBG589881:NBI589882 NBG655417:NBI655418 NBG720953:NBI720954 NBG786489:NBI786490 NBG852025:NBI852026 NBG917561:NBI917562 NBG983097:NBI983098 NJT69:NJV70 NJT65601:NJV65602 NJT131137:NJV131138 NJT196673:NJV196674 NJT262209:NJV262210 NJT327745:NJV327746 NJT393281:NJV393282 NJT458817:NJV458818 NJT524353:NJV524354 NJT589889:NJV589890 NJT655425:NJV655426 NJT720961:NJV720962 NJT786497:NJV786498 NJT852033:NJV852034 NJT917569:NJV917570 NJT983105:NJV983106 NKY69:NLA70 NKY65601:NLA65602 NKY131137:NLA131138 NKY196673:NLA196674 NKY262209:NLA262210 NKY327745:NLA327746 NKY393281:NLA393282 NKY458817:NLA458818 NKY524353:NLA524354 NKY589889:NLA589890 NKY655425:NLA655426 NKY720961:NLA720962 NKY786497:NLA786498 NKY852033:NLA852034 NKY917569:NLA917570 NKY983105:NLA983106 NLC61:NLE62 NLC65593:NLE65594 NLC131129:NLE131130 NLC196665:NLE196666 NLC262201:NLE262202 NLC327737:NLE327738 NLC393273:NLE393274 NLC458809:NLE458810 NLC524345:NLE524346 NLC589881:NLE589882 NLC655417:NLE655418 NLC720953:NLE720954 NLC786489:NLE786490 NLC852025:NLE852026 NLC917561:NLE917562 NLC983097:NLE983098 NTP69:NTR70 NTP65601:NTR65602 NTP131137:NTR131138 NTP196673:NTR196674 NTP262209:NTR262210 NTP327745:NTR327746 NTP393281:NTR393282 NTP458817:NTR458818 NTP524353:NTR524354 NTP589889:NTR589890 NTP655425:NTR655426 NTP720961:NTR720962 NTP786497:NTR786498 NTP852033:NTR852034 NTP917569:NTR917570 NTP983105:NTR983106 NUU69:NUW70 NUU65601:NUW65602 NUU131137:NUW131138 NUU196673:NUW196674 NUU262209:NUW262210 NUU327745:NUW327746 NUU393281:NUW393282 NUU458817:NUW458818 NUU524353:NUW524354 NUU589889:NUW589890 NUU655425:NUW655426 NUU720961:NUW720962 NUU786497:NUW786498 NUU852033:NUW852034 NUU917569:NUW917570 NUU983105:NUW983106 NUY61:NVA62 NUY65593:NVA65594 NUY131129:NVA131130 NUY196665:NVA196666 NUY262201:NVA262202 NUY327737:NVA327738 NUY393273:NVA393274 NUY458809:NVA458810 NUY524345:NVA524346 NUY589881:NVA589882 NUY655417:NVA655418 NUY720953:NVA720954 NUY786489:NVA786490 NUY852025:NVA852026 NUY917561:NVA917562 NUY983097:NVA983098 ODL69:ODN70 ODL65601:ODN65602 ODL131137:ODN131138 ODL196673:ODN196674 ODL262209:ODN262210 ODL327745:ODN327746 ODL393281:ODN393282 ODL458817:ODN458818 ODL524353:ODN524354 ODL589889:ODN589890 ODL655425:ODN655426 ODL720961:ODN720962 ODL786497:ODN786498 ODL852033:ODN852034 ODL917569:ODN917570 ODL983105:ODN983106 OEQ69:OES70 OEQ65601:OES65602 OEQ131137:OES131138 OEQ196673:OES196674 OEQ262209:OES262210 OEQ327745:OES327746 OEQ393281:OES393282 OEQ458817:OES458818 OEQ524353:OES524354 OEQ589889:OES589890 OEQ655425:OES655426 OEQ720961:OES720962 OEQ786497:OES786498 OEQ852033:OES852034 OEQ917569:OES917570 OEQ983105:OES983106 OEU61:OEW62 OEU65593:OEW65594 OEU131129:OEW131130 OEU196665:OEW196666 OEU262201:OEW262202 OEU327737:OEW327738 OEU393273:OEW393274 OEU458809:OEW458810 OEU524345:OEW524346 OEU589881:OEW589882 OEU655417:OEW655418 OEU720953:OEW720954 OEU786489:OEW786490 OEU852025:OEW852026 OEU917561:OEW917562 OEU983097:OEW983098 ONH69:ONJ70 ONH65601:ONJ65602 ONH131137:ONJ131138 ONH196673:ONJ196674 ONH262209:ONJ262210 ONH327745:ONJ327746 ONH393281:ONJ393282 ONH458817:ONJ458818 ONH524353:ONJ524354 ONH589889:ONJ589890 ONH655425:ONJ655426 ONH720961:ONJ720962 ONH786497:ONJ786498 ONH852033:ONJ852034 ONH917569:ONJ917570 ONH983105:ONJ983106 OOM69:OOO70 OOM65601:OOO65602 OOM131137:OOO131138 OOM196673:OOO196674 OOM262209:OOO262210 OOM327745:OOO327746 OOM393281:OOO393282 OOM458817:OOO458818 OOM524353:OOO524354 OOM589889:OOO589890 OOM655425:OOO655426 OOM720961:OOO720962 OOM786497:OOO786498 OOM852033:OOO852034 OOM917569:OOO917570 OOM983105:OOO983106 OOQ61:OOS62 OOQ65593:OOS65594 OOQ131129:OOS131130 OOQ196665:OOS196666 OOQ262201:OOS262202 OOQ327737:OOS327738 OOQ393273:OOS393274 OOQ458809:OOS458810 OOQ524345:OOS524346 OOQ589881:OOS589882 OOQ655417:OOS655418 OOQ720953:OOS720954 OOQ786489:OOS786490 OOQ852025:OOS852026 OOQ917561:OOS917562 OOQ983097:OOS983098 OXD69:OXF70 OXD65601:OXF65602 OXD131137:OXF131138 OXD196673:OXF196674 OXD262209:OXF262210 OXD327745:OXF327746 OXD393281:OXF393282 OXD458817:OXF458818 OXD524353:OXF524354 OXD589889:OXF589890 OXD655425:OXF655426 OXD720961:OXF720962 OXD786497:OXF786498 OXD852033:OXF852034 OXD917569:OXF917570 OXD983105:OXF983106 OYI69:OYK70 OYI65601:OYK65602 OYI131137:OYK131138 OYI196673:OYK196674 OYI262209:OYK262210 OYI327745:OYK327746 OYI393281:OYK393282 OYI458817:OYK458818 OYI524353:OYK524354 OYI589889:OYK589890 OYI655425:OYK655426 OYI720961:OYK720962 OYI786497:OYK786498 OYI852033:OYK852034 OYI917569:OYK917570 OYI983105:OYK983106 OYM61:OYO62 OYM65593:OYO65594 OYM131129:OYO131130 OYM196665:OYO196666 OYM262201:OYO262202 OYM327737:OYO327738 OYM393273:OYO393274 OYM458809:OYO458810 OYM524345:OYO524346 OYM589881:OYO589882 OYM655417:OYO655418 OYM720953:OYO720954 OYM786489:OYO786490 OYM852025:OYO852026 OYM917561:OYO917562 OYM983097:OYO983098 PGZ69:PHB70 PGZ65601:PHB65602 PGZ131137:PHB131138 PGZ196673:PHB196674 PGZ262209:PHB262210 PGZ327745:PHB327746 PGZ393281:PHB393282 PGZ458817:PHB458818 PGZ524353:PHB524354 PGZ589889:PHB589890 PGZ655425:PHB655426 PGZ720961:PHB720962 PGZ786497:PHB786498 PGZ852033:PHB852034 PGZ917569:PHB917570 PGZ983105:PHB983106 PIE69:PIG70 PIE65601:PIG65602 PIE131137:PIG131138 PIE196673:PIG196674 PIE262209:PIG262210 PIE327745:PIG327746 PIE393281:PIG393282 PIE458817:PIG458818 PIE524353:PIG524354 PIE589889:PIG589890 PIE655425:PIG655426 PIE720961:PIG720962 PIE786497:PIG786498 PIE852033:PIG852034 PIE917569:PIG917570 PIE983105:PIG983106 PII61:PIK62 PII65593:PIK65594 PII131129:PIK131130 PII196665:PIK196666 PII262201:PIK262202 PII327737:PIK327738 PII393273:PIK393274 PII458809:PIK458810 PII524345:PIK524346 PII589881:PIK589882 PII655417:PIK655418 PII720953:PIK720954 PII786489:PIK786490 PII852025:PIK852026 PII917561:PIK917562 PII983097:PIK983098 PQV69:PQX70 PQV65601:PQX65602 PQV131137:PQX131138 PQV196673:PQX196674 PQV262209:PQX262210 PQV327745:PQX327746 PQV393281:PQX393282 PQV458817:PQX458818 PQV524353:PQX524354 PQV589889:PQX589890 PQV655425:PQX655426 PQV720961:PQX720962 PQV786497:PQX786498 PQV852033:PQX852034 PQV917569:PQX917570 PQV983105:PQX983106 PSA69:PSC70 PSA65601:PSC65602 PSA131137:PSC131138 PSA196673:PSC196674 PSA262209:PSC262210 PSA327745:PSC327746 PSA393281:PSC393282 PSA458817:PSC458818 PSA524353:PSC524354 PSA589889:PSC589890 PSA655425:PSC655426 PSA720961:PSC720962 PSA786497:PSC786498 PSA852033:PSC852034 PSA917569:PSC917570 PSA983105:PSC983106 PSE61:PSG62 PSE65593:PSG65594 PSE131129:PSG131130 PSE196665:PSG196666 PSE262201:PSG262202 PSE327737:PSG327738 PSE393273:PSG393274 PSE458809:PSG458810 PSE524345:PSG524346 PSE589881:PSG589882 PSE655417:PSG655418 PSE720953:PSG720954 PSE786489:PSG786490 PSE852025:PSG852026 PSE917561:PSG917562 PSE983097:PSG983098 QAR69:QAT70 QAR65601:QAT65602 QAR131137:QAT131138 QAR196673:QAT196674 QAR262209:QAT262210 QAR327745:QAT327746 QAR393281:QAT393282 QAR458817:QAT458818 QAR524353:QAT524354 QAR589889:QAT589890 QAR655425:QAT655426 QAR720961:QAT720962 QAR786497:QAT786498 QAR852033:QAT852034 QAR917569:QAT917570 QAR983105:QAT983106 QBW69:QBY70 QBW65601:QBY65602 QBW131137:QBY131138 QBW196673:QBY196674 QBW262209:QBY262210 QBW327745:QBY327746 QBW393281:QBY393282 QBW458817:QBY458818 QBW524353:QBY524354 QBW589889:QBY589890 QBW655425:QBY655426 QBW720961:QBY720962 QBW786497:QBY786498 QBW852033:QBY852034 QBW917569:QBY917570 QBW983105:QBY983106 QCA61:QCC62 QCA65593:QCC65594 QCA131129:QCC131130 QCA196665:QCC196666 QCA262201:QCC262202 QCA327737:QCC327738 QCA393273:QCC393274 QCA458809:QCC458810 QCA524345:QCC524346 QCA589881:QCC589882 QCA655417:QCC655418 QCA720953:QCC720954 QCA786489:QCC786490 QCA852025:QCC852026 QCA917561:QCC917562 QCA983097:QCC983098 QKN69:QKP70 QKN65601:QKP65602 QKN131137:QKP131138 QKN196673:QKP196674 QKN262209:QKP262210 QKN327745:QKP327746 QKN393281:QKP393282 QKN458817:QKP458818 QKN524353:QKP524354 QKN589889:QKP589890 QKN655425:QKP655426 QKN720961:QKP720962 QKN786497:QKP786498 QKN852033:QKP852034 QKN917569:QKP917570 QKN983105:QKP983106 QLS69:QLU70 QLS65601:QLU65602 QLS131137:QLU131138 QLS196673:QLU196674 QLS262209:QLU262210 QLS327745:QLU327746 QLS393281:QLU393282 QLS458817:QLU458818 QLS524353:QLU524354 QLS589889:QLU589890 QLS655425:QLU655426 QLS720961:QLU720962 QLS786497:QLU786498 QLS852033:QLU852034 QLS917569:QLU917570 QLS983105:QLU983106 QLW61:QLY62 QLW65593:QLY65594 QLW131129:QLY131130 QLW196665:QLY196666 QLW262201:QLY262202 QLW327737:QLY327738 QLW393273:QLY393274 QLW458809:QLY458810 QLW524345:QLY524346 QLW589881:QLY589882 QLW655417:QLY655418 QLW720953:QLY720954 QLW786489:QLY786490 QLW852025:QLY852026 QLW917561:QLY917562 QLW983097:QLY983098 QUJ69:QUL70 QUJ65601:QUL65602 QUJ131137:QUL131138 QUJ196673:QUL196674 QUJ262209:QUL262210 QUJ327745:QUL327746 QUJ393281:QUL393282 QUJ458817:QUL458818 QUJ524353:QUL524354 QUJ589889:QUL589890 QUJ655425:QUL655426 QUJ720961:QUL720962 QUJ786497:QUL786498 QUJ852033:QUL852034 QUJ917569:QUL917570 QUJ983105:QUL983106 QVO69:QVQ70 QVO65601:QVQ65602 QVO131137:QVQ131138 QVO196673:QVQ196674 QVO262209:QVQ262210 QVO327745:QVQ327746 QVO393281:QVQ393282 QVO458817:QVQ458818 QVO524353:QVQ524354 QVO589889:QVQ589890 QVO655425:QVQ655426 QVO720961:QVQ720962 QVO786497:QVQ786498 QVO852033:QVQ852034 QVO917569:QVQ917570 QVO983105:QVQ983106 QVS61:QVU62 QVS65593:QVU65594 QVS131129:QVU131130 QVS196665:QVU196666 QVS262201:QVU262202 QVS327737:QVU327738 QVS393273:QVU393274 QVS458809:QVU458810 QVS524345:QVU524346 QVS589881:QVU589882 QVS655417:QVU655418 QVS720953:QVU720954 QVS786489:QVU786490 QVS852025:QVU852026 QVS917561:QVU917562 QVS983097:QVU983098 REF69:REH70 REF65601:REH65602 REF131137:REH131138 REF196673:REH196674 REF262209:REH262210 REF327745:REH327746 REF393281:REH393282 REF458817:REH458818 REF524353:REH524354 REF589889:REH589890 REF655425:REH655426 REF720961:REH720962 REF786497:REH786498 REF852033:REH852034 REF917569:REH917570 REF983105:REH983106 RFK69:RFM70 RFK65601:RFM65602 RFK131137:RFM131138 RFK196673:RFM196674 RFK262209:RFM262210 RFK327745:RFM327746 RFK393281:RFM393282 RFK458817:RFM458818 RFK524353:RFM524354 RFK589889:RFM589890 RFK655425:RFM655426 RFK720961:RFM720962 RFK786497:RFM786498 RFK852033:RFM852034 RFK917569:RFM917570 RFK983105:RFM983106 RFO61:RFQ62 RFO65593:RFQ65594 RFO131129:RFQ131130 RFO196665:RFQ196666 RFO262201:RFQ262202 RFO327737:RFQ327738 RFO393273:RFQ393274 RFO458809:RFQ458810 RFO524345:RFQ524346 RFO589881:RFQ589882 RFO655417:RFQ655418 RFO720953:RFQ720954 RFO786489:RFQ786490 RFO852025:RFQ852026 RFO917561:RFQ917562 RFO983097:RFQ983098 ROB69:ROD70 ROB65601:ROD65602 ROB131137:ROD131138 ROB196673:ROD196674 ROB262209:ROD262210 ROB327745:ROD327746 ROB393281:ROD393282 ROB458817:ROD458818 ROB524353:ROD524354 ROB589889:ROD589890 ROB655425:ROD655426 ROB720961:ROD720962 ROB786497:ROD786498 ROB852033:ROD852034 ROB917569:ROD917570 ROB983105:ROD983106 RPG69:RPI70 RPG65601:RPI65602 RPG131137:RPI131138 RPG196673:RPI196674 RPG262209:RPI262210 RPG327745:RPI327746 RPG393281:RPI393282 RPG458817:RPI458818 RPG524353:RPI524354 RPG589889:RPI589890 RPG655425:RPI655426 RPG720961:RPI720962 RPG786497:RPI786498 RPG852033:RPI852034 RPG917569:RPI917570 RPG983105:RPI983106 RPK61:RPM62 RPK65593:RPM65594 RPK131129:RPM131130 RPK196665:RPM196666 RPK262201:RPM262202 RPK327737:RPM327738 RPK393273:RPM393274 RPK458809:RPM458810 RPK524345:RPM524346 RPK589881:RPM589882 RPK655417:RPM655418 RPK720953:RPM720954 RPK786489:RPM786490 RPK852025:RPM852026 RPK917561:RPM917562 RPK983097:RPM983098 RXX69:RXZ70 RXX65601:RXZ65602 RXX131137:RXZ131138 RXX196673:RXZ196674 RXX262209:RXZ262210 RXX327745:RXZ327746 RXX393281:RXZ393282 RXX458817:RXZ458818 RXX524353:RXZ524354 RXX589889:RXZ589890 RXX655425:RXZ655426 RXX720961:RXZ720962 RXX786497:RXZ786498 RXX852033:RXZ852034 RXX917569:RXZ917570 RXX983105:RXZ983106 RZC69:RZE70 RZC65601:RZE65602 RZC131137:RZE131138 RZC196673:RZE196674 RZC262209:RZE262210 RZC327745:RZE327746 RZC393281:RZE393282 RZC458817:RZE458818 RZC524353:RZE524354 RZC589889:RZE589890 RZC655425:RZE655426 RZC720961:RZE720962 RZC786497:RZE786498 RZC852033:RZE852034 RZC917569:RZE917570 RZC983105:RZE983106 RZG61:RZI62 RZG65593:RZI65594 RZG131129:RZI131130 RZG196665:RZI196666 RZG262201:RZI262202 RZG327737:RZI327738 RZG393273:RZI393274 RZG458809:RZI458810 RZG524345:RZI524346 RZG589881:RZI589882 RZG655417:RZI655418 RZG720953:RZI720954 RZG786489:RZI786490 RZG852025:RZI852026 RZG917561:RZI917562 RZG983097:RZI983098 SHT69:SHV70 SHT65601:SHV65602 SHT131137:SHV131138 SHT196673:SHV196674 SHT262209:SHV262210 SHT327745:SHV327746 SHT393281:SHV393282 SHT458817:SHV458818 SHT524353:SHV524354 SHT589889:SHV589890 SHT655425:SHV655426 SHT720961:SHV720962 SHT786497:SHV786498 SHT852033:SHV852034 SHT917569:SHV917570 SHT983105:SHV983106 SIY69:SJA70 SIY65601:SJA65602 SIY131137:SJA131138 SIY196673:SJA196674 SIY262209:SJA262210 SIY327745:SJA327746 SIY393281:SJA393282 SIY458817:SJA458818 SIY524353:SJA524354 SIY589889:SJA589890 SIY655425:SJA655426 SIY720961:SJA720962 SIY786497:SJA786498 SIY852033:SJA852034 SIY917569:SJA917570 SIY983105:SJA983106 SJC61:SJE62 SJC65593:SJE65594 SJC131129:SJE131130 SJC196665:SJE196666 SJC262201:SJE262202 SJC327737:SJE327738 SJC393273:SJE393274 SJC458809:SJE458810 SJC524345:SJE524346 SJC589881:SJE589882 SJC655417:SJE655418 SJC720953:SJE720954 SJC786489:SJE786490 SJC852025:SJE852026 SJC917561:SJE917562 SJC983097:SJE983098 SRP69:SRR70 SRP65601:SRR65602 SRP131137:SRR131138 SRP196673:SRR196674 SRP262209:SRR262210 SRP327745:SRR327746 SRP393281:SRR393282 SRP458817:SRR458818 SRP524353:SRR524354 SRP589889:SRR589890 SRP655425:SRR655426 SRP720961:SRR720962 SRP786497:SRR786498 SRP852033:SRR852034 SRP917569:SRR917570 SRP983105:SRR983106 SSU69:SSW70 SSU65601:SSW65602 SSU131137:SSW131138 SSU196673:SSW196674 SSU262209:SSW262210 SSU327745:SSW327746 SSU393281:SSW393282 SSU458817:SSW458818 SSU524353:SSW524354 SSU589889:SSW589890 SSU655425:SSW655426 SSU720961:SSW720962 SSU786497:SSW786498 SSU852033:SSW852034 SSU917569:SSW917570 SSU983105:SSW983106 SSY61:STA62 SSY65593:STA65594 SSY131129:STA131130 SSY196665:STA196666 SSY262201:STA262202 SSY327737:STA327738 SSY393273:STA393274 SSY458809:STA458810 SSY524345:STA524346 SSY589881:STA589882 SSY655417:STA655418 SSY720953:STA720954 SSY786489:STA786490 SSY852025:STA852026 SSY917561:STA917562 SSY983097:STA983098 TBL69:TBN70 TBL65601:TBN65602 TBL131137:TBN131138 TBL196673:TBN196674 TBL262209:TBN262210 TBL327745:TBN327746 TBL393281:TBN393282 TBL458817:TBN458818 TBL524353:TBN524354 TBL589889:TBN589890 TBL655425:TBN655426 TBL720961:TBN720962 TBL786497:TBN786498 TBL852033:TBN852034 TBL917569:TBN917570 TBL983105:TBN983106 TCQ69:TCS70 TCQ65601:TCS65602 TCQ131137:TCS131138 TCQ196673:TCS196674 TCQ262209:TCS262210 TCQ327745:TCS327746 TCQ393281:TCS393282 TCQ458817:TCS458818 TCQ524353:TCS524354 TCQ589889:TCS589890 TCQ655425:TCS655426 TCQ720961:TCS720962 TCQ786497:TCS786498 TCQ852033:TCS852034 TCQ917569:TCS917570 TCQ983105:TCS983106 TCU61:TCW62 TCU65593:TCW65594 TCU131129:TCW131130 TCU196665:TCW196666 TCU262201:TCW262202 TCU327737:TCW327738 TCU393273:TCW393274 TCU458809:TCW458810 TCU524345:TCW524346 TCU589881:TCW589882 TCU655417:TCW655418 TCU720953:TCW720954 TCU786489:TCW786490 TCU852025:TCW852026 TCU917561:TCW917562 TCU983097:TCW983098 TLH69:TLJ70 TLH65601:TLJ65602 TLH131137:TLJ131138 TLH196673:TLJ196674 TLH262209:TLJ262210 TLH327745:TLJ327746 TLH393281:TLJ393282 TLH458817:TLJ458818 TLH524353:TLJ524354 TLH589889:TLJ589890 TLH655425:TLJ655426 TLH720961:TLJ720962 TLH786497:TLJ786498 TLH852033:TLJ852034 TLH917569:TLJ917570 TLH983105:TLJ983106 TMM69:TMO70 TMM65601:TMO65602 TMM131137:TMO131138 TMM196673:TMO196674 TMM262209:TMO262210 TMM327745:TMO327746 TMM393281:TMO393282 TMM458817:TMO458818 TMM524353:TMO524354 TMM589889:TMO589890 TMM655425:TMO655426 TMM720961:TMO720962 TMM786497:TMO786498 TMM852033:TMO852034 TMM917569:TMO917570 TMM983105:TMO983106 TMQ61:TMS62 TMQ65593:TMS65594 TMQ131129:TMS131130 TMQ196665:TMS196666 TMQ262201:TMS262202 TMQ327737:TMS327738 TMQ393273:TMS393274 TMQ458809:TMS458810 TMQ524345:TMS524346 TMQ589881:TMS589882 TMQ655417:TMS655418 TMQ720953:TMS720954 TMQ786489:TMS786490 TMQ852025:TMS852026 TMQ917561:TMS917562 TMQ983097:TMS983098 TVD69:TVF70 TVD65601:TVF65602 TVD131137:TVF131138 TVD196673:TVF196674 TVD262209:TVF262210 TVD327745:TVF327746 TVD393281:TVF393282 TVD458817:TVF458818 TVD524353:TVF524354 TVD589889:TVF589890 TVD655425:TVF655426 TVD720961:TVF720962 TVD786497:TVF786498 TVD852033:TVF852034 TVD917569:TVF917570 TVD983105:TVF983106 TWI69:TWK70 TWI65601:TWK65602 TWI131137:TWK131138 TWI196673:TWK196674 TWI262209:TWK262210 TWI327745:TWK327746 TWI393281:TWK393282 TWI458817:TWK458818 TWI524353:TWK524354 TWI589889:TWK589890 TWI655425:TWK655426 TWI720961:TWK720962 TWI786497:TWK786498 TWI852033:TWK852034 TWI917569:TWK917570 TWI983105:TWK983106 TWM61:TWO62 TWM65593:TWO65594 TWM131129:TWO131130 TWM196665:TWO196666 TWM262201:TWO262202 TWM327737:TWO327738 TWM393273:TWO393274 TWM458809:TWO458810 TWM524345:TWO524346 TWM589881:TWO589882 TWM655417:TWO655418 TWM720953:TWO720954 TWM786489:TWO786490 TWM852025:TWO852026 TWM917561:TWO917562 TWM983097:TWO983098 UEZ69:UFB70 UEZ65601:UFB65602 UEZ131137:UFB131138 UEZ196673:UFB196674 UEZ262209:UFB262210 UEZ327745:UFB327746 UEZ393281:UFB393282 UEZ458817:UFB458818 UEZ524353:UFB524354 UEZ589889:UFB589890 UEZ655425:UFB655426 UEZ720961:UFB720962 UEZ786497:UFB786498 UEZ852033:UFB852034 UEZ917569:UFB917570 UEZ983105:UFB983106 UGE69:UGG70 UGE65601:UGG65602 UGE131137:UGG131138 UGE196673:UGG196674 UGE262209:UGG262210 UGE327745:UGG327746 UGE393281:UGG393282 UGE458817:UGG458818 UGE524353:UGG524354 UGE589889:UGG589890 UGE655425:UGG655426 UGE720961:UGG720962 UGE786497:UGG786498 UGE852033:UGG852034 UGE917569:UGG917570 UGE983105:UGG983106 UGI61:UGK62 UGI65593:UGK65594 UGI131129:UGK131130 UGI196665:UGK196666 UGI262201:UGK262202 UGI327737:UGK327738 UGI393273:UGK393274 UGI458809:UGK458810 UGI524345:UGK524346 UGI589881:UGK589882 UGI655417:UGK655418 UGI720953:UGK720954 UGI786489:UGK786490 UGI852025:UGK852026 UGI917561:UGK917562 UGI983097:UGK983098 UOV69:UOX70 UOV65601:UOX65602 UOV131137:UOX131138 UOV196673:UOX196674 UOV262209:UOX262210 UOV327745:UOX327746 UOV393281:UOX393282 UOV458817:UOX458818 UOV524353:UOX524354 UOV589889:UOX589890 UOV655425:UOX655426 UOV720961:UOX720962 UOV786497:UOX786498 UOV852033:UOX852034 UOV917569:UOX917570 UOV983105:UOX983106 UQA69:UQC70 UQA65601:UQC65602 UQA131137:UQC131138 UQA196673:UQC196674 UQA262209:UQC262210 UQA327745:UQC327746 UQA393281:UQC393282 UQA458817:UQC458818 UQA524353:UQC524354 UQA589889:UQC589890 UQA655425:UQC655426 UQA720961:UQC720962 UQA786497:UQC786498 UQA852033:UQC852034 UQA917569:UQC917570 UQA983105:UQC983106 UQE61:UQG62 UQE65593:UQG65594 UQE131129:UQG131130 UQE196665:UQG196666 UQE262201:UQG262202 UQE327737:UQG327738 UQE393273:UQG393274 UQE458809:UQG458810 UQE524345:UQG524346 UQE589881:UQG589882 UQE655417:UQG655418 UQE720953:UQG720954 UQE786489:UQG786490 UQE852025:UQG852026 UQE917561:UQG917562 UQE983097:UQG983098 UYR69:UYT70 UYR65601:UYT65602 UYR131137:UYT131138 UYR196673:UYT196674 UYR262209:UYT262210 UYR327745:UYT327746 UYR393281:UYT393282 UYR458817:UYT458818 UYR524353:UYT524354 UYR589889:UYT589890 UYR655425:UYT655426 UYR720961:UYT720962 UYR786497:UYT786498 UYR852033:UYT852034 UYR917569:UYT917570 UYR983105:UYT983106 UZW69:UZY70 UZW65601:UZY65602 UZW131137:UZY131138 UZW196673:UZY196674 UZW262209:UZY262210 UZW327745:UZY327746 UZW393281:UZY393282 UZW458817:UZY458818 UZW524353:UZY524354 UZW589889:UZY589890 UZW655425:UZY655426 UZW720961:UZY720962 UZW786497:UZY786498 UZW852033:UZY852034 UZW917569:UZY917570 UZW983105:UZY983106 VAA61:VAC62 VAA65593:VAC65594 VAA131129:VAC131130 VAA196665:VAC196666 VAA262201:VAC262202 VAA327737:VAC327738 VAA393273:VAC393274 VAA458809:VAC458810 VAA524345:VAC524346 VAA589881:VAC589882 VAA655417:VAC655418 VAA720953:VAC720954 VAA786489:VAC786490 VAA852025:VAC852026 VAA917561:VAC917562 VAA983097:VAC983098 VIN69:VIP70 VIN65601:VIP65602 VIN131137:VIP131138 VIN196673:VIP196674 VIN262209:VIP262210 VIN327745:VIP327746 VIN393281:VIP393282 VIN458817:VIP458818 VIN524353:VIP524354 VIN589889:VIP589890 VIN655425:VIP655426 VIN720961:VIP720962 VIN786497:VIP786498 VIN852033:VIP852034 VIN917569:VIP917570 VIN983105:VIP983106 VJS69:VJU70 VJS65601:VJU65602 VJS131137:VJU131138 VJS196673:VJU196674 VJS262209:VJU262210 VJS327745:VJU327746 VJS393281:VJU393282 VJS458817:VJU458818 VJS524353:VJU524354 VJS589889:VJU589890 VJS655425:VJU655426 VJS720961:VJU720962 VJS786497:VJU786498 VJS852033:VJU852034 VJS917569:VJU917570 VJS983105:VJU983106 VJW61:VJY62 VJW65593:VJY65594 VJW131129:VJY131130 VJW196665:VJY196666 VJW262201:VJY262202 VJW327737:VJY327738 VJW393273:VJY393274 VJW458809:VJY458810 VJW524345:VJY524346 VJW589881:VJY589882 VJW655417:VJY655418 VJW720953:VJY720954 VJW786489:VJY786490 VJW852025:VJY852026 VJW917561:VJY917562 VJW983097:VJY983098 VSJ69:VSL70 VSJ65601:VSL65602 VSJ131137:VSL131138 VSJ196673:VSL196674 VSJ262209:VSL262210 VSJ327745:VSL327746 VSJ393281:VSL393282 VSJ458817:VSL458818 VSJ524353:VSL524354 VSJ589889:VSL589890 VSJ655425:VSL655426 VSJ720961:VSL720962 VSJ786497:VSL786498 VSJ852033:VSL852034 VSJ917569:VSL917570 VSJ983105:VSL983106 VTO69:VTQ70 VTO65601:VTQ65602 VTO131137:VTQ131138 VTO196673:VTQ196674 VTO262209:VTQ262210 VTO327745:VTQ327746 VTO393281:VTQ393282 VTO458817:VTQ458818 VTO524353:VTQ524354 VTO589889:VTQ589890 VTO655425:VTQ655426 VTO720961:VTQ720962 VTO786497:VTQ786498 VTO852033:VTQ852034 VTO917569:VTQ917570 VTO983105:VTQ983106 VTS61:VTU62 VTS65593:VTU65594 VTS131129:VTU131130 VTS196665:VTU196666 VTS262201:VTU262202 VTS327737:VTU327738 VTS393273:VTU393274 VTS458809:VTU458810 VTS524345:VTU524346 VTS589881:VTU589882 VTS655417:VTU655418 VTS720953:VTU720954 VTS786489:VTU786490 VTS852025:VTU852026 VTS917561:VTU917562 VTS983097:VTU983098 WCF69:WCH70 WCF65601:WCH65602 WCF131137:WCH131138 WCF196673:WCH196674 WCF262209:WCH262210 WCF327745:WCH327746 WCF393281:WCH393282 WCF458817:WCH458818 WCF524353:WCH524354 WCF589889:WCH589890 WCF655425:WCH655426 WCF720961:WCH720962 WCF786497:WCH786498 WCF852033:WCH852034 WCF917569:WCH917570 WCF983105:WCH983106 WDK69:WDM70 WDK65601:WDM65602 WDK131137:WDM131138 WDK196673:WDM196674 WDK262209:WDM262210 WDK327745:WDM327746 WDK393281:WDM393282 WDK458817:WDM458818 WDK524353:WDM524354 WDK589889:WDM589890 WDK655425:WDM655426 WDK720961:WDM720962 WDK786497:WDM786498 WDK852033:WDM852034 WDK917569:WDM917570 WDK983105:WDM983106 WDO61:WDQ62 WDO65593:WDQ65594 WDO131129:WDQ131130 WDO196665:WDQ196666 WDO262201:WDQ262202 WDO327737:WDQ327738 WDO393273:WDQ393274 WDO458809:WDQ458810 WDO524345:WDQ524346 WDO589881:WDQ589882 WDO655417:WDQ655418 WDO720953:WDQ720954 WDO786489:WDQ786490 WDO852025:WDQ852026 WDO917561:WDQ917562 WDO983097:WDQ983098 WMB69:WMD70 WMB65601:WMD65602 WMB131137:WMD131138 WMB196673:WMD196674 WMB262209:WMD262210 WMB327745:WMD327746 WMB393281:WMD393282 WMB458817:WMD458818 WMB524353:WMD524354 WMB589889:WMD589890 WMB655425:WMD655426 WMB720961:WMD720962 WMB786497:WMD786498 WMB852033:WMD852034 WMB917569:WMD917570 WMB983105:WMD983106 WNG69:WNI70 WNG65601:WNI65602 WNG131137:WNI131138 WNG196673:WNI196674 WNG262209:WNI262210 WNG327745:WNI327746 WNG393281:WNI393282 WNG458817:WNI458818 WNG524353:WNI524354 WNG589889:WNI589890 WNG655425:WNI655426 WNG720961:WNI720962 WNG786497:WNI786498 WNG852033:WNI852034 WNG917569:WNI917570 WNG983105:WNI983106 WNK61:WNM62 WNK65593:WNM65594 WNK131129:WNM131130 WNK196665:WNM196666 WNK262201:WNM262202 WNK327737:WNM327738 WNK393273:WNM393274 WNK458809:WNM458810 WNK524345:WNM524346 WNK589881:WNM589882 WNK655417:WNM655418 WNK720953:WNM720954 WNK786489:WNM786490 WNK852025:WNM852026 WNK917561:WNM917562 WNK983097:WNM983098 WVX69:WVZ70 WVX65601:WVZ65602 WVX131137:WVZ131138 WVX196673:WVZ196674 WVX262209:WVZ262210 WVX327745:WVZ327746 WVX393281:WVZ393282 WVX458817:WVZ458818 WVX524353:WVZ524354 WVX589889:WVZ589890 WVX655425:WVZ655426 WVX720961:WVZ720962 WVX786497:WVZ786498 WVX852033:WVZ852034 WVX917569:WVZ917570 WVX983105:WVZ983106 WXC69:WXE70 WXC65601:WXE65602 WXC131137:WXE131138 WXC196673:WXE196674 WXC262209:WXE262210 WXC327745:WXE327746 WXC393281:WXE393282 WXC458817:WXE458818 WXC524353:WXE524354 WXC589889:WXE589890 WXC655425:WXE655426 WXC720961:WXE720962 WXC786497:WXE786498 WXC852033:WXE852034 WXC917569:WXE917570 WXC983105:WXE983106 WXG61:WXI62 WXG65593:WXI65594 WXG131129:WXI131130 WXG196665:WXI196666 WXG262201:WXI262202 WXG327737:WXI327738 WXG393273:WXI393274 WXG458809:WXI458810 WXG524345:WXI524346 WXG589881:WXI589882 WXG655417:WXI655418 WXG720953:WXI720954 WXG786489:WXI786490 WXG852025:WXI852026 WXG917561:WXI917562 WXG983097:WXI983098" xr:uid="{00000000-0002-0000-2100-000004000000}">
      <formula1>"　,令和,平成"</formula1>
    </dataValidation>
  </dataValidations>
  <pageMargins left="0.70866141732283472" right="0.70866141732283472" top="0.39370078740157483" bottom="0.19685039370078741" header="0" footer="0"/>
  <pageSetup paperSize="9" scale="91" orientation="portrait" blackAndWhite="1" horizontalDpi="300" verticalDpi="300" r:id="rId1"/>
  <drawing r:id="rId2"/>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5BC4D1D5-A929-4AE6-98F6-713A24C61835}">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S65601:T65602 JO65601:JP65602 TK65601:TL65602 ADG65601:ADH65602 ANC65601:AND65602 AWY65601:AWZ65602 BGU65601:BGV65602 BQQ65601:BQR65602 CAM65601:CAN65602 CKI65601:CKJ65602 CUE65601:CUF65602 DEA65601:DEB65602 DNW65601:DNX65602 DXS65601:DXT65602 EHO65601:EHP65602 ERK65601:ERL65602 FBG65601:FBH65602 FLC65601:FLD65602 FUY65601:FUZ65602 GEU65601:GEV65602 GOQ65601:GOR65602 GYM65601:GYN65602 HII65601:HIJ65602 HSE65601:HSF65602 ICA65601:ICB65602 ILW65601:ILX65602 IVS65601:IVT65602 JFO65601:JFP65602 JPK65601:JPL65602 JZG65601:JZH65602 KJC65601:KJD65602 KSY65601:KSZ65602 LCU65601:LCV65602 LMQ65601:LMR65602 LWM65601:LWN65602 MGI65601:MGJ65602 MQE65601:MQF65602 NAA65601:NAB65602 NJW65601:NJX65602 NTS65601:NTT65602 ODO65601:ODP65602 ONK65601:ONL65602 OXG65601:OXH65602 PHC65601:PHD65602 PQY65601:PQZ65602 QAU65601:QAV65602 QKQ65601:QKR65602 QUM65601:QUN65602 REI65601:REJ65602 ROE65601:ROF65602 RYA65601:RYB65602 SHW65601:SHX65602 SRS65601:SRT65602 TBO65601:TBP65602 TLK65601:TLL65602 TVG65601:TVH65602 UFC65601:UFD65602 UOY65601:UOZ65602 UYU65601:UYV65602 VIQ65601:VIR65602 VSM65601:VSN65602 WCI65601:WCJ65602 WME65601:WMF65602 WWA65601:WWB65602 S131137:T131138 JO131137:JP131138 TK131137:TL131138 ADG131137:ADH131138 ANC131137:AND131138 AWY131137:AWZ131138 BGU131137:BGV131138 BQQ131137:BQR131138 CAM131137:CAN131138 CKI131137:CKJ131138 CUE131137:CUF131138 DEA131137:DEB131138 DNW131137:DNX131138 DXS131137:DXT131138 EHO131137:EHP131138 ERK131137:ERL131138 FBG131137:FBH131138 FLC131137:FLD131138 FUY131137:FUZ131138 GEU131137:GEV131138 GOQ131137:GOR131138 GYM131137:GYN131138 HII131137:HIJ131138 HSE131137:HSF131138 ICA131137:ICB131138 ILW131137:ILX131138 IVS131137:IVT131138 JFO131137:JFP131138 JPK131137:JPL131138 JZG131137:JZH131138 KJC131137:KJD131138 KSY131137:KSZ131138 LCU131137:LCV131138 LMQ131137:LMR131138 LWM131137:LWN131138 MGI131137:MGJ131138 MQE131137:MQF131138 NAA131137:NAB131138 NJW131137:NJX131138 NTS131137:NTT131138 ODO131137:ODP131138 ONK131137:ONL131138 OXG131137:OXH131138 PHC131137:PHD131138 PQY131137:PQZ131138 QAU131137:QAV131138 QKQ131137:QKR131138 QUM131137:QUN131138 REI131137:REJ131138 ROE131137:ROF131138 RYA131137:RYB131138 SHW131137:SHX131138 SRS131137:SRT131138 TBO131137:TBP131138 TLK131137:TLL131138 TVG131137:TVH131138 UFC131137:UFD131138 UOY131137:UOZ131138 UYU131137:UYV131138 VIQ131137:VIR131138 VSM131137:VSN131138 WCI131137:WCJ131138 WME131137:WMF131138 WWA131137:WWB131138 S196673:T196674 JO196673:JP196674 TK196673:TL196674 ADG196673:ADH196674 ANC196673:AND196674 AWY196673:AWZ196674 BGU196673:BGV196674 BQQ196673:BQR196674 CAM196673:CAN196674 CKI196673:CKJ196674 CUE196673:CUF196674 DEA196673:DEB196674 DNW196673:DNX196674 DXS196673:DXT196674 EHO196673:EHP196674 ERK196673:ERL196674 FBG196673:FBH196674 FLC196673:FLD196674 FUY196673:FUZ196674 GEU196673:GEV196674 GOQ196673:GOR196674 GYM196673:GYN196674 HII196673:HIJ196674 HSE196673:HSF196674 ICA196673:ICB196674 ILW196673:ILX196674 IVS196673:IVT196674 JFO196673:JFP196674 JPK196673:JPL196674 JZG196673:JZH196674 KJC196673:KJD196674 KSY196673:KSZ196674 LCU196673:LCV196674 LMQ196673:LMR196674 LWM196673:LWN196674 MGI196673:MGJ196674 MQE196673:MQF196674 NAA196673:NAB196674 NJW196673:NJX196674 NTS196673:NTT196674 ODO196673:ODP196674 ONK196673:ONL196674 OXG196673:OXH196674 PHC196673:PHD196674 PQY196673:PQZ196674 QAU196673:QAV196674 QKQ196673:QKR196674 QUM196673:QUN196674 REI196673:REJ196674 ROE196673:ROF196674 RYA196673:RYB196674 SHW196673:SHX196674 SRS196673:SRT196674 TBO196673:TBP196674 TLK196673:TLL196674 TVG196673:TVH196674 UFC196673:UFD196674 UOY196673:UOZ196674 UYU196673:UYV196674 VIQ196673:VIR196674 VSM196673:VSN196674 WCI196673:WCJ196674 WME196673:WMF196674 WWA196673:WWB196674 S262209:T262210 JO262209:JP262210 TK262209:TL262210 ADG262209:ADH262210 ANC262209:AND262210 AWY262209:AWZ262210 BGU262209:BGV262210 BQQ262209:BQR262210 CAM262209:CAN262210 CKI262209:CKJ262210 CUE262209:CUF262210 DEA262209:DEB262210 DNW262209:DNX262210 DXS262209:DXT262210 EHO262209:EHP262210 ERK262209:ERL262210 FBG262209:FBH262210 FLC262209:FLD262210 FUY262209:FUZ262210 GEU262209:GEV262210 GOQ262209:GOR262210 GYM262209:GYN262210 HII262209:HIJ262210 HSE262209:HSF262210 ICA262209:ICB262210 ILW262209:ILX262210 IVS262209:IVT262210 JFO262209:JFP262210 JPK262209:JPL262210 JZG262209:JZH262210 KJC262209:KJD262210 KSY262209:KSZ262210 LCU262209:LCV262210 LMQ262209:LMR262210 LWM262209:LWN262210 MGI262209:MGJ262210 MQE262209:MQF262210 NAA262209:NAB262210 NJW262209:NJX262210 NTS262209:NTT262210 ODO262209:ODP262210 ONK262209:ONL262210 OXG262209:OXH262210 PHC262209:PHD262210 PQY262209:PQZ262210 QAU262209:QAV262210 QKQ262209:QKR262210 QUM262209:QUN262210 REI262209:REJ262210 ROE262209:ROF262210 RYA262209:RYB262210 SHW262209:SHX262210 SRS262209:SRT262210 TBO262209:TBP262210 TLK262209:TLL262210 TVG262209:TVH262210 UFC262209:UFD262210 UOY262209:UOZ262210 UYU262209:UYV262210 VIQ262209:VIR262210 VSM262209:VSN262210 WCI262209:WCJ262210 WME262209:WMF262210 WWA262209:WWB262210 S327745:T327746 JO327745:JP327746 TK327745:TL327746 ADG327745:ADH327746 ANC327745:AND327746 AWY327745:AWZ327746 BGU327745:BGV327746 BQQ327745:BQR327746 CAM327745:CAN327746 CKI327745:CKJ327746 CUE327745:CUF327746 DEA327745:DEB327746 DNW327745:DNX327746 DXS327745:DXT327746 EHO327745:EHP327746 ERK327745:ERL327746 FBG327745:FBH327746 FLC327745:FLD327746 FUY327745:FUZ327746 GEU327745:GEV327746 GOQ327745:GOR327746 GYM327745:GYN327746 HII327745:HIJ327746 HSE327745:HSF327746 ICA327745:ICB327746 ILW327745:ILX327746 IVS327745:IVT327746 JFO327745:JFP327746 JPK327745:JPL327746 JZG327745:JZH327746 KJC327745:KJD327746 KSY327745:KSZ327746 LCU327745:LCV327746 LMQ327745:LMR327746 LWM327745:LWN327746 MGI327745:MGJ327746 MQE327745:MQF327746 NAA327745:NAB327746 NJW327745:NJX327746 NTS327745:NTT327746 ODO327745:ODP327746 ONK327745:ONL327746 OXG327745:OXH327746 PHC327745:PHD327746 PQY327745:PQZ327746 QAU327745:QAV327746 QKQ327745:QKR327746 QUM327745:QUN327746 REI327745:REJ327746 ROE327745:ROF327746 RYA327745:RYB327746 SHW327745:SHX327746 SRS327745:SRT327746 TBO327745:TBP327746 TLK327745:TLL327746 TVG327745:TVH327746 UFC327745:UFD327746 UOY327745:UOZ327746 UYU327745:UYV327746 VIQ327745:VIR327746 VSM327745:VSN327746 WCI327745:WCJ327746 WME327745:WMF327746 WWA327745:WWB327746 S393281:T393282 JO393281:JP393282 TK393281:TL393282 ADG393281:ADH393282 ANC393281:AND393282 AWY393281:AWZ393282 BGU393281:BGV393282 BQQ393281:BQR393282 CAM393281:CAN393282 CKI393281:CKJ393282 CUE393281:CUF393282 DEA393281:DEB393282 DNW393281:DNX393282 DXS393281:DXT393282 EHO393281:EHP393282 ERK393281:ERL393282 FBG393281:FBH393282 FLC393281:FLD393282 FUY393281:FUZ393282 GEU393281:GEV393282 GOQ393281:GOR393282 GYM393281:GYN393282 HII393281:HIJ393282 HSE393281:HSF393282 ICA393281:ICB393282 ILW393281:ILX393282 IVS393281:IVT393282 JFO393281:JFP393282 JPK393281:JPL393282 JZG393281:JZH393282 KJC393281:KJD393282 KSY393281:KSZ393282 LCU393281:LCV393282 LMQ393281:LMR393282 LWM393281:LWN393282 MGI393281:MGJ393282 MQE393281:MQF393282 NAA393281:NAB393282 NJW393281:NJX393282 NTS393281:NTT393282 ODO393281:ODP393282 ONK393281:ONL393282 OXG393281:OXH393282 PHC393281:PHD393282 PQY393281:PQZ393282 QAU393281:QAV393282 QKQ393281:QKR393282 QUM393281:QUN393282 REI393281:REJ393282 ROE393281:ROF393282 RYA393281:RYB393282 SHW393281:SHX393282 SRS393281:SRT393282 TBO393281:TBP393282 TLK393281:TLL393282 TVG393281:TVH393282 UFC393281:UFD393282 UOY393281:UOZ393282 UYU393281:UYV393282 VIQ393281:VIR393282 VSM393281:VSN393282 WCI393281:WCJ393282 WME393281:WMF393282 WWA393281:WWB393282 S458817:T458818 JO458817:JP458818 TK458817:TL458818 ADG458817:ADH458818 ANC458817:AND458818 AWY458817:AWZ458818 BGU458817:BGV458818 BQQ458817:BQR458818 CAM458817:CAN458818 CKI458817:CKJ458818 CUE458817:CUF458818 DEA458817:DEB458818 DNW458817:DNX458818 DXS458817:DXT458818 EHO458817:EHP458818 ERK458817:ERL458818 FBG458817:FBH458818 FLC458817:FLD458818 FUY458817:FUZ458818 GEU458817:GEV458818 GOQ458817:GOR458818 GYM458817:GYN458818 HII458817:HIJ458818 HSE458817:HSF458818 ICA458817:ICB458818 ILW458817:ILX458818 IVS458817:IVT458818 JFO458817:JFP458818 JPK458817:JPL458818 JZG458817:JZH458818 KJC458817:KJD458818 KSY458817:KSZ458818 LCU458817:LCV458818 LMQ458817:LMR458818 LWM458817:LWN458818 MGI458817:MGJ458818 MQE458817:MQF458818 NAA458817:NAB458818 NJW458817:NJX458818 NTS458817:NTT458818 ODO458817:ODP458818 ONK458817:ONL458818 OXG458817:OXH458818 PHC458817:PHD458818 PQY458817:PQZ458818 QAU458817:QAV458818 QKQ458817:QKR458818 QUM458817:QUN458818 REI458817:REJ458818 ROE458817:ROF458818 RYA458817:RYB458818 SHW458817:SHX458818 SRS458817:SRT458818 TBO458817:TBP458818 TLK458817:TLL458818 TVG458817:TVH458818 UFC458817:UFD458818 UOY458817:UOZ458818 UYU458817:UYV458818 VIQ458817:VIR458818 VSM458817:VSN458818 WCI458817:WCJ458818 WME458817:WMF458818 WWA458817:WWB458818 S524353:T524354 JO524353:JP524354 TK524353:TL524354 ADG524353:ADH524354 ANC524353:AND524354 AWY524353:AWZ524354 BGU524353:BGV524354 BQQ524353:BQR524354 CAM524353:CAN524354 CKI524353:CKJ524354 CUE524353:CUF524354 DEA524353:DEB524354 DNW524353:DNX524354 DXS524353:DXT524354 EHO524353:EHP524354 ERK524353:ERL524354 FBG524353:FBH524354 FLC524353:FLD524354 FUY524353:FUZ524354 GEU524353:GEV524354 GOQ524353:GOR524354 GYM524353:GYN524354 HII524353:HIJ524354 HSE524353:HSF524354 ICA524353:ICB524354 ILW524353:ILX524354 IVS524353:IVT524354 JFO524353:JFP524354 JPK524353:JPL524354 JZG524353:JZH524354 KJC524353:KJD524354 KSY524353:KSZ524354 LCU524353:LCV524354 LMQ524353:LMR524354 LWM524353:LWN524354 MGI524353:MGJ524354 MQE524353:MQF524354 NAA524353:NAB524354 NJW524353:NJX524354 NTS524353:NTT524354 ODO524353:ODP524354 ONK524353:ONL524354 OXG524353:OXH524354 PHC524353:PHD524354 PQY524353:PQZ524354 QAU524353:QAV524354 QKQ524353:QKR524354 QUM524353:QUN524354 REI524353:REJ524354 ROE524353:ROF524354 RYA524353:RYB524354 SHW524353:SHX524354 SRS524353:SRT524354 TBO524353:TBP524354 TLK524353:TLL524354 TVG524353:TVH524354 UFC524353:UFD524354 UOY524353:UOZ524354 UYU524353:UYV524354 VIQ524353:VIR524354 VSM524353:VSN524354 WCI524353:WCJ524354 WME524353:WMF524354 WWA524353:WWB524354 S589889:T589890 JO589889:JP589890 TK589889:TL589890 ADG589889:ADH589890 ANC589889:AND589890 AWY589889:AWZ589890 BGU589889:BGV589890 BQQ589889:BQR589890 CAM589889:CAN589890 CKI589889:CKJ589890 CUE589889:CUF589890 DEA589889:DEB589890 DNW589889:DNX589890 DXS589889:DXT589890 EHO589889:EHP589890 ERK589889:ERL589890 FBG589889:FBH589890 FLC589889:FLD589890 FUY589889:FUZ589890 GEU589889:GEV589890 GOQ589889:GOR589890 GYM589889:GYN589890 HII589889:HIJ589890 HSE589889:HSF589890 ICA589889:ICB589890 ILW589889:ILX589890 IVS589889:IVT589890 JFO589889:JFP589890 JPK589889:JPL589890 JZG589889:JZH589890 KJC589889:KJD589890 KSY589889:KSZ589890 LCU589889:LCV589890 LMQ589889:LMR589890 LWM589889:LWN589890 MGI589889:MGJ589890 MQE589889:MQF589890 NAA589889:NAB589890 NJW589889:NJX589890 NTS589889:NTT589890 ODO589889:ODP589890 ONK589889:ONL589890 OXG589889:OXH589890 PHC589889:PHD589890 PQY589889:PQZ589890 QAU589889:QAV589890 QKQ589889:QKR589890 QUM589889:QUN589890 REI589889:REJ589890 ROE589889:ROF589890 RYA589889:RYB589890 SHW589889:SHX589890 SRS589889:SRT589890 TBO589889:TBP589890 TLK589889:TLL589890 TVG589889:TVH589890 UFC589889:UFD589890 UOY589889:UOZ589890 UYU589889:UYV589890 VIQ589889:VIR589890 VSM589889:VSN589890 WCI589889:WCJ589890 WME589889:WMF589890 WWA589889:WWB589890 S655425:T655426 JO655425:JP655426 TK655425:TL655426 ADG655425:ADH655426 ANC655425:AND655426 AWY655425:AWZ655426 BGU655425:BGV655426 BQQ655425:BQR655426 CAM655425:CAN655426 CKI655425:CKJ655426 CUE655425:CUF655426 DEA655425:DEB655426 DNW655425:DNX655426 DXS655425:DXT655426 EHO655425:EHP655426 ERK655425:ERL655426 FBG655425:FBH655426 FLC655425:FLD655426 FUY655425:FUZ655426 GEU655425:GEV655426 GOQ655425:GOR655426 GYM655425:GYN655426 HII655425:HIJ655426 HSE655425:HSF655426 ICA655425:ICB655426 ILW655425:ILX655426 IVS655425:IVT655426 JFO655425:JFP655426 JPK655425:JPL655426 JZG655425:JZH655426 KJC655425:KJD655426 KSY655425:KSZ655426 LCU655425:LCV655426 LMQ655425:LMR655426 LWM655425:LWN655426 MGI655425:MGJ655426 MQE655425:MQF655426 NAA655425:NAB655426 NJW655425:NJX655426 NTS655425:NTT655426 ODO655425:ODP655426 ONK655425:ONL655426 OXG655425:OXH655426 PHC655425:PHD655426 PQY655425:PQZ655426 QAU655425:QAV655426 QKQ655425:QKR655426 QUM655425:QUN655426 REI655425:REJ655426 ROE655425:ROF655426 RYA655425:RYB655426 SHW655425:SHX655426 SRS655425:SRT655426 TBO655425:TBP655426 TLK655425:TLL655426 TVG655425:TVH655426 UFC655425:UFD655426 UOY655425:UOZ655426 UYU655425:UYV655426 VIQ655425:VIR655426 VSM655425:VSN655426 WCI655425:WCJ655426 WME655425:WMF655426 WWA655425:WWB655426 S720961:T720962 JO720961:JP720962 TK720961:TL720962 ADG720961:ADH720962 ANC720961:AND720962 AWY720961:AWZ720962 BGU720961:BGV720962 BQQ720961:BQR720962 CAM720961:CAN720962 CKI720961:CKJ720962 CUE720961:CUF720962 DEA720961:DEB720962 DNW720961:DNX720962 DXS720961:DXT720962 EHO720961:EHP720962 ERK720961:ERL720962 FBG720961:FBH720962 FLC720961:FLD720962 FUY720961:FUZ720962 GEU720961:GEV720962 GOQ720961:GOR720962 GYM720961:GYN720962 HII720961:HIJ720962 HSE720961:HSF720962 ICA720961:ICB720962 ILW720961:ILX720962 IVS720961:IVT720962 JFO720961:JFP720962 JPK720961:JPL720962 JZG720961:JZH720962 KJC720961:KJD720962 KSY720961:KSZ720962 LCU720961:LCV720962 LMQ720961:LMR720962 LWM720961:LWN720962 MGI720961:MGJ720962 MQE720961:MQF720962 NAA720961:NAB720962 NJW720961:NJX720962 NTS720961:NTT720962 ODO720961:ODP720962 ONK720961:ONL720962 OXG720961:OXH720962 PHC720961:PHD720962 PQY720961:PQZ720962 QAU720961:QAV720962 QKQ720961:QKR720962 QUM720961:QUN720962 REI720961:REJ720962 ROE720961:ROF720962 RYA720961:RYB720962 SHW720961:SHX720962 SRS720961:SRT720962 TBO720961:TBP720962 TLK720961:TLL720962 TVG720961:TVH720962 UFC720961:UFD720962 UOY720961:UOZ720962 UYU720961:UYV720962 VIQ720961:VIR720962 VSM720961:VSN720962 WCI720961:WCJ720962 WME720961:WMF720962 WWA720961:WWB720962 S786497:T786498 JO786497:JP786498 TK786497:TL786498 ADG786497:ADH786498 ANC786497:AND786498 AWY786497:AWZ786498 BGU786497:BGV786498 BQQ786497:BQR786498 CAM786497:CAN786498 CKI786497:CKJ786498 CUE786497:CUF786498 DEA786497:DEB786498 DNW786497:DNX786498 DXS786497:DXT786498 EHO786497:EHP786498 ERK786497:ERL786498 FBG786497:FBH786498 FLC786497:FLD786498 FUY786497:FUZ786498 GEU786497:GEV786498 GOQ786497:GOR786498 GYM786497:GYN786498 HII786497:HIJ786498 HSE786497:HSF786498 ICA786497:ICB786498 ILW786497:ILX786498 IVS786497:IVT786498 JFO786497:JFP786498 JPK786497:JPL786498 JZG786497:JZH786498 KJC786497:KJD786498 KSY786497:KSZ786498 LCU786497:LCV786498 LMQ786497:LMR786498 LWM786497:LWN786498 MGI786497:MGJ786498 MQE786497:MQF786498 NAA786497:NAB786498 NJW786497:NJX786498 NTS786497:NTT786498 ODO786497:ODP786498 ONK786497:ONL786498 OXG786497:OXH786498 PHC786497:PHD786498 PQY786497:PQZ786498 QAU786497:QAV786498 QKQ786497:QKR786498 QUM786497:QUN786498 REI786497:REJ786498 ROE786497:ROF786498 RYA786497:RYB786498 SHW786497:SHX786498 SRS786497:SRT786498 TBO786497:TBP786498 TLK786497:TLL786498 TVG786497:TVH786498 UFC786497:UFD786498 UOY786497:UOZ786498 UYU786497:UYV786498 VIQ786497:VIR786498 VSM786497:VSN786498 WCI786497:WCJ786498 WME786497:WMF786498 WWA786497:WWB786498 S852033:T852034 JO852033:JP852034 TK852033:TL852034 ADG852033:ADH852034 ANC852033:AND852034 AWY852033:AWZ852034 BGU852033:BGV852034 BQQ852033:BQR852034 CAM852033:CAN852034 CKI852033:CKJ852034 CUE852033:CUF852034 DEA852033:DEB852034 DNW852033:DNX852034 DXS852033:DXT852034 EHO852033:EHP852034 ERK852033:ERL852034 FBG852033:FBH852034 FLC852033:FLD852034 FUY852033:FUZ852034 GEU852033:GEV852034 GOQ852033:GOR852034 GYM852033:GYN852034 HII852033:HIJ852034 HSE852033:HSF852034 ICA852033:ICB852034 ILW852033:ILX852034 IVS852033:IVT852034 JFO852033:JFP852034 JPK852033:JPL852034 JZG852033:JZH852034 KJC852033:KJD852034 KSY852033:KSZ852034 LCU852033:LCV852034 LMQ852033:LMR852034 LWM852033:LWN852034 MGI852033:MGJ852034 MQE852033:MQF852034 NAA852033:NAB852034 NJW852033:NJX852034 NTS852033:NTT852034 ODO852033:ODP852034 ONK852033:ONL852034 OXG852033:OXH852034 PHC852033:PHD852034 PQY852033:PQZ852034 QAU852033:QAV852034 QKQ852033:QKR852034 QUM852033:QUN852034 REI852033:REJ852034 ROE852033:ROF852034 RYA852033:RYB852034 SHW852033:SHX852034 SRS852033:SRT852034 TBO852033:TBP852034 TLK852033:TLL852034 TVG852033:TVH852034 UFC852033:UFD852034 UOY852033:UOZ852034 UYU852033:UYV852034 VIQ852033:VIR852034 VSM852033:VSN852034 WCI852033:WCJ852034 WME852033:WMF852034 WWA852033:WWB852034 S917569:T917570 JO917569:JP917570 TK917569:TL917570 ADG917569:ADH917570 ANC917569:AND917570 AWY917569:AWZ917570 BGU917569:BGV917570 BQQ917569:BQR917570 CAM917569:CAN917570 CKI917569:CKJ917570 CUE917569:CUF917570 DEA917569:DEB917570 DNW917569:DNX917570 DXS917569:DXT917570 EHO917569:EHP917570 ERK917569:ERL917570 FBG917569:FBH917570 FLC917569:FLD917570 FUY917569:FUZ917570 GEU917569:GEV917570 GOQ917569:GOR917570 GYM917569:GYN917570 HII917569:HIJ917570 HSE917569:HSF917570 ICA917569:ICB917570 ILW917569:ILX917570 IVS917569:IVT917570 JFO917569:JFP917570 JPK917569:JPL917570 JZG917569:JZH917570 KJC917569:KJD917570 KSY917569:KSZ917570 LCU917569:LCV917570 LMQ917569:LMR917570 LWM917569:LWN917570 MGI917569:MGJ917570 MQE917569:MQF917570 NAA917569:NAB917570 NJW917569:NJX917570 NTS917569:NTT917570 ODO917569:ODP917570 ONK917569:ONL917570 OXG917569:OXH917570 PHC917569:PHD917570 PQY917569:PQZ917570 QAU917569:QAV917570 QKQ917569:QKR917570 QUM917569:QUN917570 REI917569:REJ917570 ROE917569:ROF917570 RYA917569:RYB917570 SHW917569:SHX917570 SRS917569:SRT917570 TBO917569:TBP917570 TLK917569:TLL917570 TVG917569:TVH917570 UFC917569:UFD917570 UOY917569:UOZ917570 UYU917569:UYV917570 VIQ917569:VIR917570 VSM917569:VSN917570 WCI917569:WCJ917570 WME917569:WMF917570 WWA917569:WWB917570 S983105:T983106 JO983105:JP983106 TK983105:TL983106 ADG983105:ADH983106 ANC983105:AND983106 AWY983105:AWZ983106 BGU983105:BGV983106 BQQ983105:BQR983106 CAM983105:CAN983106 CKI983105:CKJ983106 CUE983105:CUF983106 DEA983105:DEB983106 DNW983105:DNX983106 DXS983105:DXT983106 EHO983105:EHP983106 ERK983105:ERL983106 FBG983105:FBH983106 FLC983105:FLD983106 FUY983105:FUZ983106 GEU983105:GEV983106 GOQ983105:GOR983106 GYM983105:GYN983106 HII983105:HIJ983106 HSE983105:HSF983106 ICA983105:ICB983106 ILW983105:ILX983106 IVS983105:IVT983106 JFO983105:JFP983106 JPK983105:JPL983106 JZG983105:JZH983106 KJC983105:KJD983106 KSY983105:KSZ983106 LCU983105:LCV983106 LMQ983105:LMR983106 LWM983105:LWN983106 MGI983105:MGJ983106 MQE983105:MQF983106 NAA983105:NAB983106 NJW983105:NJX983106 NTS983105:NTT983106 ODO983105:ODP983106 ONK983105:ONL983106 OXG983105:OXH983106 PHC983105:PHD983106 PQY983105:PQZ983106 QAU983105:QAV983106 QKQ983105:QKR983106 QUM983105:QUN983106 REI983105:REJ983106 ROE983105:ROF983106 RYA983105:RYB983106 SHW983105:SHX983106 SRS983105:SRT983106 TBO983105:TBP983106 TLK983105:TLL983106 TVG983105:TVH983106 UFC983105:UFD983106 UOY983105:UOZ983106 UYU983105:UYV983106 VIQ983105:VIR983106 VSM983105:VSN983106 WCI983105:WCJ983106 WME983105:WMF983106 WWA983105:WWB983106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W65601:X65602 JS65601:JT65602 TO65601:TP65602 ADK65601:ADL65602 ANG65601:ANH65602 AXC65601:AXD65602 BGY65601:BGZ65602 BQU65601:BQV65602 CAQ65601:CAR65602 CKM65601:CKN65602 CUI65601:CUJ65602 DEE65601:DEF65602 DOA65601:DOB65602 DXW65601:DXX65602 EHS65601:EHT65602 ERO65601:ERP65602 FBK65601:FBL65602 FLG65601:FLH65602 FVC65601:FVD65602 GEY65601:GEZ65602 GOU65601:GOV65602 GYQ65601:GYR65602 HIM65601:HIN65602 HSI65601:HSJ65602 ICE65601:ICF65602 IMA65601:IMB65602 IVW65601:IVX65602 JFS65601:JFT65602 JPO65601:JPP65602 JZK65601:JZL65602 KJG65601:KJH65602 KTC65601:KTD65602 LCY65601:LCZ65602 LMU65601:LMV65602 LWQ65601:LWR65602 MGM65601:MGN65602 MQI65601:MQJ65602 NAE65601:NAF65602 NKA65601:NKB65602 NTW65601:NTX65602 ODS65601:ODT65602 ONO65601:ONP65602 OXK65601:OXL65602 PHG65601:PHH65602 PRC65601:PRD65602 QAY65601:QAZ65602 QKU65601:QKV65602 QUQ65601:QUR65602 REM65601:REN65602 ROI65601:ROJ65602 RYE65601:RYF65602 SIA65601:SIB65602 SRW65601:SRX65602 TBS65601:TBT65602 TLO65601:TLP65602 TVK65601:TVL65602 UFG65601:UFH65602 UPC65601:UPD65602 UYY65601:UYZ65602 VIU65601:VIV65602 VSQ65601:VSR65602 WCM65601:WCN65602 WMI65601:WMJ65602 WWE65601:WWF65602 W131137:X131138 JS131137:JT131138 TO131137:TP131138 ADK131137:ADL131138 ANG131137:ANH131138 AXC131137:AXD131138 BGY131137:BGZ131138 BQU131137:BQV131138 CAQ131137:CAR131138 CKM131137:CKN131138 CUI131137:CUJ131138 DEE131137:DEF131138 DOA131137:DOB131138 DXW131137:DXX131138 EHS131137:EHT131138 ERO131137:ERP131138 FBK131137:FBL131138 FLG131137:FLH131138 FVC131137:FVD131138 GEY131137:GEZ131138 GOU131137:GOV131138 GYQ131137:GYR131138 HIM131137:HIN131138 HSI131137:HSJ131138 ICE131137:ICF131138 IMA131137:IMB131138 IVW131137:IVX131138 JFS131137:JFT131138 JPO131137:JPP131138 JZK131137:JZL131138 KJG131137:KJH131138 KTC131137:KTD131138 LCY131137:LCZ131138 LMU131137:LMV131138 LWQ131137:LWR131138 MGM131137:MGN131138 MQI131137:MQJ131138 NAE131137:NAF131138 NKA131137:NKB131138 NTW131137:NTX131138 ODS131137:ODT131138 ONO131137:ONP131138 OXK131137:OXL131138 PHG131137:PHH131138 PRC131137:PRD131138 QAY131137:QAZ131138 QKU131137:QKV131138 QUQ131137:QUR131138 REM131137:REN131138 ROI131137:ROJ131138 RYE131137:RYF131138 SIA131137:SIB131138 SRW131137:SRX131138 TBS131137:TBT131138 TLO131137:TLP131138 TVK131137:TVL131138 UFG131137:UFH131138 UPC131137:UPD131138 UYY131137:UYZ131138 VIU131137:VIV131138 VSQ131137:VSR131138 WCM131137:WCN131138 WMI131137:WMJ131138 WWE131137:WWF131138 W196673:X196674 JS196673:JT196674 TO196673:TP196674 ADK196673:ADL196674 ANG196673:ANH196674 AXC196673:AXD196674 BGY196673:BGZ196674 BQU196673:BQV196674 CAQ196673:CAR196674 CKM196673:CKN196674 CUI196673:CUJ196674 DEE196673:DEF196674 DOA196673:DOB196674 DXW196673:DXX196674 EHS196673:EHT196674 ERO196673:ERP196674 FBK196673:FBL196674 FLG196673:FLH196674 FVC196673:FVD196674 GEY196673:GEZ196674 GOU196673:GOV196674 GYQ196673:GYR196674 HIM196673:HIN196674 HSI196673:HSJ196674 ICE196673:ICF196674 IMA196673:IMB196674 IVW196673:IVX196674 JFS196673:JFT196674 JPO196673:JPP196674 JZK196673:JZL196674 KJG196673:KJH196674 KTC196673:KTD196674 LCY196673:LCZ196674 LMU196673:LMV196674 LWQ196673:LWR196674 MGM196673:MGN196674 MQI196673:MQJ196674 NAE196673:NAF196674 NKA196673:NKB196674 NTW196673:NTX196674 ODS196673:ODT196674 ONO196673:ONP196674 OXK196673:OXL196674 PHG196673:PHH196674 PRC196673:PRD196674 QAY196673:QAZ196674 QKU196673:QKV196674 QUQ196673:QUR196674 REM196673:REN196674 ROI196673:ROJ196674 RYE196673:RYF196674 SIA196673:SIB196674 SRW196673:SRX196674 TBS196673:TBT196674 TLO196673:TLP196674 TVK196673:TVL196674 UFG196673:UFH196674 UPC196673:UPD196674 UYY196673:UYZ196674 VIU196673:VIV196674 VSQ196673:VSR196674 WCM196673:WCN196674 WMI196673:WMJ196674 WWE196673:WWF196674 W262209:X262210 JS262209:JT262210 TO262209:TP262210 ADK262209:ADL262210 ANG262209:ANH262210 AXC262209:AXD262210 BGY262209:BGZ262210 BQU262209:BQV262210 CAQ262209:CAR262210 CKM262209:CKN262210 CUI262209:CUJ262210 DEE262209:DEF262210 DOA262209:DOB262210 DXW262209:DXX262210 EHS262209:EHT262210 ERO262209:ERP262210 FBK262209:FBL262210 FLG262209:FLH262210 FVC262209:FVD262210 GEY262209:GEZ262210 GOU262209:GOV262210 GYQ262209:GYR262210 HIM262209:HIN262210 HSI262209:HSJ262210 ICE262209:ICF262210 IMA262209:IMB262210 IVW262209:IVX262210 JFS262209:JFT262210 JPO262209:JPP262210 JZK262209:JZL262210 KJG262209:KJH262210 KTC262209:KTD262210 LCY262209:LCZ262210 LMU262209:LMV262210 LWQ262209:LWR262210 MGM262209:MGN262210 MQI262209:MQJ262210 NAE262209:NAF262210 NKA262209:NKB262210 NTW262209:NTX262210 ODS262209:ODT262210 ONO262209:ONP262210 OXK262209:OXL262210 PHG262209:PHH262210 PRC262209:PRD262210 QAY262209:QAZ262210 QKU262209:QKV262210 QUQ262209:QUR262210 REM262209:REN262210 ROI262209:ROJ262210 RYE262209:RYF262210 SIA262209:SIB262210 SRW262209:SRX262210 TBS262209:TBT262210 TLO262209:TLP262210 TVK262209:TVL262210 UFG262209:UFH262210 UPC262209:UPD262210 UYY262209:UYZ262210 VIU262209:VIV262210 VSQ262209:VSR262210 WCM262209:WCN262210 WMI262209:WMJ262210 WWE262209:WWF262210 W327745:X327746 JS327745:JT327746 TO327745:TP327746 ADK327745:ADL327746 ANG327745:ANH327746 AXC327745:AXD327746 BGY327745:BGZ327746 BQU327745:BQV327746 CAQ327745:CAR327746 CKM327745:CKN327746 CUI327745:CUJ327746 DEE327745:DEF327746 DOA327745:DOB327746 DXW327745:DXX327746 EHS327745:EHT327746 ERO327745:ERP327746 FBK327745:FBL327746 FLG327745:FLH327746 FVC327745:FVD327746 GEY327745:GEZ327746 GOU327745:GOV327746 GYQ327745:GYR327746 HIM327745:HIN327746 HSI327745:HSJ327746 ICE327745:ICF327746 IMA327745:IMB327746 IVW327745:IVX327746 JFS327745:JFT327746 JPO327745:JPP327746 JZK327745:JZL327746 KJG327745:KJH327746 KTC327745:KTD327746 LCY327745:LCZ327746 LMU327745:LMV327746 LWQ327745:LWR327746 MGM327745:MGN327746 MQI327745:MQJ327746 NAE327745:NAF327746 NKA327745:NKB327746 NTW327745:NTX327746 ODS327745:ODT327746 ONO327745:ONP327746 OXK327745:OXL327746 PHG327745:PHH327746 PRC327745:PRD327746 QAY327745:QAZ327746 QKU327745:QKV327746 QUQ327745:QUR327746 REM327745:REN327746 ROI327745:ROJ327746 RYE327745:RYF327746 SIA327745:SIB327746 SRW327745:SRX327746 TBS327745:TBT327746 TLO327745:TLP327746 TVK327745:TVL327746 UFG327745:UFH327746 UPC327745:UPD327746 UYY327745:UYZ327746 VIU327745:VIV327746 VSQ327745:VSR327746 WCM327745:WCN327746 WMI327745:WMJ327746 WWE327745:WWF327746 W393281:X393282 JS393281:JT393282 TO393281:TP393282 ADK393281:ADL393282 ANG393281:ANH393282 AXC393281:AXD393282 BGY393281:BGZ393282 BQU393281:BQV393282 CAQ393281:CAR393282 CKM393281:CKN393282 CUI393281:CUJ393282 DEE393281:DEF393282 DOA393281:DOB393282 DXW393281:DXX393282 EHS393281:EHT393282 ERO393281:ERP393282 FBK393281:FBL393282 FLG393281:FLH393282 FVC393281:FVD393282 GEY393281:GEZ393282 GOU393281:GOV393282 GYQ393281:GYR393282 HIM393281:HIN393282 HSI393281:HSJ393282 ICE393281:ICF393282 IMA393281:IMB393282 IVW393281:IVX393282 JFS393281:JFT393282 JPO393281:JPP393282 JZK393281:JZL393282 KJG393281:KJH393282 KTC393281:KTD393282 LCY393281:LCZ393282 LMU393281:LMV393282 LWQ393281:LWR393282 MGM393281:MGN393282 MQI393281:MQJ393282 NAE393281:NAF393282 NKA393281:NKB393282 NTW393281:NTX393282 ODS393281:ODT393282 ONO393281:ONP393282 OXK393281:OXL393282 PHG393281:PHH393282 PRC393281:PRD393282 QAY393281:QAZ393282 QKU393281:QKV393282 QUQ393281:QUR393282 REM393281:REN393282 ROI393281:ROJ393282 RYE393281:RYF393282 SIA393281:SIB393282 SRW393281:SRX393282 TBS393281:TBT393282 TLO393281:TLP393282 TVK393281:TVL393282 UFG393281:UFH393282 UPC393281:UPD393282 UYY393281:UYZ393282 VIU393281:VIV393282 VSQ393281:VSR393282 WCM393281:WCN393282 WMI393281:WMJ393282 WWE393281:WWF393282 W458817:X458818 JS458817:JT458818 TO458817:TP458818 ADK458817:ADL458818 ANG458817:ANH458818 AXC458817:AXD458818 BGY458817:BGZ458818 BQU458817:BQV458818 CAQ458817:CAR458818 CKM458817:CKN458818 CUI458817:CUJ458818 DEE458817:DEF458818 DOA458817:DOB458818 DXW458817:DXX458818 EHS458817:EHT458818 ERO458817:ERP458818 FBK458817:FBL458818 FLG458817:FLH458818 FVC458817:FVD458818 GEY458817:GEZ458818 GOU458817:GOV458818 GYQ458817:GYR458818 HIM458817:HIN458818 HSI458817:HSJ458818 ICE458817:ICF458818 IMA458817:IMB458818 IVW458817:IVX458818 JFS458817:JFT458818 JPO458817:JPP458818 JZK458817:JZL458818 KJG458817:KJH458818 KTC458817:KTD458818 LCY458817:LCZ458818 LMU458817:LMV458818 LWQ458817:LWR458818 MGM458817:MGN458818 MQI458817:MQJ458818 NAE458817:NAF458818 NKA458817:NKB458818 NTW458817:NTX458818 ODS458817:ODT458818 ONO458817:ONP458818 OXK458817:OXL458818 PHG458817:PHH458818 PRC458817:PRD458818 QAY458817:QAZ458818 QKU458817:QKV458818 QUQ458817:QUR458818 REM458817:REN458818 ROI458817:ROJ458818 RYE458817:RYF458818 SIA458817:SIB458818 SRW458817:SRX458818 TBS458817:TBT458818 TLO458817:TLP458818 TVK458817:TVL458818 UFG458817:UFH458818 UPC458817:UPD458818 UYY458817:UYZ458818 VIU458817:VIV458818 VSQ458817:VSR458818 WCM458817:WCN458818 WMI458817:WMJ458818 WWE458817:WWF458818 W524353:X524354 JS524353:JT524354 TO524353:TP524354 ADK524353:ADL524354 ANG524353:ANH524354 AXC524353:AXD524354 BGY524353:BGZ524354 BQU524353:BQV524354 CAQ524353:CAR524354 CKM524353:CKN524354 CUI524353:CUJ524354 DEE524353:DEF524354 DOA524353:DOB524354 DXW524353:DXX524354 EHS524353:EHT524354 ERO524353:ERP524354 FBK524353:FBL524354 FLG524353:FLH524354 FVC524353:FVD524354 GEY524353:GEZ524354 GOU524353:GOV524354 GYQ524353:GYR524354 HIM524353:HIN524354 HSI524353:HSJ524354 ICE524353:ICF524354 IMA524353:IMB524354 IVW524353:IVX524354 JFS524353:JFT524354 JPO524353:JPP524354 JZK524353:JZL524354 KJG524353:KJH524354 KTC524353:KTD524354 LCY524353:LCZ524354 LMU524353:LMV524354 LWQ524353:LWR524354 MGM524353:MGN524354 MQI524353:MQJ524354 NAE524353:NAF524354 NKA524353:NKB524354 NTW524353:NTX524354 ODS524353:ODT524354 ONO524353:ONP524354 OXK524353:OXL524354 PHG524353:PHH524354 PRC524353:PRD524354 QAY524353:QAZ524354 QKU524353:QKV524354 QUQ524353:QUR524354 REM524353:REN524354 ROI524353:ROJ524354 RYE524353:RYF524354 SIA524353:SIB524354 SRW524353:SRX524354 TBS524353:TBT524354 TLO524353:TLP524354 TVK524353:TVL524354 UFG524353:UFH524354 UPC524353:UPD524354 UYY524353:UYZ524354 VIU524353:VIV524354 VSQ524353:VSR524354 WCM524353:WCN524354 WMI524353:WMJ524354 WWE524353:WWF524354 W589889:X589890 JS589889:JT589890 TO589889:TP589890 ADK589889:ADL589890 ANG589889:ANH589890 AXC589889:AXD589890 BGY589889:BGZ589890 BQU589889:BQV589890 CAQ589889:CAR589890 CKM589889:CKN589890 CUI589889:CUJ589890 DEE589889:DEF589890 DOA589889:DOB589890 DXW589889:DXX589890 EHS589889:EHT589890 ERO589889:ERP589890 FBK589889:FBL589890 FLG589889:FLH589890 FVC589889:FVD589890 GEY589889:GEZ589890 GOU589889:GOV589890 GYQ589889:GYR589890 HIM589889:HIN589890 HSI589889:HSJ589890 ICE589889:ICF589890 IMA589889:IMB589890 IVW589889:IVX589890 JFS589889:JFT589890 JPO589889:JPP589890 JZK589889:JZL589890 KJG589889:KJH589890 KTC589889:KTD589890 LCY589889:LCZ589890 LMU589889:LMV589890 LWQ589889:LWR589890 MGM589889:MGN589890 MQI589889:MQJ589890 NAE589889:NAF589890 NKA589889:NKB589890 NTW589889:NTX589890 ODS589889:ODT589890 ONO589889:ONP589890 OXK589889:OXL589890 PHG589889:PHH589890 PRC589889:PRD589890 QAY589889:QAZ589890 QKU589889:QKV589890 QUQ589889:QUR589890 REM589889:REN589890 ROI589889:ROJ589890 RYE589889:RYF589890 SIA589889:SIB589890 SRW589889:SRX589890 TBS589889:TBT589890 TLO589889:TLP589890 TVK589889:TVL589890 UFG589889:UFH589890 UPC589889:UPD589890 UYY589889:UYZ589890 VIU589889:VIV589890 VSQ589889:VSR589890 WCM589889:WCN589890 WMI589889:WMJ589890 WWE589889:WWF589890 W655425:X655426 JS655425:JT655426 TO655425:TP655426 ADK655425:ADL655426 ANG655425:ANH655426 AXC655425:AXD655426 BGY655425:BGZ655426 BQU655425:BQV655426 CAQ655425:CAR655426 CKM655425:CKN655426 CUI655425:CUJ655426 DEE655425:DEF655426 DOA655425:DOB655426 DXW655425:DXX655426 EHS655425:EHT655426 ERO655425:ERP655426 FBK655425:FBL655426 FLG655425:FLH655426 FVC655425:FVD655426 GEY655425:GEZ655426 GOU655425:GOV655426 GYQ655425:GYR655426 HIM655425:HIN655426 HSI655425:HSJ655426 ICE655425:ICF655426 IMA655425:IMB655426 IVW655425:IVX655426 JFS655425:JFT655426 JPO655425:JPP655426 JZK655425:JZL655426 KJG655425:KJH655426 KTC655425:KTD655426 LCY655425:LCZ655426 LMU655425:LMV655426 LWQ655425:LWR655426 MGM655425:MGN655426 MQI655425:MQJ655426 NAE655425:NAF655426 NKA655425:NKB655426 NTW655425:NTX655426 ODS655425:ODT655426 ONO655425:ONP655426 OXK655425:OXL655426 PHG655425:PHH655426 PRC655425:PRD655426 QAY655425:QAZ655426 QKU655425:QKV655426 QUQ655425:QUR655426 REM655425:REN655426 ROI655425:ROJ655426 RYE655425:RYF655426 SIA655425:SIB655426 SRW655425:SRX655426 TBS655425:TBT655426 TLO655425:TLP655426 TVK655425:TVL655426 UFG655425:UFH655426 UPC655425:UPD655426 UYY655425:UYZ655426 VIU655425:VIV655426 VSQ655425:VSR655426 WCM655425:WCN655426 WMI655425:WMJ655426 WWE655425:WWF655426 W720961:X720962 JS720961:JT720962 TO720961:TP720962 ADK720961:ADL720962 ANG720961:ANH720962 AXC720961:AXD720962 BGY720961:BGZ720962 BQU720961:BQV720962 CAQ720961:CAR720962 CKM720961:CKN720962 CUI720961:CUJ720962 DEE720961:DEF720962 DOA720961:DOB720962 DXW720961:DXX720962 EHS720961:EHT720962 ERO720961:ERP720962 FBK720961:FBL720962 FLG720961:FLH720962 FVC720961:FVD720962 GEY720961:GEZ720962 GOU720961:GOV720962 GYQ720961:GYR720962 HIM720961:HIN720962 HSI720961:HSJ720962 ICE720961:ICF720962 IMA720961:IMB720962 IVW720961:IVX720962 JFS720961:JFT720962 JPO720961:JPP720962 JZK720961:JZL720962 KJG720961:KJH720962 KTC720961:KTD720962 LCY720961:LCZ720962 LMU720961:LMV720962 LWQ720961:LWR720962 MGM720961:MGN720962 MQI720961:MQJ720962 NAE720961:NAF720962 NKA720961:NKB720962 NTW720961:NTX720962 ODS720961:ODT720962 ONO720961:ONP720962 OXK720961:OXL720962 PHG720961:PHH720962 PRC720961:PRD720962 QAY720961:QAZ720962 QKU720961:QKV720962 QUQ720961:QUR720962 REM720961:REN720962 ROI720961:ROJ720962 RYE720961:RYF720962 SIA720961:SIB720962 SRW720961:SRX720962 TBS720961:TBT720962 TLO720961:TLP720962 TVK720961:TVL720962 UFG720961:UFH720962 UPC720961:UPD720962 UYY720961:UYZ720962 VIU720961:VIV720962 VSQ720961:VSR720962 WCM720961:WCN720962 WMI720961:WMJ720962 WWE720961:WWF720962 W786497:X786498 JS786497:JT786498 TO786497:TP786498 ADK786497:ADL786498 ANG786497:ANH786498 AXC786497:AXD786498 BGY786497:BGZ786498 BQU786497:BQV786498 CAQ786497:CAR786498 CKM786497:CKN786498 CUI786497:CUJ786498 DEE786497:DEF786498 DOA786497:DOB786498 DXW786497:DXX786498 EHS786497:EHT786498 ERO786497:ERP786498 FBK786497:FBL786498 FLG786497:FLH786498 FVC786497:FVD786498 GEY786497:GEZ786498 GOU786497:GOV786498 GYQ786497:GYR786498 HIM786497:HIN786498 HSI786497:HSJ786498 ICE786497:ICF786498 IMA786497:IMB786498 IVW786497:IVX786498 JFS786497:JFT786498 JPO786497:JPP786498 JZK786497:JZL786498 KJG786497:KJH786498 KTC786497:KTD786498 LCY786497:LCZ786498 LMU786497:LMV786498 LWQ786497:LWR786498 MGM786497:MGN786498 MQI786497:MQJ786498 NAE786497:NAF786498 NKA786497:NKB786498 NTW786497:NTX786498 ODS786497:ODT786498 ONO786497:ONP786498 OXK786497:OXL786498 PHG786497:PHH786498 PRC786497:PRD786498 QAY786497:QAZ786498 QKU786497:QKV786498 QUQ786497:QUR786498 REM786497:REN786498 ROI786497:ROJ786498 RYE786497:RYF786498 SIA786497:SIB786498 SRW786497:SRX786498 TBS786497:TBT786498 TLO786497:TLP786498 TVK786497:TVL786498 UFG786497:UFH786498 UPC786497:UPD786498 UYY786497:UYZ786498 VIU786497:VIV786498 VSQ786497:VSR786498 WCM786497:WCN786498 WMI786497:WMJ786498 WWE786497:WWF786498 W852033:X852034 JS852033:JT852034 TO852033:TP852034 ADK852033:ADL852034 ANG852033:ANH852034 AXC852033:AXD852034 BGY852033:BGZ852034 BQU852033:BQV852034 CAQ852033:CAR852034 CKM852033:CKN852034 CUI852033:CUJ852034 DEE852033:DEF852034 DOA852033:DOB852034 DXW852033:DXX852034 EHS852033:EHT852034 ERO852033:ERP852034 FBK852033:FBL852034 FLG852033:FLH852034 FVC852033:FVD852034 GEY852033:GEZ852034 GOU852033:GOV852034 GYQ852033:GYR852034 HIM852033:HIN852034 HSI852033:HSJ852034 ICE852033:ICF852034 IMA852033:IMB852034 IVW852033:IVX852034 JFS852033:JFT852034 JPO852033:JPP852034 JZK852033:JZL852034 KJG852033:KJH852034 KTC852033:KTD852034 LCY852033:LCZ852034 LMU852033:LMV852034 LWQ852033:LWR852034 MGM852033:MGN852034 MQI852033:MQJ852034 NAE852033:NAF852034 NKA852033:NKB852034 NTW852033:NTX852034 ODS852033:ODT852034 ONO852033:ONP852034 OXK852033:OXL852034 PHG852033:PHH852034 PRC852033:PRD852034 QAY852033:QAZ852034 QKU852033:QKV852034 QUQ852033:QUR852034 REM852033:REN852034 ROI852033:ROJ852034 RYE852033:RYF852034 SIA852033:SIB852034 SRW852033:SRX852034 TBS852033:TBT852034 TLO852033:TLP852034 TVK852033:TVL852034 UFG852033:UFH852034 UPC852033:UPD852034 UYY852033:UYZ852034 VIU852033:VIV852034 VSQ852033:VSR852034 WCM852033:WCN852034 WMI852033:WMJ852034 WWE852033:WWF852034 W917569:X917570 JS917569:JT917570 TO917569:TP917570 ADK917569:ADL917570 ANG917569:ANH917570 AXC917569:AXD917570 BGY917569:BGZ917570 BQU917569:BQV917570 CAQ917569:CAR917570 CKM917569:CKN917570 CUI917569:CUJ917570 DEE917569:DEF917570 DOA917569:DOB917570 DXW917569:DXX917570 EHS917569:EHT917570 ERO917569:ERP917570 FBK917569:FBL917570 FLG917569:FLH917570 FVC917569:FVD917570 GEY917569:GEZ917570 GOU917569:GOV917570 GYQ917569:GYR917570 HIM917569:HIN917570 HSI917569:HSJ917570 ICE917569:ICF917570 IMA917569:IMB917570 IVW917569:IVX917570 JFS917569:JFT917570 JPO917569:JPP917570 JZK917569:JZL917570 KJG917569:KJH917570 KTC917569:KTD917570 LCY917569:LCZ917570 LMU917569:LMV917570 LWQ917569:LWR917570 MGM917569:MGN917570 MQI917569:MQJ917570 NAE917569:NAF917570 NKA917569:NKB917570 NTW917569:NTX917570 ODS917569:ODT917570 ONO917569:ONP917570 OXK917569:OXL917570 PHG917569:PHH917570 PRC917569:PRD917570 QAY917569:QAZ917570 QKU917569:QKV917570 QUQ917569:QUR917570 REM917569:REN917570 ROI917569:ROJ917570 RYE917569:RYF917570 SIA917569:SIB917570 SRW917569:SRX917570 TBS917569:TBT917570 TLO917569:TLP917570 TVK917569:TVL917570 UFG917569:UFH917570 UPC917569:UPD917570 UYY917569:UYZ917570 VIU917569:VIV917570 VSQ917569:VSR917570 WCM917569:WCN917570 WMI917569:WMJ917570 WWE917569:WWF917570 W983105:X983106 JS983105:JT983106 TO983105:TP983106 ADK983105:ADL983106 ANG983105:ANH983106 AXC983105:AXD983106 BGY983105:BGZ983106 BQU983105:BQV983106 CAQ983105:CAR983106 CKM983105:CKN983106 CUI983105:CUJ983106 DEE983105:DEF983106 DOA983105:DOB983106 DXW983105:DXX983106 EHS983105:EHT983106 ERO983105:ERP983106 FBK983105:FBL983106 FLG983105:FLH983106 FVC983105:FVD983106 GEY983105:GEZ983106 GOU983105:GOV983106 GYQ983105:GYR983106 HIM983105:HIN983106 HSI983105:HSJ983106 ICE983105:ICF983106 IMA983105:IMB983106 IVW983105:IVX983106 JFS983105:JFT983106 JPO983105:JPP983106 JZK983105:JZL983106 KJG983105:KJH983106 KTC983105:KTD983106 LCY983105:LCZ983106 LMU983105:LMV983106 LWQ983105:LWR983106 MGM983105:MGN983106 MQI983105:MQJ983106 NAE983105:NAF983106 NKA983105:NKB983106 NTW983105:NTX983106 ODS983105:ODT983106 ONO983105:ONP983106 OXK983105:OXL983106 PHG983105:PHH983106 PRC983105:PRD983106 QAY983105:QAZ983106 QKU983105:QKV983106 QUQ983105:QUR983106 REM983105:REN983106 ROI983105:ROJ983106 RYE983105:RYF983106 SIA983105:SIB983106 SRW983105:SRX983106 TBS983105:TBT983106 TLO983105:TLP983106 TVK983105:TVL983106 UFG983105:UFH983106 UPC983105:UPD983106 UYY983105:UYZ983106 VIU983105:VIV983106 VSQ983105:VSR983106 WCM983105:WCN983106 WMI983105:WMJ983106 WWE983105:WWF983106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BF65601:BG65602 LB65601:LC65602 UX65601:UY65602 AET65601:AEU65602 AOP65601:AOQ65602 AYL65601:AYM65602 BIH65601:BII65602 BSD65601:BSE65602 CBZ65601:CCA65602 CLV65601:CLW65602 CVR65601:CVS65602 DFN65601:DFO65602 DPJ65601:DPK65602 DZF65601:DZG65602 EJB65601:EJC65602 ESX65601:ESY65602 FCT65601:FCU65602 FMP65601:FMQ65602 FWL65601:FWM65602 GGH65601:GGI65602 GQD65601:GQE65602 GZZ65601:HAA65602 HJV65601:HJW65602 HTR65601:HTS65602 IDN65601:IDO65602 INJ65601:INK65602 IXF65601:IXG65602 JHB65601:JHC65602 JQX65601:JQY65602 KAT65601:KAU65602 KKP65601:KKQ65602 KUL65601:KUM65602 LEH65601:LEI65602 LOD65601:LOE65602 LXZ65601:LYA65602 MHV65601:MHW65602 MRR65601:MRS65602 NBN65601:NBO65602 NLJ65601:NLK65602 NVF65601:NVG65602 OFB65601:OFC65602 OOX65601:OOY65602 OYT65601:OYU65602 PIP65601:PIQ65602 PSL65601:PSM65602 QCH65601:QCI65602 QMD65601:QME65602 QVZ65601:QWA65602 RFV65601:RFW65602 RPR65601:RPS65602 RZN65601:RZO65602 SJJ65601:SJK65602 STF65601:STG65602 TDB65601:TDC65602 TMX65601:TMY65602 TWT65601:TWU65602 UGP65601:UGQ65602 UQL65601:UQM65602 VAH65601:VAI65602 VKD65601:VKE65602 VTZ65601:VUA65602 WDV65601:WDW65602 WNR65601:WNS65602 WXN65601:WXO65602 BF131137:BG131138 LB131137:LC131138 UX131137:UY131138 AET131137:AEU131138 AOP131137:AOQ131138 AYL131137:AYM131138 BIH131137:BII131138 BSD131137:BSE131138 CBZ131137:CCA131138 CLV131137:CLW131138 CVR131137:CVS131138 DFN131137:DFO131138 DPJ131137:DPK131138 DZF131137:DZG131138 EJB131137:EJC131138 ESX131137:ESY131138 FCT131137:FCU131138 FMP131137:FMQ131138 FWL131137:FWM131138 GGH131137:GGI131138 GQD131137:GQE131138 GZZ131137:HAA131138 HJV131137:HJW131138 HTR131137:HTS131138 IDN131137:IDO131138 INJ131137:INK131138 IXF131137:IXG131138 JHB131137:JHC131138 JQX131137:JQY131138 KAT131137:KAU131138 KKP131137:KKQ131138 KUL131137:KUM131138 LEH131137:LEI131138 LOD131137:LOE131138 LXZ131137:LYA131138 MHV131137:MHW131138 MRR131137:MRS131138 NBN131137:NBO131138 NLJ131137:NLK131138 NVF131137:NVG131138 OFB131137:OFC131138 OOX131137:OOY131138 OYT131137:OYU131138 PIP131137:PIQ131138 PSL131137:PSM131138 QCH131137:QCI131138 QMD131137:QME131138 QVZ131137:QWA131138 RFV131137:RFW131138 RPR131137:RPS131138 RZN131137:RZO131138 SJJ131137:SJK131138 STF131137:STG131138 TDB131137:TDC131138 TMX131137:TMY131138 TWT131137:TWU131138 UGP131137:UGQ131138 UQL131137:UQM131138 VAH131137:VAI131138 VKD131137:VKE131138 VTZ131137:VUA131138 WDV131137:WDW131138 WNR131137:WNS131138 WXN131137:WXO131138 BF196673:BG196674 LB196673:LC196674 UX196673:UY196674 AET196673:AEU196674 AOP196673:AOQ196674 AYL196673:AYM196674 BIH196673:BII196674 BSD196673:BSE196674 CBZ196673:CCA196674 CLV196673:CLW196674 CVR196673:CVS196674 DFN196673:DFO196674 DPJ196673:DPK196674 DZF196673:DZG196674 EJB196673:EJC196674 ESX196673:ESY196674 FCT196673:FCU196674 FMP196673:FMQ196674 FWL196673:FWM196674 GGH196673:GGI196674 GQD196673:GQE196674 GZZ196673:HAA196674 HJV196673:HJW196674 HTR196673:HTS196674 IDN196673:IDO196674 INJ196673:INK196674 IXF196673:IXG196674 JHB196673:JHC196674 JQX196673:JQY196674 KAT196673:KAU196674 KKP196673:KKQ196674 KUL196673:KUM196674 LEH196673:LEI196674 LOD196673:LOE196674 LXZ196673:LYA196674 MHV196673:MHW196674 MRR196673:MRS196674 NBN196673:NBO196674 NLJ196673:NLK196674 NVF196673:NVG196674 OFB196673:OFC196674 OOX196673:OOY196674 OYT196673:OYU196674 PIP196673:PIQ196674 PSL196673:PSM196674 QCH196673:QCI196674 QMD196673:QME196674 QVZ196673:QWA196674 RFV196673:RFW196674 RPR196673:RPS196674 RZN196673:RZO196674 SJJ196673:SJK196674 STF196673:STG196674 TDB196673:TDC196674 TMX196673:TMY196674 TWT196673:TWU196674 UGP196673:UGQ196674 UQL196673:UQM196674 VAH196673:VAI196674 VKD196673:VKE196674 VTZ196673:VUA196674 WDV196673:WDW196674 WNR196673:WNS196674 WXN196673:WXO196674 BF262209:BG262210 LB262209:LC262210 UX262209:UY262210 AET262209:AEU262210 AOP262209:AOQ262210 AYL262209:AYM262210 BIH262209:BII262210 BSD262209:BSE262210 CBZ262209:CCA262210 CLV262209:CLW262210 CVR262209:CVS262210 DFN262209:DFO262210 DPJ262209:DPK262210 DZF262209:DZG262210 EJB262209:EJC262210 ESX262209:ESY262210 FCT262209:FCU262210 FMP262209:FMQ262210 FWL262209:FWM262210 GGH262209:GGI262210 GQD262209:GQE262210 GZZ262209:HAA262210 HJV262209:HJW262210 HTR262209:HTS262210 IDN262209:IDO262210 INJ262209:INK262210 IXF262209:IXG262210 JHB262209:JHC262210 JQX262209:JQY262210 KAT262209:KAU262210 KKP262209:KKQ262210 KUL262209:KUM262210 LEH262209:LEI262210 LOD262209:LOE262210 LXZ262209:LYA262210 MHV262209:MHW262210 MRR262209:MRS262210 NBN262209:NBO262210 NLJ262209:NLK262210 NVF262209:NVG262210 OFB262209:OFC262210 OOX262209:OOY262210 OYT262209:OYU262210 PIP262209:PIQ262210 PSL262209:PSM262210 QCH262209:QCI262210 QMD262209:QME262210 QVZ262209:QWA262210 RFV262209:RFW262210 RPR262209:RPS262210 RZN262209:RZO262210 SJJ262209:SJK262210 STF262209:STG262210 TDB262209:TDC262210 TMX262209:TMY262210 TWT262209:TWU262210 UGP262209:UGQ262210 UQL262209:UQM262210 VAH262209:VAI262210 VKD262209:VKE262210 VTZ262209:VUA262210 WDV262209:WDW262210 WNR262209:WNS262210 WXN262209:WXO262210 BF327745:BG327746 LB327745:LC327746 UX327745:UY327746 AET327745:AEU327746 AOP327745:AOQ327746 AYL327745:AYM327746 BIH327745:BII327746 BSD327745:BSE327746 CBZ327745:CCA327746 CLV327745:CLW327746 CVR327745:CVS327746 DFN327745:DFO327746 DPJ327745:DPK327746 DZF327745:DZG327746 EJB327745:EJC327746 ESX327745:ESY327746 FCT327745:FCU327746 FMP327745:FMQ327746 FWL327745:FWM327746 GGH327745:GGI327746 GQD327745:GQE327746 GZZ327745:HAA327746 HJV327745:HJW327746 HTR327745:HTS327746 IDN327745:IDO327746 INJ327745:INK327746 IXF327745:IXG327746 JHB327745:JHC327746 JQX327745:JQY327746 KAT327745:KAU327746 KKP327745:KKQ327746 KUL327745:KUM327746 LEH327745:LEI327746 LOD327745:LOE327746 LXZ327745:LYA327746 MHV327745:MHW327746 MRR327745:MRS327746 NBN327745:NBO327746 NLJ327745:NLK327746 NVF327745:NVG327746 OFB327745:OFC327746 OOX327745:OOY327746 OYT327745:OYU327746 PIP327745:PIQ327746 PSL327745:PSM327746 QCH327745:QCI327746 QMD327745:QME327746 QVZ327745:QWA327746 RFV327745:RFW327746 RPR327745:RPS327746 RZN327745:RZO327746 SJJ327745:SJK327746 STF327745:STG327746 TDB327745:TDC327746 TMX327745:TMY327746 TWT327745:TWU327746 UGP327745:UGQ327746 UQL327745:UQM327746 VAH327745:VAI327746 VKD327745:VKE327746 VTZ327745:VUA327746 WDV327745:WDW327746 WNR327745:WNS327746 WXN327745:WXO327746 BF393281:BG393282 LB393281:LC393282 UX393281:UY393282 AET393281:AEU393282 AOP393281:AOQ393282 AYL393281:AYM393282 BIH393281:BII393282 BSD393281:BSE393282 CBZ393281:CCA393282 CLV393281:CLW393282 CVR393281:CVS393282 DFN393281:DFO393282 DPJ393281:DPK393282 DZF393281:DZG393282 EJB393281:EJC393282 ESX393281:ESY393282 FCT393281:FCU393282 FMP393281:FMQ393282 FWL393281:FWM393282 GGH393281:GGI393282 GQD393281:GQE393282 GZZ393281:HAA393282 HJV393281:HJW393282 HTR393281:HTS393282 IDN393281:IDO393282 INJ393281:INK393282 IXF393281:IXG393282 JHB393281:JHC393282 JQX393281:JQY393282 KAT393281:KAU393282 KKP393281:KKQ393282 KUL393281:KUM393282 LEH393281:LEI393282 LOD393281:LOE393282 LXZ393281:LYA393282 MHV393281:MHW393282 MRR393281:MRS393282 NBN393281:NBO393282 NLJ393281:NLK393282 NVF393281:NVG393282 OFB393281:OFC393282 OOX393281:OOY393282 OYT393281:OYU393282 PIP393281:PIQ393282 PSL393281:PSM393282 QCH393281:QCI393282 QMD393281:QME393282 QVZ393281:QWA393282 RFV393281:RFW393282 RPR393281:RPS393282 RZN393281:RZO393282 SJJ393281:SJK393282 STF393281:STG393282 TDB393281:TDC393282 TMX393281:TMY393282 TWT393281:TWU393282 UGP393281:UGQ393282 UQL393281:UQM393282 VAH393281:VAI393282 VKD393281:VKE393282 VTZ393281:VUA393282 WDV393281:WDW393282 WNR393281:WNS393282 WXN393281:WXO393282 BF458817:BG458818 LB458817:LC458818 UX458817:UY458818 AET458817:AEU458818 AOP458817:AOQ458818 AYL458817:AYM458818 BIH458817:BII458818 BSD458817:BSE458818 CBZ458817:CCA458818 CLV458817:CLW458818 CVR458817:CVS458818 DFN458817:DFO458818 DPJ458817:DPK458818 DZF458817:DZG458818 EJB458817:EJC458818 ESX458817:ESY458818 FCT458817:FCU458818 FMP458817:FMQ458818 FWL458817:FWM458818 GGH458817:GGI458818 GQD458817:GQE458818 GZZ458817:HAA458818 HJV458817:HJW458818 HTR458817:HTS458818 IDN458817:IDO458818 INJ458817:INK458818 IXF458817:IXG458818 JHB458817:JHC458818 JQX458817:JQY458818 KAT458817:KAU458818 KKP458817:KKQ458818 KUL458817:KUM458818 LEH458817:LEI458818 LOD458817:LOE458818 LXZ458817:LYA458818 MHV458817:MHW458818 MRR458817:MRS458818 NBN458817:NBO458818 NLJ458817:NLK458818 NVF458817:NVG458818 OFB458817:OFC458818 OOX458817:OOY458818 OYT458817:OYU458818 PIP458817:PIQ458818 PSL458817:PSM458818 QCH458817:QCI458818 QMD458817:QME458818 QVZ458817:QWA458818 RFV458817:RFW458818 RPR458817:RPS458818 RZN458817:RZO458818 SJJ458817:SJK458818 STF458817:STG458818 TDB458817:TDC458818 TMX458817:TMY458818 TWT458817:TWU458818 UGP458817:UGQ458818 UQL458817:UQM458818 VAH458817:VAI458818 VKD458817:VKE458818 VTZ458817:VUA458818 WDV458817:WDW458818 WNR458817:WNS458818 WXN458817:WXO458818 BF524353:BG524354 LB524353:LC524354 UX524353:UY524354 AET524353:AEU524354 AOP524353:AOQ524354 AYL524353:AYM524354 BIH524353:BII524354 BSD524353:BSE524354 CBZ524353:CCA524354 CLV524353:CLW524354 CVR524353:CVS524354 DFN524353:DFO524354 DPJ524353:DPK524354 DZF524353:DZG524354 EJB524353:EJC524354 ESX524353:ESY524354 FCT524353:FCU524354 FMP524353:FMQ524354 FWL524353:FWM524354 GGH524353:GGI524354 GQD524353:GQE524354 GZZ524353:HAA524354 HJV524353:HJW524354 HTR524353:HTS524354 IDN524353:IDO524354 INJ524353:INK524354 IXF524353:IXG524354 JHB524353:JHC524354 JQX524353:JQY524354 KAT524353:KAU524354 KKP524353:KKQ524354 KUL524353:KUM524354 LEH524353:LEI524354 LOD524353:LOE524354 LXZ524353:LYA524354 MHV524353:MHW524354 MRR524353:MRS524354 NBN524353:NBO524354 NLJ524353:NLK524354 NVF524353:NVG524354 OFB524353:OFC524354 OOX524353:OOY524354 OYT524353:OYU524354 PIP524353:PIQ524354 PSL524353:PSM524354 QCH524353:QCI524354 QMD524353:QME524354 QVZ524353:QWA524354 RFV524353:RFW524354 RPR524353:RPS524354 RZN524353:RZO524354 SJJ524353:SJK524354 STF524353:STG524354 TDB524353:TDC524354 TMX524353:TMY524354 TWT524353:TWU524354 UGP524353:UGQ524354 UQL524353:UQM524354 VAH524353:VAI524354 VKD524353:VKE524354 VTZ524353:VUA524354 WDV524353:WDW524354 WNR524353:WNS524354 WXN524353:WXO524354 BF589889:BG589890 LB589889:LC589890 UX589889:UY589890 AET589889:AEU589890 AOP589889:AOQ589890 AYL589889:AYM589890 BIH589889:BII589890 BSD589889:BSE589890 CBZ589889:CCA589890 CLV589889:CLW589890 CVR589889:CVS589890 DFN589889:DFO589890 DPJ589889:DPK589890 DZF589889:DZG589890 EJB589889:EJC589890 ESX589889:ESY589890 FCT589889:FCU589890 FMP589889:FMQ589890 FWL589889:FWM589890 GGH589889:GGI589890 GQD589889:GQE589890 GZZ589889:HAA589890 HJV589889:HJW589890 HTR589889:HTS589890 IDN589889:IDO589890 INJ589889:INK589890 IXF589889:IXG589890 JHB589889:JHC589890 JQX589889:JQY589890 KAT589889:KAU589890 KKP589889:KKQ589890 KUL589889:KUM589890 LEH589889:LEI589890 LOD589889:LOE589890 LXZ589889:LYA589890 MHV589889:MHW589890 MRR589889:MRS589890 NBN589889:NBO589890 NLJ589889:NLK589890 NVF589889:NVG589890 OFB589889:OFC589890 OOX589889:OOY589890 OYT589889:OYU589890 PIP589889:PIQ589890 PSL589889:PSM589890 QCH589889:QCI589890 QMD589889:QME589890 QVZ589889:QWA589890 RFV589889:RFW589890 RPR589889:RPS589890 RZN589889:RZO589890 SJJ589889:SJK589890 STF589889:STG589890 TDB589889:TDC589890 TMX589889:TMY589890 TWT589889:TWU589890 UGP589889:UGQ589890 UQL589889:UQM589890 VAH589889:VAI589890 VKD589889:VKE589890 VTZ589889:VUA589890 WDV589889:WDW589890 WNR589889:WNS589890 WXN589889:WXO589890 BF655425:BG655426 LB655425:LC655426 UX655425:UY655426 AET655425:AEU655426 AOP655425:AOQ655426 AYL655425:AYM655426 BIH655425:BII655426 BSD655425:BSE655426 CBZ655425:CCA655426 CLV655425:CLW655426 CVR655425:CVS655426 DFN655425:DFO655426 DPJ655425:DPK655426 DZF655425:DZG655426 EJB655425:EJC655426 ESX655425:ESY655426 FCT655425:FCU655426 FMP655425:FMQ655426 FWL655425:FWM655426 GGH655425:GGI655426 GQD655425:GQE655426 GZZ655425:HAA655426 HJV655425:HJW655426 HTR655425:HTS655426 IDN655425:IDO655426 INJ655425:INK655426 IXF655425:IXG655426 JHB655425:JHC655426 JQX655425:JQY655426 KAT655425:KAU655426 KKP655425:KKQ655426 KUL655425:KUM655426 LEH655425:LEI655426 LOD655425:LOE655426 LXZ655425:LYA655426 MHV655425:MHW655426 MRR655425:MRS655426 NBN655425:NBO655426 NLJ655425:NLK655426 NVF655425:NVG655426 OFB655425:OFC655426 OOX655425:OOY655426 OYT655425:OYU655426 PIP655425:PIQ655426 PSL655425:PSM655426 QCH655425:QCI655426 QMD655425:QME655426 QVZ655425:QWA655426 RFV655425:RFW655426 RPR655425:RPS655426 RZN655425:RZO655426 SJJ655425:SJK655426 STF655425:STG655426 TDB655425:TDC655426 TMX655425:TMY655426 TWT655425:TWU655426 UGP655425:UGQ655426 UQL655425:UQM655426 VAH655425:VAI655426 VKD655425:VKE655426 VTZ655425:VUA655426 WDV655425:WDW655426 WNR655425:WNS655426 WXN655425:WXO655426 BF720961:BG720962 LB720961:LC720962 UX720961:UY720962 AET720961:AEU720962 AOP720961:AOQ720962 AYL720961:AYM720962 BIH720961:BII720962 BSD720961:BSE720962 CBZ720961:CCA720962 CLV720961:CLW720962 CVR720961:CVS720962 DFN720961:DFO720962 DPJ720961:DPK720962 DZF720961:DZG720962 EJB720961:EJC720962 ESX720961:ESY720962 FCT720961:FCU720962 FMP720961:FMQ720962 FWL720961:FWM720962 GGH720961:GGI720962 GQD720961:GQE720962 GZZ720961:HAA720962 HJV720961:HJW720962 HTR720961:HTS720962 IDN720961:IDO720962 INJ720961:INK720962 IXF720961:IXG720962 JHB720961:JHC720962 JQX720961:JQY720962 KAT720961:KAU720962 KKP720961:KKQ720962 KUL720961:KUM720962 LEH720961:LEI720962 LOD720961:LOE720962 LXZ720961:LYA720962 MHV720961:MHW720962 MRR720961:MRS720962 NBN720961:NBO720962 NLJ720961:NLK720962 NVF720961:NVG720962 OFB720961:OFC720962 OOX720961:OOY720962 OYT720961:OYU720962 PIP720961:PIQ720962 PSL720961:PSM720962 QCH720961:QCI720962 QMD720961:QME720962 QVZ720961:QWA720962 RFV720961:RFW720962 RPR720961:RPS720962 RZN720961:RZO720962 SJJ720961:SJK720962 STF720961:STG720962 TDB720961:TDC720962 TMX720961:TMY720962 TWT720961:TWU720962 UGP720961:UGQ720962 UQL720961:UQM720962 VAH720961:VAI720962 VKD720961:VKE720962 VTZ720961:VUA720962 WDV720961:WDW720962 WNR720961:WNS720962 WXN720961:WXO720962 BF786497:BG786498 LB786497:LC786498 UX786497:UY786498 AET786497:AEU786498 AOP786497:AOQ786498 AYL786497:AYM786498 BIH786497:BII786498 BSD786497:BSE786498 CBZ786497:CCA786498 CLV786497:CLW786498 CVR786497:CVS786498 DFN786497:DFO786498 DPJ786497:DPK786498 DZF786497:DZG786498 EJB786497:EJC786498 ESX786497:ESY786498 FCT786497:FCU786498 FMP786497:FMQ786498 FWL786497:FWM786498 GGH786497:GGI786498 GQD786497:GQE786498 GZZ786497:HAA786498 HJV786497:HJW786498 HTR786497:HTS786498 IDN786497:IDO786498 INJ786497:INK786498 IXF786497:IXG786498 JHB786497:JHC786498 JQX786497:JQY786498 KAT786497:KAU786498 KKP786497:KKQ786498 KUL786497:KUM786498 LEH786497:LEI786498 LOD786497:LOE786498 LXZ786497:LYA786498 MHV786497:MHW786498 MRR786497:MRS786498 NBN786497:NBO786498 NLJ786497:NLK786498 NVF786497:NVG786498 OFB786497:OFC786498 OOX786497:OOY786498 OYT786497:OYU786498 PIP786497:PIQ786498 PSL786497:PSM786498 QCH786497:QCI786498 QMD786497:QME786498 QVZ786497:QWA786498 RFV786497:RFW786498 RPR786497:RPS786498 RZN786497:RZO786498 SJJ786497:SJK786498 STF786497:STG786498 TDB786497:TDC786498 TMX786497:TMY786498 TWT786497:TWU786498 UGP786497:UGQ786498 UQL786497:UQM786498 VAH786497:VAI786498 VKD786497:VKE786498 VTZ786497:VUA786498 WDV786497:WDW786498 WNR786497:WNS786498 WXN786497:WXO786498 BF852033:BG852034 LB852033:LC852034 UX852033:UY852034 AET852033:AEU852034 AOP852033:AOQ852034 AYL852033:AYM852034 BIH852033:BII852034 BSD852033:BSE852034 CBZ852033:CCA852034 CLV852033:CLW852034 CVR852033:CVS852034 DFN852033:DFO852034 DPJ852033:DPK852034 DZF852033:DZG852034 EJB852033:EJC852034 ESX852033:ESY852034 FCT852033:FCU852034 FMP852033:FMQ852034 FWL852033:FWM852034 GGH852033:GGI852034 GQD852033:GQE852034 GZZ852033:HAA852034 HJV852033:HJW852034 HTR852033:HTS852034 IDN852033:IDO852034 INJ852033:INK852034 IXF852033:IXG852034 JHB852033:JHC852034 JQX852033:JQY852034 KAT852033:KAU852034 KKP852033:KKQ852034 KUL852033:KUM852034 LEH852033:LEI852034 LOD852033:LOE852034 LXZ852033:LYA852034 MHV852033:MHW852034 MRR852033:MRS852034 NBN852033:NBO852034 NLJ852033:NLK852034 NVF852033:NVG852034 OFB852033:OFC852034 OOX852033:OOY852034 OYT852033:OYU852034 PIP852033:PIQ852034 PSL852033:PSM852034 QCH852033:QCI852034 QMD852033:QME852034 QVZ852033:QWA852034 RFV852033:RFW852034 RPR852033:RPS852034 RZN852033:RZO852034 SJJ852033:SJK852034 STF852033:STG852034 TDB852033:TDC852034 TMX852033:TMY852034 TWT852033:TWU852034 UGP852033:UGQ852034 UQL852033:UQM852034 VAH852033:VAI852034 VKD852033:VKE852034 VTZ852033:VUA852034 WDV852033:WDW852034 WNR852033:WNS852034 WXN852033:WXO852034 BF917569:BG917570 LB917569:LC917570 UX917569:UY917570 AET917569:AEU917570 AOP917569:AOQ917570 AYL917569:AYM917570 BIH917569:BII917570 BSD917569:BSE917570 CBZ917569:CCA917570 CLV917569:CLW917570 CVR917569:CVS917570 DFN917569:DFO917570 DPJ917569:DPK917570 DZF917569:DZG917570 EJB917569:EJC917570 ESX917569:ESY917570 FCT917569:FCU917570 FMP917569:FMQ917570 FWL917569:FWM917570 GGH917569:GGI917570 GQD917569:GQE917570 GZZ917569:HAA917570 HJV917569:HJW917570 HTR917569:HTS917570 IDN917569:IDO917570 INJ917569:INK917570 IXF917569:IXG917570 JHB917569:JHC917570 JQX917569:JQY917570 KAT917569:KAU917570 KKP917569:KKQ917570 KUL917569:KUM917570 LEH917569:LEI917570 LOD917569:LOE917570 LXZ917569:LYA917570 MHV917569:MHW917570 MRR917569:MRS917570 NBN917569:NBO917570 NLJ917569:NLK917570 NVF917569:NVG917570 OFB917569:OFC917570 OOX917569:OOY917570 OYT917569:OYU917570 PIP917569:PIQ917570 PSL917569:PSM917570 QCH917569:QCI917570 QMD917569:QME917570 QVZ917569:QWA917570 RFV917569:RFW917570 RPR917569:RPS917570 RZN917569:RZO917570 SJJ917569:SJK917570 STF917569:STG917570 TDB917569:TDC917570 TMX917569:TMY917570 TWT917569:TWU917570 UGP917569:UGQ917570 UQL917569:UQM917570 VAH917569:VAI917570 VKD917569:VKE917570 VTZ917569:VUA917570 WDV917569:WDW917570 WNR917569:WNS917570 WXN917569:WXO917570 BF983105:BG983106 LB983105:LC983106 UX983105:UY983106 AET983105:AEU983106 AOP983105:AOQ983106 AYL983105:AYM983106 BIH983105:BII983106 BSD983105:BSE983106 CBZ983105:CCA983106 CLV983105:CLW983106 CVR983105:CVS983106 DFN983105:DFO983106 DPJ983105:DPK983106 DZF983105:DZG983106 EJB983105:EJC983106 ESX983105:ESY983106 FCT983105:FCU983106 FMP983105:FMQ983106 FWL983105:FWM983106 GGH983105:GGI983106 GQD983105:GQE983106 GZZ983105:HAA983106 HJV983105:HJW983106 HTR983105:HTS983106 IDN983105:IDO983106 INJ983105:INK983106 IXF983105:IXG983106 JHB983105:JHC983106 JQX983105:JQY983106 KAT983105:KAU983106 KKP983105:KKQ983106 KUL983105:KUM983106 LEH983105:LEI983106 LOD983105:LOE983106 LXZ983105:LYA983106 MHV983105:MHW983106 MRR983105:MRS983106 NBN983105:NBO983106 NLJ983105:NLK983106 NVF983105:NVG983106 OFB983105:OFC983106 OOX983105:OOY983106 OYT983105:OYU983106 PIP983105:PIQ983106 PSL983105:PSM983106 QCH983105:QCI983106 QMD983105:QME983106 QVZ983105:QWA983106 RFV983105:RFW983106 RPR983105:RPS983106 RZN983105:RZO983106 SJJ983105:SJK983106 STF983105:STG983106 TDB983105:TDC983106 TMX983105:TMY983106 TWT983105:TWU983106 UGP983105:UGQ983106 UQL983105:UQM983106 VAH983105:VAI983106 VKD983105:VKE983106 VTZ983105:VUA983106 WDV983105:WDW983106 WNR983105:WNS983106 WXN983105:WXO983106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BB65601:BC65602 KX65601:KY65602 UT65601:UU65602 AEP65601:AEQ65602 AOL65601:AOM65602 AYH65601:AYI65602 BID65601:BIE65602 BRZ65601:BSA65602 CBV65601:CBW65602 CLR65601:CLS65602 CVN65601:CVO65602 DFJ65601:DFK65602 DPF65601:DPG65602 DZB65601:DZC65602 EIX65601:EIY65602 EST65601:ESU65602 FCP65601:FCQ65602 FML65601:FMM65602 FWH65601:FWI65602 GGD65601:GGE65602 GPZ65601:GQA65602 GZV65601:GZW65602 HJR65601:HJS65602 HTN65601:HTO65602 IDJ65601:IDK65602 INF65601:ING65602 IXB65601:IXC65602 JGX65601:JGY65602 JQT65601:JQU65602 KAP65601:KAQ65602 KKL65601:KKM65602 KUH65601:KUI65602 LED65601:LEE65602 LNZ65601:LOA65602 LXV65601:LXW65602 MHR65601:MHS65602 MRN65601:MRO65602 NBJ65601:NBK65602 NLF65601:NLG65602 NVB65601:NVC65602 OEX65601:OEY65602 OOT65601:OOU65602 OYP65601:OYQ65602 PIL65601:PIM65602 PSH65601:PSI65602 QCD65601:QCE65602 QLZ65601:QMA65602 QVV65601:QVW65602 RFR65601:RFS65602 RPN65601:RPO65602 RZJ65601:RZK65602 SJF65601:SJG65602 STB65601:STC65602 TCX65601:TCY65602 TMT65601:TMU65602 TWP65601:TWQ65602 UGL65601:UGM65602 UQH65601:UQI65602 VAD65601:VAE65602 VJZ65601:VKA65602 VTV65601:VTW65602 WDR65601:WDS65602 WNN65601:WNO65602 WXJ65601:WXK65602 BB131137:BC131138 KX131137:KY131138 UT131137:UU131138 AEP131137:AEQ131138 AOL131137:AOM131138 AYH131137:AYI131138 BID131137:BIE131138 BRZ131137:BSA131138 CBV131137:CBW131138 CLR131137:CLS131138 CVN131137:CVO131138 DFJ131137:DFK131138 DPF131137:DPG131138 DZB131137:DZC131138 EIX131137:EIY131138 EST131137:ESU131138 FCP131137:FCQ131138 FML131137:FMM131138 FWH131137:FWI131138 GGD131137:GGE131138 GPZ131137:GQA131138 GZV131137:GZW131138 HJR131137:HJS131138 HTN131137:HTO131138 IDJ131137:IDK131138 INF131137:ING131138 IXB131137:IXC131138 JGX131137:JGY131138 JQT131137:JQU131138 KAP131137:KAQ131138 KKL131137:KKM131138 KUH131137:KUI131138 LED131137:LEE131138 LNZ131137:LOA131138 LXV131137:LXW131138 MHR131137:MHS131138 MRN131137:MRO131138 NBJ131137:NBK131138 NLF131137:NLG131138 NVB131137:NVC131138 OEX131137:OEY131138 OOT131137:OOU131138 OYP131137:OYQ131138 PIL131137:PIM131138 PSH131137:PSI131138 QCD131137:QCE131138 QLZ131137:QMA131138 QVV131137:QVW131138 RFR131137:RFS131138 RPN131137:RPO131138 RZJ131137:RZK131138 SJF131137:SJG131138 STB131137:STC131138 TCX131137:TCY131138 TMT131137:TMU131138 TWP131137:TWQ131138 UGL131137:UGM131138 UQH131137:UQI131138 VAD131137:VAE131138 VJZ131137:VKA131138 VTV131137:VTW131138 WDR131137:WDS131138 WNN131137:WNO131138 WXJ131137:WXK131138 BB196673:BC196674 KX196673:KY196674 UT196673:UU196674 AEP196673:AEQ196674 AOL196673:AOM196674 AYH196673:AYI196674 BID196673:BIE196674 BRZ196673:BSA196674 CBV196673:CBW196674 CLR196673:CLS196674 CVN196673:CVO196674 DFJ196673:DFK196674 DPF196673:DPG196674 DZB196673:DZC196674 EIX196673:EIY196674 EST196673:ESU196674 FCP196673:FCQ196674 FML196673:FMM196674 FWH196673:FWI196674 GGD196673:GGE196674 GPZ196673:GQA196674 GZV196673:GZW196674 HJR196673:HJS196674 HTN196673:HTO196674 IDJ196673:IDK196674 INF196673:ING196674 IXB196673:IXC196674 JGX196673:JGY196674 JQT196673:JQU196674 KAP196673:KAQ196674 KKL196673:KKM196674 KUH196673:KUI196674 LED196673:LEE196674 LNZ196673:LOA196674 LXV196673:LXW196674 MHR196673:MHS196674 MRN196673:MRO196674 NBJ196673:NBK196674 NLF196673:NLG196674 NVB196673:NVC196674 OEX196673:OEY196674 OOT196673:OOU196674 OYP196673:OYQ196674 PIL196673:PIM196674 PSH196673:PSI196674 QCD196673:QCE196674 QLZ196673:QMA196674 QVV196673:QVW196674 RFR196673:RFS196674 RPN196673:RPO196674 RZJ196673:RZK196674 SJF196673:SJG196674 STB196673:STC196674 TCX196673:TCY196674 TMT196673:TMU196674 TWP196673:TWQ196674 UGL196673:UGM196674 UQH196673:UQI196674 VAD196673:VAE196674 VJZ196673:VKA196674 VTV196673:VTW196674 WDR196673:WDS196674 WNN196673:WNO196674 WXJ196673:WXK196674 BB262209:BC262210 KX262209:KY262210 UT262209:UU262210 AEP262209:AEQ262210 AOL262209:AOM262210 AYH262209:AYI262210 BID262209:BIE262210 BRZ262209:BSA262210 CBV262209:CBW262210 CLR262209:CLS262210 CVN262209:CVO262210 DFJ262209:DFK262210 DPF262209:DPG262210 DZB262209:DZC262210 EIX262209:EIY262210 EST262209:ESU262210 FCP262209:FCQ262210 FML262209:FMM262210 FWH262209:FWI262210 GGD262209:GGE262210 GPZ262209:GQA262210 GZV262209:GZW262210 HJR262209:HJS262210 HTN262209:HTO262210 IDJ262209:IDK262210 INF262209:ING262210 IXB262209:IXC262210 JGX262209:JGY262210 JQT262209:JQU262210 KAP262209:KAQ262210 KKL262209:KKM262210 KUH262209:KUI262210 LED262209:LEE262210 LNZ262209:LOA262210 LXV262209:LXW262210 MHR262209:MHS262210 MRN262209:MRO262210 NBJ262209:NBK262210 NLF262209:NLG262210 NVB262209:NVC262210 OEX262209:OEY262210 OOT262209:OOU262210 OYP262209:OYQ262210 PIL262209:PIM262210 PSH262209:PSI262210 QCD262209:QCE262210 QLZ262209:QMA262210 QVV262209:QVW262210 RFR262209:RFS262210 RPN262209:RPO262210 RZJ262209:RZK262210 SJF262209:SJG262210 STB262209:STC262210 TCX262209:TCY262210 TMT262209:TMU262210 TWP262209:TWQ262210 UGL262209:UGM262210 UQH262209:UQI262210 VAD262209:VAE262210 VJZ262209:VKA262210 VTV262209:VTW262210 WDR262209:WDS262210 WNN262209:WNO262210 WXJ262209:WXK262210 BB327745:BC327746 KX327745:KY327746 UT327745:UU327746 AEP327745:AEQ327746 AOL327745:AOM327746 AYH327745:AYI327746 BID327745:BIE327746 BRZ327745:BSA327746 CBV327745:CBW327746 CLR327745:CLS327746 CVN327745:CVO327746 DFJ327745:DFK327746 DPF327745:DPG327746 DZB327745:DZC327746 EIX327745:EIY327746 EST327745:ESU327746 FCP327745:FCQ327746 FML327745:FMM327746 FWH327745:FWI327746 GGD327745:GGE327746 GPZ327745:GQA327746 GZV327745:GZW327746 HJR327745:HJS327746 HTN327745:HTO327746 IDJ327745:IDK327746 INF327745:ING327746 IXB327745:IXC327746 JGX327745:JGY327746 JQT327745:JQU327746 KAP327745:KAQ327746 KKL327745:KKM327746 KUH327745:KUI327746 LED327745:LEE327746 LNZ327745:LOA327746 LXV327745:LXW327746 MHR327745:MHS327746 MRN327745:MRO327746 NBJ327745:NBK327746 NLF327745:NLG327746 NVB327745:NVC327746 OEX327745:OEY327746 OOT327745:OOU327746 OYP327745:OYQ327746 PIL327745:PIM327746 PSH327745:PSI327746 QCD327745:QCE327746 QLZ327745:QMA327746 QVV327745:QVW327746 RFR327745:RFS327746 RPN327745:RPO327746 RZJ327745:RZK327746 SJF327745:SJG327746 STB327745:STC327746 TCX327745:TCY327746 TMT327745:TMU327746 TWP327745:TWQ327746 UGL327745:UGM327746 UQH327745:UQI327746 VAD327745:VAE327746 VJZ327745:VKA327746 VTV327745:VTW327746 WDR327745:WDS327746 WNN327745:WNO327746 WXJ327745:WXK327746 BB393281:BC393282 KX393281:KY393282 UT393281:UU393282 AEP393281:AEQ393282 AOL393281:AOM393282 AYH393281:AYI393282 BID393281:BIE393282 BRZ393281:BSA393282 CBV393281:CBW393282 CLR393281:CLS393282 CVN393281:CVO393282 DFJ393281:DFK393282 DPF393281:DPG393282 DZB393281:DZC393282 EIX393281:EIY393282 EST393281:ESU393282 FCP393281:FCQ393282 FML393281:FMM393282 FWH393281:FWI393282 GGD393281:GGE393282 GPZ393281:GQA393282 GZV393281:GZW393282 HJR393281:HJS393282 HTN393281:HTO393282 IDJ393281:IDK393282 INF393281:ING393282 IXB393281:IXC393282 JGX393281:JGY393282 JQT393281:JQU393282 KAP393281:KAQ393282 KKL393281:KKM393282 KUH393281:KUI393282 LED393281:LEE393282 LNZ393281:LOA393282 LXV393281:LXW393282 MHR393281:MHS393282 MRN393281:MRO393282 NBJ393281:NBK393282 NLF393281:NLG393282 NVB393281:NVC393282 OEX393281:OEY393282 OOT393281:OOU393282 OYP393281:OYQ393282 PIL393281:PIM393282 PSH393281:PSI393282 QCD393281:QCE393282 QLZ393281:QMA393282 QVV393281:QVW393282 RFR393281:RFS393282 RPN393281:RPO393282 RZJ393281:RZK393282 SJF393281:SJG393282 STB393281:STC393282 TCX393281:TCY393282 TMT393281:TMU393282 TWP393281:TWQ393282 UGL393281:UGM393282 UQH393281:UQI393282 VAD393281:VAE393282 VJZ393281:VKA393282 VTV393281:VTW393282 WDR393281:WDS393282 WNN393281:WNO393282 WXJ393281:WXK393282 BB458817:BC458818 KX458817:KY458818 UT458817:UU458818 AEP458817:AEQ458818 AOL458817:AOM458818 AYH458817:AYI458818 BID458817:BIE458818 BRZ458817:BSA458818 CBV458817:CBW458818 CLR458817:CLS458818 CVN458817:CVO458818 DFJ458817:DFK458818 DPF458817:DPG458818 DZB458817:DZC458818 EIX458817:EIY458818 EST458817:ESU458818 FCP458817:FCQ458818 FML458817:FMM458818 FWH458817:FWI458818 GGD458817:GGE458818 GPZ458817:GQA458818 GZV458817:GZW458818 HJR458817:HJS458818 HTN458817:HTO458818 IDJ458817:IDK458818 INF458817:ING458818 IXB458817:IXC458818 JGX458817:JGY458818 JQT458817:JQU458818 KAP458817:KAQ458818 KKL458817:KKM458818 KUH458817:KUI458818 LED458817:LEE458818 LNZ458817:LOA458818 LXV458817:LXW458818 MHR458817:MHS458818 MRN458817:MRO458818 NBJ458817:NBK458818 NLF458817:NLG458818 NVB458817:NVC458818 OEX458817:OEY458818 OOT458817:OOU458818 OYP458817:OYQ458818 PIL458817:PIM458818 PSH458817:PSI458818 QCD458817:QCE458818 QLZ458817:QMA458818 QVV458817:QVW458818 RFR458817:RFS458818 RPN458817:RPO458818 RZJ458817:RZK458818 SJF458817:SJG458818 STB458817:STC458818 TCX458817:TCY458818 TMT458817:TMU458818 TWP458817:TWQ458818 UGL458817:UGM458818 UQH458817:UQI458818 VAD458817:VAE458818 VJZ458817:VKA458818 VTV458817:VTW458818 WDR458817:WDS458818 WNN458817:WNO458818 WXJ458817:WXK458818 BB524353:BC524354 KX524353:KY524354 UT524353:UU524354 AEP524353:AEQ524354 AOL524353:AOM524354 AYH524353:AYI524354 BID524353:BIE524354 BRZ524353:BSA524354 CBV524353:CBW524354 CLR524353:CLS524354 CVN524353:CVO524354 DFJ524353:DFK524354 DPF524353:DPG524354 DZB524353:DZC524354 EIX524353:EIY524354 EST524353:ESU524354 FCP524353:FCQ524354 FML524353:FMM524354 FWH524353:FWI524354 GGD524353:GGE524354 GPZ524353:GQA524354 GZV524353:GZW524354 HJR524353:HJS524354 HTN524353:HTO524354 IDJ524353:IDK524354 INF524353:ING524354 IXB524353:IXC524354 JGX524353:JGY524354 JQT524353:JQU524354 KAP524353:KAQ524354 KKL524353:KKM524354 KUH524353:KUI524354 LED524353:LEE524354 LNZ524353:LOA524354 LXV524353:LXW524354 MHR524353:MHS524354 MRN524353:MRO524354 NBJ524353:NBK524354 NLF524353:NLG524354 NVB524353:NVC524354 OEX524353:OEY524354 OOT524353:OOU524354 OYP524353:OYQ524354 PIL524353:PIM524354 PSH524353:PSI524354 QCD524353:QCE524354 QLZ524353:QMA524354 QVV524353:QVW524354 RFR524353:RFS524354 RPN524353:RPO524354 RZJ524353:RZK524354 SJF524353:SJG524354 STB524353:STC524354 TCX524353:TCY524354 TMT524353:TMU524354 TWP524353:TWQ524354 UGL524353:UGM524354 UQH524353:UQI524354 VAD524353:VAE524354 VJZ524353:VKA524354 VTV524353:VTW524354 WDR524353:WDS524354 WNN524353:WNO524354 WXJ524353:WXK524354 BB589889:BC589890 KX589889:KY589890 UT589889:UU589890 AEP589889:AEQ589890 AOL589889:AOM589890 AYH589889:AYI589890 BID589889:BIE589890 BRZ589889:BSA589890 CBV589889:CBW589890 CLR589889:CLS589890 CVN589889:CVO589890 DFJ589889:DFK589890 DPF589889:DPG589890 DZB589889:DZC589890 EIX589889:EIY589890 EST589889:ESU589890 FCP589889:FCQ589890 FML589889:FMM589890 FWH589889:FWI589890 GGD589889:GGE589890 GPZ589889:GQA589890 GZV589889:GZW589890 HJR589889:HJS589890 HTN589889:HTO589890 IDJ589889:IDK589890 INF589889:ING589890 IXB589889:IXC589890 JGX589889:JGY589890 JQT589889:JQU589890 KAP589889:KAQ589890 KKL589889:KKM589890 KUH589889:KUI589890 LED589889:LEE589890 LNZ589889:LOA589890 LXV589889:LXW589890 MHR589889:MHS589890 MRN589889:MRO589890 NBJ589889:NBK589890 NLF589889:NLG589890 NVB589889:NVC589890 OEX589889:OEY589890 OOT589889:OOU589890 OYP589889:OYQ589890 PIL589889:PIM589890 PSH589889:PSI589890 QCD589889:QCE589890 QLZ589889:QMA589890 QVV589889:QVW589890 RFR589889:RFS589890 RPN589889:RPO589890 RZJ589889:RZK589890 SJF589889:SJG589890 STB589889:STC589890 TCX589889:TCY589890 TMT589889:TMU589890 TWP589889:TWQ589890 UGL589889:UGM589890 UQH589889:UQI589890 VAD589889:VAE589890 VJZ589889:VKA589890 VTV589889:VTW589890 WDR589889:WDS589890 WNN589889:WNO589890 WXJ589889:WXK589890 BB655425:BC655426 KX655425:KY655426 UT655425:UU655426 AEP655425:AEQ655426 AOL655425:AOM655426 AYH655425:AYI655426 BID655425:BIE655426 BRZ655425:BSA655426 CBV655425:CBW655426 CLR655425:CLS655426 CVN655425:CVO655426 DFJ655425:DFK655426 DPF655425:DPG655426 DZB655425:DZC655426 EIX655425:EIY655426 EST655425:ESU655426 FCP655425:FCQ655426 FML655425:FMM655426 FWH655425:FWI655426 GGD655425:GGE655426 GPZ655425:GQA655426 GZV655425:GZW655426 HJR655425:HJS655426 HTN655425:HTO655426 IDJ655425:IDK655426 INF655425:ING655426 IXB655425:IXC655426 JGX655425:JGY655426 JQT655425:JQU655426 KAP655425:KAQ655426 KKL655425:KKM655426 KUH655425:KUI655426 LED655425:LEE655426 LNZ655425:LOA655426 LXV655425:LXW655426 MHR655425:MHS655426 MRN655425:MRO655426 NBJ655425:NBK655426 NLF655425:NLG655426 NVB655425:NVC655426 OEX655425:OEY655426 OOT655425:OOU655426 OYP655425:OYQ655426 PIL655425:PIM655426 PSH655425:PSI655426 QCD655425:QCE655426 QLZ655425:QMA655426 QVV655425:QVW655426 RFR655425:RFS655426 RPN655425:RPO655426 RZJ655425:RZK655426 SJF655425:SJG655426 STB655425:STC655426 TCX655425:TCY655426 TMT655425:TMU655426 TWP655425:TWQ655426 UGL655425:UGM655426 UQH655425:UQI655426 VAD655425:VAE655426 VJZ655425:VKA655426 VTV655425:VTW655426 WDR655425:WDS655426 WNN655425:WNO655426 WXJ655425:WXK655426 BB720961:BC720962 KX720961:KY720962 UT720961:UU720962 AEP720961:AEQ720962 AOL720961:AOM720962 AYH720961:AYI720962 BID720961:BIE720962 BRZ720961:BSA720962 CBV720961:CBW720962 CLR720961:CLS720962 CVN720961:CVO720962 DFJ720961:DFK720962 DPF720961:DPG720962 DZB720961:DZC720962 EIX720961:EIY720962 EST720961:ESU720962 FCP720961:FCQ720962 FML720961:FMM720962 FWH720961:FWI720962 GGD720961:GGE720962 GPZ720961:GQA720962 GZV720961:GZW720962 HJR720961:HJS720962 HTN720961:HTO720962 IDJ720961:IDK720962 INF720961:ING720962 IXB720961:IXC720962 JGX720961:JGY720962 JQT720961:JQU720962 KAP720961:KAQ720962 KKL720961:KKM720962 KUH720961:KUI720962 LED720961:LEE720962 LNZ720961:LOA720962 LXV720961:LXW720962 MHR720961:MHS720962 MRN720961:MRO720962 NBJ720961:NBK720962 NLF720961:NLG720962 NVB720961:NVC720962 OEX720961:OEY720962 OOT720961:OOU720962 OYP720961:OYQ720962 PIL720961:PIM720962 PSH720961:PSI720962 QCD720961:QCE720962 QLZ720961:QMA720962 QVV720961:QVW720962 RFR720961:RFS720962 RPN720961:RPO720962 RZJ720961:RZK720962 SJF720961:SJG720962 STB720961:STC720962 TCX720961:TCY720962 TMT720961:TMU720962 TWP720961:TWQ720962 UGL720961:UGM720962 UQH720961:UQI720962 VAD720961:VAE720962 VJZ720961:VKA720962 VTV720961:VTW720962 WDR720961:WDS720962 WNN720961:WNO720962 WXJ720961:WXK720962 BB786497:BC786498 KX786497:KY786498 UT786497:UU786498 AEP786497:AEQ786498 AOL786497:AOM786498 AYH786497:AYI786498 BID786497:BIE786498 BRZ786497:BSA786498 CBV786497:CBW786498 CLR786497:CLS786498 CVN786497:CVO786498 DFJ786497:DFK786498 DPF786497:DPG786498 DZB786497:DZC786498 EIX786497:EIY786498 EST786497:ESU786498 FCP786497:FCQ786498 FML786497:FMM786498 FWH786497:FWI786498 GGD786497:GGE786498 GPZ786497:GQA786498 GZV786497:GZW786498 HJR786497:HJS786498 HTN786497:HTO786498 IDJ786497:IDK786498 INF786497:ING786498 IXB786497:IXC786498 JGX786497:JGY786498 JQT786497:JQU786498 KAP786497:KAQ786498 KKL786497:KKM786498 KUH786497:KUI786498 LED786497:LEE786498 LNZ786497:LOA786498 LXV786497:LXW786498 MHR786497:MHS786498 MRN786497:MRO786498 NBJ786497:NBK786498 NLF786497:NLG786498 NVB786497:NVC786498 OEX786497:OEY786498 OOT786497:OOU786498 OYP786497:OYQ786498 PIL786497:PIM786498 PSH786497:PSI786498 QCD786497:QCE786498 QLZ786497:QMA786498 QVV786497:QVW786498 RFR786497:RFS786498 RPN786497:RPO786498 RZJ786497:RZK786498 SJF786497:SJG786498 STB786497:STC786498 TCX786497:TCY786498 TMT786497:TMU786498 TWP786497:TWQ786498 UGL786497:UGM786498 UQH786497:UQI786498 VAD786497:VAE786498 VJZ786497:VKA786498 VTV786497:VTW786498 WDR786497:WDS786498 WNN786497:WNO786498 WXJ786497:WXK786498 BB852033:BC852034 KX852033:KY852034 UT852033:UU852034 AEP852033:AEQ852034 AOL852033:AOM852034 AYH852033:AYI852034 BID852033:BIE852034 BRZ852033:BSA852034 CBV852033:CBW852034 CLR852033:CLS852034 CVN852033:CVO852034 DFJ852033:DFK852034 DPF852033:DPG852034 DZB852033:DZC852034 EIX852033:EIY852034 EST852033:ESU852034 FCP852033:FCQ852034 FML852033:FMM852034 FWH852033:FWI852034 GGD852033:GGE852034 GPZ852033:GQA852034 GZV852033:GZW852034 HJR852033:HJS852034 HTN852033:HTO852034 IDJ852033:IDK852034 INF852033:ING852034 IXB852033:IXC852034 JGX852033:JGY852034 JQT852033:JQU852034 KAP852033:KAQ852034 KKL852033:KKM852034 KUH852033:KUI852034 LED852033:LEE852034 LNZ852033:LOA852034 LXV852033:LXW852034 MHR852033:MHS852034 MRN852033:MRO852034 NBJ852033:NBK852034 NLF852033:NLG852034 NVB852033:NVC852034 OEX852033:OEY852034 OOT852033:OOU852034 OYP852033:OYQ852034 PIL852033:PIM852034 PSH852033:PSI852034 QCD852033:QCE852034 QLZ852033:QMA852034 QVV852033:QVW852034 RFR852033:RFS852034 RPN852033:RPO852034 RZJ852033:RZK852034 SJF852033:SJG852034 STB852033:STC852034 TCX852033:TCY852034 TMT852033:TMU852034 TWP852033:TWQ852034 UGL852033:UGM852034 UQH852033:UQI852034 VAD852033:VAE852034 VJZ852033:VKA852034 VTV852033:VTW852034 WDR852033:WDS852034 WNN852033:WNO852034 WXJ852033:WXK852034 BB917569:BC917570 KX917569:KY917570 UT917569:UU917570 AEP917569:AEQ917570 AOL917569:AOM917570 AYH917569:AYI917570 BID917569:BIE917570 BRZ917569:BSA917570 CBV917569:CBW917570 CLR917569:CLS917570 CVN917569:CVO917570 DFJ917569:DFK917570 DPF917569:DPG917570 DZB917569:DZC917570 EIX917569:EIY917570 EST917569:ESU917570 FCP917569:FCQ917570 FML917569:FMM917570 FWH917569:FWI917570 GGD917569:GGE917570 GPZ917569:GQA917570 GZV917569:GZW917570 HJR917569:HJS917570 HTN917569:HTO917570 IDJ917569:IDK917570 INF917569:ING917570 IXB917569:IXC917570 JGX917569:JGY917570 JQT917569:JQU917570 KAP917569:KAQ917570 KKL917569:KKM917570 KUH917569:KUI917570 LED917569:LEE917570 LNZ917569:LOA917570 LXV917569:LXW917570 MHR917569:MHS917570 MRN917569:MRO917570 NBJ917569:NBK917570 NLF917569:NLG917570 NVB917569:NVC917570 OEX917569:OEY917570 OOT917569:OOU917570 OYP917569:OYQ917570 PIL917569:PIM917570 PSH917569:PSI917570 QCD917569:QCE917570 QLZ917569:QMA917570 QVV917569:QVW917570 RFR917569:RFS917570 RPN917569:RPO917570 RZJ917569:RZK917570 SJF917569:SJG917570 STB917569:STC917570 TCX917569:TCY917570 TMT917569:TMU917570 TWP917569:TWQ917570 UGL917569:UGM917570 UQH917569:UQI917570 VAD917569:VAE917570 VJZ917569:VKA917570 VTV917569:VTW917570 WDR917569:WDS917570 WNN917569:WNO917570 WXJ917569:WXK917570 BB983105:BC983106 KX983105:KY983106 UT983105:UU983106 AEP983105:AEQ983106 AOL983105:AOM983106 AYH983105:AYI983106 BID983105:BIE983106 BRZ983105:BSA983106 CBV983105:CBW983106 CLR983105:CLS983106 CVN983105:CVO983106 DFJ983105:DFK983106 DPF983105:DPG983106 DZB983105:DZC983106 EIX983105:EIY983106 EST983105:ESU983106 FCP983105:FCQ983106 FML983105:FMM983106 FWH983105:FWI983106 GGD983105:GGE983106 GPZ983105:GQA983106 GZV983105:GZW983106 HJR983105:HJS983106 HTN983105:HTO983106 IDJ983105:IDK983106 INF983105:ING983106 IXB983105:IXC983106 JGX983105:JGY983106 JQT983105:JQU983106 KAP983105:KAQ983106 KKL983105:KKM983106 KUH983105:KUI983106 LED983105:LEE983106 LNZ983105:LOA983106 LXV983105:LXW983106 MHR983105:MHS983106 MRN983105:MRO983106 NBJ983105:NBK983106 NLF983105:NLG983106 NVB983105:NVC983106 OEX983105:OEY983106 OOT983105:OOU983106 OYP983105:OYQ983106 PIL983105:PIM983106 PSH983105:PSI983106 QCD983105:QCE983106 QLZ983105:QMA983106 QVV983105:QVW983106 RFR983105:RFS983106 RPN983105:RPO983106 RZJ983105:RZK983106 SJF983105:SJG983106 STB983105:STC983106 TCX983105:TCY983106 TMT983105:TMU983106 TWP983105:TWQ983106 UGL983105:UGM983106 UQH983105:UQI983106 VAD983105:VAE983106 VJZ983105:VKA983106 VTV983105:VTW983106 WDR983105:WDS983106 WNN983105:WNO983106 WXJ983105:WXK983106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AA65601:AB65602 JW65601:JX65602 TS65601:TT65602 ADO65601:ADP65602 ANK65601:ANL65602 AXG65601:AXH65602 BHC65601:BHD65602 BQY65601:BQZ65602 CAU65601:CAV65602 CKQ65601:CKR65602 CUM65601:CUN65602 DEI65601:DEJ65602 DOE65601:DOF65602 DYA65601:DYB65602 EHW65601:EHX65602 ERS65601:ERT65602 FBO65601:FBP65602 FLK65601:FLL65602 FVG65601:FVH65602 GFC65601:GFD65602 GOY65601:GOZ65602 GYU65601:GYV65602 HIQ65601:HIR65602 HSM65601:HSN65602 ICI65601:ICJ65602 IME65601:IMF65602 IWA65601:IWB65602 JFW65601:JFX65602 JPS65601:JPT65602 JZO65601:JZP65602 KJK65601:KJL65602 KTG65601:KTH65602 LDC65601:LDD65602 LMY65601:LMZ65602 LWU65601:LWV65602 MGQ65601:MGR65602 MQM65601:MQN65602 NAI65601:NAJ65602 NKE65601:NKF65602 NUA65601:NUB65602 ODW65601:ODX65602 ONS65601:ONT65602 OXO65601:OXP65602 PHK65601:PHL65602 PRG65601:PRH65602 QBC65601:QBD65602 QKY65601:QKZ65602 QUU65601:QUV65602 REQ65601:RER65602 ROM65601:RON65602 RYI65601:RYJ65602 SIE65601:SIF65602 SSA65601:SSB65602 TBW65601:TBX65602 TLS65601:TLT65602 TVO65601:TVP65602 UFK65601:UFL65602 UPG65601:UPH65602 UZC65601:UZD65602 VIY65601:VIZ65602 VSU65601:VSV65602 WCQ65601:WCR65602 WMM65601:WMN65602 WWI65601:WWJ65602 AA131137:AB131138 JW131137:JX131138 TS131137:TT131138 ADO131137:ADP131138 ANK131137:ANL131138 AXG131137:AXH131138 BHC131137:BHD131138 BQY131137:BQZ131138 CAU131137:CAV131138 CKQ131137:CKR131138 CUM131137:CUN131138 DEI131137:DEJ131138 DOE131137:DOF131138 DYA131137:DYB131138 EHW131137:EHX131138 ERS131137:ERT131138 FBO131137:FBP131138 FLK131137:FLL131138 FVG131137:FVH131138 GFC131137:GFD131138 GOY131137:GOZ131138 GYU131137:GYV131138 HIQ131137:HIR131138 HSM131137:HSN131138 ICI131137:ICJ131138 IME131137:IMF131138 IWA131137:IWB131138 JFW131137:JFX131138 JPS131137:JPT131138 JZO131137:JZP131138 KJK131137:KJL131138 KTG131137:KTH131138 LDC131137:LDD131138 LMY131137:LMZ131138 LWU131137:LWV131138 MGQ131137:MGR131138 MQM131137:MQN131138 NAI131137:NAJ131138 NKE131137:NKF131138 NUA131137:NUB131138 ODW131137:ODX131138 ONS131137:ONT131138 OXO131137:OXP131138 PHK131137:PHL131138 PRG131137:PRH131138 QBC131137:QBD131138 QKY131137:QKZ131138 QUU131137:QUV131138 REQ131137:RER131138 ROM131137:RON131138 RYI131137:RYJ131138 SIE131137:SIF131138 SSA131137:SSB131138 TBW131137:TBX131138 TLS131137:TLT131138 TVO131137:TVP131138 UFK131137:UFL131138 UPG131137:UPH131138 UZC131137:UZD131138 VIY131137:VIZ131138 VSU131137:VSV131138 WCQ131137:WCR131138 WMM131137:WMN131138 WWI131137:WWJ131138 AA196673:AB196674 JW196673:JX196674 TS196673:TT196674 ADO196673:ADP196674 ANK196673:ANL196674 AXG196673:AXH196674 BHC196673:BHD196674 BQY196673:BQZ196674 CAU196673:CAV196674 CKQ196673:CKR196674 CUM196673:CUN196674 DEI196673:DEJ196674 DOE196673:DOF196674 DYA196673:DYB196674 EHW196673:EHX196674 ERS196673:ERT196674 FBO196673:FBP196674 FLK196673:FLL196674 FVG196673:FVH196674 GFC196673:GFD196674 GOY196673:GOZ196674 GYU196673:GYV196674 HIQ196673:HIR196674 HSM196673:HSN196674 ICI196673:ICJ196674 IME196673:IMF196674 IWA196673:IWB196674 JFW196673:JFX196674 JPS196673:JPT196674 JZO196673:JZP196674 KJK196673:KJL196674 KTG196673:KTH196674 LDC196673:LDD196674 LMY196673:LMZ196674 LWU196673:LWV196674 MGQ196673:MGR196674 MQM196673:MQN196674 NAI196673:NAJ196674 NKE196673:NKF196674 NUA196673:NUB196674 ODW196673:ODX196674 ONS196673:ONT196674 OXO196673:OXP196674 PHK196673:PHL196674 PRG196673:PRH196674 QBC196673:QBD196674 QKY196673:QKZ196674 QUU196673:QUV196674 REQ196673:RER196674 ROM196673:RON196674 RYI196673:RYJ196674 SIE196673:SIF196674 SSA196673:SSB196674 TBW196673:TBX196674 TLS196673:TLT196674 TVO196673:TVP196674 UFK196673:UFL196674 UPG196673:UPH196674 UZC196673:UZD196674 VIY196673:VIZ196674 VSU196673:VSV196674 WCQ196673:WCR196674 WMM196673:WMN196674 WWI196673:WWJ196674 AA262209:AB262210 JW262209:JX262210 TS262209:TT262210 ADO262209:ADP262210 ANK262209:ANL262210 AXG262209:AXH262210 BHC262209:BHD262210 BQY262209:BQZ262210 CAU262209:CAV262210 CKQ262209:CKR262210 CUM262209:CUN262210 DEI262209:DEJ262210 DOE262209:DOF262210 DYA262209:DYB262210 EHW262209:EHX262210 ERS262209:ERT262210 FBO262209:FBP262210 FLK262209:FLL262210 FVG262209:FVH262210 GFC262209:GFD262210 GOY262209:GOZ262210 GYU262209:GYV262210 HIQ262209:HIR262210 HSM262209:HSN262210 ICI262209:ICJ262210 IME262209:IMF262210 IWA262209:IWB262210 JFW262209:JFX262210 JPS262209:JPT262210 JZO262209:JZP262210 KJK262209:KJL262210 KTG262209:KTH262210 LDC262209:LDD262210 LMY262209:LMZ262210 LWU262209:LWV262210 MGQ262209:MGR262210 MQM262209:MQN262210 NAI262209:NAJ262210 NKE262209:NKF262210 NUA262209:NUB262210 ODW262209:ODX262210 ONS262209:ONT262210 OXO262209:OXP262210 PHK262209:PHL262210 PRG262209:PRH262210 QBC262209:QBD262210 QKY262209:QKZ262210 QUU262209:QUV262210 REQ262209:RER262210 ROM262209:RON262210 RYI262209:RYJ262210 SIE262209:SIF262210 SSA262209:SSB262210 TBW262209:TBX262210 TLS262209:TLT262210 TVO262209:TVP262210 UFK262209:UFL262210 UPG262209:UPH262210 UZC262209:UZD262210 VIY262209:VIZ262210 VSU262209:VSV262210 WCQ262209:WCR262210 WMM262209:WMN262210 WWI262209:WWJ262210 AA327745:AB327746 JW327745:JX327746 TS327745:TT327746 ADO327745:ADP327746 ANK327745:ANL327746 AXG327745:AXH327746 BHC327745:BHD327746 BQY327745:BQZ327746 CAU327745:CAV327746 CKQ327745:CKR327746 CUM327745:CUN327746 DEI327745:DEJ327746 DOE327745:DOF327746 DYA327745:DYB327746 EHW327745:EHX327746 ERS327745:ERT327746 FBO327745:FBP327746 FLK327745:FLL327746 FVG327745:FVH327746 GFC327745:GFD327746 GOY327745:GOZ327746 GYU327745:GYV327746 HIQ327745:HIR327746 HSM327745:HSN327746 ICI327745:ICJ327746 IME327745:IMF327746 IWA327745:IWB327746 JFW327745:JFX327746 JPS327745:JPT327746 JZO327745:JZP327746 KJK327745:KJL327746 KTG327745:KTH327746 LDC327745:LDD327746 LMY327745:LMZ327746 LWU327745:LWV327746 MGQ327745:MGR327746 MQM327745:MQN327746 NAI327745:NAJ327746 NKE327745:NKF327746 NUA327745:NUB327746 ODW327745:ODX327746 ONS327745:ONT327746 OXO327745:OXP327746 PHK327745:PHL327746 PRG327745:PRH327746 QBC327745:QBD327746 QKY327745:QKZ327746 QUU327745:QUV327746 REQ327745:RER327746 ROM327745:RON327746 RYI327745:RYJ327746 SIE327745:SIF327746 SSA327745:SSB327746 TBW327745:TBX327746 TLS327745:TLT327746 TVO327745:TVP327746 UFK327745:UFL327746 UPG327745:UPH327746 UZC327745:UZD327746 VIY327745:VIZ327746 VSU327745:VSV327746 WCQ327745:WCR327746 WMM327745:WMN327746 WWI327745:WWJ327746 AA393281:AB393282 JW393281:JX393282 TS393281:TT393282 ADO393281:ADP393282 ANK393281:ANL393282 AXG393281:AXH393282 BHC393281:BHD393282 BQY393281:BQZ393282 CAU393281:CAV393282 CKQ393281:CKR393282 CUM393281:CUN393282 DEI393281:DEJ393282 DOE393281:DOF393282 DYA393281:DYB393282 EHW393281:EHX393282 ERS393281:ERT393282 FBO393281:FBP393282 FLK393281:FLL393282 FVG393281:FVH393282 GFC393281:GFD393282 GOY393281:GOZ393282 GYU393281:GYV393282 HIQ393281:HIR393282 HSM393281:HSN393282 ICI393281:ICJ393282 IME393281:IMF393282 IWA393281:IWB393282 JFW393281:JFX393282 JPS393281:JPT393282 JZO393281:JZP393282 KJK393281:KJL393282 KTG393281:KTH393282 LDC393281:LDD393282 LMY393281:LMZ393282 LWU393281:LWV393282 MGQ393281:MGR393282 MQM393281:MQN393282 NAI393281:NAJ393282 NKE393281:NKF393282 NUA393281:NUB393282 ODW393281:ODX393282 ONS393281:ONT393282 OXO393281:OXP393282 PHK393281:PHL393282 PRG393281:PRH393282 QBC393281:QBD393282 QKY393281:QKZ393282 QUU393281:QUV393282 REQ393281:RER393282 ROM393281:RON393282 RYI393281:RYJ393282 SIE393281:SIF393282 SSA393281:SSB393282 TBW393281:TBX393282 TLS393281:TLT393282 TVO393281:TVP393282 UFK393281:UFL393282 UPG393281:UPH393282 UZC393281:UZD393282 VIY393281:VIZ393282 VSU393281:VSV393282 WCQ393281:WCR393282 WMM393281:WMN393282 WWI393281:WWJ393282 AA458817:AB458818 JW458817:JX458818 TS458817:TT458818 ADO458817:ADP458818 ANK458817:ANL458818 AXG458817:AXH458818 BHC458817:BHD458818 BQY458817:BQZ458818 CAU458817:CAV458818 CKQ458817:CKR458818 CUM458817:CUN458818 DEI458817:DEJ458818 DOE458817:DOF458818 DYA458817:DYB458818 EHW458817:EHX458818 ERS458817:ERT458818 FBO458817:FBP458818 FLK458817:FLL458818 FVG458817:FVH458818 GFC458817:GFD458818 GOY458817:GOZ458818 GYU458817:GYV458818 HIQ458817:HIR458818 HSM458817:HSN458818 ICI458817:ICJ458818 IME458817:IMF458818 IWA458817:IWB458818 JFW458817:JFX458818 JPS458817:JPT458818 JZO458817:JZP458818 KJK458817:KJL458818 KTG458817:KTH458818 LDC458817:LDD458818 LMY458817:LMZ458818 LWU458817:LWV458818 MGQ458817:MGR458818 MQM458817:MQN458818 NAI458817:NAJ458818 NKE458817:NKF458818 NUA458817:NUB458818 ODW458817:ODX458818 ONS458817:ONT458818 OXO458817:OXP458818 PHK458817:PHL458818 PRG458817:PRH458818 QBC458817:QBD458818 QKY458817:QKZ458818 QUU458817:QUV458818 REQ458817:RER458818 ROM458817:RON458818 RYI458817:RYJ458818 SIE458817:SIF458818 SSA458817:SSB458818 TBW458817:TBX458818 TLS458817:TLT458818 TVO458817:TVP458818 UFK458817:UFL458818 UPG458817:UPH458818 UZC458817:UZD458818 VIY458817:VIZ458818 VSU458817:VSV458818 WCQ458817:WCR458818 WMM458817:WMN458818 WWI458817:WWJ458818 AA524353:AB524354 JW524353:JX524354 TS524353:TT524354 ADO524353:ADP524354 ANK524353:ANL524354 AXG524353:AXH524354 BHC524353:BHD524354 BQY524353:BQZ524354 CAU524353:CAV524354 CKQ524353:CKR524354 CUM524353:CUN524354 DEI524353:DEJ524354 DOE524353:DOF524354 DYA524353:DYB524354 EHW524353:EHX524354 ERS524353:ERT524354 FBO524353:FBP524354 FLK524353:FLL524354 FVG524353:FVH524354 GFC524353:GFD524354 GOY524353:GOZ524354 GYU524353:GYV524354 HIQ524353:HIR524354 HSM524353:HSN524354 ICI524353:ICJ524354 IME524353:IMF524354 IWA524353:IWB524354 JFW524353:JFX524354 JPS524353:JPT524354 JZO524353:JZP524354 KJK524353:KJL524354 KTG524353:KTH524354 LDC524353:LDD524354 LMY524353:LMZ524354 LWU524353:LWV524354 MGQ524353:MGR524354 MQM524353:MQN524354 NAI524353:NAJ524354 NKE524353:NKF524354 NUA524353:NUB524354 ODW524353:ODX524354 ONS524353:ONT524354 OXO524353:OXP524354 PHK524353:PHL524354 PRG524353:PRH524354 QBC524353:QBD524354 QKY524353:QKZ524354 QUU524353:QUV524354 REQ524353:RER524354 ROM524353:RON524354 RYI524353:RYJ524354 SIE524353:SIF524354 SSA524353:SSB524354 TBW524353:TBX524354 TLS524353:TLT524354 TVO524353:TVP524354 UFK524353:UFL524354 UPG524353:UPH524354 UZC524353:UZD524354 VIY524353:VIZ524354 VSU524353:VSV524354 WCQ524353:WCR524354 WMM524353:WMN524354 WWI524353:WWJ524354 AA589889:AB589890 JW589889:JX589890 TS589889:TT589890 ADO589889:ADP589890 ANK589889:ANL589890 AXG589889:AXH589890 BHC589889:BHD589890 BQY589889:BQZ589890 CAU589889:CAV589890 CKQ589889:CKR589890 CUM589889:CUN589890 DEI589889:DEJ589890 DOE589889:DOF589890 DYA589889:DYB589890 EHW589889:EHX589890 ERS589889:ERT589890 FBO589889:FBP589890 FLK589889:FLL589890 FVG589889:FVH589890 GFC589889:GFD589890 GOY589889:GOZ589890 GYU589889:GYV589890 HIQ589889:HIR589890 HSM589889:HSN589890 ICI589889:ICJ589890 IME589889:IMF589890 IWA589889:IWB589890 JFW589889:JFX589890 JPS589889:JPT589890 JZO589889:JZP589890 KJK589889:KJL589890 KTG589889:KTH589890 LDC589889:LDD589890 LMY589889:LMZ589890 LWU589889:LWV589890 MGQ589889:MGR589890 MQM589889:MQN589890 NAI589889:NAJ589890 NKE589889:NKF589890 NUA589889:NUB589890 ODW589889:ODX589890 ONS589889:ONT589890 OXO589889:OXP589890 PHK589889:PHL589890 PRG589889:PRH589890 QBC589889:QBD589890 QKY589889:QKZ589890 QUU589889:QUV589890 REQ589889:RER589890 ROM589889:RON589890 RYI589889:RYJ589890 SIE589889:SIF589890 SSA589889:SSB589890 TBW589889:TBX589890 TLS589889:TLT589890 TVO589889:TVP589890 UFK589889:UFL589890 UPG589889:UPH589890 UZC589889:UZD589890 VIY589889:VIZ589890 VSU589889:VSV589890 WCQ589889:WCR589890 WMM589889:WMN589890 WWI589889:WWJ589890 AA655425:AB655426 JW655425:JX655426 TS655425:TT655426 ADO655425:ADP655426 ANK655425:ANL655426 AXG655425:AXH655426 BHC655425:BHD655426 BQY655425:BQZ655426 CAU655425:CAV655426 CKQ655425:CKR655426 CUM655425:CUN655426 DEI655425:DEJ655426 DOE655425:DOF655426 DYA655425:DYB655426 EHW655425:EHX655426 ERS655425:ERT655426 FBO655425:FBP655426 FLK655425:FLL655426 FVG655425:FVH655426 GFC655425:GFD655426 GOY655425:GOZ655426 GYU655425:GYV655426 HIQ655425:HIR655426 HSM655425:HSN655426 ICI655425:ICJ655426 IME655425:IMF655426 IWA655425:IWB655426 JFW655425:JFX655426 JPS655425:JPT655426 JZO655425:JZP655426 KJK655425:KJL655426 KTG655425:KTH655426 LDC655425:LDD655426 LMY655425:LMZ655426 LWU655425:LWV655426 MGQ655425:MGR655426 MQM655425:MQN655426 NAI655425:NAJ655426 NKE655425:NKF655426 NUA655425:NUB655426 ODW655425:ODX655426 ONS655425:ONT655426 OXO655425:OXP655426 PHK655425:PHL655426 PRG655425:PRH655426 QBC655425:QBD655426 QKY655425:QKZ655426 QUU655425:QUV655426 REQ655425:RER655426 ROM655425:RON655426 RYI655425:RYJ655426 SIE655425:SIF655426 SSA655425:SSB655426 TBW655425:TBX655426 TLS655425:TLT655426 TVO655425:TVP655426 UFK655425:UFL655426 UPG655425:UPH655426 UZC655425:UZD655426 VIY655425:VIZ655426 VSU655425:VSV655426 WCQ655425:WCR655426 WMM655425:WMN655426 WWI655425:WWJ655426 AA720961:AB720962 JW720961:JX720962 TS720961:TT720962 ADO720961:ADP720962 ANK720961:ANL720962 AXG720961:AXH720962 BHC720961:BHD720962 BQY720961:BQZ720962 CAU720961:CAV720962 CKQ720961:CKR720962 CUM720961:CUN720962 DEI720961:DEJ720962 DOE720961:DOF720962 DYA720961:DYB720962 EHW720961:EHX720962 ERS720961:ERT720962 FBO720961:FBP720962 FLK720961:FLL720962 FVG720961:FVH720962 GFC720961:GFD720962 GOY720961:GOZ720962 GYU720961:GYV720962 HIQ720961:HIR720962 HSM720961:HSN720962 ICI720961:ICJ720962 IME720961:IMF720962 IWA720961:IWB720962 JFW720961:JFX720962 JPS720961:JPT720962 JZO720961:JZP720962 KJK720961:KJL720962 KTG720961:KTH720962 LDC720961:LDD720962 LMY720961:LMZ720962 LWU720961:LWV720962 MGQ720961:MGR720962 MQM720961:MQN720962 NAI720961:NAJ720962 NKE720961:NKF720962 NUA720961:NUB720962 ODW720961:ODX720962 ONS720961:ONT720962 OXO720961:OXP720962 PHK720961:PHL720962 PRG720961:PRH720962 QBC720961:QBD720962 QKY720961:QKZ720962 QUU720961:QUV720962 REQ720961:RER720962 ROM720961:RON720962 RYI720961:RYJ720962 SIE720961:SIF720962 SSA720961:SSB720962 TBW720961:TBX720962 TLS720961:TLT720962 TVO720961:TVP720962 UFK720961:UFL720962 UPG720961:UPH720962 UZC720961:UZD720962 VIY720961:VIZ720962 VSU720961:VSV720962 WCQ720961:WCR720962 WMM720961:WMN720962 WWI720961:WWJ720962 AA786497:AB786498 JW786497:JX786498 TS786497:TT786498 ADO786497:ADP786498 ANK786497:ANL786498 AXG786497:AXH786498 BHC786497:BHD786498 BQY786497:BQZ786498 CAU786497:CAV786498 CKQ786497:CKR786498 CUM786497:CUN786498 DEI786497:DEJ786498 DOE786497:DOF786498 DYA786497:DYB786498 EHW786497:EHX786498 ERS786497:ERT786498 FBO786497:FBP786498 FLK786497:FLL786498 FVG786497:FVH786498 GFC786497:GFD786498 GOY786497:GOZ786498 GYU786497:GYV786498 HIQ786497:HIR786498 HSM786497:HSN786498 ICI786497:ICJ786498 IME786497:IMF786498 IWA786497:IWB786498 JFW786497:JFX786498 JPS786497:JPT786498 JZO786497:JZP786498 KJK786497:KJL786498 KTG786497:KTH786498 LDC786497:LDD786498 LMY786497:LMZ786498 LWU786497:LWV786498 MGQ786497:MGR786498 MQM786497:MQN786498 NAI786497:NAJ786498 NKE786497:NKF786498 NUA786497:NUB786498 ODW786497:ODX786498 ONS786497:ONT786498 OXO786497:OXP786498 PHK786497:PHL786498 PRG786497:PRH786498 QBC786497:QBD786498 QKY786497:QKZ786498 QUU786497:QUV786498 REQ786497:RER786498 ROM786497:RON786498 RYI786497:RYJ786498 SIE786497:SIF786498 SSA786497:SSB786498 TBW786497:TBX786498 TLS786497:TLT786498 TVO786497:TVP786498 UFK786497:UFL786498 UPG786497:UPH786498 UZC786497:UZD786498 VIY786497:VIZ786498 VSU786497:VSV786498 WCQ786497:WCR786498 WMM786497:WMN786498 WWI786497:WWJ786498 AA852033:AB852034 JW852033:JX852034 TS852033:TT852034 ADO852033:ADP852034 ANK852033:ANL852034 AXG852033:AXH852034 BHC852033:BHD852034 BQY852033:BQZ852034 CAU852033:CAV852034 CKQ852033:CKR852034 CUM852033:CUN852034 DEI852033:DEJ852034 DOE852033:DOF852034 DYA852033:DYB852034 EHW852033:EHX852034 ERS852033:ERT852034 FBO852033:FBP852034 FLK852033:FLL852034 FVG852033:FVH852034 GFC852033:GFD852034 GOY852033:GOZ852034 GYU852033:GYV852034 HIQ852033:HIR852034 HSM852033:HSN852034 ICI852033:ICJ852034 IME852033:IMF852034 IWA852033:IWB852034 JFW852033:JFX852034 JPS852033:JPT852034 JZO852033:JZP852034 KJK852033:KJL852034 KTG852033:KTH852034 LDC852033:LDD852034 LMY852033:LMZ852034 LWU852033:LWV852034 MGQ852033:MGR852034 MQM852033:MQN852034 NAI852033:NAJ852034 NKE852033:NKF852034 NUA852033:NUB852034 ODW852033:ODX852034 ONS852033:ONT852034 OXO852033:OXP852034 PHK852033:PHL852034 PRG852033:PRH852034 QBC852033:QBD852034 QKY852033:QKZ852034 QUU852033:QUV852034 REQ852033:RER852034 ROM852033:RON852034 RYI852033:RYJ852034 SIE852033:SIF852034 SSA852033:SSB852034 TBW852033:TBX852034 TLS852033:TLT852034 TVO852033:TVP852034 UFK852033:UFL852034 UPG852033:UPH852034 UZC852033:UZD852034 VIY852033:VIZ852034 VSU852033:VSV852034 WCQ852033:WCR852034 WMM852033:WMN852034 WWI852033:WWJ852034 AA917569:AB917570 JW917569:JX917570 TS917569:TT917570 ADO917569:ADP917570 ANK917569:ANL917570 AXG917569:AXH917570 BHC917569:BHD917570 BQY917569:BQZ917570 CAU917569:CAV917570 CKQ917569:CKR917570 CUM917569:CUN917570 DEI917569:DEJ917570 DOE917569:DOF917570 DYA917569:DYB917570 EHW917569:EHX917570 ERS917569:ERT917570 FBO917569:FBP917570 FLK917569:FLL917570 FVG917569:FVH917570 GFC917569:GFD917570 GOY917569:GOZ917570 GYU917569:GYV917570 HIQ917569:HIR917570 HSM917569:HSN917570 ICI917569:ICJ917570 IME917569:IMF917570 IWA917569:IWB917570 JFW917569:JFX917570 JPS917569:JPT917570 JZO917569:JZP917570 KJK917569:KJL917570 KTG917569:KTH917570 LDC917569:LDD917570 LMY917569:LMZ917570 LWU917569:LWV917570 MGQ917569:MGR917570 MQM917569:MQN917570 NAI917569:NAJ917570 NKE917569:NKF917570 NUA917569:NUB917570 ODW917569:ODX917570 ONS917569:ONT917570 OXO917569:OXP917570 PHK917569:PHL917570 PRG917569:PRH917570 QBC917569:QBD917570 QKY917569:QKZ917570 QUU917569:QUV917570 REQ917569:RER917570 ROM917569:RON917570 RYI917569:RYJ917570 SIE917569:SIF917570 SSA917569:SSB917570 TBW917569:TBX917570 TLS917569:TLT917570 TVO917569:TVP917570 UFK917569:UFL917570 UPG917569:UPH917570 UZC917569:UZD917570 VIY917569:VIZ917570 VSU917569:VSV917570 WCQ917569:WCR917570 WMM917569:WMN917570 WWI917569:WWJ917570 AA983105:AB983106 JW983105:JX983106 TS983105:TT983106 ADO983105:ADP983106 ANK983105:ANL983106 AXG983105:AXH983106 BHC983105:BHD983106 BQY983105:BQZ983106 CAU983105:CAV983106 CKQ983105:CKR983106 CUM983105:CUN983106 DEI983105:DEJ983106 DOE983105:DOF983106 DYA983105:DYB983106 EHW983105:EHX983106 ERS983105:ERT983106 FBO983105:FBP983106 FLK983105:FLL983106 FVG983105:FVH983106 GFC983105:GFD983106 GOY983105:GOZ983106 GYU983105:GYV983106 HIQ983105:HIR983106 HSM983105:HSN983106 ICI983105:ICJ983106 IME983105:IMF983106 IWA983105:IWB983106 JFW983105:JFX983106 JPS983105:JPT983106 JZO983105:JZP983106 KJK983105:KJL983106 KTG983105:KTH983106 LDC983105:LDD983106 LMY983105:LMZ983106 LWU983105:LWV983106 MGQ983105:MGR983106 MQM983105:MQN983106 NAI983105:NAJ983106 NKE983105:NKF983106 NUA983105:NUB983106 ODW983105:ODX983106 ONS983105:ONT983106 OXO983105:OXP983106 PHK983105:PHL983106 PRG983105:PRH983106 QBC983105:QBD983106 QKY983105:QKZ983106 QUU983105:QUV983106 REQ983105:RER983106 ROM983105:RON983106 RYI983105:RYJ983106 SIE983105:SIF983106 SSA983105:SSB983106 TBW983105:TBX983106 TLS983105:TLT983106 TVO983105:TVP983106 UFK983105:UFL983106 UPG983105:UPH983106 UZC983105:UZD983106 VIY983105:VIZ983106 VSU983105:VSV983106 WCQ983105:WCR983106 WMM983105:WMN983106 WWI983105:WWJ983106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BJ65593:BK65594 LF65593:LG65594 VB65593:VC65594 AEX65593:AEY65594 AOT65593:AOU65594 AYP65593:AYQ65594 BIL65593:BIM65594 BSH65593:BSI65594 CCD65593:CCE65594 CLZ65593:CMA65594 CVV65593:CVW65594 DFR65593:DFS65594 DPN65593:DPO65594 DZJ65593:DZK65594 EJF65593:EJG65594 ETB65593:ETC65594 FCX65593:FCY65594 FMT65593:FMU65594 FWP65593:FWQ65594 GGL65593:GGM65594 GQH65593:GQI65594 HAD65593:HAE65594 HJZ65593:HKA65594 HTV65593:HTW65594 IDR65593:IDS65594 INN65593:INO65594 IXJ65593:IXK65594 JHF65593:JHG65594 JRB65593:JRC65594 KAX65593:KAY65594 KKT65593:KKU65594 KUP65593:KUQ65594 LEL65593:LEM65594 LOH65593:LOI65594 LYD65593:LYE65594 MHZ65593:MIA65594 MRV65593:MRW65594 NBR65593:NBS65594 NLN65593:NLO65594 NVJ65593:NVK65594 OFF65593:OFG65594 OPB65593:OPC65594 OYX65593:OYY65594 PIT65593:PIU65594 PSP65593:PSQ65594 QCL65593:QCM65594 QMH65593:QMI65594 QWD65593:QWE65594 RFZ65593:RGA65594 RPV65593:RPW65594 RZR65593:RZS65594 SJN65593:SJO65594 STJ65593:STK65594 TDF65593:TDG65594 TNB65593:TNC65594 TWX65593:TWY65594 UGT65593:UGU65594 UQP65593:UQQ65594 VAL65593:VAM65594 VKH65593:VKI65594 VUD65593:VUE65594 WDZ65593:WEA65594 WNV65593:WNW65594 WXR65593:WXS65594 BJ131129:BK131130 LF131129:LG131130 VB131129:VC131130 AEX131129:AEY131130 AOT131129:AOU131130 AYP131129:AYQ131130 BIL131129:BIM131130 BSH131129:BSI131130 CCD131129:CCE131130 CLZ131129:CMA131130 CVV131129:CVW131130 DFR131129:DFS131130 DPN131129:DPO131130 DZJ131129:DZK131130 EJF131129:EJG131130 ETB131129:ETC131130 FCX131129:FCY131130 FMT131129:FMU131130 FWP131129:FWQ131130 GGL131129:GGM131130 GQH131129:GQI131130 HAD131129:HAE131130 HJZ131129:HKA131130 HTV131129:HTW131130 IDR131129:IDS131130 INN131129:INO131130 IXJ131129:IXK131130 JHF131129:JHG131130 JRB131129:JRC131130 KAX131129:KAY131130 KKT131129:KKU131130 KUP131129:KUQ131130 LEL131129:LEM131130 LOH131129:LOI131130 LYD131129:LYE131130 MHZ131129:MIA131130 MRV131129:MRW131130 NBR131129:NBS131130 NLN131129:NLO131130 NVJ131129:NVK131130 OFF131129:OFG131130 OPB131129:OPC131130 OYX131129:OYY131130 PIT131129:PIU131130 PSP131129:PSQ131130 QCL131129:QCM131130 QMH131129:QMI131130 QWD131129:QWE131130 RFZ131129:RGA131130 RPV131129:RPW131130 RZR131129:RZS131130 SJN131129:SJO131130 STJ131129:STK131130 TDF131129:TDG131130 TNB131129:TNC131130 TWX131129:TWY131130 UGT131129:UGU131130 UQP131129:UQQ131130 VAL131129:VAM131130 VKH131129:VKI131130 VUD131129:VUE131130 WDZ131129:WEA131130 WNV131129:WNW131130 WXR131129:WXS131130 BJ196665:BK196666 LF196665:LG196666 VB196665:VC196666 AEX196665:AEY196666 AOT196665:AOU196666 AYP196665:AYQ196666 BIL196665:BIM196666 BSH196665:BSI196666 CCD196665:CCE196666 CLZ196665:CMA196666 CVV196665:CVW196666 DFR196665:DFS196666 DPN196665:DPO196666 DZJ196665:DZK196666 EJF196665:EJG196666 ETB196665:ETC196666 FCX196665:FCY196666 FMT196665:FMU196666 FWP196665:FWQ196666 GGL196665:GGM196666 GQH196665:GQI196666 HAD196665:HAE196666 HJZ196665:HKA196666 HTV196665:HTW196666 IDR196665:IDS196666 INN196665:INO196666 IXJ196665:IXK196666 JHF196665:JHG196666 JRB196665:JRC196666 KAX196665:KAY196666 KKT196665:KKU196666 KUP196665:KUQ196666 LEL196665:LEM196666 LOH196665:LOI196666 LYD196665:LYE196666 MHZ196665:MIA196666 MRV196665:MRW196666 NBR196665:NBS196666 NLN196665:NLO196666 NVJ196665:NVK196666 OFF196665:OFG196666 OPB196665:OPC196666 OYX196665:OYY196666 PIT196665:PIU196666 PSP196665:PSQ196666 QCL196665:QCM196666 QMH196665:QMI196666 QWD196665:QWE196666 RFZ196665:RGA196666 RPV196665:RPW196666 RZR196665:RZS196666 SJN196665:SJO196666 STJ196665:STK196666 TDF196665:TDG196666 TNB196665:TNC196666 TWX196665:TWY196666 UGT196665:UGU196666 UQP196665:UQQ196666 VAL196665:VAM196666 VKH196665:VKI196666 VUD196665:VUE196666 WDZ196665:WEA196666 WNV196665:WNW196666 WXR196665:WXS196666 BJ262201:BK262202 LF262201:LG262202 VB262201:VC262202 AEX262201:AEY262202 AOT262201:AOU262202 AYP262201:AYQ262202 BIL262201:BIM262202 BSH262201:BSI262202 CCD262201:CCE262202 CLZ262201:CMA262202 CVV262201:CVW262202 DFR262201:DFS262202 DPN262201:DPO262202 DZJ262201:DZK262202 EJF262201:EJG262202 ETB262201:ETC262202 FCX262201:FCY262202 FMT262201:FMU262202 FWP262201:FWQ262202 GGL262201:GGM262202 GQH262201:GQI262202 HAD262201:HAE262202 HJZ262201:HKA262202 HTV262201:HTW262202 IDR262201:IDS262202 INN262201:INO262202 IXJ262201:IXK262202 JHF262201:JHG262202 JRB262201:JRC262202 KAX262201:KAY262202 KKT262201:KKU262202 KUP262201:KUQ262202 LEL262201:LEM262202 LOH262201:LOI262202 LYD262201:LYE262202 MHZ262201:MIA262202 MRV262201:MRW262202 NBR262201:NBS262202 NLN262201:NLO262202 NVJ262201:NVK262202 OFF262201:OFG262202 OPB262201:OPC262202 OYX262201:OYY262202 PIT262201:PIU262202 PSP262201:PSQ262202 QCL262201:QCM262202 QMH262201:QMI262202 QWD262201:QWE262202 RFZ262201:RGA262202 RPV262201:RPW262202 RZR262201:RZS262202 SJN262201:SJO262202 STJ262201:STK262202 TDF262201:TDG262202 TNB262201:TNC262202 TWX262201:TWY262202 UGT262201:UGU262202 UQP262201:UQQ262202 VAL262201:VAM262202 VKH262201:VKI262202 VUD262201:VUE262202 WDZ262201:WEA262202 WNV262201:WNW262202 WXR262201:WXS262202 BJ327737:BK327738 LF327737:LG327738 VB327737:VC327738 AEX327737:AEY327738 AOT327737:AOU327738 AYP327737:AYQ327738 BIL327737:BIM327738 BSH327737:BSI327738 CCD327737:CCE327738 CLZ327737:CMA327738 CVV327737:CVW327738 DFR327737:DFS327738 DPN327737:DPO327738 DZJ327737:DZK327738 EJF327737:EJG327738 ETB327737:ETC327738 FCX327737:FCY327738 FMT327737:FMU327738 FWP327737:FWQ327738 GGL327737:GGM327738 GQH327737:GQI327738 HAD327737:HAE327738 HJZ327737:HKA327738 HTV327737:HTW327738 IDR327737:IDS327738 INN327737:INO327738 IXJ327737:IXK327738 JHF327737:JHG327738 JRB327737:JRC327738 KAX327737:KAY327738 KKT327737:KKU327738 KUP327737:KUQ327738 LEL327737:LEM327738 LOH327737:LOI327738 LYD327737:LYE327738 MHZ327737:MIA327738 MRV327737:MRW327738 NBR327737:NBS327738 NLN327737:NLO327738 NVJ327737:NVK327738 OFF327737:OFG327738 OPB327737:OPC327738 OYX327737:OYY327738 PIT327737:PIU327738 PSP327737:PSQ327738 QCL327737:QCM327738 QMH327737:QMI327738 QWD327737:QWE327738 RFZ327737:RGA327738 RPV327737:RPW327738 RZR327737:RZS327738 SJN327737:SJO327738 STJ327737:STK327738 TDF327737:TDG327738 TNB327737:TNC327738 TWX327737:TWY327738 UGT327737:UGU327738 UQP327737:UQQ327738 VAL327737:VAM327738 VKH327737:VKI327738 VUD327737:VUE327738 WDZ327737:WEA327738 WNV327737:WNW327738 WXR327737:WXS327738 BJ393273:BK393274 LF393273:LG393274 VB393273:VC393274 AEX393273:AEY393274 AOT393273:AOU393274 AYP393273:AYQ393274 BIL393273:BIM393274 BSH393273:BSI393274 CCD393273:CCE393274 CLZ393273:CMA393274 CVV393273:CVW393274 DFR393273:DFS393274 DPN393273:DPO393274 DZJ393273:DZK393274 EJF393273:EJG393274 ETB393273:ETC393274 FCX393273:FCY393274 FMT393273:FMU393274 FWP393273:FWQ393274 GGL393273:GGM393274 GQH393273:GQI393274 HAD393273:HAE393274 HJZ393273:HKA393274 HTV393273:HTW393274 IDR393273:IDS393274 INN393273:INO393274 IXJ393273:IXK393274 JHF393273:JHG393274 JRB393273:JRC393274 KAX393273:KAY393274 KKT393273:KKU393274 KUP393273:KUQ393274 LEL393273:LEM393274 LOH393273:LOI393274 LYD393273:LYE393274 MHZ393273:MIA393274 MRV393273:MRW393274 NBR393273:NBS393274 NLN393273:NLO393274 NVJ393273:NVK393274 OFF393273:OFG393274 OPB393273:OPC393274 OYX393273:OYY393274 PIT393273:PIU393274 PSP393273:PSQ393274 QCL393273:QCM393274 QMH393273:QMI393274 QWD393273:QWE393274 RFZ393273:RGA393274 RPV393273:RPW393274 RZR393273:RZS393274 SJN393273:SJO393274 STJ393273:STK393274 TDF393273:TDG393274 TNB393273:TNC393274 TWX393273:TWY393274 UGT393273:UGU393274 UQP393273:UQQ393274 VAL393273:VAM393274 VKH393273:VKI393274 VUD393273:VUE393274 WDZ393273:WEA393274 WNV393273:WNW393274 WXR393273:WXS393274 BJ458809:BK458810 LF458809:LG458810 VB458809:VC458810 AEX458809:AEY458810 AOT458809:AOU458810 AYP458809:AYQ458810 BIL458809:BIM458810 BSH458809:BSI458810 CCD458809:CCE458810 CLZ458809:CMA458810 CVV458809:CVW458810 DFR458809:DFS458810 DPN458809:DPO458810 DZJ458809:DZK458810 EJF458809:EJG458810 ETB458809:ETC458810 FCX458809:FCY458810 FMT458809:FMU458810 FWP458809:FWQ458810 GGL458809:GGM458810 GQH458809:GQI458810 HAD458809:HAE458810 HJZ458809:HKA458810 HTV458809:HTW458810 IDR458809:IDS458810 INN458809:INO458810 IXJ458809:IXK458810 JHF458809:JHG458810 JRB458809:JRC458810 KAX458809:KAY458810 KKT458809:KKU458810 KUP458809:KUQ458810 LEL458809:LEM458810 LOH458809:LOI458810 LYD458809:LYE458810 MHZ458809:MIA458810 MRV458809:MRW458810 NBR458809:NBS458810 NLN458809:NLO458810 NVJ458809:NVK458810 OFF458809:OFG458810 OPB458809:OPC458810 OYX458809:OYY458810 PIT458809:PIU458810 PSP458809:PSQ458810 QCL458809:QCM458810 QMH458809:QMI458810 QWD458809:QWE458810 RFZ458809:RGA458810 RPV458809:RPW458810 RZR458809:RZS458810 SJN458809:SJO458810 STJ458809:STK458810 TDF458809:TDG458810 TNB458809:TNC458810 TWX458809:TWY458810 UGT458809:UGU458810 UQP458809:UQQ458810 VAL458809:VAM458810 VKH458809:VKI458810 VUD458809:VUE458810 WDZ458809:WEA458810 WNV458809:WNW458810 WXR458809:WXS458810 BJ524345:BK524346 LF524345:LG524346 VB524345:VC524346 AEX524345:AEY524346 AOT524345:AOU524346 AYP524345:AYQ524346 BIL524345:BIM524346 BSH524345:BSI524346 CCD524345:CCE524346 CLZ524345:CMA524346 CVV524345:CVW524346 DFR524345:DFS524346 DPN524345:DPO524346 DZJ524345:DZK524346 EJF524345:EJG524346 ETB524345:ETC524346 FCX524345:FCY524346 FMT524345:FMU524346 FWP524345:FWQ524346 GGL524345:GGM524346 GQH524345:GQI524346 HAD524345:HAE524346 HJZ524345:HKA524346 HTV524345:HTW524346 IDR524345:IDS524346 INN524345:INO524346 IXJ524345:IXK524346 JHF524345:JHG524346 JRB524345:JRC524346 KAX524345:KAY524346 KKT524345:KKU524346 KUP524345:KUQ524346 LEL524345:LEM524346 LOH524345:LOI524346 LYD524345:LYE524346 MHZ524345:MIA524346 MRV524345:MRW524346 NBR524345:NBS524346 NLN524345:NLO524346 NVJ524345:NVK524346 OFF524345:OFG524346 OPB524345:OPC524346 OYX524345:OYY524346 PIT524345:PIU524346 PSP524345:PSQ524346 QCL524345:QCM524346 QMH524345:QMI524346 QWD524345:QWE524346 RFZ524345:RGA524346 RPV524345:RPW524346 RZR524345:RZS524346 SJN524345:SJO524346 STJ524345:STK524346 TDF524345:TDG524346 TNB524345:TNC524346 TWX524345:TWY524346 UGT524345:UGU524346 UQP524345:UQQ524346 VAL524345:VAM524346 VKH524345:VKI524346 VUD524345:VUE524346 WDZ524345:WEA524346 WNV524345:WNW524346 WXR524345:WXS524346 BJ589881:BK589882 LF589881:LG589882 VB589881:VC589882 AEX589881:AEY589882 AOT589881:AOU589882 AYP589881:AYQ589882 BIL589881:BIM589882 BSH589881:BSI589882 CCD589881:CCE589882 CLZ589881:CMA589882 CVV589881:CVW589882 DFR589881:DFS589882 DPN589881:DPO589882 DZJ589881:DZK589882 EJF589881:EJG589882 ETB589881:ETC589882 FCX589881:FCY589882 FMT589881:FMU589882 FWP589881:FWQ589882 GGL589881:GGM589882 GQH589881:GQI589882 HAD589881:HAE589882 HJZ589881:HKA589882 HTV589881:HTW589882 IDR589881:IDS589882 INN589881:INO589882 IXJ589881:IXK589882 JHF589881:JHG589882 JRB589881:JRC589882 KAX589881:KAY589882 KKT589881:KKU589882 KUP589881:KUQ589882 LEL589881:LEM589882 LOH589881:LOI589882 LYD589881:LYE589882 MHZ589881:MIA589882 MRV589881:MRW589882 NBR589881:NBS589882 NLN589881:NLO589882 NVJ589881:NVK589882 OFF589881:OFG589882 OPB589881:OPC589882 OYX589881:OYY589882 PIT589881:PIU589882 PSP589881:PSQ589882 QCL589881:QCM589882 QMH589881:QMI589882 QWD589881:QWE589882 RFZ589881:RGA589882 RPV589881:RPW589882 RZR589881:RZS589882 SJN589881:SJO589882 STJ589881:STK589882 TDF589881:TDG589882 TNB589881:TNC589882 TWX589881:TWY589882 UGT589881:UGU589882 UQP589881:UQQ589882 VAL589881:VAM589882 VKH589881:VKI589882 VUD589881:VUE589882 WDZ589881:WEA589882 WNV589881:WNW589882 WXR589881:WXS589882 BJ655417:BK655418 LF655417:LG655418 VB655417:VC655418 AEX655417:AEY655418 AOT655417:AOU655418 AYP655417:AYQ655418 BIL655417:BIM655418 BSH655417:BSI655418 CCD655417:CCE655418 CLZ655417:CMA655418 CVV655417:CVW655418 DFR655417:DFS655418 DPN655417:DPO655418 DZJ655417:DZK655418 EJF655417:EJG655418 ETB655417:ETC655418 FCX655417:FCY655418 FMT655417:FMU655418 FWP655417:FWQ655418 GGL655417:GGM655418 GQH655417:GQI655418 HAD655417:HAE655418 HJZ655417:HKA655418 HTV655417:HTW655418 IDR655417:IDS655418 INN655417:INO655418 IXJ655417:IXK655418 JHF655417:JHG655418 JRB655417:JRC655418 KAX655417:KAY655418 KKT655417:KKU655418 KUP655417:KUQ655418 LEL655417:LEM655418 LOH655417:LOI655418 LYD655417:LYE655418 MHZ655417:MIA655418 MRV655417:MRW655418 NBR655417:NBS655418 NLN655417:NLO655418 NVJ655417:NVK655418 OFF655417:OFG655418 OPB655417:OPC655418 OYX655417:OYY655418 PIT655417:PIU655418 PSP655417:PSQ655418 QCL655417:QCM655418 QMH655417:QMI655418 QWD655417:QWE655418 RFZ655417:RGA655418 RPV655417:RPW655418 RZR655417:RZS655418 SJN655417:SJO655418 STJ655417:STK655418 TDF655417:TDG655418 TNB655417:TNC655418 TWX655417:TWY655418 UGT655417:UGU655418 UQP655417:UQQ655418 VAL655417:VAM655418 VKH655417:VKI655418 VUD655417:VUE655418 WDZ655417:WEA655418 WNV655417:WNW655418 WXR655417:WXS655418 BJ720953:BK720954 LF720953:LG720954 VB720953:VC720954 AEX720953:AEY720954 AOT720953:AOU720954 AYP720953:AYQ720954 BIL720953:BIM720954 BSH720953:BSI720954 CCD720953:CCE720954 CLZ720953:CMA720954 CVV720953:CVW720954 DFR720953:DFS720954 DPN720953:DPO720954 DZJ720953:DZK720954 EJF720953:EJG720954 ETB720953:ETC720954 FCX720953:FCY720954 FMT720953:FMU720954 FWP720953:FWQ720954 GGL720953:GGM720954 GQH720953:GQI720954 HAD720953:HAE720954 HJZ720953:HKA720954 HTV720953:HTW720954 IDR720953:IDS720954 INN720953:INO720954 IXJ720953:IXK720954 JHF720953:JHG720954 JRB720953:JRC720954 KAX720953:KAY720954 KKT720953:KKU720954 KUP720953:KUQ720954 LEL720953:LEM720954 LOH720953:LOI720954 LYD720953:LYE720954 MHZ720953:MIA720954 MRV720953:MRW720954 NBR720953:NBS720954 NLN720953:NLO720954 NVJ720953:NVK720954 OFF720953:OFG720954 OPB720953:OPC720954 OYX720953:OYY720954 PIT720953:PIU720954 PSP720953:PSQ720954 QCL720953:QCM720954 QMH720953:QMI720954 QWD720953:QWE720954 RFZ720953:RGA720954 RPV720953:RPW720954 RZR720953:RZS720954 SJN720953:SJO720954 STJ720953:STK720954 TDF720953:TDG720954 TNB720953:TNC720954 TWX720953:TWY720954 UGT720953:UGU720954 UQP720953:UQQ720954 VAL720953:VAM720954 VKH720953:VKI720954 VUD720953:VUE720954 WDZ720953:WEA720954 WNV720953:WNW720954 WXR720953:WXS720954 BJ786489:BK786490 LF786489:LG786490 VB786489:VC786490 AEX786489:AEY786490 AOT786489:AOU786490 AYP786489:AYQ786490 BIL786489:BIM786490 BSH786489:BSI786490 CCD786489:CCE786490 CLZ786489:CMA786490 CVV786489:CVW786490 DFR786489:DFS786490 DPN786489:DPO786490 DZJ786489:DZK786490 EJF786489:EJG786490 ETB786489:ETC786490 FCX786489:FCY786490 FMT786489:FMU786490 FWP786489:FWQ786490 GGL786489:GGM786490 GQH786489:GQI786490 HAD786489:HAE786490 HJZ786489:HKA786490 HTV786489:HTW786490 IDR786489:IDS786490 INN786489:INO786490 IXJ786489:IXK786490 JHF786489:JHG786490 JRB786489:JRC786490 KAX786489:KAY786490 KKT786489:KKU786490 KUP786489:KUQ786490 LEL786489:LEM786490 LOH786489:LOI786490 LYD786489:LYE786490 MHZ786489:MIA786490 MRV786489:MRW786490 NBR786489:NBS786490 NLN786489:NLO786490 NVJ786489:NVK786490 OFF786489:OFG786490 OPB786489:OPC786490 OYX786489:OYY786490 PIT786489:PIU786490 PSP786489:PSQ786490 QCL786489:QCM786490 QMH786489:QMI786490 QWD786489:QWE786490 RFZ786489:RGA786490 RPV786489:RPW786490 RZR786489:RZS786490 SJN786489:SJO786490 STJ786489:STK786490 TDF786489:TDG786490 TNB786489:TNC786490 TWX786489:TWY786490 UGT786489:UGU786490 UQP786489:UQQ786490 VAL786489:VAM786490 VKH786489:VKI786490 VUD786489:VUE786490 WDZ786489:WEA786490 WNV786489:WNW786490 WXR786489:WXS786490 BJ852025:BK852026 LF852025:LG852026 VB852025:VC852026 AEX852025:AEY852026 AOT852025:AOU852026 AYP852025:AYQ852026 BIL852025:BIM852026 BSH852025:BSI852026 CCD852025:CCE852026 CLZ852025:CMA852026 CVV852025:CVW852026 DFR852025:DFS852026 DPN852025:DPO852026 DZJ852025:DZK852026 EJF852025:EJG852026 ETB852025:ETC852026 FCX852025:FCY852026 FMT852025:FMU852026 FWP852025:FWQ852026 GGL852025:GGM852026 GQH852025:GQI852026 HAD852025:HAE852026 HJZ852025:HKA852026 HTV852025:HTW852026 IDR852025:IDS852026 INN852025:INO852026 IXJ852025:IXK852026 JHF852025:JHG852026 JRB852025:JRC852026 KAX852025:KAY852026 KKT852025:KKU852026 KUP852025:KUQ852026 LEL852025:LEM852026 LOH852025:LOI852026 LYD852025:LYE852026 MHZ852025:MIA852026 MRV852025:MRW852026 NBR852025:NBS852026 NLN852025:NLO852026 NVJ852025:NVK852026 OFF852025:OFG852026 OPB852025:OPC852026 OYX852025:OYY852026 PIT852025:PIU852026 PSP852025:PSQ852026 QCL852025:QCM852026 QMH852025:QMI852026 QWD852025:QWE852026 RFZ852025:RGA852026 RPV852025:RPW852026 RZR852025:RZS852026 SJN852025:SJO852026 STJ852025:STK852026 TDF852025:TDG852026 TNB852025:TNC852026 TWX852025:TWY852026 UGT852025:UGU852026 UQP852025:UQQ852026 VAL852025:VAM852026 VKH852025:VKI852026 VUD852025:VUE852026 WDZ852025:WEA852026 WNV852025:WNW852026 WXR852025:WXS852026 BJ917561:BK917562 LF917561:LG917562 VB917561:VC917562 AEX917561:AEY917562 AOT917561:AOU917562 AYP917561:AYQ917562 BIL917561:BIM917562 BSH917561:BSI917562 CCD917561:CCE917562 CLZ917561:CMA917562 CVV917561:CVW917562 DFR917561:DFS917562 DPN917561:DPO917562 DZJ917561:DZK917562 EJF917561:EJG917562 ETB917561:ETC917562 FCX917561:FCY917562 FMT917561:FMU917562 FWP917561:FWQ917562 GGL917561:GGM917562 GQH917561:GQI917562 HAD917561:HAE917562 HJZ917561:HKA917562 HTV917561:HTW917562 IDR917561:IDS917562 INN917561:INO917562 IXJ917561:IXK917562 JHF917561:JHG917562 JRB917561:JRC917562 KAX917561:KAY917562 KKT917561:KKU917562 KUP917561:KUQ917562 LEL917561:LEM917562 LOH917561:LOI917562 LYD917561:LYE917562 MHZ917561:MIA917562 MRV917561:MRW917562 NBR917561:NBS917562 NLN917561:NLO917562 NVJ917561:NVK917562 OFF917561:OFG917562 OPB917561:OPC917562 OYX917561:OYY917562 PIT917561:PIU917562 PSP917561:PSQ917562 QCL917561:QCM917562 QMH917561:QMI917562 QWD917561:QWE917562 RFZ917561:RGA917562 RPV917561:RPW917562 RZR917561:RZS917562 SJN917561:SJO917562 STJ917561:STK917562 TDF917561:TDG917562 TNB917561:TNC917562 TWX917561:TWY917562 UGT917561:UGU917562 UQP917561:UQQ917562 VAL917561:VAM917562 VKH917561:VKI917562 VUD917561:VUE917562 WDZ917561:WEA917562 WNV917561:WNW917562 WXR917561:WXS917562 BJ983097:BK983098 LF983097:LG983098 VB983097:VC983098 AEX983097:AEY983098 AOT983097:AOU983098 AYP983097:AYQ983098 BIL983097:BIM983098 BSH983097:BSI983098 CCD983097:CCE983098 CLZ983097:CMA983098 CVV983097:CVW983098 DFR983097:DFS983098 DPN983097:DPO983098 DZJ983097:DZK983098 EJF983097:EJG983098 ETB983097:ETC983098 FCX983097:FCY983098 FMT983097:FMU983098 FWP983097:FWQ983098 GGL983097:GGM983098 GQH983097:GQI983098 HAD983097:HAE983098 HJZ983097:HKA983098 HTV983097:HTW983098 IDR983097:IDS983098 INN983097:INO983098 IXJ983097:IXK983098 JHF983097:JHG983098 JRB983097:JRC983098 KAX983097:KAY983098 KKT983097:KKU983098 KUP983097:KUQ983098 LEL983097:LEM983098 LOH983097:LOI983098 LYD983097:LYE983098 MHZ983097:MIA983098 MRV983097:MRW983098 NBR983097:NBS983098 NLN983097:NLO983098 NVJ983097:NVK983098 OFF983097:OFG983098 OPB983097:OPC983098 OYX983097:OYY983098 PIT983097:PIU983098 PSP983097:PSQ983098 QCL983097:QCM983098 QMH983097:QMI983098 QWD983097:QWE983098 RFZ983097:RGA983098 RPV983097:RPW983098 RZR983097:RZS983098 SJN983097:SJO983098 STJ983097:STK983098 TDF983097:TDG983098 TNB983097:TNC983098 TWX983097:TWY983098 UGT983097:UGU983098 UQP983097:UQQ983098 VAL983097:VAM983098 VKH983097:VKI983098 VUD983097:VUE983098 WDZ983097:WEA983098 WNV983097:WNW983098 WXR983097:WXS983098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BB65593:BC65594 KX65593:KY65594 UT65593:UU65594 AEP65593:AEQ65594 AOL65593:AOM65594 AYH65593:AYI65594 BID65593:BIE65594 BRZ65593:BSA65594 CBV65593:CBW65594 CLR65593:CLS65594 CVN65593:CVO65594 DFJ65593:DFK65594 DPF65593:DPG65594 DZB65593:DZC65594 EIX65593:EIY65594 EST65593:ESU65594 FCP65593:FCQ65594 FML65593:FMM65594 FWH65593:FWI65594 GGD65593:GGE65594 GPZ65593:GQA65594 GZV65593:GZW65594 HJR65593:HJS65594 HTN65593:HTO65594 IDJ65593:IDK65594 INF65593:ING65594 IXB65593:IXC65594 JGX65593:JGY65594 JQT65593:JQU65594 KAP65593:KAQ65594 KKL65593:KKM65594 KUH65593:KUI65594 LED65593:LEE65594 LNZ65593:LOA65594 LXV65593:LXW65594 MHR65593:MHS65594 MRN65593:MRO65594 NBJ65593:NBK65594 NLF65593:NLG65594 NVB65593:NVC65594 OEX65593:OEY65594 OOT65593:OOU65594 OYP65593:OYQ65594 PIL65593:PIM65594 PSH65593:PSI65594 QCD65593:QCE65594 QLZ65593:QMA65594 QVV65593:QVW65594 RFR65593:RFS65594 RPN65593:RPO65594 RZJ65593:RZK65594 SJF65593:SJG65594 STB65593:STC65594 TCX65593:TCY65594 TMT65593:TMU65594 TWP65593:TWQ65594 UGL65593:UGM65594 UQH65593:UQI65594 VAD65593:VAE65594 VJZ65593:VKA65594 VTV65593:VTW65594 WDR65593:WDS65594 WNN65593:WNO65594 WXJ65593:WXK65594 BB131129:BC131130 KX131129:KY131130 UT131129:UU131130 AEP131129:AEQ131130 AOL131129:AOM131130 AYH131129:AYI131130 BID131129:BIE131130 BRZ131129:BSA131130 CBV131129:CBW131130 CLR131129:CLS131130 CVN131129:CVO131130 DFJ131129:DFK131130 DPF131129:DPG131130 DZB131129:DZC131130 EIX131129:EIY131130 EST131129:ESU131130 FCP131129:FCQ131130 FML131129:FMM131130 FWH131129:FWI131130 GGD131129:GGE131130 GPZ131129:GQA131130 GZV131129:GZW131130 HJR131129:HJS131130 HTN131129:HTO131130 IDJ131129:IDK131130 INF131129:ING131130 IXB131129:IXC131130 JGX131129:JGY131130 JQT131129:JQU131130 KAP131129:KAQ131130 KKL131129:KKM131130 KUH131129:KUI131130 LED131129:LEE131130 LNZ131129:LOA131130 LXV131129:LXW131130 MHR131129:MHS131130 MRN131129:MRO131130 NBJ131129:NBK131130 NLF131129:NLG131130 NVB131129:NVC131130 OEX131129:OEY131130 OOT131129:OOU131130 OYP131129:OYQ131130 PIL131129:PIM131130 PSH131129:PSI131130 QCD131129:QCE131130 QLZ131129:QMA131130 QVV131129:QVW131130 RFR131129:RFS131130 RPN131129:RPO131130 RZJ131129:RZK131130 SJF131129:SJG131130 STB131129:STC131130 TCX131129:TCY131130 TMT131129:TMU131130 TWP131129:TWQ131130 UGL131129:UGM131130 UQH131129:UQI131130 VAD131129:VAE131130 VJZ131129:VKA131130 VTV131129:VTW131130 WDR131129:WDS131130 WNN131129:WNO131130 WXJ131129:WXK131130 BB196665:BC196666 KX196665:KY196666 UT196665:UU196666 AEP196665:AEQ196666 AOL196665:AOM196666 AYH196665:AYI196666 BID196665:BIE196666 BRZ196665:BSA196666 CBV196665:CBW196666 CLR196665:CLS196666 CVN196665:CVO196666 DFJ196665:DFK196666 DPF196665:DPG196666 DZB196665:DZC196666 EIX196665:EIY196666 EST196665:ESU196666 FCP196665:FCQ196666 FML196665:FMM196666 FWH196665:FWI196666 GGD196665:GGE196666 GPZ196665:GQA196666 GZV196665:GZW196666 HJR196665:HJS196666 HTN196665:HTO196666 IDJ196665:IDK196666 INF196665:ING196666 IXB196665:IXC196666 JGX196665:JGY196666 JQT196665:JQU196666 KAP196665:KAQ196666 KKL196665:KKM196666 KUH196665:KUI196666 LED196665:LEE196666 LNZ196665:LOA196666 LXV196665:LXW196666 MHR196665:MHS196666 MRN196665:MRO196666 NBJ196665:NBK196666 NLF196665:NLG196666 NVB196665:NVC196666 OEX196665:OEY196666 OOT196665:OOU196666 OYP196665:OYQ196666 PIL196665:PIM196666 PSH196665:PSI196666 QCD196665:QCE196666 QLZ196665:QMA196666 QVV196665:QVW196666 RFR196665:RFS196666 RPN196665:RPO196666 RZJ196665:RZK196666 SJF196665:SJG196666 STB196665:STC196666 TCX196665:TCY196666 TMT196665:TMU196666 TWP196665:TWQ196666 UGL196665:UGM196666 UQH196665:UQI196666 VAD196665:VAE196666 VJZ196665:VKA196666 VTV196665:VTW196666 WDR196665:WDS196666 WNN196665:WNO196666 WXJ196665:WXK196666 BB262201:BC262202 KX262201:KY262202 UT262201:UU262202 AEP262201:AEQ262202 AOL262201:AOM262202 AYH262201:AYI262202 BID262201:BIE262202 BRZ262201:BSA262202 CBV262201:CBW262202 CLR262201:CLS262202 CVN262201:CVO262202 DFJ262201:DFK262202 DPF262201:DPG262202 DZB262201:DZC262202 EIX262201:EIY262202 EST262201:ESU262202 FCP262201:FCQ262202 FML262201:FMM262202 FWH262201:FWI262202 GGD262201:GGE262202 GPZ262201:GQA262202 GZV262201:GZW262202 HJR262201:HJS262202 HTN262201:HTO262202 IDJ262201:IDK262202 INF262201:ING262202 IXB262201:IXC262202 JGX262201:JGY262202 JQT262201:JQU262202 KAP262201:KAQ262202 KKL262201:KKM262202 KUH262201:KUI262202 LED262201:LEE262202 LNZ262201:LOA262202 LXV262201:LXW262202 MHR262201:MHS262202 MRN262201:MRO262202 NBJ262201:NBK262202 NLF262201:NLG262202 NVB262201:NVC262202 OEX262201:OEY262202 OOT262201:OOU262202 OYP262201:OYQ262202 PIL262201:PIM262202 PSH262201:PSI262202 QCD262201:QCE262202 QLZ262201:QMA262202 QVV262201:QVW262202 RFR262201:RFS262202 RPN262201:RPO262202 RZJ262201:RZK262202 SJF262201:SJG262202 STB262201:STC262202 TCX262201:TCY262202 TMT262201:TMU262202 TWP262201:TWQ262202 UGL262201:UGM262202 UQH262201:UQI262202 VAD262201:VAE262202 VJZ262201:VKA262202 VTV262201:VTW262202 WDR262201:WDS262202 WNN262201:WNO262202 WXJ262201:WXK262202 BB327737:BC327738 KX327737:KY327738 UT327737:UU327738 AEP327737:AEQ327738 AOL327737:AOM327738 AYH327737:AYI327738 BID327737:BIE327738 BRZ327737:BSA327738 CBV327737:CBW327738 CLR327737:CLS327738 CVN327737:CVO327738 DFJ327737:DFK327738 DPF327737:DPG327738 DZB327737:DZC327738 EIX327737:EIY327738 EST327737:ESU327738 FCP327737:FCQ327738 FML327737:FMM327738 FWH327737:FWI327738 GGD327737:GGE327738 GPZ327737:GQA327738 GZV327737:GZW327738 HJR327737:HJS327738 HTN327737:HTO327738 IDJ327737:IDK327738 INF327737:ING327738 IXB327737:IXC327738 JGX327737:JGY327738 JQT327737:JQU327738 KAP327737:KAQ327738 KKL327737:KKM327738 KUH327737:KUI327738 LED327737:LEE327738 LNZ327737:LOA327738 LXV327737:LXW327738 MHR327737:MHS327738 MRN327737:MRO327738 NBJ327737:NBK327738 NLF327737:NLG327738 NVB327737:NVC327738 OEX327737:OEY327738 OOT327737:OOU327738 OYP327737:OYQ327738 PIL327737:PIM327738 PSH327737:PSI327738 QCD327737:QCE327738 QLZ327737:QMA327738 QVV327737:QVW327738 RFR327737:RFS327738 RPN327737:RPO327738 RZJ327737:RZK327738 SJF327737:SJG327738 STB327737:STC327738 TCX327737:TCY327738 TMT327737:TMU327738 TWP327737:TWQ327738 UGL327737:UGM327738 UQH327737:UQI327738 VAD327737:VAE327738 VJZ327737:VKA327738 VTV327737:VTW327738 WDR327737:WDS327738 WNN327737:WNO327738 WXJ327737:WXK327738 BB393273:BC393274 KX393273:KY393274 UT393273:UU393274 AEP393273:AEQ393274 AOL393273:AOM393274 AYH393273:AYI393274 BID393273:BIE393274 BRZ393273:BSA393274 CBV393273:CBW393274 CLR393273:CLS393274 CVN393273:CVO393274 DFJ393273:DFK393274 DPF393273:DPG393274 DZB393273:DZC393274 EIX393273:EIY393274 EST393273:ESU393274 FCP393273:FCQ393274 FML393273:FMM393274 FWH393273:FWI393274 GGD393273:GGE393274 GPZ393273:GQA393274 GZV393273:GZW393274 HJR393273:HJS393274 HTN393273:HTO393274 IDJ393273:IDK393274 INF393273:ING393274 IXB393273:IXC393274 JGX393273:JGY393274 JQT393273:JQU393274 KAP393273:KAQ393274 KKL393273:KKM393274 KUH393273:KUI393274 LED393273:LEE393274 LNZ393273:LOA393274 LXV393273:LXW393274 MHR393273:MHS393274 MRN393273:MRO393274 NBJ393273:NBK393274 NLF393273:NLG393274 NVB393273:NVC393274 OEX393273:OEY393274 OOT393273:OOU393274 OYP393273:OYQ393274 PIL393273:PIM393274 PSH393273:PSI393274 QCD393273:QCE393274 QLZ393273:QMA393274 QVV393273:QVW393274 RFR393273:RFS393274 RPN393273:RPO393274 RZJ393273:RZK393274 SJF393273:SJG393274 STB393273:STC393274 TCX393273:TCY393274 TMT393273:TMU393274 TWP393273:TWQ393274 UGL393273:UGM393274 UQH393273:UQI393274 VAD393273:VAE393274 VJZ393273:VKA393274 VTV393273:VTW393274 WDR393273:WDS393274 WNN393273:WNO393274 WXJ393273:WXK393274 BB458809:BC458810 KX458809:KY458810 UT458809:UU458810 AEP458809:AEQ458810 AOL458809:AOM458810 AYH458809:AYI458810 BID458809:BIE458810 BRZ458809:BSA458810 CBV458809:CBW458810 CLR458809:CLS458810 CVN458809:CVO458810 DFJ458809:DFK458810 DPF458809:DPG458810 DZB458809:DZC458810 EIX458809:EIY458810 EST458809:ESU458810 FCP458809:FCQ458810 FML458809:FMM458810 FWH458809:FWI458810 GGD458809:GGE458810 GPZ458809:GQA458810 GZV458809:GZW458810 HJR458809:HJS458810 HTN458809:HTO458810 IDJ458809:IDK458810 INF458809:ING458810 IXB458809:IXC458810 JGX458809:JGY458810 JQT458809:JQU458810 KAP458809:KAQ458810 KKL458809:KKM458810 KUH458809:KUI458810 LED458809:LEE458810 LNZ458809:LOA458810 LXV458809:LXW458810 MHR458809:MHS458810 MRN458809:MRO458810 NBJ458809:NBK458810 NLF458809:NLG458810 NVB458809:NVC458810 OEX458809:OEY458810 OOT458809:OOU458810 OYP458809:OYQ458810 PIL458809:PIM458810 PSH458809:PSI458810 QCD458809:QCE458810 QLZ458809:QMA458810 QVV458809:QVW458810 RFR458809:RFS458810 RPN458809:RPO458810 RZJ458809:RZK458810 SJF458809:SJG458810 STB458809:STC458810 TCX458809:TCY458810 TMT458809:TMU458810 TWP458809:TWQ458810 UGL458809:UGM458810 UQH458809:UQI458810 VAD458809:VAE458810 VJZ458809:VKA458810 VTV458809:VTW458810 WDR458809:WDS458810 WNN458809:WNO458810 WXJ458809:WXK458810 BB524345:BC524346 KX524345:KY524346 UT524345:UU524346 AEP524345:AEQ524346 AOL524345:AOM524346 AYH524345:AYI524346 BID524345:BIE524346 BRZ524345:BSA524346 CBV524345:CBW524346 CLR524345:CLS524346 CVN524345:CVO524346 DFJ524345:DFK524346 DPF524345:DPG524346 DZB524345:DZC524346 EIX524345:EIY524346 EST524345:ESU524346 FCP524345:FCQ524346 FML524345:FMM524346 FWH524345:FWI524346 GGD524345:GGE524346 GPZ524345:GQA524346 GZV524345:GZW524346 HJR524345:HJS524346 HTN524345:HTO524346 IDJ524345:IDK524346 INF524345:ING524346 IXB524345:IXC524346 JGX524345:JGY524346 JQT524345:JQU524346 KAP524345:KAQ524346 KKL524345:KKM524346 KUH524345:KUI524346 LED524345:LEE524346 LNZ524345:LOA524346 LXV524345:LXW524346 MHR524345:MHS524346 MRN524345:MRO524346 NBJ524345:NBK524346 NLF524345:NLG524346 NVB524345:NVC524346 OEX524345:OEY524346 OOT524345:OOU524346 OYP524345:OYQ524346 PIL524345:PIM524346 PSH524345:PSI524346 QCD524345:QCE524346 QLZ524345:QMA524346 QVV524345:QVW524346 RFR524345:RFS524346 RPN524345:RPO524346 RZJ524345:RZK524346 SJF524345:SJG524346 STB524345:STC524346 TCX524345:TCY524346 TMT524345:TMU524346 TWP524345:TWQ524346 UGL524345:UGM524346 UQH524345:UQI524346 VAD524345:VAE524346 VJZ524345:VKA524346 VTV524345:VTW524346 WDR524345:WDS524346 WNN524345:WNO524346 WXJ524345:WXK524346 BB589881:BC589882 KX589881:KY589882 UT589881:UU589882 AEP589881:AEQ589882 AOL589881:AOM589882 AYH589881:AYI589882 BID589881:BIE589882 BRZ589881:BSA589882 CBV589881:CBW589882 CLR589881:CLS589882 CVN589881:CVO589882 DFJ589881:DFK589882 DPF589881:DPG589882 DZB589881:DZC589882 EIX589881:EIY589882 EST589881:ESU589882 FCP589881:FCQ589882 FML589881:FMM589882 FWH589881:FWI589882 GGD589881:GGE589882 GPZ589881:GQA589882 GZV589881:GZW589882 HJR589881:HJS589882 HTN589881:HTO589882 IDJ589881:IDK589882 INF589881:ING589882 IXB589881:IXC589882 JGX589881:JGY589882 JQT589881:JQU589882 KAP589881:KAQ589882 KKL589881:KKM589882 KUH589881:KUI589882 LED589881:LEE589882 LNZ589881:LOA589882 LXV589881:LXW589882 MHR589881:MHS589882 MRN589881:MRO589882 NBJ589881:NBK589882 NLF589881:NLG589882 NVB589881:NVC589882 OEX589881:OEY589882 OOT589881:OOU589882 OYP589881:OYQ589882 PIL589881:PIM589882 PSH589881:PSI589882 QCD589881:QCE589882 QLZ589881:QMA589882 QVV589881:QVW589882 RFR589881:RFS589882 RPN589881:RPO589882 RZJ589881:RZK589882 SJF589881:SJG589882 STB589881:STC589882 TCX589881:TCY589882 TMT589881:TMU589882 TWP589881:TWQ589882 UGL589881:UGM589882 UQH589881:UQI589882 VAD589881:VAE589882 VJZ589881:VKA589882 VTV589881:VTW589882 WDR589881:WDS589882 WNN589881:WNO589882 WXJ589881:WXK589882 BB655417:BC655418 KX655417:KY655418 UT655417:UU655418 AEP655417:AEQ655418 AOL655417:AOM655418 AYH655417:AYI655418 BID655417:BIE655418 BRZ655417:BSA655418 CBV655417:CBW655418 CLR655417:CLS655418 CVN655417:CVO655418 DFJ655417:DFK655418 DPF655417:DPG655418 DZB655417:DZC655418 EIX655417:EIY655418 EST655417:ESU655418 FCP655417:FCQ655418 FML655417:FMM655418 FWH655417:FWI655418 GGD655417:GGE655418 GPZ655417:GQA655418 GZV655417:GZW655418 HJR655417:HJS655418 HTN655417:HTO655418 IDJ655417:IDK655418 INF655417:ING655418 IXB655417:IXC655418 JGX655417:JGY655418 JQT655417:JQU655418 KAP655417:KAQ655418 KKL655417:KKM655418 KUH655417:KUI655418 LED655417:LEE655418 LNZ655417:LOA655418 LXV655417:LXW655418 MHR655417:MHS655418 MRN655417:MRO655418 NBJ655417:NBK655418 NLF655417:NLG655418 NVB655417:NVC655418 OEX655417:OEY655418 OOT655417:OOU655418 OYP655417:OYQ655418 PIL655417:PIM655418 PSH655417:PSI655418 QCD655417:QCE655418 QLZ655417:QMA655418 QVV655417:QVW655418 RFR655417:RFS655418 RPN655417:RPO655418 RZJ655417:RZK655418 SJF655417:SJG655418 STB655417:STC655418 TCX655417:TCY655418 TMT655417:TMU655418 TWP655417:TWQ655418 UGL655417:UGM655418 UQH655417:UQI655418 VAD655417:VAE655418 VJZ655417:VKA655418 VTV655417:VTW655418 WDR655417:WDS655418 WNN655417:WNO655418 WXJ655417:WXK655418 BB720953:BC720954 KX720953:KY720954 UT720953:UU720954 AEP720953:AEQ720954 AOL720953:AOM720954 AYH720953:AYI720954 BID720953:BIE720954 BRZ720953:BSA720954 CBV720953:CBW720954 CLR720953:CLS720954 CVN720953:CVO720954 DFJ720953:DFK720954 DPF720953:DPG720954 DZB720953:DZC720954 EIX720953:EIY720954 EST720953:ESU720954 FCP720953:FCQ720954 FML720953:FMM720954 FWH720953:FWI720954 GGD720953:GGE720954 GPZ720953:GQA720954 GZV720953:GZW720954 HJR720953:HJS720954 HTN720953:HTO720954 IDJ720953:IDK720954 INF720953:ING720954 IXB720953:IXC720954 JGX720953:JGY720954 JQT720953:JQU720954 KAP720953:KAQ720954 KKL720953:KKM720954 KUH720953:KUI720954 LED720953:LEE720954 LNZ720953:LOA720954 LXV720953:LXW720954 MHR720953:MHS720954 MRN720953:MRO720954 NBJ720953:NBK720954 NLF720953:NLG720954 NVB720953:NVC720954 OEX720953:OEY720954 OOT720953:OOU720954 OYP720953:OYQ720954 PIL720953:PIM720954 PSH720953:PSI720954 QCD720953:QCE720954 QLZ720953:QMA720954 QVV720953:QVW720954 RFR720953:RFS720954 RPN720953:RPO720954 RZJ720953:RZK720954 SJF720953:SJG720954 STB720953:STC720954 TCX720953:TCY720954 TMT720953:TMU720954 TWP720953:TWQ720954 UGL720953:UGM720954 UQH720953:UQI720954 VAD720953:VAE720954 VJZ720953:VKA720954 VTV720953:VTW720954 WDR720953:WDS720954 WNN720953:WNO720954 WXJ720953:WXK720954 BB786489:BC786490 KX786489:KY786490 UT786489:UU786490 AEP786489:AEQ786490 AOL786489:AOM786490 AYH786489:AYI786490 BID786489:BIE786490 BRZ786489:BSA786490 CBV786489:CBW786490 CLR786489:CLS786490 CVN786489:CVO786490 DFJ786489:DFK786490 DPF786489:DPG786490 DZB786489:DZC786490 EIX786489:EIY786490 EST786489:ESU786490 FCP786489:FCQ786490 FML786489:FMM786490 FWH786489:FWI786490 GGD786489:GGE786490 GPZ786489:GQA786490 GZV786489:GZW786490 HJR786489:HJS786490 HTN786489:HTO786490 IDJ786489:IDK786490 INF786489:ING786490 IXB786489:IXC786490 JGX786489:JGY786490 JQT786489:JQU786490 KAP786489:KAQ786490 KKL786489:KKM786490 KUH786489:KUI786490 LED786489:LEE786490 LNZ786489:LOA786490 LXV786489:LXW786490 MHR786489:MHS786490 MRN786489:MRO786490 NBJ786489:NBK786490 NLF786489:NLG786490 NVB786489:NVC786490 OEX786489:OEY786490 OOT786489:OOU786490 OYP786489:OYQ786490 PIL786489:PIM786490 PSH786489:PSI786490 QCD786489:QCE786490 QLZ786489:QMA786490 QVV786489:QVW786490 RFR786489:RFS786490 RPN786489:RPO786490 RZJ786489:RZK786490 SJF786489:SJG786490 STB786489:STC786490 TCX786489:TCY786490 TMT786489:TMU786490 TWP786489:TWQ786490 UGL786489:UGM786490 UQH786489:UQI786490 VAD786489:VAE786490 VJZ786489:VKA786490 VTV786489:VTW786490 WDR786489:WDS786490 WNN786489:WNO786490 WXJ786489:WXK786490 BB852025:BC852026 KX852025:KY852026 UT852025:UU852026 AEP852025:AEQ852026 AOL852025:AOM852026 AYH852025:AYI852026 BID852025:BIE852026 BRZ852025:BSA852026 CBV852025:CBW852026 CLR852025:CLS852026 CVN852025:CVO852026 DFJ852025:DFK852026 DPF852025:DPG852026 DZB852025:DZC852026 EIX852025:EIY852026 EST852025:ESU852026 FCP852025:FCQ852026 FML852025:FMM852026 FWH852025:FWI852026 GGD852025:GGE852026 GPZ852025:GQA852026 GZV852025:GZW852026 HJR852025:HJS852026 HTN852025:HTO852026 IDJ852025:IDK852026 INF852025:ING852026 IXB852025:IXC852026 JGX852025:JGY852026 JQT852025:JQU852026 KAP852025:KAQ852026 KKL852025:KKM852026 KUH852025:KUI852026 LED852025:LEE852026 LNZ852025:LOA852026 LXV852025:LXW852026 MHR852025:MHS852026 MRN852025:MRO852026 NBJ852025:NBK852026 NLF852025:NLG852026 NVB852025:NVC852026 OEX852025:OEY852026 OOT852025:OOU852026 OYP852025:OYQ852026 PIL852025:PIM852026 PSH852025:PSI852026 QCD852025:QCE852026 QLZ852025:QMA852026 QVV852025:QVW852026 RFR852025:RFS852026 RPN852025:RPO852026 RZJ852025:RZK852026 SJF852025:SJG852026 STB852025:STC852026 TCX852025:TCY852026 TMT852025:TMU852026 TWP852025:TWQ852026 UGL852025:UGM852026 UQH852025:UQI852026 VAD852025:VAE852026 VJZ852025:VKA852026 VTV852025:VTW852026 WDR852025:WDS852026 WNN852025:WNO852026 WXJ852025:WXK852026 BB917561:BC917562 KX917561:KY917562 UT917561:UU917562 AEP917561:AEQ917562 AOL917561:AOM917562 AYH917561:AYI917562 BID917561:BIE917562 BRZ917561:BSA917562 CBV917561:CBW917562 CLR917561:CLS917562 CVN917561:CVO917562 DFJ917561:DFK917562 DPF917561:DPG917562 DZB917561:DZC917562 EIX917561:EIY917562 EST917561:ESU917562 FCP917561:FCQ917562 FML917561:FMM917562 FWH917561:FWI917562 GGD917561:GGE917562 GPZ917561:GQA917562 GZV917561:GZW917562 HJR917561:HJS917562 HTN917561:HTO917562 IDJ917561:IDK917562 INF917561:ING917562 IXB917561:IXC917562 JGX917561:JGY917562 JQT917561:JQU917562 KAP917561:KAQ917562 KKL917561:KKM917562 KUH917561:KUI917562 LED917561:LEE917562 LNZ917561:LOA917562 LXV917561:LXW917562 MHR917561:MHS917562 MRN917561:MRO917562 NBJ917561:NBK917562 NLF917561:NLG917562 NVB917561:NVC917562 OEX917561:OEY917562 OOT917561:OOU917562 OYP917561:OYQ917562 PIL917561:PIM917562 PSH917561:PSI917562 QCD917561:QCE917562 QLZ917561:QMA917562 QVV917561:QVW917562 RFR917561:RFS917562 RPN917561:RPO917562 RZJ917561:RZK917562 SJF917561:SJG917562 STB917561:STC917562 TCX917561:TCY917562 TMT917561:TMU917562 TWP917561:TWQ917562 UGL917561:UGM917562 UQH917561:UQI917562 VAD917561:VAE917562 VJZ917561:VKA917562 VTV917561:VTW917562 WDR917561:WDS917562 WNN917561:WNO917562 WXJ917561:WXK917562 BB983097:BC983098 KX983097:KY983098 UT983097:UU983098 AEP983097:AEQ983098 AOL983097:AOM983098 AYH983097:AYI983098 BID983097:BIE983098 BRZ983097:BSA983098 CBV983097:CBW983098 CLR983097:CLS983098 CVN983097:CVO983098 DFJ983097:DFK983098 DPF983097:DPG983098 DZB983097:DZC983098 EIX983097:EIY983098 EST983097:ESU983098 FCP983097:FCQ983098 FML983097:FMM983098 FWH983097:FWI983098 GGD983097:GGE983098 GPZ983097:GQA983098 GZV983097:GZW983098 HJR983097:HJS983098 HTN983097:HTO983098 IDJ983097:IDK983098 INF983097:ING983098 IXB983097:IXC983098 JGX983097:JGY983098 JQT983097:JQU983098 KAP983097:KAQ983098 KKL983097:KKM983098 KUH983097:KUI983098 LED983097:LEE983098 LNZ983097:LOA983098 LXV983097:LXW983098 MHR983097:MHS983098 MRN983097:MRO983098 NBJ983097:NBK983098 NLF983097:NLG983098 NVB983097:NVC983098 OEX983097:OEY983098 OOT983097:OOU983098 OYP983097:OYQ983098 PIL983097:PIM983098 PSH983097:PSI983098 QCD983097:QCE983098 QLZ983097:QMA983098 QVV983097:QVW983098 RFR983097:RFS983098 RPN983097:RPO983098 RZJ983097:RZK983098 SJF983097:SJG983098 STB983097:STC983098 TCX983097:TCY983098 TMT983097:TMU983098 TWP983097:TWQ983098 UGL983097:UGM983098 UQH983097:UQI983098 VAD983097:VAE983098 VJZ983097:VKA983098 VTV983097:VTW983098 WDR983097:WDS983098 WNN983097:WNO983098 WXJ983097:WXK983098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BF65593:BG65594 LB65593:LC65594 UX65593:UY65594 AET65593:AEU65594 AOP65593:AOQ65594 AYL65593:AYM65594 BIH65593:BII65594 BSD65593:BSE65594 CBZ65593:CCA65594 CLV65593:CLW65594 CVR65593:CVS65594 DFN65593:DFO65594 DPJ65593:DPK65594 DZF65593:DZG65594 EJB65593:EJC65594 ESX65593:ESY65594 FCT65593:FCU65594 FMP65593:FMQ65594 FWL65593:FWM65594 GGH65593:GGI65594 GQD65593:GQE65594 GZZ65593:HAA65594 HJV65593:HJW65594 HTR65593:HTS65594 IDN65593:IDO65594 INJ65593:INK65594 IXF65593:IXG65594 JHB65593:JHC65594 JQX65593:JQY65594 KAT65593:KAU65594 KKP65593:KKQ65594 KUL65593:KUM65594 LEH65593:LEI65594 LOD65593:LOE65594 LXZ65593:LYA65594 MHV65593:MHW65594 MRR65593:MRS65594 NBN65593:NBO65594 NLJ65593:NLK65594 NVF65593:NVG65594 OFB65593:OFC65594 OOX65593:OOY65594 OYT65593:OYU65594 PIP65593:PIQ65594 PSL65593:PSM65594 QCH65593:QCI65594 QMD65593:QME65594 QVZ65593:QWA65594 RFV65593:RFW65594 RPR65593:RPS65594 RZN65593:RZO65594 SJJ65593:SJK65594 STF65593:STG65594 TDB65593:TDC65594 TMX65593:TMY65594 TWT65593:TWU65594 UGP65593:UGQ65594 UQL65593:UQM65594 VAH65593:VAI65594 VKD65593:VKE65594 VTZ65593:VUA65594 WDV65593:WDW65594 WNR65593:WNS65594 WXN65593:WXO65594 BF131129:BG131130 LB131129:LC131130 UX131129:UY131130 AET131129:AEU131130 AOP131129:AOQ131130 AYL131129:AYM131130 BIH131129:BII131130 BSD131129:BSE131130 CBZ131129:CCA131130 CLV131129:CLW131130 CVR131129:CVS131130 DFN131129:DFO131130 DPJ131129:DPK131130 DZF131129:DZG131130 EJB131129:EJC131130 ESX131129:ESY131130 FCT131129:FCU131130 FMP131129:FMQ131130 FWL131129:FWM131130 GGH131129:GGI131130 GQD131129:GQE131130 GZZ131129:HAA131130 HJV131129:HJW131130 HTR131129:HTS131130 IDN131129:IDO131130 INJ131129:INK131130 IXF131129:IXG131130 JHB131129:JHC131130 JQX131129:JQY131130 KAT131129:KAU131130 KKP131129:KKQ131130 KUL131129:KUM131130 LEH131129:LEI131130 LOD131129:LOE131130 LXZ131129:LYA131130 MHV131129:MHW131130 MRR131129:MRS131130 NBN131129:NBO131130 NLJ131129:NLK131130 NVF131129:NVG131130 OFB131129:OFC131130 OOX131129:OOY131130 OYT131129:OYU131130 PIP131129:PIQ131130 PSL131129:PSM131130 QCH131129:QCI131130 QMD131129:QME131130 QVZ131129:QWA131130 RFV131129:RFW131130 RPR131129:RPS131130 RZN131129:RZO131130 SJJ131129:SJK131130 STF131129:STG131130 TDB131129:TDC131130 TMX131129:TMY131130 TWT131129:TWU131130 UGP131129:UGQ131130 UQL131129:UQM131130 VAH131129:VAI131130 VKD131129:VKE131130 VTZ131129:VUA131130 WDV131129:WDW131130 WNR131129:WNS131130 WXN131129:WXO131130 BF196665:BG196666 LB196665:LC196666 UX196665:UY196666 AET196665:AEU196666 AOP196665:AOQ196666 AYL196665:AYM196666 BIH196665:BII196666 BSD196665:BSE196666 CBZ196665:CCA196666 CLV196665:CLW196666 CVR196665:CVS196666 DFN196665:DFO196666 DPJ196665:DPK196666 DZF196665:DZG196666 EJB196665:EJC196666 ESX196665:ESY196666 FCT196665:FCU196666 FMP196665:FMQ196666 FWL196665:FWM196666 GGH196665:GGI196666 GQD196665:GQE196666 GZZ196665:HAA196666 HJV196665:HJW196666 HTR196665:HTS196666 IDN196665:IDO196666 INJ196665:INK196666 IXF196665:IXG196666 JHB196665:JHC196666 JQX196665:JQY196666 KAT196665:KAU196666 KKP196665:KKQ196666 KUL196665:KUM196666 LEH196665:LEI196666 LOD196665:LOE196666 LXZ196665:LYA196666 MHV196665:MHW196666 MRR196665:MRS196666 NBN196665:NBO196666 NLJ196665:NLK196666 NVF196665:NVG196666 OFB196665:OFC196666 OOX196665:OOY196666 OYT196665:OYU196666 PIP196665:PIQ196666 PSL196665:PSM196666 QCH196665:QCI196666 QMD196665:QME196666 QVZ196665:QWA196666 RFV196665:RFW196666 RPR196665:RPS196666 RZN196665:RZO196666 SJJ196665:SJK196666 STF196665:STG196666 TDB196665:TDC196666 TMX196665:TMY196666 TWT196665:TWU196666 UGP196665:UGQ196666 UQL196665:UQM196666 VAH196665:VAI196666 VKD196665:VKE196666 VTZ196665:VUA196666 WDV196665:WDW196666 WNR196665:WNS196666 WXN196665:WXO196666 BF262201:BG262202 LB262201:LC262202 UX262201:UY262202 AET262201:AEU262202 AOP262201:AOQ262202 AYL262201:AYM262202 BIH262201:BII262202 BSD262201:BSE262202 CBZ262201:CCA262202 CLV262201:CLW262202 CVR262201:CVS262202 DFN262201:DFO262202 DPJ262201:DPK262202 DZF262201:DZG262202 EJB262201:EJC262202 ESX262201:ESY262202 FCT262201:FCU262202 FMP262201:FMQ262202 FWL262201:FWM262202 GGH262201:GGI262202 GQD262201:GQE262202 GZZ262201:HAA262202 HJV262201:HJW262202 HTR262201:HTS262202 IDN262201:IDO262202 INJ262201:INK262202 IXF262201:IXG262202 JHB262201:JHC262202 JQX262201:JQY262202 KAT262201:KAU262202 KKP262201:KKQ262202 KUL262201:KUM262202 LEH262201:LEI262202 LOD262201:LOE262202 LXZ262201:LYA262202 MHV262201:MHW262202 MRR262201:MRS262202 NBN262201:NBO262202 NLJ262201:NLK262202 NVF262201:NVG262202 OFB262201:OFC262202 OOX262201:OOY262202 OYT262201:OYU262202 PIP262201:PIQ262202 PSL262201:PSM262202 QCH262201:QCI262202 QMD262201:QME262202 QVZ262201:QWA262202 RFV262201:RFW262202 RPR262201:RPS262202 RZN262201:RZO262202 SJJ262201:SJK262202 STF262201:STG262202 TDB262201:TDC262202 TMX262201:TMY262202 TWT262201:TWU262202 UGP262201:UGQ262202 UQL262201:UQM262202 VAH262201:VAI262202 VKD262201:VKE262202 VTZ262201:VUA262202 WDV262201:WDW262202 WNR262201:WNS262202 WXN262201:WXO262202 BF327737:BG327738 LB327737:LC327738 UX327737:UY327738 AET327737:AEU327738 AOP327737:AOQ327738 AYL327737:AYM327738 BIH327737:BII327738 BSD327737:BSE327738 CBZ327737:CCA327738 CLV327737:CLW327738 CVR327737:CVS327738 DFN327737:DFO327738 DPJ327737:DPK327738 DZF327737:DZG327738 EJB327737:EJC327738 ESX327737:ESY327738 FCT327737:FCU327738 FMP327737:FMQ327738 FWL327737:FWM327738 GGH327737:GGI327738 GQD327737:GQE327738 GZZ327737:HAA327738 HJV327737:HJW327738 HTR327737:HTS327738 IDN327737:IDO327738 INJ327737:INK327738 IXF327737:IXG327738 JHB327737:JHC327738 JQX327737:JQY327738 KAT327737:KAU327738 KKP327737:KKQ327738 KUL327737:KUM327738 LEH327737:LEI327738 LOD327737:LOE327738 LXZ327737:LYA327738 MHV327737:MHW327738 MRR327737:MRS327738 NBN327737:NBO327738 NLJ327737:NLK327738 NVF327737:NVG327738 OFB327737:OFC327738 OOX327737:OOY327738 OYT327737:OYU327738 PIP327737:PIQ327738 PSL327737:PSM327738 QCH327737:QCI327738 QMD327737:QME327738 QVZ327737:QWA327738 RFV327737:RFW327738 RPR327737:RPS327738 RZN327737:RZO327738 SJJ327737:SJK327738 STF327737:STG327738 TDB327737:TDC327738 TMX327737:TMY327738 TWT327737:TWU327738 UGP327737:UGQ327738 UQL327737:UQM327738 VAH327737:VAI327738 VKD327737:VKE327738 VTZ327737:VUA327738 WDV327737:WDW327738 WNR327737:WNS327738 WXN327737:WXO327738 BF393273:BG393274 LB393273:LC393274 UX393273:UY393274 AET393273:AEU393274 AOP393273:AOQ393274 AYL393273:AYM393274 BIH393273:BII393274 BSD393273:BSE393274 CBZ393273:CCA393274 CLV393273:CLW393274 CVR393273:CVS393274 DFN393273:DFO393274 DPJ393273:DPK393274 DZF393273:DZG393274 EJB393273:EJC393274 ESX393273:ESY393274 FCT393273:FCU393274 FMP393273:FMQ393274 FWL393273:FWM393274 GGH393273:GGI393274 GQD393273:GQE393274 GZZ393273:HAA393274 HJV393273:HJW393274 HTR393273:HTS393274 IDN393273:IDO393274 INJ393273:INK393274 IXF393273:IXG393274 JHB393273:JHC393274 JQX393273:JQY393274 KAT393273:KAU393274 KKP393273:KKQ393274 KUL393273:KUM393274 LEH393273:LEI393274 LOD393273:LOE393274 LXZ393273:LYA393274 MHV393273:MHW393274 MRR393273:MRS393274 NBN393273:NBO393274 NLJ393273:NLK393274 NVF393273:NVG393274 OFB393273:OFC393274 OOX393273:OOY393274 OYT393273:OYU393274 PIP393273:PIQ393274 PSL393273:PSM393274 QCH393273:QCI393274 QMD393273:QME393274 QVZ393273:QWA393274 RFV393273:RFW393274 RPR393273:RPS393274 RZN393273:RZO393274 SJJ393273:SJK393274 STF393273:STG393274 TDB393273:TDC393274 TMX393273:TMY393274 TWT393273:TWU393274 UGP393273:UGQ393274 UQL393273:UQM393274 VAH393273:VAI393274 VKD393273:VKE393274 VTZ393273:VUA393274 WDV393273:WDW393274 WNR393273:WNS393274 WXN393273:WXO393274 BF458809:BG458810 LB458809:LC458810 UX458809:UY458810 AET458809:AEU458810 AOP458809:AOQ458810 AYL458809:AYM458810 BIH458809:BII458810 BSD458809:BSE458810 CBZ458809:CCA458810 CLV458809:CLW458810 CVR458809:CVS458810 DFN458809:DFO458810 DPJ458809:DPK458810 DZF458809:DZG458810 EJB458809:EJC458810 ESX458809:ESY458810 FCT458809:FCU458810 FMP458809:FMQ458810 FWL458809:FWM458810 GGH458809:GGI458810 GQD458809:GQE458810 GZZ458809:HAA458810 HJV458809:HJW458810 HTR458809:HTS458810 IDN458809:IDO458810 INJ458809:INK458810 IXF458809:IXG458810 JHB458809:JHC458810 JQX458809:JQY458810 KAT458809:KAU458810 KKP458809:KKQ458810 KUL458809:KUM458810 LEH458809:LEI458810 LOD458809:LOE458810 LXZ458809:LYA458810 MHV458809:MHW458810 MRR458809:MRS458810 NBN458809:NBO458810 NLJ458809:NLK458810 NVF458809:NVG458810 OFB458809:OFC458810 OOX458809:OOY458810 OYT458809:OYU458810 PIP458809:PIQ458810 PSL458809:PSM458810 QCH458809:QCI458810 QMD458809:QME458810 QVZ458809:QWA458810 RFV458809:RFW458810 RPR458809:RPS458810 RZN458809:RZO458810 SJJ458809:SJK458810 STF458809:STG458810 TDB458809:TDC458810 TMX458809:TMY458810 TWT458809:TWU458810 UGP458809:UGQ458810 UQL458809:UQM458810 VAH458809:VAI458810 VKD458809:VKE458810 VTZ458809:VUA458810 WDV458809:WDW458810 WNR458809:WNS458810 WXN458809:WXO458810 BF524345:BG524346 LB524345:LC524346 UX524345:UY524346 AET524345:AEU524346 AOP524345:AOQ524346 AYL524345:AYM524346 BIH524345:BII524346 BSD524345:BSE524346 CBZ524345:CCA524346 CLV524345:CLW524346 CVR524345:CVS524346 DFN524345:DFO524346 DPJ524345:DPK524346 DZF524345:DZG524346 EJB524345:EJC524346 ESX524345:ESY524346 FCT524345:FCU524346 FMP524345:FMQ524346 FWL524345:FWM524346 GGH524345:GGI524346 GQD524345:GQE524346 GZZ524345:HAA524346 HJV524345:HJW524346 HTR524345:HTS524346 IDN524345:IDO524346 INJ524345:INK524346 IXF524345:IXG524346 JHB524345:JHC524346 JQX524345:JQY524346 KAT524345:KAU524346 KKP524345:KKQ524346 KUL524345:KUM524346 LEH524345:LEI524346 LOD524345:LOE524346 LXZ524345:LYA524346 MHV524345:MHW524346 MRR524345:MRS524346 NBN524345:NBO524346 NLJ524345:NLK524346 NVF524345:NVG524346 OFB524345:OFC524346 OOX524345:OOY524346 OYT524345:OYU524346 PIP524345:PIQ524346 PSL524345:PSM524346 QCH524345:QCI524346 QMD524345:QME524346 QVZ524345:QWA524346 RFV524345:RFW524346 RPR524345:RPS524346 RZN524345:RZO524346 SJJ524345:SJK524346 STF524345:STG524346 TDB524345:TDC524346 TMX524345:TMY524346 TWT524345:TWU524346 UGP524345:UGQ524346 UQL524345:UQM524346 VAH524345:VAI524346 VKD524345:VKE524346 VTZ524345:VUA524346 WDV524345:WDW524346 WNR524345:WNS524346 WXN524345:WXO524346 BF589881:BG589882 LB589881:LC589882 UX589881:UY589882 AET589881:AEU589882 AOP589881:AOQ589882 AYL589881:AYM589882 BIH589881:BII589882 BSD589881:BSE589882 CBZ589881:CCA589882 CLV589881:CLW589882 CVR589881:CVS589882 DFN589881:DFO589882 DPJ589881:DPK589882 DZF589881:DZG589882 EJB589881:EJC589882 ESX589881:ESY589882 FCT589881:FCU589882 FMP589881:FMQ589882 FWL589881:FWM589882 GGH589881:GGI589882 GQD589881:GQE589882 GZZ589881:HAA589882 HJV589881:HJW589882 HTR589881:HTS589882 IDN589881:IDO589882 INJ589881:INK589882 IXF589881:IXG589882 JHB589881:JHC589882 JQX589881:JQY589882 KAT589881:KAU589882 KKP589881:KKQ589882 KUL589881:KUM589882 LEH589881:LEI589882 LOD589881:LOE589882 LXZ589881:LYA589882 MHV589881:MHW589882 MRR589881:MRS589882 NBN589881:NBO589882 NLJ589881:NLK589882 NVF589881:NVG589882 OFB589881:OFC589882 OOX589881:OOY589882 OYT589881:OYU589882 PIP589881:PIQ589882 PSL589881:PSM589882 QCH589881:QCI589882 QMD589881:QME589882 QVZ589881:QWA589882 RFV589881:RFW589882 RPR589881:RPS589882 RZN589881:RZO589882 SJJ589881:SJK589882 STF589881:STG589882 TDB589881:TDC589882 TMX589881:TMY589882 TWT589881:TWU589882 UGP589881:UGQ589882 UQL589881:UQM589882 VAH589881:VAI589882 VKD589881:VKE589882 VTZ589881:VUA589882 WDV589881:WDW589882 WNR589881:WNS589882 WXN589881:WXO589882 BF655417:BG655418 LB655417:LC655418 UX655417:UY655418 AET655417:AEU655418 AOP655417:AOQ655418 AYL655417:AYM655418 BIH655417:BII655418 BSD655417:BSE655418 CBZ655417:CCA655418 CLV655417:CLW655418 CVR655417:CVS655418 DFN655417:DFO655418 DPJ655417:DPK655418 DZF655417:DZG655418 EJB655417:EJC655418 ESX655417:ESY655418 FCT655417:FCU655418 FMP655417:FMQ655418 FWL655417:FWM655418 GGH655417:GGI655418 GQD655417:GQE655418 GZZ655417:HAA655418 HJV655417:HJW655418 HTR655417:HTS655418 IDN655417:IDO655418 INJ655417:INK655418 IXF655417:IXG655418 JHB655417:JHC655418 JQX655417:JQY655418 KAT655417:KAU655418 KKP655417:KKQ655418 KUL655417:KUM655418 LEH655417:LEI655418 LOD655417:LOE655418 LXZ655417:LYA655418 MHV655417:MHW655418 MRR655417:MRS655418 NBN655417:NBO655418 NLJ655417:NLK655418 NVF655417:NVG655418 OFB655417:OFC655418 OOX655417:OOY655418 OYT655417:OYU655418 PIP655417:PIQ655418 PSL655417:PSM655418 QCH655417:QCI655418 QMD655417:QME655418 QVZ655417:QWA655418 RFV655417:RFW655418 RPR655417:RPS655418 RZN655417:RZO655418 SJJ655417:SJK655418 STF655417:STG655418 TDB655417:TDC655418 TMX655417:TMY655418 TWT655417:TWU655418 UGP655417:UGQ655418 UQL655417:UQM655418 VAH655417:VAI655418 VKD655417:VKE655418 VTZ655417:VUA655418 WDV655417:WDW655418 WNR655417:WNS655418 WXN655417:WXO655418 BF720953:BG720954 LB720953:LC720954 UX720953:UY720954 AET720953:AEU720954 AOP720953:AOQ720954 AYL720953:AYM720954 BIH720953:BII720954 BSD720953:BSE720954 CBZ720953:CCA720954 CLV720953:CLW720954 CVR720953:CVS720954 DFN720953:DFO720954 DPJ720953:DPK720954 DZF720953:DZG720954 EJB720953:EJC720954 ESX720953:ESY720954 FCT720953:FCU720954 FMP720953:FMQ720954 FWL720953:FWM720954 GGH720953:GGI720954 GQD720953:GQE720954 GZZ720953:HAA720954 HJV720953:HJW720954 HTR720953:HTS720954 IDN720953:IDO720954 INJ720953:INK720954 IXF720953:IXG720954 JHB720953:JHC720954 JQX720953:JQY720954 KAT720953:KAU720954 KKP720953:KKQ720954 KUL720953:KUM720954 LEH720953:LEI720954 LOD720953:LOE720954 LXZ720953:LYA720954 MHV720953:MHW720954 MRR720953:MRS720954 NBN720953:NBO720954 NLJ720953:NLK720954 NVF720953:NVG720954 OFB720953:OFC720954 OOX720953:OOY720954 OYT720953:OYU720954 PIP720953:PIQ720954 PSL720953:PSM720954 QCH720953:QCI720954 QMD720953:QME720954 QVZ720953:QWA720954 RFV720953:RFW720954 RPR720953:RPS720954 RZN720953:RZO720954 SJJ720953:SJK720954 STF720953:STG720954 TDB720953:TDC720954 TMX720953:TMY720954 TWT720953:TWU720954 UGP720953:UGQ720954 UQL720953:UQM720954 VAH720953:VAI720954 VKD720953:VKE720954 VTZ720953:VUA720954 WDV720953:WDW720954 WNR720953:WNS720954 WXN720953:WXO720954 BF786489:BG786490 LB786489:LC786490 UX786489:UY786490 AET786489:AEU786490 AOP786489:AOQ786490 AYL786489:AYM786490 BIH786489:BII786490 BSD786489:BSE786490 CBZ786489:CCA786490 CLV786489:CLW786490 CVR786489:CVS786490 DFN786489:DFO786490 DPJ786489:DPK786490 DZF786489:DZG786490 EJB786489:EJC786490 ESX786489:ESY786490 FCT786489:FCU786490 FMP786489:FMQ786490 FWL786489:FWM786490 GGH786489:GGI786490 GQD786489:GQE786490 GZZ786489:HAA786490 HJV786489:HJW786490 HTR786489:HTS786490 IDN786489:IDO786490 INJ786489:INK786490 IXF786489:IXG786490 JHB786489:JHC786490 JQX786489:JQY786490 KAT786489:KAU786490 KKP786489:KKQ786490 KUL786489:KUM786490 LEH786489:LEI786490 LOD786489:LOE786490 LXZ786489:LYA786490 MHV786489:MHW786490 MRR786489:MRS786490 NBN786489:NBO786490 NLJ786489:NLK786490 NVF786489:NVG786490 OFB786489:OFC786490 OOX786489:OOY786490 OYT786489:OYU786490 PIP786489:PIQ786490 PSL786489:PSM786490 QCH786489:QCI786490 QMD786489:QME786490 QVZ786489:QWA786490 RFV786489:RFW786490 RPR786489:RPS786490 RZN786489:RZO786490 SJJ786489:SJK786490 STF786489:STG786490 TDB786489:TDC786490 TMX786489:TMY786490 TWT786489:TWU786490 UGP786489:UGQ786490 UQL786489:UQM786490 VAH786489:VAI786490 VKD786489:VKE786490 VTZ786489:VUA786490 WDV786489:WDW786490 WNR786489:WNS786490 WXN786489:WXO786490 BF852025:BG852026 LB852025:LC852026 UX852025:UY852026 AET852025:AEU852026 AOP852025:AOQ852026 AYL852025:AYM852026 BIH852025:BII852026 BSD852025:BSE852026 CBZ852025:CCA852026 CLV852025:CLW852026 CVR852025:CVS852026 DFN852025:DFO852026 DPJ852025:DPK852026 DZF852025:DZG852026 EJB852025:EJC852026 ESX852025:ESY852026 FCT852025:FCU852026 FMP852025:FMQ852026 FWL852025:FWM852026 GGH852025:GGI852026 GQD852025:GQE852026 GZZ852025:HAA852026 HJV852025:HJW852026 HTR852025:HTS852026 IDN852025:IDO852026 INJ852025:INK852026 IXF852025:IXG852026 JHB852025:JHC852026 JQX852025:JQY852026 KAT852025:KAU852026 KKP852025:KKQ852026 KUL852025:KUM852026 LEH852025:LEI852026 LOD852025:LOE852026 LXZ852025:LYA852026 MHV852025:MHW852026 MRR852025:MRS852026 NBN852025:NBO852026 NLJ852025:NLK852026 NVF852025:NVG852026 OFB852025:OFC852026 OOX852025:OOY852026 OYT852025:OYU852026 PIP852025:PIQ852026 PSL852025:PSM852026 QCH852025:QCI852026 QMD852025:QME852026 QVZ852025:QWA852026 RFV852025:RFW852026 RPR852025:RPS852026 RZN852025:RZO852026 SJJ852025:SJK852026 STF852025:STG852026 TDB852025:TDC852026 TMX852025:TMY852026 TWT852025:TWU852026 UGP852025:UGQ852026 UQL852025:UQM852026 VAH852025:VAI852026 VKD852025:VKE852026 VTZ852025:VUA852026 WDV852025:WDW852026 WNR852025:WNS852026 WXN852025:WXO852026 BF917561:BG917562 LB917561:LC917562 UX917561:UY917562 AET917561:AEU917562 AOP917561:AOQ917562 AYL917561:AYM917562 BIH917561:BII917562 BSD917561:BSE917562 CBZ917561:CCA917562 CLV917561:CLW917562 CVR917561:CVS917562 DFN917561:DFO917562 DPJ917561:DPK917562 DZF917561:DZG917562 EJB917561:EJC917562 ESX917561:ESY917562 FCT917561:FCU917562 FMP917561:FMQ917562 FWL917561:FWM917562 GGH917561:GGI917562 GQD917561:GQE917562 GZZ917561:HAA917562 HJV917561:HJW917562 HTR917561:HTS917562 IDN917561:IDO917562 INJ917561:INK917562 IXF917561:IXG917562 JHB917561:JHC917562 JQX917561:JQY917562 KAT917561:KAU917562 KKP917561:KKQ917562 KUL917561:KUM917562 LEH917561:LEI917562 LOD917561:LOE917562 LXZ917561:LYA917562 MHV917561:MHW917562 MRR917561:MRS917562 NBN917561:NBO917562 NLJ917561:NLK917562 NVF917561:NVG917562 OFB917561:OFC917562 OOX917561:OOY917562 OYT917561:OYU917562 PIP917561:PIQ917562 PSL917561:PSM917562 QCH917561:QCI917562 QMD917561:QME917562 QVZ917561:QWA917562 RFV917561:RFW917562 RPR917561:RPS917562 RZN917561:RZO917562 SJJ917561:SJK917562 STF917561:STG917562 TDB917561:TDC917562 TMX917561:TMY917562 TWT917561:TWU917562 UGP917561:UGQ917562 UQL917561:UQM917562 VAH917561:VAI917562 VKD917561:VKE917562 VTZ917561:VUA917562 WDV917561:WDW917562 WNR917561:WNS917562 WXN917561:WXO917562 BF983097:BG983098 LB983097:LC983098 UX983097:UY983098 AET983097:AEU983098 AOP983097:AOQ983098 AYL983097:AYM983098 BIH983097:BII983098 BSD983097:BSE983098 CBZ983097:CCA983098 CLV983097:CLW983098 CVR983097:CVS983098 DFN983097:DFO983098 DPJ983097:DPK983098 DZF983097:DZG983098 EJB983097:EJC983098 ESX983097:ESY983098 FCT983097:FCU983098 FMP983097:FMQ983098 FWL983097:FWM983098 GGH983097:GGI983098 GQD983097:GQE983098 GZZ983097:HAA983098 HJV983097:HJW983098 HTR983097:HTS983098 IDN983097:IDO983098 INJ983097:INK983098 IXF983097:IXG983098 JHB983097:JHC983098 JQX983097:JQY983098 KAT983097:KAU983098 KKP983097:KKQ983098 KUL983097:KUM983098 LEH983097:LEI983098 LOD983097:LOE983098 LXZ983097:LYA983098 MHV983097:MHW983098 MRR983097:MRS983098 NBN983097:NBO983098 NLJ983097:NLK983098 NVF983097:NVG983098 OFB983097:OFC983098 OOX983097:OOY983098 OYT983097:OYU983098 PIP983097:PIQ983098 PSL983097:PSM983098 QCH983097:QCI983098 QMD983097:QME983098 QVZ983097:QWA983098 RFV983097:RFW983098 RPR983097:RPS983098 RZN983097:RZO983098 SJJ983097:SJK983098 STF983097:STG983098 TDB983097:TDC983098 TMX983097:TMY983098 TWT983097:TWU983098 UGP983097:UGQ983098 UQL983097:UQM983098 VAH983097:VAI983098 VKD983097:VKE983098 VTZ983097:VUA983098 WDV983097:WDW983098 WNR983097:WNS983098 WXN983097:WXO983098</xm:sqref>
        </x14:dataValidation>
        <x14:dataValidation type="list" allowBlank="1" showInputMessage="1" showErrorMessage="1" xr:uid="{1BDB063E-BBB2-4399-857A-70B7411F9C6A}">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BD65583:BE65584 KZ65583:LA65584 UV65583:UW65584 AER65583:AES65584 AON65583:AOO65584 AYJ65583:AYK65584 BIF65583:BIG65584 BSB65583:BSC65584 CBX65583:CBY65584 CLT65583:CLU65584 CVP65583:CVQ65584 DFL65583:DFM65584 DPH65583:DPI65584 DZD65583:DZE65584 EIZ65583:EJA65584 ESV65583:ESW65584 FCR65583:FCS65584 FMN65583:FMO65584 FWJ65583:FWK65584 GGF65583:GGG65584 GQB65583:GQC65584 GZX65583:GZY65584 HJT65583:HJU65584 HTP65583:HTQ65584 IDL65583:IDM65584 INH65583:INI65584 IXD65583:IXE65584 JGZ65583:JHA65584 JQV65583:JQW65584 KAR65583:KAS65584 KKN65583:KKO65584 KUJ65583:KUK65584 LEF65583:LEG65584 LOB65583:LOC65584 LXX65583:LXY65584 MHT65583:MHU65584 MRP65583:MRQ65584 NBL65583:NBM65584 NLH65583:NLI65584 NVD65583:NVE65584 OEZ65583:OFA65584 OOV65583:OOW65584 OYR65583:OYS65584 PIN65583:PIO65584 PSJ65583:PSK65584 QCF65583:QCG65584 QMB65583:QMC65584 QVX65583:QVY65584 RFT65583:RFU65584 RPP65583:RPQ65584 RZL65583:RZM65584 SJH65583:SJI65584 STD65583:STE65584 TCZ65583:TDA65584 TMV65583:TMW65584 TWR65583:TWS65584 UGN65583:UGO65584 UQJ65583:UQK65584 VAF65583:VAG65584 VKB65583:VKC65584 VTX65583:VTY65584 WDT65583:WDU65584 WNP65583:WNQ65584 WXL65583:WXM65584 BD131119:BE131120 KZ131119:LA131120 UV131119:UW131120 AER131119:AES131120 AON131119:AOO131120 AYJ131119:AYK131120 BIF131119:BIG131120 BSB131119:BSC131120 CBX131119:CBY131120 CLT131119:CLU131120 CVP131119:CVQ131120 DFL131119:DFM131120 DPH131119:DPI131120 DZD131119:DZE131120 EIZ131119:EJA131120 ESV131119:ESW131120 FCR131119:FCS131120 FMN131119:FMO131120 FWJ131119:FWK131120 GGF131119:GGG131120 GQB131119:GQC131120 GZX131119:GZY131120 HJT131119:HJU131120 HTP131119:HTQ131120 IDL131119:IDM131120 INH131119:INI131120 IXD131119:IXE131120 JGZ131119:JHA131120 JQV131119:JQW131120 KAR131119:KAS131120 KKN131119:KKO131120 KUJ131119:KUK131120 LEF131119:LEG131120 LOB131119:LOC131120 LXX131119:LXY131120 MHT131119:MHU131120 MRP131119:MRQ131120 NBL131119:NBM131120 NLH131119:NLI131120 NVD131119:NVE131120 OEZ131119:OFA131120 OOV131119:OOW131120 OYR131119:OYS131120 PIN131119:PIO131120 PSJ131119:PSK131120 QCF131119:QCG131120 QMB131119:QMC131120 QVX131119:QVY131120 RFT131119:RFU131120 RPP131119:RPQ131120 RZL131119:RZM131120 SJH131119:SJI131120 STD131119:STE131120 TCZ131119:TDA131120 TMV131119:TMW131120 TWR131119:TWS131120 UGN131119:UGO131120 UQJ131119:UQK131120 VAF131119:VAG131120 VKB131119:VKC131120 VTX131119:VTY131120 WDT131119:WDU131120 WNP131119:WNQ131120 WXL131119:WXM131120 BD196655:BE196656 KZ196655:LA196656 UV196655:UW196656 AER196655:AES196656 AON196655:AOO196656 AYJ196655:AYK196656 BIF196655:BIG196656 BSB196655:BSC196656 CBX196655:CBY196656 CLT196655:CLU196656 CVP196655:CVQ196656 DFL196655:DFM196656 DPH196655:DPI196656 DZD196655:DZE196656 EIZ196655:EJA196656 ESV196655:ESW196656 FCR196655:FCS196656 FMN196655:FMO196656 FWJ196655:FWK196656 GGF196655:GGG196656 GQB196655:GQC196656 GZX196655:GZY196656 HJT196655:HJU196656 HTP196655:HTQ196656 IDL196655:IDM196656 INH196655:INI196656 IXD196655:IXE196656 JGZ196655:JHA196656 JQV196655:JQW196656 KAR196655:KAS196656 KKN196655:KKO196656 KUJ196655:KUK196656 LEF196655:LEG196656 LOB196655:LOC196656 LXX196655:LXY196656 MHT196655:MHU196656 MRP196655:MRQ196656 NBL196655:NBM196656 NLH196655:NLI196656 NVD196655:NVE196656 OEZ196655:OFA196656 OOV196655:OOW196656 OYR196655:OYS196656 PIN196655:PIO196656 PSJ196655:PSK196656 QCF196655:QCG196656 QMB196655:QMC196656 QVX196655:QVY196656 RFT196655:RFU196656 RPP196655:RPQ196656 RZL196655:RZM196656 SJH196655:SJI196656 STD196655:STE196656 TCZ196655:TDA196656 TMV196655:TMW196656 TWR196655:TWS196656 UGN196655:UGO196656 UQJ196655:UQK196656 VAF196655:VAG196656 VKB196655:VKC196656 VTX196655:VTY196656 WDT196655:WDU196656 WNP196655:WNQ196656 WXL196655:WXM196656 BD262191:BE262192 KZ262191:LA262192 UV262191:UW262192 AER262191:AES262192 AON262191:AOO262192 AYJ262191:AYK262192 BIF262191:BIG262192 BSB262191:BSC262192 CBX262191:CBY262192 CLT262191:CLU262192 CVP262191:CVQ262192 DFL262191:DFM262192 DPH262191:DPI262192 DZD262191:DZE262192 EIZ262191:EJA262192 ESV262191:ESW262192 FCR262191:FCS262192 FMN262191:FMO262192 FWJ262191:FWK262192 GGF262191:GGG262192 GQB262191:GQC262192 GZX262191:GZY262192 HJT262191:HJU262192 HTP262191:HTQ262192 IDL262191:IDM262192 INH262191:INI262192 IXD262191:IXE262192 JGZ262191:JHA262192 JQV262191:JQW262192 KAR262191:KAS262192 KKN262191:KKO262192 KUJ262191:KUK262192 LEF262191:LEG262192 LOB262191:LOC262192 LXX262191:LXY262192 MHT262191:MHU262192 MRP262191:MRQ262192 NBL262191:NBM262192 NLH262191:NLI262192 NVD262191:NVE262192 OEZ262191:OFA262192 OOV262191:OOW262192 OYR262191:OYS262192 PIN262191:PIO262192 PSJ262191:PSK262192 QCF262191:QCG262192 QMB262191:QMC262192 QVX262191:QVY262192 RFT262191:RFU262192 RPP262191:RPQ262192 RZL262191:RZM262192 SJH262191:SJI262192 STD262191:STE262192 TCZ262191:TDA262192 TMV262191:TMW262192 TWR262191:TWS262192 UGN262191:UGO262192 UQJ262191:UQK262192 VAF262191:VAG262192 VKB262191:VKC262192 VTX262191:VTY262192 WDT262191:WDU262192 WNP262191:WNQ262192 WXL262191:WXM262192 BD327727:BE327728 KZ327727:LA327728 UV327727:UW327728 AER327727:AES327728 AON327727:AOO327728 AYJ327727:AYK327728 BIF327727:BIG327728 BSB327727:BSC327728 CBX327727:CBY327728 CLT327727:CLU327728 CVP327727:CVQ327728 DFL327727:DFM327728 DPH327727:DPI327728 DZD327727:DZE327728 EIZ327727:EJA327728 ESV327727:ESW327728 FCR327727:FCS327728 FMN327727:FMO327728 FWJ327727:FWK327728 GGF327727:GGG327728 GQB327727:GQC327728 GZX327727:GZY327728 HJT327727:HJU327728 HTP327727:HTQ327728 IDL327727:IDM327728 INH327727:INI327728 IXD327727:IXE327728 JGZ327727:JHA327728 JQV327727:JQW327728 KAR327727:KAS327728 KKN327727:KKO327728 KUJ327727:KUK327728 LEF327727:LEG327728 LOB327727:LOC327728 LXX327727:LXY327728 MHT327727:MHU327728 MRP327727:MRQ327728 NBL327727:NBM327728 NLH327727:NLI327728 NVD327727:NVE327728 OEZ327727:OFA327728 OOV327727:OOW327728 OYR327727:OYS327728 PIN327727:PIO327728 PSJ327727:PSK327728 QCF327727:QCG327728 QMB327727:QMC327728 QVX327727:QVY327728 RFT327727:RFU327728 RPP327727:RPQ327728 RZL327727:RZM327728 SJH327727:SJI327728 STD327727:STE327728 TCZ327727:TDA327728 TMV327727:TMW327728 TWR327727:TWS327728 UGN327727:UGO327728 UQJ327727:UQK327728 VAF327727:VAG327728 VKB327727:VKC327728 VTX327727:VTY327728 WDT327727:WDU327728 WNP327727:WNQ327728 WXL327727:WXM327728 BD393263:BE393264 KZ393263:LA393264 UV393263:UW393264 AER393263:AES393264 AON393263:AOO393264 AYJ393263:AYK393264 BIF393263:BIG393264 BSB393263:BSC393264 CBX393263:CBY393264 CLT393263:CLU393264 CVP393263:CVQ393264 DFL393263:DFM393264 DPH393263:DPI393264 DZD393263:DZE393264 EIZ393263:EJA393264 ESV393263:ESW393264 FCR393263:FCS393264 FMN393263:FMO393264 FWJ393263:FWK393264 GGF393263:GGG393264 GQB393263:GQC393264 GZX393263:GZY393264 HJT393263:HJU393264 HTP393263:HTQ393264 IDL393263:IDM393264 INH393263:INI393264 IXD393263:IXE393264 JGZ393263:JHA393264 JQV393263:JQW393264 KAR393263:KAS393264 KKN393263:KKO393264 KUJ393263:KUK393264 LEF393263:LEG393264 LOB393263:LOC393264 LXX393263:LXY393264 MHT393263:MHU393264 MRP393263:MRQ393264 NBL393263:NBM393264 NLH393263:NLI393264 NVD393263:NVE393264 OEZ393263:OFA393264 OOV393263:OOW393264 OYR393263:OYS393264 PIN393263:PIO393264 PSJ393263:PSK393264 QCF393263:QCG393264 QMB393263:QMC393264 QVX393263:QVY393264 RFT393263:RFU393264 RPP393263:RPQ393264 RZL393263:RZM393264 SJH393263:SJI393264 STD393263:STE393264 TCZ393263:TDA393264 TMV393263:TMW393264 TWR393263:TWS393264 UGN393263:UGO393264 UQJ393263:UQK393264 VAF393263:VAG393264 VKB393263:VKC393264 VTX393263:VTY393264 WDT393263:WDU393264 WNP393263:WNQ393264 WXL393263:WXM393264 BD458799:BE458800 KZ458799:LA458800 UV458799:UW458800 AER458799:AES458800 AON458799:AOO458800 AYJ458799:AYK458800 BIF458799:BIG458800 BSB458799:BSC458800 CBX458799:CBY458800 CLT458799:CLU458800 CVP458799:CVQ458800 DFL458799:DFM458800 DPH458799:DPI458800 DZD458799:DZE458800 EIZ458799:EJA458800 ESV458799:ESW458800 FCR458799:FCS458800 FMN458799:FMO458800 FWJ458799:FWK458800 GGF458799:GGG458800 GQB458799:GQC458800 GZX458799:GZY458800 HJT458799:HJU458800 HTP458799:HTQ458800 IDL458799:IDM458800 INH458799:INI458800 IXD458799:IXE458800 JGZ458799:JHA458800 JQV458799:JQW458800 KAR458799:KAS458800 KKN458799:KKO458800 KUJ458799:KUK458800 LEF458799:LEG458800 LOB458799:LOC458800 LXX458799:LXY458800 MHT458799:MHU458800 MRP458799:MRQ458800 NBL458799:NBM458800 NLH458799:NLI458800 NVD458799:NVE458800 OEZ458799:OFA458800 OOV458799:OOW458800 OYR458799:OYS458800 PIN458799:PIO458800 PSJ458799:PSK458800 QCF458799:QCG458800 QMB458799:QMC458800 QVX458799:QVY458800 RFT458799:RFU458800 RPP458799:RPQ458800 RZL458799:RZM458800 SJH458799:SJI458800 STD458799:STE458800 TCZ458799:TDA458800 TMV458799:TMW458800 TWR458799:TWS458800 UGN458799:UGO458800 UQJ458799:UQK458800 VAF458799:VAG458800 VKB458799:VKC458800 VTX458799:VTY458800 WDT458799:WDU458800 WNP458799:WNQ458800 WXL458799:WXM458800 BD524335:BE524336 KZ524335:LA524336 UV524335:UW524336 AER524335:AES524336 AON524335:AOO524336 AYJ524335:AYK524336 BIF524335:BIG524336 BSB524335:BSC524336 CBX524335:CBY524336 CLT524335:CLU524336 CVP524335:CVQ524336 DFL524335:DFM524336 DPH524335:DPI524336 DZD524335:DZE524336 EIZ524335:EJA524336 ESV524335:ESW524336 FCR524335:FCS524336 FMN524335:FMO524336 FWJ524335:FWK524336 GGF524335:GGG524336 GQB524335:GQC524336 GZX524335:GZY524336 HJT524335:HJU524336 HTP524335:HTQ524336 IDL524335:IDM524336 INH524335:INI524336 IXD524335:IXE524336 JGZ524335:JHA524336 JQV524335:JQW524336 KAR524335:KAS524336 KKN524335:KKO524336 KUJ524335:KUK524336 LEF524335:LEG524336 LOB524335:LOC524336 LXX524335:LXY524336 MHT524335:MHU524336 MRP524335:MRQ524336 NBL524335:NBM524336 NLH524335:NLI524336 NVD524335:NVE524336 OEZ524335:OFA524336 OOV524335:OOW524336 OYR524335:OYS524336 PIN524335:PIO524336 PSJ524335:PSK524336 QCF524335:QCG524336 QMB524335:QMC524336 QVX524335:QVY524336 RFT524335:RFU524336 RPP524335:RPQ524336 RZL524335:RZM524336 SJH524335:SJI524336 STD524335:STE524336 TCZ524335:TDA524336 TMV524335:TMW524336 TWR524335:TWS524336 UGN524335:UGO524336 UQJ524335:UQK524336 VAF524335:VAG524336 VKB524335:VKC524336 VTX524335:VTY524336 WDT524335:WDU524336 WNP524335:WNQ524336 WXL524335:WXM524336 BD589871:BE589872 KZ589871:LA589872 UV589871:UW589872 AER589871:AES589872 AON589871:AOO589872 AYJ589871:AYK589872 BIF589871:BIG589872 BSB589871:BSC589872 CBX589871:CBY589872 CLT589871:CLU589872 CVP589871:CVQ589872 DFL589871:DFM589872 DPH589871:DPI589872 DZD589871:DZE589872 EIZ589871:EJA589872 ESV589871:ESW589872 FCR589871:FCS589872 FMN589871:FMO589872 FWJ589871:FWK589872 GGF589871:GGG589872 GQB589871:GQC589872 GZX589871:GZY589872 HJT589871:HJU589872 HTP589871:HTQ589872 IDL589871:IDM589872 INH589871:INI589872 IXD589871:IXE589872 JGZ589871:JHA589872 JQV589871:JQW589872 KAR589871:KAS589872 KKN589871:KKO589872 KUJ589871:KUK589872 LEF589871:LEG589872 LOB589871:LOC589872 LXX589871:LXY589872 MHT589871:MHU589872 MRP589871:MRQ589872 NBL589871:NBM589872 NLH589871:NLI589872 NVD589871:NVE589872 OEZ589871:OFA589872 OOV589871:OOW589872 OYR589871:OYS589872 PIN589871:PIO589872 PSJ589871:PSK589872 QCF589871:QCG589872 QMB589871:QMC589872 QVX589871:QVY589872 RFT589871:RFU589872 RPP589871:RPQ589872 RZL589871:RZM589872 SJH589871:SJI589872 STD589871:STE589872 TCZ589871:TDA589872 TMV589871:TMW589872 TWR589871:TWS589872 UGN589871:UGO589872 UQJ589871:UQK589872 VAF589871:VAG589872 VKB589871:VKC589872 VTX589871:VTY589872 WDT589871:WDU589872 WNP589871:WNQ589872 WXL589871:WXM589872 BD655407:BE655408 KZ655407:LA655408 UV655407:UW655408 AER655407:AES655408 AON655407:AOO655408 AYJ655407:AYK655408 BIF655407:BIG655408 BSB655407:BSC655408 CBX655407:CBY655408 CLT655407:CLU655408 CVP655407:CVQ655408 DFL655407:DFM655408 DPH655407:DPI655408 DZD655407:DZE655408 EIZ655407:EJA655408 ESV655407:ESW655408 FCR655407:FCS655408 FMN655407:FMO655408 FWJ655407:FWK655408 GGF655407:GGG655408 GQB655407:GQC655408 GZX655407:GZY655408 HJT655407:HJU655408 HTP655407:HTQ655408 IDL655407:IDM655408 INH655407:INI655408 IXD655407:IXE655408 JGZ655407:JHA655408 JQV655407:JQW655408 KAR655407:KAS655408 KKN655407:KKO655408 KUJ655407:KUK655408 LEF655407:LEG655408 LOB655407:LOC655408 LXX655407:LXY655408 MHT655407:MHU655408 MRP655407:MRQ655408 NBL655407:NBM655408 NLH655407:NLI655408 NVD655407:NVE655408 OEZ655407:OFA655408 OOV655407:OOW655408 OYR655407:OYS655408 PIN655407:PIO655408 PSJ655407:PSK655408 QCF655407:QCG655408 QMB655407:QMC655408 QVX655407:QVY655408 RFT655407:RFU655408 RPP655407:RPQ655408 RZL655407:RZM655408 SJH655407:SJI655408 STD655407:STE655408 TCZ655407:TDA655408 TMV655407:TMW655408 TWR655407:TWS655408 UGN655407:UGO655408 UQJ655407:UQK655408 VAF655407:VAG655408 VKB655407:VKC655408 VTX655407:VTY655408 WDT655407:WDU655408 WNP655407:WNQ655408 WXL655407:WXM655408 BD720943:BE720944 KZ720943:LA720944 UV720943:UW720944 AER720943:AES720944 AON720943:AOO720944 AYJ720943:AYK720944 BIF720943:BIG720944 BSB720943:BSC720944 CBX720943:CBY720944 CLT720943:CLU720944 CVP720943:CVQ720944 DFL720943:DFM720944 DPH720943:DPI720944 DZD720943:DZE720944 EIZ720943:EJA720944 ESV720943:ESW720944 FCR720943:FCS720944 FMN720943:FMO720944 FWJ720943:FWK720944 GGF720943:GGG720944 GQB720943:GQC720944 GZX720943:GZY720944 HJT720943:HJU720944 HTP720943:HTQ720944 IDL720943:IDM720944 INH720943:INI720944 IXD720943:IXE720944 JGZ720943:JHA720944 JQV720943:JQW720944 KAR720943:KAS720944 KKN720943:KKO720944 KUJ720943:KUK720944 LEF720943:LEG720944 LOB720943:LOC720944 LXX720943:LXY720944 MHT720943:MHU720944 MRP720943:MRQ720944 NBL720943:NBM720944 NLH720943:NLI720944 NVD720943:NVE720944 OEZ720943:OFA720944 OOV720943:OOW720944 OYR720943:OYS720944 PIN720943:PIO720944 PSJ720943:PSK720944 QCF720943:QCG720944 QMB720943:QMC720944 QVX720943:QVY720944 RFT720943:RFU720944 RPP720943:RPQ720944 RZL720943:RZM720944 SJH720943:SJI720944 STD720943:STE720944 TCZ720943:TDA720944 TMV720943:TMW720944 TWR720943:TWS720944 UGN720943:UGO720944 UQJ720943:UQK720944 VAF720943:VAG720944 VKB720943:VKC720944 VTX720943:VTY720944 WDT720943:WDU720944 WNP720943:WNQ720944 WXL720943:WXM720944 BD786479:BE786480 KZ786479:LA786480 UV786479:UW786480 AER786479:AES786480 AON786479:AOO786480 AYJ786479:AYK786480 BIF786479:BIG786480 BSB786479:BSC786480 CBX786479:CBY786480 CLT786479:CLU786480 CVP786479:CVQ786480 DFL786479:DFM786480 DPH786479:DPI786480 DZD786479:DZE786480 EIZ786479:EJA786480 ESV786479:ESW786480 FCR786479:FCS786480 FMN786479:FMO786480 FWJ786479:FWK786480 GGF786479:GGG786480 GQB786479:GQC786480 GZX786479:GZY786480 HJT786479:HJU786480 HTP786479:HTQ786480 IDL786479:IDM786480 INH786479:INI786480 IXD786479:IXE786480 JGZ786479:JHA786480 JQV786479:JQW786480 KAR786479:KAS786480 KKN786479:KKO786480 KUJ786479:KUK786480 LEF786479:LEG786480 LOB786479:LOC786480 LXX786479:LXY786480 MHT786479:MHU786480 MRP786479:MRQ786480 NBL786479:NBM786480 NLH786479:NLI786480 NVD786479:NVE786480 OEZ786479:OFA786480 OOV786479:OOW786480 OYR786479:OYS786480 PIN786479:PIO786480 PSJ786479:PSK786480 QCF786479:QCG786480 QMB786479:QMC786480 QVX786479:QVY786480 RFT786479:RFU786480 RPP786479:RPQ786480 RZL786479:RZM786480 SJH786479:SJI786480 STD786479:STE786480 TCZ786479:TDA786480 TMV786479:TMW786480 TWR786479:TWS786480 UGN786479:UGO786480 UQJ786479:UQK786480 VAF786479:VAG786480 VKB786479:VKC786480 VTX786479:VTY786480 WDT786479:WDU786480 WNP786479:WNQ786480 WXL786479:WXM786480 BD852015:BE852016 KZ852015:LA852016 UV852015:UW852016 AER852015:AES852016 AON852015:AOO852016 AYJ852015:AYK852016 BIF852015:BIG852016 BSB852015:BSC852016 CBX852015:CBY852016 CLT852015:CLU852016 CVP852015:CVQ852016 DFL852015:DFM852016 DPH852015:DPI852016 DZD852015:DZE852016 EIZ852015:EJA852016 ESV852015:ESW852016 FCR852015:FCS852016 FMN852015:FMO852016 FWJ852015:FWK852016 GGF852015:GGG852016 GQB852015:GQC852016 GZX852015:GZY852016 HJT852015:HJU852016 HTP852015:HTQ852016 IDL852015:IDM852016 INH852015:INI852016 IXD852015:IXE852016 JGZ852015:JHA852016 JQV852015:JQW852016 KAR852015:KAS852016 KKN852015:KKO852016 KUJ852015:KUK852016 LEF852015:LEG852016 LOB852015:LOC852016 LXX852015:LXY852016 MHT852015:MHU852016 MRP852015:MRQ852016 NBL852015:NBM852016 NLH852015:NLI852016 NVD852015:NVE852016 OEZ852015:OFA852016 OOV852015:OOW852016 OYR852015:OYS852016 PIN852015:PIO852016 PSJ852015:PSK852016 QCF852015:QCG852016 QMB852015:QMC852016 QVX852015:QVY852016 RFT852015:RFU852016 RPP852015:RPQ852016 RZL852015:RZM852016 SJH852015:SJI852016 STD852015:STE852016 TCZ852015:TDA852016 TMV852015:TMW852016 TWR852015:TWS852016 UGN852015:UGO852016 UQJ852015:UQK852016 VAF852015:VAG852016 VKB852015:VKC852016 VTX852015:VTY852016 WDT852015:WDU852016 WNP852015:WNQ852016 WXL852015:WXM852016 BD917551:BE917552 KZ917551:LA917552 UV917551:UW917552 AER917551:AES917552 AON917551:AOO917552 AYJ917551:AYK917552 BIF917551:BIG917552 BSB917551:BSC917552 CBX917551:CBY917552 CLT917551:CLU917552 CVP917551:CVQ917552 DFL917551:DFM917552 DPH917551:DPI917552 DZD917551:DZE917552 EIZ917551:EJA917552 ESV917551:ESW917552 FCR917551:FCS917552 FMN917551:FMO917552 FWJ917551:FWK917552 GGF917551:GGG917552 GQB917551:GQC917552 GZX917551:GZY917552 HJT917551:HJU917552 HTP917551:HTQ917552 IDL917551:IDM917552 INH917551:INI917552 IXD917551:IXE917552 JGZ917551:JHA917552 JQV917551:JQW917552 KAR917551:KAS917552 KKN917551:KKO917552 KUJ917551:KUK917552 LEF917551:LEG917552 LOB917551:LOC917552 LXX917551:LXY917552 MHT917551:MHU917552 MRP917551:MRQ917552 NBL917551:NBM917552 NLH917551:NLI917552 NVD917551:NVE917552 OEZ917551:OFA917552 OOV917551:OOW917552 OYR917551:OYS917552 PIN917551:PIO917552 PSJ917551:PSK917552 QCF917551:QCG917552 QMB917551:QMC917552 QVX917551:QVY917552 RFT917551:RFU917552 RPP917551:RPQ917552 RZL917551:RZM917552 SJH917551:SJI917552 STD917551:STE917552 TCZ917551:TDA917552 TMV917551:TMW917552 TWR917551:TWS917552 UGN917551:UGO917552 UQJ917551:UQK917552 VAF917551:VAG917552 VKB917551:VKC917552 VTX917551:VTY917552 WDT917551:WDU917552 WNP917551:WNQ917552 WXL917551:WXM917552 BD983087:BE983088 KZ983087:LA983088 UV983087:UW983088 AER983087:AES983088 AON983087:AOO983088 AYJ983087:AYK983088 BIF983087:BIG983088 BSB983087:BSC983088 CBX983087:CBY983088 CLT983087:CLU983088 CVP983087:CVQ983088 DFL983087:DFM983088 DPH983087:DPI983088 DZD983087:DZE983088 EIZ983087:EJA983088 ESV983087:ESW983088 FCR983087:FCS983088 FMN983087:FMO983088 FWJ983087:FWK983088 GGF983087:GGG983088 GQB983087:GQC983088 GZX983087:GZY983088 HJT983087:HJU983088 HTP983087:HTQ983088 IDL983087:IDM983088 INH983087:INI983088 IXD983087:IXE983088 JGZ983087:JHA983088 JQV983087:JQW983088 KAR983087:KAS983088 KKN983087:KKO983088 KUJ983087:KUK983088 LEF983087:LEG983088 LOB983087:LOC983088 LXX983087:LXY983088 MHT983087:MHU983088 MRP983087:MRQ983088 NBL983087:NBM983088 NLH983087:NLI983088 NVD983087:NVE983088 OEZ983087:OFA983088 OOV983087:OOW983088 OYR983087:OYS983088 PIN983087:PIO983088 PSJ983087:PSK983088 QCF983087:QCG983088 QMB983087:QMC983088 QVX983087:QVY983088 RFT983087:RFU983088 RPP983087:RPQ983088 RZL983087:RZM983088 SJH983087:SJI983088 STD983087:STE983088 TCZ983087:TDA983088 TMV983087:TMW983088 TWR983087:TWS983088 UGN983087:UGO983088 UQJ983087:UQK983088 VAF983087:VAG983088 VKB983087:VKC983088 VTX983087:VTY983088 WDT983087:WDU983088 WNP983087:WNQ983088 WXL983087:WXM983088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AT65583 KP65583 UL65583 AEH65583 AOD65583 AXZ65583 BHV65583 BRR65583 CBN65583 CLJ65583 CVF65583 DFB65583 DOX65583 DYT65583 EIP65583 ESL65583 FCH65583 FMD65583 FVZ65583 GFV65583 GPR65583 GZN65583 HJJ65583 HTF65583 IDB65583 IMX65583 IWT65583 JGP65583 JQL65583 KAH65583 KKD65583 KTZ65583 LDV65583 LNR65583 LXN65583 MHJ65583 MRF65583 NBB65583 NKX65583 NUT65583 OEP65583 OOL65583 OYH65583 PID65583 PRZ65583 QBV65583 QLR65583 QVN65583 RFJ65583 RPF65583 RZB65583 SIX65583 SST65583 TCP65583 TML65583 TWH65583 UGD65583 UPZ65583 UZV65583 VJR65583 VTN65583 WDJ65583 WNF65583 WXB65583 AT131119 KP131119 UL131119 AEH131119 AOD131119 AXZ131119 BHV131119 BRR131119 CBN131119 CLJ131119 CVF131119 DFB131119 DOX131119 DYT131119 EIP131119 ESL131119 FCH131119 FMD131119 FVZ131119 GFV131119 GPR131119 GZN131119 HJJ131119 HTF131119 IDB131119 IMX131119 IWT131119 JGP131119 JQL131119 KAH131119 KKD131119 KTZ131119 LDV131119 LNR131119 LXN131119 MHJ131119 MRF131119 NBB131119 NKX131119 NUT131119 OEP131119 OOL131119 OYH131119 PID131119 PRZ131119 QBV131119 QLR131119 QVN131119 RFJ131119 RPF131119 RZB131119 SIX131119 SST131119 TCP131119 TML131119 TWH131119 UGD131119 UPZ131119 UZV131119 VJR131119 VTN131119 WDJ131119 WNF131119 WXB131119 AT196655 KP196655 UL196655 AEH196655 AOD196655 AXZ196655 BHV196655 BRR196655 CBN196655 CLJ196655 CVF196655 DFB196655 DOX196655 DYT196655 EIP196655 ESL196655 FCH196655 FMD196655 FVZ196655 GFV196655 GPR196655 GZN196655 HJJ196655 HTF196655 IDB196655 IMX196655 IWT196655 JGP196655 JQL196655 KAH196655 KKD196655 KTZ196655 LDV196655 LNR196655 LXN196655 MHJ196655 MRF196655 NBB196655 NKX196655 NUT196655 OEP196655 OOL196655 OYH196655 PID196655 PRZ196655 QBV196655 QLR196655 QVN196655 RFJ196655 RPF196655 RZB196655 SIX196655 SST196655 TCP196655 TML196655 TWH196655 UGD196655 UPZ196655 UZV196655 VJR196655 VTN196655 WDJ196655 WNF196655 WXB196655 AT262191 KP262191 UL262191 AEH262191 AOD262191 AXZ262191 BHV262191 BRR262191 CBN262191 CLJ262191 CVF262191 DFB262191 DOX262191 DYT262191 EIP262191 ESL262191 FCH262191 FMD262191 FVZ262191 GFV262191 GPR262191 GZN262191 HJJ262191 HTF262191 IDB262191 IMX262191 IWT262191 JGP262191 JQL262191 KAH262191 KKD262191 KTZ262191 LDV262191 LNR262191 LXN262191 MHJ262191 MRF262191 NBB262191 NKX262191 NUT262191 OEP262191 OOL262191 OYH262191 PID262191 PRZ262191 QBV262191 QLR262191 QVN262191 RFJ262191 RPF262191 RZB262191 SIX262191 SST262191 TCP262191 TML262191 TWH262191 UGD262191 UPZ262191 UZV262191 VJR262191 VTN262191 WDJ262191 WNF262191 WXB262191 AT327727 KP327727 UL327727 AEH327727 AOD327727 AXZ327727 BHV327727 BRR327727 CBN327727 CLJ327727 CVF327727 DFB327727 DOX327727 DYT327727 EIP327727 ESL327727 FCH327727 FMD327727 FVZ327727 GFV327727 GPR327727 GZN327727 HJJ327727 HTF327727 IDB327727 IMX327727 IWT327727 JGP327727 JQL327727 KAH327727 KKD327727 KTZ327727 LDV327727 LNR327727 LXN327727 MHJ327727 MRF327727 NBB327727 NKX327727 NUT327727 OEP327727 OOL327727 OYH327727 PID327727 PRZ327727 QBV327727 QLR327727 QVN327727 RFJ327727 RPF327727 RZB327727 SIX327727 SST327727 TCP327727 TML327727 TWH327727 UGD327727 UPZ327727 UZV327727 VJR327727 VTN327727 WDJ327727 WNF327727 WXB327727 AT393263 KP393263 UL393263 AEH393263 AOD393263 AXZ393263 BHV393263 BRR393263 CBN393263 CLJ393263 CVF393263 DFB393263 DOX393263 DYT393263 EIP393263 ESL393263 FCH393263 FMD393263 FVZ393263 GFV393263 GPR393263 GZN393263 HJJ393263 HTF393263 IDB393263 IMX393263 IWT393263 JGP393263 JQL393263 KAH393263 KKD393263 KTZ393263 LDV393263 LNR393263 LXN393263 MHJ393263 MRF393263 NBB393263 NKX393263 NUT393263 OEP393263 OOL393263 OYH393263 PID393263 PRZ393263 QBV393263 QLR393263 QVN393263 RFJ393263 RPF393263 RZB393263 SIX393263 SST393263 TCP393263 TML393263 TWH393263 UGD393263 UPZ393263 UZV393263 VJR393263 VTN393263 WDJ393263 WNF393263 WXB393263 AT458799 KP458799 UL458799 AEH458799 AOD458799 AXZ458799 BHV458799 BRR458799 CBN458799 CLJ458799 CVF458799 DFB458799 DOX458799 DYT458799 EIP458799 ESL458799 FCH458799 FMD458799 FVZ458799 GFV458799 GPR458799 GZN458799 HJJ458799 HTF458799 IDB458799 IMX458799 IWT458799 JGP458799 JQL458799 KAH458799 KKD458799 KTZ458799 LDV458799 LNR458799 LXN458799 MHJ458799 MRF458799 NBB458799 NKX458799 NUT458799 OEP458799 OOL458799 OYH458799 PID458799 PRZ458799 QBV458799 QLR458799 QVN458799 RFJ458799 RPF458799 RZB458799 SIX458799 SST458799 TCP458799 TML458799 TWH458799 UGD458799 UPZ458799 UZV458799 VJR458799 VTN458799 WDJ458799 WNF458799 WXB458799 AT524335 KP524335 UL524335 AEH524335 AOD524335 AXZ524335 BHV524335 BRR524335 CBN524335 CLJ524335 CVF524335 DFB524335 DOX524335 DYT524335 EIP524335 ESL524335 FCH524335 FMD524335 FVZ524335 GFV524335 GPR524335 GZN524335 HJJ524335 HTF524335 IDB524335 IMX524335 IWT524335 JGP524335 JQL524335 KAH524335 KKD524335 KTZ524335 LDV524335 LNR524335 LXN524335 MHJ524335 MRF524335 NBB524335 NKX524335 NUT524335 OEP524335 OOL524335 OYH524335 PID524335 PRZ524335 QBV524335 QLR524335 QVN524335 RFJ524335 RPF524335 RZB524335 SIX524335 SST524335 TCP524335 TML524335 TWH524335 UGD524335 UPZ524335 UZV524335 VJR524335 VTN524335 WDJ524335 WNF524335 WXB524335 AT589871 KP589871 UL589871 AEH589871 AOD589871 AXZ589871 BHV589871 BRR589871 CBN589871 CLJ589871 CVF589871 DFB589871 DOX589871 DYT589871 EIP589871 ESL589871 FCH589871 FMD589871 FVZ589871 GFV589871 GPR589871 GZN589871 HJJ589871 HTF589871 IDB589871 IMX589871 IWT589871 JGP589871 JQL589871 KAH589871 KKD589871 KTZ589871 LDV589871 LNR589871 LXN589871 MHJ589871 MRF589871 NBB589871 NKX589871 NUT589871 OEP589871 OOL589871 OYH589871 PID589871 PRZ589871 QBV589871 QLR589871 QVN589871 RFJ589871 RPF589871 RZB589871 SIX589871 SST589871 TCP589871 TML589871 TWH589871 UGD589871 UPZ589871 UZV589871 VJR589871 VTN589871 WDJ589871 WNF589871 WXB589871 AT655407 KP655407 UL655407 AEH655407 AOD655407 AXZ655407 BHV655407 BRR655407 CBN655407 CLJ655407 CVF655407 DFB655407 DOX655407 DYT655407 EIP655407 ESL655407 FCH655407 FMD655407 FVZ655407 GFV655407 GPR655407 GZN655407 HJJ655407 HTF655407 IDB655407 IMX655407 IWT655407 JGP655407 JQL655407 KAH655407 KKD655407 KTZ655407 LDV655407 LNR655407 LXN655407 MHJ655407 MRF655407 NBB655407 NKX655407 NUT655407 OEP655407 OOL655407 OYH655407 PID655407 PRZ655407 QBV655407 QLR655407 QVN655407 RFJ655407 RPF655407 RZB655407 SIX655407 SST655407 TCP655407 TML655407 TWH655407 UGD655407 UPZ655407 UZV655407 VJR655407 VTN655407 WDJ655407 WNF655407 WXB655407 AT720943 KP720943 UL720943 AEH720943 AOD720943 AXZ720943 BHV720943 BRR720943 CBN720943 CLJ720943 CVF720943 DFB720943 DOX720943 DYT720943 EIP720943 ESL720943 FCH720943 FMD720943 FVZ720943 GFV720943 GPR720943 GZN720943 HJJ720943 HTF720943 IDB720943 IMX720943 IWT720943 JGP720943 JQL720943 KAH720943 KKD720943 KTZ720943 LDV720943 LNR720943 LXN720943 MHJ720943 MRF720943 NBB720943 NKX720943 NUT720943 OEP720943 OOL720943 OYH720943 PID720943 PRZ720943 QBV720943 QLR720943 QVN720943 RFJ720943 RPF720943 RZB720943 SIX720943 SST720943 TCP720943 TML720943 TWH720943 UGD720943 UPZ720943 UZV720943 VJR720943 VTN720943 WDJ720943 WNF720943 WXB720943 AT786479 KP786479 UL786479 AEH786479 AOD786479 AXZ786479 BHV786479 BRR786479 CBN786479 CLJ786479 CVF786479 DFB786479 DOX786479 DYT786479 EIP786479 ESL786479 FCH786479 FMD786479 FVZ786479 GFV786479 GPR786479 GZN786479 HJJ786479 HTF786479 IDB786479 IMX786479 IWT786479 JGP786479 JQL786479 KAH786479 KKD786479 KTZ786479 LDV786479 LNR786479 LXN786479 MHJ786479 MRF786479 NBB786479 NKX786479 NUT786479 OEP786479 OOL786479 OYH786479 PID786479 PRZ786479 QBV786479 QLR786479 QVN786479 RFJ786479 RPF786479 RZB786479 SIX786479 SST786479 TCP786479 TML786479 TWH786479 UGD786479 UPZ786479 UZV786479 VJR786479 VTN786479 WDJ786479 WNF786479 WXB786479 AT852015 KP852015 UL852015 AEH852015 AOD852015 AXZ852015 BHV852015 BRR852015 CBN852015 CLJ852015 CVF852015 DFB852015 DOX852015 DYT852015 EIP852015 ESL852015 FCH852015 FMD852015 FVZ852015 GFV852015 GPR852015 GZN852015 HJJ852015 HTF852015 IDB852015 IMX852015 IWT852015 JGP852015 JQL852015 KAH852015 KKD852015 KTZ852015 LDV852015 LNR852015 LXN852015 MHJ852015 MRF852015 NBB852015 NKX852015 NUT852015 OEP852015 OOL852015 OYH852015 PID852015 PRZ852015 QBV852015 QLR852015 QVN852015 RFJ852015 RPF852015 RZB852015 SIX852015 SST852015 TCP852015 TML852015 TWH852015 UGD852015 UPZ852015 UZV852015 VJR852015 VTN852015 WDJ852015 WNF852015 WXB852015 AT917551 KP917551 UL917551 AEH917551 AOD917551 AXZ917551 BHV917551 BRR917551 CBN917551 CLJ917551 CVF917551 DFB917551 DOX917551 DYT917551 EIP917551 ESL917551 FCH917551 FMD917551 FVZ917551 GFV917551 GPR917551 GZN917551 HJJ917551 HTF917551 IDB917551 IMX917551 IWT917551 JGP917551 JQL917551 KAH917551 KKD917551 KTZ917551 LDV917551 LNR917551 LXN917551 MHJ917551 MRF917551 NBB917551 NKX917551 NUT917551 OEP917551 OOL917551 OYH917551 PID917551 PRZ917551 QBV917551 QLR917551 QVN917551 RFJ917551 RPF917551 RZB917551 SIX917551 SST917551 TCP917551 TML917551 TWH917551 UGD917551 UPZ917551 UZV917551 VJR917551 VTN917551 WDJ917551 WNF917551 WXB917551 AT983087 KP983087 UL983087 AEH983087 AOD983087 AXZ983087 BHV983087 BRR983087 CBN983087 CLJ983087 CVF983087 DFB983087 DOX983087 DYT983087 EIP983087 ESL983087 FCH983087 FMD983087 FVZ983087 GFV983087 GPR983087 GZN983087 HJJ983087 HTF983087 IDB983087 IMX983087 IWT983087 JGP983087 JQL983087 KAH983087 KKD983087 KTZ983087 LDV983087 LNR983087 LXN983087 MHJ983087 MRF983087 NBB983087 NKX983087 NUT983087 OEP983087 OOL983087 OYH983087 PID983087 PRZ983087 QBV983087 QLR983087 QVN983087 RFJ983087 RPF983087 RZB983087 SIX983087 SST983087 TCP983087 TML983087 TWH983087 UGD983087 UPZ983087 UZV983087 VJR983087 VTN983087 WDJ983087 WNF983087 WXB983087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Q65596:R65597 JM65596:JN65597 TI65596:TJ65597 ADE65596:ADF65597 ANA65596:ANB65597 AWW65596:AWX65597 BGS65596:BGT65597 BQO65596:BQP65597 CAK65596:CAL65597 CKG65596:CKH65597 CUC65596:CUD65597 DDY65596:DDZ65597 DNU65596:DNV65597 DXQ65596:DXR65597 EHM65596:EHN65597 ERI65596:ERJ65597 FBE65596:FBF65597 FLA65596:FLB65597 FUW65596:FUX65597 GES65596:GET65597 GOO65596:GOP65597 GYK65596:GYL65597 HIG65596:HIH65597 HSC65596:HSD65597 IBY65596:IBZ65597 ILU65596:ILV65597 IVQ65596:IVR65597 JFM65596:JFN65597 JPI65596:JPJ65597 JZE65596:JZF65597 KJA65596:KJB65597 KSW65596:KSX65597 LCS65596:LCT65597 LMO65596:LMP65597 LWK65596:LWL65597 MGG65596:MGH65597 MQC65596:MQD65597 MZY65596:MZZ65597 NJU65596:NJV65597 NTQ65596:NTR65597 ODM65596:ODN65597 ONI65596:ONJ65597 OXE65596:OXF65597 PHA65596:PHB65597 PQW65596:PQX65597 QAS65596:QAT65597 QKO65596:QKP65597 QUK65596:QUL65597 REG65596:REH65597 ROC65596:ROD65597 RXY65596:RXZ65597 SHU65596:SHV65597 SRQ65596:SRR65597 TBM65596:TBN65597 TLI65596:TLJ65597 TVE65596:TVF65597 UFA65596:UFB65597 UOW65596:UOX65597 UYS65596:UYT65597 VIO65596:VIP65597 VSK65596:VSL65597 WCG65596:WCH65597 WMC65596:WMD65597 WVY65596:WVZ65597 Q131132:R131133 JM131132:JN131133 TI131132:TJ131133 ADE131132:ADF131133 ANA131132:ANB131133 AWW131132:AWX131133 BGS131132:BGT131133 BQO131132:BQP131133 CAK131132:CAL131133 CKG131132:CKH131133 CUC131132:CUD131133 DDY131132:DDZ131133 DNU131132:DNV131133 DXQ131132:DXR131133 EHM131132:EHN131133 ERI131132:ERJ131133 FBE131132:FBF131133 FLA131132:FLB131133 FUW131132:FUX131133 GES131132:GET131133 GOO131132:GOP131133 GYK131132:GYL131133 HIG131132:HIH131133 HSC131132:HSD131133 IBY131132:IBZ131133 ILU131132:ILV131133 IVQ131132:IVR131133 JFM131132:JFN131133 JPI131132:JPJ131133 JZE131132:JZF131133 KJA131132:KJB131133 KSW131132:KSX131133 LCS131132:LCT131133 LMO131132:LMP131133 LWK131132:LWL131133 MGG131132:MGH131133 MQC131132:MQD131133 MZY131132:MZZ131133 NJU131132:NJV131133 NTQ131132:NTR131133 ODM131132:ODN131133 ONI131132:ONJ131133 OXE131132:OXF131133 PHA131132:PHB131133 PQW131132:PQX131133 QAS131132:QAT131133 QKO131132:QKP131133 QUK131132:QUL131133 REG131132:REH131133 ROC131132:ROD131133 RXY131132:RXZ131133 SHU131132:SHV131133 SRQ131132:SRR131133 TBM131132:TBN131133 TLI131132:TLJ131133 TVE131132:TVF131133 UFA131132:UFB131133 UOW131132:UOX131133 UYS131132:UYT131133 VIO131132:VIP131133 VSK131132:VSL131133 WCG131132:WCH131133 WMC131132:WMD131133 WVY131132:WVZ131133 Q196668:R196669 JM196668:JN196669 TI196668:TJ196669 ADE196668:ADF196669 ANA196668:ANB196669 AWW196668:AWX196669 BGS196668:BGT196669 BQO196668:BQP196669 CAK196668:CAL196669 CKG196668:CKH196669 CUC196668:CUD196669 DDY196668:DDZ196669 DNU196668:DNV196669 DXQ196668:DXR196669 EHM196668:EHN196669 ERI196668:ERJ196669 FBE196668:FBF196669 FLA196668:FLB196669 FUW196668:FUX196669 GES196668:GET196669 GOO196668:GOP196669 GYK196668:GYL196669 HIG196668:HIH196669 HSC196668:HSD196669 IBY196668:IBZ196669 ILU196668:ILV196669 IVQ196668:IVR196669 JFM196668:JFN196669 JPI196668:JPJ196669 JZE196668:JZF196669 KJA196668:KJB196669 KSW196668:KSX196669 LCS196668:LCT196669 LMO196668:LMP196669 LWK196668:LWL196669 MGG196668:MGH196669 MQC196668:MQD196669 MZY196668:MZZ196669 NJU196668:NJV196669 NTQ196668:NTR196669 ODM196668:ODN196669 ONI196668:ONJ196669 OXE196668:OXF196669 PHA196668:PHB196669 PQW196668:PQX196669 QAS196668:QAT196669 QKO196668:QKP196669 QUK196668:QUL196669 REG196668:REH196669 ROC196668:ROD196669 RXY196668:RXZ196669 SHU196668:SHV196669 SRQ196668:SRR196669 TBM196668:TBN196669 TLI196668:TLJ196669 TVE196668:TVF196669 UFA196668:UFB196669 UOW196668:UOX196669 UYS196668:UYT196669 VIO196668:VIP196669 VSK196668:VSL196669 WCG196668:WCH196669 WMC196668:WMD196669 WVY196668:WVZ196669 Q262204:R262205 JM262204:JN262205 TI262204:TJ262205 ADE262204:ADF262205 ANA262204:ANB262205 AWW262204:AWX262205 BGS262204:BGT262205 BQO262204:BQP262205 CAK262204:CAL262205 CKG262204:CKH262205 CUC262204:CUD262205 DDY262204:DDZ262205 DNU262204:DNV262205 DXQ262204:DXR262205 EHM262204:EHN262205 ERI262204:ERJ262205 FBE262204:FBF262205 FLA262204:FLB262205 FUW262204:FUX262205 GES262204:GET262205 GOO262204:GOP262205 GYK262204:GYL262205 HIG262204:HIH262205 HSC262204:HSD262205 IBY262204:IBZ262205 ILU262204:ILV262205 IVQ262204:IVR262205 JFM262204:JFN262205 JPI262204:JPJ262205 JZE262204:JZF262205 KJA262204:KJB262205 KSW262204:KSX262205 LCS262204:LCT262205 LMO262204:LMP262205 LWK262204:LWL262205 MGG262204:MGH262205 MQC262204:MQD262205 MZY262204:MZZ262205 NJU262204:NJV262205 NTQ262204:NTR262205 ODM262204:ODN262205 ONI262204:ONJ262205 OXE262204:OXF262205 PHA262204:PHB262205 PQW262204:PQX262205 QAS262204:QAT262205 QKO262204:QKP262205 QUK262204:QUL262205 REG262204:REH262205 ROC262204:ROD262205 RXY262204:RXZ262205 SHU262204:SHV262205 SRQ262204:SRR262205 TBM262204:TBN262205 TLI262204:TLJ262205 TVE262204:TVF262205 UFA262204:UFB262205 UOW262204:UOX262205 UYS262204:UYT262205 VIO262204:VIP262205 VSK262204:VSL262205 WCG262204:WCH262205 WMC262204:WMD262205 WVY262204:WVZ262205 Q327740:R327741 JM327740:JN327741 TI327740:TJ327741 ADE327740:ADF327741 ANA327740:ANB327741 AWW327740:AWX327741 BGS327740:BGT327741 BQO327740:BQP327741 CAK327740:CAL327741 CKG327740:CKH327741 CUC327740:CUD327741 DDY327740:DDZ327741 DNU327740:DNV327741 DXQ327740:DXR327741 EHM327740:EHN327741 ERI327740:ERJ327741 FBE327740:FBF327741 FLA327740:FLB327741 FUW327740:FUX327741 GES327740:GET327741 GOO327740:GOP327741 GYK327740:GYL327741 HIG327740:HIH327741 HSC327740:HSD327741 IBY327740:IBZ327741 ILU327740:ILV327741 IVQ327740:IVR327741 JFM327740:JFN327741 JPI327740:JPJ327741 JZE327740:JZF327741 KJA327740:KJB327741 KSW327740:KSX327741 LCS327740:LCT327741 LMO327740:LMP327741 LWK327740:LWL327741 MGG327740:MGH327741 MQC327740:MQD327741 MZY327740:MZZ327741 NJU327740:NJV327741 NTQ327740:NTR327741 ODM327740:ODN327741 ONI327740:ONJ327741 OXE327740:OXF327741 PHA327740:PHB327741 PQW327740:PQX327741 QAS327740:QAT327741 QKO327740:QKP327741 QUK327740:QUL327741 REG327740:REH327741 ROC327740:ROD327741 RXY327740:RXZ327741 SHU327740:SHV327741 SRQ327740:SRR327741 TBM327740:TBN327741 TLI327740:TLJ327741 TVE327740:TVF327741 UFA327740:UFB327741 UOW327740:UOX327741 UYS327740:UYT327741 VIO327740:VIP327741 VSK327740:VSL327741 WCG327740:WCH327741 WMC327740:WMD327741 WVY327740:WVZ327741 Q393276:R393277 JM393276:JN393277 TI393276:TJ393277 ADE393276:ADF393277 ANA393276:ANB393277 AWW393276:AWX393277 BGS393276:BGT393277 BQO393276:BQP393277 CAK393276:CAL393277 CKG393276:CKH393277 CUC393276:CUD393277 DDY393276:DDZ393277 DNU393276:DNV393277 DXQ393276:DXR393277 EHM393276:EHN393277 ERI393276:ERJ393277 FBE393276:FBF393277 FLA393276:FLB393277 FUW393276:FUX393277 GES393276:GET393277 GOO393276:GOP393277 GYK393276:GYL393277 HIG393276:HIH393277 HSC393276:HSD393277 IBY393276:IBZ393277 ILU393276:ILV393277 IVQ393276:IVR393277 JFM393276:JFN393277 JPI393276:JPJ393277 JZE393276:JZF393277 KJA393276:KJB393277 KSW393276:KSX393277 LCS393276:LCT393277 LMO393276:LMP393277 LWK393276:LWL393277 MGG393276:MGH393277 MQC393276:MQD393277 MZY393276:MZZ393277 NJU393276:NJV393277 NTQ393276:NTR393277 ODM393276:ODN393277 ONI393276:ONJ393277 OXE393276:OXF393277 PHA393276:PHB393277 PQW393276:PQX393277 QAS393276:QAT393277 QKO393276:QKP393277 QUK393276:QUL393277 REG393276:REH393277 ROC393276:ROD393277 RXY393276:RXZ393277 SHU393276:SHV393277 SRQ393276:SRR393277 TBM393276:TBN393277 TLI393276:TLJ393277 TVE393276:TVF393277 UFA393276:UFB393277 UOW393276:UOX393277 UYS393276:UYT393277 VIO393276:VIP393277 VSK393276:VSL393277 WCG393276:WCH393277 WMC393276:WMD393277 WVY393276:WVZ393277 Q458812:R458813 JM458812:JN458813 TI458812:TJ458813 ADE458812:ADF458813 ANA458812:ANB458813 AWW458812:AWX458813 BGS458812:BGT458813 BQO458812:BQP458813 CAK458812:CAL458813 CKG458812:CKH458813 CUC458812:CUD458813 DDY458812:DDZ458813 DNU458812:DNV458813 DXQ458812:DXR458813 EHM458812:EHN458813 ERI458812:ERJ458813 FBE458812:FBF458813 FLA458812:FLB458813 FUW458812:FUX458813 GES458812:GET458813 GOO458812:GOP458813 GYK458812:GYL458813 HIG458812:HIH458813 HSC458812:HSD458813 IBY458812:IBZ458813 ILU458812:ILV458813 IVQ458812:IVR458813 JFM458812:JFN458813 JPI458812:JPJ458813 JZE458812:JZF458813 KJA458812:KJB458813 KSW458812:KSX458813 LCS458812:LCT458813 LMO458812:LMP458813 LWK458812:LWL458813 MGG458812:MGH458813 MQC458812:MQD458813 MZY458812:MZZ458813 NJU458812:NJV458813 NTQ458812:NTR458813 ODM458812:ODN458813 ONI458812:ONJ458813 OXE458812:OXF458813 PHA458812:PHB458813 PQW458812:PQX458813 QAS458812:QAT458813 QKO458812:QKP458813 QUK458812:QUL458813 REG458812:REH458813 ROC458812:ROD458813 RXY458812:RXZ458813 SHU458812:SHV458813 SRQ458812:SRR458813 TBM458812:TBN458813 TLI458812:TLJ458813 TVE458812:TVF458813 UFA458812:UFB458813 UOW458812:UOX458813 UYS458812:UYT458813 VIO458812:VIP458813 VSK458812:VSL458813 WCG458812:WCH458813 WMC458812:WMD458813 WVY458812:WVZ458813 Q524348:R524349 JM524348:JN524349 TI524348:TJ524349 ADE524348:ADF524349 ANA524348:ANB524349 AWW524348:AWX524349 BGS524348:BGT524349 BQO524348:BQP524349 CAK524348:CAL524349 CKG524348:CKH524349 CUC524348:CUD524349 DDY524348:DDZ524349 DNU524348:DNV524349 DXQ524348:DXR524349 EHM524348:EHN524349 ERI524348:ERJ524349 FBE524348:FBF524349 FLA524348:FLB524349 FUW524348:FUX524349 GES524348:GET524349 GOO524348:GOP524349 GYK524348:GYL524349 HIG524348:HIH524349 HSC524348:HSD524349 IBY524348:IBZ524349 ILU524348:ILV524349 IVQ524348:IVR524349 JFM524348:JFN524349 JPI524348:JPJ524349 JZE524348:JZF524349 KJA524348:KJB524349 KSW524348:KSX524349 LCS524348:LCT524349 LMO524348:LMP524349 LWK524348:LWL524349 MGG524348:MGH524349 MQC524348:MQD524349 MZY524348:MZZ524349 NJU524348:NJV524349 NTQ524348:NTR524349 ODM524348:ODN524349 ONI524348:ONJ524349 OXE524348:OXF524349 PHA524348:PHB524349 PQW524348:PQX524349 QAS524348:QAT524349 QKO524348:QKP524349 QUK524348:QUL524349 REG524348:REH524349 ROC524348:ROD524349 RXY524348:RXZ524349 SHU524348:SHV524349 SRQ524348:SRR524349 TBM524348:TBN524349 TLI524348:TLJ524349 TVE524348:TVF524349 UFA524348:UFB524349 UOW524348:UOX524349 UYS524348:UYT524349 VIO524348:VIP524349 VSK524348:VSL524349 WCG524348:WCH524349 WMC524348:WMD524349 WVY524348:WVZ524349 Q589884:R589885 JM589884:JN589885 TI589884:TJ589885 ADE589884:ADF589885 ANA589884:ANB589885 AWW589884:AWX589885 BGS589884:BGT589885 BQO589884:BQP589885 CAK589884:CAL589885 CKG589884:CKH589885 CUC589884:CUD589885 DDY589884:DDZ589885 DNU589884:DNV589885 DXQ589884:DXR589885 EHM589884:EHN589885 ERI589884:ERJ589885 FBE589884:FBF589885 FLA589884:FLB589885 FUW589884:FUX589885 GES589884:GET589885 GOO589884:GOP589885 GYK589884:GYL589885 HIG589884:HIH589885 HSC589884:HSD589885 IBY589884:IBZ589885 ILU589884:ILV589885 IVQ589884:IVR589885 JFM589884:JFN589885 JPI589884:JPJ589885 JZE589884:JZF589885 KJA589884:KJB589885 KSW589884:KSX589885 LCS589884:LCT589885 LMO589884:LMP589885 LWK589884:LWL589885 MGG589884:MGH589885 MQC589884:MQD589885 MZY589884:MZZ589885 NJU589884:NJV589885 NTQ589884:NTR589885 ODM589884:ODN589885 ONI589884:ONJ589885 OXE589884:OXF589885 PHA589884:PHB589885 PQW589884:PQX589885 QAS589884:QAT589885 QKO589884:QKP589885 QUK589884:QUL589885 REG589884:REH589885 ROC589884:ROD589885 RXY589884:RXZ589885 SHU589884:SHV589885 SRQ589884:SRR589885 TBM589884:TBN589885 TLI589884:TLJ589885 TVE589884:TVF589885 UFA589884:UFB589885 UOW589884:UOX589885 UYS589884:UYT589885 VIO589884:VIP589885 VSK589884:VSL589885 WCG589884:WCH589885 WMC589884:WMD589885 WVY589884:WVZ589885 Q655420:R655421 JM655420:JN655421 TI655420:TJ655421 ADE655420:ADF655421 ANA655420:ANB655421 AWW655420:AWX655421 BGS655420:BGT655421 BQO655420:BQP655421 CAK655420:CAL655421 CKG655420:CKH655421 CUC655420:CUD655421 DDY655420:DDZ655421 DNU655420:DNV655421 DXQ655420:DXR655421 EHM655420:EHN655421 ERI655420:ERJ655421 FBE655420:FBF655421 FLA655420:FLB655421 FUW655420:FUX655421 GES655420:GET655421 GOO655420:GOP655421 GYK655420:GYL655421 HIG655420:HIH655421 HSC655420:HSD655421 IBY655420:IBZ655421 ILU655420:ILV655421 IVQ655420:IVR655421 JFM655420:JFN655421 JPI655420:JPJ655421 JZE655420:JZF655421 KJA655420:KJB655421 KSW655420:KSX655421 LCS655420:LCT655421 LMO655420:LMP655421 LWK655420:LWL655421 MGG655420:MGH655421 MQC655420:MQD655421 MZY655420:MZZ655421 NJU655420:NJV655421 NTQ655420:NTR655421 ODM655420:ODN655421 ONI655420:ONJ655421 OXE655420:OXF655421 PHA655420:PHB655421 PQW655420:PQX655421 QAS655420:QAT655421 QKO655420:QKP655421 QUK655420:QUL655421 REG655420:REH655421 ROC655420:ROD655421 RXY655420:RXZ655421 SHU655420:SHV655421 SRQ655420:SRR655421 TBM655420:TBN655421 TLI655420:TLJ655421 TVE655420:TVF655421 UFA655420:UFB655421 UOW655420:UOX655421 UYS655420:UYT655421 VIO655420:VIP655421 VSK655420:VSL655421 WCG655420:WCH655421 WMC655420:WMD655421 WVY655420:WVZ655421 Q720956:R720957 JM720956:JN720957 TI720956:TJ720957 ADE720956:ADF720957 ANA720956:ANB720957 AWW720956:AWX720957 BGS720956:BGT720957 BQO720956:BQP720957 CAK720956:CAL720957 CKG720956:CKH720957 CUC720956:CUD720957 DDY720956:DDZ720957 DNU720956:DNV720957 DXQ720956:DXR720957 EHM720956:EHN720957 ERI720956:ERJ720957 FBE720956:FBF720957 FLA720956:FLB720957 FUW720956:FUX720957 GES720956:GET720957 GOO720956:GOP720957 GYK720956:GYL720957 HIG720956:HIH720957 HSC720956:HSD720957 IBY720956:IBZ720957 ILU720956:ILV720957 IVQ720956:IVR720957 JFM720956:JFN720957 JPI720956:JPJ720957 JZE720956:JZF720957 KJA720956:KJB720957 KSW720956:KSX720957 LCS720956:LCT720957 LMO720956:LMP720957 LWK720956:LWL720957 MGG720956:MGH720957 MQC720956:MQD720957 MZY720956:MZZ720957 NJU720956:NJV720957 NTQ720956:NTR720957 ODM720956:ODN720957 ONI720956:ONJ720957 OXE720956:OXF720957 PHA720956:PHB720957 PQW720956:PQX720957 QAS720956:QAT720957 QKO720956:QKP720957 QUK720956:QUL720957 REG720956:REH720957 ROC720956:ROD720957 RXY720956:RXZ720957 SHU720956:SHV720957 SRQ720956:SRR720957 TBM720956:TBN720957 TLI720956:TLJ720957 TVE720956:TVF720957 UFA720956:UFB720957 UOW720956:UOX720957 UYS720956:UYT720957 VIO720956:VIP720957 VSK720956:VSL720957 WCG720956:WCH720957 WMC720956:WMD720957 WVY720956:WVZ720957 Q786492:R786493 JM786492:JN786493 TI786492:TJ786493 ADE786492:ADF786493 ANA786492:ANB786493 AWW786492:AWX786493 BGS786492:BGT786493 BQO786492:BQP786493 CAK786492:CAL786493 CKG786492:CKH786493 CUC786492:CUD786493 DDY786492:DDZ786493 DNU786492:DNV786493 DXQ786492:DXR786493 EHM786492:EHN786493 ERI786492:ERJ786493 FBE786492:FBF786493 FLA786492:FLB786493 FUW786492:FUX786493 GES786492:GET786493 GOO786492:GOP786493 GYK786492:GYL786493 HIG786492:HIH786493 HSC786492:HSD786493 IBY786492:IBZ786493 ILU786492:ILV786493 IVQ786492:IVR786493 JFM786492:JFN786493 JPI786492:JPJ786493 JZE786492:JZF786493 KJA786492:KJB786493 KSW786492:KSX786493 LCS786492:LCT786493 LMO786492:LMP786493 LWK786492:LWL786493 MGG786492:MGH786493 MQC786492:MQD786493 MZY786492:MZZ786493 NJU786492:NJV786493 NTQ786492:NTR786493 ODM786492:ODN786493 ONI786492:ONJ786493 OXE786492:OXF786493 PHA786492:PHB786493 PQW786492:PQX786493 QAS786492:QAT786493 QKO786492:QKP786493 QUK786492:QUL786493 REG786492:REH786493 ROC786492:ROD786493 RXY786492:RXZ786493 SHU786492:SHV786493 SRQ786492:SRR786493 TBM786492:TBN786493 TLI786492:TLJ786493 TVE786492:TVF786493 UFA786492:UFB786493 UOW786492:UOX786493 UYS786492:UYT786493 VIO786492:VIP786493 VSK786492:VSL786493 WCG786492:WCH786493 WMC786492:WMD786493 WVY786492:WVZ786493 Q852028:R852029 JM852028:JN852029 TI852028:TJ852029 ADE852028:ADF852029 ANA852028:ANB852029 AWW852028:AWX852029 BGS852028:BGT852029 BQO852028:BQP852029 CAK852028:CAL852029 CKG852028:CKH852029 CUC852028:CUD852029 DDY852028:DDZ852029 DNU852028:DNV852029 DXQ852028:DXR852029 EHM852028:EHN852029 ERI852028:ERJ852029 FBE852028:FBF852029 FLA852028:FLB852029 FUW852028:FUX852029 GES852028:GET852029 GOO852028:GOP852029 GYK852028:GYL852029 HIG852028:HIH852029 HSC852028:HSD852029 IBY852028:IBZ852029 ILU852028:ILV852029 IVQ852028:IVR852029 JFM852028:JFN852029 JPI852028:JPJ852029 JZE852028:JZF852029 KJA852028:KJB852029 KSW852028:KSX852029 LCS852028:LCT852029 LMO852028:LMP852029 LWK852028:LWL852029 MGG852028:MGH852029 MQC852028:MQD852029 MZY852028:MZZ852029 NJU852028:NJV852029 NTQ852028:NTR852029 ODM852028:ODN852029 ONI852028:ONJ852029 OXE852028:OXF852029 PHA852028:PHB852029 PQW852028:PQX852029 QAS852028:QAT852029 QKO852028:QKP852029 QUK852028:QUL852029 REG852028:REH852029 ROC852028:ROD852029 RXY852028:RXZ852029 SHU852028:SHV852029 SRQ852028:SRR852029 TBM852028:TBN852029 TLI852028:TLJ852029 TVE852028:TVF852029 UFA852028:UFB852029 UOW852028:UOX852029 UYS852028:UYT852029 VIO852028:VIP852029 VSK852028:VSL852029 WCG852028:WCH852029 WMC852028:WMD852029 WVY852028:WVZ852029 Q917564:R917565 JM917564:JN917565 TI917564:TJ917565 ADE917564:ADF917565 ANA917564:ANB917565 AWW917564:AWX917565 BGS917564:BGT917565 BQO917564:BQP917565 CAK917564:CAL917565 CKG917564:CKH917565 CUC917564:CUD917565 DDY917564:DDZ917565 DNU917564:DNV917565 DXQ917564:DXR917565 EHM917564:EHN917565 ERI917564:ERJ917565 FBE917564:FBF917565 FLA917564:FLB917565 FUW917564:FUX917565 GES917564:GET917565 GOO917564:GOP917565 GYK917564:GYL917565 HIG917564:HIH917565 HSC917564:HSD917565 IBY917564:IBZ917565 ILU917564:ILV917565 IVQ917564:IVR917565 JFM917564:JFN917565 JPI917564:JPJ917565 JZE917564:JZF917565 KJA917564:KJB917565 KSW917564:KSX917565 LCS917564:LCT917565 LMO917564:LMP917565 LWK917564:LWL917565 MGG917564:MGH917565 MQC917564:MQD917565 MZY917564:MZZ917565 NJU917564:NJV917565 NTQ917564:NTR917565 ODM917564:ODN917565 ONI917564:ONJ917565 OXE917564:OXF917565 PHA917564:PHB917565 PQW917564:PQX917565 QAS917564:QAT917565 QKO917564:QKP917565 QUK917564:QUL917565 REG917564:REH917565 ROC917564:ROD917565 RXY917564:RXZ917565 SHU917564:SHV917565 SRQ917564:SRR917565 TBM917564:TBN917565 TLI917564:TLJ917565 TVE917564:TVF917565 UFA917564:UFB917565 UOW917564:UOX917565 UYS917564:UYT917565 VIO917564:VIP917565 VSK917564:VSL917565 WCG917564:WCH917565 WMC917564:WMD917565 WVY917564:WVZ917565 Q983100:R983101 JM983100:JN983101 TI983100:TJ983101 ADE983100:ADF983101 ANA983100:ANB983101 AWW983100:AWX983101 BGS983100:BGT983101 BQO983100:BQP983101 CAK983100:CAL983101 CKG983100:CKH983101 CUC983100:CUD983101 DDY983100:DDZ983101 DNU983100:DNV983101 DXQ983100:DXR983101 EHM983100:EHN983101 ERI983100:ERJ983101 FBE983100:FBF983101 FLA983100:FLB983101 FUW983100:FUX983101 GES983100:GET983101 GOO983100:GOP983101 GYK983100:GYL983101 HIG983100:HIH983101 HSC983100:HSD983101 IBY983100:IBZ983101 ILU983100:ILV983101 IVQ983100:IVR983101 JFM983100:JFN983101 JPI983100:JPJ983101 JZE983100:JZF983101 KJA983100:KJB983101 KSW983100:KSX983101 LCS983100:LCT983101 LMO983100:LMP983101 LWK983100:LWL983101 MGG983100:MGH983101 MQC983100:MQD983101 MZY983100:MZZ983101 NJU983100:NJV983101 NTQ983100:NTR983101 ODM983100:ODN983101 ONI983100:ONJ983101 OXE983100:OXF983101 PHA983100:PHB983101 PQW983100:PQX983101 QAS983100:QAT983101 QKO983100:QKP983101 QUK983100:QUL983101 REG983100:REH983101 ROC983100:ROD983101 RXY983100:RXZ983101 SHU983100:SHV983101 SRQ983100:SRR983101 TBM983100:TBN983101 TLI983100:TLJ983101 TVE983100:TVF983101 UFA983100:UFB983101 UOW983100:UOX983101 UYS983100:UYT983101 VIO983100:VIP983101 VSK983100:VSL983101 WCG983100:WCH983101 WMC983100:WMD983101 WVY983100:WVZ983101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AX65629:AY65633 KT65629:KU65633 UP65629:UQ65633 AEL65629:AEM65633 AOH65629:AOI65633 AYD65629:AYE65633 BHZ65629:BIA65633 BRV65629:BRW65633 CBR65629:CBS65633 CLN65629:CLO65633 CVJ65629:CVK65633 DFF65629:DFG65633 DPB65629:DPC65633 DYX65629:DYY65633 EIT65629:EIU65633 ESP65629:ESQ65633 FCL65629:FCM65633 FMH65629:FMI65633 FWD65629:FWE65633 GFZ65629:GGA65633 GPV65629:GPW65633 GZR65629:GZS65633 HJN65629:HJO65633 HTJ65629:HTK65633 IDF65629:IDG65633 INB65629:INC65633 IWX65629:IWY65633 JGT65629:JGU65633 JQP65629:JQQ65633 KAL65629:KAM65633 KKH65629:KKI65633 KUD65629:KUE65633 LDZ65629:LEA65633 LNV65629:LNW65633 LXR65629:LXS65633 MHN65629:MHO65633 MRJ65629:MRK65633 NBF65629:NBG65633 NLB65629:NLC65633 NUX65629:NUY65633 OET65629:OEU65633 OOP65629:OOQ65633 OYL65629:OYM65633 PIH65629:PII65633 PSD65629:PSE65633 QBZ65629:QCA65633 QLV65629:QLW65633 QVR65629:QVS65633 RFN65629:RFO65633 RPJ65629:RPK65633 RZF65629:RZG65633 SJB65629:SJC65633 SSX65629:SSY65633 TCT65629:TCU65633 TMP65629:TMQ65633 TWL65629:TWM65633 UGH65629:UGI65633 UQD65629:UQE65633 UZZ65629:VAA65633 VJV65629:VJW65633 VTR65629:VTS65633 WDN65629:WDO65633 WNJ65629:WNK65633 WXF65629:WXG65633 AX131165:AY131169 KT131165:KU131169 UP131165:UQ131169 AEL131165:AEM131169 AOH131165:AOI131169 AYD131165:AYE131169 BHZ131165:BIA131169 BRV131165:BRW131169 CBR131165:CBS131169 CLN131165:CLO131169 CVJ131165:CVK131169 DFF131165:DFG131169 DPB131165:DPC131169 DYX131165:DYY131169 EIT131165:EIU131169 ESP131165:ESQ131169 FCL131165:FCM131169 FMH131165:FMI131169 FWD131165:FWE131169 GFZ131165:GGA131169 GPV131165:GPW131169 GZR131165:GZS131169 HJN131165:HJO131169 HTJ131165:HTK131169 IDF131165:IDG131169 INB131165:INC131169 IWX131165:IWY131169 JGT131165:JGU131169 JQP131165:JQQ131169 KAL131165:KAM131169 KKH131165:KKI131169 KUD131165:KUE131169 LDZ131165:LEA131169 LNV131165:LNW131169 LXR131165:LXS131169 MHN131165:MHO131169 MRJ131165:MRK131169 NBF131165:NBG131169 NLB131165:NLC131169 NUX131165:NUY131169 OET131165:OEU131169 OOP131165:OOQ131169 OYL131165:OYM131169 PIH131165:PII131169 PSD131165:PSE131169 QBZ131165:QCA131169 QLV131165:QLW131169 QVR131165:QVS131169 RFN131165:RFO131169 RPJ131165:RPK131169 RZF131165:RZG131169 SJB131165:SJC131169 SSX131165:SSY131169 TCT131165:TCU131169 TMP131165:TMQ131169 TWL131165:TWM131169 UGH131165:UGI131169 UQD131165:UQE131169 UZZ131165:VAA131169 VJV131165:VJW131169 VTR131165:VTS131169 WDN131165:WDO131169 WNJ131165:WNK131169 WXF131165:WXG131169 AX196701:AY196705 KT196701:KU196705 UP196701:UQ196705 AEL196701:AEM196705 AOH196701:AOI196705 AYD196701:AYE196705 BHZ196701:BIA196705 BRV196701:BRW196705 CBR196701:CBS196705 CLN196701:CLO196705 CVJ196701:CVK196705 DFF196701:DFG196705 DPB196701:DPC196705 DYX196701:DYY196705 EIT196701:EIU196705 ESP196701:ESQ196705 FCL196701:FCM196705 FMH196701:FMI196705 FWD196701:FWE196705 GFZ196701:GGA196705 GPV196701:GPW196705 GZR196701:GZS196705 HJN196701:HJO196705 HTJ196701:HTK196705 IDF196701:IDG196705 INB196701:INC196705 IWX196701:IWY196705 JGT196701:JGU196705 JQP196701:JQQ196705 KAL196701:KAM196705 KKH196701:KKI196705 KUD196701:KUE196705 LDZ196701:LEA196705 LNV196701:LNW196705 LXR196701:LXS196705 MHN196701:MHO196705 MRJ196701:MRK196705 NBF196701:NBG196705 NLB196701:NLC196705 NUX196701:NUY196705 OET196701:OEU196705 OOP196701:OOQ196705 OYL196701:OYM196705 PIH196701:PII196705 PSD196701:PSE196705 QBZ196701:QCA196705 QLV196701:QLW196705 QVR196701:QVS196705 RFN196701:RFO196705 RPJ196701:RPK196705 RZF196701:RZG196705 SJB196701:SJC196705 SSX196701:SSY196705 TCT196701:TCU196705 TMP196701:TMQ196705 TWL196701:TWM196705 UGH196701:UGI196705 UQD196701:UQE196705 UZZ196701:VAA196705 VJV196701:VJW196705 VTR196701:VTS196705 WDN196701:WDO196705 WNJ196701:WNK196705 WXF196701:WXG196705 AX262237:AY262241 KT262237:KU262241 UP262237:UQ262241 AEL262237:AEM262241 AOH262237:AOI262241 AYD262237:AYE262241 BHZ262237:BIA262241 BRV262237:BRW262241 CBR262237:CBS262241 CLN262237:CLO262241 CVJ262237:CVK262241 DFF262237:DFG262241 DPB262237:DPC262241 DYX262237:DYY262241 EIT262237:EIU262241 ESP262237:ESQ262241 FCL262237:FCM262241 FMH262237:FMI262241 FWD262237:FWE262241 GFZ262237:GGA262241 GPV262237:GPW262241 GZR262237:GZS262241 HJN262237:HJO262241 HTJ262237:HTK262241 IDF262237:IDG262241 INB262237:INC262241 IWX262237:IWY262241 JGT262237:JGU262241 JQP262237:JQQ262241 KAL262237:KAM262241 KKH262237:KKI262241 KUD262237:KUE262241 LDZ262237:LEA262241 LNV262237:LNW262241 LXR262237:LXS262241 MHN262237:MHO262241 MRJ262237:MRK262241 NBF262237:NBG262241 NLB262237:NLC262241 NUX262237:NUY262241 OET262237:OEU262241 OOP262237:OOQ262241 OYL262237:OYM262241 PIH262237:PII262241 PSD262237:PSE262241 QBZ262237:QCA262241 QLV262237:QLW262241 QVR262237:QVS262241 RFN262237:RFO262241 RPJ262237:RPK262241 RZF262237:RZG262241 SJB262237:SJC262241 SSX262237:SSY262241 TCT262237:TCU262241 TMP262237:TMQ262241 TWL262237:TWM262241 UGH262237:UGI262241 UQD262237:UQE262241 UZZ262237:VAA262241 VJV262237:VJW262241 VTR262237:VTS262241 WDN262237:WDO262241 WNJ262237:WNK262241 WXF262237:WXG262241 AX327773:AY327777 KT327773:KU327777 UP327773:UQ327777 AEL327773:AEM327777 AOH327773:AOI327777 AYD327773:AYE327777 BHZ327773:BIA327777 BRV327773:BRW327777 CBR327773:CBS327777 CLN327773:CLO327777 CVJ327773:CVK327777 DFF327773:DFG327777 DPB327773:DPC327777 DYX327773:DYY327777 EIT327773:EIU327777 ESP327773:ESQ327777 FCL327773:FCM327777 FMH327773:FMI327777 FWD327773:FWE327777 GFZ327773:GGA327777 GPV327773:GPW327777 GZR327773:GZS327777 HJN327773:HJO327777 HTJ327773:HTK327777 IDF327773:IDG327777 INB327773:INC327777 IWX327773:IWY327777 JGT327773:JGU327777 JQP327773:JQQ327777 KAL327773:KAM327777 KKH327773:KKI327777 KUD327773:KUE327777 LDZ327773:LEA327777 LNV327773:LNW327777 LXR327773:LXS327777 MHN327773:MHO327777 MRJ327773:MRK327777 NBF327773:NBG327777 NLB327773:NLC327777 NUX327773:NUY327777 OET327773:OEU327777 OOP327773:OOQ327777 OYL327773:OYM327777 PIH327773:PII327777 PSD327773:PSE327777 QBZ327773:QCA327777 QLV327773:QLW327777 QVR327773:QVS327777 RFN327773:RFO327777 RPJ327773:RPK327777 RZF327773:RZG327777 SJB327773:SJC327777 SSX327773:SSY327777 TCT327773:TCU327777 TMP327773:TMQ327777 TWL327773:TWM327777 UGH327773:UGI327777 UQD327773:UQE327777 UZZ327773:VAA327777 VJV327773:VJW327777 VTR327773:VTS327777 WDN327773:WDO327777 WNJ327773:WNK327777 WXF327773:WXG327777 AX393309:AY393313 KT393309:KU393313 UP393309:UQ393313 AEL393309:AEM393313 AOH393309:AOI393313 AYD393309:AYE393313 BHZ393309:BIA393313 BRV393309:BRW393313 CBR393309:CBS393313 CLN393309:CLO393313 CVJ393309:CVK393313 DFF393309:DFG393313 DPB393309:DPC393313 DYX393309:DYY393313 EIT393309:EIU393313 ESP393309:ESQ393313 FCL393309:FCM393313 FMH393309:FMI393313 FWD393309:FWE393313 GFZ393309:GGA393313 GPV393309:GPW393313 GZR393309:GZS393313 HJN393309:HJO393313 HTJ393309:HTK393313 IDF393309:IDG393313 INB393309:INC393313 IWX393309:IWY393313 JGT393309:JGU393313 JQP393309:JQQ393313 KAL393309:KAM393313 KKH393309:KKI393313 KUD393309:KUE393313 LDZ393309:LEA393313 LNV393309:LNW393313 LXR393309:LXS393313 MHN393309:MHO393313 MRJ393309:MRK393313 NBF393309:NBG393313 NLB393309:NLC393313 NUX393309:NUY393313 OET393309:OEU393313 OOP393309:OOQ393313 OYL393309:OYM393313 PIH393309:PII393313 PSD393309:PSE393313 QBZ393309:QCA393313 QLV393309:QLW393313 QVR393309:QVS393313 RFN393309:RFO393313 RPJ393309:RPK393313 RZF393309:RZG393313 SJB393309:SJC393313 SSX393309:SSY393313 TCT393309:TCU393313 TMP393309:TMQ393313 TWL393309:TWM393313 UGH393309:UGI393313 UQD393309:UQE393313 UZZ393309:VAA393313 VJV393309:VJW393313 VTR393309:VTS393313 WDN393309:WDO393313 WNJ393309:WNK393313 WXF393309:WXG393313 AX458845:AY458849 KT458845:KU458849 UP458845:UQ458849 AEL458845:AEM458849 AOH458845:AOI458849 AYD458845:AYE458849 BHZ458845:BIA458849 BRV458845:BRW458849 CBR458845:CBS458849 CLN458845:CLO458849 CVJ458845:CVK458849 DFF458845:DFG458849 DPB458845:DPC458849 DYX458845:DYY458849 EIT458845:EIU458849 ESP458845:ESQ458849 FCL458845:FCM458849 FMH458845:FMI458849 FWD458845:FWE458849 GFZ458845:GGA458849 GPV458845:GPW458849 GZR458845:GZS458849 HJN458845:HJO458849 HTJ458845:HTK458849 IDF458845:IDG458849 INB458845:INC458849 IWX458845:IWY458849 JGT458845:JGU458849 JQP458845:JQQ458849 KAL458845:KAM458849 KKH458845:KKI458849 KUD458845:KUE458849 LDZ458845:LEA458849 LNV458845:LNW458849 LXR458845:LXS458849 MHN458845:MHO458849 MRJ458845:MRK458849 NBF458845:NBG458849 NLB458845:NLC458849 NUX458845:NUY458849 OET458845:OEU458849 OOP458845:OOQ458849 OYL458845:OYM458849 PIH458845:PII458849 PSD458845:PSE458849 QBZ458845:QCA458849 QLV458845:QLW458849 QVR458845:QVS458849 RFN458845:RFO458849 RPJ458845:RPK458849 RZF458845:RZG458849 SJB458845:SJC458849 SSX458845:SSY458849 TCT458845:TCU458849 TMP458845:TMQ458849 TWL458845:TWM458849 UGH458845:UGI458849 UQD458845:UQE458849 UZZ458845:VAA458849 VJV458845:VJW458849 VTR458845:VTS458849 WDN458845:WDO458849 WNJ458845:WNK458849 WXF458845:WXG458849 AX524381:AY524385 KT524381:KU524385 UP524381:UQ524385 AEL524381:AEM524385 AOH524381:AOI524385 AYD524381:AYE524385 BHZ524381:BIA524385 BRV524381:BRW524385 CBR524381:CBS524385 CLN524381:CLO524385 CVJ524381:CVK524385 DFF524381:DFG524385 DPB524381:DPC524385 DYX524381:DYY524385 EIT524381:EIU524385 ESP524381:ESQ524385 FCL524381:FCM524385 FMH524381:FMI524385 FWD524381:FWE524385 GFZ524381:GGA524385 GPV524381:GPW524385 GZR524381:GZS524385 HJN524381:HJO524385 HTJ524381:HTK524385 IDF524381:IDG524385 INB524381:INC524385 IWX524381:IWY524385 JGT524381:JGU524385 JQP524381:JQQ524385 KAL524381:KAM524385 KKH524381:KKI524385 KUD524381:KUE524385 LDZ524381:LEA524385 LNV524381:LNW524385 LXR524381:LXS524385 MHN524381:MHO524385 MRJ524381:MRK524385 NBF524381:NBG524385 NLB524381:NLC524385 NUX524381:NUY524385 OET524381:OEU524385 OOP524381:OOQ524385 OYL524381:OYM524385 PIH524381:PII524385 PSD524381:PSE524385 QBZ524381:QCA524385 QLV524381:QLW524385 QVR524381:QVS524385 RFN524381:RFO524385 RPJ524381:RPK524385 RZF524381:RZG524385 SJB524381:SJC524385 SSX524381:SSY524385 TCT524381:TCU524385 TMP524381:TMQ524385 TWL524381:TWM524385 UGH524381:UGI524385 UQD524381:UQE524385 UZZ524381:VAA524385 VJV524381:VJW524385 VTR524381:VTS524385 WDN524381:WDO524385 WNJ524381:WNK524385 WXF524381:WXG524385 AX589917:AY589921 KT589917:KU589921 UP589917:UQ589921 AEL589917:AEM589921 AOH589917:AOI589921 AYD589917:AYE589921 BHZ589917:BIA589921 BRV589917:BRW589921 CBR589917:CBS589921 CLN589917:CLO589921 CVJ589917:CVK589921 DFF589917:DFG589921 DPB589917:DPC589921 DYX589917:DYY589921 EIT589917:EIU589921 ESP589917:ESQ589921 FCL589917:FCM589921 FMH589917:FMI589921 FWD589917:FWE589921 GFZ589917:GGA589921 GPV589917:GPW589921 GZR589917:GZS589921 HJN589917:HJO589921 HTJ589917:HTK589921 IDF589917:IDG589921 INB589917:INC589921 IWX589917:IWY589921 JGT589917:JGU589921 JQP589917:JQQ589921 KAL589917:KAM589921 KKH589917:KKI589921 KUD589917:KUE589921 LDZ589917:LEA589921 LNV589917:LNW589921 LXR589917:LXS589921 MHN589917:MHO589921 MRJ589917:MRK589921 NBF589917:NBG589921 NLB589917:NLC589921 NUX589917:NUY589921 OET589917:OEU589921 OOP589917:OOQ589921 OYL589917:OYM589921 PIH589917:PII589921 PSD589917:PSE589921 QBZ589917:QCA589921 QLV589917:QLW589921 QVR589917:QVS589921 RFN589917:RFO589921 RPJ589917:RPK589921 RZF589917:RZG589921 SJB589917:SJC589921 SSX589917:SSY589921 TCT589917:TCU589921 TMP589917:TMQ589921 TWL589917:TWM589921 UGH589917:UGI589921 UQD589917:UQE589921 UZZ589917:VAA589921 VJV589917:VJW589921 VTR589917:VTS589921 WDN589917:WDO589921 WNJ589917:WNK589921 WXF589917:WXG589921 AX655453:AY655457 KT655453:KU655457 UP655453:UQ655457 AEL655453:AEM655457 AOH655453:AOI655457 AYD655453:AYE655457 BHZ655453:BIA655457 BRV655453:BRW655457 CBR655453:CBS655457 CLN655453:CLO655457 CVJ655453:CVK655457 DFF655453:DFG655457 DPB655453:DPC655457 DYX655453:DYY655457 EIT655453:EIU655457 ESP655453:ESQ655457 FCL655453:FCM655457 FMH655453:FMI655457 FWD655453:FWE655457 GFZ655453:GGA655457 GPV655453:GPW655457 GZR655453:GZS655457 HJN655453:HJO655457 HTJ655453:HTK655457 IDF655453:IDG655457 INB655453:INC655457 IWX655453:IWY655457 JGT655453:JGU655457 JQP655453:JQQ655457 KAL655453:KAM655457 KKH655453:KKI655457 KUD655453:KUE655457 LDZ655453:LEA655457 LNV655453:LNW655457 LXR655453:LXS655457 MHN655453:MHO655457 MRJ655453:MRK655457 NBF655453:NBG655457 NLB655453:NLC655457 NUX655453:NUY655457 OET655453:OEU655457 OOP655453:OOQ655457 OYL655453:OYM655457 PIH655453:PII655457 PSD655453:PSE655457 QBZ655453:QCA655457 QLV655453:QLW655457 QVR655453:QVS655457 RFN655453:RFO655457 RPJ655453:RPK655457 RZF655453:RZG655457 SJB655453:SJC655457 SSX655453:SSY655457 TCT655453:TCU655457 TMP655453:TMQ655457 TWL655453:TWM655457 UGH655453:UGI655457 UQD655453:UQE655457 UZZ655453:VAA655457 VJV655453:VJW655457 VTR655453:VTS655457 WDN655453:WDO655457 WNJ655453:WNK655457 WXF655453:WXG655457 AX720989:AY720993 KT720989:KU720993 UP720989:UQ720993 AEL720989:AEM720993 AOH720989:AOI720993 AYD720989:AYE720993 BHZ720989:BIA720993 BRV720989:BRW720993 CBR720989:CBS720993 CLN720989:CLO720993 CVJ720989:CVK720993 DFF720989:DFG720993 DPB720989:DPC720993 DYX720989:DYY720993 EIT720989:EIU720993 ESP720989:ESQ720993 FCL720989:FCM720993 FMH720989:FMI720993 FWD720989:FWE720993 GFZ720989:GGA720993 GPV720989:GPW720993 GZR720989:GZS720993 HJN720989:HJO720993 HTJ720989:HTK720993 IDF720989:IDG720993 INB720989:INC720993 IWX720989:IWY720993 JGT720989:JGU720993 JQP720989:JQQ720993 KAL720989:KAM720993 KKH720989:KKI720993 KUD720989:KUE720993 LDZ720989:LEA720993 LNV720989:LNW720993 LXR720989:LXS720993 MHN720989:MHO720993 MRJ720989:MRK720993 NBF720989:NBG720993 NLB720989:NLC720993 NUX720989:NUY720993 OET720989:OEU720993 OOP720989:OOQ720993 OYL720989:OYM720993 PIH720989:PII720993 PSD720989:PSE720993 QBZ720989:QCA720993 QLV720989:QLW720993 QVR720989:QVS720993 RFN720989:RFO720993 RPJ720989:RPK720993 RZF720989:RZG720993 SJB720989:SJC720993 SSX720989:SSY720993 TCT720989:TCU720993 TMP720989:TMQ720993 TWL720989:TWM720993 UGH720989:UGI720993 UQD720989:UQE720993 UZZ720989:VAA720993 VJV720989:VJW720993 VTR720989:VTS720993 WDN720989:WDO720993 WNJ720989:WNK720993 WXF720989:WXG720993 AX786525:AY786529 KT786525:KU786529 UP786525:UQ786529 AEL786525:AEM786529 AOH786525:AOI786529 AYD786525:AYE786529 BHZ786525:BIA786529 BRV786525:BRW786529 CBR786525:CBS786529 CLN786525:CLO786529 CVJ786525:CVK786529 DFF786525:DFG786529 DPB786525:DPC786529 DYX786525:DYY786529 EIT786525:EIU786529 ESP786525:ESQ786529 FCL786525:FCM786529 FMH786525:FMI786529 FWD786525:FWE786529 GFZ786525:GGA786529 GPV786525:GPW786529 GZR786525:GZS786529 HJN786525:HJO786529 HTJ786525:HTK786529 IDF786525:IDG786529 INB786525:INC786529 IWX786525:IWY786529 JGT786525:JGU786529 JQP786525:JQQ786529 KAL786525:KAM786529 KKH786525:KKI786529 KUD786525:KUE786529 LDZ786525:LEA786529 LNV786525:LNW786529 LXR786525:LXS786529 MHN786525:MHO786529 MRJ786525:MRK786529 NBF786525:NBG786529 NLB786525:NLC786529 NUX786525:NUY786529 OET786525:OEU786529 OOP786525:OOQ786529 OYL786525:OYM786529 PIH786525:PII786529 PSD786525:PSE786529 QBZ786525:QCA786529 QLV786525:QLW786529 QVR786525:QVS786529 RFN786525:RFO786529 RPJ786525:RPK786529 RZF786525:RZG786529 SJB786525:SJC786529 SSX786525:SSY786529 TCT786525:TCU786529 TMP786525:TMQ786529 TWL786525:TWM786529 UGH786525:UGI786529 UQD786525:UQE786529 UZZ786525:VAA786529 VJV786525:VJW786529 VTR786525:VTS786529 WDN786525:WDO786529 WNJ786525:WNK786529 WXF786525:WXG786529 AX852061:AY852065 KT852061:KU852065 UP852061:UQ852065 AEL852061:AEM852065 AOH852061:AOI852065 AYD852061:AYE852065 BHZ852061:BIA852065 BRV852061:BRW852065 CBR852061:CBS852065 CLN852061:CLO852065 CVJ852061:CVK852065 DFF852061:DFG852065 DPB852061:DPC852065 DYX852061:DYY852065 EIT852061:EIU852065 ESP852061:ESQ852065 FCL852061:FCM852065 FMH852061:FMI852065 FWD852061:FWE852065 GFZ852061:GGA852065 GPV852061:GPW852065 GZR852061:GZS852065 HJN852061:HJO852065 HTJ852061:HTK852065 IDF852061:IDG852065 INB852061:INC852065 IWX852061:IWY852065 JGT852061:JGU852065 JQP852061:JQQ852065 KAL852061:KAM852065 KKH852061:KKI852065 KUD852061:KUE852065 LDZ852061:LEA852065 LNV852061:LNW852065 LXR852061:LXS852065 MHN852061:MHO852065 MRJ852061:MRK852065 NBF852061:NBG852065 NLB852061:NLC852065 NUX852061:NUY852065 OET852061:OEU852065 OOP852061:OOQ852065 OYL852061:OYM852065 PIH852061:PII852065 PSD852061:PSE852065 QBZ852061:QCA852065 QLV852061:QLW852065 QVR852061:QVS852065 RFN852061:RFO852065 RPJ852061:RPK852065 RZF852061:RZG852065 SJB852061:SJC852065 SSX852061:SSY852065 TCT852061:TCU852065 TMP852061:TMQ852065 TWL852061:TWM852065 UGH852061:UGI852065 UQD852061:UQE852065 UZZ852061:VAA852065 VJV852061:VJW852065 VTR852061:VTS852065 WDN852061:WDO852065 WNJ852061:WNK852065 WXF852061:WXG852065 AX917597:AY917601 KT917597:KU917601 UP917597:UQ917601 AEL917597:AEM917601 AOH917597:AOI917601 AYD917597:AYE917601 BHZ917597:BIA917601 BRV917597:BRW917601 CBR917597:CBS917601 CLN917597:CLO917601 CVJ917597:CVK917601 DFF917597:DFG917601 DPB917597:DPC917601 DYX917597:DYY917601 EIT917597:EIU917601 ESP917597:ESQ917601 FCL917597:FCM917601 FMH917597:FMI917601 FWD917597:FWE917601 GFZ917597:GGA917601 GPV917597:GPW917601 GZR917597:GZS917601 HJN917597:HJO917601 HTJ917597:HTK917601 IDF917597:IDG917601 INB917597:INC917601 IWX917597:IWY917601 JGT917597:JGU917601 JQP917597:JQQ917601 KAL917597:KAM917601 KKH917597:KKI917601 KUD917597:KUE917601 LDZ917597:LEA917601 LNV917597:LNW917601 LXR917597:LXS917601 MHN917597:MHO917601 MRJ917597:MRK917601 NBF917597:NBG917601 NLB917597:NLC917601 NUX917597:NUY917601 OET917597:OEU917601 OOP917597:OOQ917601 OYL917597:OYM917601 PIH917597:PII917601 PSD917597:PSE917601 QBZ917597:QCA917601 QLV917597:QLW917601 QVR917597:QVS917601 RFN917597:RFO917601 RPJ917597:RPK917601 RZF917597:RZG917601 SJB917597:SJC917601 SSX917597:SSY917601 TCT917597:TCU917601 TMP917597:TMQ917601 TWL917597:TWM917601 UGH917597:UGI917601 UQD917597:UQE917601 UZZ917597:VAA917601 VJV917597:VJW917601 VTR917597:VTS917601 WDN917597:WDO917601 WNJ917597:WNK917601 WXF917597:WXG917601 AX983133:AY983137 KT983133:KU983137 UP983133:UQ983137 AEL983133:AEM983137 AOH983133:AOI983137 AYD983133:AYE983137 BHZ983133:BIA983137 BRV983133:BRW983137 CBR983133:CBS983137 CLN983133:CLO983137 CVJ983133:CVK983137 DFF983133:DFG983137 DPB983133:DPC983137 DYX983133:DYY983137 EIT983133:EIU983137 ESP983133:ESQ983137 FCL983133:FCM983137 FMH983133:FMI983137 FWD983133:FWE983137 GFZ983133:GGA983137 GPV983133:GPW983137 GZR983133:GZS983137 HJN983133:HJO983137 HTJ983133:HTK983137 IDF983133:IDG983137 INB983133:INC983137 IWX983133:IWY983137 JGT983133:JGU983137 JQP983133:JQQ983137 KAL983133:KAM983137 KKH983133:KKI983137 KUD983133:KUE983137 LDZ983133:LEA983137 LNV983133:LNW983137 LXR983133:LXS983137 MHN983133:MHO983137 MRJ983133:MRK983137 NBF983133:NBG983137 NLB983133:NLC983137 NUX983133:NUY983137 OET983133:OEU983137 OOP983133:OOQ983137 OYL983133:OYM983137 PIH983133:PII983137 PSD983133:PSE983137 QBZ983133:QCA983137 QLV983133:QLW983137 QVR983133:QVS983137 RFN983133:RFO983137 RPJ983133:RPK983137 RZF983133:RZG983137 SJB983133:SJC983137 SSX983133:SSY983137 TCT983133:TCU983137 TMP983133:TMQ983137 TWL983133:TWM983137 UGH983133:UGI983137 UQD983133:UQE983137 UZZ983133:VAA983137 VJV983133:VJW983137 VTR983133:VTS983137 WDN983133:WDO983137 WNJ983133:WNK983137 WXF983133:WXG983137 WXK983133:WXL983137 BC65629:BD65633 KY65629:KZ65633 UU65629:UV65633 AEQ65629:AER65633 AOM65629:AON65633 AYI65629:AYJ65633 BIE65629:BIF65633 BSA65629:BSB65633 CBW65629:CBX65633 CLS65629:CLT65633 CVO65629:CVP65633 DFK65629:DFL65633 DPG65629:DPH65633 DZC65629:DZD65633 EIY65629:EIZ65633 ESU65629:ESV65633 FCQ65629:FCR65633 FMM65629:FMN65633 FWI65629:FWJ65633 GGE65629:GGF65633 GQA65629:GQB65633 GZW65629:GZX65633 HJS65629:HJT65633 HTO65629:HTP65633 IDK65629:IDL65633 ING65629:INH65633 IXC65629:IXD65633 JGY65629:JGZ65633 JQU65629:JQV65633 KAQ65629:KAR65633 KKM65629:KKN65633 KUI65629:KUJ65633 LEE65629:LEF65633 LOA65629:LOB65633 LXW65629:LXX65633 MHS65629:MHT65633 MRO65629:MRP65633 NBK65629:NBL65633 NLG65629:NLH65633 NVC65629:NVD65633 OEY65629:OEZ65633 OOU65629:OOV65633 OYQ65629:OYR65633 PIM65629:PIN65633 PSI65629:PSJ65633 QCE65629:QCF65633 QMA65629:QMB65633 QVW65629:QVX65633 RFS65629:RFT65633 RPO65629:RPP65633 RZK65629:RZL65633 SJG65629:SJH65633 STC65629:STD65633 TCY65629:TCZ65633 TMU65629:TMV65633 TWQ65629:TWR65633 UGM65629:UGN65633 UQI65629:UQJ65633 VAE65629:VAF65633 VKA65629:VKB65633 VTW65629:VTX65633 WDS65629:WDT65633 WNO65629:WNP65633 WXK65629:WXL65633 BC131165:BD131169 KY131165:KZ131169 UU131165:UV131169 AEQ131165:AER131169 AOM131165:AON131169 AYI131165:AYJ131169 BIE131165:BIF131169 BSA131165:BSB131169 CBW131165:CBX131169 CLS131165:CLT131169 CVO131165:CVP131169 DFK131165:DFL131169 DPG131165:DPH131169 DZC131165:DZD131169 EIY131165:EIZ131169 ESU131165:ESV131169 FCQ131165:FCR131169 FMM131165:FMN131169 FWI131165:FWJ131169 GGE131165:GGF131169 GQA131165:GQB131169 GZW131165:GZX131169 HJS131165:HJT131169 HTO131165:HTP131169 IDK131165:IDL131169 ING131165:INH131169 IXC131165:IXD131169 JGY131165:JGZ131169 JQU131165:JQV131169 KAQ131165:KAR131169 KKM131165:KKN131169 KUI131165:KUJ131169 LEE131165:LEF131169 LOA131165:LOB131169 LXW131165:LXX131169 MHS131165:MHT131169 MRO131165:MRP131169 NBK131165:NBL131169 NLG131165:NLH131169 NVC131165:NVD131169 OEY131165:OEZ131169 OOU131165:OOV131169 OYQ131165:OYR131169 PIM131165:PIN131169 PSI131165:PSJ131169 QCE131165:QCF131169 QMA131165:QMB131169 QVW131165:QVX131169 RFS131165:RFT131169 RPO131165:RPP131169 RZK131165:RZL131169 SJG131165:SJH131169 STC131165:STD131169 TCY131165:TCZ131169 TMU131165:TMV131169 TWQ131165:TWR131169 UGM131165:UGN131169 UQI131165:UQJ131169 VAE131165:VAF131169 VKA131165:VKB131169 VTW131165:VTX131169 WDS131165:WDT131169 WNO131165:WNP131169 WXK131165:WXL131169 BC196701:BD196705 KY196701:KZ196705 UU196701:UV196705 AEQ196701:AER196705 AOM196701:AON196705 AYI196701:AYJ196705 BIE196701:BIF196705 BSA196701:BSB196705 CBW196701:CBX196705 CLS196701:CLT196705 CVO196701:CVP196705 DFK196701:DFL196705 DPG196701:DPH196705 DZC196701:DZD196705 EIY196701:EIZ196705 ESU196701:ESV196705 FCQ196701:FCR196705 FMM196701:FMN196705 FWI196701:FWJ196705 GGE196701:GGF196705 GQA196701:GQB196705 GZW196701:GZX196705 HJS196701:HJT196705 HTO196701:HTP196705 IDK196701:IDL196705 ING196701:INH196705 IXC196701:IXD196705 JGY196701:JGZ196705 JQU196701:JQV196705 KAQ196701:KAR196705 KKM196701:KKN196705 KUI196701:KUJ196705 LEE196701:LEF196705 LOA196701:LOB196705 LXW196701:LXX196705 MHS196701:MHT196705 MRO196701:MRP196705 NBK196701:NBL196705 NLG196701:NLH196705 NVC196701:NVD196705 OEY196701:OEZ196705 OOU196701:OOV196705 OYQ196701:OYR196705 PIM196701:PIN196705 PSI196701:PSJ196705 QCE196701:QCF196705 QMA196701:QMB196705 QVW196701:QVX196705 RFS196701:RFT196705 RPO196701:RPP196705 RZK196701:RZL196705 SJG196701:SJH196705 STC196701:STD196705 TCY196701:TCZ196705 TMU196701:TMV196705 TWQ196701:TWR196705 UGM196701:UGN196705 UQI196701:UQJ196705 VAE196701:VAF196705 VKA196701:VKB196705 VTW196701:VTX196705 WDS196701:WDT196705 WNO196701:WNP196705 WXK196701:WXL196705 BC262237:BD262241 KY262237:KZ262241 UU262237:UV262241 AEQ262237:AER262241 AOM262237:AON262241 AYI262237:AYJ262241 BIE262237:BIF262241 BSA262237:BSB262241 CBW262237:CBX262241 CLS262237:CLT262241 CVO262237:CVP262241 DFK262237:DFL262241 DPG262237:DPH262241 DZC262237:DZD262241 EIY262237:EIZ262241 ESU262237:ESV262241 FCQ262237:FCR262241 FMM262237:FMN262241 FWI262237:FWJ262241 GGE262237:GGF262241 GQA262237:GQB262241 GZW262237:GZX262241 HJS262237:HJT262241 HTO262237:HTP262241 IDK262237:IDL262241 ING262237:INH262241 IXC262237:IXD262241 JGY262237:JGZ262241 JQU262237:JQV262241 KAQ262237:KAR262241 KKM262237:KKN262241 KUI262237:KUJ262241 LEE262237:LEF262241 LOA262237:LOB262241 LXW262237:LXX262241 MHS262237:MHT262241 MRO262237:MRP262241 NBK262237:NBL262241 NLG262237:NLH262241 NVC262237:NVD262241 OEY262237:OEZ262241 OOU262237:OOV262241 OYQ262237:OYR262241 PIM262237:PIN262241 PSI262237:PSJ262241 QCE262237:QCF262241 QMA262237:QMB262241 QVW262237:QVX262241 RFS262237:RFT262241 RPO262237:RPP262241 RZK262237:RZL262241 SJG262237:SJH262241 STC262237:STD262241 TCY262237:TCZ262241 TMU262237:TMV262241 TWQ262237:TWR262241 UGM262237:UGN262241 UQI262237:UQJ262241 VAE262237:VAF262241 VKA262237:VKB262241 VTW262237:VTX262241 WDS262237:WDT262241 WNO262237:WNP262241 WXK262237:WXL262241 BC327773:BD327777 KY327773:KZ327777 UU327773:UV327777 AEQ327773:AER327777 AOM327773:AON327777 AYI327773:AYJ327777 BIE327773:BIF327777 BSA327773:BSB327777 CBW327773:CBX327777 CLS327773:CLT327777 CVO327773:CVP327777 DFK327773:DFL327777 DPG327773:DPH327777 DZC327773:DZD327777 EIY327773:EIZ327777 ESU327773:ESV327777 FCQ327773:FCR327777 FMM327773:FMN327777 FWI327773:FWJ327777 GGE327773:GGF327777 GQA327773:GQB327777 GZW327773:GZX327777 HJS327773:HJT327777 HTO327773:HTP327777 IDK327773:IDL327777 ING327773:INH327777 IXC327773:IXD327777 JGY327773:JGZ327777 JQU327773:JQV327777 KAQ327773:KAR327777 KKM327773:KKN327777 KUI327773:KUJ327777 LEE327773:LEF327777 LOA327773:LOB327777 LXW327773:LXX327777 MHS327773:MHT327777 MRO327773:MRP327777 NBK327773:NBL327777 NLG327773:NLH327777 NVC327773:NVD327777 OEY327773:OEZ327777 OOU327773:OOV327777 OYQ327773:OYR327777 PIM327773:PIN327777 PSI327773:PSJ327777 QCE327773:QCF327777 QMA327773:QMB327777 QVW327773:QVX327777 RFS327773:RFT327777 RPO327773:RPP327777 RZK327773:RZL327777 SJG327773:SJH327777 STC327773:STD327777 TCY327773:TCZ327777 TMU327773:TMV327777 TWQ327773:TWR327777 UGM327773:UGN327777 UQI327773:UQJ327777 VAE327773:VAF327777 VKA327773:VKB327777 VTW327773:VTX327777 WDS327773:WDT327777 WNO327773:WNP327777 WXK327773:WXL327777 BC393309:BD393313 KY393309:KZ393313 UU393309:UV393313 AEQ393309:AER393313 AOM393309:AON393313 AYI393309:AYJ393313 BIE393309:BIF393313 BSA393309:BSB393313 CBW393309:CBX393313 CLS393309:CLT393313 CVO393309:CVP393313 DFK393309:DFL393313 DPG393309:DPH393313 DZC393309:DZD393313 EIY393309:EIZ393313 ESU393309:ESV393313 FCQ393309:FCR393313 FMM393309:FMN393313 FWI393309:FWJ393313 GGE393309:GGF393313 GQA393309:GQB393313 GZW393309:GZX393313 HJS393309:HJT393313 HTO393309:HTP393313 IDK393309:IDL393313 ING393309:INH393313 IXC393309:IXD393313 JGY393309:JGZ393313 JQU393309:JQV393313 KAQ393309:KAR393313 KKM393309:KKN393313 KUI393309:KUJ393313 LEE393309:LEF393313 LOA393309:LOB393313 LXW393309:LXX393313 MHS393309:MHT393313 MRO393309:MRP393313 NBK393309:NBL393313 NLG393309:NLH393313 NVC393309:NVD393313 OEY393309:OEZ393313 OOU393309:OOV393313 OYQ393309:OYR393313 PIM393309:PIN393313 PSI393309:PSJ393313 QCE393309:QCF393313 QMA393309:QMB393313 QVW393309:QVX393313 RFS393309:RFT393313 RPO393309:RPP393313 RZK393309:RZL393313 SJG393309:SJH393313 STC393309:STD393313 TCY393309:TCZ393313 TMU393309:TMV393313 TWQ393309:TWR393313 UGM393309:UGN393313 UQI393309:UQJ393313 VAE393309:VAF393313 VKA393309:VKB393313 VTW393309:VTX393313 WDS393309:WDT393313 WNO393309:WNP393313 WXK393309:WXL393313 BC458845:BD458849 KY458845:KZ458849 UU458845:UV458849 AEQ458845:AER458849 AOM458845:AON458849 AYI458845:AYJ458849 BIE458845:BIF458849 BSA458845:BSB458849 CBW458845:CBX458849 CLS458845:CLT458849 CVO458845:CVP458849 DFK458845:DFL458849 DPG458845:DPH458849 DZC458845:DZD458849 EIY458845:EIZ458849 ESU458845:ESV458849 FCQ458845:FCR458849 FMM458845:FMN458849 FWI458845:FWJ458849 GGE458845:GGF458849 GQA458845:GQB458849 GZW458845:GZX458849 HJS458845:HJT458849 HTO458845:HTP458849 IDK458845:IDL458849 ING458845:INH458849 IXC458845:IXD458849 JGY458845:JGZ458849 JQU458845:JQV458849 KAQ458845:KAR458849 KKM458845:KKN458849 KUI458845:KUJ458849 LEE458845:LEF458849 LOA458845:LOB458849 LXW458845:LXX458849 MHS458845:MHT458849 MRO458845:MRP458849 NBK458845:NBL458849 NLG458845:NLH458849 NVC458845:NVD458849 OEY458845:OEZ458849 OOU458845:OOV458849 OYQ458845:OYR458849 PIM458845:PIN458849 PSI458845:PSJ458849 QCE458845:QCF458849 QMA458845:QMB458849 QVW458845:QVX458849 RFS458845:RFT458849 RPO458845:RPP458849 RZK458845:RZL458849 SJG458845:SJH458849 STC458845:STD458849 TCY458845:TCZ458849 TMU458845:TMV458849 TWQ458845:TWR458849 UGM458845:UGN458849 UQI458845:UQJ458849 VAE458845:VAF458849 VKA458845:VKB458849 VTW458845:VTX458849 WDS458845:WDT458849 WNO458845:WNP458849 WXK458845:WXL458849 BC524381:BD524385 KY524381:KZ524385 UU524381:UV524385 AEQ524381:AER524385 AOM524381:AON524385 AYI524381:AYJ524385 BIE524381:BIF524385 BSA524381:BSB524385 CBW524381:CBX524385 CLS524381:CLT524385 CVO524381:CVP524385 DFK524381:DFL524385 DPG524381:DPH524385 DZC524381:DZD524385 EIY524381:EIZ524385 ESU524381:ESV524385 FCQ524381:FCR524385 FMM524381:FMN524385 FWI524381:FWJ524385 GGE524381:GGF524385 GQA524381:GQB524385 GZW524381:GZX524385 HJS524381:HJT524385 HTO524381:HTP524385 IDK524381:IDL524385 ING524381:INH524385 IXC524381:IXD524385 JGY524381:JGZ524385 JQU524381:JQV524385 KAQ524381:KAR524385 KKM524381:KKN524385 KUI524381:KUJ524385 LEE524381:LEF524385 LOA524381:LOB524385 LXW524381:LXX524385 MHS524381:MHT524385 MRO524381:MRP524385 NBK524381:NBL524385 NLG524381:NLH524385 NVC524381:NVD524385 OEY524381:OEZ524385 OOU524381:OOV524385 OYQ524381:OYR524385 PIM524381:PIN524385 PSI524381:PSJ524385 QCE524381:QCF524385 QMA524381:QMB524385 QVW524381:QVX524385 RFS524381:RFT524385 RPO524381:RPP524385 RZK524381:RZL524385 SJG524381:SJH524385 STC524381:STD524385 TCY524381:TCZ524385 TMU524381:TMV524385 TWQ524381:TWR524385 UGM524381:UGN524385 UQI524381:UQJ524385 VAE524381:VAF524385 VKA524381:VKB524385 VTW524381:VTX524385 WDS524381:WDT524385 WNO524381:WNP524385 WXK524381:WXL524385 BC589917:BD589921 KY589917:KZ589921 UU589917:UV589921 AEQ589917:AER589921 AOM589917:AON589921 AYI589917:AYJ589921 BIE589917:BIF589921 BSA589917:BSB589921 CBW589917:CBX589921 CLS589917:CLT589921 CVO589917:CVP589921 DFK589917:DFL589921 DPG589917:DPH589921 DZC589917:DZD589921 EIY589917:EIZ589921 ESU589917:ESV589921 FCQ589917:FCR589921 FMM589917:FMN589921 FWI589917:FWJ589921 GGE589917:GGF589921 GQA589917:GQB589921 GZW589917:GZX589921 HJS589917:HJT589921 HTO589917:HTP589921 IDK589917:IDL589921 ING589917:INH589921 IXC589917:IXD589921 JGY589917:JGZ589921 JQU589917:JQV589921 KAQ589917:KAR589921 KKM589917:KKN589921 KUI589917:KUJ589921 LEE589917:LEF589921 LOA589917:LOB589921 LXW589917:LXX589921 MHS589917:MHT589921 MRO589917:MRP589921 NBK589917:NBL589921 NLG589917:NLH589921 NVC589917:NVD589921 OEY589917:OEZ589921 OOU589917:OOV589921 OYQ589917:OYR589921 PIM589917:PIN589921 PSI589917:PSJ589921 QCE589917:QCF589921 QMA589917:QMB589921 QVW589917:QVX589921 RFS589917:RFT589921 RPO589917:RPP589921 RZK589917:RZL589921 SJG589917:SJH589921 STC589917:STD589921 TCY589917:TCZ589921 TMU589917:TMV589921 TWQ589917:TWR589921 UGM589917:UGN589921 UQI589917:UQJ589921 VAE589917:VAF589921 VKA589917:VKB589921 VTW589917:VTX589921 WDS589917:WDT589921 WNO589917:WNP589921 WXK589917:WXL589921 BC655453:BD655457 KY655453:KZ655457 UU655453:UV655457 AEQ655453:AER655457 AOM655453:AON655457 AYI655453:AYJ655457 BIE655453:BIF655457 BSA655453:BSB655457 CBW655453:CBX655457 CLS655453:CLT655457 CVO655453:CVP655457 DFK655453:DFL655457 DPG655453:DPH655457 DZC655453:DZD655457 EIY655453:EIZ655457 ESU655453:ESV655457 FCQ655453:FCR655457 FMM655453:FMN655457 FWI655453:FWJ655457 GGE655453:GGF655457 GQA655453:GQB655457 GZW655453:GZX655457 HJS655453:HJT655457 HTO655453:HTP655457 IDK655453:IDL655457 ING655453:INH655457 IXC655453:IXD655457 JGY655453:JGZ655457 JQU655453:JQV655457 KAQ655453:KAR655457 KKM655453:KKN655457 KUI655453:KUJ655457 LEE655453:LEF655457 LOA655453:LOB655457 LXW655453:LXX655457 MHS655453:MHT655457 MRO655453:MRP655457 NBK655453:NBL655457 NLG655453:NLH655457 NVC655453:NVD655457 OEY655453:OEZ655457 OOU655453:OOV655457 OYQ655453:OYR655457 PIM655453:PIN655457 PSI655453:PSJ655457 QCE655453:QCF655457 QMA655453:QMB655457 QVW655453:QVX655457 RFS655453:RFT655457 RPO655453:RPP655457 RZK655453:RZL655457 SJG655453:SJH655457 STC655453:STD655457 TCY655453:TCZ655457 TMU655453:TMV655457 TWQ655453:TWR655457 UGM655453:UGN655457 UQI655453:UQJ655457 VAE655453:VAF655457 VKA655453:VKB655457 VTW655453:VTX655457 WDS655453:WDT655457 WNO655453:WNP655457 WXK655453:WXL655457 BC720989:BD720993 KY720989:KZ720993 UU720989:UV720993 AEQ720989:AER720993 AOM720989:AON720993 AYI720989:AYJ720993 BIE720989:BIF720993 BSA720989:BSB720993 CBW720989:CBX720993 CLS720989:CLT720993 CVO720989:CVP720993 DFK720989:DFL720993 DPG720989:DPH720993 DZC720989:DZD720993 EIY720989:EIZ720993 ESU720989:ESV720993 FCQ720989:FCR720993 FMM720989:FMN720993 FWI720989:FWJ720993 GGE720989:GGF720993 GQA720989:GQB720993 GZW720989:GZX720993 HJS720989:HJT720993 HTO720989:HTP720993 IDK720989:IDL720993 ING720989:INH720993 IXC720989:IXD720993 JGY720989:JGZ720993 JQU720989:JQV720993 KAQ720989:KAR720993 KKM720989:KKN720993 KUI720989:KUJ720993 LEE720989:LEF720993 LOA720989:LOB720993 LXW720989:LXX720993 MHS720989:MHT720993 MRO720989:MRP720993 NBK720989:NBL720993 NLG720989:NLH720993 NVC720989:NVD720993 OEY720989:OEZ720993 OOU720989:OOV720993 OYQ720989:OYR720993 PIM720989:PIN720993 PSI720989:PSJ720993 QCE720989:QCF720993 QMA720989:QMB720993 QVW720989:QVX720993 RFS720989:RFT720993 RPO720989:RPP720993 RZK720989:RZL720993 SJG720989:SJH720993 STC720989:STD720993 TCY720989:TCZ720993 TMU720989:TMV720993 TWQ720989:TWR720993 UGM720989:UGN720993 UQI720989:UQJ720993 VAE720989:VAF720993 VKA720989:VKB720993 VTW720989:VTX720993 WDS720989:WDT720993 WNO720989:WNP720993 WXK720989:WXL720993 BC786525:BD786529 KY786525:KZ786529 UU786525:UV786529 AEQ786525:AER786529 AOM786525:AON786529 AYI786525:AYJ786529 BIE786525:BIF786529 BSA786525:BSB786529 CBW786525:CBX786529 CLS786525:CLT786529 CVO786525:CVP786529 DFK786525:DFL786529 DPG786525:DPH786529 DZC786525:DZD786529 EIY786525:EIZ786529 ESU786525:ESV786529 FCQ786525:FCR786529 FMM786525:FMN786529 FWI786525:FWJ786529 GGE786525:GGF786529 GQA786525:GQB786529 GZW786525:GZX786529 HJS786525:HJT786529 HTO786525:HTP786529 IDK786525:IDL786529 ING786525:INH786529 IXC786525:IXD786529 JGY786525:JGZ786529 JQU786525:JQV786529 KAQ786525:KAR786529 KKM786525:KKN786529 KUI786525:KUJ786529 LEE786525:LEF786529 LOA786525:LOB786529 LXW786525:LXX786529 MHS786525:MHT786529 MRO786525:MRP786529 NBK786525:NBL786529 NLG786525:NLH786529 NVC786525:NVD786529 OEY786525:OEZ786529 OOU786525:OOV786529 OYQ786525:OYR786529 PIM786525:PIN786529 PSI786525:PSJ786529 QCE786525:QCF786529 QMA786525:QMB786529 QVW786525:QVX786529 RFS786525:RFT786529 RPO786525:RPP786529 RZK786525:RZL786529 SJG786525:SJH786529 STC786525:STD786529 TCY786525:TCZ786529 TMU786525:TMV786529 TWQ786525:TWR786529 UGM786525:UGN786529 UQI786525:UQJ786529 VAE786525:VAF786529 VKA786525:VKB786529 VTW786525:VTX786529 WDS786525:WDT786529 WNO786525:WNP786529 WXK786525:WXL786529 BC852061:BD852065 KY852061:KZ852065 UU852061:UV852065 AEQ852061:AER852065 AOM852061:AON852065 AYI852061:AYJ852065 BIE852061:BIF852065 BSA852061:BSB852065 CBW852061:CBX852065 CLS852061:CLT852065 CVO852061:CVP852065 DFK852061:DFL852065 DPG852061:DPH852065 DZC852061:DZD852065 EIY852061:EIZ852065 ESU852061:ESV852065 FCQ852061:FCR852065 FMM852061:FMN852065 FWI852061:FWJ852065 GGE852061:GGF852065 GQA852061:GQB852065 GZW852061:GZX852065 HJS852061:HJT852065 HTO852061:HTP852065 IDK852061:IDL852065 ING852061:INH852065 IXC852061:IXD852065 JGY852061:JGZ852065 JQU852061:JQV852065 KAQ852061:KAR852065 KKM852061:KKN852065 KUI852061:KUJ852065 LEE852061:LEF852065 LOA852061:LOB852065 LXW852061:LXX852065 MHS852061:MHT852065 MRO852061:MRP852065 NBK852061:NBL852065 NLG852061:NLH852065 NVC852061:NVD852065 OEY852061:OEZ852065 OOU852061:OOV852065 OYQ852061:OYR852065 PIM852061:PIN852065 PSI852061:PSJ852065 QCE852061:QCF852065 QMA852061:QMB852065 QVW852061:QVX852065 RFS852061:RFT852065 RPO852061:RPP852065 RZK852061:RZL852065 SJG852061:SJH852065 STC852061:STD852065 TCY852061:TCZ852065 TMU852061:TMV852065 TWQ852061:TWR852065 UGM852061:UGN852065 UQI852061:UQJ852065 VAE852061:VAF852065 VKA852061:VKB852065 VTW852061:VTX852065 WDS852061:WDT852065 WNO852061:WNP852065 WXK852061:WXL852065 BC917597:BD917601 KY917597:KZ917601 UU917597:UV917601 AEQ917597:AER917601 AOM917597:AON917601 AYI917597:AYJ917601 BIE917597:BIF917601 BSA917597:BSB917601 CBW917597:CBX917601 CLS917597:CLT917601 CVO917597:CVP917601 DFK917597:DFL917601 DPG917597:DPH917601 DZC917597:DZD917601 EIY917597:EIZ917601 ESU917597:ESV917601 FCQ917597:FCR917601 FMM917597:FMN917601 FWI917597:FWJ917601 GGE917597:GGF917601 GQA917597:GQB917601 GZW917597:GZX917601 HJS917597:HJT917601 HTO917597:HTP917601 IDK917597:IDL917601 ING917597:INH917601 IXC917597:IXD917601 JGY917597:JGZ917601 JQU917597:JQV917601 KAQ917597:KAR917601 KKM917597:KKN917601 KUI917597:KUJ917601 LEE917597:LEF917601 LOA917597:LOB917601 LXW917597:LXX917601 MHS917597:MHT917601 MRO917597:MRP917601 NBK917597:NBL917601 NLG917597:NLH917601 NVC917597:NVD917601 OEY917597:OEZ917601 OOU917597:OOV917601 OYQ917597:OYR917601 PIM917597:PIN917601 PSI917597:PSJ917601 QCE917597:QCF917601 QMA917597:QMB917601 QVW917597:QVX917601 RFS917597:RFT917601 RPO917597:RPP917601 RZK917597:RZL917601 SJG917597:SJH917601 STC917597:STD917601 TCY917597:TCZ917601 TMU917597:TMV917601 TWQ917597:TWR917601 UGM917597:UGN917601 UQI917597:UQJ917601 VAE917597:VAF917601 VKA917597:VKB917601 VTW917597:VTX917601 WDS917597:WDT917601 WNO917597:WNP917601 WXK917597:WXL917601 BC983133:BD983137 KY983133:KZ983137 UU983133:UV983137 AEQ983133:AER983137 AOM983133:AON983137 AYI983133:AYJ983137 BIE983133:BIF983137 BSA983133:BSB983137 CBW983133:CBX983137 CLS983133:CLT983137 CVO983133:CVP983137 DFK983133:DFL983137 DPG983133:DPH983137 DZC983133:DZD983137 EIY983133:EIZ983137 ESU983133:ESV983137 FCQ983133:FCR983137 FMM983133:FMN983137 FWI983133:FWJ983137 GGE983133:GGF983137 GQA983133:GQB983137 GZW983133:GZX983137 HJS983133:HJT983137 HTO983133:HTP983137 IDK983133:IDL983137 ING983133:INH983137 IXC983133:IXD983137 JGY983133:JGZ983137 JQU983133:JQV983137 KAQ983133:KAR983137 KKM983133:KKN983137 KUI983133:KUJ983137 LEE983133:LEF983137 LOA983133:LOB983137 LXW983133:LXX983137 MHS983133:MHT983137 MRO983133:MRP983137 NBK983133:NBL983137 NLG983133:NLH983137 NVC983133:NVD983137 OEY983133:OEZ983137 OOU983133:OOV983137 OYQ983133:OYR983137 PIM983133:PIN983137 PSI983133:PSJ983137 QCE983133:QCF983137 QMA983133:QMB983137 QVW983133:QVX983137 RFS983133:RFT983137 RPO983133:RPP983137 RZK983133:RZL983137 SJG983133:SJH983137 STC983133:STD983137 TCY983133:TCZ983137 TMU983133:TMV983137 TWQ983133:TWR983137 UGM983133:UGN983137 UQI983133:UQJ983137 VAE983133:VAF983137 VKA983133:VKB983137 VTW983133:VTX983137 WDS983133:WDT983137 WNO983133:WNP983137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xm:sqref>
        </x14:dataValidation>
        <x14:dataValidation type="textLength" imeMode="halfAlpha" operator="greaterThan" allowBlank="1" showInputMessage="1" showErrorMessage="1" xr:uid="{ED55052B-829A-4B5D-A1A1-683D544DD85F}">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CZ65593:DC65594 MV65593:MY65594 WR65593:WU65594 AGN65593:AGQ65594 AQJ65593:AQM65594 BAF65593:BAI65594 BKB65593:BKE65594 BTX65593:BUA65594 CDT65593:CDW65594 CNP65593:CNS65594 CXL65593:CXO65594 DHH65593:DHK65594 DRD65593:DRG65594 EAZ65593:EBC65594 EKV65593:EKY65594 EUR65593:EUU65594 FEN65593:FEQ65594 FOJ65593:FOM65594 FYF65593:FYI65594 GIB65593:GIE65594 GRX65593:GSA65594 HBT65593:HBW65594 HLP65593:HLS65594 HVL65593:HVO65594 IFH65593:IFK65594 IPD65593:IPG65594 IYZ65593:IZC65594 JIV65593:JIY65594 JSR65593:JSU65594 KCN65593:KCQ65594 KMJ65593:KMM65594 KWF65593:KWI65594 LGB65593:LGE65594 LPX65593:LQA65594 LZT65593:LZW65594 MJP65593:MJS65594 MTL65593:MTO65594 NDH65593:NDK65594 NND65593:NNG65594 NWZ65593:NXC65594 OGV65593:OGY65594 OQR65593:OQU65594 PAN65593:PAQ65594 PKJ65593:PKM65594 PUF65593:PUI65594 QEB65593:QEE65594 QNX65593:QOA65594 QXT65593:QXW65594 RHP65593:RHS65594 RRL65593:RRO65594 SBH65593:SBK65594 SLD65593:SLG65594 SUZ65593:SVC65594 TEV65593:TEY65594 TOR65593:TOU65594 TYN65593:TYQ65594 UIJ65593:UIM65594 USF65593:USI65594 VCB65593:VCE65594 VLX65593:VMA65594 VVT65593:VVW65594 WFP65593:WFS65594 WPL65593:WPO65594 WZH65593:WZK65594 CZ131129:DC131130 MV131129:MY131130 WR131129:WU131130 AGN131129:AGQ131130 AQJ131129:AQM131130 BAF131129:BAI131130 BKB131129:BKE131130 BTX131129:BUA131130 CDT131129:CDW131130 CNP131129:CNS131130 CXL131129:CXO131130 DHH131129:DHK131130 DRD131129:DRG131130 EAZ131129:EBC131130 EKV131129:EKY131130 EUR131129:EUU131130 FEN131129:FEQ131130 FOJ131129:FOM131130 FYF131129:FYI131130 GIB131129:GIE131130 GRX131129:GSA131130 HBT131129:HBW131130 HLP131129:HLS131130 HVL131129:HVO131130 IFH131129:IFK131130 IPD131129:IPG131130 IYZ131129:IZC131130 JIV131129:JIY131130 JSR131129:JSU131130 KCN131129:KCQ131130 KMJ131129:KMM131130 KWF131129:KWI131130 LGB131129:LGE131130 LPX131129:LQA131130 LZT131129:LZW131130 MJP131129:MJS131130 MTL131129:MTO131130 NDH131129:NDK131130 NND131129:NNG131130 NWZ131129:NXC131130 OGV131129:OGY131130 OQR131129:OQU131130 PAN131129:PAQ131130 PKJ131129:PKM131130 PUF131129:PUI131130 QEB131129:QEE131130 QNX131129:QOA131130 QXT131129:QXW131130 RHP131129:RHS131130 RRL131129:RRO131130 SBH131129:SBK131130 SLD131129:SLG131130 SUZ131129:SVC131130 TEV131129:TEY131130 TOR131129:TOU131130 TYN131129:TYQ131130 UIJ131129:UIM131130 USF131129:USI131130 VCB131129:VCE131130 VLX131129:VMA131130 VVT131129:VVW131130 WFP131129:WFS131130 WPL131129:WPO131130 WZH131129:WZK131130 CZ196665:DC196666 MV196665:MY196666 WR196665:WU196666 AGN196665:AGQ196666 AQJ196665:AQM196666 BAF196665:BAI196666 BKB196665:BKE196666 BTX196665:BUA196666 CDT196665:CDW196666 CNP196665:CNS196666 CXL196665:CXO196666 DHH196665:DHK196666 DRD196665:DRG196666 EAZ196665:EBC196666 EKV196665:EKY196666 EUR196665:EUU196666 FEN196665:FEQ196666 FOJ196665:FOM196666 FYF196665:FYI196666 GIB196665:GIE196666 GRX196665:GSA196666 HBT196665:HBW196666 HLP196665:HLS196666 HVL196665:HVO196666 IFH196665:IFK196666 IPD196665:IPG196666 IYZ196665:IZC196666 JIV196665:JIY196666 JSR196665:JSU196666 KCN196665:KCQ196666 KMJ196665:KMM196666 KWF196665:KWI196666 LGB196665:LGE196666 LPX196665:LQA196666 LZT196665:LZW196666 MJP196665:MJS196666 MTL196665:MTO196666 NDH196665:NDK196666 NND196665:NNG196666 NWZ196665:NXC196666 OGV196665:OGY196666 OQR196665:OQU196666 PAN196665:PAQ196666 PKJ196665:PKM196666 PUF196665:PUI196666 QEB196665:QEE196666 QNX196665:QOA196666 QXT196665:QXW196666 RHP196665:RHS196666 RRL196665:RRO196666 SBH196665:SBK196666 SLD196665:SLG196666 SUZ196665:SVC196666 TEV196665:TEY196666 TOR196665:TOU196666 TYN196665:TYQ196666 UIJ196665:UIM196666 USF196665:USI196666 VCB196665:VCE196666 VLX196665:VMA196666 VVT196665:VVW196666 WFP196665:WFS196666 WPL196665:WPO196666 WZH196665:WZK196666 CZ262201:DC262202 MV262201:MY262202 WR262201:WU262202 AGN262201:AGQ262202 AQJ262201:AQM262202 BAF262201:BAI262202 BKB262201:BKE262202 BTX262201:BUA262202 CDT262201:CDW262202 CNP262201:CNS262202 CXL262201:CXO262202 DHH262201:DHK262202 DRD262201:DRG262202 EAZ262201:EBC262202 EKV262201:EKY262202 EUR262201:EUU262202 FEN262201:FEQ262202 FOJ262201:FOM262202 FYF262201:FYI262202 GIB262201:GIE262202 GRX262201:GSA262202 HBT262201:HBW262202 HLP262201:HLS262202 HVL262201:HVO262202 IFH262201:IFK262202 IPD262201:IPG262202 IYZ262201:IZC262202 JIV262201:JIY262202 JSR262201:JSU262202 KCN262201:KCQ262202 KMJ262201:KMM262202 KWF262201:KWI262202 LGB262201:LGE262202 LPX262201:LQA262202 LZT262201:LZW262202 MJP262201:MJS262202 MTL262201:MTO262202 NDH262201:NDK262202 NND262201:NNG262202 NWZ262201:NXC262202 OGV262201:OGY262202 OQR262201:OQU262202 PAN262201:PAQ262202 PKJ262201:PKM262202 PUF262201:PUI262202 QEB262201:QEE262202 QNX262201:QOA262202 QXT262201:QXW262202 RHP262201:RHS262202 RRL262201:RRO262202 SBH262201:SBK262202 SLD262201:SLG262202 SUZ262201:SVC262202 TEV262201:TEY262202 TOR262201:TOU262202 TYN262201:TYQ262202 UIJ262201:UIM262202 USF262201:USI262202 VCB262201:VCE262202 VLX262201:VMA262202 VVT262201:VVW262202 WFP262201:WFS262202 WPL262201:WPO262202 WZH262201:WZK262202 CZ327737:DC327738 MV327737:MY327738 WR327737:WU327738 AGN327737:AGQ327738 AQJ327737:AQM327738 BAF327737:BAI327738 BKB327737:BKE327738 BTX327737:BUA327738 CDT327737:CDW327738 CNP327737:CNS327738 CXL327737:CXO327738 DHH327737:DHK327738 DRD327737:DRG327738 EAZ327737:EBC327738 EKV327737:EKY327738 EUR327737:EUU327738 FEN327737:FEQ327738 FOJ327737:FOM327738 FYF327737:FYI327738 GIB327737:GIE327738 GRX327737:GSA327738 HBT327737:HBW327738 HLP327737:HLS327738 HVL327737:HVO327738 IFH327737:IFK327738 IPD327737:IPG327738 IYZ327737:IZC327738 JIV327737:JIY327738 JSR327737:JSU327738 KCN327737:KCQ327738 KMJ327737:KMM327738 KWF327737:KWI327738 LGB327737:LGE327738 LPX327737:LQA327738 LZT327737:LZW327738 MJP327737:MJS327738 MTL327737:MTO327738 NDH327737:NDK327738 NND327737:NNG327738 NWZ327737:NXC327738 OGV327737:OGY327738 OQR327737:OQU327738 PAN327737:PAQ327738 PKJ327737:PKM327738 PUF327737:PUI327738 QEB327737:QEE327738 QNX327737:QOA327738 QXT327737:QXW327738 RHP327737:RHS327738 RRL327737:RRO327738 SBH327737:SBK327738 SLD327737:SLG327738 SUZ327737:SVC327738 TEV327737:TEY327738 TOR327737:TOU327738 TYN327737:TYQ327738 UIJ327737:UIM327738 USF327737:USI327738 VCB327737:VCE327738 VLX327737:VMA327738 VVT327737:VVW327738 WFP327737:WFS327738 WPL327737:WPO327738 WZH327737:WZK327738 CZ393273:DC393274 MV393273:MY393274 WR393273:WU393274 AGN393273:AGQ393274 AQJ393273:AQM393274 BAF393273:BAI393274 BKB393273:BKE393274 BTX393273:BUA393274 CDT393273:CDW393274 CNP393273:CNS393274 CXL393273:CXO393274 DHH393273:DHK393274 DRD393273:DRG393274 EAZ393273:EBC393274 EKV393273:EKY393274 EUR393273:EUU393274 FEN393273:FEQ393274 FOJ393273:FOM393274 FYF393273:FYI393274 GIB393273:GIE393274 GRX393273:GSA393274 HBT393273:HBW393274 HLP393273:HLS393274 HVL393273:HVO393274 IFH393273:IFK393274 IPD393273:IPG393274 IYZ393273:IZC393274 JIV393273:JIY393274 JSR393273:JSU393274 KCN393273:KCQ393274 KMJ393273:KMM393274 KWF393273:KWI393274 LGB393273:LGE393274 LPX393273:LQA393274 LZT393273:LZW393274 MJP393273:MJS393274 MTL393273:MTO393274 NDH393273:NDK393274 NND393273:NNG393274 NWZ393273:NXC393274 OGV393273:OGY393274 OQR393273:OQU393274 PAN393273:PAQ393274 PKJ393273:PKM393274 PUF393273:PUI393274 QEB393273:QEE393274 QNX393273:QOA393274 QXT393273:QXW393274 RHP393273:RHS393274 RRL393273:RRO393274 SBH393273:SBK393274 SLD393273:SLG393274 SUZ393273:SVC393274 TEV393273:TEY393274 TOR393273:TOU393274 TYN393273:TYQ393274 UIJ393273:UIM393274 USF393273:USI393274 VCB393273:VCE393274 VLX393273:VMA393274 VVT393273:VVW393274 WFP393273:WFS393274 WPL393273:WPO393274 WZH393273:WZK393274 CZ458809:DC458810 MV458809:MY458810 WR458809:WU458810 AGN458809:AGQ458810 AQJ458809:AQM458810 BAF458809:BAI458810 BKB458809:BKE458810 BTX458809:BUA458810 CDT458809:CDW458810 CNP458809:CNS458810 CXL458809:CXO458810 DHH458809:DHK458810 DRD458809:DRG458810 EAZ458809:EBC458810 EKV458809:EKY458810 EUR458809:EUU458810 FEN458809:FEQ458810 FOJ458809:FOM458810 FYF458809:FYI458810 GIB458809:GIE458810 GRX458809:GSA458810 HBT458809:HBW458810 HLP458809:HLS458810 HVL458809:HVO458810 IFH458809:IFK458810 IPD458809:IPG458810 IYZ458809:IZC458810 JIV458809:JIY458810 JSR458809:JSU458810 KCN458809:KCQ458810 KMJ458809:KMM458810 KWF458809:KWI458810 LGB458809:LGE458810 LPX458809:LQA458810 LZT458809:LZW458810 MJP458809:MJS458810 MTL458809:MTO458810 NDH458809:NDK458810 NND458809:NNG458810 NWZ458809:NXC458810 OGV458809:OGY458810 OQR458809:OQU458810 PAN458809:PAQ458810 PKJ458809:PKM458810 PUF458809:PUI458810 QEB458809:QEE458810 QNX458809:QOA458810 QXT458809:QXW458810 RHP458809:RHS458810 RRL458809:RRO458810 SBH458809:SBK458810 SLD458809:SLG458810 SUZ458809:SVC458810 TEV458809:TEY458810 TOR458809:TOU458810 TYN458809:TYQ458810 UIJ458809:UIM458810 USF458809:USI458810 VCB458809:VCE458810 VLX458809:VMA458810 VVT458809:VVW458810 WFP458809:WFS458810 WPL458809:WPO458810 WZH458809:WZK458810 CZ524345:DC524346 MV524345:MY524346 WR524345:WU524346 AGN524345:AGQ524346 AQJ524345:AQM524346 BAF524345:BAI524346 BKB524345:BKE524346 BTX524345:BUA524346 CDT524345:CDW524346 CNP524345:CNS524346 CXL524345:CXO524346 DHH524345:DHK524346 DRD524345:DRG524346 EAZ524345:EBC524346 EKV524345:EKY524346 EUR524345:EUU524346 FEN524345:FEQ524346 FOJ524345:FOM524346 FYF524345:FYI524346 GIB524345:GIE524346 GRX524345:GSA524346 HBT524345:HBW524346 HLP524345:HLS524346 HVL524345:HVO524346 IFH524345:IFK524346 IPD524345:IPG524346 IYZ524345:IZC524346 JIV524345:JIY524346 JSR524345:JSU524346 KCN524345:KCQ524346 KMJ524345:KMM524346 KWF524345:KWI524346 LGB524345:LGE524346 LPX524345:LQA524346 LZT524345:LZW524346 MJP524345:MJS524346 MTL524345:MTO524346 NDH524345:NDK524346 NND524345:NNG524346 NWZ524345:NXC524346 OGV524345:OGY524346 OQR524345:OQU524346 PAN524345:PAQ524346 PKJ524345:PKM524346 PUF524345:PUI524346 QEB524345:QEE524346 QNX524345:QOA524346 QXT524345:QXW524346 RHP524345:RHS524346 RRL524345:RRO524346 SBH524345:SBK524346 SLD524345:SLG524346 SUZ524345:SVC524346 TEV524345:TEY524346 TOR524345:TOU524346 TYN524345:TYQ524346 UIJ524345:UIM524346 USF524345:USI524346 VCB524345:VCE524346 VLX524345:VMA524346 VVT524345:VVW524346 WFP524345:WFS524346 WPL524345:WPO524346 WZH524345:WZK524346 CZ589881:DC589882 MV589881:MY589882 WR589881:WU589882 AGN589881:AGQ589882 AQJ589881:AQM589882 BAF589881:BAI589882 BKB589881:BKE589882 BTX589881:BUA589882 CDT589881:CDW589882 CNP589881:CNS589882 CXL589881:CXO589882 DHH589881:DHK589882 DRD589881:DRG589882 EAZ589881:EBC589882 EKV589881:EKY589882 EUR589881:EUU589882 FEN589881:FEQ589882 FOJ589881:FOM589882 FYF589881:FYI589882 GIB589881:GIE589882 GRX589881:GSA589882 HBT589881:HBW589882 HLP589881:HLS589882 HVL589881:HVO589882 IFH589881:IFK589882 IPD589881:IPG589882 IYZ589881:IZC589882 JIV589881:JIY589882 JSR589881:JSU589882 KCN589881:KCQ589882 KMJ589881:KMM589882 KWF589881:KWI589882 LGB589881:LGE589882 LPX589881:LQA589882 LZT589881:LZW589882 MJP589881:MJS589882 MTL589881:MTO589882 NDH589881:NDK589882 NND589881:NNG589882 NWZ589881:NXC589882 OGV589881:OGY589882 OQR589881:OQU589882 PAN589881:PAQ589882 PKJ589881:PKM589882 PUF589881:PUI589882 QEB589881:QEE589882 QNX589881:QOA589882 QXT589881:QXW589882 RHP589881:RHS589882 RRL589881:RRO589882 SBH589881:SBK589882 SLD589881:SLG589882 SUZ589881:SVC589882 TEV589881:TEY589882 TOR589881:TOU589882 TYN589881:TYQ589882 UIJ589881:UIM589882 USF589881:USI589882 VCB589881:VCE589882 VLX589881:VMA589882 VVT589881:VVW589882 WFP589881:WFS589882 WPL589881:WPO589882 WZH589881:WZK589882 CZ655417:DC655418 MV655417:MY655418 WR655417:WU655418 AGN655417:AGQ655418 AQJ655417:AQM655418 BAF655417:BAI655418 BKB655417:BKE655418 BTX655417:BUA655418 CDT655417:CDW655418 CNP655417:CNS655418 CXL655417:CXO655418 DHH655417:DHK655418 DRD655417:DRG655418 EAZ655417:EBC655418 EKV655417:EKY655418 EUR655417:EUU655418 FEN655417:FEQ655418 FOJ655417:FOM655418 FYF655417:FYI655418 GIB655417:GIE655418 GRX655417:GSA655418 HBT655417:HBW655418 HLP655417:HLS655418 HVL655417:HVO655418 IFH655417:IFK655418 IPD655417:IPG655418 IYZ655417:IZC655418 JIV655417:JIY655418 JSR655417:JSU655418 KCN655417:KCQ655418 KMJ655417:KMM655418 KWF655417:KWI655418 LGB655417:LGE655418 LPX655417:LQA655418 LZT655417:LZW655418 MJP655417:MJS655418 MTL655417:MTO655418 NDH655417:NDK655418 NND655417:NNG655418 NWZ655417:NXC655418 OGV655417:OGY655418 OQR655417:OQU655418 PAN655417:PAQ655418 PKJ655417:PKM655418 PUF655417:PUI655418 QEB655417:QEE655418 QNX655417:QOA655418 QXT655417:QXW655418 RHP655417:RHS655418 RRL655417:RRO655418 SBH655417:SBK655418 SLD655417:SLG655418 SUZ655417:SVC655418 TEV655417:TEY655418 TOR655417:TOU655418 TYN655417:TYQ655418 UIJ655417:UIM655418 USF655417:USI655418 VCB655417:VCE655418 VLX655417:VMA655418 VVT655417:VVW655418 WFP655417:WFS655418 WPL655417:WPO655418 WZH655417:WZK655418 CZ720953:DC720954 MV720953:MY720954 WR720953:WU720954 AGN720953:AGQ720954 AQJ720953:AQM720954 BAF720953:BAI720954 BKB720953:BKE720954 BTX720953:BUA720954 CDT720953:CDW720954 CNP720953:CNS720954 CXL720953:CXO720954 DHH720953:DHK720954 DRD720953:DRG720954 EAZ720953:EBC720954 EKV720953:EKY720954 EUR720953:EUU720954 FEN720953:FEQ720954 FOJ720953:FOM720954 FYF720953:FYI720954 GIB720953:GIE720954 GRX720953:GSA720954 HBT720953:HBW720954 HLP720953:HLS720954 HVL720953:HVO720954 IFH720953:IFK720954 IPD720953:IPG720954 IYZ720953:IZC720954 JIV720953:JIY720954 JSR720953:JSU720954 KCN720953:KCQ720954 KMJ720953:KMM720954 KWF720953:KWI720954 LGB720953:LGE720954 LPX720953:LQA720954 LZT720953:LZW720954 MJP720953:MJS720954 MTL720953:MTO720954 NDH720953:NDK720954 NND720953:NNG720954 NWZ720953:NXC720954 OGV720953:OGY720954 OQR720953:OQU720954 PAN720953:PAQ720954 PKJ720953:PKM720954 PUF720953:PUI720954 QEB720953:QEE720954 QNX720953:QOA720954 QXT720953:QXW720954 RHP720953:RHS720954 RRL720953:RRO720954 SBH720953:SBK720954 SLD720953:SLG720954 SUZ720953:SVC720954 TEV720953:TEY720954 TOR720953:TOU720954 TYN720953:TYQ720954 UIJ720953:UIM720954 USF720953:USI720954 VCB720953:VCE720954 VLX720953:VMA720954 VVT720953:VVW720954 WFP720953:WFS720954 WPL720953:WPO720954 WZH720953:WZK720954 CZ786489:DC786490 MV786489:MY786490 WR786489:WU786490 AGN786489:AGQ786490 AQJ786489:AQM786490 BAF786489:BAI786490 BKB786489:BKE786490 BTX786489:BUA786490 CDT786489:CDW786490 CNP786489:CNS786490 CXL786489:CXO786490 DHH786489:DHK786490 DRD786489:DRG786490 EAZ786489:EBC786490 EKV786489:EKY786490 EUR786489:EUU786490 FEN786489:FEQ786490 FOJ786489:FOM786490 FYF786489:FYI786490 GIB786489:GIE786490 GRX786489:GSA786490 HBT786489:HBW786490 HLP786489:HLS786490 HVL786489:HVO786490 IFH786489:IFK786490 IPD786489:IPG786490 IYZ786489:IZC786490 JIV786489:JIY786490 JSR786489:JSU786490 KCN786489:KCQ786490 KMJ786489:KMM786490 KWF786489:KWI786490 LGB786489:LGE786490 LPX786489:LQA786490 LZT786489:LZW786490 MJP786489:MJS786490 MTL786489:MTO786490 NDH786489:NDK786490 NND786489:NNG786490 NWZ786489:NXC786490 OGV786489:OGY786490 OQR786489:OQU786490 PAN786489:PAQ786490 PKJ786489:PKM786490 PUF786489:PUI786490 QEB786489:QEE786490 QNX786489:QOA786490 QXT786489:QXW786490 RHP786489:RHS786490 RRL786489:RRO786490 SBH786489:SBK786490 SLD786489:SLG786490 SUZ786489:SVC786490 TEV786489:TEY786490 TOR786489:TOU786490 TYN786489:TYQ786490 UIJ786489:UIM786490 USF786489:USI786490 VCB786489:VCE786490 VLX786489:VMA786490 VVT786489:VVW786490 WFP786489:WFS786490 WPL786489:WPO786490 WZH786489:WZK786490 CZ852025:DC852026 MV852025:MY852026 WR852025:WU852026 AGN852025:AGQ852026 AQJ852025:AQM852026 BAF852025:BAI852026 BKB852025:BKE852026 BTX852025:BUA852026 CDT852025:CDW852026 CNP852025:CNS852026 CXL852025:CXO852026 DHH852025:DHK852026 DRD852025:DRG852026 EAZ852025:EBC852026 EKV852025:EKY852026 EUR852025:EUU852026 FEN852025:FEQ852026 FOJ852025:FOM852026 FYF852025:FYI852026 GIB852025:GIE852026 GRX852025:GSA852026 HBT852025:HBW852026 HLP852025:HLS852026 HVL852025:HVO852026 IFH852025:IFK852026 IPD852025:IPG852026 IYZ852025:IZC852026 JIV852025:JIY852026 JSR852025:JSU852026 KCN852025:KCQ852026 KMJ852025:KMM852026 KWF852025:KWI852026 LGB852025:LGE852026 LPX852025:LQA852026 LZT852025:LZW852026 MJP852025:MJS852026 MTL852025:MTO852026 NDH852025:NDK852026 NND852025:NNG852026 NWZ852025:NXC852026 OGV852025:OGY852026 OQR852025:OQU852026 PAN852025:PAQ852026 PKJ852025:PKM852026 PUF852025:PUI852026 QEB852025:QEE852026 QNX852025:QOA852026 QXT852025:QXW852026 RHP852025:RHS852026 RRL852025:RRO852026 SBH852025:SBK852026 SLD852025:SLG852026 SUZ852025:SVC852026 TEV852025:TEY852026 TOR852025:TOU852026 TYN852025:TYQ852026 UIJ852025:UIM852026 USF852025:USI852026 VCB852025:VCE852026 VLX852025:VMA852026 VVT852025:VVW852026 WFP852025:WFS852026 WPL852025:WPO852026 WZH852025:WZK852026 CZ917561:DC917562 MV917561:MY917562 WR917561:WU917562 AGN917561:AGQ917562 AQJ917561:AQM917562 BAF917561:BAI917562 BKB917561:BKE917562 BTX917561:BUA917562 CDT917561:CDW917562 CNP917561:CNS917562 CXL917561:CXO917562 DHH917561:DHK917562 DRD917561:DRG917562 EAZ917561:EBC917562 EKV917561:EKY917562 EUR917561:EUU917562 FEN917561:FEQ917562 FOJ917561:FOM917562 FYF917561:FYI917562 GIB917561:GIE917562 GRX917561:GSA917562 HBT917561:HBW917562 HLP917561:HLS917562 HVL917561:HVO917562 IFH917561:IFK917562 IPD917561:IPG917562 IYZ917561:IZC917562 JIV917561:JIY917562 JSR917561:JSU917562 KCN917561:KCQ917562 KMJ917561:KMM917562 KWF917561:KWI917562 LGB917561:LGE917562 LPX917561:LQA917562 LZT917561:LZW917562 MJP917561:MJS917562 MTL917561:MTO917562 NDH917561:NDK917562 NND917561:NNG917562 NWZ917561:NXC917562 OGV917561:OGY917562 OQR917561:OQU917562 PAN917561:PAQ917562 PKJ917561:PKM917562 PUF917561:PUI917562 QEB917561:QEE917562 QNX917561:QOA917562 QXT917561:QXW917562 RHP917561:RHS917562 RRL917561:RRO917562 SBH917561:SBK917562 SLD917561:SLG917562 SUZ917561:SVC917562 TEV917561:TEY917562 TOR917561:TOU917562 TYN917561:TYQ917562 UIJ917561:UIM917562 USF917561:USI917562 VCB917561:VCE917562 VLX917561:VMA917562 VVT917561:VVW917562 WFP917561:WFS917562 WPL917561:WPO917562 WZH917561:WZK917562 CZ983097:DC983098 MV983097:MY983098 WR983097:WU983098 AGN983097:AGQ983098 AQJ983097:AQM983098 BAF983097:BAI983098 BKB983097:BKE983098 BTX983097:BUA983098 CDT983097:CDW983098 CNP983097:CNS983098 CXL983097:CXO983098 DHH983097:DHK983098 DRD983097:DRG983098 EAZ983097:EBC983098 EKV983097:EKY983098 EUR983097:EUU983098 FEN983097:FEQ983098 FOJ983097:FOM983098 FYF983097:FYI983098 GIB983097:GIE983098 GRX983097:GSA983098 HBT983097:HBW983098 HLP983097:HLS983098 HVL983097:HVO983098 IFH983097:IFK983098 IPD983097:IPG983098 IYZ983097:IZC983098 JIV983097:JIY983098 JSR983097:JSU983098 KCN983097:KCQ983098 KMJ983097:KMM983098 KWF983097:KWI983098 LGB983097:LGE983098 LPX983097:LQA983098 LZT983097:LZW983098 MJP983097:MJS983098 MTL983097:MTO983098 NDH983097:NDK983098 NND983097:NNG983098 NWZ983097:NXC983098 OGV983097:OGY983098 OQR983097:OQU983098 PAN983097:PAQ983098 PKJ983097:PKM983098 PUF983097:PUI983098 QEB983097:QEE983098 QNX983097:QOA983098 QXT983097:QXW983098 RHP983097:RHS983098 RRL983097:RRO983098 SBH983097:SBK983098 SLD983097:SLG983098 SUZ983097:SVC983098 TEV983097:TEY983098 TOR983097:TOU983098 TYN983097:TYQ983098 UIJ983097:UIM983098 USF983097:USI983098 VCB983097:VCE983098 VLX983097:VMA983098 VVT983097:VVW983098 WFP983097:WFS983098 WPL983097:WPO983098 WZH983097:WZK983098 WCN983074:WCQ983076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Q65558:T65560 JM65558:JP65560 TI65558:TL65560 ADE65558:ADH65560 ANA65558:AND65560 AWW65558:AWZ65560 BGS65558:BGV65560 BQO65558:BQR65560 CAK65558:CAN65560 CKG65558:CKJ65560 CUC65558:CUF65560 DDY65558:DEB65560 DNU65558:DNX65560 DXQ65558:DXT65560 EHM65558:EHP65560 ERI65558:ERL65560 FBE65558:FBH65560 FLA65558:FLD65560 FUW65558:FUZ65560 GES65558:GEV65560 GOO65558:GOR65560 GYK65558:GYN65560 HIG65558:HIJ65560 HSC65558:HSF65560 IBY65558:ICB65560 ILU65558:ILX65560 IVQ65558:IVT65560 JFM65558:JFP65560 JPI65558:JPL65560 JZE65558:JZH65560 KJA65558:KJD65560 KSW65558:KSZ65560 LCS65558:LCV65560 LMO65558:LMR65560 LWK65558:LWN65560 MGG65558:MGJ65560 MQC65558:MQF65560 MZY65558:NAB65560 NJU65558:NJX65560 NTQ65558:NTT65560 ODM65558:ODP65560 ONI65558:ONL65560 OXE65558:OXH65560 PHA65558:PHD65560 PQW65558:PQZ65560 QAS65558:QAV65560 QKO65558:QKR65560 QUK65558:QUN65560 REG65558:REJ65560 ROC65558:ROF65560 RXY65558:RYB65560 SHU65558:SHX65560 SRQ65558:SRT65560 TBM65558:TBP65560 TLI65558:TLL65560 TVE65558:TVH65560 UFA65558:UFD65560 UOW65558:UOZ65560 UYS65558:UYV65560 VIO65558:VIR65560 VSK65558:VSN65560 WCG65558:WCJ65560 WMC65558:WMF65560 WVY65558:WWB65560 Q131094:T131096 JM131094:JP131096 TI131094:TL131096 ADE131094:ADH131096 ANA131094:AND131096 AWW131094:AWZ131096 BGS131094:BGV131096 BQO131094:BQR131096 CAK131094:CAN131096 CKG131094:CKJ131096 CUC131094:CUF131096 DDY131094:DEB131096 DNU131094:DNX131096 DXQ131094:DXT131096 EHM131094:EHP131096 ERI131094:ERL131096 FBE131094:FBH131096 FLA131094:FLD131096 FUW131094:FUZ131096 GES131094:GEV131096 GOO131094:GOR131096 GYK131094:GYN131096 HIG131094:HIJ131096 HSC131094:HSF131096 IBY131094:ICB131096 ILU131094:ILX131096 IVQ131094:IVT131096 JFM131094:JFP131096 JPI131094:JPL131096 JZE131094:JZH131096 KJA131094:KJD131096 KSW131094:KSZ131096 LCS131094:LCV131096 LMO131094:LMR131096 LWK131094:LWN131096 MGG131094:MGJ131096 MQC131094:MQF131096 MZY131094:NAB131096 NJU131094:NJX131096 NTQ131094:NTT131096 ODM131094:ODP131096 ONI131094:ONL131096 OXE131094:OXH131096 PHA131094:PHD131096 PQW131094:PQZ131096 QAS131094:QAV131096 QKO131094:QKR131096 QUK131094:QUN131096 REG131094:REJ131096 ROC131094:ROF131096 RXY131094:RYB131096 SHU131094:SHX131096 SRQ131094:SRT131096 TBM131094:TBP131096 TLI131094:TLL131096 TVE131094:TVH131096 UFA131094:UFD131096 UOW131094:UOZ131096 UYS131094:UYV131096 VIO131094:VIR131096 VSK131094:VSN131096 WCG131094:WCJ131096 WMC131094:WMF131096 WVY131094:WWB131096 Q196630:T196632 JM196630:JP196632 TI196630:TL196632 ADE196630:ADH196632 ANA196630:AND196632 AWW196630:AWZ196632 BGS196630:BGV196632 BQO196630:BQR196632 CAK196630:CAN196632 CKG196630:CKJ196632 CUC196630:CUF196632 DDY196630:DEB196632 DNU196630:DNX196632 DXQ196630:DXT196632 EHM196630:EHP196632 ERI196630:ERL196632 FBE196630:FBH196632 FLA196630:FLD196632 FUW196630:FUZ196632 GES196630:GEV196632 GOO196630:GOR196632 GYK196630:GYN196632 HIG196630:HIJ196632 HSC196630:HSF196632 IBY196630:ICB196632 ILU196630:ILX196632 IVQ196630:IVT196632 JFM196630:JFP196632 JPI196630:JPL196632 JZE196630:JZH196632 KJA196630:KJD196632 KSW196630:KSZ196632 LCS196630:LCV196632 LMO196630:LMR196632 LWK196630:LWN196632 MGG196630:MGJ196632 MQC196630:MQF196632 MZY196630:NAB196632 NJU196630:NJX196632 NTQ196630:NTT196632 ODM196630:ODP196632 ONI196630:ONL196632 OXE196630:OXH196632 PHA196630:PHD196632 PQW196630:PQZ196632 QAS196630:QAV196632 QKO196630:QKR196632 QUK196630:QUN196632 REG196630:REJ196632 ROC196630:ROF196632 RXY196630:RYB196632 SHU196630:SHX196632 SRQ196630:SRT196632 TBM196630:TBP196632 TLI196630:TLL196632 TVE196630:TVH196632 UFA196630:UFD196632 UOW196630:UOZ196632 UYS196630:UYV196632 VIO196630:VIR196632 VSK196630:VSN196632 WCG196630:WCJ196632 WMC196630:WMF196632 WVY196630:WWB196632 Q262166:T262168 JM262166:JP262168 TI262166:TL262168 ADE262166:ADH262168 ANA262166:AND262168 AWW262166:AWZ262168 BGS262166:BGV262168 BQO262166:BQR262168 CAK262166:CAN262168 CKG262166:CKJ262168 CUC262166:CUF262168 DDY262166:DEB262168 DNU262166:DNX262168 DXQ262166:DXT262168 EHM262166:EHP262168 ERI262166:ERL262168 FBE262166:FBH262168 FLA262166:FLD262168 FUW262166:FUZ262168 GES262166:GEV262168 GOO262166:GOR262168 GYK262166:GYN262168 HIG262166:HIJ262168 HSC262166:HSF262168 IBY262166:ICB262168 ILU262166:ILX262168 IVQ262166:IVT262168 JFM262166:JFP262168 JPI262166:JPL262168 JZE262166:JZH262168 KJA262166:KJD262168 KSW262166:KSZ262168 LCS262166:LCV262168 LMO262166:LMR262168 LWK262166:LWN262168 MGG262166:MGJ262168 MQC262166:MQF262168 MZY262166:NAB262168 NJU262166:NJX262168 NTQ262166:NTT262168 ODM262166:ODP262168 ONI262166:ONL262168 OXE262166:OXH262168 PHA262166:PHD262168 PQW262166:PQZ262168 QAS262166:QAV262168 QKO262166:QKR262168 QUK262166:QUN262168 REG262166:REJ262168 ROC262166:ROF262168 RXY262166:RYB262168 SHU262166:SHX262168 SRQ262166:SRT262168 TBM262166:TBP262168 TLI262166:TLL262168 TVE262166:TVH262168 UFA262166:UFD262168 UOW262166:UOZ262168 UYS262166:UYV262168 VIO262166:VIR262168 VSK262166:VSN262168 WCG262166:WCJ262168 WMC262166:WMF262168 WVY262166:WWB262168 Q327702:T327704 JM327702:JP327704 TI327702:TL327704 ADE327702:ADH327704 ANA327702:AND327704 AWW327702:AWZ327704 BGS327702:BGV327704 BQO327702:BQR327704 CAK327702:CAN327704 CKG327702:CKJ327704 CUC327702:CUF327704 DDY327702:DEB327704 DNU327702:DNX327704 DXQ327702:DXT327704 EHM327702:EHP327704 ERI327702:ERL327704 FBE327702:FBH327704 FLA327702:FLD327704 FUW327702:FUZ327704 GES327702:GEV327704 GOO327702:GOR327704 GYK327702:GYN327704 HIG327702:HIJ327704 HSC327702:HSF327704 IBY327702:ICB327704 ILU327702:ILX327704 IVQ327702:IVT327704 JFM327702:JFP327704 JPI327702:JPL327704 JZE327702:JZH327704 KJA327702:KJD327704 KSW327702:KSZ327704 LCS327702:LCV327704 LMO327702:LMR327704 LWK327702:LWN327704 MGG327702:MGJ327704 MQC327702:MQF327704 MZY327702:NAB327704 NJU327702:NJX327704 NTQ327702:NTT327704 ODM327702:ODP327704 ONI327702:ONL327704 OXE327702:OXH327704 PHA327702:PHD327704 PQW327702:PQZ327704 QAS327702:QAV327704 QKO327702:QKR327704 QUK327702:QUN327704 REG327702:REJ327704 ROC327702:ROF327704 RXY327702:RYB327704 SHU327702:SHX327704 SRQ327702:SRT327704 TBM327702:TBP327704 TLI327702:TLL327704 TVE327702:TVH327704 UFA327702:UFD327704 UOW327702:UOZ327704 UYS327702:UYV327704 VIO327702:VIR327704 VSK327702:VSN327704 WCG327702:WCJ327704 WMC327702:WMF327704 WVY327702:WWB327704 Q393238:T393240 JM393238:JP393240 TI393238:TL393240 ADE393238:ADH393240 ANA393238:AND393240 AWW393238:AWZ393240 BGS393238:BGV393240 BQO393238:BQR393240 CAK393238:CAN393240 CKG393238:CKJ393240 CUC393238:CUF393240 DDY393238:DEB393240 DNU393238:DNX393240 DXQ393238:DXT393240 EHM393238:EHP393240 ERI393238:ERL393240 FBE393238:FBH393240 FLA393238:FLD393240 FUW393238:FUZ393240 GES393238:GEV393240 GOO393238:GOR393240 GYK393238:GYN393240 HIG393238:HIJ393240 HSC393238:HSF393240 IBY393238:ICB393240 ILU393238:ILX393240 IVQ393238:IVT393240 JFM393238:JFP393240 JPI393238:JPL393240 JZE393238:JZH393240 KJA393238:KJD393240 KSW393238:KSZ393240 LCS393238:LCV393240 LMO393238:LMR393240 LWK393238:LWN393240 MGG393238:MGJ393240 MQC393238:MQF393240 MZY393238:NAB393240 NJU393238:NJX393240 NTQ393238:NTT393240 ODM393238:ODP393240 ONI393238:ONL393240 OXE393238:OXH393240 PHA393238:PHD393240 PQW393238:PQZ393240 QAS393238:QAV393240 QKO393238:QKR393240 QUK393238:QUN393240 REG393238:REJ393240 ROC393238:ROF393240 RXY393238:RYB393240 SHU393238:SHX393240 SRQ393238:SRT393240 TBM393238:TBP393240 TLI393238:TLL393240 TVE393238:TVH393240 UFA393238:UFD393240 UOW393238:UOZ393240 UYS393238:UYV393240 VIO393238:VIR393240 VSK393238:VSN393240 WCG393238:WCJ393240 WMC393238:WMF393240 WVY393238:WWB393240 Q458774:T458776 JM458774:JP458776 TI458774:TL458776 ADE458774:ADH458776 ANA458774:AND458776 AWW458774:AWZ458776 BGS458774:BGV458776 BQO458774:BQR458776 CAK458774:CAN458776 CKG458774:CKJ458776 CUC458774:CUF458776 DDY458774:DEB458776 DNU458774:DNX458776 DXQ458774:DXT458776 EHM458774:EHP458776 ERI458774:ERL458776 FBE458774:FBH458776 FLA458774:FLD458776 FUW458774:FUZ458776 GES458774:GEV458776 GOO458774:GOR458776 GYK458774:GYN458776 HIG458774:HIJ458776 HSC458774:HSF458776 IBY458774:ICB458776 ILU458774:ILX458776 IVQ458774:IVT458776 JFM458774:JFP458776 JPI458774:JPL458776 JZE458774:JZH458776 KJA458774:KJD458776 KSW458774:KSZ458776 LCS458774:LCV458776 LMO458774:LMR458776 LWK458774:LWN458776 MGG458774:MGJ458776 MQC458774:MQF458776 MZY458774:NAB458776 NJU458774:NJX458776 NTQ458774:NTT458776 ODM458774:ODP458776 ONI458774:ONL458776 OXE458774:OXH458776 PHA458774:PHD458776 PQW458774:PQZ458776 QAS458774:QAV458776 QKO458774:QKR458776 QUK458774:QUN458776 REG458774:REJ458776 ROC458774:ROF458776 RXY458774:RYB458776 SHU458774:SHX458776 SRQ458774:SRT458776 TBM458774:TBP458776 TLI458774:TLL458776 TVE458774:TVH458776 UFA458774:UFD458776 UOW458774:UOZ458776 UYS458774:UYV458776 VIO458774:VIR458776 VSK458774:VSN458776 WCG458774:WCJ458776 WMC458774:WMF458776 WVY458774:WWB458776 Q524310:T524312 JM524310:JP524312 TI524310:TL524312 ADE524310:ADH524312 ANA524310:AND524312 AWW524310:AWZ524312 BGS524310:BGV524312 BQO524310:BQR524312 CAK524310:CAN524312 CKG524310:CKJ524312 CUC524310:CUF524312 DDY524310:DEB524312 DNU524310:DNX524312 DXQ524310:DXT524312 EHM524310:EHP524312 ERI524310:ERL524312 FBE524310:FBH524312 FLA524310:FLD524312 FUW524310:FUZ524312 GES524310:GEV524312 GOO524310:GOR524312 GYK524310:GYN524312 HIG524310:HIJ524312 HSC524310:HSF524312 IBY524310:ICB524312 ILU524310:ILX524312 IVQ524310:IVT524312 JFM524310:JFP524312 JPI524310:JPL524312 JZE524310:JZH524312 KJA524310:KJD524312 KSW524310:KSZ524312 LCS524310:LCV524312 LMO524310:LMR524312 LWK524310:LWN524312 MGG524310:MGJ524312 MQC524310:MQF524312 MZY524310:NAB524312 NJU524310:NJX524312 NTQ524310:NTT524312 ODM524310:ODP524312 ONI524310:ONL524312 OXE524310:OXH524312 PHA524310:PHD524312 PQW524310:PQZ524312 QAS524310:QAV524312 QKO524310:QKR524312 QUK524310:QUN524312 REG524310:REJ524312 ROC524310:ROF524312 RXY524310:RYB524312 SHU524310:SHX524312 SRQ524310:SRT524312 TBM524310:TBP524312 TLI524310:TLL524312 TVE524310:TVH524312 UFA524310:UFD524312 UOW524310:UOZ524312 UYS524310:UYV524312 VIO524310:VIR524312 VSK524310:VSN524312 WCG524310:WCJ524312 WMC524310:WMF524312 WVY524310:WWB524312 Q589846:T589848 JM589846:JP589848 TI589846:TL589848 ADE589846:ADH589848 ANA589846:AND589848 AWW589846:AWZ589848 BGS589846:BGV589848 BQO589846:BQR589848 CAK589846:CAN589848 CKG589846:CKJ589848 CUC589846:CUF589848 DDY589846:DEB589848 DNU589846:DNX589848 DXQ589846:DXT589848 EHM589846:EHP589848 ERI589846:ERL589848 FBE589846:FBH589848 FLA589846:FLD589848 FUW589846:FUZ589848 GES589846:GEV589848 GOO589846:GOR589848 GYK589846:GYN589848 HIG589846:HIJ589848 HSC589846:HSF589848 IBY589846:ICB589848 ILU589846:ILX589848 IVQ589846:IVT589848 JFM589846:JFP589848 JPI589846:JPL589848 JZE589846:JZH589848 KJA589846:KJD589848 KSW589846:KSZ589848 LCS589846:LCV589848 LMO589846:LMR589848 LWK589846:LWN589848 MGG589846:MGJ589848 MQC589846:MQF589848 MZY589846:NAB589848 NJU589846:NJX589848 NTQ589846:NTT589848 ODM589846:ODP589848 ONI589846:ONL589848 OXE589846:OXH589848 PHA589846:PHD589848 PQW589846:PQZ589848 QAS589846:QAV589848 QKO589846:QKR589848 QUK589846:QUN589848 REG589846:REJ589848 ROC589846:ROF589848 RXY589846:RYB589848 SHU589846:SHX589848 SRQ589846:SRT589848 TBM589846:TBP589848 TLI589846:TLL589848 TVE589846:TVH589848 UFA589846:UFD589848 UOW589846:UOZ589848 UYS589846:UYV589848 VIO589846:VIR589848 VSK589846:VSN589848 WCG589846:WCJ589848 WMC589846:WMF589848 WVY589846:WWB589848 Q655382:T655384 JM655382:JP655384 TI655382:TL655384 ADE655382:ADH655384 ANA655382:AND655384 AWW655382:AWZ655384 BGS655382:BGV655384 BQO655382:BQR655384 CAK655382:CAN655384 CKG655382:CKJ655384 CUC655382:CUF655384 DDY655382:DEB655384 DNU655382:DNX655384 DXQ655382:DXT655384 EHM655382:EHP655384 ERI655382:ERL655384 FBE655382:FBH655384 FLA655382:FLD655384 FUW655382:FUZ655384 GES655382:GEV655384 GOO655382:GOR655384 GYK655382:GYN655384 HIG655382:HIJ655384 HSC655382:HSF655384 IBY655382:ICB655384 ILU655382:ILX655384 IVQ655382:IVT655384 JFM655382:JFP655384 JPI655382:JPL655384 JZE655382:JZH655384 KJA655382:KJD655384 KSW655382:KSZ655384 LCS655382:LCV655384 LMO655382:LMR655384 LWK655382:LWN655384 MGG655382:MGJ655384 MQC655382:MQF655384 MZY655382:NAB655384 NJU655382:NJX655384 NTQ655382:NTT655384 ODM655382:ODP655384 ONI655382:ONL655384 OXE655382:OXH655384 PHA655382:PHD655384 PQW655382:PQZ655384 QAS655382:QAV655384 QKO655382:QKR655384 QUK655382:QUN655384 REG655382:REJ655384 ROC655382:ROF655384 RXY655382:RYB655384 SHU655382:SHX655384 SRQ655382:SRT655384 TBM655382:TBP655384 TLI655382:TLL655384 TVE655382:TVH655384 UFA655382:UFD655384 UOW655382:UOZ655384 UYS655382:UYV655384 VIO655382:VIR655384 VSK655382:VSN655384 WCG655382:WCJ655384 WMC655382:WMF655384 WVY655382:WWB655384 Q720918:T720920 JM720918:JP720920 TI720918:TL720920 ADE720918:ADH720920 ANA720918:AND720920 AWW720918:AWZ720920 BGS720918:BGV720920 BQO720918:BQR720920 CAK720918:CAN720920 CKG720918:CKJ720920 CUC720918:CUF720920 DDY720918:DEB720920 DNU720918:DNX720920 DXQ720918:DXT720920 EHM720918:EHP720920 ERI720918:ERL720920 FBE720918:FBH720920 FLA720918:FLD720920 FUW720918:FUZ720920 GES720918:GEV720920 GOO720918:GOR720920 GYK720918:GYN720920 HIG720918:HIJ720920 HSC720918:HSF720920 IBY720918:ICB720920 ILU720918:ILX720920 IVQ720918:IVT720920 JFM720918:JFP720920 JPI720918:JPL720920 JZE720918:JZH720920 KJA720918:KJD720920 KSW720918:KSZ720920 LCS720918:LCV720920 LMO720918:LMR720920 LWK720918:LWN720920 MGG720918:MGJ720920 MQC720918:MQF720920 MZY720918:NAB720920 NJU720918:NJX720920 NTQ720918:NTT720920 ODM720918:ODP720920 ONI720918:ONL720920 OXE720918:OXH720920 PHA720918:PHD720920 PQW720918:PQZ720920 QAS720918:QAV720920 QKO720918:QKR720920 QUK720918:QUN720920 REG720918:REJ720920 ROC720918:ROF720920 RXY720918:RYB720920 SHU720918:SHX720920 SRQ720918:SRT720920 TBM720918:TBP720920 TLI720918:TLL720920 TVE720918:TVH720920 UFA720918:UFD720920 UOW720918:UOZ720920 UYS720918:UYV720920 VIO720918:VIR720920 VSK720918:VSN720920 WCG720918:WCJ720920 WMC720918:WMF720920 WVY720918:WWB720920 Q786454:T786456 JM786454:JP786456 TI786454:TL786456 ADE786454:ADH786456 ANA786454:AND786456 AWW786454:AWZ786456 BGS786454:BGV786456 BQO786454:BQR786456 CAK786454:CAN786456 CKG786454:CKJ786456 CUC786454:CUF786456 DDY786454:DEB786456 DNU786454:DNX786456 DXQ786454:DXT786456 EHM786454:EHP786456 ERI786454:ERL786456 FBE786454:FBH786456 FLA786454:FLD786456 FUW786454:FUZ786456 GES786454:GEV786456 GOO786454:GOR786456 GYK786454:GYN786456 HIG786454:HIJ786456 HSC786454:HSF786456 IBY786454:ICB786456 ILU786454:ILX786456 IVQ786454:IVT786456 JFM786454:JFP786456 JPI786454:JPL786456 JZE786454:JZH786456 KJA786454:KJD786456 KSW786454:KSZ786456 LCS786454:LCV786456 LMO786454:LMR786456 LWK786454:LWN786456 MGG786454:MGJ786456 MQC786454:MQF786456 MZY786454:NAB786456 NJU786454:NJX786456 NTQ786454:NTT786456 ODM786454:ODP786456 ONI786454:ONL786456 OXE786454:OXH786456 PHA786454:PHD786456 PQW786454:PQZ786456 QAS786454:QAV786456 QKO786454:QKR786456 QUK786454:QUN786456 REG786454:REJ786456 ROC786454:ROF786456 RXY786454:RYB786456 SHU786454:SHX786456 SRQ786454:SRT786456 TBM786454:TBP786456 TLI786454:TLL786456 TVE786454:TVH786456 UFA786454:UFD786456 UOW786454:UOZ786456 UYS786454:UYV786456 VIO786454:VIR786456 VSK786454:VSN786456 WCG786454:WCJ786456 WMC786454:WMF786456 WVY786454:WWB786456 Q851990:T851992 JM851990:JP851992 TI851990:TL851992 ADE851990:ADH851992 ANA851990:AND851992 AWW851990:AWZ851992 BGS851990:BGV851992 BQO851990:BQR851992 CAK851990:CAN851992 CKG851990:CKJ851992 CUC851990:CUF851992 DDY851990:DEB851992 DNU851990:DNX851992 DXQ851990:DXT851992 EHM851990:EHP851992 ERI851990:ERL851992 FBE851990:FBH851992 FLA851990:FLD851992 FUW851990:FUZ851992 GES851990:GEV851992 GOO851990:GOR851992 GYK851990:GYN851992 HIG851990:HIJ851992 HSC851990:HSF851992 IBY851990:ICB851992 ILU851990:ILX851992 IVQ851990:IVT851992 JFM851990:JFP851992 JPI851990:JPL851992 JZE851990:JZH851992 KJA851990:KJD851992 KSW851990:KSZ851992 LCS851990:LCV851992 LMO851990:LMR851992 LWK851990:LWN851992 MGG851990:MGJ851992 MQC851990:MQF851992 MZY851990:NAB851992 NJU851990:NJX851992 NTQ851990:NTT851992 ODM851990:ODP851992 ONI851990:ONL851992 OXE851990:OXH851992 PHA851990:PHD851992 PQW851990:PQZ851992 QAS851990:QAV851992 QKO851990:QKR851992 QUK851990:QUN851992 REG851990:REJ851992 ROC851990:ROF851992 RXY851990:RYB851992 SHU851990:SHX851992 SRQ851990:SRT851992 TBM851990:TBP851992 TLI851990:TLL851992 TVE851990:TVH851992 UFA851990:UFD851992 UOW851990:UOZ851992 UYS851990:UYV851992 VIO851990:VIR851992 VSK851990:VSN851992 WCG851990:WCJ851992 WMC851990:WMF851992 WVY851990:WWB851992 Q917526:T917528 JM917526:JP917528 TI917526:TL917528 ADE917526:ADH917528 ANA917526:AND917528 AWW917526:AWZ917528 BGS917526:BGV917528 BQO917526:BQR917528 CAK917526:CAN917528 CKG917526:CKJ917528 CUC917526:CUF917528 DDY917526:DEB917528 DNU917526:DNX917528 DXQ917526:DXT917528 EHM917526:EHP917528 ERI917526:ERL917528 FBE917526:FBH917528 FLA917526:FLD917528 FUW917526:FUZ917528 GES917526:GEV917528 GOO917526:GOR917528 GYK917526:GYN917528 HIG917526:HIJ917528 HSC917526:HSF917528 IBY917526:ICB917528 ILU917526:ILX917528 IVQ917526:IVT917528 JFM917526:JFP917528 JPI917526:JPL917528 JZE917526:JZH917528 KJA917526:KJD917528 KSW917526:KSZ917528 LCS917526:LCV917528 LMO917526:LMR917528 LWK917526:LWN917528 MGG917526:MGJ917528 MQC917526:MQF917528 MZY917526:NAB917528 NJU917526:NJX917528 NTQ917526:NTT917528 ODM917526:ODP917528 ONI917526:ONL917528 OXE917526:OXH917528 PHA917526:PHD917528 PQW917526:PQZ917528 QAS917526:QAV917528 QKO917526:QKR917528 QUK917526:QUN917528 REG917526:REJ917528 ROC917526:ROF917528 RXY917526:RYB917528 SHU917526:SHX917528 SRQ917526:SRT917528 TBM917526:TBP917528 TLI917526:TLL917528 TVE917526:TVH917528 UFA917526:UFD917528 UOW917526:UOZ917528 UYS917526:UYV917528 VIO917526:VIR917528 VSK917526:VSN917528 WCG917526:WCJ917528 WMC917526:WMF917528 WVY917526:WWB917528 Q983062:T983064 JM983062:JP983064 TI983062:TL983064 ADE983062:ADH983064 ANA983062:AND983064 AWW983062:AWZ983064 BGS983062:BGV983064 BQO983062:BQR983064 CAK983062:CAN983064 CKG983062:CKJ983064 CUC983062:CUF983064 DDY983062:DEB983064 DNU983062:DNX983064 DXQ983062:DXT983064 EHM983062:EHP983064 ERI983062:ERL983064 FBE983062:FBH983064 FLA983062:FLD983064 FUW983062:FUZ983064 GES983062:GEV983064 GOO983062:GOR983064 GYK983062:GYN983064 HIG983062:HIJ983064 HSC983062:HSF983064 IBY983062:ICB983064 ILU983062:ILX983064 IVQ983062:IVT983064 JFM983062:JFP983064 JPI983062:JPL983064 JZE983062:JZH983064 KJA983062:KJD983064 KSW983062:KSZ983064 LCS983062:LCV983064 LMO983062:LMR983064 LWK983062:LWN983064 MGG983062:MGJ983064 MQC983062:MQF983064 MZY983062:NAB983064 NJU983062:NJX983064 NTQ983062:NTT983064 ODM983062:ODP983064 ONI983062:ONL983064 OXE983062:OXH983064 PHA983062:PHD983064 PQW983062:PQZ983064 QAS983062:QAV983064 QKO983062:QKR983064 QUK983062:QUN983064 REG983062:REJ983064 ROC983062:ROF983064 RXY983062:RYB983064 SHU983062:SHX983064 SRQ983062:SRT983064 TBM983062:TBP983064 TLI983062:TLL983064 TVE983062:TVH983064 UFA983062:UFD983064 UOW983062:UOZ983064 UYS983062:UYV983064 VIO983062:VIR983064 VSK983062:VSN983064 WCG983062:WCJ983064 WMC983062:WMF983064 WVY983062:WWB983064 VIV983074:VIY983076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AM65558:AP65560 KI65558:KL65560 UE65558:UH65560 AEA65558:AED65560 ANW65558:ANZ65560 AXS65558:AXV65560 BHO65558:BHR65560 BRK65558:BRN65560 CBG65558:CBJ65560 CLC65558:CLF65560 CUY65558:CVB65560 DEU65558:DEX65560 DOQ65558:DOT65560 DYM65558:DYP65560 EII65558:EIL65560 ESE65558:ESH65560 FCA65558:FCD65560 FLW65558:FLZ65560 FVS65558:FVV65560 GFO65558:GFR65560 GPK65558:GPN65560 GZG65558:GZJ65560 HJC65558:HJF65560 HSY65558:HTB65560 ICU65558:ICX65560 IMQ65558:IMT65560 IWM65558:IWP65560 JGI65558:JGL65560 JQE65558:JQH65560 KAA65558:KAD65560 KJW65558:KJZ65560 KTS65558:KTV65560 LDO65558:LDR65560 LNK65558:LNN65560 LXG65558:LXJ65560 MHC65558:MHF65560 MQY65558:MRB65560 NAU65558:NAX65560 NKQ65558:NKT65560 NUM65558:NUP65560 OEI65558:OEL65560 OOE65558:OOH65560 OYA65558:OYD65560 PHW65558:PHZ65560 PRS65558:PRV65560 QBO65558:QBR65560 QLK65558:QLN65560 QVG65558:QVJ65560 RFC65558:RFF65560 ROY65558:RPB65560 RYU65558:RYX65560 SIQ65558:SIT65560 SSM65558:SSP65560 TCI65558:TCL65560 TME65558:TMH65560 TWA65558:TWD65560 UFW65558:UFZ65560 UPS65558:UPV65560 UZO65558:UZR65560 VJK65558:VJN65560 VTG65558:VTJ65560 WDC65558:WDF65560 WMY65558:WNB65560 WWU65558:WWX65560 AM131094:AP131096 KI131094:KL131096 UE131094:UH131096 AEA131094:AED131096 ANW131094:ANZ131096 AXS131094:AXV131096 BHO131094:BHR131096 BRK131094:BRN131096 CBG131094:CBJ131096 CLC131094:CLF131096 CUY131094:CVB131096 DEU131094:DEX131096 DOQ131094:DOT131096 DYM131094:DYP131096 EII131094:EIL131096 ESE131094:ESH131096 FCA131094:FCD131096 FLW131094:FLZ131096 FVS131094:FVV131096 GFO131094:GFR131096 GPK131094:GPN131096 GZG131094:GZJ131096 HJC131094:HJF131096 HSY131094:HTB131096 ICU131094:ICX131096 IMQ131094:IMT131096 IWM131094:IWP131096 JGI131094:JGL131096 JQE131094:JQH131096 KAA131094:KAD131096 KJW131094:KJZ131096 KTS131094:KTV131096 LDO131094:LDR131096 LNK131094:LNN131096 LXG131094:LXJ131096 MHC131094:MHF131096 MQY131094:MRB131096 NAU131094:NAX131096 NKQ131094:NKT131096 NUM131094:NUP131096 OEI131094:OEL131096 OOE131094:OOH131096 OYA131094:OYD131096 PHW131094:PHZ131096 PRS131094:PRV131096 QBO131094:QBR131096 QLK131094:QLN131096 QVG131094:QVJ131096 RFC131094:RFF131096 ROY131094:RPB131096 RYU131094:RYX131096 SIQ131094:SIT131096 SSM131094:SSP131096 TCI131094:TCL131096 TME131094:TMH131096 TWA131094:TWD131096 UFW131094:UFZ131096 UPS131094:UPV131096 UZO131094:UZR131096 VJK131094:VJN131096 VTG131094:VTJ131096 WDC131094:WDF131096 WMY131094:WNB131096 WWU131094:WWX131096 AM196630:AP196632 KI196630:KL196632 UE196630:UH196632 AEA196630:AED196632 ANW196630:ANZ196632 AXS196630:AXV196632 BHO196630:BHR196632 BRK196630:BRN196632 CBG196630:CBJ196632 CLC196630:CLF196632 CUY196630:CVB196632 DEU196630:DEX196632 DOQ196630:DOT196632 DYM196630:DYP196632 EII196630:EIL196632 ESE196630:ESH196632 FCA196630:FCD196632 FLW196630:FLZ196632 FVS196630:FVV196632 GFO196630:GFR196632 GPK196630:GPN196632 GZG196630:GZJ196632 HJC196630:HJF196632 HSY196630:HTB196632 ICU196630:ICX196632 IMQ196630:IMT196632 IWM196630:IWP196632 JGI196630:JGL196632 JQE196630:JQH196632 KAA196630:KAD196632 KJW196630:KJZ196632 KTS196630:KTV196632 LDO196630:LDR196632 LNK196630:LNN196632 LXG196630:LXJ196632 MHC196630:MHF196632 MQY196630:MRB196632 NAU196630:NAX196632 NKQ196630:NKT196632 NUM196630:NUP196632 OEI196630:OEL196632 OOE196630:OOH196632 OYA196630:OYD196632 PHW196630:PHZ196632 PRS196630:PRV196632 QBO196630:QBR196632 QLK196630:QLN196632 QVG196630:QVJ196632 RFC196630:RFF196632 ROY196630:RPB196632 RYU196630:RYX196632 SIQ196630:SIT196632 SSM196630:SSP196632 TCI196630:TCL196632 TME196630:TMH196632 TWA196630:TWD196632 UFW196630:UFZ196632 UPS196630:UPV196632 UZO196630:UZR196632 VJK196630:VJN196632 VTG196630:VTJ196632 WDC196630:WDF196632 WMY196630:WNB196632 WWU196630:WWX196632 AM262166:AP262168 KI262166:KL262168 UE262166:UH262168 AEA262166:AED262168 ANW262166:ANZ262168 AXS262166:AXV262168 BHO262166:BHR262168 BRK262166:BRN262168 CBG262166:CBJ262168 CLC262166:CLF262168 CUY262166:CVB262168 DEU262166:DEX262168 DOQ262166:DOT262168 DYM262166:DYP262168 EII262166:EIL262168 ESE262166:ESH262168 FCA262166:FCD262168 FLW262166:FLZ262168 FVS262166:FVV262168 GFO262166:GFR262168 GPK262166:GPN262168 GZG262166:GZJ262168 HJC262166:HJF262168 HSY262166:HTB262168 ICU262166:ICX262168 IMQ262166:IMT262168 IWM262166:IWP262168 JGI262166:JGL262168 JQE262166:JQH262168 KAA262166:KAD262168 KJW262166:KJZ262168 KTS262166:KTV262168 LDO262166:LDR262168 LNK262166:LNN262168 LXG262166:LXJ262168 MHC262166:MHF262168 MQY262166:MRB262168 NAU262166:NAX262168 NKQ262166:NKT262168 NUM262166:NUP262168 OEI262166:OEL262168 OOE262166:OOH262168 OYA262166:OYD262168 PHW262166:PHZ262168 PRS262166:PRV262168 QBO262166:QBR262168 QLK262166:QLN262168 QVG262166:QVJ262168 RFC262166:RFF262168 ROY262166:RPB262168 RYU262166:RYX262168 SIQ262166:SIT262168 SSM262166:SSP262168 TCI262166:TCL262168 TME262166:TMH262168 TWA262166:TWD262168 UFW262166:UFZ262168 UPS262166:UPV262168 UZO262166:UZR262168 VJK262166:VJN262168 VTG262166:VTJ262168 WDC262166:WDF262168 WMY262166:WNB262168 WWU262166:WWX262168 AM327702:AP327704 KI327702:KL327704 UE327702:UH327704 AEA327702:AED327704 ANW327702:ANZ327704 AXS327702:AXV327704 BHO327702:BHR327704 BRK327702:BRN327704 CBG327702:CBJ327704 CLC327702:CLF327704 CUY327702:CVB327704 DEU327702:DEX327704 DOQ327702:DOT327704 DYM327702:DYP327704 EII327702:EIL327704 ESE327702:ESH327704 FCA327702:FCD327704 FLW327702:FLZ327704 FVS327702:FVV327704 GFO327702:GFR327704 GPK327702:GPN327704 GZG327702:GZJ327704 HJC327702:HJF327704 HSY327702:HTB327704 ICU327702:ICX327704 IMQ327702:IMT327704 IWM327702:IWP327704 JGI327702:JGL327704 JQE327702:JQH327704 KAA327702:KAD327704 KJW327702:KJZ327704 KTS327702:KTV327704 LDO327702:LDR327704 LNK327702:LNN327704 LXG327702:LXJ327704 MHC327702:MHF327704 MQY327702:MRB327704 NAU327702:NAX327704 NKQ327702:NKT327704 NUM327702:NUP327704 OEI327702:OEL327704 OOE327702:OOH327704 OYA327702:OYD327704 PHW327702:PHZ327704 PRS327702:PRV327704 QBO327702:QBR327704 QLK327702:QLN327704 QVG327702:QVJ327704 RFC327702:RFF327704 ROY327702:RPB327704 RYU327702:RYX327704 SIQ327702:SIT327704 SSM327702:SSP327704 TCI327702:TCL327704 TME327702:TMH327704 TWA327702:TWD327704 UFW327702:UFZ327704 UPS327702:UPV327704 UZO327702:UZR327704 VJK327702:VJN327704 VTG327702:VTJ327704 WDC327702:WDF327704 WMY327702:WNB327704 WWU327702:WWX327704 AM393238:AP393240 KI393238:KL393240 UE393238:UH393240 AEA393238:AED393240 ANW393238:ANZ393240 AXS393238:AXV393240 BHO393238:BHR393240 BRK393238:BRN393240 CBG393238:CBJ393240 CLC393238:CLF393240 CUY393238:CVB393240 DEU393238:DEX393240 DOQ393238:DOT393240 DYM393238:DYP393240 EII393238:EIL393240 ESE393238:ESH393240 FCA393238:FCD393240 FLW393238:FLZ393240 FVS393238:FVV393240 GFO393238:GFR393240 GPK393238:GPN393240 GZG393238:GZJ393240 HJC393238:HJF393240 HSY393238:HTB393240 ICU393238:ICX393240 IMQ393238:IMT393240 IWM393238:IWP393240 JGI393238:JGL393240 JQE393238:JQH393240 KAA393238:KAD393240 KJW393238:KJZ393240 KTS393238:KTV393240 LDO393238:LDR393240 LNK393238:LNN393240 LXG393238:LXJ393240 MHC393238:MHF393240 MQY393238:MRB393240 NAU393238:NAX393240 NKQ393238:NKT393240 NUM393238:NUP393240 OEI393238:OEL393240 OOE393238:OOH393240 OYA393238:OYD393240 PHW393238:PHZ393240 PRS393238:PRV393240 QBO393238:QBR393240 QLK393238:QLN393240 QVG393238:QVJ393240 RFC393238:RFF393240 ROY393238:RPB393240 RYU393238:RYX393240 SIQ393238:SIT393240 SSM393238:SSP393240 TCI393238:TCL393240 TME393238:TMH393240 TWA393238:TWD393240 UFW393238:UFZ393240 UPS393238:UPV393240 UZO393238:UZR393240 VJK393238:VJN393240 VTG393238:VTJ393240 WDC393238:WDF393240 WMY393238:WNB393240 WWU393238:WWX393240 AM458774:AP458776 KI458774:KL458776 UE458774:UH458776 AEA458774:AED458776 ANW458774:ANZ458776 AXS458774:AXV458776 BHO458774:BHR458776 BRK458774:BRN458776 CBG458774:CBJ458776 CLC458774:CLF458776 CUY458774:CVB458776 DEU458774:DEX458776 DOQ458774:DOT458776 DYM458774:DYP458776 EII458774:EIL458776 ESE458774:ESH458776 FCA458774:FCD458776 FLW458774:FLZ458776 FVS458774:FVV458776 GFO458774:GFR458776 GPK458774:GPN458776 GZG458774:GZJ458776 HJC458774:HJF458776 HSY458774:HTB458776 ICU458774:ICX458776 IMQ458774:IMT458776 IWM458774:IWP458776 JGI458774:JGL458776 JQE458774:JQH458776 KAA458774:KAD458776 KJW458774:KJZ458776 KTS458774:KTV458776 LDO458774:LDR458776 LNK458774:LNN458776 LXG458774:LXJ458776 MHC458774:MHF458776 MQY458774:MRB458776 NAU458774:NAX458776 NKQ458774:NKT458776 NUM458774:NUP458776 OEI458774:OEL458776 OOE458774:OOH458776 OYA458774:OYD458776 PHW458774:PHZ458776 PRS458774:PRV458776 QBO458774:QBR458776 QLK458774:QLN458776 QVG458774:QVJ458776 RFC458774:RFF458776 ROY458774:RPB458776 RYU458774:RYX458776 SIQ458774:SIT458776 SSM458774:SSP458776 TCI458774:TCL458776 TME458774:TMH458776 TWA458774:TWD458776 UFW458774:UFZ458776 UPS458774:UPV458776 UZO458774:UZR458776 VJK458774:VJN458776 VTG458774:VTJ458776 WDC458774:WDF458776 WMY458774:WNB458776 WWU458774:WWX458776 AM524310:AP524312 KI524310:KL524312 UE524310:UH524312 AEA524310:AED524312 ANW524310:ANZ524312 AXS524310:AXV524312 BHO524310:BHR524312 BRK524310:BRN524312 CBG524310:CBJ524312 CLC524310:CLF524312 CUY524310:CVB524312 DEU524310:DEX524312 DOQ524310:DOT524312 DYM524310:DYP524312 EII524310:EIL524312 ESE524310:ESH524312 FCA524310:FCD524312 FLW524310:FLZ524312 FVS524310:FVV524312 GFO524310:GFR524312 GPK524310:GPN524312 GZG524310:GZJ524312 HJC524310:HJF524312 HSY524310:HTB524312 ICU524310:ICX524312 IMQ524310:IMT524312 IWM524310:IWP524312 JGI524310:JGL524312 JQE524310:JQH524312 KAA524310:KAD524312 KJW524310:KJZ524312 KTS524310:KTV524312 LDO524310:LDR524312 LNK524310:LNN524312 LXG524310:LXJ524312 MHC524310:MHF524312 MQY524310:MRB524312 NAU524310:NAX524312 NKQ524310:NKT524312 NUM524310:NUP524312 OEI524310:OEL524312 OOE524310:OOH524312 OYA524310:OYD524312 PHW524310:PHZ524312 PRS524310:PRV524312 QBO524310:QBR524312 QLK524310:QLN524312 QVG524310:QVJ524312 RFC524310:RFF524312 ROY524310:RPB524312 RYU524310:RYX524312 SIQ524310:SIT524312 SSM524310:SSP524312 TCI524310:TCL524312 TME524310:TMH524312 TWA524310:TWD524312 UFW524310:UFZ524312 UPS524310:UPV524312 UZO524310:UZR524312 VJK524310:VJN524312 VTG524310:VTJ524312 WDC524310:WDF524312 WMY524310:WNB524312 WWU524310:WWX524312 AM589846:AP589848 KI589846:KL589848 UE589846:UH589848 AEA589846:AED589848 ANW589846:ANZ589848 AXS589846:AXV589848 BHO589846:BHR589848 BRK589846:BRN589848 CBG589846:CBJ589848 CLC589846:CLF589848 CUY589846:CVB589848 DEU589846:DEX589848 DOQ589846:DOT589848 DYM589846:DYP589848 EII589846:EIL589848 ESE589846:ESH589848 FCA589846:FCD589848 FLW589846:FLZ589848 FVS589846:FVV589848 GFO589846:GFR589848 GPK589846:GPN589848 GZG589846:GZJ589848 HJC589846:HJF589848 HSY589846:HTB589848 ICU589846:ICX589848 IMQ589846:IMT589848 IWM589846:IWP589848 JGI589846:JGL589848 JQE589846:JQH589848 KAA589846:KAD589848 KJW589846:KJZ589848 KTS589846:KTV589848 LDO589846:LDR589848 LNK589846:LNN589848 LXG589846:LXJ589848 MHC589846:MHF589848 MQY589846:MRB589848 NAU589846:NAX589848 NKQ589846:NKT589848 NUM589846:NUP589848 OEI589846:OEL589848 OOE589846:OOH589848 OYA589846:OYD589848 PHW589846:PHZ589848 PRS589846:PRV589848 QBO589846:QBR589848 QLK589846:QLN589848 QVG589846:QVJ589848 RFC589846:RFF589848 ROY589846:RPB589848 RYU589846:RYX589848 SIQ589846:SIT589848 SSM589846:SSP589848 TCI589846:TCL589848 TME589846:TMH589848 TWA589846:TWD589848 UFW589846:UFZ589848 UPS589846:UPV589848 UZO589846:UZR589848 VJK589846:VJN589848 VTG589846:VTJ589848 WDC589846:WDF589848 WMY589846:WNB589848 WWU589846:WWX589848 AM655382:AP655384 KI655382:KL655384 UE655382:UH655384 AEA655382:AED655384 ANW655382:ANZ655384 AXS655382:AXV655384 BHO655382:BHR655384 BRK655382:BRN655384 CBG655382:CBJ655384 CLC655382:CLF655384 CUY655382:CVB655384 DEU655382:DEX655384 DOQ655382:DOT655384 DYM655382:DYP655384 EII655382:EIL655384 ESE655382:ESH655384 FCA655382:FCD655384 FLW655382:FLZ655384 FVS655382:FVV655384 GFO655382:GFR655384 GPK655382:GPN655384 GZG655382:GZJ655384 HJC655382:HJF655384 HSY655382:HTB655384 ICU655382:ICX655384 IMQ655382:IMT655384 IWM655382:IWP655384 JGI655382:JGL655384 JQE655382:JQH655384 KAA655382:KAD655384 KJW655382:KJZ655384 KTS655382:KTV655384 LDO655382:LDR655384 LNK655382:LNN655384 LXG655382:LXJ655384 MHC655382:MHF655384 MQY655382:MRB655384 NAU655382:NAX655384 NKQ655382:NKT655384 NUM655382:NUP655384 OEI655382:OEL655384 OOE655382:OOH655384 OYA655382:OYD655384 PHW655382:PHZ655384 PRS655382:PRV655384 QBO655382:QBR655384 QLK655382:QLN655384 QVG655382:QVJ655384 RFC655382:RFF655384 ROY655382:RPB655384 RYU655382:RYX655384 SIQ655382:SIT655384 SSM655382:SSP655384 TCI655382:TCL655384 TME655382:TMH655384 TWA655382:TWD655384 UFW655382:UFZ655384 UPS655382:UPV655384 UZO655382:UZR655384 VJK655382:VJN655384 VTG655382:VTJ655384 WDC655382:WDF655384 WMY655382:WNB655384 WWU655382:WWX655384 AM720918:AP720920 KI720918:KL720920 UE720918:UH720920 AEA720918:AED720920 ANW720918:ANZ720920 AXS720918:AXV720920 BHO720918:BHR720920 BRK720918:BRN720920 CBG720918:CBJ720920 CLC720918:CLF720920 CUY720918:CVB720920 DEU720918:DEX720920 DOQ720918:DOT720920 DYM720918:DYP720920 EII720918:EIL720920 ESE720918:ESH720920 FCA720918:FCD720920 FLW720918:FLZ720920 FVS720918:FVV720920 GFO720918:GFR720920 GPK720918:GPN720920 GZG720918:GZJ720920 HJC720918:HJF720920 HSY720918:HTB720920 ICU720918:ICX720920 IMQ720918:IMT720920 IWM720918:IWP720920 JGI720918:JGL720920 JQE720918:JQH720920 KAA720918:KAD720920 KJW720918:KJZ720920 KTS720918:KTV720920 LDO720918:LDR720920 LNK720918:LNN720920 LXG720918:LXJ720920 MHC720918:MHF720920 MQY720918:MRB720920 NAU720918:NAX720920 NKQ720918:NKT720920 NUM720918:NUP720920 OEI720918:OEL720920 OOE720918:OOH720920 OYA720918:OYD720920 PHW720918:PHZ720920 PRS720918:PRV720920 QBO720918:QBR720920 QLK720918:QLN720920 QVG720918:QVJ720920 RFC720918:RFF720920 ROY720918:RPB720920 RYU720918:RYX720920 SIQ720918:SIT720920 SSM720918:SSP720920 TCI720918:TCL720920 TME720918:TMH720920 TWA720918:TWD720920 UFW720918:UFZ720920 UPS720918:UPV720920 UZO720918:UZR720920 VJK720918:VJN720920 VTG720918:VTJ720920 WDC720918:WDF720920 WMY720918:WNB720920 WWU720918:WWX720920 AM786454:AP786456 KI786454:KL786456 UE786454:UH786456 AEA786454:AED786456 ANW786454:ANZ786456 AXS786454:AXV786456 BHO786454:BHR786456 BRK786454:BRN786456 CBG786454:CBJ786456 CLC786454:CLF786456 CUY786454:CVB786456 DEU786454:DEX786456 DOQ786454:DOT786456 DYM786454:DYP786456 EII786454:EIL786456 ESE786454:ESH786456 FCA786454:FCD786456 FLW786454:FLZ786456 FVS786454:FVV786456 GFO786454:GFR786456 GPK786454:GPN786456 GZG786454:GZJ786456 HJC786454:HJF786456 HSY786454:HTB786456 ICU786454:ICX786456 IMQ786454:IMT786456 IWM786454:IWP786456 JGI786454:JGL786456 JQE786454:JQH786456 KAA786454:KAD786456 KJW786454:KJZ786456 KTS786454:KTV786456 LDO786454:LDR786456 LNK786454:LNN786456 LXG786454:LXJ786456 MHC786454:MHF786456 MQY786454:MRB786456 NAU786454:NAX786456 NKQ786454:NKT786456 NUM786454:NUP786456 OEI786454:OEL786456 OOE786454:OOH786456 OYA786454:OYD786456 PHW786454:PHZ786456 PRS786454:PRV786456 QBO786454:QBR786456 QLK786454:QLN786456 QVG786454:QVJ786456 RFC786454:RFF786456 ROY786454:RPB786456 RYU786454:RYX786456 SIQ786454:SIT786456 SSM786454:SSP786456 TCI786454:TCL786456 TME786454:TMH786456 TWA786454:TWD786456 UFW786454:UFZ786456 UPS786454:UPV786456 UZO786454:UZR786456 VJK786454:VJN786456 VTG786454:VTJ786456 WDC786454:WDF786456 WMY786454:WNB786456 WWU786454:WWX786456 AM851990:AP851992 KI851990:KL851992 UE851990:UH851992 AEA851990:AED851992 ANW851990:ANZ851992 AXS851990:AXV851992 BHO851990:BHR851992 BRK851990:BRN851992 CBG851990:CBJ851992 CLC851990:CLF851992 CUY851990:CVB851992 DEU851990:DEX851992 DOQ851990:DOT851992 DYM851990:DYP851992 EII851990:EIL851992 ESE851990:ESH851992 FCA851990:FCD851992 FLW851990:FLZ851992 FVS851990:FVV851992 GFO851990:GFR851992 GPK851990:GPN851992 GZG851990:GZJ851992 HJC851990:HJF851992 HSY851990:HTB851992 ICU851990:ICX851992 IMQ851990:IMT851992 IWM851990:IWP851992 JGI851990:JGL851992 JQE851990:JQH851992 KAA851990:KAD851992 KJW851990:KJZ851992 KTS851990:KTV851992 LDO851990:LDR851992 LNK851990:LNN851992 LXG851990:LXJ851992 MHC851990:MHF851992 MQY851990:MRB851992 NAU851990:NAX851992 NKQ851990:NKT851992 NUM851990:NUP851992 OEI851990:OEL851992 OOE851990:OOH851992 OYA851990:OYD851992 PHW851990:PHZ851992 PRS851990:PRV851992 QBO851990:QBR851992 QLK851990:QLN851992 QVG851990:QVJ851992 RFC851990:RFF851992 ROY851990:RPB851992 RYU851990:RYX851992 SIQ851990:SIT851992 SSM851990:SSP851992 TCI851990:TCL851992 TME851990:TMH851992 TWA851990:TWD851992 UFW851990:UFZ851992 UPS851990:UPV851992 UZO851990:UZR851992 VJK851990:VJN851992 VTG851990:VTJ851992 WDC851990:WDF851992 WMY851990:WNB851992 WWU851990:WWX851992 AM917526:AP917528 KI917526:KL917528 UE917526:UH917528 AEA917526:AED917528 ANW917526:ANZ917528 AXS917526:AXV917528 BHO917526:BHR917528 BRK917526:BRN917528 CBG917526:CBJ917528 CLC917526:CLF917528 CUY917526:CVB917528 DEU917526:DEX917528 DOQ917526:DOT917528 DYM917526:DYP917528 EII917526:EIL917528 ESE917526:ESH917528 FCA917526:FCD917528 FLW917526:FLZ917528 FVS917526:FVV917528 GFO917526:GFR917528 GPK917526:GPN917528 GZG917526:GZJ917528 HJC917526:HJF917528 HSY917526:HTB917528 ICU917526:ICX917528 IMQ917526:IMT917528 IWM917526:IWP917528 JGI917526:JGL917528 JQE917526:JQH917528 KAA917526:KAD917528 KJW917526:KJZ917528 KTS917526:KTV917528 LDO917526:LDR917528 LNK917526:LNN917528 LXG917526:LXJ917528 MHC917526:MHF917528 MQY917526:MRB917528 NAU917526:NAX917528 NKQ917526:NKT917528 NUM917526:NUP917528 OEI917526:OEL917528 OOE917526:OOH917528 OYA917526:OYD917528 PHW917526:PHZ917528 PRS917526:PRV917528 QBO917526:QBR917528 QLK917526:QLN917528 QVG917526:QVJ917528 RFC917526:RFF917528 ROY917526:RPB917528 RYU917526:RYX917528 SIQ917526:SIT917528 SSM917526:SSP917528 TCI917526:TCL917528 TME917526:TMH917528 TWA917526:TWD917528 UFW917526:UFZ917528 UPS917526:UPV917528 UZO917526:UZR917528 VJK917526:VJN917528 VTG917526:VTJ917528 WDC917526:WDF917528 WMY917526:WNB917528 WWU917526:WWX917528 AM983062:AP983064 KI983062:KL983064 UE983062:UH983064 AEA983062:AED983064 ANW983062:ANZ983064 AXS983062:AXV983064 BHO983062:BHR983064 BRK983062:BRN983064 CBG983062:CBJ983064 CLC983062:CLF983064 CUY983062:CVB983064 DEU983062:DEX983064 DOQ983062:DOT983064 DYM983062:DYP983064 EII983062:EIL983064 ESE983062:ESH983064 FCA983062:FCD983064 FLW983062:FLZ983064 FVS983062:FVV983064 GFO983062:GFR983064 GPK983062:GPN983064 GZG983062:GZJ983064 HJC983062:HJF983064 HSY983062:HTB983064 ICU983062:ICX983064 IMQ983062:IMT983064 IWM983062:IWP983064 JGI983062:JGL983064 JQE983062:JQH983064 KAA983062:KAD983064 KJW983062:KJZ983064 KTS983062:KTV983064 LDO983062:LDR983064 LNK983062:LNN983064 LXG983062:LXJ983064 MHC983062:MHF983064 MQY983062:MRB983064 NAU983062:NAX983064 NKQ983062:NKT983064 NUM983062:NUP983064 OEI983062:OEL983064 OOE983062:OOH983064 OYA983062:OYD983064 PHW983062:PHZ983064 PRS983062:PRV983064 QBO983062:QBR983064 QLK983062:QLN983064 QVG983062:QVJ983064 RFC983062:RFF983064 ROY983062:RPB983064 RYU983062:RYX983064 SIQ983062:SIT983064 SSM983062:SSP983064 TCI983062:TCL983064 TME983062:TMH983064 TWA983062:TWD983064 UFW983062:UFZ983064 UPS983062:UPV983064 UZO983062:UZR983064 VJK983062:VJN983064 VTG983062:VTJ983064 WDC983062:WDF983064 WMY983062:WNB983064 WWU983062:WWX983064 VSR983074:VSU983076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AT65558:AW65560 KP65558:KS65560 UL65558:UO65560 AEH65558:AEK65560 AOD65558:AOG65560 AXZ65558:AYC65560 BHV65558:BHY65560 BRR65558:BRU65560 CBN65558:CBQ65560 CLJ65558:CLM65560 CVF65558:CVI65560 DFB65558:DFE65560 DOX65558:DPA65560 DYT65558:DYW65560 EIP65558:EIS65560 ESL65558:ESO65560 FCH65558:FCK65560 FMD65558:FMG65560 FVZ65558:FWC65560 GFV65558:GFY65560 GPR65558:GPU65560 GZN65558:GZQ65560 HJJ65558:HJM65560 HTF65558:HTI65560 IDB65558:IDE65560 IMX65558:INA65560 IWT65558:IWW65560 JGP65558:JGS65560 JQL65558:JQO65560 KAH65558:KAK65560 KKD65558:KKG65560 KTZ65558:KUC65560 LDV65558:LDY65560 LNR65558:LNU65560 LXN65558:LXQ65560 MHJ65558:MHM65560 MRF65558:MRI65560 NBB65558:NBE65560 NKX65558:NLA65560 NUT65558:NUW65560 OEP65558:OES65560 OOL65558:OOO65560 OYH65558:OYK65560 PID65558:PIG65560 PRZ65558:PSC65560 QBV65558:QBY65560 QLR65558:QLU65560 QVN65558:QVQ65560 RFJ65558:RFM65560 RPF65558:RPI65560 RZB65558:RZE65560 SIX65558:SJA65560 SST65558:SSW65560 TCP65558:TCS65560 TML65558:TMO65560 TWH65558:TWK65560 UGD65558:UGG65560 UPZ65558:UQC65560 UZV65558:UZY65560 VJR65558:VJU65560 VTN65558:VTQ65560 WDJ65558:WDM65560 WNF65558:WNI65560 WXB65558:WXE65560 AT131094:AW131096 KP131094:KS131096 UL131094:UO131096 AEH131094:AEK131096 AOD131094:AOG131096 AXZ131094:AYC131096 BHV131094:BHY131096 BRR131094:BRU131096 CBN131094:CBQ131096 CLJ131094:CLM131096 CVF131094:CVI131096 DFB131094:DFE131096 DOX131094:DPA131096 DYT131094:DYW131096 EIP131094:EIS131096 ESL131094:ESO131096 FCH131094:FCK131096 FMD131094:FMG131096 FVZ131094:FWC131096 GFV131094:GFY131096 GPR131094:GPU131096 GZN131094:GZQ131096 HJJ131094:HJM131096 HTF131094:HTI131096 IDB131094:IDE131096 IMX131094:INA131096 IWT131094:IWW131096 JGP131094:JGS131096 JQL131094:JQO131096 KAH131094:KAK131096 KKD131094:KKG131096 KTZ131094:KUC131096 LDV131094:LDY131096 LNR131094:LNU131096 LXN131094:LXQ131096 MHJ131094:MHM131096 MRF131094:MRI131096 NBB131094:NBE131096 NKX131094:NLA131096 NUT131094:NUW131096 OEP131094:OES131096 OOL131094:OOO131096 OYH131094:OYK131096 PID131094:PIG131096 PRZ131094:PSC131096 QBV131094:QBY131096 QLR131094:QLU131096 QVN131094:QVQ131096 RFJ131094:RFM131096 RPF131094:RPI131096 RZB131094:RZE131096 SIX131094:SJA131096 SST131094:SSW131096 TCP131094:TCS131096 TML131094:TMO131096 TWH131094:TWK131096 UGD131094:UGG131096 UPZ131094:UQC131096 UZV131094:UZY131096 VJR131094:VJU131096 VTN131094:VTQ131096 WDJ131094:WDM131096 WNF131094:WNI131096 WXB131094:WXE131096 AT196630:AW196632 KP196630:KS196632 UL196630:UO196632 AEH196630:AEK196632 AOD196630:AOG196632 AXZ196630:AYC196632 BHV196630:BHY196632 BRR196630:BRU196632 CBN196630:CBQ196632 CLJ196630:CLM196632 CVF196630:CVI196632 DFB196630:DFE196632 DOX196630:DPA196632 DYT196630:DYW196632 EIP196630:EIS196632 ESL196630:ESO196632 FCH196630:FCK196632 FMD196630:FMG196632 FVZ196630:FWC196632 GFV196630:GFY196632 GPR196630:GPU196632 GZN196630:GZQ196632 HJJ196630:HJM196632 HTF196630:HTI196632 IDB196630:IDE196632 IMX196630:INA196632 IWT196630:IWW196632 JGP196630:JGS196632 JQL196630:JQO196632 KAH196630:KAK196632 KKD196630:KKG196632 KTZ196630:KUC196632 LDV196630:LDY196632 LNR196630:LNU196632 LXN196630:LXQ196632 MHJ196630:MHM196632 MRF196630:MRI196632 NBB196630:NBE196632 NKX196630:NLA196632 NUT196630:NUW196632 OEP196630:OES196632 OOL196630:OOO196632 OYH196630:OYK196632 PID196630:PIG196632 PRZ196630:PSC196632 QBV196630:QBY196632 QLR196630:QLU196632 QVN196630:QVQ196632 RFJ196630:RFM196632 RPF196630:RPI196632 RZB196630:RZE196632 SIX196630:SJA196632 SST196630:SSW196632 TCP196630:TCS196632 TML196630:TMO196632 TWH196630:TWK196632 UGD196630:UGG196632 UPZ196630:UQC196632 UZV196630:UZY196632 VJR196630:VJU196632 VTN196630:VTQ196632 WDJ196630:WDM196632 WNF196630:WNI196632 WXB196630:WXE196632 AT262166:AW262168 KP262166:KS262168 UL262166:UO262168 AEH262166:AEK262168 AOD262166:AOG262168 AXZ262166:AYC262168 BHV262166:BHY262168 BRR262166:BRU262168 CBN262166:CBQ262168 CLJ262166:CLM262168 CVF262166:CVI262168 DFB262166:DFE262168 DOX262166:DPA262168 DYT262166:DYW262168 EIP262166:EIS262168 ESL262166:ESO262168 FCH262166:FCK262168 FMD262166:FMG262168 FVZ262166:FWC262168 GFV262166:GFY262168 GPR262166:GPU262168 GZN262166:GZQ262168 HJJ262166:HJM262168 HTF262166:HTI262168 IDB262166:IDE262168 IMX262166:INA262168 IWT262166:IWW262168 JGP262166:JGS262168 JQL262166:JQO262168 KAH262166:KAK262168 KKD262166:KKG262168 KTZ262166:KUC262168 LDV262166:LDY262168 LNR262166:LNU262168 LXN262166:LXQ262168 MHJ262166:MHM262168 MRF262166:MRI262168 NBB262166:NBE262168 NKX262166:NLA262168 NUT262166:NUW262168 OEP262166:OES262168 OOL262166:OOO262168 OYH262166:OYK262168 PID262166:PIG262168 PRZ262166:PSC262168 QBV262166:QBY262168 QLR262166:QLU262168 QVN262166:QVQ262168 RFJ262166:RFM262168 RPF262166:RPI262168 RZB262166:RZE262168 SIX262166:SJA262168 SST262166:SSW262168 TCP262166:TCS262168 TML262166:TMO262168 TWH262166:TWK262168 UGD262166:UGG262168 UPZ262166:UQC262168 UZV262166:UZY262168 VJR262166:VJU262168 VTN262166:VTQ262168 WDJ262166:WDM262168 WNF262166:WNI262168 WXB262166:WXE262168 AT327702:AW327704 KP327702:KS327704 UL327702:UO327704 AEH327702:AEK327704 AOD327702:AOG327704 AXZ327702:AYC327704 BHV327702:BHY327704 BRR327702:BRU327704 CBN327702:CBQ327704 CLJ327702:CLM327704 CVF327702:CVI327704 DFB327702:DFE327704 DOX327702:DPA327704 DYT327702:DYW327704 EIP327702:EIS327704 ESL327702:ESO327704 FCH327702:FCK327704 FMD327702:FMG327704 FVZ327702:FWC327704 GFV327702:GFY327704 GPR327702:GPU327704 GZN327702:GZQ327704 HJJ327702:HJM327704 HTF327702:HTI327704 IDB327702:IDE327704 IMX327702:INA327704 IWT327702:IWW327704 JGP327702:JGS327704 JQL327702:JQO327704 KAH327702:KAK327704 KKD327702:KKG327704 KTZ327702:KUC327704 LDV327702:LDY327704 LNR327702:LNU327704 LXN327702:LXQ327704 MHJ327702:MHM327704 MRF327702:MRI327704 NBB327702:NBE327704 NKX327702:NLA327704 NUT327702:NUW327704 OEP327702:OES327704 OOL327702:OOO327704 OYH327702:OYK327704 PID327702:PIG327704 PRZ327702:PSC327704 QBV327702:QBY327704 QLR327702:QLU327704 QVN327702:QVQ327704 RFJ327702:RFM327704 RPF327702:RPI327704 RZB327702:RZE327704 SIX327702:SJA327704 SST327702:SSW327704 TCP327702:TCS327704 TML327702:TMO327704 TWH327702:TWK327704 UGD327702:UGG327704 UPZ327702:UQC327704 UZV327702:UZY327704 VJR327702:VJU327704 VTN327702:VTQ327704 WDJ327702:WDM327704 WNF327702:WNI327704 WXB327702:WXE327704 AT393238:AW393240 KP393238:KS393240 UL393238:UO393240 AEH393238:AEK393240 AOD393238:AOG393240 AXZ393238:AYC393240 BHV393238:BHY393240 BRR393238:BRU393240 CBN393238:CBQ393240 CLJ393238:CLM393240 CVF393238:CVI393240 DFB393238:DFE393240 DOX393238:DPA393240 DYT393238:DYW393240 EIP393238:EIS393240 ESL393238:ESO393240 FCH393238:FCK393240 FMD393238:FMG393240 FVZ393238:FWC393240 GFV393238:GFY393240 GPR393238:GPU393240 GZN393238:GZQ393240 HJJ393238:HJM393240 HTF393238:HTI393240 IDB393238:IDE393240 IMX393238:INA393240 IWT393238:IWW393240 JGP393238:JGS393240 JQL393238:JQO393240 KAH393238:KAK393240 KKD393238:KKG393240 KTZ393238:KUC393240 LDV393238:LDY393240 LNR393238:LNU393240 LXN393238:LXQ393240 MHJ393238:MHM393240 MRF393238:MRI393240 NBB393238:NBE393240 NKX393238:NLA393240 NUT393238:NUW393240 OEP393238:OES393240 OOL393238:OOO393240 OYH393238:OYK393240 PID393238:PIG393240 PRZ393238:PSC393240 QBV393238:QBY393240 QLR393238:QLU393240 QVN393238:QVQ393240 RFJ393238:RFM393240 RPF393238:RPI393240 RZB393238:RZE393240 SIX393238:SJA393240 SST393238:SSW393240 TCP393238:TCS393240 TML393238:TMO393240 TWH393238:TWK393240 UGD393238:UGG393240 UPZ393238:UQC393240 UZV393238:UZY393240 VJR393238:VJU393240 VTN393238:VTQ393240 WDJ393238:WDM393240 WNF393238:WNI393240 WXB393238:WXE393240 AT458774:AW458776 KP458774:KS458776 UL458774:UO458776 AEH458774:AEK458776 AOD458774:AOG458776 AXZ458774:AYC458776 BHV458774:BHY458776 BRR458774:BRU458776 CBN458774:CBQ458776 CLJ458774:CLM458776 CVF458774:CVI458776 DFB458774:DFE458776 DOX458774:DPA458776 DYT458774:DYW458776 EIP458774:EIS458776 ESL458774:ESO458776 FCH458774:FCK458776 FMD458774:FMG458776 FVZ458774:FWC458776 GFV458774:GFY458776 GPR458774:GPU458776 GZN458774:GZQ458776 HJJ458774:HJM458776 HTF458774:HTI458776 IDB458774:IDE458776 IMX458774:INA458776 IWT458774:IWW458776 JGP458774:JGS458776 JQL458774:JQO458776 KAH458774:KAK458776 KKD458774:KKG458776 KTZ458774:KUC458776 LDV458774:LDY458776 LNR458774:LNU458776 LXN458774:LXQ458776 MHJ458774:MHM458776 MRF458774:MRI458776 NBB458774:NBE458776 NKX458774:NLA458776 NUT458774:NUW458776 OEP458774:OES458776 OOL458774:OOO458776 OYH458774:OYK458776 PID458774:PIG458776 PRZ458774:PSC458776 QBV458774:QBY458776 QLR458774:QLU458776 QVN458774:QVQ458776 RFJ458774:RFM458776 RPF458774:RPI458776 RZB458774:RZE458776 SIX458774:SJA458776 SST458774:SSW458776 TCP458774:TCS458776 TML458774:TMO458776 TWH458774:TWK458776 UGD458774:UGG458776 UPZ458774:UQC458776 UZV458774:UZY458776 VJR458774:VJU458776 VTN458774:VTQ458776 WDJ458774:WDM458776 WNF458774:WNI458776 WXB458774:WXE458776 AT524310:AW524312 KP524310:KS524312 UL524310:UO524312 AEH524310:AEK524312 AOD524310:AOG524312 AXZ524310:AYC524312 BHV524310:BHY524312 BRR524310:BRU524312 CBN524310:CBQ524312 CLJ524310:CLM524312 CVF524310:CVI524312 DFB524310:DFE524312 DOX524310:DPA524312 DYT524310:DYW524312 EIP524310:EIS524312 ESL524310:ESO524312 FCH524310:FCK524312 FMD524310:FMG524312 FVZ524310:FWC524312 GFV524310:GFY524312 GPR524310:GPU524312 GZN524310:GZQ524312 HJJ524310:HJM524312 HTF524310:HTI524312 IDB524310:IDE524312 IMX524310:INA524312 IWT524310:IWW524312 JGP524310:JGS524312 JQL524310:JQO524312 KAH524310:KAK524312 KKD524310:KKG524312 KTZ524310:KUC524312 LDV524310:LDY524312 LNR524310:LNU524312 LXN524310:LXQ524312 MHJ524310:MHM524312 MRF524310:MRI524312 NBB524310:NBE524312 NKX524310:NLA524312 NUT524310:NUW524312 OEP524310:OES524312 OOL524310:OOO524312 OYH524310:OYK524312 PID524310:PIG524312 PRZ524310:PSC524312 QBV524310:QBY524312 QLR524310:QLU524312 QVN524310:QVQ524312 RFJ524310:RFM524312 RPF524310:RPI524312 RZB524310:RZE524312 SIX524310:SJA524312 SST524310:SSW524312 TCP524310:TCS524312 TML524310:TMO524312 TWH524310:TWK524312 UGD524310:UGG524312 UPZ524310:UQC524312 UZV524310:UZY524312 VJR524310:VJU524312 VTN524310:VTQ524312 WDJ524310:WDM524312 WNF524310:WNI524312 WXB524310:WXE524312 AT589846:AW589848 KP589846:KS589848 UL589846:UO589848 AEH589846:AEK589848 AOD589846:AOG589848 AXZ589846:AYC589848 BHV589846:BHY589848 BRR589846:BRU589848 CBN589846:CBQ589848 CLJ589846:CLM589848 CVF589846:CVI589848 DFB589846:DFE589848 DOX589846:DPA589848 DYT589846:DYW589848 EIP589846:EIS589848 ESL589846:ESO589848 FCH589846:FCK589848 FMD589846:FMG589848 FVZ589846:FWC589848 GFV589846:GFY589848 GPR589846:GPU589848 GZN589846:GZQ589848 HJJ589846:HJM589848 HTF589846:HTI589848 IDB589846:IDE589848 IMX589846:INA589848 IWT589846:IWW589848 JGP589846:JGS589848 JQL589846:JQO589848 KAH589846:KAK589848 KKD589846:KKG589848 KTZ589846:KUC589848 LDV589846:LDY589848 LNR589846:LNU589848 LXN589846:LXQ589848 MHJ589846:MHM589848 MRF589846:MRI589848 NBB589846:NBE589848 NKX589846:NLA589848 NUT589846:NUW589848 OEP589846:OES589848 OOL589846:OOO589848 OYH589846:OYK589848 PID589846:PIG589848 PRZ589846:PSC589848 QBV589846:QBY589848 QLR589846:QLU589848 QVN589846:QVQ589848 RFJ589846:RFM589848 RPF589846:RPI589848 RZB589846:RZE589848 SIX589846:SJA589848 SST589846:SSW589848 TCP589846:TCS589848 TML589846:TMO589848 TWH589846:TWK589848 UGD589846:UGG589848 UPZ589846:UQC589848 UZV589846:UZY589848 VJR589846:VJU589848 VTN589846:VTQ589848 WDJ589846:WDM589848 WNF589846:WNI589848 WXB589846:WXE589848 AT655382:AW655384 KP655382:KS655384 UL655382:UO655384 AEH655382:AEK655384 AOD655382:AOG655384 AXZ655382:AYC655384 BHV655382:BHY655384 BRR655382:BRU655384 CBN655382:CBQ655384 CLJ655382:CLM655384 CVF655382:CVI655384 DFB655382:DFE655384 DOX655382:DPA655384 DYT655382:DYW655384 EIP655382:EIS655384 ESL655382:ESO655384 FCH655382:FCK655384 FMD655382:FMG655384 FVZ655382:FWC655384 GFV655382:GFY655384 GPR655382:GPU655384 GZN655382:GZQ655384 HJJ655382:HJM655384 HTF655382:HTI655384 IDB655382:IDE655384 IMX655382:INA655384 IWT655382:IWW655384 JGP655382:JGS655384 JQL655382:JQO655384 KAH655382:KAK655384 KKD655382:KKG655384 KTZ655382:KUC655384 LDV655382:LDY655384 LNR655382:LNU655384 LXN655382:LXQ655384 MHJ655382:MHM655384 MRF655382:MRI655384 NBB655382:NBE655384 NKX655382:NLA655384 NUT655382:NUW655384 OEP655382:OES655384 OOL655382:OOO655384 OYH655382:OYK655384 PID655382:PIG655384 PRZ655382:PSC655384 QBV655382:QBY655384 QLR655382:QLU655384 QVN655382:QVQ655384 RFJ655382:RFM655384 RPF655382:RPI655384 RZB655382:RZE655384 SIX655382:SJA655384 SST655382:SSW655384 TCP655382:TCS655384 TML655382:TMO655384 TWH655382:TWK655384 UGD655382:UGG655384 UPZ655382:UQC655384 UZV655382:UZY655384 VJR655382:VJU655384 VTN655382:VTQ655384 WDJ655382:WDM655384 WNF655382:WNI655384 WXB655382:WXE655384 AT720918:AW720920 KP720918:KS720920 UL720918:UO720920 AEH720918:AEK720920 AOD720918:AOG720920 AXZ720918:AYC720920 BHV720918:BHY720920 BRR720918:BRU720920 CBN720918:CBQ720920 CLJ720918:CLM720920 CVF720918:CVI720920 DFB720918:DFE720920 DOX720918:DPA720920 DYT720918:DYW720920 EIP720918:EIS720920 ESL720918:ESO720920 FCH720918:FCK720920 FMD720918:FMG720920 FVZ720918:FWC720920 GFV720918:GFY720920 GPR720918:GPU720920 GZN720918:GZQ720920 HJJ720918:HJM720920 HTF720918:HTI720920 IDB720918:IDE720920 IMX720918:INA720920 IWT720918:IWW720920 JGP720918:JGS720920 JQL720918:JQO720920 KAH720918:KAK720920 KKD720918:KKG720920 KTZ720918:KUC720920 LDV720918:LDY720920 LNR720918:LNU720920 LXN720918:LXQ720920 MHJ720918:MHM720920 MRF720918:MRI720920 NBB720918:NBE720920 NKX720918:NLA720920 NUT720918:NUW720920 OEP720918:OES720920 OOL720918:OOO720920 OYH720918:OYK720920 PID720918:PIG720920 PRZ720918:PSC720920 QBV720918:QBY720920 QLR720918:QLU720920 QVN720918:QVQ720920 RFJ720918:RFM720920 RPF720918:RPI720920 RZB720918:RZE720920 SIX720918:SJA720920 SST720918:SSW720920 TCP720918:TCS720920 TML720918:TMO720920 TWH720918:TWK720920 UGD720918:UGG720920 UPZ720918:UQC720920 UZV720918:UZY720920 VJR720918:VJU720920 VTN720918:VTQ720920 WDJ720918:WDM720920 WNF720918:WNI720920 WXB720918:WXE720920 AT786454:AW786456 KP786454:KS786456 UL786454:UO786456 AEH786454:AEK786456 AOD786454:AOG786456 AXZ786454:AYC786456 BHV786454:BHY786456 BRR786454:BRU786456 CBN786454:CBQ786456 CLJ786454:CLM786456 CVF786454:CVI786456 DFB786454:DFE786456 DOX786454:DPA786456 DYT786454:DYW786456 EIP786454:EIS786456 ESL786454:ESO786456 FCH786454:FCK786456 FMD786454:FMG786456 FVZ786454:FWC786456 GFV786454:GFY786456 GPR786454:GPU786456 GZN786454:GZQ786456 HJJ786454:HJM786456 HTF786454:HTI786456 IDB786454:IDE786456 IMX786454:INA786456 IWT786454:IWW786456 JGP786454:JGS786456 JQL786454:JQO786456 KAH786454:KAK786456 KKD786454:KKG786456 KTZ786454:KUC786456 LDV786454:LDY786456 LNR786454:LNU786456 LXN786454:LXQ786456 MHJ786454:MHM786456 MRF786454:MRI786456 NBB786454:NBE786456 NKX786454:NLA786456 NUT786454:NUW786456 OEP786454:OES786456 OOL786454:OOO786456 OYH786454:OYK786456 PID786454:PIG786456 PRZ786454:PSC786456 QBV786454:QBY786456 QLR786454:QLU786456 QVN786454:QVQ786456 RFJ786454:RFM786456 RPF786454:RPI786456 RZB786454:RZE786456 SIX786454:SJA786456 SST786454:SSW786456 TCP786454:TCS786456 TML786454:TMO786456 TWH786454:TWK786456 UGD786454:UGG786456 UPZ786454:UQC786456 UZV786454:UZY786456 VJR786454:VJU786456 VTN786454:VTQ786456 WDJ786454:WDM786456 WNF786454:WNI786456 WXB786454:WXE786456 AT851990:AW851992 KP851990:KS851992 UL851990:UO851992 AEH851990:AEK851992 AOD851990:AOG851992 AXZ851990:AYC851992 BHV851990:BHY851992 BRR851990:BRU851992 CBN851990:CBQ851992 CLJ851990:CLM851992 CVF851990:CVI851992 DFB851990:DFE851992 DOX851990:DPA851992 DYT851990:DYW851992 EIP851990:EIS851992 ESL851990:ESO851992 FCH851990:FCK851992 FMD851990:FMG851992 FVZ851990:FWC851992 GFV851990:GFY851992 GPR851990:GPU851992 GZN851990:GZQ851992 HJJ851990:HJM851992 HTF851990:HTI851992 IDB851990:IDE851992 IMX851990:INA851992 IWT851990:IWW851992 JGP851990:JGS851992 JQL851990:JQO851992 KAH851990:KAK851992 KKD851990:KKG851992 KTZ851990:KUC851992 LDV851990:LDY851992 LNR851990:LNU851992 LXN851990:LXQ851992 MHJ851990:MHM851992 MRF851990:MRI851992 NBB851990:NBE851992 NKX851990:NLA851992 NUT851990:NUW851992 OEP851990:OES851992 OOL851990:OOO851992 OYH851990:OYK851992 PID851990:PIG851992 PRZ851990:PSC851992 QBV851990:QBY851992 QLR851990:QLU851992 QVN851990:QVQ851992 RFJ851990:RFM851992 RPF851990:RPI851992 RZB851990:RZE851992 SIX851990:SJA851992 SST851990:SSW851992 TCP851990:TCS851992 TML851990:TMO851992 TWH851990:TWK851992 UGD851990:UGG851992 UPZ851990:UQC851992 UZV851990:UZY851992 VJR851990:VJU851992 VTN851990:VTQ851992 WDJ851990:WDM851992 WNF851990:WNI851992 WXB851990:WXE851992 AT917526:AW917528 KP917526:KS917528 UL917526:UO917528 AEH917526:AEK917528 AOD917526:AOG917528 AXZ917526:AYC917528 BHV917526:BHY917528 BRR917526:BRU917528 CBN917526:CBQ917528 CLJ917526:CLM917528 CVF917526:CVI917528 DFB917526:DFE917528 DOX917526:DPA917528 DYT917526:DYW917528 EIP917526:EIS917528 ESL917526:ESO917528 FCH917526:FCK917528 FMD917526:FMG917528 FVZ917526:FWC917528 GFV917526:GFY917528 GPR917526:GPU917528 GZN917526:GZQ917528 HJJ917526:HJM917528 HTF917526:HTI917528 IDB917526:IDE917528 IMX917526:INA917528 IWT917526:IWW917528 JGP917526:JGS917528 JQL917526:JQO917528 KAH917526:KAK917528 KKD917526:KKG917528 KTZ917526:KUC917528 LDV917526:LDY917528 LNR917526:LNU917528 LXN917526:LXQ917528 MHJ917526:MHM917528 MRF917526:MRI917528 NBB917526:NBE917528 NKX917526:NLA917528 NUT917526:NUW917528 OEP917526:OES917528 OOL917526:OOO917528 OYH917526:OYK917528 PID917526:PIG917528 PRZ917526:PSC917528 QBV917526:QBY917528 QLR917526:QLU917528 QVN917526:QVQ917528 RFJ917526:RFM917528 RPF917526:RPI917528 RZB917526:RZE917528 SIX917526:SJA917528 SST917526:SSW917528 TCP917526:TCS917528 TML917526:TMO917528 TWH917526:TWK917528 UGD917526:UGG917528 UPZ917526:UQC917528 UZV917526:UZY917528 VJR917526:VJU917528 VTN917526:VTQ917528 WDJ917526:WDM917528 WNF917526:WNI917528 WXB917526:WXE917528 AT983062:AW983064 KP983062:KS983064 UL983062:UO983064 AEH983062:AEK983064 AOD983062:AOG983064 AXZ983062:AYC983064 BHV983062:BHY983064 BRR983062:BRU983064 CBN983062:CBQ983064 CLJ983062:CLM983064 CVF983062:CVI983064 DFB983062:DFE983064 DOX983062:DPA983064 DYT983062:DYW983064 EIP983062:EIS983064 ESL983062:ESO983064 FCH983062:FCK983064 FMD983062:FMG983064 FVZ983062:FWC983064 GFV983062:GFY983064 GPR983062:GPU983064 GZN983062:GZQ983064 HJJ983062:HJM983064 HTF983062:HTI983064 IDB983062:IDE983064 IMX983062:INA983064 IWT983062:IWW983064 JGP983062:JGS983064 JQL983062:JQO983064 KAH983062:KAK983064 KKD983062:KKG983064 KTZ983062:KUC983064 LDV983062:LDY983064 LNR983062:LNU983064 LXN983062:LXQ983064 MHJ983062:MHM983064 MRF983062:MRI983064 NBB983062:NBE983064 NKX983062:NLA983064 NUT983062:NUW983064 OEP983062:OES983064 OOL983062:OOO983064 OYH983062:OYK983064 PID983062:PIG983064 PRZ983062:PSC983064 QBV983062:QBY983064 QLR983062:QLU983064 QVN983062:QVQ983064 RFJ983062:RFM983064 RPF983062:RPI983064 RZB983062:RZE983064 SIX983062:SJA983064 SST983062:SSW983064 TCP983062:TCS983064 TML983062:TMO983064 TWH983062:TWK983064 UGD983062:UGG983064 UPZ983062:UQC983064 UZV983062:UZY983064 VJR983062:VJU983064 VTN983062:VTQ983064 WDJ983062:WDM983064 WNF983062:WNI983064 WXB983062:WXE983064 WMJ983074:WMM983076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CU65593:CV65594 MQ65593:MR65594 WM65593:WN65594 AGI65593:AGJ65594 AQE65593:AQF65594 BAA65593:BAB65594 BJW65593:BJX65594 BTS65593:BTT65594 CDO65593:CDP65594 CNK65593:CNL65594 CXG65593:CXH65594 DHC65593:DHD65594 DQY65593:DQZ65594 EAU65593:EAV65594 EKQ65593:EKR65594 EUM65593:EUN65594 FEI65593:FEJ65594 FOE65593:FOF65594 FYA65593:FYB65594 GHW65593:GHX65594 GRS65593:GRT65594 HBO65593:HBP65594 HLK65593:HLL65594 HVG65593:HVH65594 IFC65593:IFD65594 IOY65593:IOZ65594 IYU65593:IYV65594 JIQ65593:JIR65594 JSM65593:JSN65594 KCI65593:KCJ65594 KME65593:KMF65594 KWA65593:KWB65594 LFW65593:LFX65594 LPS65593:LPT65594 LZO65593:LZP65594 MJK65593:MJL65594 MTG65593:MTH65594 NDC65593:NDD65594 NMY65593:NMZ65594 NWU65593:NWV65594 OGQ65593:OGR65594 OQM65593:OQN65594 PAI65593:PAJ65594 PKE65593:PKF65594 PUA65593:PUB65594 QDW65593:QDX65594 QNS65593:QNT65594 QXO65593:QXP65594 RHK65593:RHL65594 RRG65593:RRH65594 SBC65593:SBD65594 SKY65593:SKZ65594 SUU65593:SUV65594 TEQ65593:TER65594 TOM65593:TON65594 TYI65593:TYJ65594 UIE65593:UIF65594 USA65593:USB65594 VBW65593:VBX65594 VLS65593:VLT65594 VVO65593:VVP65594 WFK65593:WFL65594 WPG65593:WPH65594 WZC65593:WZD65594 CU131129:CV131130 MQ131129:MR131130 WM131129:WN131130 AGI131129:AGJ131130 AQE131129:AQF131130 BAA131129:BAB131130 BJW131129:BJX131130 BTS131129:BTT131130 CDO131129:CDP131130 CNK131129:CNL131130 CXG131129:CXH131130 DHC131129:DHD131130 DQY131129:DQZ131130 EAU131129:EAV131130 EKQ131129:EKR131130 EUM131129:EUN131130 FEI131129:FEJ131130 FOE131129:FOF131130 FYA131129:FYB131130 GHW131129:GHX131130 GRS131129:GRT131130 HBO131129:HBP131130 HLK131129:HLL131130 HVG131129:HVH131130 IFC131129:IFD131130 IOY131129:IOZ131130 IYU131129:IYV131130 JIQ131129:JIR131130 JSM131129:JSN131130 KCI131129:KCJ131130 KME131129:KMF131130 KWA131129:KWB131130 LFW131129:LFX131130 LPS131129:LPT131130 LZO131129:LZP131130 MJK131129:MJL131130 MTG131129:MTH131130 NDC131129:NDD131130 NMY131129:NMZ131130 NWU131129:NWV131130 OGQ131129:OGR131130 OQM131129:OQN131130 PAI131129:PAJ131130 PKE131129:PKF131130 PUA131129:PUB131130 QDW131129:QDX131130 QNS131129:QNT131130 QXO131129:QXP131130 RHK131129:RHL131130 RRG131129:RRH131130 SBC131129:SBD131130 SKY131129:SKZ131130 SUU131129:SUV131130 TEQ131129:TER131130 TOM131129:TON131130 TYI131129:TYJ131130 UIE131129:UIF131130 USA131129:USB131130 VBW131129:VBX131130 VLS131129:VLT131130 VVO131129:VVP131130 WFK131129:WFL131130 WPG131129:WPH131130 WZC131129:WZD131130 CU196665:CV196666 MQ196665:MR196666 WM196665:WN196666 AGI196665:AGJ196666 AQE196665:AQF196666 BAA196665:BAB196666 BJW196665:BJX196666 BTS196665:BTT196666 CDO196665:CDP196666 CNK196665:CNL196666 CXG196665:CXH196666 DHC196665:DHD196666 DQY196665:DQZ196666 EAU196665:EAV196666 EKQ196665:EKR196666 EUM196665:EUN196666 FEI196665:FEJ196666 FOE196665:FOF196666 FYA196665:FYB196666 GHW196665:GHX196666 GRS196665:GRT196666 HBO196665:HBP196666 HLK196665:HLL196666 HVG196665:HVH196666 IFC196665:IFD196666 IOY196665:IOZ196666 IYU196665:IYV196666 JIQ196665:JIR196666 JSM196665:JSN196666 KCI196665:KCJ196666 KME196665:KMF196666 KWA196665:KWB196666 LFW196665:LFX196666 LPS196665:LPT196666 LZO196665:LZP196666 MJK196665:MJL196666 MTG196665:MTH196666 NDC196665:NDD196666 NMY196665:NMZ196666 NWU196665:NWV196666 OGQ196665:OGR196666 OQM196665:OQN196666 PAI196665:PAJ196666 PKE196665:PKF196666 PUA196665:PUB196666 QDW196665:QDX196666 QNS196665:QNT196666 QXO196665:QXP196666 RHK196665:RHL196666 RRG196665:RRH196666 SBC196665:SBD196666 SKY196665:SKZ196666 SUU196665:SUV196666 TEQ196665:TER196666 TOM196665:TON196666 TYI196665:TYJ196666 UIE196665:UIF196666 USA196665:USB196666 VBW196665:VBX196666 VLS196665:VLT196666 VVO196665:VVP196666 WFK196665:WFL196666 WPG196665:WPH196666 WZC196665:WZD196666 CU262201:CV262202 MQ262201:MR262202 WM262201:WN262202 AGI262201:AGJ262202 AQE262201:AQF262202 BAA262201:BAB262202 BJW262201:BJX262202 BTS262201:BTT262202 CDO262201:CDP262202 CNK262201:CNL262202 CXG262201:CXH262202 DHC262201:DHD262202 DQY262201:DQZ262202 EAU262201:EAV262202 EKQ262201:EKR262202 EUM262201:EUN262202 FEI262201:FEJ262202 FOE262201:FOF262202 FYA262201:FYB262202 GHW262201:GHX262202 GRS262201:GRT262202 HBO262201:HBP262202 HLK262201:HLL262202 HVG262201:HVH262202 IFC262201:IFD262202 IOY262201:IOZ262202 IYU262201:IYV262202 JIQ262201:JIR262202 JSM262201:JSN262202 KCI262201:KCJ262202 KME262201:KMF262202 KWA262201:KWB262202 LFW262201:LFX262202 LPS262201:LPT262202 LZO262201:LZP262202 MJK262201:MJL262202 MTG262201:MTH262202 NDC262201:NDD262202 NMY262201:NMZ262202 NWU262201:NWV262202 OGQ262201:OGR262202 OQM262201:OQN262202 PAI262201:PAJ262202 PKE262201:PKF262202 PUA262201:PUB262202 QDW262201:QDX262202 QNS262201:QNT262202 QXO262201:QXP262202 RHK262201:RHL262202 RRG262201:RRH262202 SBC262201:SBD262202 SKY262201:SKZ262202 SUU262201:SUV262202 TEQ262201:TER262202 TOM262201:TON262202 TYI262201:TYJ262202 UIE262201:UIF262202 USA262201:USB262202 VBW262201:VBX262202 VLS262201:VLT262202 VVO262201:VVP262202 WFK262201:WFL262202 WPG262201:WPH262202 WZC262201:WZD262202 CU327737:CV327738 MQ327737:MR327738 WM327737:WN327738 AGI327737:AGJ327738 AQE327737:AQF327738 BAA327737:BAB327738 BJW327737:BJX327738 BTS327737:BTT327738 CDO327737:CDP327738 CNK327737:CNL327738 CXG327737:CXH327738 DHC327737:DHD327738 DQY327737:DQZ327738 EAU327737:EAV327738 EKQ327737:EKR327738 EUM327737:EUN327738 FEI327737:FEJ327738 FOE327737:FOF327738 FYA327737:FYB327738 GHW327737:GHX327738 GRS327737:GRT327738 HBO327737:HBP327738 HLK327737:HLL327738 HVG327737:HVH327738 IFC327737:IFD327738 IOY327737:IOZ327738 IYU327737:IYV327738 JIQ327737:JIR327738 JSM327737:JSN327738 KCI327737:KCJ327738 KME327737:KMF327738 KWA327737:KWB327738 LFW327737:LFX327738 LPS327737:LPT327738 LZO327737:LZP327738 MJK327737:MJL327738 MTG327737:MTH327738 NDC327737:NDD327738 NMY327737:NMZ327738 NWU327737:NWV327738 OGQ327737:OGR327738 OQM327737:OQN327738 PAI327737:PAJ327738 PKE327737:PKF327738 PUA327737:PUB327738 QDW327737:QDX327738 QNS327737:QNT327738 QXO327737:QXP327738 RHK327737:RHL327738 RRG327737:RRH327738 SBC327737:SBD327738 SKY327737:SKZ327738 SUU327737:SUV327738 TEQ327737:TER327738 TOM327737:TON327738 TYI327737:TYJ327738 UIE327737:UIF327738 USA327737:USB327738 VBW327737:VBX327738 VLS327737:VLT327738 VVO327737:VVP327738 WFK327737:WFL327738 WPG327737:WPH327738 WZC327737:WZD327738 CU393273:CV393274 MQ393273:MR393274 WM393273:WN393274 AGI393273:AGJ393274 AQE393273:AQF393274 BAA393273:BAB393274 BJW393273:BJX393274 BTS393273:BTT393274 CDO393273:CDP393274 CNK393273:CNL393274 CXG393273:CXH393274 DHC393273:DHD393274 DQY393273:DQZ393274 EAU393273:EAV393274 EKQ393273:EKR393274 EUM393273:EUN393274 FEI393273:FEJ393274 FOE393273:FOF393274 FYA393273:FYB393274 GHW393273:GHX393274 GRS393273:GRT393274 HBO393273:HBP393274 HLK393273:HLL393274 HVG393273:HVH393274 IFC393273:IFD393274 IOY393273:IOZ393274 IYU393273:IYV393274 JIQ393273:JIR393274 JSM393273:JSN393274 KCI393273:KCJ393274 KME393273:KMF393274 KWA393273:KWB393274 LFW393273:LFX393274 LPS393273:LPT393274 LZO393273:LZP393274 MJK393273:MJL393274 MTG393273:MTH393274 NDC393273:NDD393274 NMY393273:NMZ393274 NWU393273:NWV393274 OGQ393273:OGR393274 OQM393273:OQN393274 PAI393273:PAJ393274 PKE393273:PKF393274 PUA393273:PUB393274 QDW393273:QDX393274 QNS393273:QNT393274 QXO393273:QXP393274 RHK393273:RHL393274 RRG393273:RRH393274 SBC393273:SBD393274 SKY393273:SKZ393274 SUU393273:SUV393274 TEQ393273:TER393274 TOM393273:TON393274 TYI393273:TYJ393274 UIE393273:UIF393274 USA393273:USB393274 VBW393273:VBX393274 VLS393273:VLT393274 VVO393273:VVP393274 WFK393273:WFL393274 WPG393273:WPH393274 WZC393273:WZD393274 CU458809:CV458810 MQ458809:MR458810 WM458809:WN458810 AGI458809:AGJ458810 AQE458809:AQF458810 BAA458809:BAB458810 BJW458809:BJX458810 BTS458809:BTT458810 CDO458809:CDP458810 CNK458809:CNL458810 CXG458809:CXH458810 DHC458809:DHD458810 DQY458809:DQZ458810 EAU458809:EAV458810 EKQ458809:EKR458810 EUM458809:EUN458810 FEI458809:FEJ458810 FOE458809:FOF458810 FYA458809:FYB458810 GHW458809:GHX458810 GRS458809:GRT458810 HBO458809:HBP458810 HLK458809:HLL458810 HVG458809:HVH458810 IFC458809:IFD458810 IOY458809:IOZ458810 IYU458809:IYV458810 JIQ458809:JIR458810 JSM458809:JSN458810 KCI458809:KCJ458810 KME458809:KMF458810 KWA458809:KWB458810 LFW458809:LFX458810 LPS458809:LPT458810 LZO458809:LZP458810 MJK458809:MJL458810 MTG458809:MTH458810 NDC458809:NDD458810 NMY458809:NMZ458810 NWU458809:NWV458810 OGQ458809:OGR458810 OQM458809:OQN458810 PAI458809:PAJ458810 PKE458809:PKF458810 PUA458809:PUB458810 QDW458809:QDX458810 QNS458809:QNT458810 QXO458809:QXP458810 RHK458809:RHL458810 RRG458809:RRH458810 SBC458809:SBD458810 SKY458809:SKZ458810 SUU458809:SUV458810 TEQ458809:TER458810 TOM458809:TON458810 TYI458809:TYJ458810 UIE458809:UIF458810 USA458809:USB458810 VBW458809:VBX458810 VLS458809:VLT458810 VVO458809:VVP458810 WFK458809:WFL458810 WPG458809:WPH458810 WZC458809:WZD458810 CU524345:CV524346 MQ524345:MR524346 WM524345:WN524346 AGI524345:AGJ524346 AQE524345:AQF524346 BAA524345:BAB524346 BJW524345:BJX524346 BTS524345:BTT524346 CDO524345:CDP524346 CNK524345:CNL524346 CXG524345:CXH524346 DHC524345:DHD524346 DQY524345:DQZ524346 EAU524345:EAV524346 EKQ524345:EKR524346 EUM524345:EUN524346 FEI524345:FEJ524346 FOE524345:FOF524346 FYA524345:FYB524346 GHW524345:GHX524346 GRS524345:GRT524346 HBO524345:HBP524346 HLK524345:HLL524346 HVG524345:HVH524346 IFC524345:IFD524346 IOY524345:IOZ524346 IYU524345:IYV524346 JIQ524345:JIR524346 JSM524345:JSN524346 KCI524345:KCJ524346 KME524345:KMF524346 KWA524345:KWB524346 LFW524345:LFX524346 LPS524345:LPT524346 LZO524345:LZP524346 MJK524345:MJL524346 MTG524345:MTH524346 NDC524345:NDD524346 NMY524345:NMZ524346 NWU524345:NWV524346 OGQ524345:OGR524346 OQM524345:OQN524346 PAI524345:PAJ524346 PKE524345:PKF524346 PUA524345:PUB524346 QDW524345:QDX524346 QNS524345:QNT524346 QXO524345:QXP524346 RHK524345:RHL524346 RRG524345:RRH524346 SBC524345:SBD524346 SKY524345:SKZ524346 SUU524345:SUV524346 TEQ524345:TER524346 TOM524345:TON524346 TYI524345:TYJ524346 UIE524345:UIF524346 USA524345:USB524346 VBW524345:VBX524346 VLS524345:VLT524346 VVO524345:VVP524346 WFK524345:WFL524346 WPG524345:WPH524346 WZC524345:WZD524346 CU589881:CV589882 MQ589881:MR589882 WM589881:WN589882 AGI589881:AGJ589882 AQE589881:AQF589882 BAA589881:BAB589882 BJW589881:BJX589882 BTS589881:BTT589882 CDO589881:CDP589882 CNK589881:CNL589882 CXG589881:CXH589882 DHC589881:DHD589882 DQY589881:DQZ589882 EAU589881:EAV589882 EKQ589881:EKR589882 EUM589881:EUN589882 FEI589881:FEJ589882 FOE589881:FOF589882 FYA589881:FYB589882 GHW589881:GHX589882 GRS589881:GRT589882 HBO589881:HBP589882 HLK589881:HLL589882 HVG589881:HVH589882 IFC589881:IFD589882 IOY589881:IOZ589882 IYU589881:IYV589882 JIQ589881:JIR589882 JSM589881:JSN589882 KCI589881:KCJ589882 KME589881:KMF589882 KWA589881:KWB589882 LFW589881:LFX589882 LPS589881:LPT589882 LZO589881:LZP589882 MJK589881:MJL589882 MTG589881:MTH589882 NDC589881:NDD589882 NMY589881:NMZ589882 NWU589881:NWV589882 OGQ589881:OGR589882 OQM589881:OQN589882 PAI589881:PAJ589882 PKE589881:PKF589882 PUA589881:PUB589882 QDW589881:QDX589882 QNS589881:QNT589882 QXO589881:QXP589882 RHK589881:RHL589882 RRG589881:RRH589882 SBC589881:SBD589882 SKY589881:SKZ589882 SUU589881:SUV589882 TEQ589881:TER589882 TOM589881:TON589882 TYI589881:TYJ589882 UIE589881:UIF589882 USA589881:USB589882 VBW589881:VBX589882 VLS589881:VLT589882 VVO589881:VVP589882 WFK589881:WFL589882 WPG589881:WPH589882 WZC589881:WZD589882 CU655417:CV655418 MQ655417:MR655418 WM655417:WN655418 AGI655417:AGJ655418 AQE655417:AQF655418 BAA655417:BAB655418 BJW655417:BJX655418 BTS655417:BTT655418 CDO655417:CDP655418 CNK655417:CNL655418 CXG655417:CXH655418 DHC655417:DHD655418 DQY655417:DQZ655418 EAU655417:EAV655418 EKQ655417:EKR655418 EUM655417:EUN655418 FEI655417:FEJ655418 FOE655417:FOF655418 FYA655417:FYB655418 GHW655417:GHX655418 GRS655417:GRT655418 HBO655417:HBP655418 HLK655417:HLL655418 HVG655417:HVH655418 IFC655417:IFD655418 IOY655417:IOZ655418 IYU655417:IYV655418 JIQ655417:JIR655418 JSM655417:JSN655418 KCI655417:KCJ655418 KME655417:KMF655418 KWA655417:KWB655418 LFW655417:LFX655418 LPS655417:LPT655418 LZO655417:LZP655418 MJK655417:MJL655418 MTG655417:MTH655418 NDC655417:NDD655418 NMY655417:NMZ655418 NWU655417:NWV655418 OGQ655417:OGR655418 OQM655417:OQN655418 PAI655417:PAJ655418 PKE655417:PKF655418 PUA655417:PUB655418 QDW655417:QDX655418 QNS655417:QNT655418 QXO655417:QXP655418 RHK655417:RHL655418 RRG655417:RRH655418 SBC655417:SBD655418 SKY655417:SKZ655418 SUU655417:SUV655418 TEQ655417:TER655418 TOM655417:TON655418 TYI655417:TYJ655418 UIE655417:UIF655418 USA655417:USB655418 VBW655417:VBX655418 VLS655417:VLT655418 VVO655417:VVP655418 WFK655417:WFL655418 WPG655417:WPH655418 WZC655417:WZD655418 CU720953:CV720954 MQ720953:MR720954 WM720953:WN720954 AGI720953:AGJ720954 AQE720953:AQF720954 BAA720953:BAB720954 BJW720953:BJX720954 BTS720953:BTT720954 CDO720953:CDP720954 CNK720953:CNL720954 CXG720953:CXH720954 DHC720953:DHD720954 DQY720953:DQZ720954 EAU720953:EAV720954 EKQ720953:EKR720954 EUM720953:EUN720954 FEI720953:FEJ720954 FOE720953:FOF720954 FYA720953:FYB720954 GHW720953:GHX720954 GRS720953:GRT720954 HBO720953:HBP720954 HLK720953:HLL720954 HVG720953:HVH720954 IFC720953:IFD720954 IOY720953:IOZ720954 IYU720953:IYV720954 JIQ720953:JIR720954 JSM720953:JSN720954 KCI720953:KCJ720954 KME720953:KMF720954 KWA720953:KWB720954 LFW720953:LFX720954 LPS720953:LPT720954 LZO720953:LZP720954 MJK720953:MJL720954 MTG720953:MTH720954 NDC720953:NDD720954 NMY720953:NMZ720954 NWU720953:NWV720954 OGQ720953:OGR720954 OQM720953:OQN720954 PAI720953:PAJ720954 PKE720953:PKF720954 PUA720953:PUB720954 QDW720953:QDX720954 QNS720953:QNT720954 QXO720953:QXP720954 RHK720953:RHL720954 RRG720953:RRH720954 SBC720953:SBD720954 SKY720953:SKZ720954 SUU720953:SUV720954 TEQ720953:TER720954 TOM720953:TON720954 TYI720953:TYJ720954 UIE720953:UIF720954 USA720953:USB720954 VBW720953:VBX720954 VLS720953:VLT720954 VVO720953:VVP720954 WFK720953:WFL720954 WPG720953:WPH720954 WZC720953:WZD720954 CU786489:CV786490 MQ786489:MR786490 WM786489:WN786490 AGI786489:AGJ786490 AQE786489:AQF786490 BAA786489:BAB786490 BJW786489:BJX786490 BTS786489:BTT786490 CDO786489:CDP786490 CNK786489:CNL786490 CXG786489:CXH786490 DHC786489:DHD786490 DQY786489:DQZ786490 EAU786489:EAV786490 EKQ786489:EKR786490 EUM786489:EUN786490 FEI786489:FEJ786490 FOE786489:FOF786490 FYA786489:FYB786490 GHW786489:GHX786490 GRS786489:GRT786490 HBO786489:HBP786490 HLK786489:HLL786490 HVG786489:HVH786490 IFC786489:IFD786490 IOY786489:IOZ786490 IYU786489:IYV786490 JIQ786489:JIR786490 JSM786489:JSN786490 KCI786489:KCJ786490 KME786489:KMF786490 KWA786489:KWB786490 LFW786489:LFX786490 LPS786489:LPT786490 LZO786489:LZP786490 MJK786489:MJL786490 MTG786489:MTH786490 NDC786489:NDD786490 NMY786489:NMZ786490 NWU786489:NWV786490 OGQ786489:OGR786490 OQM786489:OQN786490 PAI786489:PAJ786490 PKE786489:PKF786490 PUA786489:PUB786490 QDW786489:QDX786490 QNS786489:QNT786490 QXO786489:QXP786490 RHK786489:RHL786490 RRG786489:RRH786490 SBC786489:SBD786490 SKY786489:SKZ786490 SUU786489:SUV786490 TEQ786489:TER786490 TOM786489:TON786490 TYI786489:TYJ786490 UIE786489:UIF786490 USA786489:USB786490 VBW786489:VBX786490 VLS786489:VLT786490 VVO786489:VVP786490 WFK786489:WFL786490 WPG786489:WPH786490 WZC786489:WZD786490 CU852025:CV852026 MQ852025:MR852026 WM852025:WN852026 AGI852025:AGJ852026 AQE852025:AQF852026 BAA852025:BAB852026 BJW852025:BJX852026 BTS852025:BTT852026 CDO852025:CDP852026 CNK852025:CNL852026 CXG852025:CXH852026 DHC852025:DHD852026 DQY852025:DQZ852026 EAU852025:EAV852026 EKQ852025:EKR852026 EUM852025:EUN852026 FEI852025:FEJ852026 FOE852025:FOF852026 FYA852025:FYB852026 GHW852025:GHX852026 GRS852025:GRT852026 HBO852025:HBP852026 HLK852025:HLL852026 HVG852025:HVH852026 IFC852025:IFD852026 IOY852025:IOZ852026 IYU852025:IYV852026 JIQ852025:JIR852026 JSM852025:JSN852026 KCI852025:KCJ852026 KME852025:KMF852026 KWA852025:KWB852026 LFW852025:LFX852026 LPS852025:LPT852026 LZO852025:LZP852026 MJK852025:MJL852026 MTG852025:MTH852026 NDC852025:NDD852026 NMY852025:NMZ852026 NWU852025:NWV852026 OGQ852025:OGR852026 OQM852025:OQN852026 PAI852025:PAJ852026 PKE852025:PKF852026 PUA852025:PUB852026 QDW852025:QDX852026 QNS852025:QNT852026 QXO852025:QXP852026 RHK852025:RHL852026 RRG852025:RRH852026 SBC852025:SBD852026 SKY852025:SKZ852026 SUU852025:SUV852026 TEQ852025:TER852026 TOM852025:TON852026 TYI852025:TYJ852026 UIE852025:UIF852026 USA852025:USB852026 VBW852025:VBX852026 VLS852025:VLT852026 VVO852025:VVP852026 WFK852025:WFL852026 WPG852025:WPH852026 WZC852025:WZD852026 CU917561:CV917562 MQ917561:MR917562 WM917561:WN917562 AGI917561:AGJ917562 AQE917561:AQF917562 BAA917561:BAB917562 BJW917561:BJX917562 BTS917561:BTT917562 CDO917561:CDP917562 CNK917561:CNL917562 CXG917561:CXH917562 DHC917561:DHD917562 DQY917561:DQZ917562 EAU917561:EAV917562 EKQ917561:EKR917562 EUM917561:EUN917562 FEI917561:FEJ917562 FOE917561:FOF917562 FYA917561:FYB917562 GHW917561:GHX917562 GRS917561:GRT917562 HBO917561:HBP917562 HLK917561:HLL917562 HVG917561:HVH917562 IFC917561:IFD917562 IOY917561:IOZ917562 IYU917561:IYV917562 JIQ917561:JIR917562 JSM917561:JSN917562 KCI917561:KCJ917562 KME917561:KMF917562 KWA917561:KWB917562 LFW917561:LFX917562 LPS917561:LPT917562 LZO917561:LZP917562 MJK917561:MJL917562 MTG917561:MTH917562 NDC917561:NDD917562 NMY917561:NMZ917562 NWU917561:NWV917562 OGQ917561:OGR917562 OQM917561:OQN917562 PAI917561:PAJ917562 PKE917561:PKF917562 PUA917561:PUB917562 QDW917561:QDX917562 QNS917561:QNT917562 QXO917561:QXP917562 RHK917561:RHL917562 RRG917561:RRH917562 SBC917561:SBD917562 SKY917561:SKZ917562 SUU917561:SUV917562 TEQ917561:TER917562 TOM917561:TON917562 TYI917561:TYJ917562 UIE917561:UIF917562 USA917561:USB917562 VBW917561:VBX917562 VLS917561:VLT917562 VVO917561:VVP917562 WFK917561:WFL917562 WPG917561:WPH917562 WZC917561:WZD917562 CU983097:CV983098 MQ983097:MR983098 WM983097:WN983098 AGI983097:AGJ983098 AQE983097:AQF983098 BAA983097:BAB983098 BJW983097:BJX983098 BTS983097:BTT983098 CDO983097:CDP983098 CNK983097:CNL983098 CXG983097:CXH983098 DHC983097:DHD983098 DQY983097:DQZ983098 EAU983097:EAV983098 EKQ983097:EKR983098 EUM983097:EUN983098 FEI983097:FEJ983098 FOE983097:FOF983098 FYA983097:FYB983098 GHW983097:GHX983098 GRS983097:GRT983098 HBO983097:HBP983098 HLK983097:HLL983098 HVG983097:HVH983098 IFC983097:IFD983098 IOY983097:IOZ983098 IYU983097:IYV983098 JIQ983097:JIR983098 JSM983097:JSN983098 KCI983097:KCJ983098 KME983097:KMF983098 KWA983097:KWB983098 LFW983097:LFX983098 LPS983097:LPT983098 LZO983097:LZP983098 MJK983097:MJL983098 MTG983097:MTH983098 NDC983097:NDD983098 NMY983097:NMZ983098 NWU983097:NWV983098 OGQ983097:OGR983098 OQM983097:OQN983098 PAI983097:PAJ983098 PKE983097:PKF983098 PUA983097:PUB983098 QDW983097:QDX983098 QNS983097:QNT983098 QXO983097:QXP983098 RHK983097:RHL983098 RRG983097:RRH983098 SBC983097:SBD983098 SKY983097:SKZ983098 SUU983097:SUV983098 TEQ983097:TER983098 TOM983097:TON983098 TYI983097:TYJ983098 UIE983097:UIF983098 USA983097:USB983098 VBW983097:VBX983098 VLS983097:VLT983098 VVO983097:VVP983098 WFK983097:WFL983098 WPG983097:WPH983098 WZC983097:WZD983098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DG65593:DJ65594 NC65593:NF65594 WY65593:XB65594 AGU65593:AGX65594 AQQ65593:AQT65594 BAM65593:BAP65594 BKI65593:BKL65594 BUE65593:BUH65594 CEA65593:CED65594 CNW65593:CNZ65594 CXS65593:CXV65594 DHO65593:DHR65594 DRK65593:DRN65594 EBG65593:EBJ65594 ELC65593:ELF65594 EUY65593:EVB65594 FEU65593:FEX65594 FOQ65593:FOT65594 FYM65593:FYP65594 GII65593:GIL65594 GSE65593:GSH65594 HCA65593:HCD65594 HLW65593:HLZ65594 HVS65593:HVV65594 IFO65593:IFR65594 IPK65593:IPN65594 IZG65593:IZJ65594 JJC65593:JJF65594 JSY65593:JTB65594 KCU65593:KCX65594 KMQ65593:KMT65594 KWM65593:KWP65594 LGI65593:LGL65594 LQE65593:LQH65594 MAA65593:MAD65594 MJW65593:MJZ65594 MTS65593:MTV65594 NDO65593:NDR65594 NNK65593:NNN65594 NXG65593:NXJ65594 OHC65593:OHF65594 OQY65593:ORB65594 PAU65593:PAX65594 PKQ65593:PKT65594 PUM65593:PUP65594 QEI65593:QEL65594 QOE65593:QOH65594 QYA65593:QYD65594 RHW65593:RHZ65594 RRS65593:RRV65594 SBO65593:SBR65594 SLK65593:SLN65594 SVG65593:SVJ65594 TFC65593:TFF65594 TOY65593:TPB65594 TYU65593:TYX65594 UIQ65593:UIT65594 USM65593:USP65594 VCI65593:VCL65594 VME65593:VMH65594 VWA65593:VWD65594 WFW65593:WFZ65594 WPS65593:WPV65594 WZO65593:WZR65594 DG131129:DJ131130 NC131129:NF131130 WY131129:XB131130 AGU131129:AGX131130 AQQ131129:AQT131130 BAM131129:BAP131130 BKI131129:BKL131130 BUE131129:BUH131130 CEA131129:CED131130 CNW131129:CNZ131130 CXS131129:CXV131130 DHO131129:DHR131130 DRK131129:DRN131130 EBG131129:EBJ131130 ELC131129:ELF131130 EUY131129:EVB131130 FEU131129:FEX131130 FOQ131129:FOT131130 FYM131129:FYP131130 GII131129:GIL131130 GSE131129:GSH131130 HCA131129:HCD131130 HLW131129:HLZ131130 HVS131129:HVV131130 IFO131129:IFR131130 IPK131129:IPN131130 IZG131129:IZJ131130 JJC131129:JJF131130 JSY131129:JTB131130 KCU131129:KCX131130 KMQ131129:KMT131130 KWM131129:KWP131130 LGI131129:LGL131130 LQE131129:LQH131130 MAA131129:MAD131130 MJW131129:MJZ131130 MTS131129:MTV131130 NDO131129:NDR131130 NNK131129:NNN131130 NXG131129:NXJ131130 OHC131129:OHF131130 OQY131129:ORB131130 PAU131129:PAX131130 PKQ131129:PKT131130 PUM131129:PUP131130 QEI131129:QEL131130 QOE131129:QOH131130 QYA131129:QYD131130 RHW131129:RHZ131130 RRS131129:RRV131130 SBO131129:SBR131130 SLK131129:SLN131130 SVG131129:SVJ131130 TFC131129:TFF131130 TOY131129:TPB131130 TYU131129:TYX131130 UIQ131129:UIT131130 USM131129:USP131130 VCI131129:VCL131130 VME131129:VMH131130 VWA131129:VWD131130 WFW131129:WFZ131130 WPS131129:WPV131130 WZO131129:WZR131130 DG196665:DJ196666 NC196665:NF196666 WY196665:XB196666 AGU196665:AGX196666 AQQ196665:AQT196666 BAM196665:BAP196666 BKI196665:BKL196666 BUE196665:BUH196666 CEA196665:CED196666 CNW196665:CNZ196666 CXS196665:CXV196666 DHO196665:DHR196666 DRK196665:DRN196666 EBG196665:EBJ196666 ELC196665:ELF196666 EUY196665:EVB196666 FEU196665:FEX196666 FOQ196665:FOT196666 FYM196665:FYP196666 GII196665:GIL196666 GSE196665:GSH196666 HCA196665:HCD196666 HLW196665:HLZ196666 HVS196665:HVV196666 IFO196665:IFR196666 IPK196665:IPN196666 IZG196665:IZJ196666 JJC196665:JJF196666 JSY196665:JTB196666 KCU196665:KCX196666 KMQ196665:KMT196666 KWM196665:KWP196666 LGI196665:LGL196666 LQE196665:LQH196666 MAA196665:MAD196666 MJW196665:MJZ196666 MTS196665:MTV196666 NDO196665:NDR196666 NNK196665:NNN196666 NXG196665:NXJ196666 OHC196665:OHF196666 OQY196665:ORB196666 PAU196665:PAX196666 PKQ196665:PKT196666 PUM196665:PUP196666 QEI196665:QEL196666 QOE196665:QOH196666 QYA196665:QYD196666 RHW196665:RHZ196666 RRS196665:RRV196666 SBO196665:SBR196666 SLK196665:SLN196666 SVG196665:SVJ196666 TFC196665:TFF196666 TOY196665:TPB196666 TYU196665:TYX196666 UIQ196665:UIT196666 USM196665:USP196666 VCI196665:VCL196666 VME196665:VMH196666 VWA196665:VWD196666 WFW196665:WFZ196666 WPS196665:WPV196666 WZO196665:WZR196666 DG262201:DJ262202 NC262201:NF262202 WY262201:XB262202 AGU262201:AGX262202 AQQ262201:AQT262202 BAM262201:BAP262202 BKI262201:BKL262202 BUE262201:BUH262202 CEA262201:CED262202 CNW262201:CNZ262202 CXS262201:CXV262202 DHO262201:DHR262202 DRK262201:DRN262202 EBG262201:EBJ262202 ELC262201:ELF262202 EUY262201:EVB262202 FEU262201:FEX262202 FOQ262201:FOT262202 FYM262201:FYP262202 GII262201:GIL262202 GSE262201:GSH262202 HCA262201:HCD262202 HLW262201:HLZ262202 HVS262201:HVV262202 IFO262201:IFR262202 IPK262201:IPN262202 IZG262201:IZJ262202 JJC262201:JJF262202 JSY262201:JTB262202 KCU262201:KCX262202 KMQ262201:KMT262202 KWM262201:KWP262202 LGI262201:LGL262202 LQE262201:LQH262202 MAA262201:MAD262202 MJW262201:MJZ262202 MTS262201:MTV262202 NDO262201:NDR262202 NNK262201:NNN262202 NXG262201:NXJ262202 OHC262201:OHF262202 OQY262201:ORB262202 PAU262201:PAX262202 PKQ262201:PKT262202 PUM262201:PUP262202 QEI262201:QEL262202 QOE262201:QOH262202 QYA262201:QYD262202 RHW262201:RHZ262202 RRS262201:RRV262202 SBO262201:SBR262202 SLK262201:SLN262202 SVG262201:SVJ262202 TFC262201:TFF262202 TOY262201:TPB262202 TYU262201:TYX262202 UIQ262201:UIT262202 USM262201:USP262202 VCI262201:VCL262202 VME262201:VMH262202 VWA262201:VWD262202 WFW262201:WFZ262202 WPS262201:WPV262202 WZO262201:WZR262202 DG327737:DJ327738 NC327737:NF327738 WY327737:XB327738 AGU327737:AGX327738 AQQ327737:AQT327738 BAM327737:BAP327738 BKI327737:BKL327738 BUE327737:BUH327738 CEA327737:CED327738 CNW327737:CNZ327738 CXS327737:CXV327738 DHO327737:DHR327738 DRK327737:DRN327738 EBG327737:EBJ327738 ELC327737:ELF327738 EUY327737:EVB327738 FEU327737:FEX327738 FOQ327737:FOT327738 FYM327737:FYP327738 GII327737:GIL327738 GSE327737:GSH327738 HCA327737:HCD327738 HLW327737:HLZ327738 HVS327737:HVV327738 IFO327737:IFR327738 IPK327737:IPN327738 IZG327737:IZJ327738 JJC327737:JJF327738 JSY327737:JTB327738 KCU327737:KCX327738 KMQ327737:KMT327738 KWM327737:KWP327738 LGI327737:LGL327738 LQE327737:LQH327738 MAA327737:MAD327738 MJW327737:MJZ327738 MTS327737:MTV327738 NDO327737:NDR327738 NNK327737:NNN327738 NXG327737:NXJ327738 OHC327737:OHF327738 OQY327737:ORB327738 PAU327737:PAX327738 PKQ327737:PKT327738 PUM327737:PUP327738 QEI327737:QEL327738 QOE327737:QOH327738 QYA327737:QYD327738 RHW327737:RHZ327738 RRS327737:RRV327738 SBO327737:SBR327738 SLK327737:SLN327738 SVG327737:SVJ327738 TFC327737:TFF327738 TOY327737:TPB327738 TYU327737:TYX327738 UIQ327737:UIT327738 USM327737:USP327738 VCI327737:VCL327738 VME327737:VMH327738 VWA327737:VWD327738 WFW327737:WFZ327738 WPS327737:WPV327738 WZO327737:WZR327738 DG393273:DJ393274 NC393273:NF393274 WY393273:XB393274 AGU393273:AGX393274 AQQ393273:AQT393274 BAM393273:BAP393274 BKI393273:BKL393274 BUE393273:BUH393274 CEA393273:CED393274 CNW393273:CNZ393274 CXS393273:CXV393274 DHO393273:DHR393274 DRK393273:DRN393274 EBG393273:EBJ393274 ELC393273:ELF393274 EUY393273:EVB393274 FEU393273:FEX393274 FOQ393273:FOT393274 FYM393273:FYP393274 GII393273:GIL393274 GSE393273:GSH393274 HCA393273:HCD393274 HLW393273:HLZ393274 HVS393273:HVV393274 IFO393273:IFR393274 IPK393273:IPN393274 IZG393273:IZJ393274 JJC393273:JJF393274 JSY393273:JTB393274 KCU393273:KCX393274 KMQ393273:KMT393274 KWM393273:KWP393274 LGI393273:LGL393274 LQE393273:LQH393274 MAA393273:MAD393274 MJW393273:MJZ393274 MTS393273:MTV393274 NDO393273:NDR393274 NNK393273:NNN393274 NXG393273:NXJ393274 OHC393273:OHF393274 OQY393273:ORB393274 PAU393273:PAX393274 PKQ393273:PKT393274 PUM393273:PUP393274 QEI393273:QEL393274 QOE393273:QOH393274 QYA393273:QYD393274 RHW393273:RHZ393274 RRS393273:RRV393274 SBO393273:SBR393274 SLK393273:SLN393274 SVG393273:SVJ393274 TFC393273:TFF393274 TOY393273:TPB393274 TYU393273:TYX393274 UIQ393273:UIT393274 USM393273:USP393274 VCI393273:VCL393274 VME393273:VMH393274 VWA393273:VWD393274 WFW393273:WFZ393274 WPS393273:WPV393274 WZO393273:WZR393274 DG458809:DJ458810 NC458809:NF458810 WY458809:XB458810 AGU458809:AGX458810 AQQ458809:AQT458810 BAM458809:BAP458810 BKI458809:BKL458810 BUE458809:BUH458810 CEA458809:CED458810 CNW458809:CNZ458810 CXS458809:CXV458810 DHO458809:DHR458810 DRK458809:DRN458810 EBG458809:EBJ458810 ELC458809:ELF458810 EUY458809:EVB458810 FEU458809:FEX458810 FOQ458809:FOT458810 FYM458809:FYP458810 GII458809:GIL458810 GSE458809:GSH458810 HCA458809:HCD458810 HLW458809:HLZ458810 HVS458809:HVV458810 IFO458809:IFR458810 IPK458809:IPN458810 IZG458809:IZJ458810 JJC458809:JJF458810 JSY458809:JTB458810 KCU458809:KCX458810 KMQ458809:KMT458810 KWM458809:KWP458810 LGI458809:LGL458810 LQE458809:LQH458810 MAA458809:MAD458810 MJW458809:MJZ458810 MTS458809:MTV458810 NDO458809:NDR458810 NNK458809:NNN458810 NXG458809:NXJ458810 OHC458809:OHF458810 OQY458809:ORB458810 PAU458809:PAX458810 PKQ458809:PKT458810 PUM458809:PUP458810 QEI458809:QEL458810 QOE458809:QOH458810 QYA458809:QYD458810 RHW458809:RHZ458810 RRS458809:RRV458810 SBO458809:SBR458810 SLK458809:SLN458810 SVG458809:SVJ458810 TFC458809:TFF458810 TOY458809:TPB458810 TYU458809:TYX458810 UIQ458809:UIT458810 USM458809:USP458810 VCI458809:VCL458810 VME458809:VMH458810 VWA458809:VWD458810 WFW458809:WFZ458810 WPS458809:WPV458810 WZO458809:WZR458810 DG524345:DJ524346 NC524345:NF524346 WY524345:XB524346 AGU524345:AGX524346 AQQ524345:AQT524346 BAM524345:BAP524346 BKI524345:BKL524346 BUE524345:BUH524346 CEA524345:CED524346 CNW524345:CNZ524346 CXS524345:CXV524346 DHO524345:DHR524346 DRK524345:DRN524346 EBG524345:EBJ524346 ELC524345:ELF524346 EUY524345:EVB524346 FEU524345:FEX524346 FOQ524345:FOT524346 FYM524345:FYP524346 GII524345:GIL524346 GSE524345:GSH524346 HCA524345:HCD524346 HLW524345:HLZ524346 HVS524345:HVV524346 IFO524345:IFR524346 IPK524345:IPN524346 IZG524345:IZJ524346 JJC524345:JJF524346 JSY524345:JTB524346 KCU524345:KCX524346 KMQ524345:KMT524346 KWM524345:KWP524346 LGI524345:LGL524346 LQE524345:LQH524346 MAA524345:MAD524346 MJW524345:MJZ524346 MTS524345:MTV524346 NDO524345:NDR524346 NNK524345:NNN524346 NXG524345:NXJ524346 OHC524345:OHF524346 OQY524345:ORB524346 PAU524345:PAX524346 PKQ524345:PKT524346 PUM524345:PUP524346 QEI524345:QEL524346 QOE524345:QOH524346 QYA524345:QYD524346 RHW524345:RHZ524346 RRS524345:RRV524346 SBO524345:SBR524346 SLK524345:SLN524346 SVG524345:SVJ524346 TFC524345:TFF524346 TOY524345:TPB524346 TYU524345:TYX524346 UIQ524345:UIT524346 USM524345:USP524346 VCI524345:VCL524346 VME524345:VMH524346 VWA524345:VWD524346 WFW524345:WFZ524346 WPS524345:WPV524346 WZO524345:WZR524346 DG589881:DJ589882 NC589881:NF589882 WY589881:XB589882 AGU589881:AGX589882 AQQ589881:AQT589882 BAM589881:BAP589882 BKI589881:BKL589882 BUE589881:BUH589882 CEA589881:CED589882 CNW589881:CNZ589882 CXS589881:CXV589882 DHO589881:DHR589882 DRK589881:DRN589882 EBG589881:EBJ589882 ELC589881:ELF589882 EUY589881:EVB589882 FEU589881:FEX589882 FOQ589881:FOT589882 FYM589881:FYP589882 GII589881:GIL589882 GSE589881:GSH589882 HCA589881:HCD589882 HLW589881:HLZ589882 HVS589881:HVV589882 IFO589881:IFR589882 IPK589881:IPN589882 IZG589881:IZJ589882 JJC589881:JJF589882 JSY589881:JTB589882 KCU589881:KCX589882 KMQ589881:KMT589882 KWM589881:KWP589882 LGI589881:LGL589882 LQE589881:LQH589882 MAA589881:MAD589882 MJW589881:MJZ589882 MTS589881:MTV589882 NDO589881:NDR589882 NNK589881:NNN589882 NXG589881:NXJ589882 OHC589881:OHF589882 OQY589881:ORB589882 PAU589881:PAX589882 PKQ589881:PKT589882 PUM589881:PUP589882 QEI589881:QEL589882 QOE589881:QOH589882 QYA589881:QYD589882 RHW589881:RHZ589882 RRS589881:RRV589882 SBO589881:SBR589882 SLK589881:SLN589882 SVG589881:SVJ589882 TFC589881:TFF589882 TOY589881:TPB589882 TYU589881:TYX589882 UIQ589881:UIT589882 USM589881:USP589882 VCI589881:VCL589882 VME589881:VMH589882 VWA589881:VWD589882 WFW589881:WFZ589882 WPS589881:WPV589882 WZO589881:WZR589882 DG655417:DJ655418 NC655417:NF655418 WY655417:XB655418 AGU655417:AGX655418 AQQ655417:AQT655418 BAM655417:BAP655418 BKI655417:BKL655418 BUE655417:BUH655418 CEA655417:CED655418 CNW655417:CNZ655418 CXS655417:CXV655418 DHO655417:DHR655418 DRK655417:DRN655418 EBG655417:EBJ655418 ELC655417:ELF655418 EUY655417:EVB655418 FEU655417:FEX655418 FOQ655417:FOT655418 FYM655417:FYP655418 GII655417:GIL655418 GSE655417:GSH655418 HCA655417:HCD655418 HLW655417:HLZ655418 HVS655417:HVV655418 IFO655417:IFR655418 IPK655417:IPN655418 IZG655417:IZJ655418 JJC655417:JJF655418 JSY655417:JTB655418 KCU655417:KCX655418 KMQ655417:KMT655418 KWM655417:KWP655418 LGI655417:LGL655418 LQE655417:LQH655418 MAA655417:MAD655418 MJW655417:MJZ655418 MTS655417:MTV655418 NDO655417:NDR655418 NNK655417:NNN655418 NXG655417:NXJ655418 OHC655417:OHF655418 OQY655417:ORB655418 PAU655417:PAX655418 PKQ655417:PKT655418 PUM655417:PUP655418 QEI655417:QEL655418 QOE655417:QOH655418 QYA655417:QYD655418 RHW655417:RHZ655418 RRS655417:RRV655418 SBO655417:SBR655418 SLK655417:SLN655418 SVG655417:SVJ655418 TFC655417:TFF655418 TOY655417:TPB655418 TYU655417:TYX655418 UIQ655417:UIT655418 USM655417:USP655418 VCI655417:VCL655418 VME655417:VMH655418 VWA655417:VWD655418 WFW655417:WFZ655418 WPS655417:WPV655418 WZO655417:WZR655418 DG720953:DJ720954 NC720953:NF720954 WY720953:XB720954 AGU720953:AGX720954 AQQ720953:AQT720954 BAM720953:BAP720954 BKI720953:BKL720954 BUE720953:BUH720954 CEA720953:CED720954 CNW720953:CNZ720954 CXS720953:CXV720954 DHO720953:DHR720954 DRK720953:DRN720954 EBG720953:EBJ720954 ELC720953:ELF720954 EUY720953:EVB720954 FEU720953:FEX720954 FOQ720953:FOT720954 FYM720953:FYP720954 GII720953:GIL720954 GSE720953:GSH720954 HCA720953:HCD720954 HLW720953:HLZ720954 HVS720953:HVV720954 IFO720953:IFR720954 IPK720953:IPN720954 IZG720953:IZJ720954 JJC720953:JJF720954 JSY720953:JTB720954 KCU720953:KCX720954 KMQ720953:KMT720954 KWM720953:KWP720954 LGI720953:LGL720954 LQE720953:LQH720954 MAA720953:MAD720954 MJW720953:MJZ720954 MTS720953:MTV720954 NDO720953:NDR720954 NNK720953:NNN720954 NXG720953:NXJ720954 OHC720953:OHF720954 OQY720953:ORB720954 PAU720953:PAX720954 PKQ720953:PKT720954 PUM720953:PUP720954 QEI720953:QEL720954 QOE720953:QOH720954 QYA720953:QYD720954 RHW720953:RHZ720954 RRS720953:RRV720954 SBO720953:SBR720954 SLK720953:SLN720954 SVG720953:SVJ720954 TFC720953:TFF720954 TOY720953:TPB720954 TYU720953:TYX720954 UIQ720953:UIT720954 USM720953:USP720954 VCI720953:VCL720954 VME720953:VMH720954 VWA720953:VWD720954 WFW720953:WFZ720954 WPS720953:WPV720954 WZO720953:WZR720954 DG786489:DJ786490 NC786489:NF786490 WY786489:XB786490 AGU786489:AGX786490 AQQ786489:AQT786490 BAM786489:BAP786490 BKI786489:BKL786490 BUE786489:BUH786490 CEA786489:CED786490 CNW786489:CNZ786490 CXS786489:CXV786490 DHO786489:DHR786490 DRK786489:DRN786490 EBG786489:EBJ786490 ELC786489:ELF786490 EUY786489:EVB786490 FEU786489:FEX786490 FOQ786489:FOT786490 FYM786489:FYP786490 GII786489:GIL786490 GSE786489:GSH786490 HCA786489:HCD786490 HLW786489:HLZ786490 HVS786489:HVV786490 IFO786489:IFR786490 IPK786489:IPN786490 IZG786489:IZJ786490 JJC786489:JJF786490 JSY786489:JTB786490 KCU786489:KCX786490 KMQ786489:KMT786490 KWM786489:KWP786490 LGI786489:LGL786490 LQE786489:LQH786490 MAA786489:MAD786490 MJW786489:MJZ786490 MTS786489:MTV786490 NDO786489:NDR786490 NNK786489:NNN786490 NXG786489:NXJ786490 OHC786489:OHF786490 OQY786489:ORB786490 PAU786489:PAX786490 PKQ786489:PKT786490 PUM786489:PUP786490 QEI786489:QEL786490 QOE786489:QOH786490 QYA786489:QYD786490 RHW786489:RHZ786490 RRS786489:RRV786490 SBO786489:SBR786490 SLK786489:SLN786490 SVG786489:SVJ786490 TFC786489:TFF786490 TOY786489:TPB786490 TYU786489:TYX786490 UIQ786489:UIT786490 USM786489:USP786490 VCI786489:VCL786490 VME786489:VMH786490 VWA786489:VWD786490 WFW786489:WFZ786490 WPS786489:WPV786490 WZO786489:WZR786490 DG852025:DJ852026 NC852025:NF852026 WY852025:XB852026 AGU852025:AGX852026 AQQ852025:AQT852026 BAM852025:BAP852026 BKI852025:BKL852026 BUE852025:BUH852026 CEA852025:CED852026 CNW852025:CNZ852026 CXS852025:CXV852026 DHO852025:DHR852026 DRK852025:DRN852026 EBG852025:EBJ852026 ELC852025:ELF852026 EUY852025:EVB852026 FEU852025:FEX852026 FOQ852025:FOT852026 FYM852025:FYP852026 GII852025:GIL852026 GSE852025:GSH852026 HCA852025:HCD852026 HLW852025:HLZ852026 HVS852025:HVV852026 IFO852025:IFR852026 IPK852025:IPN852026 IZG852025:IZJ852026 JJC852025:JJF852026 JSY852025:JTB852026 KCU852025:KCX852026 KMQ852025:KMT852026 KWM852025:KWP852026 LGI852025:LGL852026 LQE852025:LQH852026 MAA852025:MAD852026 MJW852025:MJZ852026 MTS852025:MTV852026 NDO852025:NDR852026 NNK852025:NNN852026 NXG852025:NXJ852026 OHC852025:OHF852026 OQY852025:ORB852026 PAU852025:PAX852026 PKQ852025:PKT852026 PUM852025:PUP852026 QEI852025:QEL852026 QOE852025:QOH852026 QYA852025:QYD852026 RHW852025:RHZ852026 RRS852025:RRV852026 SBO852025:SBR852026 SLK852025:SLN852026 SVG852025:SVJ852026 TFC852025:TFF852026 TOY852025:TPB852026 TYU852025:TYX852026 UIQ852025:UIT852026 USM852025:USP852026 VCI852025:VCL852026 VME852025:VMH852026 VWA852025:VWD852026 WFW852025:WFZ852026 WPS852025:WPV852026 WZO852025:WZR852026 DG917561:DJ917562 NC917561:NF917562 WY917561:XB917562 AGU917561:AGX917562 AQQ917561:AQT917562 BAM917561:BAP917562 BKI917561:BKL917562 BUE917561:BUH917562 CEA917561:CED917562 CNW917561:CNZ917562 CXS917561:CXV917562 DHO917561:DHR917562 DRK917561:DRN917562 EBG917561:EBJ917562 ELC917561:ELF917562 EUY917561:EVB917562 FEU917561:FEX917562 FOQ917561:FOT917562 FYM917561:FYP917562 GII917561:GIL917562 GSE917561:GSH917562 HCA917561:HCD917562 HLW917561:HLZ917562 HVS917561:HVV917562 IFO917561:IFR917562 IPK917561:IPN917562 IZG917561:IZJ917562 JJC917561:JJF917562 JSY917561:JTB917562 KCU917561:KCX917562 KMQ917561:KMT917562 KWM917561:KWP917562 LGI917561:LGL917562 LQE917561:LQH917562 MAA917561:MAD917562 MJW917561:MJZ917562 MTS917561:MTV917562 NDO917561:NDR917562 NNK917561:NNN917562 NXG917561:NXJ917562 OHC917561:OHF917562 OQY917561:ORB917562 PAU917561:PAX917562 PKQ917561:PKT917562 PUM917561:PUP917562 QEI917561:QEL917562 QOE917561:QOH917562 QYA917561:QYD917562 RHW917561:RHZ917562 RRS917561:RRV917562 SBO917561:SBR917562 SLK917561:SLN917562 SVG917561:SVJ917562 TFC917561:TFF917562 TOY917561:TPB917562 TYU917561:TYX917562 UIQ917561:UIT917562 USM917561:USP917562 VCI917561:VCL917562 VME917561:VMH917562 VWA917561:VWD917562 WFW917561:WFZ917562 WPS917561:WPV917562 WZO917561:WZR917562 DG983097:DJ983098 NC983097:NF983098 WY983097:XB983098 AGU983097:AGX983098 AQQ983097:AQT983098 BAM983097:BAP983098 BKI983097:BKL983098 BUE983097:BUH983098 CEA983097:CED983098 CNW983097:CNZ983098 CXS983097:CXV983098 DHO983097:DHR983098 DRK983097:DRN983098 EBG983097:EBJ983098 ELC983097:ELF983098 EUY983097:EVB983098 FEU983097:FEX983098 FOQ983097:FOT983098 FYM983097:FYP983098 GII983097:GIL983098 GSE983097:GSH983098 HCA983097:HCD983098 HLW983097:HLZ983098 HVS983097:HVV983098 IFO983097:IFR983098 IPK983097:IPN983098 IZG983097:IZJ983098 JJC983097:JJF983098 JSY983097:JTB983098 KCU983097:KCX983098 KMQ983097:KMT983098 KWM983097:KWP983098 LGI983097:LGL983098 LQE983097:LQH983098 MAA983097:MAD983098 MJW983097:MJZ983098 MTS983097:MTV983098 NDO983097:NDR983098 NNK983097:NNN983098 NXG983097:NXJ983098 OHC983097:OHF983098 OQY983097:ORB983098 PAU983097:PAX983098 PKQ983097:PKT983098 PUM983097:PUP983098 QEI983097:QEL983098 QOE983097:QOH983098 QYA983097:QYD983098 RHW983097:RHZ983098 RRS983097:RRV983098 SBO983097:SBR983098 SLK983097:SLN983098 SVG983097:SVJ983098 TFC983097:TFF983098 TOY983097:TPB983098 TYU983097:TYX983098 UIQ983097:UIT983098 USM983097:USP983098 VCI983097:VCL983098 VME983097:VMH983098 VWA983097:VWD983098 WFW983097:WFZ983098 WPS983097:WPV983098 WZO983097:WZR983098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WWF983074:WWI983076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X65558:AA65560 JT65558:JW65560 TP65558:TS65560 ADL65558:ADO65560 ANH65558:ANK65560 AXD65558:AXG65560 BGZ65558:BHC65560 BQV65558:BQY65560 CAR65558:CAU65560 CKN65558:CKQ65560 CUJ65558:CUM65560 DEF65558:DEI65560 DOB65558:DOE65560 DXX65558:DYA65560 EHT65558:EHW65560 ERP65558:ERS65560 FBL65558:FBO65560 FLH65558:FLK65560 FVD65558:FVG65560 GEZ65558:GFC65560 GOV65558:GOY65560 GYR65558:GYU65560 HIN65558:HIQ65560 HSJ65558:HSM65560 ICF65558:ICI65560 IMB65558:IME65560 IVX65558:IWA65560 JFT65558:JFW65560 JPP65558:JPS65560 JZL65558:JZO65560 KJH65558:KJK65560 KTD65558:KTG65560 LCZ65558:LDC65560 LMV65558:LMY65560 LWR65558:LWU65560 MGN65558:MGQ65560 MQJ65558:MQM65560 NAF65558:NAI65560 NKB65558:NKE65560 NTX65558:NUA65560 ODT65558:ODW65560 ONP65558:ONS65560 OXL65558:OXO65560 PHH65558:PHK65560 PRD65558:PRG65560 QAZ65558:QBC65560 QKV65558:QKY65560 QUR65558:QUU65560 REN65558:REQ65560 ROJ65558:ROM65560 RYF65558:RYI65560 SIB65558:SIE65560 SRX65558:SSA65560 TBT65558:TBW65560 TLP65558:TLS65560 TVL65558:TVO65560 UFH65558:UFK65560 UPD65558:UPG65560 UYZ65558:UZC65560 VIV65558:VIY65560 VSR65558:VSU65560 WCN65558:WCQ65560 WMJ65558:WMM65560 WWF65558:WWI65560 X131094:AA131096 JT131094:JW131096 TP131094:TS131096 ADL131094:ADO131096 ANH131094:ANK131096 AXD131094:AXG131096 BGZ131094:BHC131096 BQV131094:BQY131096 CAR131094:CAU131096 CKN131094:CKQ131096 CUJ131094:CUM131096 DEF131094:DEI131096 DOB131094:DOE131096 DXX131094:DYA131096 EHT131094:EHW131096 ERP131094:ERS131096 FBL131094:FBO131096 FLH131094:FLK131096 FVD131094:FVG131096 GEZ131094:GFC131096 GOV131094:GOY131096 GYR131094:GYU131096 HIN131094:HIQ131096 HSJ131094:HSM131096 ICF131094:ICI131096 IMB131094:IME131096 IVX131094:IWA131096 JFT131094:JFW131096 JPP131094:JPS131096 JZL131094:JZO131096 KJH131094:KJK131096 KTD131094:KTG131096 LCZ131094:LDC131096 LMV131094:LMY131096 LWR131094:LWU131096 MGN131094:MGQ131096 MQJ131094:MQM131096 NAF131094:NAI131096 NKB131094:NKE131096 NTX131094:NUA131096 ODT131094:ODW131096 ONP131094:ONS131096 OXL131094:OXO131096 PHH131094:PHK131096 PRD131094:PRG131096 QAZ131094:QBC131096 QKV131094:QKY131096 QUR131094:QUU131096 REN131094:REQ131096 ROJ131094:ROM131096 RYF131094:RYI131096 SIB131094:SIE131096 SRX131094:SSA131096 TBT131094:TBW131096 TLP131094:TLS131096 TVL131094:TVO131096 UFH131094:UFK131096 UPD131094:UPG131096 UYZ131094:UZC131096 VIV131094:VIY131096 VSR131094:VSU131096 WCN131094:WCQ131096 WMJ131094:WMM131096 WWF131094:WWI131096 X196630:AA196632 JT196630:JW196632 TP196630:TS196632 ADL196630:ADO196632 ANH196630:ANK196632 AXD196630:AXG196632 BGZ196630:BHC196632 BQV196630:BQY196632 CAR196630:CAU196632 CKN196630:CKQ196632 CUJ196630:CUM196632 DEF196630:DEI196632 DOB196630:DOE196632 DXX196630:DYA196632 EHT196630:EHW196632 ERP196630:ERS196632 FBL196630:FBO196632 FLH196630:FLK196632 FVD196630:FVG196632 GEZ196630:GFC196632 GOV196630:GOY196632 GYR196630:GYU196632 HIN196630:HIQ196632 HSJ196630:HSM196632 ICF196630:ICI196632 IMB196630:IME196632 IVX196630:IWA196632 JFT196630:JFW196632 JPP196630:JPS196632 JZL196630:JZO196632 KJH196630:KJK196632 KTD196630:KTG196632 LCZ196630:LDC196632 LMV196630:LMY196632 LWR196630:LWU196632 MGN196630:MGQ196632 MQJ196630:MQM196632 NAF196630:NAI196632 NKB196630:NKE196632 NTX196630:NUA196632 ODT196630:ODW196632 ONP196630:ONS196632 OXL196630:OXO196632 PHH196630:PHK196632 PRD196630:PRG196632 QAZ196630:QBC196632 QKV196630:QKY196632 QUR196630:QUU196632 REN196630:REQ196632 ROJ196630:ROM196632 RYF196630:RYI196632 SIB196630:SIE196632 SRX196630:SSA196632 TBT196630:TBW196632 TLP196630:TLS196632 TVL196630:TVO196632 UFH196630:UFK196632 UPD196630:UPG196632 UYZ196630:UZC196632 VIV196630:VIY196632 VSR196630:VSU196632 WCN196630:WCQ196632 WMJ196630:WMM196632 WWF196630:WWI196632 X262166:AA262168 JT262166:JW262168 TP262166:TS262168 ADL262166:ADO262168 ANH262166:ANK262168 AXD262166:AXG262168 BGZ262166:BHC262168 BQV262166:BQY262168 CAR262166:CAU262168 CKN262166:CKQ262168 CUJ262166:CUM262168 DEF262166:DEI262168 DOB262166:DOE262168 DXX262166:DYA262168 EHT262166:EHW262168 ERP262166:ERS262168 FBL262166:FBO262168 FLH262166:FLK262168 FVD262166:FVG262168 GEZ262166:GFC262168 GOV262166:GOY262168 GYR262166:GYU262168 HIN262166:HIQ262168 HSJ262166:HSM262168 ICF262166:ICI262168 IMB262166:IME262168 IVX262166:IWA262168 JFT262166:JFW262168 JPP262166:JPS262168 JZL262166:JZO262168 KJH262166:KJK262168 KTD262166:KTG262168 LCZ262166:LDC262168 LMV262166:LMY262168 LWR262166:LWU262168 MGN262166:MGQ262168 MQJ262166:MQM262168 NAF262166:NAI262168 NKB262166:NKE262168 NTX262166:NUA262168 ODT262166:ODW262168 ONP262166:ONS262168 OXL262166:OXO262168 PHH262166:PHK262168 PRD262166:PRG262168 QAZ262166:QBC262168 QKV262166:QKY262168 QUR262166:QUU262168 REN262166:REQ262168 ROJ262166:ROM262168 RYF262166:RYI262168 SIB262166:SIE262168 SRX262166:SSA262168 TBT262166:TBW262168 TLP262166:TLS262168 TVL262166:TVO262168 UFH262166:UFK262168 UPD262166:UPG262168 UYZ262166:UZC262168 VIV262166:VIY262168 VSR262166:VSU262168 WCN262166:WCQ262168 WMJ262166:WMM262168 WWF262166:WWI262168 X327702:AA327704 JT327702:JW327704 TP327702:TS327704 ADL327702:ADO327704 ANH327702:ANK327704 AXD327702:AXG327704 BGZ327702:BHC327704 BQV327702:BQY327704 CAR327702:CAU327704 CKN327702:CKQ327704 CUJ327702:CUM327704 DEF327702:DEI327704 DOB327702:DOE327704 DXX327702:DYA327704 EHT327702:EHW327704 ERP327702:ERS327704 FBL327702:FBO327704 FLH327702:FLK327704 FVD327702:FVG327704 GEZ327702:GFC327704 GOV327702:GOY327704 GYR327702:GYU327704 HIN327702:HIQ327704 HSJ327702:HSM327704 ICF327702:ICI327704 IMB327702:IME327704 IVX327702:IWA327704 JFT327702:JFW327704 JPP327702:JPS327704 JZL327702:JZO327704 KJH327702:KJK327704 KTD327702:KTG327704 LCZ327702:LDC327704 LMV327702:LMY327704 LWR327702:LWU327704 MGN327702:MGQ327704 MQJ327702:MQM327704 NAF327702:NAI327704 NKB327702:NKE327704 NTX327702:NUA327704 ODT327702:ODW327704 ONP327702:ONS327704 OXL327702:OXO327704 PHH327702:PHK327704 PRD327702:PRG327704 QAZ327702:QBC327704 QKV327702:QKY327704 QUR327702:QUU327704 REN327702:REQ327704 ROJ327702:ROM327704 RYF327702:RYI327704 SIB327702:SIE327704 SRX327702:SSA327704 TBT327702:TBW327704 TLP327702:TLS327704 TVL327702:TVO327704 UFH327702:UFK327704 UPD327702:UPG327704 UYZ327702:UZC327704 VIV327702:VIY327704 VSR327702:VSU327704 WCN327702:WCQ327704 WMJ327702:WMM327704 WWF327702:WWI327704 X393238:AA393240 JT393238:JW393240 TP393238:TS393240 ADL393238:ADO393240 ANH393238:ANK393240 AXD393238:AXG393240 BGZ393238:BHC393240 BQV393238:BQY393240 CAR393238:CAU393240 CKN393238:CKQ393240 CUJ393238:CUM393240 DEF393238:DEI393240 DOB393238:DOE393240 DXX393238:DYA393240 EHT393238:EHW393240 ERP393238:ERS393240 FBL393238:FBO393240 FLH393238:FLK393240 FVD393238:FVG393240 GEZ393238:GFC393240 GOV393238:GOY393240 GYR393238:GYU393240 HIN393238:HIQ393240 HSJ393238:HSM393240 ICF393238:ICI393240 IMB393238:IME393240 IVX393238:IWA393240 JFT393238:JFW393240 JPP393238:JPS393240 JZL393238:JZO393240 KJH393238:KJK393240 KTD393238:KTG393240 LCZ393238:LDC393240 LMV393238:LMY393240 LWR393238:LWU393240 MGN393238:MGQ393240 MQJ393238:MQM393240 NAF393238:NAI393240 NKB393238:NKE393240 NTX393238:NUA393240 ODT393238:ODW393240 ONP393238:ONS393240 OXL393238:OXO393240 PHH393238:PHK393240 PRD393238:PRG393240 QAZ393238:QBC393240 QKV393238:QKY393240 QUR393238:QUU393240 REN393238:REQ393240 ROJ393238:ROM393240 RYF393238:RYI393240 SIB393238:SIE393240 SRX393238:SSA393240 TBT393238:TBW393240 TLP393238:TLS393240 TVL393238:TVO393240 UFH393238:UFK393240 UPD393238:UPG393240 UYZ393238:UZC393240 VIV393238:VIY393240 VSR393238:VSU393240 WCN393238:WCQ393240 WMJ393238:WMM393240 WWF393238:WWI393240 X458774:AA458776 JT458774:JW458776 TP458774:TS458776 ADL458774:ADO458776 ANH458774:ANK458776 AXD458774:AXG458776 BGZ458774:BHC458776 BQV458774:BQY458776 CAR458774:CAU458776 CKN458774:CKQ458776 CUJ458774:CUM458776 DEF458774:DEI458776 DOB458774:DOE458776 DXX458774:DYA458776 EHT458774:EHW458776 ERP458774:ERS458776 FBL458774:FBO458776 FLH458774:FLK458776 FVD458774:FVG458776 GEZ458774:GFC458776 GOV458774:GOY458776 GYR458774:GYU458776 HIN458774:HIQ458776 HSJ458774:HSM458776 ICF458774:ICI458776 IMB458774:IME458776 IVX458774:IWA458776 JFT458774:JFW458776 JPP458774:JPS458776 JZL458774:JZO458776 KJH458774:KJK458776 KTD458774:KTG458776 LCZ458774:LDC458776 LMV458774:LMY458776 LWR458774:LWU458776 MGN458774:MGQ458776 MQJ458774:MQM458776 NAF458774:NAI458776 NKB458774:NKE458776 NTX458774:NUA458776 ODT458774:ODW458776 ONP458774:ONS458776 OXL458774:OXO458776 PHH458774:PHK458776 PRD458774:PRG458776 QAZ458774:QBC458776 QKV458774:QKY458776 QUR458774:QUU458776 REN458774:REQ458776 ROJ458774:ROM458776 RYF458774:RYI458776 SIB458774:SIE458776 SRX458774:SSA458776 TBT458774:TBW458776 TLP458774:TLS458776 TVL458774:TVO458776 UFH458774:UFK458776 UPD458774:UPG458776 UYZ458774:UZC458776 VIV458774:VIY458776 VSR458774:VSU458776 WCN458774:WCQ458776 WMJ458774:WMM458776 WWF458774:WWI458776 X524310:AA524312 JT524310:JW524312 TP524310:TS524312 ADL524310:ADO524312 ANH524310:ANK524312 AXD524310:AXG524312 BGZ524310:BHC524312 BQV524310:BQY524312 CAR524310:CAU524312 CKN524310:CKQ524312 CUJ524310:CUM524312 DEF524310:DEI524312 DOB524310:DOE524312 DXX524310:DYA524312 EHT524310:EHW524312 ERP524310:ERS524312 FBL524310:FBO524312 FLH524310:FLK524312 FVD524310:FVG524312 GEZ524310:GFC524312 GOV524310:GOY524312 GYR524310:GYU524312 HIN524310:HIQ524312 HSJ524310:HSM524312 ICF524310:ICI524312 IMB524310:IME524312 IVX524310:IWA524312 JFT524310:JFW524312 JPP524310:JPS524312 JZL524310:JZO524312 KJH524310:KJK524312 KTD524310:KTG524312 LCZ524310:LDC524312 LMV524310:LMY524312 LWR524310:LWU524312 MGN524310:MGQ524312 MQJ524310:MQM524312 NAF524310:NAI524312 NKB524310:NKE524312 NTX524310:NUA524312 ODT524310:ODW524312 ONP524310:ONS524312 OXL524310:OXO524312 PHH524310:PHK524312 PRD524310:PRG524312 QAZ524310:QBC524312 QKV524310:QKY524312 QUR524310:QUU524312 REN524310:REQ524312 ROJ524310:ROM524312 RYF524310:RYI524312 SIB524310:SIE524312 SRX524310:SSA524312 TBT524310:TBW524312 TLP524310:TLS524312 TVL524310:TVO524312 UFH524310:UFK524312 UPD524310:UPG524312 UYZ524310:UZC524312 VIV524310:VIY524312 VSR524310:VSU524312 WCN524310:WCQ524312 WMJ524310:WMM524312 WWF524310:WWI524312 X589846:AA589848 JT589846:JW589848 TP589846:TS589848 ADL589846:ADO589848 ANH589846:ANK589848 AXD589846:AXG589848 BGZ589846:BHC589848 BQV589846:BQY589848 CAR589846:CAU589848 CKN589846:CKQ589848 CUJ589846:CUM589848 DEF589846:DEI589848 DOB589846:DOE589848 DXX589846:DYA589848 EHT589846:EHW589848 ERP589846:ERS589848 FBL589846:FBO589848 FLH589846:FLK589848 FVD589846:FVG589848 GEZ589846:GFC589848 GOV589846:GOY589848 GYR589846:GYU589848 HIN589846:HIQ589848 HSJ589846:HSM589848 ICF589846:ICI589848 IMB589846:IME589848 IVX589846:IWA589848 JFT589846:JFW589848 JPP589846:JPS589848 JZL589846:JZO589848 KJH589846:KJK589848 KTD589846:KTG589848 LCZ589846:LDC589848 LMV589846:LMY589848 LWR589846:LWU589848 MGN589846:MGQ589848 MQJ589846:MQM589848 NAF589846:NAI589848 NKB589846:NKE589848 NTX589846:NUA589848 ODT589846:ODW589848 ONP589846:ONS589848 OXL589846:OXO589848 PHH589846:PHK589848 PRD589846:PRG589848 QAZ589846:QBC589848 QKV589846:QKY589848 QUR589846:QUU589848 REN589846:REQ589848 ROJ589846:ROM589848 RYF589846:RYI589848 SIB589846:SIE589848 SRX589846:SSA589848 TBT589846:TBW589848 TLP589846:TLS589848 TVL589846:TVO589848 UFH589846:UFK589848 UPD589846:UPG589848 UYZ589846:UZC589848 VIV589846:VIY589848 VSR589846:VSU589848 WCN589846:WCQ589848 WMJ589846:WMM589848 WWF589846:WWI589848 X655382:AA655384 JT655382:JW655384 TP655382:TS655384 ADL655382:ADO655384 ANH655382:ANK655384 AXD655382:AXG655384 BGZ655382:BHC655384 BQV655382:BQY655384 CAR655382:CAU655384 CKN655382:CKQ655384 CUJ655382:CUM655384 DEF655382:DEI655384 DOB655382:DOE655384 DXX655382:DYA655384 EHT655382:EHW655384 ERP655382:ERS655384 FBL655382:FBO655384 FLH655382:FLK655384 FVD655382:FVG655384 GEZ655382:GFC655384 GOV655382:GOY655384 GYR655382:GYU655384 HIN655382:HIQ655384 HSJ655382:HSM655384 ICF655382:ICI655384 IMB655382:IME655384 IVX655382:IWA655384 JFT655382:JFW655384 JPP655382:JPS655384 JZL655382:JZO655384 KJH655382:KJK655384 KTD655382:KTG655384 LCZ655382:LDC655384 LMV655382:LMY655384 LWR655382:LWU655384 MGN655382:MGQ655384 MQJ655382:MQM655384 NAF655382:NAI655384 NKB655382:NKE655384 NTX655382:NUA655384 ODT655382:ODW655384 ONP655382:ONS655384 OXL655382:OXO655384 PHH655382:PHK655384 PRD655382:PRG655384 QAZ655382:QBC655384 QKV655382:QKY655384 QUR655382:QUU655384 REN655382:REQ655384 ROJ655382:ROM655384 RYF655382:RYI655384 SIB655382:SIE655384 SRX655382:SSA655384 TBT655382:TBW655384 TLP655382:TLS655384 TVL655382:TVO655384 UFH655382:UFK655384 UPD655382:UPG655384 UYZ655382:UZC655384 VIV655382:VIY655384 VSR655382:VSU655384 WCN655382:WCQ655384 WMJ655382:WMM655384 WWF655382:WWI655384 X720918:AA720920 JT720918:JW720920 TP720918:TS720920 ADL720918:ADO720920 ANH720918:ANK720920 AXD720918:AXG720920 BGZ720918:BHC720920 BQV720918:BQY720920 CAR720918:CAU720920 CKN720918:CKQ720920 CUJ720918:CUM720920 DEF720918:DEI720920 DOB720918:DOE720920 DXX720918:DYA720920 EHT720918:EHW720920 ERP720918:ERS720920 FBL720918:FBO720920 FLH720918:FLK720920 FVD720918:FVG720920 GEZ720918:GFC720920 GOV720918:GOY720920 GYR720918:GYU720920 HIN720918:HIQ720920 HSJ720918:HSM720920 ICF720918:ICI720920 IMB720918:IME720920 IVX720918:IWA720920 JFT720918:JFW720920 JPP720918:JPS720920 JZL720918:JZO720920 KJH720918:KJK720920 KTD720918:KTG720920 LCZ720918:LDC720920 LMV720918:LMY720920 LWR720918:LWU720920 MGN720918:MGQ720920 MQJ720918:MQM720920 NAF720918:NAI720920 NKB720918:NKE720920 NTX720918:NUA720920 ODT720918:ODW720920 ONP720918:ONS720920 OXL720918:OXO720920 PHH720918:PHK720920 PRD720918:PRG720920 QAZ720918:QBC720920 QKV720918:QKY720920 QUR720918:QUU720920 REN720918:REQ720920 ROJ720918:ROM720920 RYF720918:RYI720920 SIB720918:SIE720920 SRX720918:SSA720920 TBT720918:TBW720920 TLP720918:TLS720920 TVL720918:TVO720920 UFH720918:UFK720920 UPD720918:UPG720920 UYZ720918:UZC720920 VIV720918:VIY720920 VSR720918:VSU720920 WCN720918:WCQ720920 WMJ720918:WMM720920 WWF720918:WWI720920 X786454:AA786456 JT786454:JW786456 TP786454:TS786456 ADL786454:ADO786456 ANH786454:ANK786456 AXD786454:AXG786456 BGZ786454:BHC786456 BQV786454:BQY786456 CAR786454:CAU786456 CKN786454:CKQ786456 CUJ786454:CUM786456 DEF786454:DEI786456 DOB786454:DOE786456 DXX786454:DYA786456 EHT786454:EHW786456 ERP786454:ERS786456 FBL786454:FBO786456 FLH786454:FLK786456 FVD786454:FVG786456 GEZ786454:GFC786456 GOV786454:GOY786456 GYR786454:GYU786456 HIN786454:HIQ786456 HSJ786454:HSM786456 ICF786454:ICI786456 IMB786454:IME786456 IVX786454:IWA786456 JFT786454:JFW786456 JPP786454:JPS786456 JZL786454:JZO786456 KJH786454:KJK786456 KTD786454:KTG786456 LCZ786454:LDC786456 LMV786454:LMY786456 LWR786454:LWU786456 MGN786454:MGQ786456 MQJ786454:MQM786456 NAF786454:NAI786456 NKB786454:NKE786456 NTX786454:NUA786456 ODT786454:ODW786456 ONP786454:ONS786456 OXL786454:OXO786456 PHH786454:PHK786456 PRD786454:PRG786456 QAZ786454:QBC786456 QKV786454:QKY786456 QUR786454:QUU786456 REN786454:REQ786456 ROJ786454:ROM786456 RYF786454:RYI786456 SIB786454:SIE786456 SRX786454:SSA786456 TBT786454:TBW786456 TLP786454:TLS786456 TVL786454:TVO786456 UFH786454:UFK786456 UPD786454:UPG786456 UYZ786454:UZC786456 VIV786454:VIY786456 VSR786454:VSU786456 WCN786454:WCQ786456 WMJ786454:WMM786456 WWF786454:WWI786456 X851990:AA851992 JT851990:JW851992 TP851990:TS851992 ADL851990:ADO851992 ANH851990:ANK851992 AXD851990:AXG851992 BGZ851990:BHC851992 BQV851990:BQY851992 CAR851990:CAU851992 CKN851990:CKQ851992 CUJ851990:CUM851992 DEF851990:DEI851992 DOB851990:DOE851992 DXX851990:DYA851992 EHT851990:EHW851992 ERP851990:ERS851992 FBL851990:FBO851992 FLH851990:FLK851992 FVD851990:FVG851992 GEZ851990:GFC851992 GOV851990:GOY851992 GYR851990:GYU851992 HIN851990:HIQ851992 HSJ851990:HSM851992 ICF851990:ICI851992 IMB851990:IME851992 IVX851990:IWA851992 JFT851990:JFW851992 JPP851990:JPS851992 JZL851990:JZO851992 KJH851990:KJK851992 KTD851990:KTG851992 LCZ851990:LDC851992 LMV851990:LMY851992 LWR851990:LWU851992 MGN851990:MGQ851992 MQJ851990:MQM851992 NAF851990:NAI851992 NKB851990:NKE851992 NTX851990:NUA851992 ODT851990:ODW851992 ONP851990:ONS851992 OXL851990:OXO851992 PHH851990:PHK851992 PRD851990:PRG851992 QAZ851990:QBC851992 QKV851990:QKY851992 QUR851990:QUU851992 REN851990:REQ851992 ROJ851990:ROM851992 RYF851990:RYI851992 SIB851990:SIE851992 SRX851990:SSA851992 TBT851990:TBW851992 TLP851990:TLS851992 TVL851990:TVO851992 UFH851990:UFK851992 UPD851990:UPG851992 UYZ851990:UZC851992 VIV851990:VIY851992 VSR851990:VSU851992 WCN851990:WCQ851992 WMJ851990:WMM851992 WWF851990:WWI851992 X917526:AA917528 JT917526:JW917528 TP917526:TS917528 ADL917526:ADO917528 ANH917526:ANK917528 AXD917526:AXG917528 BGZ917526:BHC917528 BQV917526:BQY917528 CAR917526:CAU917528 CKN917526:CKQ917528 CUJ917526:CUM917528 DEF917526:DEI917528 DOB917526:DOE917528 DXX917526:DYA917528 EHT917526:EHW917528 ERP917526:ERS917528 FBL917526:FBO917528 FLH917526:FLK917528 FVD917526:FVG917528 GEZ917526:GFC917528 GOV917526:GOY917528 GYR917526:GYU917528 HIN917526:HIQ917528 HSJ917526:HSM917528 ICF917526:ICI917528 IMB917526:IME917528 IVX917526:IWA917528 JFT917526:JFW917528 JPP917526:JPS917528 JZL917526:JZO917528 KJH917526:KJK917528 KTD917526:KTG917528 LCZ917526:LDC917528 LMV917526:LMY917528 LWR917526:LWU917528 MGN917526:MGQ917528 MQJ917526:MQM917528 NAF917526:NAI917528 NKB917526:NKE917528 NTX917526:NUA917528 ODT917526:ODW917528 ONP917526:ONS917528 OXL917526:OXO917528 PHH917526:PHK917528 PRD917526:PRG917528 QAZ917526:QBC917528 QKV917526:QKY917528 QUR917526:QUU917528 REN917526:REQ917528 ROJ917526:ROM917528 RYF917526:RYI917528 SIB917526:SIE917528 SRX917526:SSA917528 TBT917526:TBW917528 TLP917526:TLS917528 TVL917526:TVO917528 UFH917526:UFK917528 UPD917526:UPG917528 UYZ917526:UZC917528 VIV917526:VIY917528 VSR917526:VSU917528 WCN917526:WCQ917528 WMJ917526:WMM917528 WWF917526:WWI917528 X983062:AA983064 JT983062:JW983064 TP983062:TS983064 ADL983062:ADO983064 ANH983062:ANK983064 AXD983062:AXG983064 BGZ983062:BHC983064 BQV983062:BQY983064 CAR983062:CAU983064 CKN983062:CKQ983064 CUJ983062:CUM983064 DEF983062:DEI983064 DOB983062:DOE983064 DXX983062:DYA983064 EHT983062:EHW983064 ERP983062:ERS983064 FBL983062:FBO983064 FLH983062:FLK983064 FVD983062:FVG983064 GEZ983062:GFC983064 GOV983062:GOY983064 GYR983062:GYU983064 HIN983062:HIQ983064 HSJ983062:HSM983064 ICF983062:ICI983064 IMB983062:IME983064 IVX983062:IWA983064 JFT983062:JFW983064 JPP983062:JPS983064 JZL983062:JZO983064 KJH983062:KJK983064 KTD983062:KTG983064 LCZ983062:LDC983064 LMV983062:LMY983064 LWR983062:LWU983064 MGN983062:MGQ983064 MQJ983062:MQM983064 NAF983062:NAI983064 NKB983062:NKE983064 NTX983062:NUA983064 ODT983062:ODW983064 ONP983062:ONS983064 OXL983062:OXO983064 PHH983062:PHK983064 PRD983062:PRG983064 QAZ983062:QBC983064 QKV983062:QKY983064 QUR983062:QUU983064 REN983062:REQ983064 ROJ983062:ROM983064 RYF983062:RYI983064 SIB983062:SIE983064 SRX983062:SSA983064 TBT983062:TBW983064 TLP983062:TLS983064 TVL983062:TVO983064 UFH983062:UFK983064 UPD983062:UPG983064 UYZ983062:UZC983064 VIV983062:VIY983064 VSR983062:VSU983064 WCN983062:WCQ983064 WMJ983062:WMM983064 WWF983062:WWI983064 TVL983074:TVO983076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Q65570:T65572 JM65570:JP65572 TI65570:TL65572 ADE65570:ADH65572 ANA65570:AND65572 AWW65570:AWZ65572 BGS65570:BGV65572 BQO65570:BQR65572 CAK65570:CAN65572 CKG65570:CKJ65572 CUC65570:CUF65572 DDY65570:DEB65572 DNU65570:DNX65572 DXQ65570:DXT65572 EHM65570:EHP65572 ERI65570:ERL65572 FBE65570:FBH65572 FLA65570:FLD65572 FUW65570:FUZ65572 GES65570:GEV65572 GOO65570:GOR65572 GYK65570:GYN65572 HIG65570:HIJ65572 HSC65570:HSF65572 IBY65570:ICB65572 ILU65570:ILX65572 IVQ65570:IVT65572 JFM65570:JFP65572 JPI65570:JPL65572 JZE65570:JZH65572 KJA65570:KJD65572 KSW65570:KSZ65572 LCS65570:LCV65572 LMO65570:LMR65572 LWK65570:LWN65572 MGG65570:MGJ65572 MQC65570:MQF65572 MZY65570:NAB65572 NJU65570:NJX65572 NTQ65570:NTT65572 ODM65570:ODP65572 ONI65570:ONL65572 OXE65570:OXH65572 PHA65570:PHD65572 PQW65570:PQZ65572 QAS65570:QAV65572 QKO65570:QKR65572 QUK65570:QUN65572 REG65570:REJ65572 ROC65570:ROF65572 RXY65570:RYB65572 SHU65570:SHX65572 SRQ65570:SRT65572 TBM65570:TBP65572 TLI65570:TLL65572 TVE65570:TVH65572 UFA65570:UFD65572 UOW65570:UOZ65572 UYS65570:UYV65572 VIO65570:VIR65572 VSK65570:VSN65572 WCG65570:WCJ65572 WMC65570:WMF65572 WVY65570:WWB65572 Q131106:T131108 JM131106:JP131108 TI131106:TL131108 ADE131106:ADH131108 ANA131106:AND131108 AWW131106:AWZ131108 BGS131106:BGV131108 BQO131106:BQR131108 CAK131106:CAN131108 CKG131106:CKJ131108 CUC131106:CUF131108 DDY131106:DEB131108 DNU131106:DNX131108 DXQ131106:DXT131108 EHM131106:EHP131108 ERI131106:ERL131108 FBE131106:FBH131108 FLA131106:FLD131108 FUW131106:FUZ131108 GES131106:GEV131108 GOO131106:GOR131108 GYK131106:GYN131108 HIG131106:HIJ131108 HSC131106:HSF131108 IBY131106:ICB131108 ILU131106:ILX131108 IVQ131106:IVT131108 JFM131106:JFP131108 JPI131106:JPL131108 JZE131106:JZH131108 KJA131106:KJD131108 KSW131106:KSZ131108 LCS131106:LCV131108 LMO131106:LMR131108 LWK131106:LWN131108 MGG131106:MGJ131108 MQC131106:MQF131108 MZY131106:NAB131108 NJU131106:NJX131108 NTQ131106:NTT131108 ODM131106:ODP131108 ONI131106:ONL131108 OXE131106:OXH131108 PHA131106:PHD131108 PQW131106:PQZ131108 QAS131106:QAV131108 QKO131106:QKR131108 QUK131106:QUN131108 REG131106:REJ131108 ROC131106:ROF131108 RXY131106:RYB131108 SHU131106:SHX131108 SRQ131106:SRT131108 TBM131106:TBP131108 TLI131106:TLL131108 TVE131106:TVH131108 UFA131106:UFD131108 UOW131106:UOZ131108 UYS131106:UYV131108 VIO131106:VIR131108 VSK131106:VSN131108 WCG131106:WCJ131108 WMC131106:WMF131108 WVY131106:WWB131108 Q196642:T196644 JM196642:JP196644 TI196642:TL196644 ADE196642:ADH196644 ANA196642:AND196644 AWW196642:AWZ196644 BGS196642:BGV196644 BQO196642:BQR196644 CAK196642:CAN196644 CKG196642:CKJ196644 CUC196642:CUF196644 DDY196642:DEB196644 DNU196642:DNX196644 DXQ196642:DXT196644 EHM196642:EHP196644 ERI196642:ERL196644 FBE196642:FBH196644 FLA196642:FLD196644 FUW196642:FUZ196644 GES196642:GEV196644 GOO196642:GOR196644 GYK196642:GYN196644 HIG196642:HIJ196644 HSC196642:HSF196644 IBY196642:ICB196644 ILU196642:ILX196644 IVQ196642:IVT196644 JFM196642:JFP196644 JPI196642:JPL196644 JZE196642:JZH196644 KJA196642:KJD196644 KSW196642:KSZ196644 LCS196642:LCV196644 LMO196642:LMR196644 LWK196642:LWN196644 MGG196642:MGJ196644 MQC196642:MQF196644 MZY196642:NAB196644 NJU196642:NJX196644 NTQ196642:NTT196644 ODM196642:ODP196644 ONI196642:ONL196644 OXE196642:OXH196644 PHA196642:PHD196644 PQW196642:PQZ196644 QAS196642:QAV196644 QKO196642:QKR196644 QUK196642:QUN196644 REG196642:REJ196644 ROC196642:ROF196644 RXY196642:RYB196644 SHU196642:SHX196644 SRQ196642:SRT196644 TBM196642:TBP196644 TLI196642:TLL196644 TVE196642:TVH196644 UFA196642:UFD196644 UOW196642:UOZ196644 UYS196642:UYV196644 VIO196642:VIR196644 VSK196642:VSN196644 WCG196642:WCJ196644 WMC196642:WMF196644 WVY196642:WWB196644 Q262178:T262180 JM262178:JP262180 TI262178:TL262180 ADE262178:ADH262180 ANA262178:AND262180 AWW262178:AWZ262180 BGS262178:BGV262180 BQO262178:BQR262180 CAK262178:CAN262180 CKG262178:CKJ262180 CUC262178:CUF262180 DDY262178:DEB262180 DNU262178:DNX262180 DXQ262178:DXT262180 EHM262178:EHP262180 ERI262178:ERL262180 FBE262178:FBH262180 FLA262178:FLD262180 FUW262178:FUZ262180 GES262178:GEV262180 GOO262178:GOR262180 GYK262178:GYN262180 HIG262178:HIJ262180 HSC262178:HSF262180 IBY262178:ICB262180 ILU262178:ILX262180 IVQ262178:IVT262180 JFM262178:JFP262180 JPI262178:JPL262180 JZE262178:JZH262180 KJA262178:KJD262180 KSW262178:KSZ262180 LCS262178:LCV262180 LMO262178:LMR262180 LWK262178:LWN262180 MGG262178:MGJ262180 MQC262178:MQF262180 MZY262178:NAB262180 NJU262178:NJX262180 NTQ262178:NTT262180 ODM262178:ODP262180 ONI262178:ONL262180 OXE262178:OXH262180 PHA262178:PHD262180 PQW262178:PQZ262180 QAS262178:QAV262180 QKO262178:QKR262180 QUK262178:QUN262180 REG262178:REJ262180 ROC262178:ROF262180 RXY262178:RYB262180 SHU262178:SHX262180 SRQ262178:SRT262180 TBM262178:TBP262180 TLI262178:TLL262180 TVE262178:TVH262180 UFA262178:UFD262180 UOW262178:UOZ262180 UYS262178:UYV262180 VIO262178:VIR262180 VSK262178:VSN262180 WCG262178:WCJ262180 WMC262178:WMF262180 WVY262178:WWB262180 Q327714:T327716 JM327714:JP327716 TI327714:TL327716 ADE327714:ADH327716 ANA327714:AND327716 AWW327714:AWZ327716 BGS327714:BGV327716 BQO327714:BQR327716 CAK327714:CAN327716 CKG327714:CKJ327716 CUC327714:CUF327716 DDY327714:DEB327716 DNU327714:DNX327716 DXQ327714:DXT327716 EHM327714:EHP327716 ERI327714:ERL327716 FBE327714:FBH327716 FLA327714:FLD327716 FUW327714:FUZ327716 GES327714:GEV327716 GOO327714:GOR327716 GYK327714:GYN327716 HIG327714:HIJ327716 HSC327714:HSF327716 IBY327714:ICB327716 ILU327714:ILX327716 IVQ327714:IVT327716 JFM327714:JFP327716 JPI327714:JPL327716 JZE327714:JZH327716 KJA327714:KJD327716 KSW327714:KSZ327716 LCS327714:LCV327716 LMO327714:LMR327716 LWK327714:LWN327716 MGG327714:MGJ327716 MQC327714:MQF327716 MZY327714:NAB327716 NJU327714:NJX327716 NTQ327714:NTT327716 ODM327714:ODP327716 ONI327714:ONL327716 OXE327714:OXH327716 PHA327714:PHD327716 PQW327714:PQZ327716 QAS327714:QAV327716 QKO327714:QKR327716 QUK327714:QUN327716 REG327714:REJ327716 ROC327714:ROF327716 RXY327714:RYB327716 SHU327714:SHX327716 SRQ327714:SRT327716 TBM327714:TBP327716 TLI327714:TLL327716 TVE327714:TVH327716 UFA327714:UFD327716 UOW327714:UOZ327716 UYS327714:UYV327716 VIO327714:VIR327716 VSK327714:VSN327716 WCG327714:WCJ327716 WMC327714:WMF327716 WVY327714:WWB327716 Q393250:T393252 JM393250:JP393252 TI393250:TL393252 ADE393250:ADH393252 ANA393250:AND393252 AWW393250:AWZ393252 BGS393250:BGV393252 BQO393250:BQR393252 CAK393250:CAN393252 CKG393250:CKJ393252 CUC393250:CUF393252 DDY393250:DEB393252 DNU393250:DNX393252 DXQ393250:DXT393252 EHM393250:EHP393252 ERI393250:ERL393252 FBE393250:FBH393252 FLA393250:FLD393252 FUW393250:FUZ393252 GES393250:GEV393252 GOO393250:GOR393252 GYK393250:GYN393252 HIG393250:HIJ393252 HSC393250:HSF393252 IBY393250:ICB393252 ILU393250:ILX393252 IVQ393250:IVT393252 JFM393250:JFP393252 JPI393250:JPL393252 JZE393250:JZH393252 KJA393250:KJD393252 KSW393250:KSZ393252 LCS393250:LCV393252 LMO393250:LMR393252 LWK393250:LWN393252 MGG393250:MGJ393252 MQC393250:MQF393252 MZY393250:NAB393252 NJU393250:NJX393252 NTQ393250:NTT393252 ODM393250:ODP393252 ONI393250:ONL393252 OXE393250:OXH393252 PHA393250:PHD393252 PQW393250:PQZ393252 QAS393250:QAV393252 QKO393250:QKR393252 QUK393250:QUN393252 REG393250:REJ393252 ROC393250:ROF393252 RXY393250:RYB393252 SHU393250:SHX393252 SRQ393250:SRT393252 TBM393250:TBP393252 TLI393250:TLL393252 TVE393250:TVH393252 UFA393250:UFD393252 UOW393250:UOZ393252 UYS393250:UYV393252 VIO393250:VIR393252 VSK393250:VSN393252 WCG393250:WCJ393252 WMC393250:WMF393252 WVY393250:WWB393252 Q458786:T458788 JM458786:JP458788 TI458786:TL458788 ADE458786:ADH458788 ANA458786:AND458788 AWW458786:AWZ458788 BGS458786:BGV458788 BQO458786:BQR458788 CAK458786:CAN458788 CKG458786:CKJ458788 CUC458786:CUF458788 DDY458786:DEB458788 DNU458786:DNX458788 DXQ458786:DXT458788 EHM458786:EHP458788 ERI458786:ERL458788 FBE458786:FBH458788 FLA458786:FLD458788 FUW458786:FUZ458788 GES458786:GEV458788 GOO458786:GOR458788 GYK458786:GYN458788 HIG458786:HIJ458788 HSC458786:HSF458788 IBY458786:ICB458788 ILU458786:ILX458788 IVQ458786:IVT458788 JFM458786:JFP458788 JPI458786:JPL458788 JZE458786:JZH458788 KJA458786:KJD458788 KSW458786:KSZ458788 LCS458786:LCV458788 LMO458786:LMR458788 LWK458786:LWN458788 MGG458786:MGJ458788 MQC458786:MQF458788 MZY458786:NAB458788 NJU458786:NJX458788 NTQ458786:NTT458788 ODM458786:ODP458788 ONI458786:ONL458788 OXE458786:OXH458788 PHA458786:PHD458788 PQW458786:PQZ458788 QAS458786:QAV458788 QKO458786:QKR458788 QUK458786:QUN458788 REG458786:REJ458788 ROC458786:ROF458788 RXY458786:RYB458788 SHU458786:SHX458788 SRQ458786:SRT458788 TBM458786:TBP458788 TLI458786:TLL458788 TVE458786:TVH458788 UFA458786:UFD458788 UOW458786:UOZ458788 UYS458786:UYV458788 VIO458786:VIR458788 VSK458786:VSN458788 WCG458786:WCJ458788 WMC458786:WMF458788 WVY458786:WWB458788 Q524322:T524324 JM524322:JP524324 TI524322:TL524324 ADE524322:ADH524324 ANA524322:AND524324 AWW524322:AWZ524324 BGS524322:BGV524324 BQO524322:BQR524324 CAK524322:CAN524324 CKG524322:CKJ524324 CUC524322:CUF524324 DDY524322:DEB524324 DNU524322:DNX524324 DXQ524322:DXT524324 EHM524322:EHP524324 ERI524322:ERL524324 FBE524322:FBH524324 FLA524322:FLD524324 FUW524322:FUZ524324 GES524322:GEV524324 GOO524322:GOR524324 GYK524322:GYN524324 HIG524322:HIJ524324 HSC524322:HSF524324 IBY524322:ICB524324 ILU524322:ILX524324 IVQ524322:IVT524324 JFM524322:JFP524324 JPI524322:JPL524324 JZE524322:JZH524324 KJA524322:KJD524324 KSW524322:KSZ524324 LCS524322:LCV524324 LMO524322:LMR524324 LWK524322:LWN524324 MGG524322:MGJ524324 MQC524322:MQF524324 MZY524322:NAB524324 NJU524322:NJX524324 NTQ524322:NTT524324 ODM524322:ODP524324 ONI524322:ONL524324 OXE524322:OXH524324 PHA524322:PHD524324 PQW524322:PQZ524324 QAS524322:QAV524324 QKO524322:QKR524324 QUK524322:QUN524324 REG524322:REJ524324 ROC524322:ROF524324 RXY524322:RYB524324 SHU524322:SHX524324 SRQ524322:SRT524324 TBM524322:TBP524324 TLI524322:TLL524324 TVE524322:TVH524324 UFA524322:UFD524324 UOW524322:UOZ524324 UYS524322:UYV524324 VIO524322:VIR524324 VSK524322:VSN524324 WCG524322:WCJ524324 WMC524322:WMF524324 WVY524322:WWB524324 Q589858:T589860 JM589858:JP589860 TI589858:TL589860 ADE589858:ADH589860 ANA589858:AND589860 AWW589858:AWZ589860 BGS589858:BGV589860 BQO589858:BQR589860 CAK589858:CAN589860 CKG589858:CKJ589860 CUC589858:CUF589860 DDY589858:DEB589860 DNU589858:DNX589860 DXQ589858:DXT589860 EHM589858:EHP589860 ERI589858:ERL589860 FBE589858:FBH589860 FLA589858:FLD589860 FUW589858:FUZ589860 GES589858:GEV589860 GOO589858:GOR589860 GYK589858:GYN589860 HIG589858:HIJ589860 HSC589858:HSF589860 IBY589858:ICB589860 ILU589858:ILX589860 IVQ589858:IVT589860 JFM589858:JFP589860 JPI589858:JPL589860 JZE589858:JZH589860 KJA589858:KJD589860 KSW589858:KSZ589860 LCS589858:LCV589860 LMO589858:LMR589860 LWK589858:LWN589860 MGG589858:MGJ589860 MQC589858:MQF589860 MZY589858:NAB589860 NJU589858:NJX589860 NTQ589858:NTT589860 ODM589858:ODP589860 ONI589858:ONL589860 OXE589858:OXH589860 PHA589858:PHD589860 PQW589858:PQZ589860 QAS589858:QAV589860 QKO589858:QKR589860 QUK589858:QUN589860 REG589858:REJ589860 ROC589858:ROF589860 RXY589858:RYB589860 SHU589858:SHX589860 SRQ589858:SRT589860 TBM589858:TBP589860 TLI589858:TLL589860 TVE589858:TVH589860 UFA589858:UFD589860 UOW589858:UOZ589860 UYS589858:UYV589860 VIO589858:VIR589860 VSK589858:VSN589860 WCG589858:WCJ589860 WMC589858:WMF589860 WVY589858:WWB589860 Q655394:T655396 JM655394:JP655396 TI655394:TL655396 ADE655394:ADH655396 ANA655394:AND655396 AWW655394:AWZ655396 BGS655394:BGV655396 BQO655394:BQR655396 CAK655394:CAN655396 CKG655394:CKJ655396 CUC655394:CUF655396 DDY655394:DEB655396 DNU655394:DNX655396 DXQ655394:DXT655396 EHM655394:EHP655396 ERI655394:ERL655396 FBE655394:FBH655396 FLA655394:FLD655396 FUW655394:FUZ655396 GES655394:GEV655396 GOO655394:GOR655396 GYK655394:GYN655396 HIG655394:HIJ655396 HSC655394:HSF655396 IBY655394:ICB655396 ILU655394:ILX655396 IVQ655394:IVT655396 JFM655394:JFP655396 JPI655394:JPL655396 JZE655394:JZH655396 KJA655394:KJD655396 KSW655394:KSZ655396 LCS655394:LCV655396 LMO655394:LMR655396 LWK655394:LWN655396 MGG655394:MGJ655396 MQC655394:MQF655396 MZY655394:NAB655396 NJU655394:NJX655396 NTQ655394:NTT655396 ODM655394:ODP655396 ONI655394:ONL655396 OXE655394:OXH655396 PHA655394:PHD655396 PQW655394:PQZ655396 QAS655394:QAV655396 QKO655394:QKR655396 QUK655394:QUN655396 REG655394:REJ655396 ROC655394:ROF655396 RXY655394:RYB655396 SHU655394:SHX655396 SRQ655394:SRT655396 TBM655394:TBP655396 TLI655394:TLL655396 TVE655394:TVH655396 UFA655394:UFD655396 UOW655394:UOZ655396 UYS655394:UYV655396 VIO655394:VIR655396 VSK655394:VSN655396 WCG655394:WCJ655396 WMC655394:WMF655396 WVY655394:WWB655396 Q720930:T720932 JM720930:JP720932 TI720930:TL720932 ADE720930:ADH720932 ANA720930:AND720932 AWW720930:AWZ720932 BGS720930:BGV720932 BQO720930:BQR720932 CAK720930:CAN720932 CKG720930:CKJ720932 CUC720930:CUF720932 DDY720930:DEB720932 DNU720930:DNX720932 DXQ720930:DXT720932 EHM720930:EHP720932 ERI720930:ERL720932 FBE720930:FBH720932 FLA720930:FLD720932 FUW720930:FUZ720932 GES720930:GEV720932 GOO720930:GOR720932 GYK720930:GYN720932 HIG720930:HIJ720932 HSC720930:HSF720932 IBY720930:ICB720932 ILU720930:ILX720932 IVQ720930:IVT720932 JFM720930:JFP720932 JPI720930:JPL720932 JZE720930:JZH720932 KJA720930:KJD720932 KSW720930:KSZ720932 LCS720930:LCV720932 LMO720930:LMR720932 LWK720930:LWN720932 MGG720930:MGJ720932 MQC720930:MQF720932 MZY720930:NAB720932 NJU720930:NJX720932 NTQ720930:NTT720932 ODM720930:ODP720932 ONI720930:ONL720932 OXE720930:OXH720932 PHA720930:PHD720932 PQW720930:PQZ720932 QAS720930:QAV720932 QKO720930:QKR720932 QUK720930:QUN720932 REG720930:REJ720932 ROC720930:ROF720932 RXY720930:RYB720932 SHU720930:SHX720932 SRQ720930:SRT720932 TBM720930:TBP720932 TLI720930:TLL720932 TVE720930:TVH720932 UFA720930:UFD720932 UOW720930:UOZ720932 UYS720930:UYV720932 VIO720930:VIR720932 VSK720930:VSN720932 WCG720930:WCJ720932 WMC720930:WMF720932 WVY720930:WWB720932 Q786466:T786468 JM786466:JP786468 TI786466:TL786468 ADE786466:ADH786468 ANA786466:AND786468 AWW786466:AWZ786468 BGS786466:BGV786468 BQO786466:BQR786468 CAK786466:CAN786468 CKG786466:CKJ786468 CUC786466:CUF786468 DDY786466:DEB786468 DNU786466:DNX786468 DXQ786466:DXT786468 EHM786466:EHP786468 ERI786466:ERL786468 FBE786466:FBH786468 FLA786466:FLD786468 FUW786466:FUZ786468 GES786466:GEV786468 GOO786466:GOR786468 GYK786466:GYN786468 HIG786466:HIJ786468 HSC786466:HSF786468 IBY786466:ICB786468 ILU786466:ILX786468 IVQ786466:IVT786468 JFM786466:JFP786468 JPI786466:JPL786468 JZE786466:JZH786468 KJA786466:KJD786468 KSW786466:KSZ786468 LCS786466:LCV786468 LMO786466:LMR786468 LWK786466:LWN786468 MGG786466:MGJ786468 MQC786466:MQF786468 MZY786466:NAB786468 NJU786466:NJX786468 NTQ786466:NTT786468 ODM786466:ODP786468 ONI786466:ONL786468 OXE786466:OXH786468 PHA786466:PHD786468 PQW786466:PQZ786468 QAS786466:QAV786468 QKO786466:QKR786468 QUK786466:QUN786468 REG786466:REJ786468 ROC786466:ROF786468 RXY786466:RYB786468 SHU786466:SHX786468 SRQ786466:SRT786468 TBM786466:TBP786468 TLI786466:TLL786468 TVE786466:TVH786468 UFA786466:UFD786468 UOW786466:UOZ786468 UYS786466:UYV786468 VIO786466:VIR786468 VSK786466:VSN786468 WCG786466:WCJ786468 WMC786466:WMF786468 WVY786466:WWB786468 Q852002:T852004 JM852002:JP852004 TI852002:TL852004 ADE852002:ADH852004 ANA852002:AND852004 AWW852002:AWZ852004 BGS852002:BGV852004 BQO852002:BQR852004 CAK852002:CAN852004 CKG852002:CKJ852004 CUC852002:CUF852004 DDY852002:DEB852004 DNU852002:DNX852004 DXQ852002:DXT852004 EHM852002:EHP852004 ERI852002:ERL852004 FBE852002:FBH852004 FLA852002:FLD852004 FUW852002:FUZ852004 GES852002:GEV852004 GOO852002:GOR852004 GYK852002:GYN852004 HIG852002:HIJ852004 HSC852002:HSF852004 IBY852002:ICB852004 ILU852002:ILX852004 IVQ852002:IVT852004 JFM852002:JFP852004 JPI852002:JPL852004 JZE852002:JZH852004 KJA852002:KJD852004 KSW852002:KSZ852004 LCS852002:LCV852004 LMO852002:LMR852004 LWK852002:LWN852004 MGG852002:MGJ852004 MQC852002:MQF852004 MZY852002:NAB852004 NJU852002:NJX852004 NTQ852002:NTT852004 ODM852002:ODP852004 ONI852002:ONL852004 OXE852002:OXH852004 PHA852002:PHD852004 PQW852002:PQZ852004 QAS852002:QAV852004 QKO852002:QKR852004 QUK852002:QUN852004 REG852002:REJ852004 ROC852002:ROF852004 RXY852002:RYB852004 SHU852002:SHX852004 SRQ852002:SRT852004 TBM852002:TBP852004 TLI852002:TLL852004 TVE852002:TVH852004 UFA852002:UFD852004 UOW852002:UOZ852004 UYS852002:UYV852004 VIO852002:VIR852004 VSK852002:VSN852004 WCG852002:WCJ852004 WMC852002:WMF852004 WVY852002:WWB852004 Q917538:T917540 JM917538:JP917540 TI917538:TL917540 ADE917538:ADH917540 ANA917538:AND917540 AWW917538:AWZ917540 BGS917538:BGV917540 BQO917538:BQR917540 CAK917538:CAN917540 CKG917538:CKJ917540 CUC917538:CUF917540 DDY917538:DEB917540 DNU917538:DNX917540 DXQ917538:DXT917540 EHM917538:EHP917540 ERI917538:ERL917540 FBE917538:FBH917540 FLA917538:FLD917540 FUW917538:FUZ917540 GES917538:GEV917540 GOO917538:GOR917540 GYK917538:GYN917540 HIG917538:HIJ917540 HSC917538:HSF917540 IBY917538:ICB917540 ILU917538:ILX917540 IVQ917538:IVT917540 JFM917538:JFP917540 JPI917538:JPL917540 JZE917538:JZH917540 KJA917538:KJD917540 KSW917538:KSZ917540 LCS917538:LCV917540 LMO917538:LMR917540 LWK917538:LWN917540 MGG917538:MGJ917540 MQC917538:MQF917540 MZY917538:NAB917540 NJU917538:NJX917540 NTQ917538:NTT917540 ODM917538:ODP917540 ONI917538:ONL917540 OXE917538:OXH917540 PHA917538:PHD917540 PQW917538:PQZ917540 QAS917538:QAV917540 QKO917538:QKR917540 QUK917538:QUN917540 REG917538:REJ917540 ROC917538:ROF917540 RXY917538:RYB917540 SHU917538:SHX917540 SRQ917538:SRT917540 TBM917538:TBP917540 TLI917538:TLL917540 TVE917538:TVH917540 UFA917538:UFD917540 UOW917538:UOZ917540 UYS917538:UYV917540 VIO917538:VIR917540 VSK917538:VSN917540 WCG917538:WCJ917540 WMC917538:WMF917540 WVY917538:WWB917540 Q983074:T983076 JM983074:JP983076 TI983074:TL983076 ADE983074:ADH983076 ANA983074:AND983076 AWW983074:AWZ983076 BGS983074:BGV983076 BQO983074:BQR983076 CAK983074:CAN983076 CKG983074:CKJ983076 CUC983074:CUF983076 DDY983074:DEB983076 DNU983074:DNX983076 DXQ983074:DXT983076 EHM983074:EHP983076 ERI983074:ERL983076 FBE983074:FBH983076 FLA983074:FLD983076 FUW983074:FUZ983076 GES983074:GEV983076 GOO983074:GOR983076 GYK983074:GYN983076 HIG983074:HIJ983076 HSC983074:HSF983076 IBY983074:ICB983076 ILU983074:ILX983076 IVQ983074:IVT983076 JFM983074:JFP983076 JPI983074:JPL983076 JZE983074:JZH983076 KJA983074:KJD983076 KSW983074:KSZ983076 LCS983074:LCV983076 LMO983074:LMR983076 LWK983074:LWN983076 MGG983074:MGJ983076 MQC983074:MQF983076 MZY983074:NAB983076 NJU983074:NJX983076 NTQ983074:NTT983076 ODM983074:ODP983076 ONI983074:ONL983076 OXE983074:OXH983076 PHA983074:PHD983076 PQW983074:PQZ983076 QAS983074:QAV983076 QKO983074:QKR983076 QUK983074:QUN983076 REG983074:REJ983076 ROC983074:ROF983076 RXY983074:RYB983076 SHU983074:SHX983076 SRQ983074:SRT983076 TBM983074:TBP983076 TLI983074:TLL983076 TVE983074:TVH983076 UFA983074:UFD983076 UOW983074:UOZ983076 UYS983074:UYV983076 VIO983074:VIR983076 VSK983074:VSN983076 WCG983074:WCJ983076 WMC983074:WMF983076 WVY983074:WWB983076 UPD983074:UPG983076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AM65570:AP65572 KI65570:KL65572 UE65570:UH65572 AEA65570:AED65572 ANW65570:ANZ65572 AXS65570:AXV65572 BHO65570:BHR65572 BRK65570:BRN65572 CBG65570:CBJ65572 CLC65570:CLF65572 CUY65570:CVB65572 DEU65570:DEX65572 DOQ65570:DOT65572 DYM65570:DYP65572 EII65570:EIL65572 ESE65570:ESH65572 FCA65570:FCD65572 FLW65570:FLZ65572 FVS65570:FVV65572 GFO65570:GFR65572 GPK65570:GPN65572 GZG65570:GZJ65572 HJC65570:HJF65572 HSY65570:HTB65572 ICU65570:ICX65572 IMQ65570:IMT65572 IWM65570:IWP65572 JGI65570:JGL65572 JQE65570:JQH65572 KAA65570:KAD65572 KJW65570:KJZ65572 KTS65570:KTV65572 LDO65570:LDR65572 LNK65570:LNN65572 LXG65570:LXJ65572 MHC65570:MHF65572 MQY65570:MRB65572 NAU65570:NAX65572 NKQ65570:NKT65572 NUM65570:NUP65572 OEI65570:OEL65572 OOE65570:OOH65572 OYA65570:OYD65572 PHW65570:PHZ65572 PRS65570:PRV65572 QBO65570:QBR65572 QLK65570:QLN65572 QVG65570:QVJ65572 RFC65570:RFF65572 ROY65570:RPB65572 RYU65570:RYX65572 SIQ65570:SIT65572 SSM65570:SSP65572 TCI65570:TCL65572 TME65570:TMH65572 TWA65570:TWD65572 UFW65570:UFZ65572 UPS65570:UPV65572 UZO65570:UZR65572 VJK65570:VJN65572 VTG65570:VTJ65572 WDC65570:WDF65572 WMY65570:WNB65572 WWU65570:WWX65572 AM131106:AP131108 KI131106:KL131108 UE131106:UH131108 AEA131106:AED131108 ANW131106:ANZ131108 AXS131106:AXV131108 BHO131106:BHR131108 BRK131106:BRN131108 CBG131106:CBJ131108 CLC131106:CLF131108 CUY131106:CVB131108 DEU131106:DEX131108 DOQ131106:DOT131108 DYM131106:DYP131108 EII131106:EIL131108 ESE131106:ESH131108 FCA131106:FCD131108 FLW131106:FLZ131108 FVS131106:FVV131108 GFO131106:GFR131108 GPK131106:GPN131108 GZG131106:GZJ131108 HJC131106:HJF131108 HSY131106:HTB131108 ICU131106:ICX131108 IMQ131106:IMT131108 IWM131106:IWP131108 JGI131106:JGL131108 JQE131106:JQH131108 KAA131106:KAD131108 KJW131106:KJZ131108 KTS131106:KTV131108 LDO131106:LDR131108 LNK131106:LNN131108 LXG131106:LXJ131108 MHC131106:MHF131108 MQY131106:MRB131108 NAU131106:NAX131108 NKQ131106:NKT131108 NUM131106:NUP131108 OEI131106:OEL131108 OOE131106:OOH131108 OYA131106:OYD131108 PHW131106:PHZ131108 PRS131106:PRV131108 QBO131106:QBR131108 QLK131106:QLN131108 QVG131106:QVJ131108 RFC131106:RFF131108 ROY131106:RPB131108 RYU131106:RYX131108 SIQ131106:SIT131108 SSM131106:SSP131108 TCI131106:TCL131108 TME131106:TMH131108 TWA131106:TWD131108 UFW131106:UFZ131108 UPS131106:UPV131108 UZO131106:UZR131108 VJK131106:VJN131108 VTG131106:VTJ131108 WDC131106:WDF131108 WMY131106:WNB131108 WWU131106:WWX131108 AM196642:AP196644 KI196642:KL196644 UE196642:UH196644 AEA196642:AED196644 ANW196642:ANZ196644 AXS196642:AXV196644 BHO196642:BHR196644 BRK196642:BRN196644 CBG196642:CBJ196644 CLC196642:CLF196644 CUY196642:CVB196644 DEU196642:DEX196644 DOQ196642:DOT196644 DYM196642:DYP196644 EII196642:EIL196644 ESE196642:ESH196644 FCA196642:FCD196644 FLW196642:FLZ196644 FVS196642:FVV196644 GFO196642:GFR196644 GPK196642:GPN196644 GZG196642:GZJ196644 HJC196642:HJF196644 HSY196642:HTB196644 ICU196642:ICX196644 IMQ196642:IMT196644 IWM196642:IWP196644 JGI196642:JGL196644 JQE196642:JQH196644 KAA196642:KAD196644 KJW196642:KJZ196644 KTS196642:KTV196644 LDO196642:LDR196644 LNK196642:LNN196644 LXG196642:LXJ196644 MHC196642:MHF196644 MQY196642:MRB196644 NAU196642:NAX196644 NKQ196642:NKT196644 NUM196642:NUP196644 OEI196642:OEL196644 OOE196642:OOH196644 OYA196642:OYD196644 PHW196642:PHZ196644 PRS196642:PRV196644 QBO196642:QBR196644 QLK196642:QLN196644 QVG196642:QVJ196644 RFC196642:RFF196644 ROY196642:RPB196644 RYU196642:RYX196644 SIQ196642:SIT196644 SSM196642:SSP196644 TCI196642:TCL196644 TME196642:TMH196644 TWA196642:TWD196644 UFW196642:UFZ196644 UPS196642:UPV196644 UZO196642:UZR196644 VJK196642:VJN196644 VTG196642:VTJ196644 WDC196642:WDF196644 WMY196642:WNB196644 WWU196642:WWX196644 AM262178:AP262180 KI262178:KL262180 UE262178:UH262180 AEA262178:AED262180 ANW262178:ANZ262180 AXS262178:AXV262180 BHO262178:BHR262180 BRK262178:BRN262180 CBG262178:CBJ262180 CLC262178:CLF262180 CUY262178:CVB262180 DEU262178:DEX262180 DOQ262178:DOT262180 DYM262178:DYP262180 EII262178:EIL262180 ESE262178:ESH262180 FCA262178:FCD262180 FLW262178:FLZ262180 FVS262178:FVV262180 GFO262178:GFR262180 GPK262178:GPN262180 GZG262178:GZJ262180 HJC262178:HJF262180 HSY262178:HTB262180 ICU262178:ICX262180 IMQ262178:IMT262180 IWM262178:IWP262180 JGI262178:JGL262180 JQE262178:JQH262180 KAA262178:KAD262180 KJW262178:KJZ262180 KTS262178:KTV262180 LDO262178:LDR262180 LNK262178:LNN262180 LXG262178:LXJ262180 MHC262178:MHF262180 MQY262178:MRB262180 NAU262178:NAX262180 NKQ262178:NKT262180 NUM262178:NUP262180 OEI262178:OEL262180 OOE262178:OOH262180 OYA262178:OYD262180 PHW262178:PHZ262180 PRS262178:PRV262180 QBO262178:QBR262180 QLK262178:QLN262180 QVG262178:QVJ262180 RFC262178:RFF262180 ROY262178:RPB262180 RYU262178:RYX262180 SIQ262178:SIT262180 SSM262178:SSP262180 TCI262178:TCL262180 TME262178:TMH262180 TWA262178:TWD262180 UFW262178:UFZ262180 UPS262178:UPV262180 UZO262178:UZR262180 VJK262178:VJN262180 VTG262178:VTJ262180 WDC262178:WDF262180 WMY262178:WNB262180 WWU262178:WWX262180 AM327714:AP327716 KI327714:KL327716 UE327714:UH327716 AEA327714:AED327716 ANW327714:ANZ327716 AXS327714:AXV327716 BHO327714:BHR327716 BRK327714:BRN327716 CBG327714:CBJ327716 CLC327714:CLF327716 CUY327714:CVB327716 DEU327714:DEX327716 DOQ327714:DOT327716 DYM327714:DYP327716 EII327714:EIL327716 ESE327714:ESH327716 FCA327714:FCD327716 FLW327714:FLZ327716 FVS327714:FVV327716 GFO327714:GFR327716 GPK327714:GPN327716 GZG327714:GZJ327716 HJC327714:HJF327716 HSY327714:HTB327716 ICU327714:ICX327716 IMQ327714:IMT327716 IWM327714:IWP327716 JGI327714:JGL327716 JQE327714:JQH327716 KAA327714:KAD327716 KJW327714:KJZ327716 KTS327714:KTV327716 LDO327714:LDR327716 LNK327714:LNN327716 LXG327714:LXJ327716 MHC327714:MHF327716 MQY327714:MRB327716 NAU327714:NAX327716 NKQ327714:NKT327716 NUM327714:NUP327716 OEI327714:OEL327716 OOE327714:OOH327716 OYA327714:OYD327716 PHW327714:PHZ327716 PRS327714:PRV327716 QBO327714:QBR327716 QLK327714:QLN327716 QVG327714:QVJ327716 RFC327714:RFF327716 ROY327714:RPB327716 RYU327714:RYX327716 SIQ327714:SIT327716 SSM327714:SSP327716 TCI327714:TCL327716 TME327714:TMH327716 TWA327714:TWD327716 UFW327714:UFZ327716 UPS327714:UPV327716 UZO327714:UZR327716 VJK327714:VJN327716 VTG327714:VTJ327716 WDC327714:WDF327716 WMY327714:WNB327716 WWU327714:WWX327716 AM393250:AP393252 KI393250:KL393252 UE393250:UH393252 AEA393250:AED393252 ANW393250:ANZ393252 AXS393250:AXV393252 BHO393250:BHR393252 BRK393250:BRN393252 CBG393250:CBJ393252 CLC393250:CLF393252 CUY393250:CVB393252 DEU393250:DEX393252 DOQ393250:DOT393252 DYM393250:DYP393252 EII393250:EIL393252 ESE393250:ESH393252 FCA393250:FCD393252 FLW393250:FLZ393252 FVS393250:FVV393252 GFO393250:GFR393252 GPK393250:GPN393252 GZG393250:GZJ393252 HJC393250:HJF393252 HSY393250:HTB393252 ICU393250:ICX393252 IMQ393250:IMT393252 IWM393250:IWP393252 JGI393250:JGL393252 JQE393250:JQH393252 KAA393250:KAD393252 KJW393250:KJZ393252 KTS393250:KTV393252 LDO393250:LDR393252 LNK393250:LNN393252 LXG393250:LXJ393252 MHC393250:MHF393252 MQY393250:MRB393252 NAU393250:NAX393252 NKQ393250:NKT393252 NUM393250:NUP393252 OEI393250:OEL393252 OOE393250:OOH393252 OYA393250:OYD393252 PHW393250:PHZ393252 PRS393250:PRV393252 QBO393250:QBR393252 QLK393250:QLN393252 QVG393250:QVJ393252 RFC393250:RFF393252 ROY393250:RPB393252 RYU393250:RYX393252 SIQ393250:SIT393252 SSM393250:SSP393252 TCI393250:TCL393252 TME393250:TMH393252 TWA393250:TWD393252 UFW393250:UFZ393252 UPS393250:UPV393252 UZO393250:UZR393252 VJK393250:VJN393252 VTG393250:VTJ393252 WDC393250:WDF393252 WMY393250:WNB393252 WWU393250:WWX393252 AM458786:AP458788 KI458786:KL458788 UE458786:UH458788 AEA458786:AED458788 ANW458786:ANZ458788 AXS458786:AXV458788 BHO458786:BHR458788 BRK458786:BRN458788 CBG458786:CBJ458788 CLC458786:CLF458788 CUY458786:CVB458788 DEU458786:DEX458788 DOQ458786:DOT458788 DYM458786:DYP458788 EII458786:EIL458788 ESE458786:ESH458788 FCA458786:FCD458788 FLW458786:FLZ458788 FVS458786:FVV458788 GFO458786:GFR458788 GPK458786:GPN458788 GZG458786:GZJ458788 HJC458786:HJF458788 HSY458786:HTB458788 ICU458786:ICX458788 IMQ458786:IMT458788 IWM458786:IWP458788 JGI458786:JGL458788 JQE458786:JQH458788 KAA458786:KAD458788 KJW458786:KJZ458788 KTS458786:KTV458788 LDO458786:LDR458788 LNK458786:LNN458788 LXG458786:LXJ458788 MHC458786:MHF458788 MQY458786:MRB458788 NAU458786:NAX458788 NKQ458786:NKT458788 NUM458786:NUP458788 OEI458786:OEL458788 OOE458786:OOH458788 OYA458786:OYD458788 PHW458786:PHZ458788 PRS458786:PRV458788 QBO458786:QBR458788 QLK458786:QLN458788 QVG458786:QVJ458788 RFC458786:RFF458788 ROY458786:RPB458788 RYU458786:RYX458788 SIQ458786:SIT458788 SSM458786:SSP458788 TCI458786:TCL458788 TME458786:TMH458788 TWA458786:TWD458788 UFW458786:UFZ458788 UPS458786:UPV458788 UZO458786:UZR458788 VJK458786:VJN458788 VTG458786:VTJ458788 WDC458786:WDF458788 WMY458786:WNB458788 WWU458786:WWX458788 AM524322:AP524324 KI524322:KL524324 UE524322:UH524324 AEA524322:AED524324 ANW524322:ANZ524324 AXS524322:AXV524324 BHO524322:BHR524324 BRK524322:BRN524324 CBG524322:CBJ524324 CLC524322:CLF524324 CUY524322:CVB524324 DEU524322:DEX524324 DOQ524322:DOT524324 DYM524322:DYP524324 EII524322:EIL524324 ESE524322:ESH524324 FCA524322:FCD524324 FLW524322:FLZ524324 FVS524322:FVV524324 GFO524322:GFR524324 GPK524322:GPN524324 GZG524322:GZJ524324 HJC524322:HJF524324 HSY524322:HTB524324 ICU524322:ICX524324 IMQ524322:IMT524324 IWM524322:IWP524324 JGI524322:JGL524324 JQE524322:JQH524324 KAA524322:KAD524324 KJW524322:KJZ524324 KTS524322:KTV524324 LDO524322:LDR524324 LNK524322:LNN524324 LXG524322:LXJ524324 MHC524322:MHF524324 MQY524322:MRB524324 NAU524322:NAX524324 NKQ524322:NKT524324 NUM524322:NUP524324 OEI524322:OEL524324 OOE524322:OOH524324 OYA524322:OYD524324 PHW524322:PHZ524324 PRS524322:PRV524324 QBO524322:QBR524324 QLK524322:QLN524324 QVG524322:QVJ524324 RFC524322:RFF524324 ROY524322:RPB524324 RYU524322:RYX524324 SIQ524322:SIT524324 SSM524322:SSP524324 TCI524322:TCL524324 TME524322:TMH524324 TWA524322:TWD524324 UFW524322:UFZ524324 UPS524322:UPV524324 UZO524322:UZR524324 VJK524322:VJN524324 VTG524322:VTJ524324 WDC524322:WDF524324 WMY524322:WNB524324 WWU524322:WWX524324 AM589858:AP589860 KI589858:KL589860 UE589858:UH589860 AEA589858:AED589860 ANW589858:ANZ589860 AXS589858:AXV589860 BHO589858:BHR589860 BRK589858:BRN589860 CBG589858:CBJ589860 CLC589858:CLF589860 CUY589858:CVB589860 DEU589858:DEX589860 DOQ589858:DOT589860 DYM589858:DYP589860 EII589858:EIL589860 ESE589858:ESH589860 FCA589858:FCD589860 FLW589858:FLZ589860 FVS589858:FVV589860 GFO589858:GFR589860 GPK589858:GPN589860 GZG589858:GZJ589860 HJC589858:HJF589860 HSY589858:HTB589860 ICU589858:ICX589860 IMQ589858:IMT589860 IWM589858:IWP589860 JGI589858:JGL589860 JQE589858:JQH589860 KAA589858:KAD589860 KJW589858:KJZ589860 KTS589858:KTV589860 LDO589858:LDR589860 LNK589858:LNN589860 LXG589858:LXJ589860 MHC589858:MHF589860 MQY589858:MRB589860 NAU589858:NAX589860 NKQ589858:NKT589860 NUM589858:NUP589860 OEI589858:OEL589860 OOE589858:OOH589860 OYA589858:OYD589860 PHW589858:PHZ589860 PRS589858:PRV589860 QBO589858:QBR589860 QLK589858:QLN589860 QVG589858:QVJ589860 RFC589858:RFF589860 ROY589858:RPB589860 RYU589858:RYX589860 SIQ589858:SIT589860 SSM589858:SSP589860 TCI589858:TCL589860 TME589858:TMH589860 TWA589858:TWD589860 UFW589858:UFZ589860 UPS589858:UPV589860 UZO589858:UZR589860 VJK589858:VJN589860 VTG589858:VTJ589860 WDC589858:WDF589860 WMY589858:WNB589860 WWU589858:WWX589860 AM655394:AP655396 KI655394:KL655396 UE655394:UH655396 AEA655394:AED655396 ANW655394:ANZ655396 AXS655394:AXV655396 BHO655394:BHR655396 BRK655394:BRN655396 CBG655394:CBJ655396 CLC655394:CLF655396 CUY655394:CVB655396 DEU655394:DEX655396 DOQ655394:DOT655396 DYM655394:DYP655396 EII655394:EIL655396 ESE655394:ESH655396 FCA655394:FCD655396 FLW655394:FLZ655396 FVS655394:FVV655396 GFO655394:GFR655396 GPK655394:GPN655396 GZG655394:GZJ655396 HJC655394:HJF655396 HSY655394:HTB655396 ICU655394:ICX655396 IMQ655394:IMT655396 IWM655394:IWP655396 JGI655394:JGL655396 JQE655394:JQH655396 KAA655394:KAD655396 KJW655394:KJZ655396 KTS655394:KTV655396 LDO655394:LDR655396 LNK655394:LNN655396 LXG655394:LXJ655396 MHC655394:MHF655396 MQY655394:MRB655396 NAU655394:NAX655396 NKQ655394:NKT655396 NUM655394:NUP655396 OEI655394:OEL655396 OOE655394:OOH655396 OYA655394:OYD655396 PHW655394:PHZ655396 PRS655394:PRV655396 QBO655394:QBR655396 QLK655394:QLN655396 QVG655394:QVJ655396 RFC655394:RFF655396 ROY655394:RPB655396 RYU655394:RYX655396 SIQ655394:SIT655396 SSM655394:SSP655396 TCI655394:TCL655396 TME655394:TMH655396 TWA655394:TWD655396 UFW655394:UFZ655396 UPS655394:UPV655396 UZO655394:UZR655396 VJK655394:VJN655396 VTG655394:VTJ655396 WDC655394:WDF655396 WMY655394:WNB655396 WWU655394:WWX655396 AM720930:AP720932 KI720930:KL720932 UE720930:UH720932 AEA720930:AED720932 ANW720930:ANZ720932 AXS720930:AXV720932 BHO720930:BHR720932 BRK720930:BRN720932 CBG720930:CBJ720932 CLC720930:CLF720932 CUY720930:CVB720932 DEU720930:DEX720932 DOQ720930:DOT720932 DYM720930:DYP720932 EII720930:EIL720932 ESE720930:ESH720932 FCA720930:FCD720932 FLW720930:FLZ720932 FVS720930:FVV720932 GFO720930:GFR720932 GPK720930:GPN720932 GZG720930:GZJ720932 HJC720930:HJF720932 HSY720930:HTB720932 ICU720930:ICX720932 IMQ720930:IMT720932 IWM720930:IWP720932 JGI720930:JGL720932 JQE720930:JQH720932 KAA720930:KAD720932 KJW720930:KJZ720932 KTS720930:KTV720932 LDO720930:LDR720932 LNK720930:LNN720932 LXG720930:LXJ720932 MHC720930:MHF720932 MQY720930:MRB720932 NAU720930:NAX720932 NKQ720930:NKT720932 NUM720930:NUP720932 OEI720930:OEL720932 OOE720930:OOH720932 OYA720930:OYD720932 PHW720930:PHZ720932 PRS720930:PRV720932 QBO720930:QBR720932 QLK720930:QLN720932 QVG720930:QVJ720932 RFC720930:RFF720932 ROY720930:RPB720932 RYU720930:RYX720932 SIQ720930:SIT720932 SSM720930:SSP720932 TCI720930:TCL720932 TME720930:TMH720932 TWA720930:TWD720932 UFW720930:UFZ720932 UPS720930:UPV720932 UZO720930:UZR720932 VJK720930:VJN720932 VTG720930:VTJ720932 WDC720930:WDF720932 WMY720930:WNB720932 WWU720930:WWX720932 AM786466:AP786468 KI786466:KL786468 UE786466:UH786468 AEA786466:AED786468 ANW786466:ANZ786468 AXS786466:AXV786468 BHO786466:BHR786468 BRK786466:BRN786468 CBG786466:CBJ786468 CLC786466:CLF786468 CUY786466:CVB786468 DEU786466:DEX786468 DOQ786466:DOT786468 DYM786466:DYP786468 EII786466:EIL786468 ESE786466:ESH786468 FCA786466:FCD786468 FLW786466:FLZ786468 FVS786466:FVV786468 GFO786466:GFR786468 GPK786466:GPN786468 GZG786466:GZJ786468 HJC786466:HJF786468 HSY786466:HTB786468 ICU786466:ICX786468 IMQ786466:IMT786468 IWM786466:IWP786468 JGI786466:JGL786468 JQE786466:JQH786468 KAA786466:KAD786468 KJW786466:KJZ786468 KTS786466:KTV786468 LDO786466:LDR786468 LNK786466:LNN786468 LXG786466:LXJ786468 MHC786466:MHF786468 MQY786466:MRB786468 NAU786466:NAX786468 NKQ786466:NKT786468 NUM786466:NUP786468 OEI786466:OEL786468 OOE786466:OOH786468 OYA786466:OYD786468 PHW786466:PHZ786468 PRS786466:PRV786468 QBO786466:QBR786468 QLK786466:QLN786468 QVG786466:QVJ786468 RFC786466:RFF786468 ROY786466:RPB786468 RYU786466:RYX786468 SIQ786466:SIT786468 SSM786466:SSP786468 TCI786466:TCL786468 TME786466:TMH786468 TWA786466:TWD786468 UFW786466:UFZ786468 UPS786466:UPV786468 UZO786466:UZR786468 VJK786466:VJN786468 VTG786466:VTJ786468 WDC786466:WDF786468 WMY786466:WNB786468 WWU786466:WWX786468 AM852002:AP852004 KI852002:KL852004 UE852002:UH852004 AEA852002:AED852004 ANW852002:ANZ852004 AXS852002:AXV852004 BHO852002:BHR852004 BRK852002:BRN852004 CBG852002:CBJ852004 CLC852002:CLF852004 CUY852002:CVB852004 DEU852002:DEX852004 DOQ852002:DOT852004 DYM852002:DYP852004 EII852002:EIL852004 ESE852002:ESH852004 FCA852002:FCD852004 FLW852002:FLZ852004 FVS852002:FVV852004 GFO852002:GFR852004 GPK852002:GPN852004 GZG852002:GZJ852004 HJC852002:HJF852004 HSY852002:HTB852004 ICU852002:ICX852004 IMQ852002:IMT852004 IWM852002:IWP852004 JGI852002:JGL852004 JQE852002:JQH852004 KAA852002:KAD852004 KJW852002:KJZ852004 KTS852002:KTV852004 LDO852002:LDR852004 LNK852002:LNN852004 LXG852002:LXJ852004 MHC852002:MHF852004 MQY852002:MRB852004 NAU852002:NAX852004 NKQ852002:NKT852004 NUM852002:NUP852004 OEI852002:OEL852004 OOE852002:OOH852004 OYA852002:OYD852004 PHW852002:PHZ852004 PRS852002:PRV852004 QBO852002:QBR852004 QLK852002:QLN852004 QVG852002:QVJ852004 RFC852002:RFF852004 ROY852002:RPB852004 RYU852002:RYX852004 SIQ852002:SIT852004 SSM852002:SSP852004 TCI852002:TCL852004 TME852002:TMH852004 TWA852002:TWD852004 UFW852002:UFZ852004 UPS852002:UPV852004 UZO852002:UZR852004 VJK852002:VJN852004 VTG852002:VTJ852004 WDC852002:WDF852004 WMY852002:WNB852004 WWU852002:WWX852004 AM917538:AP917540 KI917538:KL917540 UE917538:UH917540 AEA917538:AED917540 ANW917538:ANZ917540 AXS917538:AXV917540 BHO917538:BHR917540 BRK917538:BRN917540 CBG917538:CBJ917540 CLC917538:CLF917540 CUY917538:CVB917540 DEU917538:DEX917540 DOQ917538:DOT917540 DYM917538:DYP917540 EII917538:EIL917540 ESE917538:ESH917540 FCA917538:FCD917540 FLW917538:FLZ917540 FVS917538:FVV917540 GFO917538:GFR917540 GPK917538:GPN917540 GZG917538:GZJ917540 HJC917538:HJF917540 HSY917538:HTB917540 ICU917538:ICX917540 IMQ917538:IMT917540 IWM917538:IWP917540 JGI917538:JGL917540 JQE917538:JQH917540 KAA917538:KAD917540 KJW917538:KJZ917540 KTS917538:KTV917540 LDO917538:LDR917540 LNK917538:LNN917540 LXG917538:LXJ917540 MHC917538:MHF917540 MQY917538:MRB917540 NAU917538:NAX917540 NKQ917538:NKT917540 NUM917538:NUP917540 OEI917538:OEL917540 OOE917538:OOH917540 OYA917538:OYD917540 PHW917538:PHZ917540 PRS917538:PRV917540 QBO917538:QBR917540 QLK917538:QLN917540 QVG917538:QVJ917540 RFC917538:RFF917540 ROY917538:RPB917540 RYU917538:RYX917540 SIQ917538:SIT917540 SSM917538:SSP917540 TCI917538:TCL917540 TME917538:TMH917540 TWA917538:TWD917540 UFW917538:UFZ917540 UPS917538:UPV917540 UZO917538:UZR917540 VJK917538:VJN917540 VTG917538:VTJ917540 WDC917538:WDF917540 WMY917538:WNB917540 WWU917538:WWX917540 AM983074:AP983076 KI983074:KL983076 UE983074:UH983076 AEA983074:AED983076 ANW983074:ANZ983076 AXS983074:AXV983076 BHO983074:BHR983076 BRK983074:BRN983076 CBG983074:CBJ983076 CLC983074:CLF983076 CUY983074:CVB983076 DEU983074:DEX983076 DOQ983074:DOT983076 DYM983074:DYP983076 EII983074:EIL983076 ESE983074:ESH983076 FCA983074:FCD983076 FLW983074:FLZ983076 FVS983074:FVV983076 GFO983074:GFR983076 GPK983074:GPN983076 GZG983074:GZJ983076 HJC983074:HJF983076 HSY983074:HTB983076 ICU983074:ICX983076 IMQ983074:IMT983076 IWM983074:IWP983076 JGI983074:JGL983076 JQE983074:JQH983076 KAA983074:KAD983076 KJW983074:KJZ983076 KTS983074:KTV983076 LDO983074:LDR983076 LNK983074:LNN983076 LXG983074:LXJ983076 MHC983074:MHF983076 MQY983074:MRB983076 NAU983074:NAX983076 NKQ983074:NKT983076 NUM983074:NUP983076 OEI983074:OEL983076 OOE983074:OOH983076 OYA983074:OYD983076 PHW983074:PHZ983076 PRS983074:PRV983076 QBO983074:QBR983076 QLK983074:QLN983076 QVG983074:QVJ983076 RFC983074:RFF983076 ROY983074:RPB983076 RYU983074:RYX983076 SIQ983074:SIT983076 SSM983074:SSP983076 TCI983074:TCL983076 TME983074:TMH983076 TWA983074:TWD983076 UFW983074:UFZ983076 UPS983074:UPV983076 UZO983074:UZR983076 VJK983074:VJN983076 VTG983074:VTJ983076 WDC983074:WDF983076 WMY983074:WNB983076 WWU983074:WWX983076 UYZ983074:UZC983076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AT65570:AW65572 KP65570:KS65572 UL65570:UO65572 AEH65570:AEK65572 AOD65570:AOG65572 AXZ65570:AYC65572 BHV65570:BHY65572 BRR65570:BRU65572 CBN65570:CBQ65572 CLJ65570:CLM65572 CVF65570:CVI65572 DFB65570:DFE65572 DOX65570:DPA65572 DYT65570:DYW65572 EIP65570:EIS65572 ESL65570:ESO65572 FCH65570:FCK65572 FMD65570:FMG65572 FVZ65570:FWC65572 GFV65570:GFY65572 GPR65570:GPU65572 GZN65570:GZQ65572 HJJ65570:HJM65572 HTF65570:HTI65572 IDB65570:IDE65572 IMX65570:INA65572 IWT65570:IWW65572 JGP65570:JGS65572 JQL65570:JQO65572 KAH65570:KAK65572 KKD65570:KKG65572 KTZ65570:KUC65572 LDV65570:LDY65572 LNR65570:LNU65572 LXN65570:LXQ65572 MHJ65570:MHM65572 MRF65570:MRI65572 NBB65570:NBE65572 NKX65570:NLA65572 NUT65570:NUW65572 OEP65570:OES65572 OOL65570:OOO65572 OYH65570:OYK65572 PID65570:PIG65572 PRZ65570:PSC65572 QBV65570:QBY65572 QLR65570:QLU65572 QVN65570:QVQ65572 RFJ65570:RFM65572 RPF65570:RPI65572 RZB65570:RZE65572 SIX65570:SJA65572 SST65570:SSW65572 TCP65570:TCS65572 TML65570:TMO65572 TWH65570:TWK65572 UGD65570:UGG65572 UPZ65570:UQC65572 UZV65570:UZY65572 VJR65570:VJU65572 VTN65570:VTQ65572 WDJ65570:WDM65572 WNF65570:WNI65572 WXB65570:WXE65572 AT131106:AW131108 KP131106:KS131108 UL131106:UO131108 AEH131106:AEK131108 AOD131106:AOG131108 AXZ131106:AYC131108 BHV131106:BHY131108 BRR131106:BRU131108 CBN131106:CBQ131108 CLJ131106:CLM131108 CVF131106:CVI131108 DFB131106:DFE131108 DOX131106:DPA131108 DYT131106:DYW131108 EIP131106:EIS131108 ESL131106:ESO131108 FCH131106:FCK131108 FMD131106:FMG131108 FVZ131106:FWC131108 GFV131106:GFY131108 GPR131106:GPU131108 GZN131106:GZQ131108 HJJ131106:HJM131108 HTF131106:HTI131108 IDB131106:IDE131108 IMX131106:INA131108 IWT131106:IWW131108 JGP131106:JGS131108 JQL131106:JQO131108 KAH131106:KAK131108 KKD131106:KKG131108 KTZ131106:KUC131108 LDV131106:LDY131108 LNR131106:LNU131108 LXN131106:LXQ131108 MHJ131106:MHM131108 MRF131106:MRI131108 NBB131106:NBE131108 NKX131106:NLA131108 NUT131106:NUW131108 OEP131106:OES131108 OOL131106:OOO131108 OYH131106:OYK131108 PID131106:PIG131108 PRZ131106:PSC131108 QBV131106:QBY131108 QLR131106:QLU131108 QVN131106:QVQ131108 RFJ131106:RFM131108 RPF131106:RPI131108 RZB131106:RZE131108 SIX131106:SJA131108 SST131106:SSW131108 TCP131106:TCS131108 TML131106:TMO131108 TWH131106:TWK131108 UGD131106:UGG131108 UPZ131106:UQC131108 UZV131106:UZY131108 VJR131106:VJU131108 VTN131106:VTQ131108 WDJ131106:WDM131108 WNF131106:WNI131108 WXB131106:WXE131108 AT196642:AW196644 KP196642:KS196644 UL196642:UO196644 AEH196642:AEK196644 AOD196642:AOG196644 AXZ196642:AYC196644 BHV196642:BHY196644 BRR196642:BRU196644 CBN196642:CBQ196644 CLJ196642:CLM196644 CVF196642:CVI196644 DFB196642:DFE196644 DOX196642:DPA196644 DYT196642:DYW196644 EIP196642:EIS196644 ESL196642:ESO196644 FCH196642:FCK196644 FMD196642:FMG196644 FVZ196642:FWC196644 GFV196642:GFY196644 GPR196642:GPU196644 GZN196642:GZQ196644 HJJ196642:HJM196644 HTF196642:HTI196644 IDB196642:IDE196644 IMX196642:INA196644 IWT196642:IWW196644 JGP196642:JGS196644 JQL196642:JQO196644 KAH196642:KAK196644 KKD196642:KKG196644 KTZ196642:KUC196644 LDV196642:LDY196644 LNR196642:LNU196644 LXN196642:LXQ196644 MHJ196642:MHM196644 MRF196642:MRI196644 NBB196642:NBE196644 NKX196642:NLA196644 NUT196642:NUW196644 OEP196642:OES196644 OOL196642:OOO196644 OYH196642:OYK196644 PID196642:PIG196644 PRZ196642:PSC196644 QBV196642:QBY196644 QLR196642:QLU196644 QVN196642:QVQ196644 RFJ196642:RFM196644 RPF196642:RPI196644 RZB196642:RZE196644 SIX196642:SJA196644 SST196642:SSW196644 TCP196642:TCS196644 TML196642:TMO196644 TWH196642:TWK196644 UGD196642:UGG196644 UPZ196642:UQC196644 UZV196642:UZY196644 VJR196642:VJU196644 VTN196642:VTQ196644 WDJ196642:WDM196644 WNF196642:WNI196644 WXB196642:WXE196644 AT262178:AW262180 KP262178:KS262180 UL262178:UO262180 AEH262178:AEK262180 AOD262178:AOG262180 AXZ262178:AYC262180 BHV262178:BHY262180 BRR262178:BRU262180 CBN262178:CBQ262180 CLJ262178:CLM262180 CVF262178:CVI262180 DFB262178:DFE262180 DOX262178:DPA262180 DYT262178:DYW262180 EIP262178:EIS262180 ESL262178:ESO262180 FCH262178:FCK262180 FMD262178:FMG262180 FVZ262178:FWC262180 GFV262178:GFY262180 GPR262178:GPU262180 GZN262178:GZQ262180 HJJ262178:HJM262180 HTF262178:HTI262180 IDB262178:IDE262180 IMX262178:INA262180 IWT262178:IWW262180 JGP262178:JGS262180 JQL262178:JQO262180 KAH262178:KAK262180 KKD262178:KKG262180 KTZ262178:KUC262180 LDV262178:LDY262180 LNR262178:LNU262180 LXN262178:LXQ262180 MHJ262178:MHM262180 MRF262178:MRI262180 NBB262178:NBE262180 NKX262178:NLA262180 NUT262178:NUW262180 OEP262178:OES262180 OOL262178:OOO262180 OYH262178:OYK262180 PID262178:PIG262180 PRZ262178:PSC262180 QBV262178:QBY262180 QLR262178:QLU262180 QVN262178:QVQ262180 RFJ262178:RFM262180 RPF262178:RPI262180 RZB262178:RZE262180 SIX262178:SJA262180 SST262178:SSW262180 TCP262178:TCS262180 TML262178:TMO262180 TWH262178:TWK262180 UGD262178:UGG262180 UPZ262178:UQC262180 UZV262178:UZY262180 VJR262178:VJU262180 VTN262178:VTQ262180 WDJ262178:WDM262180 WNF262178:WNI262180 WXB262178:WXE262180 AT327714:AW327716 KP327714:KS327716 UL327714:UO327716 AEH327714:AEK327716 AOD327714:AOG327716 AXZ327714:AYC327716 BHV327714:BHY327716 BRR327714:BRU327716 CBN327714:CBQ327716 CLJ327714:CLM327716 CVF327714:CVI327716 DFB327714:DFE327716 DOX327714:DPA327716 DYT327714:DYW327716 EIP327714:EIS327716 ESL327714:ESO327716 FCH327714:FCK327716 FMD327714:FMG327716 FVZ327714:FWC327716 GFV327714:GFY327716 GPR327714:GPU327716 GZN327714:GZQ327716 HJJ327714:HJM327716 HTF327714:HTI327716 IDB327714:IDE327716 IMX327714:INA327716 IWT327714:IWW327716 JGP327714:JGS327716 JQL327714:JQO327716 KAH327714:KAK327716 KKD327714:KKG327716 KTZ327714:KUC327716 LDV327714:LDY327716 LNR327714:LNU327716 LXN327714:LXQ327716 MHJ327714:MHM327716 MRF327714:MRI327716 NBB327714:NBE327716 NKX327714:NLA327716 NUT327714:NUW327716 OEP327714:OES327716 OOL327714:OOO327716 OYH327714:OYK327716 PID327714:PIG327716 PRZ327714:PSC327716 QBV327714:QBY327716 QLR327714:QLU327716 QVN327714:QVQ327716 RFJ327714:RFM327716 RPF327714:RPI327716 RZB327714:RZE327716 SIX327714:SJA327716 SST327714:SSW327716 TCP327714:TCS327716 TML327714:TMO327716 TWH327714:TWK327716 UGD327714:UGG327716 UPZ327714:UQC327716 UZV327714:UZY327716 VJR327714:VJU327716 VTN327714:VTQ327716 WDJ327714:WDM327716 WNF327714:WNI327716 WXB327714:WXE327716 AT393250:AW393252 KP393250:KS393252 UL393250:UO393252 AEH393250:AEK393252 AOD393250:AOG393252 AXZ393250:AYC393252 BHV393250:BHY393252 BRR393250:BRU393252 CBN393250:CBQ393252 CLJ393250:CLM393252 CVF393250:CVI393252 DFB393250:DFE393252 DOX393250:DPA393252 DYT393250:DYW393252 EIP393250:EIS393252 ESL393250:ESO393252 FCH393250:FCK393252 FMD393250:FMG393252 FVZ393250:FWC393252 GFV393250:GFY393252 GPR393250:GPU393252 GZN393250:GZQ393252 HJJ393250:HJM393252 HTF393250:HTI393252 IDB393250:IDE393252 IMX393250:INA393252 IWT393250:IWW393252 JGP393250:JGS393252 JQL393250:JQO393252 KAH393250:KAK393252 KKD393250:KKG393252 KTZ393250:KUC393252 LDV393250:LDY393252 LNR393250:LNU393252 LXN393250:LXQ393252 MHJ393250:MHM393252 MRF393250:MRI393252 NBB393250:NBE393252 NKX393250:NLA393252 NUT393250:NUW393252 OEP393250:OES393252 OOL393250:OOO393252 OYH393250:OYK393252 PID393250:PIG393252 PRZ393250:PSC393252 QBV393250:QBY393252 QLR393250:QLU393252 QVN393250:QVQ393252 RFJ393250:RFM393252 RPF393250:RPI393252 RZB393250:RZE393252 SIX393250:SJA393252 SST393250:SSW393252 TCP393250:TCS393252 TML393250:TMO393252 TWH393250:TWK393252 UGD393250:UGG393252 UPZ393250:UQC393252 UZV393250:UZY393252 VJR393250:VJU393252 VTN393250:VTQ393252 WDJ393250:WDM393252 WNF393250:WNI393252 WXB393250:WXE393252 AT458786:AW458788 KP458786:KS458788 UL458786:UO458788 AEH458786:AEK458788 AOD458786:AOG458788 AXZ458786:AYC458788 BHV458786:BHY458788 BRR458786:BRU458788 CBN458786:CBQ458788 CLJ458786:CLM458788 CVF458786:CVI458788 DFB458786:DFE458788 DOX458786:DPA458788 DYT458786:DYW458788 EIP458786:EIS458788 ESL458786:ESO458788 FCH458786:FCK458788 FMD458786:FMG458788 FVZ458786:FWC458788 GFV458786:GFY458788 GPR458786:GPU458788 GZN458786:GZQ458788 HJJ458786:HJM458788 HTF458786:HTI458788 IDB458786:IDE458788 IMX458786:INA458788 IWT458786:IWW458788 JGP458786:JGS458788 JQL458786:JQO458788 KAH458786:KAK458788 KKD458786:KKG458788 KTZ458786:KUC458788 LDV458786:LDY458788 LNR458786:LNU458788 LXN458786:LXQ458788 MHJ458786:MHM458788 MRF458786:MRI458788 NBB458786:NBE458788 NKX458786:NLA458788 NUT458786:NUW458788 OEP458786:OES458788 OOL458786:OOO458788 OYH458786:OYK458788 PID458786:PIG458788 PRZ458786:PSC458788 QBV458786:QBY458788 QLR458786:QLU458788 QVN458786:QVQ458788 RFJ458786:RFM458788 RPF458786:RPI458788 RZB458786:RZE458788 SIX458786:SJA458788 SST458786:SSW458788 TCP458786:TCS458788 TML458786:TMO458788 TWH458786:TWK458788 UGD458786:UGG458788 UPZ458786:UQC458788 UZV458786:UZY458788 VJR458786:VJU458788 VTN458786:VTQ458788 WDJ458786:WDM458788 WNF458786:WNI458788 WXB458786:WXE458788 AT524322:AW524324 KP524322:KS524324 UL524322:UO524324 AEH524322:AEK524324 AOD524322:AOG524324 AXZ524322:AYC524324 BHV524322:BHY524324 BRR524322:BRU524324 CBN524322:CBQ524324 CLJ524322:CLM524324 CVF524322:CVI524324 DFB524322:DFE524324 DOX524322:DPA524324 DYT524322:DYW524324 EIP524322:EIS524324 ESL524322:ESO524324 FCH524322:FCK524324 FMD524322:FMG524324 FVZ524322:FWC524324 GFV524322:GFY524324 GPR524322:GPU524324 GZN524322:GZQ524324 HJJ524322:HJM524324 HTF524322:HTI524324 IDB524322:IDE524324 IMX524322:INA524324 IWT524322:IWW524324 JGP524322:JGS524324 JQL524322:JQO524324 KAH524322:KAK524324 KKD524322:KKG524324 KTZ524322:KUC524324 LDV524322:LDY524324 LNR524322:LNU524324 LXN524322:LXQ524324 MHJ524322:MHM524324 MRF524322:MRI524324 NBB524322:NBE524324 NKX524322:NLA524324 NUT524322:NUW524324 OEP524322:OES524324 OOL524322:OOO524324 OYH524322:OYK524324 PID524322:PIG524324 PRZ524322:PSC524324 QBV524322:QBY524324 QLR524322:QLU524324 QVN524322:QVQ524324 RFJ524322:RFM524324 RPF524322:RPI524324 RZB524322:RZE524324 SIX524322:SJA524324 SST524322:SSW524324 TCP524322:TCS524324 TML524322:TMO524324 TWH524322:TWK524324 UGD524322:UGG524324 UPZ524322:UQC524324 UZV524322:UZY524324 VJR524322:VJU524324 VTN524322:VTQ524324 WDJ524322:WDM524324 WNF524322:WNI524324 WXB524322:WXE524324 AT589858:AW589860 KP589858:KS589860 UL589858:UO589860 AEH589858:AEK589860 AOD589858:AOG589860 AXZ589858:AYC589860 BHV589858:BHY589860 BRR589858:BRU589860 CBN589858:CBQ589860 CLJ589858:CLM589860 CVF589858:CVI589860 DFB589858:DFE589860 DOX589858:DPA589860 DYT589858:DYW589860 EIP589858:EIS589860 ESL589858:ESO589860 FCH589858:FCK589860 FMD589858:FMG589860 FVZ589858:FWC589860 GFV589858:GFY589860 GPR589858:GPU589860 GZN589858:GZQ589860 HJJ589858:HJM589860 HTF589858:HTI589860 IDB589858:IDE589860 IMX589858:INA589860 IWT589858:IWW589860 JGP589858:JGS589860 JQL589858:JQO589860 KAH589858:KAK589860 KKD589858:KKG589860 KTZ589858:KUC589860 LDV589858:LDY589860 LNR589858:LNU589860 LXN589858:LXQ589860 MHJ589858:MHM589860 MRF589858:MRI589860 NBB589858:NBE589860 NKX589858:NLA589860 NUT589858:NUW589860 OEP589858:OES589860 OOL589858:OOO589860 OYH589858:OYK589860 PID589858:PIG589860 PRZ589858:PSC589860 QBV589858:QBY589860 QLR589858:QLU589860 QVN589858:QVQ589860 RFJ589858:RFM589860 RPF589858:RPI589860 RZB589858:RZE589860 SIX589858:SJA589860 SST589858:SSW589860 TCP589858:TCS589860 TML589858:TMO589860 TWH589858:TWK589860 UGD589858:UGG589860 UPZ589858:UQC589860 UZV589858:UZY589860 VJR589858:VJU589860 VTN589858:VTQ589860 WDJ589858:WDM589860 WNF589858:WNI589860 WXB589858:WXE589860 AT655394:AW655396 KP655394:KS655396 UL655394:UO655396 AEH655394:AEK655396 AOD655394:AOG655396 AXZ655394:AYC655396 BHV655394:BHY655396 BRR655394:BRU655396 CBN655394:CBQ655396 CLJ655394:CLM655396 CVF655394:CVI655396 DFB655394:DFE655396 DOX655394:DPA655396 DYT655394:DYW655396 EIP655394:EIS655396 ESL655394:ESO655396 FCH655394:FCK655396 FMD655394:FMG655396 FVZ655394:FWC655396 GFV655394:GFY655396 GPR655394:GPU655396 GZN655394:GZQ655396 HJJ655394:HJM655396 HTF655394:HTI655396 IDB655394:IDE655396 IMX655394:INA655396 IWT655394:IWW655396 JGP655394:JGS655396 JQL655394:JQO655396 KAH655394:KAK655396 KKD655394:KKG655396 KTZ655394:KUC655396 LDV655394:LDY655396 LNR655394:LNU655396 LXN655394:LXQ655396 MHJ655394:MHM655396 MRF655394:MRI655396 NBB655394:NBE655396 NKX655394:NLA655396 NUT655394:NUW655396 OEP655394:OES655396 OOL655394:OOO655396 OYH655394:OYK655396 PID655394:PIG655396 PRZ655394:PSC655396 QBV655394:QBY655396 QLR655394:QLU655396 QVN655394:QVQ655396 RFJ655394:RFM655396 RPF655394:RPI655396 RZB655394:RZE655396 SIX655394:SJA655396 SST655394:SSW655396 TCP655394:TCS655396 TML655394:TMO655396 TWH655394:TWK655396 UGD655394:UGG655396 UPZ655394:UQC655396 UZV655394:UZY655396 VJR655394:VJU655396 VTN655394:VTQ655396 WDJ655394:WDM655396 WNF655394:WNI655396 WXB655394:WXE655396 AT720930:AW720932 KP720930:KS720932 UL720930:UO720932 AEH720930:AEK720932 AOD720930:AOG720932 AXZ720930:AYC720932 BHV720930:BHY720932 BRR720930:BRU720932 CBN720930:CBQ720932 CLJ720930:CLM720932 CVF720930:CVI720932 DFB720930:DFE720932 DOX720930:DPA720932 DYT720930:DYW720932 EIP720930:EIS720932 ESL720930:ESO720932 FCH720930:FCK720932 FMD720930:FMG720932 FVZ720930:FWC720932 GFV720930:GFY720932 GPR720930:GPU720932 GZN720930:GZQ720932 HJJ720930:HJM720932 HTF720930:HTI720932 IDB720930:IDE720932 IMX720930:INA720932 IWT720930:IWW720932 JGP720930:JGS720932 JQL720930:JQO720932 KAH720930:KAK720932 KKD720930:KKG720932 KTZ720930:KUC720932 LDV720930:LDY720932 LNR720930:LNU720932 LXN720930:LXQ720932 MHJ720930:MHM720932 MRF720930:MRI720932 NBB720930:NBE720932 NKX720930:NLA720932 NUT720930:NUW720932 OEP720930:OES720932 OOL720930:OOO720932 OYH720930:OYK720932 PID720930:PIG720932 PRZ720930:PSC720932 QBV720930:QBY720932 QLR720930:QLU720932 QVN720930:QVQ720932 RFJ720930:RFM720932 RPF720930:RPI720932 RZB720930:RZE720932 SIX720930:SJA720932 SST720930:SSW720932 TCP720930:TCS720932 TML720930:TMO720932 TWH720930:TWK720932 UGD720930:UGG720932 UPZ720930:UQC720932 UZV720930:UZY720932 VJR720930:VJU720932 VTN720930:VTQ720932 WDJ720930:WDM720932 WNF720930:WNI720932 WXB720930:WXE720932 AT786466:AW786468 KP786466:KS786468 UL786466:UO786468 AEH786466:AEK786468 AOD786466:AOG786468 AXZ786466:AYC786468 BHV786466:BHY786468 BRR786466:BRU786468 CBN786466:CBQ786468 CLJ786466:CLM786468 CVF786466:CVI786468 DFB786466:DFE786468 DOX786466:DPA786468 DYT786466:DYW786468 EIP786466:EIS786468 ESL786466:ESO786468 FCH786466:FCK786468 FMD786466:FMG786468 FVZ786466:FWC786468 GFV786466:GFY786468 GPR786466:GPU786468 GZN786466:GZQ786468 HJJ786466:HJM786468 HTF786466:HTI786468 IDB786466:IDE786468 IMX786466:INA786468 IWT786466:IWW786468 JGP786466:JGS786468 JQL786466:JQO786468 KAH786466:KAK786468 KKD786466:KKG786468 KTZ786466:KUC786468 LDV786466:LDY786468 LNR786466:LNU786468 LXN786466:LXQ786468 MHJ786466:MHM786468 MRF786466:MRI786468 NBB786466:NBE786468 NKX786466:NLA786468 NUT786466:NUW786468 OEP786466:OES786468 OOL786466:OOO786468 OYH786466:OYK786468 PID786466:PIG786468 PRZ786466:PSC786468 QBV786466:QBY786468 QLR786466:QLU786468 QVN786466:QVQ786468 RFJ786466:RFM786468 RPF786466:RPI786468 RZB786466:RZE786468 SIX786466:SJA786468 SST786466:SSW786468 TCP786466:TCS786468 TML786466:TMO786468 TWH786466:TWK786468 UGD786466:UGG786468 UPZ786466:UQC786468 UZV786466:UZY786468 VJR786466:VJU786468 VTN786466:VTQ786468 WDJ786466:WDM786468 WNF786466:WNI786468 WXB786466:WXE786468 AT852002:AW852004 KP852002:KS852004 UL852002:UO852004 AEH852002:AEK852004 AOD852002:AOG852004 AXZ852002:AYC852004 BHV852002:BHY852004 BRR852002:BRU852004 CBN852002:CBQ852004 CLJ852002:CLM852004 CVF852002:CVI852004 DFB852002:DFE852004 DOX852002:DPA852004 DYT852002:DYW852004 EIP852002:EIS852004 ESL852002:ESO852004 FCH852002:FCK852004 FMD852002:FMG852004 FVZ852002:FWC852004 GFV852002:GFY852004 GPR852002:GPU852004 GZN852002:GZQ852004 HJJ852002:HJM852004 HTF852002:HTI852004 IDB852002:IDE852004 IMX852002:INA852004 IWT852002:IWW852004 JGP852002:JGS852004 JQL852002:JQO852004 KAH852002:KAK852004 KKD852002:KKG852004 KTZ852002:KUC852004 LDV852002:LDY852004 LNR852002:LNU852004 LXN852002:LXQ852004 MHJ852002:MHM852004 MRF852002:MRI852004 NBB852002:NBE852004 NKX852002:NLA852004 NUT852002:NUW852004 OEP852002:OES852004 OOL852002:OOO852004 OYH852002:OYK852004 PID852002:PIG852004 PRZ852002:PSC852004 QBV852002:QBY852004 QLR852002:QLU852004 QVN852002:QVQ852004 RFJ852002:RFM852004 RPF852002:RPI852004 RZB852002:RZE852004 SIX852002:SJA852004 SST852002:SSW852004 TCP852002:TCS852004 TML852002:TMO852004 TWH852002:TWK852004 UGD852002:UGG852004 UPZ852002:UQC852004 UZV852002:UZY852004 VJR852002:VJU852004 VTN852002:VTQ852004 WDJ852002:WDM852004 WNF852002:WNI852004 WXB852002:WXE852004 AT917538:AW917540 KP917538:KS917540 UL917538:UO917540 AEH917538:AEK917540 AOD917538:AOG917540 AXZ917538:AYC917540 BHV917538:BHY917540 BRR917538:BRU917540 CBN917538:CBQ917540 CLJ917538:CLM917540 CVF917538:CVI917540 DFB917538:DFE917540 DOX917538:DPA917540 DYT917538:DYW917540 EIP917538:EIS917540 ESL917538:ESO917540 FCH917538:FCK917540 FMD917538:FMG917540 FVZ917538:FWC917540 GFV917538:GFY917540 GPR917538:GPU917540 GZN917538:GZQ917540 HJJ917538:HJM917540 HTF917538:HTI917540 IDB917538:IDE917540 IMX917538:INA917540 IWT917538:IWW917540 JGP917538:JGS917540 JQL917538:JQO917540 KAH917538:KAK917540 KKD917538:KKG917540 KTZ917538:KUC917540 LDV917538:LDY917540 LNR917538:LNU917540 LXN917538:LXQ917540 MHJ917538:MHM917540 MRF917538:MRI917540 NBB917538:NBE917540 NKX917538:NLA917540 NUT917538:NUW917540 OEP917538:OES917540 OOL917538:OOO917540 OYH917538:OYK917540 PID917538:PIG917540 PRZ917538:PSC917540 QBV917538:QBY917540 QLR917538:QLU917540 QVN917538:QVQ917540 RFJ917538:RFM917540 RPF917538:RPI917540 RZB917538:RZE917540 SIX917538:SJA917540 SST917538:SSW917540 TCP917538:TCS917540 TML917538:TMO917540 TWH917538:TWK917540 UGD917538:UGG917540 UPZ917538:UQC917540 UZV917538:UZY917540 VJR917538:VJU917540 VTN917538:VTQ917540 WDJ917538:WDM917540 WNF917538:WNI917540 WXB917538:WXE917540 AT983074:AW983076 KP983074:KS983076 UL983074:UO983076 AEH983074:AEK983076 AOD983074:AOG983076 AXZ983074:AYC983076 BHV983074:BHY983076 BRR983074:BRU983076 CBN983074:CBQ983076 CLJ983074:CLM983076 CVF983074:CVI983076 DFB983074:DFE983076 DOX983074:DPA983076 DYT983074:DYW983076 EIP983074:EIS983076 ESL983074:ESO983076 FCH983074:FCK983076 FMD983074:FMG983076 FVZ983074:FWC983076 GFV983074:GFY983076 GPR983074:GPU983076 GZN983074:GZQ983076 HJJ983074:HJM983076 HTF983074:HTI983076 IDB983074:IDE983076 IMX983074:INA983076 IWT983074:IWW983076 JGP983074:JGS983076 JQL983074:JQO983076 KAH983074:KAK983076 KKD983074:KKG983076 KTZ983074:KUC983076 LDV983074:LDY983076 LNR983074:LNU983076 LXN983074:LXQ983076 MHJ983074:MHM983076 MRF983074:MRI983076 NBB983074:NBE983076 NKX983074:NLA983076 NUT983074:NUW983076 OEP983074:OES983076 OOL983074:OOO983076 OYH983074:OYK983076 PID983074:PIG983076 PRZ983074:PSC983076 QBV983074:QBY983076 QLR983074:QLU983076 QVN983074:QVQ983076 RFJ983074:RFM983076 RPF983074:RPI983076 RZB983074:RZE983076 SIX983074:SJA983076 SST983074:SSW983076 TCP983074:TCS983076 TML983074:TMO983076 TWH983074:TWK983076 UGD983074:UGG983076 UPZ983074:UQC983076 UZV983074:UZY983076 VJR983074:VJU983076 VTN983074:VTQ983076 WDJ983074:WDM983076 WNF983074:WNI983076 WXB983074:WXE983076 TLP983074:TLS983076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UFH983074:UFK983076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X65570:AA65572 JT65570:JW65572 TP65570:TS65572 ADL65570:ADO65572 ANH65570:ANK65572 AXD65570:AXG65572 BGZ65570:BHC65572 BQV65570:BQY65572 CAR65570:CAU65572 CKN65570:CKQ65572 CUJ65570:CUM65572 DEF65570:DEI65572 DOB65570:DOE65572 DXX65570:DYA65572 EHT65570:EHW65572 ERP65570:ERS65572 FBL65570:FBO65572 FLH65570:FLK65572 FVD65570:FVG65572 GEZ65570:GFC65572 GOV65570:GOY65572 GYR65570:GYU65572 HIN65570:HIQ65572 HSJ65570:HSM65572 ICF65570:ICI65572 IMB65570:IME65572 IVX65570:IWA65572 JFT65570:JFW65572 JPP65570:JPS65572 JZL65570:JZO65572 KJH65570:KJK65572 KTD65570:KTG65572 LCZ65570:LDC65572 LMV65570:LMY65572 LWR65570:LWU65572 MGN65570:MGQ65572 MQJ65570:MQM65572 NAF65570:NAI65572 NKB65570:NKE65572 NTX65570:NUA65572 ODT65570:ODW65572 ONP65570:ONS65572 OXL65570:OXO65572 PHH65570:PHK65572 PRD65570:PRG65572 QAZ65570:QBC65572 QKV65570:QKY65572 QUR65570:QUU65572 REN65570:REQ65572 ROJ65570:ROM65572 RYF65570:RYI65572 SIB65570:SIE65572 SRX65570:SSA65572 TBT65570:TBW65572 TLP65570:TLS65572 TVL65570:TVO65572 UFH65570:UFK65572 UPD65570:UPG65572 UYZ65570:UZC65572 VIV65570:VIY65572 VSR65570:VSU65572 WCN65570:WCQ65572 WMJ65570:WMM65572 WWF65570:WWI65572 X131106:AA131108 JT131106:JW131108 TP131106:TS131108 ADL131106:ADO131108 ANH131106:ANK131108 AXD131106:AXG131108 BGZ131106:BHC131108 BQV131106:BQY131108 CAR131106:CAU131108 CKN131106:CKQ131108 CUJ131106:CUM131108 DEF131106:DEI131108 DOB131106:DOE131108 DXX131106:DYA131108 EHT131106:EHW131108 ERP131106:ERS131108 FBL131106:FBO131108 FLH131106:FLK131108 FVD131106:FVG131108 GEZ131106:GFC131108 GOV131106:GOY131108 GYR131106:GYU131108 HIN131106:HIQ131108 HSJ131106:HSM131108 ICF131106:ICI131108 IMB131106:IME131108 IVX131106:IWA131108 JFT131106:JFW131108 JPP131106:JPS131108 JZL131106:JZO131108 KJH131106:KJK131108 KTD131106:KTG131108 LCZ131106:LDC131108 LMV131106:LMY131108 LWR131106:LWU131108 MGN131106:MGQ131108 MQJ131106:MQM131108 NAF131106:NAI131108 NKB131106:NKE131108 NTX131106:NUA131108 ODT131106:ODW131108 ONP131106:ONS131108 OXL131106:OXO131108 PHH131106:PHK131108 PRD131106:PRG131108 QAZ131106:QBC131108 QKV131106:QKY131108 QUR131106:QUU131108 REN131106:REQ131108 ROJ131106:ROM131108 RYF131106:RYI131108 SIB131106:SIE131108 SRX131106:SSA131108 TBT131106:TBW131108 TLP131106:TLS131108 TVL131106:TVO131108 UFH131106:UFK131108 UPD131106:UPG131108 UYZ131106:UZC131108 VIV131106:VIY131108 VSR131106:VSU131108 WCN131106:WCQ131108 WMJ131106:WMM131108 WWF131106:WWI131108 X196642:AA196644 JT196642:JW196644 TP196642:TS196644 ADL196642:ADO196644 ANH196642:ANK196644 AXD196642:AXG196644 BGZ196642:BHC196644 BQV196642:BQY196644 CAR196642:CAU196644 CKN196642:CKQ196644 CUJ196642:CUM196644 DEF196642:DEI196644 DOB196642:DOE196644 DXX196642:DYA196644 EHT196642:EHW196644 ERP196642:ERS196644 FBL196642:FBO196644 FLH196642:FLK196644 FVD196642:FVG196644 GEZ196642:GFC196644 GOV196642:GOY196644 GYR196642:GYU196644 HIN196642:HIQ196644 HSJ196642:HSM196644 ICF196642:ICI196644 IMB196642:IME196644 IVX196642:IWA196644 JFT196642:JFW196644 JPP196642:JPS196644 JZL196642:JZO196644 KJH196642:KJK196644 KTD196642:KTG196644 LCZ196642:LDC196644 LMV196642:LMY196644 LWR196642:LWU196644 MGN196642:MGQ196644 MQJ196642:MQM196644 NAF196642:NAI196644 NKB196642:NKE196644 NTX196642:NUA196644 ODT196642:ODW196644 ONP196642:ONS196644 OXL196642:OXO196644 PHH196642:PHK196644 PRD196642:PRG196644 QAZ196642:QBC196644 QKV196642:QKY196644 QUR196642:QUU196644 REN196642:REQ196644 ROJ196642:ROM196644 RYF196642:RYI196644 SIB196642:SIE196644 SRX196642:SSA196644 TBT196642:TBW196644 TLP196642:TLS196644 TVL196642:TVO196644 UFH196642:UFK196644 UPD196642:UPG196644 UYZ196642:UZC196644 VIV196642:VIY196644 VSR196642:VSU196644 WCN196642:WCQ196644 WMJ196642:WMM196644 WWF196642:WWI196644 X262178:AA262180 JT262178:JW262180 TP262178:TS262180 ADL262178:ADO262180 ANH262178:ANK262180 AXD262178:AXG262180 BGZ262178:BHC262180 BQV262178:BQY262180 CAR262178:CAU262180 CKN262178:CKQ262180 CUJ262178:CUM262180 DEF262178:DEI262180 DOB262178:DOE262180 DXX262178:DYA262180 EHT262178:EHW262180 ERP262178:ERS262180 FBL262178:FBO262180 FLH262178:FLK262180 FVD262178:FVG262180 GEZ262178:GFC262180 GOV262178:GOY262180 GYR262178:GYU262180 HIN262178:HIQ262180 HSJ262178:HSM262180 ICF262178:ICI262180 IMB262178:IME262180 IVX262178:IWA262180 JFT262178:JFW262180 JPP262178:JPS262180 JZL262178:JZO262180 KJH262178:KJK262180 KTD262178:KTG262180 LCZ262178:LDC262180 LMV262178:LMY262180 LWR262178:LWU262180 MGN262178:MGQ262180 MQJ262178:MQM262180 NAF262178:NAI262180 NKB262178:NKE262180 NTX262178:NUA262180 ODT262178:ODW262180 ONP262178:ONS262180 OXL262178:OXO262180 PHH262178:PHK262180 PRD262178:PRG262180 QAZ262178:QBC262180 QKV262178:QKY262180 QUR262178:QUU262180 REN262178:REQ262180 ROJ262178:ROM262180 RYF262178:RYI262180 SIB262178:SIE262180 SRX262178:SSA262180 TBT262178:TBW262180 TLP262178:TLS262180 TVL262178:TVO262180 UFH262178:UFK262180 UPD262178:UPG262180 UYZ262178:UZC262180 VIV262178:VIY262180 VSR262178:VSU262180 WCN262178:WCQ262180 WMJ262178:WMM262180 WWF262178:WWI262180 X327714:AA327716 JT327714:JW327716 TP327714:TS327716 ADL327714:ADO327716 ANH327714:ANK327716 AXD327714:AXG327716 BGZ327714:BHC327716 BQV327714:BQY327716 CAR327714:CAU327716 CKN327714:CKQ327716 CUJ327714:CUM327716 DEF327714:DEI327716 DOB327714:DOE327716 DXX327714:DYA327716 EHT327714:EHW327716 ERP327714:ERS327716 FBL327714:FBO327716 FLH327714:FLK327716 FVD327714:FVG327716 GEZ327714:GFC327716 GOV327714:GOY327716 GYR327714:GYU327716 HIN327714:HIQ327716 HSJ327714:HSM327716 ICF327714:ICI327716 IMB327714:IME327716 IVX327714:IWA327716 JFT327714:JFW327716 JPP327714:JPS327716 JZL327714:JZO327716 KJH327714:KJK327716 KTD327714:KTG327716 LCZ327714:LDC327716 LMV327714:LMY327716 LWR327714:LWU327716 MGN327714:MGQ327716 MQJ327714:MQM327716 NAF327714:NAI327716 NKB327714:NKE327716 NTX327714:NUA327716 ODT327714:ODW327716 ONP327714:ONS327716 OXL327714:OXO327716 PHH327714:PHK327716 PRD327714:PRG327716 QAZ327714:QBC327716 QKV327714:QKY327716 QUR327714:QUU327716 REN327714:REQ327716 ROJ327714:ROM327716 RYF327714:RYI327716 SIB327714:SIE327716 SRX327714:SSA327716 TBT327714:TBW327716 TLP327714:TLS327716 TVL327714:TVO327716 UFH327714:UFK327716 UPD327714:UPG327716 UYZ327714:UZC327716 VIV327714:VIY327716 VSR327714:VSU327716 WCN327714:WCQ327716 WMJ327714:WMM327716 WWF327714:WWI327716 X393250:AA393252 JT393250:JW393252 TP393250:TS393252 ADL393250:ADO393252 ANH393250:ANK393252 AXD393250:AXG393252 BGZ393250:BHC393252 BQV393250:BQY393252 CAR393250:CAU393252 CKN393250:CKQ393252 CUJ393250:CUM393252 DEF393250:DEI393252 DOB393250:DOE393252 DXX393250:DYA393252 EHT393250:EHW393252 ERP393250:ERS393252 FBL393250:FBO393252 FLH393250:FLK393252 FVD393250:FVG393252 GEZ393250:GFC393252 GOV393250:GOY393252 GYR393250:GYU393252 HIN393250:HIQ393252 HSJ393250:HSM393252 ICF393250:ICI393252 IMB393250:IME393252 IVX393250:IWA393252 JFT393250:JFW393252 JPP393250:JPS393252 JZL393250:JZO393252 KJH393250:KJK393252 KTD393250:KTG393252 LCZ393250:LDC393252 LMV393250:LMY393252 LWR393250:LWU393252 MGN393250:MGQ393252 MQJ393250:MQM393252 NAF393250:NAI393252 NKB393250:NKE393252 NTX393250:NUA393252 ODT393250:ODW393252 ONP393250:ONS393252 OXL393250:OXO393252 PHH393250:PHK393252 PRD393250:PRG393252 QAZ393250:QBC393252 QKV393250:QKY393252 QUR393250:QUU393252 REN393250:REQ393252 ROJ393250:ROM393252 RYF393250:RYI393252 SIB393250:SIE393252 SRX393250:SSA393252 TBT393250:TBW393252 TLP393250:TLS393252 TVL393250:TVO393252 UFH393250:UFK393252 UPD393250:UPG393252 UYZ393250:UZC393252 VIV393250:VIY393252 VSR393250:VSU393252 WCN393250:WCQ393252 WMJ393250:WMM393252 WWF393250:WWI393252 X458786:AA458788 JT458786:JW458788 TP458786:TS458788 ADL458786:ADO458788 ANH458786:ANK458788 AXD458786:AXG458788 BGZ458786:BHC458788 BQV458786:BQY458788 CAR458786:CAU458788 CKN458786:CKQ458788 CUJ458786:CUM458788 DEF458786:DEI458788 DOB458786:DOE458788 DXX458786:DYA458788 EHT458786:EHW458788 ERP458786:ERS458788 FBL458786:FBO458788 FLH458786:FLK458788 FVD458786:FVG458788 GEZ458786:GFC458788 GOV458786:GOY458788 GYR458786:GYU458788 HIN458786:HIQ458788 HSJ458786:HSM458788 ICF458786:ICI458788 IMB458786:IME458788 IVX458786:IWA458788 JFT458786:JFW458788 JPP458786:JPS458788 JZL458786:JZO458788 KJH458786:KJK458788 KTD458786:KTG458788 LCZ458786:LDC458788 LMV458786:LMY458788 LWR458786:LWU458788 MGN458786:MGQ458788 MQJ458786:MQM458788 NAF458786:NAI458788 NKB458786:NKE458788 NTX458786:NUA458788 ODT458786:ODW458788 ONP458786:ONS458788 OXL458786:OXO458788 PHH458786:PHK458788 PRD458786:PRG458788 QAZ458786:QBC458788 QKV458786:QKY458788 QUR458786:QUU458788 REN458786:REQ458788 ROJ458786:ROM458788 RYF458786:RYI458788 SIB458786:SIE458788 SRX458786:SSA458788 TBT458786:TBW458788 TLP458786:TLS458788 TVL458786:TVO458788 UFH458786:UFK458788 UPD458786:UPG458788 UYZ458786:UZC458788 VIV458786:VIY458788 VSR458786:VSU458788 WCN458786:WCQ458788 WMJ458786:WMM458788 WWF458786:WWI458788 X524322:AA524324 JT524322:JW524324 TP524322:TS524324 ADL524322:ADO524324 ANH524322:ANK524324 AXD524322:AXG524324 BGZ524322:BHC524324 BQV524322:BQY524324 CAR524322:CAU524324 CKN524322:CKQ524324 CUJ524322:CUM524324 DEF524322:DEI524324 DOB524322:DOE524324 DXX524322:DYA524324 EHT524322:EHW524324 ERP524322:ERS524324 FBL524322:FBO524324 FLH524322:FLK524324 FVD524322:FVG524324 GEZ524322:GFC524324 GOV524322:GOY524324 GYR524322:GYU524324 HIN524322:HIQ524324 HSJ524322:HSM524324 ICF524322:ICI524324 IMB524322:IME524324 IVX524322:IWA524324 JFT524322:JFW524324 JPP524322:JPS524324 JZL524322:JZO524324 KJH524322:KJK524324 KTD524322:KTG524324 LCZ524322:LDC524324 LMV524322:LMY524324 LWR524322:LWU524324 MGN524322:MGQ524324 MQJ524322:MQM524324 NAF524322:NAI524324 NKB524322:NKE524324 NTX524322:NUA524324 ODT524322:ODW524324 ONP524322:ONS524324 OXL524322:OXO524324 PHH524322:PHK524324 PRD524322:PRG524324 QAZ524322:QBC524324 QKV524322:QKY524324 QUR524322:QUU524324 REN524322:REQ524324 ROJ524322:ROM524324 RYF524322:RYI524324 SIB524322:SIE524324 SRX524322:SSA524324 TBT524322:TBW524324 TLP524322:TLS524324 TVL524322:TVO524324 UFH524322:UFK524324 UPD524322:UPG524324 UYZ524322:UZC524324 VIV524322:VIY524324 VSR524322:VSU524324 WCN524322:WCQ524324 WMJ524322:WMM524324 WWF524322:WWI524324 X589858:AA589860 JT589858:JW589860 TP589858:TS589860 ADL589858:ADO589860 ANH589858:ANK589860 AXD589858:AXG589860 BGZ589858:BHC589860 BQV589858:BQY589860 CAR589858:CAU589860 CKN589858:CKQ589860 CUJ589858:CUM589860 DEF589858:DEI589860 DOB589858:DOE589860 DXX589858:DYA589860 EHT589858:EHW589860 ERP589858:ERS589860 FBL589858:FBO589860 FLH589858:FLK589860 FVD589858:FVG589860 GEZ589858:GFC589860 GOV589858:GOY589860 GYR589858:GYU589860 HIN589858:HIQ589860 HSJ589858:HSM589860 ICF589858:ICI589860 IMB589858:IME589860 IVX589858:IWA589860 JFT589858:JFW589860 JPP589858:JPS589860 JZL589858:JZO589860 KJH589858:KJK589860 KTD589858:KTG589860 LCZ589858:LDC589860 LMV589858:LMY589860 LWR589858:LWU589860 MGN589858:MGQ589860 MQJ589858:MQM589860 NAF589858:NAI589860 NKB589858:NKE589860 NTX589858:NUA589860 ODT589858:ODW589860 ONP589858:ONS589860 OXL589858:OXO589860 PHH589858:PHK589860 PRD589858:PRG589860 QAZ589858:QBC589860 QKV589858:QKY589860 QUR589858:QUU589860 REN589858:REQ589860 ROJ589858:ROM589860 RYF589858:RYI589860 SIB589858:SIE589860 SRX589858:SSA589860 TBT589858:TBW589860 TLP589858:TLS589860 TVL589858:TVO589860 UFH589858:UFK589860 UPD589858:UPG589860 UYZ589858:UZC589860 VIV589858:VIY589860 VSR589858:VSU589860 WCN589858:WCQ589860 WMJ589858:WMM589860 WWF589858:WWI589860 X655394:AA655396 JT655394:JW655396 TP655394:TS655396 ADL655394:ADO655396 ANH655394:ANK655396 AXD655394:AXG655396 BGZ655394:BHC655396 BQV655394:BQY655396 CAR655394:CAU655396 CKN655394:CKQ655396 CUJ655394:CUM655396 DEF655394:DEI655396 DOB655394:DOE655396 DXX655394:DYA655396 EHT655394:EHW655396 ERP655394:ERS655396 FBL655394:FBO655396 FLH655394:FLK655396 FVD655394:FVG655396 GEZ655394:GFC655396 GOV655394:GOY655396 GYR655394:GYU655396 HIN655394:HIQ655396 HSJ655394:HSM655396 ICF655394:ICI655396 IMB655394:IME655396 IVX655394:IWA655396 JFT655394:JFW655396 JPP655394:JPS655396 JZL655394:JZO655396 KJH655394:KJK655396 KTD655394:KTG655396 LCZ655394:LDC655396 LMV655394:LMY655396 LWR655394:LWU655396 MGN655394:MGQ655396 MQJ655394:MQM655396 NAF655394:NAI655396 NKB655394:NKE655396 NTX655394:NUA655396 ODT655394:ODW655396 ONP655394:ONS655396 OXL655394:OXO655396 PHH655394:PHK655396 PRD655394:PRG655396 QAZ655394:QBC655396 QKV655394:QKY655396 QUR655394:QUU655396 REN655394:REQ655396 ROJ655394:ROM655396 RYF655394:RYI655396 SIB655394:SIE655396 SRX655394:SSA655396 TBT655394:TBW655396 TLP655394:TLS655396 TVL655394:TVO655396 UFH655394:UFK655396 UPD655394:UPG655396 UYZ655394:UZC655396 VIV655394:VIY655396 VSR655394:VSU655396 WCN655394:WCQ655396 WMJ655394:WMM655396 WWF655394:WWI655396 X720930:AA720932 JT720930:JW720932 TP720930:TS720932 ADL720930:ADO720932 ANH720930:ANK720932 AXD720930:AXG720932 BGZ720930:BHC720932 BQV720930:BQY720932 CAR720930:CAU720932 CKN720930:CKQ720932 CUJ720930:CUM720932 DEF720930:DEI720932 DOB720930:DOE720932 DXX720930:DYA720932 EHT720930:EHW720932 ERP720930:ERS720932 FBL720930:FBO720932 FLH720930:FLK720932 FVD720930:FVG720932 GEZ720930:GFC720932 GOV720930:GOY720932 GYR720930:GYU720932 HIN720930:HIQ720932 HSJ720930:HSM720932 ICF720930:ICI720932 IMB720930:IME720932 IVX720930:IWA720932 JFT720930:JFW720932 JPP720930:JPS720932 JZL720930:JZO720932 KJH720930:KJK720932 KTD720930:KTG720932 LCZ720930:LDC720932 LMV720930:LMY720932 LWR720930:LWU720932 MGN720930:MGQ720932 MQJ720930:MQM720932 NAF720930:NAI720932 NKB720930:NKE720932 NTX720930:NUA720932 ODT720930:ODW720932 ONP720930:ONS720932 OXL720930:OXO720932 PHH720930:PHK720932 PRD720930:PRG720932 QAZ720930:QBC720932 QKV720930:QKY720932 QUR720930:QUU720932 REN720930:REQ720932 ROJ720930:ROM720932 RYF720930:RYI720932 SIB720930:SIE720932 SRX720930:SSA720932 TBT720930:TBW720932 TLP720930:TLS720932 TVL720930:TVO720932 UFH720930:UFK720932 UPD720930:UPG720932 UYZ720930:UZC720932 VIV720930:VIY720932 VSR720930:VSU720932 WCN720930:WCQ720932 WMJ720930:WMM720932 WWF720930:WWI720932 X786466:AA786468 JT786466:JW786468 TP786466:TS786468 ADL786466:ADO786468 ANH786466:ANK786468 AXD786466:AXG786468 BGZ786466:BHC786468 BQV786466:BQY786468 CAR786466:CAU786468 CKN786466:CKQ786468 CUJ786466:CUM786468 DEF786466:DEI786468 DOB786466:DOE786468 DXX786466:DYA786468 EHT786466:EHW786468 ERP786466:ERS786468 FBL786466:FBO786468 FLH786466:FLK786468 FVD786466:FVG786468 GEZ786466:GFC786468 GOV786466:GOY786468 GYR786466:GYU786468 HIN786466:HIQ786468 HSJ786466:HSM786468 ICF786466:ICI786468 IMB786466:IME786468 IVX786466:IWA786468 JFT786466:JFW786468 JPP786466:JPS786468 JZL786466:JZO786468 KJH786466:KJK786468 KTD786466:KTG786468 LCZ786466:LDC786468 LMV786466:LMY786468 LWR786466:LWU786468 MGN786466:MGQ786468 MQJ786466:MQM786468 NAF786466:NAI786468 NKB786466:NKE786468 NTX786466:NUA786468 ODT786466:ODW786468 ONP786466:ONS786468 OXL786466:OXO786468 PHH786466:PHK786468 PRD786466:PRG786468 QAZ786466:QBC786468 QKV786466:QKY786468 QUR786466:QUU786468 REN786466:REQ786468 ROJ786466:ROM786468 RYF786466:RYI786468 SIB786466:SIE786468 SRX786466:SSA786468 TBT786466:TBW786468 TLP786466:TLS786468 TVL786466:TVO786468 UFH786466:UFK786468 UPD786466:UPG786468 UYZ786466:UZC786468 VIV786466:VIY786468 VSR786466:VSU786468 WCN786466:WCQ786468 WMJ786466:WMM786468 WWF786466:WWI786468 X852002:AA852004 JT852002:JW852004 TP852002:TS852004 ADL852002:ADO852004 ANH852002:ANK852004 AXD852002:AXG852004 BGZ852002:BHC852004 BQV852002:BQY852004 CAR852002:CAU852004 CKN852002:CKQ852004 CUJ852002:CUM852004 DEF852002:DEI852004 DOB852002:DOE852004 DXX852002:DYA852004 EHT852002:EHW852004 ERP852002:ERS852004 FBL852002:FBO852004 FLH852002:FLK852004 FVD852002:FVG852004 GEZ852002:GFC852004 GOV852002:GOY852004 GYR852002:GYU852004 HIN852002:HIQ852004 HSJ852002:HSM852004 ICF852002:ICI852004 IMB852002:IME852004 IVX852002:IWA852004 JFT852002:JFW852004 JPP852002:JPS852004 JZL852002:JZO852004 KJH852002:KJK852004 KTD852002:KTG852004 LCZ852002:LDC852004 LMV852002:LMY852004 LWR852002:LWU852004 MGN852002:MGQ852004 MQJ852002:MQM852004 NAF852002:NAI852004 NKB852002:NKE852004 NTX852002:NUA852004 ODT852002:ODW852004 ONP852002:ONS852004 OXL852002:OXO852004 PHH852002:PHK852004 PRD852002:PRG852004 QAZ852002:QBC852004 QKV852002:QKY852004 QUR852002:QUU852004 REN852002:REQ852004 ROJ852002:ROM852004 RYF852002:RYI852004 SIB852002:SIE852004 SRX852002:SSA852004 TBT852002:TBW852004 TLP852002:TLS852004 TVL852002:TVO852004 UFH852002:UFK852004 UPD852002:UPG852004 UYZ852002:UZC852004 VIV852002:VIY852004 VSR852002:VSU852004 WCN852002:WCQ852004 WMJ852002:WMM852004 WWF852002:WWI852004 X917538:AA917540 JT917538:JW917540 TP917538:TS917540 ADL917538:ADO917540 ANH917538:ANK917540 AXD917538:AXG917540 BGZ917538:BHC917540 BQV917538:BQY917540 CAR917538:CAU917540 CKN917538:CKQ917540 CUJ917538:CUM917540 DEF917538:DEI917540 DOB917538:DOE917540 DXX917538:DYA917540 EHT917538:EHW917540 ERP917538:ERS917540 FBL917538:FBO917540 FLH917538:FLK917540 FVD917538:FVG917540 GEZ917538:GFC917540 GOV917538:GOY917540 GYR917538:GYU917540 HIN917538:HIQ917540 HSJ917538:HSM917540 ICF917538:ICI917540 IMB917538:IME917540 IVX917538:IWA917540 JFT917538:JFW917540 JPP917538:JPS917540 JZL917538:JZO917540 KJH917538:KJK917540 KTD917538:KTG917540 LCZ917538:LDC917540 LMV917538:LMY917540 LWR917538:LWU917540 MGN917538:MGQ917540 MQJ917538:MQM917540 NAF917538:NAI917540 NKB917538:NKE917540 NTX917538:NUA917540 ODT917538:ODW917540 ONP917538:ONS917540 OXL917538:OXO917540 PHH917538:PHK917540 PRD917538:PRG917540 QAZ917538:QBC917540 QKV917538:QKY917540 QUR917538:QUU917540 REN917538:REQ917540 ROJ917538:ROM917540 RYF917538:RYI917540 SIB917538:SIE917540 SRX917538:SSA917540 TBT917538:TBW917540 TLP917538:TLS917540 TVL917538:TVO917540 UFH917538:UFK917540 UPD917538:UPG917540 UYZ917538:UZC917540 VIV917538:VIY917540 VSR917538:VSU917540 WCN917538:WCQ917540 WMJ917538:WMM917540 WWF917538:WWI917540 X983074:AA983076 JT983074:JW983076 TP983074:TS983076 ADL983074:ADO983076 ANH983074:ANK983076 AXD983074:AXG983076 BGZ983074:BHC983076 BQV983074:BQY983076 CAR983074:CAU983076 CKN983074:CKQ983076 CUJ983074:CUM983076 DEF983074:DEI983076 DOB983074:DOE983076 DXX983074:DYA983076 EHT983074:EHW983076 ERP983074:ERS983076 FBL983074:FBO983076 FLH983074:FLK983076 FVD983074:FVG983076 GEZ983074:GFC983076 GOV983074:GOY983076 GYR983074:GYU983076 HIN983074:HIQ983076 HSJ983074:HSM983076 ICF983074:ICI983076 IMB983074:IME983076 IVX983074:IWA983076 JFT983074:JFW983076 JPP983074:JPS983076 JZL983074:JZO983076 KJH983074:KJK983076 KTD983074:KTG983076 LCZ983074:LDC983076 LMV983074:LMY983076 LWR983074:LWU983076 MGN983074:MGQ983076 MQJ983074:MQM983076 NAF983074:NAI983076 NKB983074:NKE983076 NTX983074:NUA983076 ODT983074:ODW983076 ONP983074:ONS983076 OXL983074:OXO983076 PHH983074:PHK983076 PRD983074:PRG983076 QAZ983074:QBC983076 QKV983074:QKY983076 QUR983074:QUU983076 REN983074:REQ983076 ROJ983074:ROM983076 RYF983074:RYI983076 SIB983074:SIE983076 SRX983074:SSA983076 TBT983074:TBW983076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EN116"/>
  <sheetViews>
    <sheetView showGridLines="0" zoomScale="80" zoomScaleNormal="80" zoomScaleSheetLayoutView="85" workbookViewId="0">
      <selection activeCell="B1" sqref="B1"/>
    </sheetView>
  </sheetViews>
  <sheetFormatPr defaultColWidth="1.5" defaultRowHeight="8.85" customHeight="1"/>
  <cols>
    <col min="1" max="1" width="1.375" style="1330" customWidth="1"/>
    <col min="2" max="76" width="1.875" style="1330" customWidth="1"/>
    <col min="77" max="256" width="1.5" style="1330" customWidth="1"/>
    <col min="257" max="257" width="1.375" style="1330" customWidth="1"/>
    <col min="258" max="332" width="1.875" style="1330" customWidth="1"/>
    <col min="333" max="512" width="1.5" style="1330" customWidth="1"/>
    <col min="513" max="513" width="1.375" style="1330" customWidth="1"/>
    <col min="514" max="588" width="1.875" style="1330" customWidth="1"/>
    <col min="589" max="768" width="1.5" style="1330" customWidth="1"/>
    <col min="769" max="769" width="1.375" style="1330" customWidth="1"/>
    <col min="770" max="844" width="1.875" style="1330" customWidth="1"/>
    <col min="845" max="1024" width="1.5" style="1330" customWidth="1"/>
    <col min="1025" max="1025" width="1.375" style="1330" customWidth="1"/>
    <col min="1026" max="1100" width="1.875" style="1330" customWidth="1"/>
    <col min="1101" max="1280" width="1.5" style="1330" customWidth="1"/>
    <col min="1281" max="1281" width="1.375" style="1330" customWidth="1"/>
    <col min="1282" max="1356" width="1.875" style="1330" customWidth="1"/>
    <col min="1357" max="1536" width="1.5" style="1330" customWidth="1"/>
    <col min="1537" max="1537" width="1.375" style="1330" customWidth="1"/>
    <col min="1538" max="1612" width="1.875" style="1330" customWidth="1"/>
    <col min="1613" max="1792" width="1.5" style="1330" customWidth="1"/>
    <col min="1793" max="1793" width="1.375" style="1330" customWidth="1"/>
    <col min="1794" max="1868" width="1.875" style="1330" customWidth="1"/>
    <col min="1869" max="2048" width="1.5" style="1330" customWidth="1"/>
    <col min="2049" max="2049" width="1.375" style="1330" customWidth="1"/>
    <col min="2050" max="2124" width="1.875" style="1330" customWidth="1"/>
    <col min="2125" max="2304" width="1.5" style="1330" customWidth="1"/>
    <col min="2305" max="2305" width="1.375" style="1330" customWidth="1"/>
    <col min="2306" max="2380" width="1.875" style="1330" customWidth="1"/>
    <col min="2381" max="2560" width="1.5" style="1330" customWidth="1"/>
    <col min="2561" max="2561" width="1.375" style="1330" customWidth="1"/>
    <col min="2562" max="2636" width="1.875" style="1330" customWidth="1"/>
    <col min="2637" max="2816" width="1.5" style="1330" customWidth="1"/>
    <col min="2817" max="2817" width="1.375" style="1330" customWidth="1"/>
    <col min="2818" max="2892" width="1.875" style="1330" customWidth="1"/>
    <col min="2893" max="3072" width="1.5" style="1330" customWidth="1"/>
    <col min="3073" max="3073" width="1.375" style="1330" customWidth="1"/>
    <col min="3074" max="3148" width="1.875" style="1330" customWidth="1"/>
    <col min="3149" max="3328" width="1.5" style="1330" customWidth="1"/>
    <col min="3329" max="3329" width="1.375" style="1330" customWidth="1"/>
    <col min="3330" max="3404" width="1.875" style="1330" customWidth="1"/>
    <col min="3405" max="3584" width="1.5" style="1330" customWidth="1"/>
    <col min="3585" max="3585" width="1.375" style="1330" customWidth="1"/>
    <col min="3586" max="3660" width="1.875" style="1330" customWidth="1"/>
    <col min="3661" max="3840" width="1.5" style="1330" customWidth="1"/>
    <col min="3841" max="3841" width="1.375" style="1330" customWidth="1"/>
    <col min="3842" max="3916" width="1.875" style="1330" customWidth="1"/>
    <col min="3917" max="4096" width="1.5" style="1330" customWidth="1"/>
    <col min="4097" max="4097" width="1.375" style="1330" customWidth="1"/>
    <col min="4098" max="4172" width="1.875" style="1330" customWidth="1"/>
    <col min="4173" max="4352" width="1.5" style="1330" customWidth="1"/>
    <col min="4353" max="4353" width="1.375" style="1330" customWidth="1"/>
    <col min="4354" max="4428" width="1.875" style="1330" customWidth="1"/>
    <col min="4429" max="4608" width="1.5" style="1330" customWidth="1"/>
    <col min="4609" max="4609" width="1.375" style="1330" customWidth="1"/>
    <col min="4610" max="4684" width="1.875" style="1330" customWidth="1"/>
    <col min="4685" max="4864" width="1.5" style="1330" customWidth="1"/>
    <col min="4865" max="4865" width="1.375" style="1330" customWidth="1"/>
    <col min="4866" max="4940" width="1.875" style="1330" customWidth="1"/>
    <col min="4941" max="5120" width="1.5" style="1330" customWidth="1"/>
    <col min="5121" max="5121" width="1.375" style="1330" customWidth="1"/>
    <col min="5122" max="5196" width="1.875" style="1330" customWidth="1"/>
    <col min="5197" max="5376" width="1.5" style="1330" customWidth="1"/>
    <col min="5377" max="5377" width="1.375" style="1330" customWidth="1"/>
    <col min="5378" max="5452" width="1.875" style="1330" customWidth="1"/>
    <col min="5453" max="5632" width="1.5" style="1330" customWidth="1"/>
    <col min="5633" max="5633" width="1.375" style="1330" customWidth="1"/>
    <col min="5634" max="5708" width="1.875" style="1330" customWidth="1"/>
    <col min="5709" max="5888" width="1.5" style="1330" customWidth="1"/>
    <col min="5889" max="5889" width="1.375" style="1330" customWidth="1"/>
    <col min="5890" max="5964" width="1.875" style="1330" customWidth="1"/>
    <col min="5965" max="6144" width="1.5" style="1330" customWidth="1"/>
    <col min="6145" max="6145" width="1.375" style="1330" customWidth="1"/>
    <col min="6146" max="6220" width="1.875" style="1330" customWidth="1"/>
    <col min="6221" max="6400" width="1.5" style="1330" customWidth="1"/>
    <col min="6401" max="6401" width="1.375" style="1330" customWidth="1"/>
    <col min="6402" max="6476" width="1.875" style="1330" customWidth="1"/>
    <col min="6477" max="6656" width="1.5" style="1330" customWidth="1"/>
    <col min="6657" max="6657" width="1.375" style="1330" customWidth="1"/>
    <col min="6658" max="6732" width="1.875" style="1330" customWidth="1"/>
    <col min="6733" max="6912" width="1.5" style="1330" customWidth="1"/>
    <col min="6913" max="6913" width="1.375" style="1330" customWidth="1"/>
    <col min="6914" max="6988" width="1.875" style="1330" customWidth="1"/>
    <col min="6989" max="7168" width="1.5" style="1330" customWidth="1"/>
    <col min="7169" max="7169" width="1.375" style="1330" customWidth="1"/>
    <col min="7170" max="7244" width="1.875" style="1330" customWidth="1"/>
    <col min="7245" max="7424" width="1.5" style="1330" customWidth="1"/>
    <col min="7425" max="7425" width="1.375" style="1330" customWidth="1"/>
    <col min="7426" max="7500" width="1.875" style="1330" customWidth="1"/>
    <col min="7501" max="7680" width="1.5" style="1330" customWidth="1"/>
    <col min="7681" max="7681" width="1.375" style="1330" customWidth="1"/>
    <col min="7682" max="7756" width="1.875" style="1330" customWidth="1"/>
    <col min="7757" max="7936" width="1.5" style="1330" customWidth="1"/>
    <col min="7937" max="7937" width="1.375" style="1330" customWidth="1"/>
    <col min="7938" max="8012" width="1.875" style="1330" customWidth="1"/>
    <col min="8013" max="8192" width="1.5" style="1330" customWidth="1"/>
    <col min="8193" max="8193" width="1.375" style="1330" customWidth="1"/>
    <col min="8194" max="8268" width="1.875" style="1330" customWidth="1"/>
    <col min="8269" max="8448" width="1.5" style="1330" customWidth="1"/>
    <col min="8449" max="8449" width="1.375" style="1330" customWidth="1"/>
    <col min="8450" max="8524" width="1.875" style="1330" customWidth="1"/>
    <col min="8525" max="8704" width="1.5" style="1330" customWidth="1"/>
    <col min="8705" max="8705" width="1.375" style="1330" customWidth="1"/>
    <col min="8706" max="8780" width="1.875" style="1330" customWidth="1"/>
    <col min="8781" max="8960" width="1.5" style="1330" customWidth="1"/>
    <col min="8961" max="8961" width="1.375" style="1330" customWidth="1"/>
    <col min="8962" max="9036" width="1.875" style="1330" customWidth="1"/>
    <col min="9037" max="9216" width="1.5" style="1330" customWidth="1"/>
    <col min="9217" max="9217" width="1.375" style="1330" customWidth="1"/>
    <col min="9218" max="9292" width="1.875" style="1330" customWidth="1"/>
    <col min="9293" max="9472" width="1.5" style="1330" customWidth="1"/>
    <col min="9473" max="9473" width="1.375" style="1330" customWidth="1"/>
    <col min="9474" max="9548" width="1.875" style="1330" customWidth="1"/>
    <col min="9549" max="9728" width="1.5" style="1330" customWidth="1"/>
    <col min="9729" max="9729" width="1.375" style="1330" customWidth="1"/>
    <col min="9730" max="9804" width="1.875" style="1330" customWidth="1"/>
    <col min="9805" max="9984" width="1.5" style="1330" customWidth="1"/>
    <col min="9985" max="9985" width="1.375" style="1330" customWidth="1"/>
    <col min="9986" max="10060" width="1.875" style="1330" customWidth="1"/>
    <col min="10061" max="10240" width="1.5" style="1330" customWidth="1"/>
    <col min="10241" max="10241" width="1.375" style="1330" customWidth="1"/>
    <col min="10242" max="10316" width="1.875" style="1330" customWidth="1"/>
    <col min="10317" max="10496" width="1.5" style="1330" customWidth="1"/>
    <col min="10497" max="10497" width="1.375" style="1330" customWidth="1"/>
    <col min="10498" max="10572" width="1.875" style="1330" customWidth="1"/>
    <col min="10573" max="10752" width="1.5" style="1330" customWidth="1"/>
    <col min="10753" max="10753" width="1.375" style="1330" customWidth="1"/>
    <col min="10754" max="10828" width="1.875" style="1330" customWidth="1"/>
    <col min="10829" max="11008" width="1.5" style="1330" customWidth="1"/>
    <col min="11009" max="11009" width="1.375" style="1330" customWidth="1"/>
    <col min="11010" max="11084" width="1.875" style="1330" customWidth="1"/>
    <col min="11085" max="11264" width="1.5" style="1330" customWidth="1"/>
    <col min="11265" max="11265" width="1.375" style="1330" customWidth="1"/>
    <col min="11266" max="11340" width="1.875" style="1330" customWidth="1"/>
    <col min="11341" max="11520" width="1.5" style="1330" customWidth="1"/>
    <col min="11521" max="11521" width="1.375" style="1330" customWidth="1"/>
    <col min="11522" max="11596" width="1.875" style="1330" customWidth="1"/>
    <col min="11597" max="11776" width="1.5" style="1330" customWidth="1"/>
    <col min="11777" max="11777" width="1.375" style="1330" customWidth="1"/>
    <col min="11778" max="11852" width="1.875" style="1330" customWidth="1"/>
    <col min="11853" max="12032" width="1.5" style="1330" customWidth="1"/>
    <col min="12033" max="12033" width="1.375" style="1330" customWidth="1"/>
    <col min="12034" max="12108" width="1.875" style="1330" customWidth="1"/>
    <col min="12109" max="12288" width="1.5" style="1330" customWidth="1"/>
    <col min="12289" max="12289" width="1.375" style="1330" customWidth="1"/>
    <col min="12290" max="12364" width="1.875" style="1330" customWidth="1"/>
    <col min="12365" max="12544" width="1.5" style="1330" customWidth="1"/>
    <col min="12545" max="12545" width="1.375" style="1330" customWidth="1"/>
    <col min="12546" max="12620" width="1.875" style="1330" customWidth="1"/>
    <col min="12621" max="12800" width="1.5" style="1330" customWidth="1"/>
    <col min="12801" max="12801" width="1.375" style="1330" customWidth="1"/>
    <col min="12802" max="12876" width="1.875" style="1330" customWidth="1"/>
    <col min="12877" max="13056" width="1.5" style="1330" customWidth="1"/>
    <col min="13057" max="13057" width="1.375" style="1330" customWidth="1"/>
    <col min="13058" max="13132" width="1.875" style="1330" customWidth="1"/>
    <col min="13133" max="13312" width="1.5" style="1330" customWidth="1"/>
    <col min="13313" max="13313" width="1.375" style="1330" customWidth="1"/>
    <col min="13314" max="13388" width="1.875" style="1330" customWidth="1"/>
    <col min="13389" max="13568" width="1.5" style="1330" customWidth="1"/>
    <col min="13569" max="13569" width="1.375" style="1330" customWidth="1"/>
    <col min="13570" max="13644" width="1.875" style="1330" customWidth="1"/>
    <col min="13645" max="13824" width="1.5" style="1330" customWidth="1"/>
    <col min="13825" max="13825" width="1.375" style="1330" customWidth="1"/>
    <col min="13826" max="13900" width="1.875" style="1330" customWidth="1"/>
    <col min="13901" max="14080" width="1.5" style="1330" customWidth="1"/>
    <col min="14081" max="14081" width="1.375" style="1330" customWidth="1"/>
    <col min="14082" max="14156" width="1.875" style="1330" customWidth="1"/>
    <col min="14157" max="14336" width="1.5" style="1330" customWidth="1"/>
    <col min="14337" max="14337" width="1.375" style="1330" customWidth="1"/>
    <col min="14338" max="14412" width="1.875" style="1330" customWidth="1"/>
    <col min="14413" max="14592" width="1.5" style="1330" customWidth="1"/>
    <col min="14593" max="14593" width="1.375" style="1330" customWidth="1"/>
    <col min="14594" max="14668" width="1.875" style="1330" customWidth="1"/>
    <col min="14669" max="14848" width="1.5" style="1330" customWidth="1"/>
    <col min="14849" max="14849" width="1.375" style="1330" customWidth="1"/>
    <col min="14850" max="14924" width="1.875" style="1330" customWidth="1"/>
    <col min="14925" max="15104" width="1.5" style="1330" customWidth="1"/>
    <col min="15105" max="15105" width="1.375" style="1330" customWidth="1"/>
    <col min="15106" max="15180" width="1.875" style="1330" customWidth="1"/>
    <col min="15181" max="15360" width="1.5" style="1330" customWidth="1"/>
    <col min="15361" max="15361" width="1.375" style="1330" customWidth="1"/>
    <col min="15362" max="15436" width="1.875" style="1330" customWidth="1"/>
    <col min="15437" max="15616" width="1.5" style="1330" customWidth="1"/>
    <col min="15617" max="15617" width="1.375" style="1330" customWidth="1"/>
    <col min="15618" max="15692" width="1.875" style="1330" customWidth="1"/>
    <col min="15693" max="15872" width="1.5" style="1330" customWidth="1"/>
    <col min="15873" max="15873" width="1.375" style="1330" customWidth="1"/>
    <col min="15874" max="15948" width="1.875" style="1330" customWidth="1"/>
    <col min="15949" max="16128" width="1.5" style="1330" customWidth="1"/>
    <col min="16129" max="16129" width="1.375" style="1330" customWidth="1"/>
    <col min="16130" max="16204" width="1.875" style="1330" customWidth="1"/>
    <col min="16205" max="16384" width="1.5" style="1330" customWidth="1"/>
  </cols>
  <sheetData>
    <row r="1" spans="2:84" ht="12" customHeight="1">
      <c r="B1" s="3383" t="s">
        <v>3664</v>
      </c>
      <c r="C1" s="3383"/>
      <c r="D1" s="3383"/>
      <c r="E1" s="3383"/>
      <c r="F1" s="3383"/>
      <c r="G1" s="3383"/>
      <c r="H1" s="3383"/>
      <c r="I1" s="3383"/>
      <c r="J1" s="3383"/>
      <c r="K1" s="3383"/>
      <c r="L1" s="3383"/>
      <c r="M1" s="3383"/>
      <c r="N1" s="3383"/>
      <c r="O1" s="3383"/>
    </row>
    <row r="2" spans="2:84" ht="12.75" customHeight="1">
      <c r="Q2" s="1331"/>
      <c r="R2" s="3384" t="s">
        <v>3665</v>
      </c>
      <c r="S2" s="3385"/>
      <c r="T2" s="3385"/>
      <c r="U2" s="3385"/>
      <c r="V2" s="3385"/>
      <c r="W2" s="3385"/>
      <c r="X2" s="3385"/>
      <c r="Y2" s="3385"/>
      <c r="Z2" s="3385"/>
      <c r="AA2" s="3385"/>
      <c r="AB2" s="3385"/>
      <c r="AC2" s="3385"/>
      <c r="AD2" s="3385"/>
      <c r="AE2" s="3385"/>
      <c r="AF2" s="3385"/>
      <c r="AG2" s="3385"/>
      <c r="AH2" s="3385"/>
      <c r="AI2" s="3385"/>
      <c r="AJ2" s="3385"/>
      <c r="AK2" s="3385"/>
      <c r="AL2" s="3385"/>
      <c r="AM2" s="3385"/>
      <c r="AN2" s="3385"/>
      <c r="AO2" s="3385"/>
      <c r="AP2" s="3385"/>
      <c r="AQ2" s="3385"/>
      <c r="AR2" s="3385"/>
      <c r="AS2" s="3385"/>
      <c r="AT2" s="3385"/>
      <c r="AU2" s="3385"/>
      <c r="AV2" s="3385"/>
      <c r="AW2" s="3385"/>
      <c r="AX2" s="3385"/>
      <c r="AY2" s="3385"/>
      <c r="AZ2" s="3385"/>
      <c r="BA2" s="3385"/>
      <c r="BB2" s="3385"/>
      <c r="BC2" s="3385"/>
      <c r="BD2" s="3385"/>
      <c r="BE2" s="3385"/>
    </row>
    <row r="3" spans="2:84" ht="8.85" customHeight="1">
      <c r="R3" s="3385"/>
      <c r="S3" s="3385"/>
      <c r="T3" s="3385"/>
      <c r="U3" s="3385"/>
      <c r="V3" s="3385"/>
      <c r="W3" s="3385"/>
      <c r="X3" s="3385"/>
      <c r="Y3" s="3385"/>
      <c r="Z3" s="3385"/>
      <c r="AA3" s="3385"/>
      <c r="AB3" s="3385"/>
      <c r="AC3" s="3385"/>
      <c r="AD3" s="3385"/>
      <c r="AE3" s="3385"/>
      <c r="AF3" s="3385"/>
      <c r="AG3" s="3385"/>
      <c r="AH3" s="3385"/>
      <c r="AI3" s="3385"/>
      <c r="AJ3" s="3385"/>
      <c r="AK3" s="3385"/>
      <c r="AL3" s="3385"/>
      <c r="AM3" s="3385"/>
      <c r="AN3" s="3385"/>
      <c r="AO3" s="3385"/>
      <c r="AP3" s="3385"/>
      <c r="AQ3" s="3385"/>
      <c r="AR3" s="3385"/>
      <c r="AS3" s="3385"/>
      <c r="AT3" s="3385"/>
      <c r="AU3" s="3385"/>
      <c r="AV3" s="3385"/>
      <c r="AW3" s="3385"/>
      <c r="AX3" s="3385"/>
      <c r="AY3" s="3385"/>
      <c r="AZ3" s="3385"/>
      <c r="BA3" s="3385"/>
      <c r="BB3" s="3385"/>
      <c r="BC3" s="3385"/>
      <c r="BD3" s="3385"/>
      <c r="BE3" s="3385"/>
    </row>
    <row r="4" spans="2:84" ht="14.25">
      <c r="R4" s="3386" t="s">
        <v>2526</v>
      </c>
      <c r="S4" s="3387"/>
      <c r="T4" s="3387"/>
      <c r="U4" s="3387"/>
      <c r="V4" s="3387"/>
      <c r="W4" s="3387"/>
      <c r="X4" s="3387"/>
      <c r="Y4" s="3387"/>
      <c r="Z4" s="3387"/>
      <c r="AA4" s="3387"/>
      <c r="AB4" s="3387"/>
      <c r="AC4" s="3387"/>
      <c r="AD4" s="3387"/>
      <c r="AE4" s="3387"/>
      <c r="AF4" s="3387"/>
      <c r="AG4" s="3387"/>
      <c r="AH4" s="3387"/>
      <c r="AI4" s="3387"/>
      <c r="AJ4" s="3387"/>
      <c r="AK4" s="3387"/>
      <c r="AL4" s="3387"/>
      <c r="AM4" s="3387"/>
      <c r="AN4" s="3387"/>
      <c r="AO4" s="3387"/>
      <c r="AP4" s="3387"/>
      <c r="AQ4" s="3387"/>
      <c r="AR4" s="3387"/>
      <c r="AS4" s="3387"/>
      <c r="AT4" s="3387"/>
      <c r="AU4" s="3387"/>
      <c r="AV4" s="3387"/>
      <c r="AW4" s="3387"/>
      <c r="AX4" s="3387"/>
      <c r="AY4" s="3387"/>
      <c r="AZ4" s="3387"/>
      <c r="BA4" s="3387"/>
      <c r="BB4" s="3387"/>
      <c r="BC4" s="3387"/>
      <c r="BD4" s="3387"/>
      <c r="BE4" s="3387"/>
    </row>
    <row r="5" spans="2:84" ht="2.25" customHeight="1">
      <c r="V5" s="1332"/>
      <c r="W5" s="1332"/>
      <c r="X5" s="1332"/>
      <c r="Y5" s="1332"/>
      <c r="Z5" s="1332"/>
      <c r="AA5" s="1332"/>
      <c r="AB5" s="1332"/>
      <c r="AC5" s="1332"/>
      <c r="AD5" s="1332"/>
      <c r="AE5" s="1332"/>
      <c r="AF5" s="1332"/>
      <c r="AG5" s="1332"/>
      <c r="AH5" s="1332"/>
      <c r="AI5" s="1332"/>
      <c r="AJ5" s="1332"/>
      <c r="AK5" s="1332"/>
      <c r="AL5" s="1332"/>
      <c r="AM5" s="1332"/>
      <c r="AN5" s="1332"/>
      <c r="AO5" s="1332"/>
      <c r="AP5" s="1332"/>
      <c r="AQ5" s="1332"/>
      <c r="AR5" s="1332"/>
      <c r="AS5" s="1332"/>
      <c r="AT5" s="1332"/>
      <c r="AU5" s="1332"/>
      <c r="AV5" s="1332"/>
      <c r="AW5" s="1332"/>
      <c r="AX5" s="1332"/>
      <c r="AY5" s="1332"/>
      <c r="AZ5" s="1332"/>
      <c r="BA5" s="1332"/>
      <c r="BB5" s="1332"/>
      <c r="BC5" s="1332"/>
      <c r="BD5" s="1332"/>
      <c r="BE5" s="1332"/>
    </row>
    <row r="6" spans="2:84" s="1335" customFormat="1" ht="13.5">
      <c r="B6" s="1333"/>
      <c r="C6" s="1333"/>
      <c r="D6" s="1334"/>
      <c r="E6" s="1334"/>
      <c r="F6" s="1334"/>
      <c r="G6" s="1334"/>
      <c r="H6" s="1334"/>
      <c r="I6" s="1334"/>
      <c r="J6" s="1334"/>
      <c r="K6" s="1334"/>
      <c r="L6" s="1334"/>
      <c r="M6" s="1334"/>
      <c r="N6" s="1334"/>
      <c r="O6" s="1334"/>
      <c r="P6" s="1334"/>
      <c r="Q6" s="1334"/>
      <c r="R6" s="3388" t="s">
        <v>3683</v>
      </c>
      <c r="S6" s="3389"/>
      <c r="T6" s="3389"/>
      <c r="U6" s="3389"/>
      <c r="V6" s="3389"/>
      <c r="W6" s="3389"/>
      <c r="X6" s="3389"/>
      <c r="Y6" s="3389"/>
      <c r="Z6" s="3389"/>
      <c r="AA6" s="3389"/>
      <c r="AB6" s="3389"/>
      <c r="AC6" s="3389"/>
      <c r="AD6" s="3389"/>
      <c r="AE6" s="3389"/>
      <c r="AF6" s="3389"/>
      <c r="AG6" s="3389"/>
      <c r="AH6" s="3389"/>
      <c r="AI6" s="3389"/>
      <c r="AJ6" s="3389"/>
      <c r="AK6" s="3389"/>
      <c r="AL6" s="3389"/>
      <c r="AM6" s="3389"/>
      <c r="AN6" s="3389"/>
      <c r="AO6" s="3389"/>
      <c r="AP6" s="3389"/>
      <c r="AQ6" s="3389"/>
      <c r="AR6" s="3389"/>
      <c r="AS6" s="3389"/>
      <c r="AT6" s="3389"/>
      <c r="AU6" s="3389"/>
      <c r="AV6" s="3389"/>
      <c r="AW6" s="3389"/>
      <c r="AX6" s="3389"/>
      <c r="AY6" s="3389"/>
      <c r="AZ6" s="3389"/>
      <c r="BA6" s="3389"/>
      <c r="BB6" s="3389"/>
      <c r="BC6" s="3389"/>
      <c r="BD6" s="3389"/>
      <c r="BE6" s="3389"/>
      <c r="BF6" s="1334"/>
      <c r="BG6" s="1334"/>
      <c r="BH6" s="1334"/>
      <c r="BI6" s="1333"/>
      <c r="BJ6" s="1333"/>
      <c r="BK6" s="1333"/>
      <c r="BL6" s="1333"/>
      <c r="BM6" s="1333"/>
      <c r="BN6" s="1333"/>
      <c r="BO6" s="1333"/>
      <c r="BP6" s="1333"/>
      <c r="BQ6" s="1333"/>
      <c r="BR6" s="1333"/>
      <c r="BS6" s="1333"/>
      <c r="BT6" s="1333"/>
      <c r="BU6" s="1333"/>
      <c r="BV6" s="1333"/>
      <c r="BW6" s="1333"/>
      <c r="BX6" s="1333"/>
      <c r="BY6" s="1333"/>
      <c r="BZ6" s="1333"/>
      <c r="CA6" s="1333"/>
      <c r="CB6" s="1333"/>
      <c r="CC6" s="1333"/>
      <c r="CD6" s="1333"/>
      <c r="CE6" s="1333"/>
      <c r="CF6" s="1333"/>
    </row>
    <row r="7" spans="2:84" ht="7.5" customHeight="1">
      <c r="B7" s="3390" t="s">
        <v>3684</v>
      </c>
      <c r="C7" s="3390"/>
      <c r="D7" s="3390"/>
      <c r="E7" s="3390"/>
      <c r="F7" s="3390"/>
      <c r="G7" s="3390"/>
      <c r="H7" s="3390"/>
      <c r="I7" s="3390"/>
      <c r="J7" s="3390"/>
      <c r="K7" s="3390"/>
      <c r="L7" s="3390"/>
      <c r="M7" s="3390"/>
      <c r="N7" s="3390"/>
      <c r="O7" s="3390"/>
      <c r="P7" s="3390"/>
      <c r="Q7" s="3390"/>
      <c r="R7" s="3390"/>
      <c r="S7" s="3390"/>
      <c r="T7" s="3390"/>
      <c r="U7" s="3390"/>
      <c r="V7" s="3390"/>
      <c r="AN7" s="3391"/>
      <c r="AO7" s="3391"/>
      <c r="AP7" s="3391"/>
      <c r="AQ7" s="3391"/>
      <c r="AR7" s="3391"/>
      <c r="AS7" s="3391"/>
      <c r="AT7" s="3391"/>
      <c r="AU7" s="3391"/>
      <c r="AV7" s="3391"/>
      <c r="AW7" s="3391"/>
      <c r="AX7" s="3391"/>
      <c r="AY7" s="3391"/>
      <c r="AZ7" s="3391"/>
      <c r="BA7" s="3391"/>
      <c r="BB7" s="3391"/>
      <c r="BC7" s="3391"/>
      <c r="BD7" s="3391"/>
      <c r="BE7" s="3391"/>
      <c r="BF7" s="3391"/>
      <c r="BG7" s="3391"/>
      <c r="BH7" s="3391"/>
      <c r="BI7" s="3391"/>
      <c r="BJ7" s="3391"/>
      <c r="BK7" s="3391"/>
      <c r="BL7" s="3391"/>
      <c r="BM7" s="3391"/>
      <c r="BN7" s="3391"/>
      <c r="BO7" s="3391"/>
      <c r="BP7" s="3391"/>
      <c r="BQ7" s="3391"/>
      <c r="BR7" s="3391"/>
      <c r="BS7" s="3391"/>
      <c r="BT7" s="3391"/>
      <c r="BU7" s="3391"/>
    </row>
    <row r="8" spans="2:84" ht="7.5" customHeight="1" thickBot="1">
      <c r="B8" s="3390"/>
      <c r="C8" s="3390"/>
      <c r="D8" s="3390"/>
      <c r="E8" s="3390"/>
      <c r="F8" s="3390"/>
      <c r="G8" s="3390"/>
      <c r="H8" s="3390"/>
      <c r="I8" s="3390"/>
      <c r="J8" s="3390"/>
      <c r="K8" s="3390"/>
      <c r="L8" s="3390"/>
      <c r="M8" s="3390"/>
      <c r="N8" s="3390"/>
      <c r="O8" s="3390"/>
      <c r="P8" s="3390"/>
      <c r="Q8" s="3390"/>
      <c r="R8" s="3390"/>
      <c r="S8" s="3390"/>
      <c r="T8" s="3390"/>
      <c r="U8" s="3390"/>
      <c r="V8" s="3390"/>
    </row>
    <row r="9" spans="2:84" ht="3" customHeight="1">
      <c r="B9" s="3364" t="s">
        <v>3685</v>
      </c>
      <c r="C9" s="3365"/>
      <c r="D9" s="3365"/>
      <c r="E9" s="3365"/>
      <c r="F9" s="3365"/>
      <c r="G9" s="3365"/>
      <c r="H9" s="3365"/>
      <c r="I9" s="3365"/>
      <c r="J9" s="3365"/>
      <c r="K9" s="3365"/>
      <c r="L9" s="3365"/>
      <c r="M9" s="3365"/>
      <c r="N9" s="3365"/>
      <c r="O9" s="3365"/>
      <c r="P9" s="3365"/>
      <c r="Q9" s="3366"/>
      <c r="R9" s="1336"/>
      <c r="S9" s="1337"/>
      <c r="T9" s="1337"/>
      <c r="U9" s="1337"/>
      <c r="V9" s="1337"/>
      <c r="W9" s="1337"/>
      <c r="X9" s="1337"/>
      <c r="Y9" s="1337"/>
      <c r="Z9" s="1337"/>
      <c r="AA9" s="1337"/>
      <c r="AB9" s="1337"/>
      <c r="AC9" s="1337"/>
      <c r="AD9" s="1337"/>
      <c r="AE9" s="1337"/>
      <c r="AF9" s="1337"/>
      <c r="AG9" s="1337"/>
      <c r="AH9" s="1337"/>
      <c r="AI9" s="1337"/>
      <c r="AJ9" s="1337"/>
      <c r="AK9" s="1337"/>
      <c r="AL9" s="3154"/>
      <c r="AM9" s="3154"/>
      <c r="AN9" s="3154"/>
      <c r="AO9" s="3154"/>
      <c r="AP9" s="3154"/>
      <c r="AQ9" s="3154"/>
      <c r="AR9" s="3154"/>
      <c r="AS9" s="3154"/>
      <c r="AT9" s="3368" t="s">
        <v>738</v>
      </c>
      <c r="AU9" s="3369"/>
      <c r="AV9" s="3369"/>
      <c r="AW9" s="3369"/>
      <c r="AX9" s="3369"/>
      <c r="AY9" s="3369"/>
      <c r="AZ9" s="3369"/>
      <c r="BA9" s="3369"/>
      <c r="BB9" s="3369"/>
      <c r="BC9" s="3370"/>
      <c r="BD9" s="1338"/>
      <c r="BE9" s="1338"/>
      <c r="BF9" s="1338"/>
      <c r="BG9" s="1338"/>
      <c r="BH9" s="1338"/>
      <c r="BI9" s="1338"/>
      <c r="BJ9" s="1338"/>
      <c r="BK9" s="1338"/>
      <c r="BL9" s="1338"/>
      <c r="BM9" s="1338"/>
      <c r="BN9" s="1338"/>
      <c r="BO9" s="1338"/>
      <c r="BP9" s="1338"/>
      <c r="BQ9" s="1338"/>
      <c r="BR9" s="1338"/>
      <c r="BS9" s="1338"/>
      <c r="BT9" s="1338"/>
      <c r="BU9" s="1338"/>
      <c r="BV9" s="1339"/>
      <c r="BW9" s="1339"/>
      <c r="BX9" s="1340"/>
    </row>
    <row r="10" spans="2:84" ht="12" customHeight="1">
      <c r="B10" s="3355"/>
      <c r="C10" s="3356"/>
      <c r="D10" s="3356"/>
      <c r="E10" s="3356"/>
      <c r="F10" s="3356"/>
      <c r="G10" s="3356"/>
      <c r="H10" s="3356"/>
      <c r="I10" s="3356"/>
      <c r="J10" s="3356"/>
      <c r="K10" s="3356"/>
      <c r="L10" s="3356"/>
      <c r="M10" s="3356"/>
      <c r="N10" s="3356"/>
      <c r="O10" s="3356"/>
      <c r="P10" s="3356"/>
      <c r="Q10" s="3357"/>
      <c r="R10" s="1341"/>
      <c r="S10" s="1342"/>
      <c r="T10" s="1343"/>
      <c r="X10" s="3377" t="str">
        <f>cst_wskakunin_NOBE_MENSEKI_JYUTAKU_SHINSEI</f>
        <v/>
      </c>
      <c r="Y10" s="3378"/>
      <c r="Z10" s="3378"/>
      <c r="AA10" s="3378"/>
      <c r="AB10" s="3378"/>
      <c r="AC10" s="3378"/>
      <c r="AD10" s="3378"/>
      <c r="AE10" s="3378"/>
      <c r="AF10" s="3378"/>
      <c r="AG10" s="3378"/>
      <c r="AH10" s="3378"/>
      <c r="AI10" s="3379"/>
      <c r="AJ10" s="3351" t="s">
        <v>114</v>
      </c>
      <c r="AK10" s="3155"/>
      <c r="AL10" s="3155"/>
      <c r="AM10" s="3155"/>
      <c r="AN10" s="3155"/>
      <c r="AO10" s="3155"/>
      <c r="AP10" s="3155"/>
      <c r="AQ10" s="3155"/>
      <c r="AR10" s="3155"/>
      <c r="AS10" s="3155"/>
      <c r="AT10" s="3371"/>
      <c r="AU10" s="3372"/>
      <c r="AV10" s="3372"/>
      <c r="AW10" s="3372"/>
      <c r="AX10" s="3372"/>
      <c r="AY10" s="3372"/>
      <c r="AZ10" s="3372"/>
      <c r="BA10" s="3372"/>
      <c r="BB10" s="3372"/>
      <c r="BC10" s="3373"/>
      <c r="BG10" s="3377" t="str">
        <f>cst_wskakunin_SHIKITI_MENSEKI_1_TOTAL</f>
        <v/>
      </c>
      <c r="BH10" s="3378"/>
      <c r="BI10" s="3378"/>
      <c r="BJ10" s="3378"/>
      <c r="BK10" s="3378"/>
      <c r="BL10" s="3378"/>
      <c r="BM10" s="3378"/>
      <c r="BN10" s="3378"/>
      <c r="BO10" s="3378"/>
      <c r="BP10" s="3378"/>
      <c r="BQ10" s="3378"/>
      <c r="BR10" s="3378"/>
      <c r="BS10" s="3378"/>
      <c r="BT10" s="3379"/>
      <c r="BU10" s="3351" t="s">
        <v>114</v>
      </c>
      <c r="BV10" s="3155"/>
      <c r="BW10" s="1344"/>
      <c r="BX10" s="1345"/>
    </row>
    <row r="11" spans="2:84" ht="12" customHeight="1">
      <c r="B11" s="3355"/>
      <c r="C11" s="3356"/>
      <c r="D11" s="3356"/>
      <c r="E11" s="3356"/>
      <c r="F11" s="3356"/>
      <c r="G11" s="3356"/>
      <c r="H11" s="3356"/>
      <c r="I11" s="3356"/>
      <c r="J11" s="3356"/>
      <c r="K11" s="3356"/>
      <c r="L11" s="3356"/>
      <c r="M11" s="3356"/>
      <c r="N11" s="3356"/>
      <c r="O11" s="3356"/>
      <c r="P11" s="3356"/>
      <c r="Q11" s="3357"/>
      <c r="R11" s="1341"/>
      <c r="S11" s="1342"/>
      <c r="T11" s="1343"/>
      <c r="X11" s="3380"/>
      <c r="Y11" s="3381"/>
      <c r="Z11" s="3381"/>
      <c r="AA11" s="3381"/>
      <c r="AB11" s="3381"/>
      <c r="AC11" s="3381"/>
      <c r="AD11" s="3381"/>
      <c r="AE11" s="3381"/>
      <c r="AF11" s="3381"/>
      <c r="AG11" s="3381"/>
      <c r="AH11" s="3381"/>
      <c r="AI11" s="3382"/>
      <c r="AJ11" s="3351"/>
      <c r="AK11" s="3155"/>
      <c r="AL11" s="3155"/>
      <c r="AM11" s="3155"/>
      <c r="AN11" s="3155"/>
      <c r="AO11" s="3155"/>
      <c r="AP11" s="3155"/>
      <c r="AQ11" s="3155"/>
      <c r="AR11" s="3155"/>
      <c r="AS11" s="3155"/>
      <c r="AT11" s="3371"/>
      <c r="AU11" s="3372"/>
      <c r="AV11" s="3372"/>
      <c r="AW11" s="3372"/>
      <c r="AX11" s="3372"/>
      <c r="AY11" s="3372"/>
      <c r="AZ11" s="3372"/>
      <c r="BA11" s="3372"/>
      <c r="BB11" s="3372"/>
      <c r="BC11" s="3373"/>
      <c r="BG11" s="3380"/>
      <c r="BH11" s="3381"/>
      <c r="BI11" s="3381"/>
      <c r="BJ11" s="3381"/>
      <c r="BK11" s="3381"/>
      <c r="BL11" s="3381"/>
      <c r="BM11" s="3381"/>
      <c r="BN11" s="3381"/>
      <c r="BO11" s="3381"/>
      <c r="BP11" s="3381"/>
      <c r="BQ11" s="3381"/>
      <c r="BR11" s="3381"/>
      <c r="BS11" s="3381"/>
      <c r="BT11" s="3382"/>
      <c r="BU11" s="3351"/>
      <c r="BV11" s="3155"/>
      <c r="BW11" s="1344"/>
      <c r="BX11" s="1345"/>
    </row>
    <row r="12" spans="2:84" ht="3" customHeight="1">
      <c r="B12" s="3358"/>
      <c r="C12" s="3359"/>
      <c r="D12" s="3359"/>
      <c r="E12" s="3359"/>
      <c r="F12" s="3359"/>
      <c r="G12" s="3359"/>
      <c r="H12" s="3359"/>
      <c r="I12" s="3359"/>
      <c r="J12" s="3359"/>
      <c r="K12" s="3359"/>
      <c r="L12" s="3359"/>
      <c r="M12" s="3359"/>
      <c r="N12" s="3359"/>
      <c r="O12" s="3359"/>
      <c r="P12" s="3359"/>
      <c r="Q12" s="3360"/>
      <c r="R12" s="1346"/>
      <c r="S12" s="1347"/>
      <c r="T12" s="1347"/>
      <c r="U12" s="1347"/>
      <c r="V12" s="1347"/>
      <c r="W12" s="1347"/>
      <c r="X12" s="1347"/>
      <c r="Y12" s="1347"/>
      <c r="Z12" s="1347"/>
      <c r="AA12" s="1347"/>
      <c r="AB12" s="1347"/>
      <c r="AC12" s="1347"/>
      <c r="AD12" s="1347"/>
      <c r="AE12" s="1347"/>
      <c r="AF12" s="1347"/>
      <c r="AG12" s="1347"/>
      <c r="AH12" s="1347"/>
      <c r="AI12" s="1347"/>
      <c r="AJ12" s="1347"/>
      <c r="AK12" s="1347"/>
      <c r="AL12" s="3367"/>
      <c r="AM12" s="3367"/>
      <c r="AN12" s="3367"/>
      <c r="AO12" s="3367"/>
      <c r="AP12" s="3367"/>
      <c r="AQ12" s="3367"/>
      <c r="AR12" s="3367"/>
      <c r="AS12" s="3367"/>
      <c r="AT12" s="3374"/>
      <c r="AU12" s="3375"/>
      <c r="AV12" s="3375"/>
      <c r="AW12" s="3375"/>
      <c r="AX12" s="3375"/>
      <c r="AY12" s="3375"/>
      <c r="AZ12" s="3375"/>
      <c r="BA12" s="3375"/>
      <c r="BB12" s="3375"/>
      <c r="BC12" s="3376"/>
      <c r="BD12" s="1348"/>
      <c r="BE12" s="1348"/>
      <c r="BF12" s="1348"/>
      <c r="BG12" s="1348"/>
      <c r="BH12" s="1348"/>
      <c r="BI12" s="1348"/>
      <c r="BJ12" s="1348"/>
      <c r="BK12" s="1348"/>
      <c r="BL12" s="1348"/>
      <c r="BM12" s="1348"/>
      <c r="BN12" s="1348"/>
      <c r="BO12" s="1348"/>
      <c r="BP12" s="1348"/>
      <c r="BQ12" s="1348"/>
      <c r="BR12" s="1348"/>
      <c r="BS12" s="1348"/>
      <c r="BT12" s="1348"/>
      <c r="BU12" s="1348"/>
      <c r="BV12" s="1349"/>
      <c r="BW12" s="1349"/>
      <c r="BX12" s="1350"/>
    </row>
    <row r="13" spans="2:84" ht="15" customHeight="1">
      <c r="B13" s="3352" t="s">
        <v>3686</v>
      </c>
      <c r="C13" s="3353"/>
      <c r="D13" s="3353"/>
      <c r="E13" s="3353"/>
      <c r="F13" s="3354"/>
      <c r="G13" s="3324" t="s">
        <v>3687</v>
      </c>
      <c r="H13" s="3325"/>
      <c r="I13" s="3325"/>
      <c r="J13" s="3325"/>
      <c r="K13" s="3325"/>
      <c r="L13" s="3325"/>
      <c r="M13" s="3325"/>
      <c r="N13" s="3325"/>
      <c r="O13" s="3325"/>
      <c r="P13" s="3325"/>
      <c r="Q13" s="3326"/>
      <c r="R13" s="3361" t="s">
        <v>139</v>
      </c>
      <c r="S13" s="3362"/>
      <c r="T13" s="3363" t="s">
        <v>4767</v>
      </c>
      <c r="U13" s="3363"/>
      <c r="V13" s="3363"/>
      <c r="W13" s="3363"/>
      <c r="X13" s="3363"/>
      <c r="Y13" s="3363"/>
      <c r="Z13" s="3363"/>
      <c r="AA13" s="3363"/>
      <c r="AB13" s="3363"/>
      <c r="AC13" s="3363"/>
      <c r="AD13" s="3363"/>
      <c r="AE13" s="3363"/>
      <c r="AF13" s="3363"/>
      <c r="AG13" s="3363"/>
      <c r="AH13" s="3363"/>
      <c r="AI13" s="3362" t="s">
        <v>139</v>
      </c>
      <c r="AJ13" s="3362"/>
      <c r="AK13" s="3363" t="s">
        <v>2527</v>
      </c>
      <c r="AL13" s="3363"/>
      <c r="AM13" s="3363"/>
      <c r="AN13" s="3363"/>
      <c r="AO13" s="3363"/>
      <c r="AP13" s="3363"/>
      <c r="AQ13" s="3363"/>
      <c r="AR13" s="3362" t="s">
        <v>139</v>
      </c>
      <c r="AS13" s="3362"/>
      <c r="AT13" s="3363" t="s">
        <v>2534</v>
      </c>
      <c r="AU13" s="3363"/>
      <c r="AV13" s="3363"/>
      <c r="AW13" s="3363"/>
      <c r="AX13" s="3363"/>
      <c r="AY13" s="3363"/>
      <c r="AZ13" s="3363"/>
      <c r="BA13" s="3363"/>
      <c r="BB13" s="3362" t="s">
        <v>139</v>
      </c>
      <c r="BC13" s="3362"/>
      <c r="BD13" s="3363" t="s">
        <v>3688</v>
      </c>
      <c r="BE13" s="3363"/>
      <c r="BF13" s="3363"/>
      <c r="BG13" s="3363"/>
      <c r="BH13" s="3363"/>
      <c r="BI13" s="3363"/>
      <c r="BJ13" s="3363"/>
      <c r="BK13" s="3363"/>
      <c r="BL13" s="3363"/>
      <c r="BM13" s="3362" t="s">
        <v>139</v>
      </c>
      <c r="BN13" s="3362"/>
      <c r="BO13" s="3363" t="s">
        <v>4768</v>
      </c>
      <c r="BP13" s="3363"/>
      <c r="BQ13" s="3363"/>
      <c r="BR13" s="3363"/>
      <c r="BS13" s="3363"/>
      <c r="BT13" s="3363"/>
      <c r="BU13" s="3363"/>
      <c r="BV13" s="3363"/>
      <c r="BW13" s="3334" t="s">
        <v>10</v>
      </c>
      <c r="BX13" s="3335"/>
    </row>
    <row r="14" spans="2:84" ht="15" customHeight="1">
      <c r="B14" s="3355"/>
      <c r="C14" s="3356"/>
      <c r="D14" s="3356"/>
      <c r="E14" s="3356"/>
      <c r="F14" s="3357"/>
      <c r="G14" s="3327"/>
      <c r="H14" s="3328"/>
      <c r="I14" s="3328"/>
      <c r="J14" s="3328"/>
      <c r="K14" s="3328"/>
      <c r="L14" s="3328"/>
      <c r="M14" s="3328"/>
      <c r="N14" s="3328"/>
      <c r="O14" s="3328"/>
      <c r="P14" s="3328"/>
      <c r="Q14" s="3328"/>
      <c r="R14" s="3336" t="s">
        <v>139</v>
      </c>
      <c r="S14" s="3337"/>
      <c r="T14" s="3338" t="s">
        <v>2528</v>
      </c>
      <c r="U14" s="3338"/>
      <c r="V14" s="3338"/>
      <c r="W14" s="3338"/>
      <c r="X14" s="3338"/>
      <c r="Y14" s="3338"/>
      <c r="Z14" s="1351"/>
      <c r="AB14" s="1352"/>
      <c r="AC14" s="1352"/>
      <c r="AD14" s="1352"/>
      <c r="AE14" s="1352"/>
      <c r="AF14" s="1352"/>
      <c r="AG14" s="1352"/>
      <c r="AH14" s="1352"/>
      <c r="AI14" s="1352"/>
      <c r="AJ14" s="1352"/>
      <c r="AK14" s="3339" t="s">
        <v>4430</v>
      </c>
      <c r="AL14" s="3339"/>
      <c r="AM14" s="3339"/>
      <c r="AN14" s="3339"/>
      <c r="AO14" s="3339"/>
      <c r="AP14" s="3339"/>
      <c r="AQ14" s="3339"/>
      <c r="AR14" s="3339"/>
      <c r="AS14" s="3339"/>
      <c r="AT14" s="3339"/>
      <c r="AU14" s="3339"/>
      <c r="AV14" s="3339"/>
      <c r="AW14" s="3339"/>
      <c r="AX14" s="3339"/>
      <c r="AY14" s="3339"/>
      <c r="AZ14" s="3339"/>
      <c r="BA14" s="3339"/>
      <c r="BB14" s="3339"/>
      <c r="BC14" s="3339"/>
      <c r="BD14" s="3339"/>
      <c r="BE14" s="3339"/>
      <c r="BF14" s="3339"/>
      <c r="BG14" s="3339"/>
      <c r="BH14" s="3339"/>
      <c r="BI14" s="3339"/>
      <c r="BJ14" s="3339"/>
      <c r="BK14" s="3339"/>
      <c r="BL14" s="3339"/>
      <c r="BM14" s="3339"/>
      <c r="BN14" s="3339"/>
      <c r="BO14" s="3340"/>
      <c r="BP14" s="3340"/>
      <c r="BQ14" s="3340"/>
      <c r="BR14" s="3340"/>
      <c r="BS14" s="3340"/>
      <c r="BT14" s="3340"/>
      <c r="BU14" s="3340"/>
      <c r="BV14" s="3340"/>
      <c r="BW14" s="3341" t="s">
        <v>10</v>
      </c>
      <c r="BX14" s="3342"/>
    </row>
    <row r="15" spans="2:84" ht="15" customHeight="1">
      <c r="B15" s="3355"/>
      <c r="C15" s="3356"/>
      <c r="D15" s="3356"/>
      <c r="E15" s="3356"/>
      <c r="F15" s="3357"/>
      <c r="G15" s="3324" t="s">
        <v>3689</v>
      </c>
      <c r="H15" s="3325"/>
      <c r="I15" s="3325"/>
      <c r="J15" s="3325"/>
      <c r="K15" s="3325"/>
      <c r="L15" s="3325"/>
      <c r="M15" s="3325"/>
      <c r="N15" s="3325"/>
      <c r="O15" s="3325"/>
      <c r="P15" s="3325"/>
      <c r="Q15" s="3325"/>
      <c r="R15" s="3348" t="s">
        <v>139</v>
      </c>
      <c r="S15" s="3180"/>
      <c r="T15" s="3260" t="s">
        <v>2577</v>
      </c>
      <c r="U15" s="3260"/>
      <c r="V15" s="3260"/>
      <c r="W15" s="3260"/>
      <c r="X15" s="3260"/>
      <c r="Y15" s="3260"/>
      <c r="Z15" s="3260"/>
      <c r="AA15" s="3260"/>
      <c r="AB15" s="3260"/>
      <c r="AC15" s="3260"/>
      <c r="AD15" s="3260"/>
      <c r="AE15" s="3349" t="s">
        <v>139</v>
      </c>
      <c r="AF15" s="3349"/>
      <c r="AG15" s="3260" t="s">
        <v>2529</v>
      </c>
      <c r="AH15" s="3260"/>
      <c r="AI15" s="3260"/>
      <c r="AJ15" s="3260"/>
      <c r="AK15" s="3260"/>
      <c r="AL15" s="3260"/>
      <c r="AM15" s="3260"/>
      <c r="AN15" s="3260"/>
      <c r="AO15" s="3260"/>
      <c r="AP15" s="3260"/>
      <c r="AQ15" s="3260"/>
      <c r="AR15" s="3260"/>
      <c r="AS15" s="3350"/>
      <c r="AT15" s="3324" t="s">
        <v>3690</v>
      </c>
      <c r="AU15" s="3325"/>
      <c r="AV15" s="3325"/>
      <c r="AW15" s="3325"/>
      <c r="AX15" s="3325"/>
      <c r="AY15" s="3325"/>
      <c r="AZ15" s="3325"/>
      <c r="BA15" s="3325"/>
      <c r="BB15" s="3325"/>
      <c r="BC15" s="3326"/>
      <c r="BD15" s="3343" t="s">
        <v>139</v>
      </c>
      <c r="BE15" s="3343"/>
      <c r="BF15" s="3260" t="s">
        <v>2578</v>
      </c>
      <c r="BG15" s="3260"/>
      <c r="BH15" s="3260"/>
      <c r="BI15" s="3260"/>
      <c r="BJ15" s="3260"/>
      <c r="BK15" s="3260"/>
      <c r="BL15" s="3260"/>
      <c r="BM15" s="3260"/>
      <c r="BN15" s="3343" t="s">
        <v>139</v>
      </c>
      <c r="BO15" s="3343"/>
      <c r="BP15" s="3260" t="s">
        <v>2530</v>
      </c>
      <c r="BQ15" s="3260"/>
      <c r="BR15" s="3260"/>
      <c r="BS15" s="3260"/>
      <c r="BT15" s="3260"/>
      <c r="BU15" s="3260"/>
      <c r="BV15" s="3260"/>
      <c r="BW15" s="3260"/>
      <c r="BX15" s="3261"/>
    </row>
    <row r="16" spans="2:84" ht="15" customHeight="1">
      <c r="B16" s="3355"/>
      <c r="C16" s="3356"/>
      <c r="D16" s="3356"/>
      <c r="E16" s="3356"/>
      <c r="F16" s="3357"/>
      <c r="G16" s="3327"/>
      <c r="H16" s="3328"/>
      <c r="I16" s="3328"/>
      <c r="J16" s="3328"/>
      <c r="K16" s="3328"/>
      <c r="L16" s="3328"/>
      <c r="M16" s="3328"/>
      <c r="N16" s="3328"/>
      <c r="O16" s="3328"/>
      <c r="P16" s="3328"/>
      <c r="Q16" s="3329"/>
      <c r="R16" s="3346" t="s">
        <v>139</v>
      </c>
      <c r="S16" s="3347"/>
      <c r="T16" s="3338" t="s">
        <v>2579</v>
      </c>
      <c r="U16" s="3338"/>
      <c r="V16" s="3338"/>
      <c r="W16" s="3338"/>
      <c r="X16" s="3338"/>
      <c r="Y16" s="3338"/>
      <c r="Z16" s="3338"/>
      <c r="AA16" s="3338"/>
      <c r="AB16" s="3338"/>
      <c r="AC16" s="3338"/>
      <c r="AD16" s="3338"/>
      <c r="AE16" s="1353"/>
      <c r="AF16" s="1353"/>
      <c r="AG16" s="1353"/>
      <c r="AH16" s="1353"/>
      <c r="AI16" s="1353"/>
      <c r="AJ16" s="1353"/>
      <c r="AK16" s="1353"/>
      <c r="AL16" s="1353"/>
      <c r="AM16" s="1353"/>
      <c r="AN16" s="1353"/>
      <c r="AO16" s="1353"/>
      <c r="AP16" s="1353"/>
      <c r="AQ16" s="1353"/>
      <c r="AR16" s="1353"/>
      <c r="AS16" s="1354"/>
      <c r="AT16" s="3327"/>
      <c r="AU16" s="3328"/>
      <c r="AV16" s="3328"/>
      <c r="AW16" s="3328"/>
      <c r="AX16" s="3328"/>
      <c r="AY16" s="3328"/>
      <c r="AZ16" s="3328"/>
      <c r="BA16" s="3328"/>
      <c r="BB16" s="3328"/>
      <c r="BC16" s="3329"/>
      <c r="BD16" s="3344"/>
      <c r="BE16" s="3344"/>
      <c r="BF16" s="3338"/>
      <c r="BG16" s="3338"/>
      <c r="BH16" s="3338"/>
      <c r="BI16" s="3338"/>
      <c r="BJ16" s="3338"/>
      <c r="BK16" s="3338"/>
      <c r="BL16" s="3338"/>
      <c r="BM16" s="3338"/>
      <c r="BN16" s="3344"/>
      <c r="BO16" s="3344"/>
      <c r="BP16" s="3338"/>
      <c r="BQ16" s="3338"/>
      <c r="BR16" s="3338"/>
      <c r="BS16" s="3338"/>
      <c r="BT16" s="3338"/>
      <c r="BU16" s="3338"/>
      <c r="BV16" s="3338"/>
      <c r="BW16" s="3338"/>
      <c r="BX16" s="3345"/>
    </row>
    <row r="17" spans="2:96" ht="12.75" customHeight="1">
      <c r="B17" s="3355"/>
      <c r="C17" s="3356"/>
      <c r="D17" s="3356"/>
      <c r="E17" s="3356"/>
      <c r="F17" s="3357"/>
      <c r="G17" s="3324" t="s">
        <v>3691</v>
      </c>
      <c r="H17" s="3325"/>
      <c r="I17" s="3325"/>
      <c r="J17" s="3325"/>
      <c r="K17" s="3325"/>
      <c r="L17" s="3325"/>
      <c r="M17" s="3325"/>
      <c r="N17" s="3325"/>
      <c r="O17" s="3325"/>
      <c r="P17" s="3325"/>
      <c r="Q17" s="3326"/>
      <c r="R17" s="3324" t="s">
        <v>3692</v>
      </c>
      <c r="S17" s="3325"/>
      <c r="T17" s="3325"/>
      <c r="U17" s="3325"/>
      <c r="V17" s="3325"/>
      <c r="W17" s="3325"/>
      <c r="X17" s="3325"/>
      <c r="Y17" s="3325"/>
      <c r="Z17" s="3326"/>
      <c r="AA17" s="3330" t="str">
        <f>cst_wskakunin_KAISU_TIJYOU_SHINSEI</f>
        <v/>
      </c>
      <c r="AB17" s="3330"/>
      <c r="AC17" s="3330"/>
      <c r="AD17" s="3310" t="s">
        <v>481</v>
      </c>
      <c r="AE17" s="3310"/>
      <c r="AF17" s="3310"/>
      <c r="AG17" s="3332" t="s">
        <v>3693</v>
      </c>
      <c r="AH17" s="3332"/>
      <c r="AI17" s="3332"/>
      <c r="AJ17" s="3332"/>
      <c r="AK17" s="3332"/>
      <c r="AL17" s="3332"/>
      <c r="AM17" s="3332"/>
      <c r="AN17" s="3330">
        <f>cst_wskakunin_KAISU_TIKA_SHINSEI__zero</f>
        <v>0</v>
      </c>
      <c r="AO17" s="3330"/>
      <c r="AP17" s="3330"/>
      <c r="AQ17" s="3310" t="s">
        <v>481</v>
      </c>
      <c r="AR17" s="3310"/>
      <c r="AS17" s="3310"/>
      <c r="AT17" s="3312"/>
      <c r="AU17" s="3313"/>
      <c r="AV17" s="3313"/>
      <c r="AW17" s="3313"/>
      <c r="AX17" s="3313"/>
      <c r="AY17" s="3313"/>
      <c r="AZ17" s="3313"/>
      <c r="BA17" s="3313"/>
      <c r="BB17" s="3313"/>
      <c r="BC17" s="3313"/>
      <c r="BD17" s="3313"/>
      <c r="BE17" s="3313"/>
      <c r="BF17" s="3313"/>
      <c r="BG17" s="3313"/>
      <c r="BH17" s="3313"/>
      <c r="BI17" s="3313"/>
      <c r="BJ17" s="3313"/>
      <c r="BK17" s="3313"/>
      <c r="BL17" s="3313"/>
      <c r="BM17" s="3313"/>
      <c r="BN17" s="3313"/>
      <c r="BO17" s="3313"/>
      <c r="BP17" s="3313"/>
      <c r="BQ17" s="3313"/>
      <c r="BR17" s="3313"/>
      <c r="BS17" s="3313"/>
      <c r="BT17" s="3313"/>
      <c r="BU17" s="3313"/>
      <c r="BV17" s="3313"/>
      <c r="BW17" s="3313"/>
      <c r="BX17" s="3314"/>
    </row>
    <row r="18" spans="2:96" ht="12.75" customHeight="1">
      <c r="B18" s="3358"/>
      <c r="C18" s="3359"/>
      <c r="D18" s="3359"/>
      <c r="E18" s="3359"/>
      <c r="F18" s="3360"/>
      <c r="G18" s="3327"/>
      <c r="H18" s="3328"/>
      <c r="I18" s="3328"/>
      <c r="J18" s="3328"/>
      <c r="K18" s="3328"/>
      <c r="L18" s="3328"/>
      <c r="M18" s="3328"/>
      <c r="N18" s="3328"/>
      <c r="O18" s="3328"/>
      <c r="P18" s="3328"/>
      <c r="Q18" s="3329"/>
      <c r="R18" s="3327"/>
      <c r="S18" s="3328"/>
      <c r="T18" s="3328"/>
      <c r="U18" s="3328"/>
      <c r="V18" s="3328"/>
      <c r="W18" s="3328"/>
      <c r="X18" s="3328"/>
      <c r="Y18" s="3328"/>
      <c r="Z18" s="3329"/>
      <c r="AA18" s="3331"/>
      <c r="AB18" s="3331"/>
      <c r="AC18" s="3331"/>
      <c r="AD18" s="3311"/>
      <c r="AE18" s="3311"/>
      <c r="AF18" s="3311"/>
      <c r="AG18" s="3333"/>
      <c r="AH18" s="3333"/>
      <c r="AI18" s="3333"/>
      <c r="AJ18" s="3333"/>
      <c r="AK18" s="3333"/>
      <c r="AL18" s="3333"/>
      <c r="AM18" s="3333"/>
      <c r="AN18" s="3331"/>
      <c r="AO18" s="3331"/>
      <c r="AP18" s="3331"/>
      <c r="AQ18" s="3311"/>
      <c r="AR18" s="3311"/>
      <c r="AS18" s="3311"/>
      <c r="AT18" s="3315"/>
      <c r="AU18" s="3316"/>
      <c r="AV18" s="3316"/>
      <c r="AW18" s="3316"/>
      <c r="AX18" s="3316"/>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7"/>
    </row>
    <row r="19" spans="2:96" ht="11.25" customHeight="1">
      <c r="B19" s="3318" t="s">
        <v>3694</v>
      </c>
      <c r="C19" s="3319"/>
      <c r="D19" s="3319"/>
      <c r="E19" s="3319"/>
      <c r="F19" s="3319"/>
      <c r="G19" s="3319"/>
      <c r="H19" s="3319"/>
      <c r="I19" s="3319"/>
      <c r="J19" s="3319"/>
      <c r="K19" s="3319"/>
      <c r="L19" s="3319"/>
      <c r="M19" s="3319"/>
      <c r="N19" s="3319"/>
      <c r="O19" s="3319"/>
      <c r="P19" s="3319"/>
      <c r="Q19" s="3319"/>
      <c r="R19" s="3321" t="s">
        <v>139</v>
      </c>
      <c r="S19" s="3322"/>
      <c r="T19" s="3296" t="s">
        <v>2531</v>
      </c>
      <c r="U19" s="3296"/>
      <c r="V19" s="3296"/>
      <c r="W19" s="3296"/>
      <c r="X19" s="3296"/>
      <c r="Y19" s="3296"/>
      <c r="Z19" s="3296"/>
      <c r="AA19" s="3296"/>
      <c r="AB19" s="3296"/>
      <c r="AE19" s="3323" t="s">
        <v>139</v>
      </c>
      <c r="AF19" s="3323"/>
      <c r="AG19" s="3296" t="s">
        <v>2532</v>
      </c>
      <c r="AH19" s="3296"/>
      <c r="AI19" s="3296"/>
      <c r="AJ19" s="3296"/>
      <c r="AK19" s="3296"/>
      <c r="AL19" s="3296"/>
      <c r="AM19" s="3296"/>
      <c r="AN19" s="3296"/>
      <c r="AO19" s="3296"/>
      <c r="AP19" s="3296"/>
      <c r="AQ19" s="3296"/>
      <c r="AR19" s="3296"/>
      <c r="AS19" s="3296"/>
      <c r="AT19" s="3323" t="s">
        <v>139</v>
      </c>
      <c r="AU19" s="3323"/>
      <c r="AV19" s="3296" t="s">
        <v>2533</v>
      </c>
      <c r="AW19" s="3296"/>
      <c r="AX19" s="3296"/>
      <c r="AY19" s="3296"/>
      <c r="AZ19" s="3296"/>
      <c r="BA19" s="3296"/>
      <c r="BB19" s="3296"/>
      <c r="BC19" s="3296"/>
      <c r="BD19" s="3296"/>
      <c r="BE19" s="3296"/>
      <c r="BF19" s="3296"/>
      <c r="BG19" s="3296"/>
      <c r="BH19" s="3296"/>
      <c r="BI19" s="3323" t="s">
        <v>139</v>
      </c>
      <c r="BJ19" s="3323"/>
      <c r="BK19" s="3296" t="s">
        <v>2580</v>
      </c>
      <c r="BL19" s="3296"/>
      <c r="BM19" s="3296"/>
      <c r="BN19" s="3296"/>
      <c r="BO19" s="3296"/>
      <c r="BP19" s="3296"/>
      <c r="BQ19" s="3296"/>
      <c r="BR19" s="3296"/>
      <c r="BS19" s="3296"/>
      <c r="BT19" s="3296"/>
      <c r="BU19" s="3296"/>
      <c r="BV19" s="3296"/>
      <c r="BW19" s="3296"/>
      <c r="BX19" s="3297"/>
    </row>
    <row r="20" spans="2:96" ht="3.75" customHeight="1">
      <c r="B20" s="3320"/>
      <c r="C20" s="3310"/>
      <c r="D20" s="3310"/>
      <c r="E20" s="3310"/>
      <c r="F20" s="3310"/>
      <c r="G20" s="3310"/>
      <c r="H20" s="3310"/>
      <c r="I20" s="3310"/>
      <c r="J20" s="3310"/>
      <c r="K20" s="3310"/>
      <c r="L20" s="3310"/>
      <c r="M20" s="3310"/>
      <c r="N20" s="3310"/>
      <c r="O20" s="3310"/>
      <c r="P20" s="3310"/>
      <c r="Q20" s="3310"/>
      <c r="R20" s="3300"/>
      <c r="S20" s="3301"/>
      <c r="T20" s="3298"/>
      <c r="U20" s="3298"/>
      <c r="V20" s="3298"/>
      <c r="W20" s="3298"/>
      <c r="X20" s="3298"/>
      <c r="Y20" s="3298"/>
      <c r="Z20" s="3298"/>
      <c r="AA20" s="3298"/>
      <c r="AB20" s="3298"/>
      <c r="AC20" s="1355"/>
      <c r="AD20" s="1355"/>
      <c r="AE20" s="3307"/>
      <c r="AF20" s="3307"/>
      <c r="AG20" s="3298"/>
      <c r="AH20" s="3298"/>
      <c r="AI20" s="3298"/>
      <c r="AJ20" s="3298"/>
      <c r="AK20" s="3298"/>
      <c r="AL20" s="3298"/>
      <c r="AM20" s="3298"/>
      <c r="AN20" s="3298"/>
      <c r="AO20" s="3298"/>
      <c r="AP20" s="3298"/>
      <c r="AQ20" s="3298"/>
      <c r="AR20" s="3298"/>
      <c r="AS20" s="3298"/>
      <c r="AT20" s="3307"/>
      <c r="AU20" s="3307"/>
      <c r="AV20" s="3298"/>
      <c r="AW20" s="3298"/>
      <c r="AX20" s="3298"/>
      <c r="AY20" s="3298"/>
      <c r="AZ20" s="3298"/>
      <c r="BA20" s="3298"/>
      <c r="BB20" s="3298"/>
      <c r="BC20" s="3298"/>
      <c r="BD20" s="3298"/>
      <c r="BE20" s="3298"/>
      <c r="BF20" s="3298"/>
      <c r="BG20" s="3298"/>
      <c r="BH20" s="3298"/>
      <c r="BI20" s="3307"/>
      <c r="BJ20" s="3307"/>
      <c r="BK20" s="3298"/>
      <c r="BL20" s="3298"/>
      <c r="BM20" s="3298"/>
      <c r="BN20" s="3298"/>
      <c r="BO20" s="3298"/>
      <c r="BP20" s="3298"/>
      <c r="BQ20" s="3298"/>
      <c r="BR20" s="3298"/>
      <c r="BS20" s="3298"/>
      <c r="BT20" s="3298"/>
      <c r="BU20" s="3298"/>
      <c r="BV20" s="3298"/>
      <c r="BW20" s="3298"/>
      <c r="BX20" s="3299"/>
    </row>
    <row r="21" spans="2:96" ht="12" customHeight="1">
      <c r="B21" s="3320"/>
      <c r="C21" s="3310"/>
      <c r="D21" s="3310"/>
      <c r="E21" s="3310"/>
      <c r="F21" s="3310"/>
      <c r="G21" s="3310"/>
      <c r="H21" s="3310"/>
      <c r="I21" s="3310"/>
      <c r="J21" s="3310"/>
      <c r="K21" s="3310"/>
      <c r="L21" s="3310"/>
      <c r="M21" s="3310"/>
      <c r="N21" s="3310"/>
      <c r="O21" s="3310"/>
      <c r="P21" s="3310"/>
      <c r="Q21" s="3310"/>
      <c r="R21" s="3300" t="s">
        <v>139</v>
      </c>
      <c r="S21" s="3301"/>
      <c r="T21" s="3298" t="s">
        <v>3695</v>
      </c>
      <c r="U21" s="3298"/>
      <c r="V21" s="3298"/>
      <c r="W21" s="3298"/>
      <c r="X21" s="3298"/>
      <c r="Y21" s="3298"/>
      <c r="Z21" s="3298"/>
      <c r="AA21" s="3298"/>
      <c r="AB21" s="3298"/>
      <c r="AC21" s="3298"/>
      <c r="AD21" s="3298"/>
      <c r="AE21" s="3298"/>
      <c r="AF21" s="3298"/>
      <c r="AG21" s="3298"/>
      <c r="AH21" s="3298"/>
      <c r="AI21" s="3298"/>
      <c r="AJ21" s="3298"/>
      <c r="AK21" s="3298"/>
      <c r="AL21" s="3298"/>
      <c r="AM21" s="3298"/>
      <c r="AN21" s="3298"/>
      <c r="AO21" s="3298"/>
      <c r="AP21" s="3298"/>
      <c r="AT21" s="3305" t="s">
        <v>139</v>
      </c>
      <c r="AU21" s="3305"/>
      <c r="AV21" s="3298" t="s">
        <v>2581</v>
      </c>
      <c r="AW21" s="3298"/>
      <c r="AX21" s="3298"/>
      <c r="AY21" s="3298"/>
      <c r="AZ21" s="3298"/>
      <c r="BA21" s="3298"/>
      <c r="BB21" s="3298"/>
      <c r="BC21" s="3298"/>
      <c r="BD21" s="3298"/>
      <c r="BE21" s="3298"/>
      <c r="BF21" s="3298"/>
      <c r="BG21" s="3298"/>
      <c r="BH21" s="3298"/>
      <c r="BI21" s="3307" t="s">
        <v>139</v>
      </c>
      <c r="BJ21" s="3307"/>
      <c r="BK21" s="3298" t="s">
        <v>2582</v>
      </c>
      <c r="BL21" s="3298"/>
      <c r="BM21" s="3298"/>
      <c r="BN21" s="3298"/>
      <c r="BO21" s="3298"/>
      <c r="BP21" s="3298"/>
      <c r="BQ21" s="3298"/>
      <c r="BR21" s="3298"/>
      <c r="BS21" s="3298"/>
      <c r="BT21" s="3298"/>
      <c r="BU21" s="3298"/>
      <c r="BV21" s="3298"/>
      <c r="BW21" s="3298"/>
      <c r="BX21" s="3299"/>
    </row>
    <row r="22" spans="2:96" ht="3.75" customHeight="1">
      <c r="B22" s="3320"/>
      <c r="C22" s="3310"/>
      <c r="D22" s="3310"/>
      <c r="E22" s="3310"/>
      <c r="F22" s="3310"/>
      <c r="G22" s="3310"/>
      <c r="H22" s="3310"/>
      <c r="I22" s="3310"/>
      <c r="J22" s="3310"/>
      <c r="K22" s="3310"/>
      <c r="L22" s="3310"/>
      <c r="M22" s="3310"/>
      <c r="N22" s="3310"/>
      <c r="O22" s="3310"/>
      <c r="P22" s="3310"/>
      <c r="Q22" s="3310"/>
      <c r="R22" s="3302"/>
      <c r="S22" s="3303"/>
      <c r="T22" s="3304"/>
      <c r="U22" s="3304"/>
      <c r="V22" s="3304"/>
      <c r="W22" s="3304"/>
      <c r="X22" s="3304"/>
      <c r="Y22" s="3304"/>
      <c r="Z22" s="3304"/>
      <c r="AA22" s="3304"/>
      <c r="AB22" s="3304"/>
      <c r="AC22" s="3304"/>
      <c r="AD22" s="3304"/>
      <c r="AE22" s="3304"/>
      <c r="AF22" s="3304"/>
      <c r="AG22" s="3304"/>
      <c r="AH22" s="3304"/>
      <c r="AI22" s="3304"/>
      <c r="AJ22" s="3304"/>
      <c r="AK22" s="3304"/>
      <c r="AL22" s="3304"/>
      <c r="AM22" s="3304"/>
      <c r="AN22" s="3304"/>
      <c r="AO22" s="3304"/>
      <c r="AP22" s="3304"/>
      <c r="AQ22" s="1356"/>
      <c r="AR22" s="1356"/>
      <c r="AS22" s="1356"/>
      <c r="AT22" s="3306"/>
      <c r="AU22" s="3306"/>
      <c r="AV22" s="3304"/>
      <c r="AW22" s="3304"/>
      <c r="AX22" s="3304"/>
      <c r="AY22" s="3304"/>
      <c r="AZ22" s="3304"/>
      <c r="BA22" s="3304"/>
      <c r="BB22" s="3304"/>
      <c r="BC22" s="3304"/>
      <c r="BD22" s="3304"/>
      <c r="BE22" s="3304"/>
      <c r="BF22" s="3304"/>
      <c r="BG22" s="3304"/>
      <c r="BH22" s="3304"/>
      <c r="BI22" s="3308"/>
      <c r="BJ22" s="3308"/>
      <c r="BK22" s="3304"/>
      <c r="BL22" s="3304"/>
      <c r="BM22" s="3304"/>
      <c r="BN22" s="3304"/>
      <c r="BO22" s="3304"/>
      <c r="BP22" s="3304"/>
      <c r="BQ22" s="3304"/>
      <c r="BR22" s="3304"/>
      <c r="BS22" s="3304"/>
      <c r="BT22" s="3304"/>
      <c r="BU22" s="3304"/>
      <c r="BV22" s="3304"/>
      <c r="BW22" s="3304"/>
      <c r="BX22" s="3309"/>
    </row>
    <row r="23" spans="2:96" ht="21" customHeight="1">
      <c r="B23" s="1357"/>
      <c r="C23" s="1358"/>
      <c r="D23" s="3263" t="s">
        <v>4769</v>
      </c>
      <c r="E23" s="3264"/>
      <c r="F23" s="3264"/>
      <c r="G23" s="3264"/>
      <c r="H23" s="3264"/>
      <c r="I23" s="3264"/>
      <c r="J23" s="3264"/>
      <c r="K23" s="3264"/>
      <c r="L23" s="3264"/>
      <c r="M23" s="3264"/>
      <c r="N23" s="3264"/>
      <c r="O23" s="3264"/>
      <c r="P23" s="3264"/>
      <c r="Q23" s="3265"/>
      <c r="R23" s="3269" t="s">
        <v>4770</v>
      </c>
      <c r="S23" s="3270"/>
      <c r="T23" s="3270"/>
      <c r="U23" s="3270"/>
      <c r="V23" s="3270"/>
      <c r="W23" s="3270"/>
      <c r="X23" s="3271"/>
      <c r="Y23" s="3271"/>
      <c r="Z23" s="3271"/>
      <c r="AA23" s="3271"/>
      <c r="AB23" s="3271"/>
      <c r="AC23" s="3271"/>
      <c r="AD23" s="3271"/>
      <c r="AE23" s="3271"/>
      <c r="AF23" s="3271"/>
      <c r="AG23" s="3271"/>
      <c r="AH23" s="3271"/>
      <c r="AI23" s="3271"/>
      <c r="AJ23" s="3271"/>
      <c r="AK23" s="3271"/>
      <c r="AL23" s="3271"/>
      <c r="AM23" s="3271"/>
      <c r="AN23" s="3271"/>
      <c r="AO23" s="3271"/>
      <c r="AP23" s="3271"/>
      <c r="AQ23" s="3271"/>
      <c r="AR23" s="3271"/>
      <c r="AS23" s="3271"/>
      <c r="AT23" s="3271"/>
      <c r="AU23" s="3271"/>
      <c r="AV23" s="1359" t="s">
        <v>10</v>
      </c>
      <c r="AW23" s="3272" t="s">
        <v>4771</v>
      </c>
      <c r="AX23" s="3272"/>
      <c r="AY23" s="3272"/>
      <c r="AZ23" s="3272"/>
      <c r="BA23" s="3272"/>
      <c r="BB23" s="3272"/>
      <c r="BC23" s="3272"/>
      <c r="BD23" s="3273"/>
      <c r="BE23" s="3273"/>
      <c r="BF23" s="3273"/>
      <c r="BG23" s="3273"/>
      <c r="BH23" s="3273"/>
      <c r="BI23" s="3273"/>
      <c r="BJ23" s="3273"/>
      <c r="BK23" s="3273"/>
      <c r="BL23" s="3273"/>
      <c r="BM23" s="3273"/>
      <c r="BN23" s="3273"/>
      <c r="BO23" s="3273"/>
      <c r="BP23" s="3273"/>
      <c r="BQ23" s="3273"/>
      <c r="BR23" s="3273"/>
      <c r="BS23" s="3273"/>
      <c r="BT23" s="3273"/>
      <c r="BU23" s="3273"/>
      <c r="BV23" s="3273"/>
      <c r="BW23" s="3272" t="s">
        <v>10</v>
      </c>
      <c r="BX23" s="3274"/>
    </row>
    <row r="24" spans="2:96" ht="21" customHeight="1" thickBot="1">
      <c r="B24" s="1357"/>
      <c r="C24" s="1360"/>
      <c r="D24" s="3266"/>
      <c r="E24" s="3267"/>
      <c r="F24" s="3267"/>
      <c r="G24" s="3267"/>
      <c r="H24" s="3267"/>
      <c r="I24" s="3267"/>
      <c r="J24" s="3267"/>
      <c r="K24" s="3267"/>
      <c r="L24" s="3267"/>
      <c r="M24" s="3267"/>
      <c r="N24" s="3267"/>
      <c r="O24" s="3267"/>
      <c r="P24" s="3267"/>
      <c r="Q24" s="3268"/>
      <c r="R24" s="3275" t="s">
        <v>4408</v>
      </c>
      <c r="S24" s="3276"/>
      <c r="T24" s="3276"/>
      <c r="U24" s="3276"/>
      <c r="V24" s="3276"/>
      <c r="W24" s="3276"/>
      <c r="X24" s="3276"/>
      <c r="Y24" s="3276"/>
      <c r="Z24" s="3276"/>
      <c r="AA24" s="3276"/>
      <c r="AB24" s="3276"/>
      <c r="AC24" s="3276"/>
      <c r="AD24" s="3277"/>
      <c r="AE24" s="3277"/>
      <c r="AF24" s="3277"/>
      <c r="AG24" s="3277"/>
      <c r="AH24" s="3277"/>
      <c r="AI24" s="3277"/>
      <c r="AJ24" s="3277"/>
      <c r="AK24" s="3277"/>
      <c r="AL24" s="3277"/>
      <c r="AM24" s="3276"/>
      <c r="AN24" s="3276"/>
      <c r="AO24" s="3276"/>
      <c r="AP24" s="3276"/>
      <c r="AQ24" s="3276"/>
      <c r="AR24" s="3276"/>
      <c r="AS24" s="3278"/>
      <c r="AT24" s="3279" t="s">
        <v>139</v>
      </c>
      <c r="AU24" s="3280"/>
      <c r="AV24" s="3281" t="s">
        <v>4409</v>
      </c>
      <c r="AW24" s="3281"/>
      <c r="AX24" s="3281"/>
      <c r="AY24" s="3281"/>
      <c r="AZ24" s="3281"/>
      <c r="BA24" s="3281"/>
      <c r="BB24" s="3281"/>
      <c r="BC24" s="3281"/>
      <c r="BD24" s="3281"/>
      <c r="BE24" s="3281"/>
      <c r="BF24" s="3281"/>
      <c r="BG24" s="3281"/>
      <c r="BH24" s="3281"/>
      <c r="BI24" s="3280" t="s">
        <v>139</v>
      </c>
      <c r="BJ24" s="3280"/>
      <c r="BK24" s="3242" t="s">
        <v>4410</v>
      </c>
      <c r="BL24" s="3242"/>
      <c r="BM24" s="3242"/>
      <c r="BN24" s="3242"/>
      <c r="BO24" s="3242"/>
      <c r="BP24" s="3242"/>
      <c r="BQ24" s="3242"/>
      <c r="BR24" s="3242"/>
      <c r="BS24" s="3242"/>
      <c r="BT24" s="3242"/>
      <c r="BU24" s="3242"/>
      <c r="BV24" s="3242"/>
      <c r="BW24" s="3242"/>
      <c r="BX24" s="3243"/>
    </row>
    <row r="25" spans="2:96" ht="24" customHeight="1" thickBot="1">
      <c r="B25" s="3244" t="s">
        <v>5875</v>
      </c>
      <c r="C25" s="3245"/>
      <c r="D25" s="3245"/>
      <c r="E25" s="3245"/>
      <c r="F25" s="3245"/>
      <c r="G25" s="3245"/>
      <c r="H25" s="3245"/>
      <c r="I25" s="3245"/>
      <c r="J25" s="3245"/>
      <c r="K25" s="3245"/>
      <c r="L25" s="3245"/>
      <c r="M25" s="3245"/>
      <c r="N25" s="3245"/>
      <c r="O25" s="3245"/>
      <c r="P25" s="3245"/>
      <c r="Q25" s="3245"/>
      <c r="R25" s="3245"/>
      <c r="S25" s="3245"/>
      <c r="T25" s="3245"/>
      <c r="U25" s="3245"/>
      <c r="V25" s="3245"/>
      <c r="W25" s="3245"/>
      <c r="X25" s="3245"/>
      <c r="Y25" s="3245"/>
      <c r="Z25" s="3245"/>
      <c r="AA25" s="3245"/>
      <c r="AB25" s="3245"/>
      <c r="AC25" s="3246"/>
      <c r="AD25" s="3247" t="s">
        <v>5876</v>
      </c>
      <c r="AE25" s="3248"/>
      <c r="AF25" s="3248"/>
      <c r="AG25" s="3248"/>
      <c r="AH25" s="3248"/>
      <c r="AI25" s="3248"/>
      <c r="AJ25" s="3248"/>
      <c r="AK25" s="3248"/>
      <c r="AL25" s="3249"/>
      <c r="AM25" s="3250" t="s">
        <v>139</v>
      </c>
      <c r="AN25" s="3250"/>
      <c r="AO25" s="3251" t="s">
        <v>5877</v>
      </c>
      <c r="AP25" s="3251"/>
      <c r="AQ25" s="3251"/>
      <c r="AR25" s="3251"/>
      <c r="AS25" s="3251"/>
      <c r="AT25" s="3251"/>
      <c r="AU25" s="3251"/>
      <c r="AV25" s="3251"/>
      <c r="AW25" s="3251"/>
      <c r="AX25" s="3251"/>
      <c r="AY25" s="3251"/>
      <c r="AZ25" s="3251"/>
      <c r="BA25" s="3251"/>
      <c r="BB25" s="3251"/>
      <c r="BC25" s="3251"/>
      <c r="BD25" s="3251"/>
      <c r="BE25" s="3251"/>
      <c r="BF25" s="3251"/>
      <c r="BG25" s="3251"/>
      <c r="BH25" s="3251"/>
      <c r="BI25" s="3251"/>
      <c r="BJ25" s="3251"/>
      <c r="BK25" s="3251"/>
      <c r="BL25" s="3251"/>
      <c r="BM25" s="3251"/>
      <c r="BN25" s="3251"/>
      <c r="BO25" s="3251"/>
      <c r="BP25" s="3251"/>
      <c r="BQ25" s="3251"/>
      <c r="BR25" s="3251"/>
      <c r="BS25" s="3251"/>
      <c r="BT25" s="3251"/>
      <c r="BU25" s="3251"/>
      <c r="BV25" s="3251"/>
      <c r="BW25" s="3251"/>
      <c r="BX25" s="3252"/>
    </row>
    <row r="26" spans="2:96" ht="21" customHeight="1">
      <c r="B26" s="3253"/>
      <c r="C26" s="3255" t="s">
        <v>5878</v>
      </c>
      <c r="D26" s="3256"/>
      <c r="E26" s="3256"/>
      <c r="F26" s="3256"/>
      <c r="G26" s="3256"/>
      <c r="H26" s="3256"/>
      <c r="I26" s="3256"/>
      <c r="J26" s="3256"/>
      <c r="K26" s="3256"/>
      <c r="L26" s="3256"/>
      <c r="M26" s="3256"/>
      <c r="N26" s="3256"/>
      <c r="O26" s="3256"/>
      <c r="P26" s="3256"/>
      <c r="Q26" s="3256"/>
      <c r="R26" s="3256"/>
      <c r="S26" s="3256"/>
      <c r="T26" s="3256"/>
      <c r="U26" s="3256"/>
      <c r="V26" s="3256"/>
      <c r="W26" s="3256"/>
      <c r="X26" s="3256"/>
      <c r="Y26" s="3256"/>
      <c r="Z26" s="3256"/>
      <c r="AA26" s="3256"/>
      <c r="AB26" s="3256"/>
      <c r="AC26" s="3256"/>
      <c r="AD26" s="3257"/>
      <c r="AE26" s="3257"/>
      <c r="AF26" s="3257"/>
      <c r="AG26" s="3257"/>
      <c r="AH26" s="3257"/>
      <c r="AI26" s="3257"/>
      <c r="AJ26" s="3257"/>
      <c r="AK26" s="3257"/>
      <c r="AL26" s="3257"/>
      <c r="AM26" s="3256"/>
      <c r="AN26" s="3256"/>
      <c r="AO26" s="3257"/>
      <c r="AP26" s="3257"/>
      <c r="AQ26" s="3257"/>
      <c r="AR26" s="3257"/>
      <c r="AS26" s="3257"/>
      <c r="AT26" s="3257"/>
      <c r="AU26" s="3257"/>
      <c r="AV26" s="3257"/>
      <c r="AW26" s="3257"/>
      <c r="AX26" s="3257"/>
      <c r="AY26" s="3257"/>
      <c r="AZ26" s="3257"/>
      <c r="BA26" s="3257"/>
      <c r="BB26" s="3257"/>
      <c r="BC26" s="3257"/>
      <c r="BD26" s="3257"/>
      <c r="BE26" s="3257"/>
      <c r="BF26" s="3257"/>
      <c r="BG26" s="3257"/>
      <c r="BH26" s="3257"/>
      <c r="BI26" s="3257"/>
      <c r="BJ26" s="3257"/>
      <c r="BK26" s="3257"/>
      <c r="BL26" s="3257"/>
      <c r="BM26" s="3257"/>
      <c r="BN26" s="3257"/>
      <c r="BO26" s="3257"/>
      <c r="BP26" s="3257"/>
      <c r="BQ26" s="3257"/>
      <c r="BR26" s="3257"/>
      <c r="BS26" s="3257"/>
      <c r="BT26" s="3257"/>
      <c r="BU26" s="3257"/>
      <c r="BV26" s="3257"/>
      <c r="BW26" s="3257"/>
      <c r="BX26" s="1371"/>
    </row>
    <row r="27" spans="2:96" ht="18.75" customHeight="1">
      <c r="B27" s="3253"/>
      <c r="C27" s="1372"/>
      <c r="D27" s="3258" t="s">
        <v>139</v>
      </c>
      <c r="E27" s="3259"/>
      <c r="F27" s="3260" t="s">
        <v>4776</v>
      </c>
      <c r="G27" s="3260"/>
      <c r="H27" s="3260"/>
      <c r="I27" s="3260"/>
      <c r="J27" s="3260"/>
      <c r="K27" s="3260"/>
      <c r="L27" s="3260"/>
      <c r="M27" s="3260"/>
      <c r="N27" s="3260"/>
      <c r="O27" s="3260"/>
      <c r="P27" s="3260"/>
      <c r="Q27" s="3260"/>
      <c r="R27" s="3260"/>
      <c r="S27" s="3260"/>
      <c r="T27" s="3260"/>
      <c r="U27" s="3260"/>
      <c r="V27" s="3260"/>
      <c r="W27" s="3260"/>
      <c r="X27" s="3260"/>
      <c r="Y27" s="3260"/>
      <c r="Z27" s="3260"/>
      <c r="AA27" s="3260"/>
      <c r="AB27" s="3260"/>
      <c r="AC27" s="3260"/>
      <c r="AD27" s="3260"/>
      <c r="AE27" s="3260"/>
      <c r="AF27" s="3260"/>
      <c r="AG27" s="3260"/>
      <c r="AH27" s="3260"/>
      <c r="AI27" s="3260"/>
      <c r="AJ27" s="3260"/>
      <c r="AK27" s="3260"/>
      <c r="AL27" s="3260"/>
      <c r="AM27" s="3260"/>
      <c r="AN27" s="3260"/>
      <c r="AO27" s="3260"/>
      <c r="AP27" s="3260"/>
      <c r="AQ27" s="3260"/>
      <c r="AR27" s="3260"/>
      <c r="AS27" s="3260"/>
      <c r="AT27" s="3260"/>
      <c r="AU27" s="3260"/>
      <c r="AV27" s="3260"/>
      <c r="AW27" s="3260"/>
      <c r="AX27" s="3260"/>
      <c r="AY27" s="3260"/>
      <c r="AZ27" s="3260"/>
      <c r="BA27" s="3260"/>
      <c r="BB27" s="3260"/>
      <c r="BC27" s="3260"/>
      <c r="BD27" s="3260"/>
      <c r="BE27" s="3260"/>
      <c r="BF27" s="3260"/>
      <c r="BG27" s="3260"/>
      <c r="BH27" s="3260"/>
      <c r="BI27" s="3260"/>
      <c r="BJ27" s="3260"/>
      <c r="BK27" s="3260"/>
      <c r="BL27" s="3260"/>
      <c r="BM27" s="3260"/>
      <c r="BN27" s="3260"/>
      <c r="BO27" s="3260"/>
      <c r="BP27" s="3260"/>
      <c r="BQ27" s="3260"/>
      <c r="BR27" s="3260"/>
      <c r="BS27" s="3260"/>
      <c r="BT27" s="3260"/>
      <c r="BU27" s="3260"/>
      <c r="BV27" s="3260"/>
      <c r="BW27" s="3260"/>
      <c r="BX27" s="3261"/>
    </row>
    <row r="28" spans="2:96" ht="14.25">
      <c r="B28" s="3253"/>
      <c r="C28" s="1372"/>
      <c r="D28" s="1373"/>
      <c r="E28" s="1353"/>
      <c r="F28" s="3262" t="s">
        <v>4777</v>
      </c>
      <c r="G28" s="3262"/>
      <c r="H28" s="3262"/>
      <c r="I28" s="3282" t="s">
        <v>4778</v>
      </c>
      <c r="J28" s="3282"/>
      <c r="K28" s="3282"/>
      <c r="L28" s="3282"/>
      <c r="M28" s="3282"/>
      <c r="N28" s="3282"/>
      <c r="O28" s="3282"/>
      <c r="P28" s="3282"/>
      <c r="Q28" s="3282"/>
      <c r="R28" s="3282"/>
      <c r="S28" s="3282"/>
      <c r="T28" s="3282"/>
      <c r="U28" s="3282"/>
      <c r="V28" s="3282"/>
      <c r="W28" s="3282"/>
      <c r="X28" s="3282"/>
      <c r="Y28" s="3282"/>
      <c r="Z28" s="3282"/>
      <c r="AA28" s="3282"/>
      <c r="AB28" s="3282"/>
      <c r="AC28" s="3282"/>
      <c r="AD28" s="3282"/>
      <c r="AE28" s="3282"/>
      <c r="AF28" s="3282"/>
      <c r="AG28" s="3282"/>
      <c r="AH28" s="3282"/>
      <c r="AI28" s="3282"/>
      <c r="AJ28" s="3282"/>
      <c r="AK28" s="3282"/>
      <c r="AL28" s="3282"/>
      <c r="AM28" s="3282"/>
      <c r="AN28" s="3282"/>
      <c r="AO28" s="3282"/>
      <c r="AP28" s="3282"/>
      <c r="AQ28" s="3282"/>
      <c r="AR28" s="3282"/>
      <c r="AS28" s="3282"/>
      <c r="AT28" s="3282"/>
      <c r="AU28" s="3282"/>
      <c r="AV28" s="3282"/>
      <c r="AW28" s="3282"/>
      <c r="AX28" s="3282"/>
      <c r="AY28" s="3282"/>
      <c r="AZ28" s="3282"/>
      <c r="BA28" s="3282"/>
      <c r="BB28" s="3282"/>
      <c r="BC28" s="3282"/>
      <c r="BD28" s="3282"/>
      <c r="BE28" s="3282"/>
      <c r="BF28" s="3282"/>
      <c r="BG28" s="3282"/>
      <c r="BH28" s="3282"/>
      <c r="BI28" s="3282"/>
      <c r="BJ28" s="3282"/>
      <c r="BK28" s="3282"/>
      <c r="BL28" s="3282"/>
      <c r="BM28" s="3282"/>
      <c r="BN28" s="3282"/>
      <c r="BO28" s="3282"/>
      <c r="BP28" s="3282"/>
      <c r="BQ28" s="3282"/>
      <c r="BR28" s="3282"/>
      <c r="BS28" s="3282"/>
      <c r="BT28" s="3282"/>
      <c r="BU28" s="3282"/>
      <c r="BV28" s="3282"/>
      <c r="BW28" s="3282"/>
      <c r="BX28" s="3283"/>
    </row>
    <row r="29" spans="2:96" ht="16.5" customHeight="1">
      <c r="B29" s="3253"/>
      <c r="C29" s="1374"/>
      <c r="D29" s="3284" t="s">
        <v>4779</v>
      </c>
      <c r="E29" s="3285"/>
      <c r="F29" s="3285"/>
      <c r="G29" s="3285"/>
      <c r="H29" s="3285"/>
      <c r="I29" s="3285"/>
      <c r="J29" s="3285"/>
      <c r="K29" s="3285"/>
      <c r="L29" s="3285"/>
      <c r="M29" s="3285"/>
      <c r="N29" s="3285"/>
      <c r="O29" s="3285"/>
      <c r="P29" s="3285"/>
      <c r="Q29" s="3286"/>
      <c r="R29" s="3290" t="s">
        <v>4780</v>
      </c>
      <c r="S29" s="3291"/>
      <c r="T29" s="3291"/>
      <c r="U29" s="3291"/>
      <c r="V29" s="3291"/>
      <c r="W29" s="3292"/>
      <c r="X29" s="3293" t="s">
        <v>5879</v>
      </c>
      <c r="Y29" s="3294"/>
      <c r="Z29" s="3294"/>
      <c r="AA29" s="3294"/>
      <c r="AB29" s="3294"/>
      <c r="AC29" s="3294"/>
      <c r="AD29" s="3294"/>
      <c r="AE29" s="3294"/>
      <c r="AF29" s="3294"/>
      <c r="AG29" s="3294"/>
      <c r="AH29" s="3294"/>
      <c r="AI29" s="3294"/>
      <c r="AJ29" s="3295"/>
      <c r="AK29" s="3231" t="s">
        <v>139</v>
      </c>
      <c r="AL29" s="3232"/>
      <c r="AM29" s="3232"/>
      <c r="AN29" s="1375" t="s">
        <v>5880</v>
      </c>
      <c r="AO29" s="1375"/>
      <c r="AP29" s="1375"/>
      <c r="AQ29" s="1375"/>
      <c r="AR29" s="1375"/>
      <c r="AS29" s="1375"/>
      <c r="AT29" s="1375"/>
      <c r="AU29" s="1375"/>
      <c r="AV29" s="1375"/>
      <c r="AW29" s="1375"/>
      <c r="AX29" s="1375"/>
      <c r="AY29" s="1375"/>
      <c r="AZ29" s="1375"/>
      <c r="BA29" s="1375"/>
      <c r="BB29" s="1375"/>
      <c r="BC29" s="1375"/>
      <c r="BD29" s="1375"/>
      <c r="BE29" s="1375"/>
      <c r="BF29" s="1375"/>
      <c r="BG29" s="1375"/>
      <c r="BH29" s="1375"/>
      <c r="BI29" s="1375"/>
      <c r="BJ29" s="1375"/>
      <c r="BK29" s="1375"/>
      <c r="BL29" s="1375"/>
      <c r="BM29" s="1375"/>
      <c r="BN29" s="1375"/>
      <c r="BO29" s="1375"/>
      <c r="BP29" s="1375"/>
      <c r="BQ29" s="1375"/>
      <c r="BR29" s="1375"/>
      <c r="BS29" s="1375"/>
      <c r="BT29" s="1375"/>
      <c r="BU29" s="1376"/>
      <c r="BV29" s="1376"/>
      <c r="BW29" s="1376"/>
      <c r="BX29" s="1377"/>
      <c r="CE29" s="3233"/>
      <c r="CF29" s="3233"/>
      <c r="CG29" s="3233"/>
      <c r="CH29" s="3233"/>
      <c r="CI29" s="3233"/>
      <c r="CJ29" s="3233"/>
      <c r="CK29" s="3233"/>
      <c r="CL29" s="3233"/>
      <c r="CM29" s="3233"/>
      <c r="CN29" s="3233"/>
      <c r="CO29" s="3233"/>
      <c r="CP29" s="3233"/>
      <c r="CQ29" s="3233"/>
      <c r="CR29" s="3233"/>
    </row>
    <row r="30" spans="2:96" ht="16.5" customHeight="1">
      <c r="B30" s="3253"/>
      <c r="C30" s="1374"/>
      <c r="D30" s="3287"/>
      <c r="E30" s="3288"/>
      <c r="F30" s="3288"/>
      <c r="G30" s="3288"/>
      <c r="H30" s="3288"/>
      <c r="I30" s="3288"/>
      <c r="J30" s="3288"/>
      <c r="K30" s="3288"/>
      <c r="L30" s="3288"/>
      <c r="M30" s="3288"/>
      <c r="N30" s="3288"/>
      <c r="O30" s="3288"/>
      <c r="P30" s="3288"/>
      <c r="Q30" s="3289"/>
      <c r="R30" s="3201"/>
      <c r="S30" s="3202"/>
      <c r="T30" s="3202"/>
      <c r="U30" s="3202"/>
      <c r="V30" s="3202"/>
      <c r="W30" s="3203"/>
      <c r="X30" s="3215"/>
      <c r="Y30" s="3216"/>
      <c r="Z30" s="3216"/>
      <c r="AA30" s="3216"/>
      <c r="AB30" s="3216"/>
      <c r="AC30" s="3216"/>
      <c r="AD30" s="3216"/>
      <c r="AE30" s="3216"/>
      <c r="AF30" s="3216"/>
      <c r="AG30" s="3216"/>
      <c r="AH30" s="3216"/>
      <c r="AI30" s="3216"/>
      <c r="AJ30" s="3217"/>
      <c r="AK30" s="3234" t="s">
        <v>139</v>
      </c>
      <c r="AL30" s="3235"/>
      <c r="AM30" s="3235"/>
      <c r="AN30" s="1378" t="s">
        <v>5881</v>
      </c>
      <c r="AO30" s="1378"/>
      <c r="AP30" s="1378"/>
      <c r="AQ30" s="1378"/>
      <c r="AR30" s="1378"/>
      <c r="AS30" s="1378"/>
      <c r="AT30" s="1378"/>
      <c r="AU30" s="1378"/>
      <c r="AV30" s="1378"/>
      <c r="AW30" s="1378"/>
      <c r="AX30" s="1378"/>
      <c r="AY30" s="1378"/>
      <c r="AZ30" s="1378"/>
      <c r="BA30" s="1378"/>
      <c r="BB30" s="1378"/>
      <c r="BC30" s="1378"/>
      <c r="BD30" s="1378"/>
      <c r="BE30" s="1378"/>
      <c r="BF30" s="1378"/>
      <c r="BG30" s="1378"/>
      <c r="BH30" s="1378"/>
      <c r="BI30" s="1378"/>
      <c r="BJ30" s="1378"/>
      <c r="BK30" s="1378"/>
      <c r="BL30" s="1378"/>
      <c r="BM30" s="1378"/>
      <c r="BN30" s="1378"/>
      <c r="BO30" s="1378"/>
      <c r="BP30" s="1378"/>
      <c r="BQ30" s="1378"/>
      <c r="BR30" s="1378"/>
      <c r="BS30" s="1378"/>
      <c r="BT30" s="1378"/>
      <c r="BU30" s="1379"/>
      <c r="BV30" s="1379"/>
      <c r="BW30" s="1379"/>
      <c r="BX30" s="1380"/>
    </row>
    <row r="31" spans="2:96" ht="16.5" customHeight="1">
      <c r="B31" s="3253"/>
      <c r="C31" s="1374"/>
      <c r="D31" s="3287"/>
      <c r="E31" s="3288"/>
      <c r="F31" s="3288"/>
      <c r="G31" s="3288"/>
      <c r="H31" s="3288"/>
      <c r="I31" s="3288"/>
      <c r="J31" s="3288"/>
      <c r="K31" s="3288"/>
      <c r="L31" s="3288"/>
      <c r="M31" s="3288"/>
      <c r="N31" s="3288"/>
      <c r="O31" s="3288"/>
      <c r="P31" s="3288"/>
      <c r="Q31" s="3289"/>
      <c r="R31" s="3201"/>
      <c r="S31" s="3202"/>
      <c r="T31" s="3202"/>
      <c r="U31" s="3202"/>
      <c r="V31" s="3202"/>
      <c r="W31" s="3203"/>
      <c r="X31" s="3236" t="s">
        <v>139</v>
      </c>
      <c r="Y31" s="3237"/>
      <c r="Z31" s="3213" t="s">
        <v>4438</v>
      </c>
      <c r="AA31" s="3213"/>
      <c r="AB31" s="3213"/>
      <c r="AC31" s="3213"/>
      <c r="AD31" s="3213"/>
      <c r="AE31" s="3213"/>
      <c r="AF31" s="3213"/>
      <c r="AG31" s="3213"/>
      <c r="AH31" s="3213"/>
      <c r="AI31" s="3213"/>
      <c r="AJ31" s="3214"/>
      <c r="AK31" s="3238"/>
      <c r="AL31" s="3239"/>
      <c r="AM31" s="3239"/>
      <c r="AN31" s="3184" t="s">
        <v>4949</v>
      </c>
      <c r="AO31" s="3184"/>
      <c r="AP31" s="3184"/>
      <c r="AQ31" s="3184"/>
      <c r="AR31" s="3184"/>
      <c r="AS31" s="3184"/>
      <c r="AT31" s="3184"/>
      <c r="AU31" s="3184"/>
      <c r="AV31" s="3184"/>
      <c r="AW31" s="3184"/>
      <c r="AX31" s="3184"/>
      <c r="AY31" s="3184"/>
      <c r="AZ31" s="3184"/>
      <c r="BA31" s="3184"/>
      <c r="BB31" s="3184"/>
      <c r="BC31" s="3184"/>
      <c r="BD31" s="3184"/>
      <c r="BE31" s="3184"/>
      <c r="BF31" s="3184"/>
      <c r="BG31" s="3184"/>
      <c r="BH31" s="3184"/>
      <c r="BI31" s="3184"/>
      <c r="BJ31" s="3184"/>
      <c r="BK31" s="3184"/>
      <c r="BL31" s="3184"/>
      <c r="BM31" s="3184"/>
      <c r="BN31" s="3184"/>
      <c r="BO31" s="3184"/>
      <c r="BP31" s="3184"/>
      <c r="BQ31" s="3184"/>
      <c r="BR31" s="3184"/>
      <c r="BS31" s="3184"/>
      <c r="BT31" s="3184"/>
      <c r="BU31" s="3184"/>
      <c r="BV31" s="3184"/>
      <c r="BW31" s="3184"/>
      <c r="BX31" s="3185"/>
    </row>
    <row r="32" spans="2:96" ht="18" customHeight="1">
      <c r="B32" s="3253"/>
      <c r="C32" s="1374"/>
      <c r="D32" s="3287"/>
      <c r="E32" s="3288"/>
      <c r="F32" s="3288"/>
      <c r="G32" s="3288"/>
      <c r="H32" s="3288"/>
      <c r="I32" s="3288"/>
      <c r="J32" s="3288"/>
      <c r="K32" s="3288"/>
      <c r="L32" s="3288"/>
      <c r="M32" s="3288"/>
      <c r="N32" s="3288"/>
      <c r="O32" s="3288"/>
      <c r="P32" s="3288"/>
      <c r="Q32" s="3289"/>
      <c r="R32" s="3201"/>
      <c r="S32" s="3202"/>
      <c r="T32" s="3202"/>
      <c r="U32" s="3202"/>
      <c r="V32" s="3202"/>
      <c r="W32" s="3203"/>
      <c r="X32" s="3182" t="s">
        <v>139</v>
      </c>
      <c r="Y32" s="3183"/>
      <c r="Z32" s="1384" t="s">
        <v>4782</v>
      </c>
      <c r="AA32" s="1384"/>
      <c r="AB32" s="1384"/>
      <c r="AC32" s="1384"/>
      <c r="AD32" s="1384"/>
      <c r="AE32" s="1384"/>
      <c r="AF32" s="1384"/>
      <c r="AG32" s="1384"/>
      <c r="AH32" s="1384"/>
      <c r="AI32" s="1384"/>
      <c r="AJ32" s="1385"/>
      <c r="AK32" s="1386"/>
      <c r="AL32" s="1387"/>
      <c r="AM32" s="1387"/>
      <c r="AN32" s="3184" t="s">
        <v>4950</v>
      </c>
      <c r="AO32" s="3184"/>
      <c r="AP32" s="3184"/>
      <c r="AQ32" s="3184"/>
      <c r="AR32" s="3184"/>
      <c r="AS32" s="3184"/>
      <c r="AT32" s="3184"/>
      <c r="AU32" s="3184"/>
      <c r="AV32" s="3184"/>
      <c r="AW32" s="3184"/>
      <c r="AX32" s="3184"/>
      <c r="AY32" s="3184"/>
      <c r="AZ32" s="3184"/>
      <c r="BA32" s="3184"/>
      <c r="BB32" s="3184"/>
      <c r="BC32" s="3184"/>
      <c r="BD32" s="3184"/>
      <c r="BE32" s="3184"/>
      <c r="BF32" s="3184"/>
      <c r="BG32" s="3184"/>
      <c r="BH32" s="3184"/>
      <c r="BI32" s="3184"/>
      <c r="BJ32" s="3184"/>
      <c r="BK32" s="3184"/>
      <c r="BL32" s="3184"/>
      <c r="BM32" s="3184"/>
      <c r="BN32" s="3184"/>
      <c r="BO32" s="3184"/>
      <c r="BP32" s="3184"/>
      <c r="BQ32" s="3184"/>
      <c r="BR32" s="3184"/>
      <c r="BS32" s="3184"/>
      <c r="BT32" s="3184"/>
      <c r="BU32" s="3184"/>
      <c r="BV32" s="3184"/>
      <c r="BW32" s="3184"/>
      <c r="BX32" s="3185"/>
    </row>
    <row r="33" spans="2:112" ht="18" customHeight="1">
      <c r="B33" s="3253"/>
      <c r="C33" s="1374"/>
      <c r="D33" s="3287"/>
      <c r="E33" s="3288"/>
      <c r="F33" s="3288"/>
      <c r="G33" s="3288"/>
      <c r="H33" s="3288"/>
      <c r="I33" s="3288"/>
      <c r="J33" s="3288"/>
      <c r="K33" s="3288"/>
      <c r="L33" s="3288"/>
      <c r="M33" s="3288"/>
      <c r="N33" s="3288"/>
      <c r="O33" s="3288"/>
      <c r="P33" s="3288"/>
      <c r="Q33" s="3289"/>
      <c r="R33" s="3204"/>
      <c r="S33" s="3205"/>
      <c r="T33" s="3205"/>
      <c r="U33" s="3205"/>
      <c r="V33" s="3205"/>
      <c r="W33" s="3206"/>
      <c r="X33" s="3182" t="s">
        <v>139</v>
      </c>
      <c r="Y33" s="3183"/>
      <c r="Z33" s="1384" t="s">
        <v>4783</v>
      </c>
      <c r="AA33" s="1384"/>
      <c r="AB33" s="1384"/>
      <c r="AC33" s="1384"/>
      <c r="AD33" s="1384"/>
      <c r="AE33" s="1384"/>
      <c r="AF33" s="1384"/>
      <c r="AG33" s="1384"/>
      <c r="AH33" s="1384"/>
      <c r="AI33" s="1384"/>
      <c r="AJ33" s="1385"/>
      <c r="AK33" s="1386"/>
      <c r="AL33" s="1387"/>
      <c r="AM33" s="1387"/>
      <c r="AN33" s="3184" t="s">
        <v>4784</v>
      </c>
      <c r="AO33" s="3184"/>
      <c r="AP33" s="3184"/>
      <c r="AQ33" s="3184"/>
      <c r="AR33" s="3184"/>
      <c r="AS33" s="3184"/>
      <c r="AT33" s="3184"/>
      <c r="AU33" s="3184"/>
      <c r="AV33" s="3184"/>
      <c r="AW33" s="3184"/>
      <c r="AX33" s="3184"/>
      <c r="AY33" s="3184"/>
      <c r="AZ33" s="3184"/>
      <c r="BA33" s="3184"/>
      <c r="BB33" s="3184"/>
      <c r="BC33" s="3184"/>
      <c r="BD33" s="3184"/>
      <c r="BE33" s="3184"/>
      <c r="BF33" s="3184"/>
      <c r="BG33" s="3184"/>
      <c r="BH33" s="3184"/>
      <c r="BI33" s="3184"/>
      <c r="BJ33" s="3184"/>
      <c r="BK33" s="3184"/>
      <c r="BL33" s="3184"/>
      <c r="BM33" s="3184"/>
      <c r="BN33" s="3184"/>
      <c r="BO33" s="3184"/>
      <c r="BP33" s="3184"/>
      <c r="BQ33" s="3184"/>
      <c r="BR33" s="3184"/>
      <c r="BS33" s="3184"/>
      <c r="BT33" s="3184"/>
      <c r="BU33" s="3184"/>
      <c r="BV33" s="3184"/>
      <c r="BW33" s="3184"/>
      <c r="BX33" s="3185"/>
    </row>
    <row r="34" spans="2:112" ht="16.5" customHeight="1">
      <c r="B34" s="3253"/>
      <c r="C34" s="1374"/>
      <c r="D34" s="3287"/>
      <c r="E34" s="3288"/>
      <c r="F34" s="3288"/>
      <c r="G34" s="3288"/>
      <c r="H34" s="3288"/>
      <c r="I34" s="3288"/>
      <c r="J34" s="3288"/>
      <c r="K34" s="3288"/>
      <c r="L34" s="3288"/>
      <c r="M34" s="3288"/>
      <c r="N34" s="3288"/>
      <c r="O34" s="3288"/>
      <c r="P34" s="3288"/>
      <c r="Q34" s="3289"/>
      <c r="R34" s="3198" t="s">
        <v>4785</v>
      </c>
      <c r="S34" s="3199"/>
      <c r="T34" s="3199"/>
      <c r="U34" s="3199"/>
      <c r="V34" s="3199"/>
      <c r="W34" s="3200"/>
      <c r="X34" s="3212" t="s">
        <v>5882</v>
      </c>
      <c r="Y34" s="3213"/>
      <c r="Z34" s="3213"/>
      <c r="AA34" s="3213"/>
      <c r="AB34" s="3213"/>
      <c r="AC34" s="3213"/>
      <c r="AD34" s="3213"/>
      <c r="AE34" s="3213"/>
      <c r="AF34" s="3213"/>
      <c r="AG34" s="3213"/>
      <c r="AH34" s="3213"/>
      <c r="AI34" s="3213"/>
      <c r="AJ34" s="3214"/>
      <c r="AK34" s="3218" t="s">
        <v>139</v>
      </c>
      <c r="AL34" s="3219"/>
      <c r="AM34" s="3219"/>
      <c r="AN34" s="3222" t="s">
        <v>4952</v>
      </c>
      <c r="AO34" s="3222"/>
      <c r="AP34" s="3222"/>
      <c r="AQ34" s="3222"/>
      <c r="AR34" s="3222"/>
      <c r="AS34" s="3222"/>
      <c r="AT34" s="3222"/>
      <c r="AU34" s="3222"/>
      <c r="AV34" s="3222"/>
      <c r="AW34" s="3222"/>
      <c r="AX34" s="3222"/>
      <c r="AY34" s="3222"/>
      <c r="AZ34" s="3222"/>
      <c r="BA34" s="3222"/>
      <c r="BB34" s="3222"/>
      <c r="BC34" s="3222"/>
      <c r="BD34" s="3222"/>
      <c r="BE34" s="3222"/>
      <c r="BF34" s="3222"/>
      <c r="BG34" s="3222"/>
      <c r="BH34" s="3222"/>
      <c r="BI34" s="3222"/>
      <c r="BJ34" s="3222"/>
      <c r="BK34" s="3222"/>
      <c r="BL34" s="3222"/>
      <c r="BM34" s="3222"/>
      <c r="BN34" s="3222"/>
      <c r="BO34" s="3222"/>
      <c r="BP34" s="3222"/>
      <c r="BQ34" s="3222"/>
      <c r="BR34" s="3222"/>
      <c r="BS34" s="3222"/>
      <c r="BT34" s="3222"/>
      <c r="BU34" s="3222"/>
      <c r="BV34" s="3222"/>
      <c r="BW34" s="3222"/>
      <c r="BX34" s="3223"/>
    </row>
    <row r="35" spans="2:112" ht="15" customHeight="1">
      <c r="B35" s="3253"/>
      <c r="C35" s="1374"/>
      <c r="D35" s="3287"/>
      <c r="E35" s="3288"/>
      <c r="F35" s="3288"/>
      <c r="G35" s="3288"/>
      <c r="H35" s="3288"/>
      <c r="I35" s="3288"/>
      <c r="J35" s="3288"/>
      <c r="K35" s="3288"/>
      <c r="L35" s="3288"/>
      <c r="M35" s="3288"/>
      <c r="N35" s="3288"/>
      <c r="O35" s="3288"/>
      <c r="P35" s="3288"/>
      <c r="Q35" s="3289"/>
      <c r="R35" s="3201"/>
      <c r="S35" s="3202"/>
      <c r="T35" s="3202"/>
      <c r="U35" s="3202"/>
      <c r="V35" s="3202"/>
      <c r="W35" s="3203"/>
      <c r="X35" s="3228"/>
      <c r="Y35" s="3229"/>
      <c r="Z35" s="3229"/>
      <c r="AA35" s="3229"/>
      <c r="AB35" s="3229"/>
      <c r="AC35" s="3229"/>
      <c r="AD35" s="3229"/>
      <c r="AE35" s="3229"/>
      <c r="AF35" s="3229"/>
      <c r="AG35" s="3229"/>
      <c r="AH35" s="3229"/>
      <c r="AI35" s="3229"/>
      <c r="AJ35" s="3230"/>
      <c r="AK35" s="3224" t="s">
        <v>139</v>
      </c>
      <c r="AL35" s="3225"/>
      <c r="AM35" s="3225"/>
      <c r="AN35" s="3240" t="s">
        <v>5883</v>
      </c>
      <c r="AO35" s="3240"/>
      <c r="AP35" s="3240"/>
      <c r="AQ35" s="3240"/>
      <c r="AR35" s="3240"/>
      <c r="AS35" s="3240"/>
      <c r="AT35" s="3240"/>
      <c r="AU35" s="3240"/>
      <c r="AV35" s="3240"/>
      <c r="AW35" s="3240"/>
      <c r="AX35" s="3240"/>
      <c r="AY35" s="3240"/>
      <c r="AZ35" s="3240"/>
      <c r="BA35" s="3240"/>
      <c r="BB35" s="3240"/>
      <c r="BC35" s="3240"/>
      <c r="BD35" s="3240"/>
      <c r="BE35" s="3240"/>
      <c r="BF35" s="3240"/>
      <c r="BG35" s="3240"/>
      <c r="BH35" s="3240"/>
      <c r="BI35" s="3240"/>
      <c r="BJ35" s="3240"/>
      <c r="BK35" s="3240"/>
      <c r="BL35" s="3240"/>
      <c r="BM35" s="3240"/>
      <c r="BN35" s="3240"/>
      <c r="BO35" s="3240"/>
      <c r="BP35" s="3240"/>
      <c r="BQ35" s="3240"/>
      <c r="BR35" s="3240"/>
      <c r="BS35" s="3240"/>
      <c r="BT35" s="3240"/>
      <c r="BU35" s="3240"/>
      <c r="BV35" s="3240"/>
      <c r="BW35" s="3240"/>
      <c r="BX35" s="3241"/>
    </row>
    <row r="36" spans="2:112" ht="15" customHeight="1">
      <c r="B36" s="3253"/>
      <c r="C36" s="1374"/>
      <c r="D36" s="3287"/>
      <c r="E36" s="3288"/>
      <c r="F36" s="3288"/>
      <c r="G36" s="3288"/>
      <c r="H36" s="3288"/>
      <c r="I36" s="3288"/>
      <c r="J36" s="3288"/>
      <c r="K36" s="3288"/>
      <c r="L36" s="3288"/>
      <c r="M36" s="3288"/>
      <c r="N36" s="3288"/>
      <c r="O36" s="3288"/>
      <c r="P36" s="3288"/>
      <c r="Q36" s="3289"/>
      <c r="R36" s="3201"/>
      <c r="S36" s="3202"/>
      <c r="T36" s="3202"/>
      <c r="U36" s="3202"/>
      <c r="V36" s="3202"/>
      <c r="W36" s="3203"/>
      <c r="X36" s="3215"/>
      <c r="Y36" s="3216"/>
      <c r="Z36" s="3216"/>
      <c r="AA36" s="3216"/>
      <c r="AB36" s="3216"/>
      <c r="AC36" s="3216"/>
      <c r="AD36" s="3216"/>
      <c r="AE36" s="3216"/>
      <c r="AF36" s="3216"/>
      <c r="AG36" s="3216"/>
      <c r="AH36" s="3216"/>
      <c r="AI36" s="3216"/>
      <c r="AJ36" s="3217"/>
      <c r="AK36" s="3224" t="s">
        <v>139</v>
      </c>
      <c r="AL36" s="3225"/>
      <c r="AM36" s="3225"/>
      <c r="AN36" s="3226" t="s">
        <v>5884</v>
      </c>
      <c r="AO36" s="3226"/>
      <c r="AP36" s="3226"/>
      <c r="AQ36" s="3226"/>
      <c r="AR36" s="3226"/>
      <c r="AS36" s="3226"/>
      <c r="AT36" s="3226"/>
      <c r="AU36" s="3226"/>
      <c r="AV36" s="3226"/>
      <c r="AW36" s="3226"/>
      <c r="AX36" s="3226"/>
      <c r="AY36" s="3226"/>
      <c r="AZ36" s="3226"/>
      <c r="BA36" s="3226"/>
      <c r="BB36" s="3226"/>
      <c r="BC36" s="3226"/>
      <c r="BD36" s="3226"/>
      <c r="BE36" s="3226"/>
      <c r="BF36" s="3226"/>
      <c r="BG36" s="3226"/>
      <c r="BH36" s="3226"/>
      <c r="BI36" s="3226"/>
      <c r="BJ36" s="3226"/>
      <c r="BK36" s="3226"/>
      <c r="BL36" s="3226"/>
      <c r="BM36" s="3226"/>
      <c r="BN36" s="3226"/>
      <c r="BO36" s="3226"/>
      <c r="BP36" s="3226"/>
      <c r="BQ36" s="3226"/>
      <c r="BR36" s="3226"/>
      <c r="BS36" s="3226"/>
      <c r="BT36" s="3226"/>
      <c r="BU36" s="3226"/>
      <c r="BV36" s="3226"/>
      <c r="BW36" s="3226"/>
      <c r="BX36" s="3227"/>
    </row>
    <row r="37" spans="2:112" ht="18" customHeight="1">
      <c r="B37" s="3253"/>
      <c r="C37" s="1374"/>
      <c r="D37" s="3287"/>
      <c r="E37" s="3288"/>
      <c r="F37" s="3288"/>
      <c r="G37" s="3288"/>
      <c r="H37" s="3288"/>
      <c r="I37" s="3288"/>
      <c r="J37" s="3288"/>
      <c r="K37" s="3288"/>
      <c r="L37" s="3288"/>
      <c r="M37" s="3288"/>
      <c r="N37" s="3288"/>
      <c r="O37" s="3288"/>
      <c r="P37" s="3288"/>
      <c r="Q37" s="3289"/>
      <c r="R37" s="3201"/>
      <c r="S37" s="3202"/>
      <c r="T37" s="3202"/>
      <c r="U37" s="3202"/>
      <c r="V37" s="3202"/>
      <c r="W37" s="3203"/>
      <c r="X37" s="3212" t="s">
        <v>5885</v>
      </c>
      <c r="Y37" s="3213"/>
      <c r="Z37" s="3213"/>
      <c r="AA37" s="3213"/>
      <c r="AB37" s="3213"/>
      <c r="AC37" s="3213"/>
      <c r="AD37" s="3213"/>
      <c r="AE37" s="3213"/>
      <c r="AF37" s="3213"/>
      <c r="AG37" s="3213"/>
      <c r="AH37" s="3213"/>
      <c r="AI37" s="3213"/>
      <c r="AJ37" s="3214"/>
      <c r="AK37" s="3218" t="s">
        <v>139</v>
      </c>
      <c r="AL37" s="3219"/>
      <c r="AM37" s="3220"/>
      <c r="AN37" s="3221" t="s">
        <v>5886</v>
      </c>
      <c r="AO37" s="3222"/>
      <c r="AP37" s="3222"/>
      <c r="AQ37" s="3222"/>
      <c r="AR37" s="3222"/>
      <c r="AS37" s="3222"/>
      <c r="AT37" s="3222"/>
      <c r="AU37" s="3222"/>
      <c r="AV37" s="3222"/>
      <c r="AW37" s="3222"/>
      <c r="AX37" s="3222"/>
      <c r="AY37" s="3222"/>
      <c r="AZ37" s="3222"/>
      <c r="BA37" s="3222"/>
      <c r="BB37" s="3222"/>
      <c r="BC37" s="3222"/>
      <c r="BD37" s="3222"/>
      <c r="BE37" s="3222"/>
      <c r="BF37" s="3222"/>
      <c r="BG37" s="3222"/>
      <c r="BH37" s="3222"/>
      <c r="BI37" s="3222"/>
      <c r="BJ37" s="3222"/>
      <c r="BK37" s="3222"/>
      <c r="BL37" s="3222"/>
      <c r="BM37" s="3222"/>
      <c r="BN37" s="3222"/>
      <c r="BO37" s="3222"/>
      <c r="BP37" s="3222"/>
      <c r="BQ37" s="3222"/>
      <c r="BR37" s="3222"/>
      <c r="BS37" s="3222"/>
      <c r="BT37" s="3222"/>
      <c r="BU37" s="3222"/>
      <c r="BV37" s="3222"/>
      <c r="BW37" s="3222"/>
      <c r="BX37" s="3223"/>
      <c r="DH37" s="1396"/>
    </row>
    <row r="38" spans="2:112" ht="18" customHeight="1">
      <c r="B38" s="3253"/>
      <c r="C38" s="1374"/>
      <c r="D38" s="3287"/>
      <c r="E38" s="3288"/>
      <c r="F38" s="3288"/>
      <c r="G38" s="3288"/>
      <c r="H38" s="3288"/>
      <c r="I38" s="3288"/>
      <c r="J38" s="3288"/>
      <c r="K38" s="3288"/>
      <c r="L38" s="3288"/>
      <c r="M38" s="3288"/>
      <c r="N38" s="3288"/>
      <c r="O38" s="3288"/>
      <c r="P38" s="3288"/>
      <c r="Q38" s="3289"/>
      <c r="R38" s="3201"/>
      <c r="S38" s="3202"/>
      <c r="T38" s="3202"/>
      <c r="U38" s="3202"/>
      <c r="V38" s="3202"/>
      <c r="W38" s="3203"/>
      <c r="X38" s="3215"/>
      <c r="Y38" s="3216"/>
      <c r="Z38" s="3216"/>
      <c r="AA38" s="3216"/>
      <c r="AB38" s="3216"/>
      <c r="AC38" s="3216"/>
      <c r="AD38" s="3216"/>
      <c r="AE38" s="3216"/>
      <c r="AF38" s="3216"/>
      <c r="AG38" s="3216"/>
      <c r="AH38" s="3216"/>
      <c r="AI38" s="3216"/>
      <c r="AJ38" s="3217"/>
      <c r="AK38" s="3224" t="s">
        <v>139</v>
      </c>
      <c r="AL38" s="3225"/>
      <c r="AM38" s="3225"/>
      <c r="AN38" s="3226" t="s">
        <v>5887</v>
      </c>
      <c r="AO38" s="3226"/>
      <c r="AP38" s="3226"/>
      <c r="AQ38" s="3226"/>
      <c r="AR38" s="3226"/>
      <c r="AS38" s="3226"/>
      <c r="AT38" s="3226"/>
      <c r="AU38" s="3226"/>
      <c r="AV38" s="3226"/>
      <c r="AW38" s="3226"/>
      <c r="AX38" s="3226"/>
      <c r="AY38" s="3226"/>
      <c r="AZ38" s="3226"/>
      <c r="BA38" s="3226"/>
      <c r="BB38" s="3226"/>
      <c r="BC38" s="3226"/>
      <c r="BD38" s="3226"/>
      <c r="BE38" s="3226"/>
      <c r="BF38" s="3226"/>
      <c r="BG38" s="3226"/>
      <c r="BH38" s="3226"/>
      <c r="BI38" s="3226"/>
      <c r="BJ38" s="3226"/>
      <c r="BK38" s="3226"/>
      <c r="BL38" s="3226"/>
      <c r="BM38" s="3226"/>
      <c r="BN38" s="3226"/>
      <c r="BO38" s="3226"/>
      <c r="BP38" s="3226"/>
      <c r="BQ38" s="3226"/>
      <c r="BR38" s="3226"/>
      <c r="BS38" s="3226"/>
      <c r="BT38" s="3226"/>
      <c r="BU38" s="3226"/>
      <c r="BV38" s="3226"/>
      <c r="BW38" s="3226"/>
      <c r="BX38" s="3227"/>
      <c r="DH38" s="1396"/>
    </row>
    <row r="39" spans="2:112" ht="18" customHeight="1">
      <c r="B39" s="3253"/>
      <c r="C39" s="1374"/>
      <c r="D39" s="3287"/>
      <c r="E39" s="3288"/>
      <c r="F39" s="3288"/>
      <c r="G39" s="3288"/>
      <c r="H39" s="3288"/>
      <c r="I39" s="3288"/>
      <c r="J39" s="3288"/>
      <c r="K39" s="3288"/>
      <c r="L39" s="3288"/>
      <c r="M39" s="3288"/>
      <c r="N39" s="3288"/>
      <c r="O39" s="3288"/>
      <c r="P39" s="3288"/>
      <c r="Q39" s="3289"/>
      <c r="R39" s="3201"/>
      <c r="S39" s="3202"/>
      <c r="T39" s="3202"/>
      <c r="U39" s="3202"/>
      <c r="V39" s="3202"/>
      <c r="W39" s="3203"/>
      <c r="X39" s="3182" t="s">
        <v>139</v>
      </c>
      <c r="Y39" s="3183"/>
      <c r="Z39" s="1384" t="s">
        <v>4787</v>
      </c>
      <c r="AA39" s="1384"/>
      <c r="AB39" s="1384"/>
      <c r="AC39" s="1384"/>
      <c r="AD39" s="1384"/>
      <c r="AE39" s="1384"/>
      <c r="AF39" s="1384"/>
      <c r="AG39" s="1384"/>
      <c r="AH39" s="1384"/>
      <c r="AI39" s="1384"/>
      <c r="AJ39" s="1385"/>
      <c r="AK39" s="1386"/>
      <c r="AL39" s="1387"/>
      <c r="AM39" s="1387"/>
      <c r="AN39" s="3184" t="s">
        <v>4788</v>
      </c>
      <c r="AO39" s="3184"/>
      <c r="AP39" s="3184"/>
      <c r="AQ39" s="3184"/>
      <c r="AR39" s="3184"/>
      <c r="AS39" s="3184"/>
      <c r="AT39" s="3184"/>
      <c r="AU39" s="3184"/>
      <c r="AV39" s="3184"/>
      <c r="AW39" s="3184"/>
      <c r="AX39" s="3184"/>
      <c r="AY39" s="3184"/>
      <c r="AZ39" s="3184"/>
      <c r="BA39" s="3184"/>
      <c r="BB39" s="3184"/>
      <c r="BC39" s="3184"/>
      <c r="BD39" s="3184"/>
      <c r="BE39" s="3184"/>
      <c r="BF39" s="3184"/>
      <c r="BG39" s="3184"/>
      <c r="BH39" s="3184"/>
      <c r="BI39" s="3184"/>
      <c r="BJ39" s="3184"/>
      <c r="BK39" s="3184"/>
      <c r="BL39" s="3184"/>
      <c r="BM39" s="3184"/>
      <c r="BN39" s="3184"/>
      <c r="BO39" s="3184"/>
      <c r="BP39" s="3184"/>
      <c r="BQ39" s="3184"/>
      <c r="BR39" s="3184"/>
      <c r="BS39" s="3184"/>
      <c r="BT39" s="3184"/>
      <c r="BU39" s="3184"/>
      <c r="BV39" s="3184"/>
      <c r="BW39" s="3184"/>
      <c r="BX39" s="3185"/>
      <c r="BY39" s="1397"/>
    </row>
    <row r="40" spans="2:112" ht="18" customHeight="1">
      <c r="B40" s="3253"/>
      <c r="C40" s="1374"/>
      <c r="D40" s="3287"/>
      <c r="E40" s="3288"/>
      <c r="F40" s="3288"/>
      <c r="G40" s="3288"/>
      <c r="H40" s="3288"/>
      <c r="I40" s="3288"/>
      <c r="J40" s="3288"/>
      <c r="K40" s="3288"/>
      <c r="L40" s="3288"/>
      <c r="M40" s="3288"/>
      <c r="N40" s="3288"/>
      <c r="O40" s="3288"/>
      <c r="P40" s="3288"/>
      <c r="Q40" s="3289"/>
      <c r="R40" s="3204"/>
      <c r="S40" s="3205"/>
      <c r="T40" s="3205"/>
      <c r="U40" s="3205"/>
      <c r="V40" s="3205"/>
      <c r="W40" s="3206"/>
      <c r="X40" s="3182" t="s">
        <v>139</v>
      </c>
      <c r="Y40" s="3183"/>
      <c r="Z40" s="1384" t="s">
        <v>4789</v>
      </c>
      <c r="AA40" s="1384"/>
      <c r="AB40" s="1384"/>
      <c r="AC40" s="1384"/>
      <c r="AD40" s="1384"/>
      <c r="AE40" s="1384"/>
      <c r="AF40" s="1384"/>
      <c r="AG40" s="1384"/>
      <c r="AH40" s="1384"/>
      <c r="AI40" s="1384"/>
      <c r="AJ40" s="1385"/>
      <c r="AK40" s="1386"/>
      <c r="AL40" s="1387"/>
      <c r="AM40" s="1387"/>
      <c r="AN40" s="3184" t="s">
        <v>4790</v>
      </c>
      <c r="AO40" s="3184"/>
      <c r="AP40" s="3184"/>
      <c r="AQ40" s="3184"/>
      <c r="AR40" s="3184"/>
      <c r="AS40" s="3184"/>
      <c r="AT40" s="3184"/>
      <c r="AU40" s="3184"/>
      <c r="AV40" s="3184"/>
      <c r="AW40" s="3184"/>
      <c r="AX40" s="3184"/>
      <c r="AY40" s="3184"/>
      <c r="AZ40" s="3184"/>
      <c r="BA40" s="3184"/>
      <c r="BB40" s="3184"/>
      <c r="BC40" s="3184"/>
      <c r="BD40" s="3184"/>
      <c r="BE40" s="3184"/>
      <c r="BF40" s="3184"/>
      <c r="BG40" s="3184"/>
      <c r="BH40" s="3184"/>
      <c r="BI40" s="3184"/>
      <c r="BJ40" s="3184"/>
      <c r="BK40" s="3184"/>
      <c r="BL40" s="3184"/>
      <c r="BM40" s="3184"/>
      <c r="BN40" s="3184"/>
      <c r="BO40" s="3184"/>
      <c r="BP40" s="3184"/>
      <c r="BQ40" s="3184"/>
      <c r="BR40" s="3184"/>
      <c r="BS40" s="3184"/>
      <c r="BT40" s="3184"/>
      <c r="BU40" s="3184"/>
      <c r="BV40" s="3184"/>
      <c r="BW40" s="3184"/>
      <c r="BX40" s="3185"/>
    </row>
    <row r="41" spans="2:112" ht="18" customHeight="1">
      <c r="B41" s="3253"/>
      <c r="C41" s="1374"/>
      <c r="D41" s="1692"/>
      <c r="E41" s="1693"/>
      <c r="F41" s="1693"/>
      <c r="G41" s="1693"/>
      <c r="H41" s="1693"/>
      <c r="I41" s="1693"/>
      <c r="J41" s="1693"/>
      <c r="K41" s="1693"/>
      <c r="L41" s="1693"/>
      <c r="M41" s="1693"/>
      <c r="N41" s="1693"/>
      <c r="O41" s="1693"/>
      <c r="P41" s="1693"/>
      <c r="Q41" s="1693"/>
      <c r="R41" s="3186" t="s">
        <v>4958</v>
      </c>
      <c r="S41" s="3187"/>
      <c r="T41" s="3187"/>
      <c r="U41" s="3187"/>
      <c r="V41" s="3187"/>
      <c r="W41" s="3188"/>
      <c r="X41" s="3192" t="s">
        <v>4959</v>
      </c>
      <c r="Y41" s="3192"/>
      <c r="Z41" s="3192"/>
      <c r="AA41" s="3192"/>
      <c r="AB41" s="3192"/>
      <c r="AC41" s="3192"/>
      <c r="AD41" s="3192"/>
      <c r="AE41" s="3192"/>
      <c r="AF41" s="3192"/>
      <c r="AG41" s="3192"/>
      <c r="AH41" s="3192"/>
      <c r="AI41" s="3192"/>
      <c r="AJ41" s="3193"/>
      <c r="AK41" s="3194" t="s">
        <v>139</v>
      </c>
      <c r="AL41" s="3194"/>
      <c r="AM41" s="3194"/>
      <c r="AN41" s="3195" t="s">
        <v>4960</v>
      </c>
      <c r="AO41" s="3195"/>
      <c r="AP41" s="3195"/>
      <c r="AQ41" s="3195"/>
      <c r="AR41" s="3195"/>
      <c r="AS41" s="3195"/>
      <c r="AT41" s="3195"/>
      <c r="AU41" s="3195"/>
      <c r="AV41" s="3195"/>
      <c r="AW41" s="3195"/>
      <c r="AX41" s="3195"/>
      <c r="AY41" s="3195"/>
      <c r="AZ41" s="3195"/>
      <c r="BA41" s="3195"/>
      <c r="BB41" s="3195"/>
      <c r="BC41" s="3195"/>
      <c r="BD41" s="3195"/>
      <c r="BE41" s="3194" t="s">
        <v>139</v>
      </c>
      <c r="BF41" s="3194"/>
      <c r="BG41" s="3194"/>
      <c r="BH41" s="3196" t="s">
        <v>5888</v>
      </c>
      <c r="BI41" s="3196"/>
      <c r="BJ41" s="3196"/>
      <c r="BK41" s="3196"/>
      <c r="BL41" s="3196"/>
      <c r="BM41" s="3196"/>
      <c r="BN41" s="3196"/>
      <c r="BO41" s="3196"/>
      <c r="BP41" s="3196"/>
      <c r="BQ41" s="3196"/>
      <c r="BR41" s="3196"/>
      <c r="BS41" s="3196"/>
      <c r="BT41" s="3196"/>
      <c r="BU41" s="3196"/>
      <c r="BV41" s="3196"/>
      <c r="BW41" s="3196"/>
      <c r="BX41" s="3197"/>
    </row>
    <row r="42" spans="2:112" ht="18" customHeight="1">
      <c r="B42" s="3253"/>
      <c r="C42" s="1374"/>
      <c r="D42" s="1692"/>
      <c r="E42" s="1693"/>
      <c r="F42" s="1693"/>
      <c r="G42" s="1693"/>
      <c r="H42" s="1693"/>
      <c r="I42" s="1693"/>
      <c r="J42" s="1693"/>
      <c r="K42" s="1693"/>
      <c r="L42" s="1693"/>
      <c r="M42" s="1693"/>
      <c r="N42" s="1693"/>
      <c r="O42" s="1693"/>
      <c r="P42" s="1693"/>
      <c r="Q42" s="1693"/>
      <c r="R42" s="3186"/>
      <c r="S42" s="3187"/>
      <c r="T42" s="3187"/>
      <c r="U42" s="3187"/>
      <c r="V42" s="3187"/>
      <c r="W42" s="3188"/>
      <c r="X42" s="3192"/>
      <c r="Y42" s="3192"/>
      <c r="Z42" s="3192"/>
      <c r="AA42" s="3192"/>
      <c r="AB42" s="3192"/>
      <c r="AC42" s="3192"/>
      <c r="AD42" s="3192"/>
      <c r="AE42" s="3192"/>
      <c r="AF42" s="3192"/>
      <c r="AG42" s="3192"/>
      <c r="AH42" s="3192"/>
      <c r="AI42" s="3192"/>
      <c r="AJ42" s="3193"/>
      <c r="AK42" s="3194" t="s">
        <v>139</v>
      </c>
      <c r="AL42" s="3194"/>
      <c r="AM42" s="3194"/>
      <c r="AN42" s="3195" t="s">
        <v>5889</v>
      </c>
      <c r="AO42" s="3195"/>
      <c r="AP42" s="3195"/>
      <c r="AQ42" s="3195"/>
      <c r="AR42" s="3195"/>
      <c r="AS42" s="3195"/>
      <c r="AT42" s="3195"/>
      <c r="AU42" s="3195"/>
      <c r="AV42" s="3195"/>
      <c r="AW42" s="3195"/>
      <c r="AX42" s="3195"/>
      <c r="AY42" s="3195"/>
      <c r="AZ42" s="3195"/>
      <c r="BA42" s="3195"/>
      <c r="BB42" s="3195"/>
      <c r="BC42" s="3195"/>
      <c r="BD42" s="3195"/>
      <c r="BE42" s="3194" t="s">
        <v>139</v>
      </c>
      <c r="BF42" s="3194"/>
      <c r="BG42" s="3194"/>
      <c r="BH42" s="3196" t="s">
        <v>5890</v>
      </c>
      <c r="BI42" s="3196"/>
      <c r="BJ42" s="3196"/>
      <c r="BK42" s="3196"/>
      <c r="BL42" s="3196"/>
      <c r="BM42" s="3196"/>
      <c r="BN42" s="3196"/>
      <c r="BO42" s="3196"/>
      <c r="BP42" s="3196"/>
      <c r="BQ42" s="3196"/>
      <c r="BR42" s="3196"/>
      <c r="BS42" s="3196"/>
      <c r="BT42" s="3196"/>
      <c r="BU42" s="3196"/>
      <c r="BV42" s="3196"/>
      <c r="BW42" s="3196"/>
      <c r="BX42" s="3197"/>
    </row>
    <row r="43" spans="2:112" ht="18" customHeight="1">
      <c r="B43" s="3253"/>
      <c r="C43" s="1374"/>
      <c r="D43" s="1692"/>
      <c r="E43" s="1693"/>
      <c r="F43" s="1693"/>
      <c r="G43" s="1693"/>
      <c r="H43" s="1693"/>
      <c r="I43" s="1693"/>
      <c r="J43" s="1693"/>
      <c r="K43" s="1693"/>
      <c r="L43" s="1693"/>
      <c r="M43" s="1693"/>
      <c r="N43" s="1693"/>
      <c r="O43" s="1693"/>
      <c r="P43" s="1693"/>
      <c r="Q43" s="1693"/>
      <c r="R43" s="3189"/>
      <c r="S43" s="3190"/>
      <c r="T43" s="3190"/>
      <c r="U43" s="3190"/>
      <c r="V43" s="3190"/>
      <c r="W43" s="3191"/>
      <c r="X43" s="3207" t="s">
        <v>4964</v>
      </c>
      <c r="Y43" s="3208"/>
      <c r="Z43" s="3208"/>
      <c r="AA43" s="3208"/>
      <c r="AB43" s="3208"/>
      <c r="AC43" s="3208"/>
      <c r="AD43" s="3208"/>
      <c r="AE43" s="3208"/>
      <c r="AF43" s="3208"/>
      <c r="AG43" s="3208"/>
      <c r="AH43" s="3208"/>
      <c r="AI43" s="3208"/>
      <c r="AJ43" s="3209"/>
      <c r="AK43" s="3210" t="s">
        <v>139</v>
      </c>
      <c r="AL43" s="3175"/>
      <c r="AM43" s="3175"/>
      <c r="AN43" s="3211" t="s">
        <v>243</v>
      </c>
      <c r="AO43" s="3211"/>
      <c r="AP43" s="3211"/>
      <c r="AQ43" s="3175" t="s">
        <v>139</v>
      </c>
      <c r="AR43" s="3175"/>
      <c r="AS43" s="3174" t="s">
        <v>4965</v>
      </c>
      <c r="AT43" s="3174"/>
      <c r="AU43" s="3174"/>
      <c r="AV43" s="3174"/>
      <c r="AW43" s="3174"/>
      <c r="AX43" s="3175" t="s">
        <v>139</v>
      </c>
      <c r="AY43" s="3175"/>
      <c r="AZ43" s="3174" t="s">
        <v>4966</v>
      </c>
      <c r="BA43" s="3174"/>
      <c r="BB43" s="3174"/>
      <c r="BC43" s="3174"/>
      <c r="BD43" s="3174"/>
      <c r="BE43" s="3174"/>
      <c r="BF43" s="3175" t="s">
        <v>139</v>
      </c>
      <c r="BG43" s="3175"/>
      <c r="BH43" s="3174" t="s">
        <v>4967</v>
      </c>
      <c r="BI43" s="3174"/>
      <c r="BJ43" s="3174"/>
      <c r="BK43" s="3174"/>
      <c r="BL43" s="3174"/>
      <c r="BM43" s="3175" t="s">
        <v>139</v>
      </c>
      <c r="BN43" s="3175"/>
      <c r="BO43" s="3174" t="s">
        <v>4968</v>
      </c>
      <c r="BP43" s="3174"/>
      <c r="BQ43" s="3174"/>
      <c r="BR43" s="3174"/>
      <c r="BS43" s="3174"/>
      <c r="BT43" s="3174"/>
      <c r="BU43" s="3174"/>
      <c r="BV43" s="3174"/>
      <c r="BW43" s="3174"/>
      <c r="BX43" s="3176"/>
    </row>
    <row r="44" spans="2:112" ht="21.95" customHeight="1" thickBot="1">
      <c r="B44" s="3254"/>
      <c r="C44" s="1398"/>
      <c r="D44" s="3177" t="s">
        <v>4791</v>
      </c>
      <c r="E44" s="3178"/>
      <c r="F44" s="3178"/>
      <c r="G44" s="3178"/>
      <c r="H44" s="3178"/>
      <c r="I44" s="3178"/>
      <c r="J44" s="3178"/>
      <c r="K44" s="3178"/>
      <c r="L44" s="3178"/>
      <c r="M44" s="3178"/>
      <c r="N44" s="3178"/>
      <c r="O44" s="3178"/>
      <c r="P44" s="3178"/>
      <c r="Q44" s="3178"/>
      <c r="R44" s="3178"/>
      <c r="S44" s="3178"/>
      <c r="T44" s="3178"/>
      <c r="U44" s="3178"/>
      <c r="V44" s="3178"/>
      <c r="W44" s="3179"/>
      <c r="X44" s="3180" t="str">
        <f>$X$40</f>
        <v>□</v>
      </c>
      <c r="Y44" s="3180"/>
      <c r="Z44" s="3181" t="s">
        <v>4790</v>
      </c>
      <c r="AA44" s="3181"/>
      <c r="AB44" s="3181"/>
      <c r="AC44" s="3181"/>
      <c r="AD44" s="3181"/>
      <c r="AE44" s="3181"/>
      <c r="AF44" s="3181"/>
      <c r="AG44" s="3181"/>
      <c r="AH44" s="3181"/>
      <c r="AI44" s="3181"/>
      <c r="AJ44" s="3181"/>
      <c r="AK44" s="3181"/>
      <c r="AL44" s="3181"/>
      <c r="AM44" s="3181"/>
      <c r="AN44" s="3181"/>
      <c r="AO44" s="3181"/>
      <c r="AP44" s="3181"/>
      <c r="AQ44" s="3181"/>
      <c r="AR44" s="3181"/>
      <c r="AS44" s="3181"/>
      <c r="AT44" s="3181"/>
      <c r="AU44" s="3181"/>
      <c r="AV44" s="3181"/>
      <c r="AW44" s="3181"/>
      <c r="AX44" s="3181"/>
      <c r="AY44" s="3181"/>
      <c r="AZ44" s="3181"/>
      <c r="BA44" s="3181"/>
      <c r="BB44" s="3181"/>
      <c r="BC44" s="3181"/>
      <c r="BD44" s="3181"/>
      <c r="BE44" s="3181"/>
      <c r="BF44" s="3181"/>
      <c r="BG44" s="3181"/>
      <c r="BH44" s="3181"/>
      <c r="BI44" s="3181"/>
      <c r="BJ44" s="3181"/>
      <c r="BK44" s="3181"/>
      <c r="BL44" s="3181"/>
      <c r="BM44" s="3181"/>
      <c r="BN44" s="1399"/>
      <c r="BO44" s="1399"/>
      <c r="BP44" s="1399"/>
      <c r="BQ44" s="1399"/>
      <c r="BR44" s="1399"/>
      <c r="BS44" s="1399"/>
      <c r="BT44" s="1399"/>
      <c r="BU44" s="1399"/>
      <c r="BX44" s="1394"/>
    </row>
    <row r="45" spans="2:112" ht="5.45" customHeight="1" thickBot="1">
      <c r="B45" s="1338"/>
      <c r="C45" s="1400"/>
      <c r="D45" s="1401"/>
      <c r="E45" s="1401"/>
      <c r="F45" s="1401"/>
      <c r="G45" s="1401"/>
      <c r="H45" s="1401"/>
      <c r="I45" s="1401"/>
      <c r="J45" s="1401"/>
      <c r="K45" s="1401"/>
      <c r="L45" s="1401"/>
      <c r="M45" s="1401"/>
      <c r="N45" s="1401"/>
      <c r="O45" s="1401"/>
      <c r="P45" s="1401"/>
      <c r="Q45" s="1401"/>
      <c r="R45" s="1401"/>
      <c r="S45" s="1401"/>
      <c r="T45" s="1401"/>
      <c r="U45" s="1401"/>
      <c r="V45" s="1401"/>
      <c r="W45" s="1401"/>
      <c r="X45" s="1402"/>
      <c r="Y45" s="1402"/>
      <c r="Z45" s="1403"/>
      <c r="AA45" s="1403"/>
      <c r="AB45" s="1403"/>
      <c r="AC45" s="1403"/>
      <c r="AD45" s="1403"/>
      <c r="AE45" s="1403"/>
      <c r="AF45" s="1403"/>
      <c r="AG45" s="1403"/>
      <c r="AH45" s="1403"/>
      <c r="AI45" s="1403"/>
      <c r="AJ45" s="1403"/>
      <c r="AK45" s="1403"/>
      <c r="AL45" s="1403"/>
      <c r="AM45" s="1403"/>
      <c r="AN45" s="1403"/>
      <c r="AO45" s="1403"/>
      <c r="AP45" s="1403"/>
      <c r="AQ45" s="1403"/>
      <c r="AR45" s="1403"/>
      <c r="AS45" s="1403"/>
      <c r="AT45" s="1403"/>
      <c r="AU45" s="1403"/>
      <c r="AV45" s="1403"/>
      <c r="AW45" s="1403"/>
      <c r="AX45" s="1403"/>
      <c r="AY45" s="1403"/>
      <c r="AZ45" s="1403"/>
      <c r="BA45" s="1403"/>
      <c r="BB45" s="1403"/>
      <c r="BC45" s="1403"/>
      <c r="BD45" s="1403"/>
      <c r="BE45" s="1403"/>
      <c r="BF45" s="1403"/>
      <c r="BG45" s="1403"/>
      <c r="BH45" s="1403"/>
      <c r="BI45" s="1403"/>
      <c r="BJ45" s="1403"/>
      <c r="BK45" s="1403"/>
      <c r="BL45" s="1403"/>
      <c r="BM45" s="1403"/>
      <c r="BN45" s="1404"/>
      <c r="BO45" s="1404"/>
      <c r="BP45" s="1404"/>
      <c r="BQ45" s="1404"/>
      <c r="BR45" s="1404"/>
      <c r="BS45" s="1404"/>
      <c r="BT45" s="1404"/>
      <c r="BU45" s="1404"/>
      <c r="BV45" s="1339"/>
      <c r="BW45" s="1339"/>
      <c r="BX45" s="1339"/>
    </row>
    <row r="46" spans="2:112" ht="3" customHeight="1">
      <c r="B46" s="3134" t="s">
        <v>5891</v>
      </c>
      <c r="C46" s="3135"/>
      <c r="D46" s="3135"/>
      <c r="E46" s="3135"/>
      <c r="F46" s="3135"/>
      <c r="G46" s="3135"/>
      <c r="H46" s="3135"/>
      <c r="I46" s="3135"/>
      <c r="J46" s="3135"/>
      <c r="K46" s="3135"/>
      <c r="L46" s="3135"/>
      <c r="M46" s="3135"/>
      <c r="N46" s="3135"/>
      <c r="O46" s="3135"/>
      <c r="P46" s="3135"/>
      <c r="Q46" s="3136"/>
      <c r="R46" s="3143" t="s">
        <v>3697</v>
      </c>
      <c r="S46" s="3144"/>
      <c r="T46" s="3144"/>
      <c r="U46" s="3144"/>
      <c r="V46" s="3144"/>
      <c r="W46" s="3144"/>
      <c r="X46" s="3144"/>
      <c r="Y46" s="3144"/>
      <c r="Z46" s="3144"/>
      <c r="AA46" s="3144"/>
      <c r="AB46" s="3144"/>
      <c r="AC46" s="3144"/>
      <c r="AD46" s="3145"/>
      <c r="AE46" s="3145"/>
      <c r="AF46" s="3146"/>
      <c r="AG46" s="1405"/>
      <c r="AH46" s="1405"/>
      <c r="AI46" s="1405"/>
      <c r="AJ46" s="1405"/>
      <c r="AK46" s="1405"/>
      <c r="AL46" s="1405"/>
      <c r="AM46" s="1405"/>
      <c r="AN46" s="1405"/>
      <c r="AO46" s="3154" t="s">
        <v>108</v>
      </c>
      <c r="AP46" s="3154"/>
      <c r="AQ46" s="3154"/>
      <c r="AR46" s="3154"/>
      <c r="AS46" s="3154"/>
      <c r="AT46" s="3143" t="s">
        <v>3698</v>
      </c>
      <c r="AU46" s="3144"/>
      <c r="AV46" s="3144"/>
      <c r="AW46" s="3144"/>
      <c r="AX46" s="3144"/>
      <c r="AY46" s="3144"/>
      <c r="AZ46" s="3144"/>
      <c r="BA46" s="3144"/>
      <c r="BB46" s="3144"/>
      <c r="BC46" s="3157"/>
      <c r="BD46" s="3159"/>
      <c r="BE46" s="3160"/>
      <c r="BF46" s="3160"/>
      <c r="BG46" s="3160"/>
      <c r="BH46" s="3160"/>
      <c r="BI46" s="3160"/>
      <c r="BJ46" s="3160"/>
      <c r="BK46" s="3160"/>
      <c r="BL46" s="3160"/>
      <c r="BM46" s="3160"/>
      <c r="BN46" s="3160"/>
      <c r="BO46" s="3160"/>
      <c r="BP46" s="3160"/>
      <c r="BQ46" s="3160"/>
      <c r="BR46" s="3160"/>
      <c r="BS46" s="3160"/>
      <c r="BT46" s="3160"/>
      <c r="BU46" s="3160"/>
      <c r="BV46" s="3160"/>
      <c r="BW46" s="3160"/>
      <c r="BX46" s="3161"/>
    </row>
    <row r="47" spans="2:112" ht="9.75" customHeight="1">
      <c r="B47" s="3137"/>
      <c r="C47" s="3138"/>
      <c r="D47" s="3138"/>
      <c r="E47" s="3138"/>
      <c r="F47" s="3138"/>
      <c r="G47" s="3138"/>
      <c r="H47" s="3138"/>
      <c r="I47" s="3138"/>
      <c r="J47" s="3138"/>
      <c r="K47" s="3138"/>
      <c r="L47" s="3138"/>
      <c r="M47" s="3138"/>
      <c r="N47" s="3138"/>
      <c r="O47" s="3138"/>
      <c r="P47" s="3138"/>
      <c r="Q47" s="3139"/>
      <c r="R47" s="3147"/>
      <c r="S47" s="2974"/>
      <c r="T47" s="2974"/>
      <c r="U47" s="2974"/>
      <c r="V47" s="2974"/>
      <c r="W47" s="2974"/>
      <c r="X47" s="2974"/>
      <c r="Y47" s="2974"/>
      <c r="Z47" s="2974"/>
      <c r="AA47" s="2974"/>
      <c r="AB47" s="2974"/>
      <c r="AC47" s="2974"/>
      <c r="AD47" s="3148"/>
      <c r="AE47" s="3148"/>
      <c r="AF47" s="3149"/>
      <c r="AG47" s="794"/>
      <c r="AH47" s="794"/>
      <c r="AI47" s="3168"/>
      <c r="AJ47" s="3169"/>
      <c r="AK47" s="3169"/>
      <c r="AL47" s="3169"/>
      <c r="AM47" s="3169"/>
      <c r="AN47" s="3170"/>
      <c r="AO47" s="3155"/>
      <c r="AP47" s="3155"/>
      <c r="AQ47" s="3155"/>
      <c r="AR47" s="3155"/>
      <c r="AS47" s="3155"/>
      <c r="AT47" s="3147"/>
      <c r="AU47" s="2974"/>
      <c r="AV47" s="2974"/>
      <c r="AW47" s="2974"/>
      <c r="AX47" s="2974"/>
      <c r="AY47" s="2974"/>
      <c r="AZ47" s="2974"/>
      <c r="BA47" s="2974"/>
      <c r="BB47" s="2974"/>
      <c r="BC47" s="2975"/>
      <c r="BD47" s="3162"/>
      <c r="BE47" s="3163"/>
      <c r="BF47" s="3163"/>
      <c r="BG47" s="3163"/>
      <c r="BH47" s="3163"/>
      <c r="BI47" s="3163"/>
      <c r="BJ47" s="3163"/>
      <c r="BK47" s="3163"/>
      <c r="BL47" s="3163"/>
      <c r="BM47" s="3163"/>
      <c r="BN47" s="3163"/>
      <c r="BO47" s="3163"/>
      <c r="BP47" s="3163"/>
      <c r="BQ47" s="3163"/>
      <c r="BR47" s="3163"/>
      <c r="BS47" s="3163"/>
      <c r="BT47" s="3163"/>
      <c r="BU47" s="3163"/>
      <c r="BV47" s="3163"/>
      <c r="BW47" s="3163"/>
      <c r="BX47" s="3164"/>
    </row>
    <row r="48" spans="2:112" ht="9.75" customHeight="1">
      <c r="B48" s="3137"/>
      <c r="C48" s="3138"/>
      <c r="D48" s="3138"/>
      <c r="E48" s="3138"/>
      <c r="F48" s="3138"/>
      <c r="G48" s="3138"/>
      <c r="H48" s="3138"/>
      <c r="I48" s="3138"/>
      <c r="J48" s="3138"/>
      <c r="K48" s="3138"/>
      <c r="L48" s="3138"/>
      <c r="M48" s="3138"/>
      <c r="N48" s="3138"/>
      <c r="O48" s="3138"/>
      <c r="P48" s="3138"/>
      <c r="Q48" s="3139"/>
      <c r="R48" s="3147"/>
      <c r="S48" s="2974"/>
      <c r="T48" s="2974"/>
      <c r="U48" s="2974"/>
      <c r="V48" s="2974"/>
      <c r="W48" s="2974"/>
      <c r="X48" s="2974"/>
      <c r="Y48" s="2974"/>
      <c r="Z48" s="2974"/>
      <c r="AA48" s="2974"/>
      <c r="AB48" s="2974"/>
      <c r="AC48" s="2974"/>
      <c r="AD48" s="3148"/>
      <c r="AE48" s="3148"/>
      <c r="AF48" s="3149"/>
      <c r="AG48" s="794"/>
      <c r="AH48" s="794"/>
      <c r="AI48" s="3171"/>
      <c r="AJ48" s="3172"/>
      <c r="AK48" s="3172"/>
      <c r="AL48" s="3172"/>
      <c r="AM48" s="3172"/>
      <c r="AN48" s="3173"/>
      <c r="AO48" s="3155"/>
      <c r="AP48" s="3155"/>
      <c r="AQ48" s="3155"/>
      <c r="AR48" s="3155"/>
      <c r="AS48" s="3155"/>
      <c r="AT48" s="3147"/>
      <c r="AU48" s="2974"/>
      <c r="AV48" s="2974"/>
      <c r="AW48" s="2974"/>
      <c r="AX48" s="2974"/>
      <c r="AY48" s="2974"/>
      <c r="AZ48" s="2974"/>
      <c r="BA48" s="2974"/>
      <c r="BB48" s="2974"/>
      <c r="BC48" s="2975"/>
      <c r="BD48" s="3162"/>
      <c r="BE48" s="3163"/>
      <c r="BF48" s="3163"/>
      <c r="BG48" s="3163"/>
      <c r="BH48" s="3163"/>
      <c r="BI48" s="3163"/>
      <c r="BJ48" s="3163"/>
      <c r="BK48" s="3163"/>
      <c r="BL48" s="3163"/>
      <c r="BM48" s="3163"/>
      <c r="BN48" s="3163"/>
      <c r="BO48" s="3163"/>
      <c r="BP48" s="3163"/>
      <c r="BQ48" s="3163"/>
      <c r="BR48" s="3163"/>
      <c r="BS48" s="3163"/>
      <c r="BT48" s="3163"/>
      <c r="BU48" s="3163"/>
      <c r="BV48" s="3163"/>
      <c r="BW48" s="3163"/>
      <c r="BX48" s="3164"/>
    </row>
    <row r="49" spans="2:144" ht="3" customHeight="1" thickBot="1">
      <c r="B49" s="3140"/>
      <c r="C49" s="3141"/>
      <c r="D49" s="3141"/>
      <c r="E49" s="3141"/>
      <c r="F49" s="3141"/>
      <c r="G49" s="3141"/>
      <c r="H49" s="3141"/>
      <c r="I49" s="3141"/>
      <c r="J49" s="3141"/>
      <c r="K49" s="3141"/>
      <c r="L49" s="3141"/>
      <c r="M49" s="3141"/>
      <c r="N49" s="3141"/>
      <c r="O49" s="3141"/>
      <c r="P49" s="3141"/>
      <c r="Q49" s="3142"/>
      <c r="R49" s="3150"/>
      <c r="S49" s="3151"/>
      <c r="T49" s="3151"/>
      <c r="U49" s="3151"/>
      <c r="V49" s="3151"/>
      <c r="W49" s="3151"/>
      <c r="X49" s="3151"/>
      <c r="Y49" s="3151"/>
      <c r="Z49" s="3151"/>
      <c r="AA49" s="3151"/>
      <c r="AB49" s="3151"/>
      <c r="AC49" s="3151"/>
      <c r="AD49" s="3152"/>
      <c r="AE49" s="3152"/>
      <c r="AF49" s="3153"/>
      <c r="AG49" s="795"/>
      <c r="AH49" s="795"/>
      <c r="AI49" s="795"/>
      <c r="AJ49" s="795"/>
      <c r="AK49" s="795"/>
      <c r="AL49" s="795"/>
      <c r="AM49" s="795"/>
      <c r="AN49" s="795"/>
      <c r="AO49" s="3156"/>
      <c r="AP49" s="3156"/>
      <c r="AQ49" s="3156"/>
      <c r="AR49" s="3156"/>
      <c r="AS49" s="3156"/>
      <c r="AT49" s="3150"/>
      <c r="AU49" s="3151"/>
      <c r="AV49" s="3151"/>
      <c r="AW49" s="3151"/>
      <c r="AX49" s="3151"/>
      <c r="AY49" s="3151"/>
      <c r="AZ49" s="3151"/>
      <c r="BA49" s="3151"/>
      <c r="BB49" s="3151"/>
      <c r="BC49" s="3158"/>
      <c r="BD49" s="3165"/>
      <c r="BE49" s="3166"/>
      <c r="BF49" s="3166"/>
      <c r="BG49" s="3166"/>
      <c r="BH49" s="3166"/>
      <c r="BI49" s="3166"/>
      <c r="BJ49" s="3166"/>
      <c r="BK49" s="3166"/>
      <c r="BL49" s="3166"/>
      <c r="BM49" s="3166"/>
      <c r="BN49" s="3166"/>
      <c r="BO49" s="3166"/>
      <c r="BP49" s="3166"/>
      <c r="BQ49" s="3166"/>
      <c r="BR49" s="3166"/>
      <c r="BS49" s="3166"/>
      <c r="BT49" s="3166"/>
      <c r="BU49" s="3166"/>
      <c r="BV49" s="3166"/>
      <c r="BW49" s="3166"/>
      <c r="BX49" s="3167"/>
    </row>
    <row r="50" spans="2:144" ht="6" customHeight="1">
      <c r="B50" s="1343"/>
      <c r="C50" s="1343"/>
      <c r="D50" s="1343"/>
      <c r="E50" s="1343"/>
      <c r="F50" s="1343"/>
      <c r="G50" s="1343"/>
      <c r="H50" s="1343"/>
      <c r="I50" s="1343"/>
      <c r="J50" s="1343"/>
      <c r="K50" s="1343"/>
      <c r="L50" s="1343"/>
      <c r="M50" s="1343"/>
      <c r="N50" s="1343"/>
      <c r="O50" s="1343"/>
      <c r="P50" s="1343"/>
      <c r="Q50" s="1343"/>
      <c r="R50" s="1343"/>
      <c r="S50" s="1343"/>
      <c r="T50" s="1343"/>
      <c r="U50" s="1343"/>
      <c r="V50" s="1343"/>
      <c r="W50" s="1343"/>
      <c r="X50" s="1343"/>
      <c r="Y50" s="1343"/>
      <c r="Z50" s="1343"/>
      <c r="AA50" s="1343"/>
      <c r="AB50" s="1343"/>
      <c r="AC50" s="1343"/>
      <c r="AD50" s="1343"/>
      <c r="AE50" s="1343"/>
      <c r="AF50" s="1343"/>
      <c r="AG50" s="1343"/>
      <c r="AH50" s="1343"/>
      <c r="AI50" s="1343"/>
      <c r="AJ50" s="1343"/>
      <c r="AK50" s="1343"/>
      <c r="AL50" s="1343"/>
      <c r="AM50" s="1343"/>
      <c r="AN50" s="1343"/>
      <c r="AO50" s="1343"/>
      <c r="AP50" s="1343"/>
      <c r="AQ50" s="1343"/>
      <c r="AR50" s="1343"/>
      <c r="AS50" s="1343"/>
      <c r="AT50" s="1343"/>
      <c r="AU50" s="1343"/>
      <c r="AV50" s="1343"/>
      <c r="AW50" s="1343"/>
      <c r="AX50" s="1343"/>
      <c r="AY50" s="1343"/>
      <c r="AZ50" s="1343"/>
      <c r="BA50" s="1343"/>
      <c r="BB50" s="1343"/>
      <c r="BC50" s="1343"/>
      <c r="BD50" s="1343"/>
      <c r="BE50" s="1343"/>
      <c r="BF50" s="1343"/>
      <c r="BG50" s="1343"/>
      <c r="BH50" s="1343"/>
      <c r="BI50" s="1343"/>
      <c r="BJ50" s="1343"/>
      <c r="BK50" s="1343"/>
      <c r="BL50" s="1343"/>
      <c r="BM50" s="1343"/>
      <c r="BN50" s="1343"/>
      <c r="BO50" s="1343"/>
      <c r="BP50" s="1343"/>
      <c r="BQ50" s="1343"/>
      <c r="BR50" s="1343"/>
      <c r="BS50" s="1343"/>
      <c r="BT50" s="1343"/>
      <c r="BU50" s="1343"/>
    </row>
    <row r="51" spans="2:144" ht="11.25" customHeight="1">
      <c r="B51" s="3131" t="s">
        <v>4411</v>
      </c>
      <c r="C51" s="3131"/>
      <c r="D51" s="3131"/>
      <c r="E51" s="3132" t="s">
        <v>4412</v>
      </c>
      <c r="F51" s="3132"/>
      <c r="G51" s="3132"/>
      <c r="H51" s="3132"/>
      <c r="I51" s="3132"/>
      <c r="J51" s="3132"/>
      <c r="K51" s="3132"/>
      <c r="L51" s="3132"/>
      <c r="M51" s="3132"/>
      <c r="N51" s="3132"/>
      <c r="O51" s="3132"/>
      <c r="P51" s="3132"/>
      <c r="Q51" s="3132"/>
      <c r="R51" s="3132"/>
      <c r="S51" s="3132"/>
      <c r="T51" s="3132"/>
      <c r="U51" s="3132"/>
      <c r="V51" s="3132"/>
      <c r="W51" s="3132"/>
      <c r="X51" s="3132"/>
      <c r="Y51" s="3132"/>
      <c r="Z51" s="3132"/>
      <c r="AA51" s="3132"/>
      <c r="AB51" s="3132"/>
      <c r="AC51" s="3132"/>
      <c r="AD51" s="3132"/>
      <c r="AE51" s="3132"/>
      <c r="AF51" s="3132"/>
      <c r="AG51" s="3132"/>
      <c r="AH51" s="3132"/>
      <c r="AI51" s="3132"/>
      <c r="AJ51" s="3132"/>
      <c r="AK51" s="3132"/>
      <c r="AL51" s="3132"/>
      <c r="AM51" s="3132"/>
      <c r="AN51" s="3132"/>
      <c r="AO51" s="3132"/>
      <c r="AP51" s="3132"/>
      <c r="AQ51" s="3132"/>
      <c r="AR51" s="3132"/>
      <c r="AS51" s="3132"/>
      <c r="AT51" s="3132"/>
      <c r="AU51" s="3132"/>
      <c r="AV51" s="3132"/>
      <c r="AW51" s="3132"/>
      <c r="AX51" s="3132"/>
      <c r="AY51" s="3132"/>
      <c r="AZ51" s="3132"/>
      <c r="BA51" s="3132"/>
      <c r="BB51" s="3132"/>
      <c r="BC51" s="3132"/>
      <c r="BD51" s="3132"/>
      <c r="BE51" s="3132"/>
      <c r="BF51" s="3132"/>
      <c r="BG51" s="3132"/>
      <c r="BH51" s="3132"/>
      <c r="BI51" s="3132"/>
      <c r="BJ51" s="3132"/>
      <c r="BK51" s="3132"/>
      <c r="BL51" s="3132"/>
      <c r="BM51" s="3132"/>
      <c r="BN51" s="3132"/>
      <c r="BO51" s="3132"/>
      <c r="BP51" s="3132"/>
      <c r="BQ51" s="3132"/>
      <c r="BR51" s="3132"/>
      <c r="BS51" s="3132"/>
      <c r="BT51" s="3132"/>
      <c r="BU51" s="3132"/>
      <c r="BV51" s="3132"/>
      <c r="BW51" s="3132"/>
      <c r="BX51" s="3132"/>
    </row>
    <row r="52" spans="2:144" s="1406" customFormat="1" ht="12" customHeight="1">
      <c r="B52" s="3129" t="s">
        <v>4413</v>
      </c>
      <c r="C52" s="3129"/>
      <c r="D52" s="3129"/>
      <c r="E52" s="3133" t="s">
        <v>4792</v>
      </c>
      <c r="F52" s="3133"/>
      <c r="G52" s="3133"/>
      <c r="H52" s="3133"/>
      <c r="I52" s="3133"/>
      <c r="J52" s="3133"/>
      <c r="K52" s="3133"/>
      <c r="L52" s="3133"/>
      <c r="M52" s="3133"/>
      <c r="N52" s="3133"/>
      <c r="O52" s="3133"/>
      <c r="P52" s="3133"/>
      <c r="Q52" s="3133"/>
      <c r="R52" s="3133"/>
      <c r="S52" s="3133"/>
      <c r="T52" s="3133"/>
      <c r="U52" s="3133"/>
      <c r="V52" s="3133"/>
      <c r="W52" s="3133"/>
      <c r="X52" s="3133"/>
      <c r="Y52" s="3133"/>
      <c r="Z52" s="3133"/>
      <c r="AA52" s="3133"/>
      <c r="AB52" s="3133"/>
      <c r="AC52" s="3133"/>
      <c r="AD52" s="3133"/>
      <c r="AE52" s="3133"/>
      <c r="AF52" s="3133"/>
      <c r="AG52" s="3133"/>
      <c r="AH52" s="3133"/>
      <c r="AI52" s="3133"/>
      <c r="AJ52" s="3133"/>
      <c r="AK52" s="3133"/>
      <c r="AL52" s="3133"/>
      <c r="AM52" s="3133"/>
      <c r="AN52" s="3133"/>
      <c r="AO52" s="3133"/>
      <c r="AP52" s="3133"/>
      <c r="AQ52" s="3133"/>
      <c r="AR52" s="3133"/>
      <c r="AS52" s="3133"/>
      <c r="AT52" s="3133"/>
      <c r="AU52" s="3133"/>
      <c r="AV52" s="3133"/>
      <c r="AW52" s="3133"/>
      <c r="AX52" s="3133"/>
      <c r="AY52" s="3133"/>
      <c r="AZ52" s="3133"/>
      <c r="BA52" s="3133"/>
      <c r="BB52" s="3133"/>
      <c r="BC52" s="3133"/>
      <c r="BD52" s="3133"/>
      <c r="BE52" s="3133"/>
      <c r="BF52" s="3133"/>
      <c r="BG52" s="3133"/>
      <c r="BH52" s="3133"/>
      <c r="BI52" s="3133"/>
      <c r="BJ52" s="3133"/>
      <c r="BK52" s="3133"/>
      <c r="BL52" s="3133"/>
      <c r="BM52" s="3133"/>
      <c r="BN52" s="3133"/>
      <c r="BO52" s="3133"/>
      <c r="BP52" s="3133"/>
      <c r="BQ52" s="3133"/>
      <c r="BR52" s="3133"/>
      <c r="BS52" s="3133"/>
      <c r="BT52" s="3133"/>
      <c r="BU52" s="3133"/>
      <c r="BV52" s="3133"/>
      <c r="BW52" s="3133"/>
      <c r="BX52" s="3133"/>
      <c r="BY52" s="797"/>
      <c r="BZ52" s="797"/>
      <c r="CA52" s="797"/>
      <c r="CB52" s="797"/>
      <c r="CC52" s="797"/>
      <c r="CD52" s="797"/>
      <c r="CE52" s="797"/>
      <c r="CF52" s="797"/>
      <c r="CG52" s="797"/>
      <c r="CH52" s="797"/>
      <c r="CI52" s="797"/>
      <c r="CJ52" s="797"/>
      <c r="CK52" s="797"/>
      <c r="CL52" s="797"/>
      <c r="CM52" s="798"/>
      <c r="CN52" s="798"/>
      <c r="CO52" s="798"/>
      <c r="CP52" s="798"/>
      <c r="CQ52" s="798"/>
      <c r="CR52" s="798"/>
      <c r="CS52" s="798"/>
      <c r="CT52" s="798"/>
      <c r="CU52" s="798"/>
      <c r="CV52" s="798"/>
      <c r="CW52" s="798"/>
      <c r="CX52" s="798"/>
      <c r="CY52" s="798"/>
      <c r="CZ52" s="798"/>
      <c r="DA52" s="798"/>
      <c r="DB52" s="798"/>
      <c r="DC52" s="798"/>
      <c r="DD52" s="798"/>
      <c r="DE52" s="798"/>
      <c r="DF52" s="798"/>
      <c r="DG52" s="798"/>
      <c r="DH52" s="798"/>
      <c r="DI52" s="798"/>
      <c r="DJ52" s="798"/>
      <c r="DK52" s="798"/>
      <c r="DL52" s="798"/>
      <c r="DM52" s="798"/>
      <c r="DN52" s="798"/>
      <c r="DO52" s="798"/>
      <c r="DP52" s="798"/>
      <c r="DQ52" s="798"/>
      <c r="DR52" s="798"/>
      <c r="DS52" s="798"/>
      <c r="DT52" s="798"/>
      <c r="DU52" s="798"/>
      <c r="DV52" s="798"/>
      <c r="DW52" s="798"/>
      <c r="DX52" s="798"/>
      <c r="DY52" s="798"/>
      <c r="DZ52" s="798"/>
      <c r="EA52" s="798"/>
      <c r="EB52" s="798"/>
      <c r="EC52" s="798"/>
      <c r="ED52" s="798"/>
      <c r="EE52" s="798"/>
      <c r="EF52" s="798"/>
      <c r="EG52" s="798"/>
      <c r="EH52" s="798"/>
      <c r="EI52" s="798"/>
      <c r="EJ52" s="798"/>
      <c r="EK52" s="798"/>
      <c r="EL52" s="798"/>
      <c r="EM52" s="798"/>
      <c r="EN52" s="798"/>
    </row>
    <row r="53" spans="2:144" s="1406" customFormat="1" ht="12" customHeight="1">
      <c r="B53" s="1700"/>
      <c r="C53" s="1700"/>
      <c r="D53" s="1700"/>
      <c r="E53" s="3130" t="s">
        <v>4793</v>
      </c>
      <c r="F53" s="3130"/>
      <c r="G53" s="3130"/>
      <c r="H53" s="3130"/>
      <c r="I53" s="3130"/>
      <c r="J53" s="3130"/>
      <c r="K53" s="3130"/>
      <c r="L53" s="3130"/>
      <c r="M53" s="3130"/>
      <c r="N53" s="3130"/>
      <c r="O53" s="3130"/>
      <c r="P53" s="3130"/>
      <c r="Q53" s="3130"/>
      <c r="R53" s="3130"/>
      <c r="S53" s="3130"/>
      <c r="T53" s="3130"/>
      <c r="U53" s="3130"/>
      <c r="V53" s="3130"/>
      <c r="W53" s="3130"/>
      <c r="X53" s="3130"/>
      <c r="Y53" s="3130"/>
      <c r="Z53" s="3130"/>
      <c r="AA53" s="3130"/>
      <c r="AB53" s="3130"/>
      <c r="AC53" s="3130"/>
      <c r="AD53" s="3130"/>
      <c r="AE53" s="3130"/>
      <c r="AF53" s="3130"/>
      <c r="AG53" s="3130"/>
      <c r="AH53" s="3130"/>
      <c r="AI53" s="3130"/>
      <c r="AJ53" s="3130"/>
      <c r="AK53" s="3130"/>
      <c r="AL53" s="3130"/>
      <c r="AM53" s="3130"/>
      <c r="AN53" s="3130"/>
      <c r="AO53" s="3130"/>
      <c r="AP53" s="3130"/>
      <c r="AQ53" s="3130"/>
      <c r="AR53" s="3130"/>
      <c r="AS53" s="3130"/>
      <c r="AT53" s="3130"/>
      <c r="AU53" s="3130"/>
      <c r="AV53" s="3130"/>
      <c r="AW53" s="3130"/>
      <c r="AX53" s="3130"/>
      <c r="AY53" s="3130"/>
      <c r="AZ53" s="3130"/>
      <c r="BA53" s="3130"/>
      <c r="BB53" s="3130"/>
      <c r="BC53" s="3130"/>
      <c r="BD53" s="3130"/>
      <c r="BE53" s="3130"/>
      <c r="BF53" s="3130"/>
      <c r="BG53" s="3130"/>
      <c r="BH53" s="3130"/>
      <c r="BI53" s="3130"/>
      <c r="BJ53" s="3130"/>
      <c r="BK53" s="3130"/>
      <c r="BL53" s="3130"/>
      <c r="BM53" s="3130"/>
      <c r="BN53" s="3130"/>
      <c r="BO53" s="3130"/>
      <c r="BP53" s="3130"/>
      <c r="BQ53" s="3130"/>
      <c r="BR53" s="3130"/>
      <c r="BS53" s="3130"/>
      <c r="BT53" s="3130"/>
      <c r="BU53" s="3130"/>
      <c r="BV53" s="3130"/>
      <c r="BW53" s="3130"/>
      <c r="BX53" s="3130"/>
      <c r="BY53" s="797"/>
      <c r="BZ53" s="797"/>
      <c r="CA53" s="797"/>
      <c r="CB53" s="797"/>
      <c r="CC53" s="797"/>
      <c r="CD53" s="797"/>
      <c r="CE53" s="797"/>
      <c r="CF53" s="797"/>
      <c r="CG53" s="797"/>
      <c r="CH53" s="797"/>
      <c r="CI53" s="797"/>
      <c r="CJ53" s="797"/>
      <c r="CK53" s="797"/>
      <c r="CL53" s="797"/>
      <c r="CM53" s="798"/>
      <c r="CN53" s="798"/>
      <c r="CO53" s="798"/>
      <c r="CP53" s="798"/>
      <c r="CQ53" s="798"/>
      <c r="CR53" s="798"/>
      <c r="CS53" s="798"/>
      <c r="CT53" s="798"/>
      <c r="CU53" s="798"/>
      <c r="CV53" s="798"/>
      <c r="CW53" s="798"/>
      <c r="CX53" s="798"/>
      <c r="CY53" s="798"/>
      <c r="CZ53" s="798"/>
      <c r="DA53" s="798"/>
      <c r="DB53" s="798"/>
      <c r="DC53" s="798"/>
      <c r="DD53" s="798"/>
      <c r="DE53" s="798"/>
      <c r="DF53" s="798"/>
      <c r="DG53" s="798"/>
      <c r="DH53" s="798"/>
      <c r="DI53" s="798"/>
      <c r="DJ53" s="798"/>
      <c r="DK53" s="798"/>
      <c r="DL53" s="798"/>
      <c r="DM53" s="798"/>
      <c r="DN53" s="798"/>
      <c r="DO53" s="798"/>
      <c r="DP53" s="798"/>
      <c r="DQ53" s="798"/>
      <c r="DR53" s="798"/>
      <c r="DS53" s="798"/>
      <c r="DT53" s="798"/>
      <c r="DU53" s="798"/>
      <c r="DV53" s="798"/>
      <c r="DW53" s="798"/>
      <c r="DX53" s="798"/>
      <c r="DY53" s="798"/>
      <c r="DZ53" s="798"/>
      <c r="EA53" s="798"/>
      <c r="EB53" s="798"/>
      <c r="EC53" s="798"/>
      <c r="ED53" s="798"/>
      <c r="EE53" s="798"/>
      <c r="EF53" s="798"/>
      <c r="EG53" s="798"/>
      <c r="EH53" s="798"/>
      <c r="EI53" s="798"/>
      <c r="EJ53" s="798"/>
      <c r="EK53" s="798"/>
      <c r="EL53" s="798"/>
      <c r="EM53" s="798"/>
      <c r="EN53" s="798"/>
    </row>
    <row r="54" spans="2:144" s="1406" customFormat="1" ht="12" customHeight="1">
      <c r="B54" s="3129" t="s">
        <v>4414</v>
      </c>
      <c r="C54" s="3129"/>
      <c r="D54" s="3129"/>
      <c r="E54" s="3130" t="s">
        <v>4416</v>
      </c>
      <c r="F54" s="3130"/>
      <c r="G54" s="3130"/>
      <c r="H54" s="3130"/>
      <c r="I54" s="3130"/>
      <c r="J54" s="3130"/>
      <c r="K54" s="3130"/>
      <c r="L54" s="3130"/>
      <c r="M54" s="3130"/>
      <c r="N54" s="3130"/>
      <c r="O54" s="3130"/>
      <c r="P54" s="3130"/>
      <c r="Q54" s="3130"/>
      <c r="R54" s="3130"/>
      <c r="S54" s="3130"/>
      <c r="T54" s="3130"/>
      <c r="U54" s="3130"/>
      <c r="V54" s="3130"/>
      <c r="W54" s="3130"/>
      <c r="X54" s="3130"/>
      <c r="Y54" s="3130"/>
      <c r="Z54" s="3130"/>
      <c r="AA54" s="3130"/>
      <c r="AB54" s="3130"/>
      <c r="AC54" s="3130"/>
      <c r="AD54" s="3130"/>
      <c r="AE54" s="3130"/>
      <c r="AF54" s="3130"/>
      <c r="AG54" s="3130"/>
      <c r="AH54" s="3130"/>
      <c r="AI54" s="3130"/>
      <c r="AJ54" s="3130"/>
      <c r="AK54" s="3130"/>
      <c r="AL54" s="3130"/>
      <c r="AM54" s="3130"/>
      <c r="AN54" s="3130"/>
      <c r="AO54" s="3130"/>
      <c r="AP54" s="3130"/>
      <c r="AQ54" s="3130"/>
      <c r="AR54" s="3130"/>
      <c r="AS54" s="3130"/>
      <c r="AT54" s="3130"/>
      <c r="AU54" s="3130"/>
      <c r="AV54" s="3130"/>
      <c r="AW54" s="3130"/>
      <c r="AX54" s="3130"/>
      <c r="AY54" s="3130"/>
      <c r="AZ54" s="3130"/>
      <c r="BA54" s="3130"/>
      <c r="BB54" s="3130"/>
      <c r="BC54" s="3130"/>
      <c r="BD54" s="3130"/>
      <c r="BE54" s="3130"/>
      <c r="BF54" s="3130"/>
      <c r="BG54" s="3130"/>
      <c r="BH54" s="3130"/>
      <c r="BI54" s="3130"/>
      <c r="BJ54" s="3130"/>
      <c r="BK54" s="3130"/>
      <c r="BL54" s="3130"/>
      <c r="BM54" s="3130"/>
      <c r="BN54" s="3130"/>
      <c r="BO54" s="3130"/>
      <c r="BP54" s="3130"/>
      <c r="BQ54" s="3130"/>
      <c r="BR54" s="3130"/>
      <c r="BS54" s="3130"/>
      <c r="BT54" s="3130"/>
      <c r="BU54" s="3130"/>
      <c r="BV54" s="3130"/>
      <c r="BW54" s="3130"/>
      <c r="BX54" s="3130"/>
      <c r="BY54" s="797"/>
      <c r="BZ54" s="797"/>
      <c r="CA54" s="797"/>
      <c r="CB54" s="797"/>
      <c r="CC54" s="797"/>
      <c r="CD54" s="797"/>
      <c r="CE54" s="797"/>
      <c r="CF54" s="797"/>
      <c r="CG54" s="797"/>
      <c r="CH54" s="797"/>
      <c r="CI54" s="797"/>
      <c r="CJ54" s="797"/>
      <c r="CK54" s="797"/>
      <c r="CL54" s="797"/>
      <c r="CM54" s="798"/>
      <c r="CN54" s="798"/>
      <c r="CO54" s="798"/>
      <c r="CP54" s="798"/>
      <c r="CQ54" s="798"/>
      <c r="CR54" s="798"/>
      <c r="CS54" s="798"/>
      <c r="CT54" s="798"/>
      <c r="CU54" s="798"/>
      <c r="CV54" s="798"/>
      <c r="CW54" s="798"/>
      <c r="CX54" s="798"/>
      <c r="CY54" s="798"/>
      <c r="CZ54" s="798"/>
      <c r="DA54" s="798"/>
      <c r="DB54" s="798"/>
      <c r="DC54" s="798"/>
      <c r="DD54" s="798"/>
      <c r="DE54" s="798"/>
      <c r="DF54" s="798"/>
      <c r="DG54" s="798"/>
      <c r="DH54" s="798"/>
      <c r="DI54" s="798"/>
      <c r="DJ54" s="798"/>
      <c r="DK54" s="798"/>
      <c r="DL54" s="798"/>
      <c r="DM54" s="798"/>
      <c r="DN54" s="798"/>
      <c r="DO54" s="798"/>
      <c r="DP54" s="798"/>
      <c r="DQ54" s="798"/>
      <c r="DR54" s="798"/>
      <c r="DS54" s="798"/>
      <c r="DT54" s="798"/>
      <c r="DU54" s="798"/>
      <c r="DV54" s="798"/>
      <c r="DW54" s="798"/>
      <c r="DX54" s="798"/>
      <c r="DY54" s="798"/>
      <c r="DZ54" s="798"/>
      <c r="EA54" s="798"/>
      <c r="EB54" s="798"/>
      <c r="EC54" s="798"/>
      <c r="ED54" s="798"/>
      <c r="EE54" s="798"/>
      <c r="EF54" s="798"/>
      <c r="EG54" s="798"/>
      <c r="EH54" s="798"/>
      <c r="EI54" s="798"/>
      <c r="EJ54" s="798"/>
      <c r="EK54" s="798"/>
      <c r="EL54" s="798"/>
      <c r="EM54" s="798"/>
      <c r="EN54" s="798"/>
    </row>
    <row r="55" spans="2:144" s="1406" customFormat="1" ht="12">
      <c r="B55" s="3129" t="s">
        <v>4415</v>
      </c>
      <c r="C55" s="3129"/>
      <c r="D55" s="3129"/>
      <c r="E55" s="3130" t="s">
        <v>4418</v>
      </c>
      <c r="F55" s="3130"/>
      <c r="G55" s="3130"/>
      <c r="H55" s="3130"/>
      <c r="I55" s="3130"/>
      <c r="J55" s="3130"/>
      <c r="K55" s="3130"/>
      <c r="L55" s="3130"/>
      <c r="M55" s="3130"/>
      <c r="N55" s="3130"/>
      <c r="O55" s="3130"/>
      <c r="P55" s="3130"/>
      <c r="Q55" s="3130"/>
      <c r="R55" s="3130"/>
      <c r="S55" s="3130"/>
      <c r="T55" s="3130"/>
      <c r="U55" s="3130"/>
      <c r="V55" s="3130"/>
      <c r="W55" s="3130"/>
      <c r="X55" s="3130"/>
      <c r="Y55" s="3130"/>
      <c r="Z55" s="3130"/>
      <c r="AA55" s="3130"/>
      <c r="AB55" s="3130"/>
      <c r="AC55" s="3130"/>
      <c r="AD55" s="3130"/>
      <c r="AE55" s="3130"/>
      <c r="AF55" s="3130"/>
      <c r="AG55" s="3130"/>
      <c r="AH55" s="3130"/>
      <c r="AI55" s="3130"/>
      <c r="AJ55" s="3130"/>
      <c r="AK55" s="3130"/>
      <c r="AL55" s="3130"/>
      <c r="AM55" s="3130"/>
      <c r="AN55" s="3130"/>
      <c r="AO55" s="3130"/>
      <c r="AP55" s="3130"/>
      <c r="AQ55" s="3130"/>
      <c r="AR55" s="3130"/>
      <c r="AS55" s="3130"/>
      <c r="AT55" s="3130"/>
      <c r="AU55" s="3130"/>
      <c r="AV55" s="3130"/>
      <c r="AW55" s="3130"/>
      <c r="AX55" s="3130"/>
      <c r="AY55" s="3130"/>
      <c r="AZ55" s="3130"/>
      <c r="BA55" s="3130"/>
      <c r="BB55" s="3130"/>
      <c r="BC55" s="3130"/>
      <c r="BD55" s="3130"/>
      <c r="BE55" s="3130"/>
      <c r="BF55" s="3130"/>
      <c r="BG55" s="3130"/>
      <c r="BH55" s="3130"/>
      <c r="BI55" s="3130"/>
      <c r="BJ55" s="3130"/>
      <c r="BK55" s="3130"/>
      <c r="BL55" s="3130"/>
      <c r="BM55" s="3130"/>
      <c r="BN55" s="3130"/>
      <c r="BO55" s="3130"/>
      <c r="BP55" s="3130"/>
      <c r="BQ55" s="3130"/>
      <c r="BR55" s="3130"/>
      <c r="BS55" s="3130"/>
      <c r="BT55" s="3130"/>
      <c r="BU55" s="3130"/>
      <c r="BV55" s="3130"/>
      <c r="BW55" s="3130"/>
      <c r="BX55" s="3130"/>
      <c r="BY55" s="796"/>
      <c r="BZ55" s="796"/>
      <c r="CA55" s="796"/>
      <c r="CB55" s="796"/>
      <c r="CC55" s="796"/>
      <c r="CD55" s="796"/>
      <c r="CE55" s="796"/>
      <c r="CF55" s="796"/>
      <c r="CG55" s="796"/>
      <c r="CH55" s="796"/>
      <c r="CI55" s="796"/>
      <c r="CJ55" s="796"/>
      <c r="CK55" s="796"/>
      <c r="CL55" s="796"/>
      <c r="CM55" s="796"/>
      <c r="CN55" s="796"/>
      <c r="CO55" s="796"/>
      <c r="CP55" s="796"/>
      <c r="CQ55" s="796"/>
      <c r="CR55" s="796"/>
      <c r="CS55" s="796"/>
      <c r="CT55" s="796"/>
      <c r="CU55" s="796"/>
      <c r="CV55" s="796"/>
      <c r="CW55" s="796"/>
      <c r="CX55" s="796"/>
      <c r="CY55" s="796"/>
      <c r="CZ55" s="796"/>
      <c r="DA55" s="796"/>
      <c r="DB55" s="796"/>
      <c r="DC55" s="796"/>
      <c r="DD55" s="796"/>
      <c r="DE55" s="796"/>
      <c r="DF55" s="796"/>
      <c r="DG55" s="796"/>
      <c r="DH55" s="796"/>
      <c r="DI55" s="796"/>
      <c r="DJ55" s="796"/>
      <c r="DK55" s="796"/>
      <c r="DL55" s="796"/>
      <c r="DM55" s="796"/>
      <c r="DN55" s="796"/>
      <c r="DO55" s="796"/>
      <c r="DP55" s="796"/>
      <c r="DQ55" s="796"/>
      <c r="DR55" s="796"/>
      <c r="DS55" s="796"/>
      <c r="DT55" s="796"/>
      <c r="DU55" s="796"/>
      <c r="DV55" s="796"/>
      <c r="DW55" s="796"/>
      <c r="DX55" s="796"/>
      <c r="DY55" s="796"/>
      <c r="DZ55" s="796"/>
      <c r="EA55" s="796"/>
      <c r="EB55" s="796"/>
      <c r="EC55" s="796"/>
      <c r="ED55" s="796"/>
      <c r="EE55" s="796"/>
      <c r="EF55" s="796"/>
      <c r="EG55" s="796"/>
      <c r="EH55" s="796"/>
      <c r="EI55" s="796"/>
      <c r="EJ55" s="796"/>
      <c r="EK55" s="796"/>
      <c r="EL55" s="796"/>
      <c r="EM55" s="796"/>
      <c r="EN55" s="796"/>
    </row>
    <row r="56" spans="2:144" s="1406" customFormat="1" ht="12">
      <c r="B56" s="3129" t="s">
        <v>4417</v>
      </c>
      <c r="C56" s="3129"/>
      <c r="D56" s="3129"/>
      <c r="E56" s="3130" t="s">
        <v>4972</v>
      </c>
      <c r="F56" s="3130"/>
      <c r="G56" s="3130"/>
      <c r="H56" s="3130"/>
      <c r="I56" s="3130"/>
      <c r="J56" s="3130"/>
      <c r="K56" s="3130"/>
      <c r="L56" s="3130"/>
      <c r="M56" s="3130"/>
      <c r="N56" s="3130"/>
      <c r="O56" s="3130"/>
      <c r="P56" s="3130"/>
      <c r="Q56" s="3130"/>
      <c r="R56" s="3130"/>
      <c r="S56" s="3130"/>
      <c r="T56" s="3130"/>
      <c r="U56" s="3130"/>
      <c r="V56" s="3130"/>
      <c r="W56" s="3130"/>
      <c r="X56" s="3130"/>
      <c r="Y56" s="3130"/>
      <c r="Z56" s="3130"/>
      <c r="AA56" s="3130"/>
      <c r="AB56" s="3130"/>
      <c r="AC56" s="3130"/>
      <c r="AD56" s="3130"/>
      <c r="AE56" s="3130"/>
      <c r="AF56" s="3130"/>
      <c r="AG56" s="3130"/>
      <c r="AH56" s="3130"/>
      <c r="AI56" s="3130"/>
      <c r="AJ56" s="3130"/>
      <c r="AK56" s="3130"/>
      <c r="AL56" s="3130"/>
      <c r="AM56" s="3130"/>
      <c r="AN56" s="3130"/>
      <c r="AO56" s="3130"/>
      <c r="AP56" s="3130"/>
      <c r="AQ56" s="3130"/>
      <c r="AR56" s="3130"/>
      <c r="AS56" s="3130"/>
      <c r="AT56" s="3130"/>
      <c r="AU56" s="3130"/>
      <c r="AV56" s="3130"/>
      <c r="AW56" s="3130"/>
      <c r="AX56" s="3130"/>
      <c r="AY56" s="3130"/>
      <c r="AZ56" s="3130"/>
      <c r="BA56" s="3130"/>
      <c r="BB56" s="3130"/>
      <c r="BC56" s="3130"/>
      <c r="BD56" s="3130"/>
      <c r="BE56" s="3130"/>
      <c r="BF56" s="3130"/>
      <c r="BG56" s="3130"/>
      <c r="BH56" s="3130"/>
      <c r="BI56" s="3130"/>
      <c r="BJ56" s="3130"/>
      <c r="BK56" s="3130"/>
      <c r="BL56" s="3130"/>
      <c r="BM56" s="3130"/>
      <c r="BN56" s="3130"/>
      <c r="BO56" s="3130"/>
      <c r="BP56" s="3130"/>
      <c r="BQ56" s="3130"/>
      <c r="BR56" s="3130"/>
      <c r="BS56" s="3130"/>
      <c r="BT56" s="3130"/>
      <c r="BU56" s="3130"/>
      <c r="BV56" s="3130"/>
      <c r="BW56" s="3130"/>
      <c r="BX56" s="3130"/>
      <c r="BY56" s="797"/>
      <c r="BZ56" s="797"/>
      <c r="CA56" s="797"/>
      <c r="CB56" s="797"/>
      <c r="CC56" s="797"/>
      <c r="CD56" s="797"/>
      <c r="CE56" s="797"/>
      <c r="CF56" s="797"/>
      <c r="CG56" s="797"/>
      <c r="CH56" s="797"/>
      <c r="CI56" s="797"/>
      <c r="CJ56" s="797"/>
      <c r="CK56" s="797"/>
      <c r="CL56" s="797"/>
      <c r="CM56" s="797"/>
      <c r="CN56" s="797"/>
      <c r="CO56" s="797"/>
      <c r="CP56" s="797"/>
      <c r="CQ56" s="797"/>
      <c r="CR56" s="797"/>
      <c r="CS56" s="797"/>
      <c r="CT56" s="797"/>
      <c r="CU56" s="797"/>
      <c r="CV56" s="797"/>
      <c r="CW56" s="797"/>
      <c r="CX56" s="797"/>
      <c r="CY56" s="797"/>
      <c r="CZ56" s="797"/>
      <c r="DA56" s="797"/>
      <c r="DB56" s="797"/>
      <c r="DC56" s="797"/>
      <c r="DD56" s="797"/>
      <c r="DE56" s="797"/>
      <c r="DF56" s="797"/>
      <c r="DG56" s="797"/>
      <c r="DH56" s="797"/>
      <c r="DI56" s="797"/>
      <c r="DJ56" s="797"/>
      <c r="DK56" s="797"/>
      <c r="DL56" s="797"/>
      <c r="DM56" s="797"/>
      <c r="DN56" s="797"/>
      <c r="DO56" s="797"/>
      <c r="DP56" s="797"/>
      <c r="DQ56" s="797"/>
      <c r="DR56" s="797"/>
      <c r="DS56" s="797"/>
      <c r="DT56" s="797"/>
      <c r="DU56" s="797"/>
      <c r="DV56" s="797"/>
      <c r="DW56" s="797"/>
      <c r="DX56" s="797"/>
      <c r="DY56" s="797"/>
      <c r="DZ56" s="797"/>
      <c r="EA56" s="797"/>
      <c r="EB56" s="797"/>
      <c r="EC56" s="797"/>
      <c r="ED56" s="797"/>
      <c r="EE56" s="797"/>
      <c r="EF56" s="797"/>
      <c r="EG56" s="797"/>
      <c r="EH56" s="797"/>
      <c r="EI56" s="797"/>
      <c r="EJ56" s="797"/>
      <c r="EK56" s="797"/>
      <c r="EL56" s="797"/>
      <c r="EM56" s="797"/>
      <c r="EN56" s="797"/>
    </row>
    <row r="57" spans="2:144" s="1406" customFormat="1" ht="12">
      <c r="B57" s="3129" t="s">
        <v>4971</v>
      </c>
      <c r="C57" s="3129"/>
      <c r="D57" s="3129"/>
      <c r="E57" s="3130" t="s">
        <v>4419</v>
      </c>
      <c r="F57" s="3130"/>
      <c r="G57" s="3130"/>
      <c r="H57" s="3130"/>
      <c r="I57" s="3130"/>
      <c r="J57" s="3130"/>
      <c r="K57" s="3130"/>
      <c r="L57" s="3130"/>
      <c r="M57" s="3130"/>
      <c r="N57" s="3130"/>
      <c r="O57" s="3130"/>
      <c r="P57" s="3130"/>
      <c r="Q57" s="3130"/>
      <c r="R57" s="3130"/>
      <c r="S57" s="3130"/>
      <c r="T57" s="3130"/>
      <c r="U57" s="3130"/>
      <c r="V57" s="3130"/>
      <c r="W57" s="3130"/>
      <c r="X57" s="3130"/>
      <c r="Y57" s="3130"/>
      <c r="Z57" s="3130"/>
      <c r="AA57" s="3130"/>
      <c r="AB57" s="3130"/>
      <c r="AC57" s="3130"/>
      <c r="AD57" s="3130"/>
      <c r="AE57" s="3130"/>
      <c r="AF57" s="3130"/>
      <c r="AG57" s="3130"/>
      <c r="AH57" s="3130"/>
      <c r="AI57" s="3130"/>
      <c r="AJ57" s="3130"/>
      <c r="AK57" s="3130"/>
      <c r="AL57" s="3130"/>
      <c r="AM57" s="3130"/>
      <c r="AN57" s="3130"/>
      <c r="AO57" s="3130"/>
      <c r="AP57" s="3130"/>
      <c r="AQ57" s="3130"/>
      <c r="AR57" s="3130"/>
      <c r="AS57" s="3130"/>
      <c r="AT57" s="3130"/>
      <c r="AU57" s="3130"/>
      <c r="AV57" s="3130"/>
      <c r="AW57" s="3130"/>
      <c r="AX57" s="3130"/>
      <c r="AY57" s="3130"/>
      <c r="AZ57" s="3130"/>
      <c r="BA57" s="3130"/>
      <c r="BB57" s="3130"/>
      <c r="BC57" s="3130"/>
      <c r="BD57" s="3130"/>
      <c r="BE57" s="3130"/>
      <c r="BF57" s="3130"/>
      <c r="BG57" s="3130"/>
      <c r="BH57" s="3130"/>
      <c r="BI57" s="3130"/>
      <c r="BJ57" s="3130"/>
      <c r="BK57" s="3130"/>
      <c r="BL57" s="3130"/>
      <c r="BM57" s="3130"/>
      <c r="BN57" s="3130"/>
      <c r="BO57" s="3130"/>
      <c r="BP57" s="3130"/>
      <c r="BQ57" s="3130"/>
      <c r="BR57" s="3130"/>
      <c r="BS57" s="3130"/>
      <c r="BT57" s="3130"/>
      <c r="BU57" s="3130"/>
      <c r="BV57" s="3130"/>
      <c r="BW57" s="3130"/>
      <c r="BX57" s="3130"/>
      <c r="BY57" s="796"/>
      <c r="BZ57" s="796"/>
      <c r="CA57" s="796"/>
      <c r="CB57" s="796"/>
      <c r="CC57" s="796"/>
      <c r="CD57" s="796"/>
      <c r="CE57" s="796"/>
      <c r="CF57" s="796"/>
      <c r="CG57" s="796"/>
      <c r="CH57" s="796"/>
      <c r="CI57" s="796"/>
      <c r="CJ57" s="796"/>
      <c r="CK57" s="796"/>
      <c r="CL57" s="796"/>
      <c r="CM57" s="796"/>
      <c r="CN57" s="796"/>
      <c r="CO57" s="796"/>
      <c r="CP57" s="796"/>
      <c r="CQ57" s="796"/>
      <c r="CR57" s="796"/>
      <c r="CS57" s="796"/>
      <c r="CT57" s="796"/>
      <c r="CU57" s="796"/>
      <c r="CV57" s="796"/>
      <c r="CW57" s="796"/>
      <c r="CX57" s="796"/>
      <c r="CY57" s="796"/>
      <c r="CZ57" s="796"/>
      <c r="DA57" s="796"/>
      <c r="DB57" s="796"/>
      <c r="DC57" s="796"/>
      <c r="DD57" s="796"/>
      <c r="DE57" s="796"/>
      <c r="DF57" s="796"/>
      <c r="DG57" s="796"/>
      <c r="DH57" s="796"/>
      <c r="DI57" s="796"/>
      <c r="DJ57" s="796"/>
      <c r="DK57" s="796"/>
      <c r="DL57" s="796"/>
      <c r="DM57" s="796"/>
      <c r="DN57" s="796"/>
      <c r="DO57" s="796"/>
      <c r="DP57" s="796"/>
      <c r="DQ57" s="796"/>
      <c r="DR57" s="796"/>
      <c r="DS57" s="796"/>
      <c r="DT57" s="796"/>
      <c r="DU57" s="796"/>
      <c r="DV57" s="796"/>
      <c r="DW57" s="796"/>
      <c r="DX57" s="796"/>
      <c r="DY57" s="796"/>
      <c r="DZ57" s="796"/>
      <c r="EA57" s="796"/>
      <c r="EB57" s="796"/>
      <c r="EC57" s="796"/>
      <c r="ED57" s="796"/>
      <c r="EE57" s="796"/>
      <c r="EF57" s="796"/>
      <c r="EG57" s="796"/>
      <c r="EH57" s="796"/>
      <c r="EI57" s="796"/>
      <c r="EJ57" s="796"/>
      <c r="EK57" s="796"/>
      <c r="EL57" s="796"/>
      <c r="EM57" s="796"/>
      <c r="EN57" s="796"/>
    </row>
    <row r="58" spans="2:144" ht="4.5" customHeight="1">
      <c r="B58" s="892"/>
      <c r="C58" s="892"/>
      <c r="D58" s="892"/>
      <c r="E58" s="892"/>
      <c r="F58" s="892"/>
      <c r="G58" s="892"/>
      <c r="H58" s="892"/>
      <c r="I58" s="892"/>
      <c r="J58" s="892"/>
      <c r="K58" s="892"/>
      <c r="L58" s="892"/>
      <c r="M58" s="892"/>
      <c r="N58" s="892"/>
      <c r="O58" s="892"/>
      <c r="P58" s="892"/>
      <c r="Q58" s="892"/>
      <c r="R58" s="892"/>
      <c r="S58" s="892"/>
      <c r="T58" s="892"/>
      <c r="U58" s="892"/>
      <c r="V58" s="892"/>
      <c r="W58" s="892"/>
      <c r="X58" s="892"/>
      <c r="Y58" s="892"/>
      <c r="Z58" s="892"/>
      <c r="AA58" s="892"/>
      <c r="AB58" s="892"/>
      <c r="AC58" s="892"/>
      <c r="AD58" s="892"/>
      <c r="AE58" s="892"/>
      <c r="AF58" s="892"/>
      <c r="AG58" s="892"/>
      <c r="AH58" s="892"/>
      <c r="AI58" s="892"/>
      <c r="AJ58" s="892"/>
      <c r="AK58" s="892"/>
      <c r="AL58" s="892"/>
      <c r="AM58" s="892"/>
      <c r="AN58" s="892"/>
      <c r="AO58" s="892"/>
      <c r="AP58" s="892"/>
      <c r="AQ58" s="892"/>
      <c r="AR58" s="892"/>
      <c r="AS58" s="892"/>
      <c r="AT58" s="892"/>
      <c r="AU58" s="892"/>
      <c r="AV58" s="892"/>
      <c r="AW58" s="892"/>
      <c r="AX58" s="892"/>
      <c r="AY58" s="892"/>
      <c r="AZ58" s="892"/>
      <c r="BA58" s="892"/>
      <c r="BB58" s="892"/>
      <c r="BC58" s="892"/>
      <c r="BD58" s="892"/>
      <c r="BE58" s="892"/>
      <c r="BF58" s="892"/>
      <c r="BG58" s="892"/>
      <c r="BH58" s="892"/>
      <c r="BI58" s="892"/>
      <c r="BJ58" s="892"/>
      <c r="BK58" s="892"/>
      <c r="BL58" s="892"/>
      <c r="BM58" s="892"/>
      <c r="BN58" s="1343"/>
      <c r="BO58" s="1343"/>
      <c r="BP58" s="1343"/>
      <c r="BQ58" s="1343"/>
      <c r="BR58" s="1343"/>
      <c r="BS58" s="1343"/>
      <c r="BT58" s="1343"/>
      <c r="BU58" s="1343"/>
    </row>
    <row r="59" spans="2:144" ht="12.75" customHeight="1">
      <c r="B59" s="3120" t="s">
        <v>3699</v>
      </c>
      <c r="C59" s="3121"/>
      <c r="D59" s="3121"/>
      <c r="E59" s="3121"/>
      <c r="F59" s="3121"/>
      <c r="G59" s="3121"/>
      <c r="H59" s="3121"/>
      <c r="I59" s="3121"/>
      <c r="J59" s="3121"/>
      <c r="K59" s="3121"/>
      <c r="L59" s="3121"/>
      <c r="M59" s="3121"/>
      <c r="N59" s="3121"/>
      <c r="O59" s="3121"/>
      <c r="P59" s="3121"/>
      <c r="Q59" s="3121"/>
      <c r="R59" s="3121"/>
      <c r="S59" s="3121"/>
      <c r="T59" s="3121"/>
      <c r="U59" s="3121"/>
      <c r="V59" s="3121"/>
      <c r="W59" s="3121"/>
      <c r="X59" s="3121"/>
      <c r="Y59" s="3121"/>
      <c r="Z59" s="3121"/>
      <c r="AA59" s="3121"/>
      <c r="AB59" s="3121"/>
      <c r="AC59" s="3121"/>
      <c r="AD59" s="3121"/>
      <c r="AE59" s="3121"/>
      <c r="AF59" s="3121"/>
      <c r="AG59" s="3121"/>
      <c r="AH59" s="3121"/>
      <c r="AI59" s="3121"/>
      <c r="AJ59" s="3121"/>
      <c r="AK59" s="3121"/>
      <c r="AL59" s="3121"/>
      <c r="AM59" s="3121"/>
      <c r="AN59" s="3121"/>
      <c r="AO59" s="3121"/>
      <c r="AP59" s="3121"/>
      <c r="AQ59" s="3121"/>
      <c r="AR59" s="3121"/>
      <c r="AS59" s="3121"/>
      <c r="AT59" s="3121"/>
      <c r="AU59" s="3121"/>
      <c r="AV59" s="3121"/>
      <c r="AW59" s="3121"/>
      <c r="AX59" s="3121"/>
      <c r="AY59" s="3121"/>
      <c r="AZ59" s="3121"/>
      <c r="BA59" s="3121"/>
      <c r="BB59" s="3121"/>
      <c r="BC59" s="3121"/>
      <c r="BD59" s="3121"/>
      <c r="BE59" s="3121"/>
      <c r="BF59" s="3121"/>
      <c r="BG59" s="3121"/>
      <c r="BH59" s="3121"/>
      <c r="BI59" s="3121"/>
      <c r="BJ59" s="3121"/>
      <c r="BK59" s="3121"/>
      <c r="BL59" s="3121"/>
      <c r="BM59" s="3121"/>
      <c r="BN59" s="3121"/>
      <c r="BO59" s="3121"/>
      <c r="BP59" s="3121"/>
      <c r="BQ59" s="3121"/>
      <c r="BR59" s="3121"/>
      <c r="BS59" s="3121"/>
      <c r="BT59" s="3121"/>
      <c r="BU59" s="3121"/>
      <c r="BV59" s="1376"/>
      <c r="BW59" s="1376"/>
      <c r="BX59" s="1407"/>
    </row>
    <row r="60" spans="2:144" ht="11.25" customHeight="1">
      <c r="B60" s="1408"/>
      <c r="C60" s="1409">
        <v>1</v>
      </c>
      <c r="D60" s="3122" t="s">
        <v>4420</v>
      </c>
      <c r="E60" s="3122"/>
      <c r="F60" s="3122"/>
      <c r="G60" s="3122"/>
      <c r="H60" s="3122"/>
      <c r="I60" s="3122"/>
      <c r="J60" s="3122"/>
      <c r="K60" s="3122"/>
      <c r="L60" s="3122"/>
      <c r="M60" s="3122"/>
      <c r="N60" s="3122"/>
      <c r="O60" s="3122"/>
      <c r="P60" s="3122"/>
      <c r="Q60" s="3122"/>
      <c r="R60" s="3122"/>
      <c r="S60" s="3122"/>
      <c r="T60" s="3122"/>
      <c r="U60" s="3122"/>
      <c r="V60" s="3122"/>
      <c r="W60" s="3122"/>
      <c r="X60" s="3122"/>
      <c r="Y60" s="3122"/>
      <c r="Z60" s="3122"/>
      <c r="AA60" s="3122"/>
      <c r="AB60" s="3122"/>
      <c r="AC60" s="3122"/>
      <c r="AD60" s="3122"/>
      <c r="AE60" s="3122"/>
      <c r="AF60" s="3122"/>
      <c r="AG60" s="3122"/>
      <c r="AH60" s="3122"/>
      <c r="AI60" s="3122"/>
      <c r="AJ60" s="3122"/>
      <c r="AK60" s="3122"/>
      <c r="AL60" s="3122"/>
      <c r="AM60" s="3122"/>
      <c r="AN60" s="3122"/>
      <c r="AO60" s="3122"/>
      <c r="AP60" s="3122"/>
      <c r="AQ60" s="3122"/>
      <c r="AR60" s="3122"/>
      <c r="AS60" s="3122"/>
      <c r="AT60" s="3122"/>
      <c r="AU60" s="3122"/>
      <c r="AV60" s="3122"/>
      <c r="AW60" s="3122"/>
      <c r="AX60" s="3122"/>
      <c r="AY60" s="3122"/>
      <c r="AZ60" s="3122"/>
      <c r="BA60" s="3122"/>
      <c r="BB60" s="3122"/>
      <c r="BC60" s="3122"/>
      <c r="BD60" s="3122"/>
      <c r="BE60" s="3122"/>
      <c r="BF60" s="3122"/>
      <c r="BG60" s="3122"/>
      <c r="BH60" s="3122"/>
      <c r="BI60" s="3122"/>
      <c r="BJ60" s="3122"/>
      <c r="BK60" s="3122"/>
      <c r="BL60" s="3122"/>
      <c r="BM60" s="3122"/>
      <c r="BN60" s="3122"/>
      <c r="BO60" s="3122"/>
      <c r="BP60" s="3122"/>
      <c r="BQ60" s="3122"/>
      <c r="BR60" s="3122"/>
      <c r="BS60" s="3122"/>
      <c r="BT60" s="3122"/>
      <c r="BU60" s="3122"/>
      <c r="BV60" s="3122"/>
      <c r="BW60" s="3122"/>
      <c r="BX60" s="1410"/>
    </row>
    <row r="61" spans="2:144" ht="11.25" customHeight="1">
      <c r="B61" s="1408"/>
      <c r="C61" s="1411"/>
      <c r="D61" s="3122"/>
      <c r="E61" s="3122"/>
      <c r="F61" s="3122"/>
      <c r="G61" s="3122"/>
      <c r="H61" s="3122"/>
      <c r="I61" s="3122"/>
      <c r="J61" s="3122"/>
      <c r="K61" s="3122"/>
      <c r="L61" s="3122"/>
      <c r="M61" s="3122"/>
      <c r="N61" s="3122"/>
      <c r="O61" s="3122"/>
      <c r="P61" s="3122"/>
      <c r="Q61" s="3122"/>
      <c r="R61" s="3122"/>
      <c r="S61" s="3122"/>
      <c r="T61" s="3122"/>
      <c r="U61" s="3122"/>
      <c r="V61" s="3122"/>
      <c r="W61" s="3122"/>
      <c r="X61" s="3122"/>
      <c r="Y61" s="3122"/>
      <c r="Z61" s="3122"/>
      <c r="AA61" s="3122"/>
      <c r="AB61" s="3122"/>
      <c r="AC61" s="3122"/>
      <c r="AD61" s="3122"/>
      <c r="AE61" s="3122"/>
      <c r="AF61" s="3122"/>
      <c r="AG61" s="3122"/>
      <c r="AH61" s="3122"/>
      <c r="AI61" s="3122"/>
      <c r="AJ61" s="3122"/>
      <c r="AK61" s="3122"/>
      <c r="AL61" s="3122"/>
      <c r="AM61" s="3122"/>
      <c r="AN61" s="3122"/>
      <c r="AO61" s="3122"/>
      <c r="AP61" s="3122"/>
      <c r="AQ61" s="3122"/>
      <c r="AR61" s="3122"/>
      <c r="AS61" s="3122"/>
      <c r="AT61" s="3122"/>
      <c r="AU61" s="3122"/>
      <c r="AV61" s="3122"/>
      <c r="AW61" s="3122"/>
      <c r="AX61" s="3122"/>
      <c r="AY61" s="3122"/>
      <c r="AZ61" s="3122"/>
      <c r="BA61" s="3122"/>
      <c r="BB61" s="3122"/>
      <c r="BC61" s="3122"/>
      <c r="BD61" s="3122"/>
      <c r="BE61" s="3122"/>
      <c r="BF61" s="3122"/>
      <c r="BG61" s="3122"/>
      <c r="BH61" s="3122"/>
      <c r="BI61" s="3122"/>
      <c r="BJ61" s="3122"/>
      <c r="BK61" s="3122"/>
      <c r="BL61" s="3122"/>
      <c r="BM61" s="3122"/>
      <c r="BN61" s="3122"/>
      <c r="BO61" s="3122"/>
      <c r="BP61" s="3122"/>
      <c r="BQ61" s="3122"/>
      <c r="BR61" s="3122"/>
      <c r="BS61" s="3122"/>
      <c r="BT61" s="3122"/>
      <c r="BU61" s="3122"/>
      <c r="BV61" s="3122"/>
      <c r="BW61" s="3122"/>
      <c r="BX61" s="1410"/>
    </row>
    <row r="62" spans="2:144" ht="11.45" customHeight="1">
      <c r="B62" s="1408"/>
      <c r="C62" s="1412"/>
      <c r="D62" s="3123" t="s">
        <v>3700</v>
      </c>
      <c r="E62" s="3123"/>
      <c r="F62" s="3123"/>
      <c r="G62" s="3123"/>
      <c r="H62" s="3123"/>
      <c r="I62" s="3123"/>
      <c r="J62" s="3123"/>
      <c r="K62" s="3123"/>
      <c r="L62" s="3123"/>
      <c r="M62" s="3123"/>
      <c r="N62" s="3123"/>
      <c r="O62" s="3123"/>
      <c r="P62" s="3123"/>
      <c r="Q62" s="3123"/>
      <c r="R62" s="3123"/>
      <c r="S62" s="3123"/>
      <c r="T62" s="3123"/>
      <c r="U62" s="3123"/>
      <c r="V62" s="3123"/>
      <c r="W62" s="3123"/>
      <c r="X62" s="3123"/>
      <c r="Y62" s="3123"/>
      <c r="Z62" s="3123"/>
      <c r="AA62" s="3123"/>
      <c r="AB62" s="3123"/>
      <c r="AC62" s="3123"/>
      <c r="AD62" s="3123"/>
      <c r="AE62" s="3123"/>
      <c r="AF62" s="3123"/>
      <c r="AG62" s="3123"/>
      <c r="AH62" s="3123"/>
      <c r="AI62" s="3123"/>
      <c r="AJ62" s="3123"/>
      <c r="AK62" s="3123"/>
      <c r="AL62" s="3123"/>
      <c r="AM62" s="3123"/>
      <c r="AN62" s="3123"/>
      <c r="AO62" s="3123"/>
      <c r="AP62" s="3123"/>
      <c r="AQ62" s="3123"/>
      <c r="AR62" s="3123"/>
      <c r="AS62" s="3123"/>
      <c r="AT62" s="3123"/>
      <c r="AU62" s="3123"/>
      <c r="AV62" s="3123"/>
      <c r="AW62" s="3123"/>
      <c r="AX62" s="3123"/>
      <c r="AY62" s="3123"/>
      <c r="AZ62" s="3123"/>
      <c r="BA62" s="3123"/>
      <c r="BB62" s="3123"/>
      <c r="BC62" s="3123"/>
      <c r="BD62" s="3123"/>
      <c r="BE62" s="3123"/>
      <c r="BF62" s="3123"/>
      <c r="BG62" s="3123"/>
      <c r="BH62" s="3123"/>
      <c r="BI62" s="3123"/>
      <c r="BJ62" s="3123"/>
      <c r="BK62" s="3123"/>
      <c r="BL62" s="3123"/>
      <c r="BM62" s="3123"/>
      <c r="BN62" s="3123"/>
      <c r="BO62" s="3123"/>
      <c r="BP62" s="3123"/>
      <c r="BQ62" s="3123"/>
      <c r="BR62" s="3123"/>
      <c r="BS62" s="3123"/>
      <c r="BT62" s="1411"/>
      <c r="BU62" s="1411"/>
      <c r="BX62" s="1410"/>
    </row>
    <row r="63" spans="2:144" ht="13.5" customHeight="1">
      <c r="B63" s="1408"/>
      <c r="C63" s="1411"/>
      <c r="D63" s="3096" t="s">
        <v>3701</v>
      </c>
      <c r="E63" s="3096"/>
      <c r="F63" s="3096"/>
      <c r="G63" s="3096"/>
      <c r="H63" s="3096"/>
      <c r="I63" s="3096"/>
      <c r="J63" s="3096"/>
      <c r="K63" s="3096"/>
      <c r="L63" s="3096"/>
      <c r="M63" s="3096"/>
      <c r="N63" s="3096"/>
      <c r="O63" s="3096"/>
      <c r="P63" s="3096"/>
      <c r="Q63" s="3096"/>
      <c r="R63" s="3096"/>
      <c r="S63" s="3096"/>
      <c r="T63" s="3096"/>
      <c r="U63" s="3096"/>
      <c r="V63" s="3096"/>
      <c r="W63" s="3096"/>
      <c r="X63" s="3096"/>
      <c r="Y63" s="3096"/>
      <c r="Z63" s="3096"/>
      <c r="AA63" s="3096"/>
      <c r="AB63" s="3096"/>
      <c r="AC63" s="3096"/>
      <c r="AD63" s="3096"/>
      <c r="AE63" s="3096"/>
      <c r="AF63" s="3096"/>
      <c r="AG63" s="3096"/>
      <c r="AH63" s="3096"/>
      <c r="AI63" s="3096"/>
      <c r="AJ63" s="3096"/>
      <c r="AK63" s="3096"/>
      <c r="AL63" s="3096"/>
      <c r="AM63" s="3096"/>
      <c r="AN63" s="3096"/>
      <c r="AO63" s="3096"/>
      <c r="AP63" s="3096"/>
      <c r="AQ63" s="3096"/>
      <c r="AR63" s="3096"/>
      <c r="AS63" s="3096"/>
      <c r="AT63" s="3096"/>
      <c r="AU63" s="3096"/>
      <c r="AV63" s="3096"/>
      <c r="AW63" s="3096"/>
      <c r="AX63" s="3096"/>
      <c r="AY63" s="3096"/>
      <c r="AZ63" s="3096"/>
      <c r="BA63" s="3096"/>
      <c r="BB63" s="3096"/>
      <c r="BC63" s="3096"/>
      <c r="BD63" s="3096"/>
      <c r="BE63" s="3096"/>
      <c r="BF63" s="3096"/>
      <c r="BG63" s="3096"/>
      <c r="BH63" s="3096"/>
      <c r="BI63" s="3096"/>
      <c r="BJ63" s="3096"/>
      <c r="BK63" s="3096"/>
      <c r="BL63" s="3096"/>
      <c r="BM63" s="3096"/>
      <c r="BN63" s="3096"/>
      <c r="BO63" s="3096"/>
      <c r="BP63" s="3096"/>
      <c r="BQ63" s="3096"/>
      <c r="BR63" s="3096"/>
      <c r="BS63" s="3096"/>
      <c r="BT63" s="1411"/>
      <c r="BU63" s="1411"/>
      <c r="BX63" s="1410"/>
    </row>
    <row r="64" spans="2:144" ht="12.95" customHeight="1">
      <c r="B64" s="1408"/>
      <c r="C64" s="1411"/>
      <c r="D64" s="1411"/>
      <c r="E64" s="3096" t="s">
        <v>3702</v>
      </c>
      <c r="F64" s="3096"/>
      <c r="G64" s="3096"/>
      <c r="H64" s="3096"/>
      <c r="I64" s="3096"/>
      <c r="J64" s="3096"/>
      <c r="K64" s="3096"/>
      <c r="L64" s="3096"/>
      <c r="M64" s="3096"/>
      <c r="N64" s="3096"/>
      <c r="O64" s="3096"/>
      <c r="P64" s="3096"/>
      <c r="Q64" s="3096"/>
      <c r="R64" s="3096"/>
      <c r="S64" s="3096"/>
      <c r="T64" s="3096"/>
      <c r="U64" s="3096"/>
      <c r="V64" s="3096"/>
      <c r="W64" s="3096"/>
      <c r="X64" s="3096"/>
      <c r="Y64" s="3096"/>
      <c r="Z64" s="3096"/>
      <c r="AA64" s="3096"/>
      <c r="AB64" s="3096"/>
      <c r="AC64" s="3096"/>
      <c r="AD64" s="3096"/>
      <c r="AE64" s="3096"/>
      <c r="AF64" s="3096"/>
      <c r="AG64" s="3096"/>
      <c r="AH64" s="3096"/>
      <c r="AI64" s="3096"/>
      <c r="AJ64" s="3096"/>
      <c r="AK64" s="3096"/>
      <c r="AL64" s="3096"/>
      <c r="AM64" s="3096"/>
      <c r="AN64" s="3096"/>
      <c r="AO64" s="3096"/>
      <c r="AP64" s="3096"/>
      <c r="AQ64" s="3096"/>
      <c r="AR64" s="3096"/>
      <c r="AS64" s="3096"/>
      <c r="AT64" s="3096"/>
      <c r="AU64" s="3096"/>
      <c r="AV64" s="3096"/>
      <c r="AW64" s="3096"/>
      <c r="AX64" s="3096"/>
      <c r="AY64" s="3096"/>
      <c r="AZ64" s="3096"/>
      <c r="BA64" s="3096"/>
      <c r="BB64" s="3096"/>
      <c r="BC64" s="3096"/>
      <c r="BD64" s="3096"/>
      <c r="BE64" s="3096"/>
      <c r="BF64" s="3096"/>
      <c r="BG64" s="3096"/>
      <c r="BH64" s="3096"/>
      <c r="BI64" s="3096"/>
      <c r="BJ64" s="3096"/>
      <c r="BK64" s="3096"/>
      <c r="BL64" s="3096"/>
      <c r="BM64" s="3096"/>
      <c r="BN64" s="3096"/>
      <c r="BO64" s="3096"/>
      <c r="BP64" s="3096"/>
      <c r="BQ64" s="3096"/>
      <c r="BR64" s="3096"/>
      <c r="BS64" s="3096"/>
      <c r="BT64" s="1411"/>
      <c r="BU64" s="1411"/>
      <c r="BX64" s="1410"/>
    </row>
    <row r="65" spans="2:76" ht="11.1" customHeight="1">
      <c r="B65" s="1413"/>
      <c r="C65" s="1343"/>
      <c r="D65" s="1343"/>
      <c r="E65" s="1343"/>
      <c r="F65" s="3124"/>
      <c r="G65" s="3124"/>
      <c r="H65" s="3124"/>
      <c r="I65" s="3124"/>
      <c r="J65" s="3124"/>
      <c r="K65" s="3124"/>
      <c r="L65" s="3124"/>
      <c r="M65" s="3126" t="s">
        <v>3703</v>
      </c>
      <c r="N65" s="3127"/>
      <c r="O65" s="3127"/>
      <c r="P65" s="3127"/>
      <c r="Q65" s="3127"/>
      <c r="R65" s="3127"/>
      <c r="S65" s="3127"/>
      <c r="T65" s="3127"/>
      <c r="U65" s="3127"/>
      <c r="V65" s="3127"/>
      <c r="W65" s="3127"/>
      <c r="X65" s="3128"/>
      <c r="Y65" s="3126" t="s">
        <v>3704</v>
      </c>
      <c r="Z65" s="3127"/>
      <c r="AA65" s="3127"/>
      <c r="AB65" s="3127"/>
      <c r="AC65" s="3127"/>
      <c r="AD65" s="3127"/>
      <c r="AE65" s="3127"/>
      <c r="AF65" s="3127"/>
      <c r="AG65" s="3127"/>
      <c r="AH65" s="3127"/>
      <c r="AI65" s="3127"/>
      <c r="AJ65" s="3127"/>
      <c r="AK65" s="3128"/>
      <c r="AL65" s="1343"/>
      <c r="AM65" s="1343"/>
      <c r="AN65" s="1343"/>
      <c r="AO65" s="1343"/>
      <c r="AP65" s="1343"/>
      <c r="AQ65" s="1343"/>
      <c r="AR65" s="1343"/>
      <c r="AS65" s="1343"/>
      <c r="AT65" s="1343"/>
      <c r="AU65" s="1343"/>
      <c r="AV65" s="1343"/>
      <c r="AW65" s="1343"/>
      <c r="AX65" s="1343"/>
      <c r="AY65" s="1343"/>
      <c r="AZ65" s="1343"/>
      <c r="BA65" s="1343"/>
      <c r="BB65" s="1343"/>
      <c r="BC65" s="1343"/>
      <c r="BD65" s="1343"/>
      <c r="BE65" s="1343"/>
      <c r="BF65" s="1343"/>
      <c r="BG65" s="1343"/>
      <c r="BH65" s="1343"/>
      <c r="BI65" s="1343"/>
      <c r="BJ65" s="1343"/>
      <c r="BK65" s="1343"/>
      <c r="BL65" s="1343"/>
      <c r="BM65" s="1343"/>
      <c r="BN65" s="1343"/>
      <c r="BO65" s="1343"/>
      <c r="BP65" s="1343"/>
      <c r="BQ65" s="1343"/>
      <c r="BR65" s="1343"/>
      <c r="BS65" s="1343"/>
      <c r="BT65" s="1343"/>
      <c r="BU65" s="1343"/>
      <c r="BX65" s="1410"/>
    </row>
    <row r="66" spans="2:76" ht="11.1" customHeight="1" thickBot="1">
      <c r="B66" s="1413"/>
      <c r="C66" s="1343"/>
      <c r="D66" s="1343"/>
      <c r="E66" s="1343"/>
      <c r="F66" s="3125"/>
      <c r="G66" s="3125"/>
      <c r="H66" s="3125"/>
      <c r="I66" s="3125"/>
      <c r="J66" s="3125"/>
      <c r="K66" s="3125"/>
      <c r="L66" s="3125"/>
      <c r="M66" s="3112" t="s">
        <v>3705</v>
      </c>
      <c r="N66" s="3112"/>
      <c r="O66" s="3112"/>
      <c r="P66" s="3112"/>
      <c r="Q66" s="3112"/>
      <c r="R66" s="3112"/>
      <c r="S66" s="3113" t="s">
        <v>3706</v>
      </c>
      <c r="T66" s="3114"/>
      <c r="U66" s="3114"/>
      <c r="V66" s="3114"/>
      <c r="W66" s="3114"/>
      <c r="X66" s="3115"/>
      <c r="Y66" s="3112" t="s">
        <v>3705</v>
      </c>
      <c r="Z66" s="3112"/>
      <c r="AA66" s="3112"/>
      <c r="AB66" s="3112"/>
      <c r="AC66" s="3112"/>
      <c r="AD66" s="3112"/>
      <c r="AE66" s="3112"/>
      <c r="AF66" s="3113" t="s">
        <v>3706</v>
      </c>
      <c r="AG66" s="3114"/>
      <c r="AH66" s="3114"/>
      <c r="AI66" s="3114"/>
      <c r="AJ66" s="3114"/>
      <c r="AK66" s="3115"/>
      <c r="AL66" s="1343"/>
      <c r="AM66" s="1343"/>
      <c r="AN66" s="1343"/>
      <c r="AO66" s="1343"/>
      <c r="AP66" s="1343"/>
      <c r="AQ66" s="1343"/>
      <c r="AR66" s="1343"/>
      <c r="AS66" s="1343"/>
      <c r="AT66" s="1343"/>
      <c r="AU66" s="1343"/>
      <c r="AV66" s="1343"/>
      <c r="AW66" s="1343"/>
      <c r="AX66" s="1343"/>
      <c r="AY66" s="1343"/>
      <c r="AZ66" s="1343"/>
      <c r="BA66" s="1343"/>
      <c r="BB66" s="1343"/>
      <c r="BC66" s="1343"/>
      <c r="BD66" s="1343"/>
      <c r="BE66" s="1343"/>
      <c r="BF66" s="1343"/>
      <c r="BG66" s="1343"/>
      <c r="BH66" s="1343"/>
      <c r="BI66" s="1343"/>
      <c r="BJ66" s="1343"/>
      <c r="BK66" s="1343"/>
      <c r="BL66" s="1343"/>
      <c r="BM66" s="1343"/>
      <c r="BN66" s="1343"/>
      <c r="BO66" s="1343"/>
      <c r="BP66" s="1343"/>
      <c r="BQ66" s="1343"/>
      <c r="BR66" s="1343"/>
      <c r="BS66" s="1343"/>
      <c r="BT66" s="1343"/>
      <c r="BU66" s="1343"/>
      <c r="BX66" s="1410"/>
    </row>
    <row r="67" spans="2:76" ht="6.75" customHeight="1" thickTop="1">
      <c r="B67" s="1413"/>
      <c r="C67" s="1343"/>
      <c r="D67" s="1343"/>
      <c r="E67" s="1343"/>
      <c r="F67" s="3116" t="s">
        <v>2583</v>
      </c>
      <c r="G67" s="3117"/>
      <c r="H67" s="3117"/>
      <c r="I67" s="3117"/>
      <c r="J67" s="3117"/>
      <c r="K67" s="3117"/>
      <c r="L67" s="3118"/>
      <c r="M67" s="3119" t="s">
        <v>3707</v>
      </c>
      <c r="N67" s="3119"/>
      <c r="O67" s="3119"/>
      <c r="P67" s="3119"/>
      <c r="Q67" s="3119"/>
      <c r="R67" s="3119"/>
      <c r="S67" s="3116" t="s">
        <v>243</v>
      </c>
      <c r="T67" s="3117"/>
      <c r="U67" s="3117"/>
      <c r="V67" s="3117"/>
      <c r="W67" s="3117"/>
      <c r="X67" s="3118"/>
      <c r="Y67" s="3119" t="s">
        <v>3708</v>
      </c>
      <c r="Z67" s="3119"/>
      <c r="AA67" s="3119"/>
      <c r="AB67" s="3119"/>
      <c r="AC67" s="3119"/>
      <c r="AD67" s="3119"/>
      <c r="AE67" s="3119"/>
      <c r="AF67" s="3116" t="s">
        <v>243</v>
      </c>
      <c r="AG67" s="3117"/>
      <c r="AH67" s="3117"/>
      <c r="AI67" s="3117"/>
      <c r="AJ67" s="3117"/>
      <c r="AK67" s="3118"/>
      <c r="AL67" s="1343"/>
      <c r="AM67" s="1343"/>
      <c r="AN67" s="1343"/>
      <c r="AO67" s="1343"/>
      <c r="AP67" s="1343"/>
      <c r="AQ67" s="1343"/>
      <c r="AR67" s="1343"/>
      <c r="AS67" s="1343"/>
      <c r="AT67" s="1343"/>
      <c r="AU67" s="1343"/>
      <c r="AV67" s="1343"/>
      <c r="AW67" s="1343"/>
      <c r="AX67" s="1343"/>
      <c r="AY67" s="1343"/>
      <c r="AZ67" s="1343"/>
      <c r="BA67" s="1343"/>
      <c r="BB67" s="1343"/>
      <c r="BC67" s="1343"/>
      <c r="BD67" s="1343"/>
      <c r="BE67" s="1343"/>
      <c r="BF67" s="1343"/>
      <c r="BG67" s="1343"/>
      <c r="BH67" s="1343"/>
      <c r="BI67" s="1343"/>
      <c r="BJ67" s="1343"/>
      <c r="BK67" s="1343"/>
      <c r="BL67" s="1343"/>
      <c r="BM67" s="1343"/>
      <c r="BN67" s="1343"/>
      <c r="BO67" s="1343"/>
      <c r="BP67" s="1343"/>
      <c r="BQ67" s="1343"/>
      <c r="BR67" s="1343"/>
      <c r="BS67" s="1343"/>
      <c r="BT67" s="1343"/>
      <c r="BU67" s="1343"/>
      <c r="BX67" s="1410"/>
    </row>
    <row r="68" spans="2:76" ht="6.75" customHeight="1">
      <c r="B68" s="1413"/>
      <c r="C68" s="1343"/>
      <c r="D68" s="1343"/>
      <c r="E68" s="1343"/>
      <c r="F68" s="3109"/>
      <c r="G68" s="3110"/>
      <c r="H68" s="3110"/>
      <c r="I68" s="3110"/>
      <c r="J68" s="3110"/>
      <c r="K68" s="3110"/>
      <c r="L68" s="3111"/>
      <c r="M68" s="3105"/>
      <c r="N68" s="3105"/>
      <c r="O68" s="3105"/>
      <c r="P68" s="3105"/>
      <c r="Q68" s="3105"/>
      <c r="R68" s="3105"/>
      <c r="S68" s="3109"/>
      <c r="T68" s="3110"/>
      <c r="U68" s="3110"/>
      <c r="V68" s="3110"/>
      <c r="W68" s="3110"/>
      <c r="X68" s="3111"/>
      <c r="Y68" s="3105"/>
      <c r="Z68" s="3105"/>
      <c r="AA68" s="3105"/>
      <c r="AB68" s="3105"/>
      <c r="AC68" s="3105"/>
      <c r="AD68" s="3105"/>
      <c r="AE68" s="3105"/>
      <c r="AF68" s="3109"/>
      <c r="AG68" s="3110"/>
      <c r="AH68" s="3110"/>
      <c r="AI68" s="3110"/>
      <c r="AJ68" s="3110"/>
      <c r="AK68" s="3111"/>
      <c r="AL68" s="1343"/>
      <c r="AM68" s="1343"/>
      <c r="AN68" s="1343"/>
      <c r="AO68" s="1343"/>
      <c r="AP68" s="1343"/>
      <c r="AQ68" s="1343"/>
      <c r="AR68" s="1343"/>
      <c r="AS68" s="1343"/>
      <c r="AT68" s="1343"/>
      <c r="AU68" s="1343"/>
      <c r="AV68" s="1343"/>
      <c r="AW68" s="1343"/>
      <c r="AX68" s="1343"/>
      <c r="AY68" s="1343"/>
      <c r="AZ68" s="1343"/>
      <c r="BA68" s="1343"/>
      <c r="BB68" s="1343"/>
      <c r="BC68" s="1343"/>
      <c r="BD68" s="1343"/>
      <c r="BE68" s="1343"/>
      <c r="BF68" s="1343"/>
      <c r="BG68" s="1343"/>
      <c r="BH68" s="1343"/>
      <c r="BI68" s="1343"/>
      <c r="BJ68" s="1343"/>
      <c r="BK68" s="1343"/>
      <c r="BL68" s="1343"/>
      <c r="BM68" s="1343"/>
      <c r="BN68" s="1343"/>
      <c r="BO68" s="1343"/>
      <c r="BP68" s="1343"/>
      <c r="BQ68" s="1343"/>
      <c r="BR68" s="1343"/>
      <c r="BS68" s="1343"/>
      <c r="BT68" s="1343"/>
      <c r="BU68" s="1343"/>
      <c r="BX68" s="1410"/>
    </row>
    <row r="69" spans="2:76" ht="6.75" customHeight="1">
      <c r="B69" s="1413"/>
      <c r="C69" s="1343"/>
      <c r="D69" s="1343"/>
      <c r="E69" s="1343"/>
      <c r="F69" s="3105" t="s">
        <v>3709</v>
      </c>
      <c r="G69" s="3105"/>
      <c r="H69" s="3105"/>
      <c r="I69" s="3105"/>
      <c r="J69" s="3105"/>
      <c r="K69" s="3105"/>
      <c r="L69" s="3105"/>
      <c r="M69" s="3105" t="s">
        <v>3707</v>
      </c>
      <c r="N69" s="3105"/>
      <c r="O69" s="3105"/>
      <c r="P69" s="3105"/>
      <c r="Q69" s="3105"/>
      <c r="R69" s="3105"/>
      <c r="S69" s="3106" t="s">
        <v>3710</v>
      </c>
      <c r="T69" s="3107"/>
      <c r="U69" s="3107"/>
      <c r="V69" s="3107"/>
      <c r="W69" s="3107"/>
      <c r="X69" s="3108"/>
      <c r="Y69" s="3105" t="s">
        <v>3711</v>
      </c>
      <c r="Z69" s="3105"/>
      <c r="AA69" s="3105"/>
      <c r="AB69" s="3105"/>
      <c r="AC69" s="3105"/>
      <c r="AD69" s="3105"/>
      <c r="AE69" s="3105"/>
      <c r="AF69" s="3106" t="s">
        <v>3710</v>
      </c>
      <c r="AG69" s="3107"/>
      <c r="AH69" s="3107"/>
      <c r="AI69" s="3107"/>
      <c r="AJ69" s="3107"/>
      <c r="AK69" s="3108"/>
      <c r="AL69" s="1343"/>
      <c r="AM69" s="1343"/>
      <c r="AN69" s="1343"/>
      <c r="AO69" s="1343"/>
      <c r="AP69" s="1343"/>
      <c r="AQ69" s="1343"/>
      <c r="AR69" s="1343"/>
      <c r="AS69" s="1343"/>
      <c r="AT69" s="1343"/>
      <c r="AU69" s="1343"/>
      <c r="AV69" s="1343"/>
      <c r="AW69" s="1343"/>
      <c r="AX69" s="1343"/>
      <c r="AY69" s="1343"/>
      <c r="AZ69" s="1343"/>
      <c r="BA69" s="1343"/>
      <c r="BB69" s="1343"/>
      <c r="BC69" s="1343"/>
      <c r="BD69" s="1343"/>
      <c r="BE69" s="1343"/>
      <c r="BF69" s="1343"/>
      <c r="BG69" s="1343"/>
      <c r="BH69" s="1343"/>
      <c r="BI69" s="1343"/>
      <c r="BJ69" s="1343"/>
      <c r="BK69" s="1343"/>
      <c r="BL69" s="1343"/>
      <c r="BM69" s="1343"/>
      <c r="BN69" s="1343"/>
      <c r="BO69" s="1343"/>
      <c r="BP69" s="1343"/>
      <c r="BQ69" s="1343"/>
      <c r="BR69" s="1343"/>
      <c r="BS69" s="1343"/>
      <c r="BT69" s="1343"/>
      <c r="BU69" s="1343"/>
      <c r="BX69" s="1410"/>
    </row>
    <row r="70" spans="2:76" ht="6.75" customHeight="1">
      <c r="B70" s="1413"/>
      <c r="C70" s="1343"/>
      <c r="D70" s="1343"/>
      <c r="E70" s="1343"/>
      <c r="F70" s="3105"/>
      <c r="G70" s="3105"/>
      <c r="H70" s="3105"/>
      <c r="I70" s="3105"/>
      <c r="J70" s="3105"/>
      <c r="K70" s="3105"/>
      <c r="L70" s="3105"/>
      <c r="M70" s="3105"/>
      <c r="N70" s="3105"/>
      <c r="O70" s="3105"/>
      <c r="P70" s="3105"/>
      <c r="Q70" s="3105"/>
      <c r="R70" s="3105"/>
      <c r="S70" s="3109"/>
      <c r="T70" s="3110"/>
      <c r="U70" s="3110"/>
      <c r="V70" s="3110"/>
      <c r="W70" s="3110"/>
      <c r="X70" s="3111"/>
      <c r="Y70" s="3105"/>
      <c r="Z70" s="3105"/>
      <c r="AA70" s="3105"/>
      <c r="AB70" s="3105"/>
      <c r="AC70" s="3105"/>
      <c r="AD70" s="3105"/>
      <c r="AE70" s="3105"/>
      <c r="AF70" s="3109"/>
      <c r="AG70" s="3110"/>
      <c r="AH70" s="3110"/>
      <c r="AI70" s="3110"/>
      <c r="AJ70" s="3110"/>
      <c r="AK70" s="3111"/>
      <c r="AL70" s="1343"/>
      <c r="AM70" s="1343"/>
      <c r="AN70" s="1343"/>
      <c r="AO70" s="1343"/>
      <c r="AP70" s="1343"/>
      <c r="AQ70" s="1343"/>
      <c r="AR70" s="1343"/>
      <c r="AS70" s="1343"/>
      <c r="AT70" s="1343"/>
      <c r="AU70" s="1343"/>
      <c r="AV70" s="1343"/>
      <c r="AW70" s="1343"/>
      <c r="AX70" s="1343"/>
      <c r="AY70" s="1343"/>
      <c r="AZ70" s="1343"/>
      <c r="BA70" s="1343"/>
      <c r="BB70" s="1343"/>
      <c r="BC70" s="1343"/>
      <c r="BD70" s="1343"/>
      <c r="BE70" s="1343"/>
      <c r="BF70" s="1343"/>
      <c r="BG70" s="1343"/>
      <c r="BH70" s="1343"/>
      <c r="BI70" s="1343"/>
      <c r="BJ70" s="1343"/>
      <c r="BK70" s="1343"/>
      <c r="BL70" s="1343"/>
      <c r="BM70" s="1343"/>
      <c r="BN70" s="1343"/>
      <c r="BO70" s="1343"/>
      <c r="BP70" s="1343"/>
      <c r="BQ70" s="1343"/>
      <c r="BR70" s="1343"/>
      <c r="BS70" s="1343"/>
      <c r="BT70" s="1343"/>
      <c r="BU70" s="1343"/>
      <c r="BX70" s="1410"/>
    </row>
    <row r="71" spans="2:76" ht="4.5" customHeight="1">
      <c r="B71" s="1413"/>
      <c r="C71" s="1343"/>
      <c r="D71" s="1343"/>
      <c r="E71" s="1343"/>
      <c r="F71" s="1414"/>
      <c r="G71" s="1414"/>
      <c r="H71" s="1414"/>
      <c r="I71" s="1414"/>
      <c r="J71" s="1414"/>
      <c r="K71" s="1414"/>
      <c r="L71" s="1414"/>
      <c r="M71" s="1414"/>
      <c r="N71" s="1414"/>
      <c r="O71" s="1414"/>
      <c r="P71" s="1414"/>
      <c r="Q71" s="1414"/>
      <c r="R71" s="1414"/>
      <c r="S71" s="1414"/>
      <c r="T71" s="1414"/>
      <c r="U71" s="1414"/>
      <c r="V71" s="1414"/>
      <c r="W71" s="1414"/>
      <c r="X71" s="1414"/>
      <c r="Y71" s="1414"/>
      <c r="Z71" s="1414"/>
      <c r="AA71" s="1414"/>
      <c r="AB71" s="1414"/>
      <c r="AC71" s="1414"/>
      <c r="AD71" s="1414"/>
      <c r="AE71" s="1414"/>
      <c r="AF71" s="1414"/>
      <c r="AG71" s="1414"/>
      <c r="AH71" s="1414"/>
      <c r="AI71" s="1414"/>
      <c r="AJ71" s="1414"/>
      <c r="AK71" s="1414"/>
      <c r="AL71" s="1343"/>
      <c r="AM71" s="1343"/>
      <c r="AN71" s="1343"/>
      <c r="AO71" s="1343"/>
      <c r="AP71" s="1343"/>
      <c r="AQ71" s="1343"/>
      <c r="AR71" s="1343"/>
      <c r="AS71" s="1343"/>
      <c r="AT71" s="1343"/>
      <c r="AU71" s="1343"/>
      <c r="AV71" s="1343"/>
      <c r="AW71" s="1343"/>
      <c r="AX71" s="1343"/>
      <c r="AY71" s="1343"/>
      <c r="AZ71" s="1343"/>
      <c r="BA71" s="1343"/>
      <c r="BB71" s="1343"/>
      <c r="BC71" s="1343"/>
      <c r="BD71" s="1343"/>
      <c r="BE71" s="1343"/>
      <c r="BF71" s="1343"/>
      <c r="BG71" s="1343"/>
      <c r="BH71" s="1343"/>
      <c r="BI71" s="1343"/>
      <c r="BJ71" s="1343"/>
      <c r="BK71" s="1343"/>
      <c r="BL71" s="1343"/>
      <c r="BM71" s="1343"/>
      <c r="BN71" s="1343"/>
      <c r="BO71" s="1343"/>
      <c r="BP71" s="1343"/>
      <c r="BQ71" s="1343"/>
      <c r="BR71" s="1343"/>
      <c r="BS71" s="1343"/>
      <c r="BT71" s="1343"/>
      <c r="BU71" s="1343"/>
      <c r="BX71" s="1410"/>
    </row>
    <row r="72" spans="2:76" ht="11.45" customHeight="1">
      <c r="B72" s="1408"/>
      <c r="C72" s="1415">
        <v>2</v>
      </c>
      <c r="D72" s="3097" t="s">
        <v>4421</v>
      </c>
      <c r="E72" s="3097"/>
      <c r="F72" s="3097"/>
      <c r="G72" s="3097"/>
      <c r="H72" s="3097"/>
      <c r="I72" s="3097"/>
      <c r="J72" s="3097"/>
      <c r="K72" s="3097"/>
      <c r="L72" s="3097"/>
      <c r="M72" s="3097"/>
      <c r="N72" s="3097"/>
      <c r="O72" s="3097"/>
      <c r="P72" s="3097"/>
      <c r="Q72" s="3097"/>
      <c r="R72" s="3097"/>
      <c r="S72" s="3097"/>
      <c r="T72" s="3097"/>
      <c r="U72" s="3097"/>
      <c r="V72" s="3097"/>
      <c r="W72" s="3097"/>
      <c r="X72" s="3097"/>
      <c r="Y72" s="3097"/>
      <c r="Z72" s="3097"/>
      <c r="AA72" s="3097"/>
      <c r="AB72" s="3097"/>
      <c r="AC72" s="3097"/>
      <c r="AD72" s="3097"/>
      <c r="AE72" s="3097"/>
      <c r="AF72" s="3097"/>
      <c r="AG72" s="3097"/>
      <c r="AH72" s="3097"/>
      <c r="AI72" s="3097"/>
      <c r="AJ72" s="3097"/>
      <c r="AK72" s="3097"/>
      <c r="AL72" s="3097"/>
      <c r="AM72" s="3097"/>
      <c r="AN72" s="3097"/>
      <c r="AO72" s="3097"/>
      <c r="AP72" s="3097"/>
      <c r="AQ72" s="3097"/>
      <c r="AR72" s="3097"/>
      <c r="AS72" s="3097"/>
      <c r="AT72" s="3097"/>
      <c r="AU72" s="3097"/>
      <c r="AV72" s="3097"/>
      <c r="AW72" s="3097"/>
      <c r="AX72" s="3097"/>
      <c r="AY72" s="3097"/>
      <c r="AZ72" s="3097"/>
      <c r="BA72" s="3097"/>
      <c r="BB72" s="3097"/>
      <c r="BC72" s="3097"/>
      <c r="BD72" s="3097"/>
      <c r="BE72" s="3097"/>
      <c r="BF72" s="3097"/>
      <c r="BG72" s="3097"/>
      <c r="BH72" s="3097"/>
      <c r="BI72" s="3097"/>
      <c r="BJ72" s="3097"/>
      <c r="BK72" s="3097"/>
      <c r="BL72" s="3097"/>
      <c r="BM72" s="3097"/>
      <c r="BN72" s="3097"/>
      <c r="BO72" s="3097"/>
      <c r="BP72" s="3097"/>
      <c r="BQ72" s="3097"/>
      <c r="BR72" s="3097"/>
      <c r="BS72" s="3097"/>
      <c r="BT72" s="3097"/>
      <c r="BU72" s="3097"/>
      <c r="BV72" s="3097"/>
      <c r="BW72" s="3097"/>
      <c r="BX72" s="1410"/>
    </row>
    <row r="73" spans="2:76" ht="11.45" customHeight="1">
      <c r="B73" s="1408"/>
      <c r="C73" s="1343"/>
      <c r="D73" s="3097"/>
      <c r="E73" s="3097"/>
      <c r="F73" s="3097"/>
      <c r="G73" s="3097"/>
      <c r="H73" s="3097"/>
      <c r="I73" s="3097"/>
      <c r="J73" s="3097"/>
      <c r="K73" s="3097"/>
      <c r="L73" s="3097"/>
      <c r="M73" s="3097"/>
      <c r="N73" s="3097"/>
      <c r="O73" s="3097"/>
      <c r="P73" s="3097"/>
      <c r="Q73" s="3097"/>
      <c r="R73" s="3097"/>
      <c r="S73" s="3097"/>
      <c r="T73" s="3097"/>
      <c r="U73" s="3097"/>
      <c r="V73" s="3097"/>
      <c r="W73" s="3097"/>
      <c r="X73" s="3097"/>
      <c r="Y73" s="3097"/>
      <c r="Z73" s="3097"/>
      <c r="AA73" s="3097"/>
      <c r="AB73" s="3097"/>
      <c r="AC73" s="3097"/>
      <c r="AD73" s="3097"/>
      <c r="AE73" s="3097"/>
      <c r="AF73" s="3097"/>
      <c r="AG73" s="3097"/>
      <c r="AH73" s="3097"/>
      <c r="AI73" s="3097"/>
      <c r="AJ73" s="3097"/>
      <c r="AK73" s="3097"/>
      <c r="AL73" s="3097"/>
      <c r="AM73" s="3097"/>
      <c r="AN73" s="3097"/>
      <c r="AO73" s="3097"/>
      <c r="AP73" s="3097"/>
      <c r="AQ73" s="3097"/>
      <c r="AR73" s="3097"/>
      <c r="AS73" s="3097"/>
      <c r="AT73" s="3097"/>
      <c r="AU73" s="3097"/>
      <c r="AV73" s="3097"/>
      <c r="AW73" s="3097"/>
      <c r="AX73" s="3097"/>
      <c r="AY73" s="3097"/>
      <c r="AZ73" s="3097"/>
      <c r="BA73" s="3097"/>
      <c r="BB73" s="3097"/>
      <c r="BC73" s="3097"/>
      <c r="BD73" s="3097"/>
      <c r="BE73" s="3097"/>
      <c r="BF73" s="3097"/>
      <c r="BG73" s="3097"/>
      <c r="BH73" s="3097"/>
      <c r="BI73" s="3097"/>
      <c r="BJ73" s="3097"/>
      <c r="BK73" s="3097"/>
      <c r="BL73" s="3097"/>
      <c r="BM73" s="3097"/>
      <c r="BN73" s="3097"/>
      <c r="BO73" s="3097"/>
      <c r="BP73" s="3097"/>
      <c r="BQ73" s="3097"/>
      <c r="BR73" s="3097"/>
      <c r="BS73" s="3097"/>
      <c r="BT73" s="3097"/>
      <c r="BU73" s="3097"/>
      <c r="BV73" s="3097"/>
      <c r="BW73" s="3097"/>
      <c r="BX73" s="1410"/>
    </row>
    <row r="74" spans="2:76" ht="13.5">
      <c r="B74" s="1408"/>
      <c r="C74" s="1416">
        <v>3</v>
      </c>
      <c r="D74" s="3098" t="s">
        <v>4794</v>
      </c>
      <c r="E74" s="3098"/>
      <c r="F74" s="3098"/>
      <c r="G74" s="3098"/>
      <c r="H74" s="3098"/>
      <c r="I74" s="3098"/>
      <c r="J74" s="3098"/>
      <c r="K74" s="3098"/>
      <c r="L74" s="3098"/>
      <c r="M74" s="3098"/>
      <c r="N74" s="3098"/>
      <c r="O74" s="3098"/>
      <c r="P74" s="3098"/>
      <c r="Q74" s="3098"/>
      <c r="R74" s="3098"/>
      <c r="S74" s="3098"/>
      <c r="T74" s="3098"/>
      <c r="U74" s="3098"/>
      <c r="V74" s="3098"/>
      <c r="W74" s="3098"/>
      <c r="X74" s="3098"/>
      <c r="Y74" s="3098"/>
      <c r="Z74" s="3098"/>
      <c r="AA74" s="3098"/>
      <c r="AB74" s="3098"/>
      <c r="AC74" s="3098"/>
      <c r="AD74" s="3098"/>
      <c r="AE74" s="3098"/>
      <c r="AF74" s="3098"/>
      <c r="AG74" s="3098"/>
      <c r="AH74" s="3098"/>
      <c r="AI74" s="3098"/>
      <c r="AJ74" s="3098"/>
      <c r="AK74" s="3098"/>
      <c r="AL74" s="3098"/>
      <c r="AM74" s="3098"/>
      <c r="AN74" s="3098"/>
      <c r="AO74" s="3098"/>
      <c r="AP74" s="3098"/>
      <c r="AQ74" s="3098"/>
      <c r="AR74" s="3098"/>
      <c r="AS74" s="3098"/>
      <c r="AT74" s="3098"/>
      <c r="AU74" s="3098"/>
      <c r="AV74" s="3098"/>
      <c r="AW74" s="3098"/>
      <c r="AX74" s="3098"/>
      <c r="AY74" s="3098"/>
      <c r="AZ74" s="3098"/>
      <c r="BA74" s="3098"/>
      <c r="BB74" s="3098"/>
      <c r="BC74" s="3098"/>
      <c r="BD74" s="3098"/>
      <c r="BE74" s="3098"/>
      <c r="BF74" s="3098"/>
      <c r="BG74" s="3098"/>
      <c r="BH74" s="3098"/>
      <c r="BI74" s="3098"/>
      <c r="BJ74" s="3098"/>
      <c r="BK74" s="3098"/>
      <c r="BL74" s="3098"/>
      <c r="BM74" s="3098"/>
      <c r="BN74" s="3098"/>
      <c r="BO74" s="3098"/>
      <c r="BP74" s="3098"/>
      <c r="BQ74" s="3098"/>
      <c r="BR74" s="3098"/>
      <c r="BS74" s="3098"/>
      <c r="BT74" s="3098"/>
      <c r="BU74" s="3098"/>
      <c r="BV74" s="3098"/>
      <c r="BW74" s="3098"/>
      <c r="BX74" s="1410"/>
    </row>
    <row r="75" spans="2:76" ht="11.45" customHeight="1">
      <c r="B75" s="1417"/>
      <c r="C75" s="1409">
        <v>4</v>
      </c>
      <c r="D75" s="3090" t="s">
        <v>4795</v>
      </c>
      <c r="E75" s="3090"/>
      <c r="F75" s="3090"/>
      <c r="G75" s="3090"/>
      <c r="H75" s="3090"/>
      <c r="I75" s="3090"/>
      <c r="J75" s="3090"/>
      <c r="K75" s="3090"/>
      <c r="L75" s="3090"/>
      <c r="M75" s="3090"/>
      <c r="N75" s="3090"/>
      <c r="O75" s="3090"/>
      <c r="P75" s="3090"/>
      <c r="Q75" s="3090"/>
      <c r="R75" s="3090"/>
      <c r="S75" s="3090"/>
      <c r="T75" s="3090"/>
      <c r="U75" s="3090"/>
      <c r="V75" s="3090"/>
      <c r="W75" s="3090"/>
      <c r="X75" s="3090"/>
      <c r="Y75" s="3090"/>
      <c r="Z75" s="3090"/>
      <c r="AA75" s="3090"/>
      <c r="AB75" s="3090"/>
      <c r="AC75" s="3090"/>
      <c r="AD75" s="3090"/>
      <c r="AE75" s="3090"/>
      <c r="AF75" s="3090"/>
      <c r="AG75" s="3090"/>
      <c r="AH75" s="3090"/>
      <c r="AI75" s="3090"/>
      <c r="AJ75" s="3090"/>
      <c r="AK75" s="3090"/>
      <c r="AL75" s="3090"/>
      <c r="AM75" s="3090"/>
      <c r="AN75" s="3090"/>
      <c r="AO75" s="3090"/>
      <c r="AP75" s="3090"/>
      <c r="AQ75" s="3090"/>
      <c r="AR75" s="3090"/>
      <c r="AS75" s="3090"/>
      <c r="AT75" s="3090"/>
      <c r="AU75" s="3090"/>
      <c r="AV75" s="3090"/>
      <c r="AW75" s="3090"/>
      <c r="AX75" s="3090"/>
      <c r="AY75" s="3090"/>
      <c r="AZ75" s="3090"/>
      <c r="BA75" s="3090"/>
      <c r="BB75" s="3090"/>
      <c r="BC75" s="3090"/>
      <c r="BD75" s="3090"/>
      <c r="BE75" s="3090"/>
      <c r="BF75" s="3090"/>
      <c r="BG75" s="3090"/>
      <c r="BH75" s="3090"/>
      <c r="BI75" s="3090"/>
      <c r="BJ75" s="3090"/>
      <c r="BK75" s="3090"/>
      <c r="BL75" s="3090"/>
      <c r="BM75" s="3090"/>
      <c r="BN75" s="3090"/>
      <c r="BO75" s="3090"/>
      <c r="BP75" s="3090"/>
      <c r="BQ75" s="3090"/>
      <c r="BR75" s="3090"/>
      <c r="BS75" s="3090"/>
      <c r="BT75" s="3090"/>
      <c r="BU75" s="3090"/>
      <c r="BV75" s="3090"/>
      <c r="BW75" s="3090"/>
      <c r="BX75" s="1410"/>
    </row>
    <row r="76" spans="2:76" ht="11.25" customHeight="1">
      <c r="B76" s="1408"/>
      <c r="C76" s="1411">
        <v>5</v>
      </c>
      <c r="D76" s="3090" t="s">
        <v>5892</v>
      </c>
      <c r="E76" s="3090"/>
      <c r="F76" s="3090"/>
      <c r="G76" s="3090"/>
      <c r="H76" s="3090"/>
      <c r="I76" s="3090"/>
      <c r="J76" s="3090"/>
      <c r="K76" s="3090"/>
      <c r="L76" s="3090"/>
      <c r="M76" s="3090"/>
      <c r="N76" s="3090"/>
      <c r="O76" s="3090"/>
      <c r="P76" s="3090"/>
      <c r="Q76" s="3090"/>
      <c r="R76" s="3090"/>
      <c r="S76" s="3090"/>
      <c r="T76" s="3090"/>
      <c r="U76" s="3090"/>
      <c r="V76" s="3090"/>
      <c r="W76" s="3090"/>
      <c r="X76" s="3090"/>
      <c r="Y76" s="3090"/>
      <c r="Z76" s="3090"/>
      <c r="AA76" s="3090"/>
      <c r="AB76" s="3090"/>
      <c r="AC76" s="3090"/>
      <c r="AD76" s="3090"/>
      <c r="AE76" s="3090"/>
      <c r="AF76" s="3090"/>
      <c r="AG76" s="3090"/>
      <c r="AH76" s="3090"/>
      <c r="AI76" s="3090"/>
      <c r="AJ76" s="3090"/>
      <c r="AK76" s="3090"/>
      <c r="AL76" s="3090"/>
      <c r="AM76" s="3090"/>
      <c r="AN76" s="3090"/>
      <c r="AO76" s="3090"/>
      <c r="AP76" s="3090"/>
      <c r="AQ76" s="3090"/>
      <c r="AR76" s="3090"/>
      <c r="AS76" s="3090"/>
      <c r="AT76" s="3090"/>
      <c r="AU76" s="3090"/>
      <c r="AV76" s="3090"/>
      <c r="AW76" s="3090"/>
      <c r="AX76" s="3090"/>
      <c r="AY76" s="3090"/>
      <c r="AZ76" s="3090"/>
      <c r="BA76" s="3090"/>
      <c r="BB76" s="3090"/>
      <c r="BC76" s="3090"/>
      <c r="BD76" s="3090"/>
      <c r="BE76" s="3090"/>
      <c r="BF76" s="3090"/>
      <c r="BG76" s="3090"/>
      <c r="BH76" s="3090"/>
      <c r="BI76" s="3090"/>
      <c r="BJ76" s="3090"/>
      <c r="BK76" s="3090"/>
      <c r="BL76" s="3090"/>
      <c r="BM76" s="3090"/>
      <c r="BN76" s="3090"/>
      <c r="BO76" s="3090"/>
      <c r="BP76" s="3090"/>
      <c r="BQ76" s="3090"/>
      <c r="BR76" s="3090"/>
      <c r="BS76" s="3090"/>
      <c r="BT76" s="3090"/>
      <c r="BU76" s="3090"/>
      <c r="BV76" s="3090"/>
      <c r="BW76" s="3090"/>
      <c r="BX76" s="1410"/>
    </row>
    <row r="77" spans="2:76" ht="11.25" customHeight="1">
      <c r="B77" s="1419"/>
      <c r="C77" s="1418"/>
      <c r="D77" s="3090"/>
      <c r="E77" s="3090"/>
      <c r="F77" s="3090"/>
      <c r="G77" s="3090"/>
      <c r="H77" s="3090"/>
      <c r="I77" s="3090"/>
      <c r="J77" s="3090"/>
      <c r="K77" s="3090"/>
      <c r="L77" s="3090"/>
      <c r="M77" s="3090"/>
      <c r="N77" s="3090"/>
      <c r="O77" s="3090"/>
      <c r="P77" s="3090"/>
      <c r="Q77" s="3090"/>
      <c r="R77" s="3090"/>
      <c r="S77" s="3090"/>
      <c r="T77" s="3090"/>
      <c r="U77" s="3090"/>
      <c r="V77" s="3090"/>
      <c r="W77" s="3090"/>
      <c r="X77" s="3090"/>
      <c r="Y77" s="3090"/>
      <c r="Z77" s="3090"/>
      <c r="AA77" s="3090"/>
      <c r="AB77" s="3090"/>
      <c r="AC77" s="3090"/>
      <c r="AD77" s="3090"/>
      <c r="AE77" s="3090"/>
      <c r="AF77" s="3090"/>
      <c r="AG77" s="3090"/>
      <c r="AH77" s="3090"/>
      <c r="AI77" s="3090"/>
      <c r="AJ77" s="3090"/>
      <c r="AK77" s="3090"/>
      <c r="AL77" s="3090"/>
      <c r="AM77" s="3090"/>
      <c r="AN77" s="3090"/>
      <c r="AO77" s="3090"/>
      <c r="AP77" s="3090"/>
      <c r="AQ77" s="3090"/>
      <c r="AR77" s="3090"/>
      <c r="AS77" s="3090"/>
      <c r="AT77" s="3090"/>
      <c r="AU77" s="3090"/>
      <c r="AV77" s="3090"/>
      <c r="AW77" s="3090"/>
      <c r="AX77" s="3090"/>
      <c r="AY77" s="3090"/>
      <c r="AZ77" s="3090"/>
      <c r="BA77" s="3090"/>
      <c r="BB77" s="3090"/>
      <c r="BC77" s="3090"/>
      <c r="BD77" s="3090"/>
      <c r="BE77" s="3090"/>
      <c r="BF77" s="3090"/>
      <c r="BG77" s="3090"/>
      <c r="BH77" s="3090"/>
      <c r="BI77" s="3090"/>
      <c r="BJ77" s="3090"/>
      <c r="BK77" s="3090"/>
      <c r="BL77" s="3090"/>
      <c r="BM77" s="3090"/>
      <c r="BN77" s="3090"/>
      <c r="BO77" s="3090"/>
      <c r="BP77" s="3090"/>
      <c r="BQ77" s="3090"/>
      <c r="BR77" s="3090"/>
      <c r="BS77" s="3090"/>
      <c r="BT77" s="3090"/>
      <c r="BU77" s="3090"/>
      <c r="BV77" s="3090"/>
      <c r="BW77" s="3090"/>
      <c r="BX77" s="1410"/>
    </row>
    <row r="78" spans="2:76" ht="17.25" customHeight="1">
      <c r="B78" s="3103" t="s">
        <v>2584</v>
      </c>
      <c r="C78" s="3104"/>
      <c r="D78" s="3104"/>
      <c r="E78" s="3104"/>
      <c r="F78" s="3104"/>
      <c r="G78" s="3104"/>
      <c r="H78" s="3104"/>
      <c r="I78" s="3104"/>
      <c r="J78" s="3104"/>
      <c r="K78" s="3104"/>
      <c r="L78" s="3104"/>
      <c r="M78" s="3104"/>
      <c r="N78" s="3104"/>
      <c r="O78" s="3104"/>
      <c r="P78" s="3104"/>
      <c r="Q78" s="3104"/>
      <c r="R78" s="3104"/>
      <c r="S78" s="3104"/>
      <c r="T78" s="3104"/>
      <c r="U78" s="3104"/>
      <c r="V78" s="3104"/>
      <c r="W78" s="3104"/>
      <c r="X78" s="3104"/>
      <c r="Y78" s="3104"/>
      <c r="Z78" s="3104"/>
      <c r="AA78" s="3104"/>
      <c r="AB78" s="3104"/>
      <c r="AC78" s="3104"/>
      <c r="AD78" s="3104"/>
      <c r="AE78" s="3104"/>
      <c r="AF78" s="3104"/>
      <c r="AG78" s="3104"/>
      <c r="AH78" s="3104"/>
      <c r="AI78" s="3104"/>
      <c r="AJ78" s="3104"/>
      <c r="AK78" s="3104"/>
      <c r="AL78" s="3104"/>
      <c r="AM78" s="3104"/>
      <c r="AN78" s="3104"/>
      <c r="AO78" s="3104"/>
      <c r="AP78" s="3104"/>
      <c r="AQ78" s="3104"/>
      <c r="AR78" s="3104"/>
      <c r="AS78" s="3104"/>
      <c r="AT78" s="3104"/>
      <c r="AU78" s="3104"/>
      <c r="AV78" s="3104"/>
      <c r="AW78" s="3104"/>
      <c r="AX78" s="3104"/>
      <c r="AY78" s="3104"/>
      <c r="AZ78" s="3104"/>
      <c r="BA78" s="3104"/>
      <c r="BB78" s="3104"/>
      <c r="BC78" s="3104"/>
      <c r="BD78" s="3104"/>
      <c r="BE78" s="3104"/>
      <c r="BF78" s="3104"/>
      <c r="BG78" s="3104"/>
      <c r="BH78" s="3104"/>
      <c r="BI78" s="3104"/>
      <c r="BJ78" s="3104"/>
      <c r="BK78" s="3104"/>
      <c r="BL78" s="3104"/>
      <c r="BM78" s="3104"/>
      <c r="BN78" s="3104"/>
      <c r="BO78" s="3104"/>
      <c r="BP78" s="3104"/>
      <c r="BQ78" s="3104"/>
      <c r="BR78" s="3104"/>
      <c r="BS78" s="3104"/>
      <c r="BT78" s="3104"/>
      <c r="BU78" s="3104"/>
      <c r="BX78" s="1410"/>
    </row>
    <row r="79" spans="2:76" ht="11.45" customHeight="1">
      <c r="B79" s="1408"/>
      <c r="C79" s="3096" t="s">
        <v>3712</v>
      </c>
      <c r="D79" s="3096"/>
      <c r="E79" s="3096"/>
      <c r="F79" s="3096"/>
      <c r="G79" s="3096"/>
      <c r="H79" s="3096"/>
      <c r="I79" s="3096"/>
      <c r="J79" s="3096"/>
      <c r="K79" s="3096"/>
      <c r="L79" s="3096"/>
      <c r="M79" s="3096"/>
      <c r="N79" s="3096"/>
      <c r="O79" s="3096"/>
      <c r="P79" s="3096"/>
      <c r="Q79" s="3096"/>
      <c r="R79" s="3096"/>
      <c r="S79" s="3096"/>
      <c r="T79" s="3096"/>
      <c r="U79" s="3096"/>
      <c r="V79" s="3096"/>
      <c r="W79" s="3096"/>
      <c r="X79" s="3096"/>
      <c r="Y79" s="3096"/>
      <c r="Z79" s="3096"/>
      <c r="AA79" s="3096"/>
      <c r="AB79" s="3096"/>
      <c r="AC79" s="3096"/>
      <c r="AD79" s="3096"/>
      <c r="AE79" s="3096"/>
      <c r="AF79" s="3096"/>
      <c r="AG79" s="3096"/>
      <c r="AH79" s="3096"/>
      <c r="AI79" s="3096"/>
      <c r="AJ79" s="3096"/>
      <c r="AK79" s="3096"/>
      <c r="AL79" s="3096"/>
      <c r="AM79" s="3096"/>
      <c r="AN79" s="3096"/>
      <c r="AO79" s="3096"/>
      <c r="AP79" s="3096"/>
      <c r="AQ79" s="3096"/>
      <c r="AR79" s="3096"/>
      <c r="AS79" s="3096"/>
      <c r="AT79" s="3096"/>
      <c r="AU79" s="3096"/>
      <c r="AV79" s="3096"/>
      <c r="AW79" s="3096"/>
      <c r="AX79" s="3096"/>
      <c r="AY79" s="3096"/>
      <c r="AZ79" s="3096"/>
      <c r="BA79" s="3096"/>
      <c r="BB79" s="3096"/>
      <c r="BC79" s="3096"/>
      <c r="BD79" s="3096"/>
      <c r="BE79" s="3096"/>
      <c r="BF79" s="3096"/>
      <c r="BG79" s="3096"/>
      <c r="BH79" s="3096"/>
      <c r="BI79" s="3096"/>
      <c r="BJ79" s="3096"/>
      <c r="BK79" s="3096"/>
      <c r="BL79" s="3096"/>
      <c r="BM79" s="3096"/>
      <c r="BN79" s="3096"/>
      <c r="BO79" s="3096"/>
      <c r="BP79" s="3096"/>
      <c r="BQ79" s="3096"/>
      <c r="BR79" s="3096"/>
      <c r="BS79" s="3096"/>
      <c r="BT79" s="1411"/>
      <c r="BU79" s="1411"/>
      <c r="BX79" s="1410"/>
    </row>
    <row r="80" spans="2:76" ht="11.45" customHeight="1">
      <c r="B80" s="1408"/>
      <c r="C80" s="1411"/>
      <c r="D80" s="3097" t="s">
        <v>4422</v>
      </c>
      <c r="E80" s="3097"/>
      <c r="F80" s="3097"/>
      <c r="G80" s="3097"/>
      <c r="H80" s="3097"/>
      <c r="I80" s="3097"/>
      <c r="J80" s="3097"/>
      <c r="K80" s="3097"/>
      <c r="L80" s="3097"/>
      <c r="M80" s="3097"/>
      <c r="N80" s="3097"/>
      <c r="O80" s="3097"/>
      <c r="P80" s="3097"/>
      <c r="Q80" s="3097"/>
      <c r="R80" s="3097"/>
      <c r="S80" s="3097"/>
      <c r="T80" s="3097"/>
      <c r="U80" s="3097"/>
      <c r="V80" s="3097"/>
      <c r="W80" s="3097"/>
      <c r="X80" s="3097"/>
      <c r="Y80" s="3097"/>
      <c r="Z80" s="3097"/>
      <c r="AA80" s="3097"/>
      <c r="AB80" s="3097"/>
      <c r="AC80" s="3097"/>
      <c r="AD80" s="3097"/>
      <c r="AE80" s="3097"/>
      <c r="AF80" s="3097"/>
      <c r="AG80" s="3097"/>
      <c r="AH80" s="3097"/>
      <c r="AI80" s="3097"/>
      <c r="AJ80" s="3097"/>
      <c r="AK80" s="3097"/>
      <c r="AL80" s="3097"/>
      <c r="AM80" s="3097"/>
      <c r="AN80" s="3097"/>
      <c r="AO80" s="3097"/>
      <c r="AP80" s="3097"/>
      <c r="AQ80" s="3097"/>
      <c r="AR80" s="3097"/>
      <c r="AS80" s="3097"/>
      <c r="AT80" s="3097"/>
      <c r="AU80" s="3097"/>
      <c r="AV80" s="3097"/>
      <c r="AW80" s="3097"/>
      <c r="AX80" s="3097"/>
      <c r="AY80" s="3097"/>
      <c r="AZ80" s="3097"/>
      <c r="BA80" s="3097"/>
      <c r="BB80" s="3097"/>
      <c r="BC80" s="3097"/>
      <c r="BD80" s="3097"/>
      <c r="BE80" s="3097"/>
      <c r="BF80" s="3097"/>
      <c r="BG80" s="3097"/>
      <c r="BH80" s="3097"/>
      <c r="BI80" s="3097"/>
      <c r="BJ80" s="3097"/>
      <c r="BK80" s="3097"/>
      <c r="BL80" s="3097"/>
      <c r="BM80" s="3097"/>
      <c r="BN80" s="3097"/>
      <c r="BO80" s="3097"/>
      <c r="BP80" s="3097"/>
      <c r="BQ80" s="3097"/>
      <c r="BR80" s="3097"/>
      <c r="BS80" s="3097"/>
      <c r="BT80" s="3097"/>
      <c r="BU80" s="3097"/>
      <c r="BV80" s="3097"/>
      <c r="BW80" s="3097"/>
      <c r="BX80" s="1410"/>
    </row>
    <row r="81" spans="2:76" ht="11.45" customHeight="1">
      <c r="B81" s="1408"/>
      <c r="C81" s="3096" t="s">
        <v>3713</v>
      </c>
      <c r="D81" s="3096"/>
      <c r="E81" s="3096"/>
      <c r="F81" s="3096"/>
      <c r="G81" s="3096"/>
      <c r="H81" s="3096"/>
      <c r="I81" s="3096"/>
      <c r="J81" s="3096"/>
      <c r="K81" s="3096"/>
      <c r="L81" s="3096"/>
      <c r="M81" s="3096"/>
      <c r="N81" s="3096"/>
      <c r="O81" s="3096"/>
      <c r="P81" s="3096"/>
      <c r="Q81" s="3096"/>
      <c r="R81" s="3096"/>
      <c r="S81" s="3096"/>
      <c r="T81" s="3096"/>
      <c r="U81" s="3096"/>
      <c r="V81" s="3096"/>
      <c r="W81" s="3096"/>
      <c r="X81" s="3096"/>
      <c r="Y81" s="3096"/>
      <c r="Z81" s="3096"/>
      <c r="AA81" s="3096"/>
      <c r="AB81" s="3096"/>
      <c r="AC81" s="3096"/>
      <c r="AD81" s="3096"/>
      <c r="AE81" s="3096"/>
      <c r="AF81" s="3096"/>
      <c r="AG81" s="3096"/>
      <c r="AH81" s="3096"/>
      <c r="AI81" s="3096"/>
      <c r="AJ81" s="3096"/>
      <c r="AK81" s="3096"/>
      <c r="AL81" s="3096"/>
      <c r="AM81" s="3096"/>
      <c r="AN81" s="3096"/>
      <c r="AO81" s="3096"/>
      <c r="AP81" s="3096"/>
      <c r="AQ81" s="3096"/>
      <c r="AR81" s="3096"/>
      <c r="AS81" s="3096"/>
      <c r="AT81" s="3096"/>
      <c r="AU81" s="3096"/>
      <c r="AV81" s="3096"/>
      <c r="AW81" s="3096"/>
      <c r="AX81" s="3096"/>
      <c r="AY81" s="3096"/>
      <c r="AZ81" s="3096"/>
      <c r="BA81" s="3096"/>
      <c r="BB81" s="3096"/>
      <c r="BC81" s="3096"/>
      <c r="BD81" s="3096"/>
      <c r="BE81" s="3096"/>
      <c r="BF81" s="3096"/>
      <c r="BG81" s="3096"/>
      <c r="BH81" s="3096"/>
      <c r="BI81" s="3096"/>
      <c r="BJ81" s="3096"/>
      <c r="BK81" s="3096"/>
      <c r="BL81" s="3096"/>
      <c r="BM81" s="3096"/>
      <c r="BN81" s="3096"/>
      <c r="BO81" s="3096"/>
      <c r="BP81" s="3096"/>
      <c r="BQ81" s="3096"/>
      <c r="BR81" s="3096"/>
      <c r="BS81" s="3096"/>
      <c r="BT81" s="1411"/>
      <c r="BU81" s="1411"/>
      <c r="BX81" s="1410"/>
    </row>
    <row r="82" spans="2:76" ht="11.45" customHeight="1">
      <c r="B82" s="1408"/>
      <c r="C82" s="1411"/>
      <c r="D82" s="3097" t="s">
        <v>4423</v>
      </c>
      <c r="E82" s="3097"/>
      <c r="F82" s="3097"/>
      <c r="G82" s="3097"/>
      <c r="H82" s="3097"/>
      <c r="I82" s="3097"/>
      <c r="J82" s="3097"/>
      <c r="K82" s="3097"/>
      <c r="L82" s="3097"/>
      <c r="M82" s="3097"/>
      <c r="N82" s="3097"/>
      <c r="O82" s="3097"/>
      <c r="P82" s="3097"/>
      <c r="Q82" s="3097"/>
      <c r="R82" s="3097"/>
      <c r="S82" s="3097"/>
      <c r="T82" s="3097"/>
      <c r="U82" s="3097"/>
      <c r="V82" s="3097"/>
      <c r="W82" s="3097"/>
      <c r="X82" s="3097"/>
      <c r="Y82" s="3097"/>
      <c r="Z82" s="3097"/>
      <c r="AA82" s="3097"/>
      <c r="AB82" s="3097"/>
      <c r="AC82" s="3097"/>
      <c r="AD82" s="3097"/>
      <c r="AE82" s="3097"/>
      <c r="AF82" s="3097"/>
      <c r="AG82" s="3097"/>
      <c r="AH82" s="3097"/>
      <c r="AI82" s="3097"/>
      <c r="AJ82" s="3097"/>
      <c r="AK82" s="3097"/>
      <c r="AL82" s="3097"/>
      <c r="AM82" s="3097"/>
      <c r="AN82" s="3097"/>
      <c r="AO82" s="3097"/>
      <c r="AP82" s="3097"/>
      <c r="AQ82" s="3097"/>
      <c r="AR82" s="3097"/>
      <c r="AS82" s="3097"/>
      <c r="AT82" s="3097"/>
      <c r="AU82" s="3097"/>
      <c r="AV82" s="3097"/>
      <c r="AW82" s="3097"/>
      <c r="AX82" s="3097"/>
      <c r="AY82" s="3097"/>
      <c r="AZ82" s="3097"/>
      <c r="BA82" s="3097"/>
      <c r="BB82" s="3097"/>
      <c r="BC82" s="3097"/>
      <c r="BD82" s="3097"/>
      <c r="BE82" s="3097"/>
      <c r="BF82" s="3097"/>
      <c r="BG82" s="3097"/>
      <c r="BH82" s="3097"/>
      <c r="BI82" s="3097"/>
      <c r="BJ82" s="3097"/>
      <c r="BK82" s="3097"/>
      <c r="BL82" s="3097"/>
      <c r="BM82" s="3097"/>
      <c r="BN82" s="3097"/>
      <c r="BO82" s="3097"/>
      <c r="BP82" s="3097"/>
      <c r="BQ82" s="3097"/>
      <c r="BR82" s="3097"/>
      <c r="BS82" s="3097"/>
      <c r="BT82" s="3097"/>
      <c r="BU82" s="3097"/>
      <c r="BX82" s="1410"/>
    </row>
    <row r="83" spans="2:76" ht="11.45" customHeight="1">
      <c r="B83" s="1408"/>
      <c r="C83" s="1411"/>
      <c r="D83" s="3096" t="s">
        <v>2585</v>
      </c>
      <c r="E83" s="3096"/>
      <c r="F83" s="3096"/>
      <c r="G83" s="3096"/>
      <c r="H83" s="3096"/>
      <c r="I83" s="3096"/>
      <c r="J83" s="3096"/>
      <c r="K83" s="3096"/>
      <c r="L83" s="3096"/>
      <c r="M83" s="3096"/>
      <c r="N83" s="3096"/>
      <c r="O83" s="3096"/>
      <c r="P83" s="3096"/>
      <c r="Q83" s="3096"/>
      <c r="R83" s="3096"/>
      <c r="S83" s="3096"/>
      <c r="T83" s="3096"/>
      <c r="U83" s="3096"/>
      <c r="V83" s="3096"/>
      <c r="W83" s="3096"/>
      <c r="X83" s="3096"/>
      <c r="Y83" s="3096"/>
      <c r="Z83" s="3096"/>
      <c r="AA83" s="3096"/>
      <c r="AB83" s="3096"/>
      <c r="AC83" s="3096"/>
      <c r="AD83" s="3096"/>
      <c r="AE83" s="3096"/>
      <c r="AF83" s="3096"/>
      <c r="AG83" s="3096"/>
      <c r="AH83" s="3096"/>
      <c r="AI83" s="3096"/>
      <c r="AJ83" s="3096"/>
      <c r="AK83" s="3096"/>
      <c r="AL83" s="3096"/>
      <c r="AM83" s="3096"/>
      <c r="AN83" s="3096"/>
      <c r="AO83" s="3096"/>
      <c r="AP83" s="3096"/>
      <c r="AQ83" s="3096"/>
      <c r="AR83" s="3096"/>
      <c r="AS83" s="3096"/>
      <c r="AT83" s="3096"/>
      <c r="AU83" s="3096"/>
      <c r="AV83" s="3096"/>
      <c r="AW83" s="3096"/>
      <c r="AX83" s="3096"/>
      <c r="AY83" s="3096"/>
      <c r="AZ83" s="3096"/>
      <c r="BA83" s="3096"/>
      <c r="BB83" s="3096"/>
      <c r="BC83" s="3096"/>
      <c r="BD83" s="3096"/>
      <c r="BE83" s="3096"/>
      <c r="BF83" s="3096"/>
      <c r="BG83" s="3096"/>
      <c r="BH83" s="3096"/>
      <c r="BI83" s="3096"/>
      <c r="BJ83" s="3096"/>
      <c r="BK83" s="3096"/>
      <c r="BL83" s="3096"/>
      <c r="BM83" s="3096"/>
      <c r="BN83" s="3096"/>
      <c r="BO83" s="3096"/>
      <c r="BP83" s="3096"/>
      <c r="BQ83" s="3096"/>
      <c r="BR83" s="3096"/>
      <c r="BS83" s="3096"/>
      <c r="BT83" s="1411"/>
      <c r="BU83" s="1411"/>
      <c r="BX83" s="1410"/>
    </row>
    <row r="84" spans="2:76" ht="11.45" customHeight="1">
      <c r="B84" s="1408"/>
      <c r="C84" s="3096" t="s">
        <v>3714</v>
      </c>
      <c r="D84" s="3096"/>
      <c r="E84" s="3096"/>
      <c r="F84" s="3096"/>
      <c r="G84" s="3096"/>
      <c r="H84" s="3096"/>
      <c r="I84" s="3096"/>
      <c r="J84" s="3096"/>
      <c r="K84" s="3096"/>
      <c r="L84" s="3096"/>
      <c r="M84" s="3096"/>
      <c r="N84" s="3096"/>
      <c r="O84" s="3096"/>
      <c r="P84" s="3096"/>
      <c r="Q84" s="3096"/>
      <c r="R84" s="3096"/>
      <c r="S84" s="3096"/>
      <c r="T84" s="3096"/>
      <c r="U84" s="3096"/>
      <c r="V84" s="3096"/>
      <c r="W84" s="3096"/>
      <c r="X84" s="3096"/>
      <c r="Y84" s="3096"/>
      <c r="Z84" s="3096"/>
      <c r="AA84" s="3096"/>
      <c r="AB84" s="3096"/>
      <c r="AC84" s="3096"/>
      <c r="AD84" s="3096"/>
      <c r="AE84" s="3096"/>
      <c r="AF84" s="3096"/>
      <c r="AG84" s="3096"/>
      <c r="AH84" s="3096"/>
      <c r="AI84" s="3096"/>
      <c r="AJ84" s="3096"/>
      <c r="AK84" s="3096"/>
      <c r="AL84" s="3096"/>
      <c r="AM84" s="3096"/>
      <c r="AN84" s="3096"/>
      <c r="AO84" s="3096"/>
      <c r="AP84" s="3096"/>
      <c r="AQ84" s="3096"/>
      <c r="AR84" s="3096"/>
      <c r="AS84" s="3096"/>
      <c r="AT84" s="3096"/>
      <c r="AU84" s="3096"/>
      <c r="AV84" s="3096"/>
      <c r="AW84" s="3096"/>
      <c r="AX84" s="3096"/>
      <c r="AY84" s="3096"/>
      <c r="AZ84" s="3096"/>
      <c r="BA84" s="3096"/>
      <c r="BB84" s="3096"/>
      <c r="BC84" s="3096"/>
      <c r="BD84" s="3096"/>
      <c r="BE84" s="3096"/>
      <c r="BF84" s="3096"/>
      <c r="BG84" s="3096"/>
      <c r="BH84" s="3096"/>
      <c r="BI84" s="3096"/>
      <c r="BJ84" s="3096"/>
      <c r="BK84" s="3096"/>
      <c r="BL84" s="3096"/>
      <c r="BM84" s="3096"/>
      <c r="BN84" s="3096"/>
      <c r="BO84" s="3096"/>
      <c r="BP84" s="3096"/>
      <c r="BQ84" s="3096"/>
      <c r="BR84" s="3096"/>
      <c r="BS84" s="3096"/>
      <c r="BT84" s="1411"/>
      <c r="BU84" s="1411"/>
      <c r="BX84" s="1410"/>
    </row>
    <row r="85" spans="2:76" ht="11.45" customHeight="1">
      <c r="B85" s="1408"/>
      <c r="C85" s="1411"/>
      <c r="D85" s="1343"/>
      <c r="E85" s="3096" t="s">
        <v>3715</v>
      </c>
      <c r="F85" s="3096"/>
      <c r="G85" s="3096"/>
      <c r="H85" s="3096"/>
      <c r="I85" s="3096"/>
      <c r="J85" s="3096"/>
      <c r="K85" s="3096"/>
      <c r="L85" s="3096"/>
      <c r="M85" s="3096"/>
      <c r="N85" s="3096"/>
      <c r="O85" s="3096"/>
      <c r="P85" s="3096"/>
      <c r="Q85" s="3096"/>
      <c r="R85" s="3096"/>
      <c r="S85" s="3096"/>
      <c r="T85" s="3096"/>
      <c r="U85" s="3096"/>
      <c r="V85" s="3096"/>
      <c r="W85" s="3096"/>
      <c r="X85" s="3096"/>
      <c r="Y85" s="3096"/>
      <c r="Z85" s="3096"/>
      <c r="AA85" s="3096"/>
      <c r="AB85" s="3096"/>
      <c r="AC85" s="3096"/>
      <c r="AD85" s="3096"/>
      <c r="AE85" s="3096"/>
      <c r="AF85" s="3096"/>
      <c r="AG85" s="3096"/>
      <c r="AH85" s="3096"/>
      <c r="AI85" s="3096"/>
      <c r="AJ85" s="3096"/>
      <c r="AK85" s="3096"/>
      <c r="AL85" s="3096"/>
      <c r="AM85" s="3096"/>
      <c r="AN85" s="3096"/>
      <c r="AO85" s="3096"/>
      <c r="AP85" s="3096"/>
      <c r="AQ85" s="3096"/>
      <c r="AR85" s="3096"/>
      <c r="AS85" s="3096"/>
      <c r="AT85" s="3096"/>
      <c r="AU85" s="3096"/>
      <c r="AV85" s="3096"/>
      <c r="AW85" s="3096"/>
      <c r="AX85" s="3096"/>
      <c r="AY85" s="3096"/>
      <c r="AZ85" s="3096"/>
      <c r="BA85" s="3096"/>
      <c r="BB85" s="3096"/>
      <c r="BC85" s="3096"/>
      <c r="BD85" s="3096"/>
      <c r="BE85" s="3096"/>
      <c r="BF85" s="3096"/>
      <c r="BG85" s="3096"/>
      <c r="BH85" s="3096"/>
      <c r="BI85" s="3096"/>
      <c r="BJ85" s="3096"/>
      <c r="BK85" s="3096"/>
      <c r="BL85" s="3096"/>
      <c r="BM85" s="3096"/>
      <c r="BN85" s="3096"/>
      <c r="BO85" s="3096"/>
      <c r="BP85" s="3096"/>
      <c r="BQ85" s="3096"/>
      <c r="BR85" s="3096"/>
      <c r="BS85" s="3096"/>
      <c r="BT85" s="1411"/>
      <c r="BU85" s="1411"/>
      <c r="BX85" s="1410"/>
    </row>
    <row r="86" spans="2:76" ht="11.45" customHeight="1">
      <c r="B86" s="1408"/>
      <c r="C86" s="1411"/>
      <c r="D86" s="3096" t="s">
        <v>2586</v>
      </c>
      <c r="E86" s="3096"/>
      <c r="F86" s="3096"/>
      <c r="G86" s="3096"/>
      <c r="H86" s="3096"/>
      <c r="I86" s="3096"/>
      <c r="J86" s="3096"/>
      <c r="K86" s="3096"/>
      <c r="L86" s="3096"/>
      <c r="M86" s="3096"/>
      <c r="N86" s="3096"/>
      <c r="O86" s="3096"/>
      <c r="P86" s="3096"/>
      <c r="Q86" s="3096"/>
      <c r="R86" s="3096"/>
      <c r="S86" s="3096"/>
      <c r="T86" s="3096"/>
      <c r="U86" s="3096"/>
      <c r="V86" s="3096"/>
      <c r="W86" s="3096"/>
      <c r="X86" s="3096"/>
      <c r="Y86" s="3096"/>
      <c r="Z86" s="3096"/>
      <c r="AA86" s="3096"/>
      <c r="AB86" s="3096"/>
      <c r="AC86" s="3096"/>
      <c r="AD86" s="3096"/>
      <c r="AE86" s="3096"/>
      <c r="AF86" s="3096"/>
      <c r="AG86" s="3096"/>
      <c r="AH86" s="3096"/>
      <c r="AI86" s="3096"/>
      <c r="AJ86" s="3096"/>
      <c r="AK86" s="3096"/>
      <c r="AL86" s="3096"/>
      <c r="AM86" s="3096"/>
      <c r="AN86" s="3096"/>
      <c r="AO86" s="3096"/>
      <c r="AP86" s="3096"/>
      <c r="AQ86" s="3096"/>
      <c r="AR86" s="3096"/>
      <c r="AS86" s="3096"/>
      <c r="AT86" s="3096"/>
      <c r="AU86" s="3096"/>
      <c r="AV86" s="3096"/>
      <c r="AW86" s="3096"/>
      <c r="AX86" s="3096"/>
      <c r="AY86" s="3096"/>
      <c r="AZ86" s="3096"/>
      <c r="BA86" s="3096"/>
      <c r="BB86" s="3096"/>
      <c r="BC86" s="3096"/>
      <c r="BD86" s="3096"/>
      <c r="BE86" s="3096"/>
      <c r="BF86" s="3096"/>
      <c r="BG86" s="3096"/>
      <c r="BH86" s="3096"/>
      <c r="BI86" s="3096"/>
      <c r="BJ86" s="3096"/>
      <c r="BK86" s="3096"/>
      <c r="BL86" s="3096"/>
      <c r="BM86" s="3096"/>
      <c r="BN86" s="3096"/>
      <c r="BO86" s="3096"/>
      <c r="BP86" s="3096"/>
      <c r="BQ86" s="3096"/>
      <c r="BR86" s="3096"/>
      <c r="BS86" s="3096"/>
      <c r="BT86" s="1411"/>
      <c r="BU86" s="1411"/>
      <c r="BX86" s="1410"/>
    </row>
    <row r="87" spans="2:76" ht="11.45" customHeight="1">
      <c r="B87" s="1408"/>
      <c r="C87" s="1418"/>
      <c r="D87" s="3096" t="s">
        <v>2587</v>
      </c>
      <c r="E87" s="3096"/>
      <c r="F87" s="3096"/>
      <c r="G87" s="3096"/>
      <c r="H87" s="3096"/>
      <c r="I87" s="3096"/>
      <c r="J87" s="3096"/>
      <c r="K87" s="3096"/>
      <c r="L87" s="3096"/>
      <c r="M87" s="3096"/>
      <c r="N87" s="3096"/>
      <c r="O87" s="3096"/>
      <c r="P87" s="3096"/>
      <c r="Q87" s="3096"/>
      <c r="R87" s="3096"/>
      <c r="S87" s="3096"/>
      <c r="T87" s="3096"/>
      <c r="U87" s="3096"/>
      <c r="V87" s="3096"/>
      <c r="W87" s="3096"/>
      <c r="X87" s="3096"/>
      <c r="Y87" s="3096"/>
      <c r="Z87" s="3096"/>
      <c r="AA87" s="3096"/>
      <c r="AB87" s="3096"/>
      <c r="AC87" s="3096"/>
      <c r="AD87" s="3096"/>
      <c r="AE87" s="3096"/>
      <c r="AF87" s="3096"/>
      <c r="AG87" s="3096"/>
      <c r="AH87" s="3096"/>
      <c r="AI87" s="3096"/>
      <c r="AJ87" s="3096"/>
      <c r="AK87" s="3096"/>
      <c r="AL87" s="3096"/>
      <c r="AM87" s="3096"/>
      <c r="AN87" s="3096"/>
      <c r="AO87" s="3096"/>
      <c r="AP87" s="3096"/>
      <c r="AQ87" s="3096"/>
      <c r="AR87" s="3096"/>
      <c r="AS87" s="3096"/>
      <c r="AT87" s="3096"/>
      <c r="AU87" s="3096"/>
      <c r="AV87" s="3096"/>
      <c r="AW87" s="3096"/>
      <c r="AX87" s="3096"/>
      <c r="AY87" s="3096"/>
      <c r="AZ87" s="3096"/>
      <c r="BA87" s="3096"/>
      <c r="BB87" s="3096"/>
      <c r="BC87" s="3096"/>
      <c r="BD87" s="3096"/>
      <c r="BE87" s="3096"/>
      <c r="BF87" s="3096"/>
      <c r="BG87" s="3096"/>
      <c r="BH87" s="3096"/>
      <c r="BI87" s="3096"/>
      <c r="BJ87" s="3096"/>
      <c r="BK87" s="3096"/>
      <c r="BL87" s="3096"/>
      <c r="BM87" s="3096"/>
      <c r="BN87" s="3096"/>
      <c r="BO87" s="3096"/>
      <c r="BP87" s="3096"/>
      <c r="BQ87" s="3096"/>
      <c r="BR87" s="3096"/>
      <c r="BS87" s="3096"/>
      <c r="BT87" s="1411"/>
      <c r="BU87" s="1411"/>
      <c r="BX87" s="1410"/>
    </row>
    <row r="88" spans="2:76" ht="11.45" customHeight="1">
      <c r="B88" s="1408"/>
      <c r="C88" s="1418"/>
      <c r="D88" s="3096" t="s">
        <v>2588</v>
      </c>
      <c r="E88" s="3096"/>
      <c r="F88" s="3096"/>
      <c r="G88" s="3096"/>
      <c r="H88" s="3096"/>
      <c r="I88" s="3096"/>
      <c r="J88" s="3096"/>
      <c r="K88" s="3096"/>
      <c r="L88" s="3096"/>
      <c r="M88" s="3096"/>
      <c r="N88" s="3096"/>
      <c r="O88" s="3096"/>
      <c r="P88" s="3096"/>
      <c r="Q88" s="3096"/>
      <c r="R88" s="3096"/>
      <c r="S88" s="3096"/>
      <c r="T88" s="3096"/>
      <c r="U88" s="3096"/>
      <c r="V88" s="3096"/>
      <c r="W88" s="3096"/>
      <c r="X88" s="3096"/>
      <c r="Y88" s="3096"/>
      <c r="Z88" s="3096"/>
      <c r="AA88" s="3096"/>
      <c r="AB88" s="3096"/>
      <c r="AC88" s="3096"/>
      <c r="AD88" s="3096"/>
      <c r="AE88" s="3096"/>
      <c r="AF88" s="3096"/>
      <c r="AG88" s="3096"/>
      <c r="AH88" s="3096"/>
      <c r="AI88" s="3096"/>
      <c r="AJ88" s="3096"/>
      <c r="AK88" s="3096"/>
      <c r="AL88" s="3096"/>
      <c r="AM88" s="3096"/>
      <c r="AN88" s="3096"/>
      <c r="AO88" s="3096"/>
      <c r="AP88" s="3096"/>
      <c r="AQ88" s="3096"/>
      <c r="AR88" s="3096"/>
      <c r="AS88" s="3096"/>
      <c r="AT88" s="3096"/>
      <c r="AU88" s="3096"/>
      <c r="AV88" s="3096"/>
      <c r="AW88" s="3096"/>
      <c r="AX88" s="3096"/>
      <c r="AY88" s="3096"/>
      <c r="AZ88" s="3096"/>
      <c r="BA88" s="3096"/>
      <c r="BB88" s="3096"/>
      <c r="BC88" s="3096"/>
      <c r="BD88" s="3096"/>
      <c r="BE88" s="3096"/>
      <c r="BF88" s="3096"/>
      <c r="BG88" s="3096"/>
      <c r="BH88" s="3096"/>
      <c r="BI88" s="3096"/>
      <c r="BJ88" s="3096"/>
      <c r="BK88" s="3096"/>
      <c r="BL88" s="3096"/>
      <c r="BM88" s="3096"/>
      <c r="BN88" s="3096"/>
      <c r="BO88" s="3096"/>
      <c r="BP88" s="3096"/>
      <c r="BQ88" s="3096"/>
      <c r="BR88" s="3096"/>
      <c r="BS88" s="3096"/>
      <c r="BT88" s="1411"/>
      <c r="BU88" s="1411"/>
      <c r="BX88" s="1410"/>
    </row>
    <row r="89" spans="2:76" ht="11.45" customHeight="1">
      <c r="B89" s="1408"/>
      <c r="C89" s="3096" t="s">
        <v>3716</v>
      </c>
      <c r="D89" s="3096"/>
      <c r="E89" s="3096"/>
      <c r="F89" s="3096"/>
      <c r="G89" s="3096"/>
      <c r="H89" s="3096"/>
      <c r="I89" s="3096"/>
      <c r="J89" s="3096"/>
      <c r="K89" s="3096"/>
      <c r="L89" s="3096"/>
      <c r="M89" s="3096"/>
      <c r="N89" s="3096"/>
      <c r="O89" s="3096"/>
      <c r="P89" s="3096"/>
      <c r="Q89" s="3096"/>
      <c r="R89" s="3096"/>
      <c r="S89" s="3096"/>
      <c r="T89" s="3096"/>
      <c r="U89" s="3096"/>
      <c r="V89" s="3096"/>
      <c r="W89" s="3096"/>
      <c r="X89" s="3096"/>
      <c r="Y89" s="3096"/>
      <c r="Z89" s="3096"/>
      <c r="AA89" s="3096"/>
      <c r="AB89" s="3096"/>
      <c r="AC89" s="3096"/>
      <c r="AD89" s="3096"/>
      <c r="AE89" s="3096"/>
      <c r="AF89" s="3096"/>
      <c r="AG89" s="3096"/>
      <c r="AH89" s="3096"/>
      <c r="AI89" s="3096"/>
      <c r="AJ89" s="3096"/>
      <c r="AK89" s="3096"/>
      <c r="AL89" s="3096"/>
      <c r="AM89" s="3096"/>
      <c r="AN89" s="3096"/>
      <c r="AO89" s="3096"/>
      <c r="AP89" s="3096"/>
      <c r="AQ89" s="3096"/>
      <c r="AR89" s="3096"/>
      <c r="AS89" s="3096"/>
      <c r="AT89" s="3096"/>
      <c r="AU89" s="3096"/>
      <c r="AV89" s="3096"/>
      <c r="AW89" s="3096"/>
      <c r="AX89" s="3096"/>
      <c r="AY89" s="3096"/>
      <c r="AZ89" s="3096"/>
      <c r="BA89" s="3096"/>
      <c r="BB89" s="3096"/>
      <c r="BC89" s="3096"/>
      <c r="BD89" s="3096"/>
      <c r="BE89" s="3096"/>
      <c r="BF89" s="3096"/>
      <c r="BG89" s="3096"/>
      <c r="BH89" s="3096"/>
      <c r="BI89" s="3096"/>
      <c r="BJ89" s="3096"/>
      <c r="BK89" s="3096"/>
      <c r="BL89" s="3096"/>
      <c r="BM89" s="3096"/>
      <c r="BN89" s="3096"/>
      <c r="BO89" s="3096"/>
      <c r="BP89" s="3096"/>
      <c r="BQ89" s="3096"/>
      <c r="BR89" s="3096"/>
      <c r="BS89" s="3096"/>
      <c r="BT89" s="1411"/>
      <c r="BU89" s="1411"/>
      <c r="BX89" s="1410"/>
    </row>
    <row r="90" spans="2:76" ht="11.45" customHeight="1">
      <c r="B90" s="1408"/>
      <c r="C90" s="1418"/>
      <c r="D90" s="3097" t="s">
        <v>4796</v>
      </c>
      <c r="E90" s="3097"/>
      <c r="F90" s="3097"/>
      <c r="G90" s="3097"/>
      <c r="H90" s="3097"/>
      <c r="I90" s="3097"/>
      <c r="J90" s="3097"/>
      <c r="K90" s="3097"/>
      <c r="L90" s="3097"/>
      <c r="M90" s="3097"/>
      <c r="N90" s="3097"/>
      <c r="O90" s="3097"/>
      <c r="P90" s="3097"/>
      <c r="Q90" s="3097"/>
      <c r="R90" s="3097"/>
      <c r="S90" s="3097"/>
      <c r="T90" s="3097"/>
      <c r="U90" s="3097"/>
      <c r="V90" s="3097"/>
      <c r="W90" s="3097"/>
      <c r="X90" s="3097"/>
      <c r="Y90" s="3097"/>
      <c r="Z90" s="3097"/>
      <c r="AA90" s="3097"/>
      <c r="AB90" s="3097"/>
      <c r="AC90" s="3097"/>
      <c r="AD90" s="3097"/>
      <c r="AE90" s="3097"/>
      <c r="AF90" s="3097"/>
      <c r="AG90" s="3097"/>
      <c r="AH90" s="3097"/>
      <c r="AI90" s="3097"/>
      <c r="AJ90" s="3097"/>
      <c r="AK90" s="3097"/>
      <c r="AL90" s="3097"/>
      <c r="AM90" s="3097"/>
      <c r="AN90" s="3097"/>
      <c r="AO90" s="3097"/>
      <c r="AP90" s="3097"/>
      <c r="AQ90" s="3097"/>
      <c r="AR90" s="3097"/>
      <c r="AS90" s="3097"/>
      <c r="AT90" s="3097"/>
      <c r="AU90" s="3097"/>
      <c r="AV90" s="3097"/>
      <c r="AW90" s="3097"/>
      <c r="AX90" s="3097"/>
      <c r="AY90" s="3097"/>
      <c r="AZ90" s="3097"/>
      <c r="BA90" s="3097"/>
      <c r="BB90" s="3097"/>
      <c r="BC90" s="3097"/>
      <c r="BD90" s="3097"/>
      <c r="BE90" s="3097"/>
      <c r="BF90" s="3097"/>
      <c r="BG90" s="3097"/>
      <c r="BH90" s="3097"/>
      <c r="BI90" s="3097"/>
      <c r="BJ90" s="3097"/>
      <c r="BK90" s="3097"/>
      <c r="BL90" s="3097"/>
      <c r="BM90" s="3097"/>
      <c r="BN90" s="3097"/>
      <c r="BO90" s="3097"/>
      <c r="BP90" s="3097"/>
      <c r="BQ90" s="3097"/>
      <c r="BR90" s="3097"/>
      <c r="BS90" s="3097"/>
      <c r="BT90" s="3097"/>
      <c r="BU90" s="3097"/>
      <c r="BV90" s="3097"/>
      <c r="BW90" s="3097"/>
      <c r="BX90" s="1410"/>
    </row>
    <row r="91" spans="2:76" ht="11.45" customHeight="1">
      <c r="B91" s="1408"/>
      <c r="C91" s="1418"/>
      <c r="D91" s="3098" t="s">
        <v>4424</v>
      </c>
      <c r="E91" s="3098"/>
      <c r="F91" s="3098"/>
      <c r="G91" s="3098"/>
      <c r="H91" s="3098"/>
      <c r="I91" s="3098"/>
      <c r="J91" s="3098"/>
      <c r="K91" s="3098"/>
      <c r="L91" s="3098"/>
      <c r="M91" s="3098"/>
      <c r="N91" s="3098"/>
      <c r="O91" s="3098"/>
      <c r="P91" s="3098"/>
      <c r="Q91" s="3098"/>
      <c r="R91" s="3098"/>
      <c r="S91" s="3098"/>
      <c r="T91" s="3098"/>
      <c r="U91" s="3098"/>
      <c r="V91" s="3098"/>
      <c r="W91" s="3098"/>
      <c r="X91" s="3098"/>
      <c r="Y91" s="3098"/>
      <c r="Z91" s="3098"/>
      <c r="AA91" s="3098"/>
      <c r="AB91" s="3098"/>
      <c r="AC91" s="3098"/>
      <c r="AD91" s="3098"/>
      <c r="AE91" s="3098"/>
      <c r="AF91" s="3098"/>
      <c r="AG91" s="3098"/>
      <c r="AH91" s="3098"/>
      <c r="AI91" s="3098"/>
      <c r="AJ91" s="3098"/>
      <c r="AK91" s="3098"/>
      <c r="AL91" s="3098"/>
      <c r="AM91" s="3098"/>
      <c r="AN91" s="3098"/>
      <c r="AO91" s="3098"/>
      <c r="AP91" s="3098"/>
      <c r="AQ91" s="3098"/>
      <c r="AR91" s="3098"/>
      <c r="AS91" s="3098"/>
      <c r="AT91" s="3098"/>
      <c r="AU91" s="3098"/>
      <c r="AV91" s="3098"/>
      <c r="AW91" s="3098"/>
      <c r="AX91" s="3098"/>
      <c r="AY91" s="3098"/>
      <c r="AZ91" s="3098"/>
      <c r="BA91" s="3098"/>
      <c r="BB91" s="3098"/>
      <c r="BC91" s="3098"/>
      <c r="BD91" s="3098"/>
      <c r="BE91" s="3098"/>
      <c r="BF91" s="3098"/>
      <c r="BG91" s="3098"/>
      <c r="BH91" s="3098"/>
      <c r="BI91" s="3098"/>
      <c r="BJ91" s="3098"/>
      <c r="BK91" s="3098"/>
      <c r="BL91" s="3098"/>
      <c r="BM91" s="3098"/>
      <c r="BN91" s="3098"/>
      <c r="BO91" s="3098"/>
      <c r="BP91" s="3098"/>
      <c r="BQ91" s="3098"/>
      <c r="BR91" s="3098"/>
      <c r="BS91" s="3098"/>
      <c r="BT91" s="3098"/>
      <c r="BU91" s="3098"/>
      <c r="BV91" s="3098"/>
      <c r="BW91" s="3098"/>
      <c r="BX91" s="1410"/>
    </row>
    <row r="92" spans="2:76" ht="11.25" customHeight="1">
      <c r="B92" s="1419"/>
      <c r="C92" s="1418"/>
      <c r="D92" s="3099" t="s">
        <v>2589</v>
      </c>
      <c r="E92" s="3100"/>
      <c r="F92" s="3100"/>
      <c r="G92" s="3100"/>
      <c r="H92" s="3100"/>
      <c r="I92" s="3100"/>
      <c r="J92" s="3100"/>
      <c r="K92" s="3100"/>
      <c r="L92" s="3100"/>
      <c r="M92" s="3100"/>
      <c r="N92" s="3100"/>
      <c r="O92" s="3100"/>
      <c r="P92" s="3100"/>
      <c r="Q92" s="3101"/>
      <c r="R92" s="3102" t="s">
        <v>2590</v>
      </c>
      <c r="S92" s="3102"/>
      <c r="T92" s="3102"/>
      <c r="U92" s="3102"/>
      <c r="V92" s="3102"/>
      <c r="W92" s="3102"/>
      <c r="X92" s="3102"/>
      <c r="Y92" s="3102"/>
      <c r="Z92" s="3102"/>
      <c r="AA92" s="3102"/>
      <c r="AB92" s="3102"/>
      <c r="AC92" s="3102"/>
      <c r="AD92" s="3102"/>
      <c r="AE92" s="3102"/>
      <c r="AF92" s="3102"/>
      <c r="AG92" s="3102"/>
      <c r="AH92" s="3102"/>
      <c r="AI92" s="3102"/>
      <c r="AJ92" s="3102"/>
      <c r="AK92" s="3102"/>
      <c r="AL92" s="3102"/>
      <c r="AM92" s="3102"/>
      <c r="AN92" s="3102"/>
      <c r="AO92" s="3102"/>
      <c r="AP92" s="3102"/>
      <c r="AQ92" s="3102"/>
      <c r="AR92" s="3102"/>
      <c r="AS92" s="3102"/>
      <c r="AT92" s="3102"/>
      <c r="AU92" s="3102"/>
      <c r="AV92" s="3102"/>
      <c r="AW92" s="3102"/>
      <c r="AX92" s="3102"/>
      <c r="AY92" s="3102"/>
      <c r="AZ92" s="3102"/>
      <c r="BA92" s="3102"/>
      <c r="BB92" s="3102"/>
      <c r="BC92" s="3102"/>
      <c r="BD92" s="3102"/>
      <c r="BE92" s="3102"/>
      <c r="BF92" s="3102"/>
      <c r="BG92" s="3102"/>
      <c r="BH92" s="3102"/>
      <c r="BI92" s="3102" t="s">
        <v>3717</v>
      </c>
      <c r="BJ92" s="3102"/>
      <c r="BK92" s="3102"/>
      <c r="BL92" s="3102"/>
      <c r="BM92" s="3102"/>
      <c r="BN92" s="3102"/>
      <c r="BO92" s="3102"/>
      <c r="BP92" s="3102"/>
      <c r="BQ92" s="3102"/>
      <c r="BR92" s="3102"/>
      <c r="BS92" s="3102"/>
      <c r="BT92" s="3102"/>
      <c r="BU92" s="3102"/>
      <c r="BV92" s="3102"/>
      <c r="BW92" s="3102"/>
      <c r="BX92" s="1410"/>
    </row>
    <row r="93" spans="2:76" ht="11.25" customHeight="1">
      <c r="B93" s="1413"/>
      <c r="C93" s="1343"/>
      <c r="D93" s="3082" t="s">
        <v>3718</v>
      </c>
      <c r="E93" s="3082"/>
      <c r="F93" s="3082"/>
      <c r="G93" s="3082"/>
      <c r="H93" s="3082"/>
      <c r="I93" s="3082"/>
      <c r="J93" s="3082"/>
      <c r="K93" s="3082"/>
      <c r="L93" s="3082"/>
      <c r="M93" s="3082"/>
      <c r="N93" s="3082"/>
      <c r="O93" s="3082"/>
      <c r="P93" s="3082"/>
      <c r="Q93" s="3082"/>
      <c r="R93" s="3079" t="s">
        <v>3734</v>
      </c>
      <c r="S93" s="3079"/>
      <c r="T93" s="3079"/>
      <c r="U93" s="3079"/>
      <c r="V93" s="3079"/>
      <c r="W93" s="3079"/>
      <c r="X93" s="3079"/>
      <c r="Y93" s="3079"/>
      <c r="Z93" s="3079"/>
      <c r="AA93" s="3079"/>
      <c r="AB93" s="3079"/>
      <c r="AC93" s="3079"/>
      <c r="AD93" s="3079"/>
      <c r="AE93" s="3079"/>
      <c r="AF93" s="3079"/>
      <c r="AG93" s="3079"/>
      <c r="AH93" s="3079"/>
      <c r="AI93" s="3079"/>
      <c r="AJ93" s="3079"/>
      <c r="AK93" s="3079"/>
      <c r="AL93" s="3079"/>
      <c r="AM93" s="3079"/>
      <c r="AN93" s="3079"/>
      <c r="AO93" s="3079"/>
      <c r="AP93" s="3079"/>
      <c r="AQ93" s="3079"/>
      <c r="AR93" s="3079"/>
      <c r="AS93" s="3079"/>
      <c r="AT93" s="3079"/>
      <c r="AU93" s="3079"/>
      <c r="AV93" s="3079"/>
      <c r="AW93" s="3079"/>
      <c r="AX93" s="3079"/>
      <c r="AY93" s="3079"/>
      <c r="AZ93" s="3079"/>
      <c r="BA93" s="3079"/>
      <c r="BB93" s="3079"/>
      <c r="BC93" s="3079"/>
      <c r="BD93" s="3079"/>
      <c r="BE93" s="3079"/>
      <c r="BF93" s="3079"/>
      <c r="BG93" s="3079"/>
      <c r="BH93" s="3079"/>
      <c r="BI93" s="3083" t="s">
        <v>4797</v>
      </c>
      <c r="BJ93" s="3083"/>
      <c r="BK93" s="3083"/>
      <c r="BL93" s="3083"/>
      <c r="BM93" s="3083"/>
      <c r="BN93" s="3083"/>
      <c r="BO93" s="3083"/>
      <c r="BP93" s="3083"/>
      <c r="BQ93" s="3083"/>
      <c r="BR93" s="3083"/>
      <c r="BS93" s="3083"/>
      <c r="BT93" s="3083"/>
      <c r="BU93" s="3083"/>
      <c r="BV93" s="3083"/>
      <c r="BW93" s="3083"/>
      <c r="BX93" s="1410"/>
    </row>
    <row r="94" spans="2:76" ht="11.25" customHeight="1">
      <c r="B94" s="1413"/>
      <c r="C94" s="1343"/>
      <c r="D94" s="3082"/>
      <c r="E94" s="3082"/>
      <c r="F94" s="3082"/>
      <c r="G94" s="3082"/>
      <c r="H94" s="3082"/>
      <c r="I94" s="3082"/>
      <c r="J94" s="3082"/>
      <c r="K94" s="3082"/>
      <c r="L94" s="3082"/>
      <c r="M94" s="3082"/>
      <c r="N94" s="3082"/>
      <c r="O94" s="3082"/>
      <c r="P94" s="3082"/>
      <c r="Q94" s="3082"/>
      <c r="R94" s="3079" t="s">
        <v>3719</v>
      </c>
      <c r="S94" s="3079"/>
      <c r="T94" s="3079"/>
      <c r="U94" s="3079"/>
      <c r="V94" s="3079"/>
      <c r="W94" s="3079"/>
      <c r="X94" s="3079"/>
      <c r="Y94" s="3079"/>
      <c r="Z94" s="3079"/>
      <c r="AA94" s="3079"/>
      <c r="AB94" s="3079"/>
      <c r="AC94" s="3079"/>
      <c r="AD94" s="3079"/>
      <c r="AE94" s="3079"/>
      <c r="AF94" s="3079"/>
      <c r="AG94" s="3079"/>
      <c r="AH94" s="3079"/>
      <c r="AI94" s="3079"/>
      <c r="AJ94" s="3079"/>
      <c r="AK94" s="3079"/>
      <c r="AL94" s="3079"/>
      <c r="AM94" s="3079"/>
      <c r="AN94" s="3079"/>
      <c r="AO94" s="3079"/>
      <c r="AP94" s="3079"/>
      <c r="AQ94" s="3079"/>
      <c r="AR94" s="3079"/>
      <c r="AS94" s="3079"/>
      <c r="AT94" s="3079"/>
      <c r="AU94" s="3079"/>
      <c r="AV94" s="3079"/>
      <c r="AW94" s="3079"/>
      <c r="AX94" s="3079"/>
      <c r="AY94" s="3079"/>
      <c r="AZ94" s="3079"/>
      <c r="BA94" s="3079"/>
      <c r="BB94" s="3079"/>
      <c r="BC94" s="3079"/>
      <c r="BD94" s="3079"/>
      <c r="BE94" s="3079"/>
      <c r="BF94" s="3079"/>
      <c r="BG94" s="3079"/>
      <c r="BH94" s="3079"/>
      <c r="BI94" s="3083"/>
      <c r="BJ94" s="3083"/>
      <c r="BK94" s="3083"/>
      <c r="BL94" s="3083"/>
      <c r="BM94" s="3083"/>
      <c r="BN94" s="3083"/>
      <c r="BO94" s="3083"/>
      <c r="BP94" s="3083"/>
      <c r="BQ94" s="3083"/>
      <c r="BR94" s="3083"/>
      <c r="BS94" s="3083"/>
      <c r="BT94" s="3083"/>
      <c r="BU94" s="3083"/>
      <c r="BV94" s="3083"/>
      <c r="BW94" s="3083"/>
      <c r="BX94" s="1410"/>
    </row>
    <row r="95" spans="2:76" ht="11.25" customHeight="1">
      <c r="B95" s="1413"/>
      <c r="C95" s="1343"/>
      <c r="D95" s="3082"/>
      <c r="E95" s="3082"/>
      <c r="F95" s="3082"/>
      <c r="G95" s="3082"/>
      <c r="H95" s="3082"/>
      <c r="I95" s="3082"/>
      <c r="J95" s="3082"/>
      <c r="K95" s="3082"/>
      <c r="L95" s="3082"/>
      <c r="M95" s="3082"/>
      <c r="N95" s="3082"/>
      <c r="O95" s="3082"/>
      <c r="P95" s="3082"/>
      <c r="Q95" s="3082"/>
      <c r="R95" s="3079" t="s">
        <v>4425</v>
      </c>
      <c r="S95" s="3079"/>
      <c r="T95" s="3079"/>
      <c r="U95" s="3079"/>
      <c r="V95" s="3079"/>
      <c r="W95" s="3079"/>
      <c r="X95" s="3079"/>
      <c r="Y95" s="3079"/>
      <c r="Z95" s="3079"/>
      <c r="AA95" s="3079"/>
      <c r="AB95" s="3079"/>
      <c r="AC95" s="3079"/>
      <c r="AD95" s="3079"/>
      <c r="AE95" s="3079"/>
      <c r="AF95" s="3079"/>
      <c r="AG95" s="3079"/>
      <c r="AH95" s="3079"/>
      <c r="AI95" s="3079"/>
      <c r="AJ95" s="3079"/>
      <c r="AK95" s="3079"/>
      <c r="AL95" s="3079"/>
      <c r="AM95" s="3079"/>
      <c r="AN95" s="3079"/>
      <c r="AO95" s="3079"/>
      <c r="AP95" s="3079"/>
      <c r="AQ95" s="3079"/>
      <c r="AR95" s="3079"/>
      <c r="AS95" s="3079"/>
      <c r="AT95" s="3079"/>
      <c r="AU95" s="3079"/>
      <c r="AV95" s="3079"/>
      <c r="AW95" s="3079"/>
      <c r="AX95" s="3079"/>
      <c r="AY95" s="3079"/>
      <c r="AZ95" s="3079"/>
      <c r="BA95" s="3079"/>
      <c r="BB95" s="3079"/>
      <c r="BC95" s="3079"/>
      <c r="BD95" s="3079"/>
      <c r="BE95" s="3079"/>
      <c r="BF95" s="3079"/>
      <c r="BG95" s="3079"/>
      <c r="BH95" s="3079"/>
      <c r="BI95" s="3083"/>
      <c r="BJ95" s="3083"/>
      <c r="BK95" s="3083"/>
      <c r="BL95" s="3083"/>
      <c r="BM95" s="3083"/>
      <c r="BN95" s="3083"/>
      <c r="BO95" s="3083"/>
      <c r="BP95" s="3083"/>
      <c r="BQ95" s="3083"/>
      <c r="BR95" s="3083"/>
      <c r="BS95" s="3083"/>
      <c r="BT95" s="3083"/>
      <c r="BU95" s="3083"/>
      <c r="BV95" s="3083"/>
      <c r="BW95" s="3083"/>
      <c r="BX95" s="1410"/>
    </row>
    <row r="96" spans="2:76" ht="11.25" customHeight="1">
      <c r="B96" s="1413"/>
      <c r="C96" s="1343"/>
      <c r="D96" s="3082"/>
      <c r="E96" s="3082"/>
      <c r="F96" s="3082"/>
      <c r="G96" s="3082"/>
      <c r="H96" s="3082"/>
      <c r="I96" s="3082"/>
      <c r="J96" s="3082"/>
      <c r="K96" s="3082"/>
      <c r="L96" s="3082"/>
      <c r="M96" s="3082"/>
      <c r="N96" s="3082"/>
      <c r="O96" s="3082"/>
      <c r="P96" s="3082"/>
      <c r="Q96" s="3082"/>
      <c r="R96" s="3085" t="s">
        <v>4798</v>
      </c>
      <c r="S96" s="3085"/>
      <c r="T96" s="3085"/>
      <c r="U96" s="3085"/>
      <c r="V96" s="3085"/>
      <c r="W96" s="3085"/>
      <c r="X96" s="3085"/>
      <c r="Y96" s="3085"/>
      <c r="Z96" s="3085"/>
      <c r="AA96" s="3085"/>
      <c r="AB96" s="3085"/>
      <c r="AC96" s="3085"/>
      <c r="AD96" s="3085"/>
      <c r="AE96" s="3085"/>
      <c r="AF96" s="3085"/>
      <c r="AG96" s="3085"/>
      <c r="AH96" s="3085"/>
      <c r="AI96" s="3085"/>
      <c r="AJ96" s="3085"/>
      <c r="AK96" s="3085"/>
      <c r="AL96" s="3085"/>
      <c r="AM96" s="3085"/>
      <c r="AN96" s="3085"/>
      <c r="AO96" s="3085"/>
      <c r="AP96" s="3085"/>
      <c r="AQ96" s="3085"/>
      <c r="AR96" s="3085"/>
      <c r="AS96" s="3085"/>
      <c r="AT96" s="3085"/>
      <c r="AU96" s="3085"/>
      <c r="AV96" s="3085"/>
      <c r="AW96" s="3085"/>
      <c r="AX96" s="3085"/>
      <c r="AY96" s="3085"/>
      <c r="AZ96" s="3085"/>
      <c r="BA96" s="3085"/>
      <c r="BB96" s="3085"/>
      <c r="BC96" s="3085"/>
      <c r="BD96" s="3085"/>
      <c r="BE96" s="3085"/>
      <c r="BF96" s="3085"/>
      <c r="BG96" s="3085"/>
      <c r="BH96" s="3085"/>
      <c r="BI96" s="3083"/>
      <c r="BJ96" s="3083"/>
      <c r="BK96" s="3083"/>
      <c r="BL96" s="3083"/>
      <c r="BM96" s="3083"/>
      <c r="BN96" s="3083"/>
      <c r="BO96" s="3083"/>
      <c r="BP96" s="3083"/>
      <c r="BQ96" s="3083"/>
      <c r="BR96" s="3083"/>
      <c r="BS96" s="3083"/>
      <c r="BT96" s="3083"/>
      <c r="BU96" s="3083"/>
      <c r="BV96" s="3083"/>
      <c r="BW96" s="3083"/>
      <c r="BX96" s="1410"/>
    </row>
    <row r="97" spans="2:76" ht="11.25" customHeight="1">
      <c r="B97" s="1413"/>
      <c r="C97" s="1343"/>
      <c r="D97" s="3082"/>
      <c r="E97" s="3082"/>
      <c r="F97" s="3082"/>
      <c r="G97" s="3082"/>
      <c r="H97" s="3082"/>
      <c r="I97" s="3082"/>
      <c r="J97" s="3082"/>
      <c r="K97" s="3082"/>
      <c r="L97" s="3082"/>
      <c r="M97" s="3082"/>
      <c r="N97" s="3082"/>
      <c r="O97" s="3082"/>
      <c r="P97" s="3082"/>
      <c r="Q97" s="3082"/>
      <c r="R97" s="3085"/>
      <c r="S97" s="3085"/>
      <c r="T97" s="3085"/>
      <c r="U97" s="3085"/>
      <c r="V97" s="3085"/>
      <c r="W97" s="3085"/>
      <c r="X97" s="3085"/>
      <c r="Y97" s="3085"/>
      <c r="Z97" s="3085"/>
      <c r="AA97" s="3085"/>
      <c r="AB97" s="3085"/>
      <c r="AC97" s="3085"/>
      <c r="AD97" s="3085"/>
      <c r="AE97" s="3085"/>
      <c r="AF97" s="3085"/>
      <c r="AG97" s="3085"/>
      <c r="AH97" s="3085"/>
      <c r="AI97" s="3085"/>
      <c r="AJ97" s="3085"/>
      <c r="AK97" s="3085"/>
      <c r="AL97" s="3085"/>
      <c r="AM97" s="3085"/>
      <c r="AN97" s="3085"/>
      <c r="AO97" s="3085"/>
      <c r="AP97" s="3085"/>
      <c r="AQ97" s="3085"/>
      <c r="AR97" s="3085"/>
      <c r="AS97" s="3085"/>
      <c r="AT97" s="3085"/>
      <c r="AU97" s="3085"/>
      <c r="AV97" s="3085"/>
      <c r="AW97" s="3085"/>
      <c r="AX97" s="3085"/>
      <c r="AY97" s="3085"/>
      <c r="AZ97" s="3085"/>
      <c r="BA97" s="3085"/>
      <c r="BB97" s="3085"/>
      <c r="BC97" s="3085"/>
      <c r="BD97" s="3085"/>
      <c r="BE97" s="3085"/>
      <c r="BF97" s="3085"/>
      <c r="BG97" s="3085"/>
      <c r="BH97" s="3085"/>
      <c r="BI97" s="3083"/>
      <c r="BJ97" s="3083"/>
      <c r="BK97" s="3083"/>
      <c r="BL97" s="3083"/>
      <c r="BM97" s="3083"/>
      <c r="BN97" s="3083"/>
      <c r="BO97" s="3083"/>
      <c r="BP97" s="3083"/>
      <c r="BQ97" s="3083"/>
      <c r="BR97" s="3083"/>
      <c r="BS97" s="3083"/>
      <c r="BT97" s="3083"/>
      <c r="BU97" s="3083"/>
      <c r="BV97" s="3083"/>
      <c r="BW97" s="3083"/>
      <c r="BX97" s="1410"/>
    </row>
    <row r="98" spans="2:76" ht="11.25" customHeight="1">
      <c r="B98" s="1413"/>
      <c r="C98" s="1343"/>
      <c r="D98" s="3082"/>
      <c r="E98" s="3082"/>
      <c r="F98" s="3082"/>
      <c r="G98" s="3082"/>
      <c r="H98" s="3082"/>
      <c r="I98" s="3082"/>
      <c r="J98" s="3082"/>
      <c r="K98" s="3082"/>
      <c r="L98" s="3082"/>
      <c r="M98" s="3082"/>
      <c r="N98" s="3082"/>
      <c r="O98" s="3082"/>
      <c r="P98" s="3082"/>
      <c r="Q98" s="3082"/>
      <c r="R98" s="3079" t="s">
        <v>2591</v>
      </c>
      <c r="S98" s="3079"/>
      <c r="T98" s="3079"/>
      <c r="U98" s="3079"/>
      <c r="V98" s="3079"/>
      <c r="W98" s="3079"/>
      <c r="X98" s="3079"/>
      <c r="Y98" s="3079"/>
      <c r="Z98" s="3079"/>
      <c r="AA98" s="3079"/>
      <c r="AB98" s="3079"/>
      <c r="AC98" s="3079"/>
      <c r="AD98" s="3079"/>
      <c r="AE98" s="3079"/>
      <c r="AF98" s="3079"/>
      <c r="AG98" s="3079"/>
      <c r="AH98" s="3079"/>
      <c r="AI98" s="3079"/>
      <c r="AJ98" s="3079"/>
      <c r="AK98" s="3079"/>
      <c r="AL98" s="3079"/>
      <c r="AM98" s="3079"/>
      <c r="AN98" s="3079"/>
      <c r="AO98" s="3079"/>
      <c r="AP98" s="3079"/>
      <c r="AQ98" s="3079"/>
      <c r="AR98" s="3079"/>
      <c r="AS98" s="3079"/>
      <c r="AT98" s="3079"/>
      <c r="AU98" s="3079"/>
      <c r="AV98" s="3079"/>
      <c r="AW98" s="3079"/>
      <c r="AX98" s="3079"/>
      <c r="AY98" s="3079"/>
      <c r="AZ98" s="3079"/>
      <c r="BA98" s="3079"/>
      <c r="BB98" s="3079"/>
      <c r="BC98" s="3079"/>
      <c r="BD98" s="3079"/>
      <c r="BE98" s="3079"/>
      <c r="BF98" s="3079"/>
      <c r="BG98" s="3079"/>
      <c r="BH98" s="3079"/>
      <c r="BI98" s="3083"/>
      <c r="BJ98" s="3083"/>
      <c r="BK98" s="3083"/>
      <c r="BL98" s="3083"/>
      <c r="BM98" s="3083"/>
      <c r="BN98" s="3083"/>
      <c r="BO98" s="3083"/>
      <c r="BP98" s="3083"/>
      <c r="BQ98" s="3083"/>
      <c r="BR98" s="3083"/>
      <c r="BS98" s="3083"/>
      <c r="BT98" s="3083"/>
      <c r="BU98" s="3083"/>
      <c r="BV98" s="3083"/>
      <c r="BW98" s="3083"/>
      <c r="BX98" s="1410"/>
    </row>
    <row r="99" spans="2:76" ht="11.25" customHeight="1">
      <c r="B99" s="1413"/>
      <c r="C99" s="1343"/>
      <c r="D99" s="3082"/>
      <c r="E99" s="3082"/>
      <c r="F99" s="3082"/>
      <c r="G99" s="3082"/>
      <c r="H99" s="3082"/>
      <c r="I99" s="3082"/>
      <c r="J99" s="3082"/>
      <c r="K99" s="3082"/>
      <c r="L99" s="3082"/>
      <c r="M99" s="3082"/>
      <c r="N99" s="3082"/>
      <c r="O99" s="3082"/>
      <c r="P99" s="3082"/>
      <c r="Q99" s="3082"/>
      <c r="R99" s="3079" t="s">
        <v>2592</v>
      </c>
      <c r="S99" s="3079"/>
      <c r="T99" s="3079"/>
      <c r="U99" s="3079"/>
      <c r="V99" s="3079"/>
      <c r="W99" s="3079"/>
      <c r="X99" s="3079"/>
      <c r="Y99" s="3079"/>
      <c r="Z99" s="3079"/>
      <c r="AA99" s="3079"/>
      <c r="AB99" s="3079"/>
      <c r="AC99" s="3079"/>
      <c r="AD99" s="3079"/>
      <c r="AE99" s="3079"/>
      <c r="AF99" s="3079"/>
      <c r="AG99" s="3079"/>
      <c r="AH99" s="3079"/>
      <c r="AI99" s="3079"/>
      <c r="AJ99" s="3079"/>
      <c r="AK99" s="3079"/>
      <c r="AL99" s="3079"/>
      <c r="AM99" s="3079"/>
      <c r="AN99" s="3079"/>
      <c r="AO99" s="3079"/>
      <c r="AP99" s="3079"/>
      <c r="AQ99" s="3079"/>
      <c r="AR99" s="3079"/>
      <c r="AS99" s="3079"/>
      <c r="AT99" s="3079"/>
      <c r="AU99" s="3079"/>
      <c r="AV99" s="3079"/>
      <c r="AW99" s="3079"/>
      <c r="AX99" s="3079"/>
      <c r="AY99" s="3079"/>
      <c r="AZ99" s="3079"/>
      <c r="BA99" s="3079"/>
      <c r="BB99" s="3079"/>
      <c r="BC99" s="3079"/>
      <c r="BD99" s="3079"/>
      <c r="BE99" s="3079"/>
      <c r="BF99" s="3079"/>
      <c r="BG99" s="3079"/>
      <c r="BH99" s="3079"/>
      <c r="BI99" s="3083"/>
      <c r="BJ99" s="3083"/>
      <c r="BK99" s="3083"/>
      <c r="BL99" s="3083"/>
      <c r="BM99" s="3083"/>
      <c r="BN99" s="3083"/>
      <c r="BO99" s="3083"/>
      <c r="BP99" s="3083"/>
      <c r="BQ99" s="3083"/>
      <c r="BR99" s="3083"/>
      <c r="BS99" s="3083"/>
      <c r="BT99" s="3083"/>
      <c r="BU99" s="3083"/>
      <c r="BV99" s="3083"/>
      <c r="BW99" s="3083"/>
      <c r="BX99" s="1410"/>
    </row>
    <row r="100" spans="2:76" ht="11.25" customHeight="1">
      <c r="B100" s="1413"/>
      <c r="C100" s="1343"/>
      <c r="D100" s="3086" t="s">
        <v>2593</v>
      </c>
      <c r="E100" s="3087"/>
      <c r="F100" s="3087"/>
      <c r="G100" s="3087"/>
      <c r="H100" s="3087"/>
      <c r="I100" s="3087"/>
      <c r="J100" s="3087"/>
      <c r="K100" s="3087"/>
      <c r="L100" s="3087"/>
      <c r="M100" s="3087"/>
      <c r="N100" s="3087"/>
      <c r="O100" s="3087"/>
      <c r="P100" s="3087"/>
      <c r="Q100" s="3088"/>
      <c r="R100" s="3095" t="s">
        <v>4426</v>
      </c>
      <c r="S100" s="3095"/>
      <c r="T100" s="3095"/>
      <c r="U100" s="3095"/>
      <c r="V100" s="3095"/>
      <c r="W100" s="3095"/>
      <c r="X100" s="3095"/>
      <c r="Y100" s="3095"/>
      <c r="Z100" s="3095"/>
      <c r="AA100" s="3095"/>
      <c r="AB100" s="3095"/>
      <c r="AC100" s="3095"/>
      <c r="AD100" s="3095"/>
      <c r="AE100" s="3095"/>
      <c r="AF100" s="3095"/>
      <c r="AG100" s="3095"/>
      <c r="AH100" s="3095"/>
      <c r="AI100" s="3095"/>
      <c r="AJ100" s="3095"/>
      <c r="AK100" s="3095"/>
      <c r="AL100" s="3095"/>
      <c r="AM100" s="3095"/>
      <c r="AN100" s="3095"/>
      <c r="AO100" s="3095"/>
      <c r="AP100" s="3095"/>
      <c r="AQ100" s="3095"/>
      <c r="AR100" s="3095"/>
      <c r="AS100" s="3095"/>
      <c r="AT100" s="3095"/>
      <c r="AU100" s="3095"/>
      <c r="AV100" s="3095"/>
      <c r="AW100" s="3095"/>
      <c r="AX100" s="3095"/>
      <c r="AY100" s="3095"/>
      <c r="AZ100" s="3095"/>
      <c r="BA100" s="3095"/>
      <c r="BB100" s="3095"/>
      <c r="BC100" s="3095"/>
      <c r="BD100" s="3095"/>
      <c r="BE100" s="3095"/>
      <c r="BF100" s="3095"/>
      <c r="BG100" s="3095"/>
      <c r="BH100" s="3095"/>
      <c r="BI100" s="3083"/>
      <c r="BJ100" s="3083"/>
      <c r="BK100" s="3083"/>
      <c r="BL100" s="3083"/>
      <c r="BM100" s="3083"/>
      <c r="BN100" s="3083"/>
      <c r="BO100" s="3083"/>
      <c r="BP100" s="3083"/>
      <c r="BQ100" s="3083"/>
      <c r="BR100" s="3083"/>
      <c r="BS100" s="3083"/>
      <c r="BT100" s="3083"/>
      <c r="BU100" s="3083"/>
      <c r="BV100" s="3083"/>
      <c r="BW100" s="3083"/>
      <c r="BX100" s="1410"/>
    </row>
    <row r="101" spans="2:76" ht="11.25" customHeight="1">
      <c r="B101" s="1413"/>
      <c r="C101" s="1343"/>
      <c r="D101" s="3089"/>
      <c r="E101" s="3090"/>
      <c r="F101" s="3090"/>
      <c r="G101" s="3090"/>
      <c r="H101" s="3090"/>
      <c r="I101" s="3090"/>
      <c r="J101" s="3090"/>
      <c r="K101" s="3090"/>
      <c r="L101" s="3090"/>
      <c r="M101" s="3090"/>
      <c r="N101" s="3090"/>
      <c r="O101" s="3090"/>
      <c r="P101" s="3090"/>
      <c r="Q101" s="3091"/>
      <c r="R101" s="3079" t="s">
        <v>3720</v>
      </c>
      <c r="S101" s="3079"/>
      <c r="T101" s="3079"/>
      <c r="U101" s="3079"/>
      <c r="V101" s="3079"/>
      <c r="W101" s="3079"/>
      <c r="X101" s="3079"/>
      <c r="Y101" s="3079"/>
      <c r="Z101" s="3079"/>
      <c r="AA101" s="3079"/>
      <c r="AB101" s="3079"/>
      <c r="AC101" s="3079"/>
      <c r="AD101" s="3079"/>
      <c r="AE101" s="3079"/>
      <c r="AF101" s="3079"/>
      <c r="AG101" s="3079"/>
      <c r="AH101" s="3079"/>
      <c r="AI101" s="3079"/>
      <c r="AJ101" s="3079"/>
      <c r="AK101" s="3079"/>
      <c r="AL101" s="3079"/>
      <c r="AM101" s="3079"/>
      <c r="AN101" s="3079"/>
      <c r="AO101" s="3079"/>
      <c r="AP101" s="3079"/>
      <c r="AQ101" s="3079"/>
      <c r="AR101" s="3079"/>
      <c r="AS101" s="3079"/>
      <c r="AT101" s="3079"/>
      <c r="AU101" s="3079"/>
      <c r="AV101" s="3079"/>
      <c r="AW101" s="3079"/>
      <c r="AX101" s="3079"/>
      <c r="AY101" s="3079"/>
      <c r="AZ101" s="3079"/>
      <c r="BA101" s="3079"/>
      <c r="BB101" s="3079"/>
      <c r="BC101" s="3079"/>
      <c r="BD101" s="3079"/>
      <c r="BE101" s="3079"/>
      <c r="BF101" s="3079"/>
      <c r="BG101" s="3079"/>
      <c r="BH101" s="3079"/>
      <c r="BI101" s="3083"/>
      <c r="BJ101" s="3083"/>
      <c r="BK101" s="3083"/>
      <c r="BL101" s="3083"/>
      <c r="BM101" s="3083"/>
      <c r="BN101" s="3083"/>
      <c r="BO101" s="3083"/>
      <c r="BP101" s="3083"/>
      <c r="BQ101" s="3083"/>
      <c r="BR101" s="3083"/>
      <c r="BS101" s="3083"/>
      <c r="BT101" s="3083"/>
      <c r="BU101" s="3083"/>
      <c r="BV101" s="3083"/>
      <c r="BW101" s="3083"/>
      <c r="BX101" s="1410"/>
    </row>
    <row r="102" spans="2:76" ht="13.5">
      <c r="B102" s="1413"/>
      <c r="C102" s="1343"/>
      <c r="D102" s="3092"/>
      <c r="E102" s="3093"/>
      <c r="F102" s="3093"/>
      <c r="G102" s="3093"/>
      <c r="H102" s="3093"/>
      <c r="I102" s="3093"/>
      <c r="J102" s="3093"/>
      <c r="K102" s="3093"/>
      <c r="L102" s="3093"/>
      <c r="M102" s="3093"/>
      <c r="N102" s="3093"/>
      <c r="O102" s="3093"/>
      <c r="P102" s="3093"/>
      <c r="Q102" s="3094"/>
      <c r="R102" s="3080" t="s">
        <v>3721</v>
      </c>
      <c r="S102" s="3080"/>
      <c r="T102" s="3080"/>
      <c r="U102" s="3080"/>
      <c r="V102" s="3080"/>
      <c r="W102" s="3080"/>
      <c r="X102" s="3080"/>
      <c r="Y102" s="3080"/>
      <c r="Z102" s="3080"/>
      <c r="AA102" s="3080"/>
      <c r="AB102" s="3080"/>
      <c r="AC102" s="3080"/>
      <c r="AD102" s="3080"/>
      <c r="AE102" s="3080"/>
      <c r="AF102" s="3080"/>
      <c r="AG102" s="3080"/>
      <c r="AH102" s="3080"/>
      <c r="AI102" s="3080"/>
      <c r="AJ102" s="3080"/>
      <c r="AK102" s="3080"/>
      <c r="AL102" s="3080"/>
      <c r="AM102" s="3080"/>
      <c r="AN102" s="3080"/>
      <c r="AO102" s="3080"/>
      <c r="AP102" s="3080"/>
      <c r="AQ102" s="3080"/>
      <c r="AR102" s="3080"/>
      <c r="AS102" s="3080"/>
      <c r="AT102" s="3080"/>
      <c r="AU102" s="3080"/>
      <c r="AV102" s="3080"/>
      <c r="AW102" s="3080"/>
      <c r="AX102" s="3080"/>
      <c r="AY102" s="3080"/>
      <c r="AZ102" s="3080"/>
      <c r="BA102" s="3080"/>
      <c r="BB102" s="3080"/>
      <c r="BC102" s="3080"/>
      <c r="BD102" s="3080"/>
      <c r="BE102" s="3080"/>
      <c r="BF102" s="3080"/>
      <c r="BG102" s="3080"/>
      <c r="BH102" s="3080"/>
      <c r="BI102" s="3084"/>
      <c r="BJ102" s="3084"/>
      <c r="BK102" s="3084"/>
      <c r="BL102" s="3084"/>
      <c r="BM102" s="3084"/>
      <c r="BN102" s="3084"/>
      <c r="BO102" s="3084"/>
      <c r="BP102" s="3084"/>
      <c r="BQ102" s="3084"/>
      <c r="BR102" s="3084"/>
      <c r="BS102" s="3084"/>
      <c r="BT102" s="3084"/>
      <c r="BU102" s="3084"/>
      <c r="BV102" s="3084"/>
      <c r="BW102" s="3084"/>
      <c r="BX102" s="1410"/>
    </row>
    <row r="103" spans="2:76" ht="14.25" customHeight="1">
      <c r="B103" s="1420"/>
      <c r="C103" s="1349"/>
      <c r="D103" s="1349"/>
      <c r="E103" s="1349"/>
      <c r="F103" s="1349"/>
      <c r="G103" s="1349"/>
      <c r="H103" s="1349"/>
      <c r="I103" s="1349"/>
      <c r="J103" s="1349"/>
      <c r="K103" s="1349"/>
      <c r="L103" s="1349"/>
      <c r="M103" s="1349"/>
      <c r="N103" s="1349"/>
      <c r="O103" s="1349"/>
      <c r="P103" s="1349"/>
      <c r="Q103" s="1349"/>
      <c r="R103" s="1349"/>
      <c r="S103" s="1349"/>
      <c r="T103" s="1349"/>
      <c r="U103" s="1349"/>
      <c r="V103" s="1349"/>
      <c r="W103" s="1349"/>
      <c r="X103" s="1349"/>
      <c r="Y103" s="1349"/>
      <c r="Z103" s="1349"/>
      <c r="AA103" s="1349"/>
      <c r="AB103" s="1349"/>
      <c r="AC103" s="1349"/>
      <c r="AD103" s="1349"/>
      <c r="AE103" s="1349"/>
      <c r="AF103" s="1349"/>
      <c r="AG103" s="1349"/>
      <c r="AH103" s="1349"/>
      <c r="AI103" s="1349"/>
      <c r="AJ103" s="1349"/>
      <c r="AK103" s="1349"/>
      <c r="AL103" s="1349"/>
      <c r="AM103" s="1349"/>
      <c r="AN103" s="1349"/>
      <c r="AO103" s="1349"/>
      <c r="AP103" s="1349"/>
      <c r="AQ103" s="1349"/>
      <c r="AR103" s="1349"/>
      <c r="AS103" s="1349"/>
      <c r="AT103" s="1349"/>
      <c r="AU103" s="1349"/>
      <c r="AV103" s="1349"/>
      <c r="AW103" s="1349"/>
      <c r="AX103" s="1349"/>
      <c r="AY103" s="1349"/>
      <c r="AZ103" s="1349"/>
      <c r="BA103" s="1349"/>
      <c r="BB103" s="1349"/>
      <c r="BC103" s="1349"/>
      <c r="BD103" s="1349"/>
      <c r="BE103" s="1349"/>
      <c r="BF103" s="1349"/>
      <c r="BG103" s="1349"/>
      <c r="BH103" s="1349"/>
      <c r="BI103" s="1349"/>
      <c r="BJ103" s="1349"/>
      <c r="BK103" s="1349"/>
      <c r="BL103" s="1349"/>
      <c r="BM103" s="1349"/>
      <c r="BN103" s="1349"/>
      <c r="BO103" s="1349"/>
      <c r="BP103" s="1349"/>
      <c r="BQ103" s="1349"/>
      <c r="BR103" s="1349"/>
      <c r="BS103" s="1349"/>
      <c r="BT103" s="1349"/>
      <c r="BU103" s="1349"/>
      <c r="BV103" s="1349"/>
      <c r="BW103" s="1349"/>
      <c r="BX103" s="1421"/>
    </row>
    <row r="104" spans="2:76" ht="16.5" customHeight="1">
      <c r="BH104" s="3081" t="s">
        <v>5873</v>
      </c>
      <c r="BI104" s="3081"/>
      <c r="BJ104" s="3081"/>
      <c r="BK104" s="3081"/>
      <c r="BL104" s="3081"/>
      <c r="BM104" s="3081"/>
      <c r="BN104" s="3081"/>
      <c r="BO104" s="3081"/>
      <c r="BP104" s="3081"/>
      <c r="BQ104" s="3081"/>
      <c r="BR104" s="3081"/>
      <c r="BS104" s="3081"/>
      <c r="BT104" s="3081"/>
      <c r="BU104" s="3081"/>
      <c r="BV104" s="3081"/>
      <c r="BW104" s="3081"/>
      <c r="BX104" s="3081"/>
    </row>
    <row r="106" spans="2:76" ht="12.75" customHeight="1"/>
    <row r="107" spans="2:76" ht="12.75" customHeight="1"/>
    <row r="108" spans="2:76" ht="12.75" customHeight="1"/>
    <row r="109" spans="2:76" ht="12.75" customHeight="1"/>
    <row r="110" spans="2:76" ht="12.75" customHeight="1"/>
    <row r="111" spans="2:76" ht="12.75" customHeight="1"/>
    <row r="112" spans="2:76" ht="12.75" customHeight="1"/>
    <row r="113" ht="12.75" customHeight="1"/>
    <row r="114" ht="12.75" customHeight="1"/>
    <row r="115" ht="12.75" customHeight="1"/>
    <row r="116" ht="12.75" customHeight="1"/>
  </sheetData>
  <mergeCells count="220">
    <mergeCell ref="B1:O1"/>
    <mergeCell ref="R2:BE3"/>
    <mergeCell ref="R4:BE4"/>
    <mergeCell ref="R6:BE6"/>
    <mergeCell ref="B7:V8"/>
    <mergeCell ref="AN7:AO7"/>
    <mergeCell ref="AP7:AY7"/>
    <mergeCell ref="AZ7:BA7"/>
    <mergeCell ref="BB7:BU7"/>
    <mergeCell ref="BU10:BV11"/>
    <mergeCell ref="B13:F18"/>
    <mergeCell ref="G13:Q14"/>
    <mergeCell ref="R13:S13"/>
    <mergeCell ref="T13:AH13"/>
    <mergeCell ref="AI13:AJ13"/>
    <mergeCell ref="AK13:AQ13"/>
    <mergeCell ref="AR13:AS13"/>
    <mergeCell ref="AT13:BA13"/>
    <mergeCell ref="BB13:BC13"/>
    <mergeCell ref="B9:Q12"/>
    <mergeCell ref="AL9:AS12"/>
    <mergeCell ref="AT9:BC12"/>
    <mergeCell ref="X10:AI11"/>
    <mergeCell ref="AJ10:AK11"/>
    <mergeCell ref="BG10:BT11"/>
    <mergeCell ref="BD13:BL13"/>
    <mergeCell ref="BM13:BN13"/>
    <mergeCell ref="BO13:BV13"/>
    <mergeCell ref="G15:Q16"/>
    <mergeCell ref="BW13:BX13"/>
    <mergeCell ref="R14:S14"/>
    <mergeCell ref="T14:Y14"/>
    <mergeCell ref="AK14:BN14"/>
    <mergeCell ref="BO14:BV14"/>
    <mergeCell ref="BW14:BX14"/>
    <mergeCell ref="BD15:BE16"/>
    <mergeCell ref="BF15:BM16"/>
    <mergeCell ref="BN15:BO16"/>
    <mergeCell ref="BP15:BX16"/>
    <mergeCell ref="R16:S16"/>
    <mergeCell ref="T16:AD16"/>
    <mergeCell ref="R15:S15"/>
    <mergeCell ref="T15:AD15"/>
    <mergeCell ref="AE15:AF15"/>
    <mergeCell ref="AG15:AS15"/>
    <mergeCell ref="AT15:BC16"/>
    <mergeCell ref="B19:Q22"/>
    <mergeCell ref="R19:S20"/>
    <mergeCell ref="T19:AB20"/>
    <mergeCell ref="AE19:AF20"/>
    <mergeCell ref="AG19:AS20"/>
    <mergeCell ref="AT19:AU20"/>
    <mergeCell ref="AV19:BH20"/>
    <mergeCell ref="BI19:BJ20"/>
    <mergeCell ref="G17:Q18"/>
    <mergeCell ref="R17:Z18"/>
    <mergeCell ref="AA17:AC18"/>
    <mergeCell ref="AD17:AF18"/>
    <mergeCell ref="AG17:AM18"/>
    <mergeCell ref="AN17:AP18"/>
    <mergeCell ref="BK19:BX20"/>
    <mergeCell ref="R21:S22"/>
    <mergeCell ref="T21:AP22"/>
    <mergeCell ref="AT21:AU22"/>
    <mergeCell ref="AV21:BH22"/>
    <mergeCell ref="BI21:BJ22"/>
    <mergeCell ref="BK21:BX22"/>
    <mergeCell ref="AQ17:AS18"/>
    <mergeCell ref="AT17:BX18"/>
    <mergeCell ref="BK24:BX24"/>
    <mergeCell ref="B25:AC25"/>
    <mergeCell ref="AD25:AL25"/>
    <mergeCell ref="AM25:AN25"/>
    <mergeCell ref="AO25:BX25"/>
    <mergeCell ref="B26:B44"/>
    <mergeCell ref="C26:BW26"/>
    <mergeCell ref="D27:E27"/>
    <mergeCell ref="F27:BX27"/>
    <mergeCell ref="F28:H28"/>
    <mergeCell ref="D23:Q24"/>
    <mergeCell ref="R23:W23"/>
    <mergeCell ref="X23:AU23"/>
    <mergeCell ref="AW23:BC23"/>
    <mergeCell ref="BD23:BV23"/>
    <mergeCell ref="BW23:BX23"/>
    <mergeCell ref="R24:AS24"/>
    <mergeCell ref="AT24:AU24"/>
    <mergeCell ref="AV24:BH24"/>
    <mergeCell ref="BI24:BJ24"/>
    <mergeCell ref="I28:BX28"/>
    <mergeCell ref="D29:Q40"/>
    <mergeCell ref="R29:W33"/>
    <mergeCell ref="X29:AJ30"/>
    <mergeCell ref="AK29:AM29"/>
    <mergeCell ref="CE29:CR29"/>
    <mergeCell ref="AK30:AM30"/>
    <mergeCell ref="X31:Y31"/>
    <mergeCell ref="Z31:AJ31"/>
    <mergeCell ref="AK31:AM31"/>
    <mergeCell ref="AN35:BX35"/>
    <mergeCell ref="AK36:AM36"/>
    <mergeCell ref="AN36:BX36"/>
    <mergeCell ref="AK38:AM38"/>
    <mergeCell ref="AN38:BX38"/>
    <mergeCell ref="AN31:BX31"/>
    <mergeCell ref="X32:Y32"/>
    <mergeCell ref="AN32:BX32"/>
    <mergeCell ref="X33:Y33"/>
    <mergeCell ref="AN33:BX33"/>
    <mergeCell ref="X34:AJ36"/>
    <mergeCell ref="AK34:AM34"/>
    <mergeCell ref="AN34:BX34"/>
    <mergeCell ref="AK35:AM35"/>
    <mergeCell ref="X39:Y39"/>
    <mergeCell ref="AN39:BX39"/>
    <mergeCell ref="X40:Y40"/>
    <mergeCell ref="AN40:BX40"/>
    <mergeCell ref="R41:W43"/>
    <mergeCell ref="X41:AJ42"/>
    <mergeCell ref="AK41:AM41"/>
    <mergeCell ref="AN41:BD41"/>
    <mergeCell ref="BE41:BG41"/>
    <mergeCell ref="BH41:BX41"/>
    <mergeCell ref="R34:W40"/>
    <mergeCell ref="AK42:AM42"/>
    <mergeCell ref="AN42:BD42"/>
    <mergeCell ref="BE42:BG42"/>
    <mergeCell ref="BH42:BX42"/>
    <mergeCell ref="X43:AJ43"/>
    <mergeCell ref="AK43:AM43"/>
    <mergeCell ref="AN43:AP43"/>
    <mergeCell ref="AQ43:AR43"/>
    <mergeCell ref="AS43:AW43"/>
    <mergeCell ref="AX43:AY43"/>
    <mergeCell ref="X37:AJ38"/>
    <mergeCell ref="AK37:AM37"/>
    <mergeCell ref="AN37:BX37"/>
    <mergeCell ref="B46:Q49"/>
    <mergeCell ref="R46:AF49"/>
    <mergeCell ref="AO46:AS49"/>
    <mergeCell ref="AT46:BC49"/>
    <mergeCell ref="BD46:BX49"/>
    <mergeCell ref="AI47:AN48"/>
    <mergeCell ref="AZ43:BE43"/>
    <mergeCell ref="BF43:BG43"/>
    <mergeCell ref="BH43:BL43"/>
    <mergeCell ref="BM43:BN43"/>
    <mergeCell ref="BO43:BX43"/>
    <mergeCell ref="D44:W44"/>
    <mergeCell ref="X44:Y44"/>
    <mergeCell ref="Z44:BM44"/>
    <mergeCell ref="B55:D55"/>
    <mergeCell ref="E55:BX55"/>
    <mergeCell ref="B56:D56"/>
    <mergeCell ref="E56:BX56"/>
    <mergeCell ref="B57:D57"/>
    <mergeCell ref="E57:BX57"/>
    <mergeCell ref="B51:D51"/>
    <mergeCell ref="E51:BX51"/>
    <mergeCell ref="B52:D52"/>
    <mergeCell ref="E52:BX52"/>
    <mergeCell ref="E53:BX53"/>
    <mergeCell ref="B54:D54"/>
    <mergeCell ref="E54:BX54"/>
    <mergeCell ref="Y66:AE66"/>
    <mergeCell ref="AF66:AK66"/>
    <mergeCell ref="F67:L68"/>
    <mergeCell ref="M67:R68"/>
    <mergeCell ref="S67:X68"/>
    <mergeCell ref="Y67:AE68"/>
    <mergeCell ref="AF67:AK68"/>
    <mergeCell ref="B59:BU59"/>
    <mergeCell ref="D60:BW61"/>
    <mergeCell ref="D62:BS62"/>
    <mergeCell ref="D63:BS63"/>
    <mergeCell ref="E64:BS64"/>
    <mergeCell ref="F65:L66"/>
    <mergeCell ref="M65:X65"/>
    <mergeCell ref="Y65:AK65"/>
    <mergeCell ref="M66:R66"/>
    <mergeCell ref="S66:X66"/>
    <mergeCell ref="D74:BW74"/>
    <mergeCell ref="D75:BW75"/>
    <mergeCell ref="D76:BW77"/>
    <mergeCell ref="B78:BU78"/>
    <mergeCell ref="C79:BS79"/>
    <mergeCell ref="D80:BW80"/>
    <mergeCell ref="F69:L70"/>
    <mergeCell ref="M69:R70"/>
    <mergeCell ref="S69:X70"/>
    <mergeCell ref="Y69:AE70"/>
    <mergeCell ref="AF69:AK70"/>
    <mergeCell ref="D72:BW73"/>
    <mergeCell ref="D87:BS87"/>
    <mergeCell ref="D88:BS88"/>
    <mergeCell ref="C89:BS89"/>
    <mergeCell ref="D90:BW90"/>
    <mergeCell ref="D91:BW91"/>
    <mergeCell ref="D92:Q92"/>
    <mergeCell ref="R92:BH92"/>
    <mergeCell ref="BI92:BW92"/>
    <mergeCell ref="C81:BS81"/>
    <mergeCell ref="D82:BU82"/>
    <mergeCell ref="D83:BS83"/>
    <mergeCell ref="C84:BS84"/>
    <mergeCell ref="E85:BS85"/>
    <mergeCell ref="D86:BS86"/>
    <mergeCell ref="R101:BH101"/>
    <mergeCell ref="R102:BH102"/>
    <mergeCell ref="BH104:BX104"/>
    <mergeCell ref="D93:Q99"/>
    <mergeCell ref="R93:BH93"/>
    <mergeCell ref="BI93:BW102"/>
    <mergeCell ref="R94:BH94"/>
    <mergeCell ref="R95:BH95"/>
    <mergeCell ref="R96:BH97"/>
    <mergeCell ref="R98:BH98"/>
    <mergeCell ref="R99:BH99"/>
    <mergeCell ref="D100:Q102"/>
    <mergeCell ref="R100:BH100"/>
  </mergeCells>
  <phoneticPr fontId="129"/>
  <dataValidations count="6">
    <dataValidation type="list" allowBlank="1" showInputMessage="1" showErrorMessage="1" prompt="ストック活用型も併せて選択します。" sqref="X40:Y40 X65580:Y65580 X131116:Y131116 X196652:Y196652 X262188:Y262188 X327724:Y327724 X393260:Y393260 X458796:Y458796 X524332:Y524332 X589868:Y589868 X655404:Y655404 X720940:Y720940 X786476:Y786476 X852012:Y852012 X917548:Y917548 X983084:Y983084 JT40:JU43 JT65580:JU65580 JT131116:JU131116 JT196652:JU196652 JT262188:JU262188 JT327724:JU327724 JT393260:JU393260 JT458796:JU458796 JT524332:JU524332 JT589868:JU589868 JT655404:JU655404 JT720940:JU720940 JT786476:JU786476 JT852012:JU852012 JT917548:JU917548 JT983084:JU983084 TP40:TQ43 TP65580:TQ65580 TP131116:TQ131116 TP196652:TQ196652 TP262188:TQ262188 TP327724:TQ327724 TP393260:TQ393260 TP458796:TQ458796 TP524332:TQ524332 TP589868:TQ589868 TP655404:TQ655404 TP720940:TQ720940 TP786476:TQ786476 TP852012:TQ852012 TP917548:TQ917548 TP983084:TQ983084 ADL40:ADM43 ADL65580:ADM65580 ADL131116:ADM131116 ADL196652:ADM196652 ADL262188:ADM262188 ADL327724:ADM327724 ADL393260:ADM393260 ADL458796:ADM458796 ADL524332:ADM524332 ADL589868:ADM589868 ADL655404:ADM655404 ADL720940:ADM720940 ADL786476:ADM786476 ADL852012:ADM852012 ADL917548:ADM917548 ADL983084:ADM983084 ANH40:ANI43 ANH65580:ANI65580 ANH131116:ANI131116 ANH196652:ANI196652 ANH262188:ANI262188 ANH327724:ANI327724 ANH393260:ANI393260 ANH458796:ANI458796 ANH524332:ANI524332 ANH589868:ANI589868 ANH655404:ANI655404 ANH720940:ANI720940 ANH786476:ANI786476 ANH852012:ANI852012 ANH917548:ANI917548 ANH983084:ANI983084 AXD40:AXE43 AXD65580:AXE65580 AXD131116:AXE131116 AXD196652:AXE196652 AXD262188:AXE262188 AXD327724:AXE327724 AXD393260:AXE393260 AXD458796:AXE458796 AXD524332:AXE524332 AXD589868:AXE589868 AXD655404:AXE655404 AXD720940:AXE720940 AXD786476:AXE786476 AXD852012:AXE852012 AXD917548:AXE917548 AXD983084:AXE983084 BGZ40:BHA43 BGZ65580:BHA65580 BGZ131116:BHA131116 BGZ196652:BHA196652 BGZ262188:BHA262188 BGZ327724:BHA327724 BGZ393260:BHA393260 BGZ458796:BHA458796 BGZ524332:BHA524332 BGZ589868:BHA589868 BGZ655404:BHA655404 BGZ720940:BHA720940 BGZ786476:BHA786476 BGZ852012:BHA852012 BGZ917548:BHA917548 BGZ983084:BHA983084 BQV40:BQW43 BQV65580:BQW65580 BQV131116:BQW131116 BQV196652:BQW196652 BQV262188:BQW262188 BQV327724:BQW327724 BQV393260:BQW393260 BQV458796:BQW458796 BQV524332:BQW524332 BQV589868:BQW589868 BQV655404:BQW655404 BQV720940:BQW720940 BQV786476:BQW786476 BQV852012:BQW852012 BQV917548:BQW917548 BQV983084:BQW983084 CAR40:CAS43 CAR65580:CAS65580 CAR131116:CAS131116 CAR196652:CAS196652 CAR262188:CAS262188 CAR327724:CAS327724 CAR393260:CAS393260 CAR458796:CAS458796 CAR524332:CAS524332 CAR589868:CAS589868 CAR655404:CAS655404 CAR720940:CAS720940 CAR786476:CAS786476 CAR852012:CAS852012 CAR917548:CAS917548 CAR983084:CAS983084 CKN40:CKO43 CKN65580:CKO65580 CKN131116:CKO131116 CKN196652:CKO196652 CKN262188:CKO262188 CKN327724:CKO327724 CKN393260:CKO393260 CKN458796:CKO458796 CKN524332:CKO524332 CKN589868:CKO589868 CKN655404:CKO655404 CKN720940:CKO720940 CKN786476:CKO786476 CKN852012:CKO852012 CKN917548:CKO917548 CKN983084:CKO983084 CUJ40:CUK43 CUJ65580:CUK65580 CUJ131116:CUK131116 CUJ196652:CUK196652 CUJ262188:CUK262188 CUJ327724:CUK327724 CUJ393260:CUK393260 CUJ458796:CUK458796 CUJ524332:CUK524332 CUJ589868:CUK589868 CUJ655404:CUK655404 CUJ720940:CUK720940 CUJ786476:CUK786476 CUJ852012:CUK852012 CUJ917548:CUK917548 CUJ983084:CUK983084 DEF40:DEG43 DEF65580:DEG65580 DEF131116:DEG131116 DEF196652:DEG196652 DEF262188:DEG262188 DEF327724:DEG327724 DEF393260:DEG393260 DEF458796:DEG458796 DEF524332:DEG524332 DEF589868:DEG589868 DEF655404:DEG655404 DEF720940:DEG720940 DEF786476:DEG786476 DEF852012:DEG852012 DEF917548:DEG917548 DEF983084:DEG983084 DOB40:DOC43 DOB65580:DOC65580 DOB131116:DOC131116 DOB196652:DOC196652 DOB262188:DOC262188 DOB327724:DOC327724 DOB393260:DOC393260 DOB458796:DOC458796 DOB524332:DOC524332 DOB589868:DOC589868 DOB655404:DOC655404 DOB720940:DOC720940 DOB786476:DOC786476 DOB852012:DOC852012 DOB917548:DOC917548 DOB983084:DOC983084 DXX40:DXY43 DXX65580:DXY65580 DXX131116:DXY131116 DXX196652:DXY196652 DXX262188:DXY262188 DXX327724:DXY327724 DXX393260:DXY393260 DXX458796:DXY458796 DXX524332:DXY524332 DXX589868:DXY589868 DXX655404:DXY655404 DXX720940:DXY720940 DXX786476:DXY786476 DXX852012:DXY852012 DXX917548:DXY917548 DXX983084:DXY983084 EHT40:EHU43 EHT65580:EHU65580 EHT131116:EHU131116 EHT196652:EHU196652 EHT262188:EHU262188 EHT327724:EHU327724 EHT393260:EHU393260 EHT458796:EHU458796 EHT524332:EHU524332 EHT589868:EHU589868 EHT655404:EHU655404 EHT720940:EHU720940 EHT786476:EHU786476 EHT852012:EHU852012 EHT917548:EHU917548 EHT983084:EHU983084 ERP40:ERQ43 ERP65580:ERQ65580 ERP131116:ERQ131116 ERP196652:ERQ196652 ERP262188:ERQ262188 ERP327724:ERQ327724 ERP393260:ERQ393260 ERP458796:ERQ458796 ERP524332:ERQ524332 ERP589868:ERQ589868 ERP655404:ERQ655404 ERP720940:ERQ720940 ERP786476:ERQ786476 ERP852012:ERQ852012 ERP917548:ERQ917548 ERP983084:ERQ983084 FBL40:FBM43 FBL65580:FBM65580 FBL131116:FBM131116 FBL196652:FBM196652 FBL262188:FBM262188 FBL327724:FBM327724 FBL393260:FBM393260 FBL458796:FBM458796 FBL524332:FBM524332 FBL589868:FBM589868 FBL655404:FBM655404 FBL720940:FBM720940 FBL786476:FBM786476 FBL852012:FBM852012 FBL917548:FBM917548 FBL983084:FBM983084 FLH40:FLI43 FLH65580:FLI65580 FLH131116:FLI131116 FLH196652:FLI196652 FLH262188:FLI262188 FLH327724:FLI327724 FLH393260:FLI393260 FLH458796:FLI458796 FLH524332:FLI524332 FLH589868:FLI589868 FLH655404:FLI655404 FLH720940:FLI720940 FLH786476:FLI786476 FLH852012:FLI852012 FLH917548:FLI917548 FLH983084:FLI983084 FVD40:FVE43 FVD65580:FVE65580 FVD131116:FVE131116 FVD196652:FVE196652 FVD262188:FVE262188 FVD327724:FVE327724 FVD393260:FVE393260 FVD458796:FVE458796 FVD524332:FVE524332 FVD589868:FVE589868 FVD655404:FVE655404 FVD720940:FVE720940 FVD786476:FVE786476 FVD852012:FVE852012 FVD917548:FVE917548 FVD983084:FVE983084 GEZ40:GFA43 GEZ65580:GFA65580 GEZ131116:GFA131116 GEZ196652:GFA196652 GEZ262188:GFA262188 GEZ327724:GFA327724 GEZ393260:GFA393260 GEZ458796:GFA458796 GEZ524332:GFA524332 GEZ589868:GFA589868 GEZ655404:GFA655404 GEZ720940:GFA720940 GEZ786476:GFA786476 GEZ852012:GFA852012 GEZ917548:GFA917548 GEZ983084:GFA983084 GOV40:GOW43 GOV65580:GOW65580 GOV131116:GOW131116 GOV196652:GOW196652 GOV262188:GOW262188 GOV327724:GOW327724 GOV393260:GOW393260 GOV458796:GOW458796 GOV524332:GOW524332 GOV589868:GOW589868 GOV655404:GOW655404 GOV720940:GOW720940 GOV786476:GOW786476 GOV852012:GOW852012 GOV917548:GOW917548 GOV983084:GOW983084 GYR40:GYS43 GYR65580:GYS65580 GYR131116:GYS131116 GYR196652:GYS196652 GYR262188:GYS262188 GYR327724:GYS327724 GYR393260:GYS393260 GYR458796:GYS458796 GYR524332:GYS524332 GYR589868:GYS589868 GYR655404:GYS655404 GYR720940:GYS720940 GYR786476:GYS786476 GYR852012:GYS852012 GYR917548:GYS917548 GYR983084:GYS983084 HIN40:HIO43 HIN65580:HIO65580 HIN131116:HIO131116 HIN196652:HIO196652 HIN262188:HIO262188 HIN327724:HIO327724 HIN393260:HIO393260 HIN458796:HIO458796 HIN524332:HIO524332 HIN589868:HIO589868 HIN655404:HIO655404 HIN720940:HIO720940 HIN786476:HIO786476 HIN852012:HIO852012 HIN917548:HIO917548 HIN983084:HIO983084 HSJ40:HSK43 HSJ65580:HSK65580 HSJ131116:HSK131116 HSJ196652:HSK196652 HSJ262188:HSK262188 HSJ327724:HSK327724 HSJ393260:HSK393260 HSJ458796:HSK458796 HSJ524332:HSK524332 HSJ589868:HSK589868 HSJ655404:HSK655404 HSJ720940:HSK720940 HSJ786476:HSK786476 HSJ852012:HSK852012 HSJ917548:HSK917548 HSJ983084:HSK983084 ICF40:ICG43 ICF65580:ICG65580 ICF131116:ICG131116 ICF196652:ICG196652 ICF262188:ICG262188 ICF327724:ICG327724 ICF393260:ICG393260 ICF458796:ICG458796 ICF524332:ICG524332 ICF589868:ICG589868 ICF655404:ICG655404 ICF720940:ICG720940 ICF786476:ICG786476 ICF852012:ICG852012 ICF917548:ICG917548 ICF983084:ICG983084 IMB40:IMC43 IMB65580:IMC65580 IMB131116:IMC131116 IMB196652:IMC196652 IMB262188:IMC262188 IMB327724:IMC327724 IMB393260:IMC393260 IMB458796:IMC458796 IMB524332:IMC524332 IMB589868:IMC589868 IMB655404:IMC655404 IMB720940:IMC720940 IMB786476:IMC786476 IMB852012:IMC852012 IMB917548:IMC917548 IMB983084:IMC983084 IVX40:IVY43 IVX65580:IVY65580 IVX131116:IVY131116 IVX196652:IVY196652 IVX262188:IVY262188 IVX327724:IVY327724 IVX393260:IVY393260 IVX458796:IVY458796 IVX524332:IVY524332 IVX589868:IVY589868 IVX655404:IVY655404 IVX720940:IVY720940 IVX786476:IVY786476 IVX852012:IVY852012 IVX917548:IVY917548 IVX983084:IVY983084 JFT40:JFU43 JFT65580:JFU65580 JFT131116:JFU131116 JFT196652:JFU196652 JFT262188:JFU262188 JFT327724:JFU327724 JFT393260:JFU393260 JFT458796:JFU458796 JFT524332:JFU524332 JFT589868:JFU589868 JFT655404:JFU655404 JFT720940:JFU720940 JFT786476:JFU786476 JFT852012:JFU852012 JFT917548:JFU917548 JFT983084:JFU983084 JPP40:JPQ43 JPP65580:JPQ65580 JPP131116:JPQ131116 JPP196652:JPQ196652 JPP262188:JPQ262188 JPP327724:JPQ327724 JPP393260:JPQ393260 JPP458796:JPQ458796 JPP524332:JPQ524332 JPP589868:JPQ589868 JPP655404:JPQ655404 JPP720940:JPQ720940 JPP786476:JPQ786476 JPP852012:JPQ852012 JPP917548:JPQ917548 JPP983084:JPQ983084 JZL40:JZM43 JZL65580:JZM65580 JZL131116:JZM131116 JZL196652:JZM196652 JZL262188:JZM262188 JZL327724:JZM327724 JZL393260:JZM393260 JZL458796:JZM458796 JZL524332:JZM524332 JZL589868:JZM589868 JZL655404:JZM655404 JZL720940:JZM720940 JZL786476:JZM786476 JZL852012:JZM852012 JZL917548:JZM917548 JZL983084:JZM983084 KJH40:KJI43 KJH65580:KJI65580 KJH131116:KJI131116 KJH196652:KJI196652 KJH262188:KJI262188 KJH327724:KJI327724 KJH393260:KJI393260 KJH458796:KJI458796 KJH524332:KJI524332 KJH589868:KJI589868 KJH655404:KJI655404 KJH720940:KJI720940 KJH786476:KJI786476 KJH852012:KJI852012 KJH917548:KJI917548 KJH983084:KJI983084 KTD40:KTE43 KTD65580:KTE65580 KTD131116:KTE131116 KTD196652:KTE196652 KTD262188:KTE262188 KTD327724:KTE327724 KTD393260:KTE393260 KTD458796:KTE458796 KTD524332:KTE524332 KTD589868:KTE589868 KTD655404:KTE655404 KTD720940:KTE720940 KTD786476:KTE786476 KTD852012:KTE852012 KTD917548:KTE917548 KTD983084:KTE983084 LCZ40:LDA43 LCZ65580:LDA65580 LCZ131116:LDA131116 LCZ196652:LDA196652 LCZ262188:LDA262188 LCZ327724:LDA327724 LCZ393260:LDA393260 LCZ458796:LDA458796 LCZ524332:LDA524332 LCZ589868:LDA589868 LCZ655404:LDA655404 LCZ720940:LDA720940 LCZ786476:LDA786476 LCZ852012:LDA852012 LCZ917548:LDA917548 LCZ983084:LDA983084 LMV40:LMW43 LMV65580:LMW65580 LMV131116:LMW131116 LMV196652:LMW196652 LMV262188:LMW262188 LMV327724:LMW327724 LMV393260:LMW393260 LMV458796:LMW458796 LMV524332:LMW524332 LMV589868:LMW589868 LMV655404:LMW655404 LMV720940:LMW720940 LMV786476:LMW786476 LMV852012:LMW852012 LMV917548:LMW917548 LMV983084:LMW983084 LWR40:LWS43 LWR65580:LWS65580 LWR131116:LWS131116 LWR196652:LWS196652 LWR262188:LWS262188 LWR327724:LWS327724 LWR393260:LWS393260 LWR458796:LWS458796 LWR524332:LWS524332 LWR589868:LWS589868 LWR655404:LWS655404 LWR720940:LWS720940 LWR786476:LWS786476 LWR852012:LWS852012 LWR917548:LWS917548 LWR983084:LWS983084 MGN40:MGO43 MGN65580:MGO65580 MGN131116:MGO131116 MGN196652:MGO196652 MGN262188:MGO262188 MGN327724:MGO327724 MGN393260:MGO393260 MGN458796:MGO458796 MGN524332:MGO524332 MGN589868:MGO589868 MGN655404:MGO655404 MGN720940:MGO720940 MGN786476:MGO786476 MGN852012:MGO852012 MGN917548:MGO917548 MGN983084:MGO983084 MQJ40:MQK43 MQJ65580:MQK65580 MQJ131116:MQK131116 MQJ196652:MQK196652 MQJ262188:MQK262188 MQJ327724:MQK327724 MQJ393260:MQK393260 MQJ458796:MQK458796 MQJ524332:MQK524332 MQJ589868:MQK589868 MQJ655404:MQK655404 MQJ720940:MQK720940 MQJ786476:MQK786476 MQJ852012:MQK852012 MQJ917548:MQK917548 MQJ983084:MQK983084 NAF40:NAG43 NAF65580:NAG65580 NAF131116:NAG131116 NAF196652:NAG196652 NAF262188:NAG262188 NAF327724:NAG327724 NAF393260:NAG393260 NAF458796:NAG458796 NAF524332:NAG524332 NAF589868:NAG589868 NAF655404:NAG655404 NAF720940:NAG720940 NAF786476:NAG786476 NAF852012:NAG852012 NAF917548:NAG917548 NAF983084:NAG983084 NKB40:NKC43 NKB65580:NKC65580 NKB131116:NKC131116 NKB196652:NKC196652 NKB262188:NKC262188 NKB327724:NKC327724 NKB393260:NKC393260 NKB458796:NKC458796 NKB524332:NKC524332 NKB589868:NKC589868 NKB655404:NKC655404 NKB720940:NKC720940 NKB786476:NKC786476 NKB852012:NKC852012 NKB917548:NKC917548 NKB983084:NKC983084 NTX40:NTY43 NTX65580:NTY65580 NTX131116:NTY131116 NTX196652:NTY196652 NTX262188:NTY262188 NTX327724:NTY327724 NTX393260:NTY393260 NTX458796:NTY458796 NTX524332:NTY524332 NTX589868:NTY589868 NTX655404:NTY655404 NTX720940:NTY720940 NTX786476:NTY786476 NTX852012:NTY852012 NTX917548:NTY917548 NTX983084:NTY983084 ODT40:ODU43 ODT65580:ODU65580 ODT131116:ODU131116 ODT196652:ODU196652 ODT262188:ODU262188 ODT327724:ODU327724 ODT393260:ODU393260 ODT458796:ODU458796 ODT524332:ODU524332 ODT589868:ODU589868 ODT655404:ODU655404 ODT720940:ODU720940 ODT786476:ODU786476 ODT852012:ODU852012 ODT917548:ODU917548 ODT983084:ODU983084 ONP40:ONQ43 ONP65580:ONQ65580 ONP131116:ONQ131116 ONP196652:ONQ196652 ONP262188:ONQ262188 ONP327724:ONQ327724 ONP393260:ONQ393260 ONP458796:ONQ458796 ONP524332:ONQ524332 ONP589868:ONQ589868 ONP655404:ONQ655404 ONP720940:ONQ720940 ONP786476:ONQ786476 ONP852012:ONQ852012 ONP917548:ONQ917548 ONP983084:ONQ983084 OXL40:OXM43 OXL65580:OXM65580 OXL131116:OXM131116 OXL196652:OXM196652 OXL262188:OXM262188 OXL327724:OXM327724 OXL393260:OXM393260 OXL458796:OXM458796 OXL524332:OXM524332 OXL589868:OXM589868 OXL655404:OXM655404 OXL720940:OXM720940 OXL786476:OXM786476 OXL852012:OXM852012 OXL917548:OXM917548 OXL983084:OXM983084 PHH40:PHI43 PHH65580:PHI65580 PHH131116:PHI131116 PHH196652:PHI196652 PHH262188:PHI262188 PHH327724:PHI327724 PHH393260:PHI393260 PHH458796:PHI458796 PHH524332:PHI524332 PHH589868:PHI589868 PHH655404:PHI655404 PHH720940:PHI720940 PHH786476:PHI786476 PHH852012:PHI852012 PHH917548:PHI917548 PHH983084:PHI983084 PRD40:PRE43 PRD65580:PRE65580 PRD131116:PRE131116 PRD196652:PRE196652 PRD262188:PRE262188 PRD327724:PRE327724 PRD393260:PRE393260 PRD458796:PRE458796 PRD524332:PRE524332 PRD589868:PRE589868 PRD655404:PRE655404 PRD720940:PRE720940 PRD786476:PRE786476 PRD852012:PRE852012 PRD917548:PRE917548 PRD983084:PRE983084 QAZ40:QBA43 QAZ65580:QBA65580 QAZ131116:QBA131116 QAZ196652:QBA196652 QAZ262188:QBA262188 QAZ327724:QBA327724 QAZ393260:QBA393260 QAZ458796:QBA458796 QAZ524332:QBA524332 QAZ589868:QBA589868 QAZ655404:QBA655404 QAZ720940:QBA720940 QAZ786476:QBA786476 QAZ852012:QBA852012 QAZ917548:QBA917548 QAZ983084:QBA983084 QKV40:QKW43 QKV65580:QKW65580 QKV131116:QKW131116 QKV196652:QKW196652 QKV262188:QKW262188 QKV327724:QKW327724 QKV393260:QKW393260 QKV458796:QKW458796 QKV524332:QKW524332 QKV589868:QKW589868 QKV655404:QKW655404 QKV720940:QKW720940 QKV786476:QKW786476 QKV852012:QKW852012 QKV917548:QKW917548 QKV983084:QKW983084 QUR40:QUS43 QUR65580:QUS65580 QUR131116:QUS131116 QUR196652:QUS196652 QUR262188:QUS262188 QUR327724:QUS327724 QUR393260:QUS393260 QUR458796:QUS458796 QUR524332:QUS524332 QUR589868:QUS589868 QUR655404:QUS655404 QUR720940:QUS720940 QUR786476:QUS786476 QUR852012:QUS852012 QUR917548:QUS917548 QUR983084:QUS983084 REN40:REO43 REN65580:REO65580 REN131116:REO131116 REN196652:REO196652 REN262188:REO262188 REN327724:REO327724 REN393260:REO393260 REN458796:REO458796 REN524332:REO524332 REN589868:REO589868 REN655404:REO655404 REN720940:REO720940 REN786476:REO786476 REN852012:REO852012 REN917548:REO917548 REN983084:REO983084 ROJ40:ROK43 ROJ65580:ROK65580 ROJ131116:ROK131116 ROJ196652:ROK196652 ROJ262188:ROK262188 ROJ327724:ROK327724 ROJ393260:ROK393260 ROJ458796:ROK458796 ROJ524332:ROK524332 ROJ589868:ROK589868 ROJ655404:ROK655404 ROJ720940:ROK720940 ROJ786476:ROK786476 ROJ852012:ROK852012 ROJ917548:ROK917548 ROJ983084:ROK983084 RYF40:RYG43 RYF65580:RYG65580 RYF131116:RYG131116 RYF196652:RYG196652 RYF262188:RYG262188 RYF327724:RYG327724 RYF393260:RYG393260 RYF458796:RYG458796 RYF524332:RYG524332 RYF589868:RYG589868 RYF655404:RYG655404 RYF720940:RYG720940 RYF786476:RYG786476 RYF852012:RYG852012 RYF917548:RYG917548 RYF983084:RYG983084 SIB40:SIC43 SIB65580:SIC65580 SIB131116:SIC131116 SIB196652:SIC196652 SIB262188:SIC262188 SIB327724:SIC327724 SIB393260:SIC393260 SIB458796:SIC458796 SIB524332:SIC524332 SIB589868:SIC589868 SIB655404:SIC655404 SIB720940:SIC720940 SIB786476:SIC786476 SIB852012:SIC852012 SIB917548:SIC917548 SIB983084:SIC983084 SRX40:SRY43 SRX65580:SRY65580 SRX131116:SRY131116 SRX196652:SRY196652 SRX262188:SRY262188 SRX327724:SRY327724 SRX393260:SRY393260 SRX458796:SRY458796 SRX524332:SRY524332 SRX589868:SRY589868 SRX655404:SRY655404 SRX720940:SRY720940 SRX786476:SRY786476 SRX852012:SRY852012 SRX917548:SRY917548 SRX983084:SRY983084 TBT40:TBU43 TBT65580:TBU65580 TBT131116:TBU131116 TBT196652:TBU196652 TBT262188:TBU262188 TBT327724:TBU327724 TBT393260:TBU393260 TBT458796:TBU458796 TBT524332:TBU524332 TBT589868:TBU589868 TBT655404:TBU655404 TBT720940:TBU720940 TBT786476:TBU786476 TBT852012:TBU852012 TBT917548:TBU917548 TBT983084:TBU983084 TLP40:TLQ43 TLP65580:TLQ65580 TLP131116:TLQ131116 TLP196652:TLQ196652 TLP262188:TLQ262188 TLP327724:TLQ327724 TLP393260:TLQ393260 TLP458796:TLQ458796 TLP524332:TLQ524332 TLP589868:TLQ589868 TLP655404:TLQ655404 TLP720940:TLQ720940 TLP786476:TLQ786476 TLP852012:TLQ852012 TLP917548:TLQ917548 TLP983084:TLQ983084 TVL40:TVM43 TVL65580:TVM65580 TVL131116:TVM131116 TVL196652:TVM196652 TVL262188:TVM262188 TVL327724:TVM327724 TVL393260:TVM393260 TVL458796:TVM458796 TVL524332:TVM524332 TVL589868:TVM589868 TVL655404:TVM655404 TVL720940:TVM720940 TVL786476:TVM786476 TVL852012:TVM852012 TVL917548:TVM917548 TVL983084:TVM983084 UFH40:UFI43 UFH65580:UFI65580 UFH131116:UFI131116 UFH196652:UFI196652 UFH262188:UFI262188 UFH327724:UFI327724 UFH393260:UFI393260 UFH458796:UFI458796 UFH524332:UFI524332 UFH589868:UFI589868 UFH655404:UFI655404 UFH720940:UFI720940 UFH786476:UFI786476 UFH852012:UFI852012 UFH917548:UFI917548 UFH983084:UFI983084 UPD40:UPE43 UPD65580:UPE65580 UPD131116:UPE131116 UPD196652:UPE196652 UPD262188:UPE262188 UPD327724:UPE327724 UPD393260:UPE393260 UPD458796:UPE458796 UPD524332:UPE524332 UPD589868:UPE589868 UPD655404:UPE655404 UPD720940:UPE720940 UPD786476:UPE786476 UPD852012:UPE852012 UPD917548:UPE917548 UPD983084:UPE983084 UYZ40:UZA43 UYZ65580:UZA65580 UYZ131116:UZA131116 UYZ196652:UZA196652 UYZ262188:UZA262188 UYZ327724:UZA327724 UYZ393260:UZA393260 UYZ458796:UZA458796 UYZ524332:UZA524332 UYZ589868:UZA589868 UYZ655404:UZA655404 UYZ720940:UZA720940 UYZ786476:UZA786476 UYZ852012:UZA852012 UYZ917548:UZA917548 UYZ983084:UZA983084 VIV40:VIW43 VIV65580:VIW65580 VIV131116:VIW131116 VIV196652:VIW196652 VIV262188:VIW262188 VIV327724:VIW327724 VIV393260:VIW393260 VIV458796:VIW458796 VIV524332:VIW524332 VIV589868:VIW589868 VIV655404:VIW655404 VIV720940:VIW720940 VIV786476:VIW786476 VIV852012:VIW852012 VIV917548:VIW917548 VIV983084:VIW983084 VSR40:VSS43 VSR65580:VSS65580 VSR131116:VSS131116 VSR196652:VSS196652 VSR262188:VSS262188 VSR327724:VSS327724 VSR393260:VSS393260 VSR458796:VSS458796 VSR524332:VSS524332 VSR589868:VSS589868 VSR655404:VSS655404 VSR720940:VSS720940 VSR786476:VSS786476 VSR852012:VSS852012 VSR917548:VSS917548 VSR983084:VSS983084 WCN40:WCO43 WCN65580:WCO65580 WCN131116:WCO131116 WCN196652:WCO196652 WCN262188:WCO262188 WCN327724:WCO327724 WCN393260:WCO393260 WCN458796:WCO458796 WCN524332:WCO524332 WCN589868:WCO589868 WCN655404:WCO655404 WCN720940:WCO720940 WCN786476:WCO786476 WCN852012:WCO852012 WCN917548:WCO917548 WCN983084:WCO983084 WMJ40:WMK43 WMJ65580:WMK65580 WMJ131116:WMK131116 WMJ196652:WMK196652 WMJ262188:WMK262188 WMJ327724:WMK327724 WMJ393260:WMK393260 WMJ458796:WMK458796 WMJ524332:WMK524332 WMJ589868:WMK589868 WMJ655404:WMK655404 WMJ720940:WMK720940 WMJ786476:WMK786476 WMJ852012:WMK852012 WMJ917548:WMK917548 WMJ983084:WMK983084 WWF40:WWG43 WWF65580:WWG65580 WWF131116:WWG131116 WWF196652:WWG196652 WWF262188:WWG262188 WWF327724:WWG327724 WWF393260:WWG393260 WWF458796:WWG458796 WWF524332:WWG524332 WWF589868:WWG589868 WWF655404:WWG655404 WWF720940:WWG720940 WWF786476:WWG786476 WWF852012:WWG852012 WWF917548:WWG917548 WWF983084:WWG983084" xr:uid="{00000000-0002-0000-2200-000000000000}">
      <formula1>"□,■"</formula1>
    </dataValidation>
    <dataValidation type="list" allowBlank="1" showInputMessage="1" showErrorMessage="1" prompt="右欄も選択してください。" sqref="X31 X65568 X65570 X65574 X131104 X131106 X131110 X196640 X196642 X196646 X262176 X262178 X262182 X327712 X327714 X327718 X393248 X393250 X393254 X458784 X458786 X458790 X524320 X524322 X524326 X589856 X589858 X589862 X655392 X655394 X655398 X720928 X720930 X720934 X786464 X786466 X786470 X852000 X852002 X852006 X917536 X917538 X917542 X983072 X983074 X983078 JT29 JT31 JT34 JT65568 JT65570 JT65574 JT131104 JT131106 JT131110 JT196640 JT196642 JT196646 JT262176 JT262178 JT262182 JT327712 JT327714 JT327718 JT393248 JT393250 JT393254 JT458784 JT458786 JT458790 JT524320 JT524322 JT524326 JT589856 JT589858 JT589862 JT655392 JT655394 JT655398 JT720928 JT720930 JT720934 JT786464 JT786466 JT786470 JT852000 JT852002 JT852006 JT917536 JT917538 JT917542 JT983072 JT983074 JT983078 TP29 TP31 TP34 TP65568 TP65570 TP65574 TP131104 TP131106 TP131110 TP196640 TP196642 TP196646 TP262176 TP262178 TP262182 TP327712 TP327714 TP327718 TP393248 TP393250 TP393254 TP458784 TP458786 TP458790 TP524320 TP524322 TP524326 TP589856 TP589858 TP589862 TP655392 TP655394 TP655398 TP720928 TP720930 TP720934 TP786464 TP786466 TP786470 TP852000 TP852002 TP852006 TP917536 TP917538 TP917542 TP983072 TP983074 TP983078 ADL29 ADL31 ADL34 ADL65568 ADL65570 ADL65574 ADL131104 ADL131106 ADL131110 ADL196640 ADL196642 ADL196646 ADL262176 ADL262178 ADL262182 ADL327712 ADL327714 ADL327718 ADL393248 ADL393250 ADL393254 ADL458784 ADL458786 ADL458790 ADL524320 ADL524322 ADL524326 ADL589856 ADL589858 ADL589862 ADL655392 ADL655394 ADL655398 ADL720928 ADL720930 ADL720934 ADL786464 ADL786466 ADL786470 ADL852000 ADL852002 ADL852006 ADL917536 ADL917538 ADL917542 ADL983072 ADL983074 ADL983078 ANH29 ANH31 ANH34 ANH65568 ANH65570 ANH65574 ANH131104 ANH131106 ANH131110 ANH196640 ANH196642 ANH196646 ANH262176 ANH262178 ANH262182 ANH327712 ANH327714 ANH327718 ANH393248 ANH393250 ANH393254 ANH458784 ANH458786 ANH458790 ANH524320 ANH524322 ANH524326 ANH589856 ANH589858 ANH589862 ANH655392 ANH655394 ANH655398 ANH720928 ANH720930 ANH720934 ANH786464 ANH786466 ANH786470 ANH852000 ANH852002 ANH852006 ANH917536 ANH917538 ANH917542 ANH983072 ANH983074 ANH983078 AXD29 AXD31 AXD34 AXD65568 AXD65570 AXD65574 AXD131104 AXD131106 AXD131110 AXD196640 AXD196642 AXD196646 AXD262176 AXD262178 AXD262182 AXD327712 AXD327714 AXD327718 AXD393248 AXD393250 AXD393254 AXD458784 AXD458786 AXD458790 AXD524320 AXD524322 AXD524326 AXD589856 AXD589858 AXD589862 AXD655392 AXD655394 AXD655398 AXD720928 AXD720930 AXD720934 AXD786464 AXD786466 AXD786470 AXD852000 AXD852002 AXD852006 AXD917536 AXD917538 AXD917542 AXD983072 AXD983074 AXD983078 BGZ29 BGZ31 BGZ34 BGZ65568 BGZ65570 BGZ65574 BGZ131104 BGZ131106 BGZ131110 BGZ196640 BGZ196642 BGZ196646 BGZ262176 BGZ262178 BGZ262182 BGZ327712 BGZ327714 BGZ327718 BGZ393248 BGZ393250 BGZ393254 BGZ458784 BGZ458786 BGZ458790 BGZ524320 BGZ524322 BGZ524326 BGZ589856 BGZ589858 BGZ589862 BGZ655392 BGZ655394 BGZ655398 BGZ720928 BGZ720930 BGZ720934 BGZ786464 BGZ786466 BGZ786470 BGZ852000 BGZ852002 BGZ852006 BGZ917536 BGZ917538 BGZ917542 BGZ983072 BGZ983074 BGZ983078 BQV29 BQV31 BQV34 BQV65568 BQV65570 BQV65574 BQV131104 BQV131106 BQV131110 BQV196640 BQV196642 BQV196646 BQV262176 BQV262178 BQV262182 BQV327712 BQV327714 BQV327718 BQV393248 BQV393250 BQV393254 BQV458784 BQV458786 BQV458790 BQV524320 BQV524322 BQV524326 BQV589856 BQV589858 BQV589862 BQV655392 BQV655394 BQV655398 BQV720928 BQV720930 BQV720934 BQV786464 BQV786466 BQV786470 BQV852000 BQV852002 BQV852006 BQV917536 BQV917538 BQV917542 BQV983072 BQV983074 BQV983078 CAR29 CAR31 CAR34 CAR65568 CAR65570 CAR65574 CAR131104 CAR131106 CAR131110 CAR196640 CAR196642 CAR196646 CAR262176 CAR262178 CAR262182 CAR327712 CAR327714 CAR327718 CAR393248 CAR393250 CAR393254 CAR458784 CAR458786 CAR458790 CAR524320 CAR524322 CAR524326 CAR589856 CAR589858 CAR589862 CAR655392 CAR655394 CAR655398 CAR720928 CAR720930 CAR720934 CAR786464 CAR786466 CAR786470 CAR852000 CAR852002 CAR852006 CAR917536 CAR917538 CAR917542 CAR983072 CAR983074 CAR983078 CKN29 CKN31 CKN34 CKN65568 CKN65570 CKN65574 CKN131104 CKN131106 CKN131110 CKN196640 CKN196642 CKN196646 CKN262176 CKN262178 CKN262182 CKN327712 CKN327714 CKN327718 CKN393248 CKN393250 CKN393254 CKN458784 CKN458786 CKN458790 CKN524320 CKN524322 CKN524326 CKN589856 CKN589858 CKN589862 CKN655392 CKN655394 CKN655398 CKN720928 CKN720930 CKN720934 CKN786464 CKN786466 CKN786470 CKN852000 CKN852002 CKN852006 CKN917536 CKN917538 CKN917542 CKN983072 CKN983074 CKN983078 CUJ29 CUJ31 CUJ34 CUJ65568 CUJ65570 CUJ65574 CUJ131104 CUJ131106 CUJ131110 CUJ196640 CUJ196642 CUJ196646 CUJ262176 CUJ262178 CUJ262182 CUJ327712 CUJ327714 CUJ327718 CUJ393248 CUJ393250 CUJ393254 CUJ458784 CUJ458786 CUJ458790 CUJ524320 CUJ524322 CUJ524326 CUJ589856 CUJ589858 CUJ589862 CUJ655392 CUJ655394 CUJ655398 CUJ720928 CUJ720930 CUJ720934 CUJ786464 CUJ786466 CUJ786470 CUJ852000 CUJ852002 CUJ852006 CUJ917536 CUJ917538 CUJ917542 CUJ983072 CUJ983074 CUJ983078 DEF29 DEF31 DEF34 DEF65568 DEF65570 DEF65574 DEF131104 DEF131106 DEF131110 DEF196640 DEF196642 DEF196646 DEF262176 DEF262178 DEF262182 DEF327712 DEF327714 DEF327718 DEF393248 DEF393250 DEF393254 DEF458784 DEF458786 DEF458790 DEF524320 DEF524322 DEF524326 DEF589856 DEF589858 DEF589862 DEF655392 DEF655394 DEF655398 DEF720928 DEF720930 DEF720934 DEF786464 DEF786466 DEF786470 DEF852000 DEF852002 DEF852006 DEF917536 DEF917538 DEF917542 DEF983072 DEF983074 DEF983078 DOB29 DOB31 DOB34 DOB65568 DOB65570 DOB65574 DOB131104 DOB131106 DOB131110 DOB196640 DOB196642 DOB196646 DOB262176 DOB262178 DOB262182 DOB327712 DOB327714 DOB327718 DOB393248 DOB393250 DOB393254 DOB458784 DOB458786 DOB458790 DOB524320 DOB524322 DOB524326 DOB589856 DOB589858 DOB589862 DOB655392 DOB655394 DOB655398 DOB720928 DOB720930 DOB720934 DOB786464 DOB786466 DOB786470 DOB852000 DOB852002 DOB852006 DOB917536 DOB917538 DOB917542 DOB983072 DOB983074 DOB983078 DXX29 DXX31 DXX34 DXX65568 DXX65570 DXX65574 DXX131104 DXX131106 DXX131110 DXX196640 DXX196642 DXX196646 DXX262176 DXX262178 DXX262182 DXX327712 DXX327714 DXX327718 DXX393248 DXX393250 DXX393254 DXX458784 DXX458786 DXX458790 DXX524320 DXX524322 DXX524326 DXX589856 DXX589858 DXX589862 DXX655392 DXX655394 DXX655398 DXX720928 DXX720930 DXX720934 DXX786464 DXX786466 DXX786470 DXX852000 DXX852002 DXX852006 DXX917536 DXX917538 DXX917542 DXX983072 DXX983074 DXX983078 EHT29 EHT31 EHT34 EHT65568 EHT65570 EHT65574 EHT131104 EHT131106 EHT131110 EHT196640 EHT196642 EHT196646 EHT262176 EHT262178 EHT262182 EHT327712 EHT327714 EHT327718 EHT393248 EHT393250 EHT393254 EHT458784 EHT458786 EHT458790 EHT524320 EHT524322 EHT524326 EHT589856 EHT589858 EHT589862 EHT655392 EHT655394 EHT655398 EHT720928 EHT720930 EHT720934 EHT786464 EHT786466 EHT786470 EHT852000 EHT852002 EHT852006 EHT917536 EHT917538 EHT917542 EHT983072 EHT983074 EHT983078 ERP29 ERP31 ERP34 ERP65568 ERP65570 ERP65574 ERP131104 ERP131106 ERP131110 ERP196640 ERP196642 ERP196646 ERP262176 ERP262178 ERP262182 ERP327712 ERP327714 ERP327718 ERP393248 ERP393250 ERP393254 ERP458784 ERP458786 ERP458790 ERP524320 ERP524322 ERP524326 ERP589856 ERP589858 ERP589862 ERP655392 ERP655394 ERP655398 ERP720928 ERP720930 ERP720934 ERP786464 ERP786466 ERP786470 ERP852000 ERP852002 ERP852006 ERP917536 ERP917538 ERP917542 ERP983072 ERP983074 ERP983078 FBL29 FBL31 FBL34 FBL65568 FBL65570 FBL65574 FBL131104 FBL131106 FBL131110 FBL196640 FBL196642 FBL196646 FBL262176 FBL262178 FBL262182 FBL327712 FBL327714 FBL327718 FBL393248 FBL393250 FBL393254 FBL458784 FBL458786 FBL458790 FBL524320 FBL524322 FBL524326 FBL589856 FBL589858 FBL589862 FBL655392 FBL655394 FBL655398 FBL720928 FBL720930 FBL720934 FBL786464 FBL786466 FBL786470 FBL852000 FBL852002 FBL852006 FBL917536 FBL917538 FBL917542 FBL983072 FBL983074 FBL983078 FLH29 FLH31 FLH34 FLH65568 FLH65570 FLH65574 FLH131104 FLH131106 FLH131110 FLH196640 FLH196642 FLH196646 FLH262176 FLH262178 FLH262182 FLH327712 FLH327714 FLH327718 FLH393248 FLH393250 FLH393254 FLH458784 FLH458786 FLH458790 FLH524320 FLH524322 FLH524326 FLH589856 FLH589858 FLH589862 FLH655392 FLH655394 FLH655398 FLH720928 FLH720930 FLH720934 FLH786464 FLH786466 FLH786470 FLH852000 FLH852002 FLH852006 FLH917536 FLH917538 FLH917542 FLH983072 FLH983074 FLH983078 FVD29 FVD31 FVD34 FVD65568 FVD65570 FVD65574 FVD131104 FVD131106 FVD131110 FVD196640 FVD196642 FVD196646 FVD262176 FVD262178 FVD262182 FVD327712 FVD327714 FVD327718 FVD393248 FVD393250 FVD393254 FVD458784 FVD458786 FVD458790 FVD524320 FVD524322 FVD524326 FVD589856 FVD589858 FVD589862 FVD655392 FVD655394 FVD655398 FVD720928 FVD720930 FVD720934 FVD786464 FVD786466 FVD786470 FVD852000 FVD852002 FVD852006 FVD917536 FVD917538 FVD917542 FVD983072 FVD983074 FVD983078 GEZ29 GEZ31 GEZ34 GEZ65568 GEZ65570 GEZ65574 GEZ131104 GEZ131106 GEZ131110 GEZ196640 GEZ196642 GEZ196646 GEZ262176 GEZ262178 GEZ262182 GEZ327712 GEZ327714 GEZ327718 GEZ393248 GEZ393250 GEZ393254 GEZ458784 GEZ458786 GEZ458790 GEZ524320 GEZ524322 GEZ524326 GEZ589856 GEZ589858 GEZ589862 GEZ655392 GEZ655394 GEZ655398 GEZ720928 GEZ720930 GEZ720934 GEZ786464 GEZ786466 GEZ786470 GEZ852000 GEZ852002 GEZ852006 GEZ917536 GEZ917538 GEZ917542 GEZ983072 GEZ983074 GEZ983078 GOV29 GOV31 GOV34 GOV65568 GOV65570 GOV65574 GOV131104 GOV131106 GOV131110 GOV196640 GOV196642 GOV196646 GOV262176 GOV262178 GOV262182 GOV327712 GOV327714 GOV327718 GOV393248 GOV393250 GOV393254 GOV458784 GOV458786 GOV458790 GOV524320 GOV524322 GOV524326 GOV589856 GOV589858 GOV589862 GOV655392 GOV655394 GOV655398 GOV720928 GOV720930 GOV720934 GOV786464 GOV786466 GOV786470 GOV852000 GOV852002 GOV852006 GOV917536 GOV917538 GOV917542 GOV983072 GOV983074 GOV983078 GYR29 GYR31 GYR34 GYR65568 GYR65570 GYR65574 GYR131104 GYR131106 GYR131110 GYR196640 GYR196642 GYR196646 GYR262176 GYR262178 GYR262182 GYR327712 GYR327714 GYR327718 GYR393248 GYR393250 GYR393254 GYR458784 GYR458786 GYR458790 GYR524320 GYR524322 GYR524326 GYR589856 GYR589858 GYR589862 GYR655392 GYR655394 GYR655398 GYR720928 GYR720930 GYR720934 GYR786464 GYR786466 GYR786470 GYR852000 GYR852002 GYR852006 GYR917536 GYR917538 GYR917542 GYR983072 GYR983074 GYR983078 HIN29 HIN31 HIN34 HIN65568 HIN65570 HIN65574 HIN131104 HIN131106 HIN131110 HIN196640 HIN196642 HIN196646 HIN262176 HIN262178 HIN262182 HIN327712 HIN327714 HIN327718 HIN393248 HIN393250 HIN393254 HIN458784 HIN458786 HIN458790 HIN524320 HIN524322 HIN524326 HIN589856 HIN589858 HIN589862 HIN655392 HIN655394 HIN655398 HIN720928 HIN720930 HIN720934 HIN786464 HIN786466 HIN786470 HIN852000 HIN852002 HIN852006 HIN917536 HIN917538 HIN917542 HIN983072 HIN983074 HIN983078 HSJ29 HSJ31 HSJ34 HSJ65568 HSJ65570 HSJ65574 HSJ131104 HSJ131106 HSJ131110 HSJ196640 HSJ196642 HSJ196646 HSJ262176 HSJ262178 HSJ262182 HSJ327712 HSJ327714 HSJ327718 HSJ393248 HSJ393250 HSJ393254 HSJ458784 HSJ458786 HSJ458790 HSJ524320 HSJ524322 HSJ524326 HSJ589856 HSJ589858 HSJ589862 HSJ655392 HSJ655394 HSJ655398 HSJ720928 HSJ720930 HSJ720934 HSJ786464 HSJ786466 HSJ786470 HSJ852000 HSJ852002 HSJ852006 HSJ917536 HSJ917538 HSJ917542 HSJ983072 HSJ983074 HSJ983078 ICF29 ICF31 ICF34 ICF65568 ICF65570 ICF65574 ICF131104 ICF131106 ICF131110 ICF196640 ICF196642 ICF196646 ICF262176 ICF262178 ICF262182 ICF327712 ICF327714 ICF327718 ICF393248 ICF393250 ICF393254 ICF458784 ICF458786 ICF458790 ICF524320 ICF524322 ICF524326 ICF589856 ICF589858 ICF589862 ICF655392 ICF655394 ICF655398 ICF720928 ICF720930 ICF720934 ICF786464 ICF786466 ICF786470 ICF852000 ICF852002 ICF852006 ICF917536 ICF917538 ICF917542 ICF983072 ICF983074 ICF983078 IMB29 IMB31 IMB34 IMB65568 IMB65570 IMB65574 IMB131104 IMB131106 IMB131110 IMB196640 IMB196642 IMB196646 IMB262176 IMB262178 IMB262182 IMB327712 IMB327714 IMB327718 IMB393248 IMB393250 IMB393254 IMB458784 IMB458786 IMB458790 IMB524320 IMB524322 IMB524326 IMB589856 IMB589858 IMB589862 IMB655392 IMB655394 IMB655398 IMB720928 IMB720930 IMB720934 IMB786464 IMB786466 IMB786470 IMB852000 IMB852002 IMB852006 IMB917536 IMB917538 IMB917542 IMB983072 IMB983074 IMB983078 IVX29 IVX31 IVX34 IVX65568 IVX65570 IVX65574 IVX131104 IVX131106 IVX131110 IVX196640 IVX196642 IVX196646 IVX262176 IVX262178 IVX262182 IVX327712 IVX327714 IVX327718 IVX393248 IVX393250 IVX393254 IVX458784 IVX458786 IVX458790 IVX524320 IVX524322 IVX524326 IVX589856 IVX589858 IVX589862 IVX655392 IVX655394 IVX655398 IVX720928 IVX720930 IVX720934 IVX786464 IVX786466 IVX786470 IVX852000 IVX852002 IVX852006 IVX917536 IVX917538 IVX917542 IVX983072 IVX983074 IVX983078 JFT29 JFT31 JFT34 JFT65568 JFT65570 JFT65574 JFT131104 JFT131106 JFT131110 JFT196640 JFT196642 JFT196646 JFT262176 JFT262178 JFT262182 JFT327712 JFT327714 JFT327718 JFT393248 JFT393250 JFT393254 JFT458784 JFT458786 JFT458790 JFT524320 JFT524322 JFT524326 JFT589856 JFT589858 JFT589862 JFT655392 JFT655394 JFT655398 JFT720928 JFT720930 JFT720934 JFT786464 JFT786466 JFT786470 JFT852000 JFT852002 JFT852006 JFT917536 JFT917538 JFT917542 JFT983072 JFT983074 JFT983078 JPP29 JPP31 JPP34 JPP65568 JPP65570 JPP65574 JPP131104 JPP131106 JPP131110 JPP196640 JPP196642 JPP196646 JPP262176 JPP262178 JPP262182 JPP327712 JPP327714 JPP327718 JPP393248 JPP393250 JPP393254 JPP458784 JPP458786 JPP458790 JPP524320 JPP524322 JPP524326 JPP589856 JPP589858 JPP589862 JPP655392 JPP655394 JPP655398 JPP720928 JPP720930 JPP720934 JPP786464 JPP786466 JPP786470 JPP852000 JPP852002 JPP852006 JPP917536 JPP917538 JPP917542 JPP983072 JPP983074 JPP983078 JZL29 JZL31 JZL34 JZL65568 JZL65570 JZL65574 JZL131104 JZL131106 JZL131110 JZL196640 JZL196642 JZL196646 JZL262176 JZL262178 JZL262182 JZL327712 JZL327714 JZL327718 JZL393248 JZL393250 JZL393254 JZL458784 JZL458786 JZL458790 JZL524320 JZL524322 JZL524326 JZL589856 JZL589858 JZL589862 JZL655392 JZL655394 JZL655398 JZL720928 JZL720930 JZL720934 JZL786464 JZL786466 JZL786470 JZL852000 JZL852002 JZL852006 JZL917536 JZL917538 JZL917542 JZL983072 JZL983074 JZL983078 KJH29 KJH31 KJH34 KJH65568 KJH65570 KJH65574 KJH131104 KJH131106 KJH131110 KJH196640 KJH196642 KJH196646 KJH262176 KJH262178 KJH262182 KJH327712 KJH327714 KJH327718 KJH393248 KJH393250 KJH393254 KJH458784 KJH458786 KJH458790 KJH524320 KJH524322 KJH524326 KJH589856 KJH589858 KJH589862 KJH655392 KJH655394 KJH655398 KJH720928 KJH720930 KJH720934 KJH786464 KJH786466 KJH786470 KJH852000 KJH852002 KJH852006 KJH917536 KJH917538 KJH917542 KJH983072 KJH983074 KJH983078 KTD29 KTD31 KTD34 KTD65568 KTD65570 KTD65574 KTD131104 KTD131106 KTD131110 KTD196640 KTD196642 KTD196646 KTD262176 KTD262178 KTD262182 KTD327712 KTD327714 KTD327718 KTD393248 KTD393250 KTD393254 KTD458784 KTD458786 KTD458790 KTD524320 KTD524322 KTD524326 KTD589856 KTD589858 KTD589862 KTD655392 KTD655394 KTD655398 KTD720928 KTD720930 KTD720934 KTD786464 KTD786466 KTD786470 KTD852000 KTD852002 KTD852006 KTD917536 KTD917538 KTD917542 KTD983072 KTD983074 KTD983078 LCZ29 LCZ31 LCZ34 LCZ65568 LCZ65570 LCZ65574 LCZ131104 LCZ131106 LCZ131110 LCZ196640 LCZ196642 LCZ196646 LCZ262176 LCZ262178 LCZ262182 LCZ327712 LCZ327714 LCZ327718 LCZ393248 LCZ393250 LCZ393254 LCZ458784 LCZ458786 LCZ458790 LCZ524320 LCZ524322 LCZ524326 LCZ589856 LCZ589858 LCZ589862 LCZ655392 LCZ655394 LCZ655398 LCZ720928 LCZ720930 LCZ720934 LCZ786464 LCZ786466 LCZ786470 LCZ852000 LCZ852002 LCZ852006 LCZ917536 LCZ917538 LCZ917542 LCZ983072 LCZ983074 LCZ983078 LMV29 LMV31 LMV34 LMV65568 LMV65570 LMV65574 LMV131104 LMV131106 LMV131110 LMV196640 LMV196642 LMV196646 LMV262176 LMV262178 LMV262182 LMV327712 LMV327714 LMV327718 LMV393248 LMV393250 LMV393254 LMV458784 LMV458786 LMV458790 LMV524320 LMV524322 LMV524326 LMV589856 LMV589858 LMV589862 LMV655392 LMV655394 LMV655398 LMV720928 LMV720930 LMV720934 LMV786464 LMV786466 LMV786470 LMV852000 LMV852002 LMV852006 LMV917536 LMV917538 LMV917542 LMV983072 LMV983074 LMV983078 LWR29 LWR31 LWR34 LWR65568 LWR65570 LWR65574 LWR131104 LWR131106 LWR131110 LWR196640 LWR196642 LWR196646 LWR262176 LWR262178 LWR262182 LWR327712 LWR327714 LWR327718 LWR393248 LWR393250 LWR393254 LWR458784 LWR458786 LWR458790 LWR524320 LWR524322 LWR524326 LWR589856 LWR589858 LWR589862 LWR655392 LWR655394 LWR655398 LWR720928 LWR720930 LWR720934 LWR786464 LWR786466 LWR786470 LWR852000 LWR852002 LWR852006 LWR917536 LWR917538 LWR917542 LWR983072 LWR983074 LWR983078 MGN29 MGN31 MGN34 MGN65568 MGN65570 MGN65574 MGN131104 MGN131106 MGN131110 MGN196640 MGN196642 MGN196646 MGN262176 MGN262178 MGN262182 MGN327712 MGN327714 MGN327718 MGN393248 MGN393250 MGN393254 MGN458784 MGN458786 MGN458790 MGN524320 MGN524322 MGN524326 MGN589856 MGN589858 MGN589862 MGN655392 MGN655394 MGN655398 MGN720928 MGN720930 MGN720934 MGN786464 MGN786466 MGN786470 MGN852000 MGN852002 MGN852006 MGN917536 MGN917538 MGN917542 MGN983072 MGN983074 MGN983078 MQJ29 MQJ31 MQJ34 MQJ65568 MQJ65570 MQJ65574 MQJ131104 MQJ131106 MQJ131110 MQJ196640 MQJ196642 MQJ196646 MQJ262176 MQJ262178 MQJ262182 MQJ327712 MQJ327714 MQJ327718 MQJ393248 MQJ393250 MQJ393254 MQJ458784 MQJ458786 MQJ458790 MQJ524320 MQJ524322 MQJ524326 MQJ589856 MQJ589858 MQJ589862 MQJ655392 MQJ655394 MQJ655398 MQJ720928 MQJ720930 MQJ720934 MQJ786464 MQJ786466 MQJ786470 MQJ852000 MQJ852002 MQJ852006 MQJ917536 MQJ917538 MQJ917542 MQJ983072 MQJ983074 MQJ983078 NAF29 NAF31 NAF34 NAF65568 NAF65570 NAF65574 NAF131104 NAF131106 NAF131110 NAF196640 NAF196642 NAF196646 NAF262176 NAF262178 NAF262182 NAF327712 NAF327714 NAF327718 NAF393248 NAF393250 NAF393254 NAF458784 NAF458786 NAF458790 NAF524320 NAF524322 NAF524326 NAF589856 NAF589858 NAF589862 NAF655392 NAF655394 NAF655398 NAF720928 NAF720930 NAF720934 NAF786464 NAF786466 NAF786470 NAF852000 NAF852002 NAF852006 NAF917536 NAF917538 NAF917542 NAF983072 NAF983074 NAF983078 NKB29 NKB31 NKB34 NKB65568 NKB65570 NKB65574 NKB131104 NKB131106 NKB131110 NKB196640 NKB196642 NKB196646 NKB262176 NKB262178 NKB262182 NKB327712 NKB327714 NKB327718 NKB393248 NKB393250 NKB393254 NKB458784 NKB458786 NKB458790 NKB524320 NKB524322 NKB524326 NKB589856 NKB589858 NKB589862 NKB655392 NKB655394 NKB655398 NKB720928 NKB720930 NKB720934 NKB786464 NKB786466 NKB786470 NKB852000 NKB852002 NKB852006 NKB917536 NKB917538 NKB917542 NKB983072 NKB983074 NKB983078 NTX29 NTX31 NTX34 NTX65568 NTX65570 NTX65574 NTX131104 NTX131106 NTX131110 NTX196640 NTX196642 NTX196646 NTX262176 NTX262178 NTX262182 NTX327712 NTX327714 NTX327718 NTX393248 NTX393250 NTX393254 NTX458784 NTX458786 NTX458790 NTX524320 NTX524322 NTX524326 NTX589856 NTX589858 NTX589862 NTX655392 NTX655394 NTX655398 NTX720928 NTX720930 NTX720934 NTX786464 NTX786466 NTX786470 NTX852000 NTX852002 NTX852006 NTX917536 NTX917538 NTX917542 NTX983072 NTX983074 NTX983078 ODT29 ODT31 ODT34 ODT65568 ODT65570 ODT65574 ODT131104 ODT131106 ODT131110 ODT196640 ODT196642 ODT196646 ODT262176 ODT262178 ODT262182 ODT327712 ODT327714 ODT327718 ODT393248 ODT393250 ODT393254 ODT458784 ODT458786 ODT458790 ODT524320 ODT524322 ODT524326 ODT589856 ODT589858 ODT589862 ODT655392 ODT655394 ODT655398 ODT720928 ODT720930 ODT720934 ODT786464 ODT786466 ODT786470 ODT852000 ODT852002 ODT852006 ODT917536 ODT917538 ODT917542 ODT983072 ODT983074 ODT983078 ONP29 ONP31 ONP34 ONP65568 ONP65570 ONP65574 ONP131104 ONP131106 ONP131110 ONP196640 ONP196642 ONP196646 ONP262176 ONP262178 ONP262182 ONP327712 ONP327714 ONP327718 ONP393248 ONP393250 ONP393254 ONP458784 ONP458786 ONP458790 ONP524320 ONP524322 ONP524326 ONP589856 ONP589858 ONP589862 ONP655392 ONP655394 ONP655398 ONP720928 ONP720930 ONP720934 ONP786464 ONP786466 ONP786470 ONP852000 ONP852002 ONP852006 ONP917536 ONP917538 ONP917542 ONP983072 ONP983074 ONP983078 OXL29 OXL31 OXL34 OXL65568 OXL65570 OXL65574 OXL131104 OXL131106 OXL131110 OXL196640 OXL196642 OXL196646 OXL262176 OXL262178 OXL262182 OXL327712 OXL327714 OXL327718 OXL393248 OXL393250 OXL393254 OXL458784 OXL458786 OXL458790 OXL524320 OXL524322 OXL524326 OXL589856 OXL589858 OXL589862 OXL655392 OXL655394 OXL655398 OXL720928 OXL720930 OXL720934 OXL786464 OXL786466 OXL786470 OXL852000 OXL852002 OXL852006 OXL917536 OXL917538 OXL917542 OXL983072 OXL983074 OXL983078 PHH29 PHH31 PHH34 PHH65568 PHH65570 PHH65574 PHH131104 PHH131106 PHH131110 PHH196640 PHH196642 PHH196646 PHH262176 PHH262178 PHH262182 PHH327712 PHH327714 PHH327718 PHH393248 PHH393250 PHH393254 PHH458784 PHH458786 PHH458790 PHH524320 PHH524322 PHH524326 PHH589856 PHH589858 PHH589862 PHH655392 PHH655394 PHH655398 PHH720928 PHH720930 PHH720934 PHH786464 PHH786466 PHH786470 PHH852000 PHH852002 PHH852006 PHH917536 PHH917538 PHH917542 PHH983072 PHH983074 PHH983078 PRD29 PRD31 PRD34 PRD65568 PRD65570 PRD65574 PRD131104 PRD131106 PRD131110 PRD196640 PRD196642 PRD196646 PRD262176 PRD262178 PRD262182 PRD327712 PRD327714 PRD327718 PRD393248 PRD393250 PRD393254 PRD458784 PRD458786 PRD458790 PRD524320 PRD524322 PRD524326 PRD589856 PRD589858 PRD589862 PRD655392 PRD655394 PRD655398 PRD720928 PRD720930 PRD720934 PRD786464 PRD786466 PRD786470 PRD852000 PRD852002 PRD852006 PRD917536 PRD917538 PRD917542 PRD983072 PRD983074 PRD983078 QAZ29 QAZ31 QAZ34 QAZ65568 QAZ65570 QAZ65574 QAZ131104 QAZ131106 QAZ131110 QAZ196640 QAZ196642 QAZ196646 QAZ262176 QAZ262178 QAZ262182 QAZ327712 QAZ327714 QAZ327718 QAZ393248 QAZ393250 QAZ393254 QAZ458784 QAZ458786 QAZ458790 QAZ524320 QAZ524322 QAZ524326 QAZ589856 QAZ589858 QAZ589862 QAZ655392 QAZ655394 QAZ655398 QAZ720928 QAZ720930 QAZ720934 QAZ786464 QAZ786466 QAZ786470 QAZ852000 QAZ852002 QAZ852006 QAZ917536 QAZ917538 QAZ917542 QAZ983072 QAZ983074 QAZ983078 QKV29 QKV31 QKV34 QKV65568 QKV65570 QKV65574 QKV131104 QKV131106 QKV131110 QKV196640 QKV196642 QKV196646 QKV262176 QKV262178 QKV262182 QKV327712 QKV327714 QKV327718 QKV393248 QKV393250 QKV393254 QKV458784 QKV458786 QKV458790 QKV524320 QKV524322 QKV524326 QKV589856 QKV589858 QKV589862 QKV655392 QKV655394 QKV655398 QKV720928 QKV720930 QKV720934 QKV786464 QKV786466 QKV786470 QKV852000 QKV852002 QKV852006 QKV917536 QKV917538 QKV917542 QKV983072 QKV983074 QKV983078 QUR29 QUR31 QUR34 QUR65568 QUR65570 QUR65574 QUR131104 QUR131106 QUR131110 QUR196640 QUR196642 QUR196646 QUR262176 QUR262178 QUR262182 QUR327712 QUR327714 QUR327718 QUR393248 QUR393250 QUR393254 QUR458784 QUR458786 QUR458790 QUR524320 QUR524322 QUR524326 QUR589856 QUR589858 QUR589862 QUR655392 QUR655394 QUR655398 QUR720928 QUR720930 QUR720934 QUR786464 QUR786466 QUR786470 QUR852000 QUR852002 QUR852006 QUR917536 QUR917538 QUR917542 QUR983072 QUR983074 QUR983078 REN29 REN31 REN34 REN65568 REN65570 REN65574 REN131104 REN131106 REN131110 REN196640 REN196642 REN196646 REN262176 REN262178 REN262182 REN327712 REN327714 REN327718 REN393248 REN393250 REN393254 REN458784 REN458786 REN458790 REN524320 REN524322 REN524326 REN589856 REN589858 REN589862 REN655392 REN655394 REN655398 REN720928 REN720930 REN720934 REN786464 REN786466 REN786470 REN852000 REN852002 REN852006 REN917536 REN917538 REN917542 REN983072 REN983074 REN983078 ROJ29 ROJ31 ROJ34 ROJ65568 ROJ65570 ROJ65574 ROJ131104 ROJ131106 ROJ131110 ROJ196640 ROJ196642 ROJ196646 ROJ262176 ROJ262178 ROJ262182 ROJ327712 ROJ327714 ROJ327718 ROJ393248 ROJ393250 ROJ393254 ROJ458784 ROJ458786 ROJ458790 ROJ524320 ROJ524322 ROJ524326 ROJ589856 ROJ589858 ROJ589862 ROJ655392 ROJ655394 ROJ655398 ROJ720928 ROJ720930 ROJ720934 ROJ786464 ROJ786466 ROJ786470 ROJ852000 ROJ852002 ROJ852006 ROJ917536 ROJ917538 ROJ917542 ROJ983072 ROJ983074 ROJ983078 RYF29 RYF31 RYF34 RYF65568 RYF65570 RYF65574 RYF131104 RYF131106 RYF131110 RYF196640 RYF196642 RYF196646 RYF262176 RYF262178 RYF262182 RYF327712 RYF327714 RYF327718 RYF393248 RYF393250 RYF393254 RYF458784 RYF458786 RYF458790 RYF524320 RYF524322 RYF524326 RYF589856 RYF589858 RYF589862 RYF655392 RYF655394 RYF655398 RYF720928 RYF720930 RYF720934 RYF786464 RYF786466 RYF786470 RYF852000 RYF852002 RYF852006 RYF917536 RYF917538 RYF917542 RYF983072 RYF983074 RYF983078 SIB29 SIB31 SIB34 SIB65568 SIB65570 SIB65574 SIB131104 SIB131106 SIB131110 SIB196640 SIB196642 SIB196646 SIB262176 SIB262178 SIB262182 SIB327712 SIB327714 SIB327718 SIB393248 SIB393250 SIB393254 SIB458784 SIB458786 SIB458790 SIB524320 SIB524322 SIB524326 SIB589856 SIB589858 SIB589862 SIB655392 SIB655394 SIB655398 SIB720928 SIB720930 SIB720934 SIB786464 SIB786466 SIB786470 SIB852000 SIB852002 SIB852006 SIB917536 SIB917538 SIB917542 SIB983072 SIB983074 SIB983078 SRX29 SRX31 SRX34 SRX65568 SRX65570 SRX65574 SRX131104 SRX131106 SRX131110 SRX196640 SRX196642 SRX196646 SRX262176 SRX262178 SRX262182 SRX327712 SRX327714 SRX327718 SRX393248 SRX393250 SRX393254 SRX458784 SRX458786 SRX458790 SRX524320 SRX524322 SRX524326 SRX589856 SRX589858 SRX589862 SRX655392 SRX655394 SRX655398 SRX720928 SRX720930 SRX720934 SRX786464 SRX786466 SRX786470 SRX852000 SRX852002 SRX852006 SRX917536 SRX917538 SRX917542 SRX983072 SRX983074 SRX983078 TBT29 TBT31 TBT34 TBT65568 TBT65570 TBT65574 TBT131104 TBT131106 TBT131110 TBT196640 TBT196642 TBT196646 TBT262176 TBT262178 TBT262182 TBT327712 TBT327714 TBT327718 TBT393248 TBT393250 TBT393254 TBT458784 TBT458786 TBT458790 TBT524320 TBT524322 TBT524326 TBT589856 TBT589858 TBT589862 TBT655392 TBT655394 TBT655398 TBT720928 TBT720930 TBT720934 TBT786464 TBT786466 TBT786470 TBT852000 TBT852002 TBT852006 TBT917536 TBT917538 TBT917542 TBT983072 TBT983074 TBT983078 TLP29 TLP31 TLP34 TLP65568 TLP65570 TLP65574 TLP131104 TLP131106 TLP131110 TLP196640 TLP196642 TLP196646 TLP262176 TLP262178 TLP262182 TLP327712 TLP327714 TLP327718 TLP393248 TLP393250 TLP393254 TLP458784 TLP458786 TLP458790 TLP524320 TLP524322 TLP524326 TLP589856 TLP589858 TLP589862 TLP655392 TLP655394 TLP655398 TLP720928 TLP720930 TLP720934 TLP786464 TLP786466 TLP786470 TLP852000 TLP852002 TLP852006 TLP917536 TLP917538 TLP917542 TLP983072 TLP983074 TLP983078 TVL29 TVL31 TVL34 TVL65568 TVL65570 TVL65574 TVL131104 TVL131106 TVL131110 TVL196640 TVL196642 TVL196646 TVL262176 TVL262178 TVL262182 TVL327712 TVL327714 TVL327718 TVL393248 TVL393250 TVL393254 TVL458784 TVL458786 TVL458790 TVL524320 TVL524322 TVL524326 TVL589856 TVL589858 TVL589862 TVL655392 TVL655394 TVL655398 TVL720928 TVL720930 TVL720934 TVL786464 TVL786466 TVL786470 TVL852000 TVL852002 TVL852006 TVL917536 TVL917538 TVL917542 TVL983072 TVL983074 TVL983078 UFH29 UFH31 UFH34 UFH65568 UFH65570 UFH65574 UFH131104 UFH131106 UFH131110 UFH196640 UFH196642 UFH196646 UFH262176 UFH262178 UFH262182 UFH327712 UFH327714 UFH327718 UFH393248 UFH393250 UFH393254 UFH458784 UFH458786 UFH458790 UFH524320 UFH524322 UFH524326 UFH589856 UFH589858 UFH589862 UFH655392 UFH655394 UFH655398 UFH720928 UFH720930 UFH720934 UFH786464 UFH786466 UFH786470 UFH852000 UFH852002 UFH852006 UFH917536 UFH917538 UFH917542 UFH983072 UFH983074 UFH983078 UPD29 UPD31 UPD34 UPD65568 UPD65570 UPD65574 UPD131104 UPD131106 UPD131110 UPD196640 UPD196642 UPD196646 UPD262176 UPD262178 UPD262182 UPD327712 UPD327714 UPD327718 UPD393248 UPD393250 UPD393254 UPD458784 UPD458786 UPD458790 UPD524320 UPD524322 UPD524326 UPD589856 UPD589858 UPD589862 UPD655392 UPD655394 UPD655398 UPD720928 UPD720930 UPD720934 UPD786464 UPD786466 UPD786470 UPD852000 UPD852002 UPD852006 UPD917536 UPD917538 UPD917542 UPD983072 UPD983074 UPD983078 UYZ29 UYZ31 UYZ34 UYZ65568 UYZ65570 UYZ65574 UYZ131104 UYZ131106 UYZ131110 UYZ196640 UYZ196642 UYZ196646 UYZ262176 UYZ262178 UYZ262182 UYZ327712 UYZ327714 UYZ327718 UYZ393248 UYZ393250 UYZ393254 UYZ458784 UYZ458786 UYZ458790 UYZ524320 UYZ524322 UYZ524326 UYZ589856 UYZ589858 UYZ589862 UYZ655392 UYZ655394 UYZ655398 UYZ720928 UYZ720930 UYZ720934 UYZ786464 UYZ786466 UYZ786470 UYZ852000 UYZ852002 UYZ852006 UYZ917536 UYZ917538 UYZ917542 UYZ983072 UYZ983074 UYZ983078 VIV29 VIV31 VIV34 VIV65568 VIV65570 VIV65574 VIV131104 VIV131106 VIV131110 VIV196640 VIV196642 VIV196646 VIV262176 VIV262178 VIV262182 VIV327712 VIV327714 VIV327718 VIV393248 VIV393250 VIV393254 VIV458784 VIV458786 VIV458790 VIV524320 VIV524322 VIV524326 VIV589856 VIV589858 VIV589862 VIV655392 VIV655394 VIV655398 VIV720928 VIV720930 VIV720934 VIV786464 VIV786466 VIV786470 VIV852000 VIV852002 VIV852006 VIV917536 VIV917538 VIV917542 VIV983072 VIV983074 VIV983078 VSR29 VSR31 VSR34 VSR65568 VSR65570 VSR65574 VSR131104 VSR131106 VSR131110 VSR196640 VSR196642 VSR196646 VSR262176 VSR262178 VSR262182 VSR327712 VSR327714 VSR327718 VSR393248 VSR393250 VSR393254 VSR458784 VSR458786 VSR458790 VSR524320 VSR524322 VSR524326 VSR589856 VSR589858 VSR589862 VSR655392 VSR655394 VSR655398 VSR720928 VSR720930 VSR720934 VSR786464 VSR786466 VSR786470 VSR852000 VSR852002 VSR852006 VSR917536 VSR917538 VSR917542 VSR983072 VSR983074 VSR983078 WCN29 WCN31 WCN34 WCN65568 WCN65570 WCN65574 WCN131104 WCN131106 WCN131110 WCN196640 WCN196642 WCN196646 WCN262176 WCN262178 WCN262182 WCN327712 WCN327714 WCN327718 WCN393248 WCN393250 WCN393254 WCN458784 WCN458786 WCN458790 WCN524320 WCN524322 WCN524326 WCN589856 WCN589858 WCN589862 WCN655392 WCN655394 WCN655398 WCN720928 WCN720930 WCN720934 WCN786464 WCN786466 WCN786470 WCN852000 WCN852002 WCN852006 WCN917536 WCN917538 WCN917542 WCN983072 WCN983074 WCN983078 WMJ29 WMJ31 WMJ34 WMJ65568 WMJ65570 WMJ65574 WMJ131104 WMJ131106 WMJ131110 WMJ196640 WMJ196642 WMJ196646 WMJ262176 WMJ262178 WMJ262182 WMJ327712 WMJ327714 WMJ327718 WMJ393248 WMJ393250 WMJ393254 WMJ458784 WMJ458786 WMJ458790 WMJ524320 WMJ524322 WMJ524326 WMJ589856 WMJ589858 WMJ589862 WMJ655392 WMJ655394 WMJ655398 WMJ720928 WMJ720930 WMJ720934 WMJ786464 WMJ786466 WMJ786470 WMJ852000 WMJ852002 WMJ852006 WMJ917536 WMJ917538 WMJ917542 WMJ983072 WMJ983074 WMJ983078 WWF29 WWF31 WWF34 WWF65568 WWF65570 WWF65574 WWF131104 WWF131106 WWF131110 WWF196640 WWF196642 WWF196646 WWF262176 WWF262178 WWF262182 WWF327712 WWF327714 WWF327718 WWF393248 WWF393250 WWF393254 WWF458784 WWF458786 WWF458790 WWF524320 WWF524322 WWF524326 WWF589856 WWF589858 WWF589862 WWF655392 WWF655394 WWF655398 WWF720928 WWF720930 WWF720934 WWF786464 WWF786466 WWF786470 WWF852000 WWF852002 WWF852006 WWF917536 WWF917538 WWF917542 WWF983072 WWF983074 WWF983078" xr:uid="{00000000-0002-0000-2200-000001000000}">
      <formula1>"□,■"</formula1>
    </dataValidation>
    <dataValidation operator="greaterThan" allowBlank="1" showInputMessage="1" showErrorMessage="1" error="半角数字で入力してください" sqref="BD23 BD65561 BD131097 BD196633 BD262169 BD327705 BD393241 BD458777 BD524313 BD589849 BD655385 BD720921 BD786457 BD851993 BD917529 BD983065 KZ23 KZ65561 KZ131097 KZ196633 KZ262169 KZ327705 KZ393241 KZ458777 KZ524313 KZ589849 KZ655385 KZ720921 KZ786457 KZ851993 KZ917529 KZ983065 UV23 UV65561 UV131097 UV196633 UV262169 UV327705 UV393241 UV458777 UV524313 UV589849 UV655385 UV720921 UV786457 UV851993 UV917529 UV983065 AER23 AER65561 AER131097 AER196633 AER262169 AER327705 AER393241 AER458777 AER524313 AER589849 AER655385 AER720921 AER786457 AER851993 AER917529 AER983065 AON23 AON65561 AON131097 AON196633 AON262169 AON327705 AON393241 AON458777 AON524313 AON589849 AON655385 AON720921 AON786457 AON851993 AON917529 AON983065 AYJ23 AYJ65561 AYJ131097 AYJ196633 AYJ262169 AYJ327705 AYJ393241 AYJ458777 AYJ524313 AYJ589849 AYJ655385 AYJ720921 AYJ786457 AYJ851993 AYJ917529 AYJ983065 BIF23 BIF65561 BIF131097 BIF196633 BIF262169 BIF327705 BIF393241 BIF458777 BIF524313 BIF589849 BIF655385 BIF720921 BIF786457 BIF851993 BIF917529 BIF983065 BSB23 BSB65561 BSB131097 BSB196633 BSB262169 BSB327705 BSB393241 BSB458777 BSB524313 BSB589849 BSB655385 BSB720921 BSB786457 BSB851993 BSB917529 BSB983065 CBX23 CBX65561 CBX131097 CBX196633 CBX262169 CBX327705 CBX393241 CBX458777 CBX524313 CBX589849 CBX655385 CBX720921 CBX786457 CBX851993 CBX917529 CBX983065 CLT23 CLT65561 CLT131097 CLT196633 CLT262169 CLT327705 CLT393241 CLT458777 CLT524313 CLT589849 CLT655385 CLT720921 CLT786457 CLT851993 CLT917529 CLT983065 CVP23 CVP65561 CVP131097 CVP196633 CVP262169 CVP327705 CVP393241 CVP458777 CVP524313 CVP589849 CVP655385 CVP720921 CVP786457 CVP851993 CVP917529 CVP983065 DFL23 DFL65561 DFL131097 DFL196633 DFL262169 DFL327705 DFL393241 DFL458777 DFL524313 DFL589849 DFL655385 DFL720921 DFL786457 DFL851993 DFL917529 DFL983065 DPH23 DPH65561 DPH131097 DPH196633 DPH262169 DPH327705 DPH393241 DPH458777 DPH524313 DPH589849 DPH655385 DPH720921 DPH786457 DPH851993 DPH917529 DPH983065 DZD23 DZD65561 DZD131097 DZD196633 DZD262169 DZD327705 DZD393241 DZD458777 DZD524313 DZD589849 DZD655385 DZD720921 DZD786457 DZD851993 DZD917529 DZD983065 EIZ23 EIZ65561 EIZ131097 EIZ196633 EIZ262169 EIZ327705 EIZ393241 EIZ458777 EIZ524313 EIZ589849 EIZ655385 EIZ720921 EIZ786457 EIZ851993 EIZ917529 EIZ983065 ESV23 ESV65561 ESV131097 ESV196633 ESV262169 ESV327705 ESV393241 ESV458777 ESV524313 ESV589849 ESV655385 ESV720921 ESV786457 ESV851993 ESV917529 ESV983065 FCR23 FCR65561 FCR131097 FCR196633 FCR262169 FCR327705 FCR393241 FCR458777 FCR524313 FCR589849 FCR655385 FCR720921 FCR786457 FCR851993 FCR917529 FCR983065 FMN23 FMN65561 FMN131097 FMN196633 FMN262169 FMN327705 FMN393241 FMN458777 FMN524313 FMN589849 FMN655385 FMN720921 FMN786457 FMN851993 FMN917529 FMN983065 FWJ23 FWJ65561 FWJ131097 FWJ196633 FWJ262169 FWJ327705 FWJ393241 FWJ458777 FWJ524313 FWJ589849 FWJ655385 FWJ720921 FWJ786457 FWJ851993 FWJ917529 FWJ983065 GGF23 GGF65561 GGF131097 GGF196633 GGF262169 GGF327705 GGF393241 GGF458777 GGF524313 GGF589849 GGF655385 GGF720921 GGF786457 GGF851993 GGF917529 GGF983065 GQB23 GQB65561 GQB131097 GQB196633 GQB262169 GQB327705 GQB393241 GQB458777 GQB524313 GQB589849 GQB655385 GQB720921 GQB786457 GQB851993 GQB917529 GQB983065 GZX23 GZX65561 GZX131097 GZX196633 GZX262169 GZX327705 GZX393241 GZX458777 GZX524313 GZX589849 GZX655385 GZX720921 GZX786457 GZX851993 GZX917529 GZX983065 HJT23 HJT65561 HJT131097 HJT196633 HJT262169 HJT327705 HJT393241 HJT458777 HJT524313 HJT589849 HJT655385 HJT720921 HJT786457 HJT851993 HJT917529 HJT983065 HTP23 HTP65561 HTP131097 HTP196633 HTP262169 HTP327705 HTP393241 HTP458777 HTP524313 HTP589849 HTP655385 HTP720921 HTP786457 HTP851993 HTP917529 HTP983065 IDL23 IDL65561 IDL131097 IDL196633 IDL262169 IDL327705 IDL393241 IDL458777 IDL524313 IDL589849 IDL655385 IDL720921 IDL786457 IDL851993 IDL917529 IDL983065 INH23 INH65561 INH131097 INH196633 INH262169 INH327705 INH393241 INH458777 INH524313 INH589849 INH655385 INH720921 INH786457 INH851993 INH917529 INH983065 IXD23 IXD65561 IXD131097 IXD196633 IXD262169 IXD327705 IXD393241 IXD458777 IXD524313 IXD589849 IXD655385 IXD720921 IXD786457 IXD851993 IXD917529 IXD983065 JGZ23 JGZ65561 JGZ131097 JGZ196633 JGZ262169 JGZ327705 JGZ393241 JGZ458777 JGZ524313 JGZ589849 JGZ655385 JGZ720921 JGZ786457 JGZ851993 JGZ917529 JGZ983065 JQV23 JQV65561 JQV131097 JQV196633 JQV262169 JQV327705 JQV393241 JQV458777 JQV524313 JQV589849 JQV655385 JQV720921 JQV786457 JQV851993 JQV917529 JQV983065 KAR23 KAR65561 KAR131097 KAR196633 KAR262169 KAR327705 KAR393241 KAR458777 KAR524313 KAR589849 KAR655385 KAR720921 KAR786457 KAR851993 KAR917529 KAR983065 KKN23 KKN65561 KKN131097 KKN196633 KKN262169 KKN327705 KKN393241 KKN458777 KKN524313 KKN589849 KKN655385 KKN720921 KKN786457 KKN851993 KKN917529 KKN983065 KUJ23 KUJ65561 KUJ131097 KUJ196633 KUJ262169 KUJ327705 KUJ393241 KUJ458777 KUJ524313 KUJ589849 KUJ655385 KUJ720921 KUJ786457 KUJ851993 KUJ917529 KUJ983065 LEF23 LEF65561 LEF131097 LEF196633 LEF262169 LEF327705 LEF393241 LEF458777 LEF524313 LEF589849 LEF655385 LEF720921 LEF786457 LEF851993 LEF917529 LEF983065 LOB23 LOB65561 LOB131097 LOB196633 LOB262169 LOB327705 LOB393241 LOB458777 LOB524313 LOB589849 LOB655385 LOB720921 LOB786457 LOB851993 LOB917529 LOB983065 LXX23 LXX65561 LXX131097 LXX196633 LXX262169 LXX327705 LXX393241 LXX458777 LXX524313 LXX589849 LXX655385 LXX720921 LXX786457 LXX851993 LXX917529 LXX983065 MHT23 MHT65561 MHT131097 MHT196633 MHT262169 MHT327705 MHT393241 MHT458777 MHT524313 MHT589849 MHT655385 MHT720921 MHT786457 MHT851993 MHT917529 MHT983065 MRP23 MRP65561 MRP131097 MRP196633 MRP262169 MRP327705 MRP393241 MRP458777 MRP524313 MRP589849 MRP655385 MRP720921 MRP786457 MRP851993 MRP917529 MRP983065 NBL23 NBL65561 NBL131097 NBL196633 NBL262169 NBL327705 NBL393241 NBL458777 NBL524313 NBL589849 NBL655385 NBL720921 NBL786457 NBL851993 NBL917529 NBL983065 NLH23 NLH65561 NLH131097 NLH196633 NLH262169 NLH327705 NLH393241 NLH458777 NLH524313 NLH589849 NLH655385 NLH720921 NLH786457 NLH851993 NLH917529 NLH983065 NVD23 NVD65561 NVD131097 NVD196633 NVD262169 NVD327705 NVD393241 NVD458777 NVD524313 NVD589849 NVD655385 NVD720921 NVD786457 NVD851993 NVD917529 NVD983065 OEZ23 OEZ65561 OEZ131097 OEZ196633 OEZ262169 OEZ327705 OEZ393241 OEZ458777 OEZ524313 OEZ589849 OEZ655385 OEZ720921 OEZ786457 OEZ851993 OEZ917529 OEZ983065 OOV23 OOV65561 OOV131097 OOV196633 OOV262169 OOV327705 OOV393241 OOV458777 OOV524313 OOV589849 OOV655385 OOV720921 OOV786457 OOV851993 OOV917529 OOV983065 OYR23 OYR65561 OYR131097 OYR196633 OYR262169 OYR327705 OYR393241 OYR458777 OYR524313 OYR589849 OYR655385 OYR720921 OYR786457 OYR851993 OYR917529 OYR983065 PIN23 PIN65561 PIN131097 PIN196633 PIN262169 PIN327705 PIN393241 PIN458777 PIN524313 PIN589849 PIN655385 PIN720921 PIN786457 PIN851993 PIN917529 PIN983065 PSJ23 PSJ65561 PSJ131097 PSJ196633 PSJ262169 PSJ327705 PSJ393241 PSJ458777 PSJ524313 PSJ589849 PSJ655385 PSJ720921 PSJ786457 PSJ851993 PSJ917529 PSJ983065 QCF23 QCF65561 QCF131097 QCF196633 QCF262169 QCF327705 QCF393241 QCF458777 QCF524313 QCF589849 QCF655385 QCF720921 QCF786457 QCF851993 QCF917529 QCF983065 QMB23 QMB65561 QMB131097 QMB196633 QMB262169 QMB327705 QMB393241 QMB458777 QMB524313 QMB589849 QMB655385 QMB720921 QMB786457 QMB851993 QMB917529 QMB983065 QVX23 QVX65561 QVX131097 QVX196633 QVX262169 QVX327705 QVX393241 QVX458777 QVX524313 QVX589849 QVX655385 QVX720921 QVX786457 QVX851993 QVX917529 QVX983065 RFT23 RFT65561 RFT131097 RFT196633 RFT262169 RFT327705 RFT393241 RFT458777 RFT524313 RFT589849 RFT655385 RFT720921 RFT786457 RFT851993 RFT917529 RFT983065 RPP23 RPP65561 RPP131097 RPP196633 RPP262169 RPP327705 RPP393241 RPP458777 RPP524313 RPP589849 RPP655385 RPP720921 RPP786457 RPP851993 RPP917529 RPP983065 RZL23 RZL65561 RZL131097 RZL196633 RZL262169 RZL327705 RZL393241 RZL458777 RZL524313 RZL589849 RZL655385 RZL720921 RZL786457 RZL851993 RZL917529 RZL983065 SJH23 SJH65561 SJH131097 SJH196633 SJH262169 SJH327705 SJH393241 SJH458777 SJH524313 SJH589849 SJH655385 SJH720921 SJH786457 SJH851993 SJH917529 SJH983065 STD23 STD65561 STD131097 STD196633 STD262169 STD327705 STD393241 STD458777 STD524313 STD589849 STD655385 STD720921 STD786457 STD851993 STD917529 STD983065 TCZ23 TCZ65561 TCZ131097 TCZ196633 TCZ262169 TCZ327705 TCZ393241 TCZ458777 TCZ524313 TCZ589849 TCZ655385 TCZ720921 TCZ786457 TCZ851993 TCZ917529 TCZ983065 TMV23 TMV65561 TMV131097 TMV196633 TMV262169 TMV327705 TMV393241 TMV458777 TMV524313 TMV589849 TMV655385 TMV720921 TMV786457 TMV851993 TMV917529 TMV983065 TWR23 TWR65561 TWR131097 TWR196633 TWR262169 TWR327705 TWR393241 TWR458777 TWR524313 TWR589849 TWR655385 TWR720921 TWR786457 TWR851993 TWR917529 TWR983065 UGN23 UGN65561 UGN131097 UGN196633 UGN262169 UGN327705 UGN393241 UGN458777 UGN524313 UGN589849 UGN655385 UGN720921 UGN786457 UGN851993 UGN917529 UGN983065 UQJ23 UQJ65561 UQJ131097 UQJ196633 UQJ262169 UQJ327705 UQJ393241 UQJ458777 UQJ524313 UQJ589849 UQJ655385 UQJ720921 UQJ786457 UQJ851993 UQJ917529 UQJ983065 VAF23 VAF65561 VAF131097 VAF196633 VAF262169 VAF327705 VAF393241 VAF458777 VAF524313 VAF589849 VAF655385 VAF720921 VAF786457 VAF851993 VAF917529 VAF983065 VKB23 VKB65561 VKB131097 VKB196633 VKB262169 VKB327705 VKB393241 VKB458777 VKB524313 VKB589849 VKB655385 VKB720921 VKB786457 VKB851993 VKB917529 VKB983065 VTX23 VTX65561 VTX131097 VTX196633 VTX262169 VTX327705 VTX393241 VTX458777 VTX524313 VTX589849 VTX655385 VTX720921 VTX786457 VTX851993 VTX917529 VTX983065 WDT23 WDT65561 WDT131097 WDT196633 WDT262169 WDT327705 WDT393241 WDT458777 WDT524313 WDT589849 WDT655385 WDT720921 WDT786457 WDT851993 WDT917529 WDT983065 WNP23 WNP65561 WNP131097 WNP196633 WNP262169 WNP327705 WNP393241 WNP458777 WNP524313 WNP589849 WNP655385 WNP720921 WNP786457 WNP851993 WNP917529 WNP983065 WXL23 WXL65561 WXL131097 WXL196633 WXL262169 WXL327705 WXL393241 WXL458777 WXL524313 WXL589849 WXL655385 WXL720921 WXL786457 WXL851993 WXL917529 WXL983065" xr:uid="{00000000-0002-0000-2200-000002000000}"/>
    <dataValidation type="whole" operator="greaterThanOrEqual" allowBlank="1" showInputMessage="1" showErrorMessage="1" sqref="AA65555 AA131091 AA196627 AA262163 AA327699 AA393235 AA458771 AA524307 AA589843 AA655379 AA720915 AA786451 AA851987 AA917523 AA983059 AN65555 AN131091 AN196627 AN262163 AN327699 AN393235 AN458771 AN524307 AN589843 AN655379 AN720915 AN786451 AN851987 AN917523 AN983059 JW17 JW65555 JW131091 JW196627 JW262163 JW327699 JW393235 JW458771 JW524307 JW589843 JW655379 JW720915 JW786451 JW851987 JW917523 JW983059 KJ17 KJ65555 KJ131091 KJ196627 KJ262163 KJ327699 KJ393235 KJ458771 KJ524307 KJ589843 KJ655379 KJ720915 KJ786451 KJ851987 KJ917523 KJ983059 TS17 TS65555 TS131091 TS196627 TS262163 TS327699 TS393235 TS458771 TS524307 TS589843 TS655379 TS720915 TS786451 TS851987 TS917523 TS983059 UF17 UF65555 UF131091 UF196627 UF262163 UF327699 UF393235 UF458771 UF524307 UF589843 UF655379 UF720915 UF786451 UF851987 UF917523 UF983059 ADO17 ADO65555 ADO131091 ADO196627 ADO262163 ADO327699 ADO393235 ADO458771 ADO524307 ADO589843 ADO655379 ADO720915 ADO786451 ADO851987 ADO917523 ADO983059 AEB17 AEB65555 AEB131091 AEB196627 AEB262163 AEB327699 AEB393235 AEB458771 AEB524307 AEB589843 AEB655379 AEB720915 AEB786451 AEB851987 AEB917523 AEB983059 ANK17 ANK65555 ANK131091 ANK196627 ANK262163 ANK327699 ANK393235 ANK458771 ANK524307 ANK589843 ANK655379 ANK720915 ANK786451 ANK851987 ANK917523 ANK983059 ANX17 ANX65555 ANX131091 ANX196627 ANX262163 ANX327699 ANX393235 ANX458771 ANX524307 ANX589843 ANX655379 ANX720915 ANX786451 ANX851987 ANX917523 ANX983059 AXG17 AXG65555 AXG131091 AXG196627 AXG262163 AXG327699 AXG393235 AXG458771 AXG524307 AXG589843 AXG655379 AXG720915 AXG786451 AXG851987 AXG917523 AXG983059 AXT17 AXT65555 AXT131091 AXT196627 AXT262163 AXT327699 AXT393235 AXT458771 AXT524307 AXT589843 AXT655379 AXT720915 AXT786451 AXT851987 AXT917523 AXT983059 BHC17 BHC65555 BHC131091 BHC196627 BHC262163 BHC327699 BHC393235 BHC458771 BHC524307 BHC589843 BHC655379 BHC720915 BHC786451 BHC851987 BHC917523 BHC983059 BHP17 BHP65555 BHP131091 BHP196627 BHP262163 BHP327699 BHP393235 BHP458771 BHP524307 BHP589843 BHP655379 BHP720915 BHP786451 BHP851987 BHP917523 BHP983059 BQY17 BQY65555 BQY131091 BQY196627 BQY262163 BQY327699 BQY393235 BQY458771 BQY524307 BQY589843 BQY655379 BQY720915 BQY786451 BQY851987 BQY917523 BQY983059 BRL17 BRL65555 BRL131091 BRL196627 BRL262163 BRL327699 BRL393235 BRL458771 BRL524307 BRL589843 BRL655379 BRL720915 BRL786451 BRL851987 BRL917523 BRL983059 CAU17 CAU65555 CAU131091 CAU196627 CAU262163 CAU327699 CAU393235 CAU458771 CAU524307 CAU589843 CAU655379 CAU720915 CAU786451 CAU851987 CAU917523 CAU983059 CBH17 CBH65555 CBH131091 CBH196627 CBH262163 CBH327699 CBH393235 CBH458771 CBH524307 CBH589843 CBH655379 CBH720915 CBH786451 CBH851987 CBH917523 CBH983059 CKQ17 CKQ65555 CKQ131091 CKQ196627 CKQ262163 CKQ327699 CKQ393235 CKQ458771 CKQ524307 CKQ589843 CKQ655379 CKQ720915 CKQ786451 CKQ851987 CKQ917523 CKQ983059 CLD17 CLD65555 CLD131091 CLD196627 CLD262163 CLD327699 CLD393235 CLD458771 CLD524307 CLD589843 CLD655379 CLD720915 CLD786451 CLD851987 CLD917523 CLD983059 CUM17 CUM65555 CUM131091 CUM196627 CUM262163 CUM327699 CUM393235 CUM458771 CUM524307 CUM589843 CUM655379 CUM720915 CUM786451 CUM851987 CUM917523 CUM983059 CUZ17 CUZ65555 CUZ131091 CUZ196627 CUZ262163 CUZ327699 CUZ393235 CUZ458771 CUZ524307 CUZ589843 CUZ655379 CUZ720915 CUZ786451 CUZ851987 CUZ917523 CUZ983059 DEI17 DEI65555 DEI131091 DEI196627 DEI262163 DEI327699 DEI393235 DEI458771 DEI524307 DEI589843 DEI655379 DEI720915 DEI786451 DEI851987 DEI917523 DEI983059 DEV17 DEV65555 DEV131091 DEV196627 DEV262163 DEV327699 DEV393235 DEV458771 DEV524307 DEV589843 DEV655379 DEV720915 DEV786451 DEV851987 DEV917523 DEV983059 DOE17 DOE65555 DOE131091 DOE196627 DOE262163 DOE327699 DOE393235 DOE458771 DOE524307 DOE589843 DOE655379 DOE720915 DOE786451 DOE851987 DOE917523 DOE983059 DOR17 DOR65555 DOR131091 DOR196627 DOR262163 DOR327699 DOR393235 DOR458771 DOR524307 DOR589843 DOR655379 DOR720915 DOR786451 DOR851987 DOR917523 DOR983059 DYA17 DYA65555 DYA131091 DYA196627 DYA262163 DYA327699 DYA393235 DYA458771 DYA524307 DYA589843 DYA655379 DYA720915 DYA786451 DYA851987 DYA917523 DYA983059 DYN17 DYN65555 DYN131091 DYN196627 DYN262163 DYN327699 DYN393235 DYN458771 DYN524307 DYN589843 DYN655379 DYN720915 DYN786451 DYN851987 DYN917523 DYN983059 EHW17 EHW65555 EHW131091 EHW196627 EHW262163 EHW327699 EHW393235 EHW458771 EHW524307 EHW589843 EHW655379 EHW720915 EHW786451 EHW851987 EHW917523 EHW983059 EIJ17 EIJ65555 EIJ131091 EIJ196627 EIJ262163 EIJ327699 EIJ393235 EIJ458771 EIJ524307 EIJ589843 EIJ655379 EIJ720915 EIJ786451 EIJ851987 EIJ917523 EIJ983059 ERS17 ERS65555 ERS131091 ERS196627 ERS262163 ERS327699 ERS393235 ERS458771 ERS524307 ERS589843 ERS655379 ERS720915 ERS786451 ERS851987 ERS917523 ERS983059 ESF17 ESF65555 ESF131091 ESF196627 ESF262163 ESF327699 ESF393235 ESF458771 ESF524307 ESF589843 ESF655379 ESF720915 ESF786451 ESF851987 ESF917523 ESF983059 FBO17 FBO65555 FBO131091 FBO196627 FBO262163 FBO327699 FBO393235 FBO458771 FBO524307 FBO589843 FBO655379 FBO720915 FBO786451 FBO851987 FBO917523 FBO983059 FCB17 FCB65555 FCB131091 FCB196627 FCB262163 FCB327699 FCB393235 FCB458771 FCB524307 FCB589843 FCB655379 FCB720915 FCB786451 FCB851987 FCB917523 FCB983059 FLK17 FLK65555 FLK131091 FLK196627 FLK262163 FLK327699 FLK393235 FLK458771 FLK524307 FLK589843 FLK655379 FLK720915 FLK786451 FLK851987 FLK917523 FLK983059 FLX17 FLX65555 FLX131091 FLX196627 FLX262163 FLX327699 FLX393235 FLX458771 FLX524307 FLX589843 FLX655379 FLX720915 FLX786451 FLX851987 FLX917523 FLX983059 FVG17 FVG65555 FVG131091 FVG196627 FVG262163 FVG327699 FVG393235 FVG458771 FVG524307 FVG589843 FVG655379 FVG720915 FVG786451 FVG851987 FVG917523 FVG983059 FVT17 FVT65555 FVT131091 FVT196627 FVT262163 FVT327699 FVT393235 FVT458771 FVT524307 FVT589843 FVT655379 FVT720915 FVT786451 FVT851987 FVT917523 FVT983059 GFC17 GFC65555 GFC131091 GFC196627 GFC262163 GFC327699 GFC393235 GFC458771 GFC524307 GFC589843 GFC655379 GFC720915 GFC786451 GFC851987 GFC917523 GFC983059 GFP17 GFP65555 GFP131091 GFP196627 GFP262163 GFP327699 GFP393235 GFP458771 GFP524307 GFP589843 GFP655379 GFP720915 GFP786451 GFP851987 GFP917523 GFP983059 GOY17 GOY65555 GOY131091 GOY196627 GOY262163 GOY327699 GOY393235 GOY458771 GOY524307 GOY589843 GOY655379 GOY720915 GOY786451 GOY851987 GOY917523 GOY983059 GPL17 GPL65555 GPL131091 GPL196627 GPL262163 GPL327699 GPL393235 GPL458771 GPL524307 GPL589843 GPL655379 GPL720915 GPL786451 GPL851987 GPL917523 GPL983059 GYU17 GYU65555 GYU131091 GYU196627 GYU262163 GYU327699 GYU393235 GYU458771 GYU524307 GYU589843 GYU655379 GYU720915 GYU786451 GYU851987 GYU917523 GYU983059 GZH17 GZH65555 GZH131091 GZH196627 GZH262163 GZH327699 GZH393235 GZH458771 GZH524307 GZH589843 GZH655379 GZH720915 GZH786451 GZH851987 GZH917523 GZH983059 HIQ17 HIQ65555 HIQ131091 HIQ196627 HIQ262163 HIQ327699 HIQ393235 HIQ458771 HIQ524307 HIQ589843 HIQ655379 HIQ720915 HIQ786451 HIQ851987 HIQ917523 HIQ983059 HJD17 HJD65555 HJD131091 HJD196627 HJD262163 HJD327699 HJD393235 HJD458771 HJD524307 HJD589843 HJD655379 HJD720915 HJD786451 HJD851987 HJD917523 HJD983059 HSM17 HSM65555 HSM131091 HSM196627 HSM262163 HSM327699 HSM393235 HSM458771 HSM524307 HSM589843 HSM655379 HSM720915 HSM786451 HSM851987 HSM917523 HSM983059 HSZ17 HSZ65555 HSZ131091 HSZ196627 HSZ262163 HSZ327699 HSZ393235 HSZ458771 HSZ524307 HSZ589843 HSZ655379 HSZ720915 HSZ786451 HSZ851987 HSZ917523 HSZ983059 ICI17 ICI65555 ICI131091 ICI196627 ICI262163 ICI327699 ICI393235 ICI458771 ICI524307 ICI589843 ICI655379 ICI720915 ICI786451 ICI851987 ICI917523 ICI983059 ICV17 ICV65555 ICV131091 ICV196627 ICV262163 ICV327699 ICV393235 ICV458771 ICV524307 ICV589843 ICV655379 ICV720915 ICV786451 ICV851987 ICV917523 ICV983059 IME17 IME65555 IME131091 IME196627 IME262163 IME327699 IME393235 IME458771 IME524307 IME589843 IME655379 IME720915 IME786451 IME851987 IME917523 IME983059 IMR17 IMR65555 IMR131091 IMR196627 IMR262163 IMR327699 IMR393235 IMR458771 IMR524307 IMR589843 IMR655379 IMR720915 IMR786451 IMR851987 IMR917523 IMR983059 IWA17 IWA65555 IWA131091 IWA196627 IWA262163 IWA327699 IWA393235 IWA458771 IWA524307 IWA589843 IWA655379 IWA720915 IWA786451 IWA851987 IWA917523 IWA983059 IWN17 IWN65555 IWN131091 IWN196627 IWN262163 IWN327699 IWN393235 IWN458771 IWN524307 IWN589843 IWN655379 IWN720915 IWN786451 IWN851987 IWN917523 IWN983059 JFW17 JFW65555 JFW131091 JFW196627 JFW262163 JFW327699 JFW393235 JFW458771 JFW524307 JFW589843 JFW655379 JFW720915 JFW786451 JFW851987 JFW917523 JFW983059 JGJ17 JGJ65555 JGJ131091 JGJ196627 JGJ262163 JGJ327699 JGJ393235 JGJ458771 JGJ524307 JGJ589843 JGJ655379 JGJ720915 JGJ786451 JGJ851987 JGJ917523 JGJ983059 JPS17 JPS65555 JPS131091 JPS196627 JPS262163 JPS327699 JPS393235 JPS458771 JPS524307 JPS589843 JPS655379 JPS720915 JPS786451 JPS851987 JPS917523 JPS983059 JQF17 JQF65555 JQF131091 JQF196627 JQF262163 JQF327699 JQF393235 JQF458771 JQF524307 JQF589843 JQF655379 JQF720915 JQF786451 JQF851987 JQF917523 JQF983059 JZO17 JZO65555 JZO131091 JZO196627 JZO262163 JZO327699 JZO393235 JZO458771 JZO524307 JZO589843 JZO655379 JZO720915 JZO786451 JZO851987 JZO917523 JZO983059 KAB17 KAB65555 KAB131091 KAB196627 KAB262163 KAB327699 KAB393235 KAB458771 KAB524307 KAB589843 KAB655379 KAB720915 KAB786451 KAB851987 KAB917523 KAB983059 KJK17 KJK65555 KJK131091 KJK196627 KJK262163 KJK327699 KJK393235 KJK458771 KJK524307 KJK589843 KJK655379 KJK720915 KJK786451 KJK851987 KJK917523 KJK983059 KJX17 KJX65555 KJX131091 KJX196627 KJX262163 KJX327699 KJX393235 KJX458771 KJX524307 KJX589843 KJX655379 KJX720915 KJX786451 KJX851987 KJX917523 KJX983059 KTG17 KTG65555 KTG131091 KTG196627 KTG262163 KTG327699 KTG393235 KTG458771 KTG524307 KTG589843 KTG655379 KTG720915 KTG786451 KTG851987 KTG917523 KTG983059 KTT17 KTT65555 KTT131091 KTT196627 KTT262163 KTT327699 KTT393235 KTT458771 KTT524307 KTT589843 KTT655379 KTT720915 KTT786451 KTT851987 KTT917523 KTT983059 LDC17 LDC65555 LDC131091 LDC196627 LDC262163 LDC327699 LDC393235 LDC458771 LDC524307 LDC589843 LDC655379 LDC720915 LDC786451 LDC851987 LDC917523 LDC983059 LDP17 LDP65555 LDP131091 LDP196627 LDP262163 LDP327699 LDP393235 LDP458771 LDP524307 LDP589843 LDP655379 LDP720915 LDP786451 LDP851987 LDP917523 LDP983059 LMY17 LMY65555 LMY131091 LMY196627 LMY262163 LMY327699 LMY393235 LMY458771 LMY524307 LMY589843 LMY655379 LMY720915 LMY786451 LMY851987 LMY917523 LMY983059 LNL17 LNL65555 LNL131091 LNL196627 LNL262163 LNL327699 LNL393235 LNL458771 LNL524307 LNL589843 LNL655379 LNL720915 LNL786451 LNL851987 LNL917523 LNL983059 LWU17 LWU65555 LWU131091 LWU196627 LWU262163 LWU327699 LWU393235 LWU458771 LWU524307 LWU589843 LWU655379 LWU720915 LWU786451 LWU851987 LWU917523 LWU983059 LXH17 LXH65555 LXH131091 LXH196627 LXH262163 LXH327699 LXH393235 LXH458771 LXH524307 LXH589843 LXH655379 LXH720915 LXH786451 LXH851987 LXH917523 LXH983059 MGQ17 MGQ65555 MGQ131091 MGQ196627 MGQ262163 MGQ327699 MGQ393235 MGQ458771 MGQ524307 MGQ589843 MGQ655379 MGQ720915 MGQ786451 MGQ851987 MGQ917523 MGQ983059 MHD17 MHD65555 MHD131091 MHD196627 MHD262163 MHD327699 MHD393235 MHD458771 MHD524307 MHD589843 MHD655379 MHD720915 MHD786451 MHD851987 MHD917523 MHD983059 MQM17 MQM65555 MQM131091 MQM196627 MQM262163 MQM327699 MQM393235 MQM458771 MQM524307 MQM589843 MQM655379 MQM720915 MQM786451 MQM851987 MQM917523 MQM983059 MQZ17 MQZ65555 MQZ131091 MQZ196627 MQZ262163 MQZ327699 MQZ393235 MQZ458771 MQZ524307 MQZ589843 MQZ655379 MQZ720915 MQZ786451 MQZ851987 MQZ917523 MQZ983059 NAI17 NAI65555 NAI131091 NAI196627 NAI262163 NAI327699 NAI393235 NAI458771 NAI524307 NAI589843 NAI655379 NAI720915 NAI786451 NAI851987 NAI917523 NAI983059 NAV17 NAV65555 NAV131091 NAV196627 NAV262163 NAV327699 NAV393235 NAV458771 NAV524307 NAV589843 NAV655379 NAV720915 NAV786451 NAV851987 NAV917523 NAV983059 NKE17 NKE65555 NKE131091 NKE196627 NKE262163 NKE327699 NKE393235 NKE458771 NKE524307 NKE589843 NKE655379 NKE720915 NKE786451 NKE851987 NKE917523 NKE983059 NKR17 NKR65555 NKR131091 NKR196627 NKR262163 NKR327699 NKR393235 NKR458771 NKR524307 NKR589843 NKR655379 NKR720915 NKR786451 NKR851987 NKR917523 NKR983059 NUA17 NUA65555 NUA131091 NUA196627 NUA262163 NUA327699 NUA393235 NUA458771 NUA524307 NUA589843 NUA655379 NUA720915 NUA786451 NUA851987 NUA917523 NUA983059 NUN17 NUN65555 NUN131091 NUN196627 NUN262163 NUN327699 NUN393235 NUN458771 NUN524307 NUN589843 NUN655379 NUN720915 NUN786451 NUN851987 NUN917523 NUN983059 ODW17 ODW65555 ODW131091 ODW196627 ODW262163 ODW327699 ODW393235 ODW458771 ODW524307 ODW589843 ODW655379 ODW720915 ODW786451 ODW851987 ODW917523 ODW983059 OEJ17 OEJ65555 OEJ131091 OEJ196627 OEJ262163 OEJ327699 OEJ393235 OEJ458771 OEJ524307 OEJ589843 OEJ655379 OEJ720915 OEJ786451 OEJ851987 OEJ917523 OEJ983059 ONS17 ONS65555 ONS131091 ONS196627 ONS262163 ONS327699 ONS393235 ONS458771 ONS524307 ONS589843 ONS655379 ONS720915 ONS786451 ONS851987 ONS917523 ONS983059 OOF17 OOF65555 OOF131091 OOF196627 OOF262163 OOF327699 OOF393235 OOF458771 OOF524307 OOF589843 OOF655379 OOF720915 OOF786451 OOF851987 OOF917523 OOF983059 OXO17 OXO65555 OXO131091 OXO196627 OXO262163 OXO327699 OXO393235 OXO458771 OXO524307 OXO589843 OXO655379 OXO720915 OXO786451 OXO851987 OXO917523 OXO983059 OYB17 OYB65555 OYB131091 OYB196627 OYB262163 OYB327699 OYB393235 OYB458771 OYB524307 OYB589843 OYB655379 OYB720915 OYB786451 OYB851987 OYB917523 OYB983059 PHK17 PHK65555 PHK131091 PHK196627 PHK262163 PHK327699 PHK393235 PHK458771 PHK524307 PHK589843 PHK655379 PHK720915 PHK786451 PHK851987 PHK917523 PHK983059 PHX17 PHX65555 PHX131091 PHX196627 PHX262163 PHX327699 PHX393235 PHX458771 PHX524307 PHX589843 PHX655379 PHX720915 PHX786451 PHX851987 PHX917523 PHX983059 PRG17 PRG65555 PRG131091 PRG196627 PRG262163 PRG327699 PRG393235 PRG458771 PRG524307 PRG589843 PRG655379 PRG720915 PRG786451 PRG851987 PRG917523 PRG983059 PRT17 PRT65555 PRT131091 PRT196627 PRT262163 PRT327699 PRT393235 PRT458771 PRT524307 PRT589843 PRT655379 PRT720915 PRT786451 PRT851987 PRT917523 PRT983059 QBC17 QBC65555 QBC131091 QBC196627 QBC262163 QBC327699 QBC393235 QBC458771 QBC524307 QBC589843 QBC655379 QBC720915 QBC786451 QBC851987 QBC917523 QBC983059 QBP17 QBP65555 QBP131091 QBP196627 QBP262163 QBP327699 QBP393235 QBP458771 QBP524307 QBP589843 QBP655379 QBP720915 QBP786451 QBP851987 QBP917523 QBP983059 QKY17 QKY65555 QKY131091 QKY196627 QKY262163 QKY327699 QKY393235 QKY458771 QKY524307 QKY589843 QKY655379 QKY720915 QKY786451 QKY851987 QKY917523 QKY983059 QLL17 QLL65555 QLL131091 QLL196627 QLL262163 QLL327699 QLL393235 QLL458771 QLL524307 QLL589843 QLL655379 QLL720915 QLL786451 QLL851987 QLL917523 QLL983059 QUU17 QUU65555 QUU131091 QUU196627 QUU262163 QUU327699 QUU393235 QUU458771 QUU524307 QUU589843 QUU655379 QUU720915 QUU786451 QUU851987 QUU917523 QUU983059 QVH17 QVH65555 QVH131091 QVH196627 QVH262163 QVH327699 QVH393235 QVH458771 QVH524307 QVH589843 QVH655379 QVH720915 QVH786451 QVH851987 QVH917523 QVH983059 REQ17 REQ65555 REQ131091 REQ196627 REQ262163 REQ327699 REQ393235 REQ458771 REQ524307 REQ589843 REQ655379 REQ720915 REQ786451 REQ851987 REQ917523 REQ983059 RFD17 RFD65555 RFD131091 RFD196627 RFD262163 RFD327699 RFD393235 RFD458771 RFD524307 RFD589843 RFD655379 RFD720915 RFD786451 RFD851987 RFD917523 RFD983059 ROM17 ROM65555 ROM131091 ROM196627 ROM262163 ROM327699 ROM393235 ROM458771 ROM524307 ROM589843 ROM655379 ROM720915 ROM786451 ROM851987 ROM917523 ROM983059 ROZ17 ROZ65555 ROZ131091 ROZ196627 ROZ262163 ROZ327699 ROZ393235 ROZ458771 ROZ524307 ROZ589843 ROZ655379 ROZ720915 ROZ786451 ROZ851987 ROZ917523 ROZ983059 RYI17 RYI65555 RYI131091 RYI196627 RYI262163 RYI327699 RYI393235 RYI458771 RYI524307 RYI589843 RYI655379 RYI720915 RYI786451 RYI851987 RYI917523 RYI983059 RYV17 RYV65555 RYV131091 RYV196627 RYV262163 RYV327699 RYV393235 RYV458771 RYV524307 RYV589843 RYV655379 RYV720915 RYV786451 RYV851987 RYV917523 RYV983059 SIE17 SIE65555 SIE131091 SIE196627 SIE262163 SIE327699 SIE393235 SIE458771 SIE524307 SIE589843 SIE655379 SIE720915 SIE786451 SIE851987 SIE917523 SIE983059 SIR17 SIR65555 SIR131091 SIR196627 SIR262163 SIR327699 SIR393235 SIR458771 SIR524307 SIR589843 SIR655379 SIR720915 SIR786451 SIR851987 SIR917523 SIR983059 SSA17 SSA65555 SSA131091 SSA196627 SSA262163 SSA327699 SSA393235 SSA458771 SSA524307 SSA589843 SSA655379 SSA720915 SSA786451 SSA851987 SSA917523 SSA983059 SSN17 SSN65555 SSN131091 SSN196627 SSN262163 SSN327699 SSN393235 SSN458771 SSN524307 SSN589843 SSN655379 SSN720915 SSN786451 SSN851987 SSN917523 SSN983059 TBW17 TBW65555 TBW131091 TBW196627 TBW262163 TBW327699 TBW393235 TBW458771 TBW524307 TBW589843 TBW655379 TBW720915 TBW786451 TBW851987 TBW917523 TBW983059 TCJ17 TCJ65555 TCJ131091 TCJ196627 TCJ262163 TCJ327699 TCJ393235 TCJ458771 TCJ524307 TCJ589843 TCJ655379 TCJ720915 TCJ786451 TCJ851987 TCJ917523 TCJ983059 TLS17 TLS65555 TLS131091 TLS196627 TLS262163 TLS327699 TLS393235 TLS458771 TLS524307 TLS589843 TLS655379 TLS720915 TLS786451 TLS851987 TLS917523 TLS983059 TMF17 TMF65555 TMF131091 TMF196627 TMF262163 TMF327699 TMF393235 TMF458771 TMF524307 TMF589843 TMF655379 TMF720915 TMF786451 TMF851987 TMF917523 TMF983059 TVO17 TVO65555 TVO131091 TVO196627 TVO262163 TVO327699 TVO393235 TVO458771 TVO524307 TVO589843 TVO655379 TVO720915 TVO786451 TVO851987 TVO917523 TVO983059 TWB17 TWB65555 TWB131091 TWB196627 TWB262163 TWB327699 TWB393235 TWB458771 TWB524307 TWB589843 TWB655379 TWB720915 TWB786451 TWB851987 TWB917523 TWB983059 UFK17 UFK65555 UFK131091 UFK196627 UFK262163 UFK327699 UFK393235 UFK458771 UFK524307 UFK589843 UFK655379 UFK720915 UFK786451 UFK851987 UFK917523 UFK983059 UFX17 UFX65555 UFX131091 UFX196627 UFX262163 UFX327699 UFX393235 UFX458771 UFX524307 UFX589843 UFX655379 UFX720915 UFX786451 UFX851987 UFX917523 UFX983059 UPG17 UPG65555 UPG131091 UPG196627 UPG262163 UPG327699 UPG393235 UPG458771 UPG524307 UPG589843 UPG655379 UPG720915 UPG786451 UPG851987 UPG917523 UPG983059 UPT17 UPT65555 UPT131091 UPT196627 UPT262163 UPT327699 UPT393235 UPT458771 UPT524307 UPT589843 UPT655379 UPT720915 UPT786451 UPT851987 UPT917523 UPT983059 UZC17 UZC65555 UZC131091 UZC196627 UZC262163 UZC327699 UZC393235 UZC458771 UZC524307 UZC589843 UZC655379 UZC720915 UZC786451 UZC851987 UZC917523 UZC983059 UZP17 UZP65555 UZP131091 UZP196627 UZP262163 UZP327699 UZP393235 UZP458771 UZP524307 UZP589843 UZP655379 UZP720915 UZP786451 UZP851987 UZP917523 UZP983059 VIY17 VIY65555 VIY131091 VIY196627 VIY262163 VIY327699 VIY393235 VIY458771 VIY524307 VIY589843 VIY655379 VIY720915 VIY786451 VIY851987 VIY917523 VIY983059 VJL17 VJL65555 VJL131091 VJL196627 VJL262163 VJL327699 VJL393235 VJL458771 VJL524307 VJL589843 VJL655379 VJL720915 VJL786451 VJL851987 VJL917523 VJL983059 VSU17 VSU65555 VSU131091 VSU196627 VSU262163 VSU327699 VSU393235 VSU458771 VSU524307 VSU589843 VSU655379 VSU720915 VSU786451 VSU851987 VSU917523 VSU983059 VTH17 VTH65555 VTH131091 VTH196627 VTH262163 VTH327699 VTH393235 VTH458771 VTH524307 VTH589843 VTH655379 VTH720915 VTH786451 VTH851987 VTH917523 VTH983059 WCQ17 WCQ65555 WCQ131091 WCQ196627 WCQ262163 WCQ327699 WCQ393235 WCQ458771 WCQ524307 WCQ589843 WCQ655379 WCQ720915 WCQ786451 WCQ851987 WCQ917523 WCQ983059 WDD17 WDD65555 WDD131091 WDD196627 WDD262163 WDD327699 WDD393235 WDD458771 WDD524307 WDD589843 WDD655379 WDD720915 WDD786451 WDD851987 WDD917523 WDD983059 WMM17 WMM65555 WMM131091 WMM196627 WMM262163 WMM327699 WMM393235 WMM458771 WMM524307 WMM589843 WMM655379 WMM720915 WMM786451 WMM851987 WMM917523 WMM983059 WMZ17 WMZ65555 WMZ131091 WMZ196627 WMZ262163 WMZ327699 WMZ393235 WMZ458771 WMZ524307 WMZ589843 WMZ655379 WMZ720915 WMZ786451 WMZ851987 WMZ917523 WMZ983059 WWI17 WWI65555 WWI131091 WWI196627 WWI262163 WWI327699 WWI393235 WWI458771 WWI524307 WWI589843 WWI655379 WWI720915 WWI786451 WWI851987 WWI917523 WWI983059 WWV17 WWV65555 WWV131091 WWV196627 WWV262163 WWV327699 WWV393235 WWV458771 WWV524307 WWV589843 WWV655379 WWV720915 WWV786451 WWV851987 WWV917523 WWV983059" xr:uid="{00000000-0002-0000-2200-000003000000}">
      <formula1>0</formula1>
    </dataValidation>
    <dataValidation type="whole" operator="greaterThanOrEqual" allowBlank="1" showInputMessage="1" sqref="AA17:AC18 AN17:AP18" xr:uid="{00000000-0002-0000-2200-000004000000}">
      <formula1>0</formula1>
    </dataValidation>
    <dataValidation allowBlank="1" showInputMessage="1" showErrorMessage="1" prompt="ストック活用型も併せて選択します。" sqref="X41:X43 Y41:AJ42" xr:uid="{00000000-0002-0000-2200-000005000000}"/>
  </dataValidations>
  <printOptions horizontalCentered="1"/>
  <pageMargins left="0.19685039370078741" right="0.19685039370078741" top="0.35433070866141736" bottom="0.15748031496062992" header="0" footer="0"/>
  <pageSetup paperSize="9" scale="70" orientation="portrait" blackAndWhite="1" horizontalDpi="65533" r:id="rId1"/>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30858CF8-B2CD-4961-A952-9A570F9586A2}">
          <x14:formula1>
            <xm:f>0</xm:f>
          </x14:formula1>
          <xm:sqref>SRX983052 KE47:KJ48 UA47:UF48 ADW47:AEB48 ANS47:ANX48 AXO47:AXT48 BHK47:BHP48 BRG47:BRL48 CBC47:CBH48 CKY47:CLD48 CUU47:CUZ48 DEQ47:DEV48 DOM47:DOR48 DYI47:DYN48 EIE47:EIJ48 ESA47:ESF48 FBW47:FCB48 FLS47:FLX48 FVO47:FVT48 GFK47:GFP48 GPG47:GPL48 GZC47:GZH48 HIY47:HJD48 HSU47:HSZ48 ICQ47:ICV48 IMM47:IMR48 IWI47:IWN48 JGE47:JGJ48 JQA47:JQF48 JZW47:KAB48 KJS47:KJX48 KTO47:KTT48 LDK47:LDP48 LNG47:LNL48 LXC47:LXH48 MGY47:MHD48 MQU47:MQZ48 NAQ47:NAV48 NKM47:NKR48 NUI47:NUN48 OEE47:OEJ48 OOA47:OOF48 OXW47:OYB48 PHS47:PHX48 PRO47:PRT48 QBK47:QBP48 QLG47:QLL48 QVC47:QVH48 REY47:RFD48 ROU47:ROZ48 RYQ47:RYV48 SIM47:SIR48 SSI47:SSN48 TCE47:TCJ48 TMA47:TMF48 TVW47:TWB48 UFS47:UFX48 UPO47:UPT48 UZK47:UZP48 VJG47:VJL48 VTC47:VTH48 WCY47:WDD48 WMU47:WMZ48 WWQ47:WWV48 AI65584:AN65585 KE65584:KJ65585 UA65584:UF65585 ADW65584:AEB65585 ANS65584:ANX65585 AXO65584:AXT65585 BHK65584:BHP65585 BRG65584:BRL65585 CBC65584:CBH65585 CKY65584:CLD65585 CUU65584:CUZ65585 DEQ65584:DEV65585 DOM65584:DOR65585 DYI65584:DYN65585 EIE65584:EIJ65585 ESA65584:ESF65585 FBW65584:FCB65585 FLS65584:FLX65585 FVO65584:FVT65585 GFK65584:GFP65585 GPG65584:GPL65585 GZC65584:GZH65585 HIY65584:HJD65585 HSU65584:HSZ65585 ICQ65584:ICV65585 IMM65584:IMR65585 IWI65584:IWN65585 JGE65584:JGJ65585 JQA65584:JQF65585 JZW65584:KAB65585 KJS65584:KJX65585 KTO65584:KTT65585 LDK65584:LDP65585 LNG65584:LNL65585 LXC65584:LXH65585 MGY65584:MHD65585 MQU65584:MQZ65585 NAQ65584:NAV65585 NKM65584:NKR65585 NUI65584:NUN65585 OEE65584:OEJ65585 OOA65584:OOF65585 OXW65584:OYB65585 PHS65584:PHX65585 PRO65584:PRT65585 QBK65584:QBP65585 QLG65584:QLL65585 QVC65584:QVH65585 REY65584:RFD65585 ROU65584:ROZ65585 RYQ65584:RYV65585 SIM65584:SIR65585 SSI65584:SSN65585 TCE65584:TCJ65585 TMA65584:TMF65585 TVW65584:TWB65585 UFS65584:UFX65585 UPO65584:UPT65585 UZK65584:UZP65585 VJG65584:VJL65585 VTC65584:VTH65585 WCY65584:WDD65585 WMU65584:WMZ65585 WWQ65584:WWV65585 AI131120:AN131121 KE131120:KJ131121 UA131120:UF131121 ADW131120:AEB131121 ANS131120:ANX131121 AXO131120:AXT131121 BHK131120:BHP131121 BRG131120:BRL131121 CBC131120:CBH131121 CKY131120:CLD131121 CUU131120:CUZ131121 DEQ131120:DEV131121 DOM131120:DOR131121 DYI131120:DYN131121 EIE131120:EIJ131121 ESA131120:ESF131121 FBW131120:FCB131121 FLS131120:FLX131121 FVO131120:FVT131121 GFK131120:GFP131121 GPG131120:GPL131121 GZC131120:GZH131121 HIY131120:HJD131121 HSU131120:HSZ131121 ICQ131120:ICV131121 IMM131120:IMR131121 IWI131120:IWN131121 JGE131120:JGJ131121 JQA131120:JQF131121 JZW131120:KAB131121 KJS131120:KJX131121 KTO131120:KTT131121 LDK131120:LDP131121 LNG131120:LNL131121 LXC131120:LXH131121 MGY131120:MHD131121 MQU131120:MQZ131121 NAQ131120:NAV131121 NKM131120:NKR131121 NUI131120:NUN131121 OEE131120:OEJ131121 OOA131120:OOF131121 OXW131120:OYB131121 PHS131120:PHX131121 PRO131120:PRT131121 QBK131120:QBP131121 QLG131120:QLL131121 QVC131120:QVH131121 REY131120:RFD131121 ROU131120:ROZ131121 RYQ131120:RYV131121 SIM131120:SIR131121 SSI131120:SSN131121 TCE131120:TCJ131121 TMA131120:TMF131121 TVW131120:TWB131121 UFS131120:UFX131121 UPO131120:UPT131121 UZK131120:UZP131121 VJG131120:VJL131121 VTC131120:VTH131121 WCY131120:WDD131121 WMU131120:WMZ131121 WWQ131120:WWV131121 AI196656:AN196657 KE196656:KJ196657 UA196656:UF196657 ADW196656:AEB196657 ANS196656:ANX196657 AXO196656:AXT196657 BHK196656:BHP196657 BRG196656:BRL196657 CBC196656:CBH196657 CKY196656:CLD196657 CUU196656:CUZ196657 DEQ196656:DEV196657 DOM196656:DOR196657 DYI196656:DYN196657 EIE196656:EIJ196657 ESA196656:ESF196657 FBW196656:FCB196657 FLS196656:FLX196657 FVO196656:FVT196657 GFK196656:GFP196657 GPG196656:GPL196657 GZC196656:GZH196657 HIY196656:HJD196657 HSU196656:HSZ196657 ICQ196656:ICV196657 IMM196656:IMR196657 IWI196656:IWN196657 JGE196656:JGJ196657 JQA196656:JQF196657 JZW196656:KAB196657 KJS196656:KJX196657 KTO196656:KTT196657 LDK196656:LDP196657 LNG196656:LNL196657 LXC196656:LXH196657 MGY196656:MHD196657 MQU196656:MQZ196657 NAQ196656:NAV196657 NKM196656:NKR196657 NUI196656:NUN196657 OEE196656:OEJ196657 OOA196656:OOF196657 OXW196656:OYB196657 PHS196656:PHX196657 PRO196656:PRT196657 QBK196656:QBP196657 QLG196656:QLL196657 QVC196656:QVH196657 REY196656:RFD196657 ROU196656:ROZ196657 RYQ196656:RYV196657 SIM196656:SIR196657 SSI196656:SSN196657 TCE196656:TCJ196657 TMA196656:TMF196657 TVW196656:TWB196657 UFS196656:UFX196657 UPO196656:UPT196657 UZK196656:UZP196657 VJG196656:VJL196657 VTC196656:VTH196657 WCY196656:WDD196657 WMU196656:WMZ196657 WWQ196656:WWV196657 AI262192:AN262193 KE262192:KJ262193 UA262192:UF262193 ADW262192:AEB262193 ANS262192:ANX262193 AXO262192:AXT262193 BHK262192:BHP262193 BRG262192:BRL262193 CBC262192:CBH262193 CKY262192:CLD262193 CUU262192:CUZ262193 DEQ262192:DEV262193 DOM262192:DOR262193 DYI262192:DYN262193 EIE262192:EIJ262193 ESA262192:ESF262193 FBW262192:FCB262193 FLS262192:FLX262193 FVO262192:FVT262193 GFK262192:GFP262193 GPG262192:GPL262193 GZC262192:GZH262193 HIY262192:HJD262193 HSU262192:HSZ262193 ICQ262192:ICV262193 IMM262192:IMR262193 IWI262192:IWN262193 JGE262192:JGJ262193 JQA262192:JQF262193 JZW262192:KAB262193 KJS262192:KJX262193 KTO262192:KTT262193 LDK262192:LDP262193 LNG262192:LNL262193 LXC262192:LXH262193 MGY262192:MHD262193 MQU262192:MQZ262193 NAQ262192:NAV262193 NKM262192:NKR262193 NUI262192:NUN262193 OEE262192:OEJ262193 OOA262192:OOF262193 OXW262192:OYB262193 PHS262192:PHX262193 PRO262192:PRT262193 QBK262192:QBP262193 QLG262192:QLL262193 QVC262192:QVH262193 REY262192:RFD262193 ROU262192:ROZ262193 RYQ262192:RYV262193 SIM262192:SIR262193 SSI262192:SSN262193 TCE262192:TCJ262193 TMA262192:TMF262193 TVW262192:TWB262193 UFS262192:UFX262193 UPO262192:UPT262193 UZK262192:UZP262193 VJG262192:VJL262193 VTC262192:VTH262193 WCY262192:WDD262193 WMU262192:WMZ262193 WWQ262192:WWV262193 AI327728:AN327729 KE327728:KJ327729 UA327728:UF327729 ADW327728:AEB327729 ANS327728:ANX327729 AXO327728:AXT327729 BHK327728:BHP327729 BRG327728:BRL327729 CBC327728:CBH327729 CKY327728:CLD327729 CUU327728:CUZ327729 DEQ327728:DEV327729 DOM327728:DOR327729 DYI327728:DYN327729 EIE327728:EIJ327729 ESA327728:ESF327729 FBW327728:FCB327729 FLS327728:FLX327729 FVO327728:FVT327729 GFK327728:GFP327729 GPG327728:GPL327729 GZC327728:GZH327729 HIY327728:HJD327729 HSU327728:HSZ327729 ICQ327728:ICV327729 IMM327728:IMR327729 IWI327728:IWN327729 JGE327728:JGJ327729 JQA327728:JQF327729 JZW327728:KAB327729 KJS327728:KJX327729 KTO327728:KTT327729 LDK327728:LDP327729 LNG327728:LNL327729 LXC327728:LXH327729 MGY327728:MHD327729 MQU327728:MQZ327729 NAQ327728:NAV327729 NKM327728:NKR327729 NUI327728:NUN327729 OEE327728:OEJ327729 OOA327728:OOF327729 OXW327728:OYB327729 PHS327728:PHX327729 PRO327728:PRT327729 QBK327728:QBP327729 QLG327728:QLL327729 QVC327728:QVH327729 REY327728:RFD327729 ROU327728:ROZ327729 RYQ327728:RYV327729 SIM327728:SIR327729 SSI327728:SSN327729 TCE327728:TCJ327729 TMA327728:TMF327729 TVW327728:TWB327729 UFS327728:UFX327729 UPO327728:UPT327729 UZK327728:UZP327729 VJG327728:VJL327729 VTC327728:VTH327729 WCY327728:WDD327729 WMU327728:WMZ327729 WWQ327728:WWV327729 AI393264:AN393265 KE393264:KJ393265 UA393264:UF393265 ADW393264:AEB393265 ANS393264:ANX393265 AXO393264:AXT393265 BHK393264:BHP393265 BRG393264:BRL393265 CBC393264:CBH393265 CKY393264:CLD393265 CUU393264:CUZ393265 DEQ393264:DEV393265 DOM393264:DOR393265 DYI393264:DYN393265 EIE393264:EIJ393265 ESA393264:ESF393265 FBW393264:FCB393265 FLS393264:FLX393265 FVO393264:FVT393265 GFK393264:GFP393265 GPG393264:GPL393265 GZC393264:GZH393265 HIY393264:HJD393265 HSU393264:HSZ393265 ICQ393264:ICV393265 IMM393264:IMR393265 IWI393264:IWN393265 JGE393264:JGJ393265 JQA393264:JQF393265 JZW393264:KAB393265 KJS393264:KJX393265 KTO393264:KTT393265 LDK393264:LDP393265 LNG393264:LNL393265 LXC393264:LXH393265 MGY393264:MHD393265 MQU393264:MQZ393265 NAQ393264:NAV393265 NKM393264:NKR393265 NUI393264:NUN393265 OEE393264:OEJ393265 OOA393264:OOF393265 OXW393264:OYB393265 PHS393264:PHX393265 PRO393264:PRT393265 QBK393264:QBP393265 QLG393264:QLL393265 QVC393264:QVH393265 REY393264:RFD393265 ROU393264:ROZ393265 RYQ393264:RYV393265 SIM393264:SIR393265 SSI393264:SSN393265 TCE393264:TCJ393265 TMA393264:TMF393265 TVW393264:TWB393265 UFS393264:UFX393265 UPO393264:UPT393265 UZK393264:UZP393265 VJG393264:VJL393265 VTC393264:VTH393265 WCY393264:WDD393265 WMU393264:WMZ393265 WWQ393264:WWV393265 AI458800:AN458801 KE458800:KJ458801 UA458800:UF458801 ADW458800:AEB458801 ANS458800:ANX458801 AXO458800:AXT458801 BHK458800:BHP458801 BRG458800:BRL458801 CBC458800:CBH458801 CKY458800:CLD458801 CUU458800:CUZ458801 DEQ458800:DEV458801 DOM458800:DOR458801 DYI458800:DYN458801 EIE458800:EIJ458801 ESA458800:ESF458801 FBW458800:FCB458801 FLS458800:FLX458801 FVO458800:FVT458801 GFK458800:GFP458801 GPG458800:GPL458801 GZC458800:GZH458801 HIY458800:HJD458801 HSU458800:HSZ458801 ICQ458800:ICV458801 IMM458800:IMR458801 IWI458800:IWN458801 JGE458800:JGJ458801 JQA458800:JQF458801 JZW458800:KAB458801 KJS458800:KJX458801 KTO458800:KTT458801 LDK458800:LDP458801 LNG458800:LNL458801 LXC458800:LXH458801 MGY458800:MHD458801 MQU458800:MQZ458801 NAQ458800:NAV458801 NKM458800:NKR458801 NUI458800:NUN458801 OEE458800:OEJ458801 OOA458800:OOF458801 OXW458800:OYB458801 PHS458800:PHX458801 PRO458800:PRT458801 QBK458800:QBP458801 QLG458800:QLL458801 QVC458800:QVH458801 REY458800:RFD458801 ROU458800:ROZ458801 RYQ458800:RYV458801 SIM458800:SIR458801 SSI458800:SSN458801 TCE458800:TCJ458801 TMA458800:TMF458801 TVW458800:TWB458801 UFS458800:UFX458801 UPO458800:UPT458801 UZK458800:UZP458801 VJG458800:VJL458801 VTC458800:VTH458801 WCY458800:WDD458801 WMU458800:WMZ458801 WWQ458800:WWV458801 AI524336:AN524337 KE524336:KJ524337 UA524336:UF524337 ADW524336:AEB524337 ANS524336:ANX524337 AXO524336:AXT524337 BHK524336:BHP524337 BRG524336:BRL524337 CBC524336:CBH524337 CKY524336:CLD524337 CUU524336:CUZ524337 DEQ524336:DEV524337 DOM524336:DOR524337 DYI524336:DYN524337 EIE524336:EIJ524337 ESA524336:ESF524337 FBW524336:FCB524337 FLS524336:FLX524337 FVO524336:FVT524337 GFK524336:GFP524337 GPG524336:GPL524337 GZC524336:GZH524337 HIY524336:HJD524337 HSU524336:HSZ524337 ICQ524336:ICV524337 IMM524336:IMR524337 IWI524336:IWN524337 JGE524336:JGJ524337 JQA524336:JQF524337 JZW524336:KAB524337 KJS524336:KJX524337 KTO524336:KTT524337 LDK524336:LDP524337 LNG524336:LNL524337 LXC524336:LXH524337 MGY524336:MHD524337 MQU524336:MQZ524337 NAQ524336:NAV524337 NKM524336:NKR524337 NUI524336:NUN524337 OEE524336:OEJ524337 OOA524336:OOF524337 OXW524336:OYB524337 PHS524336:PHX524337 PRO524336:PRT524337 QBK524336:QBP524337 QLG524336:QLL524337 QVC524336:QVH524337 REY524336:RFD524337 ROU524336:ROZ524337 RYQ524336:RYV524337 SIM524336:SIR524337 SSI524336:SSN524337 TCE524336:TCJ524337 TMA524336:TMF524337 TVW524336:TWB524337 UFS524336:UFX524337 UPO524336:UPT524337 UZK524336:UZP524337 VJG524336:VJL524337 VTC524336:VTH524337 WCY524336:WDD524337 WMU524336:WMZ524337 WWQ524336:WWV524337 AI589872:AN589873 KE589872:KJ589873 UA589872:UF589873 ADW589872:AEB589873 ANS589872:ANX589873 AXO589872:AXT589873 BHK589872:BHP589873 BRG589872:BRL589873 CBC589872:CBH589873 CKY589872:CLD589873 CUU589872:CUZ589873 DEQ589872:DEV589873 DOM589872:DOR589873 DYI589872:DYN589873 EIE589872:EIJ589873 ESA589872:ESF589873 FBW589872:FCB589873 FLS589872:FLX589873 FVO589872:FVT589873 GFK589872:GFP589873 GPG589872:GPL589873 GZC589872:GZH589873 HIY589872:HJD589873 HSU589872:HSZ589873 ICQ589872:ICV589873 IMM589872:IMR589873 IWI589872:IWN589873 JGE589872:JGJ589873 JQA589872:JQF589873 JZW589872:KAB589873 KJS589872:KJX589873 KTO589872:KTT589873 LDK589872:LDP589873 LNG589872:LNL589873 LXC589872:LXH589873 MGY589872:MHD589873 MQU589872:MQZ589873 NAQ589872:NAV589873 NKM589872:NKR589873 NUI589872:NUN589873 OEE589872:OEJ589873 OOA589872:OOF589873 OXW589872:OYB589873 PHS589872:PHX589873 PRO589872:PRT589873 QBK589872:QBP589873 QLG589872:QLL589873 QVC589872:QVH589873 REY589872:RFD589873 ROU589872:ROZ589873 RYQ589872:RYV589873 SIM589872:SIR589873 SSI589872:SSN589873 TCE589872:TCJ589873 TMA589872:TMF589873 TVW589872:TWB589873 UFS589872:UFX589873 UPO589872:UPT589873 UZK589872:UZP589873 VJG589872:VJL589873 VTC589872:VTH589873 WCY589872:WDD589873 WMU589872:WMZ589873 WWQ589872:WWV589873 AI655408:AN655409 KE655408:KJ655409 UA655408:UF655409 ADW655408:AEB655409 ANS655408:ANX655409 AXO655408:AXT655409 BHK655408:BHP655409 BRG655408:BRL655409 CBC655408:CBH655409 CKY655408:CLD655409 CUU655408:CUZ655409 DEQ655408:DEV655409 DOM655408:DOR655409 DYI655408:DYN655409 EIE655408:EIJ655409 ESA655408:ESF655409 FBW655408:FCB655409 FLS655408:FLX655409 FVO655408:FVT655409 GFK655408:GFP655409 GPG655408:GPL655409 GZC655408:GZH655409 HIY655408:HJD655409 HSU655408:HSZ655409 ICQ655408:ICV655409 IMM655408:IMR655409 IWI655408:IWN655409 JGE655408:JGJ655409 JQA655408:JQF655409 JZW655408:KAB655409 KJS655408:KJX655409 KTO655408:KTT655409 LDK655408:LDP655409 LNG655408:LNL655409 LXC655408:LXH655409 MGY655408:MHD655409 MQU655408:MQZ655409 NAQ655408:NAV655409 NKM655408:NKR655409 NUI655408:NUN655409 OEE655408:OEJ655409 OOA655408:OOF655409 OXW655408:OYB655409 PHS655408:PHX655409 PRO655408:PRT655409 QBK655408:QBP655409 QLG655408:QLL655409 QVC655408:QVH655409 REY655408:RFD655409 ROU655408:ROZ655409 RYQ655408:RYV655409 SIM655408:SIR655409 SSI655408:SSN655409 TCE655408:TCJ655409 TMA655408:TMF655409 TVW655408:TWB655409 UFS655408:UFX655409 UPO655408:UPT655409 UZK655408:UZP655409 VJG655408:VJL655409 VTC655408:VTH655409 WCY655408:WDD655409 WMU655408:WMZ655409 WWQ655408:WWV655409 AI720944:AN720945 KE720944:KJ720945 UA720944:UF720945 ADW720944:AEB720945 ANS720944:ANX720945 AXO720944:AXT720945 BHK720944:BHP720945 BRG720944:BRL720945 CBC720944:CBH720945 CKY720944:CLD720945 CUU720944:CUZ720945 DEQ720944:DEV720945 DOM720944:DOR720945 DYI720944:DYN720945 EIE720944:EIJ720945 ESA720944:ESF720945 FBW720944:FCB720945 FLS720944:FLX720945 FVO720944:FVT720945 GFK720944:GFP720945 GPG720944:GPL720945 GZC720944:GZH720945 HIY720944:HJD720945 HSU720944:HSZ720945 ICQ720944:ICV720945 IMM720944:IMR720945 IWI720944:IWN720945 JGE720944:JGJ720945 JQA720944:JQF720945 JZW720944:KAB720945 KJS720944:KJX720945 KTO720944:KTT720945 LDK720944:LDP720945 LNG720944:LNL720945 LXC720944:LXH720945 MGY720944:MHD720945 MQU720944:MQZ720945 NAQ720944:NAV720945 NKM720944:NKR720945 NUI720944:NUN720945 OEE720944:OEJ720945 OOA720944:OOF720945 OXW720944:OYB720945 PHS720944:PHX720945 PRO720944:PRT720945 QBK720944:QBP720945 QLG720944:QLL720945 QVC720944:QVH720945 REY720944:RFD720945 ROU720944:ROZ720945 RYQ720944:RYV720945 SIM720944:SIR720945 SSI720944:SSN720945 TCE720944:TCJ720945 TMA720944:TMF720945 TVW720944:TWB720945 UFS720944:UFX720945 UPO720944:UPT720945 UZK720944:UZP720945 VJG720944:VJL720945 VTC720944:VTH720945 WCY720944:WDD720945 WMU720944:WMZ720945 WWQ720944:WWV720945 AI786480:AN786481 KE786480:KJ786481 UA786480:UF786481 ADW786480:AEB786481 ANS786480:ANX786481 AXO786480:AXT786481 BHK786480:BHP786481 BRG786480:BRL786481 CBC786480:CBH786481 CKY786480:CLD786481 CUU786480:CUZ786481 DEQ786480:DEV786481 DOM786480:DOR786481 DYI786480:DYN786481 EIE786480:EIJ786481 ESA786480:ESF786481 FBW786480:FCB786481 FLS786480:FLX786481 FVO786480:FVT786481 GFK786480:GFP786481 GPG786480:GPL786481 GZC786480:GZH786481 HIY786480:HJD786481 HSU786480:HSZ786481 ICQ786480:ICV786481 IMM786480:IMR786481 IWI786480:IWN786481 JGE786480:JGJ786481 JQA786480:JQF786481 JZW786480:KAB786481 KJS786480:KJX786481 KTO786480:KTT786481 LDK786480:LDP786481 LNG786480:LNL786481 LXC786480:LXH786481 MGY786480:MHD786481 MQU786480:MQZ786481 NAQ786480:NAV786481 NKM786480:NKR786481 NUI786480:NUN786481 OEE786480:OEJ786481 OOA786480:OOF786481 OXW786480:OYB786481 PHS786480:PHX786481 PRO786480:PRT786481 QBK786480:QBP786481 QLG786480:QLL786481 QVC786480:QVH786481 REY786480:RFD786481 ROU786480:ROZ786481 RYQ786480:RYV786481 SIM786480:SIR786481 SSI786480:SSN786481 TCE786480:TCJ786481 TMA786480:TMF786481 TVW786480:TWB786481 UFS786480:UFX786481 UPO786480:UPT786481 UZK786480:UZP786481 VJG786480:VJL786481 VTC786480:VTH786481 WCY786480:WDD786481 WMU786480:WMZ786481 WWQ786480:WWV786481 AI852016:AN852017 KE852016:KJ852017 UA852016:UF852017 ADW852016:AEB852017 ANS852016:ANX852017 AXO852016:AXT852017 BHK852016:BHP852017 BRG852016:BRL852017 CBC852016:CBH852017 CKY852016:CLD852017 CUU852016:CUZ852017 DEQ852016:DEV852017 DOM852016:DOR852017 DYI852016:DYN852017 EIE852016:EIJ852017 ESA852016:ESF852017 FBW852016:FCB852017 FLS852016:FLX852017 FVO852016:FVT852017 GFK852016:GFP852017 GPG852016:GPL852017 GZC852016:GZH852017 HIY852016:HJD852017 HSU852016:HSZ852017 ICQ852016:ICV852017 IMM852016:IMR852017 IWI852016:IWN852017 JGE852016:JGJ852017 JQA852016:JQF852017 JZW852016:KAB852017 KJS852016:KJX852017 KTO852016:KTT852017 LDK852016:LDP852017 LNG852016:LNL852017 LXC852016:LXH852017 MGY852016:MHD852017 MQU852016:MQZ852017 NAQ852016:NAV852017 NKM852016:NKR852017 NUI852016:NUN852017 OEE852016:OEJ852017 OOA852016:OOF852017 OXW852016:OYB852017 PHS852016:PHX852017 PRO852016:PRT852017 QBK852016:QBP852017 QLG852016:QLL852017 QVC852016:QVH852017 REY852016:RFD852017 ROU852016:ROZ852017 RYQ852016:RYV852017 SIM852016:SIR852017 SSI852016:SSN852017 TCE852016:TCJ852017 TMA852016:TMF852017 TVW852016:TWB852017 UFS852016:UFX852017 UPO852016:UPT852017 UZK852016:UZP852017 VJG852016:VJL852017 VTC852016:VTH852017 WCY852016:WDD852017 WMU852016:WMZ852017 WWQ852016:WWV852017 AI917552:AN917553 KE917552:KJ917553 UA917552:UF917553 ADW917552:AEB917553 ANS917552:ANX917553 AXO917552:AXT917553 BHK917552:BHP917553 BRG917552:BRL917553 CBC917552:CBH917553 CKY917552:CLD917553 CUU917552:CUZ917553 DEQ917552:DEV917553 DOM917552:DOR917553 DYI917552:DYN917553 EIE917552:EIJ917553 ESA917552:ESF917553 FBW917552:FCB917553 FLS917552:FLX917553 FVO917552:FVT917553 GFK917552:GFP917553 GPG917552:GPL917553 GZC917552:GZH917553 HIY917552:HJD917553 HSU917552:HSZ917553 ICQ917552:ICV917553 IMM917552:IMR917553 IWI917552:IWN917553 JGE917552:JGJ917553 JQA917552:JQF917553 JZW917552:KAB917553 KJS917552:KJX917553 KTO917552:KTT917553 LDK917552:LDP917553 LNG917552:LNL917553 LXC917552:LXH917553 MGY917552:MHD917553 MQU917552:MQZ917553 NAQ917552:NAV917553 NKM917552:NKR917553 NUI917552:NUN917553 OEE917552:OEJ917553 OOA917552:OOF917553 OXW917552:OYB917553 PHS917552:PHX917553 PRO917552:PRT917553 QBK917552:QBP917553 QLG917552:QLL917553 QVC917552:QVH917553 REY917552:RFD917553 ROU917552:ROZ917553 RYQ917552:RYV917553 SIM917552:SIR917553 SSI917552:SSN917553 TCE917552:TCJ917553 TMA917552:TMF917553 TVW917552:TWB917553 UFS917552:UFX917553 UPO917552:UPT917553 UZK917552:UZP917553 VJG917552:VJL917553 VTC917552:VTH917553 WCY917552:WDD917553 WMU917552:WMZ917553 WWQ917552:WWV917553 AI983088:AN983089 KE983088:KJ983089 UA983088:UF983089 ADW983088:AEB983089 ANS983088:ANX983089 AXO983088:AXT983089 BHK983088:BHP983089 BRG983088:BRL983089 CBC983088:CBH983089 CKY983088:CLD983089 CUU983088:CUZ983089 DEQ983088:DEV983089 DOM983088:DOR983089 DYI983088:DYN983089 EIE983088:EIJ983089 ESA983088:ESF983089 FBW983088:FCB983089 FLS983088:FLX983089 FVO983088:FVT983089 GFK983088:GFP983089 GPG983088:GPL983089 GZC983088:GZH983089 HIY983088:HJD983089 HSU983088:HSZ983089 ICQ983088:ICV983089 IMM983088:IMR983089 IWI983088:IWN983089 JGE983088:JGJ983089 JQA983088:JQF983089 JZW983088:KAB983089 KJS983088:KJX983089 KTO983088:KTT983089 LDK983088:LDP983089 LNG983088:LNL983089 LXC983088:LXH983089 MGY983088:MHD983089 MQU983088:MQZ983089 NAQ983088:NAV983089 NKM983088:NKR983089 NUI983088:NUN983089 OEE983088:OEJ983089 OOA983088:OOF983089 OXW983088:OYB983089 PHS983088:PHX983089 PRO983088:PRT983089 QBK983088:QBP983089 QLG983088:QLL983089 QVC983088:QVH983089 REY983088:RFD983089 ROU983088:ROZ983089 RYQ983088:RYV983089 SIM983088:SIR983089 SSI983088:SSN983089 TCE983088:TCJ983089 TMA983088:TMF983089 TVW983088:TWB983089 UFS983088:UFX983089 UPO983088:UPT983089 UZK983088:UZP983089 VJG983088:VJL983089 VTC983088:VTH983089 WCY983088:WDD983089 WMU983088:WMZ983089 WWQ983088:WWV983089 TBT983052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BS65548 LO65548 VK65548 AFG65548 APC65548 AYY65548 BIU65548 BSQ65548 CCM65548 CMI65548 CWE65548 DGA65548 DPW65548 DZS65548 EJO65548 ETK65548 FDG65548 FNC65548 FWY65548 GGU65548 GQQ65548 HAM65548 HKI65548 HUE65548 IEA65548 INW65548 IXS65548 JHO65548 JRK65548 KBG65548 KLC65548 KUY65548 LEU65548 LOQ65548 LYM65548 MII65548 MSE65548 NCA65548 NLW65548 NVS65548 OFO65548 OPK65548 OZG65548 PJC65548 PSY65548 QCU65548 QMQ65548 QWM65548 RGI65548 RQE65548 SAA65548 SJW65548 STS65548 TDO65548 TNK65548 TXG65548 UHC65548 UQY65548 VAU65548 VKQ65548 VUM65548 WEI65548 WOE65548 WYA65548 BS131084 LO131084 VK131084 AFG131084 APC131084 AYY131084 BIU131084 BSQ131084 CCM131084 CMI131084 CWE131084 DGA131084 DPW131084 DZS131084 EJO131084 ETK131084 FDG131084 FNC131084 FWY131084 GGU131084 GQQ131084 HAM131084 HKI131084 HUE131084 IEA131084 INW131084 IXS131084 JHO131084 JRK131084 KBG131084 KLC131084 KUY131084 LEU131084 LOQ131084 LYM131084 MII131084 MSE131084 NCA131084 NLW131084 NVS131084 OFO131084 OPK131084 OZG131084 PJC131084 PSY131084 QCU131084 QMQ131084 QWM131084 RGI131084 RQE131084 SAA131084 SJW131084 STS131084 TDO131084 TNK131084 TXG131084 UHC131084 UQY131084 VAU131084 VKQ131084 VUM131084 WEI131084 WOE131084 WYA131084 BS196620 LO196620 VK196620 AFG196620 APC196620 AYY196620 BIU196620 BSQ196620 CCM196620 CMI196620 CWE196620 DGA196620 DPW196620 DZS196620 EJO196620 ETK196620 FDG196620 FNC196620 FWY196620 GGU196620 GQQ196620 HAM196620 HKI196620 HUE196620 IEA196620 INW196620 IXS196620 JHO196620 JRK196620 KBG196620 KLC196620 KUY196620 LEU196620 LOQ196620 LYM196620 MII196620 MSE196620 NCA196620 NLW196620 NVS196620 OFO196620 OPK196620 OZG196620 PJC196620 PSY196620 QCU196620 QMQ196620 QWM196620 RGI196620 RQE196620 SAA196620 SJW196620 STS196620 TDO196620 TNK196620 TXG196620 UHC196620 UQY196620 VAU196620 VKQ196620 VUM196620 WEI196620 WOE196620 WYA196620 BS262156 LO262156 VK262156 AFG262156 APC262156 AYY262156 BIU262156 BSQ262156 CCM262156 CMI262156 CWE262156 DGA262156 DPW262156 DZS262156 EJO262156 ETK262156 FDG262156 FNC262156 FWY262156 GGU262156 GQQ262156 HAM262156 HKI262156 HUE262156 IEA262156 INW262156 IXS262156 JHO262156 JRK262156 KBG262156 KLC262156 KUY262156 LEU262156 LOQ262156 LYM262156 MII262156 MSE262156 NCA262156 NLW262156 NVS262156 OFO262156 OPK262156 OZG262156 PJC262156 PSY262156 QCU262156 QMQ262156 QWM262156 RGI262156 RQE262156 SAA262156 SJW262156 STS262156 TDO262156 TNK262156 TXG262156 UHC262156 UQY262156 VAU262156 VKQ262156 VUM262156 WEI262156 WOE262156 WYA262156 BS327692 LO327692 VK327692 AFG327692 APC327692 AYY327692 BIU327692 BSQ327692 CCM327692 CMI327692 CWE327692 DGA327692 DPW327692 DZS327692 EJO327692 ETK327692 FDG327692 FNC327692 FWY327692 GGU327692 GQQ327692 HAM327692 HKI327692 HUE327692 IEA327692 INW327692 IXS327692 JHO327692 JRK327692 KBG327692 KLC327692 KUY327692 LEU327692 LOQ327692 LYM327692 MII327692 MSE327692 NCA327692 NLW327692 NVS327692 OFO327692 OPK327692 OZG327692 PJC327692 PSY327692 QCU327692 QMQ327692 QWM327692 RGI327692 RQE327692 SAA327692 SJW327692 STS327692 TDO327692 TNK327692 TXG327692 UHC327692 UQY327692 VAU327692 VKQ327692 VUM327692 WEI327692 WOE327692 WYA327692 BS393228 LO393228 VK393228 AFG393228 APC393228 AYY393228 BIU393228 BSQ393228 CCM393228 CMI393228 CWE393228 DGA393228 DPW393228 DZS393228 EJO393228 ETK393228 FDG393228 FNC393228 FWY393228 GGU393228 GQQ393228 HAM393228 HKI393228 HUE393228 IEA393228 INW393228 IXS393228 JHO393228 JRK393228 KBG393228 KLC393228 KUY393228 LEU393228 LOQ393228 LYM393228 MII393228 MSE393228 NCA393228 NLW393228 NVS393228 OFO393228 OPK393228 OZG393228 PJC393228 PSY393228 QCU393228 QMQ393228 QWM393228 RGI393228 RQE393228 SAA393228 SJW393228 STS393228 TDO393228 TNK393228 TXG393228 UHC393228 UQY393228 VAU393228 VKQ393228 VUM393228 WEI393228 WOE393228 WYA393228 BS458764 LO458764 VK458764 AFG458764 APC458764 AYY458764 BIU458764 BSQ458764 CCM458764 CMI458764 CWE458764 DGA458764 DPW458764 DZS458764 EJO458764 ETK458764 FDG458764 FNC458764 FWY458764 GGU458764 GQQ458764 HAM458764 HKI458764 HUE458764 IEA458764 INW458764 IXS458764 JHO458764 JRK458764 KBG458764 KLC458764 KUY458764 LEU458764 LOQ458764 LYM458764 MII458764 MSE458764 NCA458764 NLW458764 NVS458764 OFO458764 OPK458764 OZG458764 PJC458764 PSY458764 QCU458764 QMQ458764 QWM458764 RGI458764 RQE458764 SAA458764 SJW458764 STS458764 TDO458764 TNK458764 TXG458764 UHC458764 UQY458764 VAU458764 VKQ458764 VUM458764 WEI458764 WOE458764 WYA458764 BS524300 LO524300 VK524300 AFG524300 APC524300 AYY524300 BIU524300 BSQ524300 CCM524300 CMI524300 CWE524300 DGA524300 DPW524300 DZS524300 EJO524300 ETK524300 FDG524300 FNC524300 FWY524300 GGU524300 GQQ524300 HAM524300 HKI524300 HUE524300 IEA524300 INW524300 IXS524300 JHO524300 JRK524300 KBG524300 KLC524300 KUY524300 LEU524300 LOQ524300 LYM524300 MII524300 MSE524300 NCA524300 NLW524300 NVS524300 OFO524300 OPK524300 OZG524300 PJC524300 PSY524300 QCU524300 QMQ524300 QWM524300 RGI524300 RQE524300 SAA524300 SJW524300 STS524300 TDO524300 TNK524300 TXG524300 UHC524300 UQY524300 VAU524300 VKQ524300 VUM524300 WEI524300 WOE524300 WYA524300 BS589836 LO589836 VK589836 AFG589836 APC589836 AYY589836 BIU589836 BSQ589836 CCM589836 CMI589836 CWE589836 DGA589836 DPW589836 DZS589836 EJO589836 ETK589836 FDG589836 FNC589836 FWY589836 GGU589836 GQQ589836 HAM589836 HKI589836 HUE589836 IEA589836 INW589836 IXS589836 JHO589836 JRK589836 KBG589836 KLC589836 KUY589836 LEU589836 LOQ589836 LYM589836 MII589836 MSE589836 NCA589836 NLW589836 NVS589836 OFO589836 OPK589836 OZG589836 PJC589836 PSY589836 QCU589836 QMQ589836 QWM589836 RGI589836 RQE589836 SAA589836 SJW589836 STS589836 TDO589836 TNK589836 TXG589836 UHC589836 UQY589836 VAU589836 VKQ589836 VUM589836 WEI589836 WOE589836 WYA589836 BS655372 LO655372 VK655372 AFG655372 APC655372 AYY655372 BIU655372 BSQ655372 CCM655372 CMI655372 CWE655372 DGA655372 DPW655372 DZS655372 EJO655372 ETK655372 FDG655372 FNC655372 FWY655372 GGU655372 GQQ655372 HAM655372 HKI655372 HUE655372 IEA655372 INW655372 IXS655372 JHO655372 JRK655372 KBG655372 KLC655372 KUY655372 LEU655372 LOQ655372 LYM655372 MII655372 MSE655372 NCA655372 NLW655372 NVS655372 OFO655372 OPK655372 OZG655372 PJC655372 PSY655372 QCU655372 QMQ655372 QWM655372 RGI655372 RQE655372 SAA655372 SJW655372 STS655372 TDO655372 TNK655372 TXG655372 UHC655372 UQY655372 VAU655372 VKQ655372 VUM655372 WEI655372 WOE655372 WYA655372 BS720908 LO720908 VK720908 AFG720908 APC720908 AYY720908 BIU720908 BSQ720908 CCM720908 CMI720908 CWE720908 DGA720908 DPW720908 DZS720908 EJO720908 ETK720908 FDG720908 FNC720908 FWY720908 GGU720908 GQQ720908 HAM720908 HKI720908 HUE720908 IEA720908 INW720908 IXS720908 JHO720908 JRK720908 KBG720908 KLC720908 KUY720908 LEU720908 LOQ720908 LYM720908 MII720908 MSE720908 NCA720908 NLW720908 NVS720908 OFO720908 OPK720908 OZG720908 PJC720908 PSY720908 QCU720908 QMQ720908 QWM720908 RGI720908 RQE720908 SAA720908 SJW720908 STS720908 TDO720908 TNK720908 TXG720908 UHC720908 UQY720908 VAU720908 VKQ720908 VUM720908 WEI720908 WOE720908 WYA720908 BS786444 LO786444 VK786444 AFG786444 APC786444 AYY786444 BIU786444 BSQ786444 CCM786444 CMI786444 CWE786444 DGA786444 DPW786444 DZS786444 EJO786444 ETK786444 FDG786444 FNC786444 FWY786444 GGU786444 GQQ786444 HAM786444 HKI786444 HUE786444 IEA786444 INW786444 IXS786444 JHO786444 JRK786444 KBG786444 KLC786444 KUY786444 LEU786444 LOQ786444 LYM786444 MII786444 MSE786444 NCA786444 NLW786444 NVS786444 OFO786444 OPK786444 OZG786444 PJC786444 PSY786444 QCU786444 QMQ786444 QWM786444 RGI786444 RQE786444 SAA786444 SJW786444 STS786444 TDO786444 TNK786444 TXG786444 UHC786444 UQY786444 VAU786444 VKQ786444 VUM786444 WEI786444 WOE786444 WYA786444 BS851980 LO851980 VK851980 AFG851980 APC851980 AYY851980 BIU851980 BSQ851980 CCM851980 CMI851980 CWE851980 DGA851980 DPW851980 DZS851980 EJO851980 ETK851980 FDG851980 FNC851980 FWY851980 GGU851980 GQQ851980 HAM851980 HKI851980 HUE851980 IEA851980 INW851980 IXS851980 JHO851980 JRK851980 KBG851980 KLC851980 KUY851980 LEU851980 LOQ851980 LYM851980 MII851980 MSE851980 NCA851980 NLW851980 NVS851980 OFO851980 OPK851980 OZG851980 PJC851980 PSY851980 QCU851980 QMQ851980 QWM851980 RGI851980 RQE851980 SAA851980 SJW851980 STS851980 TDO851980 TNK851980 TXG851980 UHC851980 UQY851980 VAU851980 VKQ851980 VUM851980 WEI851980 WOE851980 WYA851980 BS917516 LO917516 VK917516 AFG917516 APC917516 AYY917516 BIU917516 BSQ917516 CCM917516 CMI917516 CWE917516 DGA917516 DPW917516 DZS917516 EJO917516 ETK917516 FDG917516 FNC917516 FWY917516 GGU917516 GQQ917516 HAM917516 HKI917516 HUE917516 IEA917516 INW917516 IXS917516 JHO917516 JRK917516 KBG917516 KLC917516 KUY917516 LEU917516 LOQ917516 LYM917516 MII917516 MSE917516 NCA917516 NLW917516 NVS917516 OFO917516 OPK917516 OZG917516 PJC917516 PSY917516 QCU917516 QMQ917516 QWM917516 RGI917516 RQE917516 SAA917516 SJW917516 STS917516 TDO917516 TNK917516 TXG917516 UHC917516 UQY917516 VAU917516 VKQ917516 VUM917516 WEI917516 WOE917516 WYA917516 BS983052 LO983052 VK983052 AFG983052 APC983052 AYY983052 BIU983052 BSQ983052 CCM983052 CMI983052 CWE983052 DGA983052 DPW983052 DZS983052 EJO983052 ETK983052 FDG983052 FNC983052 FWY983052 GGU983052 GQQ983052 HAM983052 HKI983052 HUE983052 IEA983052 INW983052 IXS983052 JHO983052 JRK983052 KBG983052 KLC983052 KUY983052 LEU983052 LOQ983052 LYM983052 MII983052 MSE983052 NCA983052 NLW983052 NVS983052 OFO983052 OPK983052 OZG983052 PJC983052 PSY983052 QCU983052 QMQ983052 QWM983052 RGI983052 RQE983052 SAA983052 SJW983052 STS983052 TDO983052 TNK983052 TXG983052 UHC983052 UQY983052 VAU983052 VKQ983052 VUM983052 WEI983052 WOE983052 WYA983052 TLP983052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BM65548 LI65548 VE65548 AFA65548 AOW65548 AYS65548 BIO65548 BSK65548 CCG65548 CMC65548 CVY65548 DFU65548 DPQ65548 DZM65548 EJI65548 ETE65548 FDA65548 FMW65548 FWS65548 GGO65548 GQK65548 HAG65548 HKC65548 HTY65548 IDU65548 INQ65548 IXM65548 JHI65548 JRE65548 KBA65548 KKW65548 KUS65548 LEO65548 LOK65548 LYG65548 MIC65548 MRY65548 NBU65548 NLQ65548 NVM65548 OFI65548 OPE65548 OZA65548 PIW65548 PSS65548 QCO65548 QMK65548 QWG65548 RGC65548 RPY65548 RZU65548 SJQ65548 STM65548 TDI65548 TNE65548 TXA65548 UGW65548 UQS65548 VAO65548 VKK65548 VUG65548 WEC65548 WNY65548 WXU65548 BM131084 LI131084 VE131084 AFA131084 AOW131084 AYS131084 BIO131084 BSK131084 CCG131084 CMC131084 CVY131084 DFU131084 DPQ131084 DZM131084 EJI131084 ETE131084 FDA131084 FMW131084 FWS131084 GGO131084 GQK131084 HAG131084 HKC131084 HTY131084 IDU131084 INQ131084 IXM131084 JHI131084 JRE131084 KBA131084 KKW131084 KUS131084 LEO131084 LOK131084 LYG131084 MIC131084 MRY131084 NBU131084 NLQ131084 NVM131084 OFI131084 OPE131084 OZA131084 PIW131084 PSS131084 QCO131084 QMK131084 QWG131084 RGC131084 RPY131084 RZU131084 SJQ131084 STM131084 TDI131084 TNE131084 TXA131084 UGW131084 UQS131084 VAO131084 VKK131084 VUG131084 WEC131084 WNY131084 WXU131084 BM196620 LI196620 VE196620 AFA196620 AOW196620 AYS196620 BIO196620 BSK196620 CCG196620 CMC196620 CVY196620 DFU196620 DPQ196620 DZM196620 EJI196620 ETE196620 FDA196620 FMW196620 FWS196620 GGO196620 GQK196620 HAG196620 HKC196620 HTY196620 IDU196620 INQ196620 IXM196620 JHI196620 JRE196620 KBA196620 KKW196620 KUS196620 LEO196620 LOK196620 LYG196620 MIC196620 MRY196620 NBU196620 NLQ196620 NVM196620 OFI196620 OPE196620 OZA196620 PIW196620 PSS196620 QCO196620 QMK196620 QWG196620 RGC196620 RPY196620 RZU196620 SJQ196620 STM196620 TDI196620 TNE196620 TXA196620 UGW196620 UQS196620 VAO196620 VKK196620 VUG196620 WEC196620 WNY196620 WXU196620 BM262156 LI262156 VE262156 AFA262156 AOW262156 AYS262156 BIO262156 BSK262156 CCG262156 CMC262156 CVY262156 DFU262156 DPQ262156 DZM262156 EJI262156 ETE262156 FDA262156 FMW262156 FWS262156 GGO262156 GQK262156 HAG262156 HKC262156 HTY262156 IDU262156 INQ262156 IXM262156 JHI262156 JRE262156 KBA262156 KKW262156 KUS262156 LEO262156 LOK262156 LYG262156 MIC262156 MRY262156 NBU262156 NLQ262156 NVM262156 OFI262156 OPE262156 OZA262156 PIW262156 PSS262156 QCO262156 QMK262156 QWG262156 RGC262156 RPY262156 RZU262156 SJQ262156 STM262156 TDI262156 TNE262156 TXA262156 UGW262156 UQS262156 VAO262156 VKK262156 VUG262156 WEC262156 WNY262156 WXU262156 BM327692 LI327692 VE327692 AFA327692 AOW327692 AYS327692 BIO327692 BSK327692 CCG327692 CMC327692 CVY327692 DFU327692 DPQ327692 DZM327692 EJI327692 ETE327692 FDA327692 FMW327692 FWS327692 GGO327692 GQK327692 HAG327692 HKC327692 HTY327692 IDU327692 INQ327692 IXM327692 JHI327692 JRE327692 KBA327692 KKW327692 KUS327692 LEO327692 LOK327692 LYG327692 MIC327692 MRY327692 NBU327692 NLQ327692 NVM327692 OFI327692 OPE327692 OZA327692 PIW327692 PSS327692 QCO327692 QMK327692 QWG327692 RGC327692 RPY327692 RZU327692 SJQ327692 STM327692 TDI327692 TNE327692 TXA327692 UGW327692 UQS327692 VAO327692 VKK327692 VUG327692 WEC327692 WNY327692 WXU327692 BM393228 LI393228 VE393228 AFA393228 AOW393228 AYS393228 BIO393228 BSK393228 CCG393228 CMC393228 CVY393228 DFU393228 DPQ393228 DZM393228 EJI393228 ETE393228 FDA393228 FMW393228 FWS393228 GGO393228 GQK393228 HAG393228 HKC393228 HTY393228 IDU393228 INQ393228 IXM393228 JHI393228 JRE393228 KBA393228 KKW393228 KUS393228 LEO393228 LOK393228 LYG393228 MIC393228 MRY393228 NBU393228 NLQ393228 NVM393228 OFI393228 OPE393228 OZA393228 PIW393228 PSS393228 QCO393228 QMK393228 QWG393228 RGC393228 RPY393228 RZU393228 SJQ393228 STM393228 TDI393228 TNE393228 TXA393228 UGW393228 UQS393228 VAO393228 VKK393228 VUG393228 WEC393228 WNY393228 WXU393228 BM458764 LI458764 VE458764 AFA458764 AOW458764 AYS458764 BIO458764 BSK458764 CCG458764 CMC458764 CVY458764 DFU458764 DPQ458764 DZM458764 EJI458764 ETE458764 FDA458764 FMW458764 FWS458764 GGO458764 GQK458764 HAG458764 HKC458764 HTY458764 IDU458764 INQ458764 IXM458764 JHI458764 JRE458764 KBA458764 KKW458764 KUS458764 LEO458764 LOK458764 LYG458764 MIC458764 MRY458764 NBU458764 NLQ458764 NVM458764 OFI458764 OPE458764 OZA458764 PIW458764 PSS458764 QCO458764 QMK458764 QWG458764 RGC458764 RPY458764 RZU458764 SJQ458764 STM458764 TDI458764 TNE458764 TXA458764 UGW458764 UQS458764 VAO458764 VKK458764 VUG458764 WEC458764 WNY458764 WXU458764 BM524300 LI524300 VE524300 AFA524300 AOW524300 AYS524300 BIO524300 BSK524300 CCG524300 CMC524300 CVY524300 DFU524300 DPQ524300 DZM524300 EJI524300 ETE524300 FDA524300 FMW524300 FWS524300 GGO524300 GQK524300 HAG524300 HKC524300 HTY524300 IDU524300 INQ524300 IXM524300 JHI524300 JRE524300 KBA524300 KKW524300 KUS524300 LEO524300 LOK524300 LYG524300 MIC524300 MRY524300 NBU524300 NLQ524300 NVM524300 OFI524300 OPE524300 OZA524300 PIW524300 PSS524300 QCO524300 QMK524300 QWG524300 RGC524300 RPY524300 RZU524300 SJQ524300 STM524300 TDI524300 TNE524300 TXA524300 UGW524300 UQS524300 VAO524300 VKK524300 VUG524300 WEC524300 WNY524300 WXU524300 BM589836 LI589836 VE589836 AFA589836 AOW589836 AYS589836 BIO589836 BSK589836 CCG589836 CMC589836 CVY589836 DFU589836 DPQ589836 DZM589836 EJI589836 ETE589836 FDA589836 FMW589836 FWS589836 GGO589836 GQK589836 HAG589836 HKC589836 HTY589836 IDU589836 INQ589836 IXM589836 JHI589836 JRE589836 KBA589836 KKW589836 KUS589836 LEO589836 LOK589836 LYG589836 MIC589836 MRY589836 NBU589836 NLQ589836 NVM589836 OFI589836 OPE589836 OZA589836 PIW589836 PSS589836 QCO589836 QMK589836 QWG589836 RGC589836 RPY589836 RZU589836 SJQ589836 STM589836 TDI589836 TNE589836 TXA589836 UGW589836 UQS589836 VAO589836 VKK589836 VUG589836 WEC589836 WNY589836 WXU589836 BM655372 LI655372 VE655372 AFA655372 AOW655372 AYS655372 BIO655372 BSK655372 CCG655372 CMC655372 CVY655372 DFU655372 DPQ655372 DZM655372 EJI655372 ETE655372 FDA655372 FMW655372 FWS655372 GGO655372 GQK655372 HAG655372 HKC655372 HTY655372 IDU655372 INQ655372 IXM655372 JHI655372 JRE655372 KBA655372 KKW655372 KUS655372 LEO655372 LOK655372 LYG655372 MIC655372 MRY655372 NBU655372 NLQ655372 NVM655372 OFI655372 OPE655372 OZA655372 PIW655372 PSS655372 QCO655372 QMK655372 QWG655372 RGC655372 RPY655372 RZU655372 SJQ655372 STM655372 TDI655372 TNE655372 TXA655372 UGW655372 UQS655372 VAO655372 VKK655372 VUG655372 WEC655372 WNY655372 WXU655372 BM720908 LI720908 VE720908 AFA720908 AOW720908 AYS720908 BIO720908 BSK720908 CCG720908 CMC720908 CVY720908 DFU720908 DPQ720908 DZM720908 EJI720908 ETE720908 FDA720908 FMW720908 FWS720908 GGO720908 GQK720908 HAG720908 HKC720908 HTY720908 IDU720908 INQ720908 IXM720908 JHI720908 JRE720908 KBA720908 KKW720908 KUS720908 LEO720908 LOK720908 LYG720908 MIC720908 MRY720908 NBU720908 NLQ720908 NVM720908 OFI720908 OPE720908 OZA720908 PIW720908 PSS720908 QCO720908 QMK720908 QWG720908 RGC720908 RPY720908 RZU720908 SJQ720908 STM720908 TDI720908 TNE720908 TXA720908 UGW720908 UQS720908 VAO720908 VKK720908 VUG720908 WEC720908 WNY720908 WXU720908 BM786444 LI786444 VE786444 AFA786444 AOW786444 AYS786444 BIO786444 BSK786444 CCG786444 CMC786444 CVY786444 DFU786444 DPQ786444 DZM786444 EJI786444 ETE786444 FDA786444 FMW786444 FWS786444 GGO786444 GQK786444 HAG786444 HKC786444 HTY786444 IDU786444 INQ786444 IXM786444 JHI786444 JRE786444 KBA786444 KKW786444 KUS786444 LEO786444 LOK786444 LYG786444 MIC786444 MRY786444 NBU786444 NLQ786444 NVM786444 OFI786444 OPE786444 OZA786444 PIW786444 PSS786444 QCO786444 QMK786444 QWG786444 RGC786444 RPY786444 RZU786444 SJQ786444 STM786444 TDI786444 TNE786444 TXA786444 UGW786444 UQS786444 VAO786444 VKK786444 VUG786444 WEC786444 WNY786444 WXU786444 BM851980 LI851980 VE851980 AFA851980 AOW851980 AYS851980 BIO851980 BSK851980 CCG851980 CMC851980 CVY851980 DFU851980 DPQ851980 DZM851980 EJI851980 ETE851980 FDA851980 FMW851980 FWS851980 GGO851980 GQK851980 HAG851980 HKC851980 HTY851980 IDU851980 INQ851980 IXM851980 JHI851980 JRE851980 KBA851980 KKW851980 KUS851980 LEO851980 LOK851980 LYG851980 MIC851980 MRY851980 NBU851980 NLQ851980 NVM851980 OFI851980 OPE851980 OZA851980 PIW851980 PSS851980 QCO851980 QMK851980 QWG851980 RGC851980 RPY851980 RZU851980 SJQ851980 STM851980 TDI851980 TNE851980 TXA851980 UGW851980 UQS851980 VAO851980 VKK851980 VUG851980 WEC851980 WNY851980 WXU851980 BM917516 LI917516 VE917516 AFA917516 AOW917516 AYS917516 BIO917516 BSK917516 CCG917516 CMC917516 CVY917516 DFU917516 DPQ917516 DZM917516 EJI917516 ETE917516 FDA917516 FMW917516 FWS917516 GGO917516 GQK917516 HAG917516 HKC917516 HTY917516 IDU917516 INQ917516 IXM917516 JHI917516 JRE917516 KBA917516 KKW917516 KUS917516 LEO917516 LOK917516 LYG917516 MIC917516 MRY917516 NBU917516 NLQ917516 NVM917516 OFI917516 OPE917516 OZA917516 PIW917516 PSS917516 QCO917516 QMK917516 QWG917516 RGC917516 RPY917516 RZU917516 SJQ917516 STM917516 TDI917516 TNE917516 TXA917516 UGW917516 UQS917516 VAO917516 VKK917516 VUG917516 WEC917516 WNY917516 WXU917516 BM983052 LI983052 VE983052 AFA983052 AOW983052 AYS983052 BIO983052 BSK983052 CCG983052 CMC983052 CVY983052 DFU983052 DPQ983052 DZM983052 EJI983052 ETE983052 FDA983052 FMW983052 FWS983052 GGO983052 GQK983052 HAG983052 HKC983052 HTY983052 IDU983052 INQ983052 IXM983052 JHI983052 JRE983052 KBA983052 KKW983052 KUS983052 LEO983052 LOK983052 LYG983052 MIC983052 MRY983052 NBU983052 NLQ983052 NVM983052 OFI983052 OPE983052 OZA983052 PIW983052 PSS983052 QCO983052 QMK983052 QWG983052 RGC983052 RPY983052 RZU983052 SJQ983052 STM983052 TDI983052 TNE983052 TXA983052 UGW983052 UQS983052 VAO983052 VKK983052 VUG983052 WEC983052 WNY983052 WXU983052 VIV983052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AB65548 JX65548 TT65548 ADP65548 ANL65548 AXH65548 BHD65548 BQZ65548 CAV65548 CKR65548 CUN65548 DEJ65548 DOF65548 DYB65548 EHX65548 ERT65548 FBP65548 FLL65548 FVH65548 GFD65548 GOZ65548 GYV65548 HIR65548 HSN65548 ICJ65548 IMF65548 IWB65548 JFX65548 JPT65548 JZP65548 KJL65548 KTH65548 LDD65548 LMZ65548 LWV65548 MGR65548 MQN65548 NAJ65548 NKF65548 NUB65548 ODX65548 ONT65548 OXP65548 PHL65548 PRH65548 QBD65548 QKZ65548 QUV65548 RER65548 RON65548 RYJ65548 SIF65548 SSB65548 TBX65548 TLT65548 TVP65548 UFL65548 UPH65548 UZD65548 VIZ65548 VSV65548 WCR65548 WMN65548 WWJ65548 AB131084 JX131084 TT131084 ADP131084 ANL131084 AXH131084 BHD131084 BQZ131084 CAV131084 CKR131084 CUN131084 DEJ131084 DOF131084 DYB131084 EHX131084 ERT131084 FBP131084 FLL131084 FVH131084 GFD131084 GOZ131084 GYV131084 HIR131084 HSN131084 ICJ131084 IMF131084 IWB131084 JFX131084 JPT131084 JZP131084 KJL131084 KTH131084 LDD131084 LMZ131084 LWV131084 MGR131084 MQN131084 NAJ131084 NKF131084 NUB131084 ODX131084 ONT131084 OXP131084 PHL131084 PRH131084 QBD131084 QKZ131084 QUV131084 RER131084 RON131084 RYJ131084 SIF131084 SSB131084 TBX131084 TLT131084 TVP131084 UFL131084 UPH131084 UZD131084 VIZ131084 VSV131084 WCR131084 WMN131084 WWJ131084 AB196620 JX196620 TT196620 ADP196620 ANL196620 AXH196620 BHD196620 BQZ196620 CAV196620 CKR196620 CUN196620 DEJ196620 DOF196620 DYB196620 EHX196620 ERT196620 FBP196620 FLL196620 FVH196620 GFD196620 GOZ196620 GYV196620 HIR196620 HSN196620 ICJ196620 IMF196620 IWB196620 JFX196620 JPT196620 JZP196620 KJL196620 KTH196620 LDD196620 LMZ196620 LWV196620 MGR196620 MQN196620 NAJ196620 NKF196620 NUB196620 ODX196620 ONT196620 OXP196620 PHL196620 PRH196620 QBD196620 QKZ196620 QUV196620 RER196620 RON196620 RYJ196620 SIF196620 SSB196620 TBX196620 TLT196620 TVP196620 UFL196620 UPH196620 UZD196620 VIZ196620 VSV196620 WCR196620 WMN196620 WWJ196620 AB262156 JX262156 TT262156 ADP262156 ANL262156 AXH262156 BHD262156 BQZ262156 CAV262156 CKR262156 CUN262156 DEJ262156 DOF262156 DYB262156 EHX262156 ERT262156 FBP262156 FLL262156 FVH262156 GFD262156 GOZ262156 GYV262156 HIR262156 HSN262156 ICJ262156 IMF262156 IWB262156 JFX262156 JPT262156 JZP262156 KJL262156 KTH262156 LDD262156 LMZ262156 LWV262156 MGR262156 MQN262156 NAJ262156 NKF262156 NUB262156 ODX262156 ONT262156 OXP262156 PHL262156 PRH262156 QBD262156 QKZ262156 QUV262156 RER262156 RON262156 RYJ262156 SIF262156 SSB262156 TBX262156 TLT262156 TVP262156 UFL262156 UPH262156 UZD262156 VIZ262156 VSV262156 WCR262156 WMN262156 WWJ262156 AB327692 JX327692 TT327692 ADP327692 ANL327692 AXH327692 BHD327692 BQZ327692 CAV327692 CKR327692 CUN327692 DEJ327692 DOF327692 DYB327692 EHX327692 ERT327692 FBP327692 FLL327692 FVH327692 GFD327692 GOZ327692 GYV327692 HIR327692 HSN327692 ICJ327692 IMF327692 IWB327692 JFX327692 JPT327692 JZP327692 KJL327692 KTH327692 LDD327692 LMZ327692 LWV327692 MGR327692 MQN327692 NAJ327692 NKF327692 NUB327692 ODX327692 ONT327692 OXP327692 PHL327692 PRH327692 QBD327692 QKZ327692 QUV327692 RER327692 RON327692 RYJ327692 SIF327692 SSB327692 TBX327692 TLT327692 TVP327692 UFL327692 UPH327692 UZD327692 VIZ327692 VSV327692 WCR327692 WMN327692 WWJ327692 AB393228 JX393228 TT393228 ADP393228 ANL393228 AXH393228 BHD393228 BQZ393228 CAV393228 CKR393228 CUN393228 DEJ393228 DOF393228 DYB393228 EHX393228 ERT393228 FBP393228 FLL393228 FVH393228 GFD393228 GOZ393228 GYV393228 HIR393228 HSN393228 ICJ393228 IMF393228 IWB393228 JFX393228 JPT393228 JZP393228 KJL393228 KTH393228 LDD393228 LMZ393228 LWV393228 MGR393228 MQN393228 NAJ393228 NKF393228 NUB393228 ODX393228 ONT393228 OXP393228 PHL393228 PRH393228 QBD393228 QKZ393228 QUV393228 RER393228 RON393228 RYJ393228 SIF393228 SSB393228 TBX393228 TLT393228 TVP393228 UFL393228 UPH393228 UZD393228 VIZ393228 VSV393228 WCR393228 WMN393228 WWJ393228 AB458764 JX458764 TT458764 ADP458764 ANL458764 AXH458764 BHD458764 BQZ458764 CAV458764 CKR458764 CUN458764 DEJ458764 DOF458764 DYB458764 EHX458764 ERT458764 FBP458764 FLL458764 FVH458764 GFD458764 GOZ458764 GYV458764 HIR458764 HSN458764 ICJ458764 IMF458764 IWB458764 JFX458764 JPT458764 JZP458764 KJL458764 KTH458764 LDD458764 LMZ458764 LWV458764 MGR458764 MQN458764 NAJ458764 NKF458764 NUB458764 ODX458764 ONT458764 OXP458764 PHL458764 PRH458764 QBD458764 QKZ458764 QUV458764 RER458764 RON458764 RYJ458764 SIF458764 SSB458764 TBX458764 TLT458764 TVP458764 UFL458764 UPH458764 UZD458764 VIZ458764 VSV458764 WCR458764 WMN458764 WWJ458764 AB524300 JX524300 TT524300 ADP524300 ANL524300 AXH524300 BHD524300 BQZ524300 CAV524300 CKR524300 CUN524300 DEJ524300 DOF524300 DYB524300 EHX524300 ERT524300 FBP524300 FLL524300 FVH524300 GFD524300 GOZ524300 GYV524300 HIR524300 HSN524300 ICJ524300 IMF524300 IWB524300 JFX524300 JPT524300 JZP524300 KJL524300 KTH524300 LDD524300 LMZ524300 LWV524300 MGR524300 MQN524300 NAJ524300 NKF524300 NUB524300 ODX524300 ONT524300 OXP524300 PHL524300 PRH524300 QBD524300 QKZ524300 QUV524300 RER524300 RON524300 RYJ524300 SIF524300 SSB524300 TBX524300 TLT524300 TVP524300 UFL524300 UPH524300 UZD524300 VIZ524300 VSV524300 WCR524300 WMN524300 WWJ524300 AB589836 JX589836 TT589836 ADP589836 ANL589836 AXH589836 BHD589836 BQZ589836 CAV589836 CKR589836 CUN589836 DEJ589836 DOF589836 DYB589836 EHX589836 ERT589836 FBP589836 FLL589836 FVH589836 GFD589836 GOZ589836 GYV589836 HIR589836 HSN589836 ICJ589836 IMF589836 IWB589836 JFX589836 JPT589836 JZP589836 KJL589836 KTH589836 LDD589836 LMZ589836 LWV589836 MGR589836 MQN589836 NAJ589836 NKF589836 NUB589836 ODX589836 ONT589836 OXP589836 PHL589836 PRH589836 QBD589836 QKZ589836 QUV589836 RER589836 RON589836 RYJ589836 SIF589836 SSB589836 TBX589836 TLT589836 TVP589836 UFL589836 UPH589836 UZD589836 VIZ589836 VSV589836 WCR589836 WMN589836 WWJ589836 AB655372 JX655372 TT655372 ADP655372 ANL655372 AXH655372 BHD655372 BQZ655372 CAV655372 CKR655372 CUN655372 DEJ655372 DOF655372 DYB655372 EHX655372 ERT655372 FBP655372 FLL655372 FVH655372 GFD655372 GOZ655372 GYV655372 HIR655372 HSN655372 ICJ655372 IMF655372 IWB655372 JFX655372 JPT655372 JZP655372 KJL655372 KTH655372 LDD655372 LMZ655372 LWV655372 MGR655372 MQN655372 NAJ655372 NKF655372 NUB655372 ODX655372 ONT655372 OXP655372 PHL655372 PRH655372 QBD655372 QKZ655372 QUV655372 RER655372 RON655372 RYJ655372 SIF655372 SSB655372 TBX655372 TLT655372 TVP655372 UFL655372 UPH655372 UZD655372 VIZ655372 VSV655372 WCR655372 WMN655372 WWJ655372 AB720908 JX720908 TT720908 ADP720908 ANL720908 AXH720908 BHD720908 BQZ720908 CAV720908 CKR720908 CUN720908 DEJ720908 DOF720908 DYB720908 EHX720908 ERT720908 FBP720908 FLL720908 FVH720908 GFD720908 GOZ720908 GYV720908 HIR720908 HSN720908 ICJ720908 IMF720908 IWB720908 JFX720908 JPT720908 JZP720908 KJL720908 KTH720908 LDD720908 LMZ720908 LWV720908 MGR720908 MQN720908 NAJ720908 NKF720908 NUB720908 ODX720908 ONT720908 OXP720908 PHL720908 PRH720908 QBD720908 QKZ720908 QUV720908 RER720908 RON720908 RYJ720908 SIF720908 SSB720908 TBX720908 TLT720908 TVP720908 UFL720908 UPH720908 UZD720908 VIZ720908 VSV720908 WCR720908 WMN720908 WWJ720908 AB786444 JX786444 TT786444 ADP786444 ANL786444 AXH786444 BHD786444 BQZ786444 CAV786444 CKR786444 CUN786444 DEJ786444 DOF786444 DYB786444 EHX786444 ERT786444 FBP786444 FLL786444 FVH786444 GFD786444 GOZ786444 GYV786444 HIR786444 HSN786444 ICJ786444 IMF786444 IWB786444 JFX786444 JPT786444 JZP786444 KJL786444 KTH786444 LDD786444 LMZ786444 LWV786444 MGR786444 MQN786444 NAJ786444 NKF786444 NUB786444 ODX786444 ONT786444 OXP786444 PHL786444 PRH786444 QBD786444 QKZ786444 QUV786444 RER786444 RON786444 RYJ786444 SIF786444 SSB786444 TBX786444 TLT786444 TVP786444 UFL786444 UPH786444 UZD786444 VIZ786444 VSV786444 WCR786444 WMN786444 WWJ786444 AB851980 JX851980 TT851980 ADP851980 ANL851980 AXH851980 BHD851980 BQZ851980 CAV851980 CKR851980 CUN851980 DEJ851980 DOF851980 DYB851980 EHX851980 ERT851980 FBP851980 FLL851980 FVH851980 GFD851980 GOZ851980 GYV851980 HIR851980 HSN851980 ICJ851980 IMF851980 IWB851980 JFX851980 JPT851980 JZP851980 KJL851980 KTH851980 LDD851980 LMZ851980 LWV851980 MGR851980 MQN851980 NAJ851980 NKF851980 NUB851980 ODX851980 ONT851980 OXP851980 PHL851980 PRH851980 QBD851980 QKZ851980 QUV851980 RER851980 RON851980 RYJ851980 SIF851980 SSB851980 TBX851980 TLT851980 TVP851980 UFL851980 UPH851980 UZD851980 VIZ851980 VSV851980 WCR851980 WMN851980 WWJ851980 AB917516 JX917516 TT917516 ADP917516 ANL917516 AXH917516 BHD917516 BQZ917516 CAV917516 CKR917516 CUN917516 DEJ917516 DOF917516 DYB917516 EHX917516 ERT917516 FBP917516 FLL917516 FVH917516 GFD917516 GOZ917516 GYV917516 HIR917516 HSN917516 ICJ917516 IMF917516 IWB917516 JFX917516 JPT917516 JZP917516 KJL917516 KTH917516 LDD917516 LMZ917516 LWV917516 MGR917516 MQN917516 NAJ917516 NKF917516 NUB917516 ODX917516 ONT917516 OXP917516 PHL917516 PRH917516 QBD917516 QKZ917516 QUV917516 RER917516 RON917516 RYJ917516 SIF917516 SSB917516 TBX917516 TLT917516 TVP917516 UFL917516 UPH917516 UZD917516 VIZ917516 VSV917516 WCR917516 WMN917516 WWJ917516 AB983052 JX983052 TT983052 ADP983052 ANL983052 AXH983052 BHD983052 BQZ983052 CAV983052 CKR983052 CUN983052 DEJ983052 DOF983052 DYB983052 EHX983052 ERT983052 FBP983052 FLL983052 FVH983052 GFD983052 GOZ983052 GYV983052 HIR983052 HSN983052 ICJ983052 IMF983052 IWB983052 JFX983052 JPT983052 JZP983052 KJL983052 KTH983052 LDD983052 LMZ983052 LWV983052 MGR983052 MQN983052 NAJ983052 NKF983052 NUB983052 ODX983052 ONT983052 OXP983052 PHL983052 PRH983052 QBD983052 QKZ983052 QUV983052 RER983052 RON983052 RYJ983052 SIF983052 SSB983052 TBX983052 TLT983052 TVP983052 UFL983052 UPH983052 UZD983052 VIZ983052 VSV983052 WCR983052 WMN983052 WWJ983052 TVL983052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BI65548 LE65548 VA65548 AEW65548 AOS65548 AYO65548 BIK65548 BSG65548 CCC65548 CLY65548 CVU65548 DFQ65548 DPM65548 DZI65548 EJE65548 ETA65548 FCW65548 FMS65548 FWO65548 GGK65548 GQG65548 HAC65548 HJY65548 HTU65548 IDQ65548 INM65548 IXI65548 JHE65548 JRA65548 KAW65548 KKS65548 KUO65548 LEK65548 LOG65548 LYC65548 MHY65548 MRU65548 NBQ65548 NLM65548 NVI65548 OFE65548 OPA65548 OYW65548 PIS65548 PSO65548 QCK65548 QMG65548 QWC65548 RFY65548 RPU65548 RZQ65548 SJM65548 STI65548 TDE65548 TNA65548 TWW65548 UGS65548 UQO65548 VAK65548 VKG65548 VUC65548 WDY65548 WNU65548 WXQ65548 BI131084 LE131084 VA131084 AEW131084 AOS131084 AYO131084 BIK131084 BSG131084 CCC131084 CLY131084 CVU131084 DFQ131084 DPM131084 DZI131084 EJE131084 ETA131084 FCW131084 FMS131084 FWO131084 GGK131084 GQG131084 HAC131084 HJY131084 HTU131084 IDQ131084 INM131084 IXI131084 JHE131084 JRA131084 KAW131084 KKS131084 KUO131084 LEK131084 LOG131084 LYC131084 MHY131084 MRU131084 NBQ131084 NLM131084 NVI131084 OFE131084 OPA131084 OYW131084 PIS131084 PSO131084 QCK131084 QMG131084 QWC131084 RFY131084 RPU131084 RZQ131084 SJM131084 STI131084 TDE131084 TNA131084 TWW131084 UGS131084 UQO131084 VAK131084 VKG131084 VUC131084 WDY131084 WNU131084 WXQ131084 BI196620 LE196620 VA196620 AEW196620 AOS196620 AYO196620 BIK196620 BSG196620 CCC196620 CLY196620 CVU196620 DFQ196620 DPM196620 DZI196620 EJE196620 ETA196620 FCW196620 FMS196620 FWO196620 GGK196620 GQG196620 HAC196620 HJY196620 HTU196620 IDQ196620 INM196620 IXI196620 JHE196620 JRA196620 KAW196620 KKS196620 KUO196620 LEK196620 LOG196620 LYC196620 MHY196620 MRU196620 NBQ196620 NLM196620 NVI196620 OFE196620 OPA196620 OYW196620 PIS196620 PSO196620 QCK196620 QMG196620 QWC196620 RFY196620 RPU196620 RZQ196620 SJM196620 STI196620 TDE196620 TNA196620 TWW196620 UGS196620 UQO196620 VAK196620 VKG196620 VUC196620 WDY196620 WNU196620 WXQ196620 BI262156 LE262156 VA262156 AEW262156 AOS262156 AYO262156 BIK262156 BSG262156 CCC262156 CLY262156 CVU262156 DFQ262156 DPM262156 DZI262156 EJE262156 ETA262156 FCW262156 FMS262156 FWO262156 GGK262156 GQG262156 HAC262156 HJY262156 HTU262156 IDQ262156 INM262156 IXI262156 JHE262156 JRA262156 KAW262156 KKS262156 KUO262156 LEK262156 LOG262156 LYC262156 MHY262156 MRU262156 NBQ262156 NLM262156 NVI262156 OFE262156 OPA262156 OYW262156 PIS262156 PSO262156 QCK262156 QMG262156 QWC262156 RFY262156 RPU262156 RZQ262156 SJM262156 STI262156 TDE262156 TNA262156 TWW262156 UGS262156 UQO262156 VAK262156 VKG262156 VUC262156 WDY262156 WNU262156 WXQ262156 BI327692 LE327692 VA327692 AEW327692 AOS327692 AYO327692 BIK327692 BSG327692 CCC327692 CLY327692 CVU327692 DFQ327692 DPM327692 DZI327692 EJE327692 ETA327692 FCW327692 FMS327692 FWO327692 GGK327692 GQG327692 HAC327692 HJY327692 HTU327692 IDQ327692 INM327692 IXI327692 JHE327692 JRA327692 KAW327692 KKS327692 KUO327692 LEK327692 LOG327692 LYC327692 MHY327692 MRU327692 NBQ327692 NLM327692 NVI327692 OFE327692 OPA327692 OYW327692 PIS327692 PSO327692 QCK327692 QMG327692 QWC327692 RFY327692 RPU327692 RZQ327692 SJM327692 STI327692 TDE327692 TNA327692 TWW327692 UGS327692 UQO327692 VAK327692 VKG327692 VUC327692 WDY327692 WNU327692 WXQ327692 BI393228 LE393228 VA393228 AEW393228 AOS393228 AYO393228 BIK393228 BSG393228 CCC393228 CLY393228 CVU393228 DFQ393228 DPM393228 DZI393228 EJE393228 ETA393228 FCW393228 FMS393228 FWO393228 GGK393228 GQG393228 HAC393228 HJY393228 HTU393228 IDQ393228 INM393228 IXI393228 JHE393228 JRA393228 KAW393228 KKS393228 KUO393228 LEK393228 LOG393228 LYC393228 MHY393228 MRU393228 NBQ393228 NLM393228 NVI393228 OFE393228 OPA393228 OYW393228 PIS393228 PSO393228 QCK393228 QMG393228 QWC393228 RFY393228 RPU393228 RZQ393228 SJM393228 STI393228 TDE393228 TNA393228 TWW393228 UGS393228 UQO393228 VAK393228 VKG393228 VUC393228 WDY393228 WNU393228 WXQ393228 BI458764 LE458764 VA458764 AEW458764 AOS458764 AYO458764 BIK458764 BSG458764 CCC458764 CLY458764 CVU458764 DFQ458764 DPM458764 DZI458764 EJE458764 ETA458764 FCW458764 FMS458764 FWO458764 GGK458764 GQG458764 HAC458764 HJY458764 HTU458764 IDQ458764 INM458764 IXI458764 JHE458764 JRA458764 KAW458764 KKS458764 KUO458764 LEK458764 LOG458764 LYC458764 MHY458764 MRU458764 NBQ458764 NLM458764 NVI458764 OFE458764 OPA458764 OYW458764 PIS458764 PSO458764 QCK458764 QMG458764 QWC458764 RFY458764 RPU458764 RZQ458764 SJM458764 STI458764 TDE458764 TNA458764 TWW458764 UGS458764 UQO458764 VAK458764 VKG458764 VUC458764 WDY458764 WNU458764 WXQ458764 BI524300 LE524300 VA524300 AEW524300 AOS524300 AYO524300 BIK524300 BSG524300 CCC524300 CLY524300 CVU524300 DFQ524300 DPM524300 DZI524300 EJE524300 ETA524300 FCW524300 FMS524300 FWO524300 GGK524300 GQG524300 HAC524300 HJY524300 HTU524300 IDQ524300 INM524300 IXI524300 JHE524300 JRA524300 KAW524300 KKS524300 KUO524300 LEK524300 LOG524300 LYC524300 MHY524300 MRU524300 NBQ524300 NLM524300 NVI524300 OFE524300 OPA524300 OYW524300 PIS524300 PSO524300 QCK524300 QMG524300 QWC524300 RFY524300 RPU524300 RZQ524300 SJM524300 STI524300 TDE524300 TNA524300 TWW524300 UGS524300 UQO524300 VAK524300 VKG524300 VUC524300 WDY524300 WNU524300 WXQ524300 BI589836 LE589836 VA589836 AEW589836 AOS589836 AYO589836 BIK589836 BSG589836 CCC589836 CLY589836 CVU589836 DFQ589836 DPM589836 DZI589836 EJE589836 ETA589836 FCW589836 FMS589836 FWO589836 GGK589836 GQG589836 HAC589836 HJY589836 HTU589836 IDQ589836 INM589836 IXI589836 JHE589836 JRA589836 KAW589836 KKS589836 KUO589836 LEK589836 LOG589836 LYC589836 MHY589836 MRU589836 NBQ589836 NLM589836 NVI589836 OFE589836 OPA589836 OYW589836 PIS589836 PSO589836 QCK589836 QMG589836 QWC589836 RFY589836 RPU589836 RZQ589836 SJM589836 STI589836 TDE589836 TNA589836 TWW589836 UGS589836 UQO589836 VAK589836 VKG589836 VUC589836 WDY589836 WNU589836 WXQ589836 BI655372 LE655372 VA655372 AEW655372 AOS655372 AYO655372 BIK655372 BSG655372 CCC655372 CLY655372 CVU655372 DFQ655372 DPM655372 DZI655372 EJE655372 ETA655372 FCW655372 FMS655372 FWO655372 GGK655372 GQG655372 HAC655372 HJY655372 HTU655372 IDQ655372 INM655372 IXI655372 JHE655372 JRA655372 KAW655372 KKS655372 KUO655372 LEK655372 LOG655372 LYC655372 MHY655372 MRU655372 NBQ655372 NLM655372 NVI655372 OFE655372 OPA655372 OYW655372 PIS655372 PSO655372 QCK655372 QMG655372 QWC655372 RFY655372 RPU655372 RZQ655372 SJM655372 STI655372 TDE655372 TNA655372 TWW655372 UGS655372 UQO655372 VAK655372 VKG655372 VUC655372 WDY655372 WNU655372 WXQ655372 BI720908 LE720908 VA720908 AEW720908 AOS720908 AYO720908 BIK720908 BSG720908 CCC720908 CLY720908 CVU720908 DFQ720908 DPM720908 DZI720908 EJE720908 ETA720908 FCW720908 FMS720908 FWO720908 GGK720908 GQG720908 HAC720908 HJY720908 HTU720908 IDQ720908 INM720908 IXI720908 JHE720908 JRA720908 KAW720908 KKS720908 KUO720908 LEK720908 LOG720908 LYC720908 MHY720908 MRU720908 NBQ720908 NLM720908 NVI720908 OFE720908 OPA720908 OYW720908 PIS720908 PSO720908 QCK720908 QMG720908 QWC720908 RFY720908 RPU720908 RZQ720908 SJM720908 STI720908 TDE720908 TNA720908 TWW720908 UGS720908 UQO720908 VAK720908 VKG720908 VUC720908 WDY720908 WNU720908 WXQ720908 BI786444 LE786444 VA786444 AEW786444 AOS786444 AYO786444 BIK786444 BSG786444 CCC786444 CLY786444 CVU786444 DFQ786444 DPM786444 DZI786444 EJE786444 ETA786444 FCW786444 FMS786444 FWO786444 GGK786444 GQG786444 HAC786444 HJY786444 HTU786444 IDQ786444 INM786444 IXI786444 JHE786444 JRA786444 KAW786444 KKS786444 KUO786444 LEK786444 LOG786444 LYC786444 MHY786444 MRU786444 NBQ786444 NLM786444 NVI786444 OFE786444 OPA786444 OYW786444 PIS786444 PSO786444 QCK786444 QMG786444 QWC786444 RFY786444 RPU786444 RZQ786444 SJM786444 STI786444 TDE786444 TNA786444 TWW786444 UGS786444 UQO786444 VAK786444 VKG786444 VUC786444 WDY786444 WNU786444 WXQ786444 BI851980 LE851980 VA851980 AEW851980 AOS851980 AYO851980 BIK851980 BSG851980 CCC851980 CLY851980 CVU851980 DFQ851980 DPM851980 DZI851980 EJE851980 ETA851980 FCW851980 FMS851980 FWO851980 GGK851980 GQG851980 HAC851980 HJY851980 HTU851980 IDQ851980 INM851980 IXI851980 JHE851980 JRA851980 KAW851980 KKS851980 KUO851980 LEK851980 LOG851980 LYC851980 MHY851980 MRU851980 NBQ851980 NLM851980 NVI851980 OFE851980 OPA851980 OYW851980 PIS851980 PSO851980 QCK851980 QMG851980 QWC851980 RFY851980 RPU851980 RZQ851980 SJM851980 STI851980 TDE851980 TNA851980 TWW851980 UGS851980 UQO851980 VAK851980 VKG851980 VUC851980 WDY851980 WNU851980 WXQ851980 BI917516 LE917516 VA917516 AEW917516 AOS917516 AYO917516 BIK917516 BSG917516 CCC917516 CLY917516 CVU917516 DFQ917516 DPM917516 DZI917516 EJE917516 ETA917516 FCW917516 FMS917516 FWO917516 GGK917516 GQG917516 HAC917516 HJY917516 HTU917516 IDQ917516 INM917516 IXI917516 JHE917516 JRA917516 KAW917516 KKS917516 KUO917516 LEK917516 LOG917516 LYC917516 MHY917516 MRU917516 NBQ917516 NLM917516 NVI917516 OFE917516 OPA917516 OYW917516 PIS917516 PSO917516 QCK917516 QMG917516 QWC917516 RFY917516 RPU917516 RZQ917516 SJM917516 STI917516 TDE917516 TNA917516 TWW917516 UGS917516 UQO917516 VAK917516 VKG917516 VUC917516 WDY917516 WNU917516 WXQ917516 BI983052 LE983052 VA983052 AEW983052 AOS983052 AYO983052 BIK983052 BSG983052 CCC983052 CLY983052 CVU983052 DFQ983052 DPM983052 DZI983052 EJE983052 ETA983052 FCW983052 FMS983052 FWO983052 GGK983052 GQG983052 HAC983052 HJY983052 HTU983052 IDQ983052 INM983052 IXI983052 JHE983052 JRA983052 KAW983052 KKS983052 KUO983052 LEK983052 LOG983052 LYC983052 MHY983052 MRU983052 NBQ983052 NLM983052 NVI983052 OFE983052 OPA983052 OYW983052 PIS983052 PSO983052 QCK983052 QMG983052 QWC983052 RFY983052 RPU983052 RZQ983052 SJM983052 STI983052 TDE983052 TNA983052 TWW983052 UGS983052 UQO983052 VAK983052 VKG983052 VUC983052 WDY983052 WNU983052 WXQ983052 VSR983052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AH65548 KD65548 TZ65548 ADV65548 ANR65548 AXN65548 BHJ65548 BRF65548 CBB65548 CKX65548 CUT65548 DEP65548 DOL65548 DYH65548 EID65548 ERZ65548 FBV65548 FLR65548 FVN65548 GFJ65548 GPF65548 GZB65548 HIX65548 HST65548 ICP65548 IML65548 IWH65548 JGD65548 JPZ65548 JZV65548 KJR65548 KTN65548 LDJ65548 LNF65548 LXB65548 MGX65548 MQT65548 NAP65548 NKL65548 NUH65548 OED65548 ONZ65548 OXV65548 PHR65548 PRN65548 QBJ65548 QLF65548 QVB65548 REX65548 ROT65548 RYP65548 SIL65548 SSH65548 TCD65548 TLZ65548 TVV65548 UFR65548 UPN65548 UZJ65548 VJF65548 VTB65548 WCX65548 WMT65548 WWP65548 AH131084 KD131084 TZ131084 ADV131084 ANR131084 AXN131084 BHJ131084 BRF131084 CBB131084 CKX131084 CUT131084 DEP131084 DOL131084 DYH131084 EID131084 ERZ131084 FBV131084 FLR131084 FVN131084 GFJ131084 GPF131084 GZB131084 HIX131084 HST131084 ICP131084 IML131084 IWH131084 JGD131084 JPZ131084 JZV131084 KJR131084 KTN131084 LDJ131084 LNF131084 LXB131084 MGX131084 MQT131084 NAP131084 NKL131084 NUH131084 OED131084 ONZ131084 OXV131084 PHR131084 PRN131084 QBJ131084 QLF131084 QVB131084 REX131084 ROT131084 RYP131084 SIL131084 SSH131084 TCD131084 TLZ131084 TVV131084 UFR131084 UPN131084 UZJ131084 VJF131084 VTB131084 WCX131084 WMT131084 WWP131084 AH196620 KD196620 TZ196620 ADV196620 ANR196620 AXN196620 BHJ196620 BRF196620 CBB196620 CKX196620 CUT196620 DEP196620 DOL196620 DYH196620 EID196620 ERZ196620 FBV196620 FLR196620 FVN196620 GFJ196620 GPF196620 GZB196620 HIX196620 HST196620 ICP196620 IML196620 IWH196620 JGD196620 JPZ196620 JZV196620 KJR196620 KTN196620 LDJ196620 LNF196620 LXB196620 MGX196620 MQT196620 NAP196620 NKL196620 NUH196620 OED196620 ONZ196620 OXV196620 PHR196620 PRN196620 QBJ196620 QLF196620 QVB196620 REX196620 ROT196620 RYP196620 SIL196620 SSH196620 TCD196620 TLZ196620 TVV196620 UFR196620 UPN196620 UZJ196620 VJF196620 VTB196620 WCX196620 WMT196620 WWP196620 AH262156 KD262156 TZ262156 ADV262156 ANR262156 AXN262156 BHJ262156 BRF262156 CBB262156 CKX262156 CUT262156 DEP262156 DOL262156 DYH262156 EID262156 ERZ262156 FBV262156 FLR262156 FVN262156 GFJ262156 GPF262156 GZB262156 HIX262156 HST262156 ICP262156 IML262156 IWH262156 JGD262156 JPZ262156 JZV262156 KJR262156 KTN262156 LDJ262156 LNF262156 LXB262156 MGX262156 MQT262156 NAP262156 NKL262156 NUH262156 OED262156 ONZ262156 OXV262156 PHR262156 PRN262156 QBJ262156 QLF262156 QVB262156 REX262156 ROT262156 RYP262156 SIL262156 SSH262156 TCD262156 TLZ262156 TVV262156 UFR262156 UPN262156 UZJ262156 VJF262156 VTB262156 WCX262156 WMT262156 WWP262156 AH327692 KD327692 TZ327692 ADV327692 ANR327692 AXN327692 BHJ327692 BRF327692 CBB327692 CKX327692 CUT327692 DEP327692 DOL327692 DYH327692 EID327692 ERZ327692 FBV327692 FLR327692 FVN327692 GFJ327692 GPF327692 GZB327692 HIX327692 HST327692 ICP327692 IML327692 IWH327692 JGD327692 JPZ327692 JZV327692 KJR327692 KTN327692 LDJ327692 LNF327692 LXB327692 MGX327692 MQT327692 NAP327692 NKL327692 NUH327692 OED327692 ONZ327692 OXV327692 PHR327692 PRN327692 QBJ327692 QLF327692 QVB327692 REX327692 ROT327692 RYP327692 SIL327692 SSH327692 TCD327692 TLZ327692 TVV327692 UFR327692 UPN327692 UZJ327692 VJF327692 VTB327692 WCX327692 WMT327692 WWP327692 AH393228 KD393228 TZ393228 ADV393228 ANR393228 AXN393228 BHJ393228 BRF393228 CBB393228 CKX393228 CUT393228 DEP393228 DOL393228 DYH393228 EID393228 ERZ393228 FBV393228 FLR393228 FVN393228 GFJ393228 GPF393228 GZB393228 HIX393228 HST393228 ICP393228 IML393228 IWH393228 JGD393228 JPZ393228 JZV393228 KJR393228 KTN393228 LDJ393228 LNF393228 LXB393228 MGX393228 MQT393228 NAP393228 NKL393228 NUH393228 OED393228 ONZ393228 OXV393228 PHR393228 PRN393228 QBJ393228 QLF393228 QVB393228 REX393228 ROT393228 RYP393228 SIL393228 SSH393228 TCD393228 TLZ393228 TVV393228 UFR393228 UPN393228 UZJ393228 VJF393228 VTB393228 WCX393228 WMT393228 WWP393228 AH458764 KD458764 TZ458764 ADV458764 ANR458764 AXN458764 BHJ458764 BRF458764 CBB458764 CKX458764 CUT458764 DEP458764 DOL458764 DYH458764 EID458764 ERZ458764 FBV458764 FLR458764 FVN458764 GFJ458764 GPF458764 GZB458764 HIX458764 HST458764 ICP458764 IML458764 IWH458764 JGD458764 JPZ458764 JZV458764 KJR458764 KTN458764 LDJ458764 LNF458764 LXB458764 MGX458764 MQT458764 NAP458764 NKL458764 NUH458764 OED458764 ONZ458764 OXV458764 PHR458764 PRN458764 QBJ458764 QLF458764 QVB458764 REX458764 ROT458764 RYP458764 SIL458764 SSH458764 TCD458764 TLZ458764 TVV458764 UFR458764 UPN458764 UZJ458764 VJF458764 VTB458764 WCX458764 WMT458764 WWP458764 AH524300 KD524300 TZ524300 ADV524300 ANR524300 AXN524300 BHJ524300 BRF524300 CBB524300 CKX524300 CUT524300 DEP524300 DOL524300 DYH524300 EID524300 ERZ524300 FBV524300 FLR524300 FVN524300 GFJ524300 GPF524300 GZB524300 HIX524300 HST524300 ICP524300 IML524300 IWH524300 JGD524300 JPZ524300 JZV524300 KJR524300 KTN524300 LDJ524300 LNF524300 LXB524300 MGX524300 MQT524300 NAP524300 NKL524300 NUH524300 OED524300 ONZ524300 OXV524300 PHR524300 PRN524300 QBJ524300 QLF524300 QVB524300 REX524300 ROT524300 RYP524300 SIL524300 SSH524300 TCD524300 TLZ524300 TVV524300 UFR524300 UPN524300 UZJ524300 VJF524300 VTB524300 WCX524300 WMT524300 WWP524300 AH589836 KD589836 TZ589836 ADV589836 ANR589836 AXN589836 BHJ589836 BRF589836 CBB589836 CKX589836 CUT589836 DEP589836 DOL589836 DYH589836 EID589836 ERZ589836 FBV589836 FLR589836 FVN589836 GFJ589836 GPF589836 GZB589836 HIX589836 HST589836 ICP589836 IML589836 IWH589836 JGD589836 JPZ589836 JZV589836 KJR589836 KTN589836 LDJ589836 LNF589836 LXB589836 MGX589836 MQT589836 NAP589836 NKL589836 NUH589836 OED589836 ONZ589836 OXV589836 PHR589836 PRN589836 QBJ589836 QLF589836 QVB589836 REX589836 ROT589836 RYP589836 SIL589836 SSH589836 TCD589836 TLZ589836 TVV589836 UFR589836 UPN589836 UZJ589836 VJF589836 VTB589836 WCX589836 WMT589836 WWP589836 AH655372 KD655372 TZ655372 ADV655372 ANR655372 AXN655372 BHJ655372 BRF655372 CBB655372 CKX655372 CUT655372 DEP655372 DOL655372 DYH655372 EID655372 ERZ655372 FBV655372 FLR655372 FVN655372 GFJ655372 GPF655372 GZB655372 HIX655372 HST655372 ICP655372 IML655372 IWH655372 JGD655372 JPZ655372 JZV655372 KJR655372 KTN655372 LDJ655372 LNF655372 LXB655372 MGX655372 MQT655372 NAP655372 NKL655372 NUH655372 OED655372 ONZ655372 OXV655372 PHR655372 PRN655372 QBJ655372 QLF655372 QVB655372 REX655372 ROT655372 RYP655372 SIL655372 SSH655372 TCD655372 TLZ655372 TVV655372 UFR655372 UPN655372 UZJ655372 VJF655372 VTB655372 WCX655372 WMT655372 WWP655372 AH720908 KD720908 TZ720908 ADV720908 ANR720908 AXN720908 BHJ720908 BRF720908 CBB720908 CKX720908 CUT720908 DEP720908 DOL720908 DYH720908 EID720908 ERZ720908 FBV720908 FLR720908 FVN720908 GFJ720908 GPF720908 GZB720908 HIX720908 HST720908 ICP720908 IML720908 IWH720908 JGD720908 JPZ720908 JZV720908 KJR720908 KTN720908 LDJ720908 LNF720908 LXB720908 MGX720908 MQT720908 NAP720908 NKL720908 NUH720908 OED720908 ONZ720908 OXV720908 PHR720908 PRN720908 QBJ720908 QLF720908 QVB720908 REX720908 ROT720908 RYP720908 SIL720908 SSH720908 TCD720908 TLZ720908 TVV720908 UFR720908 UPN720908 UZJ720908 VJF720908 VTB720908 WCX720908 WMT720908 WWP720908 AH786444 KD786444 TZ786444 ADV786444 ANR786444 AXN786444 BHJ786444 BRF786444 CBB786444 CKX786444 CUT786444 DEP786444 DOL786444 DYH786444 EID786444 ERZ786444 FBV786444 FLR786444 FVN786444 GFJ786444 GPF786444 GZB786444 HIX786444 HST786444 ICP786444 IML786444 IWH786444 JGD786444 JPZ786444 JZV786444 KJR786444 KTN786444 LDJ786444 LNF786444 LXB786444 MGX786444 MQT786444 NAP786444 NKL786444 NUH786444 OED786444 ONZ786444 OXV786444 PHR786444 PRN786444 QBJ786444 QLF786444 QVB786444 REX786444 ROT786444 RYP786444 SIL786444 SSH786444 TCD786444 TLZ786444 TVV786444 UFR786444 UPN786444 UZJ786444 VJF786444 VTB786444 WCX786444 WMT786444 WWP786444 AH851980 KD851980 TZ851980 ADV851980 ANR851980 AXN851980 BHJ851980 BRF851980 CBB851980 CKX851980 CUT851980 DEP851980 DOL851980 DYH851980 EID851980 ERZ851980 FBV851980 FLR851980 FVN851980 GFJ851980 GPF851980 GZB851980 HIX851980 HST851980 ICP851980 IML851980 IWH851980 JGD851980 JPZ851980 JZV851980 KJR851980 KTN851980 LDJ851980 LNF851980 LXB851980 MGX851980 MQT851980 NAP851980 NKL851980 NUH851980 OED851980 ONZ851980 OXV851980 PHR851980 PRN851980 QBJ851980 QLF851980 QVB851980 REX851980 ROT851980 RYP851980 SIL851980 SSH851980 TCD851980 TLZ851980 TVV851980 UFR851980 UPN851980 UZJ851980 VJF851980 VTB851980 WCX851980 WMT851980 WWP851980 AH917516 KD917516 TZ917516 ADV917516 ANR917516 AXN917516 BHJ917516 BRF917516 CBB917516 CKX917516 CUT917516 DEP917516 DOL917516 DYH917516 EID917516 ERZ917516 FBV917516 FLR917516 FVN917516 GFJ917516 GPF917516 GZB917516 HIX917516 HST917516 ICP917516 IML917516 IWH917516 JGD917516 JPZ917516 JZV917516 KJR917516 KTN917516 LDJ917516 LNF917516 LXB917516 MGX917516 MQT917516 NAP917516 NKL917516 NUH917516 OED917516 ONZ917516 OXV917516 PHR917516 PRN917516 QBJ917516 QLF917516 QVB917516 REX917516 ROT917516 RYP917516 SIL917516 SSH917516 TCD917516 TLZ917516 TVV917516 UFR917516 UPN917516 UZJ917516 VJF917516 VTB917516 WCX917516 WMT917516 WWP917516 AH983052 KD983052 TZ983052 ADV983052 ANR983052 AXN983052 BHJ983052 BRF983052 CBB983052 CKX983052 CUT983052 DEP983052 DOL983052 DYH983052 EID983052 ERZ983052 FBV983052 FLR983052 FVN983052 GFJ983052 GPF983052 GZB983052 HIX983052 HST983052 ICP983052 IML983052 IWH983052 JGD983052 JPZ983052 JZV983052 KJR983052 KTN983052 LDJ983052 LNF983052 LXB983052 MGX983052 MQT983052 NAP983052 NKL983052 NUH983052 OED983052 ONZ983052 OXV983052 PHR983052 PRN983052 QBJ983052 QLF983052 QVB983052 REX983052 ROT983052 RYP983052 SIL983052 SSH983052 TCD983052 TLZ983052 TVV983052 UFR983052 UPN983052 UZJ983052 VJF983052 VTB983052 WCX983052 WMT983052 WWP983052 UFH983052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BK65548 LG65548 VC65548 AEY65548 AOU65548 AYQ65548 BIM65548 BSI65548 CCE65548 CMA65548 CVW65548 DFS65548 DPO65548 DZK65548 EJG65548 ETC65548 FCY65548 FMU65548 FWQ65548 GGM65548 GQI65548 HAE65548 HKA65548 HTW65548 IDS65548 INO65548 IXK65548 JHG65548 JRC65548 KAY65548 KKU65548 KUQ65548 LEM65548 LOI65548 LYE65548 MIA65548 MRW65548 NBS65548 NLO65548 NVK65548 OFG65548 OPC65548 OYY65548 PIU65548 PSQ65548 QCM65548 QMI65548 QWE65548 RGA65548 RPW65548 RZS65548 SJO65548 STK65548 TDG65548 TNC65548 TWY65548 UGU65548 UQQ65548 VAM65548 VKI65548 VUE65548 WEA65548 WNW65548 WXS65548 BK131084 LG131084 VC131084 AEY131084 AOU131084 AYQ131084 BIM131084 BSI131084 CCE131084 CMA131084 CVW131084 DFS131084 DPO131084 DZK131084 EJG131084 ETC131084 FCY131084 FMU131084 FWQ131084 GGM131084 GQI131084 HAE131084 HKA131084 HTW131084 IDS131084 INO131084 IXK131084 JHG131084 JRC131084 KAY131084 KKU131084 KUQ131084 LEM131084 LOI131084 LYE131084 MIA131084 MRW131084 NBS131084 NLO131084 NVK131084 OFG131084 OPC131084 OYY131084 PIU131084 PSQ131084 QCM131084 QMI131084 QWE131084 RGA131084 RPW131084 RZS131084 SJO131084 STK131084 TDG131084 TNC131084 TWY131084 UGU131084 UQQ131084 VAM131084 VKI131084 VUE131084 WEA131084 WNW131084 WXS131084 BK196620 LG196620 VC196620 AEY196620 AOU196620 AYQ196620 BIM196620 BSI196620 CCE196620 CMA196620 CVW196620 DFS196620 DPO196620 DZK196620 EJG196620 ETC196620 FCY196620 FMU196620 FWQ196620 GGM196620 GQI196620 HAE196620 HKA196620 HTW196620 IDS196620 INO196620 IXK196620 JHG196620 JRC196620 KAY196620 KKU196620 KUQ196620 LEM196620 LOI196620 LYE196620 MIA196620 MRW196620 NBS196620 NLO196620 NVK196620 OFG196620 OPC196620 OYY196620 PIU196620 PSQ196620 QCM196620 QMI196620 QWE196620 RGA196620 RPW196620 RZS196620 SJO196620 STK196620 TDG196620 TNC196620 TWY196620 UGU196620 UQQ196620 VAM196620 VKI196620 VUE196620 WEA196620 WNW196620 WXS196620 BK262156 LG262156 VC262156 AEY262156 AOU262156 AYQ262156 BIM262156 BSI262156 CCE262156 CMA262156 CVW262156 DFS262156 DPO262156 DZK262156 EJG262156 ETC262156 FCY262156 FMU262156 FWQ262156 GGM262156 GQI262156 HAE262156 HKA262156 HTW262156 IDS262156 INO262156 IXK262156 JHG262156 JRC262156 KAY262156 KKU262156 KUQ262156 LEM262156 LOI262156 LYE262156 MIA262156 MRW262156 NBS262156 NLO262156 NVK262156 OFG262156 OPC262156 OYY262156 PIU262156 PSQ262156 QCM262156 QMI262156 QWE262156 RGA262156 RPW262156 RZS262156 SJO262156 STK262156 TDG262156 TNC262156 TWY262156 UGU262156 UQQ262156 VAM262156 VKI262156 VUE262156 WEA262156 WNW262156 WXS262156 BK327692 LG327692 VC327692 AEY327692 AOU327692 AYQ327692 BIM327692 BSI327692 CCE327692 CMA327692 CVW327692 DFS327692 DPO327692 DZK327692 EJG327692 ETC327692 FCY327692 FMU327692 FWQ327692 GGM327692 GQI327692 HAE327692 HKA327692 HTW327692 IDS327692 INO327692 IXK327692 JHG327692 JRC327692 KAY327692 KKU327692 KUQ327692 LEM327692 LOI327692 LYE327692 MIA327692 MRW327692 NBS327692 NLO327692 NVK327692 OFG327692 OPC327692 OYY327692 PIU327692 PSQ327692 QCM327692 QMI327692 QWE327692 RGA327692 RPW327692 RZS327692 SJO327692 STK327692 TDG327692 TNC327692 TWY327692 UGU327692 UQQ327692 VAM327692 VKI327692 VUE327692 WEA327692 WNW327692 WXS327692 BK393228 LG393228 VC393228 AEY393228 AOU393228 AYQ393228 BIM393228 BSI393228 CCE393228 CMA393228 CVW393228 DFS393228 DPO393228 DZK393228 EJG393228 ETC393228 FCY393228 FMU393228 FWQ393228 GGM393228 GQI393228 HAE393228 HKA393228 HTW393228 IDS393228 INO393228 IXK393228 JHG393228 JRC393228 KAY393228 KKU393228 KUQ393228 LEM393228 LOI393228 LYE393228 MIA393228 MRW393228 NBS393228 NLO393228 NVK393228 OFG393228 OPC393228 OYY393228 PIU393228 PSQ393228 QCM393228 QMI393228 QWE393228 RGA393228 RPW393228 RZS393228 SJO393228 STK393228 TDG393228 TNC393228 TWY393228 UGU393228 UQQ393228 VAM393228 VKI393228 VUE393228 WEA393228 WNW393228 WXS393228 BK458764 LG458764 VC458764 AEY458764 AOU458764 AYQ458764 BIM458764 BSI458764 CCE458764 CMA458764 CVW458764 DFS458764 DPO458764 DZK458764 EJG458764 ETC458764 FCY458764 FMU458764 FWQ458764 GGM458764 GQI458764 HAE458764 HKA458764 HTW458764 IDS458764 INO458764 IXK458764 JHG458764 JRC458764 KAY458764 KKU458764 KUQ458764 LEM458764 LOI458764 LYE458764 MIA458764 MRW458764 NBS458764 NLO458764 NVK458764 OFG458764 OPC458764 OYY458764 PIU458764 PSQ458764 QCM458764 QMI458764 QWE458764 RGA458764 RPW458764 RZS458764 SJO458764 STK458764 TDG458764 TNC458764 TWY458764 UGU458764 UQQ458764 VAM458764 VKI458764 VUE458764 WEA458764 WNW458764 WXS458764 BK524300 LG524300 VC524300 AEY524300 AOU524300 AYQ524300 BIM524300 BSI524300 CCE524300 CMA524300 CVW524300 DFS524300 DPO524300 DZK524300 EJG524300 ETC524300 FCY524300 FMU524300 FWQ524300 GGM524300 GQI524300 HAE524300 HKA524300 HTW524300 IDS524300 INO524300 IXK524300 JHG524300 JRC524300 KAY524300 KKU524300 KUQ524300 LEM524300 LOI524300 LYE524300 MIA524300 MRW524300 NBS524300 NLO524300 NVK524300 OFG524300 OPC524300 OYY524300 PIU524300 PSQ524300 QCM524300 QMI524300 QWE524300 RGA524300 RPW524300 RZS524300 SJO524300 STK524300 TDG524300 TNC524300 TWY524300 UGU524300 UQQ524300 VAM524300 VKI524300 VUE524300 WEA524300 WNW524300 WXS524300 BK589836 LG589836 VC589836 AEY589836 AOU589836 AYQ589836 BIM589836 BSI589836 CCE589836 CMA589836 CVW589836 DFS589836 DPO589836 DZK589836 EJG589836 ETC589836 FCY589836 FMU589836 FWQ589836 GGM589836 GQI589836 HAE589836 HKA589836 HTW589836 IDS589836 INO589836 IXK589836 JHG589836 JRC589836 KAY589836 KKU589836 KUQ589836 LEM589836 LOI589836 LYE589836 MIA589836 MRW589836 NBS589836 NLO589836 NVK589836 OFG589836 OPC589836 OYY589836 PIU589836 PSQ589836 QCM589836 QMI589836 QWE589836 RGA589836 RPW589836 RZS589836 SJO589836 STK589836 TDG589836 TNC589836 TWY589836 UGU589836 UQQ589836 VAM589836 VKI589836 VUE589836 WEA589836 WNW589836 WXS589836 BK655372 LG655372 VC655372 AEY655372 AOU655372 AYQ655372 BIM655372 BSI655372 CCE655372 CMA655372 CVW655372 DFS655372 DPO655372 DZK655372 EJG655372 ETC655372 FCY655372 FMU655372 FWQ655372 GGM655372 GQI655372 HAE655372 HKA655372 HTW655372 IDS655372 INO655372 IXK655372 JHG655372 JRC655372 KAY655372 KKU655372 KUQ655372 LEM655372 LOI655372 LYE655372 MIA655372 MRW655372 NBS655372 NLO655372 NVK655372 OFG655372 OPC655372 OYY655372 PIU655372 PSQ655372 QCM655372 QMI655372 QWE655372 RGA655372 RPW655372 RZS655372 SJO655372 STK655372 TDG655372 TNC655372 TWY655372 UGU655372 UQQ655372 VAM655372 VKI655372 VUE655372 WEA655372 WNW655372 WXS655372 BK720908 LG720908 VC720908 AEY720908 AOU720908 AYQ720908 BIM720908 BSI720908 CCE720908 CMA720908 CVW720908 DFS720908 DPO720908 DZK720908 EJG720908 ETC720908 FCY720908 FMU720908 FWQ720908 GGM720908 GQI720908 HAE720908 HKA720908 HTW720908 IDS720908 INO720908 IXK720908 JHG720908 JRC720908 KAY720908 KKU720908 KUQ720908 LEM720908 LOI720908 LYE720908 MIA720908 MRW720908 NBS720908 NLO720908 NVK720908 OFG720908 OPC720908 OYY720908 PIU720908 PSQ720908 QCM720908 QMI720908 QWE720908 RGA720908 RPW720908 RZS720908 SJO720908 STK720908 TDG720908 TNC720908 TWY720908 UGU720908 UQQ720908 VAM720908 VKI720908 VUE720908 WEA720908 WNW720908 WXS720908 BK786444 LG786444 VC786444 AEY786444 AOU786444 AYQ786444 BIM786444 BSI786444 CCE786444 CMA786444 CVW786444 DFS786444 DPO786444 DZK786444 EJG786444 ETC786444 FCY786444 FMU786444 FWQ786444 GGM786444 GQI786444 HAE786444 HKA786444 HTW786444 IDS786444 INO786444 IXK786444 JHG786444 JRC786444 KAY786444 KKU786444 KUQ786444 LEM786444 LOI786444 LYE786444 MIA786444 MRW786444 NBS786444 NLO786444 NVK786444 OFG786444 OPC786444 OYY786444 PIU786444 PSQ786444 QCM786444 QMI786444 QWE786444 RGA786444 RPW786444 RZS786444 SJO786444 STK786444 TDG786444 TNC786444 TWY786444 UGU786444 UQQ786444 VAM786444 VKI786444 VUE786444 WEA786444 WNW786444 WXS786444 BK851980 LG851980 VC851980 AEY851980 AOU851980 AYQ851980 BIM851980 BSI851980 CCE851980 CMA851980 CVW851980 DFS851980 DPO851980 DZK851980 EJG851980 ETC851980 FCY851980 FMU851980 FWQ851980 GGM851980 GQI851980 HAE851980 HKA851980 HTW851980 IDS851980 INO851980 IXK851980 JHG851980 JRC851980 KAY851980 KKU851980 KUQ851980 LEM851980 LOI851980 LYE851980 MIA851980 MRW851980 NBS851980 NLO851980 NVK851980 OFG851980 OPC851980 OYY851980 PIU851980 PSQ851980 QCM851980 QMI851980 QWE851980 RGA851980 RPW851980 RZS851980 SJO851980 STK851980 TDG851980 TNC851980 TWY851980 UGU851980 UQQ851980 VAM851980 VKI851980 VUE851980 WEA851980 WNW851980 WXS851980 BK917516 LG917516 VC917516 AEY917516 AOU917516 AYQ917516 BIM917516 BSI917516 CCE917516 CMA917516 CVW917516 DFS917516 DPO917516 DZK917516 EJG917516 ETC917516 FCY917516 FMU917516 FWQ917516 GGM917516 GQI917516 HAE917516 HKA917516 HTW917516 IDS917516 INO917516 IXK917516 JHG917516 JRC917516 KAY917516 KKU917516 KUQ917516 LEM917516 LOI917516 LYE917516 MIA917516 MRW917516 NBS917516 NLO917516 NVK917516 OFG917516 OPC917516 OYY917516 PIU917516 PSQ917516 QCM917516 QMI917516 QWE917516 RGA917516 RPW917516 RZS917516 SJO917516 STK917516 TDG917516 TNC917516 TWY917516 UGU917516 UQQ917516 VAM917516 VKI917516 VUE917516 WEA917516 WNW917516 WXS917516 BK983052 LG983052 VC983052 AEY983052 AOU983052 AYQ983052 BIM983052 BSI983052 CCE983052 CMA983052 CVW983052 DFS983052 DPO983052 DZK983052 EJG983052 ETC983052 FCY983052 FMU983052 FWQ983052 GGM983052 GQI983052 HAE983052 HKA983052 HTW983052 IDS983052 INO983052 IXK983052 JHG983052 JRC983052 KAY983052 KKU983052 KUQ983052 LEM983052 LOI983052 LYE983052 MIA983052 MRW983052 NBS983052 NLO983052 NVK983052 OFG983052 OPC983052 OYY983052 PIU983052 PSQ983052 QCM983052 QMI983052 QWE983052 RGA983052 RPW983052 RZS983052 SJO983052 STK983052 TDG983052 TNC983052 TWY983052 UGU983052 UQQ983052 VAM983052 VKI983052 VUE983052 WEA983052 WNW983052 WXS983052 UPD983052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BQ65548 LM65548 VI65548 AFE65548 APA65548 AYW65548 BIS65548 BSO65548 CCK65548 CMG65548 CWC65548 DFY65548 DPU65548 DZQ65548 EJM65548 ETI65548 FDE65548 FNA65548 FWW65548 GGS65548 GQO65548 HAK65548 HKG65548 HUC65548 IDY65548 INU65548 IXQ65548 JHM65548 JRI65548 KBE65548 KLA65548 KUW65548 LES65548 LOO65548 LYK65548 MIG65548 MSC65548 NBY65548 NLU65548 NVQ65548 OFM65548 OPI65548 OZE65548 PJA65548 PSW65548 QCS65548 QMO65548 QWK65548 RGG65548 RQC65548 RZY65548 SJU65548 STQ65548 TDM65548 TNI65548 TXE65548 UHA65548 UQW65548 VAS65548 VKO65548 VUK65548 WEG65548 WOC65548 WXY65548 BQ131084 LM131084 VI131084 AFE131084 APA131084 AYW131084 BIS131084 BSO131084 CCK131084 CMG131084 CWC131084 DFY131084 DPU131084 DZQ131084 EJM131084 ETI131084 FDE131084 FNA131084 FWW131084 GGS131084 GQO131084 HAK131084 HKG131084 HUC131084 IDY131084 INU131084 IXQ131084 JHM131084 JRI131084 KBE131084 KLA131084 KUW131084 LES131084 LOO131084 LYK131084 MIG131084 MSC131084 NBY131084 NLU131084 NVQ131084 OFM131084 OPI131084 OZE131084 PJA131084 PSW131084 QCS131084 QMO131084 QWK131084 RGG131084 RQC131084 RZY131084 SJU131084 STQ131084 TDM131084 TNI131084 TXE131084 UHA131084 UQW131084 VAS131084 VKO131084 VUK131084 WEG131084 WOC131084 WXY131084 BQ196620 LM196620 VI196620 AFE196620 APA196620 AYW196620 BIS196620 BSO196620 CCK196620 CMG196620 CWC196620 DFY196620 DPU196620 DZQ196620 EJM196620 ETI196620 FDE196620 FNA196620 FWW196620 GGS196620 GQO196620 HAK196620 HKG196620 HUC196620 IDY196620 INU196620 IXQ196620 JHM196620 JRI196620 KBE196620 KLA196620 KUW196620 LES196620 LOO196620 LYK196620 MIG196620 MSC196620 NBY196620 NLU196620 NVQ196620 OFM196620 OPI196620 OZE196620 PJA196620 PSW196620 QCS196620 QMO196620 QWK196620 RGG196620 RQC196620 RZY196620 SJU196620 STQ196620 TDM196620 TNI196620 TXE196620 UHA196620 UQW196620 VAS196620 VKO196620 VUK196620 WEG196620 WOC196620 WXY196620 BQ262156 LM262156 VI262156 AFE262156 APA262156 AYW262156 BIS262156 BSO262156 CCK262156 CMG262156 CWC262156 DFY262156 DPU262156 DZQ262156 EJM262156 ETI262156 FDE262156 FNA262156 FWW262156 GGS262156 GQO262156 HAK262156 HKG262156 HUC262156 IDY262156 INU262156 IXQ262156 JHM262156 JRI262156 KBE262156 KLA262156 KUW262156 LES262156 LOO262156 LYK262156 MIG262156 MSC262156 NBY262156 NLU262156 NVQ262156 OFM262156 OPI262156 OZE262156 PJA262156 PSW262156 QCS262156 QMO262156 QWK262156 RGG262156 RQC262156 RZY262156 SJU262156 STQ262156 TDM262156 TNI262156 TXE262156 UHA262156 UQW262156 VAS262156 VKO262156 VUK262156 WEG262156 WOC262156 WXY262156 BQ327692 LM327692 VI327692 AFE327692 APA327692 AYW327692 BIS327692 BSO327692 CCK327692 CMG327692 CWC327692 DFY327692 DPU327692 DZQ327692 EJM327692 ETI327692 FDE327692 FNA327692 FWW327692 GGS327692 GQO327692 HAK327692 HKG327692 HUC327692 IDY327692 INU327692 IXQ327692 JHM327692 JRI327692 KBE327692 KLA327692 KUW327692 LES327692 LOO327692 LYK327692 MIG327692 MSC327692 NBY327692 NLU327692 NVQ327692 OFM327692 OPI327692 OZE327692 PJA327692 PSW327692 QCS327692 QMO327692 QWK327692 RGG327692 RQC327692 RZY327692 SJU327692 STQ327692 TDM327692 TNI327692 TXE327692 UHA327692 UQW327692 VAS327692 VKO327692 VUK327692 WEG327692 WOC327692 WXY327692 BQ393228 LM393228 VI393228 AFE393228 APA393228 AYW393228 BIS393228 BSO393228 CCK393228 CMG393228 CWC393228 DFY393228 DPU393228 DZQ393228 EJM393228 ETI393228 FDE393228 FNA393228 FWW393228 GGS393228 GQO393228 HAK393228 HKG393228 HUC393228 IDY393228 INU393228 IXQ393228 JHM393228 JRI393228 KBE393228 KLA393228 KUW393228 LES393228 LOO393228 LYK393228 MIG393228 MSC393228 NBY393228 NLU393228 NVQ393228 OFM393228 OPI393228 OZE393228 PJA393228 PSW393228 QCS393228 QMO393228 QWK393228 RGG393228 RQC393228 RZY393228 SJU393228 STQ393228 TDM393228 TNI393228 TXE393228 UHA393228 UQW393228 VAS393228 VKO393228 VUK393228 WEG393228 WOC393228 WXY393228 BQ458764 LM458764 VI458764 AFE458764 APA458764 AYW458764 BIS458764 BSO458764 CCK458764 CMG458764 CWC458764 DFY458764 DPU458764 DZQ458764 EJM458764 ETI458764 FDE458764 FNA458764 FWW458764 GGS458764 GQO458764 HAK458764 HKG458764 HUC458764 IDY458764 INU458764 IXQ458764 JHM458764 JRI458764 KBE458764 KLA458764 KUW458764 LES458764 LOO458764 LYK458764 MIG458764 MSC458764 NBY458764 NLU458764 NVQ458764 OFM458764 OPI458764 OZE458764 PJA458764 PSW458764 QCS458764 QMO458764 QWK458764 RGG458764 RQC458764 RZY458764 SJU458764 STQ458764 TDM458764 TNI458764 TXE458764 UHA458764 UQW458764 VAS458764 VKO458764 VUK458764 WEG458764 WOC458764 WXY458764 BQ524300 LM524300 VI524300 AFE524300 APA524300 AYW524300 BIS524300 BSO524300 CCK524300 CMG524300 CWC524300 DFY524300 DPU524300 DZQ524300 EJM524300 ETI524300 FDE524300 FNA524300 FWW524300 GGS524300 GQO524300 HAK524300 HKG524300 HUC524300 IDY524300 INU524300 IXQ524300 JHM524300 JRI524300 KBE524300 KLA524300 KUW524300 LES524300 LOO524300 LYK524300 MIG524300 MSC524300 NBY524300 NLU524300 NVQ524300 OFM524300 OPI524300 OZE524300 PJA524300 PSW524300 QCS524300 QMO524300 QWK524300 RGG524300 RQC524300 RZY524300 SJU524300 STQ524300 TDM524300 TNI524300 TXE524300 UHA524300 UQW524300 VAS524300 VKO524300 VUK524300 WEG524300 WOC524300 WXY524300 BQ589836 LM589836 VI589836 AFE589836 APA589836 AYW589836 BIS589836 BSO589836 CCK589836 CMG589836 CWC589836 DFY589836 DPU589836 DZQ589836 EJM589836 ETI589836 FDE589836 FNA589836 FWW589836 GGS589836 GQO589836 HAK589836 HKG589836 HUC589836 IDY589836 INU589836 IXQ589836 JHM589836 JRI589836 KBE589836 KLA589836 KUW589836 LES589836 LOO589836 LYK589836 MIG589836 MSC589836 NBY589836 NLU589836 NVQ589836 OFM589836 OPI589836 OZE589836 PJA589836 PSW589836 QCS589836 QMO589836 QWK589836 RGG589836 RQC589836 RZY589836 SJU589836 STQ589836 TDM589836 TNI589836 TXE589836 UHA589836 UQW589836 VAS589836 VKO589836 VUK589836 WEG589836 WOC589836 WXY589836 BQ655372 LM655372 VI655372 AFE655372 APA655372 AYW655372 BIS655372 BSO655372 CCK655372 CMG655372 CWC655372 DFY655372 DPU655372 DZQ655372 EJM655372 ETI655372 FDE655372 FNA655372 FWW655372 GGS655372 GQO655372 HAK655372 HKG655372 HUC655372 IDY655372 INU655372 IXQ655372 JHM655372 JRI655372 KBE655372 KLA655372 KUW655372 LES655372 LOO655372 LYK655372 MIG655372 MSC655372 NBY655372 NLU655372 NVQ655372 OFM655372 OPI655372 OZE655372 PJA655372 PSW655372 QCS655372 QMO655372 QWK655372 RGG655372 RQC655372 RZY655372 SJU655372 STQ655372 TDM655372 TNI655372 TXE655372 UHA655372 UQW655372 VAS655372 VKO655372 VUK655372 WEG655372 WOC655372 WXY655372 BQ720908 LM720908 VI720908 AFE720908 APA720908 AYW720908 BIS720908 BSO720908 CCK720908 CMG720908 CWC720908 DFY720908 DPU720908 DZQ720908 EJM720908 ETI720908 FDE720908 FNA720908 FWW720908 GGS720908 GQO720908 HAK720908 HKG720908 HUC720908 IDY720908 INU720908 IXQ720908 JHM720908 JRI720908 KBE720908 KLA720908 KUW720908 LES720908 LOO720908 LYK720908 MIG720908 MSC720908 NBY720908 NLU720908 NVQ720908 OFM720908 OPI720908 OZE720908 PJA720908 PSW720908 QCS720908 QMO720908 QWK720908 RGG720908 RQC720908 RZY720908 SJU720908 STQ720908 TDM720908 TNI720908 TXE720908 UHA720908 UQW720908 VAS720908 VKO720908 VUK720908 WEG720908 WOC720908 WXY720908 BQ786444 LM786444 VI786444 AFE786444 APA786444 AYW786444 BIS786444 BSO786444 CCK786444 CMG786444 CWC786444 DFY786444 DPU786444 DZQ786444 EJM786444 ETI786444 FDE786444 FNA786444 FWW786444 GGS786444 GQO786444 HAK786444 HKG786444 HUC786444 IDY786444 INU786444 IXQ786444 JHM786444 JRI786444 KBE786444 KLA786444 KUW786444 LES786444 LOO786444 LYK786444 MIG786444 MSC786444 NBY786444 NLU786444 NVQ786444 OFM786444 OPI786444 OZE786444 PJA786444 PSW786444 QCS786444 QMO786444 QWK786444 RGG786444 RQC786444 RZY786444 SJU786444 STQ786444 TDM786444 TNI786444 TXE786444 UHA786444 UQW786444 VAS786444 VKO786444 VUK786444 WEG786444 WOC786444 WXY786444 BQ851980 LM851980 VI851980 AFE851980 APA851980 AYW851980 BIS851980 BSO851980 CCK851980 CMG851980 CWC851980 DFY851980 DPU851980 DZQ851980 EJM851980 ETI851980 FDE851980 FNA851980 FWW851980 GGS851980 GQO851980 HAK851980 HKG851980 HUC851980 IDY851980 INU851980 IXQ851980 JHM851980 JRI851980 KBE851980 KLA851980 KUW851980 LES851980 LOO851980 LYK851980 MIG851980 MSC851980 NBY851980 NLU851980 NVQ851980 OFM851980 OPI851980 OZE851980 PJA851980 PSW851980 QCS851980 QMO851980 QWK851980 RGG851980 RQC851980 RZY851980 SJU851980 STQ851980 TDM851980 TNI851980 TXE851980 UHA851980 UQW851980 VAS851980 VKO851980 VUK851980 WEG851980 WOC851980 WXY851980 BQ917516 LM917516 VI917516 AFE917516 APA917516 AYW917516 BIS917516 BSO917516 CCK917516 CMG917516 CWC917516 DFY917516 DPU917516 DZQ917516 EJM917516 ETI917516 FDE917516 FNA917516 FWW917516 GGS917516 GQO917516 HAK917516 HKG917516 HUC917516 IDY917516 INU917516 IXQ917516 JHM917516 JRI917516 KBE917516 KLA917516 KUW917516 LES917516 LOO917516 LYK917516 MIG917516 MSC917516 NBY917516 NLU917516 NVQ917516 OFM917516 OPI917516 OZE917516 PJA917516 PSW917516 QCS917516 QMO917516 QWK917516 RGG917516 RQC917516 RZY917516 SJU917516 STQ917516 TDM917516 TNI917516 TXE917516 UHA917516 UQW917516 VAS917516 VKO917516 VUK917516 WEG917516 WOC917516 WXY917516 BQ983052 LM983052 VI983052 AFE983052 APA983052 AYW983052 BIS983052 BSO983052 CCK983052 CMG983052 CWC983052 DFY983052 DPU983052 DZQ983052 EJM983052 ETI983052 FDE983052 FNA983052 FWW983052 GGS983052 GQO983052 HAK983052 HKG983052 HUC983052 IDY983052 INU983052 IXQ983052 JHM983052 JRI983052 KBE983052 KLA983052 KUW983052 LES983052 LOO983052 LYK983052 MIG983052 MSC983052 NBY983052 NLU983052 NVQ983052 OFM983052 OPI983052 OZE983052 PJA983052 PSW983052 QCS983052 QMO983052 QWK983052 RGG983052 RQC983052 RZY983052 SJU983052 STQ983052 TDM983052 TNI983052 TXE983052 UHA983052 UQW983052 VAS983052 VKO983052 VUK983052 WEG983052 WOC983052 WXY983052 UYZ983052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BG65548 LC65548 UY65548 AEU65548 AOQ65548 AYM65548 BII65548 BSE65548 CCA65548 CLW65548 CVS65548 DFO65548 DPK65548 DZG65548 EJC65548 ESY65548 FCU65548 FMQ65548 FWM65548 GGI65548 GQE65548 HAA65548 HJW65548 HTS65548 IDO65548 INK65548 IXG65548 JHC65548 JQY65548 KAU65548 KKQ65548 KUM65548 LEI65548 LOE65548 LYA65548 MHW65548 MRS65548 NBO65548 NLK65548 NVG65548 OFC65548 OOY65548 OYU65548 PIQ65548 PSM65548 QCI65548 QME65548 QWA65548 RFW65548 RPS65548 RZO65548 SJK65548 STG65548 TDC65548 TMY65548 TWU65548 UGQ65548 UQM65548 VAI65548 VKE65548 VUA65548 WDW65548 WNS65548 WXO65548 BG131084 LC131084 UY131084 AEU131084 AOQ131084 AYM131084 BII131084 BSE131084 CCA131084 CLW131084 CVS131084 DFO131084 DPK131084 DZG131084 EJC131084 ESY131084 FCU131084 FMQ131084 FWM131084 GGI131084 GQE131084 HAA131084 HJW131084 HTS131084 IDO131084 INK131084 IXG131084 JHC131084 JQY131084 KAU131084 KKQ131084 KUM131084 LEI131084 LOE131084 LYA131084 MHW131084 MRS131084 NBO131084 NLK131084 NVG131084 OFC131084 OOY131084 OYU131084 PIQ131084 PSM131084 QCI131084 QME131084 QWA131084 RFW131084 RPS131084 RZO131084 SJK131084 STG131084 TDC131084 TMY131084 TWU131084 UGQ131084 UQM131084 VAI131084 VKE131084 VUA131084 WDW131084 WNS131084 WXO131084 BG196620 LC196620 UY196620 AEU196620 AOQ196620 AYM196620 BII196620 BSE196620 CCA196620 CLW196620 CVS196620 DFO196620 DPK196620 DZG196620 EJC196620 ESY196620 FCU196620 FMQ196620 FWM196620 GGI196620 GQE196620 HAA196620 HJW196620 HTS196620 IDO196620 INK196620 IXG196620 JHC196620 JQY196620 KAU196620 KKQ196620 KUM196620 LEI196620 LOE196620 LYA196620 MHW196620 MRS196620 NBO196620 NLK196620 NVG196620 OFC196620 OOY196620 OYU196620 PIQ196620 PSM196620 QCI196620 QME196620 QWA196620 RFW196620 RPS196620 RZO196620 SJK196620 STG196620 TDC196620 TMY196620 TWU196620 UGQ196620 UQM196620 VAI196620 VKE196620 VUA196620 WDW196620 WNS196620 WXO196620 BG262156 LC262156 UY262156 AEU262156 AOQ262156 AYM262156 BII262156 BSE262156 CCA262156 CLW262156 CVS262156 DFO262156 DPK262156 DZG262156 EJC262156 ESY262156 FCU262156 FMQ262156 FWM262156 GGI262156 GQE262156 HAA262156 HJW262156 HTS262156 IDO262156 INK262156 IXG262156 JHC262156 JQY262156 KAU262156 KKQ262156 KUM262156 LEI262156 LOE262156 LYA262156 MHW262156 MRS262156 NBO262156 NLK262156 NVG262156 OFC262156 OOY262156 OYU262156 PIQ262156 PSM262156 QCI262156 QME262156 QWA262156 RFW262156 RPS262156 RZO262156 SJK262156 STG262156 TDC262156 TMY262156 TWU262156 UGQ262156 UQM262156 VAI262156 VKE262156 VUA262156 WDW262156 WNS262156 WXO262156 BG327692 LC327692 UY327692 AEU327692 AOQ327692 AYM327692 BII327692 BSE327692 CCA327692 CLW327692 CVS327692 DFO327692 DPK327692 DZG327692 EJC327692 ESY327692 FCU327692 FMQ327692 FWM327692 GGI327692 GQE327692 HAA327692 HJW327692 HTS327692 IDO327692 INK327692 IXG327692 JHC327692 JQY327692 KAU327692 KKQ327692 KUM327692 LEI327692 LOE327692 LYA327692 MHW327692 MRS327692 NBO327692 NLK327692 NVG327692 OFC327692 OOY327692 OYU327692 PIQ327692 PSM327692 QCI327692 QME327692 QWA327692 RFW327692 RPS327692 RZO327692 SJK327692 STG327692 TDC327692 TMY327692 TWU327692 UGQ327692 UQM327692 VAI327692 VKE327692 VUA327692 WDW327692 WNS327692 WXO327692 BG393228 LC393228 UY393228 AEU393228 AOQ393228 AYM393228 BII393228 BSE393228 CCA393228 CLW393228 CVS393228 DFO393228 DPK393228 DZG393228 EJC393228 ESY393228 FCU393228 FMQ393228 FWM393228 GGI393228 GQE393228 HAA393228 HJW393228 HTS393228 IDO393228 INK393228 IXG393228 JHC393228 JQY393228 KAU393228 KKQ393228 KUM393228 LEI393228 LOE393228 LYA393228 MHW393228 MRS393228 NBO393228 NLK393228 NVG393228 OFC393228 OOY393228 OYU393228 PIQ393228 PSM393228 QCI393228 QME393228 QWA393228 RFW393228 RPS393228 RZO393228 SJK393228 STG393228 TDC393228 TMY393228 TWU393228 UGQ393228 UQM393228 VAI393228 VKE393228 VUA393228 WDW393228 WNS393228 WXO393228 BG458764 LC458764 UY458764 AEU458764 AOQ458764 AYM458764 BII458764 BSE458764 CCA458764 CLW458764 CVS458764 DFO458764 DPK458764 DZG458764 EJC458764 ESY458764 FCU458764 FMQ458764 FWM458764 GGI458764 GQE458764 HAA458764 HJW458764 HTS458764 IDO458764 INK458764 IXG458764 JHC458764 JQY458764 KAU458764 KKQ458764 KUM458764 LEI458764 LOE458764 LYA458764 MHW458764 MRS458764 NBO458764 NLK458764 NVG458764 OFC458764 OOY458764 OYU458764 PIQ458764 PSM458764 QCI458764 QME458764 QWA458764 RFW458764 RPS458764 RZO458764 SJK458764 STG458764 TDC458764 TMY458764 TWU458764 UGQ458764 UQM458764 VAI458764 VKE458764 VUA458764 WDW458764 WNS458764 WXO458764 BG524300 LC524300 UY524300 AEU524300 AOQ524300 AYM524300 BII524300 BSE524300 CCA524300 CLW524300 CVS524300 DFO524300 DPK524300 DZG524300 EJC524300 ESY524300 FCU524300 FMQ524300 FWM524300 GGI524300 GQE524300 HAA524300 HJW524300 HTS524300 IDO524300 INK524300 IXG524300 JHC524300 JQY524300 KAU524300 KKQ524300 KUM524300 LEI524300 LOE524300 LYA524300 MHW524300 MRS524300 NBO524300 NLK524300 NVG524300 OFC524300 OOY524300 OYU524300 PIQ524300 PSM524300 QCI524300 QME524300 QWA524300 RFW524300 RPS524300 RZO524300 SJK524300 STG524300 TDC524300 TMY524300 TWU524300 UGQ524300 UQM524300 VAI524300 VKE524300 VUA524300 WDW524300 WNS524300 WXO524300 BG589836 LC589836 UY589836 AEU589836 AOQ589836 AYM589836 BII589836 BSE589836 CCA589836 CLW589836 CVS589836 DFO589836 DPK589836 DZG589836 EJC589836 ESY589836 FCU589836 FMQ589836 FWM589836 GGI589836 GQE589836 HAA589836 HJW589836 HTS589836 IDO589836 INK589836 IXG589836 JHC589836 JQY589836 KAU589836 KKQ589836 KUM589836 LEI589836 LOE589836 LYA589836 MHW589836 MRS589836 NBO589836 NLK589836 NVG589836 OFC589836 OOY589836 OYU589836 PIQ589836 PSM589836 QCI589836 QME589836 QWA589836 RFW589836 RPS589836 RZO589836 SJK589836 STG589836 TDC589836 TMY589836 TWU589836 UGQ589836 UQM589836 VAI589836 VKE589836 VUA589836 WDW589836 WNS589836 WXO589836 BG655372 LC655372 UY655372 AEU655372 AOQ655372 AYM655372 BII655372 BSE655372 CCA655372 CLW655372 CVS655372 DFO655372 DPK655372 DZG655372 EJC655372 ESY655372 FCU655372 FMQ655372 FWM655372 GGI655372 GQE655372 HAA655372 HJW655372 HTS655372 IDO655372 INK655372 IXG655372 JHC655372 JQY655372 KAU655372 KKQ655372 KUM655372 LEI655372 LOE655372 LYA655372 MHW655372 MRS655372 NBO655372 NLK655372 NVG655372 OFC655372 OOY655372 OYU655372 PIQ655372 PSM655372 QCI655372 QME655372 QWA655372 RFW655372 RPS655372 RZO655372 SJK655372 STG655372 TDC655372 TMY655372 TWU655372 UGQ655372 UQM655372 VAI655372 VKE655372 VUA655372 WDW655372 WNS655372 WXO655372 BG720908 LC720908 UY720908 AEU720908 AOQ720908 AYM720908 BII720908 BSE720908 CCA720908 CLW720908 CVS720908 DFO720908 DPK720908 DZG720908 EJC720908 ESY720908 FCU720908 FMQ720908 FWM720908 GGI720908 GQE720908 HAA720908 HJW720908 HTS720908 IDO720908 INK720908 IXG720908 JHC720908 JQY720908 KAU720908 KKQ720908 KUM720908 LEI720908 LOE720908 LYA720908 MHW720908 MRS720908 NBO720908 NLK720908 NVG720908 OFC720908 OOY720908 OYU720908 PIQ720908 PSM720908 QCI720908 QME720908 QWA720908 RFW720908 RPS720908 RZO720908 SJK720908 STG720908 TDC720908 TMY720908 TWU720908 UGQ720908 UQM720908 VAI720908 VKE720908 VUA720908 WDW720908 WNS720908 WXO720908 BG786444 LC786444 UY786444 AEU786444 AOQ786444 AYM786444 BII786444 BSE786444 CCA786444 CLW786444 CVS786444 DFO786444 DPK786444 DZG786444 EJC786444 ESY786444 FCU786444 FMQ786444 FWM786444 GGI786444 GQE786444 HAA786444 HJW786444 HTS786444 IDO786444 INK786444 IXG786444 JHC786444 JQY786444 KAU786444 KKQ786444 KUM786444 LEI786444 LOE786444 LYA786444 MHW786444 MRS786444 NBO786444 NLK786444 NVG786444 OFC786444 OOY786444 OYU786444 PIQ786444 PSM786444 QCI786444 QME786444 QWA786444 RFW786444 RPS786444 RZO786444 SJK786444 STG786444 TDC786444 TMY786444 TWU786444 UGQ786444 UQM786444 VAI786444 VKE786444 VUA786444 WDW786444 WNS786444 WXO786444 BG851980 LC851980 UY851980 AEU851980 AOQ851980 AYM851980 BII851980 BSE851980 CCA851980 CLW851980 CVS851980 DFO851980 DPK851980 DZG851980 EJC851980 ESY851980 FCU851980 FMQ851980 FWM851980 GGI851980 GQE851980 HAA851980 HJW851980 HTS851980 IDO851980 INK851980 IXG851980 JHC851980 JQY851980 KAU851980 KKQ851980 KUM851980 LEI851980 LOE851980 LYA851980 MHW851980 MRS851980 NBO851980 NLK851980 NVG851980 OFC851980 OOY851980 OYU851980 PIQ851980 PSM851980 QCI851980 QME851980 QWA851980 RFW851980 RPS851980 RZO851980 SJK851980 STG851980 TDC851980 TMY851980 TWU851980 UGQ851980 UQM851980 VAI851980 VKE851980 VUA851980 WDW851980 WNS851980 WXO851980 BG917516 LC917516 UY917516 AEU917516 AOQ917516 AYM917516 BII917516 BSE917516 CCA917516 CLW917516 CVS917516 DFO917516 DPK917516 DZG917516 EJC917516 ESY917516 FCU917516 FMQ917516 FWM917516 GGI917516 GQE917516 HAA917516 HJW917516 HTS917516 IDO917516 INK917516 IXG917516 JHC917516 JQY917516 KAU917516 KKQ917516 KUM917516 LEI917516 LOE917516 LYA917516 MHW917516 MRS917516 NBO917516 NLK917516 NVG917516 OFC917516 OOY917516 OYU917516 PIQ917516 PSM917516 QCI917516 QME917516 QWA917516 RFW917516 RPS917516 RZO917516 SJK917516 STG917516 TDC917516 TMY917516 TWU917516 UGQ917516 UQM917516 VAI917516 VKE917516 VUA917516 WDW917516 WNS917516 WXO917516 BG983052 LC983052 UY983052 AEU983052 AOQ983052 AYM983052 BII983052 BSE983052 CCA983052 CLW983052 CVS983052 DFO983052 DPK983052 DZG983052 EJC983052 ESY983052 FCU983052 FMQ983052 FWM983052 GGI983052 GQE983052 HAA983052 HJW983052 HTS983052 IDO983052 INK983052 IXG983052 JHC983052 JQY983052 KAU983052 KKQ983052 KUM983052 LEI983052 LOE983052 LYA983052 MHW983052 MRS983052 NBO983052 NLK983052 NVG983052 OFC983052 OOY983052 OYU983052 PIQ983052 PSM983052 QCI983052 QME983052 QWA983052 RFW983052 RPS983052 RZO983052 SJK983052 STG983052 TDC983052 TMY983052 TWU983052 UGQ983052 UQM983052 VAI983052 VKE983052 VUA983052 WDW983052 WNS983052 WXO983052 WCN983052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Z65548 JV65548 TR65548 ADN65548 ANJ65548 AXF65548 BHB65548 BQX65548 CAT65548 CKP65548 CUL65548 DEH65548 DOD65548 DXZ65548 EHV65548 ERR65548 FBN65548 FLJ65548 FVF65548 GFB65548 GOX65548 GYT65548 HIP65548 HSL65548 ICH65548 IMD65548 IVZ65548 JFV65548 JPR65548 JZN65548 KJJ65548 KTF65548 LDB65548 LMX65548 LWT65548 MGP65548 MQL65548 NAH65548 NKD65548 NTZ65548 ODV65548 ONR65548 OXN65548 PHJ65548 PRF65548 QBB65548 QKX65548 QUT65548 REP65548 ROL65548 RYH65548 SID65548 SRZ65548 TBV65548 TLR65548 TVN65548 UFJ65548 UPF65548 UZB65548 VIX65548 VST65548 WCP65548 WML65548 WWH65548 Z131084 JV131084 TR131084 ADN131084 ANJ131084 AXF131084 BHB131084 BQX131084 CAT131084 CKP131084 CUL131084 DEH131084 DOD131084 DXZ131084 EHV131084 ERR131084 FBN131084 FLJ131084 FVF131084 GFB131084 GOX131084 GYT131084 HIP131084 HSL131084 ICH131084 IMD131084 IVZ131084 JFV131084 JPR131084 JZN131084 KJJ131084 KTF131084 LDB131084 LMX131084 LWT131084 MGP131084 MQL131084 NAH131084 NKD131084 NTZ131084 ODV131084 ONR131084 OXN131084 PHJ131084 PRF131084 QBB131084 QKX131084 QUT131084 REP131084 ROL131084 RYH131084 SID131084 SRZ131084 TBV131084 TLR131084 TVN131084 UFJ131084 UPF131084 UZB131084 VIX131084 VST131084 WCP131084 WML131084 WWH131084 Z196620 JV196620 TR196620 ADN196620 ANJ196620 AXF196620 BHB196620 BQX196620 CAT196620 CKP196620 CUL196620 DEH196620 DOD196620 DXZ196620 EHV196620 ERR196620 FBN196620 FLJ196620 FVF196620 GFB196620 GOX196620 GYT196620 HIP196620 HSL196620 ICH196620 IMD196620 IVZ196620 JFV196620 JPR196620 JZN196620 KJJ196620 KTF196620 LDB196620 LMX196620 LWT196620 MGP196620 MQL196620 NAH196620 NKD196620 NTZ196620 ODV196620 ONR196620 OXN196620 PHJ196620 PRF196620 QBB196620 QKX196620 QUT196620 REP196620 ROL196620 RYH196620 SID196620 SRZ196620 TBV196620 TLR196620 TVN196620 UFJ196620 UPF196620 UZB196620 VIX196620 VST196620 WCP196620 WML196620 WWH196620 Z262156 JV262156 TR262156 ADN262156 ANJ262156 AXF262156 BHB262156 BQX262156 CAT262156 CKP262156 CUL262156 DEH262156 DOD262156 DXZ262156 EHV262156 ERR262156 FBN262156 FLJ262156 FVF262156 GFB262156 GOX262156 GYT262156 HIP262156 HSL262156 ICH262156 IMD262156 IVZ262156 JFV262156 JPR262156 JZN262156 KJJ262156 KTF262156 LDB262156 LMX262156 LWT262156 MGP262156 MQL262156 NAH262156 NKD262156 NTZ262156 ODV262156 ONR262156 OXN262156 PHJ262156 PRF262156 QBB262156 QKX262156 QUT262156 REP262156 ROL262156 RYH262156 SID262156 SRZ262156 TBV262156 TLR262156 TVN262156 UFJ262156 UPF262156 UZB262156 VIX262156 VST262156 WCP262156 WML262156 WWH262156 Z327692 JV327692 TR327692 ADN327692 ANJ327692 AXF327692 BHB327692 BQX327692 CAT327692 CKP327692 CUL327692 DEH327692 DOD327692 DXZ327692 EHV327692 ERR327692 FBN327692 FLJ327692 FVF327692 GFB327692 GOX327692 GYT327692 HIP327692 HSL327692 ICH327692 IMD327692 IVZ327692 JFV327692 JPR327692 JZN327692 KJJ327692 KTF327692 LDB327692 LMX327692 LWT327692 MGP327692 MQL327692 NAH327692 NKD327692 NTZ327692 ODV327692 ONR327692 OXN327692 PHJ327692 PRF327692 QBB327692 QKX327692 QUT327692 REP327692 ROL327692 RYH327692 SID327692 SRZ327692 TBV327692 TLR327692 TVN327692 UFJ327692 UPF327692 UZB327692 VIX327692 VST327692 WCP327692 WML327692 WWH327692 Z393228 JV393228 TR393228 ADN393228 ANJ393228 AXF393228 BHB393228 BQX393228 CAT393228 CKP393228 CUL393228 DEH393228 DOD393228 DXZ393228 EHV393228 ERR393228 FBN393228 FLJ393228 FVF393228 GFB393228 GOX393228 GYT393228 HIP393228 HSL393228 ICH393228 IMD393228 IVZ393228 JFV393228 JPR393228 JZN393228 KJJ393228 KTF393228 LDB393228 LMX393228 LWT393228 MGP393228 MQL393228 NAH393228 NKD393228 NTZ393228 ODV393228 ONR393228 OXN393228 PHJ393228 PRF393228 QBB393228 QKX393228 QUT393228 REP393228 ROL393228 RYH393228 SID393228 SRZ393228 TBV393228 TLR393228 TVN393228 UFJ393228 UPF393228 UZB393228 VIX393228 VST393228 WCP393228 WML393228 WWH393228 Z458764 JV458764 TR458764 ADN458764 ANJ458764 AXF458764 BHB458764 BQX458764 CAT458764 CKP458764 CUL458764 DEH458764 DOD458764 DXZ458764 EHV458764 ERR458764 FBN458764 FLJ458764 FVF458764 GFB458764 GOX458764 GYT458764 HIP458764 HSL458764 ICH458764 IMD458764 IVZ458764 JFV458764 JPR458764 JZN458764 KJJ458764 KTF458764 LDB458764 LMX458764 LWT458764 MGP458764 MQL458764 NAH458764 NKD458764 NTZ458764 ODV458764 ONR458764 OXN458764 PHJ458764 PRF458764 QBB458764 QKX458764 QUT458764 REP458764 ROL458764 RYH458764 SID458764 SRZ458764 TBV458764 TLR458764 TVN458764 UFJ458764 UPF458764 UZB458764 VIX458764 VST458764 WCP458764 WML458764 WWH458764 Z524300 JV524300 TR524300 ADN524300 ANJ524300 AXF524300 BHB524300 BQX524300 CAT524300 CKP524300 CUL524300 DEH524300 DOD524300 DXZ524300 EHV524300 ERR524300 FBN524300 FLJ524300 FVF524300 GFB524300 GOX524300 GYT524300 HIP524300 HSL524300 ICH524300 IMD524300 IVZ524300 JFV524300 JPR524300 JZN524300 KJJ524300 KTF524300 LDB524300 LMX524300 LWT524300 MGP524300 MQL524300 NAH524300 NKD524300 NTZ524300 ODV524300 ONR524300 OXN524300 PHJ524300 PRF524300 QBB524300 QKX524300 QUT524300 REP524300 ROL524300 RYH524300 SID524300 SRZ524300 TBV524300 TLR524300 TVN524300 UFJ524300 UPF524300 UZB524300 VIX524300 VST524300 WCP524300 WML524300 WWH524300 Z589836 JV589836 TR589836 ADN589836 ANJ589836 AXF589836 BHB589836 BQX589836 CAT589836 CKP589836 CUL589836 DEH589836 DOD589836 DXZ589836 EHV589836 ERR589836 FBN589836 FLJ589836 FVF589836 GFB589836 GOX589836 GYT589836 HIP589836 HSL589836 ICH589836 IMD589836 IVZ589836 JFV589836 JPR589836 JZN589836 KJJ589836 KTF589836 LDB589836 LMX589836 LWT589836 MGP589836 MQL589836 NAH589836 NKD589836 NTZ589836 ODV589836 ONR589836 OXN589836 PHJ589836 PRF589836 QBB589836 QKX589836 QUT589836 REP589836 ROL589836 RYH589836 SID589836 SRZ589836 TBV589836 TLR589836 TVN589836 UFJ589836 UPF589836 UZB589836 VIX589836 VST589836 WCP589836 WML589836 WWH589836 Z655372 JV655372 TR655372 ADN655372 ANJ655372 AXF655372 BHB655372 BQX655372 CAT655372 CKP655372 CUL655372 DEH655372 DOD655372 DXZ655372 EHV655372 ERR655372 FBN655372 FLJ655372 FVF655372 GFB655372 GOX655372 GYT655372 HIP655372 HSL655372 ICH655372 IMD655372 IVZ655372 JFV655372 JPR655372 JZN655372 KJJ655372 KTF655372 LDB655372 LMX655372 LWT655372 MGP655372 MQL655372 NAH655372 NKD655372 NTZ655372 ODV655372 ONR655372 OXN655372 PHJ655372 PRF655372 QBB655372 QKX655372 QUT655372 REP655372 ROL655372 RYH655372 SID655372 SRZ655372 TBV655372 TLR655372 TVN655372 UFJ655372 UPF655372 UZB655372 VIX655372 VST655372 WCP655372 WML655372 WWH655372 Z720908 JV720908 TR720908 ADN720908 ANJ720908 AXF720908 BHB720908 BQX720908 CAT720908 CKP720908 CUL720908 DEH720908 DOD720908 DXZ720908 EHV720908 ERR720908 FBN720908 FLJ720908 FVF720908 GFB720908 GOX720908 GYT720908 HIP720908 HSL720908 ICH720908 IMD720908 IVZ720908 JFV720908 JPR720908 JZN720908 KJJ720908 KTF720908 LDB720908 LMX720908 LWT720908 MGP720908 MQL720908 NAH720908 NKD720908 NTZ720908 ODV720908 ONR720908 OXN720908 PHJ720908 PRF720908 QBB720908 QKX720908 QUT720908 REP720908 ROL720908 RYH720908 SID720908 SRZ720908 TBV720908 TLR720908 TVN720908 UFJ720908 UPF720908 UZB720908 VIX720908 VST720908 WCP720908 WML720908 WWH720908 Z786444 JV786444 TR786444 ADN786444 ANJ786444 AXF786444 BHB786444 BQX786444 CAT786444 CKP786444 CUL786444 DEH786444 DOD786444 DXZ786444 EHV786444 ERR786444 FBN786444 FLJ786444 FVF786444 GFB786444 GOX786444 GYT786444 HIP786444 HSL786444 ICH786444 IMD786444 IVZ786444 JFV786444 JPR786444 JZN786444 KJJ786444 KTF786444 LDB786444 LMX786444 LWT786444 MGP786444 MQL786444 NAH786444 NKD786444 NTZ786444 ODV786444 ONR786444 OXN786444 PHJ786444 PRF786444 QBB786444 QKX786444 QUT786444 REP786444 ROL786444 RYH786444 SID786444 SRZ786444 TBV786444 TLR786444 TVN786444 UFJ786444 UPF786444 UZB786444 VIX786444 VST786444 WCP786444 WML786444 WWH786444 Z851980 JV851980 TR851980 ADN851980 ANJ851980 AXF851980 BHB851980 BQX851980 CAT851980 CKP851980 CUL851980 DEH851980 DOD851980 DXZ851980 EHV851980 ERR851980 FBN851980 FLJ851980 FVF851980 GFB851980 GOX851980 GYT851980 HIP851980 HSL851980 ICH851980 IMD851980 IVZ851980 JFV851980 JPR851980 JZN851980 KJJ851980 KTF851980 LDB851980 LMX851980 LWT851980 MGP851980 MQL851980 NAH851980 NKD851980 NTZ851980 ODV851980 ONR851980 OXN851980 PHJ851980 PRF851980 QBB851980 QKX851980 QUT851980 REP851980 ROL851980 RYH851980 SID851980 SRZ851980 TBV851980 TLR851980 TVN851980 UFJ851980 UPF851980 UZB851980 VIX851980 VST851980 WCP851980 WML851980 WWH851980 Z917516 JV917516 TR917516 ADN917516 ANJ917516 AXF917516 BHB917516 BQX917516 CAT917516 CKP917516 CUL917516 DEH917516 DOD917516 DXZ917516 EHV917516 ERR917516 FBN917516 FLJ917516 FVF917516 GFB917516 GOX917516 GYT917516 HIP917516 HSL917516 ICH917516 IMD917516 IVZ917516 JFV917516 JPR917516 JZN917516 KJJ917516 KTF917516 LDB917516 LMX917516 LWT917516 MGP917516 MQL917516 NAH917516 NKD917516 NTZ917516 ODV917516 ONR917516 OXN917516 PHJ917516 PRF917516 QBB917516 QKX917516 QUT917516 REP917516 ROL917516 RYH917516 SID917516 SRZ917516 TBV917516 TLR917516 TVN917516 UFJ917516 UPF917516 UZB917516 VIX917516 VST917516 WCP917516 WML917516 WWH917516 Z983052 JV983052 TR983052 ADN983052 ANJ983052 AXF983052 BHB983052 BQX983052 CAT983052 CKP983052 CUL983052 DEH983052 DOD983052 DXZ983052 EHV983052 ERR983052 FBN983052 FLJ983052 FVF983052 GFB983052 GOX983052 GYT983052 HIP983052 HSL983052 ICH983052 IMD983052 IVZ983052 JFV983052 JPR983052 JZN983052 KJJ983052 KTF983052 LDB983052 LMX983052 LWT983052 MGP983052 MQL983052 NAH983052 NKD983052 NTZ983052 ODV983052 ONR983052 OXN983052 PHJ983052 PRF983052 QBB983052 QKX983052 QUT983052 REP983052 ROL983052 RYH983052 SID983052 SRZ983052 TBV983052 TLR983052 TVN983052 UFJ983052 UPF983052 UZB983052 VIX983052 VST983052 WCP983052 WML983052 WWH983052 WMJ983052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AF65548 KB65548 TX65548 ADT65548 ANP65548 AXL65548 BHH65548 BRD65548 CAZ65548 CKV65548 CUR65548 DEN65548 DOJ65548 DYF65548 EIB65548 ERX65548 FBT65548 FLP65548 FVL65548 GFH65548 GPD65548 GYZ65548 HIV65548 HSR65548 ICN65548 IMJ65548 IWF65548 JGB65548 JPX65548 JZT65548 KJP65548 KTL65548 LDH65548 LND65548 LWZ65548 MGV65548 MQR65548 NAN65548 NKJ65548 NUF65548 OEB65548 ONX65548 OXT65548 PHP65548 PRL65548 QBH65548 QLD65548 QUZ65548 REV65548 ROR65548 RYN65548 SIJ65548 SSF65548 TCB65548 TLX65548 TVT65548 UFP65548 UPL65548 UZH65548 VJD65548 VSZ65548 WCV65548 WMR65548 WWN65548 AF131084 KB131084 TX131084 ADT131084 ANP131084 AXL131084 BHH131084 BRD131084 CAZ131084 CKV131084 CUR131084 DEN131084 DOJ131084 DYF131084 EIB131084 ERX131084 FBT131084 FLP131084 FVL131084 GFH131084 GPD131084 GYZ131084 HIV131084 HSR131084 ICN131084 IMJ131084 IWF131084 JGB131084 JPX131084 JZT131084 KJP131084 KTL131084 LDH131084 LND131084 LWZ131084 MGV131084 MQR131084 NAN131084 NKJ131084 NUF131084 OEB131084 ONX131084 OXT131084 PHP131084 PRL131084 QBH131084 QLD131084 QUZ131084 REV131084 ROR131084 RYN131084 SIJ131084 SSF131084 TCB131084 TLX131084 TVT131084 UFP131084 UPL131084 UZH131084 VJD131084 VSZ131084 WCV131084 WMR131084 WWN131084 AF196620 KB196620 TX196620 ADT196620 ANP196620 AXL196620 BHH196620 BRD196620 CAZ196620 CKV196620 CUR196620 DEN196620 DOJ196620 DYF196620 EIB196620 ERX196620 FBT196620 FLP196620 FVL196620 GFH196620 GPD196620 GYZ196620 HIV196620 HSR196620 ICN196620 IMJ196620 IWF196620 JGB196620 JPX196620 JZT196620 KJP196620 KTL196620 LDH196620 LND196620 LWZ196620 MGV196620 MQR196620 NAN196620 NKJ196620 NUF196620 OEB196620 ONX196620 OXT196620 PHP196620 PRL196620 QBH196620 QLD196620 QUZ196620 REV196620 ROR196620 RYN196620 SIJ196620 SSF196620 TCB196620 TLX196620 TVT196620 UFP196620 UPL196620 UZH196620 VJD196620 VSZ196620 WCV196620 WMR196620 WWN196620 AF262156 KB262156 TX262156 ADT262156 ANP262156 AXL262156 BHH262156 BRD262156 CAZ262156 CKV262156 CUR262156 DEN262156 DOJ262156 DYF262156 EIB262156 ERX262156 FBT262156 FLP262156 FVL262156 GFH262156 GPD262156 GYZ262156 HIV262156 HSR262156 ICN262156 IMJ262156 IWF262156 JGB262156 JPX262156 JZT262156 KJP262156 KTL262156 LDH262156 LND262156 LWZ262156 MGV262156 MQR262156 NAN262156 NKJ262156 NUF262156 OEB262156 ONX262156 OXT262156 PHP262156 PRL262156 QBH262156 QLD262156 QUZ262156 REV262156 ROR262156 RYN262156 SIJ262156 SSF262156 TCB262156 TLX262156 TVT262156 UFP262156 UPL262156 UZH262156 VJD262156 VSZ262156 WCV262156 WMR262156 WWN262156 AF327692 KB327692 TX327692 ADT327692 ANP327692 AXL327692 BHH327692 BRD327692 CAZ327692 CKV327692 CUR327692 DEN327692 DOJ327692 DYF327692 EIB327692 ERX327692 FBT327692 FLP327692 FVL327692 GFH327692 GPD327692 GYZ327692 HIV327692 HSR327692 ICN327692 IMJ327692 IWF327692 JGB327692 JPX327692 JZT327692 KJP327692 KTL327692 LDH327692 LND327692 LWZ327692 MGV327692 MQR327692 NAN327692 NKJ327692 NUF327692 OEB327692 ONX327692 OXT327692 PHP327692 PRL327692 QBH327692 QLD327692 QUZ327692 REV327692 ROR327692 RYN327692 SIJ327692 SSF327692 TCB327692 TLX327692 TVT327692 UFP327692 UPL327692 UZH327692 VJD327692 VSZ327692 WCV327692 WMR327692 WWN327692 AF393228 KB393228 TX393228 ADT393228 ANP393228 AXL393228 BHH393228 BRD393228 CAZ393228 CKV393228 CUR393228 DEN393228 DOJ393228 DYF393228 EIB393228 ERX393228 FBT393228 FLP393228 FVL393228 GFH393228 GPD393228 GYZ393228 HIV393228 HSR393228 ICN393228 IMJ393228 IWF393228 JGB393228 JPX393228 JZT393228 KJP393228 KTL393228 LDH393228 LND393228 LWZ393228 MGV393228 MQR393228 NAN393228 NKJ393228 NUF393228 OEB393228 ONX393228 OXT393228 PHP393228 PRL393228 QBH393228 QLD393228 QUZ393228 REV393228 ROR393228 RYN393228 SIJ393228 SSF393228 TCB393228 TLX393228 TVT393228 UFP393228 UPL393228 UZH393228 VJD393228 VSZ393228 WCV393228 WMR393228 WWN393228 AF458764 KB458764 TX458764 ADT458764 ANP458764 AXL458764 BHH458764 BRD458764 CAZ458764 CKV458764 CUR458764 DEN458764 DOJ458764 DYF458764 EIB458764 ERX458764 FBT458764 FLP458764 FVL458764 GFH458764 GPD458764 GYZ458764 HIV458764 HSR458764 ICN458764 IMJ458764 IWF458764 JGB458764 JPX458764 JZT458764 KJP458764 KTL458764 LDH458764 LND458764 LWZ458764 MGV458764 MQR458764 NAN458764 NKJ458764 NUF458764 OEB458764 ONX458764 OXT458764 PHP458764 PRL458764 QBH458764 QLD458764 QUZ458764 REV458764 ROR458764 RYN458764 SIJ458764 SSF458764 TCB458764 TLX458764 TVT458764 UFP458764 UPL458764 UZH458764 VJD458764 VSZ458764 WCV458764 WMR458764 WWN458764 AF524300 KB524300 TX524300 ADT524300 ANP524300 AXL524300 BHH524300 BRD524300 CAZ524300 CKV524300 CUR524300 DEN524300 DOJ524300 DYF524300 EIB524300 ERX524300 FBT524300 FLP524300 FVL524300 GFH524300 GPD524300 GYZ524300 HIV524300 HSR524300 ICN524300 IMJ524300 IWF524300 JGB524300 JPX524300 JZT524300 KJP524300 KTL524300 LDH524300 LND524300 LWZ524300 MGV524300 MQR524300 NAN524300 NKJ524300 NUF524300 OEB524300 ONX524300 OXT524300 PHP524300 PRL524300 QBH524300 QLD524300 QUZ524300 REV524300 ROR524300 RYN524300 SIJ524300 SSF524300 TCB524300 TLX524300 TVT524300 UFP524300 UPL524300 UZH524300 VJD524300 VSZ524300 WCV524300 WMR524300 WWN524300 AF589836 KB589836 TX589836 ADT589836 ANP589836 AXL589836 BHH589836 BRD589836 CAZ589836 CKV589836 CUR589836 DEN589836 DOJ589836 DYF589836 EIB589836 ERX589836 FBT589836 FLP589836 FVL589836 GFH589836 GPD589836 GYZ589836 HIV589836 HSR589836 ICN589836 IMJ589836 IWF589836 JGB589836 JPX589836 JZT589836 KJP589836 KTL589836 LDH589836 LND589836 LWZ589836 MGV589836 MQR589836 NAN589836 NKJ589836 NUF589836 OEB589836 ONX589836 OXT589836 PHP589836 PRL589836 QBH589836 QLD589836 QUZ589836 REV589836 ROR589836 RYN589836 SIJ589836 SSF589836 TCB589836 TLX589836 TVT589836 UFP589836 UPL589836 UZH589836 VJD589836 VSZ589836 WCV589836 WMR589836 WWN589836 AF655372 KB655372 TX655372 ADT655372 ANP655372 AXL655372 BHH655372 BRD655372 CAZ655372 CKV655372 CUR655372 DEN655372 DOJ655372 DYF655372 EIB655372 ERX655372 FBT655372 FLP655372 FVL655372 GFH655372 GPD655372 GYZ655372 HIV655372 HSR655372 ICN655372 IMJ655372 IWF655372 JGB655372 JPX655372 JZT655372 KJP655372 KTL655372 LDH655372 LND655372 LWZ655372 MGV655372 MQR655372 NAN655372 NKJ655372 NUF655372 OEB655372 ONX655372 OXT655372 PHP655372 PRL655372 QBH655372 QLD655372 QUZ655372 REV655372 ROR655372 RYN655372 SIJ655372 SSF655372 TCB655372 TLX655372 TVT655372 UFP655372 UPL655372 UZH655372 VJD655372 VSZ655372 WCV655372 WMR655372 WWN655372 AF720908 KB720908 TX720908 ADT720908 ANP720908 AXL720908 BHH720908 BRD720908 CAZ720908 CKV720908 CUR720908 DEN720908 DOJ720908 DYF720908 EIB720908 ERX720908 FBT720908 FLP720908 FVL720908 GFH720908 GPD720908 GYZ720908 HIV720908 HSR720908 ICN720908 IMJ720908 IWF720908 JGB720908 JPX720908 JZT720908 KJP720908 KTL720908 LDH720908 LND720908 LWZ720908 MGV720908 MQR720908 NAN720908 NKJ720908 NUF720908 OEB720908 ONX720908 OXT720908 PHP720908 PRL720908 QBH720908 QLD720908 QUZ720908 REV720908 ROR720908 RYN720908 SIJ720908 SSF720908 TCB720908 TLX720908 TVT720908 UFP720908 UPL720908 UZH720908 VJD720908 VSZ720908 WCV720908 WMR720908 WWN720908 AF786444 KB786444 TX786444 ADT786444 ANP786444 AXL786444 BHH786444 BRD786444 CAZ786444 CKV786444 CUR786444 DEN786444 DOJ786444 DYF786444 EIB786444 ERX786444 FBT786444 FLP786444 FVL786444 GFH786444 GPD786444 GYZ786444 HIV786444 HSR786444 ICN786444 IMJ786444 IWF786444 JGB786444 JPX786444 JZT786444 KJP786444 KTL786444 LDH786444 LND786444 LWZ786444 MGV786444 MQR786444 NAN786444 NKJ786444 NUF786444 OEB786444 ONX786444 OXT786444 PHP786444 PRL786444 QBH786444 QLD786444 QUZ786444 REV786444 ROR786444 RYN786444 SIJ786444 SSF786444 TCB786444 TLX786444 TVT786444 UFP786444 UPL786444 UZH786444 VJD786444 VSZ786444 WCV786444 WMR786444 WWN786444 AF851980 KB851980 TX851980 ADT851980 ANP851980 AXL851980 BHH851980 BRD851980 CAZ851980 CKV851980 CUR851980 DEN851980 DOJ851980 DYF851980 EIB851980 ERX851980 FBT851980 FLP851980 FVL851980 GFH851980 GPD851980 GYZ851980 HIV851980 HSR851980 ICN851980 IMJ851980 IWF851980 JGB851980 JPX851980 JZT851980 KJP851980 KTL851980 LDH851980 LND851980 LWZ851980 MGV851980 MQR851980 NAN851980 NKJ851980 NUF851980 OEB851980 ONX851980 OXT851980 PHP851980 PRL851980 QBH851980 QLD851980 QUZ851980 REV851980 ROR851980 RYN851980 SIJ851980 SSF851980 TCB851980 TLX851980 TVT851980 UFP851980 UPL851980 UZH851980 VJD851980 VSZ851980 WCV851980 WMR851980 WWN851980 AF917516 KB917516 TX917516 ADT917516 ANP917516 AXL917516 BHH917516 BRD917516 CAZ917516 CKV917516 CUR917516 DEN917516 DOJ917516 DYF917516 EIB917516 ERX917516 FBT917516 FLP917516 FVL917516 GFH917516 GPD917516 GYZ917516 HIV917516 HSR917516 ICN917516 IMJ917516 IWF917516 JGB917516 JPX917516 JZT917516 KJP917516 KTL917516 LDH917516 LND917516 LWZ917516 MGV917516 MQR917516 NAN917516 NKJ917516 NUF917516 OEB917516 ONX917516 OXT917516 PHP917516 PRL917516 QBH917516 QLD917516 QUZ917516 REV917516 ROR917516 RYN917516 SIJ917516 SSF917516 TCB917516 TLX917516 TVT917516 UFP917516 UPL917516 UZH917516 VJD917516 VSZ917516 WCV917516 WMR917516 WWN917516 AF983052 KB983052 TX983052 ADT983052 ANP983052 AXL983052 BHH983052 BRD983052 CAZ983052 CKV983052 CUR983052 DEN983052 DOJ983052 DYF983052 EIB983052 ERX983052 FBT983052 FLP983052 FVL983052 GFH983052 GPD983052 GYZ983052 HIV983052 HSR983052 ICN983052 IMJ983052 IWF983052 JGB983052 JPX983052 JZT983052 KJP983052 KTL983052 LDH983052 LND983052 LWZ983052 MGV983052 MQR983052 NAN983052 NKJ983052 NUF983052 OEB983052 ONX983052 OXT983052 PHP983052 PRL983052 QBH983052 QLD983052 QUZ983052 REV983052 ROR983052 RYN983052 SIJ983052 SSF983052 TCB983052 TLX983052 TVT983052 UFP983052 UPL983052 UZH983052 VJD983052 VSZ983052 WCV983052 WMR983052 WWN983052 WWF983052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AI47</xm:sqref>
        </x14:dataValidation>
        <x14:dataValidation type="list" allowBlank="1" showInputMessage="1" showErrorMessage="1" xr:uid="{426C7D59-E9C1-4801-8450-12922F810958}">
          <x14:formula1>
            <xm:f>"□,■"</xm:f>
          </x14:formula1>
          <xm:sqref>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X65572:X65573 JT65572:JT65573 TP65572:TP65573 ADL65572:ADL65573 ANH65572:ANH65573 AXD65572:AXD65573 BGZ65572:BGZ65573 BQV65572:BQV65573 CAR65572:CAR65573 CKN65572:CKN65573 CUJ65572:CUJ65573 DEF65572:DEF65573 DOB65572:DOB65573 DXX65572:DXX65573 EHT65572:EHT65573 ERP65572:ERP65573 FBL65572:FBL65573 FLH65572:FLH65573 FVD65572:FVD65573 GEZ65572:GEZ65573 GOV65572:GOV65573 GYR65572:GYR65573 HIN65572:HIN65573 HSJ65572:HSJ65573 ICF65572:ICF65573 IMB65572:IMB65573 IVX65572:IVX65573 JFT65572:JFT65573 JPP65572:JPP65573 JZL65572:JZL65573 KJH65572:KJH65573 KTD65572:KTD65573 LCZ65572:LCZ65573 LMV65572:LMV65573 LWR65572:LWR65573 MGN65572:MGN65573 MQJ65572:MQJ65573 NAF65572:NAF65573 NKB65572:NKB65573 NTX65572:NTX65573 ODT65572:ODT65573 ONP65572:ONP65573 OXL65572:OXL65573 PHH65572:PHH65573 PRD65572:PRD65573 QAZ65572:QAZ65573 QKV65572:QKV65573 QUR65572:QUR65573 REN65572:REN65573 ROJ65572:ROJ65573 RYF65572:RYF65573 SIB65572:SIB65573 SRX65572:SRX65573 TBT65572:TBT65573 TLP65572:TLP65573 TVL65572:TVL65573 UFH65572:UFH65573 UPD65572:UPD65573 UYZ65572:UYZ65573 VIV65572:VIV65573 VSR65572:VSR65573 WCN65572:WCN65573 WMJ65572:WMJ65573 WWF65572:WWF65573 X131108:X131109 JT131108:JT131109 TP131108:TP131109 ADL131108:ADL131109 ANH131108:ANH131109 AXD131108:AXD131109 BGZ131108:BGZ131109 BQV131108:BQV131109 CAR131108:CAR131109 CKN131108:CKN131109 CUJ131108:CUJ131109 DEF131108:DEF131109 DOB131108:DOB131109 DXX131108:DXX131109 EHT131108:EHT131109 ERP131108:ERP131109 FBL131108:FBL131109 FLH131108:FLH131109 FVD131108:FVD131109 GEZ131108:GEZ131109 GOV131108:GOV131109 GYR131108:GYR131109 HIN131108:HIN131109 HSJ131108:HSJ131109 ICF131108:ICF131109 IMB131108:IMB131109 IVX131108:IVX131109 JFT131108:JFT131109 JPP131108:JPP131109 JZL131108:JZL131109 KJH131108:KJH131109 KTD131108:KTD131109 LCZ131108:LCZ131109 LMV131108:LMV131109 LWR131108:LWR131109 MGN131108:MGN131109 MQJ131108:MQJ131109 NAF131108:NAF131109 NKB131108:NKB131109 NTX131108:NTX131109 ODT131108:ODT131109 ONP131108:ONP131109 OXL131108:OXL131109 PHH131108:PHH131109 PRD131108:PRD131109 QAZ131108:QAZ131109 QKV131108:QKV131109 QUR131108:QUR131109 REN131108:REN131109 ROJ131108:ROJ131109 RYF131108:RYF131109 SIB131108:SIB131109 SRX131108:SRX131109 TBT131108:TBT131109 TLP131108:TLP131109 TVL131108:TVL131109 UFH131108:UFH131109 UPD131108:UPD131109 UYZ131108:UYZ131109 VIV131108:VIV131109 VSR131108:VSR131109 WCN131108:WCN131109 WMJ131108:WMJ131109 WWF131108:WWF131109 X196644:X196645 JT196644:JT196645 TP196644:TP196645 ADL196644:ADL196645 ANH196644:ANH196645 AXD196644:AXD196645 BGZ196644:BGZ196645 BQV196644:BQV196645 CAR196644:CAR196645 CKN196644:CKN196645 CUJ196644:CUJ196645 DEF196644:DEF196645 DOB196644:DOB196645 DXX196644:DXX196645 EHT196644:EHT196645 ERP196644:ERP196645 FBL196644:FBL196645 FLH196644:FLH196645 FVD196644:FVD196645 GEZ196644:GEZ196645 GOV196644:GOV196645 GYR196644:GYR196645 HIN196644:HIN196645 HSJ196644:HSJ196645 ICF196644:ICF196645 IMB196644:IMB196645 IVX196644:IVX196645 JFT196644:JFT196645 JPP196644:JPP196645 JZL196644:JZL196645 KJH196644:KJH196645 KTD196644:KTD196645 LCZ196644:LCZ196645 LMV196644:LMV196645 LWR196644:LWR196645 MGN196644:MGN196645 MQJ196644:MQJ196645 NAF196644:NAF196645 NKB196644:NKB196645 NTX196644:NTX196645 ODT196644:ODT196645 ONP196644:ONP196645 OXL196644:OXL196645 PHH196644:PHH196645 PRD196644:PRD196645 QAZ196644:QAZ196645 QKV196644:QKV196645 QUR196644:QUR196645 REN196644:REN196645 ROJ196644:ROJ196645 RYF196644:RYF196645 SIB196644:SIB196645 SRX196644:SRX196645 TBT196644:TBT196645 TLP196644:TLP196645 TVL196644:TVL196645 UFH196644:UFH196645 UPD196644:UPD196645 UYZ196644:UYZ196645 VIV196644:VIV196645 VSR196644:VSR196645 WCN196644:WCN196645 WMJ196644:WMJ196645 WWF196644:WWF196645 X262180:X262181 JT262180:JT262181 TP262180:TP262181 ADL262180:ADL262181 ANH262180:ANH262181 AXD262180:AXD262181 BGZ262180:BGZ262181 BQV262180:BQV262181 CAR262180:CAR262181 CKN262180:CKN262181 CUJ262180:CUJ262181 DEF262180:DEF262181 DOB262180:DOB262181 DXX262180:DXX262181 EHT262180:EHT262181 ERP262180:ERP262181 FBL262180:FBL262181 FLH262180:FLH262181 FVD262180:FVD262181 GEZ262180:GEZ262181 GOV262180:GOV262181 GYR262180:GYR262181 HIN262180:HIN262181 HSJ262180:HSJ262181 ICF262180:ICF262181 IMB262180:IMB262181 IVX262180:IVX262181 JFT262180:JFT262181 JPP262180:JPP262181 JZL262180:JZL262181 KJH262180:KJH262181 KTD262180:KTD262181 LCZ262180:LCZ262181 LMV262180:LMV262181 LWR262180:LWR262181 MGN262180:MGN262181 MQJ262180:MQJ262181 NAF262180:NAF262181 NKB262180:NKB262181 NTX262180:NTX262181 ODT262180:ODT262181 ONP262180:ONP262181 OXL262180:OXL262181 PHH262180:PHH262181 PRD262180:PRD262181 QAZ262180:QAZ262181 QKV262180:QKV262181 QUR262180:QUR262181 REN262180:REN262181 ROJ262180:ROJ262181 RYF262180:RYF262181 SIB262180:SIB262181 SRX262180:SRX262181 TBT262180:TBT262181 TLP262180:TLP262181 TVL262180:TVL262181 UFH262180:UFH262181 UPD262180:UPD262181 UYZ262180:UYZ262181 VIV262180:VIV262181 VSR262180:VSR262181 WCN262180:WCN262181 WMJ262180:WMJ262181 WWF262180:WWF262181 X327716:X327717 JT327716:JT327717 TP327716:TP327717 ADL327716:ADL327717 ANH327716:ANH327717 AXD327716:AXD327717 BGZ327716:BGZ327717 BQV327716:BQV327717 CAR327716:CAR327717 CKN327716:CKN327717 CUJ327716:CUJ327717 DEF327716:DEF327717 DOB327716:DOB327717 DXX327716:DXX327717 EHT327716:EHT327717 ERP327716:ERP327717 FBL327716:FBL327717 FLH327716:FLH327717 FVD327716:FVD327717 GEZ327716:GEZ327717 GOV327716:GOV327717 GYR327716:GYR327717 HIN327716:HIN327717 HSJ327716:HSJ327717 ICF327716:ICF327717 IMB327716:IMB327717 IVX327716:IVX327717 JFT327716:JFT327717 JPP327716:JPP327717 JZL327716:JZL327717 KJH327716:KJH327717 KTD327716:KTD327717 LCZ327716:LCZ327717 LMV327716:LMV327717 LWR327716:LWR327717 MGN327716:MGN327717 MQJ327716:MQJ327717 NAF327716:NAF327717 NKB327716:NKB327717 NTX327716:NTX327717 ODT327716:ODT327717 ONP327716:ONP327717 OXL327716:OXL327717 PHH327716:PHH327717 PRD327716:PRD327717 QAZ327716:QAZ327717 QKV327716:QKV327717 QUR327716:QUR327717 REN327716:REN327717 ROJ327716:ROJ327717 RYF327716:RYF327717 SIB327716:SIB327717 SRX327716:SRX327717 TBT327716:TBT327717 TLP327716:TLP327717 TVL327716:TVL327717 UFH327716:UFH327717 UPD327716:UPD327717 UYZ327716:UYZ327717 VIV327716:VIV327717 VSR327716:VSR327717 WCN327716:WCN327717 WMJ327716:WMJ327717 WWF327716:WWF327717 X393252:X393253 JT393252:JT393253 TP393252:TP393253 ADL393252:ADL393253 ANH393252:ANH393253 AXD393252:AXD393253 BGZ393252:BGZ393253 BQV393252:BQV393253 CAR393252:CAR393253 CKN393252:CKN393253 CUJ393252:CUJ393253 DEF393252:DEF393253 DOB393252:DOB393253 DXX393252:DXX393253 EHT393252:EHT393253 ERP393252:ERP393253 FBL393252:FBL393253 FLH393252:FLH393253 FVD393252:FVD393253 GEZ393252:GEZ393253 GOV393252:GOV393253 GYR393252:GYR393253 HIN393252:HIN393253 HSJ393252:HSJ393253 ICF393252:ICF393253 IMB393252:IMB393253 IVX393252:IVX393253 JFT393252:JFT393253 JPP393252:JPP393253 JZL393252:JZL393253 KJH393252:KJH393253 KTD393252:KTD393253 LCZ393252:LCZ393253 LMV393252:LMV393253 LWR393252:LWR393253 MGN393252:MGN393253 MQJ393252:MQJ393253 NAF393252:NAF393253 NKB393252:NKB393253 NTX393252:NTX393253 ODT393252:ODT393253 ONP393252:ONP393253 OXL393252:OXL393253 PHH393252:PHH393253 PRD393252:PRD393253 QAZ393252:QAZ393253 QKV393252:QKV393253 QUR393252:QUR393253 REN393252:REN393253 ROJ393252:ROJ393253 RYF393252:RYF393253 SIB393252:SIB393253 SRX393252:SRX393253 TBT393252:TBT393253 TLP393252:TLP393253 TVL393252:TVL393253 UFH393252:UFH393253 UPD393252:UPD393253 UYZ393252:UYZ393253 VIV393252:VIV393253 VSR393252:VSR393253 WCN393252:WCN393253 WMJ393252:WMJ393253 WWF393252:WWF393253 X458788:X458789 JT458788:JT458789 TP458788:TP458789 ADL458788:ADL458789 ANH458788:ANH458789 AXD458788:AXD458789 BGZ458788:BGZ458789 BQV458788:BQV458789 CAR458788:CAR458789 CKN458788:CKN458789 CUJ458788:CUJ458789 DEF458788:DEF458789 DOB458788:DOB458789 DXX458788:DXX458789 EHT458788:EHT458789 ERP458788:ERP458789 FBL458788:FBL458789 FLH458788:FLH458789 FVD458788:FVD458789 GEZ458788:GEZ458789 GOV458788:GOV458789 GYR458788:GYR458789 HIN458788:HIN458789 HSJ458788:HSJ458789 ICF458788:ICF458789 IMB458788:IMB458789 IVX458788:IVX458789 JFT458788:JFT458789 JPP458788:JPP458789 JZL458788:JZL458789 KJH458788:KJH458789 KTD458788:KTD458789 LCZ458788:LCZ458789 LMV458788:LMV458789 LWR458788:LWR458789 MGN458788:MGN458789 MQJ458788:MQJ458789 NAF458788:NAF458789 NKB458788:NKB458789 NTX458788:NTX458789 ODT458788:ODT458789 ONP458788:ONP458789 OXL458788:OXL458789 PHH458788:PHH458789 PRD458788:PRD458789 QAZ458788:QAZ458789 QKV458788:QKV458789 QUR458788:QUR458789 REN458788:REN458789 ROJ458788:ROJ458789 RYF458788:RYF458789 SIB458788:SIB458789 SRX458788:SRX458789 TBT458788:TBT458789 TLP458788:TLP458789 TVL458788:TVL458789 UFH458788:UFH458789 UPD458788:UPD458789 UYZ458788:UYZ458789 VIV458788:VIV458789 VSR458788:VSR458789 WCN458788:WCN458789 WMJ458788:WMJ458789 WWF458788:WWF458789 X524324:X524325 JT524324:JT524325 TP524324:TP524325 ADL524324:ADL524325 ANH524324:ANH524325 AXD524324:AXD524325 BGZ524324:BGZ524325 BQV524324:BQV524325 CAR524324:CAR524325 CKN524324:CKN524325 CUJ524324:CUJ524325 DEF524324:DEF524325 DOB524324:DOB524325 DXX524324:DXX524325 EHT524324:EHT524325 ERP524324:ERP524325 FBL524324:FBL524325 FLH524324:FLH524325 FVD524324:FVD524325 GEZ524324:GEZ524325 GOV524324:GOV524325 GYR524324:GYR524325 HIN524324:HIN524325 HSJ524324:HSJ524325 ICF524324:ICF524325 IMB524324:IMB524325 IVX524324:IVX524325 JFT524324:JFT524325 JPP524324:JPP524325 JZL524324:JZL524325 KJH524324:KJH524325 KTD524324:KTD524325 LCZ524324:LCZ524325 LMV524324:LMV524325 LWR524324:LWR524325 MGN524324:MGN524325 MQJ524324:MQJ524325 NAF524324:NAF524325 NKB524324:NKB524325 NTX524324:NTX524325 ODT524324:ODT524325 ONP524324:ONP524325 OXL524324:OXL524325 PHH524324:PHH524325 PRD524324:PRD524325 QAZ524324:QAZ524325 QKV524324:QKV524325 QUR524324:QUR524325 REN524324:REN524325 ROJ524324:ROJ524325 RYF524324:RYF524325 SIB524324:SIB524325 SRX524324:SRX524325 TBT524324:TBT524325 TLP524324:TLP524325 TVL524324:TVL524325 UFH524324:UFH524325 UPD524324:UPD524325 UYZ524324:UYZ524325 VIV524324:VIV524325 VSR524324:VSR524325 WCN524324:WCN524325 WMJ524324:WMJ524325 WWF524324:WWF524325 X589860:X589861 JT589860:JT589861 TP589860:TP589861 ADL589860:ADL589861 ANH589860:ANH589861 AXD589860:AXD589861 BGZ589860:BGZ589861 BQV589860:BQV589861 CAR589860:CAR589861 CKN589860:CKN589861 CUJ589860:CUJ589861 DEF589860:DEF589861 DOB589860:DOB589861 DXX589860:DXX589861 EHT589860:EHT589861 ERP589860:ERP589861 FBL589860:FBL589861 FLH589860:FLH589861 FVD589860:FVD589861 GEZ589860:GEZ589861 GOV589860:GOV589861 GYR589860:GYR589861 HIN589860:HIN589861 HSJ589860:HSJ589861 ICF589860:ICF589861 IMB589860:IMB589861 IVX589860:IVX589861 JFT589860:JFT589861 JPP589860:JPP589861 JZL589860:JZL589861 KJH589860:KJH589861 KTD589860:KTD589861 LCZ589860:LCZ589861 LMV589860:LMV589861 LWR589860:LWR589861 MGN589860:MGN589861 MQJ589860:MQJ589861 NAF589860:NAF589861 NKB589860:NKB589861 NTX589860:NTX589861 ODT589860:ODT589861 ONP589860:ONP589861 OXL589860:OXL589861 PHH589860:PHH589861 PRD589860:PRD589861 QAZ589860:QAZ589861 QKV589860:QKV589861 QUR589860:QUR589861 REN589860:REN589861 ROJ589860:ROJ589861 RYF589860:RYF589861 SIB589860:SIB589861 SRX589860:SRX589861 TBT589860:TBT589861 TLP589860:TLP589861 TVL589860:TVL589861 UFH589860:UFH589861 UPD589860:UPD589861 UYZ589860:UYZ589861 VIV589860:VIV589861 VSR589860:VSR589861 WCN589860:WCN589861 WMJ589860:WMJ589861 WWF589860:WWF589861 X655396:X655397 JT655396:JT655397 TP655396:TP655397 ADL655396:ADL655397 ANH655396:ANH655397 AXD655396:AXD655397 BGZ655396:BGZ655397 BQV655396:BQV655397 CAR655396:CAR655397 CKN655396:CKN655397 CUJ655396:CUJ655397 DEF655396:DEF655397 DOB655396:DOB655397 DXX655396:DXX655397 EHT655396:EHT655397 ERP655396:ERP655397 FBL655396:FBL655397 FLH655396:FLH655397 FVD655396:FVD655397 GEZ655396:GEZ655397 GOV655396:GOV655397 GYR655396:GYR655397 HIN655396:HIN655397 HSJ655396:HSJ655397 ICF655396:ICF655397 IMB655396:IMB655397 IVX655396:IVX655397 JFT655396:JFT655397 JPP655396:JPP655397 JZL655396:JZL655397 KJH655396:KJH655397 KTD655396:KTD655397 LCZ655396:LCZ655397 LMV655396:LMV655397 LWR655396:LWR655397 MGN655396:MGN655397 MQJ655396:MQJ655397 NAF655396:NAF655397 NKB655396:NKB655397 NTX655396:NTX655397 ODT655396:ODT655397 ONP655396:ONP655397 OXL655396:OXL655397 PHH655396:PHH655397 PRD655396:PRD655397 QAZ655396:QAZ655397 QKV655396:QKV655397 QUR655396:QUR655397 REN655396:REN655397 ROJ655396:ROJ655397 RYF655396:RYF655397 SIB655396:SIB655397 SRX655396:SRX655397 TBT655396:TBT655397 TLP655396:TLP655397 TVL655396:TVL655397 UFH655396:UFH655397 UPD655396:UPD655397 UYZ655396:UYZ655397 VIV655396:VIV655397 VSR655396:VSR655397 WCN655396:WCN655397 WMJ655396:WMJ655397 WWF655396:WWF655397 X720932:X720933 JT720932:JT720933 TP720932:TP720933 ADL720932:ADL720933 ANH720932:ANH720933 AXD720932:AXD720933 BGZ720932:BGZ720933 BQV720932:BQV720933 CAR720932:CAR720933 CKN720932:CKN720933 CUJ720932:CUJ720933 DEF720932:DEF720933 DOB720932:DOB720933 DXX720932:DXX720933 EHT720932:EHT720933 ERP720932:ERP720933 FBL720932:FBL720933 FLH720932:FLH720933 FVD720932:FVD720933 GEZ720932:GEZ720933 GOV720932:GOV720933 GYR720932:GYR720933 HIN720932:HIN720933 HSJ720932:HSJ720933 ICF720932:ICF720933 IMB720932:IMB720933 IVX720932:IVX720933 JFT720932:JFT720933 JPP720932:JPP720933 JZL720932:JZL720933 KJH720932:KJH720933 KTD720932:KTD720933 LCZ720932:LCZ720933 LMV720932:LMV720933 LWR720932:LWR720933 MGN720932:MGN720933 MQJ720932:MQJ720933 NAF720932:NAF720933 NKB720932:NKB720933 NTX720932:NTX720933 ODT720932:ODT720933 ONP720932:ONP720933 OXL720932:OXL720933 PHH720932:PHH720933 PRD720932:PRD720933 QAZ720932:QAZ720933 QKV720932:QKV720933 QUR720932:QUR720933 REN720932:REN720933 ROJ720932:ROJ720933 RYF720932:RYF720933 SIB720932:SIB720933 SRX720932:SRX720933 TBT720932:TBT720933 TLP720932:TLP720933 TVL720932:TVL720933 UFH720932:UFH720933 UPD720932:UPD720933 UYZ720932:UYZ720933 VIV720932:VIV720933 VSR720932:VSR720933 WCN720932:WCN720933 WMJ720932:WMJ720933 WWF720932:WWF720933 X786468:X786469 JT786468:JT786469 TP786468:TP786469 ADL786468:ADL786469 ANH786468:ANH786469 AXD786468:AXD786469 BGZ786468:BGZ786469 BQV786468:BQV786469 CAR786468:CAR786469 CKN786468:CKN786469 CUJ786468:CUJ786469 DEF786468:DEF786469 DOB786468:DOB786469 DXX786468:DXX786469 EHT786468:EHT786469 ERP786468:ERP786469 FBL786468:FBL786469 FLH786468:FLH786469 FVD786468:FVD786469 GEZ786468:GEZ786469 GOV786468:GOV786469 GYR786468:GYR786469 HIN786468:HIN786469 HSJ786468:HSJ786469 ICF786468:ICF786469 IMB786468:IMB786469 IVX786468:IVX786469 JFT786468:JFT786469 JPP786468:JPP786469 JZL786468:JZL786469 KJH786468:KJH786469 KTD786468:KTD786469 LCZ786468:LCZ786469 LMV786468:LMV786469 LWR786468:LWR786469 MGN786468:MGN786469 MQJ786468:MQJ786469 NAF786468:NAF786469 NKB786468:NKB786469 NTX786468:NTX786469 ODT786468:ODT786469 ONP786468:ONP786469 OXL786468:OXL786469 PHH786468:PHH786469 PRD786468:PRD786469 QAZ786468:QAZ786469 QKV786468:QKV786469 QUR786468:QUR786469 REN786468:REN786469 ROJ786468:ROJ786469 RYF786468:RYF786469 SIB786468:SIB786469 SRX786468:SRX786469 TBT786468:TBT786469 TLP786468:TLP786469 TVL786468:TVL786469 UFH786468:UFH786469 UPD786468:UPD786469 UYZ786468:UYZ786469 VIV786468:VIV786469 VSR786468:VSR786469 WCN786468:WCN786469 WMJ786468:WMJ786469 WWF786468:WWF786469 X852004:X852005 JT852004:JT852005 TP852004:TP852005 ADL852004:ADL852005 ANH852004:ANH852005 AXD852004:AXD852005 BGZ852004:BGZ852005 BQV852004:BQV852005 CAR852004:CAR852005 CKN852004:CKN852005 CUJ852004:CUJ852005 DEF852004:DEF852005 DOB852004:DOB852005 DXX852004:DXX852005 EHT852004:EHT852005 ERP852004:ERP852005 FBL852004:FBL852005 FLH852004:FLH852005 FVD852004:FVD852005 GEZ852004:GEZ852005 GOV852004:GOV852005 GYR852004:GYR852005 HIN852004:HIN852005 HSJ852004:HSJ852005 ICF852004:ICF852005 IMB852004:IMB852005 IVX852004:IVX852005 JFT852004:JFT852005 JPP852004:JPP852005 JZL852004:JZL852005 KJH852004:KJH852005 KTD852004:KTD852005 LCZ852004:LCZ852005 LMV852004:LMV852005 LWR852004:LWR852005 MGN852004:MGN852005 MQJ852004:MQJ852005 NAF852004:NAF852005 NKB852004:NKB852005 NTX852004:NTX852005 ODT852004:ODT852005 ONP852004:ONP852005 OXL852004:OXL852005 PHH852004:PHH852005 PRD852004:PRD852005 QAZ852004:QAZ852005 QKV852004:QKV852005 QUR852004:QUR852005 REN852004:REN852005 ROJ852004:ROJ852005 RYF852004:RYF852005 SIB852004:SIB852005 SRX852004:SRX852005 TBT852004:TBT852005 TLP852004:TLP852005 TVL852004:TVL852005 UFH852004:UFH852005 UPD852004:UPD852005 UYZ852004:UYZ852005 VIV852004:VIV852005 VSR852004:VSR852005 WCN852004:WCN852005 WMJ852004:WMJ852005 WWF852004:WWF852005 X917540:X917541 JT917540:JT917541 TP917540:TP917541 ADL917540:ADL917541 ANH917540:ANH917541 AXD917540:AXD917541 BGZ917540:BGZ917541 BQV917540:BQV917541 CAR917540:CAR917541 CKN917540:CKN917541 CUJ917540:CUJ917541 DEF917540:DEF917541 DOB917540:DOB917541 DXX917540:DXX917541 EHT917540:EHT917541 ERP917540:ERP917541 FBL917540:FBL917541 FLH917540:FLH917541 FVD917540:FVD917541 GEZ917540:GEZ917541 GOV917540:GOV917541 GYR917540:GYR917541 HIN917540:HIN917541 HSJ917540:HSJ917541 ICF917540:ICF917541 IMB917540:IMB917541 IVX917540:IVX917541 JFT917540:JFT917541 JPP917540:JPP917541 JZL917540:JZL917541 KJH917540:KJH917541 KTD917540:KTD917541 LCZ917540:LCZ917541 LMV917540:LMV917541 LWR917540:LWR917541 MGN917540:MGN917541 MQJ917540:MQJ917541 NAF917540:NAF917541 NKB917540:NKB917541 NTX917540:NTX917541 ODT917540:ODT917541 ONP917540:ONP917541 OXL917540:OXL917541 PHH917540:PHH917541 PRD917540:PRD917541 QAZ917540:QAZ917541 QKV917540:QKV917541 QUR917540:QUR917541 REN917540:REN917541 ROJ917540:ROJ917541 RYF917540:RYF917541 SIB917540:SIB917541 SRX917540:SRX917541 TBT917540:TBT917541 TLP917540:TLP917541 TVL917540:TVL917541 UFH917540:UFH917541 UPD917540:UPD917541 UYZ917540:UYZ917541 VIV917540:VIV917541 VSR917540:VSR917541 WCN917540:WCN917541 WMJ917540:WMJ917541 WWF917540:WWF917541 X983076:X983077 JT983076:JT983077 TP983076:TP983077 ADL983076:ADL983077 ANH983076:ANH983077 AXD983076:AXD983077 BGZ983076:BGZ983077 BQV983076:BQV983077 CAR983076:CAR983077 CKN983076:CKN983077 CUJ983076:CUJ983077 DEF983076:DEF983077 DOB983076:DOB983077 DXX983076:DXX983077 EHT983076:EHT983077 ERP983076:ERP983077 FBL983076:FBL983077 FLH983076:FLH983077 FVD983076:FVD983077 GEZ983076:GEZ983077 GOV983076:GOV983077 GYR983076:GYR983077 HIN983076:HIN983077 HSJ983076:HSJ983077 ICF983076:ICF983077 IMB983076:IMB983077 IVX983076:IVX983077 JFT983076:JFT983077 JPP983076:JPP983077 JZL983076:JZL983077 KJH983076:KJH983077 KTD983076:KTD983077 LCZ983076:LCZ983077 LMV983076:LMV983077 LWR983076:LWR983077 MGN983076:MGN983077 MQJ983076:MQJ983077 NAF983076:NAF983077 NKB983076:NKB983077 NTX983076:NTX983077 ODT983076:ODT983077 ONP983076:ONP983077 OXL983076:OXL983077 PHH983076:PHH983077 PRD983076:PRD983077 QAZ983076:QAZ983077 QKV983076:QKV983077 QUR983076:QUR983077 REN983076:REN983077 ROJ983076:ROJ983077 RYF983076:RYF983077 SIB983076:SIB983077 SRX983076:SRX983077 TBT983076:TBT983077 TLP983076:TLP983077 TVL983076:TVL983077 UFH983076:UFH983077 UPD983076:UPD983077 UYZ983076:UYZ983077 VIV983076:VIV983077 VSR983076:VSR983077 WCN983076:WCN983077 WMJ983076:WMJ983077 WWF983076:WWF983077 AK34:AK38 KG34:KG36 UC34:UC36 ADY34:ADY36 ANU34:ANU36 AXQ34:AXQ36 BHM34:BHM36 BRI34:BRI36 CBE34:CBE36 CLA34:CLA36 CUW34:CUW36 DES34:DES36 DOO34:DOO36 DYK34:DYK36 EIG34:EIG36 ESC34:ESC36 FBY34:FBY36 FLU34:FLU36 FVQ34:FVQ36 GFM34:GFM36 GPI34:GPI36 GZE34:GZE36 HJA34:HJA36 HSW34:HSW36 ICS34:ICS36 IMO34:IMO36 IWK34:IWK36 JGG34:JGG36 JQC34:JQC36 JZY34:JZY36 KJU34:KJU36 KTQ34:KTQ36 LDM34:LDM36 LNI34:LNI36 LXE34:LXE36 MHA34:MHA36 MQW34:MQW36 NAS34:NAS36 NKO34:NKO36 NUK34:NUK36 OEG34:OEG36 OOC34:OOC36 OXY34:OXY36 PHU34:PHU36 PRQ34:PRQ36 QBM34:QBM36 QLI34:QLI36 QVE34:QVE36 RFA34:RFA36 ROW34:ROW36 RYS34:RYS36 SIO34:SIO36 SSK34:SSK36 TCG34:TCG36 TMC34:TMC36 TVY34:TVY36 UFU34:UFU36 UPQ34:UPQ36 UZM34:UZM36 VJI34:VJI36 VTE34:VTE36 WDA34:WDA36 WMW34:WMW36 WWS34:WWS36 AK65574:AK65577 KG65574:KG65577 UC65574:UC65577 ADY65574:ADY65577 ANU65574:ANU65577 AXQ65574:AXQ65577 BHM65574:BHM65577 BRI65574:BRI65577 CBE65574:CBE65577 CLA65574:CLA65577 CUW65574:CUW65577 DES65574:DES65577 DOO65574:DOO65577 DYK65574:DYK65577 EIG65574:EIG65577 ESC65574:ESC65577 FBY65574:FBY65577 FLU65574:FLU65577 FVQ65574:FVQ65577 GFM65574:GFM65577 GPI65574:GPI65577 GZE65574:GZE65577 HJA65574:HJA65577 HSW65574:HSW65577 ICS65574:ICS65577 IMO65574:IMO65577 IWK65574:IWK65577 JGG65574:JGG65577 JQC65574:JQC65577 JZY65574:JZY65577 KJU65574:KJU65577 KTQ65574:KTQ65577 LDM65574:LDM65577 LNI65574:LNI65577 LXE65574:LXE65577 MHA65574:MHA65577 MQW65574:MQW65577 NAS65574:NAS65577 NKO65574:NKO65577 NUK65574:NUK65577 OEG65574:OEG65577 OOC65574:OOC65577 OXY65574:OXY65577 PHU65574:PHU65577 PRQ65574:PRQ65577 QBM65574:QBM65577 QLI65574:QLI65577 QVE65574:QVE65577 RFA65574:RFA65577 ROW65574:ROW65577 RYS65574:RYS65577 SIO65574:SIO65577 SSK65574:SSK65577 TCG65574:TCG65577 TMC65574:TMC65577 TVY65574:TVY65577 UFU65574:UFU65577 UPQ65574:UPQ65577 UZM65574:UZM65577 VJI65574:VJI65577 VTE65574:VTE65577 WDA65574:WDA65577 WMW65574:WMW65577 WWS65574:WWS65577 AK131110:AK131113 KG131110:KG131113 UC131110:UC131113 ADY131110:ADY131113 ANU131110:ANU131113 AXQ131110:AXQ131113 BHM131110:BHM131113 BRI131110:BRI131113 CBE131110:CBE131113 CLA131110:CLA131113 CUW131110:CUW131113 DES131110:DES131113 DOO131110:DOO131113 DYK131110:DYK131113 EIG131110:EIG131113 ESC131110:ESC131113 FBY131110:FBY131113 FLU131110:FLU131113 FVQ131110:FVQ131113 GFM131110:GFM131113 GPI131110:GPI131113 GZE131110:GZE131113 HJA131110:HJA131113 HSW131110:HSW131113 ICS131110:ICS131113 IMO131110:IMO131113 IWK131110:IWK131113 JGG131110:JGG131113 JQC131110:JQC131113 JZY131110:JZY131113 KJU131110:KJU131113 KTQ131110:KTQ131113 LDM131110:LDM131113 LNI131110:LNI131113 LXE131110:LXE131113 MHA131110:MHA131113 MQW131110:MQW131113 NAS131110:NAS131113 NKO131110:NKO131113 NUK131110:NUK131113 OEG131110:OEG131113 OOC131110:OOC131113 OXY131110:OXY131113 PHU131110:PHU131113 PRQ131110:PRQ131113 QBM131110:QBM131113 QLI131110:QLI131113 QVE131110:QVE131113 RFA131110:RFA131113 ROW131110:ROW131113 RYS131110:RYS131113 SIO131110:SIO131113 SSK131110:SSK131113 TCG131110:TCG131113 TMC131110:TMC131113 TVY131110:TVY131113 UFU131110:UFU131113 UPQ131110:UPQ131113 UZM131110:UZM131113 VJI131110:VJI131113 VTE131110:VTE131113 WDA131110:WDA131113 WMW131110:WMW131113 WWS131110:WWS131113 AK196646:AK196649 KG196646:KG196649 UC196646:UC196649 ADY196646:ADY196649 ANU196646:ANU196649 AXQ196646:AXQ196649 BHM196646:BHM196649 BRI196646:BRI196649 CBE196646:CBE196649 CLA196646:CLA196649 CUW196646:CUW196649 DES196646:DES196649 DOO196646:DOO196649 DYK196646:DYK196649 EIG196646:EIG196649 ESC196646:ESC196649 FBY196646:FBY196649 FLU196646:FLU196649 FVQ196646:FVQ196649 GFM196646:GFM196649 GPI196646:GPI196649 GZE196646:GZE196649 HJA196646:HJA196649 HSW196646:HSW196649 ICS196646:ICS196649 IMO196646:IMO196649 IWK196646:IWK196649 JGG196646:JGG196649 JQC196646:JQC196649 JZY196646:JZY196649 KJU196646:KJU196649 KTQ196646:KTQ196649 LDM196646:LDM196649 LNI196646:LNI196649 LXE196646:LXE196649 MHA196646:MHA196649 MQW196646:MQW196649 NAS196646:NAS196649 NKO196646:NKO196649 NUK196646:NUK196649 OEG196646:OEG196649 OOC196646:OOC196649 OXY196646:OXY196649 PHU196646:PHU196649 PRQ196646:PRQ196649 QBM196646:QBM196649 QLI196646:QLI196649 QVE196646:QVE196649 RFA196646:RFA196649 ROW196646:ROW196649 RYS196646:RYS196649 SIO196646:SIO196649 SSK196646:SSK196649 TCG196646:TCG196649 TMC196646:TMC196649 TVY196646:TVY196649 UFU196646:UFU196649 UPQ196646:UPQ196649 UZM196646:UZM196649 VJI196646:VJI196649 VTE196646:VTE196649 WDA196646:WDA196649 WMW196646:WMW196649 WWS196646:WWS196649 AK262182:AK262185 KG262182:KG262185 UC262182:UC262185 ADY262182:ADY262185 ANU262182:ANU262185 AXQ262182:AXQ262185 BHM262182:BHM262185 BRI262182:BRI262185 CBE262182:CBE262185 CLA262182:CLA262185 CUW262182:CUW262185 DES262182:DES262185 DOO262182:DOO262185 DYK262182:DYK262185 EIG262182:EIG262185 ESC262182:ESC262185 FBY262182:FBY262185 FLU262182:FLU262185 FVQ262182:FVQ262185 GFM262182:GFM262185 GPI262182:GPI262185 GZE262182:GZE262185 HJA262182:HJA262185 HSW262182:HSW262185 ICS262182:ICS262185 IMO262182:IMO262185 IWK262182:IWK262185 JGG262182:JGG262185 JQC262182:JQC262185 JZY262182:JZY262185 KJU262182:KJU262185 KTQ262182:KTQ262185 LDM262182:LDM262185 LNI262182:LNI262185 LXE262182:LXE262185 MHA262182:MHA262185 MQW262182:MQW262185 NAS262182:NAS262185 NKO262182:NKO262185 NUK262182:NUK262185 OEG262182:OEG262185 OOC262182:OOC262185 OXY262182:OXY262185 PHU262182:PHU262185 PRQ262182:PRQ262185 QBM262182:QBM262185 QLI262182:QLI262185 QVE262182:QVE262185 RFA262182:RFA262185 ROW262182:ROW262185 RYS262182:RYS262185 SIO262182:SIO262185 SSK262182:SSK262185 TCG262182:TCG262185 TMC262182:TMC262185 TVY262182:TVY262185 UFU262182:UFU262185 UPQ262182:UPQ262185 UZM262182:UZM262185 VJI262182:VJI262185 VTE262182:VTE262185 WDA262182:WDA262185 WMW262182:WMW262185 WWS262182:WWS262185 AK327718:AK327721 KG327718:KG327721 UC327718:UC327721 ADY327718:ADY327721 ANU327718:ANU327721 AXQ327718:AXQ327721 BHM327718:BHM327721 BRI327718:BRI327721 CBE327718:CBE327721 CLA327718:CLA327721 CUW327718:CUW327721 DES327718:DES327721 DOO327718:DOO327721 DYK327718:DYK327721 EIG327718:EIG327721 ESC327718:ESC327721 FBY327718:FBY327721 FLU327718:FLU327721 FVQ327718:FVQ327721 GFM327718:GFM327721 GPI327718:GPI327721 GZE327718:GZE327721 HJA327718:HJA327721 HSW327718:HSW327721 ICS327718:ICS327721 IMO327718:IMO327721 IWK327718:IWK327721 JGG327718:JGG327721 JQC327718:JQC327721 JZY327718:JZY327721 KJU327718:KJU327721 KTQ327718:KTQ327721 LDM327718:LDM327721 LNI327718:LNI327721 LXE327718:LXE327721 MHA327718:MHA327721 MQW327718:MQW327721 NAS327718:NAS327721 NKO327718:NKO327721 NUK327718:NUK327721 OEG327718:OEG327721 OOC327718:OOC327721 OXY327718:OXY327721 PHU327718:PHU327721 PRQ327718:PRQ327721 QBM327718:QBM327721 QLI327718:QLI327721 QVE327718:QVE327721 RFA327718:RFA327721 ROW327718:ROW327721 RYS327718:RYS327721 SIO327718:SIO327721 SSK327718:SSK327721 TCG327718:TCG327721 TMC327718:TMC327721 TVY327718:TVY327721 UFU327718:UFU327721 UPQ327718:UPQ327721 UZM327718:UZM327721 VJI327718:VJI327721 VTE327718:VTE327721 WDA327718:WDA327721 WMW327718:WMW327721 WWS327718:WWS327721 AK393254:AK393257 KG393254:KG393257 UC393254:UC393257 ADY393254:ADY393257 ANU393254:ANU393257 AXQ393254:AXQ393257 BHM393254:BHM393257 BRI393254:BRI393257 CBE393254:CBE393257 CLA393254:CLA393257 CUW393254:CUW393257 DES393254:DES393257 DOO393254:DOO393257 DYK393254:DYK393257 EIG393254:EIG393257 ESC393254:ESC393257 FBY393254:FBY393257 FLU393254:FLU393257 FVQ393254:FVQ393257 GFM393254:GFM393257 GPI393254:GPI393257 GZE393254:GZE393257 HJA393254:HJA393257 HSW393254:HSW393257 ICS393254:ICS393257 IMO393254:IMO393257 IWK393254:IWK393257 JGG393254:JGG393257 JQC393254:JQC393257 JZY393254:JZY393257 KJU393254:KJU393257 KTQ393254:KTQ393257 LDM393254:LDM393257 LNI393254:LNI393257 LXE393254:LXE393257 MHA393254:MHA393257 MQW393254:MQW393257 NAS393254:NAS393257 NKO393254:NKO393257 NUK393254:NUK393257 OEG393254:OEG393257 OOC393254:OOC393257 OXY393254:OXY393257 PHU393254:PHU393257 PRQ393254:PRQ393257 QBM393254:QBM393257 QLI393254:QLI393257 QVE393254:QVE393257 RFA393254:RFA393257 ROW393254:ROW393257 RYS393254:RYS393257 SIO393254:SIO393257 SSK393254:SSK393257 TCG393254:TCG393257 TMC393254:TMC393257 TVY393254:TVY393257 UFU393254:UFU393257 UPQ393254:UPQ393257 UZM393254:UZM393257 VJI393254:VJI393257 VTE393254:VTE393257 WDA393254:WDA393257 WMW393254:WMW393257 WWS393254:WWS393257 AK458790:AK458793 KG458790:KG458793 UC458790:UC458793 ADY458790:ADY458793 ANU458790:ANU458793 AXQ458790:AXQ458793 BHM458790:BHM458793 BRI458790:BRI458793 CBE458790:CBE458793 CLA458790:CLA458793 CUW458790:CUW458793 DES458790:DES458793 DOO458790:DOO458793 DYK458790:DYK458793 EIG458790:EIG458793 ESC458790:ESC458793 FBY458790:FBY458793 FLU458790:FLU458793 FVQ458790:FVQ458793 GFM458790:GFM458793 GPI458790:GPI458793 GZE458790:GZE458793 HJA458790:HJA458793 HSW458790:HSW458793 ICS458790:ICS458793 IMO458790:IMO458793 IWK458790:IWK458793 JGG458790:JGG458793 JQC458790:JQC458793 JZY458790:JZY458793 KJU458790:KJU458793 KTQ458790:KTQ458793 LDM458790:LDM458793 LNI458790:LNI458793 LXE458790:LXE458793 MHA458790:MHA458793 MQW458790:MQW458793 NAS458790:NAS458793 NKO458790:NKO458793 NUK458790:NUK458793 OEG458790:OEG458793 OOC458790:OOC458793 OXY458790:OXY458793 PHU458790:PHU458793 PRQ458790:PRQ458793 QBM458790:QBM458793 QLI458790:QLI458793 QVE458790:QVE458793 RFA458790:RFA458793 ROW458790:ROW458793 RYS458790:RYS458793 SIO458790:SIO458793 SSK458790:SSK458793 TCG458790:TCG458793 TMC458790:TMC458793 TVY458790:TVY458793 UFU458790:UFU458793 UPQ458790:UPQ458793 UZM458790:UZM458793 VJI458790:VJI458793 VTE458790:VTE458793 WDA458790:WDA458793 WMW458790:WMW458793 WWS458790:WWS458793 AK524326:AK524329 KG524326:KG524329 UC524326:UC524329 ADY524326:ADY524329 ANU524326:ANU524329 AXQ524326:AXQ524329 BHM524326:BHM524329 BRI524326:BRI524329 CBE524326:CBE524329 CLA524326:CLA524329 CUW524326:CUW524329 DES524326:DES524329 DOO524326:DOO524329 DYK524326:DYK524329 EIG524326:EIG524329 ESC524326:ESC524329 FBY524326:FBY524329 FLU524326:FLU524329 FVQ524326:FVQ524329 GFM524326:GFM524329 GPI524326:GPI524329 GZE524326:GZE524329 HJA524326:HJA524329 HSW524326:HSW524329 ICS524326:ICS524329 IMO524326:IMO524329 IWK524326:IWK524329 JGG524326:JGG524329 JQC524326:JQC524329 JZY524326:JZY524329 KJU524326:KJU524329 KTQ524326:KTQ524329 LDM524326:LDM524329 LNI524326:LNI524329 LXE524326:LXE524329 MHA524326:MHA524329 MQW524326:MQW524329 NAS524326:NAS524329 NKO524326:NKO524329 NUK524326:NUK524329 OEG524326:OEG524329 OOC524326:OOC524329 OXY524326:OXY524329 PHU524326:PHU524329 PRQ524326:PRQ524329 QBM524326:QBM524329 QLI524326:QLI524329 QVE524326:QVE524329 RFA524326:RFA524329 ROW524326:ROW524329 RYS524326:RYS524329 SIO524326:SIO524329 SSK524326:SSK524329 TCG524326:TCG524329 TMC524326:TMC524329 TVY524326:TVY524329 UFU524326:UFU524329 UPQ524326:UPQ524329 UZM524326:UZM524329 VJI524326:VJI524329 VTE524326:VTE524329 WDA524326:WDA524329 WMW524326:WMW524329 WWS524326:WWS524329 AK589862:AK589865 KG589862:KG589865 UC589862:UC589865 ADY589862:ADY589865 ANU589862:ANU589865 AXQ589862:AXQ589865 BHM589862:BHM589865 BRI589862:BRI589865 CBE589862:CBE589865 CLA589862:CLA589865 CUW589862:CUW589865 DES589862:DES589865 DOO589862:DOO589865 DYK589862:DYK589865 EIG589862:EIG589865 ESC589862:ESC589865 FBY589862:FBY589865 FLU589862:FLU589865 FVQ589862:FVQ589865 GFM589862:GFM589865 GPI589862:GPI589865 GZE589862:GZE589865 HJA589862:HJA589865 HSW589862:HSW589865 ICS589862:ICS589865 IMO589862:IMO589865 IWK589862:IWK589865 JGG589862:JGG589865 JQC589862:JQC589865 JZY589862:JZY589865 KJU589862:KJU589865 KTQ589862:KTQ589865 LDM589862:LDM589865 LNI589862:LNI589865 LXE589862:LXE589865 MHA589862:MHA589865 MQW589862:MQW589865 NAS589862:NAS589865 NKO589862:NKO589865 NUK589862:NUK589865 OEG589862:OEG589865 OOC589862:OOC589865 OXY589862:OXY589865 PHU589862:PHU589865 PRQ589862:PRQ589865 QBM589862:QBM589865 QLI589862:QLI589865 QVE589862:QVE589865 RFA589862:RFA589865 ROW589862:ROW589865 RYS589862:RYS589865 SIO589862:SIO589865 SSK589862:SSK589865 TCG589862:TCG589865 TMC589862:TMC589865 TVY589862:TVY589865 UFU589862:UFU589865 UPQ589862:UPQ589865 UZM589862:UZM589865 VJI589862:VJI589865 VTE589862:VTE589865 WDA589862:WDA589865 WMW589862:WMW589865 WWS589862:WWS589865 AK655398:AK655401 KG655398:KG655401 UC655398:UC655401 ADY655398:ADY655401 ANU655398:ANU655401 AXQ655398:AXQ655401 BHM655398:BHM655401 BRI655398:BRI655401 CBE655398:CBE655401 CLA655398:CLA655401 CUW655398:CUW655401 DES655398:DES655401 DOO655398:DOO655401 DYK655398:DYK655401 EIG655398:EIG655401 ESC655398:ESC655401 FBY655398:FBY655401 FLU655398:FLU655401 FVQ655398:FVQ655401 GFM655398:GFM655401 GPI655398:GPI655401 GZE655398:GZE655401 HJA655398:HJA655401 HSW655398:HSW655401 ICS655398:ICS655401 IMO655398:IMO655401 IWK655398:IWK655401 JGG655398:JGG655401 JQC655398:JQC655401 JZY655398:JZY655401 KJU655398:KJU655401 KTQ655398:KTQ655401 LDM655398:LDM655401 LNI655398:LNI655401 LXE655398:LXE655401 MHA655398:MHA655401 MQW655398:MQW655401 NAS655398:NAS655401 NKO655398:NKO655401 NUK655398:NUK655401 OEG655398:OEG655401 OOC655398:OOC655401 OXY655398:OXY655401 PHU655398:PHU655401 PRQ655398:PRQ655401 QBM655398:QBM655401 QLI655398:QLI655401 QVE655398:QVE655401 RFA655398:RFA655401 ROW655398:ROW655401 RYS655398:RYS655401 SIO655398:SIO655401 SSK655398:SSK655401 TCG655398:TCG655401 TMC655398:TMC655401 TVY655398:TVY655401 UFU655398:UFU655401 UPQ655398:UPQ655401 UZM655398:UZM655401 VJI655398:VJI655401 VTE655398:VTE655401 WDA655398:WDA655401 WMW655398:WMW655401 WWS655398:WWS655401 AK720934:AK720937 KG720934:KG720937 UC720934:UC720937 ADY720934:ADY720937 ANU720934:ANU720937 AXQ720934:AXQ720937 BHM720934:BHM720937 BRI720934:BRI720937 CBE720934:CBE720937 CLA720934:CLA720937 CUW720934:CUW720937 DES720934:DES720937 DOO720934:DOO720937 DYK720934:DYK720937 EIG720934:EIG720937 ESC720934:ESC720937 FBY720934:FBY720937 FLU720934:FLU720937 FVQ720934:FVQ720937 GFM720934:GFM720937 GPI720934:GPI720937 GZE720934:GZE720937 HJA720934:HJA720937 HSW720934:HSW720937 ICS720934:ICS720937 IMO720934:IMO720937 IWK720934:IWK720937 JGG720934:JGG720937 JQC720934:JQC720937 JZY720934:JZY720937 KJU720934:KJU720937 KTQ720934:KTQ720937 LDM720934:LDM720937 LNI720934:LNI720937 LXE720934:LXE720937 MHA720934:MHA720937 MQW720934:MQW720937 NAS720934:NAS720937 NKO720934:NKO720937 NUK720934:NUK720937 OEG720934:OEG720937 OOC720934:OOC720937 OXY720934:OXY720937 PHU720934:PHU720937 PRQ720934:PRQ720937 QBM720934:QBM720937 QLI720934:QLI720937 QVE720934:QVE720937 RFA720934:RFA720937 ROW720934:ROW720937 RYS720934:RYS720937 SIO720934:SIO720937 SSK720934:SSK720937 TCG720934:TCG720937 TMC720934:TMC720937 TVY720934:TVY720937 UFU720934:UFU720937 UPQ720934:UPQ720937 UZM720934:UZM720937 VJI720934:VJI720937 VTE720934:VTE720937 WDA720934:WDA720937 WMW720934:WMW720937 WWS720934:WWS720937 AK786470:AK786473 KG786470:KG786473 UC786470:UC786473 ADY786470:ADY786473 ANU786470:ANU786473 AXQ786470:AXQ786473 BHM786470:BHM786473 BRI786470:BRI786473 CBE786470:CBE786473 CLA786470:CLA786473 CUW786470:CUW786473 DES786470:DES786473 DOO786470:DOO786473 DYK786470:DYK786473 EIG786470:EIG786473 ESC786470:ESC786473 FBY786470:FBY786473 FLU786470:FLU786473 FVQ786470:FVQ786473 GFM786470:GFM786473 GPI786470:GPI786473 GZE786470:GZE786473 HJA786470:HJA786473 HSW786470:HSW786473 ICS786470:ICS786473 IMO786470:IMO786473 IWK786470:IWK786473 JGG786470:JGG786473 JQC786470:JQC786473 JZY786470:JZY786473 KJU786470:KJU786473 KTQ786470:KTQ786473 LDM786470:LDM786473 LNI786470:LNI786473 LXE786470:LXE786473 MHA786470:MHA786473 MQW786470:MQW786473 NAS786470:NAS786473 NKO786470:NKO786473 NUK786470:NUK786473 OEG786470:OEG786473 OOC786470:OOC786473 OXY786470:OXY786473 PHU786470:PHU786473 PRQ786470:PRQ786473 QBM786470:QBM786473 QLI786470:QLI786473 QVE786470:QVE786473 RFA786470:RFA786473 ROW786470:ROW786473 RYS786470:RYS786473 SIO786470:SIO786473 SSK786470:SSK786473 TCG786470:TCG786473 TMC786470:TMC786473 TVY786470:TVY786473 UFU786470:UFU786473 UPQ786470:UPQ786473 UZM786470:UZM786473 VJI786470:VJI786473 VTE786470:VTE786473 WDA786470:WDA786473 WMW786470:WMW786473 WWS786470:WWS786473 AK852006:AK852009 KG852006:KG852009 UC852006:UC852009 ADY852006:ADY852009 ANU852006:ANU852009 AXQ852006:AXQ852009 BHM852006:BHM852009 BRI852006:BRI852009 CBE852006:CBE852009 CLA852006:CLA852009 CUW852006:CUW852009 DES852006:DES852009 DOO852006:DOO852009 DYK852006:DYK852009 EIG852006:EIG852009 ESC852006:ESC852009 FBY852006:FBY852009 FLU852006:FLU852009 FVQ852006:FVQ852009 GFM852006:GFM852009 GPI852006:GPI852009 GZE852006:GZE852009 HJA852006:HJA852009 HSW852006:HSW852009 ICS852006:ICS852009 IMO852006:IMO852009 IWK852006:IWK852009 JGG852006:JGG852009 JQC852006:JQC852009 JZY852006:JZY852009 KJU852006:KJU852009 KTQ852006:KTQ852009 LDM852006:LDM852009 LNI852006:LNI852009 LXE852006:LXE852009 MHA852006:MHA852009 MQW852006:MQW852009 NAS852006:NAS852009 NKO852006:NKO852009 NUK852006:NUK852009 OEG852006:OEG852009 OOC852006:OOC852009 OXY852006:OXY852009 PHU852006:PHU852009 PRQ852006:PRQ852009 QBM852006:QBM852009 QLI852006:QLI852009 QVE852006:QVE852009 RFA852006:RFA852009 ROW852006:ROW852009 RYS852006:RYS852009 SIO852006:SIO852009 SSK852006:SSK852009 TCG852006:TCG852009 TMC852006:TMC852009 TVY852006:TVY852009 UFU852006:UFU852009 UPQ852006:UPQ852009 UZM852006:UZM852009 VJI852006:VJI852009 VTE852006:VTE852009 WDA852006:WDA852009 WMW852006:WMW852009 WWS852006:WWS852009 AK917542:AK917545 KG917542:KG917545 UC917542:UC917545 ADY917542:ADY917545 ANU917542:ANU917545 AXQ917542:AXQ917545 BHM917542:BHM917545 BRI917542:BRI917545 CBE917542:CBE917545 CLA917542:CLA917545 CUW917542:CUW917545 DES917542:DES917545 DOO917542:DOO917545 DYK917542:DYK917545 EIG917542:EIG917545 ESC917542:ESC917545 FBY917542:FBY917545 FLU917542:FLU917545 FVQ917542:FVQ917545 GFM917542:GFM917545 GPI917542:GPI917545 GZE917542:GZE917545 HJA917542:HJA917545 HSW917542:HSW917545 ICS917542:ICS917545 IMO917542:IMO917545 IWK917542:IWK917545 JGG917542:JGG917545 JQC917542:JQC917545 JZY917542:JZY917545 KJU917542:KJU917545 KTQ917542:KTQ917545 LDM917542:LDM917545 LNI917542:LNI917545 LXE917542:LXE917545 MHA917542:MHA917545 MQW917542:MQW917545 NAS917542:NAS917545 NKO917542:NKO917545 NUK917542:NUK917545 OEG917542:OEG917545 OOC917542:OOC917545 OXY917542:OXY917545 PHU917542:PHU917545 PRQ917542:PRQ917545 QBM917542:QBM917545 QLI917542:QLI917545 QVE917542:QVE917545 RFA917542:RFA917545 ROW917542:ROW917545 RYS917542:RYS917545 SIO917542:SIO917545 SSK917542:SSK917545 TCG917542:TCG917545 TMC917542:TMC917545 TVY917542:TVY917545 UFU917542:UFU917545 UPQ917542:UPQ917545 UZM917542:UZM917545 VJI917542:VJI917545 VTE917542:VTE917545 WDA917542:WDA917545 WMW917542:WMW917545 WWS917542:WWS917545 AK983078:AK983081 KG983078:KG983081 UC983078:UC983081 ADY983078:ADY983081 ANU983078:ANU983081 AXQ983078:AXQ983081 BHM983078:BHM983081 BRI983078:BRI983081 CBE983078:CBE983081 CLA983078:CLA983081 CUW983078:CUW983081 DES983078:DES983081 DOO983078:DOO983081 DYK983078:DYK983081 EIG983078:EIG983081 ESC983078:ESC983081 FBY983078:FBY983081 FLU983078:FLU983081 FVQ983078:FVQ983081 GFM983078:GFM983081 GPI983078:GPI983081 GZE983078:GZE983081 HJA983078:HJA983081 HSW983078:HSW983081 ICS983078:ICS983081 IMO983078:IMO983081 IWK983078:IWK983081 JGG983078:JGG983081 JQC983078:JQC983081 JZY983078:JZY983081 KJU983078:KJU983081 KTQ983078:KTQ983081 LDM983078:LDM983081 LNI983078:LNI983081 LXE983078:LXE983081 MHA983078:MHA983081 MQW983078:MQW983081 NAS983078:NAS983081 NKO983078:NKO983081 NUK983078:NUK983081 OEG983078:OEG983081 OOC983078:OOC983081 OXY983078:OXY983081 PHU983078:PHU983081 PRQ983078:PRQ983081 QBM983078:QBM983081 QLI983078:QLI983081 QVE983078:QVE983081 RFA983078:RFA983081 ROW983078:ROW983081 RYS983078:RYS983081 SIO983078:SIO983081 SSK983078:SSK983081 TCG983078:TCG983081 TMC983078:TMC983081 TVY983078:TVY983081 UFU983078:UFU983081 UPQ983078:UPQ983081 UZM983078:UZM983081 VJI983078:VJI983081 VTE983078:VTE983081 WDA983078:WDA983081 WMW983078:WMW983081 WWS983078:WWS983081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AI65551 KE65551 UA65551 ADW65551 ANS65551 AXO65551 BHK65551 BRG65551 CBC65551 CKY65551 CUU65551 DEQ65551 DOM65551 DYI65551 EIE65551 ESA65551 FBW65551 FLS65551 FVO65551 GFK65551 GPG65551 GZC65551 HIY65551 HSU65551 ICQ65551 IMM65551 IWI65551 JGE65551 JQA65551 JZW65551 KJS65551 KTO65551 LDK65551 LNG65551 LXC65551 MGY65551 MQU65551 NAQ65551 NKM65551 NUI65551 OEE65551 OOA65551 OXW65551 PHS65551 PRO65551 QBK65551 QLG65551 QVC65551 REY65551 ROU65551 RYQ65551 SIM65551 SSI65551 TCE65551 TMA65551 TVW65551 UFS65551 UPO65551 UZK65551 VJG65551 VTC65551 WCY65551 WMU65551 WWQ65551 AI131087 KE131087 UA131087 ADW131087 ANS131087 AXO131087 BHK131087 BRG131087 CBC131087 CKY131087 CUU131087 DEQ131087 DOM131087 DYI131087 EIE131087 ESA131087 FBW131087 FLS131087 FVO131087 GFK131087 GPG131087 GZC131087 HIY131087 HSU131087 ICQ131087 IMM131087 IWI131087 JGE131087 JQA131087 JZW131087 KJS131087 KTO131087 LDK131087 LNG131087 LXC131087 MGY131087 MQU131087 NAQ131087 NKM131087 NUI131087 OEE131087 OOA131087 OXW131087 PHS131087 PRO131087 QBK131087 QLG131087 QVC131087 REY131087 ROU131087 RYQ131087 SIM131087 SSI131087 TCE131087 TMA131087 TVW131087 UFS131087 UPO131087 UZK131087 VJG131087 VTC131087 WCY131087 WMU131087 WWQ131087 AI196623 KE196623 UA196623 ADW196623 ANS196623 AXO196623 BHK196623 BRG196623 CBC196623 CKY196623 CUU196623 DEQ196623 DOM196623 DYI196623 EIE196623 ESA196623 FBW196623 FLS196623 FVO196623 GFK196623 GPG196623 GZC196623 HIY196623 HSU196623 ICQ196623 IMM196623 IWI196623 JGE196623 JQA196623 JZW196623 KJS196623 KTO196623 LDK196623 LNG196623 LXC196623 MGY196623 MQU196623 NAQ196623 NKM196623 NUI196623 OEE196623 OOA196623 OXW196623 PHS196623 PRO196623 QBK196623 QLG196623 QVC196623 REY196623 ROU196623 RYQ196623 SIM196623 SSI196623 TCE196623 TMA196623 TVW196623 UFS196623 UPO196623 UZK196623 VJG196623 VTC196623 WCY196623 WMU196623 WWQ196623 AI262159 KE262159 UA262159 ADW262159 ANS262159 AXO262159 BHK262159 BRG262159 CBC262159 CKY262159 CUU262159 DEQ262159 DOM262159 DYI262159 EIE262159 ESA262159 FBW262159 FLS262159 FVO262159 GFK262159 GPG262159 GZC262159 HIY262159 HSU262159 ICQ262159 IMM262159 IWI262159 JGE262159 JQA262159 JZW262159 KJS262159 KTO262159 LDK262159 LNG262159 LXC262159 MGY262159 MQU262159 NAQ262159 NKM262159 NUI262159 OEE262159 OOA262159 OXW262159 PHS262159 PRO262159 QBK262159 QLG262159 QVC262159 REY262159 ROU262159 RYQ262159 SIM262159 SSI262159 TCE262159 TMA262159 TVW262159 UFS262159 UPO262159 UZK262159 VJG262159 VTC262159 WCY262159 WMU262159 WWQ262159 AI327695 KE327695 UA327695 ADW327695 ANS327695 AXO327695 BHK327695 BRG327695 CBC327695 CKY327695 CUU327695 DEQ327695 DOM327695 DYI327695 EIE327695 ESA327695 FBW327695 FLS327695 FVO327695 GFK327695 GPG327695 GZC327695 HIY327695 HSU327695 ICQ327695 IMM327695 IWI327695 JGE327695 JQA327695 JZW327695 KJS327695 KTO327695 LDK327695 LNG327695 LXC327695 MGY327695 MQU327695 NAQ327695 NKM327695 NUI327695 OEE327695 OOA327695 OXW327695 PHS327695 PRO327695 QBK327695 QLG327695 QVC327695 REY327695 ROU327695 RYQ327695 SIM327695 SSI327695 TCE327695 TMA327695 TVW327695 UFS327695 UPO327695 UZK327695 VJG327695 VTC327695 WCY327695 WMU327695 WWQ327695 AI393231 KE393231 UA393231 ADW393231 ANS393231 AXO393231 BHK393231 BRG393231 CBC393231 CKY393231 CUU393231 DEQ393231 DOM393231 DYI393231 EIE393231 ESA393231 FBW393231 FLS393231 FVO393231 GFK393231 GPG393231 GZC393231 HIY393231 HSU393231 ICQ393231 IMM393231 IWI393231 JGE393231 JQA393231 JZW393231 KJS393231 KTO393231 LDK393231 LNG393231 LXC393231 MGY393231 MQU393231 NAQ393231 NKM393231 NUI393231 OEE393231 OOA393231 OXW393231 PHS393231 PRO393231 QBK393231 QLG393231 QVC393231 REY393231 ROU393231 RYQ393231 SIM393231 SSI393231 TCE393231 TMA393231 TVW393231 UFS393231 UPO393231 UZK393231 VJG393231 VTC393231 WCY393231 WMU393231 WWQ393231 AI458767 KE458767 UA458767 ADW458767 ANS458767 AXO458767 BHK458767 BRG458767 CBC458767 CKY458767 CUU458767 DEQ458767 DOM458767 DYI458767 EIE458767 ESA458767 FBW458767 FLS458767 FVO458767 GFK458767 GPG458767 GZC458767 HIY458767 HSU458767 ICQ458767 IMM458767 IWI458767 JGE458767 JQA458767 JZW458767 KJS458767 KTO458767 LDK458767 LNG458767 LXC458767 MGY458767 MQU458767 NAQ458767 NKM458767 NUI458767 OEE458767 OOA458767 OXW458767 PHS458767 PRO458767 QBK458767 QLG458767 QVC458767 REY458767 ROU458767 RYQ458767 SIM458767 SSI458767 TCE458767 TMA458767 TVW458767 UFS458767 UPO458767 UZK458767 VJG458767 VTC458767 WCY458767 WMU458767 WWQ458767 AI524303 KE524303 UA524303 ADW524303 ANS524303 AXO524303 BHK524303 BRG524303 CBC524303 CKY524303 CUU524303 DEQ524303 DOM524303 DYI524303 EIE524303 ESA524303 FBW524303 FLS524303 FVO524303 GFK524303 GPG524303 GZC524303 HIY524303 HSU524303 ICQ524303 IMM524303 IWI524303 JGE524303 JQA524303 JZW524303 KJS524303 KTO524303 LDK524303 LNG524303 LXC524303 MGY524303 MQU524303 NAQ524303 NKM524303 NUI524303 OEE524303 OOA524303 OXW524303 PHS524303 PRO524303 QBK524303 QLG524303 QVC524303 REY524303 ROU524303 RYQ524303 SIM524303 SSI524303 TCE524303 TMA524303 TVW524303 UFS524303 UPO524303 UZK524303 VJG524303 VTC524303 WCY524303 WMU524303 WWQ524303 AI589839 KE589839 UA589839 ADW589839 ANS589839 AXO589839 BHK589839 BRG589839 CBC589839 CKY589839 CUU589839 DEQ589839 DOM589839 DYI589839 EIE589839 ESA589839 FBW589839 FLS589839 FVO589839 GFK589839 GPG589839 GZC589839 HIY589839 HSU589839 ICQ589839 IMM589839 IWI589839 JGE589839 JQA589839 JZW589839 KJS589839 KTO589839 LDK589839 LNG589839 LXC589839 MGY589839 MQU589839 NAQ589839 NKM589839 NUI589839 OEE589839 OOA589839 OXW589839 PHS589839 PRO589839 QBK589839 QLG589839 QVC589839 REY589839 ROU589839 RYQ589839 SIM589839 SSI589839 TCE589839 TMA589839 TVW589839 UFS589839 UPO589839 UZK589839 VJG589839 VTC589839 WCY589839 WMU589839 WWQ589839 AI655375 KE655375 UA655375 ADW655375 ANS655375 AXO655375 BHK655375 BRG655375 CBC655375 CKY655375 CUU655375 DEQ655375 DOM655375 DYI655375 EIE655375 ESA655375 FBW655375 FLS655375 FVO655375 GFK655375 GPG655375 GZC655375 HIY655375 HSU655375 ICQ655375 IMM655375 IWI655375 JGE655375 JQA655375 JZW655375 KJS655375 KTO655375 LDK655375 LNG655375 LXC655375 MGY655375 MQU655375 NAQ655375 NKM655375 NUI655375 OEE655375 OOA655375 OXW655375 PHS655375 PRO655375 QBK655375 QLG655375 QVC655375 REY655375 ROU655375 RYQ655375 SIM655375 SSI655375 TCE655375 TMA655375 TVW655375 UFS655375 UPO655375 UZK655375 VJG655375 VTC655375 WCY655375 WMU655375 WWQ655375 AI720911 KE720911 UA720911 ADW720911 ANS720911 AXO720911 BHK720911 BRG720911 CBC720911 CKY720911 CUU720911 DEQ720911 DOM720911 DYI720911 EIE720911 ESA720911 FBW720911 FLS720911 FVO720911 GFK720911 GPG720911 GZC720911 HIY720911 HSU720911 ICQ720911 IMM720911 IWI720911 JGE720911 JQA720911 JZW720911 KJS720911 KTO720911 LDK720911 LNG720911 LXC720911 MGY720911 MQU720911 NAQ720911 NKM720911 NUI720911 OEE720911 OOA720911 OXW720911 PHS720911 PRO720911 QBK720911 QLG720911 QVC720911 REY720911 ROU720911 RYQ720911 SIM720911 SSI720911 TCE720911 TMA720911 TVW720911 UFS720911 UPO720911 UZK720911 VJG720911 VTC720911 WCY720911 WMU720911 WWQ720911 AI786447 KE786447 UA786447 ADW786447 ANS786447 AXO786447 BHK786447 BRG786447 CBC786447 CKY786447 CUU786447 DEQ786447 DOM786447 DYI786447 EIE786447 ESA786447 FBW786447 FLS786447 FVO786447 GFK786447 GPG786447 GZC786447 HIY786447 HSU786447 ICQ786447 IMM786447 IWI786447 JGE786447 JQA786447 JZW786447 KJS786447 KTO786447 LDK786447 LNG786447 LXC786447 MGY786447 MQU786447 NAQ786447 NKM786447 NUI786447 OEE786447 OOA786447 OXW786447 PHS786447 PRO786447 QBK786447 QLG786447 QVC786447 REY786447 ROU786447 RYQ786447 SIM786447 SSI786447 TCE786447 TMA786447 TVW786447 UFS786447 UPO786447 UZK786447 VJG786447 VTC786447 WCY786447 WMU786447 WWQ786447 AI851983 KE851983 UA851983 ADW851983 ANS851983 AXO851983 BHK851983 BRG851983 CBC851983 CKY851983 CUU851983 DEQ851983 DOM851983 DYI851983 EIE851983 ESA851983 FBW851983 FLS851983 FVO851983 GFK851983 GPG851983 GZC851983 HIY851983 HSU851983 ICQ851983 IMM851983 IWI851983 JGE851983 JQA851983 JZW851983 KJS851983 KTO851983 LDK851983 LNG851983 LXC851983 MGY851983 MQU851983 NAQ851983 NKM851983 NUI851983 OEE851983 OOA851983 OXW851983 PHS851983 PRO851983 QBK851983 QLG851983 QVC851983 REY851983 ROU851983 RYQ851983 SIM851983 SSI851983 TCE851983 TMA851983 TVW851983 UFS851983 UPO851983 UZK851983 VJG851983 VTC851983 WCY851983 WMU851983 WWQ851983 AI917519 KE917519 UA917519 ADW917519 ANS917519 AXO917519 BHK917519 BRG917519 CBC917519 CKY917519 CUU917519 DEQ917519 DOM917519 DYI917519 EIE917519 ESA917519 FBW917519 FLS917519 FVO917519 GFK917519 GPG917519 GZC917519 HIY917519 HSU917519 ICQ917519 IMM917519 IWI917519 JGE917519 JQA917519 JZW917519 KJS917519 KTO917519 LDK917519 LNG917519 LXC917519 MGY917519 MQU917519 NAQ917519 NKM917519 NUI917519 OEE917519 OOA917519 OXW917519 PHS917519 PRO917519 QBK917519 QLG917519 QVC917519 REY917519 ROU917519 RYQ917519 SIM917519 SSI917519 TCE917519 TMA917519 TVW917519 UFS917519 UPO917519 UZK917519 VJG917519 VTC917519 WCY917519 WMU917519 WWQ917519 AI983055 KE983055 UA983055 ADW983055 ANS983055 AXO983055 BHK983055 BRG983055 CBC983055 CKY983055 CUU983055 DEQ983055 DOM983055 DYI983055 EIE983055 ESA983055 FBW983055 FLS983055 FVO983055 GFK983055 GPG983055 GZC983055 HIY983055 HSU983055 ICQ983055 IMM983055 IWI983055 JGE983055 JQA983055 JZW983055 KJS983055 KTO983055 LDK983055 LNG983055 LXC983055 MGY983055 MQU983055 NAQ983055 NKM983055 NUI983055 OEE983055 OOA983055 OXW983055 PHS983055 PRO983055 QBK983055 QLG983055 QVC983055 REY983055 ROU983055 RYQ983055 SIM983055 SSI983055 TCE983055 TMA983055 TVW983055 UFS983055 UPO983055 UZK983055 VJG983055 VTC983055 WCY983055 WMU983055 WWQ983055 AT24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X65578:X65579 JT65578:JT65579 TP65578:TP65579 ADL65578:ADL65579 ANH65578:ANH65579 AXD65578:AXD65579 BGZ65578:BGZ65579 BQV65578:BQV65579 CAR65578:CAR65579 CKN65578:CKN65579 CUJ65578:CUJ65579 DEF65578:DEF65579 DOB65578:DOB65579 DXX65578:DXX65579 EHT65578:EHT65579 ERP65578:ERP65579 FBL65578:FBL65579 FLH65578:FLH65579 FVD65578:FVD65579 GEZ65578:GEZ65579 GOV65578:GOV65579 GYR65578:GYR65579 HIN65578:HIN65579 HSJ65578:HSJ65579 ICF65578:ICF65579 IMB65578:IMB65579 IVX65578:IVX65579 JFT65578:JFT65579 JPP65578:JPP65579 JZL65578:JZL65579 KJH65578:KJH65579 KTD65578:KTD65579 LCZ65578:LCZ65579 LMV65578:LMV65579 LWR65578:LWR65579 MGN65578:MGN65579 MQJ65578:MQJ65579 NAF65578:NAF65579 NKB65578:NKB65579 NTX65578:NTX65579 ODT65578:ODT65579 ONP65578:ONP65579 OXL65578:OXL65579 PHH65578:PHH65579 PRD65578:PRD65579 QAZ65578:QAZ65579 QKV65578:QKV65579 QUR65578:QUR65579 REN65578:REN65579 ROJ65578:ROJ65579 RYF65578:RYF65579 SIB65578:SIB65579 SRX65578:SRX65579 TBT65578:TBT65579 TLP65578:TLP65579 TVL65578:TVL65579 UFH65578:UFH65579 UPD65578:UPD65579 UYZ65578:UYZ65579 VIV65578:VIV65579 VSR65578:VSR65579 WCN65578:WCN65579 WMJ65578:WMJ65579 WWF65578:WWF65579 X131114:X131115 JT131114:JT131115 TP131114:TP131115 ADL131114:ADL131115 ANH131114:ANH131115 AXD131114:AXD131115 BGZ131114:BGZ131115 BQV131114:BQV131115 CAR131114:CAR131115 CKN131114:CKN131115 CUJ131114:CUJ131115 DEF131114:DEF131115 DOB131114:DOB131115 DXX131114:DXX131115 EHT131114:EHT131115 ERP131114:ERP131115 FBL131114:FBL131115 FLH131114:FLH131115 FVD131114:FVD131115 GEZ131114:GEZ131115 GOV131114:GOV131115 GYR131114:GYR131115 HIN131114:HIN131115 HSJ131114:HSJ131115 ICF131114:ICF131115 IMB131114:IMB131115 IVX131114:IVX131115 JFT131114:JFT131115 JPP131114:JPP131115 JZL131114:JZL131115 KJH131114:KJH131115 KTD131114:KTD131115 LCZ131114:LCZ131115 LMV131114:LMV131115 LWR131114:LWR131115 MGN131114:MGN131115 MQJ131114:MQJ131115 NAF131114:NAF131115 NKB131114:NKB131115 NTX131114:NTX131115 ODT131114:ODT131115 ONP131114:ONP131115 OXL131114:OXL131115 PHH131114:PHH131115 PRD131114:PRD131115 QAZ131114:QAZ131115 QKV131114:QKV131115 QUR131114:QUR131115 REN131114:REN131115 ROJ131114:ROJ131115 RYF131114:RYF131115 SIB131114:SIB131115 SRX131114:SRX131115 TBT131114:TBT131115 TLP131114:TLP131115 TVL131114:TVL131115 UFH131114:UFH131115 UPD131114:UPD131115 UYZ131114:UYZ131115 VIV131114:VIV131115 VSR131114:VSR131115 WCN131114:WCN131115 WMJ131114:WMJ131115 WWF131114:WWF131115 X196650:X196651 JT196650:JT196651 TP196650:TP196651 ADL196650:ADL196651 ANH196650:ANH196651 AXD196650:AXD196651 BGZ196650:BGZ196651 BQV196650:BQV196651 CAR196650:CAR196651 CKN196650:CKN196651 CUJ196650:CUJ196651 DEF196650:DEF196651 DOB196650:DOB196651 DXX196650:DXX196651 EHT196650:EHT196651 ERP196650:ERP196651 FBL196650:FBL196651 FLH196650:FLH196651 FVD196650:FVD196651 GEZ196650:GEZ196651 GOV196650:GOV196651 GYR196650:GYR196651 HIN196650:HIN196651 HSJ196650:HSJ196651 ICF196650:ICF196651 IMB196650:IMB196651 IVX196650:IVX196651 JFT196650:JFT196651 JPP196650:JPP196651 JZL196650:JZL196651 KJH196650:KJH196651 KTD196650:KTD196651 LCZ196650:LCZ196651 LMV196650:LMV196651 LWR196650:LWR196651 MGN196650:MGN196651 MQJ196650:MQJ196651 NAF196650:NAF196651 NKB196650:NKB196651 NTX196650:NTX196651 ODT196650:ODT196651 ONP196650:ONP196651 OXL196650:OXL196651 PHH196650:PHH196651 PRD196650:PRD196651 QAZ196650:QAZ196651 QKV196650:QKV196651 QUR196650:QUR196651 REN196650:REN196651 ROJ196650:ROJ196651 RYF196650:RYF196651 SIB196650:SIB196651 SRX196650:SRX196651 TBT196650:TBT196651 TLP196650:TLP196651 TVL196650:TVL196651 UFH196650:UFH196651 UPD196650:UPD196651 UYZ196650:UYZ196651 VIV196650:VIV196651 VSR196650:VSR196651 WCN196650:WCN196651 WMJ196650:WMJ196651 WWF196650:WWF196651 X262186:X262187 JT262186:JT262187 TP262186:TP262187 ADL262186:ADL262187 ANH262186:ANH262187 AXD262186:AXD262187 BGZ262186:BGZ262187 BQV262186:BQV262187 CAR262186:CAR262187 CKN262186:CKN262187 CUJ262186:CUJ262187 DEF262186:DEF262187 DOB262186:DOB262187 DXX262186:DXX262187 EHT262186:EHT262187 ERP262186:ERP262187 FBL262186:FBL262187 FLH262186:FLH262187 FVD262186:FVD262187 GEZ262186:GEZ262187 GOV262186:GOV262187 GYR262186:GYR262187 HIN262186:HIN262187 HSJ262186:HSJ262187 ICF262186:ICF262187 IMB262186:IMB262187 IVX262186:IVX262187 JFT262186:JFT262187 JPP262186:JPP262187 JZL262186:JZL262187 KJH262186:KJH262187 KTD262186:KTD262187 LCZ262186:LCZ262187 LMV262186:LMV262187 LWR262186:LWR262187 MGN262186:MGN262187 MQJ262186:MQJ262187 NAF262186:NAF262187 NKB262186:NKB262187 NTX262186:NTX262187 ODT262186:ODT262187 ONP262186:ONP262187 OXL262186:OXL262187 PHH262186:PHH262187 PRD262186:PRD262187 QAZ262186:QAZ262187 QKV262186:QKV262187 QUR262186:QUR262187 REN262186:REN262187 ROJ262186:ROJ262187 RYF262186:RYF262187 SIB262186:SIB262187 SRX262186:SRX262187 TBT262186:TBT262187 TLP262186:TLP262187 TVL262186:TVL262187 UFH262186:UFH262187 UPD262186:UPD262187 UYZ262186:UYZ262187 VIV262186:VIV262187 VSR262186:VSR262187 WCN262186:WCN262187 WMJ262186:WMJ262187 WWF262186:WWF262187 X327722:X327723 JT327722:JT327723 TP327722:TP327723 ADL327722:ADL327723 ANH327722:ANH327723 AXD327722:AXD327723 BGZ327722:BGZ327723 BQV327722:BQV327723 CAR327722:CAR327723 CKN327722:CKN327723 CUJ327722:CUJ327723 DEF327722:DEF327723 DOB327722:DOB327723 DXX327722:DXX327723 EHT327722:EHT327723 ERP327722:ERP327723 FBL327722:FBL327723 FLH327722:FLH327723 FVD327722:FVD327723 GEZ327722:GEZ327723 GOV327722:GOV327723 GYR327722:GYR327723 HIN327722:HIN327723 HSJ327722:HSJ327723 ICF327722:ICF327723 IMB327722:IMB327723 IVX327722:IVX327723 JFT327722:JFT327723 JPP327722:JPP327723 JZL327722:JZL327723 KJH327722:KJH327723 KTD327722:KTD327723 LCZ327722:LCZ327723 LMV327722:LMV327723 LWR327722:LWR327723 MGN327722:MGN327723 MQJ327722:MQJ327723 NAF327722:NAF327723 NKB327722:NKB327723 NTX327722:NTX327723 ODT327722:ODT327723 ONP327722:ONP327723 OXL327722:OXL327723 PHH327722:PHH327723 PRD327722:PRD327723 QAZ327722:QAZ327723 QKV327722:QKV327723 QUR327722:QUR327723 REN327722:REN327723 ROJ327722:ROJ327723 RYF327722:RYF327723 SIB327722:SIB327723 SRX327722:SRX327723 TBT327722:TBT327723 TLP327722:TLP327723 TVL327722:TVL327723 UFH327722:UFH327723 UPD327722:UPD327723 UYZ327722:UYZ327723 VIV327722:VIV327723 VSR327722:VSR327723 WCN327722:WCN327723 WMJ327722:WMJ327723 WWF327722:WWF327723 X393258:X393259 JT393258:JT393259 TP393258:TP393259 ADL393258:ADL393259 ANH393258:ANH393259 AXD393258:AXD393259 BGZ393258:BGZ393259 BQV393258:BQV393259 CAR393258:CAR393259 CKN393258:CKN393259 CUJ393258:CUJ393259 DEF393258:DEF393259 DOB393258:DOB393259 DXX393258:DXX393259 EHT393258:EHT393259 ERP393258:ERP393259 FBL393258:FBL393259 FLH393258:FLH393259 FVD393258:FVD393259 GEZ393258:GEZ393259 GOV393258:GOV393259 GYR393258:GYR393259 HIN393258:HIN393259 HSJ393258:HSJ393259 ICF393258:ICF393259 IMB393258:IMB393259 IVX393258:IVX393259 JFT393258:JFT393259 JPP393258:JPP393259 JZL393258:JZL393259 KJH393258:KJH393259 KTD393258:KTD393259 LCZ393258:LCZ393259 LMV393258:LMV393259 LWR393258:LWR393259 MGN393258:MGN393259 MQJ393258:MQJ393259 NAF393258:NAF393259 NKB393258:NKB393259 NTX393258:NTX393259 ODT393258:ODT393259 ONP393258:ONP393259 OXL393258:OXL393259 PHH393258:PHH393259 PRD393258:PRD393259 QAZ393258:QAZ393259 QKV393258:QKV393259 QUR393258:QUR393259 REN393258:REN393259 ROJ393258:ROJ393259 RYF393258:RYF393259 SIB393258:SIB393259 SRX393258:SRX393259 TBT393258:TBT393259 TLP393258:TLP393259 TVL393258:TVL393259 UFH393258:UFH393259 UPD393258:UPD393259 UYZ393258:UYZ393259 VIV393258:VIV393259 VSR393258:VSR393259 WCN393258:WCN393259 WMJ393258:WMJ393259 WWF393258:WWF393259 X458794:X458795 JT458794:JT458795 TP458794:TP458795 ADL458794:ADL458795 ANH458794:ANH458795 AXD458794:AXD458795 BGZ458794:BGZ458795 BQV458794:BQV458795 CAR458794:CAR458795 CKN458794:CKN458795 CUJ458794:CUJ458795 DEF458794:DEF458795 DOB458794:DOB458795 DXX458794:DXX458795 EHT458794:EHT458795 ERP458794:ERP458795 FBL458794:FBL458795 FLH458794:FLH458795 FVD458794:FVD458795 GEZ458794:GEZ458795 GOV458794:GOV458795 GYR458794:GYR458795 HIN458794:HIN458795 HSJ458794:HSJ458795 ICF458794:ICF458795 IMB458794:IMB458795 IVX458794:IVX458795 JFT458794:JFT458795 JPP458794:JPP458795 JZL458794:JZL458795 KJH458794:KJH458795 KTD458794:KTD458795 LCZ458794:LCZ458795 LMV458794:LMV458795 LWR458794:LWR458795 MGN458794:MGN458795 MQJ458794:MQJ458795 NAF458794:NAF458795 NKB458794:NKB458795 NTX458794:NTX458795 ODT458794:ODT458795 ONP458794:ONP458795 OXL458794:OXL458795 PHH458794:PHH458795 PRD458794:PRD458795 QAZ458794:QAZ458795 QKV458794:QKV458795 QUR458794:QUR458795 REN458794:REN458795 ROJ458794:ROJ458795 RYF458794:RYF458795 SIB458794:SIB458795 SRX458794:SRX458795 TBT458794:TBT458795 TLP458794:TLP458795 TVL458794:TVL458795 UFH458794:UFH458795 UPD458794:UPD458795 UYZ458794:UYZ458795 VIV458794:VIV458795 VSR458794:VSR458795 WCN458794:WCN458795 WMJ458794:WMJ458795 WWF458794:WWF458795 X524330:X524331 JT524330:JT524331 TP524330:TP524331 ADL524330:ADL524331 ANH524330:ANH524331 AXD524330:AXD524331 BGZ524330:BGZ524331 BQV524330:BQV524331 CAR524330:CAR524331 CKN524330:CKN524331 CUJ524330:CUJ524331 DEF524330:DEF524331 DOB524330:DOB524331 DXX524330:DXX524331 EHT524330:EHT524331 ERP524330:ERP524331 FBL524330:FBL524331 FLH524330:FLH524331 FVD524330:FVD524331 GEZ524330:GEZ524331 GOV524330:GOV524331 GYR524330:GYR524331 HIN524330:HIN524331 HSJ524330:HSJ524331 ICF524330:ICF524331 IMB524330:IMB524331 IVX524330:IVX524331 JFT524330:JFT524331 JPP524330:JPP524331 JZL524330:JZL524331 KJH524330:KJH524331 KTD524330:KTD524331 LCZ524330:LCZ524331 LMV524330:LMV524331 LWR524330:LWR524331 MGN524330:MGN524331 MQJ524330:MQJ524331 NAF524330:NAF524331 NKB524330:NKB524331 NTX524330:NTX524331 ODT524330:ODT524331 ONP524330:ONP524331 OXL524330:OXL524331 PHH524330:PHH524331 PRD524330:PRD524331 QAZ524330:QAZ524331 QKV524330:QKV524331 QUR524330:QUR524331 REN524330:REN524331 ROJ524330:ROJ524331 RYF524330:RYF524331 SIB524330:SIB524331 SRX524330:SRX524331 TBT524330:TBT524331 TLP524330:TLP524331 TVL524330:TVL524331 UFH524330:UFH524331 UPD524330:UPD524331 UYZ524330:UYZ524331 VIV524330:VIV524331 VSR524330:VSR524331 WCN524330:WCN524331 WMJ524330:WMJ524331 WWF524330:WWF524331 X589866:X589867 JT589866:JT589867 TP589866:TP589867 ADL589866:ADL589867 ANH589866:ANH589867 AXD589866:AXD589867 BGZ589866:BGZ589867 BQV589866:BQV589867 CAR589866:CAR589867 CKN589866:CKN589867 CUJ589866:CUJ589867 DEF589866:DEF589867 DOB589866:DOB589867 DXX589866:DXX589867 EHT589866:EHT589867 ERP589866:ERP589867 FBL589866:FBL589867 FLH589866:FLH589867 FVD589866:FVD589867 GEZ589866:GEZ589867 GOV589866:GOV589867 GYR589866:GYR589867 HIN589866:HIN589867 HSJ589866:HSJ589867 ICF589866:ICF589867 IMB589866:IMB589867 IVX589866:IVX589867 JFT589866:JFT589867 JPP589866:JPP589867 JZL589866:JZL589867 KJH589866:KJH589867 KTD589866:KTD589867 LCZ589866:LCZ589867 LMV589866:LMV589867 LWR589866:LWR589867 MGN589866:MGN589867 MQJ589866:MQJ589867 NAF589866:NAF589867 NKB589866:NKB589867 NTX589866:NTX589867 ODT589866:ODT589867 ONP589866:ONP589867 OXL589866:OXL589867 PHH589866:PHH589867 PRD589866:PRD589867 QAZ589866:QAZ589867 QKV589866:QKV589867 QUR589866:QUR589867 REN589866:REN589867 ROJ589866:ROJ589867 RYF589866:RYF589867 SIB589866:SIB589867 SRX589866:SRX589867 TBT589866:TBT589867 TLP589866:TLP589867 TVL589866:TVL589867 UFH589866:UFH589867 UPD589866:UPD589867 UYZ589866:UYZ589867 VIV589866:VIV589867 VSR589866:VSR589867 WCN589866:WCN589867 WMJ589866:WMJ589867 WWF589866:WWF589867 X655402:X655403 JT655402:JT655403 TP655402:TP655403 ADL655402:ADL655403 ANH655402:ANH655403 AXD655402:AXD655403 BGZ655402:BGZ655403 BQV655402:BQV655403 CAR655402:CAR655403 CKN655402:CKN655403 CUJ655402:CUJ655403 DEF655402:DEF655403 DOB655402:DOB655403 DXX655402:DXX655403 EHT655402:EHT655403 ERP655402:ERP655403 FBL655402:FBL655403 FLH655402:FLH655403 FVD655402:FVD655403 GEZ655402:GEZ655403 GOV655402:GOV655403 GYR655402:GYR655403 HIN655402:HIN655403 HSJ655402:HSJ655403 ICF655402:ICF655403 IMB655402:IMB655403 IVX655402:IVX655403 JFT655402:JFT655403 JPP655402:JPP655403 JZL655402:JZL655403 KJH655402:KJH655403 KTD655402:KTD655403 LCZ655402:LCZ655403 LMV655402:LMV655403 LWR655402:LWR655403 MGN655402:MGN655403 MQJ655402:MQJ655403 NAF655402:NAF655403 NKB655402:NKB655403 NTX655402:NTX655403 ODT655402:ODT655403 ONP655402:ONP655403 OXL655402:OXL655403 PHH655402:PHH655403 PRD655402:PRD655403 QAZ655402:QAZ655403 QKV655402:QKV655403 QUR655402:QUR655403 REN655402:REN655403 ROJ655402:ROJ655403 RYF655402:RYF655403 SIB655402:SIB655403 SRX655402:SRX655403 TBT655402:TBT655403 TLP655402:TLP655403 TVL655402:TVL655403 UFH655402:UFH655403 UPD655402:UPD655403 UYZ655402:UYZ655403 VIV655402:VIV655403 VSR655402:VSR655403 WCN655402:WCN655403 WMJ655402:WMJ655403 WWF655402:WWF655403 X720938:X720939 JT720938:JT720939 TP720938:TP720939 ADL720938:ADL720939 ANH720938:ANH720939 AXD720938:AXD720939 BGZ720938:BGZ720939 BQV720938:BQV720939 CAR720938:CAR720939 CKN720938:CKN720939 CUJ720938:CUJ720939 DEF720938:DEF720939 DOB720938:DOB720939 DXX720938:DXX720939 EHT720938:EHT720939 ERP720938:ERP720939 FBL720938:FBL720939 FLH720938:FLH720939 FVD720938:FVD720939 GEZ720938:GEZ720939 GOV720938:GOV720939 GYR720938:GYR720939 HIN720938:HIN720939 HSJ720938:HSJ720939 ICF720938:ICF720939 IMB720938:IMB720939 IVX720938:IVX720939 JFT720938:JFT720939 JPP720938:JPP720939 JZL720938:JZL720939 KJH720938:KJH720939 KTD720938:KTD720939 LCZ720938:LCZ720939 LMV720938:LMV720939 LWR720938:LWR720939 MGN720938:MGN720939 MQJ720938:MQJ720939 NAF720938:NAF720939 NKB720938:NKB720939 NTX720938:NTX720939 ODT720938:ODT720939 ONP720938:ONP720939 OXL720938:OXL720939 PHH720938:PHH720939 PRD720938:PRD720939 QAZ720938:QAZ720939 QKV720938:QKV720939 QUR720938:QUR720939 REN720938:REN720939 ROJ720938:ROJ720939 RYF720938:RYF720939 SIB720938:SIB720939 SRX720938:SRX720939 TBT720938:TBT720939 TLP720938:TLP720939 TVL720938:TVL720939 UFH720938:UFH720939 UPD720938:UPD720939 UYZ720938:UYZ720939 VIV720938:VIV720939 VSR720938:VSR720939 WCN720938:WCN720939 WMJ720938:WMJ720939 WWF720938:WWF720939 X786474:X786475 JT786474:JT786475 TP786474:TP786475 ADL786474:ADL786475 ANH786474:ANH786475 AXD786474:AXD786475 BGZ786474:BGZ786475 BQV786474:BQV786475 CAR786474:CAR786475 CKN786474:CKN786475 CUJ786474:CUJ786475 DEF786474:DEF786475 DOB786474:DOB786475 DXX786474:DXX786475 EHT786474:EHT786475 ERP786474:ERP786475 FBL786474:FBL786475 FLH786474:FLH786475 FVD786474:FVD786475 GEZ786474:GEZ786475 GOV786474:GOV786475 GYR786474:GYR786475 HIN786474:HIN786475 HSJ786474:HSJ786475 ICF786474:ICF786475 IMB786474:IMB786475 IVX786474:IVX786475 JFT786474:JFT786475 JPP786474:JPP786475 JZL786474:JZL786475 KJH786474:KJH786475 KTD786474:KTD786475 LCZ786474:LCZ786475 LMV786474:LMV786475 LWR786474:LWR786475 MGN786474:MGN786475 MQJ786474:MQJ786475 NAF786474:NAF786475 NKB786474:NKB786475 NTX786474:NTX786475 ODT786474:ODT786475 ONP786474:ONP786475 OXL786474:OXL786475 PHH786474:PHH786475 PRD786474:PRD786475 QAZ786474:QAZ786475 QKV786474:QKV786475 QUR786474:QUR786475 REN786474:REN786475 ROJ786474:ROJ786475 RYF786474:RYF786475 SIB786474:SIB786475 SRX786474:SRX786475 TBT786474:TBT786475 TLP786474:TLP786475 TVL786474:TVL786475 UFH786474:UFH786475 UPD786474:UPD786475 UYZ786474:UYZ786475 VIV786474:VIV786475 VSR786474:VSR786475 WCN786474:WCN786475 WMJ786474:WMJ786475 WWF786474:WWF786475 X852010:X852011 JT852010:JT852011 TP852010:TP852011 ADL852010:ADL852011 ANH852010:ANH852011 AXD852010:AXD852011 BGZ852010:BGZ852011 BQV852010:BQV852011 CAR852010:CAR852011 CKN852010:CKN852011 CUJ852010:CUJ852011 DEF852010:DEF852011 DOB852010:DOB852011 DXX852010:DXX852011 EHT852010:EHT852011 ERP852010:ERP852011 FBL852010:FBL852011 FLH852010:FLH852011 FVD852010:FVD852011 GEZ852010:GEZ852011 GOV852010:GOV852011 GYR852010:GYR852011 HIN852010:HIN852011 HSJ852010:HSJ852011 ICF852010:ICF852011 IMB852010:IMB852011 IVX852010:IVX852011 JFT852010:JFT852011 JPP852010:JPP852011 JZL852010:JZL852011 KJH852010:KJH852011 KTD852010:KTD852011 LCZ852010:LCZ852011 LMV852010:LMV852011 LWR852010:LWR852011 MGN852010:MGN852011 MQJ852010:MQJ852011 NAF852010:NAF852011 NKB852010:NKB852011 NTX852010:NTX852011 ODT852010:ODT852011 ONP852010:ONP852011 OXL852010:OXL852011 PHH852010:PHH852011 PRD852010:PRD852011 QAZ852010:QAZ852011 QKV852010:QKV852011 QUR852010:QUR852011 REN852010:REN852011 ROJ852010:ROJ852011 RYF852010:RYF852011 SIB852010:SIB852011 SRX852010:SRX852011 TBT852010:TBT852011 TLP852010:TLP852011 TVL852010:TVL852011 UFH852010:UFH852011 UPD852010:UPD852011 UYZ852010:UYZ852011 VIV852010:VIV852011 VSR852010:VSR852011 WCN852010:WCN852011 WMJ852010:WMJ852011 WWF852010:WWF852011 X917546:X917547 JT917546:JT917547 TP917546:TP917547 ADL917546:ADL917547 ANH917546:ANH917547 AXD917546:AXD917547 BGZ917546:BGZ917547 BQV917546:BQV917547 CAR917546:CAR917547 CKN917546:CKN917547 CUJ917546:CUJ917547 DEF917546:DEF917547 DOB917546:DOB917547 DXX917546:DXX917547 EHT917546:EHT917547 ERP917546:ERP917547 FBL917546:FBL917547 FLH917546:FLH917547 FVD917546:FVD917547 GEZ917546:GEZ917547 GOV917546:GOV917547 GYR917546:GYR917547 HIN917546:HIN917547 HSJ917546:HSJ917547 ICF917546:ICF917547 IMB917546:IMB917547 IVX917546:IVX917547 JFT917546:JFT917547 JPP917546:JPP917547 JZL917546:JZL917547 KJH917546:KJH917547 KTD917546:KTD917547 LCZ917546:LCZ917547 LMV917546:LMV917547 LWR917546:LWR917547 MGN917546:MGN917547 MQJ917546:MQJ917547 NAF917546:NAF917547 NKB917546:NKB917547 NTX917546:NTX917547 ODT917546:ODT917547 ONP917546:ONP917547 OXL917546:OXL917547 PHH917546:PHH917547 PRD917546:PRD917547 QAZ917546:QAZ917547 QKV917546:QKV917547 QUR917546:QUR917547 REN917546:REN917547 ROJ917546:ROJ917547 RYF917546:RYF917547 SIB917546:SIB917547 SRX917546:SRX917547 TBT917546:TBT917547 TLP917546:TLP917547 TVL917546:TVL917547 UFH917546:UFH917547 UPD917546:UPD917547 UYZ917546:UYZ917547 VIV917546:VIV917547 VSR917546:VSR917547 WCN917546:WCN917547 WMJ917546:WMJ917547 WWF917546:WWF917547 X983082:X983083 JT983082:JT983083 TP983082:TP983083 ADL983082:ADL983083 ANH983082:ANH983083 AXD983082:AXD983083 BGZ983082:BGZ983083 BQV983082:BQV983083 CAR983082:CAR983083 CKN983082:CKN983083 CUJ983082:CUJ983083 DEF983082:DEF983083 DOB983082:DOB983083 DXX983082:DXX983083 EHT983082:EHT983083 ERP983082:ERP983083 FBL983082:FBL983083 FLH983082:FLH983083 FVD983082:FVD983083 GEZ983082:GEZ983083 GOV983082:GOV983083 GYR983082:GYR983083 HIN983082:HIN983083 HSJ983082:HSJ983083 ICF983082:ICF983083 IMB983082:IMB983083 IVX983082:IVX983083 JFT983082:JFT983083 JPP983082:JPP983083 JZL983082:JZL983083 KJH983082:KJH983083 KTD983082:KTD983083 LCZ983082:LCZ983083 LMV983082:LMV983083 LWR983082:LWR983083 MGN983082:MGN983083 MQJ983082:MQJ983083 NAF983082:NAF983083 NKB983082:NKB983083 NTX983082:NTX983083 ODT983082:ODT983083 ONP983082:ONP983083 OXL983082:OXL983083 PHH983082:PHH983083 PRD983082:PRD983083 QAZ983082:QAZ983083 QKV983082:QKV983083 QUR983082:QUR983083 REN983082:REN983083 ROJ983082:ROJ983083 RYF983082:RYF983083 SIB983082:SIB983083 SRX983082:SRX983083 TBT983082:TBT983083 TLP983082:TLP983083 TVL983082:TVL983083 UFH983082:UFH983083 UPD983082:UPD983083 UYZ983082:UYZ983083 VIV983082:VIV983083 VSR983082:VSR983083 WCN983082:WCN983083 WMJ983082:WMJ983083 WWF983082:WWF983083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R65557:S65560 JN65557:JO65560 TJ65557:TK65560 ADF65557:ADG65560 ANB65557:ANC65560 AWX65557:AWY65560 BGT65557:BGU65560 BQP65557:BQQ65560 CAL65557:CAM65560 CKH65557:CKI65560 CUD65557:CUE65560 DDZ65557:DEA65560 DNV65557:DNW65560 DXR65557:DXS65560 EHN65557:EHO65560 ERJ65557:ERK65560 FBF65557:FBG65560 FLB65557:FLC65560 FUX65557:FUY65560 GET65557:GEU65560 GOP65557:GOQ65560 GYL65557:GYM65560 HIH65557:HII65560 HSD65557:HSE65560 IBZ65557:ICA65560 ILV65557:ILW65560 IVR65557:IVS65560 JFN65557:JFO65560 JPJ65557:JPK65560 JZF65557:JZG65560 KJB65557:KJC65560 KSX65557:KSY65560 LCT65557:LCU65560 LMP65557:LMQ65560 LWL65557:LWM65560 MGH65557:MGI65560 MQD65557:MQE65560 MZZ65557:NAA65560 NJV65557:NJW65560 NTR65557:NTS65560 ODN65557:ODO65560 ONJ65557:ONK65560 OXF65557:OXG65560 PHB65557:PHC65560 PQX65557:PQY65560 QAT65557:QAU65560 QKP65557:QKQ65560 QUL65557:QUM65560 REH65557:REI65560 ROD65557:ROE65560 RXZ65557:RYA65560 SHV65557:SHW65560 SRR65557:SRS65560 TBN65557:TBO65560 TLJ65557:TLK65560 TVF65557:TVG65560 UFB65557:UFC65560 UOX65557:UOY65560 UYT65557:UYU65560 VIP65557:VIQ65560 VSL65557:VSM65560 WCH65557:WCI65560 WMD65557:WME65560 WVZ65557:WWA65560 R131093:S131096 JN131093:JO131096 TJ131093:TK131096 ADF131093:ADG131096 ANB131093:ANC131096 AWX131093:AWY131096 BGT131093:BGU131096 BQP131093:BQQ131096 CAL131093:CAM131096 CKH131093:CKI131096 CUD131093:CUE131096 DDZ131093:DEA131096 DNV131093:DNW131096 DXR131093:DXS131096 EHN131093:EHO131096 ERJ131093:ERK131096 FBF131093:FBG131096 FLB131093:FLC131096 FUX131093:FUY131096 GET131093:GEU131096 GOP131093:GOQ131096 GYL131093:GYM131096 HIH131093:HII131096 HSD131093:HSE131096 IBZ131093:ICA131096 ILV131093:ILW131096 IVR131093:IVS131096 JFN131093:JFO131096 JPJ131093:JPK131096 JZF131093:JZG131096 KJB131093:KJC131096 KSX131093:KSY131096 LCT131093:LCU131096 LMP131093:LMQ131096 LWL131093:LWM131096 MGH131093:MGI131096 MQD131093:MQE131096 MZZ131093:NAA131096 NJV131093:NJW131096 NTR131093:NTS131096 ODN131093:ODO131096 ONJ131093:ONK131096 OXF131093:OXG131096 PHB131093:PHC131096 PQX131093:PQY131096 QAT131093:QAU131096 QKP131093:QKQ131096 QUL131093:QUM131096 REH131093:REI131096 ROD131093:ROE131096 RXZ131093:RYA131096 SHV131093:SHW131096 SRR131093:SRS131096 TBN131093:TBO131096 TLJ131093:TLK131096 TVF131093:TVG131096 UFB131093:UFC131096 UOX131093:UOY131096 UYT131093:UYU131096 VIP131093:VIQ131096 VSL131093:VSM131096 WCH131093:WCI131096 WMD131093:WME131096 WVZ131093:WWA131096 R196629:S196632 JN196629:JO196632 TJ196629:TK196632 ADF196629:ADG196632 ANB196629:ANC196632 AWX196629:AWY196632 BGT196629:BGU196632 BQP196629:BQQ196632 CAL196629:CAM196632 CKH196629:CKI196632 CUD196629:CUE196632 DDZ196629:DEA196632 DNV196629:DNW196632 DXR196629:DXS196632 EHN196629:EHO196632 ERJ196629:ERK196632 FBF196629:FBG196632 FLB196629:FLC196632 FUX196629:FUY196632 GET196629:GEU196632 GOP196629:GOQ196632 GYL196629:GYM196632 HIH196629:HII196632 HSD196629:HSE196632 IBZ196629:ICA196632 ILV196629:ILW196632 IVR196629:IVS196632 JFN196629:JFO196632 JPJ196629:JPK196632 JZF196629:JZG196632 KJB196629:KJC196632 KSX196629:KSY196632 LCT196629:LCU196632 LMP196629:LMQ196632 LWL196629:LWM196632 MGH196629:MGI196632 MQD196629:MQE196632 MZZ196629:NAA196632 NJV196629:NJW196632 NTR196629:NTS196632 ODN196629:ODO196632 ONJ196629:ONK196632 OXF196629:OXG196632 PHB196629:PHC196632 PQX196629:PQY196632 QAT196629:QAU196632 QKP196629:QKQ196632 QUL196629:QUM196632 REH196629:REI196632 ROD196629:ROE196632 RXZ196629:RYA196632 SHV196629:SHW196632 SRR196629:SRS196632 TBN196629:TBO196632 TLJ196629:TLK196632 TVF196629:TVG196632 UFB196629:UFC196632 UOX196629:UOY196632 UYT196629:UYU196632 VIP196629:VIQ196632 VSL196629:VSM196632 WCH196629:WCI196632 WMD196629:WME196632 WVZ196629:WWA196632 R262165:S262168 JN262165:JO262168 TJ262165:TK262168 ADF262165:ADG262168 ANB262165:ANC262168 AWX262165:AWY262168 BGT262165:BGU262168 BQP262165:BQQ262168 CAL262165:CAM262168 CKH262165:CKI262168 CUD262165:CUE262168 DDZ262165:DEA262168 DNV262165:DNW262168 DXR262165:DXS262168 EHN262165:EHO262168 ERJ262165:ERK262168 FBF262165:FBG262168 FLB262165:FLC262168 FUX262165:FUY262168 GET262165:GEU262168 GOP262165:GOQ262168 GYL262165:GYM262168 HIH262165:HII262168 HSD262165:HSE262168 IBZ262165:ICA262168 ILV262165:ILW262168 IVR262165:IVS262168 JFN262165:JFO262168 JPJ262165:JPK262168 JZF262165:JZG262168 KJB262165:KJC262168 KSX262165:KSY262168 LCT262165:LCU262168 LMP262165:LMQ262168 LWL262165:LWM262168 MGH262165:MGI262168 MQD262165:MQE262168 MZZ262165:NAA262168 NJV262165:NJW262168 NTR262165:NTS262168 ODN262165:ODO262168 ONJ262165:ONK262168 OXF262165:OXG262168 PHB262165:PHC262168 PQX262165:PQY262168 QAT262165:QAU262168 QKP262165:QKQ262168 QUL262165:QUM262168 REH262165:REI262168 ROD262165:ROE262168 RXZ262165:RYA262168 SHV262165:SHW262168 SRR262165:SRS262168 TBN262165:TBO262168 TLJ262165:TLK262168 TVF262165:TVG262168 UFB262165:UFC262168 UOX262165:UOY262168 UYT262165:UYU262168 VIP262165:VIQ262168 VSL262165:VSM262168 WCH262165:WCI262168 WMD262165:WME262168 WVZ262165:WWA262168 R327701:S327704 JN327701:JO327704 TJ327701:TK327704 ADF327701:ADG327704 ANB327701:ANC327704 AWX327701:AWY327704 BGT327701:BGU327704 BQP327701:BQQ327704 CAL327701:CAM327704 CKH327701:CKI327704 CUD327701:CUE327704 DDZ327701:DEA327704 DNV327701:DNW327704 DXR327701:DXS327704 EHN327701:EHO327704 ERJ327701:ERK327704 FBF327701:FBG327704 FLB327701:FLC327704 FUX327701:FUY327704 GET327701:GEU327704 GOP327701:GOQ327704 GYL327701:GYM327704 HIH327701:HII327704 HSD327701:HSE327704 IBZ327701:ICA327704 ILV327701:ILW327704 IVR327701:IVS327704 JFN327701:JFO327704 JPJ327701:JPK327704 JZF327701:JZG327704 KJB327701:KJC327704 KSX327701:KSY327704 LCT327701:LCU327704 LMP327701:LMQ327704 LWL327701:LWM327704 MGH327701:MGI327704 MQD327701:MQE327704 MZZ327701:NAA327704 NJV327701:NJW327704 NTR327701:NTS327704 ODN327701:ODO327704 ONJ327701:ONK327704 OXF327701:OXG327704 PHB327701:PHC327704 PQX327701:PQY327704 QAT327701:QAU327704 QKP327701:QKQ327704 QUL327701:QUM327704 REH327701:REI327704 ROD327701:ROE327704 RXZ327701:RYA327704 SHV327701:SHW327704 SRR327701:SRS327704 TBN327701:TBO327704 TLJ327701:TLK327704 TVF327701:TVG327704 UFB327701:UFC327704 UOX327701:UOY327704 UYT327701:UYU327704 VIP327701:VIQ327704 VSL327701:VSM327704 WCH327701:WCI327704 WMD327701:WME327704 WVZ327701:WWA327704 R393237:S393240 JN393237:JO393240 TJ393237:TK393240 ADF393237:ADG393240 ANB393237:ANC393240 AWX393237:AWY393240 BGT393237:BGU393240 BQP393237:BQQ393240 CAL393237:CAM393240 CKH393237:CKI393240 CUD393237:CUE393240 DDZ393237:DEA393240 DNV393237:DNW393240 DXR393237:DXS393240 EHN393237:EHO393240 ERJ393237:ERK393240 FBF393237:FBG393240 FLB393237:FLC393240 FUX393237:FUY393240 GET393237:GEU393240 GOP393237:GOQ393240 GYL393237:GYM393240 HIH393237:HII393240 HSD393237:HSE393240 IBZ393237:ICA393240 ILV393237:ILW393240 IVR393237:IVS393240 JFN393237:JFO393240 JPJ393237:JPK393240 JZF393237:JZG393240 KJB393237:KJC393240 KSX393237:KSY393240 LCT393237:LCU393240 LMP393237:LMQ393240 LWL393237:LWM393240 MGH393237:MGI393240 MQD393237:MQE393240 MZZ393237:NAA393240 NJV393237:NJW393240 NTR393237:NTS393240 ODN393237:ODO393240 ONJ393237:ONK393240 OXF393237:OXG393240 PHB393237:PHC393240 PQX393237:PQY393240 QAT393237:QAU393240 QKP393237:QKQ393240 QUL393237:QUM393240 REH393237:REI393240 ROD393237:ROE393240 RXZ393237:RYA393240 SHV393237:SHW393240 SRR393237:SRS393240 TBN393237:TBO393240 TLJ393237:TLK393240 TVF393237:TVG393240 UFB393237:UFC393240 UOX393237:UOY393240 UYT393237:UYU393240 VIP393237:VIQ393240 VSL393237:VSM393240 WCH393237:WCI393240 WMD393237:WME393240 WVZ393237:WWA393240 R458773:S458776 JN458773:JO458776 TJ458773:TK458776 ADF458773:ADG458776 ANB458773:ANC458776 AWX458773:AWY458776 BGT458773:BGU458776 BQP458773:BQQ458776 CAL458773:CAM458776 CKH458773:CKI458776 CUD458773:CUE458776 DDZ458773:DEA458776 DNV458773:DNW458776 DXR458773:DXS458776 EHN458773:EHO458776 ERJ458773:ERK458776 FBF458773:FBG458776 FLB458773:FLC458776 FUX458773:FUY458776 GET458773:GEU458776 GOP458773:GOQ458776 GYL458773:GYM458776 HIH458773:HII458776 HSD458773:HSE458776 IBZ458773:ICA458776 ILV458773:ILW458776 IVR458773:IVS458776 JFN458773:JFO458776 JPJ458773:JPK458776 JZF458773:JZG458776 KJB458773:KJC458776 KSX458773:KSY458776 LCT458773:LCU458776 LMP458773:LMQ458776 LWL458773:LWM458776 MGH458773:MGI458776 MQD458773:MQE458776 MZZ458773:NAA458776 NJV458773:NJW458776 NTR458773:NTS458776 ODN458773:ODO458776 ONJ458773:ONK458776 OXF458773:OXG458776 PHB458773:PHC458776 PQX458773:PQY458776 QAT458773:QAU458776 QKP458773:QKQ458776 QUL458773:QUM458776 REH458773:REI458776 ROD458773:ROE458776 RXZ458773:RYA458776 SHV458773:SHW458776 SRR458773:SRS458776 TBN458773:TBO458776 TLJ458773:TLK458776 TVF458773:TVG458776 UFB458773:UFC458776 UOX458773:UOY458776 UYT458773:UYU458776 VIP458773:VIQ458776 VSL458773:VSM458776 WCH458773:WCI458776 WMD458773:WME458776 WVZ458773:WWA458776 R524309:S524312 JN524309:JO524312 TJ524309:TK524312 ADF524309:ADG524312 ANB524309:ANC524312 AWX524309:AWY524312 BGT524309:BGU524312 BQP524309:BQQ524312 CAL524309:CAM524312 CKH524309:CKI524312 CUD524309:CUE524312 DDZ524309:DEA524312 DNV524309:DNW524312 DXR524309:DXS524312 EHN524309:EHO524312 ERJ524309:ERK524312 FBF524309:FBG524312 FLB524309:FLC524312 FUX524309:FUY524312 GET524309:GEU524312 GOP524309:GOQ524312 GYL524309:GYM524312 HIH524309:HII524312 HSD524309:HSE524312 IBZ524309:ICA524312 ILV524309:ILW524312 IVR524309:IVS524312 JFN524309:JFO524312 JPJ524309:JPK524312 JZF524309:JZG524312 KJB524309:KJC524312 KSX524309:KSY524312 LCT524309:LCU524312 LMP524309:LMQ524312 LWL524309:LWM524312 MGH524309:MGI524312 MQD524309:MQE524312 MZZ524309:NAA524312 NJV524309:NJW524312 NTR524309:NTS524312 ODN524309:ODO524312 ONJ524309:ONK524312 OXF524309:OXG524312 PHB524309:PHC524312 PQX524309:PQY524312 QAT524309:QAU524312 QKP524309:QKQ524312 QUL524309:QUM524312 REH524309:REI524312 ROD524309:ROE524312 RXZ524309:RYA524312 SHV524309:SHW524312 SRR524309:SRS524312 TBN524309:TBO524312 TLJ524309:TLK524312 TVF524309:TVG524312 UFB524309:UFC524312 UOX524309:UOY524312 UYT524309:UYU524312 VIP524309:VIQ524312 VSL524309:VSM524312 WCH524309:WCI524312 WMD524309:WME524312 WVZ524309:WWA524312 R589845:S589848 JN589845:JO589848 TJ589845:TK589848 ADF589845:ADG589848 ANB589845:ANC589848 AWX589845:AWY589848 BGT589845:BGU589848 BQP589845:BQQ589848 CAL589845:CAM589848 CKH589845:CKI589848 CUD589845:CUE589848 DDZ589845:DEA589848 DNV589845:DNW589848 DXR589845:DXS589848 EHN589845:EHO589848 ERJ589845:ERK589848 FBF589845:FBG589848 FLB589845:FLC589848 FUX589845:FUY589848 GET589845:GEU589848 GOP589845:GOQ589848 GYL589845:GYM589848 HIH589845:HII589848 HSD589845:HSE589848 IBZ589845:ICA589848 ILV589845:ILW589848 IVR589845:IVS589848 JFN589845:JFO589848 JPJ589845:JPK589848 JZF589845:JZG589848 KJB589845:KJC589848 KSX589845:KSY589848 LCT589845:LCU589848 LMP589845:LMQ589848 LWL589845:LWM589848 MGH589845:MGI589848 MQD589845:MQE589848 MZZ589845:NAA589848 NJV589845:NJW589848 NTR589845:NTS589848 ODN589845:ODO589848 ONJ589845:ONK589848 OXF589845:OXG589848 PHB589845:PHC589848 PQX589845:PQY589848 QAT589845:QAU589848 QKP589845:QKQ589848 QUL589845:QUM589848 REH589845:REI589848 ROD589845:ROE589848 RXZ589845:RYA589848 SHV589845:SHW589848 SRR589845:SRS589848 TBN589845:TBO589848 TLJ589845:TLK589848 TVF589845:TVG589848 UFB589845:UFC589848 UOX589845:UOY589848 UYT589845:UYU589848 VIP589845:VIQ589848 VSL589845:VSM589848 WCH589845:WCI589848 WMD589845:WME589848 WVZ589845:WWA589848 R655381:S655384 JN655381:JO655384 TJ655381:TK655384 ADF655381:ADG655384 ANB655381:ANC655384 AWX655381:AWY655384 BGT655381:BGU655384 BQP655381:BQQ655384 CAL655381:CAM655384 CKH655381:CKI655384 CUD655381:CUE655384 DDZ655381:DEA655384 DNV655381:DNW655384 DXR655381:DXS655384 EHN655381:EHO655384 ERJ655381:ERK655384 FBF655381:FBG655384 FLB655381:FLC655384 FUX655381:FUY655384 GET655381:GEU655384 GOP655381:GOQ655384 GYL655381:GYM655384 HIH655381:HII655384 HSD655381:HSE655384 IBZ655381:ICA655384 ILV655381:ILW655384 IVR655381:IVS655384 JFN655381:JFO655384 JPJ655381:JPK655384 JZF655381:JZG655384 KJB655381:KJC655384 KSX655381:KSY655384 LCT655381:LCU655384 LMP655381:LMQ655384 LWL655381:LWM655384 MGH655381:MGI655384 MQD655381:MQE655384 MZZ655381:NAA655384 NJV655381:NJW655384 NTR655381:NTS655384 ODN655381:ODO655384 ONJ655381:ONK655384 OXF655381:OXG655384 PHB655381:PHC655384 PQX655381:PQY655384 QAT655381:QAU655384 QKP655381:QKQ655384 QUL655381:QUM655384 REH655381:REI655384 ROD655381:ROE655384 RXZ655381:RYA655384 SHV655381:SHW655384 SRR655381:SRS655384 TBN655381:TBO655384 TLJ655381:TLK655384 TVF655381:TVG655384 UFB655381:UFC655384 UOX655381:UOY655384 UYT655381:UYU655384 VIP655381:VIQ655384 VSL655381:VSM655384 WCH655381:WCI655384 WMD655381:WME655384 WVZ655381:WWA655384 R720917:S720920 JN720917:JO720920 TJ720917:TK720920 ADF720917:ADG720920 ANB720917:ANC720920 AWX720917:AWY720920 BGT720917:BGU720920 BQP720917:BQQ720920 CAL720917:CAM720920 CKH720917:CKI720920 CUD720917:CUE720920 DDZ720917:DEA720920 DNV720917:DNW720920 DXR720917:DXS720920 EHN720917:EHO720920 ERJ720917:ERK720920 FBF720917:FBG720920 FLB720917:FLC720920 FUX720917:FUY720920 GET720917:GEU720920 GOP720917:GOQ720920 GYL720917:GYM720920 HIH720917:HII720920 HSD720917:HSE720920 IBZ720917:ICA720920 ILV720917:ILW720920 IVR720917:IVS720920 JFN720917:JFO720920 JPJ720917:JPK720920 JZF720917:JZG720920 KJB720917:KJC720920 KSX720917:KSY720920 LCT720917:LCU720920 LMP720917:LMQ720920 LWL720917:LWM720920 MGH720917:MGI720920 MQD720917:MQE720920 MZZ720917:NAA720920 NJV720917:NJW720920 NTR720917:NTS720920 ODN720917:ODO720920 ONJ720917:ONK720920 OXF720917:OXG720920 PHB720917:PHC720920 PQX720917:PQY720920 QAT720917:QAU720920 QKP720917:QKQ720920 QUL720917:QUM720920 REH720917:REI720920 ROD720917:ROE720920 RXZ720917:RYA720920 SHV720917:SHW720920 SRR720917:SRS720920 TBN720917:TBO720920 TLJ720917:TLK720920 TVF720917:TVG720920 UFB720917:UFC720920 UOX720917:UOY720920 UYT720917:UYU720920 VIP720917:VIQ720920 VSL720917:VSM720920 WCH720917:WCI720920 WMD720917:WME720920 WVZ720917:WWA720920 R786453:S786456 JN786453:JO786456 TJ786453:TK786456 ADF786453:ADG786456 ANB786453:ANC786456 AWX786453:AWY786456 BGT786453:BGU786456 BQP786453:BQQ786456 CAL786453:CAM786456 CKH786453:CKI786456 CUD786453:CUE786456 DDZ786453:DEA786456 DNV786453:DNW786456 DXR786453:DXS786456 EHN786453:EHO786456 ERJ786453:ERK786456 FBF786453:FBG786456 FLB786453:FLC786456 FUX786453:FUY786456 GET786453:GEU786456 GOP786453:GOQ786456 GYL786453:GYM786456 HIH786453:HII786456 HSD786453:HSE786456 IBZ786453:ICA786456 ILV786453:ILW786456 IVR786453:IVS786456 JFN786453:JFO786456 JPJ786453:JPK786456 JZF786453:JZG786456 KJB786453:KJC786456 KSX786453:KSY786456 LCT786453:LCU786456 LMP786453:LMQ786456 LWL786453:LWM786456 MGH786453:MGI786456 MQD786453:MQE786456 MZZ786453:NAA786456 NJV786453:NJW786456 NTR786453:NTS786456 ODN786453:ODO786456 ONJ786453:ONK786456 OXF786453:OXG786456 PHB786453:PHC786456 PQX786453:PQY786456 QAT786453:QAU786456 QKP786453:QKQ786456 QUL786453:QUM786456 REH786453:REI786456 ROD786453:ROE786456 RXZ786453:RYA786456 SHV786453:SHW786456 SRR786453:SRS786456 TBN786453:TBO786456 TLJ786453:TLK786456 TVF786453:TVG786456 UFB786453:UFC786456 UOX786453:UOY786456 UYT786453:UYU786456 VIP786453:VIQ786456 VSL786453:VSM786456 WCH786453:WCI786456 WMD786453:WME786456 WVZ786453:WWA786456 R851989:S851992 JN851989:JO851992 TJ851989:TK851992 ADF851989:ADG851992 ANB851989:ANC851992 AWX851989:AWY851992 BGT851989:BGU851992 BQP851989:BQQ851992 CAL851989:CAM851992 CKH851989:CKI851992 CUD851989:CUE851992 DDZ851989:DEA851992 DNV851989:DNW851992 DXR851989:DXS851992 EHN851989:EHO851992 ERJ851989:ERK851992 FBF851989:FBG851992 FLB851989:FLC851992 FUX851989:FUY851992 GET851989:GEU851992 GOP851989:GOQ851992 GYL851989:GYM851992 HIH851989:HII851992 HSD851989:HSE851992 IBZ851989:ICA851992 ILV851989:ILW851992 IVR851989:IVS851992 JFN851989:JFO851992 JPJ851989:JPK851992 JZF851989:JZG851992 KJB851989:KJC851992 KSX851989:KSY851992 LCT851989:LCU851992 LMP851989:LMQ851992 LWL851989:LWM851992 MGH851989:MGI851992 MQD851989:MQE851992 MZZ851989:NAA851992 NJV851989:NJW851992 NTR851989:NTS851992 ODN851989:ODO851992 ONJ851989:ONK851992 OXF851989:OXG851992 PHB851989:PHC851992 PQX851989:PQY851992 QAT851989:QAU851992 QKP851989:QKQ851992 QUL851989:QUM851992 REH851989:REI851992 ROD851989:ROE851992 RXZ851989:RYA851992 SHV851989:SHW851992 SRR851989:SRS851992 TBN851989:TBO851992 TLJ851989:TLK851992 TVF851989:TVG851992 UFB851989:UFC851992 UOX851989:UOY851992 UYT851989:UYU851992 VIP851989:VIQ851992 VSL851989:VSM851992 WCH851989:WCI851992 WMD851989:WME851992 WVZ851989:WWA851992 R917525:S917528 JN917525:JO917528 TJ917525:TK917528 ADF917525:ADG917528 ANB917525:ANC917528 AWX917525:AWY917528 BGT917525:BGU917528 BQP917525:BQQ917528 CAL917525:CAM917528 CKH917525:CKI917528 CUD917525:CUE917528 DDZ917525:DEA917528 DNV917525:DNW917528 DXR917525:DXS917528 EHN917525:EHO917528 ERJ917525:ERK917528 FBF917525:FBG917528 FLB917525:FLC917528 FUX917525:FUY917528 GET917525:GEU917528 GOP917525:GOQ917528 GYL917525:GYM917528 HIH917525:HII917528 HSD917525:HSE917528 IBZ917525:ICA917528 ILV917525:ILW917528 IVR917525:IVS917528 JFN917525:JFO917528 JPJ917525:JPK917528 JZF917525:JZG917528 KJB917525:KJC917528 KSX917525:KSY917528 LCT917525:LCU917528 LMP917525:LMQ917528 LWL917525:LWM917528 MGH917525:MGI917528 MQD917525:MQE917528 MZZ917525:NAA917528 NJV917525:NJW917528 NTR917525:NTS917528 ODN917525:ODO917528 ONJ917525:ONK917528 OXF917525:OXG917528 PHB917525:PHC917528 PQX917525:PQY917528 QAT917525:QAU917528 QKP917525:QKQ917528 QUL917525:QUM917528 REH917525:REI917528 ROD917525:ROE917528 RXZ917525:RYA917528 SHV917525:SHW917528 SRR917525:SRS917528 TBN917525:TBO917528 TLJ917525:TLK917528 TVF917525:TVG917528 UFB917525:UFC917528 UOX917525:UOY917528 UYT917525:UYU917528 VIP917525:VIQ917528 VSL917525:VSM917528 WCH917525:WCI917528 WMD917525:WME917528 WVZ917525:WWA917528 R983061:S983064 JN983061:JO983064 TJ983061:TK983064 ADF983061:ADG983064 ANB983061:ANC983064 AWX983061:AWY983064 BGT983061:BGU983064 BQP983061:BQQ983064 CAL983061:CAM983064 CKH983061:CKI983064 CUD983061:CUE983064 DDZ983061:DEA983064 DNV983061:DNW983064 DXR983061:DXS983064 EHN983061:EHO983064 ERJ983061:ERK983064 FBF983061:FBG983064 FLB983061:FLC983064 FUX983061:FUY983064 GET983061:GEU983064 GOP983061:GOQ983064 GYL983061:GYM983064 HIH983061:HII983064 HSD983061:HSE983064 IBZ983061:ICA983064 ILV983061:ILW983064 IVR983061:IVS983064 JFN983061:JFO983064 JPJ983061:JPK983064 JZF983061:JZG983064 KJB983061:KJC983064 KSX983061:KSY983064 LCT983061:LCU983064 LMP983061:LMQ983064 LWL983061:LWM983064 MGH983061:MGI983064 MQD983061:MQE983064 MZZ983061:NAA983064 NJV983061:NJW983064 NTR983061:NTS983064 ODN983061:ODO983064 ONJ983061:ONK983064 OXF983061:OXG983064 PHB983061:PHC983064 PQX983061:PQY983064 QAT983061:QAU983064 QKP983061:QKQ983064 QUL983061:QUM983064 REH983061:REI983064 ROD983061:ROE983064 RXZ983061:RYA983064 SHV983061:SHW983064 SRR983061:SRS983064 TBN983061:TBO983064 TLJ983061:TLK983064 TVF983061:TVG983064 UFB983061:UFC983064 UOX983061:UOY983064 UYT983061:UYU983064 VIP983061:VIQ983064 VSL983061:VSM983064 WCH983061:WCI983064 WMD983061:WME983064 WVZ983061:WWA983064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AE65553:AF65553 KA65553:KB65553 TW65553:TX65553 ADS65553:ADT65553 ANO65553:ANP65553 AXK65553:AXL65553 BHG65553:BHH65553 BRC65553:BRD65553 CAY65553:CAZ65553 CKU65553:CKV65553 CUQ65553:CUR65553 DEM65553:DEN65553 DOI65553:DOJ65553 DYE65553:DYF65553 EIA65553:EIB65553 ERW65553:ERX65553 FBS65553:FBT65553 FLO65553:FLP65553 FVK65553:FVL65553 GFG65553:GFH65553 GPC65553:GPD65553 GYY65553:GYZ65553 HIU65553:HIV65553 HSQ65553:HSR65553 ICM65553:ICN65553 IMI65553:IMJ65553 IWE65553:IWF65553 JGA65553:JGB65553 JPW65553:JPX65553 JZS65553:JZT65553 KJO65553:KJP65553 KTK65553:KTL65553 LDG65553:LDH65553 LNC65553:LND65553 LWY65553:LWZ65553 MGU65553:MGV65553 MQQ65553:MQR65553 NAM65553:NAN65553 NKI65553:NKJ65553 NUE65553:NUF65553 OEA65553:OEB65553 ONW65553:ONX65553 OXS65553:OXT65553 PHO65553:PHP65553 PRK65553:PRL65553 QBG65553:QBH65553 QLC65553:QLD65553 QUY65553:QUZ65553 REU65553:REV65553 ROQ65553:ROR65553 RYM65553:RYN65553 SII65553:SIJ65553 SSE65553:SSF65553 TCA65553:TCB65553 TLW65553:TLX65553 TVS65553:TVT65553 UFO65553:UFP65553 UPK65553:UPL65553 UZG65553:UZH65553 VJC65553:VJD65553 VSY65553:VSZ65553 WCU65553:WCV65553 WMQ65553:WMR65553 WWM65553:WWN65553 AE131089:AF131089 KA131089:KB131089 TW131089:TX131089 ADS131089:ADT131089 ANO131089:ANP131089 AXK131089:AXL131089 BHG131089:BHH131089 BRC131089:BRD131089 CAY131089:CAZ131089 CKU131089:CKV131089 CUQ131089:CUR131089 DEM131089:DEN131089 DOI131089:DOJ131089 DYE131089:DYF131089 EIA131089:EIB131089 ERW131089:ERX131089 FBS131089:FBT131089 FLO131089:FLP131089 FVK131089:FVL131089 GFG131089:GFH131089 GPC131089:GPD131089 GYY131089:GYZ131089 HIU131089:HIV131089 HSQ131089:HSR131089 ICM131089:ICN131089 IMI131089:IMJ131089 IWE131089:IWF131089 JGA131089:JGB131089 JPW131089:JPX131089 JZS131089:JZT131089 KJO131089:KJP131089 KTK131089:KTL131089 LDG131089:LDH131089 LNC131089:LND131089 LWY131089:LWZ131089 MGU131089:MGV131089 MQQ131089:MQR131089 NAM131089:NAN131089 NKI131089:NKJ131089 NUE131089:NUF131089 OEA131089:OEB131089 ONW131089:ONX131089 OXS131089:OXT131089 PHO131089:PHP131089 PRK131089:PRL131089 QBG131089:QBH131089 QLC131089:QLD131089 QUY131089:QUZ131089 REU131089:REV131089 ROQ131089:ROR131089 RYM131089:RYN131089 SII131089:SIJ131089 SSE131089:SSF131089 TCA131089:TCB131089 TLW131089:TLX131089 TVS131089:TVT131089 UFO131089:UFP131089 UPK131089:UPL131089 UZG131089:UZH131089 VJC131089:VJD131089 VSY131089:VSZ131089 WCU131089:WCV131089 WMQ131089:WMR131089 WWM131089:WWN131089 AE196625:AF196625 KA196625:KB196625 TW196625:TX196625 ADS196625:ADT196625 ANO196625:ANP196625 AXK196625:AXL196625 BHG196625:BHH196625 BRC196625:BRD196625 CAY196625:CAZ196625 CKU196625:CKV196625 CUQ196625:CUR196625 DEM196625:DEN196625 DOI196625:DOJ196625 DYE196625:DYF196625 EIA196625:EIB196625 ERW196625:ERX196625 FBS196625:FBT196625 FLO196625:FLP196625 FVK196625:FVL196625 GFG196625:GFH196625 GPC196625:GPD196625 GYY196625:GYZ196625 HIU196625:HIV196625 HSQ196625:HSR196625 ICM196625:ICN196625 IMI196625:IMJ196625 IWE196625:IWF196625 JGA196625:JGB196625 JPW196625:JPX196625 JZS196625:JZT196625 KJO196625:KJP196625 KTK196625:KTL196625 LDG196625:LDH196625 LNC196625:LND196625 LWY196625:LWZ196625 MGU196625:MGV196625 MQQ196625:MQR196625 NAM196625:NAN196625 NKI196625:NKJ196625 NUE196625:NUF196625 OEA196625:OEB196625 ONW196625:ONX196625 OXS196625:OXT196625 PHO196625:PHP196625 PRK196625:PRL196625 QBG196625:QBH196625 QLC196625:QLD196625 QUY196625:QUZ196625 REU196625:REV196625 ROQ196625:ROR196625 RYM196625:RYN196625 SII196625:SIJ196625 SSE196625:SSF196625 TCA196625:TCB196625 TLW196625:TLX196625 TVS196625:TVT196625 UFO196625:UFP196625 UPK196625:UPL196625 UZG196625:UZH196625 VJC196625:VJD196625 VSY196625:VSZ196625 WCU196625:WCV196625 WMQ196625:WMR196625 WWM196625:WWN196625 AE262161:AF262161 KA262161:KB262161 TW262161:TX262161 ADS262161:ADT262161 ANO262161:ANP262161 AXK262161:AXL262161 BHG262161:BHH262161 BRC262161:BRD262161 CAY262161:CAZ262161 CKU262161:CKV262161 CUQ262161:CUR262161 DEM262161:DEN262161 DOI262161:DOJ262161 DYE262161:DYF262161 EIA262161:EIB262161 ERW262161:ERX262161 FBS262161:FBT262161 FLO262161:FLP262161 FVK262161:FVL262161 GFG262161:GFH262161 GPC262161:GPD262161 GYY262161:GYZ262161 HIU262161:HIV262161 HSQ262161:HSR262161 ICM262161:ICN262161 IMI262161:IMJ262161 IWE262161:IWF262161 JGA262161:JGB262161 JPW262161:JPX262161 JZS262161:JZT262161 KJO262161:KJP262161 KTK262161:KTL262161 LDG262161:LDH262161 LNC262161:LND262161 LWY262161:LWZ262161 MGU262161:MGV262161 MQQ262161:MQR262161 NAM262161:NAN262161 NKI262161:NKJ262161 NUE262161:NUF262161 OEA262161:OEB262161 ONW262161:ONX262161 OXS262161:OXT262161 PHO262161:PHP262161 PRK262161:PRL262161 QBG262161:QBH262161 QLC262161:QLD262161 QUY262161:QUZ262161 REU262161:REV262161 ROQ262161:ROR262161 RYM262161:RYN262161 SII262161:SIJ262161 SSE262161:SSF262161 TCA262161:TCB262161 TLW262161:TLX262161 TVS262161:TVT262161 UFO262161:UFP262161 UPK262161:UPL262161 UZG262161:UZH262161 VJC262161:VJD262161 VSY262161:VSZ262161 WCU262161:WCV262161 WMQ262161:WMR262161 WWM262161:WWN262161 AE327697:AF327697 KA327697:KB327697 TW327697:TX327697 ADS327697:ADT327697 ANO327697:ANP327697 AXK327697:AXL327697 BHG327697:BHH327697 BRC327697:BRD327697 CAY327697:CAZ327697 CKU327697:CKV327697 CUQ327697:CUR327697 DEM327697:DEN327697 DOI327697:DOJ327697 DYE327697:DYF327697 EIA327697:EIB327697 ERW327697:ERX327697 FBS327697:FBT327697 FLO327697:FLP327697 FVK327697:FVL327697 GFG327697:GFH327697 GPC327697:GPD327697 GYY327697:GYZ327697 HIU327697:HIV327697 HSQ327697:HSR327697 ICM327697:ICN327697 IMI327697:IMJ327697 IWE327697:IWF327697 JGA327697:JGB327697 JPW327697:JPX327697 JZS327697:JZT327697 KJO327697:KJP327697 KTK327697:KTL327697 LDG327697:LDH327697 LNC327697:LND327697 LWY327697:LWZ327697 MGU327697:MGV327697 MQQ327697:MQR327697 NAM327697:NAN327697 NKI327697:NKJ327697 NUE327697:NUF327697 OEA327697:OEB327697 ONW327697:ONX327697 OXS327697:OXT327697 PHO327697:PHP327697 PRK327697:PRL327697 QBG327697:QBH327697 QLC327697:QLD327697 QUY327697:QUZ327697 REU327697:REV327697 ROQ327697:ROR327697 RYM327697:RYN327697 SII327697:SIJ327697 SSE327697:SSF327697 TCA327697:TCB327697 TLW327697:TLX327697 TVS327697:TVT327697 UFO327697:UFP327697 UPK327697:UPL327697 UZG327697:UZH327697 VJC327697:VJD327697 VSY327697:VSZ327697 WCU327697:WCV327697 WMQ327697:WMR327697 WWM327697:WWN327697 AE393233:AF393233 KA393233:KB393233 TW393233:TX393233 ADS393233:ADT393233 ANO393233:ANP393233 AXK393233:AXL393233 BHG393233:BHH393233 BRC393233:BRD393233 CAY393233:CAZ393233 CKU393233:CKV393233 CUQ393233:CUR393233 DEM393233:DEN393233 DOI393233:DOJ393233 DYE393233:DYF393233 EIA393233:EIB393233 ERW393233:ERX393233 FBS393233:FBT393233 FLO393233:FLP393233 FVK393233:FVL393233 GFG393233:GFH393233 GPC393233:GPD393233 GYY393233:GYZ393233 HIU393233:HIV393233 HSQ393233:HSR393233 ICM393233:ICN393233 IMI393233:IMJ393233 IWE393233:IWF393233 JGA393233:JGB393233 JPW393233:JPX393233 JZS393233:JZT393233 KJO393233:KJP393233 KTK393233:KTL393233 LDG393233:LDH393233 LNC393233:LND393233 LWY393233:LWZ393233 MGU393233:MGV393233 MQQ393233:MQR393233 NAM393233:NAN393233 NKI393233:NKJ393233 NUE393233:NUF393233 OEA393233:OEB393233 ONW393233:ONX393233 OXS393233:OXT393233 PHO393233:PHP393233 PRK393233:PRL393233 QBG393233:QBH393233 QLC393233:QLD393233 QUY393233:QUZ393233 REU393233:REV393233 ROQ393233:ROR393233 RYM393233:RYN393233 SII393233:SIJ393233 SSE393233:SSF393233 TCA393233:TCB393233 TLW393233:TLX393233 TVS393233:TVT393233 UFO393233:UFP393233 UPK393233:UPL393233 UZG393233:UZH393233 VJC393233:VJD393233 VSY393233:VSZ393233 WCU393233:WCV393233 WMQ393233:WMR393233 WWM393233:WWN393233 AE458769:AF458769 KA458769:KB458769 TW458769:TX458769 ADS458769:ADT458769 ANO458769:ANP458769 AXK458769:AXL458769 BHG458769:BHH458769 BRC458769:BRD458769 CAY458769:CAZ458769 CKU458769:CKV458769 CUQ458769:CUR458769 DEM458769:DEN458769 DOI458769:DOJ458769 DYE458769:DYF458769 EIA458769:EIB458769 ERW458769:ERX458769 FBS458769:FBT458769 FLO458769:FLP458769 FVK458769:FVL458769 GFG458769:GFH458769 GPC458769:GPD458769 GYY458769:GYZ458769 HIU458769:HIV458769 HSQ458769:HSR458769 ICM458769:ICN458769 IMI458769:IMJ458769 IWE458769:IWF458769 JGA458769:JGB458769 JPW458769:JPX458769 JZS458769:JZT458769 KJO458769:KJP458769 KTK458769:KTL458769 LDG458769:LDH458769 LNC458769:LND458769 LWY458769:LWZ458769 MGU458769:MGV458769 MQQ458769:MQR458769 NAM458769:NAN458769 NKI458769:NKJ458769 NUE458769:NUF458769 OEA458769:OEB458769 ONW458769:ONX458769 OXS458769:OXT458769 PHO458769:PHP458769 PRK458769:PRL458769 QBG458769:QBH458769 QLC458769:QLD458769 QUY458769:QUZ458769 REU458769:REV458769 ROQ458769:ROR458769 RYM458769:RYN458769 SII458769:SIJ458769 SSE458769:SSF458769 TCA458769:TCB458769 TLW458769:TLX458769 TVS458769:TVT458769 UFO458769:UFP458769 UPK458769:UPL458769 UZG458769:UZH458769 VJC458769:VJD458769 VSY458769:VSZ458769 WCU458769:WCV458769 WMQ458769:WMR458769 WWM458769:WWN458769 AE524305:AF524305 KA524305:KB524305 TW524305:TX524305 ADS524305:ADT524305 ANO524305:ANP524305 AXK524305:AXL524305 BHG524305:BHH524305 BRC524305:BRD524305 CAY524305:CAZ524305 CKU524305:CKV524305 CUQ524305:CUR524305 DEM524305:DEN524305 DOI524305:DOJ524305 DYE524305:DYF524305 EIA524305:EIB524305 ERW524305:ERX524305 FBS524305:FBT524305 FLO524305:FLP524305 FVK524305:FVL524305 GFG524305:GFH524305 GPC524305:GPD524305 GYY524305:GYZ524305 HIU524305:HIV524305 HSQ524305:HSR524305 ICM524305:ICN524305 IMI524305:IMJ524305 IWE524305:IWF524305 JGA524305:JGB524305 JPW524305:JPX524305 JZS524305:JZT524305 KJO524305:KJP524305 KTK524305:KTL524305 LDG524305:LDH524305 LNC524305:LND524305 LWY524305:LWZ524305 MGU524305:MGV524305 MQQ524305:MQR524305 NAM524305:NAN524305 NKI524305:NKJ524305 NUE524305:NUF524305 OEA524305:OEB524305 ONW524305:ONX524305 OXS524305:OXT524305 PHO524305:PHP524305 PRK524305:PRL524305 QBG524305:QBH524305 QLC524305:QLD524305 QUY524305:QUZ524305 REU524305:REV524305 ROQ524305:ROR524305 RYM524305:RYN524305 SII524305:SIJ524305 SSE524305:SSF524305 TCA524305:TCB524305 TLW524305:TLX524305 TVS524305:TVT524305 UFO524305:UFP524305 UPK524305:UPL524305 UZG524305:UZH524305 VJC524305:VJD524305 VSY524305:VSZ524305 WCU524305:WCV524305 WMQ524305:WMR524305 WWM524305:WWN524305 AE589841:AF589841 KA589841:KB589841 TW589841:TX589841 ADS589841:ADT589841 ANO589841:ANP589841 AXK589841:AXL589841 BHG589841:BHH589841 BRC589841:BRD589841 CAY589841:CAZ589841 CKU589841:CKV589841 CUQ589841:CUR589841 DEM589841:DEN589841 DOI589841:DOJ589841 DYE589841:DYF589841 EIA589841:EIB589841 ERW589841:ERX589841 FBS589841:FBT589841 FLO589841:FLP589841 FVK589841:FVL589841 GFG589841:GFH589841 GPC589841:GPD589841 GYY589841:GYZ589841 HIU589841:HIV589841 HSQ589841:HSR589841 ICM589841:ICN589841 IMI589841:IMJ589841 IWE589841:IWF589841 JGA589841:JGB589841 JPW589841:JPX589841 JZS589841:JZT589841 KJO589841:KJP589841 KTK589841:KTL589841 LDG589841:LDH589841 LNC589841:LND589841 LWY589841:LWZ589841 MGU589841:MGV589841 MQQ589841:MQR589841 NAM589841:NAN589841 NKI589841:NKJ589841 NUE589841:NUF589841 OEA589841:OEB589841 ONW589841:ONX589841 OXS589841:OXT589841 PHO589841:PHP589841 PRK589841:PRL589841 QBG589841:QBH589841 QLC589841:QLD589841 QUY589841:QUZ589841 REU589841:REV589841 ROQ589841:ROR589841 RYM589841:RYN589841 SII589841:SIJ589841 SSE589841:SSF589841 TCA589841:TCB589841 TLW589841:TLX589841 TVS589841:TVT589841 UFO589841:UFP589841 UPK589841:UPL589841 UZG589841:UZH589841 VJC589841:VJD589841 VSY589841:VSZ589841 WCU589841:WCV589841 WMQ589841:WMR589841 WWM589841:WWN589841 AE655377:AF655377 KA655377:KB655377 TW655377:TX655377 ADS655377:ADT655377 ANO655377:ANP655377 AXK655377:AXL655377 BHG655377:BHH655377 BRC655377:BRD655377 CAY655377:CAZ655377 CKU655377:CKV655377 CUQ655377:CUR655377 DEM655377:DEN655377 DOI655377:DOJ655377 DYE655377:DYF655377 EIA655377:EIB655377 ERW655377:ERX655377 FBS655377:FBT655377 FLO655377:FLP655377 FVK655377:FVL655377 GFG655377:GFH655377 GPC655377:GPD655377 GYY655377:GYZ655377 HIU655377:HIV655377 HSQ655377:HSR655377 ICM655377:ICN655377 IMI655377:IMJ655377 IWE655377:IWF655377 JGA655377:JGB655377 JPW655377:JPX655377 JZS655377:JZT655377 KJO655377:KJP655377 KTK655377:KTL655377 LDG655377:LDH655377 LNC655377:LND655377 LWY655377:LWZ655377 MGU655377:MGV655377 MQQ655377:MQR655377 NAM655377:NAN655377 NKI655377:NKJ655377 NUE655377:NUF655377 OEA655377:OEB655377 ONW655377:ONX655377 OXS655377:OXT655377 PHO655377:PHP655377 PRK655377:PRL655377 QBG655377:QBH655377 QLC655377:QLD655377 QUY655377:QUZ655377 REU655377:REV655377 ROQ655377:ROR655377 RYM655377:RYN655377 SII655377:SIJ655377 SSE655377:SSF655377 TCA655377:TCB655377 TLW655377:TLX655377 TVS655377:TVT655377 UFO655377:UFP655377 UPK655377:UPL655377 UZG655377:UZH655377 VJC655377:VJD655377 VSY655377:VSZ655377 WCU655377:WCV655377 WMQ655377:WMR655377 WWM655377:WWN655377 AE720913:AF720913 KA720913:KB720913 TW720913:TX720913 ADS720913:ADT720913 ANO720913:ANP720913 AXK720913:AXL720913 BHG720913:BHH720913 BRC720913:BRD720913 CAY720913:CAZ720913 CKU720913:CKV720913 CUQ720913:CUR720913 DEM720913:DEN720913 DOI720913:DOJ720913 DYE720913:DYF720913 EIA720913:EIB720913 ERW720913:ERX720913 FBS720913:FBT720913 FLO720913:FLP720913 FVK720913:FVL720913 GFG720913:GFH720913 GPC720913:GPD720913 GYY720913:GYZ720913 HIU720913:HIV720913 HSQ720913:HSR720913 ICM720913:ICN720913 IMI720913:IMJ720913 IWE720913:IWF720913 JGA720913:JGB720913 JPW720913:JPX720913 JZS720913:JZT720913 KJO720913:KJP720913 KTK720913:KTL720913 LDG720913:LDH720913 LNC720913:LND720913 LWY720913:LWZ720913 MGU720913:MGV720913 MQQ720913:MQR720913 NAM720913:NAN720913 NKI720913:NKJ720913 NUE720913:NUF720913 OEA720913:OEB720913 ONW720913:ONX720913 OXS720913:OXT720913 PHO720913:PHP720913 PRK720913:PRL720913 QBG720913:QBH720913 QLC720913:QLD720913 QUY720913:QUZ720913 REU720913:REV720913 ROQ720913:ROR720913 RYM720913:RYN720913 SII720913:SIJ720913 SSE720913:SSF720913 TCA720913:TCB720913 TLW720913:TLX720913 TVS720913:TVT720913 UFO720913:UFP720913 UPK720913:UPL720913 UZG720913:UZH720913 VJC720913:VJD720913 VSY720913:VSZ720913 WCU720913:WCV720913 WMQ720913:WMR720913 WWM720913:WWN720913 AE786449:AF786449 KA786449:KB786449 TW786449:TX786449 ADS786449:ADT786449 ANO786449:ANP786449 AXK786449:AXL786449 BHG786449:BHH786449 BRC786449:BRD786449 CAY786449:CAZ786449 CKU786449:CKV786449 CUQ786449:CUR786449 DEM786449:DEN786449 DOI786449:DOJ786449 DYE786449:DYF786449 EIA786449:EIB786449 ERW786449:ERX786449 FBS786449:FBT786449 FLO786449:FLP786449 FVK786449:FVL786449 GFG786449:GFH786449 GPC786449:GPD786449 GYY786449:GYZ786449 HIU786449:HIV786449 HSQ786449:HSR786449 ICM786449:ICN786449 IMI786449:IMJ786449 IWE786449:IWF786449 JGA786449:JGB786449 JPW786449:JPX786449 JZS786449:JZT786449 KJO786449:KJP786449 KTK786449:KTL786449 LDG786449:LDH786449 LNC786449:LND786449 LWY786449:LWZ786449 MGU786449:MGV786449 MQQ786449:MQR786449 NAM786449:NAN786449 NKI786449:NKJ786449 NUE786449:NUF786449 OEA786449:OEB786449 ONW786449:ONX786449 OXS786449:OXT786449 PHO786449:PHP786449 PRK786449:PRL786449 QBG786449:QBH786449 QLC786449:QLD786449 QUY786449:QUZ786449 REU786449:REV786449 ROQ786449:ROR786449 RYM786449:RYN786449 SII786449:SIJ786449 SSE786449:SSF786449 TCA786449:TCB786449 TLW786449:TLX786449 TVS786449:TVT786449 UFO786449:UFP786449 UPK786449:UPL786449 UZG786449:UZH786449 VJC786449:VJD786449 VSY786449:VSZ786449 WCU786449:WCV786449 WMQ786449:WMR786449 WWM786449:WWN786449 AE851985:AF851985 KA851985:KB851985 TW851985:TX851985 ADS851985:ADT851985 ANO851985:ANP851985 AXK851985:AXL851985 BHG851985:BHH851985 BRC851985:BRD851985 CAY851985:CAZ851985 CKU851985:CKV851985 CUQ851985:CUR851985 DEM851985:DEN851985 DOI851985:DOJ851985 DYE851985:DYF851985 EIA851985:EIB851985 ERW851985:ERX851985 FBS851985:FBT851985 FLO851985:FLP851985 FVK851985:FVL851985 GFG851985:GFH851985 GPC851985:GPD851985 GYY851985:GYZ851985 HIU851985:HIV851985 HSQ851985:HSR851985 ICM851985:ICN851985 IMI851985:IMJ851985 IWE851985:IWF851985 JGA851985:JGB851985 JPW851985:JPX851985 JZS851985:JZT851985 KJO851985:KJP851985 KTK851985:KTL851985 LDG851985:LDH851985 LNC851985:LND851985 LWY851985:LWZ851985 MGU851985:MGV851985 MQQ851985:MQR851985 NAM851985:NAN851985 NKI851985:NKJ851985 NUE851985:NUF851985 OEA851985:OEB851985 ONW851985:ONX851985 OXS851985:OXT851985 PHO851985:PHP851985 PRK851985:PRL851985 QBG851985:QBH851985 QLC851985:QLD851985 QUY851985:QUZ851985 REU851985:REV851985 ROQ851985:ROR851985 RYM851985:RYN851985 SII851985:SIJ851985 SSE851985:SSF851985 TCA851985:TCB851985 TLW851985:TLX851985 TVS851985:TVT851985 UFO851985:UFP851985 UPK851985:UPL851985 UZG851985:UZH851985 VJC851985:VJD851985 VSY851985:VSZ851985 WCU851985:WCV851985 WMQ851985:WMR851985 WWM851985:WWN851985 AE917521:AF917521 KA917521:KB917521 TW917521:TX917521 ADS917521:ADT917521 ANO917521:ANP917521 AXK917521:AXL917521 BHG917521:BHH917521 BRC917521:BRD917521 CAY917521:CAZ917521 CKU917521:CKV917521 CUQ917521:CUR917521 DEM917521:DEN917521 DOI917521:DOJ917521 DYE917521:DYF917521 EIA917521:EIB917521 ERW917521:ERX917521 FBS917521:FBT917521 FLO917521:FLP917521 FVK917521:FVL917521 GFG917521:GFH917521 GPC917521:GPD917521 GYY917521:GYZ917521 HIU917521:HIV917521 HSQ917521:HSR917521 ICM917521:ICN917521 IMI917521:IMJ917521 IWE917521:IWF917521 JGA917521:JGB917521 JPW917521:JPX917521 JZS917521:JZT917521 KJO917521:KJP917521 KTK917521:KTL917521 LDG917521:LDH917521 LNC917521:LND917521 LWY917521:LWZ917521 MGU917521:MGV917521 MQQ917521:MQR917521 NAM917521:NAN917521 NKI917521:NKJ917521 NUE917521:NUF917521 OEA917521:OEB917521 ONW917521:ONX917521 OXS917521:OXT917521 PHO917521:PHP917521 PRK917521:PRL917521 QBG917521:QBH917521 QLC917521:QLD917521 QUY917521:QUZ917521 REU917521:REV917521 ROQ917521:ROR917521 RYM917521:RYN917521 SII917521:SIJ917521 SSE917521:SSF917521 TCA917521:TCB917521 TLW917521:TLX917521 TVS917521:TVT917521 UFO917521:UFP917521 UPK917521:UPL917521 UZG917521:UZH917521 VJC917521:VJD917521 VSY917521:VSZ917521 WCU917521:WCV917521 WMQ917521:WMR917521 WWM917521:WWN917521 AE983057:AF983057 KA983057:KB983057 TW983057:TX983057 ADS983057:ADT983057 ANO983057:ANP983057 AXK983057:AXL983057 BHG983057:BHH983057 BRC983057:BRD983057 CAY983057:CAZ983057 CKU983057:CKV983057 CUQ983057:CUR983057 DEM983057:DEN983057 DOI983057:DOJ983057 DYE983057:DYF983057 EIA983057:EIB983057 ERW983057:ERX983057 FBS983057:FBT983057 FLO983057:FLP983057 FVK983057:FVL983057 GFG983057:GFH983057 GPC983057:GPD983057 GYY983057:GYZ983057 HIU983057:HIV983057 HSQ983057:HSR983057 ICM983057:ICN983057 IMI983057:IMJ983057 IWE983057:IWF983057 JGA983057:JGB983057 JPW983057:JPX983057 JZS983057:JZT983057 KJO983057:KJP983057 KTK983057:KTL983057 LDG983057:LDH983057 LNC983057:LND983057 LWY983057:LWZ983057 MGU983057:MGV983057 MQQ983057:MQR983057 NAM983057:NAN983057 NKI983057:NKJ983057 NUE983057:NUF983057 OEA983057:OEB983057 ONW983057:ONX983057 OXS983057:OXT983057 PHO983057:PHP983057 PRK983057:PRL983057 QBG983057:QBH983057 QLC983057:QLD983057 QUY983057:QUZ983057 REU983057:REV983057 ROQ983057:ROR983057 RYM983057:RYN983057 SII983057:SIJ983057 SSE983057:SSF983057 TCA983057:TCB983057 TLW983057:TLX983057 TVS983057:TVT983057 UFO983057:UFP983057 UPK983057:UPL983057 UZG983057:UZH983057 VJC983057:VJD983057 VSY983057:VSZ983057 WCU983057:WCV983057 WMQ983057:WMR983057 WWM983057:WWN983057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BM65551 LI65551 VE65551 AFA65551 AOW65551 AYS65551 BIO65551 BSK65551 CCG65551 CMC65551 CVY65551 DFU65551 DPQ65551 DZM65551 EJI65551 ETE65551 FDA65551 FMW65551 FWS65551 GGO65551 GQK65551 HAG65551 HKC65551 HTY65551 IDU65551 INQ65551 IXM65551 JHI65551 JRE65551 KBA65551 KKW65551 KUS65551 LEO65551 LOK65551 LYG65551 MIC65551 MRY65551 NBU65551 NLQ65551 NVM65551 OFI65551 OPE65551 OZA65551 PIW65551 PSS65551 QCO65551 QMK65551 QWG65551 RGC65551 RPY65551 RZU65551 SJQ65551 STM65551 TDI65551 TNE65551 TXA65551 UGW65551 UQS65551 VAO65551 VKK65551 VUG65551 WEC65551 WNY65551 WXU65551 BM131087 LI131087 VE131087 AFA131087 AOW131087 AYS131087 BIO131087 BSK131087 CCG131087 CMC131087 CVY131087 DFU131087 DPQ131087 DZM131087 EJI131087 ETE131087 FDA131087 FMW131087 FWS131087 GGO131087 GQK131087 HAG131087 HKC131087 HTY131087 IDU131087 INQ131087 IXM131087 JHI131087 JRE131087 KBA131087 KKW131087 KUS131087 LEO131087 LOK131087 LYG131087 MIC131087 MRY131087 NBU131087 NLQ131087 NVM131087 OFI131087 OPE131087 OZA131087 PIW131087 PSS131087 QCO131087 QMK131087 QWG131087 RGC131087 RPY131087 RZU131087 SJQ131087 STM131087 TDI131087 TNE131087 TXA131087 UGW131087 UQS131087 VAO131087 VKK131087 VUG131087 WEC131087 WNY131087 WXU131087 BM196623 LI196623 VE196623 AFA196623 AOW196623 AYS196623 BIO196623 BSK196623 CCG196623 CMC196623 CVY196623 DFU196623 DPQ196623 DZM196623 EJI196623 ETE196623 FDA196623 FMW196623 FWS196623 GGO196623 GQK196623 HAG196623 HKC196623 HTY196623 IDU196623 INQ196623 IXM196623 JHI196623 JRE196623 KBA196623 KKW196623 KUS196623 LEO196623 LOK196623 LYG196623 MIC196623 MRY196623 NBU196623 NLQ196623 NVM196623 OFI196623 OPE196623 OZA196623 PIW196623 PSS196623 QCO196623 QMK196623 QWG196623 RGC196623 RPY196623 RZU196623 SJQ196623 STM196623 TDI196623 TNE196623 TXA196623 UGW196623 UQS196623 VAO196623 VKK196623 VUG196623 WEC196623 WNY196623 WXU196623 BM262159 LI262159 VE262159 AFA262159 AOW262159 AYS262159 BIO262159 BSK262159 CCG262159 CMC262159 CVY262159 DFU262159 DPQ262159 DZM262159 EJI262159 ETE262159 FDA262159 FMW262159 FWS262159 GGO262159 GQK262159 HAG262159 HKC262159 HTY262159 IDU262159 INQ262159 IXM262159 JHI262159 JRE262159 KBA262159 KKW262159 KUS262159 LEO262159 LOK262159 LYG262159 MIC262159 MRY262159 NBU262159 NLQ262159 NVM262159 OFI262159 OPE262159 OZA262159 PIW262159 PSS262159 QCO262159 QMK262159 QWG262159 RGC262159 RPY262159 RZU262159 SJQ262159 STM262159 TDI262159 TNE262159 TXA262159 UGW262159 UQS262159 VAO262159 VKK262159 VUG262159 WEC262159 WNY262159 WXU262159 BM327695 LI327695 VE327695 AFA327695 AOW327695 AYS327695 BIO327695 BSK327695 CCG327695 CMC327695 CVY327695 DFU327695 DPQ327695 DZM327695 EJI327695 ETE327695 FDA327695 FMW327695 FWS327695 GGO327695 GQK327695 HAG327695 HKC327695 HTY327695 IDU327695 INQ327695 IXM327695 JHI327695 JRE327695 KBA327695 KKW327695 KUS327695 LEO327695 LOK327695 LYG327695 MIC327695 MRY327695 NBU327695 NLQ327695 NVM327695 OFI327695 OPE327695 OZA327695 PIW327695 PSS327695 QCO327695 QMK327695 QWG327695 RGC327695 RPY327695 RZU327695 SJQ327695 STM327695 TDI327695 TNE327695 TXA327695 UGW327695 UQS327695 VAO327695 VKK327695 VUG327695 WEC327695 WNY327695 WXU327695 BM393231 LI393231 VE393231 AFA393231 AOW393231 AYS393231 BIO393231 BSK393231 CCG393231 CMC393231 CVY393231 DFU393231 DPQ393231 DZM393231 EJI393231 ETE393231 FDA393231 FMW393231 FWS393231 GGO393231 GQK393231 HAG393231 HKC393231 HTY393231 IDU393231 INQ393231 IXM393231 JHI393231 JRE393231 KBA393231 KKW393231 KUS393231 LEO393231 LOK393231 LYG393231 MIC393231 MRY393231 NBU393231 NLQ393231 NVM393231 OFI393231 OPE393231 OZA393231 PIW393231 PSS393231 QCO393231 QMK393231 QWG393231 RGC393231 RPY393231 RZU393231 SJQ393231 STM393231 TDI393231 TNE393231 TXA393231 UGW393231 UQS393231 VAO393231 VKK393231 VUG393231 WEC393231 WNY393231 WXU393231 BM458767 LI458767 VE458767 AFA458767 AOW458767 AYS458767 BIO458767 BSK458767 CCG458767 CMC458767 CVY458767 DFU458767 DPQ458767 DZM458767 EJI458767 ETE458767 FDA458767 FMW458767 FWS458767 GGO458767 GQK458767 HAG458767 HKC458767 HTY458767 IDU458767 INQ458767 IXM458767 JHI458767 JRE458767 KBA458767 KKW458767 KUS458767 LEO458767 LOK458767 LYG458767 MIC458767 MRY458767 NBU458767 NLQ458767 NVM458767 OFI458767 OPE458767 OZA458767 PIW458767 PSS458767 QCO458767 QMK458767 QWG458767 RGC458767 RPY458767 RZU458767 SJQ458767 STM458767 TDI458767 TNE458767 TXA458767 UGW458767 UQS458767 VAO458767 VKK458767 VUG458767 WEC458767 WNY458767 WXU458767 BM524303 LI524303 VE524303 AFA524303 AOW524303 AYS524303 BIO524303 BSK524303 CCG524303 CMC524303 CVY524303 DFU524303 DPQ524303 DZM524303 EJI524303 ETE524303 FDA524303 FMW524303 FWS524303 GGO524303 GQK524303 HAG524303 HKC524303 HTY524303 IDU524303 INQ524303 IXM524303 JHI524303 JRE524303 KBA524303 KKW524303 KUS524303 LEO524303 LOK524303 LYG524303 MIC524303 MRY524303 NBU524303 NLQ524303 NVM524303 OFI524303 OPE524303 OZA524303 PIW524303 PSS524303 QCO524303 QMK524303 QWG524303 RGC524303 RPY524303 RZU524303 SJQ524303 STM524303 TDI524303 TNE524303 TXA524303 UGW524303 UQS524303 VAO524303 VKK524303 VUG524303 WEC524303 WNY524303 WXU524303 BM589839 LI589839 VE589839 AFA589839 AOW589839 AYS589839 BIO589839 BSK589839 CCG589839 CMC589839 CVY589839 DFU589839 DPQ589839 DZM589839 EJI589839 ETE589839 FDA589839 FMW589839 FWS589839 GGO589839 GQK589839 HAG589839 HKC589839 HTY589839 IDU589839 INQ589839 IXM589839 JHI589839 JRE589839 KBA589839 KKW589839 KUS589839 LEO589839 LOK589839 LYG589839 MIC589839 MRY589839 NBU589839 NLQ589839 NVM589839 OFI589839 OPE589839 OZA589839 PIW589839 PSS589839 QCO589839 QMK589839 QWG589839 RGC589839 RPY589839 RZU589839 SJQ589839 STM589839 TDI589839 TNE589839 TXA589839 UGW589839 UQS589839 VAO589839 VKK589839 VUG589839 WEC589839 WNY589839 WXU589839 BM655375 LI655375 VE655375 AFA655375 AOW655375 AYS655375 BIO655375 BSK655375 CCG655375 CMC655375 CVY655375 DFU655375 DPQ655375 DZM655375 EJI655375 ETE655375 FDA655375 FMW655375 FWS655375 GGO655375 GQK655375 HAG655375 HKC655375 HTY655375 IDU655375 INQ655375 IXM655375 JHI655375 JRE655375 KBA655375 KKW655375 KUS655375 LEO655375 LOK655375 LYG655375 MIC655375 MRY655375 NBU655375 NLQ655375 NVM655375 OFI655375 OPE655375 OZA655375 PIW655375 PSS655375 QCO655375 QMK655375 QWG655375 RGC655375 RPY655375 RZU655375 SJQ655375 STM655375 TDI655375 TNE655375 TXA655375 UGW655375 UQS655375 VAO655375 VKK655375 VUG655375 WEC655375 WNY655375 WXU655375 BM720911 LI720911 VE720911 AFA720911 AOW720911 AYS720911 BIO720911 BSK720911 CCG720911 CMC720911 CVY720911 DFU720911 DPQ720911 DZM720911 EJI720911 ETE720911 FDA720911 FMW720911 FWS720911 GGO720911 GQK720911 HAG720911 HKC720911 HTY720911 IDU720911 INQ720911 IXM720911 JHI720911 JRE720911 KBA720911 KKW720911 KUS720911 LEO720911 LOK720911 LYG720911 MIC720911 MRY720911 NBU720911 NLQ720911 NVM720911 OFI720911 OPE720911 OZA720911 PIW720911 PSS720911 QCO720911 QMK720911 QWG720911 RGC720911 RPY720911 RZU720911 SJQ720911 STM720911 TDI720911 TNE720911 TXA720911 UGW720911 UQS720911 VAO720911 VKK720911 VUG720911 WEC720911 WNY720911 WXU720911 BM786447 LI786447 VE786447 AFA786447 AOW786447 AYS786447 BIO786447 BSK786447 CCG786447 CMC786447 CVY786447 DFU786447 DPQ786447 DZM786447 EJI786447 ETE786447 FDA786447 FMW786447 FWS786447 GGO786447 GQK786447 HAG786447 HKC786447 HTY786447 IDU786447 INQ786447 IXM786447 JHI786447 JRE786447 KBA786447 KKW786447 KUS786447 LEO786447 LOK786447 LYG786447 MIC786447 MRY786447 NBU786447 NLQ786447 NVM786447 OFI786447 OPE786447 OZA786447 PIW786447 PSS786447 QCO786447 QMK786447 QWG786447 RGC786447 RPY786447 RZU786447 SJQ786447 STM786447 TDI786447 TNE786447 TXA786447 UGW786447 UQS786447 VAO786447 VKK786447 VUG786447 WEC786447 WNY786447 WXU786447 BM851983 LI851983 VE851983 AFA851983 AOW851983 AYS851983 BIO851983 BSK851983 CCG851983 CMC851983 CVY851983 DFU851983 DPQ851983 DZM851983 EJI851983 ETE851983 FDA851983 FMW851983 FWS851983 GGO851983 GQK851983 HAG851983 HKC851983 HTY851983 IDU851983 INQ851983 IXM851983 JHI851983 JRE851983 KBA851983 KKW851983 KUS851983 LEO851983 LOK851983 LYG851983 MIC851983 MRY851983 NBU851983 NLQ851983 NVM851983 OFI851983 OPE851983 OZA851983 PIW851983 PSS851983 QCO851983 QMK851983 QWG851983 RGC851983 RPY851983 RZU851983 SJQ851983 STM851983 TDI851983 TNE851983 TXA851983 UGW851983 UQS851983 VAO851983 VKK851983 VUG851983 WEC851983 WNY851983 WXU851983 BM917519 LI917519 VE917519 AFA917519 AOW917519 AYS917519 BIO917519 BSK917519 CCG917519 CMC917519 CVY917519 DFU917519 DPQ917519 DZM917519 EJI917519 ETE917519 FDA917519 FMW917519 FWS917519 GGO917519 GQK917519 HAG917519 HKC917519 HTY917519 IDU917519 INQ917519 IXM917519 JHI917519 JRE917519 KBA917519 KKW917519 KUS917519 LEO917519 LOK917519 LYG917519 MIC917519 MRY917519 NBU917519 NLQ917519 NVM917519 OFI917519 OPE917519 OZA917519 PIW917519 PSS917519 QCO917519 QMK917519 QWG917519 RGC917519 RPY917519 RZU917519 SJQ917519 STM917519 TDI917519 TNE917519 TXA917519 UGW917519 UQS917519 VAO917519 VKK917519 VUG917519 WEC917519 WNY917519 WXU917519 BM983055 LI983055 VE983055 AFA983055 AOW983055 AYS983055 BIO983055 BSK983055 CCG983055 CMC983055 CVY983055 DFU983055 DPQ983055 DZM983055 EJI983055 ETE983055 FDA983055 FMW983055 FWS983055 GGO983055 GQK983055 HAG983055 HKC983055 HTY983055 IDU983055 INQ983055 IXM983055 JHI983055 JRE983055 KBA983055 KKW983055 KUS983055 LEO983055 LOK983055 LYG983055 MIC983055 MRY983055 NBU983055 NLQ983055 NVM983055 OFI983055 OPE983055 OZA983055 PIW983055 PSS983055 QCO983055 QMK983055 QWG983055 RGC983055 RPY983055 RZU983055 SJQ983055 STM983055 TDI983055 TNE983055 TXA983055 UGW983055 UQS983055 VAO983055 VKK983055 VUG983055 WEC983055 WNY983055 WXU983055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BB65551 KX65551 UT65551 AEP65551 AOL65551 AYH65551 BID65551 BRZ65551 CBV65551 CLR65551 CVN65551 DFJ65551 DPF65551 DZB65551 EIX65551 EST65551 FCP65551 FML65551 FWH65551 GGD65551 GPZ65551 GZV65551 HJR65551 HTN65551 IDJ65551 INF65551 IXB65551 JGX65551 JQT65551 KAP65551 KKL65551 KUH65551 LED65551 LNZ65551 LXV65551 MHR65551 MRN65551 NBJ65551 NLF65551 NVB65551 OEX65551 OOT65551 OYP65551 PIL65551 PSH65551 QCD65551 QLZ65551 QVV65551 RFR65551 RPN65551 RZJ65551 SJF65551 STB65551 TCX65551 TMT65551 TWP65551 UGL65551 UQH65551 VAD65551 VJZ65551 VTV65551 WDR65551 WNN65551 WXJ65551 BB131087 KX131087 UT131087 AEP131087 AOL131087 AYH131087 BID131087 BRZ131087 CBV131087 CLR131087 CVN131087 DFJ131087 DPF131087 DZB131087 EIX131087 EST131087 FCP131087 FML131087 FWH131087 GGD131087 GPZ131087 GZV131087 HJR131087 HTN131087 IDJ131087 INF131087 IXB131087 JGX131087 JQT131087 KAP131087 KKL131087 KUH131087 LED131087 LNZ131087 LXV131087 MHR131087 MRN131087 NBJ131087 NLF131087 NVB131087 OEX131087 OOT131087 OYP131087 PIL131087 PSH131087 QCD131087 QLZ131087 QVV131087 RFR131087 RPN131087 RZJ131087 SJF131087 STB131087 TCX131087 TMT131087 TWP131087 UGL131087 UQH131087 VAD131087 VJZ131087 VTV131087 WDR131087 WNN131087 WXJ131087 BB196623 KX196623 UT196623 AEP196623 AOL196623 AYH196623 BID196623 BRZ196623 CBV196623 CLR196623 CVN196623 DFJ196623 DPF196623 DZB196623 EIX196623 EST196623 FCP196623 FML196623 FWH196623 GGD196623 GPZ196623 GZV196623 HJR196623 HTN196623 IDJ196623 INF196623 IXB196623 JGX196623 JQT196623 KAP196623 KKL196623 KUH196623 LED196623 LNZ196623 LXV196623 MHR196623 MRN196623 NBJ196623 NLF196623 NVB196623 OEX196623 OOT196623 OYP196623 PIL196623 PSH196623 QCD196623 QLZ196623 QVV196623 RFR196623 RPN196623 RZJ196623 SJF196623 STB196623 TCX196623 TMT196623 TWP196623 UGL196623 UQH196623 VAD196623 VJZ196623 VTV196623 WDR196623 WNN196623 WXJ196623 BB262159 KX262159 UT262159 AEP262159 AOL262159 AYH262159 BID262159 BRZ262159 CBV262159 CLR262159 CVN262159 DFJ262159 DPF262159 DZB262159 EIX262159 EST262159 FCP262159 FML262159 FWH262159 GGD262159 GPZ262159 GZV262159 HJR262159 HTN262159 IDJ262159 INF262159 IXB262159 JGX262159 JQT262159 KAP262159 KKL262159 KUH262159 LED262159 LNZ262159 LXV262159 MHR262159 MRN262159 NBJ262159 NLF262159 NVB262159 OEX262159 OOT262159 OYP262159 PIL262159 PSH262159 QCD262159 QLZ262159 QVV262159 RFR262159 RPN262159 RZJ262159 SJF262159 STB262159 TCX262159 TMT262159 TWP262159 UGL262159 UQH262159 VAD262159 VJZ262159 VTV262159 WDR262159 WNN262159 WXJ262159 BB327695 KX327695 UT327695 AEP327695 AOL327695 AYH327695 BID327695 BRZ327695 CBV327695 CLR327695 CVN327695 DFJ327695 DPF327695 DZB327695 EIX327695 EST327695 FCP327695 FML327695 FWH327695 GGD327695 GPZ327695 GZV327695 HJR327695 HTN327695 IDJ327695 INF327695 IXB327695 JGX327695 JQT327695 KAP327695 KKL327695 KUH327695 LED327695 LNZ327695 LXV327695 MHR327695 MRN327695 NBJ327695 NLF327695 NVB327695 OEX327695 OOT327695 OYP327695 PIL327695 PSH327695 QCD327695 QLZ327695 QVV327695 RFR327695 RPN327695 RZJ327695 SJF327695 STB327695 TCX327695 TMT327695 TWP327695 UGL327695 UQH327695 VAD327695 VJZ327695 VTV327695 WDR327695 WNN327695 WXJ327695 BB393231 KX393231 UT393231 AEP393231 AOL393231 AYH393231 BID393231 BRZ393231 CBV393231 CLR393231 CVN393231 DFJ393231 DPF393231 DZB393231 EIX393231 EST393231 FCP393231 FML393231 FWH393231 GGD393231 GPZ393231 GZV393231 HJR393231 HTN393231 IDJ393231 INF393231 IXB393231 JGX393231 JQT393231 KAP393231 KKL393231 KUH393231 LED393231 LNZ393231 LXV393231 MHR393231 MRN393231 NBJ393231 NLF393231 NVB393231 OEX393231 OOT393231 OYP393231 PIL393231 PSH393231 QCD393231 QLZ393231 QVV393231 RFR393231 RPN393231 RZJ393231 SJF393231 STB393231 TCX393231 TMT393231 TWP393231 UGL393231 UQH393231 VAD393231 VJZ393231 VTV393231 WDR393231 WNN393231 WXJ393231 BB458767 KX458767 UT458767 AEP458767 AOL458767 AYH458767 BID458767 BRZ458767 CBV458767 CLR458767 CVN458767 DFJ458767 DPF458767 DZB458767 EIX458767 EST458767 FCP458767 FML458767 FWH458767 GGD458767 GPZ458767 GZV458767 HJR458767 HTN458767 IDJ458767 INF458767 IXB458767 JGX458767 JQT458767 KAP458767 KKL458767 KUH458767 LED458767 LNZ458767 LXV458767 MHR458767 MRN458767 NBJ458767 NLF458767 NVB458767 OEX458767 OOT458767 OYP458767 PIL458767 PSH458767 QCD458767 QLZ458767 QVV458767 RFR458767 RPN458767 RZJ458767 SJF458767 STB458767 TCX458767 TMT458767 TWP458767 UGL458767 UQH458767 VAD458767 VJZ458767 VTV458767 WDR458767 WNN458767 WXJ458767 BB524303 KX524303 UT524303 AEP524303 AOL524303 AYH524303 BID524303 BRZ524303 CBV524303 CLR524303 CVN524303 DFJ524303 DPF524303 DZB524303 EIX524303 EST524303 FCP524303 FML524303 FWH524303 GGD524303 GPZ524303 GZV524303 HJR524303 HTN524303 IDJ524303 INF524303 IXB524303 JGX524303 JQT524303 KAP524303 KKL524303 KUH524303 LED524303 LNZ524303 LXV524303 MHR524303 MRN524303 NBJ524303 NLF524303 NVB524303 OEX524303 OOT524303 OYP524303 PIL524303 PSH524303 QCD524303 QLZ524303 QVV524303 RFR524303 RPN524303 RZJ524303 SJF524303 STB524303 TCX524303 TMT524303 TWP524303 UGL524303 UQH524303 VAD524303 VJZ524303 VTV524303 WDR524303 WNN524303 WXJ524303 BB589839 KX589839 UT589839 AEP589839 AOL589839 AYH589839 BID589839 BRZ589839 CBV589839 CLR589839 CVN589839 DFJ589839 DPF589839 DZB589839 EIX589839 EST589839 FCP589839 FML589839 FWH589839 GGD589839 GPZ589839 GZV589839 HJR589839 HTN589839 IDJ589839 INF589839 IXB589839 JGX589839 JQT589839 KAP589839 KKL589839 KUH589839 LED589839 LNZ589839 LXV589839 MHR589839 MRN589839 NBJ589839 NLF589839 NVB589839 OEX589839 OOT589839 OYP589839 PIL589839 PSH589839 QCD589839 QLZ589839 QVV589839 RFR589839 RPN589839 RZJ589839 SJF589839 STB589839 TCX589839 TMT589839 TWP589839 UGL589839 UQH589839 VAD589839 VJZ589839 VTV589839 WDR589839 WNN589839 WXJ589839 BB655375 KX655375 UT655375 AEP655375 AOL655375 AYH655375 BID655375 BRZ655375 CBV655375 CLR655375 CVN655375 DFJ655375 DPF655375 DZB655375 EIX655375 EST655375 FCP655375 FML655375 FWH655375 GGD655375 GPZ655375 GZV655375 HJR655375 HTN655375 IDJ655375 INF655375 IXB655375 JGX655375 JQT655375 KAP655375 KKL655375 KUH655375 LED655375 LNZ655375 LXV655375 MHR655375 MRN655375 NBJ655375 NLF655375 NVB655375 OEX655375 OOT655375 OYP655375 PIL655375 PSH655375 QCD655375 QLZ655375 QVV655375 RFR655375 RPN655375 RZJ655375 SJF655375 STB655375 TCX655375 TMT655375 TWP655375 UGL655375 UQH655375 VAD655375 VJZ655375 VTV655375 WDR655375 WNN655375 WXJ655375 BB720911 KX720911 UT720911 AEP720911 AOL720911 AYH720911 BID720911 BRZ720911 CBV720911 CLR720911 CVN720911 DFJ720911 DPF720911 DZB720911 EIX720911 EST720911 FCP720911 FML720911 FWH720911 GGD720911 GPZ720911 GZV720911 HJR720911 HTN720911 IDJ720911 INF720911 IXB720911 JGX720911 JQT720911 KAP720911 KKL720911 KUH720911 LED720911 LNZ720911 LXV720911 MHR720911 MRN720911 NBJ720911 NLF720911 NVB720911 OEX720911 OOT720911 OYP720911 PIL720911 PSH720911 QCD720911 QLZ720911 QVV720911 RFR720911 RPN720911 RZJ720911 SJF720911 STB720911 TCX720911 TMT720911 TWP720911 UGL720911 UQH720911 VAD720911 VJZ720911 VTV720911 WDR720911 WNN720911 WXJ720911 BB786447 KX786447 UT786447 AEP786447 AOL786447 AYH786447 BID786447 BRZ786447 CBV786447 CLR786447 CVN786447 DFJ786447 DPF786447 DZB786447 EIX786447 EST786447 FCP786447 FML786447 FWH786447 GGD786447 GPZ786447 GZV786447 HJR786447 HTN786447 IDJ786447 INF786447 IXB786447 JGX786447 JQT786447 KAP786447 KKL786447 KUH786447 LED786447 LNZ786447 LXV786447 MHR786447 MRN786447 NBJ786447 NLF786447 NVB786447 OEX786447 OOT786447 OYP786447 PIL786447 PSH786447 QCD786447 QLZ786447 QVV786447 RFR786447 RPN786447 RZJ786447 SJF786447 STB786447 TCX786447 TMT786447 TWP786447 UGL786447 UQH786447 VAD786447 VJZ786447 VTV786447 WDR786447 WNN786447 WXJ786447 BB851983 KX851983 UT851983 AEP851983 AOL851983 AYH851983 BID851983 BRZ851983 CBV851983 CLR851983 CVN851983 DFJ851983 DPF851983 DZB851983 EIX851983 EST851983 FCP851983 FML851983 FWH851983 GGD851983 GPZ851983 GZV851983 HJR851983 HTN851983 IDJ851983 INF851983 IXB851983 JGX851983 JQT851983 KAP851983 KKL851983 KUH851983 LED851983 LNZ851983 LXV851983 MHR851983 MRN851983 NBJ851983 NLF851983 NVB851983 OEX851983 OOT851983 OYP851983 PIL851983 PSH851983 QCD851983 QLZ851983 QVV851983 RFR851983 RPN851983 RZJ851983 SJF851983 STB851983 TCX851983 TMT851983 TWP851983 UGL851983 UQH851983 VAD851983 VJZ851983 VTV851983 WDR851983 WNN851983 WXJ851983 BB917519 KX917519 UT917519 AEP917519 AOL917519 AYH917519 BID917519 BRZ917519 CBV917519 CLR917519 CVN917519 DFJ917519 DPF917519 DZB917519 EIX917519 EST917519 FCP917519 FML917519 FWH917519 GGD917519 GPZ917519 GZV917519 HJR917519 HTN917519 IDJ917519 INF917519 IXB917519 JGX917519 JQT917519 KAP917519 KKL917519 KUH917519 LED917519 LNZ917519 LXV917519 MHR917519 MRN917519 NBJ917519 NLF917519 NVB917519 OEX917519 OOT917519 OYP917519 PIL917519 PSH917519 QCD917519 QLZ917519 QVV917519 RFR917519 RPN917519 RZJ917519 SJF917519 STB917519 TCX917519 TMT917519 TWP917519 UGL917519 UQH917519 VAD917519 VJZ917519 VTV917519 WDR917519 WNN917519 WXJ917519 BB983055 KX983055 UT983055 AEP983055 AOL983055 AYH983055 BID983055 BRZ983055 CBV983055 CLR983055 CVN983055 DFJ983055 DPF983055 DZB983055 EIX983055 EST983055 FCP983055 FML983055 FWH983055 GGD983055 GPZ983055 GZV983055 HJR983055 HTN983055 IDJ983055 INF983055 IXB983055 JGX983055 JQT983055 KAP983055 KKL983055 KUH983055 LED983055 LNZ983055 LXV983055 MHR983055 MRN983055 NBJ983055 NLF983055 NVB983055 OEX983055 OOT983055 OYP983055 PIL983055 PSH983055 QCD983055 QLZ983055 QVV983055 RFR983055 RPN983055 RZJ983055 SJF983055 STB983055 TCX983055 TMT983055 TWP983055 UGL983055 UQH983055 VAD983055 VJZ983055 VTV983055 WDR983055 WNN983055 WXJ983055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R65551:S65554 JN65551:JO65554 TJ65551:TK65554 ADF65551:ADG65554 ANB65551:ANC65554 AWX65551:AWY65554 BGT65551:BGU65554 BQP65551:BQQ65554 CAL65551:CAM65554 CKH65551:CKI65554 CUD65551:CUE65554 DDZ65551:DEA65554 DNV65551:DNW65554 DXR65551:DXS65554 EHN65551:EHO65554 ERJ65551:ERK65554 FBF65551:FBG65554 FLB65551:FLC65554 FUX65551:FUY65554 GET65551:GEU65554 GOP65551:GOQ65554 GYL65551:GYM65554 HIH65551:HII65554 HSD65551:HSE65554 IBZ65551:ICA65554 ILV65551:ILW65554 IVR65551:IVS65554 JFN65551:JFO65554 JPJ65551:JPK65554 JZF65551:JZG65554 KJB65551:KJC65554 KSX65551:KSY65554 LCT65551:LCU65554 LMP65551:LMQ65554 LWL65551:LWM65554 MGH65551:MGI65554 MQD65551:MQE65554 MZZ65551:NAA65554 NJV65551:NJW65554 NTR65551:NTS65554 ODN65551:ODO65554 ONJ65551:ONK65554 OXF65551:OXG65554 PHB65551:PHC65554 PQX65551:PQY65554 QAT65551:QAU65554 QKP65551:QKQ65554 QUL65551:QUM65554 REH65551:REI65554 ROD65551:ROE65554 RXZ65551:RYA65554 SHV65551:SHW65554 SRR65551:SRS65554 TBN65551:TBO65554 TLJ65551:TLK65554 TVF65551:TVG65554 UFB65551:UFC65554 UOX65551:UOY65554 UYT65551:UYU65554 VIP65551:VIQ65554 VSL65551:VSM65554 WCH65551:WCI65554 WMD65551:WME65554 WVZ65551:WWA65554 R131087:S131090 JN131087:JO131090 TJ131087:TK131090 ADF131087:ADG131090 ANB131087:ANC131090 AWX131087:AWY131090 BGT131087:BGU131090 BQP131087:BQQ131090 CAL131087:CAM131090 CKH131087:CKI131090 CUD131087:CUE131090 DDZ131087:DEA131090 DNV131087:DNW131090 DXR131087:DXS131090 EHN131087:EHO131090 ERJ131087:ERK131090 FBF131087:FBG131090 FLB131087:FLC131090 FUX131087:FUY131090 GET131087:GEU131090 GOP131087:GOQ131090 GYL131087:GYM131090 HIH131087:HII131090 HSD131087:HSE131090 IBZ131087:ICA131090 ILV131087:ILW131090 IVR131087:IVS131090 JFN131087:JFO131090 JPJ131087:JPK131090 JZF131087:JZG131090 KJB131087:KJC131090 KSX131087:KSY131090 LCT131087:LCU131090 LMP131087:LMQ131090 LWL131087:LWM131090 MGH131087:MGI131090 MQD131087:MQE131090 MZZ131087:NAA131090 NJV131087:NJW131090 NTR131087:NTS131090 ODN131087:ODO131090 ONJ131087:ONK131090 OXF131087:OXG131090 PHB131087:PHC131090 PQX131087:PQY131090 QAT131087:QAU131090 QKP131087:QKQ131090 QUL131087:QUM131090 REH131087:REI131090 ROD131087:ROE131090 RXZ131087:RYA131090 SHV131087:SHW131090 SRR131087:SRS131090 TBN131087:TBO131090 TLJ131087:TLK131090 TVF131087:TVG131090 UFB131087:UFC131090 UOX131087:UOY131090 UYT131087:UYU131090 VIP131087:VIQ131090 VSL131087:VSM131090 WCH131087:WCI131090 WMD131087:WME131090 WVZ131087:WWA131090 R196623:S196626 JN196623:JO196626 TJ196623:TK196626 ADF196623:ADG196626 ANB196623:ANC196626 AWX196623:AWY196626 BGT196623:BGU196626 BQP196623:BQQ196626 CAL196623:CAM196626 CKH196623:CKI196626 CUD196623:CUE196626 DDZ196623:DEA196626 DNV196623:DNW196626 DXR196623:DXS196626 EHN196623:EHO196626 ERJ196623:ERK196626 FBF196623:FBG196626 FLB196623:FLC196626 FUX196623:FUY196626 GET196623:GEU196626 GOP196623:GOQ196626 GYL196623:GYM196626 HIH196623:HII196626 HSD196623:HSE196626 IBZ196623:ICA196626 ILV196623:ILW196626 IVR196623:IVS196626 JFN196623:JFO196626 JPJ196623:JPK196626 JZF196623:JZG196626 KJB196623:KJC196626 KSX196623:KSY196626 LCT196623:LCU196626 LMP196623:LMQ196626 LWL196623:LWM196626 MGH196623:MGI196626 MQD196623:MQE196626 MZZ196623:NAA196626 NJV196623:NJW196626 NTR196623:NTS196626 ODN196623:ODO196626 ONJ196623:ONK196626 OXF196623:OXG196626 PHB196623:PHC196626 PQX196623:PQY196626 QAT196623:QAU196626 QKP196623:QKQ196626 QUL196623:QUM196626 REH196623:REI196626 ROD196623:ROE196626 RXZ196623:RYA196626 SHV196623:SHW196626 SRR196623:SRS196626 TBN196623:TBO196626 TLJ196623:TLK196626 TVF196623:TVG196626 UFB196623:UFC196626 UOX196623:UOY196626 UYT196623:UYU196626 VIP196623:VIQ196626 VSL196623:VSM196626 WCH196623:WCI196626 WMD196623:WME196626 WVZ196623:WWA196626 R262159:S262162 JN262159:JO262162 TJ262159:TK262162 ADF262159:ADG262162 ANB262159:ANC262162 AWX262159:AWY262162 BGT262159:BGU262162 BQP262159:BQQ262162 CAL262159:CAM262162 CKH262159:CKI262162 CUD262159:CUE262162 DDZ262159:DEA262162 DNV262159:DNW262162 DXR262159:DXS262162 EHN262159:EHO262162 ERJ262159:ERK262162 FBF262159:FBG262162 FLB262159:FLC262162 FUX262159:FUY262162 GET262159:GEU262162 GOP262159:GOQ262162 GYL262159:GYM262162 HIH262159:HII262162 HSD262159:HSE262162 IBZ262159:ICA262162 ILV262159:ILW262162 IVR262159:IVS262162 JFN262159:JFO262162 JPJ262159:JPK262162 JZF262159:JZG262162 KJB262159:KJC262162 KSX262159:KSY262162 LCT262159:LCU262162 LMP262159:LMQ262162 LWL262159:LWM262162 MGH262159:MGI262162 MQD262159:MQE262162 MZZ262159:NAA262162 NJV262159:NJW262162 NTR262159:NTS262162 ODN262159:ODO262162 ONJ262159:ONK262162 OXF262159:OXG262162 PHB262159:PHC262162 PQX262159:PQY262162 QAT262159:QAU262162 QKP262159:QKQ262162 QUL262159:QUM262162 REH262159:REI262162 ROD262159:ROE262162 RXZ262159:RYA262162 SHV262159:SHW262162 SRR262159:SRS262162 TBN262159:TBO262162 TLJ262159:TLK262162 TVF262159:TVG262162 UFB262159:UFC262162 UOX262159:UOY262162 UYT262159:UYU262162 VIP262159:VIQ262162 VSL262159:VSM262162 WCH262159:WCI262162 WMD262159:WME262162 WVZ262159:WWA262162 R327695:S327698 JN327695:JO327698 TJ327695:TK327698 ADF327695:ADG327698 ANB327695:ANC327698 AWX327695:AWY327698 BGT327695:BGU327698 BQP327695:BQQ327698 CAL327695:CAM327698 CKH327695:CKI327698 CUD327695:CUE327698 DDZ327695:DEA327698 DNV327695:DNW327698 DXR327695:DXS327698 EHN327695:EHO327698 ERJ327695:ERK327698 FBF327695:FBG327698 FLB327695:FLC327698 FUX327695:FUY327698 GET327695:GEU327698 GOP327695:GOQ327698 GYL327695:GYM327698 HIH327695:HII327698 HSD327695:HSE327698 IBZ327695:ICA327698 ILV327695:ILW327698 IVR327695:IVS327698 JFN327695:JFO327698 JPJ327695:JPK327698 JZF327695:JZG327698 KJB327695:KJC327698 KSX327695:KSY327698 LCT327695:LCU327698 LMP327695:LMQ327698 LWL327695:LWM327698 MGH327695:MGI327698 MQD327695:MQE327698 MZZ327695:NAA327698 NJV327695:NJW327698 NTR327695:NTS327698 ODN327695:ODO327698 ONJ327695:ONK327698 OXF327695:OXG327698 PHB327695:PHC327698 PQX327695:PQY327698 QAT327695:QAU327698 QKP327695:QKQ327698 QUL327695:QUM327698 REH327695:REI327698 ROD327695:ROE327698 RXZ327695:RYA327698 SHV327695:SHW327698 SRR327695:SRS327698 TBN327695:TBO327698 TLJ327695:TLK327698 TVF327695:TVG327698 UFB327695:UFC327698 UOX327695:UOY327698 UYT327695:UYU327698 VIP327695:VIQ327698 VSL327695:VSM327698 WCH327695:WCI327698 WMD327695:WME327698 WVZ327695:WWA327698 R393231:S393234 JN393231:JO393234 TJ393231:TK393234 ADF393231:ADG393234 ANB393231:ANC393234 AWX393231:AWY393234 BGT393231:BGU393234 BQP393231:BQQ393234 CAL393231:CAM393234 CKH393231:CKI393234 CUD393231:CUE393234 DDZ393231:DEA393234 DNV393231:DNW393234 DXR393231:DXS393234 EHN393231:EHO393234 ERJ393231:ERK393234 FBF393231:FBG393234 FLB393231:FLC393234 FUX393231:FUY393234 GET393231:GEU393234 GOP393231:GOQ393234 GYL393231:GYM393234 HIH393231:HII393234 HSD393231:HSE393234 IBZ393231:ICA393234 ILV393231:ILW393234 IVR393231:IVS393234 JFN393231:JFO393234 JPJ393231:JPK393234 JZF393231:JZG393234 KJB393231:KJC393234 KSX393231:KSY393234 LCT393231:LCU393234 LMP393231:LMQ393234 LWL393231:LWM393234 MGH393231:MGI393234 MQD393231:MQE393234 MZZ393231:NAA393234 NJV393231:NJW393234 NTR393231:NTS393234 ODN393231:ODO393234 ONJ393231:ONK393234 OXF393231:OXG393234 PHB393231:PHC393234 PQX393231:PQY393234 QAT393231:QAU393234 QKP393231:QKQ393234 QUL393231:QUM393234 REH393231:REI393234 ROD393231:ROE393234 RXZ393231:RYA393234 SHV393231:SHW393234 SRR393231:SRS393234 TBN393231:TBO393234 TLJ393231:TLK393234 TVF393231:TVG393234 UFB393231:UFC393234 UOX393231:UOY393234 UYT393231:UYU393234 VIP393231:VIQ393234 VSL393231:VSM393234 WCH393231:WCI393234 WMD393231:WME393234 WVZ393231:WWA393234 R458767:S458770 JN458767:JO458770 TJ458767:TK458770 ADF458767:ADG458770 ANB458767:ANC458770 AWX458767:AWY458770 BGT458767:BGU458770 BQP458767:BQQ458770 CAL458767:CAM458770 CKH458767:CKI458770 CUD458767:CUE458770 DDZ458767:DEA458770 DNV458767:DNW458770 DXR458767:DXS458770 EHN458767:EHO458770 ERJ458767:ERK458770 FBF458767:FBG458770 FLB458767:FLC458770 FUX458767:FUY458770 GET458767:GEU458770 GOP458767:GOQ458770 GYL458767:GYM458770 HIH458767:HII458770 HSD458767:HSE458770 IBZ458767:ICA458770 ILV458767:ILW458770 IVR458767:IVS458770 JFN458767:JFO458770 JPJ458767:JPK458770 JZF458767:JZG458770 KJB458767:KJC458770 KSX458767:KSY458770 LCT458767:LCU458770 LMP458767:LMQ458770 LWL458767:LWM458770 MGH458767:MGI458770 MQD458767:MQE458770 MZZ458767:NAA458770 NJV458767:NJW458770 NTR458767:NTS458770 ODN458767:ODO458770 ONJ458767:ONK458770 OXF458767:OXG458770 PHB458767:PHC458770 PQX458767:PQY458770 QAT458767:QAU458770 QKP458767:QKQ458770 QUL458767:QUM458770 REH458767:REI458770 ROD458767:ROE458770 RXZ458767:RYA458770 SHV458767:SHW458770 SRR458767:SRS458770 TBN458767:TBO458770 TLJ458767:TLK458770 TVF458767:TVG458770 UFB458767:UFC458770 UOX458767:UOY458770 UYT458767:UYU458770 VIP458767:VIQ458770 VSL458767:VSM458770 WCH458767:WCI458770 WMD458767:WME458770 WVZ458767:WWA458770 R524303:S524306 JN524303:JO524306 TJ524303:TK524306 ADF524303:ADG524306 ANB524303:ANC524306 AWX524303:AWY524306 BGT524303:BGU524306 BQP524303:BQQ524306 CAL524303:CAM524306 CKH524303:CKI524306 CUD524303:CUE524306 DDZ524303:DEA524306 DNV524303:DNW524306 DXR524303:DXS524306 EHN524303:EHO524306 ERJ524303:ERK524306 FBF524303:FBG524306 FLB524303:FLC524306 FUX524303:FUY524306 GET524303:GEU524306 GOP524303:GOQ524306 GYL524303:GYM524306 HIH524303:HII524306 HSD524303:HSE524306 IBZ524303:ICA524306 ILV524303:ILW524306 IVR524303:IVS524306 JFN524303:JFO524306 JPJ524303:JPK524306 JZF524303:JZG524306 KJB524303:KJC524306 KSX524303:KSY524306 LCT524303:LCU524306 LMP524303:LMQ524306 LWL524303:LWM524306 MGH524303:MGI524306 MQD524303:MQE524306 MZZ524303:NAA524306 NJV524303:NJW524306 NTR524303:NTS524306 ODN524303:ODO524306 ONJ524303:ONK524306 OXF524303:OXG524306 PHB524303:PHC524306 PQX524303:PQY524306 QAT524303:QAU524306 QKP524303:QKQ524306 QUL524303:QUM524306 REH524303:REI524306 ROD524303:ROE524306 RXZ524303:RYA524306 SHV524303:SHW524306 SRR524303:SRS524306 TBN524303:TBO524306 TLJ524303:TLK524306 TVF524303:TVG524306 UFB524303:UFC524306 UOX524303:UOY524306 UYT524303:UYU524306 VIP524303:VIQ524306 VSL524303:VSM524306 WCH524303:WCI524306 WMD524303:WME524306 WVZ524303:WWA524306 R589839:S589842 JN589839:JO589842 TJ589839:TK589842 ADF589839:ADG589842 ANB589839:ANC589842 AWX589839:AWY589842 BGT589839:BGU589842 BQP589839:BQQ589842 CAL589839:CAM589842 CKH589839:CKI589842 CUD589839:CUE589842 DDZ589839:DEA589842 DNV589839:DNW589842 DXR589839:DXS589842 EHN589839:EHO589842 ERJ589839:ERK589842 FBF589839:FBG589842 FLB589839:FLC589842 FUX589839:FUY589842 GET589839:GEU589842 GOP589839:GOQ589842 GYL589839:GYM589842 HIH589839:HII589842 HSD589839:HSE589842 IBZ589839:ICA589842 ILV589839:ILW589842 IVR589839:IVS589842 JFN589839:JFO589842 JPJ589839:JPK589842 JZF589839:JZG589842 KJB589839:KJC589842 KSX589839:KSY589842 LCT589839:LCU589842 LMP589839:LMQ589842 LWL589839:LWM589842 MGH589839:MGI589842 MQD589839:MQE589842 MZZ589839:NAA589842 NJV589839:NJW589842 NTR589839:NTS589842 ODN589839:ODO589842 ONJ589839:ONK589842 OXF589839:OXG589842 PHB589839:PHC589842 PQX589839:PQY589842 QAT589839:QAU589842 QKP589839:QKQ589842 QUL589839:QUM589842 REH589839:REI589842 ROD589839:ROE589842 RXZ589839:RYA589842 SHV589839:SHW589842 SRR589839:SRS589842 TBN589839:TBO589842 TLJ589839:TLK589842 TVF589839:TVG589842 UFB589839:UFC589842 UOX589839:UOY589842 UYT589839:UYU589842 VIP589839:VIQ589842 VSL589839:VSM589842 WCH589839:WCI589842 WMD589839:WME589842 WVZ589839:WWA589842 R655375:S655378 JN655375:JO655378 TJ655375:TK655378 ADF655375:ADG655378 ANB655375:ANC655378 AWX655375:AWY655378 BGT655375:BGU655378 BQP655375:BQQ655378 CAL655375:CAM655378 CKH655375:CKI655378 CUD655375:CUE655378 DDZ655375:DEA655378 DNV655375:DNW655378 DXR655375:DXS655378 EHN655375:EHO655378 ERJ655375:ERK655378 FBF655375:FBG655378 FLB655375:FLC655378 FUX655375:FUY655378 GET655375:GEU655378 GOP655375:GOQ655378 GYL655375:GYM655378 HIH655375:HII655378 HSD655375:HSE655378 IBZ655375:ICA655378 ILV655375:ILW655378 IVR655375:IVS655378 JFN655375:JFO655378 JPJ655375:JPK655378 JZF655375:JZG655378 KJB655375:KJC655378 KSX655375:KSY655378 LCT655375:LCU655378 LMP655375:LMQ655378 LWL655375:LWM655378 MGH655375:MGI655378 MQD655375:MQE655378 MZZ655375:NAA655378 NJV655375:NJW655378 NTR655375:NTS655378 ODN655375:ODO655378 ONJ655375:ONK655378 OXF655375:OXG655378 PHB655375:PHC655378 PQX655375:PQY655378 QAT655375:QAU655378 QKP655375:QKQ655378 QUL655375:QUM655378 REH655375:REI655378 ROD655375:ROE655378 RXZ655375:RYA655378 SHV655375:SHW655378 SRR655375:SRS655378 TBN655375:TBO655378 TLJ655375:TLK655378 TVF655375:TVG655378 UFB655375:UFC655378 UOX655375:UOY655378 UYT655375:UYU655378 VIP655375:VIQ655378 VSL655375:VSM655378 WCH655375:WCI655378 WMD655375:WME655378 WVZ655375:WWA655378 R720911:S720914 JN720911:JO720914 TJ720911:TK720914 ADF720911:ADG720914 ANB720911:ANC720914 AWX720911:AWY720914 BGT720911:BGU720914 BQP720911:BQQ720914 CAL720911:CAM720914 CKH720911:CKI720914 CUD720911:CUE720914 DDZ720911:DEA720914 DNV720911:DNW720914 DXR720911:DXS720914 EHN720911:EHO720914 ERJ720911:ERK720914 FBF720911:FBG720914 FLB720911:FLC720914 FUX720911:FUY720914 GET720911:GEU720914 GOP720911:GOQ720914 GYL720911:GYM720914 HIH720911:HII720914 HSD720911:HSE720914 IBZ720911:ICA720914 ILV720911:ILW720914 IVR720911:IVS720914 JFN720911:JFO720914 JPJ720911:JPK720914 JZF720911:JZG720914 KJB720911:KJC720914 KSX720911:KSY720914 LCT720911:LCU720914 LMP720911:LMQ720914 LWL720911:LWM720914 MGH720911:MGI720914 MQD720911:MQE720914 MZZ720911:NAA720914 NJV720911:NJW720914 NTR720911:NTS720914 ODN720911:ODO720914 ONJ720911:ONK720914 OXF720911:OXG720914 PHB720911:PHC720914 PQX720911:PQY720914 QAT720911:QAU720914 QKP720911:QKQ720914 QUL720911:QUM720914 REH720911:REI720914 ROD720911:ROE720914 RXZ720911:RYA720914 SHV720911:SHW720914 SRR720911:SRS720914 TBN720911:TBO720914 TLJ720911:TLK720914 TVF720911:TVG720914 UFB720911:UFC720914 UOX720911:UOY720914 UYT720911:UYU720914 VIP720911:VIQ720914 VSL720911:VSM720914 WCH720911:WCI720914 WMD720911:WME720914 WVZ720911:WWA720914 R786447:S786450 JN786447:JO786450 TJ786447:TK786450 ADF786447:ADG786450 ANB786447:ANC786450 AWX786447:AWY786450 BGT786447:BGU786450 BQP786447:BQQ786450 CAL786447:CAM786450 CKH786447:CKI786450 CUD786447:CUE786450 DDZ786447:DEA786450 DNV786447:DNW786450 DXR786447:DXS786450 EHN786447:EHO786450 ERJ786447:ERK786450 FBF786447:FBG786450 FLB786447:FLC786450 FUX786447:FUY786450 GET786447:GEU786450 GOP786447:GOQ786450 GYL786447:GYM786450 HIH786447:HII786450 HSD786447:HSE786450 IBZ786447:ICA786450 ILV786447:ILW786450 IVR786447:IVS786450 JFN786447:JFO786450 JPJ786447:JPK786450 JZF786447:JZG786450 KJB786447:KJC786450 KSX786447:KSY786450 LCT786447:LCU786450 LMP786447:LMQ786450 LWL786447:LWM786450 MGH786447:MGI786450 MQD786447:MQE786450 MZZ786447:NAA786450 NJV786447:NJW786450 NTR786447:NTS786450 ODN786447:ODO786450 ONJ786447:ONK786450 OXF786447:OXG786450 PHB786447:PHC786450 PQX786447:PQY786450 QAT786447:QAU786450 QKP786447:QKQ786450 QUL786447:QUM786450 REH786447:REI786450 ROD786447:ROE786450 RXZ786447:RYA786450 SHV786447:SHW786450 SRR786447:SRS786450 TBN786447:TBO786450 TLJ786447:TLK786450 TVF786447:TVG786450 UFB786447:UFC786450 UOX786447:UOY786450 UYT786447:UYU786450 VIP786447:VIQ786450 VSL786447:VSM786450 WCH786447:WCI786450 WMD786447:WME786450 WVZ786447:WWA786450 R851983:S851986 JN851983:JO851986 TJ851983:TK851986 ADF851983:ADG851986 ANB851983:ANC851986 AWX851983:AWY851986 BGT851983:BGU851986 BQP851983:BQQ851986 CAL851983:CAM851986 CKH851983:CKI851986 CUD851983:CUE851986 DDZ851983:DEA851986 DNV851983:DNW851986 DXR851983:DXS851986 EHN851983:EHO851986 ERJ851983:ERK851986 FBF851983:FBG851986 FLB851983:FLC851986 FUX851983:FUY851986 GET851983:GEU851986 GOP851983:GOQ851986 GYL851983:GYM851986 HIH851983:HII851986 HSD851983:HSE851986 IBZ851983:ICA851986 ILV851983:ILW851986 IVR851983:IVS851986 JFN851983:JFO851986 JPJ851983:JPK851986 JZF851983:JZG851986 KJB851983:KJC851986 KSX851983:KSY851986 LCT851983:LCU851986 LMP851983:LMQ851986 LWL851983:LWM851986 MGH851983:MGI851986 MQD851983:MQE851986 MZZ851983:NAA851986 NJV851983:NJW851986 NTR851983:NTS851986 ODN851983:ODO851986 ONJ851983:ONK851986 OXF851983:OXG851986 PHB851983:PHC851986 PQX851983:PQY851986 QAT851983:QAU851986 QKP851983:QKQ851986 QUL851983:QUM851986 REH851983:REI851986 ROD851983:ROE851986 RXZ851983:RYA851986 SHV851983:SHW851986 SRR851983:SRS851986 TBN851983:TBO851986 TLJ851983:TLK851986 TVF851983:TVG851986 UFB851983:UFC851986 UOX851983:UOY851986 UYT851983:UYU851986 VIP851983:VIQ851986 VSL851983:VSM851986 WCH851983:WCI851986 WMD851983:WME851986 WVZ851983:WWA851986 R917519:S917522 JN917519:JO917522 TJ917519:TK917522 ADF917519:ADG917522 ANB917519:ANC917522 AWX917519:AWY917522 BGT917519:BGU917522 BQP917519:BQQ917522 CAL917519:CAM917522 CKH917519:CKI917522 CUD917519:CUE917522 DDZ917519:DEA917522 DNV917519:DNW917522 DXR917519:DXS917522 EHN917519:EHO917522 ERJ917519:ERK917522 FBF917519:FBG917522 FLB917519:FLC917522 FUX917519:FUY917522 GET917519:GEU917522 GOP917519:GOQ917522 GYL917519:GYM917522 HIH917519:HII917522 HSD917519:HSE917522 IBZ917519:ICA917522 ILV917519:ILW917522 IVR917519:IVS917522 JFN917519:JFO917522 JPJ917519:JPK917522 JZF917519:JZG917522 KJB917519:KJC917522 KSX917519:KSY917522 LCT917519:LCU917522 LMP917519:LMQ917522 LWL917519:LWM917522 MGH917519:MGI917522 MQD917519:MQE917522 MZZ917519:NAA917522 NJV917519:NJW917522 NTR917519:NTS917522 ODN917519:ODO917522 ONJ917519:ONK917522 OXF917519:OXG917522 PHB917519:PHC917522 PQX917519:PQY917522 QAT917519:QAU917522 QKP917519:QKQ917522 QUL917519:QUM917522 REH917519:REI917522 ROD917519:ROE917522 RXZ917519:RYA917522 SHV917519:SHW917522 SRR917519:SRS917522 TBN917519:TBO917522 TLJ917519:TLK917522 TVF917519:TVG917522 UFB917519:UFC917522 UOX917519:UOY917522 UYT917519:UYU917522 VIP917519:VIQ917522 VSL917519:VSM917522 WCH917519:WCI917522 WMD917519:WME917522 WVZ917519:WWA917522 R983055:S983058 JN983055:JO983058 TJ983055:TK983058 ADF983055:ADG983058 ANB983055:ANC983058 AWX983055:AWY983058 BGT983055:BGU983058 BQP983055:BQQ983058 CAL983055:CAM983058 CKH983055:CKI983058 CUD983055:CUE983058 DDZ983055:DEA983058 DNV983055:DNW983058 DXR983055:DXS983058 EHN983055:EHO983058 ERJ983055:ERK983058 FBF983055:FBG983058 FLB983055:FLC983058 FUX983055:FUY983058 GET983055:GEU983058 GOP983055:GOQ983058 GYL983055:GYM983058 HIH983055:HII983058 HSD983055:HSE983058 IBZ983055:ICA983058 ILV983055:ILW983058 IVR983055:IVS983058 JFN983055:JFO983058 JPJ983055:JPK983058 JZF983055:JZG983058 KJB983055:KJC983058 KSX983055:KSY983058 LCT983055:LCU983058 LMP983055:LMQ983058 LWL983055:LWM983058 MGH983055:MGI983058 MQD983055:MQE983058 MZZ983055:NAA983058 NJV983055:NJW983058 NTR983055:NTS983058 ODN983055:ODO983058 ONJ983055:ONK983058 OXF983055:OXG983058 PHB983055:PHC983058 PQX983055:PQY983058 QAT983055:QAU983058 QKP983055:QKQ983058 QUL983055:QUM983058 REH983055:REI983058 ROD983055:ROE983058 RXZ983055:RYA983058 SHV983055:SHW983058 SRR983055:SRS983058 TBN983055:TBO983058 TLJ983055:TLK983058 TVF983055:TVG983058 UFB983055:UFC983058 UOX983055:UOY983058 UYT983055:UYU983058 VIP983055:VIQ983058 VSL983055:VSM983058 WCH983055:WCI983058 WMD983055:WME983058 WVZ983055:WWA983058 WVL983070:WVM983070 KP24:KP25 UL24:UL25 AEH24:AEH25 AOD24:AOD25 AXZ24:AXZ25 BHV24:BHV25 BRR24:BRR25 CBN24:CBN25 CLJ24:CLJ25 CVF24:CVF25 DFB24:DFB25 DOX24:DOX25 DYT24:DYT25 EIP24:EIP25 ESL24:ESL25 FCH24:FCH25 FMD24:FMD25 FVZ24:FVZ25 GFV24:GFV25 GPR24:GPR25 GZN24:GZN25 HJJ24:HJJ25 HTF24:HTF25 IDB24:IDB25 IMX24:IMX25 IWT24:IWT25 JGP24:JGP25 JQL24:JQL25 KAH24:KAH25 KKD24:KKD25 KTZ24:KTZ25 LDV24:LDV25 LNR24:LNR25 LXN24:LXN25 MHJ24:MHJ25 MRF24:MRF25 NBB24:NBB25 NKX24:NKX25 NUT24:NUT25 OEP24:OEP25 OOL24:OOL25 OYH24:OYH25 PID24:PID25 PRZ24:PRZ25 QBV24:QBV25 QLR24:QLR25 QVN24:QVN25 RFJ24:RFJ25 RPF24:RPF25 RZB24:RZB25 SIX24:SIX25 SST24:SST25 TCP24:TCP25 TML24:TML25 TWH24:TWH25 UGD24:UGD25 UPZ24:UPZ25 UZV24:UZV25 VJR24:VJR25 VTN24:VTN25 WDJ24:WDJ25 WNF24:WNF25 WXB24:WXB25 AT65562:AT65564 KP65562:KP65564 UL65562:UL65564 AEH65562:AEH65564 AOD65562:AOD65564 AXZ65562:AXZ65564 BHV65562:BHV65564 BRR65562:BRR65564 CBN65562:CBN65564 CLJ65562:CLJ65564 CVF65562:CVF65564 DFB65562:DFB65564 DOX65562:DOX65564 DYT65562:DYT65564 EIP65562:EIP65564 ESL65562:ESL65564 FCH65562:FCH65564 FMD65562:FMD65564 FVZ65562:FVZ65564 GFV65562:GFV65564 GPR65562:GPR65564 GZN65562:GZN65564 HJJ65562:HJJ65564 HTF65562:HTF65564 IDB65562:IDB65564 IMX65562:IMX65564 IWT65562:IWT65564 JGP65562:JGP65564 JQL65562:JQL65564 KAH65562:KAH65564 KKD65562:KKD65564 KTZ65562:KTZ65564 LDV65562:LDV65564 LNR65562:LNR65564 LXN65562:LXN65564 MHJ65562:MHJ65564 MRF65562:MRF65564 NBB65562:NBB65564 NKX65562:NKX65564 NUT65562:NUT65564 OEP65562:OEP65564 OOL65562:OOL65564 OYH65562:OYH65564 PID65562:PID65564 PRZ65562:PRZ65564 QBV65562:QBV65564 QLR65562:QLR65564 QVN65562:QVN65564 RFJ65562:RFJ65564 RPF65562:RPF65564 RZB65562:RZB65564 SIX65562:SIX65564 SST65562:SST65564 TCP65562:TCP65564 TML65562:TML65564 TWH65562:TWH65564 UGD65562:UGD65564 UPZ65562:UPZ65564 UZV65562:UZV65564 VJR65562:VJR65564 VTN65562:VTN65564 WDJ65562:WDJ65564 WNF65562:WNF65564 WXB65562:WXB65564 AT131098:AT131100 KP131098:KP131100 UL131098:UL131100 AEH131098:AEH131100 AOD131098:AOD131100 AXZ131098:AXZ131100 BHV131098:BHV131100 BRR131098:BRR131100 CBN131098:CBN131100 CLJ131098:CLJ131100 CVF131098:CVF131100 DFB131098:DFB131100 DOX131098:DOX131100 DYT131098:DYT131100 EIP131098:EIP131100 ESL131098:ESL131100 FCH131098:FCH131100 FMD131098:FMD131100 FVZ131098:FVZ131100 GFV131098:GFV131100 GPR131098:GPR131100 GZN131098:GZN131100 HJJ131098:HJJ131100 HTF131098:HTF131100 IDB131098:IDB131100 IMX131098:IMX131100 IWT131098:IWT131100 JGP131098:JGP131100 JQL131098:JQL131100 KAH131098:KAH131100 KKD131098:KKD131100 KTZ131098:KTZ131100 LDV131098:LDV131100 LNR131098:LNR131100 LXN131098:LXN131100 MHJ131098:MHJ131100 MRF131098:MRF131100 NBB131098:NBB131100 NKX131098:NKX131100 NUT131098:NUT131100 OEP131098:OEP131100 OOL131098:OOL131100 OYH131098:OYH131100 PID131098:PID131100 PRZ131098:PRZ131100 QBV131098:QBV131100 QLR131098:QLR131100 QVN131098:QVN131100 RFJ131098:RFJ131100 RPF131098:RPF131100 RZB131098:RZB131100 SIX131098:SIX131100 SST131098:SST131100 TCP131098:TCP131100 TML131098:TML131100 TWH131098:TWH131100 UGD131098:UGD131100 UPZ131098:UPZ131100 UZV131098:UZV131100 VJR131098:VJR131100 VTN131098:VTN131100 WDJ131098:WDJ131100 WNF131098:WNF131100 WXB131098:WXB131100 AT196634:AT196636 KP196634:KP196636 UL196634:UL196636 AEH196634:AEH196636 AOD196634:AOD196636 AXZ196634:AXZ196636 BHV196634:BHV196636 BRR196634:BRR196636 CBN196634:CBN196636 CLJ196634:CLJ196636 CVF196634:CVF196636 DFB196634:DFB196636 DOX196634:DOX196636 DYT196634:DYT196636 EIP196634:EIP196636 ESL196634:ESL196636 FCH196634:FCH196636 FMD196634:FMD196636 FVZ196634:FVZ196636 GFV196634:GFV196636 GPR196634:GPR196636 GZN196634:GZN196636 HJJ196634:HJJ196636 HTF196634:HTF196636 IDB196634:IDB196636 IMX196634:IMX196636 IWT196634:IWT196636 JGP196634:JGP196636 JQL196634:JQL196636 KAH196634:KAH196636 KKD196634:KKD196636 KTZ196634:KTZ196636 LDV196634:LDV196636 LNR196634:LNR196636 LXN196634:LXN196636 MHJ196634:MHJ196636 MRF196634:MRF196636 NBB196634:NBB196636 NKX196634:NKX196636 NUT196634:NUT196636 OEP196634:OEP196636 OOL196634:OOL196636 OYH196634:OYH196636 PID196634:PID196636 PRZ196634:PRZ196636 QBV196634:QBV196636 QLR196634:QLR196636 QVN196634:QVN196636 RFJ196634:RFJ196636 RPF196634:RPF196636 RZB196634:RZB196636 SIX196634:SIX196636 SST196634:SST196636 TCP196634:TCP196636 TML196634:TML196636 TWH196634:TWH196636 UGD196634:UGD196636 UPZ196634:UPZ196636 UZV196634:UZV196636 VJR196634:VJR196636 VTN196634:VTN196636 WDJ196634:WDJ196636 WNF196634:WNF196636 WXB196634:WXB196636 AT262170:AT262172 KP262170:KP262172 UL262170:UL262172 AEH262170:AEH262172 AOD262170:AOD262172 AXZ262170:AXZ262172 BHV262170:BHV262172 BRR262170:BRR262172 CBN262170:CBN262172 CLJ262170:CLJ262172 CVF262170:CVF262172 DFB262170:DFB262172 DOX262170:DOX262172 DYT262170:DYT262172 EIP262170:EIP262172 ESL262170:ESL262172 FCH262170:FCH262172 FMD262170:FMD262172 FVZ262170:FVZ262172 GFV262170:GFV262172 GPR262170:GPR262172 GZN262170:GZN262172 HJJ262170:HJJ262172 HTF262170:HTF262172 IDB262170:IDB262172 IMX262170:IMX262172 IWT262170:IWT262172 JGP262170:JGP262172 JQL262170:JQL262172 KAH262170:KAH262172 KKD262170:KKD262172 KTZ262170:KTZ262172 LDV262170:LDV262172 LNR262170:LNR262172 LXN262170:LXN262172 MHJ262170:MHJ262172 MRF262170:MRF262172 NBB262170:NBB262172 NKX262170:NKX262172 NUT262170:NUT262172 OEP262170:OEP262172 OOL262170:OOL262172 OYH262170:OYH262172 PID262170:PID262172 PRZ262170:PRZ262172 QBV262170:QBV262172 QLR262170:QLR262172 QVN262170:QVN262172 RFJ262170:RFJ262172 RPF262170:RPF262172 RZB262170:RZB262172 SIX262170:SIX262172 SST262170:SST262172 TCP262170:TCP262172 TML262170:TML262172 TWH262170:TWH262172 UGD262170:UGD262172 UPZ262170:UPZ262172 UZV262170:UZV262172 VJR262170:VJR262172 VTN262170:VTN262172 WDJ262170:WDJ262172 WNF262170:WNF262172 WXB262170:WXB262172 AT327706:AT327708 KP327706:KP327708 UL327706:UL327708 AEH327706:AEH327708 AOD327706:AOD327708 AXZ327706:AXZ327708 BHV327706:BHV327708 BRR327706:BRR327708 CBN327706:CBN327708 CLJ327706:CLJ327708 CVF327706:CVF327708 DFB327706:DFB327708 DOX327706:DOX327708 DYT327706:DYT327708 EIP327706:EIP327708 ESL327706:ESL327708 FCH327706:FCH327708 FMD327706:FMD327708 FVZ327706:FVZ327708 GFV327706:GFV327708 GPR327706:GPR327708 GZN327706:GZN327708 HJJ327706:HJJ327708 HTF327706:HTF327708 IDB327706:IDB327708 IMX327706:IMX327708 IWT327706:IWT327708 JGP327706:JGP327708 JQL327706:JQL327708 KAH327706:KAH327708 KKD327706:KKD327708 KTZ327706:KTZ327708 LDV327706:LDV327708 LNR327706:LNR327708 LXN327706:LXN327708 MHJ327706:MHJ327708 MRF327706:MRF327708 NBB327706:NBB327708 NKX327706:NKX327708 NUT327706:NUT327708 OEP327706:OEP327708 OOL327706:OOL327708 OYH327706:OYH327708 PID327706:PID327708 PRZ327706:PRZ327708 QBV327706:QBV327708 QLR327706:QLR327708 QVN327706:QVN327708 RFJ327706:RFJ327708 RPF327706:RPF327708 RZB327706:RZB327708 SIX327706:SIX327708 SST327706:SST327708 TCP327706:TCP327708 TML327706:TML327708 TWH327706:TWH327708 UGD327706:UGD327708 UPZ327706:UPZ327708 UZV327706:UZV327708 VJR327706:VJR327708 VTN327706:VTN327708 WDJ327706:WDJ327708 WNF327706:WNF327708 WXB327706:WXB327708 AT393242:AT393244 KP393242:KP393244 UL393242:UL393244 AEH393242:AEH393244 AOD393242:AOD393244 AXZ393242:AXZ393244 BHV393242:BHV393244 BRR393242:BRR393244 CBN393242:CBN393244 CLJ393242:CLJ393244 CVF393242:CVF393244 DFB393242:DFB393244 DOX393242:DOX393244 DYT393242:DYT393244 EIP393242:EIP393244 ESL393242:ESL393244 FCH393242:FCH393244 FMD393242:FMD393244 FVZ393242:FVZ393244 GFV393242:GFV393244 GPR393242:GPR393244 GZN393242:GZN393244 HJJ393242:HJJ393244 HTF393242:HTF393244 IDB393242:IDB393244 IMX393242:IMX393244 IWT393242:IWT393244 JGP393242:JGP393244 JQL393242:JQL393244 KAH393242:KAH393244 KKD393242:KKD393244 KTZ393242:KTZ393244 LDV393242:LDV393244 LNR393242:LNR393244 LXN393242:LXN393244 MHJ393242:MHJ393244 MRF393242:MRF393244 NBB393242:NBB393244 NKX393242:NKX393244 NUT393242:NUT393244 OEP393242:OEP393244 OOL393242:OOL393244 OYH393242:OYH393244 PID393242:PID393244 PRZ393242:PRZ393244 QBV393242:QBV393244 QLR393242:QLR393244 QVN393242:QVN393244 RFJ393242:RFJ393244 RPF393242:RPF393244 RZB393242:RZB393244 SIX393242:SIX393244 SST393242:SST393244 TCP393242:TCP393244 TML393242:TML393244 TWH393242:TWH393244 UGD393242:UGD393244 UPZ393242:UPZ393244 UZV393242:UZV393244 VJR393242:VJR393244 VTN393242:VTN393244 WDJ393242:WDJ393244 WNF393242:WNF393244 WXB393242:WXB393244 AT458778:AT458780 KP458778:KP458780 UL458778:UL458780 AEH458778:AEH458780 AOD458778:AOD458780 AXZ458778:AXZ458780 BHV458778:BHV458780 BRR458778:BRR458780 CBN458778:CBN458780 CLJ458778:CLJ458780 CVF458778:CVF458780 DFB458778:DFB458780 DOX458778:DOX458780 DYT458778:DYT458780 EIP458778:EIP458780 ESL458778:ESL458780 FCH458778:FCH458780 FMD458778:FMD458780 FVZ458778:FVZ458780 GFV458778:GFV458780 GPR458778:GPR458780 GZN458778:GZN458780 HJJ458778:HJJ458780 HTF458778:HTF458780 IDB458778:IDB458780 IMX458778:IMX458780 IWT458778:IWT458780 JGP458778:JGP458780 JQL458778:JQL458780 KAH458778:KAH458780 KKD458778:KKD458780 KTZ458778:KTZ458780 LDV458778:LDV458780 LNR458778:LNR458780 LXN458778:LXN458780 MHJ458778:MHJ458780 MRF458778:MRF458780 NBB458778:NBB458780 NKX458778:NKX458780 NUT458778:NUT458780 OEP458778:OEP458780 OOL458778:OOL458780 OYH458778:OYH458780 PID458778:PID458780 PRZ458778:PRZ458780 QBV458778:QBV458780 QLR458778:QLR458780 QVN458778:QVN458780 RFJ458778:RFJ458780 RPF458778:RPF458780 RZB458778:RZB458780 SIX458778:SIX458780 SST458778:SST458780 TCP458778:TCP458780 TML458778:TML458780 TWH458778:TWH458780 UGD458778:UGD458780 UPZ458778:UPZ458780 UZV458778:UZV458780 VJR458778:VJR458780 VTN458778:VTN458780 WDJ458778:WDJ458780 WNF458778:WNF458780 WXB458778:WXB458780 AT524314:AT524316 KP524314:KP524316 UL524314:UL524316 AEH524314:AEH524316 AOD524314:AOD524316 AXZ524314:AXZ524316 BHV524314:BHV524316 BRR524314:BRR524316 CBN524314:CBN524316 CLJ524314:CLJ524316 CVF524314:CVF524316 DFB524314:DFB524316 DOX524314:DOX524316 DYT524314:DYT524316 EIP524314:EIP524316 ESL524314:ESL524316 FCH524314:FCH524316 FMD524314:FMD524316 FVZ524314:FVZ524316 GFV524314:GFV524316 GPR524314:GPR524316 GZN524314:GZN524316 HJJ524314:HJJ524316 HTF524314:HTF524316 IDB524314:IDB524316 IMX524314:IMX524316 IWT524314:IWT524316 JGP524314:JGP524316 JQL524314:JQL524316 KAH524314:KAH524316 KKD524314:KKD524316 KTZ524314:KTZ524316 LDV524314:LDV524316 LNR524314:LNR524316 LXN524314:LXN524316 MHJ524314:MHJ524316 MRF524314:MRF524316 NBB524314:NBB524316 NKX524314:NKX524316 NUT524314:NUT524316 OEP524314:OEP524316 OOL524314:OOL524316 OYH524314:OYH524316 PID524314:PID524316 PRZ524314:PRZ524316 QBV524314:QBV524316 QLR524314:QLR524316 QVN524314:QVN524316 RFJ524314:RFJ524316 RPF524314:RPF524316 RZB524314:RZB524316 SIX524314:SIX524316 SST524314:SST524316 TCP524314:TCP524316 TML524314:TML524316 TWH524314:TWH524316 UGD524314:UGD524316 UPZ524314:UPZ524316 UZV524314:UZV524316 VJR524314:VJR524316 VTN524314:VTN524316 WDJ524314:WDJ524316 WNF524314:WNF524316 WXB524314:WXB524316 AT589850:AT589852 KP589850:KP589852 UL589850:UL589852 AEH589850:AEH589852 AOD589850:AOD589852 AXZ589850:AXZ589852 BHV589850:BHV589852 BRR589850:BRR589852 CBN589850:CBN589852 CLJ589850:CLJ589852 CVF589850:CVF589852 DFB589850:DFB589852 DOX589850:DOX589852 DYT589850:DYT589852 EIP589850:EIP589852 ESL589850:ESL589852 FCH589850:FCH589852 FMD589850:FMD589852 FVZ589850:FVZ589852 GFV589850:GFV589852 GPR589850:GPR589852 GZN589850:GZN589852 HJJ589850:HJJ589852 HTF589850:HTF589852 IDB589850:IDB589852 IMX589850:IMX589852 IWT589850:IWT589852 JGP589850:JGP589852 JQL589850:JQL589852 KAH589850:KAH589852 KKD589850:KKD589852 KTZ589850:KTZ589852 LDV589850:LDV589852 LNR589850:LNR589852 LXN589850:LXN589852 MHJ589850:MHJ589852 MRF589850:MRF589852 NBB589850:NBB589852 NKX589850:NKX589852 NUT589850:NUT589852 OEP589850:OEP589852 OOL589850:OOL589852 OYH589850:OYH589852 PID589850:PID589852 PRZ589850:PRZ589852 QBV589850:QBV589852 QLR589850:QLR589852 QVN589850:QVN589852 RFJ589850:RFJ589852 RPF589850:RPF589852 RZB589850:RZB589852 SIX589850:SIX589852 SST589850:SST589852 TCP589850:TCP589852 TML589850:TML589852 TWH589850:TWH589852 UGD589850:UGD589852 UPZ589850:UPZ589852 UZV589850:UZV589852 VJR589850:VJR589852 VTN589850:VTN589852 WDJ589850:WDJ589852 WNF589850:WNF589852 WXB589850:WXB589852 AT655386:AT655388 KP655386:KP655388 UL655386:UL655388 AEH655386:AEH655388 AOD655386:AOD655388 AXZ655386:AXZ655388 BHV655386:BHV655388 BRR655386:BRR655388 CBN655386:CBN655388 CLJ655386:CLJ655388 CVF655386:CVF655388 DFB655386:DFB655388 DOX655386:DOX655388 DYT655386:DYT655388 EIP655386:EIP655388 ESL655386:ESL655388 FCH655386:FCH655388 FMD655386:FMD655388 FVZ655386:FVZ655388 GFV655386:GFV655388 GPR655386:GPR655388 GZN655386:GZN655388 HJJ655386:HJJ655388 HTF655386:HTF655388 IDB655386:IDB655388 IMX655386:IMX655388 IWT655386:IWT655388 JGP655386:JGP655388 JQL655386:JQL655388 KAH655386:KAH655388 KKD655386:KKD655388 KTZ655386:KTZ655388 LDV655386:LDV655388 LNR655386:LNR655388 LXN655386:LXN655388 MHJ655386:MHJ655388 MRF655386:MRF655388 NBB655386:NBB655388 NKX655386:NKX655388 NUT655386:NUT655388 OEP655386:OEP655388 OOL655386:OOL655388 OYH655386:OYH655388 PID655386:PID655388 PRZ655386:PRZ655388 QBV655386:QBV655388 QLR655386:QLR655388 QVN655386:QVN655388 RFJ655386:RFJ655388 RPF655386:RPF655388 RZB655386:RZB655388 SIX655386:SIX655388 SST655386:SST655388 TCP655386:TCP655388 TML655386:TML655388 TWH655386:TWH655388 UGD655386:UGD655388 UPZ655386:UPZ655388 UZV655386:UZV655388 VJR655386:VJR655388 VTN655386:VTN655388 WDJ655386:WDJ655388 WNF655386:WNF655388 WXB655386:WXB655388 AT720922:AT720924 KP720922:KP720924 UL720922:UL720924 AEH720922:AEH720924 AOD720922:AOD720924 AXZ720922:AXZ720924 BHV720922:BHV720924 BRR720922:BRR720924 CBN720922:CBN720924 CLJ720922:CLJ720924 CVF720922:CVF720924 DFB720922:DFB720924 DOX720922:DOX720924 DYT720922:DYT720924 EIP720922:EIP720924 ESL720922:ESL720924 FCH720922:FCH720924 FMD720922:FMD720924 FVZ720922:FVZ720924 GFV720922:GFV720924 GPR720922:GPR720924 GZN720922:GZN720924 HJJ720922:HJJ720924 HTF720922:HTF720924 IDB720922:IDB720924 IMX720922:IMX720924 IWT720922:IWT720924 JGP720922:JGP720924 JQL720922:JQL720924 KAH720922:KAH720924 KKD720922:KKD720924 KTZ720922:KTZ720924 LDV720922:LDV720924 LNR720922:LNR720924 LXN720922:LXN720924 MHJ720922:MHJ720924 MRF720922:MRF720924 NBB720922:NBB720924 NKX720922:NKX720924 NUT720922:NUT720924 OEP720922:OEP720924 OOL720922:OOL720924 OYH720922:OYH720924 PID720922:PID720924 PRZ720922:PRZ720924 QBV720922:QBV720924 QLR720922:QLR720924 QVN720922:QVN720924 RFJ720922:RFJ720924 RPF720922:RPF720924 RZB720922:RZB720924 SIX720922:SIX720924 SST720922:SST720924 TCP720922:TCP720924 TML720922:TML720924 TWH720922:TWH720924 UGD720922:UGD720924 UPZ720922:UPZ720924 UZV720922:UZV720924 VJR720922:VJR720924 VTN720922:VTN720924 WDJ720922:WDJ720924 WNF720922:WNF720924 WXB720922:WXB720924 AT786458:AT786460 KP786458:KP786460 UL786458:UL786460 AEH786458:AEH786460 AOD786458:AOD786460 AXZ786458:AXZ786460 BHV786458:BHV786460 BRR786458:BRR786460 CBN786458:CBN786460 CLJ786458:CLJ786460 CVF786458:CVF786460 DFB786458:DFB786460 DOX786458:DOX786460 DYT786458:DYT786460 EIP786458:EIP786460 ESL786458:ESL786460 FCH786458:FCH786460 FMD786458:FMD786460 FVZ786458:FVZ786460 GFV786458:GFV786460 GPR786458:GPR786460 GZN786458:GZN786460 HJJ786458:HJJ786460 HTF786458:HTF786460 IDB786458:IDB786460 IMX786458:IMX786460 IWT786458:IWT786460 JGP786458:JGP786460 JQL786458:JQL786460 KAH786458:KAH786460 KKD786458:KKD786460 KTZ786458:KTZ786460 LDV786458:LDV786460 LNR786458:LNR786460 LXN786458:LXN786460 MHJ786458:MHJ786460 MRF786458:MRF786460 NBB786458:NBB786460 NKX786458:NKX786460 NUT786458:NUT786460 OEP786458:OEP786460 OOL786458:OOL786460 OYH786458:OYH786460 PID786458:PID786460 PRZ786458:PRZ786460 QBV786458:QBV786460 QLR786458:QLR786460 QVN786458:QVN786460 RFJ786458:RFJ786460 RPF786458:RPF786460 RZB786458:RZB786460 SIX786458:SIX786460 SST786458:SST786460 TCP786458:TCP786460 TML786458:TML786460 TWH786458:TWH786460 UGD786458:UGD786460 UPZ786458:UPZ786460 UZV786458:UZV786460 VJR786458:VJR786460 VTN786458:VTN786460 WDJ786458:WDJ786460 WNF786458:WNF786460 WXB786458:WXB786460 AT851994:AT851996 KP851994:KP851996 UL851994:UL851996 AEH851994:AEH851996 AOD851994:AOD851996 AXZ851994:AXZ851996 BHV851994:BHV851996 BRR851994:BRR851996 CBN851994:CBN851996 CLJ851994:CLJ851996 CVF851994:CVF851996 DFB851994:DFB851996 DOX851994:DOX851996 DYT851994:DYT851996 EIP851994:EIP851996 ESL851994:ESL851996 FCH851994:FCH851996 FMD851994:FMD851996 FVZ851994:FVZ851996 GFV851994:GFV851996 GPR851994:GPR851996 GZN851994:GZN851996 HJJ851994:HJJ851996 HTF851994:HTF851996 IDB851994:IDB851996 IMX851994:IMX851996 IWT851994:IWT851996 JGP851994:JGP851996 JQL851994:JQL851996 KAH851994:KAH851996 KKD851994:KKD851996 KTZ851994:KTZ851996 LDV851994:LDV851996 LNR851994:LNR851996 LXN851994:LXN851996 MHJ851994:MHJ851996 MRF851994:MRF851996 NBB851994:NBB851996 NKX851994:NKX851996 NUT851994:NUT851996 OEP851994:OEP851996 OOL851994:OOL851996 OYH851994:OYH851996 PID851994:PID851996 PRZ851994:PRZ851996 QBV851994:QBV851996 QLR851994:QLR851996 QVN851994:QVN851996 RFJ851994:RFJ851996 RPF851994:RPF851996 RZB851994:RZB851996 SIX851994:SIX851996 SST851994:SST851996 TCP851994:TCP851996 TML851994:TML851996 TWH851994:TWH851996 UGD851994:UGD851996 UPZ851994:UPZ851996 UZV851994:UZV851996 VJR851994:VJR851996 VTN851994:VTN851996 WDJ851994:WDJ851996 WNF851994:WNF851996 WXB851994:WXB851996 AT917530:AT917532 KP917530:KP917532 UL917530:UL917532 AEH917530:AEH917532 AOD917530:AOD917532 AXZ917530:AXZ917532 BHV917530:BHV917532 BRR917530:BRR917532 CBN917530:CBN917532 CLJ917530:CLJ917532 CVF917530:CVF917532 DFB917530:DFB917532 DOX917530:DOX917532 DYT917530:DYT917532 EIP917530:EIP917532 ESL917530:ESL917532 FCH917530:FCH917532 FMD917530:FMD917532 FVZ917530:FVZ917532 GFV917530:GFV917532 GPR917530:GPR917532 GZN917530:GZN917532 HJJ917530:HJJ917532 HTF917530:HTF917532 IDB917530:IDB917532 IMX917530:IMX917532 IWT917530:IWT917532 JGP917530:JGP917532 JQL917530:JQL917532 KAH917530:KAH917532 KKD917530:KKD917532 KTZ917530:KTZ917532 LDV917530:LDV917532 LNR917530:LNR917532 LXN917530:LXN917532 MHJ917530:MHJ917532 MRF917530:MRF917532 NBB917530:NBB917532 NKX917530:NKX917532 NUT917530:NUT917532 OEP917530:OEP917532 OOL917530:OOL917532 OYH917530:OYH917532 PID917530:PID917532 PRZ917530:PRZ917532 QBV917530:QBV917532 QLR917530:QLR917532 QVN917530:QVN917532 RFJ917530:RFJ917532 RPF917530:RPF917532 RZB917530:RZB917532 SIX917530:SIX917532 SST917530:SST917532 TCP917530:TCP917532 TML917530:TML917532 TWH917530:TWH917532 UGD917530:UGD917532 UPZ917530:UPZ917532 UZV917530:UZV917532 VJR917530:VJR917532 VTN917530:VTN917532 WDJ917530:WDJ917532 WNF917530:WNF917532 WXB917530:WXB917532 AT983066:AT983068 KP983066:KP983068 UL983066:UL983068 AEH983066:AEH983068 AOD983066:AOD983068 AXZ983066:AXZ983068 BHV983066:BHV983068 BRR983066:BRR983068 CBN983066:CBN983068 CLJ983066:CLJ983068 CVF983066:CVF983068 DFB983066:DFB983068 DOX983066:DOX983068 DYT983066:DYT983068 EIP983066:EIP983068 ESL983066:ESL983068 FCH983066:FCH983068 FMD983066:FMD983068 FVZ983066:FVZ983068 GFV983066:GFV983068 GPR983066:GPR983068 GZN983066:GZN983068 HJJ983066:HJJ983068 HTF983066:HTF983068 IDB983066:IDB983068 IMX983066:IMX983068 IWT983066:IWT983068 JGP983066:JGP983068 JQL983066:JQL983068 KAH983066:KAH983068 KKD983066:KKD983068 KTZ983066:KTZ983068 LDV983066:LDV983068 LNR983066:LNR983068 LXN983066:LXN983068 MHJ983066:MHJ983068 MRF983066:MRF983068 NBB983066:NBB983068 NKX983066:NKX983068 NUT983066:NUT983068 OEP983066:OEP983068 OOL983066:OOL983068 OYH983066:OYH983068 PID983066:PID983068 PRZ983066:PRZ983068 QBV983066:QBV983068 QLR983066:QLR983068 QVN983066:QVN983068 RFJ983066:RFJ983068 RPF983066:RPF983068 RZB983066:RZB983068 SIX983066:SIX983068 SST983066:SST983068 TCP983066:TCP983068 TML983066:TML983068 TWH983066:TWH983068 UGD983066:UGD983068 UPZ983066:UPZ983068 UZV983066:UZV983068 VJR983066:VJR983068 VTN983066:VTN983068 WDJ983066:WDJ983068 WNF983066:WNF983068 WXB983066:WXB983068 AK41:AK43 JZ25:KA25 TV25:TW25 ADR25:ADS25 ANN25:ANO25 AXJ25:AXK25 BHF25:BHG25 BRB25:BRC25 CAX25:CAY25 CKT25:CKU25 CUP25:CUQ25 DEL25:DEM25 DOH25:DOI25 DYD25:DYE25 EHZ25:EIA25 ERV25:ERW25 FBR25:FBS25 FLN25:FLO25 FVJ25:FVK25 GFF25:GFG25 GPB25:GPC25 GYX25:GYY25 HIT25:HIU25 HSP25:HSQ25 ICL25:ICM25 IMH25:IMI25 IWD25:IWE25 JFZ25:JGA25 JPV25:JPW25 JZR25:JZS25 KJN25:KJO25 KTJ25:KTK25 LDF25:LDG25 LNB25:LNC25 LWX25:LWY25 MGT25:MGU25 MQP25:MQQ25 NAL25:NAM25 NKH25:NKI25 NUD25:NUE25 ODZ25:OEA25 ONV25:ONW25 OXR25:OXS25 PHN25:PHO25 PRJ25:PRK25 QBF25:QBG25 QLB25:QLC25 QUX25:QUY25 RET25:REU25 ROP25:ROQ25 RYL25:RYM25 SIH25:SII25 SSD25:SSE25 TBZ25:TCA25 TLV25:TLW25 TVR25:TVS25 UFN25:UFO25 UPJ25:UPK25 UZF25:UZG25 VJB25:VJC25 VSX25:VSY25 WCT25:WCU25 WMP25:WMQ25 WWL25:WWM25 AD65563:AE65564 JZ65563:KA65564 TV65563:TW65564 ADR65563:ADS65564 ANN65563:ANO65564 AXJ65563:AXK65564 BHF65563:BHG65564 BRB65563:BRC65564 CAX65563:CAY65564 CKT65563:CKU65564 CUP65563:CUQ65564 DEL65563:DEM65564 DOH65563:DOI65564 DYD65563:DYE65564 EHZ65563:EIA65564 ERV65563:ERW65564 FBR65563:FBS65564 FLN65563:FLO65564 FVJ65563:FVK65564 GFF65563:GFG65564 GPB65563:GPC65564 GYX65563:GYY65564 HIT65563:HIU65564 HSP65563:HSQ65564 ICL65563:ICM65564 IMH65563:IMI65564 IWD65563:IWE65564 JFZ65563:JGA65564 JPV65563:JPW65564 JZR65563:JZS65564 KJN65563:KJO65564 KTJ65563:KTK65564 LDF65563:LDG65564 LNB65563:LNC65564 LWX65563:LWY65564 MGT65563:MGU65564 MQP65563:MQQ65564 NAL65563:NAM65564 NKH65563:NKI65564 NUD65563:NUE65564 ODZ65563:OEA65564 ONV65563:ONW65564 OXR65563:OXS65564 PHN65563:PHO65564 PRJ65563:PRK65564 QBF65563:QBG65564 QLB65563:QLC65564 QUX65563:QUY65564 RET65563:REU65564 ROP65563:ROQ65564 RYL65563:RYM65564 SIH65563:SII65564 SSD65563:SSE65564 TBZ65563:TCA65564 TLV65563:TLW65564 TVR65563:TVS65564 UFN65563:UFO65564 UPJ65563:UPK65564 UZF65563:UZG65564 VJB65563:VJC65564 VSX65563:VSY65564 WCT65563:WCU65564 WMP65563:WMQ65564 WWL65563:WWM65564 AD131099:AE131100 JZ131099:KA131100 TV131099:TW131100 ADR131099:ADS131100 ANN131099:ANO131100 AXJ131099:AXK131100 BHF131099:BHG131100 BRB131099:BRC131100 CAX131099:CAY131100 CKT131099:CKU131100 CUP131099:CUQ131100 DEL131099:DEM131100 DOH131099:DOI131100 DYD131099:DYE131100 EHZ131099:EIA131100 ERV131099:ERW131100 FBR131099:FBS131100 FLN131099:FLO131100 FVJ131099:FVK131100 GFF131099:GFG131100 GPB131099:GPC131100 GYX131099:GYY131100 HIT131099:HIU131100 HSP131099:HSQ131100 ICL131099:ICM131100 IMH131099:IMI131100 IWD131099:IWE131100 JFZ131099:JGA131100 JPV131099:JPW131100 JZR131099:JZS131100 KJN131099:KJO131100 KTJ131099:KTK131100 LDF131099:LDG131100 LNB131099:LNC131100 LWX131099:LWY131100 MGT131099:MGU131100 MQP131099:MQQ131100 NAL131099:NAM131100 NKH131099:NKI131100 NUD131099:NUE131100 ODZ131099:OEA131100 ONV131099:ONW131100 OXR131099:OXS131100 PHN131099:PHO131100 PRJ131099:PRK131100 QBF131099:QBG131100 QLB131099:QLC131100 QUX131099:QUY131100 RET131099:REU131100 ROP131099:ROQ131100 RYL131099:RYM131100 SIH131099:SII131100 SSD131099:SSE131100 TBZ131099:TCA131100 TLV131099:TLW131100 TVR131099:TVS131100 UFN131099:UFO131100 UPJ131099:UPK131100 UZF131099:UZG131100 VJB131099:VJC131100 VSX131099:VSY131100 WCT131099:WCU131100 WMP131099:WMQ131100 WWL131099:WWM131100 AD196635:AE196636 JZ196635:KA196636 TV196635:TW196636 ADR196635:ADS196636 ANN196635:ANO196636 AXJ196635:AXK196636 BHF196635:BHG196636 BRB196635:BRC196636 CAX196635:CAY196636 CKT196635:CKU196636 CUP196635:CUQ196636 DEL196635:DEM196636 DOH196635:DOI196636 DYD196635:DYE196636 EHZ196635:EIA196636 ERV196635:ERW196636 FBR196635:FBS196636 FLN196635:FLO196636 FVJ196635:FVK196636 GFF196635:GFG196636 GPB196635:GPC196636 GYX196635:GYY196636 HIT196635:HIU196636 HSP196635:HSQ196636 ICL196635:ICM196636 IMH196635:IMI196636 IWD196635:IWE196636 JFZ196635:JGA196636 JPV196635:JPW196636 JZR196635:JZS196636 KJN196635:KJO196636 KTJ196635:KTK196636 LDF196635:LDG196636 LNB196635:LNC196636 LWX196635:LWY196636 MGT196635:MGU196636 MQP196635:MQQ196636 NAL196635:NAM196636 NKH196635:NKI196636 NUD196635:NUE196636 ODZ196635:OEA196636 ONV196635:ONW196636 OXR196635:OXS196636 PHN196635:PHO196636 PRJ196635:PRK196636 QBF196635:QBG196636 QLB196635:QLC196636 QUX196635:QUY196636 RET196635:REU196636 ROP196635:ROQ196636 RYL196635:RYM196636 SIH196635:SII196636 SSD196635:SSE196636 TBZ196635:TCA196636 TLV196635:TLW196636 TVR196635:TVS196636 UFN196635:UFO196636 UPJ196635:UPK196636 UZF196635:UZG196636 VJB196635:VJC196636 VSX196635:VSY196636 WCT196635:WCU196636 WMP196635:WMQ196636 WWL196635:WWM196636 AD262171:AE262172 JZ262171:KA262172 TV262171:TW262172 ADR262171:ADS262172 ANN262171:ANO262172 AXJ262171:AXK262172 BHF262171:BHG262172 BRB262171:BRC262172 CAX262171:CAY262172 CKT262171:CKU262172 CUP262171:CUQ262172 DEL262171:DEM262172 DOH262171:DOI262172 DYD262171:DYE262172 EHZ262171:EIA262172 ERV262171:ERW262172 FBR262171:FBS262172 FLN262171:FLO262172 FVJ262171:FVK262172 GFF262171:GFG262172 GPB262171:GPC262172 GYX262171:GYY262172 HIT262171:HIU262172 HSP262171:HSQ262172 ICL262171:ICM262172 IMH262171:IMI262172 IWD262171:IWE262172 JFZ262171:JGA262172 JPV262171:JPW262172 JZR262171:JZS262172 KJN262171:KJO262172 KTJ262171:KTK262172 LDF262171:LDG262172 LNB262171:LNC262172 LWX262171:LWY262172 MGT262171:MGU262172 MQP262171:MQQ262172 NAL262171:NAM262172 NKH262171:NKI262172 NUD262171:NUE262172 ODZ262171:OEA262172 ONV262171:ONW262172 OXR262171:OXS262172 PHN262171:PHO262172 PRJ262171:PRK262172 QBF262171:QBG262172 QLB262171:QLC262172 QUX262171:QUY262172 RET262171:REU262172 ROP262171:ROQ262172 RYL262171:RYM262172 SIH262171:SII262172 SSD262171:SSE262172 TBZ262171:TCA262172 TLV262171:TLW262172 TVR262171:TVS262172 UFN262171:UFO262172 UPJ262171:UPK262172 UZF262171:UZG262172 VJB262171:VJC262172 VSX262171:VSY262172 WCT262171:WCU262172 WMP262171:WMQ262172 WWL262171:WWM262172 AD327707:AE327708 JZ327707:KA327708 TV327707:TW327708 ADR327707:ADS327708 ANN327707:ANO327708 AXJ327707:AXK327708 BHF327707:BHG327708 BRB327707:BRC327708 CAX327707:CAY327708 CKT327707:CKU327708 CUP327707:CUQ327708 DEL327707:DEM327708 DOH327707:DOI327708 DYD327707:DYE327708 EHZ327707:EIA327708 ERV327707:ERW327708 FBR327707:FBS327708 FLN327707:FLO327708 FVJ327707:FVK327708 GFF327707:GFG327708 GPB327707:GPC327708 GYX327707:GYY327708 HIT327707:HIU327708 HSP327707:HSQ327708 ICL327707:ICM327708 IMH327707:IMI327708 IWD327707:IWE327708 JFZ327707:JGA327708 JPV327707:JPW327708 JZR327707:JZS327708 KJN327707:KJO327708 KTJ327707:KTK327708 LDF327707:LDG327708 LNB327707:LNC327708 LWX327707:LWY327708 MGT327707:MGU327708 MQP327707:MQQ327708 NAL327707:NAM327708 NKH327707:NKI327708 NUD327707:NUE327708 ODZ327707:OEA327708 ONV327707:ONW327708 OXR327707:OXS327708 PHN327707:PHO327708 PRJ327707:PRK327708 QBF327707:QBG327708 QLB327707:QLC327708 QUX327707:QUY327708 RET327707:REU327708 ROP327707:ROQ327708 RYL327707:RYM327708 SIH327707:SII327708 SSD327707:SSE327708 TBZ327707:TCA327708 TLV327707:TLW327708 TVR327707:TVS327708 UFN327707:UFO327708 UPJ327707:UPK327708 UZF327707:UZG327708 VJB327707:VJC327708 VSX327707:VSY327708 WCT327707:WCU327708 WMP327707:WMQ327708 WWL327707:WWM327708 AD393243:AE393244 JZ393243:KA393244 TV393243:TW393244 ADR393243:ADS393244 ANN393243:ANO393244 AXJ393243:AXK393244 BHF393243:BHG393244 BRB393243:BRC393244 CAX393243:CAY393244 CKT393243:CKU393244 CUP393243:CUQ393244 DEL393243:DEM393244 DOH393243:DOI393244 DYD393243:DYE393244 EHZ393243:EIA393244 ERV393243:ERW393244 FBR393243:FBS393244 FLN393243:FLO393244 FVJ393243:FVK393244 GFF393243:GFG393244 GPB393243:GPC393244 GYX393243:GYY393244 HIT393243:HIU393244 HSP393243:HSQ393244 ICL393243:ICM393244 IMH393243:IMI393244 IWD393243:IWE393244 JFZ393243:JGA393244 JPV393243:JPW393244 JZR393243:JZS393244 KJN393243:KJO393244 KTJ393243:KTK393244 LDF393243:LDG393244 LNB393243:LNC393244 LWX393243:LWY393244 MGT393243:MGU393244 MQP393243:MQQ393244 NAL393243:NAM393244 NKH393243:NKI393244 NUD393243:NUE393244 ODZ393243:OEA393244 ONV393243:ONW393244 OXR393243:OXS393244 PHN393243:PHO393244 PRJ393243:PRK393244 QBF393243:QBG393244 QLB393243:QLC393244 QUX393243:QUY393244 RET393243:REU393244 ROP393243:ROQ393244 RYL393243:RYM393244 SIH393243:SII393244 SSD393243:SSE393244 TBZ393243:TCA393244 TLV393243:TLW393244 TVR393243:TVS393244 UFN393243:UFO393244 UPJ393243:UPK393244 UZF393243:UZG393244 VJB393243:VJC393244 VSX393243:VSY393244 WCT393243:WCU393244 WMP393243:WMQ393244 WWL393243:WWM393244 AD458779:AE458780 JZ458779:KA458780 TV458779:TW458780 ADR458779:ADS458780 ANN458779:ANO458780 AXJ458779:AXK458780 BHF458779:BHG458780 BRB458779:BRC458780 CAX458779:CAY458780 CKT458779:CKU458780 CUP458779:CUQ458780 DEL458779:DEM458780 DOH458779:DOI458780 DYD458779:DYE458780 EHZ458779:EIA458780 ERV458779:ERW458780 FBR458779:FBS458780 FLN458779:FLO458780 FVJ458779:FVK458780 GFF458779:GFG458780 GPB458779:GPC458780 GYX458779:GYY458780 HIT458779:HIU458780 HSP458779:HSQ458780 ICL458779:ICM458780 IMH458779:IMI458780 IWD458779:IWE458780 JFZ458779:JGA458780 JPV458779:JPW458780 JZR458779:JZS458780 KJN458779:KJO458780 KTJ458779:KTK458780 LDF458779:LDG458780 LNB458779:LNC458780 LWX458779:LWY458780 MGT458779:MGU458780 MQP458779:MQQ458780 NAL458779:NAM458780 NKH458779:NKI458780 NUD458779:NUE458780 ODZ458779:OEA458780 ONV458779:ONW458780 OXR458779:OXS458780 PHN458779:PHO458780 PRJ458779:PRK458780 QBF458779:QBG458780 QLB458779:QLC458780 QUX458779:QUY458780 RET458779:REU458780 ROP458779:ROQ458780 RYL458779:RYM458780 SIH458779:SII458780 SSD458779:SSE458780 TBZ458779:TCA458780 TLV458779:TLW458780 TVR458779:TVS458780 UFN458779:UFO458780 UPJ458779:UPK458780 UZF458779:UZG458780 VJB458779:VJC458780 VSX458779:VSY458780 WCT458779:WCU458780 WMP458779:WMQ458780 WWL458779:WWM458780 AD524315:AE524316 JZ524315:KA524316 TV524315:TW524316 ADR524315:ADS524316 ANN524315:ANO524316 AXJ524315:AXK524316 BHF524315:BHG524316 BRB524315:BRC524316 CAX524315:CAY524316 CKT524315:CKU524316 CUP524315:CUQ524316 DEL524315:DEM524316 DOH524315:DOI524316 DYD524315:DYE524316 EHZ524315:EIA524316 ERV524315:ERW524316 FBR524315:FBS524316 FLN524315:FLO524316 FVJ524315:FVK524316 GFF524315:GFG524316 GPB524315:GPC524316 GYX524315:GYY524316 HIT524315:HIU524316 HSP524315:HSQ524316 ICL524315:ICM524316 IMH524315:IMI524316 IWD524315:IWE524316 JFZ524315:JGA524316 JPV524315:JPW524316 JZR524315:JZS524316 KJN524315:KJO524316 KTJ524315:KTK524316 LDF524315:LDG524316 LNB524315:LNC524316 LWX524315:LWY524316 MGT524315:MGU524316 MQP524315:MQQ524316 NAL524315:NAM524316 NKH524315:NKI524316 NUD524315:NUE524316 ODZ524315:OEA524316 ONV524315:ONW524316 OXR524315:OXS524316 PHN524315:PHO524316 PRJ524315:PRK524316 QBF524315:QBG524316 QLB524315:QLC524316 QUX524315:QUY524316 RET524315:REU524316 ROP524315:ROQ524316 RYL524315:RYM524316 SIH524315:SII524316 SSD524315:SSE524316 TBZ524315:TCA524316 TLV524315:TLW524316 TVR524315:TVS524316 UFN524315:UFO524316 UPJ524315:UPK524316 UZF524315:UZG524316 VJB524315:VJC524316 VSX524315:VSY524316 WCT524315:WCU524316 WMP524315:WMQ524316 WWL524315:WWM524316 AD589851:AE589852 JZ589851:KA589852 TV589851:TW589852 ADR589851:ADS589852 ANN589851:ANO589852 AXJ589851:AXK589852 BHF589851:BHG589852 BRB589851:BRC589852 CAX589851:CAY589852 CKT589851:CKU589852 CUP589851:CUQ589852 DEL589851:DEM589852 DOH589851:DOI589852 DYD589851:DYE589852 EHZ589851:EIA589852 ERV589851:ERW589852 FBR589851:FBS589852 FLN589851:FLO589852 FVJ589851:FVK589852 GFF589851:GFG589852 GPB589851:GPC589852 GYX589851:GYY589852 HIT589851:HIU589852 HSP589851:HSQ589852 ICL589851:ICM589852 IMH589851:IMI589852 IWD589851:IWE589852 JFZ589851:JGA589852 JPV589851:JPW589852 JZR589851:JZS589852 KJN589851:KJO589852 KTJ589851:KTK589852 LDF589851:LDG589852 LNB589851:LNC589852 LWX589851:LWY589852 MGT589851:MGU589852 MQP589851:MQQ589852 NAL589851:NAM589852 NKH589851:NKI589852 NUD589851:NUE589852 ODZ589851:OEA589852 ONV589851:ONW589852 OXR589851:OXS589852 PHN589851:PHO589852 PRJ589851:PRK589852 QBF589851:QBG589852 QLB589851:QLC589852 QUX589851:QUY589852 RET589851:REU589852 ROP589851:ROQ589852 RYL589851:RYM589852 SIH589851:SII589852 SSD589851:SSE589852 TBZ589851:TCA589852 TLV589851:TLW589852 TVR589851:TVS589852 UFN589851:UFO589852 UPJ589851:UPK589852 UZF589851:UZG589852 VJB589851:VJC589852 VSX589851:VSY589852 WCT589851:WCU589852 WMP589851:WMQ589852 WWL589851:WWM589852 AD655387:AE655388 JZ655387:KA655388 TV655387:TW655388 ADR655387:ADS655388 ANN655387:ANO655388 AXJ655387:AXK655388 BHF655387:BHG655388 BRB655387:BRC655388 CAX655387:CAY655388 CKT655387:CKU655388 CUP655387:CUQ655388 DEL655387:DEM655388 DOH655387:DOI655388 DYD655387:DYE655388 EHZ655387:EIA655388 ERV655387:ERW655388 FBR655387:FBS655388 FLN655387:FLO655388 FVJ655387:FVK655388 GFF655387:GFG655388 GPB655387:GPC655388 GYX655387:GYY655388 HIT655387:HIU655388 HSP655387:HSQ655388 ICL655387:ICM655388 IMH655387:IMI655388 IWD655387:IWE655388 JFZ655387:JGA655388 JPV655387:JPW655388 JZR655387:JZS655388 KJN655387:KJO655388 KTJ655387:KTK655388 LDF655387:LDG655388 LNB655387:LNC655388 LWX655387:LWY655388 MGT655387:MGU655388 MQP655387:MQQ655388 NAL655387:NAM655388 NKH655387:NKI655388 NUD655387:NUE655388 ODZ655387:OEA655388 ONV655387:ONW655388 OXR655387:OXS655388 PHN655387:PHO655388 PRJ655387:PRK655388 QBF655387:QBG655388 QLB655387:QLC655388 QUX655387:QUY655388 RET655387:REU655388 ROP655387:ROQ655388 RYL655387:RYM655388 SIH655387:SII655388 SSD655387:SSE655388 TBZ655387:TCA655388 TLV655387:TLW655388 TVR655387:TVS655388 UFN655387:UFO655388 UPJ655387:UPK655388 UZF655387:UZG655388 VJB655387:VJC655388 VSX655387:VSY655388 WCT655387:WCU655388 WMP655387:WMQ655388 WWL655387:WWM655388 AD720923:AE720924 JZ720923:KA720924 TV720923:TW720924 ADR720923:ADS720924 ANN720923:ANO720924 AXJ720923:AXK720924 BHF720923:BHG720924 BRB720923:BRC720924 CAX720923:CAY720924 CKT720923:CKU720924 CUP720923:CUQ720924 DEL720923:DEM720924 DOH720923:DOI720924 DYD720923:DYE720924 EHZ720923:EIA720924 ERV720923:ERW720924 FBR720923:FBS720924 FLN720923:FLO720924 FVJ720923:FVK720924 GFF720923:GFG720924 GPB720923:GPC720924 GYX720923:GYY720924 HIT720923:HIU720924 HSP720923:HSQ720924 ICL720923:ICM720924 IMH720923:IMI720924 IWD720923:IWE720924 JFZ720923:JGA720924 JPV720923:JPW720924 JZR720923:JZS720924 KJN720923:KJO720924 KTJ720923:KTK720924 LDF720923:LDG720924 LNB720923:LNC720924 LWX720923:LWY720924 MGT720923:MGU720924 MQP720923:MQQ720924 NAL720923:NAM720924 NKH720923:NKI720924 NUD720923:NUE720924 ODZ720923:OEA720924 ONV720923:ONW720924 OXR720923:OXS720924 PHN720923:PHO720924 PRJ720923:PRK720924 QBF720923:QBG720924 QLB720923:QLC720924 QUX720923:QUY720924 RET720923:REU720924 ROP720923:ROQ720924 RYL720923:RYM720924 SIH720923:SII720924 SSD720923:SSE720924 TBZ720923:TCA720924 TLV720923:TLW720924 TVR720923:TVS720924 UFN720923:UFO720924 UPJ720923:UPK720924 UZF720923:UZG720924 VJB720923:VJC720924 VSX720923:VSY720924 WCT720923:WCU720924 WMP720923:WMQ720924 WWL720923:WWM720924 AD786459:AE786460 JZ786459:KA786460 TV786459:TW786460 ADR786459:ADS786460 ANN786459:ANO786460 AXJ786459:AXK786460 BHF786459:BHG786460 BRB786459:BRC786460 CAX786459:CAY786460 CKT786459:CKU786460 CUP786459:CUQ786460 DEL786459:DEM786460 DOH786459:DOI786460 DYD786459:DYE786460 EHZ786459:EIA786460 ERV786459:ERW786460 FBR786459:FBS786460 FLN786459:FLO786460 FVJ786459:FVK786460 GFF786459:GFG786460 GPB786459:GPC786460 GYX786459:GYY786460 HIT786459:HIU786460 HSP786459:HSQ786460 ICL786459:ICM786460 IMH786459:IMI786460 IWD786459:IWE786460 JFZ786459:JGA786460 JPV786459:JPW786460 JZR786459:JZS786460 KJN786459:KJO786460 KTJ786459:KTK786460 LDF786459:LDG786460 LNB786459:LNC786460 LWX786459:LWY786460 MGT786459:MGU786460 MQP786459:MQQ786460 NAL786459:NAM786460 NKH786459:NKI786460 NUD786459:NUE786460 ODZ786459:OEA786460 ONV786459:ONW786460 OXR786459:OXS786460 PHN786459:PHO786460 PRJ786459:PRK786460 QBF786459:QBG786460 QLB786459:QLC786460 QUX786459:QUY786460 RET786459:REU786460 ROP786459:ROQ786460 RYL786459:RYM786460 SIH786459:SII786460 SSD786459:SSE786460 TBZ786459:TCA786460 TLV786459:TLW786460 TVR786459:TVS786460 UFN786459:UFO786460 UPJ786459:UPK786460 UZF786459:UZG786460 VJB786459:VJC786460 VSX786459:VSY786460 WCT786459:WCU786460 WMP786459:WMQ786460 WWL786459:WWM786460 AD851995:AE851996 JZ851995:KA851996 TV851995:TW851996 ADR851995:ADS851996 ANN851995:ANO851996 AXJ851995:AXK851996 BHF851995:BHG851996 BRB851995:BRC851996 CAX851995:CAY851996 CKT851995:CKU851996 CUP851995:CUQ851996 DEL851995:DEM851996 DOH851995:DOI851996 DYD851995:DYE851996 EHZ851995:EIA851996 ERV851995:ERW851996 FBR851995:FBS851996 FLN851995:FLO851996 FVJ851995:FVK851996 GFF851995:GFG851996 GPB851995:GPC851996 GYX851995:GYY851996 HIT851995:HIU851996 HSP851995:HSQ851996 ICL851995:ICM851996 IMH851995:IMI851996 IWD851995:IWE851996 JFZ851995:JGA851996 JPV851995:JPW851996 JZR851995:JZS851996 KJN851995:KJO851996 KTJ851995:KTK851996 LDF851995:LDG851996 LNB851995:LNC851996 LWX851995:LWY851996 MGT851995:MGU851996 MQP851995:MQQ851996 NAL851995:NAM851996 NKH851995:NKI851996 NUD851995:NUE851996 ODZ851995:OEA851996 ONV851995:ONW851996 OXR851995:OXS851996 PHN851995:PHO851996 PRJ851995:PRK851996 QBF851995:QBG851996 QLB851995:QLC851996 QUX851995:QUY851996 RET851995:REU851996 ROP851995:ROQ851996 RYL851995:RYM851996 SIH851995:SII851996 SSD851995:SSE851996 TBZ851995:TCA851996 TLV851995:TLW851996 TVR851995:TVS851996 UFN851995:UFO851996 UPJ851995:UPK851996 UZF851995:UZG851996 VJB851995:VJC851996 VSX851995:VSY851996 WCT851995:WCU851996 WMP851995:WMQ851996 WWL851995:WWM851996 AD917531:AE917532 JZ917531:KA917532 TV917531:TW917532 ADR917531:ADS917532 ANN917531:ANO917532 AXJ917531:AXK917532 BHF917531:BHG917532 BRB917531:BRC917532 CAX917531:CAY917532 CKT917531:CKU917532 CUP917531:CUQ917532 DEL917531:DEM917532 DOH917531:DOI917532 DYD917531:DYE917532 EHZ917531:EIA917532 ERV917531:ERW917532 FBR917531:FBS917532 FLN917531:FLO917532 FVJ917531:FVK917532 GFF917531:GFG917532 GPB917531:GPC917532 GYX917531:GYY917532 HIT917531:HIU917532 HSP917531:HSQ917532 ICL917531:ICM917532 IMH917531:IMI917532 IWD917531:IWE917532 JFZ917531:JGA917532 JPV917531:JPW917532 JZR917531:JZS917532 KJN917531:KJO917532 KTJ917531:KTK917532 LDF917531:LDG917532 LNB917531:LNC917532 LWX917531:LWY917532 MGT917531:MGU917532 MQP917531:MQQ917532 NAL917531:NAM917532 NKH917531:NKI917532 NUD917531:NUE917532 ODZ917531:OEA917532 ONV917531:ONW917532 OXR917531:OXS917532 PHN917531:PHO917532 PRJ917531:PRK917532 QBF917531:QBG917532 QLB917531:QLC917532 QUX917531:QUY917532 RET917531:REU917532 ROP917531:ROQ917532 RYL917531:RYM917532 SIH917531:SII917532 SSD917531:SSE917532 TBZ917531:TCA917532 TLV917531:TLW917532 TVR917531:TVS917532 UFN917531:UFO917532 UPJ917531:UPK917532 UZF917531:UZG917532 VJB917531:VJC917532 VSX917531:VSY917532 WCT917531:WCU917532 WMP917531:WMQ917532 WWL917531:WWM917532 AD983067:AE983068 JZ983067:KA983068 TV983067:TW983068 ADR983067:ADS983068 ANN983067:ANO983068 AXJ983067:AXK983068 BHF983067:BHG983068 BRB983067:BRC983068 CAX983067:CAY983068 CKT983067:CKU983068 CUP983067:CUQ983068 DEL983067:DEM983068 DOH983067:DOI983068 DYD983067:DYE983068 EHZ983067:EIA983068 ERV983067:ERW983068 FBR983067:FBS983068 FLN983067:FLO983068 FVJ983067:FVK983068 GFF983067:GFG983068 GPB983067:GPC983068 GYX983067:GYY983068 HIT983067:HIU983068 HSP983067:HSQ983068 ICL983067:ICM983068 IMH983067:IMI983068 IWD983067:IWE983068 JFZ983067:JGA983068 JPV983067:JPW983068 JZR983067:JZS983068 KJN983067:KJO983068 KTJ983067:KTK983068 LDF983067:LDG983068 LNB983067:LNC983068 LWX983067:LWY983068 MGT983067:MGU983068 MQP983067:MQQ983068 NAL983067:NAM983068 NKH983067:NKI983068 NUD983067:NUE983068 ODZ983067:OEA983068 ONV983067:ONW983068 OXR983067:OXS983068 PHN983067:PHO983068 PRJ983067:PRK983068 QBF983067:QBG983068 QLB983067:QLC983068 QUX983067:QUY983068 RET983067:REU983068 ROP983067:ROQ983068 RYL983067:RYM983068 SIH983067:SII983068 SSD983067:SSE983068 TBZ983067:TCA983068 TLV983067:TLW983068 TVR983067:TVS983068 UFN983067:UFO983068 UPJ983067:UPK983068 UZF983067:UZG983068 VJB983067:VJC983068 VSX983067:VSY983068 WCT983067:WCU983068 WMP983067:WMQ983068 WWL983067:WWM983068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BD65553 KZ65553 UV65553 AER65553 AON65553 AYJ65553 BIF65553 BSB65553 CBX65553 CLT65553 CVP65553 DFL65553 DPH65553 DZD65553 EIZ65553 ESV65553 FCR65553 FMN65553 FWJ65553 GGF65553 GQB65553 GZX65553 HJT65553 HTP65553 IDL65553 INH65553 IXD65553 JGZ65553 JQV65553 KAR65553 KKN65553 KUJ65553 LEF65553 LOB65553 LXX65553 MHT65553 MRP65553 NBL65553 NLH65553 NVD65553 OEZ65553 OOV65553 OYR65553 PIN65553 PSJ65553 QCF65553 QMB65553 QVX65553 RFT65553 RPP65553 RZL65553 SJH65553 STD65553 TCZ65553 TMV65553 TWR65553 UGN65553 UQJ65553 VAF65553 VKB65553 VTX65553 WDT65553 WNP65553 WXL65553 BD131089 KZ131089 UV131089 AER131089 AON131089 AYJ131089 BIF131089 BSB131089 CBX131089 CLT131089 CVP131089 DFL131089 DPH131089 DZD131089 EIZ131089 ESV131089 FCR131089 FMN131089 FWJ131089 GGF131089 GQB131089 GZX131089 HJT131089 HTP131089 IDL131089 INH131089 IXD131089 JGZ131089 JQV131089 KAR131089 KKN131089 KUJ131089 LEF131089 LOB131089 LXX131089 MHT131089 MRP131089 NBL131089 NLH131089 NVD131089 OEZ131089 OOV131089 OYR131089 PIN131089 PSJ131089 QCF131089 QMB131089 QVX131089 RFT131089 RPP131089 RZL131089 SJH131089 STD131089 TCZ131089 TMV131089 TWR131089 UGN131089 UQJ131089 VAF131089 VKB131089 VTX131089 WDT131089 WNP131089 WXL131089 BD196625 KZ196625 UV196625 AER196625 AON196625 AYJ196625 BIF196625 BSB196625 CBX196625 CLT196625 CVP196625 DFL196625 DPH196625 DZD196625 EIZ196625 ESV196625 FCR196625 FMN196625 FWJ196625 GGF196625 GQB196625 GZX196625 HJT196625 HTP196625 IDL196625 INH196625 IXD196625 JGZ196625 JQV196625 KAR196625 KKN196625 KUJ196625 LEF196625 LOB196625 LXX196625 MHT196625 MRP196625 NBL196625 NLH196625 NVD196625 OEZ196625 OOV196625 OYR196625 PIN196625 PSJ196625 QCF196625 QMB196625 QVX196625 RFT196625 RPP196625 RZL196625 SJH196625 STD196625 TCZ196625 TMV196625 TWR196625 UGN196625 UQJ196625 VAF196625 VKB196625 VTX196625 WDT196625 WNP196625 WXL196625 BD262161 KZ262161 UV262161 AER262161 AON262161 AYJ262161 BIF262161 BSB262161 CBX262161 CLT262161 CVP262161 DFL262161 DPH262161 DZD262161 EIZ262161 ESV262161 FCR262161 FMN262161 FWJ262161 GGF262161 GQB262161 GZX262161 HJT262161 HTP262161 IDL262161 INH262161 IXD262161 JGZ262161 JQV262161 KAR262161 KKN262161 KUJ262161 LEF262161 LOB262161 LXX262161 MHT262161 MRP262161 NBL262161 NLH262161 NVD262161 OEZ262161 OOV262161 OYR262161 PIN262161 PSJ262161 QCF262161 QMB262161 QVX262161 RFT262161 RPP262161 RZL262161 SJH262161 STD262161 TCZ262161 TMV262161 TWR262161 UGN262161 UQJ262161 VAF262161 VKB262161 VTX262161 WDT262161 WNP262161 WXL262161 BD327697 KZ327697 UV327697 AER327697 AON327697 AYJ327697 BIF327697 BSB327697 CBX327697 CLT327697 CVP327697 DFL327697 DPH327697 DZD327697 EIZ327697 ESV327697 FCR327697 FMN327697 FWJ327697 GGF327697 GQB327697 GZX327697 HJT327697 HTP327697 IDL327697 INH327697 IXD327697 JGZ327697 JQV327697 KAR327697 KKN327697 KUJ327697 LEF327697 LOB327697 LXX327697 MHT327697 MRP327697 NBL327697 NLH327697 NVD327697 OEZ327697 OOV327697 OYR327697 PIN327697 PSJ327697 QCF327697 QMB327697 QVX327697 RFT327697 RPP327697 RZL327697 SJH327697 STD327697 TCZ327697 TMV327697 TWR327697 UGN327697 UQJ327697 VAF327697 VKB327697 VTX327697 WDT327697 WNP327697 WXL327697 BD393233 KZ393233 UV393233 AER393233 AON393233 AYJ393233 BIF393233 BSB393233 CBX393233 CLT393233 CVP393233 DFL393233 DPH393233 DZD393233 EIZ393233 ESV393233 FCR393233 FMN393233 FWJ393233 GGF393233 GQB393233 GZX393233 HJT393233 HTP393233 IDL393233 INH393233 IXD393233 JGZ393233 JQV393233 KAR393233 KKN393233 KUJ393233 LEF393233 LOB393233 LXX393233 MHT393233 MRP393233 NBL393233 NLH393233 NVD393233 OEZ393233 OOV393233 OYR393233 PIN393233 PSJ393233 QCF393233 QMB393233 QVX393233 RFT393233 RPP393233 RZL393233 SJH393233 STD393233 TCZ393233 TMV393233 TWR393233 UGN393233 UQJ393233 VAF393233 VKB393233 VTX393233 WDT393233 WNP393233 WXL393233 BD458769 KZ458769 UV458769 AER458769 AON458769 AYJ458769 BIF458769 BSB458769 CBX458769 CLT458769 CVP458769 DFL458769 DPH458769 DZD458769 EIZ458769 ESV458769 FCR458769 FMN458769 FWJ458769 GGF458769 GQB458769 GZX458769 HJT458769 HTP458769 IDL458769 INH458769 IXD458769 JGZ458769 JQV458769 KAR458769 KKN458769 KUJ458769 LEF458769 LOB458769 LXX458769 MHT458769 MRP458769 NBL458769 NLH458769 NVD458769 OEZ458769 OOV458769 OYR458769 PIN458769 PSJ458769 QCF458769 QMB458769 QVX458769 RFT458769 RPP458769 RZL458769 SJH458769 STD458769 TCZ458769 TMV458769 TWR458769 UGN458769 UQJ458769 VAF458769 VKB458769 VTX458769 WDT458769 WNP458769 WXL458769 BD524305 KZ524305 UV524305 AER524305 AON524305 AYJ524305 BIF524305 BSB524305 CBX524305 CLT524305 CVP524305 DFL524305 DPH524305 DZD524305 EIZ524305 ESV524305 FCR524305 FMN524305 FWJ524305 GGF524305 GQB524305 GZX524305 HJT524305 HTP524305 IDL524305 INH524305 IXD524305 JGZ524305 JQV524305 KAR524305 KKN524305 KUJ524305 LEF524305 LOB524305 LXX524305 MHT524305 MRP524305 NBL524305 NLH524305 NVD524305 OEZ524305 OOV524305 OYR524305 PIN524305 PSJ524305 QCF524305 QMB524305 QVX524305 RFT524305 RPP524305 RZL524305 SJH524305 STD524305 TCZ524305 TMV524305 TWR524305 UGN524305 UQJ524305 VAF524305 VKB524305 VTX524305 WDT524305 WNP524305 WXL524305 BD589841 KZ589841 UV589841 AER589841 AON589841 AYJ589841 BIF589841 BSB589841 CBX589841 CLT589841 CVP589841 DFL589841 DPH589841 DZD589841 EIZ589841 ESV589841 FCR589841 FMN589841 FWJ589841 GGF589841 GQB589841 GZX589841 HJT589841 HTP589841 IDL589841 INH589841 IXD589841 JGZ589841 JQV589841 KAR589841 KKN589841 KUJ589841 LEF589841 LOB589841 LXX589841 MHT589841 MRP589841 NBL589841 NLH589841 NVD589841 OEZ589841 OOV589841 OYR589841 PIN589841 PSJ589841 QCF589841 QMB589841 QVX589841 RFT589841 RPP589841 RZL589841 SJH589841 STD589841 TCZ589841 TMV589841 TWR589841 UGN589841 UQJ589841 VAF589841 VKB589841 VTX589841 WDT589841 WNP589841 WXL589841 BD655377 KZ655377 UV655377 AER655377 AON655377 AYJ655377 BIF655377 BSB655377 CBX655377 CLT655377 CVP655377 DFL655377 DPH655377 DZD655377 EIZ655377 ESV655377 FCR655377 FMN655377 FWJ655377 GGF655377 GQB655377 GZX655377 HJT655377 HTP655377 IDL655377 INH655377 IXD655377 JGZ655377 JQV655377 KAR655377 KKN655377 KUJ655377 LEF655377 LOB655377 LXX655377 MHT655377 MRP655377 NBL655377 NLH655377 NVD655377 OEZ655377 OOV655377 OYR655377 PIN655377 PSJ655377 QCF655377 QMB655377 QVX655377 RFT655377 RPP655377 RZL655377 SJH655377 STD655377 TCZ655377 TMV655377 TWR655377 UGN655377 UQJ655377 VAF655377 VKB655377 VTX655377 WDT655377 WNP655377 WXL655377 BD720913 KZ720913 UV720913 AER720913 AON720913 AYJ720913 BIF720913 BSB720913 CBX720913 CLT720913 CVP720913 DFL720913 DPH720913 DZD720913 EIZ720913 ESV720913 FCR720913 FMN720913 FWJ720913 GGF720913 GQB720913 GZX720913 HJT720913 HTP720913 IDL720913 INH720913 IXD720913 JGZ720913 JQV720913 KAR720913 KKN720913 KUJ720913 LEF720913 LOB720913 LXX720913 MHT720913 MRP720913 NBL720913 NLH720913 NVD720913 OEZ720913 OOV720913 OYR720913 PIN720913 PSJ720913 QCF720913 QMB720913 QVX720913 RFT720913 RPP720913 RZL720913 SJH720913 STD720913 TCZ720913 TMV720913 TWR720913 UGN720913 UQJ720913 VAF720913 VKB720913 VTX720913 WDT720913 WNP720913 WXL720913 BD786449 KZ786449 UV786449 AER786449 AON786449 AYJ786449 BIF786449 BSB786449 CBX786449 CLT786449 CVP786449 DFL786449 DPH786449 DZD786449 EIZ786449 ESV786449 FCR786449 FMN786449 FWJ786449 GGF786449 GQB786449 GZX786449 HJT786449 HTP786449 IDL786449 INH786449 IXD786449 JGZ786449 JQV786449 KAR786449 KKN786449 KUJ786449 LEF786449 LOB786449 LXX786449 MHT786449 MRP786449 NBL786449 NLH786449 NVD786449 OEZ786449 OOV786449 OYR786449 PIN786449 PSJ786449 QCF786449 QMB786449 QVX786449 RFT786449 RPP786449 RZL786449 SJH786449 STD786449 TCZ786449 TMV786449 TWR786449 UGN786449 UQJ786449 VAF786449 VKB786449 VTX786449 WDT786449 WNP786449 WXL786449 BD851985 KZ851985 UV851985 AER851985 AON851985 AYJ851985 BIF851985 BSB851985 CBX851985 CLT851985 CVP851985 DFL851985 DPH851985 DZD851985 EIZ851985 ESV851985 FCR851985 FMN851985 FWJ851985 GGF851985 GQB851985 GZX851985 HJT851985 HTP851985 IDL851985 INH851985 IXD851985 JGZ851985 JQV851985 KAR851985 KKN851985 KUJ851985 LEF851985 LOB851985 LXX851985 MHT851985 MRP851985 NBL851985 NLH851985 NVD851985 OEZ851985 OOV851985 OYR851985 PIN851985 PSJ851985 QCF851985 QMB851985 QVX851985 RFT851985 RPP851985 RZL851985 SJH851985 STD851985 TCZ851985 TMV851985 TWR851985 UGN851985 UQJ851985 VAF851985 VKB851985 VTX851985 WDT851985 WNP851985 WXL851985 BD917521 KZ917521 UV917521 AER917521 AON917521 AYJ917521 BIF917521 BSB917521 CBX917521 CLT917521 CVP917521 DFL917521 DPH917521 DZD917521 EIZ917521 ESV917521 FCR917521 FMN917521 FWJ917521 GGF917521 GQB917521 GZX917521 HJT917521 HTP917521 IDL917521 INH917521 IXD917521 JGZ917521 JQV917521 KAR917521 KKN917521 KUJ917521 LEF917521 LOB917521 LXX917521 MHT917521 MRP917521 NBL917521 NLH917521 NVD917521 OEZ917521 OOV917521 OYR917521 PIN917521 PSJ917521 QCF917521 QMB917521 QVX917521 RFT917521 RPP917521 RZL917521 SJH917521 STD917521 TCZ917521 TMV917521 TWR917521 UGN917521 UQJ917521 VAF917521 VKB917521 VTX917521 WDT917521 WNP917521 WXL917521 BD983057 KZ983057 UV983057 AER983057 AON983057 AYJ983057 BIF983057 BSB983057 CBX983057 CLT983057 CVP983057 DFL983057 DPH983057 DZD983057 EIZ983057 ESV983057 FCR983057 FMN983057 FWJ983057 GGF983057 GQB983057 GZX983057 HJT983057 HTP983057 IDL983057 INH983057 IXD983057 JGZ983057 JQV983057 KAR983057 KKN983057 KUJ983057 LEF983057 LOB983057 LXX983057 MHT983057 MRP983057 NBL983057 NLH983057 NVD983057 OEZ983057 OOV983057 OYR983057 PIN983057 PSJ983057 QCF983057 QMB983057 QVX983057 RFT983057 RPP983057 RZL983057 SJH983057 STD983057 TCZ983057 TMV983057 TWR983057 UGN983057 UQJ983057 VAF983057 VKB983057 VTX983057 WDT983057 WNP983057 WXL983057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BN65553 LJ65553 VF65553 AFB65553 AOX65553 AYT65553 BIP65553 BSL65553 CCH65553 CMD65553 CVZ65553 DFV65553 DPR65553 DZN65553 EJJ65553 ETF65553 FDB65553 FMX65553 FWT65553 GGP65553 GQL65553 HAH65553 HKD65553 HTZ65553 IDV65553 INR65553 IXN65553 JHJ65553 JRF65553 KBB65553 KKX65553 KUT65553 LEP65553 LOL65553 LYH65553 MID65553 MRZ65553 NBV65553 NLR65553 NVN65553 OFJ65553 OPF65553 OZB65553 PIX65553 PST65553 QCP65553 QML65553 QWH65553 RGD65553 RPZ65553 RZV65553 SJR65553 STN65553 TDJ65553 TNF65553 TXB65553 UGX65553 UQT65553 VAP65553 VKL65553 VUH65553 WED65553 WNZ65553 WXV65553 BN131089 LJ131089 VF131089 AFB131089 AOX131089 AYT131089 BIP131089 BSL131089 CCH131089 CMD131089 CVZ131089 DFV131089 DPR131089 DZN131089 EJJ131089 ETF131089 FDB131089 FMX131089 FWT131089 GGP131089 GQL131089 HAH131089 HKD131089 HTZ131089 IDV131089 INR131089 IXN131089 JHJ131089 JRF131089 KBB131089 KKX131089 KUT131089 LEP131089 LOL131089 LYH131089 MID131089 MRZ131089 NBV131089 NLR131089 NVN131089 OFJ131089 OPF131089 OZB131089 PIX131089 PST131089 QCP131089 QML131089 QWH131089 RGD131089 RPZ131089 RZV131089 SJR131089 STN131089 TDJ131089 TNF131089 TXB131089 UGX131089 UQT131089 VAP131089 VKL131089 VUH131089 WED131089 WNZ131089 WXV131089 BN196625 LJ196625 VF196625 AFB196625 AOX196625 AYT196625 BIP196625 BSL196625 CCH196625 CMD196625 CVZ196625 DFV196625 DPR196625 DZN196625 EJJ196625 ETF196625 FDB196625 FMX196625 FWT196625 GGP196625 GQL196625 HAH196625 HKD196625 HTZ196625 IDV196625 INR196625 IXN196625 JHJ196625 JRF196625 KBB196625 KKX196625 KUT196625 LEP196625 LOL196625 LYH196625 MID196625 MRZ196625 NBV196625 NLR196625 NVN196625 OFJ196625 OPF196625 OZB196625 PIX196625 PST196625 QCP196625 QML196625 QWH196625 RGD196625 RPZ196625 RZV196625 SJR196625 STN196625 TDJ196625 TNF196625 TXB196625 UGX196625 UQT196625 VAP196625 VKL196625 VUH196625 WED196625 WNZ196625 WXV196625 BN262161 LJ262161 VF262161 AFB262161 AOX262161 AYT262161 BIP262161 BSL262161 CCH262161 CMD262161 CVZ262161 DFV262161 DPR262161 DZN262161 EJJ262161 ETF262161 FDB262161 FMX262161 FWT262161 GGP262161 GQL262161 HAH262161 HKD262161 HTZ262161 IDV262161 INR262161 IXN262161 JHJ262161 JRF262161 KBB262161 KKX262161 KUT262161 LEP262161 LOL262161 LYH262161 MID262161 MRZ262161 NBV262161 NLR262161 NVN262161 OFJ262161 OPF262161 OZB262161 PIX262161 PST262161 QCP262161 QML262161 QWH262161 RGD262161 RPZ262161 RZV262161 SJR262161 STN262161 TDJ262161 TNF262161 TXB262161 UGX262161 UQT262161 VAP262161 VKL262161 VUH262161 WED262161 WNZ262161 WXV262161 BN327697 LJ327697 VF327697 AFB327697 AOX327697 AYT327697 BIP327697 BSL327697 CCH327697 CMD327697 CVZ327697 DFV327697 DPR327697 DZN327697 EJJ327697 ETF327697 FDB327697 FMX327697 FWT327697 GGP327697 GQL327697 HAH327697 HKD327697 HTZ327697 IDV327697 INR327697 IXN327697 JHJ327697 JRF327697 KBB327697 KKX327697 KUT327697 LEP327697 LOL327697 LYH327697 MID327697 MRZ327697 NBV327697 NLR327697 NVN327697 OFJ327697 OPF327697 OZB327697 PIX327697 PST327697 QCP327697 QML327697 QWH327697 RGD327697 RPZ327697 RZV327697 SJR327697 STN327697 TDJ327697 TNF327697 TXB327697 UGX327697 UQT327697 VAP327697 VKL327697 VUH327697 WED327697 WNZ327697 WXV327697 BN393233 LJ393233 VF393233 AFB393233 AOX393233 AYT393233 BIP393233 BSL393233 CCH393233 CMD393233 CVZ393233 DFV393233 DPR393233 DZN393233 EJJ393233 ETF393233 FDB393233 FMX393233 FWT393233 GGP393233 GQL393233 HAH393233 HKD393233 HTZ393233 IDV393233 INR393233 IXN393233 JHJ393233 JRF393233 KBB393233 KKX393233 KUT393233 LEP393233 LOL393233 LYH393233 MID393233 MRZ393233 NBV393233 NLR393233 NVN393233 OFJ393233 OPF393233 OZB393233 PIX393233 PST393233 QCP393233 QML393233 QWH393233 RGD393233 RPZ393233 RZV393233 SJR393233 STN393233 TDJ393233 TNF393233 TXB393233 UGX393233 UQT393233 VAP393233 VKL393233 VUH393233 WED393233 WNZ393233 WXV393233 BN458769 LJ458769 VF458769 AFB458769 AOX458769 AYT458769 BIP458769 BSL458769 CCH458769 CMD458769 CVZ458769 DFV458769 DPR458769 DZN458769 EJJ458769 ETF458769 FDB458769 FMX458769 FWT458769 GGP458769 GQL458769 HAH458769 HKD458769 HTZ458769 IDV458769 INR458769 IXN458769 JHJ458769 JRF458769 KBB458769 KKX458769 KUT458769 LEP458769 LOL458769 LYH458769 MID458769 MRZ458769 NBV458769 NLR458769 NVN458769 OFJ458769 OPF458769 OZB458769 PIX458769 PST458769 QCP458769 QML458769 QWH458769 RGD458769 RPZ458769 RZV458769 SJR458769 STN458769 TDJ458769 TNF458769 TXB458769 UGX458769 UQT458769 VAP458769 VKL458769 VUH458769 WED458769 WNZ458769 WXV458769 BN524305 LJ524305 VF524305 AFB524305 AOX524305 AYT524305 BIP524305 BSL524305 CCH524305 CMD524305 CVZ524305 DFV524305 DPR524305 DZN524305 EJJ524305 ETF524305 FDB524305 FMX524305 FWT524305 GGP524305 GQL524305 HAH524305 HKD524305 HTZ524305 IDV524305 INR524305 IXN524305 JHJ524305 JRF524305 KBB524305 KKX524305 KUT524305 LEP524305 LOL524305 LYH524305 MID524305 MRZ524305 NBV524305 NLR524305 NVN524305 OFJ524305 OPF524305 OZB524305 PIX524305 PST524305 QCP524305 QML524305 QWH524305 RGD524305 RPZ524305 RZV524305 SJR524305 STN524305 TDJ524305 TNF524305 TXB524305 UGX524305 UQT524305 VAP524305 VKL524305 VUH524305 WED524305 WNZ524305 WXV524305 BN589841 LJ589841 VF589841 AFB589841 AOX589841 AYT589841 BIP589841 BSL589841 CCH589841 CMD589841 CVZ589841 DFV589841 DPR589841 DZN589841 EJJ589841 ETF589841 FDB589841 FMX589841 FWT589841 GGP589841 GQL589841 HAH589841 HKD589841 HTZ589841 IDV589841 INR589841 IXN589841 JHJ589841 JRF589841 KBB589841 KKX589841 KUT589841 LEP589841 LOL589841 LYH589841 MID589841 MRZ589841 NBV589841 NLR589841 NVN589841 OFJ589841 OPF589841 OZB589841 PIX589841 PST589841 QCP589841 QML589841 QWH589841 RGD589841 RPZ589841 RZV589841 SJR589841 STN589841 TDJ589841 TNF589841 TXB589841 UGX589841 UQT589841 VAP589841 VKL589841 VUH589841 WED589841 WNZ589841 WXV589841 BN655377 LJ655377 VF655377 AFB655377 AOX655377 AYT655377 BIP655377 BSL655377 CCH655377 CMD655377 CVZ655377 DFV655377 DPR655377 DZN655377 EJJ655377 ETF655377 FDB655377 FMX655377 FWT655377 GGP655377 GQL655377 HAH655377 HKD655377 HTZ655377 IDV655377 INR655377 IXN655377 JHJ655377 JRF655377 KBB655377 KKX655377 KUT655377 LEP655377 LOL655377 LYH655377 MID655377 MRZ655377 NBV655377 NLR655377 NVN655377 OFJ655377 OPF655377 OZB655377 PIX655377 PST655377 QCP655377 QML655377 QWH655377 RGD655377 RPZ655377 RZV655377 SJR655377 STN655377 TDJ655377 TNF655377 TXB655377 UGX655377 UQT655377 VAP655377 VKL655377 VUH655377 WED655377 WNZ655377 WXV655377 BN720913 LJ720913 VF720913 AFB720913 AOX720913 AYT720913 BIP720913 BSL720913 CCH720913 CMD720913 CVZ720913 DFV720913 DPR720913 DZN720913 EJJ720913 ETF720913 FDB720913 FMX720913 FWT720913 GGP720913 GQL720913 HAH720913 HKD720913 HTZ720913 IDV720913 INR720913 IXN720913 JHJ720913 JRF720913 KBB720913 KKX720913 KUT720913 LEP720913 LOL720913 LYH720913 MID720913 MRZ720913 NBV720913 NLR720913 NVN720913 OFJ720913 OPF720913 OZB720913 PIX720913 PST720913 QCP720913 QML720913 QWH720913 RGD720913 RPZ720913 RZV720913 SJR720913 STN720913 TDJ720913 TNF720913 TXB720913 UGX720913 UQT720913 VAP720913 VKL720913 VUH720913 WED720913 WNZ720913 WXV720913 BN786449 LJ786449 VF786449 AFB786449 AOX786449 AYT786449 BIP786449 BSL786449 CCH786449 CMD786449 CVZ786449 DFV786449 DPR786449 DZN786449 EJJ786449 ETF786449 FDB786449 FMX786449 FWT786449 GGP786449 GQL786449 HAH786449 HKD786449 HTZ786449 IDV786449 INR786449 IXN786449 JHJ786449 JRF786449 KBB786449 KKX786449 KUT786449 LEP786449 LOL786449 LYH786449 MID786449 MRZ786449 NBV786449 NLR786449 NVN786449 OFJ786449 OPF786449 OZB786449 PIX786449 PST786449 QCP786449 QML786449 QWH786449 RGD786449 RPZ786449 RZV786449 SJR786449 STN786449 TDJ786449 TNF786449 TXB786449 UGX786449 UQT786449 VAP786449 VKL786449 VUH786449 WED786449 WNZ786449 WXV786449 BN851985 LJ851985 VF851985 AFB851985 AOX851985 AYT851985 BIP851985 BSL851985 CCH851985 CMD851985 CVZ851985 DFV851985 DPR851985 DZN851985 EJJ851985 ETF851985 FDB851985 FMX851985 FWT851985 GGP851985 GQL851985 HAH851985 HKD851985 HTZ851985 IDV851985 INR851985 IXN851985 JHJ851985 JRF851985 KBB851985 KKX851985 KUT851985 LEP851985 LOL851985 LYH851985 MID851985 MRZ851985 NBV851985 NLR851985 NVN851985 OFJ851985 OPF851985 OZB851985 PIX851985 PST851985 QCP851985 QML851985 QWH851985 RGD851985 RPZ851985 RZV851985 SJR851985 STN851985 TDJ851985 TNF851985 TXB851985 UGX851985 UQT851985 VAP851985 VKL851985 VUH851985 WED851985 WNZ851985 WXV851985 BN917521 LJ917521 VF917521 AFB917521 AOX917521 AYT917521 BIP917521 BSL917521 CCH917521 CMD917521 CVZ917521 DFV917521 DPR917521 DZN917521 EJJ917521 ETF917521 FDB917521 FMX917521 FWT917521 GGP917521 GQL917521 HAH917521 HKD917521 HTZ917521 IDV917521 INR917521 IXN917521 JHJ917521 JRF917521 KBB917521 KKX917521 KUT917521 LEP917521 LOL917521 LYH917521 MID917521 MRZ917521 NBV917521 NLR917521 NVN917521 OFJ917521 OPF917521 OZB917521 PIX917521 PST917521 QCP917521 QML917521 QWH917521 RGD917521 RPZ917521 RZV917521 SJR917521 STN917521 TDJ917521 TNF917521 TXB917521 UGX917521 UQT917521 VAP917521 VKL917521 VUH917521 WED917521 WNZ917521 WXV917521 BN983057 LJ983057 VF983057 AFB983057 AOX983057 AYT983057 BIP983057 BSL983057 CCH983057 CMD983057 CVZ983057 DFV983057 DPR983057 DZN983057 EJJ983057 ETF983057 FDB983057 FMX983057 FWT983057 GGP983057 GQL983057 HAH983057 HKD983057 HTZ983057 IDV983057 INR983057 IXN983057 JHJ983057 JRF983057 KBB983057 KKX983057 KUT983057 LEP983057 LOL983057 LYH983057 MID983057 MRZ983057 NBV983057 NLR983057 NVN983057 OFJ983057 OPF983057 OZB983057 PIX983057 PST983057 QCP983057 QML983057 QWH983057 RGD983057 RPZ983057 RZV983057 SJR983057 STN983057 TDJ983057 TNF983057 TXB983057 UGX983057 UQT983057 VAP983057 VKL983057 VUH983057 WED983057 WNZ983057 WXV983057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AQ65560:AR65560 KM65560:KN65560 UI65560:UJ65560 AEE65560:AEF65560 AOA65560:AOB65560 AXW65560:AXX65560 BHS65560:BHT65560 BRO65560:BRP65560 CBK65560:CBL65560 CLG65560:CLH65560 CVC65560:CVD65560 DEY65560:DEZ65560 DOU65560:DOV65560 DYQ65560:DYR65560 EIM65560:EIN65560 ESI65560:ESJ65560 FCE65560:FCF65560 FMA65560:FMB65560 FVW65560:FVX65560 GFS65560:GFT65560 GPO65560:GPP65560 GZK65560:GZL65560 HJG65560:HJH65560 HTC65560:HTD65560 ICY65560:ICZ65560 IMU65560:IMV65560 IWQ65560:IWR65560 JGM65560:JGN65560 JQI65560:JQJ65560 KAE65560:KAF65560 KKA65560:KKB65560 KTW65560:KTX65560 LDS65560:LDT65560 LNO65560:LNP65560 LXK65560:LXL65560 MHG65560:MHH65560 MRC65560:MRD65560 NAY65560:NAZ65560 NKU65560:NKV65560 NUQ65560:NUR65560 OEM65560:OEN65560 OOI65560:OOJ65560 OYE65560:OYF65560 PIA65560:PIB65560 PRW65560:PRX65560 QBS65560:QBT65560 QLO65560:QLP65560 QVK65560:QVL65560 RFG65560:RFH65560 RPC65560:RPD65560 RYY65560:RYZ65560 SIU65560:SIV65560 SSQ65560:SSR65560 TCM65560:TCN65560 TMI65560:TMJ65560 TWE65560:TWF65560 UGA65560:UGB65560 UPW65560:UPX65560 UZS65560:UZT65560 VJO65560:VJP65560 VTK65560:VTL65560 WDG65560:WDH65560 WNC65560:WND65560 WWY65560:WWZ65560 AQ131096:AR131096 KM131096:KN131096 UI131096:UJ131096 AEE131096:AEF131096 AOA131096:AOB131096 AXW131096:AXX131096 BHS131096:BHT131096 BRO131096:BRP131096 CBK131096:CBL131096 CLG131096:CLH131096 CVC131096:CVD131096 DEY131096:DEZ131096 DOU131096:DOV131096 DYQ131096:DYR131096 EIM131096:EIN131096 ESI131096:ESJ131096 FCE131096:FCF131096 FMA131096:FMB131096 FVW131096:FVX131096 GFS131096:GFT131096 GPO131096:GPP131096 GZK131096:GZL131096 HJG131096:HJH131096 HTC131096:HTD131096 ICY131096:ICZ131096 IMU131096:IMV131096 IWQ131096:IWR131096 JGM131096:JGN131096 JQI131096:JQJ131096 KAE131096:KAF131096 KKA131096:KKB131096 KTW131096:KTX131096 LDS131096:LDT131096 LNO131096:LNP131096 LXK131096:LXL131096 MHG131096:MHH131096 MRC131096:MRD131096 NAY131096:NAZ131096 NKU131096:NKV131096 NUQ131096:NUR131096 OEM131096:OEN131096 OOI131096:OOJ131096 OYE131096:OYF131096 PIA131096:PIB131096 PRW131096:PRX131096 QBS131096:QBT131096 QLO131096:QLP131096 QVK131096:QVL131096 RFG131096:RFH131096 RPC131096:RPD131096 RYY131096:RYZ131096 SIU131096:SIV131096 SSQ131096:SSR131096 TCM131096:TCN131096 TMI131096:TMJ131096 TWE131096:TWF131096 UGA131096:UGB131096 UPW131096:UPX131096 UZS131096:UZT131096 VJO131096:VJP131096 VTK131096:VTL131096 WDG131096:WDH131096 WNC131096:WND131096 WWY131096:WWZ131096 AQ196632:AR196632 KM196632:KN196632 UI196632:UJ196632 AEE196632:AEF196632 AOA196632:AOB196632 AXW196632:AXX196632 BHS196632:BHT196632 BRO196632:BRP196632 CBK196632:CBL196632 CLG196632:CLH196632 CVC196632:CVD196632 DEY196632:DEZ196632 DOU196632:DOV196632 DYQ196632:DYR196632 EIM196632:EIN196632 ESI196632:ESJ196632 FCE196632:FCF196632 FMA196632:FMB196632 FVW196632:FVX196632 GFS196632:GFT196632 GPO196632:GPP196632 GZK196632:GZL196632 HJG196632:HJH196632 HTC196632:HTD196632 ICY196632:ICZ196632 IMU196632:IMV196632 IWQ196632:IWR196632 JGM196632:JGN196632 JQI196632:JQJ196632 KAE196632:KAF196632 KKA196632:KKB196632 KTW196632:KTX196632 LDS196632:LDT196632 LNO196632:LNP196632 LXK196632:LXL196632 MHG196632:MHH196632 MRC196632:MRD196632 NAY196632:NAZ196632 NKU196632:NKV196632 NUQ196632:NUR196632 OEM196632:OEN196632 OOI196632:OOJ196632 OYE196632:OYF196632 PIA196632:PIB196632 PRW196632:PRX196632 QBS196632:QBT196632 QLO196632:QLP196632 QVK196632:QVL196632 RFG196632:RFH196632 RPC196632:RPD196632 RYY196632:RYZ196632 SIU196632:SIV196632 SSQ196632:SSR196632 TCM196632:TCN196632 TMI196632:TMJ196632 TWE196632:TWF196632 UGA196632:UGB196632 UPW196632:UPX196632 UZS196632:UZT196632 VJO196632:VJP196632 VTK196632:VTL196632 WDG196632:WDH196632 WNC196632:WND196632 WWY196632:WWZ196632 AQ262168:AR262168 KM262168:KN262168 UI262168:UJ262168 AEE262168:AEF262168 AOA262168:AOB262168 AXW262168:AXX262168 BHS262168:BHT262168 BRO262168:BRP262168 CBK262168:CBL262168 CLG262168:CLH262168 CVC262168:CVD262168 DEY262168:DEZ262168 DOU262168:DOV262168 DYQ262168:DYR262168 EIM262168:EIN262168 ESI262168:ESJ262168 FCE262168:FCF262168 FMA262168:FMB262168 FVW262168:FVX262168 GFS262168:GFT262168 GPO262168:GPP262168 GZK262168:GZL262168 HJG262168:HJH262168 HTC262168:HTD262168 ICY262168:ICZ262168 IMU262168:IMV262168 IWQ262168:IWR262168 JGM262168:JGN262168 JQI262168:JQJ262168 KAE262168:KAF262168 KKA262168:KKB262168 KTW262168:KTX262168 LDS262168:LDT262168 LNO262168:LNP262168 LXK262168:LXL262168 MHG262168:MHH262168 MRC262168:MRD262168 NAY262168:NAZ262168 NKU262168:NKV262168 NUQ262168:NUR262168 OEM262168:OEN262168 OOI262168:OOJ262168 OYE262168:OYF262168 PIA262168:PIB262168 PRW262168:PRX262168 QBS262168:QBT262168 QLO262168:QLP262168 QVK262168:QVL262168 RFG262168:RFH262168 RPC262168:RPD262168 RYY262168:RYZ262168 SIU262168:SIV262168 SSQ262168:SSR262168 TCM262168:TCN262168 TMI262168:TMJ262168 TWE262168:TWF262168 UGA262168:UGB262168 UPW262168:UPX262168 UZS262168:UZT262168 VJO262168:VJP262168 VTK262168:VTL262168 WDG262168:WDH262168 WNC262168:WND262168 WWY262168:WWZ262168 AQ327704:AR327704 KM327704:KN327704 UI327704:UJ327704 AEE327704:AEF327704 AOA327704:AOB327704 AXW327704:AXX327704 BHS327704:BHT327704 BRO327704:BRP327704 CBK327704:CBL327704 CLG327704:CLH327704 CVC327704:CVD327704 DEY327704:DEZ327704 DOU327704:DOV327704 DYQ327704:DYR327704 EIM327704:EIN327704 ESI327704:ESJ327704 FCE327704:FCF327704 FMA327704:FMB327704 FVW327704:FVX327704 GFS327704:GFT327704 GPO327704:GPP327704 GZK327704:GZL327704 HJG327704:HJH327704 HTC327704:HTD327704 ICY327704:ICZ327704 IMU327704:IMV327704 IWQ327704:IWR327704 JGM327704:JGN327704 JQI327704:JQJ327704 KAE327704:KAF327704 KKA327704:KKB327704 KTW327704:KTX327704 LDS327704:LDT327704 LNO327704:LNP327704 LXK327704:LXL327704 MHG327704:MHH327704 MRC327704:MRD327704 NAY327704:NAZ327704 NKU327704:NKV327704 NUQ327704:NUR327704 OEM327704:OEN327704 OOI327704:OOJ327704 OYE327704:OYF327704 PIA327704:PIB327704 PRW327704:PRX327704 QBS327704:QBT327704 QLO327704:QLP327704 QVK327704:QVL327704 RFG327704:RFH327704 RPC327704:RPD327704 RYY327704:RYZ327704 SIU327704:SIV327704 SSQ327704:SSR327704 TCM327704:TCN327704 TMI327704:TMJ327704 TWE327704:TWF327704 UGA327704:UGB327704 UPW327704:UPX327704 UZS327704:UZT327704 VJO327704:VJP327704 VTK327704:VTL327704 WDG327704:WDH327704 WNC327704:WND327704 WWY327704:WWZ327704 AQ393240:AR393240 KM393240:KN393240 UI393240:UJ393240 AEE393240:AEF393240 AOA393240:AOB393240 AXW393240:AXX393240 BHS393240:BHT393240 BRO393240:BRP393240 CBK393240:CBL393240 CLG393240:CLH393240 CVC393240:CVD393240 DEY393240:DEZ393240 DOU393240:DOV393240 DYQ393240:DYR393240 EIM393240:EIN393240 ESI393240:ESJ393240 FCE393240:FCF393240 FMA393240:FMB393240 FVW393240:FVX393240 GFS393240:GFT393240 GPO393240:GPP393240 GZK393240:GZL393240 HJG393240:HJH393240 HTC393240:HTD393240 ICY393240:ICZ393240 IMU393240:IMV393240 IWQ393240:IWR393240 JGM393240:JGN393240 JQI393240:JQJ393240 KAE393240:KAF393240 KKA393240:KKB393240 KTW393240:KTX393240 LDS393240:LDT393240 LNO393240:LNP393240 LXK393240:LXL393240 MHG393240:MHH393240 MRC393240:MRD393240 NAY393240:NAZ393240 NKU393240:NKV393240 NUQ393240:NUR393240 OEM393240:OEN393240 OOI393240:OOJ393240 OYE393240:OYF393240 PIA393240:PIB393240 PRW393240:PRX393240 QBS393240:QBT393240 QLO393240:QLP393240 QVK393240:QVL393240 RFG393240:RFH393240 RPC393240:RPD393240 RYY393240:RYZ393240 SIU393240:SIV393240 SSQ393240:SSR393240 TCM393240:TCN393240 TMI393240:TMJ393240 TWE393240:TWF393240 UGA393240:UGB393240 UPW393240:UPX393240 UZS393240:UZT393240 VJO393240:VJP393240 VTK393240:VTL393240 WDG393240:WDH393240 WNC393240:WND393240 WWY393240:WWZ393240 AQ458776:AR458776 KM458776:KN458776 UI458776:UJ458776 AEE458776:AEF458776 AOA458776:AOB458776 AXW458776:AXX458776 BHS458776:BHT458776 BRO458776:BRP458776 CBK458776:CBL458776 CLG458776:CLH458776 CVC458776:CVD458776 DEY458776:DEZ458776 DOU458776:DOV458776 DYQ458776:DYR458776 EIM458776:EIN458776 ESI458776:ESJ458776 FCE458776:FCF458776 FMA458776:FMB458776 FVW458776:FVX458776 GFS458776:GFT458776 GPO458776:GPP458776 GZK458776:GZL458776 HJG458776:HJH458776 HTC458776:HTD458776 ICY458776:ICZ458776 IMU458776:IMV458776 IWQ458776:IWR458776 JGM458776:JGN458776 JQI458776:JQJ458776 KAE458776:KAF458776 KKA458776:KKB458776 KTW458776:KTX458776 LDS458776:LDT458776 LNO458776:LNP458776 LXK458776:LXL458776 MHG458776:MHH458776 MRC458776:MRD458776 NAY458776:NAZ458776 NKU458776:NKV458776 NUQ458776:NUR458776 OEM458776:OEN458776 OOI458776:OOJ458776 OYE458776:OYF458776 PIA458776:PIB458776 PRW458776:PRX458776 QBS458776:QBT458776 QLO458776:QLP458776 QVK458776:QVL458776 RFG458776:RFH458776 RPC458776:RPD458776 RYY458776:RYZ458776 SIU458776:SIV458776 SSQ458776:SSR458776 TCM458776:TCN458776 TMI458776:TMJ458776 TWE458776:TWF458776 UGA458776:UGB458776 UPW458776:UPX458776 UZS458776:UZT458776 VJO458776:VJP458776 VTK458776:VTL458776 WDG458776:WDH458776 WNC458776:WND458776 WWY458776:WWZ458776 AQ524312:AR524312 KM524312:KN524312 UI524312:UJ524312 AEE524312:AEF524312 AOA524312:AOB524312 AXW524312:AXX524312 BHS524312:BHT524312 BRO524312:BRP524312 CBK524312:CBL524312 CLG524312:CLH524312 CVC524312:CVD524312 DEY524312:DEZ524312 DOU524312:DOV524312 DYQ524312:DYR524312 EIM524312:EIN524312 ESI524312:ESJ524312 FCE524312:FCF524312 FMA524312:FMB524312 FVW524312:FVX524312 GFS524312:GFT524312 GPO524312:GPP524312 GZK524312:GZL524312 HJG524312:HJH524312 HTC524312:HTD524312 ICY524312:ICZ524312 IMU524312:IMV524312 IWQ524312:IWR524312 JGM524312:JGN524312 JQI524312:JQJ524312 KAE524312:KAF524312 KKA524312:KKB524312 KTW524312:KTX524312 LDS524312:LDT524312 LNO524312:LNP524312 LXK524312:LXL524312 MHG524312:MHH524312 MRC524312:MRD524312 NAY524312:NAZ524312 NKU524312:NKV524312 NUQ524312:NUR524312 OEM524312:OEN524312 OOI524312:OOJ524312 OYE524312:OYF524312 PIA524312:PIB524312 PRW524312:PRX524312 QBS524312:QBT524312 QLO524312:QLP524312 QVK524312:QVL524312 RFG524312:RFH524312 RPC524312:RPD524312 RYY524312:RYZ524312 SIU524312:SIV524312 SSQ524312:SSR524312 TCM524312:TCN524312 TMI524312:TMJ524312 TWE524312:TWF524312 UGA524312:UGB524312 UPW524312:UPX524312 UZS524312:UZT524312 VJO524312:VJP524312 VTK524312:VTL524312 WDG524312:WDH524312 WNC524312:WND524312 WWY524312:WWZ524312 AQ589848:AR589848 KM589848:KN589848 UI589848:UJ589848 AEE589848:AEF589848 AOA589848:AOB589848 AXW589848:AXX589848 BHS589848:BHT589848 BRO589848:BRP589848 CBK589848:CBL589848 CLG589848:CLH589848 CVC589848:CVD589848 DEY589848:DEZ589848 DOU589848:DOV589848 DYQ589848:DYR589848 EIM589848:EIN589848 ESI589848:ESJ589848 FCE589848:FCF589848 FMA589848:FMB589848 FVW589848:FVX589848 GFS589848:GFT589848 GPO589848:GPP589848 GZK589848:GZL589848 HJG589848:HJH589848 HTC589848:HTD589848 ICY589848:ICZ589848 IMU589848:IMV589848 IWQ589848:IWR589848 JGM589848:JGN589848 JQI589848:JQJ589848 KAE589848:KAF589848 KKA589848:KKB589848 KTW589848:KTX589848 LDS589848:LDT589848 LNO589848:LNP589848 LXK589848:LXL589848 MHG589848:MHH589848 MRC589848:MRD589848 NAY589848:NAZ589848 NKU589848:NKV589848 NUQ589848:NUR589848 OEM589848:OEN589848 OOI589848:OOJ589848 OYE589848:OYF589848 PIA589848:PIB589848 PRW589848:PRX589848 QBS589848:QBT589848 QLO589848:QLP589848 QVK589848:QVL589848 RFG589848:RFH589848 RPC589848:RPD589848 RYY589848:RYZ589848 SIU589848:SIV589848 SSQ589848:SSR589848 TCM589848:TCN589848 TMI589848:TMJ589848 TWE589848:TWF589848 UGA589848:UGB589848 UPW589848:UPX589848 UZS589848:UZT589848 VJO589848:VJP589848 VTK589848:VTL589848 WDG589848:WDH589848 WNC589848:WND589848 WWY589848:WWZ589848 AQ655384:AR655384 KM655384:KN655384 UI655384:UJ655384 AEE655384:AEF655384 AOA655384:AOB655384 AXW655384:AXX655384 BHS655384:BHT655384 BRO655384:BRP655384 CBK655384:CBL655384 CLG655384:CLH655384 CVC655384:CVD655384 DEY655384:DEZ655384 DOU655384:DOV655384 DYQ655384:DYR655384 EIM655384:EIN655384 ESI655384:ESJ655384 FCE655384:FCF655384 FMA655384:FMB655384 FVW655384:FVX655384 GFS655384:GFT655384 GPO655384:GPP655384 GZK655384:GZL655384 HJG655384:HJH655384 HTC655384:HTD655384 ICY655384:ICZ655384 IMU655384:IMV655384 IWQ655384:IWR655384 JGM655384:JGN655384 JQI655384:JQJ655384 KAE655384:KAF655384 KKA655384:KKB655384 KTW655384:KTX655384 LDS655384:LDT655384 LNO655384:LNP655384 LXK655384:LXL655384 MHG655384:MHH655384 MRC655384:MRD655384 NAY655384:NAZ655384 NKU655384:NKV655384 NUQ655384:NUR655384 OEM655384:OEN655384 OOI655384:OOJ655384 OYE655384:OYF655384 PIA655384:PIB655384 PRW655384:PRX655384 QBS655384:QBT655384 QLO655384:QLP655384 QVK655384:QVL655384 RFG655384:RFH655384 RPC655384:RPD655384 RYY655384:RYZ655384 SIU655384:SIV655384 SSQ655384:SSR655384 TCM655384:TCN655384 TMI655384:TMJ655384 TWE655384:TWF655384 UGA655384:UGB655384 UPW655384:UPX655384 UZS655384:UZT655384 VJO655384:VJP655384 VTK655384:VTL655384 WDG655384:WDH655384 WNC655384:WND655384 WWY655384:WWZ655384 AQ720920:AR720920 KM720920:KN720920 UI720920:UJ720920 AEE720920:AEF720920 AOA720920:AOB720920 AXW720920:AXX720920 BHS720920:BHT720920 BRO720920:BRP720920 CBK720920:CBL720920 CLG720920:CLH720920 CVC720920:CVD720920 DEY720920:DEZ720920 DOU720920:DOV720920 DYQ720920:DYR720920 EIM720920:EIN720920 ESI720920:ESJ720920 FCE720920:FCF720920 FMA720920:FMB720920 FVW720920:FVX720920 GFS720920:GFT720920 GPO720920:GPP720920 GZK720920:GZL720920 HJG720920:HJH720920 HTC720920:HTD720920 ICY720920:ICZ720920 IMU720920:IMV720920 IWQ720920:IWR720920 JGM720920:JGN720920 JQI720920:JQJ720920 KAE720920:KAF720920 KKA720920:KKB720920 KTW720920:KTX720920 LDS720920:LDT720920 LNO720920:LNP720920 LXK720920:LXL720920 MHG720920:MHH720920 MRC720920:MRD720920 NAY720920:NAZ720920 NKU720920:NKV720920 NUQ720920:NUR720920 OEM720920:OEN720920 OOI720920:OOJ720920 OYE720920:OYF720920 PIA720920:PIB720920 PRW720920:PRX720920 QBS720920:QBT720920 QLO720920:QLP720920 QVK720920:QVL720920 RFG720920:RFH720920 RPC720920:RPD720920 RYY720920:RYZ720920 SIU720920:SIV720920 SSQ720920:SSR720920 TCM720920:TCN720920 TMI720920:TMJ720920 TWE720920:TWF720920 UGA720920:UGB720920 UPW720920:UPX720920 UZS720920:UZT720920 VJO720920:VJP720920 VTK720920:VTL720920 WDG720920:WDH720920 WNC720920:WND720920 WWY720920:WWZ720920 AQ786456:AR786456 KM786456:KN786456 UI786456:UJ786456 AEE786456:AEF786456 AOA786456:AOB786456 AXW786456:AXX786456 BHS786456:BHT786456 BRO786456:BRP786456 CBK786456:CBL786456 CLG786456:CLH786456 CVC786456:CVD786456 DEY786456:DEZ786456 DOU786456:DOV786456 DYQ786456:DYR786456 EIM786456:EIN786456 ESI786456:ESJ786456 FCE786456:FCF786456 FMA786456:FMB786456 FVW786456:FVX786456 GFS786456:GFT786456 GPO786456:GPP786456 GZK786456:GZL786456 HJG786456:HJH786456 HTC786456:HTD786456 ICY786456:ICZ786456 IMU786456:IMV786456 IWQ786456:IWR786456 JGM786456:JGN786456 JQI786456:JQJ786456 KAE786456:KAF786456 KKA786456:KKB786456 KTW786456:KTX786456 LDS786456:LDT786456 LNO786456:LNP786456 LXK786456:LXL786456 MHG786456:MHH786456 MRC786456:MRD786456 NAY786456:NAZ786456 NKU786456:NKV786456 NUQ786456:NUR786456 OEM786456:OEN786456 OOI786456:OOJ786456 OYE786456:OYF786456 PIA786456:PIB786456 PRW786456:PRX786456 QBS786456:QBT786456 QLO786456:QLP786456 QVK786456:QVL786456 RFG786456:RFH786456 RPC786456:RPD786456 RYY786456:RYZ786456 SIU786456:SIV786456 SSQ786456:SSR786456 TCM786456:TCN786456 TMI786456:TMJ786456 TWE786456:TWF786456 UGA786456:UGB786456 UPW786456:UPX786456 UZS786456:UZT786456 VJO786456:VJP786456 VTK786456:VTL786456 WDG786456:WDH786456 WNC786456:WND786456 WWY786456:WWZ786456 AQ851992:AR851992 KM851992:KN851992 UI851992:UJ851992 AEE851992:AEF851992 AOA851992:AOB851992 AXW851992:AXX851992 BHS851992:BHT851992 BRO851992:BRP851992 CBK851992:CBL851992 CLG851992:CLH851992 CVC851992:CVD851992 DEY851992:DEZ851992 DOU851992:DOV851992 DYQ851992:DYR851992 EIM851992:EIN851992 ESI851992:ESJ851992 FCE851992:FCF851992 FMA851992:FMB851992 FVW851992:FVX851992 GFS851992:GFT851992 GPO851992:GPP851992 GZK851992:GZL851992 HJG851992:HJH851992 HTC851992:HTD851992 ICY851992:ICZ851992 IMU851992:IMV851992 IWQ851992:IWR851992 JGM851992:JGN851992 JQI851992:JQJ851992 KAE851992:KAF851992 KKA851992:KKB851992 KTW851992:KTX851992 LDS851992:LDT851992 LNO851992:LNP851992 LXK851992:LXL851992 MHG851992:MHH851992 MRC851992:MRD851992 NAY851992:NAZ851992 NKU851992:NKV851992 NUQ851992:NUR851992 OEM851992:OEN851992 OOI851992:OOJ851992 OYE851992:OYF851992 PIA851992:PIB851992 PRW851992:PRX851992 QBS851992:QBT851992 QLO851992:QLP851992 QVK851992:QVL851992 RFG851992:RFH851992 RPC851992:RPD851992 RYY851992:RYZ851992 SIU851992:SIV851992 SSQ851992:SSR851992 TCM851992:TCN851992 TMI851992:TMJ851992 TWE851992:TWF851992 UGA851992:UGB851992 UPW851992:UPX851992 UZS851992:UZT851992 VJO851992:VJP851992 VTK851992:VTL851992 WDG851992:WDH851992 WNC851992:WND851992 WWY851992:WWZ851992 AQ917528:AR917528 KM917528:KN917528 UI917528:UJ917528 AEE917528:AEF917528 AOA917528:AOB917528 AXW917528:AXX917528 BHS917528:BHT917528 BRO917528:BRP917528 CBK917528:CBL917528 CLG917528:CLH917528 CVC917528:CVD917528 DEY917528:DEZ917528 DOU917528:DOV917528 DYQ917528:DYR917528 EIM917528:EIN917528 ESI917528:ESJ917528 FCE917528:FCF917528 FMA917528:FMB917528 FVW917528:FVX917528 GFS917528:GFT917528 GPO917528:GPP917528 GZK917528:GZL917528 HJG917528:HJH917528 HTC917528:HTD917528 ICY917528:ICZ917528 IMU917528:IMV917528 IWQ917528:IWR917528 JGM917528:JGN917528 JQI917528:JQJ917528 KAE917528:KAF917528 KKA917528:KKB917528 KTW917528:KTX917528 LDS917528:LDT917528 LNO917528:LNP917528 LXK917528:LXL917528 MHG917528:MHH917528 MRC917528:MRD917528 NAY917528:NAZ917528 NKU917528:NKV917528 NUQ917528:NUR917528 OEM917528:OEN917528 OOI917528:OOJ917528 OYE917528:OYF917528 PIA917528:PIB917528 PRW917528:PRX917528 QBS917528:QBT917528 QLO917528:QLP917528 QVK917528:QVL917528 RFG917528:RFH917528 RPC917528:RPD917528 RYY917528:RYZ917528 SIU917528:SIV917528 SSQ917528:SSR917528 TCM917528:TCN917528 TMI917528:TMJ917528 TWE917528:TWF917528 UGA917528:UGB917528 UPW917528:UPX917528 UZS917528:UZT917528 VJO917528:VJP917528 VTK917528:VTL917528 WDG917528:WDH917528 WNC917528:WND917528 WWY917528:WWZ917528 AQ983064:AR983064 KM983064:KN983064 UI983064:UJ983064 AEE983064:AEF983064 AOA983064:AOB983064 AXW983064:AXX983064 BHS983064:BHT983064 BRO983064:BRP983064 CBK983064:CBL983064 CLG983064:CLH983064 CVC983064:CVD983064 DEY983064:DEZ983064 DOU983064:DOV983064 DYQ983064:DYR983064 EIM983064:EIN983064 ESI983064:ESJ983064 FCE983064:FCF983064 FMA983064:FMB983064 FVW983064:FVX983064 GFS983064:GFT983064 GPO983064:GPP983064 GZK983064:GZL983064 HJG983064:HJH983064 HTC983064:HTD983064 ICY983064:ICZ983064 IMU983064:IMV983064 IWQ983064:IWR983064 JGM983064:JGN983064 JQI983064:JQJ983064 KAE983064:KAF983064 KKA983064:KKB983064 KTW983064:KTX983064 LDS983064:LDT983064 LNO983064:LNP983064 LXK983064:LXL983064 MHG983064:MHH983064 MRC983064:MRD983064 NAY983064:NAZ983064 NKU983064:NKV983064 NUQ983064:NUR983064 OEM983064:OEN983064 OOI983064:OOJ983064 OYE983064:OYF983064 PIA983064:PIB983064 PRW983064:PRX983064 QBS983064:QBT983064 QLO983064:QLP983064 QVK983064:QVL983064 RFG983064:RFH983064 RPC983064:RPD983064 RYY983064:RYZ983064 SIU983064:SIV983064 SSQ983064:SSR983064 TCM983064:TCN983064 TMI983064:TMJ983064 TWE983064:TWF983064 UGA983064:UGB983064 UPW983064:UPX983064 UZS983064:UZT983064 VJO983064:VJP983064 VTK983064:VTL983064 WDG983064:WDH983064 WNC983064:WND983064 WWY983064:WWZ983064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AT65557 KP65557 UL65557 AEH65557 AOD65557 AXZ65557 BHV65557 BRR65557 CBN65557 CLJ65557 CVF65557 DFB65557 DOX65557 DYT65557 EIP65557 ESL65557 FCH65557 FMD65557 FVZ65557 GFV65557 GPR65557 GZN65557 HJJ65557 HTF65557 IDB65557 IMX65557 IWT65557 JGP65557 JQL65557 KAH65557 KKD65557 KTZ65557 LDV65557 LNR65557 LXN65557 MHJ65557 MRF65557 NBB65557 NKX65557 NUT65557 OEP65557 OOL65557 OYH65557 PID65557 PRZ65557 QBV65557 QLR65557 QVN65557 RFJ65557 RPF65557 RZB65557 SIX65557 SST65557 TCP65557 TML65557 TWH65557 UGD65557 UPZ65557 UZV65557 VJR65557 VTN65557 WDJ65557 WNF65557 WXB65557 AT131093 KP131093 UL131093 AEH131093 AOD131093 AXZ131093 BHV131093 BRR131093 CBN131093 CLJ131093 CVF131093 DFB131093 DOX131093 DYT131093 EIP131093 ESL131093 FCH131093 FMD131093 FVZ131093 GFV131093 GPR131093 GZN131093 HJJ131093 HTF131093 IDB131093 IMX131093 IWT131093 JGP131093 JQL131093 KAH131093 KKD131093 KTZ131093 LDV131093 LNR131093 LXN131093 MHJ131093 MRF131093 NBB131093 NKX131093 NUT131093 OEP131093 OOL131093 OYH131093 PID131093 PRZ131093 QBV131093 QLR131093 QVN131093 RFJ131093 RPF131093 RZB131093 SIX131093 SST131093 TCP131093 TML131093 TWH131093 UGD131093 UPZ131093 UZV131093 VJR131093 VTN131093 WDJ131093 WNF131093 WXB131093 AT196629 KP196629 UL196629 AEH196629 AOD196629 AXZ196629 BHV196629 BRR196629 CBN196629 CLJ196629 CVF196629 DFB196629 DOX196629 DYT196629 EIP196629 ESL196629 FCH196629 FMD196629 FVZ196629 GFV196629 GPR196629 GZN196629 HJJ196629 HTF196629 IDB196629 IMX196629 IWT196629 JGP196629 JQL196629 KAH196629 KKD196629 KTZ196629 LDV196629 LNR196629 LXN196629 MHJ196629 MRF196629 NBB196629 NKX196629 NUT196629 OEP196629 OOL196629 OYH196629 PID196629 PRZ196629 QBV196629 QLR196629 QVN196629 RFJ196629 RPF196629 RZB196629 SIX196629 SST196629 TCP196629 TML196629 TWH196629 UGD196629 UPZ196629 UZV196629 VJR196629 VTN196629 WDJ196629 WNF196629 WXB196629 AT262165 KP262165 UL262165 AEH262165 AOD262165 AXZ262165 BHV262165 BRR262165 CBN262165 CLJ262165 CVF262165 DFB262165 DOX262165 DYT262165 EIP262165 ESL262165 FCH262165 FMD262165 FVZ262165 GFV262165 GPR262165 GZN262165 HJJ262165 HTF262165 IDB262165 IMX262165 IWT262165 JGP262165 JQL262165 KAH262165 KKD262165 KTZ262165 LDV262165 LNR262165 LXN262165 MHJ262165 MRF262165 NBB262165 NKX262165 NUT262165 OEP262165 OOL262165 OYH262165 PID262165 PRZ262165 QBV262165 QLR262165 QVN262165 RFJ262165 RPF262165 RZB262165 SIX262165 SST262165 TCP262165 TML262165 TWH262165 UGD262165 UPZ262165 UZV262165 VJR262165 VTN262165 WDJ262165 WNF262165 WXB262165 AT327701 KP327701 UL327701 AEH327701 AOD327701 AXZ327701 BHV327701 BRR327701 CBN327701 CLJ327701 CVF327701 DFB327701 DOX327701 DYT327701 EIP327701 ESL327701 FCH327701 FMD327701 FVZ327701 GFV327701 GPR327701 GZN327701 HJJ327701 HTF327701 IDB327701 IMX327701 IWT327701 JGP327701 JQL327701 KAH327701 KKD327701 KTZ327701 LDV327701 LNR327701 LXN327701 MHJ327701 MRF327701 NBB327701 NKX327701 NUT327701 OEP327701 OOL327701 OYH327701 PID327701 PRZ327701 QBV327701 QLR327701 QVN327701 RFJ327701 RPF327701 RZB327701 SIX327701 SST327701 TCP327701 TML327701 TWH327701 UGD327701 UPZ327701 UZV327701 VJR327701 VTN327701 WDJ327701 WNF327701 WXB327701 AT393237 KP393237 UL393237 AEH393237 AOD393237 AXZ393237 BHV393237 BRR393237 CBN393237 CLJ393237 CVF393237 DFB393237 DOX393237 DYT393237 EIP393237 ESL393237 FCH393237 FMD393237 FVZ393237 GFV393237 GPR393237 GZN393237 HJJ393237 HTF393237 IDB393237 IMX393237 IWT393237 JGP393237 JQL393237 KAH393237 KKD393237 KTZ393237 LDV393237 LNR393237 LXN393237 MHJ393237 MRF393237 NBB393237 NKX393237 NUT393237 OEP393237 OOL393237 OYH393237 PID393237 PRZ393237 QBV393237 QLR393237 QVN393237 RFJ393237 RPF393237 RZB393237 SIX393237 SST393237 TCP393237 TML393237 TWH393237 UGD393237 UPZ393237 UZV393237 VJR393237 VTN393237 WDJ393237 WNF393237 WXB393237 AT458773 KP458773 UL458773 AEH458773 AOD458773 AXZ458773 BHV458773 BRR458773 CBN458773 CLJ458773 CVF458773 DFB458773 DOX458773 DYT458773 EIP458773 ESL458773 FCH458773 FMD458773 FVZ458773 GFV458773 GPR458773 GZN458773 HJJ458773 HTF458773 IDB458773 IMX458773 IWT458773 JGP458773 JQL458773 KAH458773 KKD458773 KTZ458773 LDV458773 LNR458773 LXN458773 MHJ458773 MRF458773 NBB458773 NKX458773 NUT458773 OEP458773 OOL458773 OYH458773 PID458773 PRZ458773 QBV458773 QLR458773 QVN458773 RFJ458773 RPF458773 RZB458773 SIX458773 SST458773 TCP458773 TML458773 TWH458773 UGD458773 UPZ458773 UZV458773 VJR458773 VTN458773 WDJ458773 WNF458773 WXB458773 AT524309 KP524309 UL524309 AEH524309 AOD524309 AXZ524309 BHV524309 BRR524309 CBN524309 CLJ524309 CVF524309 DFB524309 DOX524309 DYT524309 EIP524309 ESL524309 FCH524309 FMD524309 FVZ524309 GFV524309 GPR524309 GZN524309 HJJ524309 HTF524309 IDB524309 IMX524309 IWT524309 JGP524309 JQL524309 KAH524309 KKD524309 KTZ524309 LDV524309 LNR524309 LXN524309 MHJ524309 MRF524309 NBB524309 NKX524309 NUT524309 OEP524309 OOL524309 OYH524309 PID524309 PRZ524309 QBV524309 QLR524309 QVN524309 RFJ524309 RPF524309 RZB524309 SIX524309 SST524309 TCP524309 TML524309 TWH524309 UGD524309 UPZ524309 UZV524309 VJR524309 VTN524309 WDJ524309 WNF524309 WXB524309 AT589845 KP589845 UL589845 AEH589845 AOD589845 AXZ589845 BHV589845 BRR589845 CBN589845 CLJ589845 CVF589845 DFB589845 DOX589845 DYT589845 EIP589845 ESL589845 FCH589845 FMD589845 FVZ589845 GFV589845 GPR589845 GZN589845 HJJ589845 HTF589845 IDB589845 IMX589845 IWT589845 JGP589845 JQL589845 KAH589845 KKD589845 KTZ589845 LDV589845 LNR589845 LXN589845 MHJ589845 MRF589845 NBB589845 NKX589845 NUT589845 OEP589845 OOL589845 OYH589845 PID589845 PRZ589845 QBV589845 QLR589845 QVN589845 RFJ589845 RPF589845 RZB589845 SIX589845 SST589845 TCP589845 TML589845 TWH589845 UGD589845 UPZ589845 UZV589845 VJR589845 VTN589845 WDJ589845 WNF589845 WXB589845 AT655381 KP655381 UL655381 AEH655381 AOD655381 AXZ655381 BHV655381 BRR655381 CBN655381 CLJ655381 CVF655381 DFB655381 DOX655381 DYT655381 EIP655381 ESL655381 FCH655381 FMD655381 FVZ655381 GFV655381 GPR655381 GZN655381 HJJ655381 HTF655381 IDB655381 IMX655381 IWT655381 JGP655381 JQL655381 KAH655381 KKD655381 KTZ655381 LDV655381 LNR655381 LXN655381 MHJ655381 MRF655381 NBB655381 NKX655381 NUT655381 OEP655381 OOL655381 OYH655381 PID655381 PRZ655381 QBV655381 QLR655381 QVN655381 RFJ655381 RPF655381 RZB655381 SIX655381 SST655381 TCP655381 TML655381 TWH655381 UGD655381 UPZ655381 UZV655381 VJR655381 VTN655381 WDJ655381 WNF655381 WXB655381 AT720917 KP720917 UL720917 AEH720917 AOD720917 AXZ720917 BHV720917 BRR720917 CBN720917 CLJ720917 CVF720917 DFB720917 DOX720917 DYT720917 EIP720917 ESL720917 FCH720917 FMD720917 FVZ720917 GFV720917 GPR720917 GZN720917 HJJ720917 HTF720917 IDB720917 IMX720917 IWT720917 JGP720917 JQL720917 KAH720917 KKD720917 KTZ720917 LDV720917 LNR720917 LXN720917 MHJ720917 MRF720917 NBB720917 NKX720917 NUT720917 OEP720917 OOL720917 OYH720917 PID720917 PRZ720917 QBV720917 QLR720917 QVN720917 RFJ720917 RPF720917 RZB720917 SIX720917 SST720917 TCP720917 TML720917 TWH720917 UGD720917 UPZ720917 UZV720917 VJR720917 VTN720917 WDJ720917 WNF720917 WXB720917 AT786453 KP786453 UL786453 AEH786453 AOD786453 AXZ786453 BHV786453 BRR786453 CBN786453 CLJ786453 CVF786453 DFB786453 DOX786453 DYT786453 EIP786453 ESL786453 FCH786453 FMD786453 FVZ786453 GFV786453 GPR786453 GZN786453 HJJ786453 HTF786453 IDB786453 IMX786453 IWT786453 JGP786453 JQL786453 KAH786453 KKD786453 KTZ786453 LDV786453 LNR786453 LXN786453 MHJ786453 MRF786453 NBB786453 NKX786453 NUT786453 OEP786453 OOL786453 OYH786453 PID786453 PRZ786453 QBV786453 QLR786453 QVN786453 RFJ786453 RPF786453 RZB786453 SIX786453 SST786453 TCP786453 TML786453 TWH786453 UGD786453 UPZ786453 UZV786453 VJR786453 VTN786453 WDJ786453 WNF786453 WXB786453 AT851989 KP851989 UL851989 AEH851989 AOD851989 AXZ851989 BHV851989 BRR851989 CBN851989 CLJ851989 CVF851989 DFB851989 DOX851989 DYT851989 EIP851989 ESL851989 FCH851989 FMD851989 FVZ851989 GFV851989 GPR851989 GZN851989 HJJ851989 HTF851989 IDB851989 IMX851989 IWT851989 JGP851989 JQL851989 KAH851989 KKD851989 KTZ851989 LDV851989 LNR851989 LXN851989 MHJ851989 MRF851989 NBB851989 NKX851989 NUT851989 OEP851989 OOL851989 OYH851989 PID851989 PRZ851989 QBV851989 QLR851989 QVN851989 RFJ851989 RPF851989 RZB851989 SIX851989 SST851989 TCP851989 TML851989 TWH851989 UGD851989 UPZ851989 UZV851989 VJR851989 VTN851989 WDJ851989 WNF851989 WXB851989 AT917525 KP917525 UL917525 AEH917525 AOD917525 AXZ917525 BHV917525 BRR917525 CBN917525 CLJ917525 CVF917525 DFB917525 DOX917525 DYT917525 EIP917525 ESL917525 FCH917525 FMD917525 FVZ917525 GFV917525 GPR917525 GZN917525 HJJ917525 HTF917525 IDB917525 IMX917525 IWT917525 JGP917525 JQL917525 KAH917525 KKD917525 KTZ917525 LDV917525 LNR917525 LXN917525 MHJ917525 MRF917525 NBB917525 NKX917525 NUT917525 OEP917525 OOL917525 OYH917525 PID917525 PRZ917525 QBV917525 QLR917525 QVN917525 RFJ917525 RPF917525 RZB917525 SIX917525 SST917525 TCP917525 TML917525 TWH917525 UGD917525 UPZ917525 UZV917525 VJR917525 VTN917525 WDJ917525 WNF917525 WXB917525 AT983061 KP983061 UL983061 AEH983061 AOD983061 AXZ983061 BHV983061 BRR983061 CBN983061 CLJ983061 CVF983061 DFB983061 DOX983061 DYT983061 EIP983061 ESL983061 FCH983061 FMD983061 FVZ983061 GFV983061 GPR983061 GZN983061 HJJ983061 HTF983061 IDB983061 IMX983061 IWT983061 JGP983061 JQL983061 KAH983061 KKD983061 KTZ983061 LDV983061 LNR983061 LXN983061 MHJ983061 MRF983061 NBB983061 NKX983061 NUT983061 OEP983061 OOL983061 OYH983061 PID983061 PRZ983061 QBV983061 QLR983061 QVN983061 RFJ983061 RPF983061 RZB983061 SIX983061 SST983061 TCP983061 TML983061 TWH983061 UGD983061 UPZ983061 UZV983061 VJR983061 VTN983061 WDJ983061 WNF983061 WXB983061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BI65559 LE65559 VA65559 AEW65559 AOS65559 AYO65559 BIK65559 BSG65559 CCC65559 CLY65559 CVU65559 DFQ65559 DPM65559 DZI65559 EJE65559 ETA65559 FCW65559 FMS65559 FWO65559 GGK65559 GQG65559 HAC65559 HJY65559 HTU65559 IDQ65559 INM65559 IXI65559 JHE65559 JRA65559 KAW65559 KKS65559 KUO65559 LEK65559 LOG65559 LYC65559 MHY65559 MRU65559 NBQ65559 NLM65559 NVI65559 OFE65559 OPA65559 OYW65559 PIS65559 PSO65559 QCK65559 QMG65559 QWC65559 RFY65559 RPU65559 RZQ65559 SJM65559 STI65559 TDE65559 TNA65559 TWW65559 UGS65559 UQO65559 VAK65559 VKG65559 VUC65559 WDY65559 WNU65559 WXQ65559 BI131095 LE131095 VA131095 AEW131095 AOS131095 AYO131095 BIK131095 BSG131095 CCC131095 CLY131095 CVU131095 DFQ131095 DPM131095 DZI131095 EJE131095 ETA131095 FCW131095 FMS131095 FWO131095 GGK131095 GQG131095 HAC131095 HJY131095 HTU131095 IDQ131095 INM131095 IXI131095 JHE131095 JRA131095 KAW131095 KKS131095 KUO131095 LEK131095 LOG131095 LYC131095 MHY131095 MRU131095 NBQ131095 NLM131095 NVI131095 OFE131095 OPA131095 OYW131095 PIS131095 PSO131095 QCK131095 QMG131095 QWC131095 RFY131095 RPU131095 RZQ131095 SJM131095 STI131095 TDE131095 TNA131095 TWW131095 UGS131095 UQO131095 VAK131095 VKG131095 VUC131095 WDY131095 WNU131095 WXQ131095 BI196631 LE196631 VA196631 AEW196631 AOS196631 AYO196631 BIK196631 BSG196631 CCC196631 CLY196631 CVU196631 DFQ196631 DPM196631 DZI196631 EJE196631 ETA196631 FCW196631 FMS196631 FWO196631 GGK196631 GQG196631 HAC196631 HJY196631 HTU196631 IDQ196631 INM196631 IXI196631 JHE196631 JRA196631 KAW196631 KKS196631 KUO196631 LEK196631 LOG196631 LYC196631 MHY196631 MRU196631 NBQ196631 NLM196631 NVI196631 OFE196631 OPA196631 OYW196631 PIS196631 PSO196631 QCK196631 QMG196631 QWC196631 RFY196631 RPU196631 RZQ196631 SJM196631 STI196631 TDE196631 TNA196631 TWW196631 UGS196631 UQO196631 VAK196631 VKG196631 VUC196631 WDY196631 WNU196631 WXQ196631 BI262167 LE262167 VA262167 AEW262167 AOS262167 AYO262167 BIK262167 BSG262167 CCC262167 CLY262167 CVU262167 DFQ262167 DPM262167 DZI262167 EJE262167 ETA262167 FCW262167 FMS262167 FWO262167 GGK262167 GQG262167 HAC262167 HJY262167 HTU262167 IDQ262167 INM262167 IXI262167 JHE262167 JRA262167 KAW262167 KKS262167 KUO262167 LEK262167 LOG262167 LYC262167 MHY262167 MRU262167 NBQ262167 NLM262167 NVI262167 OFE262167 OPA262167 OYW262167 PIS262167 PSO262167 QCK262167 QMG262167 QWC262167 RFY262167 RPU262167 RZQ262167 SJM262167 STI262167 TDE262167 TNA262167 TWW262167 UGS262167 UQO262167 VAK262167 VKG262167 VUC262167 WDY262167 WNU262167 WXQ262167 BI327703 LE327703 VA327703 AEW327703 AOS327703 AYO327703 BIK327703 BSG327703 CCC327703 CLY327703 CVU327703 DFQ327703 DPM327703 DZI327703 EJE327703 ETA327703 FCW327703 FMS327703 FWO327703 GGK327703 GQG327703 HAC327703 HJY327703 HTU327703 IDQ327703 INM327703 IXI327703 JHE327703 JRA327703 KAW327703 KKS327703 KUO327703 LEK327703 LOG327703 LYC327703 MHY327703 MRU327703 NBQ327703 NLM327703 NVI327703 OFE327703 OPA327703 OYW327703 PIS327703 PSO327703 QCK327703 QMG327703 QWC327703 RFY327703 RPU327703 RZQ327703 SJM327703 STI327703 TDE327703 TNA327703 TWW327703 UGS327703 UQO327703 VAK327703 VKG327703 VUC327703 WDY327703 WNU327703 WXQ327703 BI393239 LE393239 VA393239 AEW393239 AOS393239 AYO393239 BIK393239 BSG393239 CCC393239 CLY393239 CVU393239 DFQ393239 DPM393239 DZI393239 EJE393239 ETA393239 FCW393239 FMS393239 FWO393239 GGK393239 GQG393239 HAC393239 HJY393239 HTU393239 IDQ393239 INM393239 IXI393239 JHE393239 JRA393239 KAW393239 KKS393239 KUO393239 LEK393239 LOG393239 LYC393239 MHY393239 MRU393239 NBQ393239 NLM393239 NVI393239 OFE393239 OPA393239 OYW393239 PIS393239 PSO393239 QCK393239 QMG393239 QWC393239 RFY393239 RPU393239 RZQ393239 SJM393239 STI393239 TDE393239 TNA393239 TWW393239 UGS393239 UQO393239 VAK393239 VKG393239 VUC393239 WDY393239 WNU393239 WXQ393239 BI458775 LE458775 VA458775 AEW458775 AOS458775 AYO458775 BIK458775 BSG458775 CCC458775 CLY458775 CVU458775 DFQ458775 DPM458775 DZI458775 EJE458775 ETA458775 FCW458775 FMS458775 FWO458775 GGK458775 GQG458775 HAC458775 HJY458775 HTU458775 IDQ458775 INM458775 IXI458775 JHE458775 JRA458775 KAW458775 KKS458775 KUO458775 LEK458775 LOG458775 LYC458775 MHY458775 MRU458775 NBQ458775 NLM458775 NVI458775 OFE458775 OPA458775 OYW458775 PIS458775 PSO458775 QCK458775 QMG458775 QWC458775 RFY458775 RPU458775 RZQ458775 SJM458775 STI458775 TDE458775 TNA458775 TWW458775 UGS458775 UQO458775 VAK458775 VKG458775 VUC458775 WDY458775 WNU458775 WXQ458775 BI524311 LE524311 VA524311 AEW524311 AOS524311 AYO524311 BIK524311 BSG524311 CCC524311 CLY524311 CVU524311 DFQ524311 DPM524311 DZI524311 EJE524311 ETA524311 FCW524311 FMS524311 FWO524311 GGK524311 GQG524311 HAC524311 HJY524311 HTU524311 IDQ524311 INM524311 IXI524311 JHE524311 JRA524311 KAW524311 KKS524311 KUO524311 LEK524311 LOG524311 LYC524311 MHY524311 MRU524311 NBQ524311 NLM524311 NVI524311 OFE524311 OPA524311 OYW524311 PIS524311 PSO524311 QCK524311 QMG524311 QWC524311 RFY524311 RPU524311 RZQ524311 SJM524311 STI524311 TDE524311 TNA524311 TWW524311 UGS524311 UQO524311 VAK524311 VKG524311 VUC524311 WDY524311 WNU524311 WXQ524311 BI589847 LE589847 VA589847 AEW589847 AOS589847 AYO589847 BIK589847 BSG589847 CCC589847 CLY589847 CVU589847 DFQ589847 DPM589847 DZI589847 EJE589847 ETA589847 FCW589847 FMS589847 FWO589847 GGK589847 GQG589847 HAC589847 HJY589847 HTU589847 IDQ589847 INM589847 IXI589847 JHE589847 JRA589847 KAW589847 KKS589847 KUO589847 LEK589847 LOG589847 LYC589847 MHY589847 MRU589847 NBQ589847 NLM589847 NVI589847 OFE589847 OPA589847 OYW589847 PIS589847 PSO589847 QCK589847 QMG589847 QWC589847 RFY589847 RPU589847 RZQ589847 SJM589847 STI589847 TDE589847 TNA589847 TWW589847 UGS589847 UQO589847 VAK589847 VKG589847 VUC589847 WDY589847 WNU589847 WXQ589847 BI655383 LE655383 VA655383 AEW655383 AOS655383 AYO655383 BIK655383 BSG655383 CCC655383 CLY655383 CVU655383 DFQ655383 DPM655383 DZI655383 EJE655383 ETA655383 FCW655383 FMS655383 FWO655383 GGK655383 GQG655383 HAC655383 HJY655383 HTU655383 IDQ655383 INM655383 IXI655383 JHE655383 JRA655383 KAW655383 KKS655383 KUO655383 LEK655383 LOG655383 LYC655383 MHY655383 MRU655383 NBQ655383 NLM655383 NVI655383 OFE655383 OPA655383 OYW655383 PIS655383 PSO655383 QCK655383 QMG655383 QWC655383 RFY655383 RPU655383 RZQ655383 SJM655383 STI655383 TDE655383 TNA655383 TWW655383 UGS655383 UQO655383 VAK655383 VKG655383 VUC655383 WDY655383 WNU655383 WXQ655383 BI720919 LE720919 VA720919 AEW720919 AOS720919 AYO720919 BIK720919 BSG720919 CCC720919 CLY720919 CVU720919 DFQ720919 DPM720919 DZI720919 EJE720919 ETA720919 FCW720919 FMS720919 FWO720919 GGK720919 GQG720919 HAC720919 HJY720919 HTU720919 IDQ720919 INM720919 IXI720919 JHE720919 JRA720919 KAW720919 KKS720919 KUO720919 LEK720919 LOG720919 LYC720919 MHY720919 MRU720919 NBQ720919 NLM720919 NVI720919 OFE720919 OPA720919 OYW720919 PIS720919 PSO720919 QCK720919 QMG720919 QWC720919 RFY720919 RPU720919 RZQ720919 SJM720919 STI720919 TDE720919 TNA720919 TWW720919 UGS720919 UQO720919 VAK720919 VKG720919 VUC720919 WDY720919 WNU720919 WXQ720919 BI786455 LE786455 VA786455 AEW786455 AOS786455 AYO786455 BIK786455 BSG786455 CCC786455 CLY786455 CVU786455 DFQ786455 DPM786455 DZI786455 EJE786455 ETA786455 FCW786455 FMS786455 FWO786455 GGK786455 GQG786455 HAC786455 HJY786455 HTU786455 IDQ786455 INM786455 IXI786455 JHE786455 JRA786455 KAW786455 KKS786455 KUO786455 LEK786455 LOG786455 LYC786455 MHY786455 MRU786455 NBQ786455 NLM786455 NVI786455 OFE786455 OPA786455 OYW786455 PIS786455 PSO786455 QCK786455 QMG786455 QWC786455 RFY786455 RPU786455 RZQ786455 SJM786455 STI786455 TDE786455 TNA786455 TWW786455 UGS786455 UQO786455 VAK786455 VKG786455 VUC786455 WDY786455 WNU786455 WXQ786455 BI851991 LE851991 VA851991 AEW851991 AOS851991 AYO851991 BIK851991 BSG851991 CCC851991 CLY851991 CVU851991 DFQ851991 DPM851991 DZI851991 EJE851991 ETA851991 FCW851991 FMS851991 FWO851991 GGK851991 GQG851991 HAC851991 HJY851991 HTU851991 IDQ851991 INM851991 IXI851991 JHE851991 JRA851991 KAW851991 KKS851991 KUO851991 LEK851991 LOG851991 LYC851991 MHY851991 MRU851991 NBQ851991 NLM851991 NVI851991 OFE851991 OPA851991 OYW851991 PIS851991 PSO851991 QCK851991 QMG851991 QWC851991 RFY851991 RPU851991 RZQ851991 SJM851991 STI851991 TDE851991 TNA851991 TWW851991 UGS851991 UQO851991 VAK851991 VKG851991 VUC851991 WDY851991 WNU851991 WXQ851991 BI917527 LE917527 VA917527 AEW917527 AOS917527 AYO917527 BIK917527 BSG917527 CCC917527 CLY917527 CVU917527 DFQ917527 DPM917527 DZI917527 EJE917527 ETA917527 FCW917527 FMS917527 FWO917527 GGK917527 GQG917527 HAC917527 HJY917527 HTU917527 IDQ917527 INM917527 IXI917527 JHE917527 JRA917527 KAW917527 KKS917527 KUO917527 LEK917527 LOG917527 LYC917527 MHY917527 MRU917527 NBQ917527 NLM917527 NVI917527 OFE917527 OPA917527 OYW917527 PIS917527 PSO917527 QCK917527 QMG917527 QWC917527 RFY917527 RPU917527 RZQ917527 SJM917527 STI917527 TDE917527 TNA917527 TWW917527 UGS917527 UQO917527 VAK917527 VKG917527 VUC917527 WDY917527 WNU917527 WXQ917527 BI983063 LE983063 VA983063 AEW983063 AOS983063 AYO983063 BIK983063 BSG983063 CCC983063 CLY983063 CVU983063 DFQ983063 DPM983063 DZI983063 EJE983063 ETA983063 FCW983063 FMS983063 FWO983063 GGK983063 GQG983063 HAC983063 HJY983063 HTU983063 IDQ983063 INM983063 IXI983063 JHE983063 JRA983063 KAW983063 KKS983063 KUO983063 LEK983063 LOG983063 LYC983063 MHY983063 MRU983063 NBQ983063 NLM983063 NVI983063 OFE983063 OPA983063 OYW983063 PIS983063 PSO983063 QCK983063 QMG983063 QWC983063 RFY983063 RPU983063 RZQ983063 SJM983063 STI983063 TDE983063 TNA983063 TWW983063 UGS983063 UQO983063 VAK983063 VKG983063 VUC983063 WDY983063 WNU983063 WXQ983063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BI65557 LE65557 VA65557 AEW65557 AOS65557 AYO65557 BIK65557 BSG65557 CCC65557 CLY65557 CVU65557 DFQ65557 DPM65557 DZI65557 EJE65557 ETA65557 FCW65557 FMS65557 FWO65557 GGK65557 GQG65557 HAC65557 HJY65557 HTU65557 IDQ65557 INM65557 IXI65557 JHE65557 JRA65557 KAW65557 KKS65557 KUO65557 LEK65557 LOG65557 LYC65557 MHY65557 MRU65557 NBQ65557 NLM65557 NVI65557 OFE65557 OPA65557 OYW65557 PIS65557 PSO65557 QCK65557 QMG65557 QWC65557 RFY65557 RPU65557 RZQ65557 SJM65557 STI65557 TDE65557 TNA65557 TWW65557 UGS65557 UQO65557 VAK65557 VKG65557 VUC65557 WDY65557 WNU65557 WXQ65557 BI131093 LE131093 VA131093 AEW131093 AOS131093 AYO131093 BIK131093 BSG131093 CCC131093 CLY131093 CVU131093 DFQ131093 DPM131093 DZI131093 EJE131093 ETA131093 FCW131093 FMS131093 FWO131093 GGK131093 GQG131093 HAC131093 HJY131093 HTU131093 IDQ131093 INM131093 IXI131093 JHE131093 JRA131093 KAW131093 KKS131093 KUO131093 LEK131093 LOG131093 LYC131093 MHY131093 MRU131093 NBQ131093 NLM131093 NVI131093 OFE131093 OPA131093 OYW131093 PIS131093 PSO131093 QCK131093 QMG131093 QWC131093 RFY131093 RPU131093 RZQ131093 SJM131093 STI131093 TDE131093 TNA131093 TWW131093 UGS131093 UQO131093 VAK131093 VKG131093 VUC131093 WDY131093 WNU131093 WXQ131093 BI196629 LE196629 VA196629 AEW196629 AOS196629 AYO196629 BIK196629 BSG196629 CCC196629 CLY196629 CVU196629 DFQ196629 DPM196629 DZI196629 EJE196629 ETA196629 FCW196629 FMS196629 FWO196629 GGK196629 GQG196629 HAC196629 HJY196629 HTU196629 IDQ196629 INM196629 IXI196629 JHE196629 JRA196629 KAW196629 KKS196629 KUO196629 LEK196629 LOG196629 LYC196629 MHY196629 MRU196629 NBQ196629 NLM196629 NVI196629 OFE196629 OPA196629 OYW196629 PIS196629 PSO196629 QCK196629 QMG196629 QWC196629 RFY196629 RPU196629 RZQ196629 SJM196629 STI196629 TDE196629 TNA196629 TWW196629 UGS196629 UQO196629 VAK196629 VKG196629 VUC196629 WDY196629 WNU196629 WXQ196629 BI262165 LE262165 VA262165 AEW262165 AOS262165 AYO262165 BIK262165 BSG262165 CCC262165 CLY262165 CVU262165 DFQ262165 DPM262165 DZI262165 EJE262165 ETA262165 FCW262165 FMS262165 FWO262165 GGK262165 GQG262165 HAC262165 HJY262165 HTU262165 IDQ262165 INM262165 IXI262165 JHE262165 JRA262165 KAW262165 KKS262165 KUO262165 LEK262165 LOG262165 LYC262165 MHY262165 MRU262165 NBQ262165 NLM262165 NVI262165 OFE262165 OPA262165 OYW262165 PIS262165 PSO262165 QCK262165 QMG262165 QWC262165 RFY262165 RPU262165 RZQ262165 SJM262165 STI262165 TDE262165 TNA262165 TWW262165 UGS262165 UQO262165 VAK262165 VKG262165 VUC262165 WDY262165 WNU262165 WXQ262165 BI327701 LE327701 VA327701 AEW327701 AOS327701 AYO327701 BIK327701 BSG327701 CCC327701 CLY327701 CVU327701 DFQ327701 DPM327701 DZI327701 EJE327701 ETA327701 FCW327701 FMS327701 FWO327701 GGK327701 GQG327701 HAC327701 HJY327701 HTU327701 IDQ327701 INM327701 IXI327701 JHE327701 JRA327701 KAW327701 KKS327701 KUO327701 LEK327701 LOG327701 LYC327701 MHY327701 MRU327701 NBQ327701 NLM327701 NVI327701 OFE327701 OPA327701 OYW327701 PIS327701 PSO327701 QCK327701 QMG327701 QWC327701 RFY327701 RPU327701 RZQ327701 SJM327701 STI327701 TDE327701 TNA327701 TWW327701 UGS327701 UQO327701 VAK327701 VKG327701 VUC327701 WDY327701 WNU327701 WXQ327701 BI393237 LE393237 VA393237 AEW393237 AOS393237 AYO393237 BIK393237 BSG393237 CCC393237 CLY393237 CVU393237 DFQ393237 DPM393237 DZI393237 EJE393237 ETA393237 FCW393237 FMS393237 FWO393237 GGK393237 GQG393237 HAC393237 HJY393237 HTU393237 IDQ393237 INM393237 IXI393237 JHE393237 JRA393237 KAW393237 KKS393237 KUO393237 LEK393237 LOG393237 LYC393237 MHY393237 MRU393237 NBQ393237 NLM393237 NVI393237 OFE393237 OPA393237 OYW393237 PIS393237 PSO393237 QCK393237 QMG393237 QWC393237 RFY393237 RPU393237 RZQ393237 SJM393237 STI393237 TDE393237 TNA393237 TWW393237 UGS393237 UQO393237 VAK393237 VKG393237 VUC393237 WDY393237 WNU393237 WXQ393237 BI458773 LE458773 VA458773 AEW458773 AOS458773 AYO458773 BIK458773 BSG458773 CCC458773 CLY458773 CVU458773 DFQ458773 DPM458773 DZI458773 EJE458773 ETA458773 FCW458773 FMS458773 FWO458773 GGK458773 GQG458773 HAC458773 HJY458773 HTU458773 IDQ458773 INM458773 IXI458773 JHE458773 JRA458773 KAW458773 KKS458773 KUO458773 LEK458773 LOG458773 LYC458773 MHY458773 MRU458773 NBQ458773 NLM458773 NVI458773 OFE458773 OPA458773 OYW458773 PIS458773 PSO458773 QCK458773 QMG458773 QWC458773 RFY458773 RPU458773 RZQ458773 SJM458773 STI458773 TDE458773 TNA458773 TWW458773 UGS458773 UQO458773 VAK458773 VKG458773 VUC458773 WDY458773 WNU458773 WXQ458773 BI524309 LE524309 VA524309 AEW524309 AOS524309 AYO524309 BIK524309 BSG524309 CCC524309 CLY524309 CVU524309 DFQ524309 DPM524309 DZI524309 EJE524309 ETA524309 FCW524309 FMS524309 FWO524309 GGK524309 GQG524309 HAC524309 HJY524309 HTU524309 IDQ524309 INM524309 IXI524309 JHE524309 JRA524309 KAW524309 KKS524309 KUO524309 LEK524309 LOG524309 LYC524309 MHY524309 MRU524309 NBQ524309 NLM524309 NVI524309 OFE524309 OPA524309 OYW524309 PIS524309 PSO524309 QCK524309 QMG524309 QWC524309 RFY524309 RPU524309 RZQ524309 SJM524309 STI524309 TDE524309 TNA524309 TWW524309 UGS524309 UQO524309 VAK524309 VKG524309 VUC524309 WDY524309 WNU524309 WXQ524309 BI589845 LE589845 VA589845 AEW589845 AOS589845 AYO589845 BIK589845 BSG589845 CCC589845 CLY589845 CVU589845 DFQ589845 DPM589845 DZI589845 EJE589845 ETA589845 FCW589845 FMS589845 FWO589845 GGK589845 GQG589845 HAC589845 HJY589845 HTU589845 IDQ589845 INM589845 IXI589845 JHE589845 JRA589845 KAW589845 KKS589845 KUO589845 LEK589845 LOG589845 LYC589845 MHY589845 MRU589845 NBQ589845 NLM589845 NVI589845 OFE589845 OPA589845 OYW589845 PIS589845 PSO589845 QCK589845 QMG589845 QWC589845 RFY589845 RPU589845 RZQ589845 SJM589845 STI589845 TDE589845 TNA589845 TWW589845 UGS589845 UQO589845 VAK589845 VKG589845 VUC589845 WDY589845 WNU589845 WXQ589845 BI655381 LE655381 VA655381 AEW655381 AOS655381 AYO655381 BIK655381 BSG655381 CCC655381 CLY655381 CVU655381 DFQ655381 DPM655381 DZI655381 EJE655381 ETA655381 FCW655381 FMS655381 FWO655381 GGK655381 GQG655381 HAC655381 HJY655381 HTU655381 IDQ655381 INM655381 IXI655381 JHE655381 JRA655381 KAW655381 KKS655381 KUO655381 LEK655381 LOG655381 LYC655381 MHY655381 MRU655381 NBQ655381 NLM655381 NVI655381 OFE655381 OPA655381 OYW655381 PIS655381 PSO655381 QCK655381 QMG655381 QWC655381 RFY655381 RPU655381 RZQ655381 SJM655381 STI655381 TDE655381 TNA655381 TWW655381 UGS655381 UQO655381 VAK655381 VKG655381 VUC655381 WDY655381 WNU655381 WXQ655381 BI720917 LE720917 VA720917 AEW720917 AOS720917 AYO720917 BIK720917 BSG720917 CCC720917 CLY720917 CVU720917 DFQ720917 DPM720917 DZI720917 EJE720917 ETA720917 FCW720917 FMS720917 FWO720917 GGK720917 GQG720917 HAC720917 HJY720917 HTU720917 IDQ720917 INM720917 IXI720917 JHE720917 JRA720917 KAW720917 KKS720917 KUO720917 LEK720917 LOG720917 LYC720917 MHY720917 MRU720917 NBQ720917 NLM720917 NVI720917 OFE720917 OPA720917 OYW720917 PIS720917 PSO720917 QCK720917 QMG720917 QWC720917 RFY720917 RPU720917 RZQ720917 SJM720917 STI720917 TDE720917 TNA720917 TWW720917 UGS720917 UQO720917 VAK720917 VKG720917 VUC720917 WDY720917 WNU720917 WXQ720917 BI786453 LE786453 VA786453 AEW786453 AOS786453 AYO786453 BIK786453 BSG786453 CCC786453 CLY786453 CVU786453 DFQ786453 DPM786453 DZI786453 EJE786453 ETA786453 FCW786453 FMS786453 FWO786453 GGK786453 GQG786453 HAC786453 HJY786453 HTU786453 IDQ786453 INM786453 IXI786453 JHE786453 JRA786453 KAW786453 KKS786453 KUO786453 LEK786453 LOG786453 LYC786453 MHY786453 MRU786453 NBQ786453 NLM786453 NVI786453 OFE786453 OPA786453 OYW786453 PIS786453 PSO786453 QCK786453 QMG786453 QWC786453 RFY786453 RPU786453 RZQ786453 SJM786453 STI786453 TDE786453 TNA786453 TWW786453 UGS786453 UQO786453 VAK786453 VKG786453 VUC786453 WDY786453 WNU786453 WXQ786453 BI851989 LE851989 VA851989 AEW851989 AOS851989 AYO851989 BIK851989 BSG851989 CCC851989 CLY851989 CVU851989 DFQ851989 DPM851989 DZI851989 EJE851989 ETA851989 FCW851989 FMS851989 FWO851989 GGK851989 GQG851989 HAC851989 HJY851989 HTU851989 IDQ851989 INM851989 IXI851989 JHE851989 JRA851989 KAW851989 KKS851989 KUO851989 LEK851989 LOG851989 LYC851989 MHY851989 MRU851989 NBQ851989 NLM851989 NVI851989 OFE851989 OPA851989 OYW851989 PIS851989 PSO851989 QCK851989 QMG851989 QWC851989 RFY851989 RPU851989 RZQ851989 SJM851989 STI851989 TDE851989 TNA851989 TWW851989 UGS851989 UQO851989 VAK851989 VKG851989 VUC851989 WDY851989 WNU851989 WXQ851989 BI917525 LE917525 VA917525 AEW917525 AOS917525 AYO917525 BIK917525 BSG917525 CCC917525 CLY917525 CVU917525 DFQ917525 DPM917525 DZI917525 EJE917525 ETA917525 FCW917525 FMS917525 FWO917525 GGK917525 GQG917525 HAC917525 HJY917525 HTU917525 IDQ917525 INM917525 IXI917525 JHE917525 JRA917525 KAW917525 KKS917525 KUO917525 LEK917525 LOG917525 LYC917525 MHY917525 MRU917525 NBQ917525 NLM917525 NVI917525 OFE917525 OPA917525 OYW917525 PIS917525 PSO917525 QCK917525 QMG917525 QWC917525 RFY917525 RPU917525 RZQ917525 SJM917525 STI917525 TDE917525 TNA917525 TWW917525 UGS917525 UQO917525 VAK917525 VKG917525 VUC917525 WDY917525 WNU917525 WXQ917525 BI983061 LE983061 VA983061 AEW983061 AOS983061 AYO983061 BIK983061 BSG983061 CCC983061 CLY983061 CVU983061 DFQ983061 DPM983061 DZI983061 EJE983061 ETA983061 FCW983061 FMS983061 FWO983061 GGK983061 GQG983061 HAC983061 HJY983061 HTU983061 IDQ983061 INM983061 IXI983061 JHE983061 JRA983061 KAW983061 KKS983061 KUO983061 LEK983061 LOG983061 LYC983061 MHY983061 MRU983061 NBQ983061 NLM983061 NVI983061 OFE983061 OPA983061 OYW983061 PIS983061 PSO983061 QCK983061 QMG983061 QWC983061 RFY983061 RPU983061 RZQ983061 SJM983061 STI983061 TDE983061 TNA983061 TWW983061 UGS983061 UQO983061 VAK983061 VKG983061 VUC983061 WDY983061 WNU983061 WXQ983061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AC65558:AD65558 JY65558:JZ65558 TU65558:TV65558 ADQ65558:ADR65558 ANM65558:ANN65558 AXI65558:AXJ65558 BHE65558:BHF65558 BRA65558:BRB65558 CAW65558:CAX65558 CKS65558:CKT65558 CUO65558:CUP65558 DEK65558:DEL65558 DOG65558:DOH65558 DYC65558:DYD65558 EHY65558:EHZ65558 ERU65558:ERV65558 FBQ65558:FBR65558 FLM65558:FLN65558 FVI65558:FVJ65558 GFE65558:GFF65558 GPA65558:GPB65558 GYW65558:GYX65558 HIS65558:HIT65558 HSO65558:HSP65558 ICK65558:ICL65558 IMG65558:IMH65558 IWC65558:IWD65558 JFY65558:JFZ65558 JPU65558:JPV65558 JZQ65558:JZR65558 KJM65558:KJN65558 KTI65558:KTJ65558 LDE65558:LDF65558 LNA65558:LNB65558 LWW65558:LWX65558 MGS65558:MGT65558 MQO65558:MQP65558 NAK65558:NAL65558 NKG65558:NKH65558 NUC65558:NUD65558 ODY65558:ODZ65558 ONU65558:ONV65558 OXQ65558:OXR65558 PHM65558:PHN65558 PRI65558:PRJ65558 QBE65558:QBF65558 QLA65558:QLB65558 QUW65558:QUX65558 RES65558:RET65558 ROO65558:ROP65558 RYK65558:RYL65558 SIG65558:SIH65558 SSC65558:SSD65558 TBY65558:TBZ65558 TLU65558:TLV65558 TVQ65558:TVR65558 UFM65558:UFN65558 UPI65558:UPJ65558 UZE65558:UZF65558 VJA65558:VJB65558 VSW65558:VSX65558 WCS65558:WCT65558 WMO65558:WMP65558 WWK65558:WWL65558 AC131094:AD131094 JY131094:JZ131094 TU131094:TV131094 ADQ131094:ADR131094 ANM131094:ANN131094 AXI131094:AXJ131094 BHE131094:BHF131094 BRA131094:BRB131094 CAW131094:CAX131094 CKS131094:CKT131094 CUO131094:CUP131094 DEK131094:DEL131094 DOG131094:DOH131094 DYC131094:DYD131094 EHY131094:EHZ131094 ERU131094:ERV131094 FBQ131094:FBR131094 FLM131094:FLN131094 FVI131094:FVJ131094 GFE131094:GFF131094 GPA131094:GPB131094 GYW131094:GYX131094 HIS131094:HIT131094 HSO131094:HSP131094 ICK131094:ICL131094 IMG131094:IMH131094 IWC131094:IWD131094 JFY131094:JFZ131094 JPU131094:JPV131094 JZQ131094:JZR131094 KJM131094:KJN131094 KTI131094:KTJ131094 LDE131094:LDF131094 LNA131094:LNB131094 LWW131094:LWX131094 MGS131094:MGT131094 MQO131094:MQP131094 NAK131094:NAL131094 NKG131094:NKH131094 NUC131094:NUD131094 ODY131094:ODZ131094 ONU131094:ONV131094 OXQ131094:OXR131094 PHM131094:PHN131094 PRI131094:PRJ131094 QBE131094:QBF131094 QLA131094:QLB131094 QUW131094:QUX131094 RES131094:RET131094 ROO131094:ROP131094 RYK131094:RYL131094 SIG131094:SIH131094 SSC131094:SSD131094 TBY131094:TBZ131094 TLU131094:TLV131094 TVQ131094:TVR131094 UFM131094:UFN131094 UPI131094:UPJ131094 UZE131094:UZF131094 VJA131094:VJB131094 VSW131094:VSX131094 WCS131094:WCT131094 WMO131094:WMP131094 WWK131094:WWL131094 AC196630:AD196630 JY196630:JZ196630 TU196630:TV196630 ADQ196630:ADR196630 ANM196630:ANN196630 AXI196630:AXJ196630 BHE196630:BHF196630 BRA196630:BRB196630 CAW196630:CAX196630 CKS196630:CKT196630 CUO196630:CUP196630 DEK196630:DEL196630 DOG196630:DOH196630 DYC196630:DYD196630 EHY196630:EHZ196630 ERU196630:ERV196630 FBQ196630:FBR196630 FLM196630:FLN196630 FVI196630:FVJ196630 GFE196630:GFF196630 GPA196630:GPB196630 GYW196630:GYX196630 HIS196630:HIT196630 HSO196630:HSP196630 ICK196630:ICL196630 IMG196630:IMH196630 IWC196630:IWD196630 JFY196630:JFZ196630 JPU196630:JPV196630 JZQ196630:JZR196630 KJM196630:KJN196630 KTI196630:KTJ196630 LDE196630:LDF196630 LNA196630:LNB196630 LWW196630:LWX196630 MGS196630:MGT196630 MQO196630:MQP196630 NAK196630:NAL196630 NKG196630:NKH196630 NUC196630:NUD196630 ODY196630:ODZ196630 ONU196630:ONV196630 OXQ196630:OXR196630 PHM196630:PHN196630 PRI196630:PRJ196630 QBE196630:QBF196630 QLA196630:QLB196630 QUW196630:QUX196630 RES196630:RET196630 ROO196630:ROP196630 RYK196630:RYL196630 SIG196630:SIH196630 SSC196630:SSD196630 TBY196630:TBZ196630 TLU196630:TLV196630 TVQ196630:TVR196630 UFM196630:UFN196630 UPI196630:UPJ196630 UZE196630:UZF196630 VJA196630:VJB196630 VSW196630:VSX196630 WCS196630:WCT196630 WMO196630:WMP196630 WWK196630:WWL196630 AC262166:AD262166 JY262166:JZ262166 TU262166:TV262166 ADQ262166:ADR262166 ANM262166:ANN262166 AXI262166:AXJ262166 BHE262166:BHF262166 BRA262166:BRB262166 CAW262166:CAX262166 CKS262166:CKT262166 CUO262166:CUP262166 DEK262166:DEL262166 DOG262166:DOH262166 DYC262166:DYD262166 EHY262166:EHZ262166 ERU262166:ERV262166 FBQ262166:FBR262166 FLM262166:FLN262166 FVI262166:FVJ262166 GFE262166:GFF262166 GPA262166:GPB262166 GYW262166:GYX262166 HIS262166:HIT262166 HSO262166:HSP262166 ICK262166:ICL262166 IMG262166:IMH262166 IWC262166:IWD262166 JFY262166:JFZ262166 JPU262166:JPV262166 JZQ262166:JZR262166 KJM262166:KJN262166 KTI262166:KTJ262166 LDE262166:LDF262166 LNA262166:LNB262166 LWW262166:LWX262166 MGS262166:MGT262166 MQO262166:MQP262166 NAK262166:NAL262166 NKG262166:NKH262166 NUC262166:NUD262166 ODY262166:ODZ262166 ONU262166:ONV262166 OXQ262166:OXR262166 PHM262166:PHN262166 PRI262166:PRJ262166 QBE262166:QBF262166 QLA262166:QLB262166 QUW262166:QUX262166 RES262166:RET262166 ROO262166:ROP262166 RYK262166:RYL262166 SIG262166:SIH262166 SSC262166:SSD262166 TBY262166:TBZ262166 TLU262166:TLV262166 TVQ262166:TVR262166 UFM262166:UFN262166 UPI262166:UPJ262166 UZE262166:UZF262166 VJA262166:VJB262166 VSW262166:VSX262166 WCS262166:WCT262166 WMO262166:WMP262166 WWK262166:WWL262166 AC327702:AD327702 JY327702:JZ327702 TU327702:TV327702 ADQ327702:ADR327702 ANM327702:ANN327702 AXI327702:AXJ327702 BHE327702:BHF327702 BRA327702:BRB327702 CAW327702:CAX327702 CKS327702:CKT327702 CUO327702:CUP327702 DEK327702:DEL327702 DOG327702:DOH327702 DYC327702:DYD327702 EHY327702:EHZ327702 ERU327702:ERV327702 FBQ327702:FBR327702 FLM327702:FLN327702 FVI327702:FVJ327702 GFE327702:GFF327702 GPA327702:GPB327702 GYW327702:GYX327702 HIS327702:HIT327702 HSO327702:HSP327702 ICK327702:ICL327702 IMG327702:IMH327702 IWC327702:IWD327702 JFY327702:JFZ327702 JPU327702:JPV327702 JZQ327702:JZR327702 KJM327702:KJN327702 KTI327702:KTJ327702 LDE327702:LDF327702 LNA327702:LNB327702 LWW327702:LWX327702 MGS327702:MGT327702 MQO327702:MQP327702 NAK327702:NAL327702 NKG327702:NKH327702 NUC327702:NUD327702 ODY327702:ODZ327702 ONU327702:ONV327702 OXQ327702:OXR327702 PHM327702:PHN327702 PRI327702:PRJ327702 QBE327702:QBF327702 QLA327702:QLB327702 QUW327702:QUX327702 RES327702:RET327702 ROO327702:ROP327702 RYK327702:RYL327702 SIG327702:SIH327702 SSC327702:SSD327702 TBY327702:TBZ327702 TLU327702:TLV327702 TVQ327702:TVR327702 UFM327702:UFN327702 UPI327702:UPJ327702 UZE327702:UZF327702 VJA327702:VJB327702 VSW327702:VSX327702 WCS327702:WCT327702 WMO327702:WMP327702 WWK327702:WWL327702 AC393238:AD393238 JY393238:JZ393238 TU393238:TV393238 ADQ393238:ADR393238 ANM393238:ANN393238 AXI393238:AXJ393238 BHE393238:BHF393238 BRA393238:BRB393238 CAW393238:CAX393238 CKS393238:CKT393238 CUO393238:CUP393238 DEK393238:DEL393238 DOG393238:DOH393238 DYC393238:DYD393238 EHY393238:EHZ393238 ERU393238:ERV393238 FBQ393238:FBR393238 FLM393238:FLN393238 FVI393238:FVJ393238 GFE393238:GFF393238 GPA393238:GPB393238 GYW393238:GYX393238 HIS393238:HIT393238 HSO393238:HSP393238 ICK393238:ICL393238 IMG393238:IMH393238 IWC393238:IWD393238 JFY393238:JFZ393238 JPU393238:JPV393238 JZQ393238:JZR393238 KJM393238:KJN393238 KTI393238:KTJ393238 LDE393238:LDF393238 LNA393238:LNB393238 LWW393238:LWX393238 MGS393238:MGT393238 MQO393238:MQP393238 NAK393238:NAL393238 NKG393238:NKH393238 NUC393238:NUD393238 ODY393238:ODZ393238 ONU393238:ONV393238 OXQ393238:OXR393238 PHM393238:PHN393238 PRI393238:PRJ393238 QBE393238:QBF393238 QLA393238:QLB393238 QUW393238:QUX393238 RES393238:RET393238 ROO393238:ROP393238 RYK393238:RYL393238 SIG393238:SIH393238 SSC393238:SSD393238 TBY393238:TBZ393238 TLU393238:TLV393238 TVQ393238:TVR393238 UFM393238:UFN393238 UPI393238:UPJ393238 UZE393238:UZF393238 VJA393238:VJB393238 VSW393238:VSX393238 WCS393238:WCT393238 WMO393238:WMP393238 WWK393238:WWL393238 AC458774:AD458774 JY458774:JZ458774 TU458774:TV458774 ADQ458774:ADR458774 ANM458774:ANN458774 AXI458774:AXJ458774 BHE458774:BHF458774 BRA458774:BRB458774 CAW458774:CAX458774 CKS458774:CKT458774 CUO458774:CUP458774 DEK458774:DEL458774 DOG458774:DOH458774 DYC458774:DYD458774 EHY458774:EHZ458774 ERU458774:ERV458774 FBQ458774:FBR458774 FLM458774:FLN458774 FVI458774:FVJ458774 GFE458774:GFF458774 GPA458774:GPB458774 GYW458774:GYX458774 HIS458774:HIT458774 HSO458774:HSP458774 ICK458774:ICL458774 IMG458774:IMH458774 IWC458774:IWD458774 JFY458774:JFZ458774 JPU458774:JPV458774 JZQ458774:JZR458774 KJM458774:KJN458774 KTI458774:KTJ458774 LDE458774:LDF458774 LNA458774:LNB458774 LWW458774:LWX458774 MGS458774:MGT458774 MQO458774:MQP458774 NAK458774:NAL458774 NKG458774:NKH458774 NUC458774:NUD458774 ODY458774:ODZ458774 ONU458774:ONV458774 OXQ458774:OXR458774 PHM458774:PHN458774 PRI458774:PRJ458774 QBE458774:QBF458774 QLA458774:QLB458774 QUW458774:QUX458774 RES458774:RET458774 ROO458774:ROP458774 RYK458774:RYL458774 SIG458774:SIH458774 SSC458774:SSD458774 TBY458774:TBZ458774 TLU458774:TLV458774 TVQ458774:TVR458774 UFM458774:UFN458774 UPI458774:UPJ458774 UZE458774:UZF458774 VJA458774:VJB458774 VSW458774:VSX458774 WCS458774:WCT458774 WMO458774:WMP458774 WWK458774:WWL458774 AC524310:AD524310 JY524310:JZ524310 TU524310:TV524310 ADQ524310:ADR524310 ANM524310:ANN524310 AXI524310:AXJ524310 BHE524310:BHF524310 BRA524310:BRB524310 CAW524310:CAX524310 CKS524310:CKT524310 CUO524310:CUP524310 DEK524310:DEL524310 DOG524310:DOH524310 DYC524310:DYD524310 EHY524310:EHZ524310 ERU524310:ERV524310 FBQ524310:FBR524310 FLM524310:FLN524310 FVI524310:FVJ524310 GFE524310:GFF524310 GPA524310:GPB524310 GYW524310:GYX524310 HIS524310:HIT524310 HSO524310:HSP524310 ICK524310:ICL524310 IMG524310:IMH524310 IWC524310:IWD524310 JFY524310:JFZ524310 JPU524310:JPV524310 JZQ524310:JZR524310 KJM524310:KJN524310 KTI524310:KTJ524310 LDE524310:LDF524310 LNA524310:LNB524310 LWW524310:LWX524310 MGS524310:MGT524310 MQO524310:MQP524310 NAK524310:NAL524310 NKG524310:NKH524310 NUC524310:NUD524310 ODY524310:ODZ524310 ONU524310:ONV524310 OXQ524310:OXR524310 PHM524310:PHN524310 PRI524310:PRJ524310 QBE524310:QBF524310 QLA524310:QLB524310 QUW524310:QUX524310 RES524310:RET524310 ROO524310:ROP524310 RYK524310:RYL524310 SIG524310:SIH524310 SSC524310:SSD524310 TBY524310:TBZ524310 TLU524310:TLV524310 TVQ524310:TVR524310 UFM524310:UFN524310 UPI524310:UPJ524310 UZE524310:UZF524310 VJA524310:VJB524310 VSW524310:VSX524310 WCS524310:WCT524310 WMO524310:WMP524310 WWK524310:WWL524310 AC589846:AD589846 JY589846:JZ589846 TU589846:TV589846 ADQ589846:ADR589846 ANM589846:ANN589846 AXI589846:AXJ589846 BHE589846:BHF589846 BRA589846:BRB589846 CAW589846:CAX589846 CKS589846:CKT589846 CUO589846:CUP589846 DEK589846:DEL589846 DOG589846:DOH589846 DYC589846:DYD589846 EHY589846:EHZ589846 ERU589846:ERV589846 FBQ589846:FBR589846 FLM589846:FLN589846 FVI589846:FVJ589846 GFE589846:GFF589846 GPA589846:GPB589846 GYW589846:GYX589846 HIS589846:HIT589846 HSO589846:HSP589846 ICK589846:ICL589846 IMG589846:IMH589846 IWC589846:IWD589846 JFY589846:JFZ589846 JPU589846:JPV589846 JZQ589846:JZR589846 KJM589846:KJN589846 KTI589846:KTJ589846 LDE589846:LDF589846 LNA589846:LNB589846 LWW589846:LWX589846 MGS589846:MGT589846 MQO589846:MQP589846 NAK589846:NAL589846 NKG589846:NKH589846 NUC589846:NUD589846 ODY589846:ODZ589846 ONU589846:ONV589846 OXQ589846:OXR589846 PHM589846:PHN589846 PRI589846:PRJ589846 QBE589846:QBF589846 QLA589846:QLB589846 QUW589846:QUX589846 RES589846:RET589846 ROO589846:ROP589846 RYK589846:RYL589846 SIG589846:SIH589846 SSC589846:SSD589846 TBY589846:TBZ589846 TLU589846:TLV589846 TVQ589846:TVR589846 UFM589846:UFN589846 UPI589846:UPJ589846 UZE589846:UZF589846 VJA589846:VJB589846 VSW589846:VSX589846 WCS589846:WCT589846 WMO589846:WMP589846 WWK589846:WWL589846 AC655382:AD655382 JY655382:JZ655382 TU655382:TV655382 ADQ655382:ADR655382 ANM655382:ANN655382 AXI655382:AXJ655382 BHE655382:BHF655382 BRA655382:BRB655382 CAW655382:CAX655382 CKS655382:CKT655382 CUO655382:CUP655382 DEK655382:DEL655382 DOG655382:DOH655382 DYC655382:DYD655382 EHY655382:EHZ655382 ERU655382:ERV655382 FBQ655382:FBR655382 FLM655382:FLN655382 FVI655382:FVJ655382 GFE655382:GFF655382 GPA655382:GPB655382 GYW655382:GYX655382 HIS655382:HIT655382 HSO655382:HSP655382 ICK655382:ICL655382 IMG655382:IMH655382 IWC655382:IWD655382 JFY655382:JFZ655382 JPU655382:JPV655382 JZQ655382:JZR655382 KJM655382:KJN655382 KTI655382:KTJ655382 LDE655382:LDF655382 LNA655382:LNB655382 LWW655382:LWX655382 MGS655382:MGT655382 MQO655382:MQP655382 NAK655382:NAL655382 NKG655382:NKH655382 NUC655382:NUD655382 ODY655382:ODZ655382 ONU655382:ONV655382 OXQ655382:OXR655382 PHM655382:PHN655382 PRI655382:PRJ655382 QBE655382:QBF655382 QLA655382:QLB655382 QUW655382:QUX655382 RES655382:RET655382 ROO655382:ROP655382 RYK655382:RYL655382 SIG655382:SIH655382 SSC655382:SSD655382 TBY655382:TBZ655382 TLU655382:TLV655382 TVQ655382:TVR655382 UFM655382:UFN655382 UPI655382:UPJ655382 UZE655382:UZF655382 VJA655382:VJB655382 VSW655382:VSX655382 WCS655382:WCT655382 WMO655382:WMP655382 WWK655382:WWL655382 AC720918:AD720918 JY720918:JZ720918 TU720918:TV720918 ADQ720918:ADR720918 ANM720918:ANN720918 AXI720918:AXJ720918 BHE720918:BHF720918 BRA720918:BRB720918 CAW720918:CAX720918 CKS720918:CKT720918 CUO720918:CUP720918 DEK720918:DEL720918 DOG720918:DOH720918 DYC720918:DYD720918 EHY720918:EHZ720918 ERU720918:ERV720918 FBQ720918:FBR720918 FLM720918:FLN720918 FVI720918:FVJ720918 GFE720918:GFF720918 GPA720918:GPB720918 GYW720918:GYX720918 HIS720918:HIT720918 HSO720918:HSP720918 ICK720918:ICL720918 IMG720918:IMH720918 IWC720918:IWD720918 JFY720918:JFZ720918 JPU720918:JPV720918 JZQ720918:JZR720918 KJM720918:KJN720918 KTI720918:KTJ720918 LDE720918:LDF720918 LNA720918:LNB720918 LWW720918:LWX720918 MGS720918:MGT720918 MQO720918:MQP720918 NAK720918:NAL720918 NKG720918:NKH720918 NUC720918:NUD720918 ODY720918:ODZ720918 ONU720918:ONV720918 OXQ720918:OXR720918 PHM720918:PHN720918 PRI720918:PRJ720918 QBE720918:QBF720918 QLA720918:QLB720918 QUW720918:QUX720918 RES720918:RET720918 ROO720918:ROP720918 RYK720918:RYL720918 SIG720918:SIH720918 SSC720918:SSD720918 TBY720918:TBZ720918 TLU720918:TLV720918 TVQ720918:TVR720918 UFM720918:UFN720918 UPI720918:UPJ720918 UZE720918:UZF720918 VJA720918:VJB720918 VSW720918:VSX720918 WCS720918:WCT720918 WMO720918:WMP720918 WWK720918:WWL720918 AC786454:AD786454 JY786454:JZ786454 TU786454:TV786454 ADQ786454:ADR786454 ANM786454:ANN786454 AXI786454:AXJ786454 BHE786454:BHF786454 BRA786454:BRB786454 CAW786454:CAX786454 CKS786454:CKT786454 CUO786454:CUP786454 DEK786454:DEL786454 DOG786454:DOH786454 DYC786454:DYD786454 EHY786454:EHZ786454 ERU786454:ERV786454 FBQ786454:FBR786454 FLM786454:FLN786454 FVI786454:FVJ786454 GFE786454:GFF786454 GPA786454:GPB786454 GYW786454:GYX786454 HIS786454:HIT786454 HSO786454:HSP786454 ICK786454:ICL786454 IMG786454:IMH786454 IWC786454:IWD786454 JFY786454:JFZ786454 JPU786454:JPV786454 JZQ786454:JZR786454 KJM786454:KJN786454 KTI786454:KTJ786454 LDE786454:LDF786454 LNA786454:LNB786454 LWW786454:LWX786454 MGS786454:MGT786454 MQO786454:MQP786454 NAK786454:NAL786454 NKG786454:NKH786454 NUC786454:NUD786454 ODY786454:ODZ786454 ONU786454:ONV786454 OXQ786454:OXR786454 PHM786454:PHN786454 PRI786454:PRJ786454 QBE786454:QBF786454 QLA786454:QLB786454 QUW786454:QUX786454 RES786454:RET786454 ROO786454:ROP786454 RYK786454:RYL786454 SIG786454:SIH786454 SSC786454:SSD786454 TBY786454:TBZ786454 TLU786454:TLV786454 TVQ786454:TVR786454 UFM786454:UFN786454 UPI786454:UPJ786454 UZE786454:UZF786454 VJA786454:VJB786454 VSW786454:VSX786454 WCS786454:WCT786454 WMO786454:WMP786454 WWK786454:WWL786454 AC851990:AD851990 JY851990:JZ851990 TU851990:TV851990 ADQ851990:ADR851990 ANM851990:ANN851990 AXI851990:AXJ851990 BHE851990:BHF851990 BRA851990:BRB851990 CAW851990:CAX851990 CKS851990:CKT851990 CUO851990:CUP851990 DEK851990:DEL851990 DOG851990:DOH851990 DYC851990:DYD851990 EHY851990:EHZ851990 ERU851990:ERV851990 FBQ851990:FBR851990 FLM851990:FLN851990 FVI851990:FVJ851990 GFE851990:GFF851990 GPA851990:GPB851990 GYW851990:GYX851990 HIS851990:HIT851990 HSO851990:HSP851990 ICK851990:ICL851990 IMG851990:IMH851990 IWC851990:IWD851990 JFY851990:JFZ851990 JPU851990:JPV851990 JZQ851990:JZR851990 KJM851990:KJN851990 KTI851990:KTJ851990 LDE851990:LDF851990 LNA851990:LNB851990 LWW851990:LWX851990 MGS851990:MGT851990 MQO851990:MQP851990 NAK851990:NAL851990 NKG851990:NKH851990 NUC851990:NUD851990 ODY851990:ODZ851990 ONU851990:ONV851990 OXQ851990:OXR851990 PHM851990:PHN851990 PRI851990:PRJ851990 QBE851990:QBF851990 QLA851990:QLB851990 QUW851990:QUX851990 RES851990:RET851990 ROO851990:ROP851990 RYK851990:RYL851990 SIG851990:SIH851990 SSC851990:SSD851990 TBY851990:TBZ851990 TLU851990:TLV851990 TVQ851990:TVR851990 UFM851990:UFN851990 UPI851990:UPJ851990 UZE851990:UZF851990 VJA851990:VJB851990 VSW851990:VSX851990 WCS851990:WCT851990 WMO851990:WMP851990 WWK851990:WWL851990 AC917526:AD917526 JY917526:JZ917526 TU917526:TV917526 ADQ917526:ADR917526 ANM917526:ANN917526 AXI917526:AXJ917526 BHE917526:BHF917526 BRA917526:BRB917526 CAW917526:CAX917526 CKS917526:CKT917526 CUO917526:CUP917526 DEK917526:DEL917526 DOG917526:DOH917526 DYC917526:DYD917526 EHY917526:EHZ917526 ERU917526:ERV917526 FBQ917526:FBR917526 FLM917526:FLN917526 FVI917526:FVJ917526 GFE917526:GFF917526 GPA917526:GPB917526 GYW917526:GYX917526 HIS917526:HIT917526 HSO917526:HSP917526 ICK917526:ICL917526 IMG917526:IMH917526 IWC917526:IWD917526 JFY917526:JFZ917526 JPU917526:JPV917526 JZQ917526:JZR917526 KJM917526:KJN917526 KTI917526:KTJ917526 LDE917526:LDF917526 LNA917526:LNB917526 LWW917526:LWX917526 MGS917526:MGT917526 MQO917526:MQP917526 NAK917526:NAL917526 NKG917526:NKH917526 NUC917526:NUD917526 ODY917526:ODZ917526 ONU917526:ONV917526 OXQ917526:OXR917526 PHM917526:PHN917526 PRI917526:PRJ917526 QBE917526:QBF917526 QLA917526:QLB917526 QUW917526:QUX917526 RES917526:RET917526 ROO917526:ROP917526 RYK917526:RYL917526 SIG917526:SIH917526 SSC917526:SSD917526 TBY917526:TBZ917526 TLU917526:TLV917526 TVQ917526:TVR917526 UFM917526:UFN917526 UPI917526:UPJ917526 UZE917526:UZF917526 VJA917526:VJB917526 VSW917526:VSX917526 WCS917526:WCT917526 WMO917526:WMP917526 WWK917526:WWL917526 AC983062:AD983062 JY983062:JZ983062 TU983062:TV983062 ADQ983062:ADR983062 ANM983062:ANN983062 AXI983062:AXJ983062 BHE983062:BHF983062 BRA983062:BRB983062 CAW983062:CAX983062 CKS983062:CKT983062 CUO983062:CUP983062 DEK983062:DEL983062 DOG983062:DOH983062 DYC983062:DYD983062 EHY983062:EHZ983062 ERU983062:ERV983062 FBQ983062:FBR983062 FLM983062:FLN983062 FVI983062:FVJ983062 GFE983062:GFF983062 GPA983062:GPB983062 GYW983062:GYX983062 HIS983062:HIT983062 HSO983062:HSP983062 ICK983062:ICL983062 IMG983062:IMH983062 IWC983062:IWD983062 JFY983062:JFZ983062 JPU983062:JPV983062 JZQ983062:JZR983062 KJM983062:KJN983062 KTI983062:KTJ983062 LDE983062:LDF983062 LNA983062:LNB983062 LWW983062:LWX983062 MGS983062:MGT983062 MQO983062:MQP983062 NAK983062:NAL983062 NKG983062:NKH983062 NUC983062:NUD983062 ODY983062:ODZ983062 ONU983062:ONV983062 OXQ983062:OXR983062 PHM983062:PHN983062 PRI983062:PRJ983062 QBE983062:QBF983062 QLA983062:QLB983062 QUW983062:QUX983062 RES983062:RET983062 ROO983062:ROP983062 RYK983062:RYL983062 SIG983062:SIH983062 SSC983062:SSD983062 TBY983062:TBZ983062 TLU983062:TLV983062 TVQ983062:TVR983062 UFM983062:UFN983062 UPI983062:UPJ983062 UZE983062:UZF983062 VJA983062:VJB983062 VSW983062:VSX983062 WCS983062:WCT983062 WMO983062:WMP983062 WWK983062:WWL983062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AR65551 KN65551 UJ65551 AEF65551 AOB65551 AXX65551 BHT65551 BRP65551 CBL65551 CLH65551 CVD65551 DEZ65551 DOV65551 DYR65551 EIN65551 ESJ65551 FCF65551 FMB65551 FVX65551 GFT65551 GPP65551 GZL65551 HJH65551 HTD65551 ICZ65551 IMV65551 IWR65551 JGN65551 JQJ65551 KAF65551 KKB65551 KTX65551 LDT65551 LNP65551 LXL65551 MHH65551 MRD65551 NAZ65551 NKV65551 NUR65551 OEN65551 OOJ65551 OYF65551 PIB65551 PRX65551 QBT65551 QLP65551 QVL65551 RFH65551 RPD65551 RYZ65551 SIV65551 SSR65551 TCN65551 TMJ65551 TWF65551 UGB65551 UPX65551 UZT65551 VJP65551 VTL65551 WDH65551 WND65551 WWZ65551 AR131087 KN131087 UJ131087 AEF131087 AOB131087 AXX131087 BHT131087 BRP131087 CBL131087 CLH131087 CVD131087 DEZ131087 DOV131087 DYR131087 EIN131087 ESJ131087 FCF131087 FMB131087 FVX131087 GFT131087 GPP131087 GZL131087 HJH131087 HTD131087 ICZ131087 IMV131087 IWR131087 JGN131087 JQJ131087 KAF131087 KKB131087 KTX131087 LDT131087 LNP131087 LXL131087 MHH131087 MRD131087 NAZ131087 NKV131087 NUR131087 OEN131087 OOJ131087 OYF131087 PIB131087 PRX131087 QBT131087 QLP131087 QVL131087 RFH131087 RPD131087 RYZ131087 SIV131087 SSR131087 TCN131087 TMJ131087 TWF131087 UGB131087 UPX131087 UZT131087 VJP131087 VTL131087 WDH131087 WND131087 WWZ131087 AR196623 KN196623 UJ196623 AEF196623 AOB196623 AXX196623 BHT196623 BRP196623 CBL196623 CLH196623 CVD196623 DEZ196623 DOV196623 DYR196623 EIN196623 ESJ196623 FCF196623 FMB196623 FVX196623 GFT196623 GPP196623 GZL196623 HJH196623 HTD196623 ICZ196623 IMV196623 IWR196623 JGN196623 JQJ196623 KAF196623 KKB196623 KTX196623 LDT196623 LNP196623 LXL196623 MHH196623 MRD196623 NAZ196623 NKV196623 NUR196623 OEN196623 OOJ196623 OYF196623 PIB196623 PRX196623 QBT196623 QLP196623 QVL196623 RFH196623 RPD196623 RYZ196623 SIV196623 SSR196623 TCN196623 TMJ196623 TWF196623 UGB196623 UPX196623 UZT196623 VJP196623 VTL196623 WDH196623 WND196623 WWZ196623 AR262159 KN262159 UJ262159 AEF262159 AOB262159 AXX262159 BHT262159 BRP262159 CBL262159 CLH262159 CVD262159 DEZ262159 DOV262159 DYR262159 EIN262159 ESJ262159 FCF262159 FMB262159 FVX262159 GFT262159 GPP262159 GZL262159 HJH262159 HTD262159 ICZ262159 IMV262159 IWR262159 JGN262159 JQJ262159 KAF262159 KKB262159 KTX262159 LDT262159 LNP262159 LXL262159 MHH262159 MRD262159 NAZ262159 NKV262159 NUR262159 OEN262159 OOJ262159 OYF262159 PIB262159 PRX262159 QBT262159 QLP262159 QVL262159 RFH262159 RPD262159 RYZ262159 SIV262159 SSR262159 TCN262159 TMJ262159 TWF262159 UGB262159 UPX262159 UZT262159 VJP262159 VTL262159 WDH262159 WND262159 WWZ262159 AR327695 KN327695 UJ327695 AEF327695 AOB327695 AXX327695 BHT327695 BRP327695 CBL327695 CLH327695 CVD327695 DEZ327695 DOV327695 DYR327695 EIN327695 ESJ327695 FCF327695 FMB327695 FVX327695 GFT327695 GPP327695 GZL327695 HJH327695 HTD327695 ICZ327695 IMV327695 IWR327695 JGN327695 JQJ327695 KAF327695 KKB327695 KTX327695 LDT327695 LNP327695 LXL327695 MHH327695 MRD327695 NAZ327695 NKV327695 NUR327695 OEN327695 OOJ327695 OYF327695 PIB327695 PRX327695 QBT327695 QLP327695 QVL327695 RFH327695 RPD327695 RYZ327695 SIV327695 SSR327695 TCN327695 TMJ327695 TWF327695 UGB327695 UPX327695 UZT327695 VJP327695 VTL327695 WDH327695 WND327695 WWZ327695 AR393231 KN393231 UJ393231 AEF393231 AOB393231 AXX393231 BHT393231 BRP393231 CBL393231 CLH393231 CVD393231 DEZ393231 DOV393231 DYR393231 EIN393231 ESJ393231 FCF393231 FMB393231 FVX393231 GFT393231 GPP393231 GZL393231 HJH393231 HTD393231 ICZ393231 IMV393231 IWR393231 JGN393231 JQJ393231 KAF393231 KKB393231 KTX393231 LDT393231 LNP393231 LXL393231 MHH393231 MRD393231 NAZ393231 NKV393231 NUR393231 OEN393231 OOJ393231 OYF393231 PIB393231 PRX393231 QBT393231 QLP393231 QVL393231 RFH393231 RPD393231 RYZ393231 SIV393231 SSR393231 TCN393231 TMJ393231 TWF393231 UGB393231 UPX393231 UZT393231 VJP393231 VTL393231 WDH393231 WND393231 WWZ393231 AR458767 KN458767 UJ458767 AEF458767 AOB458767 AXX458767 BHT458767 BRP458767 CBL458767 CLH458767 CVD458767 DEZ458767 DOV458767 DYR458767 EIN458767 ESJ458767 FCF458767 FMB458767 FVX458767 GFT458767 GPP458767 GZL458767 HJH458767 HTD458767 ICZ458767 IMV458767 IWR458767 JGN458767 JQJ458767 KAF458767 KKB458767 KTX458767 LDT458767 LNP458767 LXL458767 MHH458767 MRD458767 NAZ458767 NKV458767 NUR458767 OEN458767 OOJ458767 OYF458767 PIB458767 PRX458767 QBT458767 QLP458767 QVL458767 RFH458767 RPD458767 RYZ458767 SIV458767 SSR458767 TCN458767 TMJ458767 TWF458767 UGB458767 UPX458767 UZT458767 VJP458767 VTL458767 WDH458767 WND458767 WWZ458767 AR524303 KN524303 UJ524303 AEF524303 AOB524303 AXX524303 BHT524303 BRP524303 CBL524303 CLH524303 CVD524303 DEZ524303 DOV524303 DYR524303 EIN524303 ESJ524303 FCF524303 FMB524303 FVX524303 GFT524303 GPP524303 GZL524303 HJH524303 HTD524303 ICZ524303 IMV524303 IWR524303 JGN524303 JQJ524303 KAF524303 KKB524303 KTX524303 LDT524303 LNP524303 LXL524303 MHH524303 MRD524303 NAZ524303 NKV524303 NUR524303 OEN524303 OOJ524303 OYF524303 PIB524303 PRX524303 QBT524303 QLP524303 QVL524303 RFH524303 RPD524303 RYZ524303 SIV524303 SSR524303 TCN524303 TMJ524303 TWF524303 UGB524303 UPX524303 UZT524303 VJP524303 VTL524303 WDH524303 WND524303 WWZ524303 AR589839 KN589839 UJ589839 AEF589839 AOB589839 AXX589839 BHT589839 BRP589839 CBL589839 CLH589839 CVD589839 DEZ589839 DOV589839 DYR589839 EIN589839 ESJ589839 FCF589839 FMB589839 FVX589839 GFT589839 GPP589839 GZL589839 HJH589839 HTD589839 ICZ589839 IMV589839 IWR589839 JGN589839 JQJ589839 KAF589839 KKB589839 KTX589839 LDT589839 LNP589839 LXL589839 MHH589839 MRD589839 NAZ589839 NKV589839 NUR589839 OEN589839 OOJ589839 OYF589839 PIB589839 PRX589839 QBT589839 QLP589839 QVL589839 RFH589839 RPD589839 RYZ589839 SIV589839 SSR589839 TCN589839 TMJ589839 TWF589839 UGB589839 UPX589839 UZT589839 VJP589839 VTL589839 WDH589839 WND589839 WWZ589839 AR655375 KN655375 UJ655375 AEF655375 AOB655375 AXX655375 BHT655375 BRP655375 CBL655375 CLH655375 CVD655375 DEZ655375 DOV655375 DYR655375 EIN655375 ESJ655375 FCF655375 FMB655375 FVX655375 GFT655375 GPP655375 GZL655375 HJH655375 HTD655375 ICZ655375 IMV655375 IWR655375 JGN655375 JQJ655375 KAF655375 KKB655375 KTX655375 LDT655375 LNP655375 LXL655375 MHH655375 MRD655375 NAZ655375 NKV655375 NUR655375 OEN655375 OOJ655375 OYF655375 PIB655375 PRX655375 QBT655375 QLP655375 QVL655375 RFH655375 RPD655375 RYZ655375 SIV655375 SSR655375 TCN655375 TMJ655375 TWF655375 UGB655375 UPX655375 UZT655375 VJP655375 VTL655375 WDH655375 WND655375 WWZ655375 AR720911 KN720911 UJ720911 AEF720911 AOB720911 AXX720911 BHT720911 BRP720911 CBL720911 CLH720911 CVD720911 DEZ720911 DOV720911 DYR720911 EIN720911 ESJ720911 FCF720911 FMB720911 FVX720911 GFT720911 GPP720911 GZL720911 HJH720911 HTD720911 ICZ720911 IMV720911 IWR720911 JGN720911 JQJ720911 KAF720911 KKB720911 KTX720911 LDT720911 LNP720911 LXL720911 MHH720911 MRD720911 NAZ720911 NKV720911 NUR720911 OEN720911 OOJ720911 OYF720911 PIB720911 PRX720911 QBT720911 QLP720911 QVL720911 RFH720911 RPD720911 RYZ720911 SIV720911 SSR720911 TCN720911 TMJ720911 TWF720911 UGB720911 UPX720911 UZT720911 VJP720911 VTL720911 WDH720911 WND720911 WWZ720911 AR786447 KN786447 UJ786447 AEF786447 AOB786447 AXX786447 BHT786447 BRP786447 CBL786447 CLH786447 CVD786447 DEZ786447 DOV786447 DYR786447 EIN786447 ESJ786447 FCF786447 FMB786447 FVX786447 GFT786447 GPP786447 GZL786447 HJH786447 HTD786447 ICZ786447 IMV786447 IWR786447 JGN786447 JQJ786447 KAF786447 KKB786447 KTX786447 LDT786447 LNP786447 LXL786447 MHH786447 MRD786447 NAZ786447 NKV786447 NUR786447 OEN786447 OOJ786447 OYF786447 PIB786447 PRX786447 QBT786447 QLP786447 QVL786447 RFH786447 RPD786447 RYZ786447 SIV786447 SSR786447 TCN786447 TMJ786447 TWF786447 UGB786447 UPX786447 UZT786447 VJP786447 VTL786447 WDH786447 WND786447 WWZ786447 AR851983 KN851983 UJ851983 AEF851983 AOB851983 AXX851983 BHT851983 BRP851983 CBL851983 CLH851983 CVD851983 DEZ851983 DOV851983 DYR851983 EIN851983 ESJ851983 FCF851983 FMB851983 FVX851983 GFT851983 GPP851983 GZL851983 HJH851983 HTD851983 ICZ851983 IMV851983 IWR851983 JGN851983 JQJ851983 KAF851983 KKB851983 KTX851983 LDT851983 LNP851983 LXL851983 MHH851983 MRD851983 NAZ851983 NKV851983 NUR851983 OEN851983 OOJ851983 OYF851983 PIB851983 PRX851983 QBT851983 QLP851983 QVL851983 RFH851983 RPD851983 RYZ851983 SIV851983 SSR851983 TCN851983 TMJ851983 TWF851983 UGB851983 UPX851983 UZT851983 VJP851983 VTL851983 WDH851983 WND851983 WWZ851983 AR917519 KN917519 UJ917519 AEF917519 AOB917519 AXX917519 BHT917519 BRP917519 CBL917519 CLH917519 CVD917519 DEZ917519 DOV917519 DYR917519 EIN917519 ESJ917519 FCF917519 FMB917519 FVX917519 GFT917519 GPP917519 GZL917519 HJH917519 HTD917519 ICZ917519 IMV917519 IWR917519 JGN917519 JQJ917519 KAF917519 KKB917519 KTX917519 LDT917519 LNP917519 LXL917519 MHH917519 MRD917519 NAZ917519 NKV917519 NUR917519 OEN917519 OOJ917519 OYF917519 PIB917519 PRX917519 QBT917519 QLP917519 QVL917519 RFH917519 RPD917519 RYZ917519 SIV917519 SSR917519 TCN917519 TMJ917519 TWF917519 UGB917519 UPX917519 UZT917519 VJP917519 VTL917519 WDH917519 WND917519 WWZ917519 AR983055 KN983055 UJ983055 AEF983055 AOB983055 AXX983055 BHT983055 BRP983055 CBL983055 CLH983055 CVD983055 DEZ983055 DOV983055 DYR983055 EIN983055 ESJ983055 FCF983055 FMB983055 FVX983055 GFT983055 GPP983055 GZL983055 HJH983055 HTD983055 ICZ983055 IMV983055 IWR983055 JGN983055 JQJ983055 KAF983055 KKB983055 KTX983055 LDT983055 LNP983055 LXL983055 MHH983055 MRD983055 NAZ983055 NKV983055 NUR983055 OEN983055 OOJ983055 OYF983055 PIB983055 PRX983055 QBT983055 QLP983055 QVL983055 RFH983055 RPD983055 RYZ983055 SIV983055 SSR983055 TCN983055 TMJ983055 TWF983055 UGB983055 UPX983055 UZT983055 VJP983055 VTL983055 WDH983055 WND983055 WWZ983055 AK29:AK31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AK65568:AK65571 KG65568:KG65571 UC65568:UC65571 ADY65568:ADY65571 ANU65568:ANU65571 AXQ65568:AXQ65571 BHM65568:BHM65571 BRI65568:BRI65571 CBE65568:CBE65571 CLA65568:CLA65571 CUW65568:CUW65571 DES65568:DES65571 DOO65568:DOO65571 DYK65568:DYK65571 EIG65568:EIG65571 ESC65568:ESC65571 FBY65568:FBY65571 FLU65568:FLU65571 FVQ65568:FVQ65571 GFM65568:GFM65571 GPI65568:GPI65571 GZE65568:GZE65571 HJA65568:HJA65571 HSW65568:HSW65571 ICS65568:ICS65571 IMO65568:IMO65571 IWK65568:IWK65571 JGG65568:JGG65571 JQC65568:JQC65571 JZY65568:JZY65571 KJU65568:KJU65571 KTQ65568:KTQ65571 LDM65568:LDM65571 LNI65568:LNI65571 LXE65568:LXE65571 MHA65568:MHA65571 MQW65568:MQW65571 NAS65568:NAS65571 NKO65568:NKO65571 NUK65568:NUK65571 OEG65568:OEG65571 OOC65568:OOC65571 OXY65568:OXY65571 PHU65568:PHU65571 PRQ65568:PRQ65571 QBM65568:QBM65571 QLI65568:QLI65571 QVE65568:QVE65571 RFA65568:RFA65571 ROW65568:ROW65571 RYS65568:RYS65571 SIO65568:SIO65571 SSK65568:SSK65571 TCG65568:TCG65571 TMC65568:TMC65571 TVY65568:TVY65571 UFU65568:UFU65571 UPQ65568:UPQ65571 UZM65568:UZM65571 VJI65568:VJI65571 VTE65568:VTE65571 WDA65568:WDA65571 WMW65568:WMW65571 WWS65568:WWS65571 AK131104:AK131107 KG131104:KG131107 UC131104:UC131107 ADY131104:ADY131107 ANU131104:ANU131107 AXQ131104:AXQ131107 BHM131104:BHM131107 BRI131104:BRI131107 CBE131104:CBE131107 CLA131104:CLA131107 CUW131104:CUW131107 DES131104:DES131107 DOO131104:DOO131107 DYK131104:DYK131107 EIG131104:EIG131107 ESC131104:ESC131107 FBY131104:FBY131107 FLU131104:FLU131107 FVQ131104:FVQ131107 GFM131104:GFM131107 GPI131104:GPI131107 GZE131104:GZE131107 HJA131104:HJA131107 HSW131104:HSW131107 ICS131104:ICS131107 IMO131104:IMO131107 IWK131104:IWK131107 JGG131104:JGG131107 JQC131104:JQC131107 JZY131104:JZY131107 KJU131104:KJU131107 KTQ131104:KTQ131107 LDM131104:LDM131107 LNI131104:LNI131107 LXE131104:LXE131107 MHA131104:MHA131107 MQW131104:MQW131107 NAS131104:NAS131107 NKO131104:NKO131107 NUK131104:NUK131107 OEG131104:OEG131107 OOC131104:OOC131107 OXY131104:OXY131107 PHU131104:PHU131107 PRQ131104:PRQ131107 QBM131104:QBM131107 QLI131104:QLI131107 QVE131104:QVE131107 RFA131104:RFA131107 ROW131104:ROW131107 RYS131104:RYS131107 SIO131104:SIO131107 SSK131104:SSK131107 TCG131104:TCG131107 TMC131104:TMC131107 TVY131104:TVY131107 UFU131104:UFU131107 UPQ131104:UPQ131107 UZM131104:UZM131107 VJI131104:VJI131107 VTE131104:VTE131107 WDA131104:WDA131107 WMW131104:WMW131107 WWS131104:WWS131107 AK196640:AK196643 KG196640:KG196643 UC196640:UC196643 ADY196640:ADY196643 ANU196640:ANU196643 AXQ196640:AXQ196643 BHM196640:BHM196643 BRI196640:BRI196643 CBE196640:CBE196643 CLA196640:CLA196643 CUW196640:CUW196643 DES196640:DES196643 DOO196640:DOO196643 DYK196640:DYK196643 EIG196640:EIG196643 ESC196640:ESC196643 FBY196640:FBY196643 FLU196640:FLU196643 FVQ196640:FVQ196643 GFM196640:GFM196643 GPI196640:GPI196643 GZE196640:GZE196643 HJA196640:HJA196643 HSW196640:HSW196643 ICS196640:ICS196643 IMO196640:IMO196643 IWK196640:IWK196643 JGG196640:JGG196643 JQC196640:JQC196643 JZY196640:JZY196643 KJU196640:KJU196643 KTQ196640:KTQ196643 LDM196640:LDM196643 LNI196640:LNI196643 LXE196640:LXE196643 MHA196640:MHA196643 MQW196640:MQW196643 NAS196640:NAS196643 NKO196640:NKO196643 NUK196640:NUK196643 OEG196640:OEG196643 OOC196640:OOC196643 OXY196640:OXY196643 PHU196640:PHU196643 PRQ196640:PRQ196643 QBM196640:QBM196643 QLI196640:QLI196643 QVE196640:QVE196643 RFA196640:RFA196643 ROW196640:ROW196643 RYS196640:RYS196643 SIO196640:SIO196643 SSK196640:SSK196643 TCG196640:TCG196643 TMC196640:TMC196643 TVY196640:TVY196643 UFU196640:UFU196643 UPQ196640:UPQ196643 UZM196640:UZM196643 VJI196640:VJI196643 VTE196640:VTE196643 WDA196640:WDA196643 WMW196640:WMW196643 WWS196640:WWS196643 AK262176:AK262179 KG262176:KG262179 UC262176:UC262179 ADY262176:ADY262179 ANU262176:ANU262179 AXQ262176:AXQ262179 BHM262176:BHM262179 BRI262176:BRI262179 CBE262176:CBE262179 CLA262176:CLA262179 CUW262176:CUW262179 DES262176:DES262179 DOO262176:DOO262179 DYK262176:DYK262179 EIG262176:EIG262179 ESC262176:ESC262179 FBY262176:FBY262179 FLU262176:FLU262179 FVQ262176:FVQ262179 GFM262176:GFM262179 GPI262176:GPI262179 GZE262176:GZE262179 HJA262176:HJA262179 HSW262176:HSW262179 ICS262176:ICS262179 IMO262176:IMO262179 IWK262176:IWK262179 JGG262176:JGG262179 JQC262176:JQC262179 JZY262176:JZY262179 KJU262176:KJU262179 KTQ262176:KTQ262179 LDM262176:LDM262179 LNI262176:LNI262179 LXE262176:LXE262179 MHA262176:MHA262179 MQW262176:MQW262179 NAS262176:NAS262179 NKO262176:NKO262179 NUK262176:NUK262179 OEG262176:OEG262179 OOC262176:OOC262179 OXY262176:OXY262179 PHU262176:PHU262179 PRQ262176:PRQ262179 QBM262176:QBM262179 QLI262176:QLI262179 QVE262176:QVE262179 RFA262176:RFA262179 ROW262176:ROW262179 RYS262176:RYS262179 SIO262176:SIO262179 SSK262176:SSK262179 TCG262176:TCG262179 TMC262176:TMC262179 TVY262176:TVY262179 UFU262176:UFU262179 UPQ262176:UPQ262179 UZM262176:UZM262179 VJI262176:VJI262179 VTE262176:VTE262179 WDA262176:WDA262179 WMW262176:WMW262179 WWS262176:WWS262179 AK327712:AK327715 KG327712:KG327715 UC327712:UC327715 ADY327712:ADY327715 ANU327712:ANU327715 AXQ327712:AXQ327715 BHM327712:BHM327715 BRI327712:BRI327715 CBE327712:CBE327715 CLA327712:CLA327715 CUW327712:CUW327715 DES327712:DES327715 DOO327712:DOO327715 DYK327712:DYK327715 EIG327712:EIG327715 ESC327712:ESC327715 FBY327712:FBY327715 FLU327712:FLU327715 FVQ327712:FVQ327715 GFM327712:GFM327715 GPI327712:GPI327715 GZE327712:GZE327715 HJA327712:HJA327715 HSW327712:HSW327715 ICS327712:ICS327715 IMO327712:IMO327715 IWK327712:IWK327715 JGG327712:JGG327715 JQC327712:JQC327715 JZY327712:JZY327715 KJU327712:KJU327715 KTQ327712:KTQ327715 LDM327712:LDM327715 LNI327712:LNI327715 LXE327712:LXE327715 MHA327712:MHA327715 MQW327712:MQW327715 NAS327712:NAS327715 NKO327712:NKO327715 NUK327712:NUK327715 OEG327712:OEG327715 OOC327712:OOC327715 OXY327712:OXY327715 PHU327712:PHU327715 PRQ327712:PRQ327715 QBM327712:QBM327715 QLI327712:QLI327715 QVE327712:QVE327715 RFA327712:RFA327715 ROW327712:ROW327715 RYS327712:RYS327715 SIO327712:SIO327715 SSK327712:SSK327715 TCG327712:TCG327715 TMC327712:TMC327715 TVY327712:TVY327715 UFU327712:UFU327715 UPQ327712:UPQ327715 UZM327712:UZM327715 VJI327712:VJI327715 VTE327712:VTE327715 WDA327712:WDA327715 WMW327712:WMW327715 WWS327712:WWS327715 AK393248:AK393251 KG393248:KG393251 UC393248:UC393251 ADY393248:ADY393251 ANU393248:ANU393251 AXQ393248:AXQ393251 BHM393248:BHM393251 BRI393248:BRI393251 CBE393248:CBE393251 CLA393248:CLA393251 CUW393248:CUW393251 DES393248:DES393251 DOO393248:DOO393251 DYK393248:DYK393251 EIG393248:EIG393251 ESC393248:ESC393251 FBY393248:FBY393251 FLU393248:FLU393251 FVQ393248:FVQ393251 GFM393248:GFM393251 GPI393248:GPI393251 GZE393248:GZE393251 HJA393248:HJA393251 HSW393248:HSW393251 ICS393248:ICS393251 IMO393248:IMO393251 IWK393248:IWK393251 JGG393248:JGG393251 JQC393248:JQC393251 JZY393248:JZY393251 KJU393248:KJU393251 KTQ393248:KTQ393251 LDM393248:LDM393251 LNI393248:LNI393251 LXE393248:LXE393251 MHA393248:MHA393251 MQW393248:MQW393251 NAS393248:NAS393251 NKO393248:NKO393251 NUK393248:NUK393251 OEG393248:OEG393251 OOC393248:OOC393251 OXY393248:OXY393251 PHU393248:PHU393251 PRQ393248:PRQ393251 QBM393248:QBM393251 QLI393248:QLI393251 QVE393248:QVE393251 RFA393248:RFA393251 ROW393248:ROW393251 RYS393248:RYS393251 SIO393248:SIO393251 SSK393248:SSK393251 TCG393248:TCG393251 TMC393248:TMC393251 TVY393248:TVY393251 UFU393248:UFU393251 UPQ393248:UPQ393251 UZM393248:UZM393251 VJI393248:VJI393251 VTE393248:VTE393251 WDA393248:WDA393251 WMW393248:WMW393251 WWS393248:WWS393251 AK458784:AK458787 KG458784:KG458787 UC458784:UC458787 ADY458784:ADY458787 ANU458784:ANU458787 AXQ458784:AXQ458787 BHM458784:BHM458787 BRI458784:BRI458787 CBE458784:CBE458787 CLA458784:CLA458787 CUW458784:CUW458787 DES458784:DES458787 DOO458784:DOO458787 DYK458784:DYK458787 EIG458784:EIG458787 ESC458784:ESC458787 FBY458784:FBY458787 FLU458784:FLU458787 FVQ458784:FVQ458787 GFM458784:GFM458787 GPI458784:GPI458787 GZE458784:GZE458787 HJA458784:HJA458787 HSW458784:HSW458787 ICS458784:ICS458787 IMO458784:IMO458787 IWK458784:IWK458787 JGG458784:JGG458787 JQC458784:JQC458787 JZY458784:JZY458787 KJU458784:KJU458787 KTQ458784:KTQ458787 LDM458784:LDM458787 LNI458784:LNI458787 LXE458784:LXE458787 MHA458784:MHA458787 MQW458784:MQW458787 NAS458784:NAS458787 NKO458784:NKO458787 NUK458784:NUK458787 OEG458784:OEG458787 OOC458784:OOC458787 OXY458784:OXY458787 PHU458784:PHU458787 PRQ458784:PRQ458787 QBM458784:QBM458787 QLI458784:QLI458787 QVE458784:QVE458787 RFA458784:RFA458787 ROW458784:ROW458787 RYS458784:RYS458787 SIO458784:SIO458787 SSK458784:SSK458787 TCG458784:TCG458787 TMC458784:TMC458787 TVY458784:TVY458787 UFU458784:UFU458787 UPQ458784:UPQ458787 UZM458784:UZM458787 VJI458784:VJI458787 VTE458784:VTE458787 WDA458784:WDA458787 WMW458784:WMW458787 WWS458784:WWS458787 AK524320:AK524323 KG524320:KG524323 UC524320:UC524323 ADY524320:ADY524323 ANU524320:ANU524323 AXQ524320:AXQ524323 BHM524320:BHM524323 BRI524320:BRI524323 CBE524320:CBE524323 CLA524320:CLA524323 CUW524320:CUW524323 DES524320:DES524323 DOO524320:DOO524323 DYK524320:DYK524323 EIG524320:EIG524323 ESC524320:ESC524323 FBY524320:FBY524323 FLU524320:FLU524323 FVQ524320:FVQ524323 GFM524320:GFM524323 GPI524320:GPI524323 GZE524320:GZE524323 HJA524320:HJA524323 HSW524320:HSW524323 ICS524320:ICS524323 IMO524320:IMO524323 IWK524320:IWK524323 JGG524320:JGG524323 JQC524320:JQC524323 JZY524320:JZY524323 KJU524320:KJU524323 KTQ524320:KTQ524323 LDM524320:LDM524323 LNI524320:LNI524323 LXE524320:LXE524323 MHA524320:MHA524323 MQW524320:MQW524323 NAS524320:NAS524323 NKO524320:NKO524323 NUK524320:NUK524323 OEG524320:OEG524323 OOC524320:OOC524323 OXY524320:OXY524323 PHU524320:PHU524323 PRQ524320:PRQ524323 QBM524320:QBM524323 QLI524320:QLI524323 QVE524320:QVE524323 RFA524320:RFA524323 ROW524320:ROW524323 RYS524320:RYS524323 SIO524320:SIO524323 SSK524320:SSK524323 TCG524320:TCG524323 TMC524320:TMC524323 TVY524320:TVY524323 UFU524320:UFU524323 UPQ524320:UPQ524323 UZM524320:UZM524323 VJI524320:VJI524323 VTE524320:VTE524323 WDA524320:WDA524323 WMW524320:WMW524323 WWS524320:WWS524323 AK589856:AK589859 KG589856:KG589859 UC589856:UC589859 ADY589856:ADY589859 ANU589856:ANU589859 AXQ589856:AXQ589859 BHM589856:BHM589859 BRI589856:BRI589859 CBE589856:CBE589859 CLA589856:CLA589859 CUW589856:CUW589859 DES589856:DES589859 DOO589856:DOO589859 DYK589856:DYK589859 EIG589856:EIG589859 ESC589856:ESC589859 FBY589856:FBY589859 FLU589856:FLU589859 FVQ589856:FVQ589859 GFM589856:GFM589859 GPI589856:GPI589859 GZE589856:GZE589859 HJA589856:HJA589859 HSW589856:HSW589859 ICS589856:ICS589859 IMO589856:IMO589859 IWK589856:IWK589859 JGG589856:JGG589859 JQC589856:JQC589859 JZY589856:JZY589859 KJU589856:KJU589859 KTQ589856:KTQ589859 LDM589856:LDM589859 LNI589856:LNI589859 LXE589856:LXE589859 MHA589856:MHA589859 MQW589856:MQW589859 NAS589856:NAS589859 NKO589856:NKO589859 NUK589856:NUK589859 OEG589856:OEG589859 OOC589856:OOC589859 OXY589856:OXY589859 PHU589856:PHU589859 PRQ589856:PRQ589859 QBM589856:QBM589859 QLI589856:QLI589859 QVE589856:QVE589859 RFA589856:RFA589859 ROW589856:ROW589859 RYS589856:RYS589859 SIO589856:SIO589859 SSK589856:SSK589859 TCG589856:TCG589859 TMC589856:TMC589859 TVY589856:TVY589859 UFU589856:UFU589859 UPQ589856:UPQ589859 UZM589856:UZM589859 VJI589856:VJI589859 VTE589856:VTE589859 WDA589856:WDA589859 WMW589856:WMW589859 WWS589856:WWS589859 AK655392:AK655395 KG655392:KG655395 UC655392:UC655395 ADY655392:ADY655395 ANU655392:ANU655395 AXQ655392:AXQ655395 BHM655392:BHM655395 BRI655392:BRI655395 CBE655392:CBE655395 CLA655392:CLA655395 CUW655392:CUW655395 DES655392:DES655395 DOO655392:DOO655395 DYK655392:DYK655395 EIG655392:EIG655395 ESC655392:ESC655395 FBY655392:FBY655395 FLU655392:FLU655395 FVQ655392:FVQ655395 GFM655392:GFM655395 GPI655392:GPI655395 GZE655392:GZE655395 HJA655392:HJA655395 HSW655392:HSW655395 ICS655392:ICS655395 IMO655392:IMO655395 IWK655392:IWK655395 JGG655392:JGG655395 JQC655392:JQC655395 JZY655392:JZY655395 KJU655392:KJU655395 KTQ655392:KTQ655395 LDM655392:LDM655395 LNI655392:LNI655395 LXE655392:LXE655395 MHA655392:MHA655395 MQW655392:MQW655395 NAS655392:NAS655395 NKO655392:NKO655395 NUK655392:NUK655395 OEG655392:OEG655395 OOC655392:OOC655395 OXY655392:OXY655395 PHU655392:PHU655395 PRQ655392:PRQ655395 QBM655392:QBM655395 QLI655392:QLI655395 QVE655392:QVE655395 RFA655392:RFA655395 ROW655392:ROW655395 RYS655392:RYS655395 SIO655392:SIO655395 SSK655392:SSK655395 TCG655392:TCG655395 TMC655392:TMC655395 TVY655392:TVY655395 UFU655392:UFU655395 UPQ655392:UPQ655395 UZM655392:UZM655395 VJI655392:VJI655395 VTE655392:VTE655395 WDA655392:WDA655395 WMW655392:WMW655395 WWS655392:WWS655395 AK720928:AK720931 KG720928:KG720931 UC720928:UC720931 ADY720928:ADY720931 ANU720928:ANU720931 AXQ720928:AXQ720931 BHM720928:BHM720931 BRI720928:BRI720931 CBE720928:CBE720931 CLA720928:CLA720931 CUW720928:CUW720931 DES720928:DES720931 DOO720928:DOO720931 DYK720928:DYK720931 EIG720928:EIG720931 ESC720928:ESC720931 FBY720928:FBY720931 FLU720928:FLU720931 FVQ720928:FVQ720931 GFM720928:GFM720931 GPI720928:GPI720931 GZE720928:GZE720931 HJA720928:HJA720931 HSW720928:HSW720931 ICS720928:ICS720931 IMO720928:IMO720931 IWK720928:IWK720931 JGG720928:JGG720931 JQC720928:JQC720931 JZY720928:JZY720931 KJU720928:KJU720931 KTQ720928:KTQ720931 LDM720928:LDM720931 LNI720928:LNI720931 LXE720928:LXE720931 MHA720928:MHA720931 MQW720928:MQW720931 NAS720928:NAS720931 NKO720928:NKO720931 NUK720928:NUK720931 OEG720928:OEG720931 OOC720928:OOC720931 OXY720928:OXY720931 PHU720928:PHU720931 PRQ720928:PRQ720931 QBM720928:QBM720931 QLI720928:QLI720931 QVE720928:QVE720931 RFA720928:RFA720931 ROW720928:ROW720931 RYS720928:RYS720931 SIO720928:SIO720931 SSK720928:SSK720931 TCG720928:TCG720931 TMC720928:TMC720931 TVY720928:TVY720931 UFU720928:UFU720931 UPQ720928:UPQ720931 UZM720928:UZM720931 VJI720928:VJI720931 VTE720928:VTE720931 WDA720928:WDA720931 WMW720928:WMW720931 WWS720928:WWS720931 AK786464:AK786467 KG786464:KG786467 UC786464:UC786467 ADY786464:ADY786467 ANU786464:ANU786467 AXQ786464:AXQ786467 BHM786464:BHM786467 BRI786464:BRI786467 CBE786464:CBE786467 CLA786464:CLA786467 CUW786464:CUW786467 DES786464:DES786467 DOO786464:DOO786467 DYK786464:DYK786467 EIG786464:EIG786467 ESC786464:ESC786467 FBY786464:FBY786467 FLU786464:FLU786467 FVQ786464:FVQ786467 GFM786464:GFM786467 GPI786464:GPI786467 GZE786464:GZE786467 HJA786464:HJA786467 HSW786464:HSW786467 ICS786464:ICS786467 IMO786464:IMO786467 IWK786464:IWK786467 JGG786464:JGG786467 JQC786464:JQC786467 JZY786464:JZY786467 KJU786464:KJU786467 KTQ786464:KTQ786467 LDM786464:LDM786467 LNI786464:LNI786467 LXE786464:LXE786467 MHA786464:MHA786467 MQW786464:MQW786467 NAS786464:NAS786467 NKO786464:NKO786467 NUK786464:NUK786467 OEG786464:OEG786467 OOC786464:OOC786467 OXY786464:OXY786467 PHU786464:PHU786467 PRQ786464:PRQ786467 QBM786464:QBM786467 QLI786464:QLI786467 QVE786464:QVE786467 RFA786464:RFA786467 ROW786464:ROW786467 RYS786464:RYS786467 SIO786464:SIO786467 SSK786464:SSK786467 TCG786464:TCG786467 TMC786464:TMC786467 TVY786464:TVY786467 UFU786464:UFU786467 UPQ786464:UPQ786467 UZM786464:UZM786467 VJI786464:VJI786467 VTE786464:VTE786467 WDA786464:WDA786467 WMW786464:WMW786467 WWS786464:WWS786467 AK852000:AK852003 KG852000:KG852003 UC852000:UC852003 ADY852000:ADY852003 ANU852000:ANU852003 AXQ852000:AXQ852003 BHM852000:BHM852003 BRI852000:BRI852003 CBE852000:CBE852003 CLA852000:CLA852003 CUW852000:CUW852003 DES852000:DES852003 DOO852000:DOO852003 DYK852000:DYK852003 EIG852000:EIG852003 ESC852000:ESC852003 FBY852000:FBY852003 FLU852000:FLU852003 FVQ852000:FVQ852003 GFM852000:GFM852003 GPI852000:GPI852003 GZE852000:GZE852003 HJA852000:HJA852003 HSW852000:HSW852003 ICS852000:ICS852003 IMO852000:IMO852003 IWK852000:IWK852003 JGG852000:JGG852003 JQC852000:JQC852003 JZY852000:JZY852003 KJU852000:KJU852003 KTQ852000:KTQ852003 LDM852000:LDM852003 LNI852000:LNI852003 LXE852000:LXE852003 MHA852000:MHA852003 MQW852000:MQW852003 NAS852000:NAS852003 NKO852000:NKO852003 NUK852000:NUK852003 OEG852000:OEG852003 OOC852000:OOC852003 OXY852000:OXY852003 PHU852000:PHU852003 PRQ852000:PRQ852003 QBM852000:QBM852003 QLI852000:QLI852003 QVE852000:QVE852003 RFA852000:RFA852003 ROW852000:ROW852003 RYS852000:RYS852003 SIO852000:SIO852003 SSK852000:SSK852003 TCG852000:TCG852003 TMC852000:TMC852003 TVY852000:TVY852003 UFU852000:UFU852003 UPQ852000:UPQ852003 UZM852000:UZM852003 VJI852000:VJI852003 VTE852000:VTE852003 WDA852000:WDA852003 WMW852000:WMW852003 WWS852000:WWS852003 AK917536:AK917539 KG917536:KG917539 UC917536:UC917539 ADY917536:ADY917539 ANU917536:ANU917539 AXQ917536:AXQ917539 BHM917536:BHM917539 BRI917536:BRI917539 CBE917536:CBE917539 CLA917536:CLA917539 CUW917536:CUW917539 DES917536:DES917539 DOO917536:DOO917539 DYK917536:DYK917539 EIG917536:EIG917539 ESC917536:ESC917539 FBY917536:FBY917539 FLU917536:FLU917539 FVQ917536:FVQ917539 GFM917536:GFM917539 GPI917536:GPI917539 GZE917536:GZE917539 HJA917536:HJA917539 HSW917536:HSW917539 ICS917536:ICS917539 IMO917536:IMO917539 IWK917536:IWK917539 JGG917536:JGG917539 JQC917536:JQC917539 JZY917536:JZY917539 KJU917536:KJU917539 KTQ917536:KTQ917539 LDM917536:LDM917539 LNI917536:LNI917539 LXE917536:LXE917539 MHA917536:MHA917539 MQW917536:MQW917539 NAS917536:NAS917539 NKO917536:NKO917539 NUK917536:NUK917539 OEG917536:OEG917539 OOC917536:OOC917539 OXY917536:OXY917539 PHU917536:PHU917539 PRQ917536:PRQ917539 QBM917536:QBM917539 QLI917536:QLI917539 QVE917536:QVE917539 RFA917536:RFA917539 ROW917536:ROW917539 RYS917536:RYS917539 SIO917536:SIO917539 SSK917536:SSK917539 TCG917536:TCG917539 TMC917536:TMC917539 TVY917536:TVY917539 UFU917536:UFU917539 UPQ917536:UPQ917539 UZM917536:UZM917539 VJI917536:VJI917539 VTE917536:VTE917539 WDA917536:WDA917539 WMW917536:WMW917539 WWS917536:WWS917539 AK983072:AK983075 KG983072:KG983075 UC983072:UC983075 ADY983072:ADY983075 ANU983072:ANU983075 AXQ983072:AXQ983075 BHM983072:BHM983075 BRI983072:BRI983075 CBE983072:CBE983075 CLA983072:CLA983075 CUW983072:CUW983075 DES983072:DES983075 DOO983072:DOO983075 DYK983072:DYK983075 EIG983072:EIG983075 ESC983072:ESC983075 FBY983072:FBY983075 FLU983072:FLU983075 FVQ983072:FVQ983075 GFM983072:GFM983075 GPI983072:GPI983075 GZE983072:GZE983075 HJA983072:HJA983075 HSW983072:HSW983075 ICS983072:ICS983075 IMO983072:IMO983075 IWK983072:IWK983075 JGG983072:JGG983075 JQC983072:JQC983075 JZY983072:JZY983075 KJU983072:KJU983075 KTQ983072:KTQ983075 LDM983072:LDM983075 LNI983072:LNI983075 LXE983072:LXE983075 MHA983072:MHA983075 MQW983072:MQW983075 NAS983072:NAS983075 NKO983072:NKO983075 NUK983072:NUK983075 OEG983072:OEG983075 OOC983072:OOC983075 OXY983072:OXY983075 PHU983072:PHU983075 PRQ983072:PRQ983075 QBM983072:QBM983075 QLI983072:QLI983075 QVE983072:QVE983075 RFA983072:RFA983075 ROW983072:ROW983075 RYS983072:RYS983075 SIO983072:SIO983075 SSK983072:SSK983075 TCG983072:TCG983075 TMC983072:TMC983075 TVY983072:TVY983075 UFU983072:UFU983075 UPQ983072:UPQ983075 UZM983072:UZM983075 VJI983072:VJI983075 VTE983072:VTE983075 WDA983072:WDA983075 WMW983072:WMW983075 WWS983072:WWS983075 AM25:AN25 KI25:KJ25 UE25:UF25 AEA25:AEB25 ANW25:ANX25 AXS25:AXT25 BHO25:BHP25 BRK25:BRL25 CBG25:CBH25 CLC25:CLD25 CUY25:CUZ25 DEU25:DEV25 DOQ25:DOR25 DYM25:DYN25 EII25:EIJ25 ESE25:ESF25 FCA25:FCB25 FLW25:FLX25 FVS25:FVT25 GFO25:GFP25 GPK25:GPL25 GZG25:GZH25 HJC25:HJD25 HSY25:HSZ25 ICU25:ICV25 IMQ25:IMR25 IWM25:IWN25 JGI25:JGJ25 JQE25:JQF25 KAA25:KAB25 KJW25:KJX25 KTS25:KTT25 LDO25:LDP25 LNK25:LNL25 LXG25:LXH25 MHC25:MHD25 MQY25:MQZ25 NAU25:NAV25 NKQ25:NKR25 NUM25:NUN25 OEI25:OEJ25 OOE25:OOF25 OYA25:OYB25 PHW25:PHX25 PRS25:PRT25 QBO25:QBP25 QLK25:QLL25 QVG25:QVH25 RFC25:RFD25 ROY25:ROZ25 RYU25:RYV25 SIQ25:SIR25 SSM25:SSN25 TCI25:TCJ25 TME25:TMF25 TWA25:TWB25 UFW25:UFX25 UPS25:UPT25 UZO25:UZP25 VJK25:VJL25 VTG25:VTH25 WDC25:WDD25 WMY25:WMZ25 WWU25:WWV25 AM65563:AN65564 KI65563:KJ65564 UE65563:UF65564 AEA65563:AEB65564 ANW65563:ANX65564 AXS65563:AXT65564 BHO65563:BHP65564 BRK65563:BRL65564 CBG65563:CBH65564 CLC65563:CLD65564 CUY65563:CUZ65564 DEU65563:DEV65564 DOQ65563:DOR65564 DYM65563:DYN65564 EII65563:EIJ65564 ESE65563:ESF65564 FCA65563:FCB65564 FLW65563:FLX65564 FVS65563:FVT65564 GFO65563:GFP65564 GPK65563:GPL65564 GZG65563:GZH65564 HJC65563:HJD65564 HSY65563:HSZ65564 ICU65563:ICV65564 IMQ65563:IMR65564 IWM65563:IWN65564 JGI65563:JGJ65564 JQE65563:JQF65564 KAA65563:KAB65564 KJW65563:KJX65564 KTS65563:KTT65564 LDO65563:LDP65564 LNK65563:LNL65564 LXG65563:LXH65564 MHC65563:MHD65564 MQY65563:MQZ65564 NAU65563:NAV65564 NKQ65563:NKR65564 NUM65563:NUN65564 OEI65563:OEJ65564 OOE65563:OOF65564 OYA65563:OYB65564 PHW65563:PHX65564 PRS65563:PRT65564 QBO65563:QBP65564 QLK65563:QLL65564 QVG65563:QVH65564 RFC65563:RFD65564 ROY65563:ROZ65564 RYU65563:RYV65564 SIQ65563:SIR65564 SSM65563:SSN65564 TCI65563:TCJ65564 TME65563:TMF65564 TWA65563:TWB65564 UFW65563:UFX65564 UPS65563:UPT65564 UZO65563:UZP65564 VJK65563:VJL65564 VTG65563:VTH65564 WDC65563:WDD65564 WMY65563:WMZ65564 WWU65563:WWV65564 AM131099:AN131100 KI131099:KJ131100 UE131099:UF131100 AEA131099:AEB131100 ANW131099:ANX131100 AXS131099:AXT131100 BHO131099:BHP131100 BRK131099:BRL131100 CBG131099:CBH131100 CLC131099:CLD131100 CUY131099:CUZ131100 DEU131099:DEV131100 DOQ131099:DOR131100 DYM131099:DYN131100 EII131099:EIJ131100 ESE131099:ESF131100 FCA131099:FCB131100 FLW131099:FLX131100 FVS131099:FVT131100 GFO131099:GFP131100 GPK131099:GPL131100 GZG131099:GZH131100 HJC131099:HJD131100 HSY131099:HSZ131100 ICU131099:ICV131100 IMQ131099:IMR131100 IWM131099:IWN131100 JGI131099:JGJ131100 JQE131099:JQF131100 KAA131099:KAB131100 KJW131099:KJX131100 KTS131099:KTT131100 LDO131099:LDP131100 LNK131099:LNL131100 LXG131099:LXH131100 MHC131099:MHD131100 MQY131099:MQZ131100 NAU131099:NAV131100 NKQ131099:NKR131100 NUM131099:NUN131100 OEI131099:OEJ131100 OOE131099:OOF131100 OYA131099:OYB131100 PHW131099:PHX131100 PRS131099:PRT131100 QBO131099:QBP131100 QLK131099:QLL131100 QVG131099:QVH131100 RFC131099:RFD131100 ROY131099:ROZ131100 RYU131099:RYV131100 SIQ131099:SIR131100 SSM131099:SSN131100 TCI131099:TCJ131100 TME131099:TMF131100 TWA131099:TWB131100 UFW131099:UFX131100 UPS131099:UPT131100 UZO131099:UZP131100 VJK131099:VJL131100 VTG131099:VTH131100 WDC131099:WDD131100 WMY131099:WMZ131100 WWU131099:WWV131100 AM196635:AN196636 KI196635:KJ196636 UE196635:UF196636 AEA196635:AEB196636 ANW196635:ANX196636 AXS196635:AXT196636 BHO196635:BHP196636 BRK196635:BRL196636 CBG196635:CBH196636 CLC196635:CLD196636 CUY196635:CUZ196636 DEU196635:DEV196636 DOQ196635:DOR196636 DYM196635:DYN196636 EII196635:EIJ196636 ESE196635:ESF196636 FCA196635:FCB196636 FLW196635:FLX196636 FVS196635:FVT196636 GFO196635:GFP196636 GPK196635:GPL196636 GZG196635:GZH196636 HJC196635:HJD196636 HSY196635:HSZ196636 ICU196635:ICV196636 IMQ196635:IMR196636 IWM196635:IWN196636 JGI196635:JGJ196636 JQE196635:JQF196636 KAA196635:KAB196636 KJW196635:KJX196636 KTS196635:KTT196636 LDO196635:LDP196636 LNK196635:LNL196636 LXG196635:LXH196636 MHC196635:MHD196636 MQY196635:MQZ196636 NAU196635:NAV196636 NKQ196635:NKR196636 NUM196635:NUN196636 OEI196635:OEJ196636 OOE196635:OOF196636 OYA196635:OYB196636 PHW196635:PHX196636 PRS196635:PRT196636 QBO196635:QBP196636 QLK196635:QLL196636 QVG196635:QVH196636 RFC196635:RFD196636 ROY196635:ROZ196636 RYU196635:RYV196636 SIQ196635:SIR196636 SSM196635:SSN196636 TCI196635:TCJ196636 TME196635:TMF196636 TWA196635:TWB196636 UFW196635:UFX196636 UPS196635:UPT196636 UZO196635:UZP196636 VJK196635:VJL196636 VTG196635:VTH196636 WDC196635:WDD196636 WMY196635:WMZ196636 WWU196635:WWV196636 AM262171:AN262172 KI262171:KJ262172 UE262171:UF262172 AEA262171:AEB262172 ANW262171:ANX262172 AXS262171:AXT262172 BHO262171:BHP262172 BRK262171:BRL262172 CBG262171:CBH262172 CLC262171:CLD262172 CUY262171:CUZ262172 DEU262171:DEV262172 DOQ262171:DOR262172 DYM262171:DYN262172 EII262171:EIJ262172 ESE262171:ESF262172 FCA262171:FCB262172 FLW262171:FLX262172 FVS262171:FVT262172 GFO262171:GFP262172 GPK262171:GPL262172 GZG262171:GZH262172 HJC262171:HJD262172 HSY262171:HSZ262172 ICU262171:ICV262172 IMQ262171:IMR262172 IWM262171:IWN262172 JGI262171:JGJ262172 JQE262171:JQF262172 KAA262171:KAB262172 KJW262171:KJX262172 KTS262171:KTT262172 LDO262171:LDP262172 LNK262171:LNL262172 LXG262171:LXH262172 MHC262171:MHD262172 MQY262171:MQZ262172 NAU262171:NAV262172 NKQ262171:NKR262172 NUM262171:NUN262172 OEI262171:OEJ262172 OOE262171:OOF262172 OYA262171:OYB262172 PHW262171:PHX262172 PRS262171:PRT262172 QBO262171:QBP262172 QLK262171:QLL262172 QVG262171:QVH262172 RFC262171:RFD262172 ROY262171:ROZ262172 RYU262171:RYV262172 SIQ262171:SIR262172 SSM262171:SSN262172 TCI262171:TCJ262172 TME262171:TMF262172 TWA262171:TWB262172 UFW262171:UFX262172 UPS262171:UPT262172 UZO262171:UZP262172 VJK262171:VJL262172 VTG262171:VTH262172 WDC262171:WDD262172 WMY262171:WMZ262172 WWU262171:WWV262172 AM327707:AN327708 KI327707:KJ327708 UE327707:UF327708 AEA327707:AEB327708 ANW327707:ANX327708 AXS327707:AXT327708 BHO327707:BHP327708 BRK327707:BRL327708 CBG327707:CBH327708 CLC327707:CLD327708 CUY327707:CUZ327708 DEU327707:DEV327708 DOQ327707:DOR327708 DYM327707:DYN327708 EII327707:EIJ327708 ESE327707:ESF327708 FCA327707:FCB327708 FLW327707:FLX327708 FVS327707:FVT327708 GFO327707:GFP327708 GPK327707:GPL327708 GZG327707:GZH327708 HJC327707:HJD327708 HSY327707:HSZ327708 ICU327707:ICV327708 IMQ327707:IMR327708 IWM327707:IWN327708 JGI327707:JGJ327708 JQE327707:JQF327708 KAA327707:KAB327708 KJW327707:KJX327708 KTS327707:KTT327708 LDO327707:LDP327708 LNK327707:LNL327708 LXG327707:LXH327708 MHC327707:MHD327708 MQY327707:MQZ327708 NAU327707:NAV327708 NKQ327707:NKR327708 NUM327707:NUN327708 OEI327707:OEJ327708 OOE327707:OOF327708 OYA327707:OYB327708 PHW327707:PHX327708 PRS327707:PRT327708 QBO327707:QBP327708 QLK327707:QLL327708 QVG327707:QVH327708 RFC327707:RFD327708 ROY327707:ROZ327708 RYU327707:RYV327708 SIQ327707:SIR327708 SSM327707:SSN327708 TCI327707:TCJ327708 TME327707:TMF327708 TWA327707:TWB327708 UFW327707:UFX327708 UPS327707:UPT327708 UZO327707:UZP327708 VJK327707:VJL327708 VTG327707:VTH327708 WDC327707:WDD327708 WMY327707:WMZ327708 WWU327707:WWV327708 AM393243:AN393244 KI393243:KJ393244 UE393243:UF393244 AEA393243:AEB393244 ANW393243:ANX393244 AXS393243:AXT393244 BHO393243:BHP393244 BRK393243:BRL393244 CBG393243:CBH393244 CLC393243:CLD393244 CUY393243:CUZ393244 DEU393243:DEV393244 DOQ393243:DOR393244 DYM393243:DYN393244 EII393243:EIJ393244 ESE393243:ESF393244 FCA393243:FCB393244 FLW393243:FLX393244 FVS393243:FVT393244 GFO393243:GFP393244 GPK393243:GPL393244 GZG393243:GZH393244 HJC393243:HJD393244 HSY393243:HSZ393244 ICU393243:ICV393244 IMQ393243:IMR393244 IWM393243:IWN393244 JGI393243:JGJ393244 JQE393243:JQF393244 KAA393243:KAB393244 KJW393243:KJX393244 KTS393243:KTT393244 LDO393243:LDP393244 LNK393243:LNL393244 LXG393243:LXH393244 MHC393243:MHD393244 MQY393243:MQZ393244 NAU393243:NAV393244 NKQ393243:NKR393244 NUM393243:NUN393244 OEI393243:OEJ393244 OOE393243:OOF393244 OYA393243:OYB393244 PHW393243:PHX393244 PRS393243:PRT393244 QBO393243:QBP393244 QLK393243:QLL393244 QVG393243:QVH393244 RFC393243:RFD393244 ROY393243:ROZ393244 RYU393243:RYV393244 SIQ393243:SIR393244 SSM393243:SSN393244 TCI393243:TCJ393244 TME393243:TMF393244 TWA393243:TWB393244 UFW393243:UFX393244 UPS393243:UPT393244 UZO393243:UZP393244 VJK393243:VJL393244 VTG393243:VTH393244 WDC393243:WDD393244 WMY393243:WMZ393244 WWU393243:WWV393244 AM458779:AN458780 KI458779:KJ458780 UE458779:UF458780 AEA458779:AEB458780 ANW458779:ANX458780 AXS458779:AXT458780 BHO458779:BHP458780 BRK458779:BRL458780 CBG458779:CBH458780 CLC458779:CLD458780 CUY458779:CUZ458780 DEU458779:DEV458780 DOQ458779:DOR458780 DYM458779:DYN458780 EII458779:EIJ458780 ESE458779:ESF458780 FCA458779:FCB458780 FLW458779:FLX458780 FVS458779:FVT458780 GFO458779:GFP458780 GPK458779:GPL458780 GZG458779:GZH458780 HJC458779:HJD458780 HSY458779:HSZ458780 ICU458779:ICV458780 IMQ458779:IMR458780 IWM458779:IWN458780 JGI458779:JGJ458780 JQE458779:JQF458780 KAA458779:KAB458780 KJW458779:KJX458780 KTS458779:KTT458780 LDO458779:LDP458780 LNK458779:LNL458780 LXG458779:LXH458780 MHC458779:MHD458780 MQY458779:MQZ458780 NAU458779:NAV458780 NKQ458779:NKR458780 NUM458779:NUN458780 OEI458779:OEJ458780 OOE458779:OOF458780 OYA458779:OYB458780 PHW458779:PHX458780 PRS458779:PRT458780 QBO458779:QBP458780 QLK458779:QLL458780 QVG458779:QVH458780 RFC458779:RFD458780 ROY458779:ROZ458780 RYU458779:RYV458780 SIQ458779:SIR458780 SSM458779:SSN458780 TCI458779:TCJ458780 TME458779:TMF458780 TWA458779:TWB458780 UFW458779:UFX458780 UPS458779:UPT458780 UZO458779:UZP458780 VJK458779:VJL458780 VTG458779:VTH458780 WDC458779:WDD458780 WMY458779:WMZ458780 WWU458779:WWV458780 AM524315:AN524316 KI524315:KJ524316 UE524315:UF524316 AEA524315:AEB524316 ANW524315:ANX524316 AXS524315:AXT524316 BHO524315:BHP524316 BRK524315:BRL524316 CBG524315:CBH524316 CLC524315:CLD524316 CUY524315:CUZ524316 DEU524315:DEV524316 DOQ524315:DOR524316 DYM524315:DYN524316 EII524315:EIJ524316 ESE524315:ESF524316 FCA524315:FCB524316 FLW524315:FLX524316 FVS524315:FVT524316 GFO524315:GFP524316 GPK524315:GPL524316 GZG524315:GZH524316 HJC524315:HJD524316 HSY524315:HSZ524316 ICU524315:ICV524316 IMQ524315:IMR524316 IWM524315:IWN524316 JGI524315:JGJ524316 JQE524315:JQF524316 KAA524315:KAB524316 KJW524315:KJX524316 KTS524315:KTT524316 LDO524315:LDP524316 LNK524315:LNL524316 LXG524315:LXH524316 MHC524315:MHD524316 MQY524315:MQZ524316 NAU524315:NAV524316 NKQ524315:NKR524316 NUM524315:NUN524316 OEI524315:OEJ524316 OOE524315:OOF524316 OYA524315:OYB524316 PHW524315:PHX524316 PRS524315:PRT524316 QBO524315:QBP524316 QLK524315:QLL524316 QVG524315:QVH524316 RFC524315:RFD524316 ROY524315:ROZ524316 RYU524315:RYV524316 SIQ524315:SIR524316 SSM524315:SSN524316 TCI524315:TCJ524316 TME524315:TMF524316 TWA524315:TWB524316 UFW524315:UFX524316 UPS524315:UPT524316 UZO524315:UZP524316 VJK524315:VJL524316 VTG524315:VTH524316 WDC524315:WDD524316 WMY524315:WMZ524316 WWU524315:WWV524316 AM589851:AN589852 KI589851:KJ589852 UE589851:UF589852 AEA589851:AEB589852 ANW589851:ANX589852 AXS589851:AXT589852 BHO589851:BHP589852 BRK589851:BRL589852 CBG589851:CBH589852 CLC589851:CLD589852 CUY589851:CUZ589852 DEU589851:DEV589852 DOQ589851:DOR589852 DYM589851:DYN589852 EII589851:EIJ589852 ESE589851:ESF589852 FCA589851:FCB589852 FLW589851:FLX589852 FVS589851:FVT589852 GFO589851:GFP589852 GPK589851:GPL589852 GZG589851:GZH589852 HJC589851:HJD589852 HSY589851:HSZ589852 ICU589851:ICV589852 IMQ589851:IMR589852 IWM589851:IWN589852 JGI589851:JGJ589852 JQE589851:JQF589852 KAA589851:KAB589852 KJW589851:KJX589852 KTS589851:KTT589852 LDO589851:LDP589852 LNK589851:LNL589852 LXG589851:LXH589852 MHC589851:MHD589852 MQY589851:MQZ589852 NAU589851:NAV589852 NKQ589851:NKR589852 NUM589851:NUN589852 OEI589851:OEJ589852 OOE589851:OOF589852 OYA589851:OYB589852 PHW589851:PHX589852 PRS589851:PRT589852 QBO589851:QBP589852 QLK589851:QLL589852 QVG589851:QVH589852 RFC589851:RFD589852 ROY589851:ROZ589852 RYU589851:RYV589852 SIQ589851:SIR589852 SSM589851:SSN589852 TCI589851:TCJ589852 TME589851:TMF589852 TWA589851:TWB589852 UFW589851:UFX589852 UPS589851:UPT589852 UZO589851:UZP589852 VJK589851:VJL589852 VTG589851:VTH589852 WDC589851:WDD589852 WMY589851:WMZ589852 WWU589851:WWV589852 AM655387:AN655388 KI655387:KJ655388 UE655387:UF655388 AEA655387:AEB655388 ANW655387:ANX655388 AXS655387:AXT655388 BHO655387:BHP655388 BRK655387:BRL655388 CBG655387:CBH655388 CLC655387:CLD655388 CUY655387:CUZ655388 DEU655387:DEV655388 DOQ655387:DOR655388 DYM655387:DYN655388 EII655387:EIJ655388 ESE655387:ESF655388 FCA655387:FCB655388 FLW655387:FLX655388 FVS655387:FVT655388 GFO655387:GFP655388 GPK655387:GPL655388 GZG655387:GZH655388 HJC655387:HJD655388 HSY655387:HSZ655388 ICU655387:ICV655388 IMQ655387:IMR655388 IWM655387:IWN655388 JGI655387:JGJ655388 JQE655387:JQF655388 KAA655387:KAB655388 KJW655387:KJX655388 KTS655387:KTT655388 LDO655387:LDP655388 LNK655387:LNL655388 LXG655387:LXH655388 MHC655387:MHD655388 MQY655387:MQZ655388 NAU655387:NAV655388 NKQ655387:NKR655388 NUM655387:NUN655388 OEI655387:OEJ655388 OOE655387:OOF655388 OYA655387:OYB655388 PHW655387:PHX655388 PRS655387:PRT655388 QBO655387:QBP655388 QLK655387:QLL655388 QVG655387:QVH655388 RFC655387:RFD655388 ROY655387:ROZ655388 RYU655387:RYV655388 SIQ655387:SIR655388 SSM655387:SSN655388 TCI655387:TCJ655388 TME655387:TMF655388 TWA655387:TWB655388 UFW655387:UFX655388 UPS655387:UPT655388 UZO655387:UZP655388 VJK655387:VJL655388 VTG655387:VTH655388 WDC655387:WDD655388 WMY655387:WMZ655388 WWU655387:WWV655388 AM720923:AN720924 KI720923:KJ720924 UE720923:UF720924 AEA720923:AEB720924 ANW720923:ANX720924 AXS720923:AXT720924 BHO720923:BHP720924 BRK720923:BRL720924 CBG720923:CBH720924 CLC720923:CLD720924 CUY720923:CUZ720924 DEU720923:DEV720924 DOQ720923:DOR720924 DYM720923:DYN720924 EII720923:EIJ720924 ESE720923:ESF720924 FCA720923:FCB720924 FLW720923:FLX720924 FVS720923:FVT720924 GFO720923:GFP720924 GPK720923:GPL720924 GZG720923:GZH720924 HJC720923:HJD720924 HSY720923:HSZ720924 ICU720923:ICV720924 IMQ720923:IMR720924 IWM720923:IWN720924 JGI720923:JGJ720924 JQE720923:JQF720924 KAA720923:KAB720924 KJW720923:KJX720924 KTS720923:KTT720924 LDO720923:LDP720924 LNK720923:LNL720924 LXG720923:LXH720924 MHC720923:MHD720924 MQY720923:MQZ720924 NAU720923:NAV720924 NKQ720923:NKR720924 NUM720923:NUN720924 OEI720923:OEJ720924 OOE720923:OOF720924 OYA720923:OYB720924 PHW720923:PHX720924 PRS720923:PRT720924 QBO720923:QBP720924 QLK720923:QLL720924 QVG720923:QVH720924 RFC720923:RFD720924 ROY720923:ROZ720924 RYU720923:RYV720924 SIQ720923:SIR720924 SSM720923:SSN720924 TCI720923:TCJ720924 TME720923:TMF720924 TWA720923:TWB720924 UFW720923:UFX720924 UPS720923:UPT720924 UZO720923:UZP720924 VJK720923:VJL720924 VTG720923:VTH720924 WDC720923:WDD720924 WMY720923:WMZ720924 WWU720923:WWV720924 AM786459:AN786460 KI786459:KJ786460 UE786459:UF786460 AEA786459:AEB786460 ANW786459:ANX786460 AXS786459:AXT786460 BHO786459:BHP786460 BRK786459:BRL786460 CBG786459:CBH786460 CLC786459:CLD786460 CUY786459:CUZ786460 DEU786459:DEV786460 DOQ786459:DOR786460 DYM786459:DYN786460 EII786459:EIJ786460 ESE786459:ESF786460 FCA786459:FCB786460 FLW786459:FLX786460 FVS786459:FVT786460 GFO786459:GFP786460 GPK786459:GPL786460 GZG786459:GZH786460 HJC786459:HJD786460 HSY786459:HSZ786460 ICU786459:ICV786460 IMQ786459:IMR786460 IWM786459:IWN786460 JGI786459:JGJ786460 JQE786459:JQF786460 KAA786459:KAB786460 KJW786459:KJX786460 KTS786459:KTT786460 LDO786459:LDP786460 LNK786459:LNL786460 LXG786459:LXH786460 MHC786459:MHD786460 MQY786459:MQZ786460 NAU786459:NAV786460 NKQ786459:NKR786460 NUM786459:NUN786460 OEI786459:OEJ786460 OOE786459:OOF786460 OYA786459:OYB786460 PHW786459:PHX786460 PRS786459:PRT786460 QBO786459:QBP786460 QLK786459:QLL786460 QVG786459:QVH786460 RFC786459:RFD786460 ROY786459:ROZ786460 RYU786459:RYV786460 SIQ786459:SIR786460 SSM786459:SSN786460 TCI786459:TCJ786460 TME786459:TMF786460 TWA786459:TWB786460 UFW786459:UFX786460 UPS786459:UPT786460 UZO786459:UZP786460 VJK786459:VJL786460 VTG786459:VTH786460 WDC786459:WDD786460 WMY786459:WMZ786460 WWU786459:WWV786460 AM851995:AN851996 KI851995:KJ851996 UE851995:UF851996 AEA851995:AEB851996 ANW851995:ANX851996 AXS851995:AXT851996 BHO851995:BHP851996 BRK851995:BRL851996 CBG851995:CBH851996 CLC851995:CLD851996 CUY851995:CUZ851996 DEU851995:DEV851996 DOQ851995:DOR851996 DYM851995:DYN851996 EII851995:EIJ851996 ESE851995:ESF851996 FCA851995:FCB851996 FLW851995:FLX851996 FVS851995:FVT851996 GFO851995:GFP851996 GPK851995:GPL851996 GZG851995:GZH851996 HJC851995:HJD851996 HSY851995:HSZ851996 ICU851995:ICV851996 IMQ851995:IMR851996 IWM851995:IWN851996 JGI851995:JGJ851996 JQE851995:JQF851996 KAA851995:KAB851996 KJW851995:KJX851996 KTS851995:KTT851996 LDO851995:LDP851996 LNK851995:LNL851996 LXG851995:LXH851996 MHC851995:MHD851996 MQY851995:MQZ851996 NAU851995:NAV851996 NKQ851995:NKR851996 NUM851995:NUN851996 OEI851995:OEJ851996 OOE851995:OOF851996 OYA851995:OYB851996 PHW851995:PHX851996 PRS851995:PRT851996 QBO851995:QBP851996 QLK851995:QLL851996 QVG851995:QVH851996 RFC851995:RFD851996 ROY851995:ROZ851996 RYU851995:RYV851996 SIQ851995:SIR851996 SSM851995:SSN851996 TCI851995:TCJ851996 TME851995:TMF851996 TWA851995:TWB851996 UFW851995:UFX851996 UPS851995:UPT851996 UZO851995:UZP851996 VJK851995:VJL851996 VTG851995:VTH851996 WDC851995:WDD851996 WMY851995:WMZ851996 WWU851995:WWV851996 AM917531:AN917532 KI917531:KJ917532 UE917531:UF917532 AEA917531:AEB917532 ANW917531:ANX917532 AXS917531:AXT917532 BHO917531:BHP917532 BRK917531:BRL917532 CBG917531:CBH917532 CLC917531:CLD917532 CUY917531:CUZ917532 DEU917531:DEV917532 DOQ917531:DOR917532 DYM917531:DYN917532 EII917531:EIJ917532 ESE917531:ESF917532 FCA917531:FCB917532 FLW917531:FLX917532 FVS917531:FVT917532 GFO917531:GFP917532 GPK917531:GPL917532 GZG917531:GZH917532 HJC917531:HJD917532 HSY917531:HSZ917532 ICU917531:ICV917532 IMQ917531:IMR917532 IWM917531:IWN917532 JGI917531:JGJ917532 JQE917531:JQF917532 KAA917531:KAB917532 KJW917531:KJX917532 KTS917531:KTT917532 LDO917531:LDP917532 LNK917531:LNL917532 LXG917531:LXH917532 MHC917531:MHD917532 MQY917531:MQZ917532 NAU917531:NAV917532 NKQ917531:NKR917532 NUM917531:NUN917532 OEI917531:OEJ917532 OOE917531:OOF917532 OYA917531:OYB917532 PHW917531:PHX917532 PRS917531:PRT917532 QBO917531:QBP917532 QLK917531:QLL917532 QVG917531:QVH917532 RFC917531:RFD917532 ROY917531:ROZ917532 RYU917531:RYV917532 SIQ917531:SIR917532 SSM917531:SSN917532 TCI917531:TCJ917532 TME917531:TMF917532 TWA917531:TWB917532 UFW917531:UFX917532 UPS917531:UPT917532 UZO917531:UZP917532 VJK917531:VJL917532 VTG917531:VTH917532 WDC917531:WDD917532 WMY917531:WMZ917532 WWU917531:WWV917532 AM983067:AN983068 KI983067:KJ983068 UE983067:UF983068 AEA983067:AEB983068 ANW983067:ANX983068 AXS983067:AXT983068 BHO983067:BHP983068 BRK983067:BRL983068 CBG983067:CBH983068 CLC983067:CLD983068 CUY983067:CUZ983068 DEU983067:DEV983068 DOQ983067:DOR983068 DYM983067:DYN983068 EII983067:EIJ983068 ESE983067:ESF983068 FCA983067:FCB983068 FLW983067:FLX983068 FVS983067:FVT983068 GFO983067:GFP983068 GPK983067:GPL983068 GZG983067:GZH983068 HJC983067:HJD983068 HSY983067:HSZ983068 ICU983067:ICV983068 IMQ983067:IMR983068 IWM983067:IWN983068 JGI983067:JGJ983068 JQE983067:JQF983068 KAA983067:KAB983068 KJW983067:KJX983068 KTS983067:KTT983068 LDO983067:LDP983068 LNK983067:LNL983068 LXG983067:LXH983068 MHC983067:MHD983068 MQY983067:MQZ983068 NAU983067:NAV983068 NKQ983067:NKR983068 NUM983067:NUN983068 OEI983067:OEJ983068 OOE983067:OOF983068 OYA983067:OYB983068 PHW983067:PHX983068 PRS983067:PRT983068 QBO983067:QBP983068 QLK983067:QLL983068 QVG983067:QVH983068 RFC983067:RFD983068 ROY983067:ROZ983068 RYU983067:RYV983068 SIQ983067:SIR983068 SSM983067:SSN983068 TCI983067:TCJ983068 TME983067:TMF983068 TWA983067:TWB983068 UFW983067:UFX983068 UPS983067:UPT983068 UZO983067:UZP983068 VJK983067:VJL983068 VTG983067:VTH983068 WDC983067:WDD983068 WMY983067:WMZ983068 WWU983067:WWV983068 AQ43 LE24:LE25 VA24:VA25 AEW24:AEW25 AOS24:AOS25 AYO24:AYO25 BIK24:BIK25 BSG24:BSG25 CCC24:CCC25 CLY24:CLY25 CVU24:CVU25 DFQ24:DFQ25 DPM24:DPM25 DZI24:DZI25 EJE24:EJE25 ETA24:ETA25 FCW24:FCW25 FMS24:FMS25 FWO24:FWO25 GGK24:GGK25 GQG24:GQG25 HAC24:HAC25 HJY24:HJY25 HTU24:HTU25 IDQ24:IDQ25 INM24:INM25 IXI24:IXI25 JHE24:JHE25 JRA24:JRA25 KAW24:KAW25 KKS24:KKS25 KUO24:KUO25 LEK24:LEK25 LOG24:LOG25 LYC24:LYC25 MHY24:MHY25 MRU24:MRU25 NBQ24:NBQ25 NLM24:NLM25 NVI24:NVI25 OFE24:OFE25 OPA24:OPA25 OYW24:OYW25 PIS24:PIS25 PSO24:PSO25 QCK24:QCK25 QMG24:QMG25 QWC24:QWC25 RFY24:RFY25 RPU24:RPU25 RZQ24:RZQ25 SJM24:SJM25 STI24:STI25 TDE24:TDE25 TNA24:TNA25 TWW24:TWW25 UGS24:UGS25 UQO24:UQO25 VAK24:VAK25 VKG24:VKG25 VUC24:VUC25 WDY24:WDY25 WNU24:WNU25 WXQ24:WXQ25 BI65562:BI65564 LE65562:LE65564 VA65562:VA65564 AEW65562:AEW65564 AOS65562:AOS65564 AYO65562:AYO65564 BIK65562:BIK65564 BSG65562:BSG65564 CCC65562:CCC65564 CLY65562:CLY65564 CVU65562:CVU65564 DFQ65562:DFQ65564 DPM65562:DPM65564 DZI65562:DZI65564 EJE65562:EJE65564 ETA65562:ETA65564 FCW65562:FCW65564 FMS65562:FMS65564 FWO65562:FWO65564 GGK65562:GGK65564 GQG65562:GQG65564 HAC65562:HAC65564 HJY65562:HJY65564 HTU65562:HTU65564 IDQ65562:IDQ65564 INM65562:INM65564 IXI65562:IXI65564 JHE65562:JHE65564 JRA65562:JRA65564 KAW65562:KAW65564 KKS65562:KKS65564 KUO65562:KUO65564 LEK65562:LEK65564 LOG65562:LOG65564 LYC65562:LYC65564 MHY65562:MHY65564 MRU65562:MRU65564 NBQ65562:NBQ65564 NLM65562:NLM65564 NVI65562:NVI65564 OFE65562:OFE65564 OPA65562:OPA65564 OYW65562:OYW65564 PIS65562:PIS65564 PSO65562:PSO65564 QCK65562:QCK65564 QMG65562:QMG65564 QWC65562:QWC65564 RFY65562:RFY65564 RPU65562:RPU65564 RZQ65562:RZQ65564 SJM65562:SJM65564 STI65562:STI65564 TDE65562:TDE65564 TNA65562:TNA65564 TWW65562:TWW65564 UGS65562:UGS65564 UQO65562:UQO65564 VAK65562:VAK65564 VKG65562:VKG65564 VUC65562:VUC65564 WDY65562:WDY65564 WNU65562:WNU65564 WXQ65562:WXQ65564 BI131098:BI131100 LE131098:LE131100 VA131098:VA131100 AEW131098:AEW131100 AOS131098:AOS131100 AYO131098:AYO131100 BIK131098:BIK131100 BSG131098:BSG131100 CCC131098:CCC131100 CLY131098:CLY131100 CVU131098:CVU131100 DFQ131098:DFQ131100 DPM131098:DPM131100 DZI131098:DZI131100 EJE131098:EJE131100 ETA131098:ETA131100 FCW131098:FCW131100 FMS131098:FMS131100 FWO131098:FWO131100 GGK131098:GGK131100 GQG131098:GQG131100 HAC131098:HAC131100 HJY131098:HJY131100 HTU131098:HTU131100 IDQ131098:IDQ131100 INM131098:INM131100 IXI131098:IXI131100 JHE131098:JHE131100 JRA131098:JRA131100 KAW131098:KAW131100 KKS131098:KKS131100 KUO131098:KUO131100 LEK131098:LEK131100 LOG131098:LOG131100 LYC131098:LYC131100 MHY131098:MHY131100 MRU131098:MRU131100 NBQ131098:NBQ131100 NLM131098:NLM131100 NVI131098:NVI131100 OFE131098:OFE131100 OPA131098:OPA131100 OYW131098:OYW131100 PIS131098:PIS131100 PSO131098:PSO131100 QCK131098:QCK131100 QMG131098:QMG131100 QWC131098:QWC131100 RFY131098:RFY131100 RPU131098:RPU131100 RZQ131098:RZQ131100 SJM131098:SJM131100 STI131098:STI131100 TDE131098:TDE131100 TNA131098:TNA131100 TWW131098:TWW131100 UGS131098:UGS131100 UQO131098:UQO131100 VAK131098:VAK131100 VKG131098:VKG131100 VUC131098:VUC131100 WDY131098:WDY131100 WNU131098:WNU131100 WXQ131098:WXQ131100 BI196634:BI196636 LE196634:LE196636 VA196634:VA196636 AEW196634:AEW196636 AOS196634:AOS196636 AYO196634:AYO196636 BIK196634:BIK196636 BSG196634:BSG196636 CCC196634:CCC196636 CLY196634:CLY196636 CVU196634:CVU196636 DFQ196634:DFQ196636 DPM196634:DPM196636 DZI196634:DZI196636 EJE196634:EJE196636 ETA196634:ETA196636 FCW196634:FCW196636 FMS196634:FMS196636 FWO196634:FWO196636 GGK196634:GGK196636 GQG196634:GQG196636 HAC196634:HAC196636 HJY196634:HJY196636 HTU196634:HTU196636 IDQ196634:IDQ196636 INM196634:INM196636 IXI196634:IXI196636 JHE196634:JHE196636 JRA196634:JRA196636 KAW196634:KAW196636 KKS196634:KKS196636 KUO196634:KUO196636 LEK196634:LEK196636 LOG196634:LOG196636 LYC196634:LYC196636 MHY196634:MHY196636 MRU196634:MRU196636 NBQ196634:NBQ196636 NLM196634:NLM196636 NVI196634:NVI196636 OFE196634:OFE196636 OPA196634:OPA196636 OYW196634:OYW196636 PIS196634:PIS196636 PSO196634:PSO196636 QCK196634:QCK196636 QMG196634:QMG196636 QWC196634:QWC196636 RFY196634:RFY196636 RPU196634:RPU196636 RZQ196634:RZQ196636 SJM196634:SJM196636 STI196634:STI196636 TDE196634:TDE196636 TNA196634:TNA196636 TWW196634:TWW196636 UGS196634:UGS196636 UQO196634:UQO196636 VAK196634:VAK196636 VKG196634:VKG196636 VUC196634:VUC196636 WDY196634:WDY196636 WNU196634:WNU196636 WXQ196634:WXQ196636 BI262170:BI262172 LE262170:LE262172 VA262170:VA262172 AEW262170:AEW262172 AOS262170:AOS262172 AYO262170:AYO262172 BIK262170:BIK262172 BSG262170:BSG262172 CCC262170:CCC262172 CLY262170:CLY262172 CVU262170:CVU262172 DFQ262170:DFQ262172 DPM262170:DPM262172 DZI262170:DZI262172 EJE262170:EJE262172 ETA262170:ETA262172 FCW262170:FCW262172 FMS262170:FMS262172 FWO262170:FWO262172 GGK262170:GGK262172 GQG262170:GQG262172 HAC262170:HAC262172 HJY262170:HJY262172 HTU262170:HTU262172 IDQ262170:IDQ262172 INM262170:INM262172 IXI262170:IXI262172 JHE262170:JHE262172 JRA262170:JRA262172 KAW262170:KAW262172 KKS262170:KKS262172 KUO262170:KUO262172 LEK262170:LEK262172 LOG262170:LOG262172 LYC262170:LYC262172 MHY262170:MHY262172 MRU262170:MRU262172 NBQ262170:NBQ262172 NLM262170:NLM262172 NVI262170:NVI262172 OFE262170:OFE262172 OPA262170:OPA262172 OYW262170:OYW262172 PIS262170:PIS262172 PSO262170:PSO262172 QCK262170:QCK262172 QMG262170:QMG262172 QWC262170:QWC262172 RFY262170:RFY262172 RPU262170:RPU262172 RZQ262170:RZQ262172 SJM262170:SJM262172 STI262170:STI262172 TDE262170:TDE262172 TNA262170:TNA262172 TWW262170:TWW262172 UGS262170:UGS262172 UQO262170:UQO262172 VAK262170:VAK262172 VKG262170:VKG262172 VUC262170:VUC262172 WDY262170:WDY262172 WNU262170:WNU262172 WXQ262170:WXQ262172 BI327706:BI327708 LE327706:LE327708 VA327706:VA327708 AEW327706:AEW327708 AOS327706:AOS327708 AYO327706:AYO327708 BIK327706:BIK327708 BSG327706:BSG327708 CCC327706:CCC327708 CLY327706:CLY327708 CVU327706:CVU327708 DFQ327706:DFQ327708 DPM327706:DPM327708 DZI327706:DZI327708 EJE327706:EJE327708 ETA327706:ETA327708 FCW327706:FCW327708 FMS327706:FMS327708 FWO327706:FWO327708 GGK327706:GGK327708 GQG327706:GQG327708 HAC327706:HAC327708 HJY327706:HJY327708 HTU327706:HTU327708 IDQ327706:IDQ327708 INM327706:INM327708 IXI327706:IXI327708 JHE327706:JHE327708 JRA327706:JRA327708 KAW327706:KAW327708 KKS327706:KKS327708 KUO327706:KUO327708 LEK327706:LEK327708 LOG327706:LOG327708 LYC327706:LYC327708 MHY327706:MHY327708 MRU327706:MRU327708 NBQ327706:NBQ327708 NLM327706:NLM327708 NVI327706:NVI327708 OFE327706:OFE327708 OPA327706:OPA327708 OYW327706:OYW327708 PIS327706:PIS327708 PSO327706:PSO327708 QCK327706:QCK327708 QMG327706:QMG327708 QWC327706:QWC327708 RFY327706:RFY327708 RPU327706:RPU327708 RZQ327706:RZQ327708 SJM327706:SJM327708 STI327706:STI327708 TDE327706:TDE327708 TNA327706:TNA327708 TWW327706:TWW327708 UGS327706:UGS327708 UQO327706:UQO327708 VAK327706:VAK327708 VKG327706:VKG327708 VUC327706:VUC327708 WDY327706:WDY327708 WNU327706:WNU327708 WXQ327706:WXQ327708 BI393242:BI393244 LE393242:LE393244 VA393242:VA393244 AEW393242:AEW393244 AOS393242:AOS393244 AYO393242:AYO393244 BIK393242:BIK393244 BSG393242:BSG393244 CCC393242:CCC393244 CLY393242:CLY393244 CVU393242:CVU393244 DFQ393242:DFQ393244 DPM393242:DPM393244 DZI393242:DZI393244 EJE393242:EJE393244 ETA393242:ETA393244 FCW393242:FCW393244 FMS393242:FMS393244 FWO393242:FWO393244 GGK393242:GGK393244 GQG393242:GQG393244 HAC393242:HAC393244 HJY393242:HJY393244 HTU393242:HTU393244 IDQ393242:IDQ393244 INM393242:INM393244 IXI393242:IXI393244 JHE393242:JHE393244 JRA393242:JRA393244 KAW393242:KAW393244 KKS393242:KKS393244 KUO393242:KUO393244 LEK393242:LEK393244 LOG393242:LOG393244 LYC393242:LYC393244 MHY393242:MHY393244 MRU393242:MRU393244 NBQ393242:NBQ393244 NLM393242:NLM393244 NVI393242:NVI393244 OFE393242:OFE393244 OPA393242:OPA393244 OYW393242:OYW393244 PIS393242:PIS393244 PSO393242:PSO393244 QCK393242:QCK393244 QMG393242:QMG393244 QWC393242:QWC393244 RFY393242:RFY393244 RPU393242:RPU393244 RZQ393242:RZQ393244 SJM393242:SJM393244 STI393242:STI393244 TDE393242:TDE393244 TNA393242:TNA393244 TWW393242:TWW393244 UGS393242:UGS393244 UQO393242:UQO393244 VAK393242:VAK393244 VKG393242:VKG393244 VUC393242:VUC393244 WDY393242:WDY393244 WNU393242:WNU393244 WXQ393242:WXQ393244 BI458778:BI458780 LE458778:LE458780 VA458778:VA458780 AEW458778:AEW458780 AOS458778:AOS458780 AYO458778:AYO458780 BIK458778:BIK458780 BSG458778:BSG458780 CCC458778:CCC458780 CLY458778:CLY458780 CVU458778:CVU458780 DFQ458778:DFQ458780 DPM458778:DPM458780 DZI458778:DZI458780 EJE458778:EJE458780 ETA458778:ETA458780 FCW458778:FCW458780 FMS458778:FMS458780 FWO458778:FWO458780 GGK458778:GGK458780 GQG458778:GQG458780 HAC458778:HAC458780 HJY458778:HJY458780 HTU458778:HTU458780 IDQ458778:IDQ458780 INM458778:INM458780 IXI458778:IXI458780 JHE458778:JHE458780 JRA458778:JRA458780 KAW458778:KAW458780 KKS458778:KKS458780 KUO458778:KUO458780 LEK458778:LEK458780 LOG458778:LOG458780 LYC458778:LYC458780 MHY458778:MHY458780 MRU458778:MRU458780 NBQ458778:NBQ458780 NLM458778:NLM458780 NVI458778:NVI458780 OFE458778:OFE458780 OPA458778:OPA458780 OYW458778:OYW458780 PIS458778:PIS458780 PSO458778:PSO458780 QCK458778:QCK458780 QMG458778:QMG458780 QWC458778:QWC458780 RFY458778:RFY458780 RPU458778:RPU458780 RZQ458778:RZQ458780 SJM458778:SJM458780 STI458778:STI458780 TDE458778:TDE458780 TNA458778:TNA458780 TWW458778:TWW458780 UGS458778:UGS458780 UQO458778:UQO458780 VAK458778:VAK458780 VKG458778:VKG458780 VUC458778:VUC458780 WDY458778:WDY458780 WNU458778:WNU458780 WXQ458778:WXQ458780 BI524314:BI524316 LE524314:LE524316 VA524314:VA524316 AEW524314:AEW524316 AOS524314:AOS524316 AYO524314:AYO524316 BIK524314:BIK524316 BSG524314:BSG524316 CCC524314:CCC524316 CLY524314:CLY524316 CVU524314:CVU524316 DFQ524314:DFQ524316 DPM524314:DPM524316 DZI524314:DZI524316 EJE524314:EJE524316 ETA524314:ETA524316 FCW524314:FCW524316 FMS524314:FMS524316 FWO524314:FWO524316 GGK524314:GGK524316 GQG524314:GQG524316 HAC524314:HAC524316 HJY524314:HJY524316 HTU524314:HTU524316 IDQ524314:IDQ524316 INM524314:INM524316 IXI524314:IXI524316 JHE524314:JHE524316 JRA524314:JRA524316 KAW524314:KAW524316 KKS524314:KKS524316 KUO524314:KUO524316 LEK524314:LEK524316 LOG524314:LOG524316 LYC524314:LYC524316 MHY524314:MHY524316 MRU524314:MRU524316 NBQ524314:NBQ524316 NLM524314:NLM524316 NVI524314:NVI524316 OFE524314:OFE524316 OPA524314:OPA524316 OYW524314:OYW524316 PIS524314:PIS524316 PSO524314:PSO524316 QCK524314:QCK524316 QMG524314:QMG524316 QWC524314:QWC524316 RFY524314:RFY524316 RPU524314:RPU524316 RZQ524314:RZQ524316 SJM524314:SJM524316 STI524314:STI524316 TDE524314:TDE524316 TNA524314:TNA524316 TWW524314:TWW524316 UGS524314:UGS524316 UQO524314:UQO524316 VAK524314:VAK524316 VKG524314:VKG524316 VUC524314:VUC524316 WDY524314:WDY524316 WNU524314:WNU524316 WXQ524314:WXQ524316 BI589850:BI589852 LE589850:LE589852 VA589850:VA589852 AEW589850:AEW589852 AOS589850:AOS589852 AYO589850:AYO589852 BIK589850:BIK589852 BSG589850:BSG589852 CCC589850:CCC589852 CLY589850:CLY589852 CVU589850:CVU589852 DFQ589850:DFQ589852 DPM589850:DPM589852 DZI589850:DZI589852 EJE589850:EJE589852 ETA589850:ETA589852 FCW589850:FCW589852 FMS589850:FMS589852 FWO589850:FWO589852 GGK589850:GGK589852 GQG589850:GQG589852 HAC589850:HAC589852 HJY589850:HJY589852 HTU589850:HTU589852 IDQ589850:IDQ589852 INM589850:INM589852 IXI589850:IXI589852 JHE589850:JHE589852 JRA589850:JRA589852 KAW589850:KAW589852 KKS589850:KKS589852 KUO589850:KUO589852 LEK589850:LEK589852 LOG589850:LOG589852 LYC589850:LYC589852 MHY589850:MHY589852 MRU589850:MRU589852 NBQ589850:NBQ589852 NLM589850:NLM589852 NVI589850:NVI589852 OFE589850:OFE589852 OPA589850:OPA589852 OYW589850:OYW589852 PIS589850:PIS589852 PSO589850:PSO589852 QCK589850:QCK589852 QMG589850:QMG589852 QWC589850:QWC589852 RFY589850:RFY589852 RPU589850:RPU589852 RZQ589850:RZQ589852 SJM589850:SJM589852 STI589850:STI589852 TDE589850:TDE589852 TNA589850:TNA589852 TWW589850:TWW589852 UGS589850:UGS589852 UQO589850:UQO589852 VAK589850:VAK589852 VKG589850:VKG589852 VUC589850:VUC589852 WDY589850:WDY589852 WNU589850:WNU589852 WXQ589850:WXQ589852 BI655386:BI655388 LE655386:LE655388 VA655386:VA655388 AEW655386:AEW655388 AOS655386:AOS655388 AYO655386:AYO655388 BIK655386:BIK655388 BSG655386:BSG655388 CCC655386:CCC655388 CLY655386:CLY655388 CVU655386:CVU655388 DFQ655386:DFQ655388 DPM655386:DPM655388 DZI655386:DZI655388 EJE655386:EJE655388 ETA655386:ETA655388 FCW655386:FCW655388 FMS655386:FMS655388 FWO655386:FWO655388 GGK655386:GGK655388 GQG655386:GQG655388 HAC655386:HAC655388 HJY655386:HJY655388 HTU655386:HTU655388 IDQ655386:IDQ655388 INM655386:INM655388 IXI655386:IXI655388 JHE655386:JHE655388 JRA655386:JRA655388 KAW655386:KAW655388 KKS655386:KKS655388 KUO655386:KUO655388 LEK655386:LEK655388 LOG655386:LOG655388 LYC655386:LYC655388 MHY655386:MHY655388 MRU655386:MRU655388 NBQ655386:NBQ655388 NLM655386:NLM655388 NVI655386:NVI655388 OFE655386:OFE655388 OPA655386:OPA655388 OYW655386:OYW655388 PIS655386:PIS655388 PSO655386:PSO655388 QCK655386:QCK655388 QMG655386:QMG655388 QWC655386:QWC655388 RFY655386:RFY655388 RPU655386:RPU655388 RZQ655386:RZQ655388 SJM655386:SJM655388 STI655386:STI655388 TDE655386:TDE655388 TNA655386:TNA655388 TWW655386:TWW655388 UGS655386:UGS655388 UQO655386:UQO655388 VAK655386:VAK655388 VKG655386:VKG655388 VUC655386:VUC655388 WDY655386:WDY655388 WNU655386:WNU655388 WXQ655386:WXQ655388 BI720922:BI720924 LE720922:LE720924 VA720922:VA720924 AEW720922:AEW720924 AOS720922:AOS720924 AYO720922:AYO720924 BIK720922:BIK720924 BSG720922:BSG720924 CCC720922:CCC720924 CLY720922:CLY720924 CVU720922:CVU720924 DFQ720922:DFQ720924 DPM720922:DPM720924 DZI720922:DZI720924 EJE720922:EJE720924 ETA720922:ETA720924 FCW720922:FCW720924 FMS720922:FMS720924 FWO720922:FWO720924 GGK720922:GGK720924 GQG720922:GQG720924 HAC720922:HAC720924 HJY720922:HJY720924 HTU720922:HTU720924 IDQ720922:IDQ720924 INM720922:INM720924 IXI720922:IXI720924 JHE720922:JHE720924 JRA720922:JRA720924 KAW720922:KAW720924 KKS720922:KKS720924 KUO720922:KUO720924 LEK720922:LEK720924 LOG720922:LOG720924 LYC720922:LYC720924 MHY720922:MHY720924 MRU720922:MRU720924 NBQ720922:NBQ720924 NLM720922:NLM720924 NVI720922:NVI720924 OFE720922:OFE720924 OPA720922:OPA720924 OYW720922:OYW720924 PIS720922:PIS720924 PSO720922:PSO720924 QCK720922:QCK720924 QMG720922:QMG720924 QWC720922:QWC720924 RFY720922:RFY720924 RPU720922:RPU720924 RZQ720922:RZQ720924 SJM720922:SJM720924 STI720922:STI720924 TDE720922:TDE720924 TNA720922:TNA720924 TWW720922:TWW720924 UGS720922:UGS720924 UQO720922:UQO720924 VAK720922:VAK720924 VKG720922:VKG720924 VUC720922:VUC720924 WDY720922:WDY720924 WNU720922:WNU720924 WXQ720922:WXQ720924 BI786458:BI786460 LE786458:LE786460 VA786458:VA786460 AEW786458:AEW786460 AOS786458:AOS786460 AYO786458:AYO786460 BIK786458:BIK786460 BSG786458:BSG786460 CCC786458:CCC786460 CLY786458:CLY786460 CVU786458:CVU786460 DFQ786458:DFQ786460 DPM786458:DPM786460 DZI786458:DZI786460 EJE786458:EJE786460 ETA786458:ETA786460 FCW786458:FCW786460 FMS786458:FMS786460 FWO786458:FWO786460 GGK786458:GGK786460 GQG786458:GQG786460 HAC786458:HAC786460 HJY786458:HJY786460 HTU786458:HTU786460 IDQ786458:IDQ786460 INM786458:INM786460 IXI786458:IXI786460 JHE786458:JHE786460 JRA786458:JRA786460 KAW786458:KAW786460 KKS786458:KKS786460 KUO786458:KUO786460 LEK786458:LEK786460 LOG786458:LOG786460 LYC786458:LYC786460 MHY786458:MHY786460 MRU786458:MRU786460 NBQ786458:NBQ786460 NLM786458:NLM786460 NVI786458:NVI786460 OFE786458:OFE786460 OPA786458:OPA786460 OYW786458:OYW786460 PIS786458:PIS786460 PSO786458:PSO786460 QCK786458:QCK786460 QMG786458:QMG786460 QWC786458:QWC786460 RFY786458:RFY786460 RPU786458:RPU786460 RZQ786458:RZQ786460 SJM786458:SJM786460 STI786458:STI786460 TDE786458:TDE786460 TNA786458:TNA786460 TWW786458:TWW786460 UGS786458:UGS786460 UQO786458:UQO786460 VAK786458:VAK786460 VKG786458:VKG786460 VUC786458:VUC786460 WDY786458:WDY786460 WNU786458:WNU786460 WXQ786458:WXQ786460 BI851994:BI851996 LE851994:LE851996 VA851994:VA851996 AEW851994:AEW851996 AOS851994:AOS851996 AYO851994:AYO851996 BIK851994:BIK851996 BSG851994:BSG851996 CCC851994:CCC851996 CLY851994:CLY851996 CVU851994:CVU851996 DFQ851994:DFQ851996 DPM851994:DPM851996 DZI851994:DZI851996 EJE851994:EJE851996 ETA851994:ETA851996 FCW851994:FCW851996 FMS851994:FMS851996 FWO851994:FWO851996 GGK851994:GGK851996 GQG851994:GQG851996 HAC851994:HAC851996 HJY851994:HJY851996 HTU851994:HTU851996 IDQ851994:IDQ851996 INM851994:INM851996 IXI851994:IXI851996 JHE851994:JHE851996 JRA851994:JRA851996 KAW851994:KAW851996 KKS851994:KKS851996 KUO851994:KUO851996 LEK851994:LEK851996 LOG851994:LOG851996 LYC851994:LYC851996 MHY851994:MHY851996 MRU851994:MRU851996 NBQ851994:NBQ851996 NLM851994:NLM851996 NVI851994:NVI851996 OFE851994:OFE851996 OPA851994:OPA851996 OYW851994:OYW851996 PIS851994:PIS851996 PSO851994:PSO851996 QCK851994:QCK851996 QMG851994:QMG851996 QWC851994:QWC851996 RFY851994:RFY851996 RPU851994:RPU851996 RZQ851994:RZQ851996 SJM851994:SJM851996 STI851994:STI851996 TDE851994:TDE851996 TNA851994:TNA851996 TWW851994:TWW851996 UGS851994:UGS851996 UQO851994:UQO851996 VAK851994:VAK851996 VKG851994:VKG851996 VUC851994:VUC851996 WDY851994:WDY851996 WNU851994:WNU851996 WXQ851994:WXQ851996 BI917530:BI917532 LE917530:LE917532 VA917530:VA917532 AEW917530:AEW917532 AOS917530:AOS917532 AYO917530:AYO917532 BIK917530:BIK917532 BSG917530:BSG917532 CCC917530:CCC917532 CLY917530:CLY917532 CVU917530:CVU917532 DFQ917530:DFQ917532 DPM917530:DPM917532 DZI917530:DZI917532 EJE917530:EJE917532 ETA917530:ETA917532 FCW917530:FCW917532 FMS917530:FMS917532 FWO917530:FWO917532 GGK917530:GGK917532 GQG917530:GQG917532 HAC917530:HAC917532 HJY917530:HJY917532 HTU917530:HTU917532 IDQ917530:IDQ917532 INM917530:INM917532 IXI917530:IXI917532 JHE917530:JHE917532 JRA917530:JRA917532 KAW917530:KAW917532 KKS917530:KKS917532 KUO917530:KUO917532 LEK917530:LEK917532 LOG917530:LOG917532 LYC917530:LYC917532 MHY917530:MHY917532 MRU917530:MRU917532 NBQ917530:NBQ917532 NLM917530:NLM917532 NVI917530:NVI917532 OFE917530:OFE917532 OPA917530:OPA917532 OYW917530:OYW917532 PIS917530:PIS917532 PSO917530:PSO917532 QCK917530:QCK917532 QMG917530:QMG917532 QWC917530:QWC917532 RFY917530:RFY917532 RPU917530:RPU917532 RZQ917530:RZQ917532 SJM917530:SJM917532 STI917530:STI917532 TDE917530:TDE917532 TNA917530:TNA917532 TWW917530:TWW917532 UGS917530:UGS917532 UQO917530:UQO917532 VAK917530:VAK917532 VKG917530:VKG917532 VUC917530:VUC917532 WDY917530:WDY917532 WNU917530:WNU917532 WXQ917530:WXQ917532 BI983066:BI983068 LE983066:LE983068 VA983066:VA983068 AEW983066:AEW983068 AOS983066:AOS983068 AYO983066:AYO983068 BIK983066:BIK983068 BSG983066:BSG983068 CCC983066:CCC983068 CLY983066:CLY983068 CVU983066:CVU983068 DFQ983066:DFQ983068 DPM983066:DPM983068 DZI983066:DZI983068 EJE983066:EJE983068 ETA983066:ETA983068 FCW983066:FCW983068 FMS983066:FMS983068 FWO983066:FWO983068 GGK983066:GGK983068 GQG983066:GQG983068 HAC983066:HAC983068 HJY983066:HJY983068 HTU983066:HTU983068 IDQ983066:IDQ983068 INM983066:INM983068 IXI983066:IXI983068 JHE983066:JHE983068 JRA983066:JRA983068 KAW983066:KAW983068 KKS983066:KKS983068 KUO983066:KUO983068 LEK983066:LEK983068 LOG983066:LOG983068 LYC983066:LYC983068 MHY983066:MHY983068 MRU983066:MRU983068 NBQ983066:NBQ983068 NLM983066:NLM983068 NVI983066:NVI983068 OFE983066:OFE983068 OPA983066:OPA983068 OYW983066:OYW983068 PIS983066:PIS983068 PSO983066:PSO983068 QCK983066:QCK983068 QMG983066:QMG983068 QWC983066:QWC983068 RFY983066:RFY983068 RPU983066:RPU983068 RZQ983066:RZQ983068 SJM983066:SJM983068 STI983066:STI983068 TDE983066:TDE983068 TNA983066:TNA983068 TWW983066:TWW983068 UGS983066:UGS983068 UQO983066:UQO983068 VAK983066:VAK983068 VKG983066:VKG983068 VUC983066:VUC983068 WDY983066:WDY983068 WNU983066:WNU983068 WXQ983066:WXQ983068 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D65566:E65566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D131102:E131102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D196638:E196638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D262174:E262174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D327710:E327710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D393246:E393246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D458782:E458782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D524318:E524318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D589854:E589854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D655390:E655390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D720926:E720926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D786462:E786462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D851998:E851998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D917534:E917534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D983070:E983070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BI24 X39 AX43 BE41:BE42 BF43 BM43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DX101"/>
  <sheetViews>
    <sheetView showGridLines="0" zoomScaleNormal="100" zoomScaleSheetLayoutView="100" workbookViewId="0">
      <selection activeCell="BO1" sqref="BO1"/>
    </sheetView>
  </sheetViews>
  <sheetFormatPr defaultColWidth="1.5" defaultRowHeight="8.85" customHeight="1"/>
  <cols>
    <col min="1" max="1" width="1.25" style="708" customWidth="1"/>
    <col min="2" max="65" width="1.5" style="708" customWidth="1"/>
    <col min="66" max="66" width="1.375" style="708" customWidth="1"/>
    <col min="67" max="256" width="1.5" style="708" customWidth="1"/>
    <col min="257" max="257" width="1.25" style="708" customWidth="1"/>
    <col min="258" max="321" width="1.5" style="708" customWidth="1"/>
    <col min="322" max="322" width="1.375" style="708" customWidth="1"/>
    <col min="323" max="512" width="1.5" style="708" customWidth="1"/>
    <col min="513" max="513" width="1.25" style="708" customWidth="1"/>
    <col min="514" max="577" width="1.5" style="708" customWidth="1"/>
    <col min="578" max="578" width="1.375" style="708" customWidth="1"/>
    <col min="579" max="768" width="1.5" style="708" customWidth="1"/>
    <col min="769" max="769" width="1.25" style="708" customWidth="1"/>
    <col min="770" max="833" width="1.5" style="708" customWidth="1"/>
    <col min="834" max="834" width="1.375" style="708" customWidth="1"/>
    <col min="835" max="1024" width="1.5" style="708" customWidth="1"/>
    <col min="1025" max="1025" width="1.25" style="708" customWidth="1"/>
    <col min="1026" max="1089" width="1.5" style="708" customWidth="1"/>
    <col min="1090" max="1090" width="1.375" style="708" customWidth="1"/>
    <col min="1091" max="1280" width="1.5" style="708" customWidth="1"/>
    <col min="1281" max="1281" width="1.25" style="708" customWidth="1"/>
    <col min="1282" max="1345" width="1.5" style="708" customWidth="1"/>
    <col min="1346" max="1346" width="1.375" style="708" customWidth="1"/>
    <col min="1347" max="1536" width="1.5" style="708" customWidth="1"/>
    <col min="1537" max="1537" width="1.25" style="708" customWidth="1"/>
    <col min="1538" max="1601" width="1.5" style="708" customWidth="1"/>
    <col min="1602" max="1602" width="1.375" style="708" customWidth="1"/>
    <col min="1603" max="1792" width="1.5" style="708" customWidth="1"/>
    <col min="1793" max="1793" width="1.25" style="708" customWidth="1"/>
    <col min="1794" max="1857" width="1.5" style="708" customWidth="1"/>
    <col min="1858" max="1858" width="1.375" style="708" customWidth="1"/>
    <col min="1859" max="2048" width="1.5" style="708" customWidth="1"/>
    <col min="2049" max="2049" width="1.25" style="708" customWidth="1"/>
    <col min="2050" max="2113" width="1.5" style="708" customWidth="1"/>
    <col min="2114" max="2114" width="1.375" style="708" customWidth="1"/>
    <col min="2115" max="2304" width="1.5" style="708" customWidth="1"/>
    <col min="2305" max="2305" width="1.25" style="708" customWidth="1"/>
    <col min="2306" max="2369" width="1.5" style="708" customWidth="1"/>
    <col min="2370" max="2370" width="1.375" style="708" customWidth="1"/>
    <col min="2371" max="2560" width="1.5" style="708" customWidth="1"/>
    <col min="2561" max="2561" width="1.25" style="708" customWidth="1"/>
    <col min="2562" max="2625" width="1.5" style="708" customWidth="1"/>
    <col min="2626" max="2626" width="1.375" style="708" customWidth="1"/>
    <col min="2627" max="2816" width="1.5" style="708" customWidth="1"/>
    <col min="2817" max="2817" width="1.25" style="708" customWidth="1"/>
    <col min="2818" max="2881" width="1.5" style="708" customWidth="1"/>
    <col min="2882" max="2882" width="1.375" style="708" customWidth="1"/>
    <col min="2883" max="3072" width="1.5" style="708" customWidth="1"/>
    <col min="3073" max="3073" width="1.25" style="708" customWidth="1"/>
    <col min="3074" max="3137" width="1.5" style="708" customWidth="1"/>
    <col min="3138" max="3138" width="1.375" style="708" customWidth="1"/>
    <col min="3139" max="3328" width="1.5" style="708" customWidth="1"/>
    <col min="3329" max="3329" width="1.25" style="708" customWidth="1"/>
    <col min="3330" max="3393" width="1.5" style="708" customWidth="1"/>
    <col min="3394" max="3394" width="1.375" style="708" customWidth="1"/>
    <col min="3395" max="3584" width="1.5" style="708" customWidth="1"/>
    <col min="3585" max="3585" width="1.25" style="708" customWidth="1"/>
    <col min="3586" max="3649" width="1.5" style="708" customWidth="1"/>
    <col min="3650" max="3650" width="1.375" style="708" customWidth="1"/>
    <col min="3651" max="3840" width="1.5" style="708" customWidth="1"/>
    <col min="3841" max="3841" width="1.25" style="708" customWidth="1"/>
    <col min="3842" max="3905" width="1.5" style="708" customWidth="1"/>
    <col min="3906" max="3906" width="1.375" style="708" customWidth="1"/>
    <col min="3907" max="4096" width="1.5" style="708" customWidth="1"/>
    <col min="4097" max="4097" width="1.25" style="708" customWidth="1"/>
    <col min="4098" max="4161" width="1.5" style="708" customWidth="1"/>
    <col min="4162" max="4162" width="1.375" style="708" customWidth="1"/>
    <col min="4163" max="4352" width="1.5" style="708" customWidth="1"/>
    <col min="4353" max="4353" width="1.25" style="708" customWidth="1"/>
    <col min="4354" max="4417" width="1.5" style="708" customWidth="1"/>
    <col min="4418" max="4418" width="1.375" style="708" customWidth="1"/>
    <col min="4419" max="4608" width="1.5" style="708" customWidth="1"/>
    <col min="4609" max="4609" width="1.25" style="708" customWidth="1"/>
    <col min="4610" max="4673" width="1.5" style="708" customWidth="1"/>
    <col min="4674" max="4674" width="1.375" style="708" customWidth="1"/>
    <col min="4675" max="4864" width="1.5" style="708" customWidth="1"/>
    <col min="4865" max="4865" width="1.25" style="708" customWidth="1"/>
    <col min="4866" max="4929" width="1.5" style="708" customWidth="1"/>
    <col min="4930" max="4930" width="1.375" style="708" customWidth="1"/>
    <col min="4931" max="5120" width="1.5" style="708" customWidth="1"/>
    <col min="5121" max="5121" width="1.25" style="708" customWidth="1"/>
    <col min="5122" max="5185" width="1.5" style="708" customWidth="1"/>
    <col min="5186" max="5186" width="1.375" style="708" customWidth="1"/>
    <col min="5187" max="5376" width="1.5" style="708" customWidth="1"/>
    <col min="5377" max="5377" width="1.25" style="708" customWidth="1"/>
    <col min="5378" max="5441" width="1.5" style="708" customWidth="1"/>
    <col min="5442" max="5442" width="1.375" style="708" customWidth="1"/>
    <col min="5443" max="5632" width="1.5" style="708" customWidth="1"/>
    <col min="5633" max="5633" width="1.25" style="708" customWidth="1"/>
    <col min="5634" max="5697" width="1.5" style="708" customWidth="1"/>
    <col min="5698" max="5698" width="1.375" style="708" customWidth="1"/>
    <col min="5699" max="5888" width="1.5" style="708" customWidth="1"/>
    <col min="5889" max="5889" width="1.25" style="708" customWidth="1"/>
    <col min="5890" max="5953" width="1.5" style="708" customWidth="1"/>
    <col min="5954" max="5954" width="1.375" style="708" customWidth="1"/>
    <col min="5955" max="6144" width="1.5" style="708" customWidth="1"/>
    <col min="6145" max="6145" width="1.25" style="708" customWidth="1"/>
    <col min="6146" max="6209" width="1.5" style="708" customWidth="1"/>
    <col min="6210" max="6210" width="1.375" style="708" customWidth="1"/>
    <col min="6211" max="6400" width="1.5" style="708" customWidth="1"/>
    <col min="6401" max="6401" width="1.25" style="708" customWidth="1"/>
    <col min="6402" max="6465" width="1.5" style="708" customWidth="1"/>
    <col min="6466" max="6466" width="1.375" style="708" customWidth="1"/>
    <col min="6467" max="6656" width="1.5" style="708" customWidth="1"/>
    <col min="6657" max="6657" width="1.25" style="708" customWidth="1"/>
    <col min="6658" max="6721" width="1.5" style="708" customWidth="1"/>
    <col min="6722" max="6722" width="1.375" style="708" customWidth="1"/>
    <col min="6723" max="6912" width="1.5" style="708" customWidth="1"/>
    <col min="6913" max="6913" width="1.25" style="708" customWidth="1"/>
    <col min="6914" max="6977" width="1.5" style="708" customWidth="1"/>
    <col min="6978" max="6978" width="1.375" style="708" customWidth="1"/>
    <col min="6979" max="7168" width="1.5" style="708" customWidth="1"/>
    <col min="7169" max="7169" width="1.25" style="708" customWidth="1"/>
    <col min="7170" max="7233" width="1.5" style="708" customWidth="1"/>
    <col min="7234" max="7234" width="1.375" style="708" customWidth="1"/>
    <col min="7235" max="7424" width="1.5" style="708" customWidth="1"/>
    <col min="7425" max="7425" width="1.25" style="708" customWidth="1"/>
    <col min="7426" max="7489" width="1.5" style="708" customWidth="1"/>
    <col min="7490" max="7490" width="1.375" style="708" customWidth="1"/>
    <col min="7491" max="7680" width="1.5" style="708" customWidth="1"/>
    <col min="7681" max="7681" width="1.25" style="708" customWidth="1"/>
    <col min="7682" max="7745" width="1.5" style="708" customWidth="1"/>
    <col min="7746" max="7746" width="1.375" style="708" customWidth="1"/>
    <col min="7747" max="7936" width="1.5" style="708" customWidth="1"/>
    <col min="7937" max="7937" width="1.25" style="708" customWidth="1"/>
    <col min="7938" max="8001" width="1.5" style="708" customWidth="1"/>
    <col min="8002" max="8002" width="1.375" style="708" customWidth="1"/>
    <col min="8003" max="8192" width="1.5" style="708" customWidth="1"/>
    <col min="8193" max="8193" width="1.25" style="708" customWidth="1"/>
    <col min="8194" max="8257" width="1.5" style="708" customWidth="1"/>
    <col min="8258" max="8258" width="1.375" style="708" customWidth="1"/>
    <col min="8259" max="8448" width="1.5" style="708" customWidth="1"/>
    <col min="8449" max="8449" width="1.25" style="708" customWidth="1"/>
    <col min="8450" max="8513" width="1.5" style="708" customWidth="1"/>
    <col min="8514" max="8514" width="1.375" style="708" customWidth="1"/>
    <col min="8515" max="8704" width="1.5" style="708" customWidth="1"/>
    <col min="8705" max="8705" width="1.25" style="708" customWidth="1"/>
    <col min="8706" max="8769" width="1.5" style="708" customWidth="1"/>
    <col min="8770" max="8770" width="1.375" style="708" customWidth="1"/>
    <col min="8771" max="8960" width="1.5" style="708" customWidth="1"/>
    <col min="8961" max="8961" width="1.25" style="708" customWidth="1"/>
    <col min="8962" max="9025" width="1.5" style="708" customWidth="1"/>
    <col min="9026" max="9026" width="1.375" style="708" customWidth="1"/>
    <col min="9027" max="9216" width="1.5" style="708" customWidth="1"/>
    <col min="9217" max="9217" width="1.25" style="708" customWidth="1"/>
    <col min="9218" max="9281" width="1.5" style="708" customWidth="1"/>
    <col min="9282" max="9282" width="1.375" style="708" customWidth="1"/>
    <col min="9283" max="9472" width="1.5" style="708" customWidth="1"/>
    <col min="9473" max="9473" width="1.25" style="708" customWidth="1"/>
    <col min="9474" max="9537" width="1.5" style="708" customWidth="1"/>
    <col min="9538" max="9538" width="1.375" style="708" customWidth="1"/>
    <col min="9539" max="9728" width="1.5" style="708" customWidth="1"/>
    <col min="9729" max="9729" width="1.25" style="708" customWidth="1"/>
    <col min="9730" max="9793" width="1.5" style="708" customWidth="1"/>
    <col min="9794" max="9794" width="1.375" style="708" customWidth="1"/>
    <col min="9795" max="9984" width="1.5" style="708" customWidth="1"/>
    <col min="9985" max="9985" width="1.25" style="708" customWidth="1"/>
    <col min="9986" max="10049" width="1.5" style="708" customWidth="1"/>
    <col min="10050" max="10050" width="1.375" style="708" customWidth="1"/>
    <col min="10051" max="10240" width="1.5" style="708" customWidth="1"/>
    <col min="10241" max="10241" width="1.25" style="708" customWidth="1"/>
    <col min="10242" max="10305" width="1.5" style="708" customWidth="1"/>
    <col min="10306" max="10306" width="1.375" style="708" customWidth="1"/>
    <col min="10307" max="10496" width="1.5" style="708" customWidth="1"/>
    <col min="10497" max="10497" width="1.25" style="708" customWidth="1"/>
    <col min="10498" max="10561" width="1.5" style="708" customWidth="1"/>
    <col min="10562" max="10562" width="1.375" style="708" customWidth="1"/>
    <col min="10563" max="10752" width="1.5" style="708" customWidth="1"/>
    <col min="10753" max="10753" width="1.25" style="708" customWidth="1"/>
    <col min="10754" max="10817" width="1.5" style="708" customWidth="1"/>
    <col min="10818" max="10818" width="1.375" style="708" customWidth="1"/>
    <col min="10819" max="11008" width="1.5" style="708" customWidth="1"/>
    <col min="11009" max="11009" width="1.25" style="708" customWidth="1"/>
    <col min="11010" max="11073" width="1.5" style="708" customWidth="1"/>
    <col min="11074" max="11074" width="1.375" style="708" customWidth="1"/>
    <col min="11075" max="11264" width="1.5" style="708" customWidth="1"/>
    <col min="11265" max="11265" width="1.25" style="708" customWidth="1"/>
    <col min="11266" max="11329" width="1.5" style="708" customWidth="1"/>
    <col min="11330" max="11330" width="1.375" style="708" customWidth="1"/>
    <col min="11331" max="11520" width="1.5" style="708" customWidth="1"/>
    <col min="11521" max="11521" width="1.25" style="708" customWidth="1"/>
    <col min="11522" max="11585" width="1.5" style="708" customWidth="1"/>
    <col min="11586" max="11586" width="1.375" style="708" customWidth="1"/>
    <col min="11587" max="11776" width="1.5" style="708" customWidth="1"/>
    <col min="11777" max="11777" width="1.25" style="708" customWidth="1"/>
    <col min="11778" max="11841" width="1.5" style="708" customWidth="1"/>
    <col min="11842" max="11842" width="1.375" style="708" customWidth="1"/>
    <col min="11843" max="12032" width="1.5" style="708" customWidth="1"/>
    <col min="12033" max="12033" width="1.25" style="708" customWidth="1"/>
    <col min="12034" max="12097" width="1.5" style="708" customWidth="1"/>
    <col min="12098" max="12098" width="1.375" style="708" customWidth="1"/>
    <col min="12099" max="12288" width="1.5" style="708" customWidth="1"/>
    <col min="12289" max="12289" width="1.25" style="708" customWidth="1"/>
    <col min="12290" max="12353" width="1.5" style="708" customWidth="1"/>
    <col min="12354" max="12354" width="1.375" style="708" customWidth="1"/>
    <col min="12355" max="12544" width="1.5" style="708" customWidth="1"/>
    <col min="12545" max="12545" width="1.25" style="708" customWidth="1"/>
    <col min="12546" max="12609" width="1.5" style="708" customWidth="1"/>
    <col min="12610" max="12610" width="1.375" style="708" customWidth="1"/>
    <col min="12611" max="12800" width="1.5" style="708" customWidth="1"/>
    <col min="12801" max="12801" width="1.25" style="708" customWidth="1"/>
    <col min="12802" max="12865" width="1.5" style="708" customWidth="1"/>
    <col min="12866" max="12866" width="1.375" style="708" customWidth="1"/>
    <col min="12867" max="13056" width="1.5" style="708" customWidth="1"/>
    <col min="13057" max="13057" width="1.25" style="708" customWidth="1"/>
    <col min="13058" max="13121" width="1.5" style="708" customWidth="1"/>
    <col min="13122" max="13122" width="1.375" style="708" customWidth="1"/>
    <col min="13123" max="13312" width="1.5" style="708" customWidth="1"/>
    <col min="13313" max="13313" width="1.25" style="708" customWidth="1"/>
    <col min="13314" max="13377" width="1.5" style="708" customWidth="1"/>
    <col min="13378" max="13378" width="1.375" style="708" customWidth="1"/>
    <col min="13379" max="13568" width="1.5" style="708" customWidth="1"/>
    <col min="13569" max="13569" width="1.25" style="708" customWidth="1"/>
    <col min="13570" max="13633" width="1.5" style="708" customWidth="1"/>
    <col min="13634" max="13634" width="1.375" style="708" customWidth="1"/>
    <col min="13635" max="13824" width="1.5" style="708" customWidth="1"/>
    <col min="13825" max="13825" width="1.25" style="708" customWidth="1"/>
    <col min="13826" max="13889" width="1.5" style="708" customWidth="1"/>
    <col min="13890" max="13890" width="1.375" style="708" customWidth="1"/>
    <col min="13891" max="14080" width="1.5" style="708" customWidth="1"/>
    <col min="14081" max="14081" width="1.25" style="708" customWidth="1"/>
    <col min="14082" max="14145" width="1.5" style="708" customWidth="1"/>
    <col min="14146" max="14146" width="1.375" style="708" customWidth="1"/>
    <col min="14147" max="14336" width="1.5" style="708" customWidth="1"/>
    <col min="14337" max="14337" width="1.25" style="708" customWidth="1"/>
    <col min="14338" max="14401" width="1.5" style="708" customWidth="1"/>
    <col min="14402" max="14402" width="1.375" style="708" customWidth="1"/>
    <col min="14403" max="14592" width="1.5" style="708" customWidth="1"/>
    <col min="14593" max="14593" width="1.25" style="708" customWidth="1"/>
    <col min="14594" max="14657" width="1.5" style="708" customWidth="1"/>
    <col min="14658" max="14658" width="1.375" style="708" customWidth="1"/>
    <col min="14659" max="14848" width="1.5" style="708" customWidth="1"/>
    <col min="14849" max="14849" width="1.25" style="708" customWidth="1"/>
    <col min="14850" max="14913" width="1.5" style="708" customWidth="1"/>
    <col min="14914" max="14914" width="1.375" style="708" customWidth="1"/>
    <col min="14915" max="15104" width="1.5" style="708" customWidth="1"/>
    <col min="15105" max="15105" width="1.25" style="708" customWidth="1"/>
    <col min="15106" max="15169" width="1.5" style="708" customWidth="1"/>
    <col min="15170" max="15170" width="1.375" style="708" customWidth="1"/>
    <col min="15171" max="15360" width="1.5" style="708" customWidth="1"/>
    <col min="15361" max="15361" width="1.25" style="708" customWidth="1"/>
    <col min="15362" max="15425" width="1.5" style="708" customWidth="1"/>
    <col min="15426" max="15426" width="1.375" style="708" customWidth="1"/>
    <col min="15427" max="15616" width="1.5" style="708" customWidth="1"/>
    <col min="15617" max="15617" width="1.25" style="708" customWidth="1"/>
    <col min="15618" max="15681" width="1.5" style="708" customWidth="1"/>
    <col min="15682" max="15682" width="1.375" style="708" customWidth="1"/>
    <col min="15683" max="15872" width="1.5" style="708" customWidth="1"/>
    <col min="15873" max="15873" width="1.25" style="708" customWidth="1"/>
    <col min="15874" max="15937" width="1.5" style="708" customWidth="1"/>
    <col min="15938" max="15938" width="1.375" style="708" customWidth="1"/>
    <col min="15939" max="16128" width="1.5" style="708" customWidth="1"/>
    <col min="16129" max="16129" width="1.25" style="708" customWidth="1"/>
    <col min="16130" max="16193" width="1.5" style="708" customWidth="1"/>
    <col min="16194" max="16194" width="1.375" style="708" customWidth="1"/>
    <col min="16195" max="16384" width="1.5" style="708" customWidth="1"/>
  </cols>
  <sheetData>
    <row r="1" spans="2:128" ht="12.75" customHeight="1" thickBot="1">
      <c r="B1" s="3058" t="s">
        <v>3664</v>
      </c>
      <c r="C1" s="3058"/>
      <c r="D1" s="3058"/>
      <c r="E1" s="3058"/>
      <c r="F1" s="3058"/>
      <c r="G1" s="3058"/>
      <c r="H1" s="3058"/>
      <c r="I1" s="3058"/>
      <c r="J1" s="3058"/>
      <c r="K1" s="3058"/>
      <c r="L1" s="707"/>
      <c r="M1" s="707"/>
    </row>
    <row r="2" spans="2:128" ht="25.5" customHeight="1" thickBot="1">
      <c r="C2" s="709"/>
      <c r="D2" s="709"/>
      <c r="E2" s="709"/>
      <c r="F2" s="709"/>
      <c r="G2" s="709"/>
      <c r="H2" s="709"/>
      <c r="I2" s="709"/>
      <c r="J2" s="709"/>
      <c r="K2" s="709"/>
      <c r="L2" s="709"/>
      <c r="M2" s="709"/>
      <c r="AT2" s="3059" t="s">
        <v>496</v>
      </c>
      <c r="AU2" s="3059"/>
      <c r="AV2" s="3059"/>
      <c r="AW2" s="3059"/>
      <c r="AX2" s="3060"/>
      <c r="AY2" s="3061" t="s">
        <v>2542</v>
      </c>
      <c r="AZ2" s="3062"/>
      <c r="BA2" s="3062"/>
      <c r="BB2" s="3063"/>
      <c r="BC2" s="3063"/>
      <c r="BD2" s="3062" t="s">
        <v>477</v>
      </c>
      <c r="BE2" s="3062"/>
      <c r="BF2" s="3063"/>
      <c r="BG2" s="3063"/>
      <c r="BH2" s="3062" t="s">
        <v>5</v>
      </c>
      <c r="BI2" s="3062"/>
      <c r="BJ2" s="3063"/>
      <c r="BK2" s="3063"/>
      <c r="BL2" s="3062" t="s">
        <v>478</v>
      </c>
      <c r="BM2" s="3077"/>
    </row>
    <row r="3" spans="2:128" ht="12.75" customHeight="1">
      <c r="Q3" s="3078" t="s">
        <v>3665</v>
      </c>
      <c r="R3" s="3078"/>
      <c r="S3" s="3078"/>
      <c r="T3" s="3078"/>
      <c r="U3" s="3078"/>
      <c r="V3" s="3078"/>
      <c r="W3" s="3078"/>
      <c r="X3" s="3078"/>
      <c r="Y3" s="3078"/>
      <c r="Z3" s="3078"/>
      <c r="AA3" s="3078"/>
      <c r="AB3" s="3078"/>
      <c r="AC3" s="3078"/>
      <c r="AD3" s="3078"/>
      <c r="AE3" s="3078"/>
      <c r="AF3" s="3078"/>
      <c r="AG3" s="3078"/>
      <c r="AH3" s="3078"/>
      <c r="AI3" s="3078"/>
      <c r="AJ3" s="3078"/>
      <c r="AK3" s="3078"/>
      <c r="AL3" s="3078"/>
      <c r="AM3" s="3078"/>
      <c r="AN3" s="3078"/>
      <c r="AO3" s="3078"/>
      <c r="AP3" s="3078"/>
      <c r="AQ3" s="3078"/>
      <c r="AR3" s="3078"/>
      <c r="AS3" s="3078"/>
      <c r="AT3" s="3078"/>
      <c r="AU3" s="3078"/>
      <c r="AV3" s="3078"/>
      <c r="AW3" s="3078"/>
      <c r="AX3" s="3078"/>
      <c r="AY3" s="710"/>
      <c r="AZ3" s="711"/>
      <c r="BA3" s="711"/>
      <c r="BB3" s="711"/>
      <c r="BC3" s="711"/>
      <c r="BD3" s="711"/>
      <c r="BE3" s="711"/>
      <c r="BF3" s="711"/>
      <c r="BG3" s="711"/>
      <c r="BH3" s="711"/>
      <c r="BI3" s="711"/>
      <c r="BJ3" s="711"/>
      <c r="BK3" s="711"/>
      <c r="BL3" s="711"/>
      <c r="BM3" s="711"/>
      <c r="BO3" s="707"/>
      <c r="BP3" s="707"/>
      <c r="BQ3" s="707"/>
      <c r="BR3" s="707"/>
      <c r="BS3" s="707"/>
      <c r="BT3" s="712"/>
      <c r="BU3" s="712"/>
      <c r="BV3" s="712"/>
      <c r="BW3" s="713"/>
      <c r="BX3" s="713"/>
      <c r="BY3" s="712"/>
      <c r="BZ3" s="712"/>
      <c r="CA3" s="713"/>
      <c r="CB3" s="713"/>
      <c r="CC3" s="712"/>
      <c r="CD3" s="712"/>
      <c r="CE3" s="713"/>
      <c r="CF3" s="713"/>
      <c r="CG3" s="712"/>
      <c r="CH3" s="712"/>
    </row>
    <row r="4" spans="2:128" ht="9.75" customHeight="1">
      <c r="Q4" s="3078"/>
      <c r="R4" s="3078"/>
      <c r="S4" s="3078"/>
      <c r="T4" s="3078"/>
      <c r="U4" s="3078"/>
      <c r="V4" s="3078"/>
      <c r="W4" s="3078"/>
      <c r="X4" s="3078"/>
      <c r="Y4" s="3078"/>
      <c r="Z4" s="3078"/>
      <c r="AA4" s="3078"/>
      <c r="AB4" s="3078"/>
      <c r="AC4" s="3078"/>
      <c r="AD4" s="3078"/>
      <c r="AE4" s="3078"/>
      <c r="AF4" s="3078"/>
      <c r="AG4" s="3078"/>
      <c r="AH4" s="3078"/>
      <c r="AI4" s="3078"/>
      <c r="AJ4" s="3078"/>
      <c r="AK4" s="3078"/>
      <c r="AL4" s="3078"/>
      <c r="AM4" s="3078"/>
      <c r="AN4" s="3078"/>
      <c r="AO4" s="3078"/>
      <c r="AP4" s="3078"/>
      <c r="AQ4" s="3078"/>
      <c r="AR4" s="3078"/>
      <c r="AS4" s="3078"/>
      <c r="AT4" s="3078"/>
      <c r="AU4" s="3078"/>
      <c r="AV4" s="3078"/>
      <c r="AW4" s="3078"/>
      <c r="AX4" s="3078"/>
      <c r="AY4" s="711"/>
      <c r="AZ4" s="711"/>
      <c r="BA4" s="711"/>
      <c r="BB4" s="711"/>
      <c r="BC4" s="711"/>
      <c r="BD4" s="711"/>
      <c r="BE4" s="711"/>
      <c r="BF4" s="711"/>
      <c r="BG4" s="711"/>
      <c r="BH4" s="711"/>
      <c r="BI4" s="711"/>
      <c r="BJ4" s="711"/>
      <c r="BK4" s="711"/>
      <c r="BL4" s="711"/>
      <c r="BM4" s="711"/>
      <c r="BO4" s="707"/>
      <c r="BP4" s="707"/>
      <c r="BQ4" s="707"/>
      <c r="BR4" s="707"/>
      <c r="BS4" s="707"/>
      <c r="BT4" s="712"/>
      <c r="BU4" s="712"/>
      <c r="BV4" s="712"/>
      <c r="BW4" s="713"/>
      <c r="BX4" s="713"/>
      <c r="BY4" s="712"/>
      <c r="BZ4" s="712"/>
      <c r="CA4" s="713"/>
      <c r="CB4" s="713"/>
      <c r="CC4" s="712"/>
      <c r="CD4" s="712"/>
      <c r="CE4" s="713"/>
      <c r="CF4" s="713"/>
      <c r="CG4" s="712"/>
      <c r="CH4" s="712"/>
    </row>
    <row r="5" spans="2:128" ht="15" customHeight="1">
      <c r="Q5" s="3053" t="s">
        <v>2526</v>
      </c>
      <c r="R5" s="3053"/>
      <c r="S5" s="3053"/>
      <c r="T5" s="3053"/>
      <c r="U5" s="3053"/>
      <c r="V5" s="3053"/>
      <c r="W5" s="3053"/>
      <c r="X5" s="3053"/>
      <c r="Y5" s="3053"/>
      <c r="Z5" s="3053"/>
      <c r="AA5" s="3053"/>
      <c r="AB5" s="3053"/>
      <c r="AC5" s="3053"/>
      <c r="AD5" s="3053"/>
      <c r="AE5" s="3053"/>
      <c r="AF5" s="3053"/>
      <c r="AG5" s="3053"/>
      <c r="AH5" s="3053"/>
      <c r="AI5" s="3053"/>
      <c r="AJ5" s="3053"/>
      <c r="AK5" s="3053"/>
      <c r="AL5" s="3053"/>
      <c r="AM5" s="3053"/>
      <c r="AN5" s="3053"/>
      <c r="AO5" s="3053"/>
      <c r="AP5" s="3053"/>
      <c r="AQ5" s="3053"/>
      <c r="AR5" s="3053"/>
      <c r="AS5" s="3053"/>
      <c r="AT5" s="3053"/>
      <c r="AU5" s="3053"/>
      <c r="AV5" s="3053"/>
      <c r="AW5" s="3053"/>
      <c r="AX5" s="3053"/>
      <c r="AY5" s="711"/>
      <c r="AZ5" s="711"/>
      <c r="BA5" s="711"/>
      <c r="BB5" s="711"/>
      <c r="BC5" s="711"/>
      <c r="BD5" s="711"/>
      <c r="BE5" s="711"/>
      <c r="BF5" s="711"/>
      <c r="BG5" s="711"/>
      <c r="BH5" s="711"/>
      <c r="BI5" s="711"/>
      <c r="BJ5" s="711"/>
      <c r="BK5" s="711"/>
      <c r="BL5" s="711"/>
      <c r="BM5" s="711"/>
    </row>
    <row r="6" spans="2:128" s="715" customFormat="1" ht="13.5" customHeight="1">
      <c r="B6" s="714"/>
      <c r="C6" s="714"/>
      <c r="D6" s="714"/>
      <c r="E6" s="714"/>
      <c r="F6" s="714"/>
      <c r="G6" s="714"/>
      <c r="H6" s="714"/>
      <c r="I6" s="714"/>
      <c r="J6" s="714"/>
      <c r="K6" s="714"/>
      <c r="L6" s="714"/>
      <c r="M6" s="714"/>
      <c r="N6" s="714"/>
      <c r="O6" s="714"/>
      <c r="P6" s="714"/>
      <c r="Q6" s="714"/>
      <c r="R6" s="714"/>
      <c r="S6" s="714"/>
      <c r="T6" s="714"/>
      <c r="U6" s="714"/>
      <c r="V6" s="714"/>
      <c r="W6" s="714"/>
      <c r="X6" s="714"/>
      <c r="Y6" s="714"/>
      <c r="Z6" s="714"/>
      <c r="AA6" s="714"/>
      <c r="AB6" s="714"/>
      <c r="AC6" s="714"/>
      <c r="AD6" s="3054" t="s">
        <v>15</v>
      </c>
      <c r="AE6" s="3054"/>
      <c r="AF6" s="3054"/>
      <c r="AG6" s="3054"/>
      <c r="AH6" s="3054"/>
      <c r="AI6" s="3054"/>
      <c r="AJ6" s="3054"/>
      <c r="AK6" s="3054"/>
      <c r="AL6" s="714"/>
      <c r="AM6" s="714"/>
      <c r="AN6" s="714"/>
      <c r="AO6" s="714"/>
      <c r="AP6" s="714"/>
      <c r="AQ6" s="714"/>
      <c r="AR6" s="714"/>
      <c r="AS6" s="714"/>
      <c r="AT6" s="714"/>
      <c r="AU6" s="714"/>
      <c r="AV6" s="714"/>
      <c r="AW6" s="714"/>
      <c r="AX6" s="714"/>
      <c r="AY6" s="714"/>
      <c r="AZ6" s="714"/>
      <c r="BA6" s="714"/>
      <c r="BD6" s="716"/>
      <c r="BG6" s="717"/>
      <c r="BH6" s="717"/>
      <c r="BI6" s="717"/>
      <c r="BJ6" s="717"/>
      <c r="BK6" s="717"/>
      <c r="BL6" s="717"/>
      <c r="BM6" s="717"/>
      <c r="BN6" s="717"/>
      <c r="BO6" s="717"/>
      <c r="BP6" s="717"/>
      <c r="BQ6" s="717"/>
      <c r="BR6" s="717"/>
      <c r="BS6" s="717"/>
      <c r="BT6" s="717"/>
      <c r="BU6" s="717"/>
      <c r="BV6" s="717"/>
      <c r="BW6" s="717"/>
      <c r="BX6" s="717"/>
      <c r="BY6" s="717"/>
      <c r="BZ6" s="717"/>
      <c r="CA6" s="717"/>
      <c r="CB6" s="717"/>
      <c r="CC6" s="717"/>
      <c r="CD6" s="717"/>
    </row>
    <row r="7" spans="2:128" s="715" customFormat="1" ht="0.75" hidden="1" customHeight="1">
      <c r="B7" s="714"/>
      <c r="C7" s="714"/>
      <c r="D7" s="714"/>
      <c r="E7" s="714"/>
      <c r="F7" s="714"/>
      <c r="G7" s="714"/>
      <c r="H7" s="714"/>
      <c r="I7" s="714"/>
      <c r="J7" s="714"/>
      <c r="K7" s="714"/>
      <c r="L7" s="714"/>
      <c r="M7" s="714"/>
      <c r="N7" s="714"/>
      <c r="O7" s="714"/>
      <c r="P7" s="714"/>
      <c r="Q7" s="714"/>
      <c r="R7" s="714"/>
      <c r="S7" s="714"/>
      <c r="T7" s="714"/>
      <c r="U7" s="714"/>
      <c r="V7" s="714"/>
      <c r="W7" s="714"/>
      <c r="X7" s="714"/>
      <c r="Y7" s="714"/>
      <c r="Z7" s="714"/>
      <c r="AA7" s="714"/>
      <c r="AB7" s="714"/>
      <c r="AC7" s="714"/>
      <c r="AD7" s="717"/>
      <c r="AE7" s="717"/>
      <c r="AF7" s="717"/>
      <c r="AG7" s="717"/>
      <c r="AH7" s="717"/>
      <c r="AI7" s="717"/>
      <c r="AJ7" s="717"/>
      <c r="AK7" s="717"/>
      <c r="AL7" s="714"/>
      <c r="AM7" s="714"/>
      <c r="AN7" s="714"/>
      <c r="AO7" s="714"/>
      <c r="AP7" s="714"/>
      <c r="AQ7" s="714"/>
      <c r="AR7" s="714"/>
      <c r="AS7" s="714"/>
      <c r="AT7" s="714"/>
      <c r="AU7" s="714"/>
      <c r="AV7" s="714"/>
      <c r="AW7" s="714"/>
      <c r="AX7" s="714"/>
      <c r="AY7" s="714"/>
      <c r="AZ7" s="714"/>
      <c r="BA7" s="714"/>
      <c r="BD7" s="716"/>
      <c r="BG7" s="717"/>
      <c r="BH7" s="717"/>
      <c r="BI7" s="717"/>
      <c r="BJ7" s="717"/>
      <c r="BK7" s="717"/>
      <c r="BL7" s="717"/>
      <c r="BM7" s="717"/>
      <c r="BN7" s="717"/>
      <c r="BO7" s="717"/>
      <c r="BP7" s="717"/>
      <c r="BQ7" s="717"/>
      <c r="BR7" s="717"/>
      <c r="BS7" s="717"/>
      <c r="BT7" s="717"/>
      <c r="BU7" s="717"/>
      <c r="BV7" s="717"/>
      <c r="BW7" s="717"/>
      <c r="BX7" s="717"/>
      <c r="BY7" s="717"/>
      <c r="BZ7" s="717"/>
      <c r="CA7" s="717"/>
      <c r="CB7" s="717"/>
      <c r="CC7" s="717"/>
      <c r="CD7" s="717"/>
    </row>
    <row r="8" spans="2:128" ht="15.75" customHeight="1">
      <c r="B8" s="3075" t="s">
        <v>2543</v>
      </c>
      <c r="C8" s="3075"/>
      <c r="D8" s="3075"/>
      <c r="E8" s="3076" t="s">
        <v>2544</v>
      </c>
      <c r="F8" s="3076"/>
      <c r="G8" s="3076"/>
      <c r="H8" s="3076"/>
      <c r="I8" s="3076"/>
      <c r="J8" s="3076"/>
      <c r="K8" s="3076"/>
      <c r="L8" s="3076"/>
      <c r="M8" s="3076"/>
      <c r="N8" s="3076"/>
      <c r="O8" s="3076"/>
      <c r="P8" s="3076"/>
      <c r="Q8" s="3076"/>
      <c r="R8" s="3076"/>
      <c r="S8" s="3076"/>
      <c r="T8" s="3076"/>
      <c r="U8" s="3076"/>
      <c r="V8" s="3076"/>
      <c r="W8" s="3076"/>
      <c r="X8" s="3076"/>
      <c r="Y8" s="3076"/>
      <c r="Z8" s="3076"/>
      <c r="AA8" s="3076"/>
      <c r="AB8" s="3076"/>
      <c r="AC8" s="3076"/>
      <c r="AD8" s="3076"/>
      <c r="AE8" s="3076"/>
      <c r="AF8" s="3076"/>
      <c r="AG8" s="3076"/>
      <c r="AH8" s="3076"/>
      <c r="AI8" s="3076"/>
      <c r="AJ8" s="3076"/>
      <c r="AK8" s="3076"/>
      <c r="AL8" s="3076"/>
      <c r="AM8" s="3076"/>
      <c r="AN8" s="3076"/>
      <c r="AO8" s="3076"/>
      <c r="AP8" s="3076"/>
      <c r="AQ8" s="3076"/>
      <c r="AR8" s="3076"/>
      <c r="AS8" s="3076"/>
      <c r="AT8" s="3076"/>
      <c r="AU8" s="3076"/>
      <c r="AV8" s="3076"/>
      <c r="AW8" s="3076"/>
      <c r="AX8" s="3076"/>
      <c r="AY8" s="3076"/>
      <c r="AZ8" s="3076"/>
      <c r="BA8" s="3076"/>
      <c r="BB8" s="3076"/>
      <c r="BC8" s="3076"/>
      <c r="BD8" s="3076"/>
      <c r="BE8" s="3076"/>
      <c r="BF8" s="3076"/>
      <c r="BG8" s="3076"/>
      <c r="BH8" s="3076"/>
      <c r="BI8" s="3076"/>
      <c r="BJ8" s="3076"/>
      <c r="BK8" s="3076"/>
      <c r="BL8" s="3076"/>
      <c r="BM8" s="3076"/>
      <c r="BN8" s="718"/>
      <c r="BO8" s="718"/>
      <c r="BP8" s="718"/>
      <c r="BQ8" s="718"/>
      <c r="BR8" s="718"/>
      <c r="BS8" s="718"/>
      <c r="BT8" s="718"/>
      <c r="BU8" s="718"/>
      <c r="BV8" s="718"/>
      <c r="BW8" s="718"/>
      <c r="BX8" s="718"/>
      <c r="BY8" s="718"/>
      <c r="BZ8" s="718"/>
      <c r="CA8" s="718"/>
      <c r="CB8" s="718"/>
      <c r="CC8" s="718"/>
      <c r="CD8" s="718"/>
      <c r="CE8" s="718"/>
      <c r="CF8" s="718"/>
      <c r="CG8" s="718"/>
      <c r="CH8" s="718"/>
      <c r="CI8" s="718"/>
      <c r="CJ8" s="718"/>
      <c r="CK8" s="718"/>
      <c r="CL8" s="718"/>
      <c r="CM8" s="718"/>
      <c r="CN8" s="718"/>
      <c r="CO8" s="718"/>
      <c r="CP8" s="718"/>
      <c r="CQ8" s="718"/>
      <c r="CR8" s="718"/>
      <c r="CS8" s="718"/>
      <c r="CT8" s="718"/>
      <c r="CU8" s="718"/>
      <c r="CV8" s="718"/>
      <c r="CW8" s="718"/>
      <c r="CX8" s="718"/>
      <c r="CY8" s="718"/>
      <c r="CZ8" s="718"/>
      <c r="DA8" s="718"/>
      <c r="DB8" s="718"/>
      <c r="DC8" s="718"/>
      <c r="DD8" s="718"/>
      <c r="DE8" s="718"/>
      <c r="DF8" s="718"/>
      <c r="DG8" s="718"/>
      <c r="DH8" s="718"/>
      <c r="DI8" s="718"/>
      <c r="DJ8" s="718"/>
      <c r="DK8" s="718"/>
      <c r="DL8" s="718"/>
      <c r="DM8" s="718"/>
      <c r="DN8" s="718"/>
      <c r="DO8" s="718"/>
      <c r="DP8" s="718"/>
      <c r="DQ8" s="718"/>
      <c r="DR8" s="718"/>
      <c r="DS8" s="718"/>
      <c r="DT8" s="718"/>
      <c r="DU8" s="718"/>
      <c r="DV8" s="718"/>
      <c r="DW8" s="718"/>
      <c r="DX8" s="718"/>
    </row>
    <row r="9" spans="2:128" ht="15.75" customHeight="1">
      <c r="B9" s="719"/>
      <c r="C9" s="719"/>
      <c r="D9" s="719"/>
      <c r="E9" s="3076"/>
      <c r="F9" s="3076"/>
      <c r="G9" s="3076"/>
      <c r="H9" s="3076"/>
      <c r="I9" s="3076"/>
      <c r="J9" s="3076"/>
      <c r="K9" s="3076"/>
      <c r="L9" s="3076"/>
      <c r="M9" s="3076"/>
      <c r="N9" s="3076"/>
      <c r="O9" s="3076"/>
      <c r="P9" s="3076"/>
      <c r="Q9" s="3076"/>
      <c r="R9" s="3076"/>
      <c r="S9" s="3076"/>
      <c r="T9" s="3076"/>
      <c r="U9" s="3076"/>
      <c r="V9" s="3076"/>
      <c r="W9" s="3076"/>
      <c r="X9" s="3076"/>
      <c r="Y9" s="3076"/>
      <c r="Z9" s="3076"/>
      <c r="AA9" s="3076"/>
      <c r="AB9" s="3076"/>
      <c r="AC9" s="3076"/>
      <c r="AD9" s="3076"/>
      <c r="AE9" s="3076"/>
      <c r="AF9" s="3076"/>
      <c r="AG9" s="3076"/>
      <c r="AH9" s="3076"/>
      <c r="AI9" s="3076"/>
      <c r="AJ9" s="3076"/>
      <c r="AK9" s="3076"/>
      <c r="AL9" s="3076"/>
      <c r="AM9" s="3076"/>
      <c r="AN9" s="3076"/>
      <c r="AO9" s="3076"/>
      <c r="AP9" s="3076"/>
      <c r="AQ9" s="3076"/>
      <c r="AR9" s="3076"/>
      <c r="AS9" s="3076"/>
      <c r="AT9" s="3076"/>
      <c r="AU9" s="3076"/>
      <c r="AV9" s="3076"/>
      <c r="AW9" s="3076"/>
      <c r="AX9" s="3076"/>
      <c r="AY9" s="3076"/>
      <c r="AZ9" s="3076"/>
      <c r="BA9" s="3076"/>
      <c r="BB9" s="3076"/>
      <c r="BC9" s="3076"/>
      <c r="BD9" s="3076"/>
      <c r="BE9" s="3076"/>
      <c r="BF9" s="3076"/>
      <c r="BG9" s="3076"/>
      <c r="BH9" s="3076"/>
      <c r="BI9" s="3076"/>
      <c r="BJ9" s="3076"/>
      <c r="BK9" s="3076"/>
      <c r="BL9" s="3076"/>
      <c r="BM9" s="3076"/>
      <c r="BN9" s="718"/>
      <c r="BO9" s="718"/>
      <c r="BP9" s="718"/>
      <c r="BQ9" s="718"/>
      <c r="BR9" s="718"/>
      <c r="BS9" s="718"/>
      <c r="BT9" s="718"/>
      <c r="BU9" s="718"/>
      <c r="BV9" s="718"/>
      <c r="BW9" s="718"/>
      <c r="BX9" s="718"/>
      <c r="BY9" s="718"/>
      <c r="BZ9" s="718"/>
      <c r="CA9" s="718"/>
      <c r="CB9" s="718"/>
      <c r="CC9" s="718"/>
      <c r="CD9" s="718"/>
      <c r="CE9" s="718"/>
      <c r="CF9" s="718"/>
      <c r="CG9" s="718"/>
      <c r="CH9" s="718"/>
      <c r="CI9" s="718"/>
      <c r="CJ9" s="718"/>
      <c r="CK9" s="718"/>
      <c r="CL9" s="718"/>
      <c r="CM9" s="718"/>
      <c r="CN9" s="718"/>
      <c r="CO9" s="718"/>
      <c r="CP9" s="718"/>
      <c r="CQ9" s="718"/>
      <c r="CR9" s="718"/>
      <c r="CS9" s="718"/>
      <c r="CT9" s="718"/>
      <c r="CU9" s="718"/>
      <c r="CV9" s="718"/>
      <c r="CW9" s="718"/>
      <c r="CX9" s="718"/>
      <c r="CY9" s="718"/>
      <c r="CZ9" s="718"/>
      <c r="DA9" s="718"/>
      <c r="DB9" s="718"/>
      <c r="DC9" s="718"/>
      <c r="DD9" s="718"/>
      <c r="DE9" s="718"/>
      <c r="DF9" s="718"/>
      <c r="DG9" s="718"/>
      <c r="DH9" s="718"/>
      <c r="DI9" s="718"/>
      <c r="DJ9" s="718"/>
      <c r="DK9" s="718"/>
      <c r="DL9" s="718"/>
      <c r="DM9" s="718"/>
      <c r="DN9" s="718"/>
      <c r="DO9" s="718"/>
      <c r="DP9" s="718"/>
      <c r="DQ9" s="718"/>
      <c r="DR9" s="718"/>
      <c r="DS9" s="718"/>
      <c r="DT9" s="718"/>
      <c r="DU9" s="718"/>
      <c r="DV9" s="718"/>
      <c r="DW9" s="718"/>
      <c r="DX9" s="718"/>
    </row>
    <row r="10" spans="2:128" ht="21.75" customHeight="1">
      <c r="B10" s="720"/>
      <c r="C10" s="720"/>
      <c r="D10" s="720"/>
      <c r="E10" s="3076"/>
      <c r="F10" s="3076"/>
      <c r="G10" s="3076"/>
      <c r="H10" s="3076"/>
      <c r="I10" s="3076"/>
      <c r="J10" s="3076"/>
      <c r="K10" s="3076"/>
      <c r="L10" s="3076"/>
      <c r="M10" s="3076"/>
      <c r="N10" s="3076"/>
      <c r="O10" s="3076"/>
      <c r="P10" s="3076"/>
      <c r="Q10" s="3076"/>
      <c r="R10" s="3076"/>
      <c r="S10" s="3076"/>
      <c r="T10" s="3076"/>
      <c r="U10" s="3076"/>
      <c r="V10" s="3076"/>
      <c r="W10" s="3076"/>
      <c r="X10" s="3076"/>
      <c r="Y10" s="3076"/>
      <c r="Z10" s="3076"/>
      <c r="AA10" s="3076"/>
      <c r="AB10" s="3076"/>
      <c r="AC10" s="3076"/>
      <c r="AD10" s="3076"/>
      <c r="AE10" s="3076"/>
      <c r="AF10" s="3076"/>
      <c r="AG10" s="3076"/>
      <c r="AH10" s="3076"/>
      <c r="AI10" s="3076"/>
      <c r="AJ10" s="3076"/>
      <c r="AK10" s="3076"/>
      <c r="AL10" s="3076"/>
      <c r="AM10" s="3076"/>
      <c r="AN10" s="3076"/>
      <c r="AO10" s="3076"/>
      <c r="AP10" s="3076"/>
      <c r="AQ10" s="3076"/>
      <c r="AR10" s="3076"/>
      <c r="AS10" s="3076"/>
      <c r="AT10" s="3076"/>
      <c r="AU10" s="3076"/>
      <c r="AV10" s="3076"/>
      <c r="AW10" s="3076"/>
      <c r="AX10" s="3076"/>
      <c r="AY10" s="3076"/>
      <c r="AZ10" s="3076"/>
      <c r="BA10" s="3076"/>
      <c r="BB10" s="3076"/>
      <c r="BC10" s="3076"/>
      <c r="BD10" s="3076"/>
      <c r="BE10" s="3076"/>
      <c r="BF10" s="3076"/>
      <c r="BG10" s="3076"/>
      <c r="BH10" s="3076"/>
      <c r="BI10" s="3076"/>
      <c r="BJ10" s="3076"/>
      <c r="BK10" s="3076"/>
      <c r="BL10" s="3076"/>
      <c r="BM10" s="3076"/>
      <c r="BN10" s="718"/>
      <c r="BO10" s="718"/>
      <c r="BP10" s="718"/>
      <c r="BQ10" s="718"/>
      <c r="BR10" s="718"/>
      <c r="BS10" s="718"/>
      <c r="BT10" s="718"/>
      <c r="BU10" s="718"/>
      <c r="BV10" s="718"/>
      <c r="BW10" s="718"/>
      <c r="BX10" s="718"/>
      <c r="BY10" s="718"/>
      <c r="BZ10" s="718"/>
      <c r="CA10" s="718"/>
      <c r="CB10" s="718"/>
      <c r="CC10" s="718"/>
      <c r="CD10" s="718"/>
      <c r="CE10" s="718"/>
      <c r="CF10" s="718"/>
      <c r="CG10" s="718"/>
      <c r="CH10" s="718"/>
      <c r="CI10" s="718"/>
      <c r="CJ10" s="718"/>
      <c r="CK10" s="718"/>
      <c r="CL10" s="718"/>
      <c r="CM10" s="718"/>
      <c r="CN10" s="718"/>
      <c r="CO10" s="718"/>
      <c r="CP10" s="718"/>
      <c r="CQ10" s="718"/>
      <c r="CR10" s="718"/>
      <c r="CS10" s="718"/>
      <c r="CT10" s="718"/>
      <c r="CU10" s="718"/>
      <c r="CV10" s="718"/>
      <c r="CW10" s="718"/>
      <c r="CX10" s="718"/>
      <c r="CY10" s="718"/>
      <c r="CZ10" s="718"/>
      <c r="DA10" s="718"/>
      <c r="DB10" s="718"/>
      <c r="DC10" s="718"/>
      <c r="DD10" s="718"/>
      <c r="DE10" s="718"/>
      <c r="DF10" s="718"/>
      <c r="DG10" s="718"/>
      <c r="DH10" s="718"/>
      <c r="DI10" s="718"/>
      <c r="DJ10" s="718"/>
      <c r="DK10" s="718"/>
      <c r="DL10" s="718"/>
      <c r="DM10" s="718"/>
      <c r="DN10" s="718"/>
      <c r="DO10" s="718"/>
      <c r="DP10" s="718"/>
      <c r="DQ10" s="718"/>
      <c r="DR10" s="718"/>
      <c r="DS10" s="718"/>
      <c r="DT10" s="718"/>
      <c r="DU10" s="718"/>
      <c r="DV10" s="718"/>
      <c r="DW10" s="718"/>
      <c r="DX10" s="718"/>
    </row>
    <row r="11" spans="2:128" ht="13.5">
      <c r="B11" s="3075" t="s">
        <v>2545</v>
      </c>
      <c r="C11" s="3075"/>
      <c r="D11" s="3075"/>
      <c r="E11" s="3076" t="s">
        <v>2546</v>
      </c>
      <c r="F11" s="3076"/>
      <c r="G11" s="3076"/>
      <c r="H11" s="3076"/>
      <c r="I11" s="3076"/>
      <c r="J11" s="3076"/>
      <c r="K11" s="3076"/>
      <c r="L11" s="3076"/>
      <c r="M11" s="3076"/>
      <c r="N11" s="3076"/>
      <c r="O11" s="3076"/>
      <c r="P11" s="3076"/>
      <c r="Q11" s="3076"/>
      <c r="R11" s="3076"/>
      <c r="S11" s="3076"/>
      <c r="T11" s="3076"/>
      <c r="U11" s="3076"/>
      <c r="V11" s="3076"/>
      <c r="W11" s="3076"/>
      <c r="X11" s="3076"/>
      <c r="Y11" s="3076"/>
      <c r="Z11" s="3076"/>
      <c r="AA11" s="3076"/>
      <c r="AB11" s="3076"/>
      <c r="AC11" s="3076"/>
      <c r="AD11" s="3076"/>
      <c r="AE11" s="3076"/>
      <c r="AF11" s="3076"/>
      <c r="AG11" s="3076"/>
      <c r="AH11" s="3076"/>
      <c r="AI11" s="3076"/>
      <c r="AJ11" s="3076"/>
      <c r="AK11" s="3076"/>
      <c r="AL11" s="3076"/>
      <c r="AM11" s="3076"/>
      <c r="AN11" s="3076"/>
      <c r="AO11" s="3076"/>
      <c r="AP11" s="3076"/>
      <c r="AQ11" s="3076"/>
      <c r="AR11" s="3076"/>
      <c r="AS11" s="3076"/>
      <c r="AT11" s="3076"/>
      <c r="AU11" s="3076"/>
      <c r="AV11" s="3076"/>
      <c r="AW11" s="3076"/>
      <c r="AX11" s="3076"/>
      <c r="AY11" s="3076"/>
      <c r="AZ11" s="3076"/>
      <c r="BA11" s="3076"/>
      <c r="BB11" s="3076"/>
      <c r="BC11" s="3076"/>
      <c r="BD11" s="3076"/>
      <c r="BE11" s="3076"/>
      <c r="BF11" s="3076"/>
      <c r="BG11" s="3076"/>
      <c r="BH11" s="3076"/>
      <c r="BI11" s="3076"/>
      <c r="BJ11" s="3076"/>
      <c r="BK11" s="3076"/>
      <c r="BL11" s="3076"/>
      <c r="BM11" s="3076"/>
      <c r="BN11" s="718"/>
      <c r="BO11" s="718"/>
      <c r="BP11" s="718"/>
      <c r="BQ11" s="718"/>
      <c r="BR11" s="718"/>
      <c r="BS11" s="718"/>
      <c r="BT11" s="718"/>
      <c r="BU11" s="718"/>
      <c r="BV11" s="718"/>
      <c r="BW11" s="718"/>
      <c r="BX11" s="718"/>
      <c r="BY11" s="718"/>
      <c r="BZ11" s="718"/>
      <c r="CA11" s="718"/>
      <c r="CB11" s="718"/>
      <c r="CC11" s="718"/>
      <c r="CD11" s="718"/>
      <c r="CE11" s="718"/>
      <c r="CF11" s="718"/>
      <c r="CG11" s="718"/>
      <c r="CH11" s="718"/>
      <c r="CI11" s="718"/>
      <c r="CJ11" s="718"/>
      <c r="CK11" s="718"/>
      <c r="CL11" s="718"/>
      <c r="CM11" s="718"/>
      <c r="CN11" s="718"/>
      <c r="CO11" s="718"/>
      <c r="CP11" s="718"/>
      <c r="CQ11" s="718"/>
      <c r="CR11" s="718"/>
      <c r="CS11" s="718"/>
      <c r="CT11" s="718"/>
      <c r="CU11" s="718"/>
      <c r="CV11" s="718"/>
      <c r="CW11" s="718"/>
      <c r="CX11" s="718"/>
      <c r="CY11" s="718"/>
      <c r="CZ11" s="718"/>
      <c r="DA11" s="718"/>
      <c r="DB11" s="718"/>
      <c r="DC11" s="718"/>
      <c r="DD11" s="718"/>
      <c r="DE11" s="718"/>
      <c r="DF11" s="718"/>
      <c r="DG11" s="718"/>
      <c r="DH11" s="718"/>
      <c r="DI11" s="718"/>
      <c r="DJ11" s="718"/>
      <c r="DK11" s="718"/>
      <c r="DL11" s="718"/>
      <c r="DM11" s="718"/>
      <c r="DN11" s="718"/>
      <c r="DO11" s="718"/>
      <c r="DP11" s="718"/>
      <c r="DQ11" s="718"/>
      <c r="DR11" s="718"/>
      <c r="DS11" s="718"/>
      <c r="DT11" s="718"/>
      <c r="DU11" s="718"/>
      <c r="DV11" s="718"/>
      <c r="DW11" s="718"/>
      <c r="DX11" s="718"/>
    </row>
    <row r="12" spans="2:128" ht="7.5" customHeight="1" thickBot="1">
      <c r="C12" s="721"/>
      <c r="D12" s="721"/>
      <c r="E12" s="721"/>
      <c r="F12" s="721"/>
      <c r="G12" s="721"/>
      <c r="H12" s="721"/>
      <c r="I12" s="721"/>
      <c r="J12" s="721"/>
      <c r="K12" s="721"/>
      <c r="L12" s="721"/>
      <c r="M12" s="721"/>
      <c r="N12" s="721"/>
      <c r="O12" s="721"/>
      <c r="P12" s="721"/>
      <c r="Q12" s="721"/>
      <c r="R12" s="721"/>
      <c r="S12" s="721"/>
      <c r="T12" s="721"/>
      <c r="U12" s="721"/>
      <c r="V12" s="721"/>
      <c r="W12" s="721"/>
      <c r="X12" s="721"/>
      <c r="Y12" s="721"/>
      <c r="Z12" s="721"/>
      <c r="AA12" s="721"/>
      <c r="AB12" s="721"/>
      <c r="AC12" s="721"/>
      <c r="AD12" s="721"/>
      <c r="AE12" s="721"/>
      <c r="AF12" s="721"/>
      <c r="AG12" s="721"/>
      <c r="AH12" s="721"/>
      <c r="AI12" s="721"/>
      <c r="AJ12" s="721"/>
      <c r="AK12" s="721"/>
      <c r="AL12" s="721"/>
      <c r="AM12" s="721"/>
      <c r="AN12" s="721"/>
      <c r="AO12" s="721"/>
      <c r="AP12" s="721"/>
      <c r="AQ12" s="721"/>
      <c r="AR12" s="721"/>
      <c r="AS12" s="721"/>
      <c r="AT12" s="721"/>
      <c r="AU12" s="721"/>
      <c r="AV12" s="721"/>
      <c r="AW12" s="721"/>
      <c r="AX12" s="721"/>
      <c r="AY12" s="721"/>
      <c r="AZ12" s="721"/>
      <c r="BA12" s="721"/>
      <c r="BB12" s="721"/>
      <c r="BC12" s="721"/>
      <c r="BD12" s="721"/>
      <c r="BE12" s="721"/>
      <c r="BF12" s="721"/>
      <c r="BG12" s="721"/>
      <c r="BH12" s="721"/>
      <c r="BI12" s="721"/>
      <c r="BJ12" s="721"/>
    </row>
    <row r="13" spans="2:128" ht="7.5" customHeight="1">
      <c r="B13" s="3059" t="s">
        <v>2547</v>
      </c>
      <c r="C13" s="3064"/>
      <c r="D13" s="3064"/>
      <c r="E13" s="3064"/>
      <c r="F13" s="3064"/>
      <c r="G13" s="3064"/>
      <c r="H13" s="3065"/>
      <c r="I13" s="3066" t="s">
        <v>2997</v>
      </c>
      <c r="J13" s="3067"/>
      <c r="K13" s="3067"/>
      <c r="L13" s="3067"/>
      <c r="M13" s="3067"/>
      <c r="N13" s="3067"/>
      <c r="O13" s="3067"/>
      <c r="P13" s="3067"/>
      <c r="Q13" s="3067"/>
      <c r="R13" s="3067"/>
      <c r="S13" s="3067"/>
      <c r="T13" s="3067"/>
      <c r="U13" s="3067"/>
      <c r="V13" s="3067"/>
      <c r="W13" s="3067"/>
      <c r="X13" s="3067"/>
      <c r="Y13" s="3067"/>
      <c r="Z13" s="3067"/>
      <c r="AA13" s="3067"/>
      <c r="AB13" s="3067"/>
      <c r="AC13" s="3067"/>
      <c r="AD13" s="3068"/>
    </row>
    <row r="14" spans="2:128" ht="7.5" customHeight="1">
      <c r="B14" s="3064"/>
      <c r="C14" s="3064"/>
      <c r="D14" s="3064"/>
      <c r="E14" s="3064"/>
      <c r="F14" s="3064"/>
      <c r="G14" s="3064"/>
      <c r="H14" s="3065"/>
      <c r="I14" s="3069"/>
      <c r="J14" s="3070"/>
      <c r="K14" s="3070"/>
      <c r="L14" s="3070"/>
      <c r="M14" s="3070"/>
      <c r="N14" s="3070"/>
      <c r="O14" s="3070"/>
      <c r="P14" s="3070"/>
      <c r="Q14" s="3070"/>
      <c r="R14" s="3070"/>
      <c r="S14" s="3070"/>
      <c r="T14" s="3070"/>
      <c r="U14" s="3070"/>
      <c r="V14" s="3070"/>
      <c r="W14" s="3070"/>
      <c r="X14" s="3070"/>
      <c r="Y14" s="3070"/>
      <c r="Z14" s="3070"/>
      <c r="AA14" s="3070"/>
      <c r="AB14" s="3070"/>
      <c r="AC14" s="3070"/>
      <c r="AD14" s="3071"/>
      <c r="AE14" s="3059" t="s">
        <v>479</v>
      </c>
      <c r="AF14" s="3059"/>
      <c r="AG14" s="3059"/>
    </row>
    <row r="15" spans="2:128" ht="7.5" customHeight="1" thickBot="1">
      <c r="B15" s="3064"/>
      <c r="C15" s="3064"/>
      <c r="D15" s="3064"/>
      <c r="E15" s="3064"/>
      <c r="F15" s="3064"/>
      <c r="G15" s="3064"/>
      <c r="H15" s="3065"/>
      <c r="I15" s="3072"/>
      <c r="J15" s="3073"/>
      <c r="K15" s="3073"/>
      <c r="L15" s="3073"/>
      <c r="M15" s="3073"/>
      <c r="N15" s="3073"/>
      <c r="O15" s="3073"/>
      <c r="P15" s="3073"/>
      <c r="Q15" s="3073"/>
      <c r="R15" s="3073"/>
      <c r="S15" s="3073"/>
      <c r="T15" s="3073"/>
      <c r="U15" s="3073"/>
      <c r="V15" s="3073"/>
      <c r="W15" s="3073"/>
      <c r="X15" s="3073"/>
      <c r="Y15" s="3073"/>
      <c r="Z15" s="3073"/>
      <c r="AA15" s="3073"/>
      <c r="AB15" s="3073"/>
      <c r="AC15" s="3073"/>
      <c r="AD15" s="3074"/>
      <c r="AE15" s="3059"/>
      <c r="AF15" s="3059"/>
      <c r="AG15" s="3059"/>
    </row>
    <row r="16" spans="2:128" ht="7.5" customHeight="1" thickBot="1"/>
    <row r="17" spans="2:65" ht="7.5" customHeight="1" thickBot="1">
      <c r="B17" s="3036" t="s">
        <v>509</v>
      </c>
      <c r="C17" s="3037"/>
      <c r="D17" s="3037"/>
      <c r="E17" s="3037"/>
      <c r="F17" s="3038"/>
      <c r="G17" s="3040" t="s">
        <v>2548</v>
      </c>
      <c r="H17" s="3040"/>
      <c r="I17" s="3040"/>
      <c r="J17" s="3040"/>
      <c r="K17" s="3040"/>
      <c r="L17" s="3392" t="s">
        <v>138</v>
      </c>
      <c r="M17" s="3392"/>
      <c r="N17" s="3392"/>
      <c r="O17" s="3392"/>
      <c r="P17" s="3394" t="str">
        <f>cst_wskakunin_owner1__space_KANA</f>
        <v>テスト建て主　ﾀﾞｲﾋｮｳﾄﾘｼﾏﾘﾔｸｼｬﾁｮｳ　テスト</v>
      </c>
      <c r="Q17" s="3394"/>
      <c r="R17" s="3394"/>
      <c r="S17" s="3394"/>
      <c r="T17" s="3394"/>
      <c r="U17" s="3394"/>
      <c r="V17" s="3394"/>
      <c r="W17" s="3394"/>
      <c r="X17" s="3394"/>
      <c r="Y17" s="3394"/>
      <c r="Z17" s="3394"/>
      <c r="AA17" s="3394"/>
      <c r="AB17" s="3394"/>
      <c r="AC17" s="3394"/>
      <c r="AD17" s="3394"/>
      <c r="AE17" s="3394"/>
      <c r="AF17" s="3394"/>
      <c r="AG17" s="3394"/>
      <c r="AH17" s="3394"/>
      <c r="AI17" s="3394"/>
      <c r="AJ17" s="3394"/>
      <c r="AK17" s="3394"/>
      <c r="AL17" s="3394"/>
      <c r="AM17" s="3394"/>
      <c r="AN17" s="3394"/>
      <c r="AO17" s="3394"/>
      <c r="AP17" s="3394"/>
      <c r="AQ17" s="3394"/>
      <c r="AR17" s="3394"/>
      <c r="AS17" s="3394"/>
      <c r="AT17" s="3394"/>
      <c r="AU17" s="3394"/>
      <c r="AV17" s="3394"/>
      <c r="AW17" s="3394"/>
      <c r="AX17" s="3394"/>
      <c r="AY17" s="722"/>
      <c r="AZ17" s="722"/>
      <c r="BA17" s="722"/>
      <c r="BB17" s="722"/>
      <c r="BC17" s="722"/>
      <c r="BD17" s="723"/>
      <c r="BE17" s="723"/>
      <c r="BF17" s="723"/>
      <c r="BG17" s="723"/>
      <c r="BH17" s="723"/>
      <c r="BI17" s="723"/>
      <c r="BJ17" s="723"/>
      <c r="BK17" s="723"/>
      <c r="BL17" s="724"/>
      <c r="BM17" s="725"/>
    </row>
    <row r="18" spans="2:65" ht="7.5" customHeight="1" thickBot="1">
      <c r="B18" s="3039"/>
      <c r="C18" s="3037"/>
      <c r="D18" s="3037"/>
      <c r="E18" s="3037"/>
      <c r="F18" s="3038"/>
      <c r="G18" s="3041"/>
      <c r="H18" s="3041"/>
      <c r="I18" s="3041"/>
      <c r="J18" s="3041"/>
      <c r="K18" s="3041"/>
      <c r="L18" s="3393"/>
      <c r="M18" s="3393"/>
      <c r="N18" s="3393"/>
      <c r="O18" s="3393"/>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395"/>
      <c r="AT18" s="3395"/>
      <c r="AU18" s="3395"/>
      <c r="AV18" s="3395"/>
      <c r="AW18" s="3395"/>
      <c r="AX18" s="3395"/>
      <c r="AY18" s="726"/>
      <c r="AZ18" s="726"/>
      <c r="BA18" s="726"/>
      <c r="BB18" s="726"/>
      <c r="BC18" s="726"/>
      <c r="BD18" s="727"/>
      <c r="BE18" s="727"/>
      <c r="BF18" s="727"/>
      <c r="BG18" s="727"/>
      <c r="BH18" s="727"/>
      <c r="BI18" s="727"/>
      <c r="BJ18" s="727"/>
      <c r="BK18" s="727"/>
      <c r="BL18" s="728"/>
      <c r="BM18" s="729"/>
    </row>
    <row r="19" spans="2:65" ht="7.5" customHeight="1" thickBot="1">
      <c r="B19" s="3039"/>
      <c r="C19" s="3037"/>
      <c r="D19" s="3037"/>
      <c r="E19" s="3037"/>
      <c r="F19" s="3038"/>
      <c r="G19" s="3041"/>
      <c r="H19" s="3041"/>
      <c r="I19" s="3041"/>
      <c r="J19" s="3041"/>
      <c r="K19" s="3041"/>
      <c r="L19" s="3396" t="str">
        <f>cst_wskakunin_owner1__space</f>
        <v>テスト建て主　代表取締役社長　テストさん</v>
      </c>
      <c r="M19" s="3396"/>
      <c r="N19" s="3396"/>
      <c r="O19" s="3396"/>
      <c r="P19" s="3396"/>
      <c r="Q19" s="3396"/>
      <c r="R19" s="3396"/>
      <c r="S19" s="3396"/>
      <c r="T19" s="3396"/>
      <c r="U19" s="3396"/>
      <c r="V19" s="3396"/>
      <c r="W19" s="3396"/>
      <c r="X19" s="3396"/>
      <c r="Y19" s="3396"/>
      <c r="Z19" s="3396"/>
      <c r="AA19" s="3396"/>
      <c r="AB19" s="3396"/>
      <c r="AC19" s="3396"/>
      <c r="AD19" s="3396"/>
      <c r="AE19" s="3396"/>
      <c r="AF19" s="3396"/>
      <c r="AG19" s="3396"/>
      <c r="AH19" s="3396"/>
      <c r="AI19" s="3396"/>
      <c r="AJ19" s="3396"/>
      <c r="AK19" s="3396"/>
      <c r="AL19" s="3396"/>
      <c r="AM19" s="3396"/>
      <c r="AN19" s="3396"/>
      <c r="AO19" s="3396"/>
      <c r="AP19" s="3396"/>
      <c r="AQ19" s="3396"/>
      <c r="AR19" s="3396"/>
      <c r="AS19" s="3396"/>
      <c r="AT19" s="3396"/>
      <c r="AU19" s="3396"/>
      <c r="AV19" s="3396"/>
      <c r="AW19" s="3396"/>
      <c r="AX19" s="3396"/>
      <c r="AY19" s="726"/>
      <c r="AZ19" s="726"/>
      <c r="BA19" s="726"/>
      <c r="BB19" s="726"/>
      <c r="BC19" s="726"/>
      <c r="BD19" s="727"/>
      <c r="BE19" s="727"/>
      <c r="BF19" s="727"/>
      <c r="BG19" s="727"/>
      <c r="BH19" s="727"/>
      <c r="BI19" s="727"/>
      <c r="BJ19" s="727"/>
      <c r="BK19" s="727"/>
      <c r="BL19" s="728"/>
      <c r="BM19" s="729"/>
    </row>
    <row r="20" spans="2:65" ht="7.5" customHeight="1" thickBot="1">
      <c r="B20" s="3039"/>
      <c r="C20" s="3037"/>
      <c r="D20" s="3037"/>
      <c r="E20" s="3037"/>
      <c r="F20" s="3038"/>
      <c r="G20" s="3041"/>
      <c r="H20" s="3041"/>
      <c r="I20" s="3041"/>
      <c r="J20" s="3041"/>
      <c r="K20" s="3041"/>
      <c r="L20" s="3056"/>
      <c r="M20" s="3056"/>
      <c r="N20" s="3056"/>
      <c r="O20" s="3056"/>
      <c r="P20" s="3056"/>
      <c r="Q20" s="3056"/>
      <c r="R20" s="3056"/>
      <c r="S20" s="3056"/>
      <c r="T20" s="3056"/>
      <c r="U20" s="3056"/>
      <c r="V20" s="3056"/>
      <c r="W20" s="3056"/>
      <c r="X20" s="3056"/>
      <c r="Y20" s="3056"/>
      <c r="Z20" s="3056"/>
      <c r="AA20" s="3056"/>
      <c r="AB20" s="3056"/>
      <c r="AC20" s="3056"/>
      <c r="AD20" s="3056"/>
      <c r="AE20" s="3056"/>
      <c r="AF20" s="3056"/>
      <c r="AG20" s="3056"/>
      <c r="AH20" s="3056"/>
      <c r="AI20" s="3056"/>
      <c r="AJ20" s="3056"/>
      <c r="AK20" s="3056"/>
      <c r="AL20" s="3056"/>
      <c r="AM20" s="3056"/>
      <c r="AN20" s="3056"/>
      <c r="AO20" s="3056"/>
      <c r="AP20" s="3056"/>
      <c r="AQ20" s="3056"/>
      <c r="AR20" s="3056"/>
      <c r="AS20" s="3056"/>
      <c r="AT20" s="3056"/>
      <c r="AU20" s="3056"/>
      <c r="AV20" s="3056"/>
      <c r="AW20" s="3056"/>
      <c r="AX20" s="3056"/>
      <c r="AY20" s="730"/>
      <c r="AZ20" s="730"/>
      <c r="BA20" s="730"/>
      <c r="BB20" s="730"/>
      <c r="BC20" s="730"/>
      <c r="BD20" s="730"/>
      <c r="BE20" s="3044"/>
      <c r="BF20" s="3044"/>
      <c r="BI20" s="730"/>
      <c r="BJ20" s="730"/>
      <c r="BK20" s="730"/>
      <c r="BL20" s="730"/>
      <c r="BM20" s="731"/>
    </row>
    <row r="21" spans="2:65" ht="7.5" customHeight="1" thickBot="1">
      <c r="B21" s="3039"/>
      <c r="C21" s="3037"/>
      <c r="D21" s="3037"/>
      <c r="E21" s="3037"/>
      <c r="F21" s="3038"/>
      <c r="G21" s="3041"/>
      <c r="H21" s="3041"/>
      <c r="I21" s="3041"/>
      <c r="J21" s="3041"/>
      <c r="K21" s="3041"/>
      <c r="L21" s="3056"/>
      <c r="M21" s="3056"/>
      <c r="N21" s="3056"/>
      <c r="O21" s="3056"/>
      <c r="P21" s="3056"/>
      <c r="Q21" s="3056"/>
      <c r="R21" s="3056"/>
      <c r="S21" s="3056"/>
      <c r="T21" s="3056"/>
      <c r="U21" s="3056"/>
      <c r="V21" s="3056"/>
      <c r="W21" s="3056"/>
      <c r="X21" s="3056"/>
      <c r="Y21" s="3056"/>
      <c r="Z21" s="3056"/>
      <c r="AA21" s="3056"/>
      <c r="AB21" s="3056"/>
      <c r="AC21" s="3056"/>
      <c r="AD21" s="3056"/>
      <c r="AE21" s="3056"/>
      <c r="AF21" s="3056"/>
      <c r="AG21" s="3056"/>
      <c r="AH21" s="3056"/>
      <c r="AI21" s="3056"/>
      <c r="AJ21" s="3056"/>
      <c r="AK21" s="3056"/>
      <c r="AL21" s="3056"/>
      <c r="AM21" s="3056"/>
      <c r="AN21" s="3056"/>
      <c r="AO21" s="3056"/>
      <c r="AP21" s="3056"/>
      <c r="AQ21" s="3056"/>
      <c r="AR21" s="3056"/>
      <c r="AS21" s="3056"/>
      <c r="AT21" s="3056"/>
      <c r="AU21" s="3056"/>
      <c r="AV21" s="3056"/>
      <c r="AW21" s="3056"/>
      <c r="AX21" s="3056"/>
      <c r="AY21" s="726"/>
      <c r="AZ21" s="726"/>
      <c r="BA21" s="726"/>
      <c r="BB21" s="726"/>
      <c r="BC21" s="726"/>
      <c r="BD21" s="726"/>
      <c r="BE21" s="3044"/>
      <c r="BF21" s="3044"/>
      <c r="BI21" s="732"/>
      <c r="BJ21" s="732"/>
      <c r="BK21" s="733"/>
      <c r="BL21" s="733"/>
      <c r="BM21" s="734"/>
    </row>
    <row r="22" spans="2:65" ht="7.5" customHeight="1" thickBot="1">
      <c r="B22" s="3039"/>
      <c r="C22" s="3037"/>
      <c r="D22" s="3037"/>
      <c r="E22" s="3037"/>
      <c r="F22" s="3038"/>
      <c r="G22" s="3041"/>
      <c r="H22" s="3041"/>
      <c r="I22" s="3041"/>
      <c r="J22" s="3041"/>
      <c r="K22" s="3041"/>
      <c r="L22" s="3057"/>
      <c r="M22" s="3057"/>
      <c r="N22" s="3057"/>
      <c r="O22" s="3057"/>
      <c r="P22" s="3057"/>
      <c r="Q22" s="3057"/>
      <c r="R22" s="3057"/>
      <c r="S22" s="3057"/>
      <c r="T22" s="3057"/>
      <c r="U22" s="3057"/>
      <c r="V22" s="3057"/>
      <c r="W22" s="3057"/>
      <c r="X22" s="3057"/>
      <c r="Y22" s="3057"/>
      <c r="Z22" s="3057"/>
      <c r="AA22" s="3057"/>
      <c r="AB22" s="3057"/>
      <c r="AC22" s="3057"/>
      <c r="AD22" s="3057"/>
      <c r="AE22" s="3057"/>
      <c r="AF22" s="3057"/>
      <c r="AG22" s="3057"/>
      <c r="AH22" s="3057"/>
      <c r="AI22" s="3057"/>
      <c r="AJ22" s="3057"/>
      <c r="AK22" s="3057"/>
      <c r="AL22" s="3057"/>
      <c r="AM22" s="3057"/>
      <c r="AN22" s="3057"/>
      <c r="AO22" s="3057"/>
      <c r="AP22" s="3057"/>
      <c r="AQ22" s="3057"/>
      <c r="AR22" s="3057"/>
      <c r="AS22" s="3057"/>
      <c r="AT22" s="3057"/>
      <c r="AU22" s="3057"/>
      <c r="AV22" s="3057"/>
      <c r="AW22" s="3057"/>
      <c r="AX22" s="3057"/>
      <c r="AY22" s="730"/>
      <c r="AZ22" s="730"/>
      <c r="BA22" s="730"/>
      <c r="BB22" s="730"/>
      <c r="BC22" s="730"/>
      <c r="BD22" s="730"/>
      <c r="BE22" s="730"/>
      <c r="BF22" s="735"/>
      <c r="BG22" s="726"/>
      <c r="BH22" s="726"/>
      <c r="BI22" s="726"/>
      <c r="BJ22" s="733"/>
      <c r="BK22" s="733"/>
      <c r="BL22" s="733"/>
      <c r="BM22" s="734"/>
    </row>
    <row r="23" spans="2:65" ht="7.5" customHeight="1" thickBot="1">
      <c r="B23" s="3039"/>
      <c r="C23" s="3037"/>
      <c r="D23" s="3037"/>
      <c r="E23" s="3037"/>
      <c r="F23" s="3038"/>
      <c r="G23" s="3042" t="s">
        <v>2549</v>
      </c>
      <c r="H23" s="3042"/>
      <c r="I23" s="3051" t="str">
        <f>cst_wskakunin_owner1_ZIP</f>
        <v>330-0064</v>
      </c>
      <c r="J23" s="3051"/>
      <c r="K23" s="3051"/>
      <c r="L23" s="3051"/>
      <c r="M23" s="3051"/>
      <c r="N23" s="3051"/>
      <c r="O23" s="3051"/>
      <c r="P23" s="3051"/>
      <c r="Q23" s="3051"/>
      <c r="R23" s="3042" t="s">
        <v>57</v>
      </c>
      <c r="S23" s="3022" t="s">
        <v>2550</v>
      </c>
      <c r="T23" s="3022"/>
      <c r="U23" s="3022"/>
      <c r="V23" s="3022"/>
      <c r="W23" s="3045" t="str">
        <f>cst_wskakunin_owner1__address</f>
        <v>埼玉県埼玉県さいたま市浦和区岸町７－１２－３</v>
      </c>
      <c r="X23" s="3045"/>
      <c r="Y23" s="3045"/>
      <c r="Z23" s="3045"/>
      <c r="AA23" s="3045"/>
      <c r="AB23" s="3045"/>
      <c r="AC23" s="3045"/>
      <c r="AD23" s="3045"/>
      <c r="AE23" s="3045"/>
      <c r="AF23" s="3045"/>
      <c r="AG23" s="3045"/>
      <c r="AH23" s="3045"/>
      <c r="AI23" s="3045"/>
      <c r="AJ23" s="3045"/>
      <c r="AK23" s="3045"/>
      <c r="AL23" s="3045"/>
      <c r="AM23" s="3045"/>
      <c r="AN23" s="3045"/>
      <c r="AO23" s="3045"/>
      <c r="AP23" s="3045"/>
      <c r="AQ23" s="3045"/>
      <c r="AR23" s="3045"/>
      <c r="AS23" s="3045"/>
      <c r="AT23" s="3045"/>
      <c r="AU23" s="3045"/>
      <c r="AV23" s="3045"/>
      <c r="AW23" s="3045"/>
      <c r="AX23" s="3045"/>
      <c r="AY23" s="3045"/>
      <c r="AZ23" s="3045"/>
      <c r="BA23" s="3045"/>
      <c r="BB23" s="3045"/>
      <c r="BC23" s="3045"/>
      <c r="BD23" s="3045"/>
      <c r="BE23" s="3045"/>
      <c r="BF23" s="3045"/>
      <c r="BG23" s="3045"/>
      <c r="BH23" s="3045"/>
      <c r="BI23" s="3045"/>
      <c r="BJ23" s="3045"/>
      <c r="BK23" s="3045"/>
      <c r="BL23" s="3045"/>
      <c r="BM23" s="3046"/>
    </row>
    <row r="24" spans="2:65" ht="7.5" customHeight="1" thickBot="1">
      <c r="B24" s="3039"/>
      <c r="C24" s="3037"/>
      <c r="D24" s="3037"/>
      <c r="E24" s="3037"/>
      <c r="F24" s="3038"/>
      <c r="G24" s="3042"/>
      <c r="H24" s="3042"/>
      <c r="I24" s="3051"/>
      <c r="J24" s="3051"/>
      <c r="K24" s="3051"/>
      <c r="L24" s="3051"/>
      <c r="M24" s="3051"/>
      <c r="N24" s="3051"/>
      <c r="O24" s="3051"/>
      <c r="P24" s="3051"/>
      <c r="Q24" s="3051"/>
      <c r="R24" s="3042"/>
      <c r="S24" s="3022"/>
      <c r="T24" s="3022"/>
      <c r="U24" s="3022"/>
      <c r="V24" s="3022"/>
      <c r="W24" s="3045"/>
      <c r="X24" s="3045"/>
      <c r="Y24" s="3045"/>
      <c r="Z24" s="3045"/>
      <c r="AA24" s="3045"/>
      <c r="AB24" s="3045"/>
      <c r="AC24" s="3045"/>
      <c r="AD24" s="3045"/>
      <c r="AE24" s="3045"/>
      <c r="AF24" s="3045"/>
      <c r="AG24" s="3045"/>
      <c r="AH24" s="3045"/>
      <c r="AI24" s="3045"/>
      <c r="AJ24" s="3045"/>
      <c r="AK24" s="3045"/>
      <c r="AL24" s="3045"/>
      <c r="AM24" s="3045"/>
      <c r="AN24" s="3045"/>
      <c r="AO24" s="3045"/>
      <c r="AP24" s="3045"/>
      <c r="AQ24" s="3045"/>
      <c r="AR24" s="3045"/>
      <c r="AS24" s="3045"/>
      <c r="AT24" s="3045"/>
      <c r="AU24" s="3045"/>
      <c r="AV24" s="3045"/>
      <c r="AW24" s="3045"/>
      <c r="AX24" s="3045"/>
      <c r="AY24" s="3045"/>
      <c r="AZ24" s="3045"/>
      <c r="BA24" s="3045"/>
      <c r="BB24" s="3045"/>
      <c r="BC24" s="3045"/>
      <c r="BD24" s="3045"/>
      <c r="BE24" s="3045"/>
      <c r="BF24" s="3045"/>
      <c r="BG24" s="3045"/>
      <c r="BH24" s="3045"/>
      <c r="BI24" s="3045"/>
      <c r="BJ24" s="3045"/>
      <c r="BK24" s="3045"/>
      <c r="BL24" s="3045"/>
      <c r="BM24" s="3046"/>
    </row>
    <row r="25" spans="2:65" ht="7.5" customHeight="1" thickBot="1">
      <c r="B25" s="3039"/>
      <c r="C25" s="3037"/>
      <c r="D25" s="3037"/>
      <c r="E25" s="3037"/>
      <c r="F25" s="3038"/>
      <c r="G25" s="3042"/>
      <c r="H25" s="3042"/>
      <c r="I25" s="3051"/>
      <c r="J25" s="3051"/>
      <c r="K25" s="3051"/>
      <c r="L25" s="3051"/>
      <c r="M25" s="3051"/>
      <c r="N25" s="3051"/>
      <c r="O25" s="3051"/>
      <c r="P25" s="3051"/>
      <c r="Q25" s="3051"/>
      <c r="R25" s="3042"/>
      <c r="S25" s="3022"/>
      <c r="T25" s="3022"/>
      <c r="U25" s="3022"/>
      <c r="V25" s="3022"/>
      <c r="W25" s="3045"/>
      <c r="X25" s="3045"/>
      <c r="Y25" s="3045"/>
      <c r="Z25" s="3045"/>
      <c r="AA25" s="3045"/>
      <c r="AB25" s="3045"/>
      <c r="AC25" s="3045"/>
      <c r="AD25" s="3045"/>
      <c r="AE25" s="3045"/>
      <c r="AF25" s="3045"/>
      <c r="AG25" s="3045"/>
      <c r="AH25" s="3045"/>
      <c r="AI25" s="3045"/>
      <c r="AJ25" s="3045"/>
      <c r="AK25" s="3045"/>
      <c r="AL25" s="3045"/>
      <c r="AM25" s="3045"/>
      <c r="AN25" s="3045"/>
      <c r="AO25" s="3045"/>
      <c r="AP25" s="3045"/>
      <c r="AQ25" s="3045"/>
      <c r="AR25" s="3045"/>
      <c r="AS25" s="3045"/>
      <c r="AT25" s="3045"/>
      <c r="AU25" s="3045"/>
      <c r="AV25" s="3045"/>
      <c r="AW25" s="3045"/>
      <c r="AX25" s="3045"/>
      <c r="AY25" s="3045"/>
      <c r="AZ25" s="3045"/>
      <c r="BA25" s="3045"/>
      <c r="BB25" s="3045"/>
      <c r="BC25" s="3045"/>
      <c r="BD25" s="3045"/>
      <c r="BE25" s="3045"/>
      <c r="BF25" s="3045"/>
      <c r="BG25" s="3045"/>
      <c r="BH25" s="3045"/>
      <c r="BI25" s="3045"/>
      <c r="BJ25" s="3045"/>
      <c r="BK25" s="3045"/>
      <c r="BL25" s="3045"/>
      <c r="BM25" s="3046"/>
    </row>
    <row r="26" spans="2:65" ht="7.5" customHeight="1" thickBot="1">
      <c r="B26" s="3039"/>
      <c r="C26" s="3037"/>
      <c r="D26" s="3037"/>
      <c r="E26" s="3037"/>
      <c r="F26" s="3038"/>
      <c r="G26" s="3047" t="s">
        <v>3666</v>
      </c>
      <c r="H26" s="3048"/>
      <c r="I26" s="3048"/>
      <c r="J26" s="3022" t="s">
        <v>11</v>
      </c>
      <c r="K26" s="3051" t="str">
        <f>cst_wskakunin_owner1_TEL</f>
        <v>048-222-2222</v>
      </c>
      <c r="L26" s="3051"/>
      <c r="M26" s="3051"/>
      <c r="N26" s="3051"/>
      <c r="O26" s="3051"/>
      <c r="P26" s="3051"/>
      <c r="Q26" s="3051"/>
      <c r="R26" s="3051"/>
      <c r="S26" s="3051"/>
      <c r="T26" s="3051"/>
      <c r="U26" s="3051"/>
      <c r="V26" s="3051"/>
      <c r="W26" s="3051"/>
      <c r="X26" s="3051"/>
      <c r="Y26" s="3051"/>
      <c r="Z26" s="3051"/>
      <c r="AA26" s="3051"/>
      <c r="AB26" s="3022" t="s">
        <v>57</v>
      </c>
      <c r="AC26" s="3048" t="s">
        <v>2891</v>
      </c>
      <c r="AD26" s="3048"/>
      <c r="AE26" s="3048"/>
      <c r="AF26" s="3022" t="s">
        <v>11</v>
      </c>
      <c r="AG26" s="3020"/>
      <c r="AH26" s="3020"/>
      <c r="AI26" s="3020"/>
      <c r="AJ26" s="3020"/>
      <c r="AK26" s="3020"/>
      <c r="AL26" s="3020"/>
      <c r="AM26" s="3020"/>
      <c r="AN26" s="3020"/>
      <c r="AO26" s="3020"/>
      <c r="AP26" s="3020"/>
      <c r="AQ26" s="3020"/>
      <c r="AR26" s="3020"/>
      <c r="AS26" s="3020"/>
      <c r="AT26" s="3020"/>
      <c r="AU26" s="3020"/>
      <c r="AV26" s="3020"/>
      <c r="AW26" s="3020"/>
      <c r="AX26" s="3022" t="s">
        <v>57</v>
      </c>
      <c r="AY26" s="3024" t="s">
        <v>2553</v>
      </c>
      <c r="AZ26" s="3025"/>
      <c r="BA26" s="3025"/>
      <c r="BB26" s="3025"/>
      <c r="BC26" s="3025"/>
      <c r="BD26" s="3025"/>
      <c r="BE26" s="3030"/>
      <c r="BF26" s="3030"/>
      <c r="BG26" s="3030"/>
      <c r="BH26" s="3030"/>
      <c r="BI26" s="3030"/>
      <c r="BJ26" s="3030"/>
      <c r="BK26" s="3030"/>
      <c r="BL26" s="3030"/>
      <c r="BM26" s="3031"/>
    </row>
    <row r="27" spans="2:65" ht="7.5" customHeight="1" thickBot="1">
      <c r="B27" s="3039"/>
      <c r="C27" s="3037"/>
      <c r="D27" s="3037"/>
      <c r="E27" s="3037"/>
      <c r="F27" s="3038"/>
      <c r="G27" s="3047"/>
      <c r="H27" s="3048"/>
      <c r="I27" s="3048"/>
      <c r="J27" s="3022"/>
      <c r="K27" s="3051"/>
      <c r="L27" s="3051"/>
      <c r="M27" s="3051"/>
      <c r="N27" s="3051"/>
      <c r="O27" s="3051"/>
      <c r="P27" s="3051"/>
      <c r="Q27" s="3051"/>
      <c r="R27" s="3051"/>
      <c r="S27" s="3051"/>
      <c r="T27" s="3051"/>
      <c r="U27" s="3051"/>
      <c r="V27" s="3051"/>
      <c r="W27" s="3051"/>
      <c r="X27" s="3051"/>
      <c r="Y27" s="3051"/>
      <c r="Z27" s="3051"/>
      <c r="AA27" s="3051"/>
      <c r="AB27" s="3022"/>
      <c r="AC27" s="3048"/>
      <c r="AD27" s="3048"/>
      <c r="AE27" s="3048"/>
      <c r="AF27" s="3022"/>
      <c r="AG27" s="3020"/>
      <c r="AH27" s="3020"/>
      <c r="AI27" s="3020"/>
      <c r="AJ27" s="3020"/>
      <c r="AK27" s="3020"/>
      <c r="AL27" s="3020"/>
      <c r="AM27" s="3020"/>
      <c r="AN27" s="3020"/>
      <c r="AO27" s="3020"/>
      <c r="AP27" s="3020"/>
      <c r="AQ27" s="3020"/>
      <c r="AR27" s="3020"/>
      <c r="AS27" s="3020"/>
      <c r="AT27" s="3020"/>
      <c r="AU27" s="3020"/>
      <c r="AV27" s="3020"/>
      <c r="AW27" s="3020"/>
      <c r="AX27" s="3022"/>
      <c r="AY27" s="3026"/>
      <c r="AZ27" s="3027"/>
      <c r="BA27" s="3027"/>
      <c r="BB27" s="3027"/>
      <c r="BC27" s="3027"/>
      <c r="BD27" s="3027"/>
      <c r="BE27" s="3032"/>
      <c r="BF27" s="3032"/>
      <c r="BG27" s="3032"/>
      <c r="BH27" s="3032"/>
      <c r="BI27" s="3032"/>
      <c r="BJ27" s="3032"/>
      <c r="BK27" s="3032"/>
      <c r="BL27" s="3032"/>
      <c r="BM27" s="3033"/>
    </row>
    <row r="28" spans="2:65" ht="7.5" customHeight="1" thickBot="1">
      <c r="B28" s="3039"/>
      <c r="C28" s="3037"/>
      <c r="D28" s="3037"/>
      <c r="E28" s="3037"/>
      <c r="F28" s="3038"/>
      <c r="G28" s="3049"/>
      <c r="H28" s="3050"/>
      <c r="I28" s="3050"/>
      <c r="J28" s="3023"/>
      <c r="K28" s="3052"/>
      <c r="L28" s="3052"/>
      <c r="M28" s="3052"/>
      <c r="N28" s="3052"/>
      <c r="O28" s="3052"/>
      <c r="P28" s="3052"/>
      <c r="Q28" s="3052"/>
      <c r="R28" s="3052"/>
      <c r="S28" s="3052"/>
      <c r="T28" s="3052"/>
      <c r="U28" s="3052"/>
      <c r="V28" s="3052"/>
      <c r="W28" s="3052"/>
      <c r="X28" s="3052"/>
      <c r="Y28" s="3052"/>
      <c r="Z28" s="3052"/>
      <c r="AA28" s="3052"/>
      <c r="AB28" s="3023"/>
      <c r="AC28" s="3050"/>
      <c r="AD28" s="3050"/>
      <c r="AE28" s="3050"/>
      <c r="AF28" s="3023"/>
      <c r="AG28" s="3021"/>
      <c r="AH28" s="3021"/>
      <c r="AI28" s="3021"/>
      <c r="AJ28" s="3021"/>
      <c r="AK28" s="3021"/>
      <c r="AL28" s="3021"/>
      <c r="AM28" s="3021"/>
      <c r="AN28" s="3021"/>
      <c r="AO28" s="3021"/>
      <c r="AP28" s="3021"/>
      <c r="AQ28" s="3021"/>
      <c r="AR28" s="3021"/>
      <c r="AS28" s="3021"/>
      <c r="AT28" s="3021"/>
      <c r="AU28" s="3021"/>
      <c r="AV28" s="3021"/>
      <c r="AW28" s="3021"/>
      <c r="AX28" s="3023"/>
      <c r="AY28" s="3028"/>
      <c r="AZ28" s="3029"/>
      <c r="BA28" s="3029"/>
      <c r="BB28" s="3029"/>
      <c r="BC28" s="3029"/>
      <c r="BD28" s="3029"/>
      <c r="BE28" s="3034"/>
      <c r="BF28" s="3034"/>
      <c r="BG28" s="3034"/>
      <c r="BH28" s="3034"/>
      <c r="BI28" s="3034"/>
      <c r="BJ28" s="3034"/>
      <c r="BK28" s="3034"/>
      <c r="BL28" s="3034"/>
      <c r="BM28" s="3035"/>
    </row>
    <row r="29" spans="2:65" ht="7.5" customHeight="1" thickBot="1">
      <c r="B29" s="3036" t="s">
        <v>3667</v>
      </c>
      <c r="C29" s="3037"/>
      <c r="D29" s="3037"/>
      <c r="E29" s="3037"/>
      <c r="F29" s="3038"/>
      <c r="G29" s="3040" t="s">
        <v>2548</v>
      </c>
      <c r="H29" s="3040"/>
      <c r="I29" s="3040"/>
      <c r="J29" s="3040"/>
      <c r="K29" s="3040"/>
      <c r="L29" s="3392" t="s">
        <v>138</v>
      </c>
      <c r="M29" s="3392"/>
      <c r="N29" s="3392"/>
      <c r="O29" s="3392"/>
      <c r="P29" s="3397"/>
      <c r="Q29" s="3397"/>
      <c r="R29" s="3397"/>
      <c r="S29" s="3397"/>
      <c r="T29" s="3397"/>
      <c r="U29" s="3397"/>
      <c r="V29" s="3397"/>
      <c r="W29" s="3397"/>
      <c r="X29" s="3397"/>
      <c r="Y29" s="3397"/>
      <c r="Z29" s="3397"/>
      <c r="AA29" s="3397"/>
      <c r="AB29" s="3397"/>
      <c r="AC29" s="3397"/>
      <c r="AD29" s="3397"/>
      <c r="AE29" s="3397"/>
      <c r="AF29" s="3397"/>
      <c r="AG29" s="3397"/>
      <c r="AH29" s="3397"/>
      <c r="AI29" s="3397"/>
      <c r="AJ29" s="3397"/>
      <c r="AK29" s="3397"/>
      <c r="AL29" s="3397"/>
      <c r="AM29" s="3397"/>
      <c r="AN29" s="3397"/>
      <c r="AO29" s="3397"/>
      <c r="AP29" s="3397"/>
      <c r="AQ29" s="3397"/>
      <c r="AR29" s="3397"/>
      <c r="AS29" s="3397"/>
      <c r="AT29" s="3397"/>
      <c r="AU29" s="3397"/>
      <c r="AV29" s="3397"/>
      <c r="AW29" s="3397"/>
      <c r="AX29" s="3397"/>
      <c r="AY29" s="736"/>
      <c r="AZ29" s="736"/>
      <c r="BA29" s="736"/>
      <c r="BB29" s="736"/>
      <c r="BC29" s="736"/>
      <c r="BD29" s="723"/>
      <c r="BE29" s="723"/>
      <c r="BF29" s="723"/>
      <c r="BG29" s="723"/>
      <c r="BH29" s="723"/>
      <c r="BI29" s="723"/>
      <c r="BJ29" s="723"/>
      <c r="BK29" s="723"/>
      <c r="BL29" s="724"/>
      <c r="BM29" s="725"/>
    </row>
    <row r="30" spans="2:65" ht="7.5" customHeight="1" thickBot="1">
      <c r="B30" s="3039"/>
      <c r="C30" s="3037"/>
      <c r="D30" s="3037"/>
      <c r="E30" s="3037"/>
      <c r="F30" s="3038"/>
      <c r="G30" s="3041"/>
      <c r="H30" s="3041"/>
      <c r="I30" s="3041"/>
      <c r="J30" s="3041"/>
      <c r="K30" s="3041"/>
      <c r="L30" s="3393"/>
      <c r="M30" s="3393"/>
      <c r="N30" s="3393"/>
      <c r="O30" s="3393"/>
      <c r="P30" s="3398"/>
      <c r="Q30" s="3398"/>
      <c r="R30" s="3398"/>
      <c r="S30" s="3398"/>
      <c r="T30" s="3398"/>
      <c r="U30" s="3398"/>
      <c r="V30" s="3398"/>
      <c r="W30" s="3398"/>
      <c r="X30" s="3398"/>
      <c r="Y30" s="3398"/>
      <c r="Z30" s="3398"/>
      <c r="AA30" s="3398"/>
      <c r="AB30" s="3398"/>
      <c r="AC30" s="3398"/>
      <c r="AD30" s="3398"/>
      <c r="AE30" s="3398"/>
      <c r="AF30" s="3398"/>
      <c r="AG30" s="3398"/>
      <c r="AH30" s="3398"/>
      <c r="AI30" s="3398"/>
      <c r="AJ30" s="3398"/>
      <c r="AK30" s="3398"/>
      <c r="AL30" s="3398"/>
      <c r="AM30" s="3398"/>
      <c r="AN30" s="3398"/>
      <c r="AO30" s="3398"/>
      <c r="AP30" s="3398"/>
      <c r="AQ30" s="3398"/>
      <c r="AR30" s="3398"/>
      <c r="AS30" s="3398"/>
      <c r="AT30" s="3398"/>
      <c r="AU30" s="3398"/>
      <c r="AV30" s="3398"/>
      <c r="AW30" s="3398"/>
      <c r="AX30" s="3398"/>
      <c r="AY30" s="737"/>
      <c r="AZ30" s="737"/>
      <c r="BA30" s="737"/>
      <c r="BB30" s="737"/>
      <c r="BC30" s="737"/>
      <c r="BD30" s="727"/>
      <c r="BE30" s="727"/>
      <c r="BF30" s="727"/>
      <c r="BG30" s="727"/>
      <c r="BH30" s="727"/>
      <c r="BI30" s="727"/>
      <c r="BJ30" s="727"/>
      <c r="BK30" s="727"/>
      <c r="BL30" s="728"/>
      <c r="BM30" s="729"/>
    </row>
    <row r="31" spans="2:65" ht="7.5" customHeight="1" thickBot="1">
      <c r="B31" s="3039"/>
      <c r="C31" s="3037"/>
      <c r="D31" s="3037"/>
      <c r="E31" s="3037"/>
      <c r="F31" s="3038"/>
      <c r="G31" s="3041"/>
      <c r="H31" s="3041"/>
      <c r="I31" s="3041"/>
      <c r="J31" s="3041"/>
      <c r="K31" s="3041"/>
      <c r="L31" s="3396" t="str">
        <f>cst_wskakunin_dairi1__space</f>
        <v>XXXアーキ　テスト代理人</v>
      </c>
      <c r="M31" s="3396"/>
      <c r="N31" s="3396"/>
      <c r="O31" s="3396"/>
      <c r="P31" s="3396"/>
      <c r="Q31" s="3396"/>
      <c r="R31" s="3396"/>
      <c r="S31" s="3396"/>
      <c r="T31" s="3396"/>
      <c r="U31" s="3396"/>
      <c r="V31" s="3396"/>
      <c r="W31" s="3396"/>
      <c r="X31" s="3396"/>
      <c r="Y31" s="3396"/>
      <c r="Z31" s="3396"/>
      <c r="AA31" s="3396"/>
      <c r="AB31" s="3396"/>
      <c r="AC31" s="3396"/>
      <c r="AD31" s="3396"/>
      <c r="AE31" s="3396"/>
      <c r="AF31" s="3396"/>
      <c r="AG31" s="3396"/>
      <c r="AH31" s="3396"/>
      <c r="AI31" s="3396"/>
      <c r="AJ31" s="3396"/>
      <c r="AK31" s="3396"/>
      <c r="AL31" s="3396"/>
      <c r="AM31" s="3396"/>
      <c r="AN31" s="3396"/>
      <c r="AO31" s="3396"/>
      <c r="AP31" s="3396"/>
      <c r="AQ31" s="3396"/>
      <c r="AR31" s="3396"/>
      <c r="AS31" s="3396"/>
      <c r="AT31" s="3396"/>
      <c r="AU31" s="3396"/>
      <c r="AV31" s="3396"/>
      <c r="AW31" s="3396"/>
      <c r="AX31" s="3396"/>
      <c r="AY31" s="737"/>
      <c r="AZ31" s="737"/>
      <c r="BA31" s="737"/>
      <c r="BB31" s="737"/>
      <c r="BC31" s="737"/>
      <c r="BD31" s="727"/>
      <c r="BE31" s="727"/>
      <c r="BF31" s="727"/>
      <c r="BG31" s="727"/>
      <c r="BH31" s="727"/>
      <c r="BI31" s="727"/>
      <c r="BJ31" s="727"/>
      <c r="BK31" s="727"/>
      <c r="BL31" s="728"/>
      <c r="BM31" s="729"/>
    </row>
    <row r="32" spans="2:65" ht="7.5" customHeight="1" thickBot="1">
      <c r="B32" s="3039"/>
      <c r="C32" s="3037"/>
      <c r="D32" s="3037"/>
      <c r="E32" s="3037"/>
      <c r="F32" s="3038"/>
      <c r="G32" s="3041"/>
      <c r="H32" s="3041"/>
      <c r="I32" s="3041"/>
      <c r="J32" s="3041"/>
      <c r="K32" s="3041"/>
      <c r="L32" s="3056"/>
      <c r="M32" s="3056"/>
      <c r="N32" s="3056"/>
      <c r="O32" s="3056"/>
      <c r="P32" s="3056"/>
      <c r="Q32" s="3056"/>
      <c r="R32" s="3056"/>
      <c r="S32" s="3056"/>
      <c r="T32" s="3056"/>
      <c r="U32" s="3056"/>
      <c r="V32" s="3056"/>
      <c r="W32" s="3056"/>
      <c r="X32" s="3056"/>
      <c r="Y32" s="3056"/>
      <c r="Z32" s="3056"/>
      <c r="AA32" s="3056"/>
      <c r="AB32" s="3056"/>
      <c r="AC32" s="3056"/>
      <c r="AD32" s="3056"/>
      <c r="AE32" s="3056"/>
      <c r="AF32" s="3056"/>
      <c r="AG32" s="3056"/>
      <c r="AH32" s="3056"/>
      <c r="AI32" s="3056"/>
      <c r="AJ32" s="3056"/>
      <c r="AK32" s="3056"/>
      <c r="AL32" s="3056"/>
      <c r="AM32" s="3056"/>
      <c r="AN32" s="3056"/>
      <c r="AO32" s="3056"/>
      <c r="AP32" s="3056"/>
      <c r="AQ32" s="3056"/>
      <c r="AR32" s="3056"/>
      <c r="AS32" s="3056"/>
      <c r="AT32" s="3056"/>
      <c r="AU32" s="3056"/>
      <c r="AV32" s="3056"/>
      <c r="AW32" s="3056"/>
      <c r="AX32" s="3056"/>
      <c r="AY32" s="730"/>
      <c r="AZ32" s="730"/>
      <c r="BA32" s="730"/>
      <c r="BB32" s="730"/>
      <c r="BC32" s="730"/>
      <c r="BD32" s="730"/>
      <c r="BE32" s="726"/>
      <c r="BF32" s="726"/>
      <c r="BG32" s="726"/>
      <c r="BH32" s="730"/>
      <c r="BI32" s="730"/>
      <c r="BJ32" s="730"/>
      <c r="BK32" s="730"/>
      <c r="BL32" s="730"/>
      <c r="BM32" s="731"/>
    </row>
    <row r="33" spans="2:119" ht="7.5" customHeight="1" thickBot="1">
      <c r="B33" s="3039"/>
      <c r="C33" s="3037"/>
      <c r="D33" s="3037"/>
      <c r="E33" s="3037"/>
      <c r="F33" s="3038"/>
      <c r="G33" s="3041"/>
      <c r="H33" s="3041"/>
      <c r="I33" s="3041"/>
      <c r="J33" s="3041"/>
      <c r="K33" s="3041"/>
      <c r="L33" s="3056"/>
      <c r="M33" s="3056"/>
      <c r="N33" s="3056"/>
      <c r="O33" s="3056"/>
      <c r="P33" s="3056"/>
      <c r="Q33" s="3056"/>
      <c r="R33" s="3056"/>
      <c r="S33" s="3056"/>
      <c r="T33" s="3056"/>
      <c r="U33" s="3056"/>
      <c r="V33" s="3056"/>
      <c r="W33" s="3056"/>
      <c r="X33" s="3056"/>
      <c r="Y33" s="3056"/>
      <c r="Z33" s="3056"/>
      <c r="AA33" s="3056"/>
      <c r="AB33" s="3056"/>
      <c r="AC33" s="3056"/>
      <c r="AD33" s="3056"/>
      <c r="AE33" s="3056"/>
      <c r="AF33" s="3056"/>
      <c r="AG33" s="3056"/>
      <c r="AH33" s="3056"/>
      <c r="AI33" s="3056"/>
      <c r="AJ33" s="3056"/>
      <c r="AK33" s="3056"/>
      <c r="AL33" s="3056"/>
      <c r="AM33" s="3056"/>
      <c r="AN33" s="3056"/>
      <c r="AO33" s="3056"/>
      <c r="AP33" s="3056"/>
      <c r="AQ33" s="3056"/>
      <c r="AR33" s="3056"/>
      <c r="AS33" s="3056"/>
      <c r="AT33" s="3056"/>
      <c r="AU33" s="3056"/>
      <c r="AV33" s="3056"/>
      <c r="AW33" s="3056"/>
      <c r="AX33" s="3056"/>
      <c r="AY33" s="726"/>
      <c r="AZ33" s="726"/>
      <c r="BA33" s="726"/>
      <c r="BB33" s="726"/>
      <c r="BC33" s="726"/>
      <c r="BD33" s="726"/>
      <c r="BE33" s="730"/>
      <c r="BF33" s="726"/>
      <c r="BG33" s="726"/>
      <c r="BH33" s="726"/>
      <c r="BI33" s="732"/>
      <c r="BJ33" s="732"/>
      <c r="BK33" s="733"/>
      <c r="BL33" s="733"/>
      <c r="BM33" s="734"/>
    </row>
    <row r="34" spans="2:119" ht="7.5" customHeight="1" thickBot="1">
      <c r="B34" s="3039"/>
      <c r="C34" s="3037"/>
      <c r="D34" s="3037"/>
      <c r="E34" s="3037"/>
      <c r="F34" s="3038"/>
      <c r="G34" s="3041"/>
      <c r="H34" s="3041"/>
      <c r="I34" s="3041"/>
      <c r="J34" s="3041"/>
      <c r="K34" s="3041"/>
      <c r="L34" s="3057"/>
      <c r="M34" s="3057"/>
      <c r="N34" s="3057"/>
      <c r="O34" s="3057"/>
      <c r="P34" s="3057"/>
      <c r="Q34" s="3057"/>
      <c r="R34" s="3057"/>
      <c r="S34" s="3057"/>
      <c r="T34" s="3057"/>
      <c r="U34" s="3057"/>
      <c r="V34" s="3057"/>
      <c r="W34" s="3057"/>
      <c r="X34" s="3057"/>
      <c r="Y34" s="3057"/>
      <c r="Z34" s="3057"/>
      <c r="AA34" s="3057"/>
      <c r="AB34" s="3057"/>
      <c r="AC34" s="3057"/>
      <c r="AD34" s="3057"/>
      <c r="AE34" s="3057"/>
      <c r="AF34" s="3057"/>
      <c r="AG34" s="3057"/>
      <c r="AH34" s="3057"/>
      <c r="AI34" s="3057"/>
      <c r="AJ34" s="3057"/>
      <c r="AK34" s="3057"/>
      <c r="AL34" s="3057"/>
      <c r="AM34" s="3057"/>
      <c r="AN34" s="3057"/>
      <c r="AO34" s="3057"/>
      <c r="AP34" s="3057"/>
      <c r="AQ34" s="3057"/>
      <c r="AR34" s="3057"/>
      <c r="AS34" s="3057"/>
      <c r="AT34" s="3057"/>
      <c r="AU34" s="3057"/>
      <c r="AV34" s="3057"/>
      <c r="AW34" s="3057"/>
      <c r="AX34" s="3057"/>
      <c r="AY34" s="730"/>
      <c r="AZ34" s="730"/>
      <c r="BA34" s="730"/>
      <c r="BB34" s="730"/>
      <c r="BC34" s="730"/>
      <c r="BD34" s="730"/>
      <c r="BE34" s="730"/>
      <c r="BF34" s="735"/>
      <c r="BG34" s="726"/>
      <c r="BH34" s="726"/>
      <c r="BI34" s="726"/>
      <c r="BJ34" s="733"/>
      <c r="BK34" s="733"/>
      <c r="BL34" s="733"/>
      <c r="BM34" s="734"/>
    </row>
    <row r="35" spans="2:119" ht="7.5" customHeight="1" thickBot="1">
      <c r="B35" s="3039"/>
      <c r="C35" s="3037"/>
      <c r="D35" s="3037"/>
      <c r="E35" s="3037"/>
      <c r="F35" s="3038"/>
      <c r="G35" s="3042" t="s">
        <v>2549</v>
      </c>
      <c r="H35" s="3042"/>
      <c r="I35" s="3043" t="str">
        <f>cst_wskakunin_dairi1_ZIP</f>
        <v>359-0034</v>
      </c>
      <c r="J35" s="3043"/>
      <c r="K35" s="3043"/>
      <c r="L35" s="3043"/>
      <c r="M35" s="3043"/>
      <c r="N35" s="3043"/>
      <c r="O35" s="3043"/>
      <c r="P35" s="3043"/>
      <c r="Q35" s="3043"/>
      <c r="R35" s="3042" t="s">
        <v>57</v>
      </c>
      <c r="S35" s="3022" t="s">
        <v>2550</v>
      </c>
      <c r="T35" s="3022"/>
      <c r="U35" s="3022"/>
      <c r="V35" s="3022"/>
      <c r="W35" s="3045" t="str">
        <f>cst_wskakunin_dairi1__address</f>
        <v>埼玉県所沢市東新井町307-7</v>
      </c>
      <c r="X35" s="3045"/>
      <c r="Y35" s="3045"/>
      <c r="Z35" s="3045"/>
      <c r="AA35" s="3045"/>
      <c r="AB35" s="3045"/>
      <c r="AC35" s="3045"/>
      <c r="AD35" s="3045"/>
      <c r="AE35" s="3045"/>
      <c r="AF35" s="3045"/>
      <c r="AG35" s="3045"/>
      <c r="AH35" s="3045"/>
      <c r="AI35" s="3045"/>
      <c r="AJ35" s="3045"/>
      <c r="AK35" s="3045"/>
      <c r="AL35" s="3045"/>
      <c r="AM35" s="3045"/>
      <c r="AN35" s="3045"/>
      <c r="AO35" s="3045"/>
      <c r="AP35" s="3045"/>
      <c r="AQ35" s="3045"/>
      <c r="AR35" s="3045"/>
      <c r="AS35" s="3045"/>
      <c r="AT35" s="3045"/>
      <c r="AU35" s="3045"/>
      <c r="AV35" s="3045"/>
      <c r="AW35" s="3045"/>
      <c r="AX35" s="3045"/>
      <c r="AY35" s="3045"/>
      <c r="AZ35" s="3045"/>
      <c r="BA35" s="3045"/>
      <c r="BB35" s="3045"/>
      <c r="BC35" s="3045"/>
      <c r="BD35" s="3045"/>
      <c r="BE35" s="3045"/>
      <c r="BF35" s="3045"/>
      <c r="BG35" s="3045"/>
      <c r="BH35" s="3045"/>
      <c r="BI35" s="3045"/>
      <c r="BJ35" s="3045"/>
      <c r="BK35" s="3045"/>
      <c r="BL35" s="3045"/>
      <c r="BM35" s="3046"/>
      <c r="BY35" s="738"/>
      <c r="BZ35" s="738"/>
      <c r="CA35" s="738"/>
      <c r="CB35" s="738"/>
      <c r="CC35" s="738"/>
      <c r="CD35" s="738"/>
      <c r="CE35" s="738"/>
      <c r="CF35" s="738"/>
      <c r="CG35" s="738"/>
      <c r="CH35" s="738"/>
      <c r="CI35" s="738"/>
      <c r="CJ35" s="738"/>
      <c r="CK35" s="738"/>
      <c r="CL35" s="738"/>
      <c r="CM35" s="738"/>
      <c r="CN35" s="738"/>
      <c r="CO35" s="738"/>
      <c r="CP35" s="738"/>
      <c r="CQ35" s="738"/>
      <c r="CR35" s="738"/>
      <c r="CS35" s="738"/>
      <c r="CT35" s="738"/>
    </row>
    <row r="36" spans="2:119" ht="7.5" customHeight="1" thickBot="1">
      <c r="B36" s="3039"/>
      <c r="C36" s="3037"/>
      <c r="D36" s="3037"/>
      <c r="E36" s="3037"/>
      <c r="F36" s="3038"/>
      <c r="G36" s="3042"/>
      <c r="H36" s="3042"/>
      <c r="I36" s="3043"/>
      <c r="J36" s="3043"/>
      <c r="K36" s="3043"/>
      <c r="L36" s="3043"/>
      <c r="M36" s="3043"/>
      <c r="N36" s="3043"/>
      <c r="O36" s="3043"/>
      <c r="P36" s="3043"/>
      <c r="Q36" s="3043"/>
      <c r="R36" s="3042"/>
      <c r="S36" s="3022"/>
      <c r="T36" s="3022"/>
      <c r="U36" s="3022"/>
      <c r="V36" s="3022"/>
      <c r="W36" s="3045"/>
      <c r="X36" s="3045"/>
      <c r="Y36" s="3045"/>
      <c r="Z36" s="3045"/>
      <c r="AA36" s="3045"/>
      <c r="AB36" s="3045"/>
      <c r="AC36" s="3045"/>
      <c r="AD36" s="3045"/>
      <c r="AE36" s="3045"/>
      <c r="AF36" s="3045"/>
      <c r="AG36" s="3045"/>
      <c r="AH36" s="3045"/>
      <c r="AI36" s="3045"/>
      <c r="AJ36" s="3045"/>
      <c r="AK36" s="3045"/>
      <c r="AL36" s="3045"/>
      <c r="AM36" s="3045"/>
      <c r="AN36" s="3045"/>
      <c r="AO36" s="3045"/>
      <c r="AP36" s="3045"/>
      <c r="AQ36" s="3045"/>
      <c r="AR36" s="3045"/>
      <c r="AS36" s="3045"/>
      <c r="AT36" s="3045"/>
      <c r="AU36" s="3045"/>
      <c r="AV36" s="3045"/>
      <c r="AW36" s="3045"/>
      <c r="AX36" s="3045"/>
      <c r="AY36" s="3045"/>
      <c r="AZ36" s="3045"/>
      <c r="BA36" s="3045"/>
      <c r="BB36" s="3045"/>
      <c r="BC36" s="3045"/>
      <c r="BD36" s="3045"/>
      <c r="BE36" s="3045"/>
      <c r="BF36" s="3045"/>
      <c r="BG36" s="3045"/>
      <c r="BH36" s="3045"/>
      <c r="BI36" s="3045"/>
      <c r="BJ36" s="3045"/>
      <c r="BK36" s="3045"/>
      <c r="BL36" s="3045"/>
      <c r="BM36" s="3046"/>
      <c r="BY36" s="738"/>
      <c r="BZ36" s="738"/>
      <c r="CA36" s="738"/>
      <c r="CB36" s="738"/>
      <c r="CC36" s="738"/>
      <c r="CD36" s="738"/>
      <c r="CE36" s="738"/>
      <c r="CF36" s="738"/>
      <c r="CG36" s="738"/>
      <c r="CH36" s="738"/>
      <c r="CI36" s="738"/>
      <c r="CJ36" s="738"/>
      <c r="CK36" s="738"/>
      <c r="CL36" s="738"/>
      <c r="CM36" s="738"/>
      <c r="CN36" s="738"/>
      <c r="CO36" s="738"/>
      <c r="CP36" s="738"/>
      <c r="CQ36" s="738"/>
      <c r="CR36" s="738"/>
      <c r="CS36" s="738"/>
      <c r="CT36" s="738"/>
    </row>
    <row r="37" spans="2:119" ht="7.5" customHeight="1" thickBot="1">
      <c r="B37" s="3039"/>
      <c r="C37" s="3037"/>
      <c r="D37" s="3037"/>
      <c r="E37" s="3037"/>
      <c r="F37" s="3038"/>
      <c r="G37" s="3042"/>
      <c r="H37" s="3042"/>
      <c r="I37" s="3043"/>
      <c r="J37" s="3043"/>
      <c r="K37" s="3043"/>
      <c r="L37" s="3043"/>
      <c r="M37" s="3043"/>
      <c r="N37" s="3043"/>
      <c r="O37" s="3043"/>
      <c r="P37" s="3043"/>
      <c r="Q37" s="3043"/>
      <c r="R37" s="3042"/>
      <c r="S37" s="3022"/>
      <c r="T37" s="3022"/>
      <c r="U37" s="3022"/>
      <c r="V37" s="3022"/>
      <c r="W37" s="3045"/>
      <c r="X37" s="3045"/>
      <c r="Y37" s="3045"/>
      <c r="Z37" s="3045"/>
      <c r="AA37" s="3045"/>
      <c r="AB37" s="3045"/>
      <c r="AC37" s="3045"/>
      <c r="AD37" s="3045"/>
      <c r="AE37" s="3045"/>
      <c r="AF37" s="3045"/>
      <c r="AG37" s="3045"/>
      <c r="AH37" s="3045"/>
      <c r="AI37" s="3045"/>
      <c r="AJ37" s="3045"/>
      <c r="AK37" s="3045"/>
      <c r="AL37" s="3045"/>
      <c r="AM37" s="3045"/>
      <c r="AN37" s="3045"/>
      <c r="AO37" s="3045"/>
      <c r="AP37" s="3045"/>
      <c r="AQ37" s="3045"/>
      <c r="AR37" s="3045"/>
      <c r="AS37" s="3045"/>
      <c r="AT37" s="3045"/>
      <c r="AU37" s="3045"/>
      <c r="AV37" s="3045"/>
      <c r="AW37" s="3045"/>
      <c r="AX37" s="3045"/>
      <c r="AY37" s="3045"/>
      <c r="AZ37" s="3045"/>
      <c r="BA37" s="3045"/>
      <c r="BB37" s="3045"/>
      <c r="BC37" s="3045"/>
      <c r="BD37" s="3045"/>
      <c r="BE37" s="3045"/>
      <c r="BF37" s="3045"/>
      <c r="BG37" s="3045"/>
      <c r="BH37" s="3045"/>
      <c r="BI37" s="3045"/>
      <c r="BJ37" s="3045"/>
      <c r="BK37" s="3045"/>
      <c r="BL37" s="3045"/>
      <c r="BM37" s="3046"/>
      <c r="BY37" s="738"/>
      <c r="BZ37" s="738"/>
      <c r="CA37" s="738"/>
      <c r="CB37" s="738"/>
      <c r="CC37" s="738"/>
      <c r="CD37" s="738"/>
      <c r="CE37" s="738"/>
      <c r="CF37" s="738"/>
      <c r="CG37" s="738"/>
      <c r="CH37" s="738"/>
      <c r="CI37" s="738"/>
      <c r="CJ37" s="738"/>
      <c r="CK37" s="738"/>
      <c r="CL37" s="738"/>
      <c r="CM37" s="738"/>
      <c r="CN37" s="738"/>
      <c r="CO37" s="738"/>
      <c r="CP37" s="738"/>
      <c r="CQ37" s="738"/>
      <c r="CR37" s="738"/>
      <c r="CS37" s="738"/>
      <c r="CT37" s="738"/>
    </row>
    <row r="38" spans="2:119" ht="7.5" customHeight="1" thickBot="1">
      <c r="B38" s="3039"/>
      <c r="C38" s="3037"/>
      <c r="D38" s="3037"/>
      <c r="E38" s="3037"/>
      <c r="F38" s="3038"/>
      <c r="G38" s="3047" t="s">
        <v>3666</v>
      </c>
      <c r="H38" s="3048"/>
      <c r="I38" s="3048"/>
      <c r="J38" s="3022" t="s">
        <v>11</v>
      </c>
      <c r="K38" s="3051" t="str">
        <f>cst_wskakunin_dairi1_TEL</f>
        <v>048-222-2222</v>
      </c>
      <c r="L38" s="3051"/>
      <c r="M38" s="3051"/>
      <c r="N38" s="3051"/>
      <c r="O38" s="3051"/>
      <c r="P38" s="3051"/>
      <c r="Q38" s="3051"/>
      <c r="R38" s="3051"/>
      <c r="S38" s="3051"/>
      <c r="T38" s="3051"/>
      <c r="U38" s="3051"/>
      <c r="V38" s="3051"/>
      <c r="W38" s="3051"/>
      <c r="X38" s="3051"/>
      <c r="Y38" s="3051"/>
      <c r="Z38" s="3051"/>
      <c r="AA38" s="3051"/>
      <c r="AB38" s="3022" t="s">
        <v>57</v>
      </c>
      <c r="AC38" s="3048" t="s">
        <v>2891</v>
      </c>
      <c r="AD38" s="3048"/>
      <c r="AE38" s="3048"/>
      <c r="AF38" s="3022" t="s">
        <v>11</v>
      </c>
      <c r="AG38" s="3020"/>
      <c r="AH38" s="3020"/>
      <c r="AI38" s="3020"/>
      <c r="AJ38" s="3020"/>
      <c r="AK38" s="3020"/>
      <c r="AL38" s="3020"/>
      <c r="AM38" s="3020"/>
      <c r="AN38" s="3020"/>
      <c r="AO38" s="3020"/>
      <c r="AP38" s="3020"/>
      <c r="AQ38" s="3020"/>
      <c r="AR38" s="3020"/>
      <c r="AS38" s="3020"/>
      <c r="AT38" s="3020"/>
      <c r="AU38" s="3020"/>
      <c r="AV38" s="3020"/>
      <c r="AW38" s="3020"/>
      <c r="AX38" s="3022" t="s">
        <v>57</v>
      </c>
      <c r="AY38" s="3024" t="s">
        <v>2553</v>
      </c>
      <c r="AZ38" s="3025"/>
      <c r="BA38" s="3025"/>
      <c r="BB38" s="3025"/>
      <c r="BC38" s="3025"/>
      <c r="BD38" s="3025"/>
      <c r="BE38" s="3030"/>
      <c r="BF38" s="3030"/>
      <c r="BG38" s="3030"/>
      <c r="BH38" s="3030"/>
      <c r="BI38" s="3030"/>
      <c r="BJ38" s="3030"/>
      <c r="BK38" s="3030"/>
      <c r="BL38" s="3030"/>
      <c r="BM38" s="3031"/>
      <c r="BY38" s="738"/>
      <c r="BZ38" s="738"/>
      <c r="CA38" s="738"/>
      <c r="CB38" s="738"/>
      <c r="CC38" s="738"/>
      <c r="CD38" s="738"/>
      <c r="CE38" s="738"/>
      <c r="CF38" s="738"/>
      <c r="CG38" s="738"/>
      <c r="CH38" s="738"/>
      <c r="CI38" s="738"/>
      <c r="CJ38" s="738"/>
      <c r="CK38" s="738"/>
      <c r="CL38" s="738"/>
      <c r="CM38" s="738"/>
      <c r="CN38" s="738"/>
      <c r="CO38" s="738"/>
      <c r="CP38" s="738"/>
      <c r="CQ38" s="738"/>
      <c r="CR38" s="738"/>
      <c r="CS38" s="738"/>
      <c r="CT38" s="738"/>
    </row>
    <row r="39" spans="2:119" ht="7.5" customHeight="1" thickBot="1">
      <c r="B39" s="3039"/>
      <c r="C39" s="3037"/>
      <c r="D39" s="3037"/>
      <c r="E39" s="3037"/>
      <c r="F39" s="3038"/>
      <c r="G39" s="3047"/>
      <c r="H39" s="3048"/>
      <c r="I39" s="3048"/>
      <c r="J39" s="3022"/>
      <c r="K39" s="3051"/>
      <c r="L39" s="3051"/>
      <c r="M39" s="3051"/>
      <c r="N39" s="3051"/>
      <c r="O39" s="3051"/>
      <c r="P39" s="3051"/>
      <c r="Q39" s="3051"/>
      <c r="R39" s="3051"/>
      <c r="S39" s="3051"/>
      <c r="T39" s="3051"/>
      <c r="U39" s="3051"/>
      <c r="V39" s="3051"/>
      <c r="W39" s="3051"/>
      <c r="X39" s="3051"/>
      <c r="Y39" s="3051"/>
      <c r="Z39" s="3051"/>
      <c r="AA39" s="3051"/>
      <c r="AB39" s="3022"/>
      <c r="AC39" s="3048"/>
      <c r="AD39" s="3048"/>
      <c r="AE39" s="3048"/>
      <c r="AF39" s="3022"/>
      <c r="AG39" s="3020"/>
      <c r="AH39" s="3020"/>
      <c r="AI39" s="3020"/>
      <c r="AJ39" s="3020"/>
      <c r="AK39" s="3020"/>
      <c r="AL39" s="3020"/>
      <c r="AM39" s="3020"/>
      <c r="AN39" s="3020"/>
      <c r="AO39" s="3020"/>
      <c r="AP39" s="3020"/>
      <c r="AQ39" s="3020"/>
      <c r="AR39" s="3020"/>
      <c r="AS39" s="3020"/>
      <c r="AT39" s="3020"/>
      <c r="AU39" s="3020"/>
      <c r="AV39" s="3020"/>
      <c r="AW39" s="3020"/>
      <c r="AX39" s="3022"/>
      <c r="AY39" s="3026"/>
      <c r="AZ39" s="3027"/>
      <c r="BA39" s="3027"/>
      <c r="BB39" s="3027"/>
      <c r="BC39" s="3027"/>
      <c r="BD39" s="3027"/>
      <c r="BE39" s="3032"/>
      <c r="BF39" s="3032"/>
      <c r="BG39" s="3032"/>
      <c r="BH39" s="3032"/>
      <c r="BI39" s="3032"/>
      <c r="BJ39" s="3032"/>
      <c r="BK39" s="3032"/>
      <c r="BL39" s="3032"/>
      <c r="BM39" s="3033"/>
    </row>
    <row r="40" spans="2:119" ht="7.5" customHeight="1" thickBot="1">
      <c r="B40" s="3039"/>
      <c r="C40" s="3037"/>
      <c r="D40" s="3037"/>
      <c r="E40" s="3037"/>
      <c r="F40" s="3038"/>
      <c r="G40" s="3049"/>
      <c r="H40" s="3050"/>
      <c r="I40" s="3050"/>
      <c r="J40" s="3023"/>
      <c r="K40" s="3052"/>
      <c r="L40" s="3052"/>
      <c r="M40" s="3052"/>
      <c r="N40" s="3052"/>
      <c r="O40" s="3052"/>
      <c r="P40" s="3052"/>
      <c r="Q40" s="3052"/>
      <c r="R40" s="3052"/>
      <c r="S40" s="3052"/>
      <c r="T40" s="3052"/>
      <c r="U40" s="3052"/>
      <c r="V40" s="3052"/>
      <c r="W40" s="3052"/>
      <c r="X40" s="3052"/>
      <c r="Y40" s="3052"/>
      <c r="Z40" s="3052"/>
      <c r="AA40" s="3052"/>
      <c r="AB40" s="3023"/>
      <c r="AC40" s="3050"/>
      <c r="AD40" s="3050"/>
      <c r="AE40" s="3050"/>
      <c r="AF40" s="3023"/>
      <c r="AG40" s="3021"/>
      <c r="AH40" s="3021"/>
      <c r="AI40" s="3021"/>
      <c r="AJ40" s="3021"/>
      <c r="AK40" s="3021"/>
      <c r="AL40" s="3021"/>
      <c r="AM40" s="3021"/>
      <c r="AN40" s="3021"/>
      <c r="AO40" s="3021"/>
      <c r="AP40" s="3021"/>
      <c r="AQ40" s="3021"/>
      <c r="AR40" s="3021"/>
      <c r="AS40" s="3021"/>
      <c r="AT40" s="3021"/>
      <c r="AU40" s="3021"/>
      <c r="AV40" s="3021"/>
      <c r="AW40" s="3021"/>
      <c r="AX40" s="3023"/>
      <c r="AY40" s="3028"/>
      <c r="AZ40" s="3029"/>
      <c r="BA40" s="3029"/>
      <c r="BB40" s="3029"/>
      <c r="BC40" s="3029"/>
      <c r="BD40" s="3029"/>
      <c r="BE40" s="3034"/>
      <c r="BF40" s="3034"/>
      <c r="BG40" s="3034"/>
      <c r="BH40" s="3034"/>
      <c r="BI40" s="3034"/>
      <c r="BJ40" s="3034"/>
      <c r="BK40" s="3034"/>
      <c r="BL40" s="3034"/>
      <c r="BM40" s="3035"/>
    </row>
    <row r="41" spans="2:119" ht="7.5" customHeight="1" thickBot="1">
      <c r="B41" s="3012" t="s">
        <v>2554</v>
      </c>
      <c r="C41" s="3013"/>
      <c r="D41" s="3013"/>
      <c r="E41" s="3013"/>
      <c r="F41" s="3014"/>
      <c r="G41" s="3015" t="s">
        <v>139</v>
      </c>
      <c r="H41" s="3015"/>
      <c r="I41" s="3016" t="s">
        <v>509</v>
      </c>
      <c r="J41" s="3016"/>
      <c r="K41" s="3016"/>
      <c r="L41" s="3016"/>
      <c r="M41" s="3015" t="s">
        <v>139</v>
      </c>
      <c r="N41" s="3015"/>
      <c r="O41" s="3007" t="s">
        <v>8</v>
      </c>
      <c r="P41" s="3007"/>
      <c r="Q41" s="3007"/>
      <c r="R41" s="3007"/>
      <c r="S41" s="3017" t="s">
        <v>525</v>
      </c>
      <c r="T41" s="3007" t="s">
        <v>2555</v>
      </c>
      <c r="U41" s="3007"/>
      <c r="V41" s="3007"/>
      <c r="W41" s="3007"/>
      <c r="X41" s="3009"/>
      <c r="Y41" s="3009"/>
      <c r="Z41" s="3009"/>
      <c r="AA41" s="3009"/>
      <c r="AB41" s="3009"/>
      <c r="AC41" s="3009"/>
      <c r="AD41" s="3009"/>
      <c r="AE41" s="3009"/>
      <c r="AF41" s="3009"/>
      <c r="AG41" s="3009"/>
      <c r="AH41" s="3009"/>
      <c r="AI41" s="3009"/>
      <c r="AJ41" s="3009"/>
      <c r="AK41" s="3007" t="s">
        <v>2556</v>
      </c>
      <c r="AL41" s="3007"/>
      <c r="AM41" s="3007"/>
      <c r="AN41" s="3007"/>
      <c r="AO41" s="3007"/>
      <c r="AP41" s="3007"/>
      <c r="AQ41" s="3007"/>
      <c r="AR41" s="3007"/>
      <c r="AS41" s="3009"/>
      <c r="AT41" s="3009"/>
      <c r="AU41" s="3009"/>
      <c r="AV41" s="3009"/>
      <c r="AW41" s="3009"/>
      <c r="AX41" s="3009"/>
      <c r="AY41" s="3009"/>
      <c r="AZ41" s="3009"/>
      <c r="BA41" s="3007" t="s">
        <v>2557</v>
      </c>
      <c r="BB41" s="3007"/>
      <c r="BC41" s="3007"/>
      <c r="BD41" s="3007"/>
      <c r="BE41" s="3011"/>
      <c r="BF41" s="3011"/>
      <c r="BG41" s="3011"/>
      <c r="BH41" s="3011"/>
      <c r="BI41" s="3011"/>
      <c r="BJ41" s="3011"/>
      <c r="BK41" s="3011"/>
      <c r="BL41" s="3011"/>
      <c r="BM41" s="2990" t="s">
        <v>527</v>
      </c>
    </row>
    <row r="42" spans="2:119" ht="7.5" customHeight="1" thickBot="1">
      <c r="B42" s="3012"/>
      <c r="C42" s="3013"/>
      <c r="D42" s="3013"/>
      <c r="E42" s="3013"/>
      <c r="F42" s="3014"/>
      <c r="G42" s="2993"/>
      <c r="H42" s="2993"/>
      <c r="I42" s="2995"/>
      <c r="J42" s="2995"/>
      <c r="K42" s="2995"/>
      <c r="L42" s="2995"/>
      <c r="M42" s="2993"/>
      <c r="N42" s="2993"/>
      <c r="O42" s="3008"/>
      <c r="P42" s="3008"/>
      <c r="Q42" s="3008"/>
      <c r="R42" s="3008"/>
      <c r="S42" s="3018"/>
      <c r="T42" s="3008"/>
      <c r="U42" s="3008"/>
      <c r="V42" s="3008"/>
      <c r="W42" s="3008"/>
      <c r="X42" s="3010"/>
      <c r="Y42" s="3010"/>
      <c r="Z42" s="3010"/>
      <c r="AA42" s="3010"/>
      <c r="AB42" s="3010"/>
      <c r="AC42" s="3010"/>
      <c r="AD42" s="3010"/>
      <c r="AE42" s="3010"/>
      <c r="AF42" s="3010"/>
      <c r="AG42" s="3010"/>
      <c r="AH42" s="3010"/>
      <c r="AI42" s="3010"/>
      <c r="AJ42" s="3010"/>
      <c r="AK42" s="3008"/>
      <c r="AL42" s="3008"/>
      <c r="AM42" s="3008"/>
      <c r="AN42" s="3008"/>
      <c r="AO42" s="3008"/>
      <c r="AP42" s="3008"/>
      <c r="AQ42" s="3008"/>
      <c r="AR42" s="3008"/>
      <c r="AS42" s="3010"/>
      <c r="AT42" s="3010"/>
      <c r="AU42" s="3010"/>
      <c r="AV42" s="3010"/>
      <c r="AW42" s="3010"/>
      <c r="AX42" s="3010"/>
      <c r="AY42" s="3010"/>
      <c r="AZ42" s="3010"/>
      <c r="BA42" s="3008"/>
      <c r="BB42" s="3008"/>
      <c r="BC42" s="3008"/>
      <c r="BD42" s="3008"/>
      <c r="BE42" s="3005"/>
      <c r="BF42" s="3005"/>
      <c r="BG42" s="3005"/>
      <c r="BH42" s="3005"/>
      <c r="BI42" s="3005"/>
      <c r="BJ42" s="3005"/>
      <c r="BK42" s="3005"/>
      <c r="BL42" s="3005"/>
      <c r="BM42" s="2991"/>
    </row>
    <row r="43" spans="2:119" ht="7.5" customHeight="1" thickBot="1">
      <c r="B43" s="3012"/>
      <c r="C43" s="3013"/>
      <c r="D43" s="3013"/>
      <c r="E43" s="3013"/>
      <c r="F43" s="3014"/>
      <c r="G43" s="2993" t="s">
        <v>139</v>
      </c>
      <c r="H43" s="2993"/>
      <c r="I43" s="2995" t="s">
        <v>144</v>
      </c>
      <c r="J43" s="2995"/>
      <c r="K43" s="2995"/>
      <c r="L43" s="2995"/>
      <c r="M43" s="739"/>
      <c r="N43" s="740"/>
      <c r="O43" s="740"/>
      <c r="P43" s="740"/>
      <c r="Q43" s="740"/>
      <c r="R43" s="740"/>
      <c r="S43" s="3018"/>
      <c r="T43" s="2997" t="s">
        <v>2558</v>
      </c>
      <c r="U43" s="2997"/>
      <c r="V43" s="2997"/>
      <c r="W43" s="2997"/>
      <c r="X43" s="2997"/>
      <c r="Y43" s="2999"/>
      <c r="Z43" s="2999"/>
      <c r="AA43" s="2999"/>
      <c r="AB43" s="3001" t="s">
        <v>3668</v>
      </c>
      <c r="AC43" s="3003"/>
      <c r="AD43" s="3003"/>
      <c r="AE43" s="3003"/>
      <c r="AF43" s="3001" t="s">
        <v>57</v>
      </c>
      <c r="AG43" s="3005"/>
      <c r="AH43" s="3005"/>
      <c r="AI43" s="3005"/>
      <c r="AJ43" s="3005"/>
      <c r="AK43" s="3005"/>
      <c r="AL43" s="3005"/>
      <c r="AM43" s="3005"/>
      <c r="AN43" s="3005"/>
      <c r="AO43" s="3005"/>
      <c r="AP43" s="3005"/>
      <c r="AQ43" s="3005"/>
      <c r="AR43" s="3005"/>
      <c r="AS43" s="3005"/>
      <c r="AT43" s="3005"/>
      <c r="AU43" s="3005"/>
      <c r="AV43" s="3005"/>
      <c r="AW43" s="3005"/>
      <c r="AX43" s="3005"/>
      <c r="AY43" s="3005"/>
      <c r="AZ43" s="3005"/>
      <c r="BA43" s="3005"/>
      <c r="BB43" s="3005"/>
      <c r="BC43" s="3005"/>
      <c r="BD43" s="3005"/>
      <c r="BE43" s="3005"/>
      <c r="BF43" s="3005"/>
      <c r="BG43" s="3005"/>
      <c r="BH43" s="3005"/>
      <c r="BI43" s="3005"/>
      <c r="BJ43" s="3005"/>
      <c r="BK43" s="3005"/>
      <c r="BL43" s="3005"/>
      <c r="BM43" s="2991"/>
    </row>
    <row r="44" spans="2:119" ht="7.5" customHeight="1" thickBot="1">
      <c r="B44" s="3012"/>
      <c r="C44" s="3013"/>
      <c r="D44" s="3013"/>
      <c r="E44" s="3013"/>
      <c r="F44" s="3014"/>
      <c r="G44" s="2994"/>
      <c r="H44" s="2994"/>
      <c r="I44" s="2996"/>
      <c r="J44" s="2996"/>
      <c r="K44" s="2996"/>
      <c r="L44" s="2996"/>
      <c r="M44" s="741"/>
      <c r="N44" s="742"/>
      <c r="O44" s="743"/>
      <c r="P44" s="743"/>
      <c r="Q44" s="743"/>
      <c r="R44" s="743"/>
      <c r="S44" s="3019"/>
      <c r="T44" s="2998"/>
      <c r="U44" s="2998"/>
      <c r="V44" s="2998"/>
      <c r="W44" s="2998"/>
      <c r="X44" s="2998"/>
      <c r="Y44" s="3000"/>
      <c r="Z44" s="3000"/>
      <c r="AA44" s="3000"/>
      <c r="AB44" s="3002"/>
      <c r="AC44" s="3004"/>
      <c r="AD44" s="3004"/>
      <c r="AE44" s="3004"/>
      <c r="AF44" s="3002"/>
      <c r="AG44" s="3006"/>
      <c r="AH44" s="3006"/>
      <c r="AI44" s="3006"/>
      <c r="AJ44" s="3006"/>
      <c r="AK44" s="3006"/>
      <c r="AL44" s="3006"/>
      <c r="AM44" s="3006"/>
      <c r="AN44" s="3006"/>
      <c r="AO44" s="3006"/>
      <c r="AP44" s="3006"/>
      <c r="AQ44" s="3006"/>
      <c r="AR44" s="3006"/>
      <c r="AS44" s="3006"/>
      <c r="AT44" s="3006"/>
      <c r="AU44" s="3006"/>
      <c r="AV44" s="3006"/>
      <c r="AW44" s="3006"/>
      <c r="AX44" s="3006"/>
      <c r="AY44" s="3006"/>
      <c r="AZ44" s="3006"/>
      <c r="BA44" s="3006"/>
      <c r="BB44" s="3006"/>
      <c r="BC44" s="3006"/>
      <c r="BD44" s="3006"/>
      <c r="BE44" s="3006"/>
      <c r="BF44" s="3006"/>
      <c r="BG44" s="3006"/>
      <c r="BH44" s="3006"/>
      <c r="BI44" s="3006"/>
      <c r="BJ44" s="3006"/>
      <c r="BK44" s="3006"/>
      <c r="BL44" s="3006"/>
      <c r="BM44" s="2992"/>
    </row>
    <row r="45" spans="2:119" ht="7.5" customHeight="1" thickBot="1">
      <c r="B45" s="744"/>
      <c r="C45" s="744"/>
      <c r="D45" s="744"/>
      <c r="E45" s="744"/>
      <c r="F45" s="744"/>
      <c r="G45" s="745"/>
      <c r="H45" s="745"/>
      <c r="I45" s="746"/>
      <c r="J45" s="746"/>
      <c r="K45" s="746"/>
      <c r="L45" s="745"/>
      <c r="M45" s="745"/>
      <c r="N45" s="744"/>
      <c r="O45" s="747"/>
      <c r="P45" s="747"/>
      <c r="Q45" s="748"/>
      <c r="R45" s="748"/>
      <c r="S45" s="747"/>
      <c r="T45" s="747"/>
      <c r="U45" s="747"/>
      <c r="V45" s="747"/>
      <c r="W45" s="749"/>
      <c r="X45" s="749"/>
      <c r="Y45" s="749"/>
      <c r="Z45" s="749"/>
      <c r="AA45" s="749"/>
      <c r="AB45" s="749"/>
      <c r="AC45" s="749"/>
      <c r="AD45" s="749"/>
      <c r="AE45" s="749"/>
      <c r="AF45" s="749"/>
      <c r="AG45" s="749"/>
      <c r="AH45" s="749"/>
      <c r="AI45" s="749"/>
      <c r="AJ45" s="749"/>
      <c r="AK45" s="749"/>
      <c r="AL45" s="749"/>
      <c r="AM45" s="749"/>
      <c r="AN45" s="749"/>
      <c r="AO45" s="749"/>
      <c r="AP45" s="749"/>
      <c r="AQ45" s="749"/>
      <c r="AR45" s="749"/>
      <c r="AS45" s="749"/>
      <c r="AT45" s="749"/>
      <c r="AU45" s="749"/>
      <c r="AV45" s="749"/>
      <c r="AW45" s="749"/>
      <c r="AX45" s="749"/>
      <c r="AY45" s="749"/>
      <c r="AZ45" s="749"/>
      <c r="BA45" s="749"/>
      <c r="BB45" s="749"/>
      <c r="BC45" s="749"/>
      <c r="BD45" s="749"/>
      <c r="BE45" s="749"/>
      <c r="BF45" s="749"/>
      <c r="BG45" s="749"/>
      <c r="BH45" s="749"/>
      <c r="BI45" s="749"/>
      <c r="BJ45" s="749"/>
      <c r="BK45" s="749"/>
      <c r="BL45" s="749"/>
      <c r="BM45" s="747"/>
    </row>
    <row r="46" spans="2:119" ht="4.5" customHeight="1">
      <c r="B46" s="2960" t="s">
        <v>3669</v>
      </c>
      <c r="C46" s="2961"/>
      <c r="D46" s="2961"/>
      <c r="E46" s="2961"/>
      <c r="F46" s="2961"/>
      <c r="G46" s="2961"/>
      <c r="H46" s="2961"/>
      <c r="I46" s="2961"/>
      <c r="J46" s="2961"/>
      <c r="K46" s="2961"/>
      <c r="L46" s="2961"/>
      <c r="M46" s="2961"/>
      <c r="N46" s="2961"/>
      <c r="O46" s="2966" t="str">
        <f>cst_wskakunin_BUILD__address</f>
        <v>埼玉県さいたま市緑区</v>
      </c>
      <c r="P46" s="2966"/>
      <c r="Q46" s="2966"/>
      <c r="R46" s="2966"/>
      <c r="S46" s="2966"/>
      <c r="T46" s="2966"/>
      <c r="U46" s="2966"/>
      <c r="V46" s="2966"/>
      <c r="W46" s="2966"/>
      <c r="X46" s="2966"/>
      <c r="Y46" s="2966"/>
      <c r="Z46" s="2966"/>
      <c r="AA46" s="2966"/>
      <c r="AB46" s="2966"/>
      <c r="AC46" s="2966"/>
      <c r="AD46" s="2966"/>
      <c r="AE46" s="2966"/>
      <c r="AF46" s="2966"/>
      <c r="AG46" s="2966"/>
      <c r="AH46" s="2966"/>
      <c r="AI46" s="2966"/>
      <c r="AJ46" s="2966"/>
      <c r="AK46" s="2966"/>
      <c r="AL46" s="2966"/>
      <c r="AM46" s="2966"/>
      <c r="AN46" s="2966"/>
      <c r="AO46" s="2966"/>
      <c r="AP46" s="2966"/>
      <c r="AQ46" s="2966"/>
      <c r="AR46" s="2966"/>
      <c r="AS46" s="2966"/>
      <c r="AT46" s="2966"/>
      <c r="AU46" s="2966"/>
      <c r="AV46" s="2966"/>
      <c r="AW46" s="2966"/>
      <c r="AX46" s="2966"/>
      <c r="AY46" s="2966"/>
      <c r="AZ46" s="2966"/>
      <c r="BA46" s="2966"/>
      <c r="BB46" s="2966"/>
      <c r="BC46" s="2966"/>
      <c r="BD46" s="2966"/>
      <c r="BE46" s="2966"/>
      <c r="BF46" s="2966"/>
      <c r="BG46" s="2966"/>
      <c r="BH46" s="2966"/>
      <c r="BI46" s="2966"/>
      <c r="BJ46" s="2966"/>
      <c r="BK46" s="2966"/>
      <c r="BL46" s="2966"/>
      <c r="BM46" s="2967"/>
    </row>
    <row r="47" spans="2:119" ht="10.5" customHeight="1">
      <c r="B47" s="2962"/>
      <c r="C47" s="2963"/>
      <c r="D47" s="2963"/>
      <c r="E47" s="2963"/>
      <c r="F47" s="2963"/>
      <c r="G47" s="2963"/>
      <c r="H47" s="2963"/>
      <c r="I47" s="2963"/>
      <c r="J47" s="2963"/>
      <c r="K47" s="2963"/>
      <c r="L47" s="2963"/>
      <c r="M47" s="2963"/>
      <c r="N47" s="2963"/>
      <c r="O47" s="2968"/>
      <c r="P47" s="2968"/>
      <c r="Q47" s="2968"/>
      <c r="R47" s="2968"/>
      <c r="S47" s="2968"/>
      <c r="T47" s="2968"/>
      <c r="U47" s="2968"/>
      <c r="V47" s="2968"/>
      <c r="W47" s="2968"/>
      <c r="X47" s="2968"/>
      <c r="Y47" s="2968"/>
      <c r="Z47" s="2968"/>
      <c r="AA47" s="2968"/>
      <c r="AB47" s="2968"/>
      <c r="AC47" s="2968"/>
      <c r="AD47" s="2968"/>
      <c r="AE47" s="2968"/>
      <c r="AF47" s="2968"/>
      <c r="AG47" s="2968"/>
      <c r="AH47" s="2968"/>
      <c r="AI47" s="2968"/>
      <c r="AJ47" s="2968"/>
      <c r="AK47" s="2968"/>
      <c r="AL47" s="2968"/>
      <c r="AM47" s="2968"/>
      <c r="AN47" s="2968"/>
      <c r="AO47" s="2968"/>
      <c r="AP47" s="2968"/>
      <c r="AQ47" s="2968"/>
      <c r="AR47" s="2968"/>
      <c r="AS47" s="2968"/>
      <c r="AT47" s="2968"/>
      <c r="AU47" s="2968"/>
      <c r="AV47" s="2968"/>
      <c r="AW47" s="2968"/>
      <c r="AX47" s="2968"/>
      <c r="AY47" s="2968"/>
      <c r="AZ47" s="2968"/>
      <c r="BA47" s="2968"/>
      <c r="BB47" s="2968"/>
      <c r="BC47" s="2968"/>
      <c r="BD47" s="2968"/>
      <c r="BE47" s="2968"/>
      <c r="BF47" s="2968"/>
      <c r="BG47" s="2968"/>
      <c r="BH47" s="2968"/>
      <c r="BI47" s="2968"/>
      <c r="BJ47" s="2968"/>
      <c r="BK47" s="2968"/>
      <c r="BL47" s="2968"/>
      <c r="BM47" s="2969"/>
    </row>
    <row r="48" spans="2:119" ht="10.5" customHeight="1">
      <c r="B48" s="2962"/>
      <c r="C48" s="2963"/>
      <c r="D48" s="2963"/>
      <c r="E48" s="2963"/>
      <c r="F48" s="2963"/>
      <c r="G48" s="2963"/>
      <c r="H48" s="2963"/>
      <c r="I48" s="2963"/>
      <c r="J48" s="2963"/>
      <c r="K48" s="2963"/>
      <c r="L48" s="2963"/>
      <c r="M48" s="2963"/>
      <c r="N48" s="2963"/>
      <c r="O48" s="2968"/>
      <c r="P48" s="2968"/>
      <c r="Q48" s="2968"/>
      <c r="R48" s="2968"/>
      <c r="S48" s="2968"/>
      <c r="T48" s="2968"/>
      <c r="U48" s="2968"/>
      <c r="V48" s="2968"/>
      <c r="W48" s="2968"/>
      <c r="X48" s="2968"/>
      <c r="Y48" s="2968"/>
      <c r="Z48" s="2968"/>
      <c r="AA48" s="2968"/>
      <c r="AB48" s="2968"/>
      <c r="AC48" s="2968"/>
      <c r="AD48" s="2968"/>
      <c r="AE48" s="2968"/>
      <c r="AF48" s="2968"/>
      <c r="AG48" s="2968"/>
      <c r="AH48" s="2968"/>
      <c r="AI48" s="2968"/>
      <c r="AJ48" s="2968"/>
      <c r="AK48" s="2968"/>
      <c r="AL48" s="2968"/>
      <c r="AM48" s="2968"/>
      <c r="AN48" s="2968"/>
      <c r="AO48" s="2968"/>
      <c r="AP48" s="2968"/>
      <c r="AQ48" s="2968"/>
      <c r="AR48" s="2968"/>
      <c r="AS48" s="2968"/>
      <c r="AT48" s="2968"/>
      <c r="AU48" s="2968"/>
      <c r="AV48" s="2968"/>
      <c r="AW48" s="2968"/>
      <c r="AX48" s="2968"/>
      <c r="AY48" s="2968"/>
      <c r="AZ48" s="2968"/>
      <c r="BA48" s="2968"/>
      <c r="BB48" s="2968"/>
      <c r="BC48" s="2968"/>
      <c r="BD48" s="2968"/>
      <c r="BE48" s="2968"/>
      <c r="BF48" s="2968"/>
      <c r="BG48" s="2968"/>
      <c r="BH48" s="2968"/>
      <c r="BI48" s="2968"/>
      <c r="BJ48" s="2968"/>
      <c r="BK48" s="2968"/>
      <c r="BL48" s="2968"/>
      <c r="BM48" s="2969"/>
      <c r="BT48" s="750"/>
      <c r="BU48" s="751"/>
      <c r="BV48" s="751"/>
      <c r="BW48" s="751"/>
      <c r="BX48" s="751"/>
      <c r="BY48" s="751"/>
      <c r="BZ48" s="752"/>
      <c r="CA48" s="752"/>
      <c r="CB48" s="752"/>
      <c r="CC48" s="752"/>
      <c r="CD48" s="752"/>
      <c r="CE48" s="753"/>
      <c r="CF48" s="753"/>
      <c r="CG48" s="753"/>
      <c r="CH48" s="753"/>
      <c r="CI48" s="753"/>
      <c r="CJ48" s="753"/>
      <c r="CK48" s="753"/>
      <c r="CL48" s="753"/>
      <c r="CM48" s="753"/>
      <c r="CN48" s="753"/>
      <c r="CO48" s="753"/>
      <c r="CP48" s="753"/>
      <c r="CQ48" s="753"/>
      <c r="CR48" s="753"/>
      <c r="CS48" s="753"/>
      <c r="CT48" s="753"/>
      <c r="CU48" s="753"/>
      <c r="CV48" s="753"/>
      <c r="CW48" s="753"/>
      <c r="CX48" s="753"/>
      <c r="CY48" s="753"/>
      <c r="CZ48" s="753"/>
      <c r="DA48" s="753"/>
      <c r="DB48" s="753"/>
      <c r="DC48" s="753"/>
      <c r="DD48" s="753"/>
      <c r="DE48" s="753"/>
      <c r="DF48" s="753"/>
      <c r="DG48" s="753"/>
      <c r="DH48" s="753"/>
      <c r="DI48" s="753"/>
      <c r="DJ48" s="753"/>
      <c r="DK48" s="753"/>
      <c r="DL48" s="753"/>
      <c r="DM48" s="753"/>
      <c r="DN48" s="753"/>
      <c r="DO48" s="753"/>
    </row>
    <row r="49" spans="2:127" ht="4.5" customHeight="1">
      <c r="B49" s="2964"/>
      <c r="C49" s="2965"/>
      <c r="D49" s="2965"/>
      <c r="E49" s="2965"/>
      <c r="F49" s="2965"/>
      <c r="G49" s="2965"/>
      <c r="H49" s="2965"/>
      <c r="I49" s="2965"/>
      <c r="J49" s="2965"/>
      <c r="K49" s="2965"/>
      <c r="L49" s="2965"/>
      <c r="M49" s="2965"/>
      <c r="N49" s="2965"/>
      <c r="O49" s="2968"/>
      <c r="P49" s="2968"/>
      <c r="Q49" s="2968"/>
      <c r="R49" s="2968"/>
      <c r="S49" s="2968"/>
      <c r="T49" s="2968"/>
      <c r="U49" s="2968"/>
      <c r="V49" s="2968"/>
      <c r="W49" s="2968"/>
      <c r="X49" s="2968"/>
      <c r="Y49" s="2968"/>
      <c r="Z49" s="2968"/>
      <c r="AA49" s="2968"/>
      <c r="AB49" s="2968"/>
      <c r="AC49" s="2968"/>
      <c r="AD49" s="2968"/>
      <c r="AE49" s="2968"/>
      <c r="AF49" s="2968"/>
      <c r="AG49" s="2968"/>
      <c r="AH49" s="2968"/>
      <c r="AI49" s="2968"/>
      <c r="AJ49" s="2968"/>
      <c r="AK49" s="2968"/>
      <c r="AL49" s="2968"/>
      <c r="AM49" s="2968"/>
      <c r="AN49" s="2968"/>
      <c r="AO49" s="2968"/>
      <c r="AP49" s="2968"/>
      <c r="AQ49" s="2968"/>
      <c r="AR49" s="2968"/>
      <c r="AS49" s="2968"/>
      <c r="AT49" s="2968"/>
      <c r="AU49" s="2968"/>
      <c r="AV49" s="2968"/>
      <c r="AW49" s="2968"/>
      <c r="AX49" s="2968"/>
      <c r="AY49" s="2968"/>
      <c r="AZ49" s="2968"/>
      <c r="BA49" s="2968"/>
      <c r="BB49" s="2968"/>
      <c r="BC49" s="2968"/>
      <c r="BD49" s="2968"/>
      <c r="BE49" s="2968"/>
      <c r="BF49" s="2968"/>
      <c r="BG49" s="2968"/>
      <c r="BH49" s="2968"/>
      <c r="BI49" s="2968"/>
      <c r="BJ49" s="2968"/>
      <c r="BK49" s="2968"/>
      <c r="BL49" s="2968"/>
      <c r="BM49" s="2969"/>
      <c r="BT49" s="751"/>
      <c r="BU49" s="751"/>
      <c r="BV49" s="751"/>
      <c r="BW49" s="751"/>
      <c r="BX49" s="751"/>
      <c r="BY49" s="751"/>
      <c r="BZ49" s="752"/>
      <c r="CA49" s="752"/>
      <c r="CB49" s="752"/>
      <c r="CC49" s="752"/>
      <c r="CD49" s="752"/>
      <c r="CE49" s="753"/>
      <c r="CF49" s="753"/>
      <c r="CG49" s="753"/>
      <c r="CH49" s="753"/>
      <c r="CI49" s="753"/>
      <c r="CJ49" s="753"/>
      <c r="CK49" s="753"/>
      <c r="CL49" s="753"/>
      <c r="CM49" s="753"/>
      <c r="CN49" s="753"/>
      <c r="CO49" s="753"/>
      <c r="CP49" s="753"/>
      <c r="CQ49" s="753"/>
      <c r="CR49" s="753"/>
      <c r="CS49" s="753"/>
      <c r="CT49" s="753"/>
      <c r="CU49" s="753"/>
      <c r="CV49" s="753"/>
      <c r="CW49" s="753"/>
      <c r="CX49" s="738"/>
      <c r="CY49" s="738"/>
      <c r="CZ49" s="738"/>
      <c r="DA49" s="738"/>
      <c r="DB49" s="738"/>
      <c r="DC49" s="738"/>
      <c r="DD49" s="738"/>
      <c r="DE49" s="738"/>
      <c r="DF49" s="738"/>
      <c r="DG49" s="738"/>
      <c r="DH49" s="738"/>
      <c r="DI49" s="738"/>
      <c r="DJ49" s="738"/>
      <c r="DK49" s="738"/>
      <c r="DL49" s="738"/>
      <c r="DM49" s="738"/>
      <c r="DN49" s="738"/>
      <c r="DO49" s="738"/>
    </row>
    <row r="50" spans="2:127" s="715" customFormat="1" ht="4.5" customHeight="1">
      <c r="B50" s="2970" t="s">
        <v>2559</v>
      </c>
      <c r="C50" s="2971"/>
      <c r="D50" s="2971"/>
      <c r="E50" s="2971"/>
      <c r="F50" s="2971"/>
      <c r="G50" s="2971"/>
      <c r="H50" s="2971"/>
      <c r="I50" s="2971"/>
      <c r="J50" s="2971"/>
      <c r="K50" s="2971"/>
      <c r="L50" s="2971"/>
      <c r="M50" s="2971"/>
      <c r="N50" s="2972"/>
      <c r="O50" s="2976" t="str">
        <f>cst_wskakunin_BUILD_NAME</f>
        <v>テスト０７１１－１</v>
      </c>
      <c r="P50" s="2976"/>
      <c r="Q50" s="2976"/>
      <c r="R50" s="2976"/>
      <c r="S50" s="2976"/>
      <c r="T50" s="2976"/>
      <c r="U50" s="2976"/>
      <c r="V50" s="2976"/>
      <c r="W50" s="2976"/>
      <c r="X50" s="2976"/>
      <c r="Y50" s="2976"/>
      <c r="Z50" s="2976"/>
      <c r="AA50" s="2976"/>
      <c r="AB50" s="2976"/>
      <c r="AC50" s="2976"/>
      <c r="AD50" s="2976"/>
      <c r="AE50" s="2976"/>
      <c r="AF50" s="2976"/>
      <c r="AG50" s="2976"/>
      <c r="AH50" s="2976"/>
      <c r="AI50" s="2976"/>
      <c r="AJ50" s="2979" t="s">
        <v>2560</v>
      </c>
      <c r="AK50" s="2980"/>
      <c r="AL50" s="2980"/>
      <c r="AM50" s="2980"/>
      <c r="AN50" s="2980"/>
      <c r="AO50" s="2980"/>
      <c r="AP50" s="2980"/>
      <c r="AQ50" s="2980"/>
      <c r="AR50" s="2980"/>
      <c r="AS50" s="2981"/>
      <c r="AT50" s="754"/>
      <c r="AU50" s="755"/>
      <c r="AV50" s="756"/>
      <c r="AW50" s="756"/>
      <c r="AX50" s="756"/>
      <c r="AY50" s="757"/>
      <c r="AZ50" s="755"/>
      <c r="BA50" s="755"/>
      <c r="BB50" s="755"/>
      <c r="BC50" s="755"/>
      <c r="BD50" s="755"/>
      <c r="BE50" s="755"/>
      <c r="BF50" s="755"/>
      <c r="BG50" s="755"/>
      <c r="BH50" s="755"/>
      <c r="BI50" s="755"/>
      <c r="BJ50" s="755"/>
      <c r="BK50" s="755"/>
      <c r="BL50" s="755"/>
      <c r="BM50" s="758"/>
      <c r="BN50" s="717"/>
      <c r="BO50" s="717"/>
      <c r="BP50" s="717"/>
      <c r="BQ50" s="717"/>
      <c r="BR50" s="717"/>
      <c r="BS50" s="717"/>
    </row>
    <row r="51" spans="2:127" s="715" customFormat="1" ht="10.5" customHeight="1">
      <c r="B51" s="2973"/>
      <c r="C51" s="2974"/>
      <c r="D51" s="2974"/>
      <c r="E51" s="2974"/>
      <c r="F51" s="2974"/>
      <c r="G51" s="2974"/>
      <c r="H51" s="2974"/>
      <c r="I51" s="2974"/>
      <c r="J51" s="2974"/>
      <c r="K51" s="2974"/>
      <c r="L51" s="2974"/>
      <c r="M51" s="2974"/>
      <c r="N51" s="2975"/>
      <c r="O51" s="2977"/>
      <c r="P51" s="2977"/>
      <c r="Q51" s="2977"/>
      <c r="R51" s="2977"/>
      <c r="S51" s="2977"/>
      <c r="T51" s="2977"/>
      <c r="U51" s="2977"/>
      <c r="V51" s="2977"/>
      <c r="W51" s="2977"/>
      <c r="X51" s="2977"/>
      <c r="Y51" s="2977"/>
      <c r="Z51" s="2977"/>
      <c r="AA51" s="2977"/>
      <c r="AB51" s="2977"/>
      <c r="AC51" s="2977"/>
      <c r="AD51" s="2977"/>
      <c r="AE51" s="2977"/>
      <c r="AF51" s="2977"/>
      <c r="AG51" s="2977"/>
      <c r="AH51" s="2977"/>
      <c r="AI51" s="2977"/>
      <c r="AJ51" s="2982"/>
      <c r="AK51" s="2983"/>
      <c r="AL51" s="2983"/>
      <c r="AM51" s="2983"/>
      <c r="AN51" s="2983"/>
      <c r="AO51" s="2983"/>
      <c r="AP51" s="2983"/>
      <c r="AQ51" s="2983"/>
      <c r="AR51" s="2983"/>
      <c r="AS51" s="2984"/>
      <c r="AT51" s="2883" t="s">
        <v>139</v>
      </c>
      <c r="AU51" s="2883"/>
      <c r="AV51" s="2988" t="s">
        <v>2561</v>
      </c>
      <c r="AW51" s="2988"/>
      <c r="AX51" s="2988"/>
      <c r="AY51" s="2988"/>
      <c r="AZ51" s="2988"/>
      <c r="BA51" s="2988"/>
      <c r="BB51" s="2988"/>
      <c r="BC51" s="2988"/>
      <c r="BD51" s="2883" t="s">
        <v>139</v>
      </c>
      <c r="BE51" s="2883"/>
      <c r="BF51" s="2988" t="s">
        <v>2562</v>
      </c>
      <c r="BG51" s="2988"/>
      <c r="BH51" s="2988"/>
      <c r="BI51" s="2988"/>
      <c r="BJ51" s="2988"/>
      <c r="BK51" s="2988"/>
      <c r="BL51" s="2988"/>
      <c r="BM51" s="2989"/>
      <c r="BN51" s="717"/>
      <c r="BO51" s="717"/>
      <c r="BP51" s="717"/>
      <c r="BQ51" s="717"/>
      <c r="BR51" s="717"/>
      <c r="BS51" s="717"/>
    </row>
    <row r="52" spans="2:127" s="715" customFormat="1" ht="10.5" customHeight="1">
      <c r="B52" s="2973"/>
      <c r="C52" s="2974"/>
      <c r="D52" s="2974"/>
      <c r="E52" s="2974"/>
      <c r="F52" s="2974"/>
      <c r="G52" s="2974"/>
      <c r="H52" s="2974"/>
      <c r="I52" s="2974"/>
      <c r="J52" s="2974"/>
      <c r="K52" s="2974"/>
      <c r="L52" s="2974"/>
      <c r="M52" s="2974"/>
      <c r="N52" s="2975"/>
      <c r="O52" s="2977"/>
      <c r="P52" s="2977"/>
      <c r="Q52" s="2977"/>
      <c r="R52" s="2977"/>
      <c r="S52" s="2977"/>
      <c r="T52" s="2977"/>
      <c r="U52" s="2977"/>
      <c r="V52" s="2977"/>
      <c r="W52" s="2977"/>
      <c r="X52" s="2977"/>
      <c r="Y52" s="2977"/>
      <c r="Z52" s="2977"/>
      <c r="AA52" s="2977"/>
      <c r="AB52" s="2977"/>
      <c r="AC52" s="2977"/>
      <c r="AD52" s="2977"/>
      <c r="AE52" s="2977"/>
      <c r="AF52" s="2977"/>
      <c r="AG52" s="2977"/>
      <c r="AH52" s="2977"/>
      <c r="AI52" s="2977"/>
      <c r="AJ52" s="2982"/>
      <c r="AK52" s="2983"/>
      <c r="AL52" s="2983"/>
      <c r="AM52" s="2983"/>
      <c r="AN52" s="2983"/>
      <c r="AO52" s="2983"/>
      <c r="AP52" s="2983"/>
      <c r="AQ52" s="2983"/>
      <c r="AR52" s="2983"/>
      <c r="AS52" s="2984"/>
      <c r="AT52" s="2883"/>
      <c r="AU52" s="2883"/>
      <c r="AV52" s="2988"/>
      <c r="AW52" s="2988"/>
      <c r="AX52" s="2988"/>
      <c r="AY52" s="2988"/>
      <c r="AZ52" s="2988"/>
      <c r="BA52" s="2988"/>
      <c r="BB52" s="2988"/>
      <c r="BC52" s="2988"/>
      <c r="BD52" s="2883"/>
      <c r="BE52" s="2883"/>
      <c r="BF52" s="2988"/>
      <c r="BG52" s="2988"/>
      <c r="BH52" s="2988"/>
      <c r="BI52" s="2988"/>
      <c r="BJ52" s="2988"/>
      <c r="BK52" s="2988"/>
      <c r="BL52" s="2988"/>
      <c r="BM52" s="2989"/>
      <c r="BN52" s="717"/>
      <c r="BO52" s="717"/>
      <c r="BP52" s="717"/>
      <c r="BQ52" s="717"/>
      <c r="BR52" s="717"/>
      <c r="BS52" s="717"/>
    </row>
    <row r="53" spans="2:127" s="715" customFormat="1" ht="4.5" customHeight="1">
      <c r="B53" s="2973"/>
      <c r="C53" s="2974"/>
      <c r="D53" s="2974"/>
      <c r="E53" s="2974"/>
      <c r="F53" s="2974"/>
      <c r="G53" s="2974"/>
      <c r="H53" s="2974"/>
      <c r="I53" s="2974"/>
      <c r="J53" s="2974"/>
      <c r="K53" s="2974"/>
      <c r="L53" s="2974"/>
      <c r="M53" s="2974"/>
      <c r="N53" s="2975"/>
      <c r="O53" s="2978"/>
      <c r="P53" s="2978"/>
      <c r="Q53" s="2978"/>
      <c r="R53" s="2978"/>
      <c r="S53" s="2978"/>
      <c r="T53" s="2978"/>
      <c r="U53" s="2978"/>
      <c r="V53" s="2978"/>
      <c r="W53" s="2978"/>
      <c r="X53" s="2978"/>
      <c r="Y53" s="2978"/>
      <c r="Z53" s="2978"/>
      <c r="AA53" s="2978"/>
      <c r="AB53" s="2978"/>
      <c r="AC53" s="2978"/>
      <c r="AD53" s="2978"/>
      <c r="AE53" s="2978"/>
      <c r="AF53" s="2978"/>
      <c r="AG53" s="2978"/>
      <c r="AH53" s="2978"/>
      <c r="AI53" s="2978"/>
      <c r="AJ53" s="2985"/>
      <c r="AK53" s="2986"/>
      <c r="AL53" s="2986"/>
      <c r="AM53" s="2986"/>
      <c r="AN53" s="2986"/>
      <c r="AO53" s="2986"/>
      <c r="AP53" s="2986"/>
      <c r="AQ53" s="2986"/>
      <c r="AR53" s="2986"/>
      <c r="AS53" s="2987"/>
      <c r="AT53" s="759"/>
      <c r="AU53" s="759"/>
      <c r="AV53" s="759"/>
      <c r="AW53" s="760"/>
      <c r="AX53" s="761"/>
      <c r="AY53" s="761"/>
      <c r="AZ53" s="761"/>
      <c r="BA53" s="761"/>
      <c r="BB53" s="761"/>
      <c r="BC53" s="761"/>
      <c r="BD53" s="759"/>
      <c r="BE53" s="759"/>
      <c r="BF53" s="760"/>
      <c r="BG53" s="761"/>
      <c r="BH53" s="761"/>
      <c r="BI53" s="761"/>
      <c r="BJ53" s="761"/>
      <c r="BK53" s="761"/>
      <c r="BL53" s="761"/>
      <c r="BM53" s="762"/>
      <c r="BN53" s="717"/>
      <c r="BO53" s="717"/>
      <c r="BP53" s="717"/>
      <c r="BQ53" s="717"/>
      <c r="BR53" s="717"/>
      <c r="BS53" s="717"/>
      <c r="BT53" s="717"/>
      <c r="BU53" s="717"/>
      <c r="BV53" s="717"/>
      <c r="BW53" s="717"/>
      <c r="BX53" s="717"/>
      <c r="BY53" s="717"/>
      <c r="BZ53" s="717"/>
      <c r="CA53" s="717"/>
      <c r="CB53" s="717"/>
      <c r="CC53" s="717"/>
      <c r="CD53" s="717"/>
    </row>
    <row r="54" spans="2:127" ht="4.5" customHeight="1">
      <c r="B54" s="2943" t="s">
        <v>3670</v>
      </c>
      <c r="C54" s="2944"/>
      <c r="D54" s="2944"/>
      <c r="E54" s="2944"/>
      <c r="F54" s="2944"/>
      <c r="G54" s="2944" t="s">
        <v>2563</v>
      </c>
      <c r="H54" s="2944"/>
      <c r="I54" s="2944"/>
      <c r="J54" s="2944"/>
      <c r="K54" s="2944"/>
      <c r="L54" s="2944"/>
      <c r="M54" s="2944"/>
      <c r="N54" s="2944"/>
      <c r="O54" s="2949"/>
      <c r="P54" s="2949"/>
      <c r="Q54" s="2949"/>
      <c r="R54" s="2949"/>
      <c r="S54" s="2949"/>
      <c r="T54" s="2949"/>
      <c r="U54" s="2949"/>
      <c r="V54" s="2949"/>
      <c r="W54" s="2949"/>
      <c r="X54" s="2949"/>
      <c r="Y54" s="2949"/>
      <c r="Z54" s="2949"/>
      <c r="AA54" s="2949"/>
      <c r="AB54" s="2949"/>
      <c r="AC54" s="2949"/>
      <c r="AD54" s="2949"/>
      <c r="AE54" s="2949"/>
      <c r="AF54" s="2949"/>
      <c r="AG54" s="2949"/>
      <c r="AH54" s="2949"/>
      <c r="AI54" s="2949"/>
      <c r="AJ54" s="2949"/>
      <c r="AK54" s="2949"/>
      <c r="AL54" s="2949"/>
      <c r="AM54" s="2949"/>
      <c r="AN54" s="2949"/>
      <c r="AO54" s="2949"/>
      <c r="AP54" s="2949"/>
      <c r="AQ54" s="2949"/>
      <c r="AR54" s="2949"/>
      <c r="AS54" s="2949"/>
      <c r="AT54" s="2949"/>
      <c r="AU54" s="2949"/>
      <c r="AV54" s="2949"/>
      <c r="AW54" s="2949"/>
      <c r="AX54" s="2949"/>
      <c r="AY54" s="2949"/>
      <c r="AZ54" s="2949"/>
      <c r="BA54" s="2949"/>
      <c r="BB54" s="2949"/>
      <c r="BC54" s="2949"/>
      <c r="BD54" s="2949"/>
      <c r="BE54" s="2949"/>
      <c r="BF54" s="2949"/>
      <c r="BG54" s="2949"/>
      <c r="BH54" s="2949"/>
      <c r="BI54" s="2949"/>
      <c r="BJ54" s="2949"/>
      <c r="BK54" s="2949"/>
      <c r="BL54" s="2949"/>
      <c r="BM54" s="2950"/>
      <c r="BT54" s="751"/>
      <c r="BU54" s="751"/>
      <c r="BV54" s="751"/>
      <c r="BW54" s="751"/>
      <c r="BX54" s="751"/>
      <c r="BY54" s="751"/>
      <c r="BZ54" s="738"/>
      <c r="CA54" s="738"/>
      <c r="CB54" s="738"/>
      <c r="CC54" s="738"/>
      <c r="CD54" s="738"/>
      <c r="CE54" s="738"/>
      <c r="CF54" s="738"/>
      <c r="CG54" s="738"/>
      <c r="CH54" s="738"/>
      <c r="CI54" s="738"/>
      <c r="CJ54" s="738"/>
      <c r="CK54" s="738"/>
      <c r="CL54" s="738"/>
      <c r="CM54" s="738"/>
      <c r="CN54" s="738"/>
      <c r="CO54" s="738"/>
      <c r="CP54" s="738"/>
      <c r="CQ54" s="738"/>
      <c r="CR54" s="738"/>
      <c r="CS54" s="738"/>
      <c r="CT54" s="738"/>
      <c r="CU54" s="738"/>
      <c r="CV54" s="738"/>
      <c r="CW54" s="738"/>
      <c r="CX54" s="738"/>
      <c r="CY54" s="738"/>
      <c r="CZ54" s="738"/>
      <c r="DA54" s="738"/>
      <c r="DB54" s="738"/>
      <c r="DC54" s="738"/>
      <c r="DD54" s="738"/>
      <c r="DE54" s="738"/>
      <c r="DF54" s="738"/>
      <c r="DG54" s="738"/>
      <c r="DH54" s="738"/>
      <c r="DI54" s="738"/>
      <c r="DJ54" s="738"/>
      <c r="DK54" s="738"/>
      <c r="DL54" s="738"/>
      <c r="DM54" s="738"/>
      <c r="DN54" s="738"/>
      <c r="DO54" s="738"/>
    </row>
    <row r="55" spans="2:127" ht="9" customHeight="1">
      <c r="B55" s="2945"/>
      <c r="C55" s="2944"/>
      <c r="D55" s="2944"/>
      <c r="E55" s="2944"/>
      <c r="F55" s="2944"/>
      <c r="G55" s="2944"/>
      <c r="H55" s="2944"/>
      <c r="I55" s="2944"/>
      <c r="J55" s="2944"/>
      <c r="K55" s="2944"/>
      <c r="L55" s="2944"/>
      <c r="M55" s="2944"/>
      <c r="N55" s="2944"/>
      <c r="O55" s="2951"/>
      <c r="P55" s="2951"/>
      <c r="Q55" s="2951"/>
      <c r="R55" s="2951"/>
      <c r="S55" s="2951"/>
      <c r="T55" s="2951"/>
      <c r="U55" s="2951"/>
      <c r="V55" s="2951"/>
      <c r="W55" s="2951"/>
      <c r="X55" s="2951"/>
      <c r="Y55" s="2951"/>
      <c r="Z55" s="2951"/>
      <c r="AA55" s="2951"/>
      <c r="AB55" s="2951"/>
      <c r="AC55" s="2951"/>
      <c r="AD55" s="2951"/>
      <c r="AE55" s="2951"/>
      <c r="AF55" s="2951"/>
      <c r="AG55" s="2951"/>
      <c r="AH55" s="2951"/>
      <c r="AI55" s="2951"/>
      <c r="AJ55" s="2951"/>
      <c r="AK55" s="2951"/>
      <c r="AL55" s="2951"/>
      <c r="AM55" s="2951"/>
      <c r="AN55" s="2951"/>
      <c r="AO55" s="2951"/>
      <c r="AP55" s="2951"/>
      <c r="AQ55" s="2951"/>
      <c r="AR55" s="2951"/>
      <c r="AS55" s="2951"/>
      <c r="AT55" s="2951"/>
      <c r="AU55" s="2951"/>
      <c r="AV55" s="2951"/>
      <c r="AW55" s="2951"/>
      <c r="AX55" s="2951"/>
      <c r="AY55" s="2951"/>
      <c r="AZ55" s="2951"/>
      <c r="BA55" s="2951"/>
      <c r="BB55" s="2951"/>
      <c r="BC55" s="2951"/>
      <c r="BD55" s="2951"/>
      <c r="BE55" s="2951"/>
      <c r="BF55" s="2951"/>
      <c r="BG55" s="2951"/>
      <c r="BH55" s="2951"/>
      <c r="BI55" s="2951"/>
      <c r="BJ55" s="2951"/>
      <c r="BK55" s="2951"/>
      <c r="BL55" s="2951"/>
      <c r="BM55" s="2952"/>
      <c r="BT55" s="751"/>
      <c r="BU55" s="751"/>
      <c r="BV55" s="751"/>
      <c r="BW55" s="751"/>
      <c r="BX55" s="751"/>
      <c r="BY55" s="751"/>
      <c r="BZ55" s="738"/>
      <c r="CA55" s="738"/>
      <c r="CB55" s="738"/>
      <c r="CC55" s="738"/>
      <c r="CD55" s="738"/>
      <c r="CE55" s="738"/>
      <c r="CF55" s="738"/>
      <c r="CG55" s="738"/>
      <c r="CH55" s="738"/>
      <c r="CI55" s="738"/>
      <c r="CJ55" s="738"/>
      <c r="CK55" s="738"/>
      <c r="CL55" s="738"/>
      <c r="CM55" s="738"/>
      <c r="CN55" s="738"/>
      <c r="CO55" s="738"/>
      <c r="CP55" s="738"/>
      <c r="CQ55" s="738"/>
      <c r="CR55" s="738"/>
      <c r="CS55" s="738"/>
      <c r="CT55" s="738"/>
      <c r="CU55" s="738"/>
      <c r="CV55" s="738"/>
      <c r="CW55" s="738"/>
      <c r="CX55" s="738"/>
      <c r="CY55" s="738"/>
      <c r="CZ55" s="738"/>
      <c r="DA55" s="738"/>
      <c r="DB55" s="738"/>
      <c r="DC55" s="738"/>
      <c r="DD55" s="738"/>
      <c r="DE55" s="738"/>
      <c r="DF55" s="738"/>
      <c r="DG55" s="738"/>
      <c r="DH55" s="738"/>
      <c r="DI55" s="738"/>
      <c r="DJ55" s="738"/>
      <c r="DK55" s="738"/>
      <c r="DL55" s="738"/>
      <c r="DM55" s="738"/>
      <c r="DN55" s="738"/>
      <c r="DO55" s="738"/>
    </row>
    <row r="56" spans="2:127" ht="9" customHeight="1">
      <c r="B56" s="2945"/>
      <c r="C56" s="2944"/>
      <c r="D56" s="2944"/>
      <c r="E56" s="2944"/>
      <c r="F56" s="2944"/>
      <c r="G56" s="2944"/>
      <c r="H56" s="2944"/>
      <c r="I56" s="2944"/>
      <c r="J56" s="2944"/>
      <c r="K56" s="2944"/>
      <c r="L56" s="2944"/>
      <c r="M56" s="2944"/>
      <c r="N56" s="2944"/>
      <c r="O56" s="2951"/>
      <c r="P56" s="2951"/>
      <c r="Q56" s="2951"/>
      <c r="R56" s="2951"/>
      <c r="S56" s="2951"/>
      <c r="T56" s="2951"/>
      <c r="U56" s="2951"/>
      <c r="V56" s="2951"/>
      <c r="W56" s="2951"/>
      <c r="X56" s="2951"/>
      <c r="Y56" s="2951"/>
      <c r="Z56" s="2951"/>
      <c r="AA56" s="2951"/>
      <c r="AB56" s="2951"/>
      <c r="AC56" s="2951"/>
      <c r="AD56" s="2951"/>
      <c r="AE56" s="2951"/>
      <c r="AF56" s="2951"/>
      <c r="AG56" s="2951"/>
      <c r="AH56" s="2951"/>
      <c r="AI56" s="2951"/>
      <c r="AJ56" s="2951"/>
      <c r="AK56" s="2951"/>
      <c r="AL56" s="2951"/>
      <c r="AM56" s="2951"/>
      <c r="AN56" s="2951"/>
      <c r="AO56" s="2951"/>
      <c r="AP56" s="2951"/>
      <c r="AQ56" s="2951"/>
      <c r="AR56" s="2951"/>
      <c r="AS56" s="2951"/>
      <c r="AT56" s="2951"/>
      <c r="AU56" s="2951"/>
      <c r="AV56" s="2951"/>
      <c r="AW56" s="2951"/>
      <c r="AX56" s="2951"/>
      <c r="AY56" s="2951"/>
      <c r="AZ56" s="2951"/>
      <c r="BA56" s="2951"/>
      <c r="BB56" s="2951"/>
      <c r="BC56" s="2951"/>
      <c r="BD56" s="2951"/>
      <c r="BE56" s="2951"/>
      <c r="BF56" s="2951"/>
      <c r="BG56" s="2951"/>
      <c r="BH56" s="2951"/>
      <c r="BI56" s="2951"/>
      <c r="BJ56" s="2951"/>
      <c r="BK56" s="2951"/>
      <c r="BL56" s="2951"/>
      <c r="BM56" s="2952"/>
      <c r="BT56" s="751"/>
      <c r="BU56" s="751"/>
      <c r="BV56" s="751"/>
      <c r="BW56" s="751"/>
      <c r="BX56" s="751"/>
      <c r="BY56" s="751"/>
      <c r="BZ56" s="738"/>
      <c r="CA56" s="738"/>
      <c r="CB56" s="738"/>
      <c r="CC56" s="738"/>
      <c r="CD56" s="738"/>
      <c r="CE56" s="738"/>
      <c r="CF56" s="738"/>
      <c r="CG56" s="738"/>
      <c r="CH56" s="738"/>
      <c r="CI56" s="738"/>
      <c r="CJ56" s="738"/>
      <c r="CK56" s="738"/>
      <c r="CL56" s="738"/>
      <c r="CM56" s="738"/>
      <c r="CN56" s="738"/>
      <c r="CO56" s="738"/>
      <c r="CP56" s="738"/>
      <c r="CQ56" s="738"/>
      <c r="CR56" s="738"/>
      <c r="CS56" s="738"/>
      <c r="CT56" s="738"/>
      <c r="CU56" s="738"/>
      <c r="CV56" s="738"/>
      <c r="CW56" s="738"/>
      <c r="CZ56" s="738"/>
      <c r="DA56" s="738"/>
      <c r="DB56" s="738"/>
      <c r="DC56" s="738"/>
      <c r="DD56" s="738"/>
      <c r="DE56" s="738"/>
      <c r="DI56" s="738"/>
      <c r="DJ56" s="738"/>
      <c r="DK56" s="738"/>
      <c r="DL56" s="738"/>
      <c r="DM56" s="738"/>
      <c r="DN56" s="738"/>
      <c r="DO56" s="738"/>
    </row>
    <row r="57" spans="2:127" ht="4.5" customHeight="1">
      <c r="B57" s="2945"/>
      <c r="C57" s="2944"/>
      <c r="D57" s="2944"/>
      <c r="E57" s="2944"/>
      <c r="F57" s="2944"/>
      <c r="G57" s="2948"/>
      <c r="H57" s="2948"/>
      <c r="I57" s="2948"/>
      <c r="J57" s="2948"/>
      <c r="K57" s="2948"/>
      <c r="L57" s="2948"/>
      <c r="M57" s="2948"/>
      <c r="N57" s="2948"/>
      <c r="O57" s="2953"/>
      <c r="P57" s="2953"/>
      <c r="Q57" s="2953"/>
      <c r="R57" s="2953"/>
      <c r="S57" s="2953"/>
      <c r="T57" s="2953"/>
      <c r="U57" s="2953"/>
      <c r="V57" s="2953"/>
      <c r="W57" s="2953"/>
      <c r="X57" s="2953"/>
      <c r="Y57" s="2953"/>
      <c r="Z57" s="2953"/>
      <c r="AA57" s="2953"/>
      <c r="AB57" s="2953"/>
      <c r="AC57" s="2953"/>
      <c r="AD57" s="2953"/>
      <c r="AE57" s="2953"/>
      <c r="AF57" s="2953"/>
      <c r="AG57" s="2953"/>
      <c r="AH57" s="2953"/>
      <c r="AI57" s="2953"/>
      <c r="AJ57" s="2953"/>
      <c r="AK57" s="2953"/>
      <c r="AL57" s="2953"/>
      <c r="AM57" s="2953"/>
      <c r="AN57" s="2953"/>
      <c r="AO57" s="2953"/>
      <c r="AP57" s="2953"/>
      <c r="AQ57" s="2953"/>
      <c r="AR57" s="2953"/>
      <c r="AS57" s="2953"/>
      <c r="AT57" s="2953"/>
      <c r="AU57" s="2953"/>
      <c r="AV57" s="2953"/>
      <c r="AW57" s="2953"/>
      <c r="AX57" s="2953"/>
      <c r="AY57" s="2953"/>
      <c r="AZ57" s="2953"/>
      <c r="BA57" s="2953"/>
      <c r="BB57" s="2953"/>
      <c r="BC57" s="2953"/>
      <c r="BD57" s="2953"/>
      <c r="BE57" s="2953"/>
      <c r="BF57" s="2953"/>
      <c r="BG57" s="2953"/>
      <c r="BH57" s="2953"/>
      <c r="BI57" s="2953"/>
      <c r="BJ57" s="2953"/>
      <c r="BK57" s="2953"/>
      <c r="BL57" s="2953"/>
      <c r="BM57" s="2954"/>
      <c r="BT57" s="751"/>
      <c r="BU57" s="751"/>
      <c r="BV57" s="751"/>
      <c r="BW57" s="751"/>
      <c r="BX57" s="751"/>
      <c r="BY57" s="751"/>
      <c r="BZ57" s="738"/>
      <c r="CA57" s="738"/>
      <c r="CB57" s="738"/>
      <c r="CC57" s="738"/>
      <c r="CD57" s="738"/>
      <c r="CE57" s="738"/>
      <c r="CF57" s="738"/>
      <c r="CG57" s="738"/>
      <c r="CH57" s="738"/>
      <c r="CI57" s="738"/>
      <c r="CJ57" s="738"/>
      <c r="CK57" s="738"/>
      <c r="CL57" s="738"/>
      <c r="CM57" s="738"/>
      <c r="CN57" s="738"/>
      <c r="CO57" s="738"/>
      <c r="CP57" s="738"/>
      <c r="CQ57" s="738"/>
      <c r="CR57" s="738"/>
      <c r="CS57" s="738"/>
      <c r="CT57" s="738"/>
      <c r="CU57" s="738"/>
      <c r="CV57" s="738"/>
      <c r="CW57" s="738"/>
      <c r="CX57" s="738"/>
      <c r="CY57" s="738"/>
      <c r="CZ57" s="738"/>
      <c r="DA57" s="738"/>
      <c r="DB57" s="738"/>
      <c r="DC57" s="738"/>
      <c r="DD57" s="738"/>
      <c r="DE57" s="738"/>
      <c r="DF57" s="738"/>
      <c r="DG57" s="738"/>
      <c r="DH57" s="738"/>
      <c r="DI57" s="738"/>
      <c r="DJ57" s="738"/>
      <c r="DK57" s="738"/>
      <c r="DL57" s="738"/>
      <c r="DM57" s="738"/>
      <c r="DN57" s="738"/>
      <c r="DO57" s="738"/>
      <c r="DP57" s="738"/>
      <c r="DQ57" s="738"/>
      <c r="DR57" s="738"/>
      <c r="DS57" s="738"/>
      <c r="DT57" s="738"/>
      <c r="DU57" s="738"/>
      <c r="DV57" s="738"/>
      <c r="DW57" s="738"/>
    </row>
    <row r="58" spans="2:127" ht="15" customHeight="1">
      <c r="B58" s="2945"/>
      <c r="C58" s="2944"/>
      <c r="D58" s="2944"/>
      <c r="E58" s="2944"/>
      <c r="F58" s="2944"/>
      <c r="G58" s="2955" t="s">
        <v>2564</v>
      </c>
      <c r="H58" s="2955"/>
      <c r="I58" s="2955"/>
      <c r="J58" s="2955"/>
      <c r="K58" s="2955"/>
      <c r="L58" s="2955"/>
      <c r="M58" s="2955"/>
      <c r="N58" s="2955"/>
      <c r="O58" s="2956" t="s">
        <v>3671</v>
      </c>
      <c r="P58" s="2956"/>
      <c r="Q58" s="2957"/>
      <c r="R58" s="2957"/>
      <c r="S58" s="2957"/>
      <c r="T58" s="2958" t="s">
        <v>3672</v>
      </c>
      <c r="U58" s="2958"/>
      <c r="V58" s="2959"/>
      <c r="W58" s="2959"/>
      <c r="X58" s="2959"/>
      <c r="Y58" s="2959"/>
      <c r="Z58" s="2951"/>
      <c r="AA58" s="2951"/>
      <c r="AB58" s="2951"/>
      <c r="AC58" s="2951"/>
      <c r="AD58" s="2951"/>
      <c r="AE58" s="2951"/>
      <c r="AF58" s="2951"/>
      <c r="AG58" s="2951"/>
      <c r="AH58" s="2951"/>
      <c r="AI58" s="2951"/>
      <c r="AJ58" s="2951"/>
      <c r="AK58" s="2951"/>
      <c r="AL58" s="2951"/>
      <c r="AM58" s="2951"/>
      <c r="AN58" s="2951"/>
      <c r="AO58" s="2951"/>
      <c r="AP58" s="2951"/>
      <c r="AQ58" s="2951"/>
      <c r="AR58" s="2951"/>
      <c r="AS58" s="2951"/>
      <c r="AT58" s="2951"/>
      <c r="AU58" s="2951"/>
      <c r="AV58" s="2951"/>
      <c r="AW58" s="2951"/>
      <c r="AX58" s="2951"/>
      <c r="AY58" s="2951"/>
      <c r="AZ58" s="2951"/>
      <c r="BA58" s="2951"/>
      <c r="BB58" s="2951"/>
      <c r="BC58" s="2951"/>
      <c r="BD58" s="2951"/>
      <c r="BE58" s="2951"/>
      <c r="BF58" s="2951"/>
      <c r="BG58" s="2951"/>
      <c r="BH58" s="2951"/>
      <c r="BI58" s="2951"/>
      <c r="BJ58" s="2951"/>
      <c r="BK58" s="2951"/>
      <c r="BL58" s="2951"/>
      <c r="BM58" s="2952"/>
      <c r="BT58" s="763"/>
      <c r="BU58" s="764"/>
      <c r="BV58" s="764"/>
      <c r="BW58" s="765"/>
      <c r="BX58" s="765"/>
      <c r="BY58" s="765"/>
      <c r="BZ58" s="764"/>
      <c r="CA58" s="764"/>
      <c r="CB58" s="766"/>
      <c r="CC58" s="766"/>
      <c r="CD58" s="766"/>
      <c r="CE58" s="766"/>
      <c r="CF58" s="764"/>
      <c r="CG58" s="764"/>
      <c r="CH58" s="764"/>
      <c r="CI58" s="764"/>
      <c r="CJ58" s="764"/>
    </row>
    <row r="59" spans="2:127" ht="15" customHeight="1">
      <c r="B59" s="2946"/>
      <c r="C59" s="2947"/>
      <c r="D59" s="2947"/>
      <c r="E59" s="2947"/>
      <c r="F59" s="2947"/>
      <c r="G59" s="2947"/>
      <c r="H59" s="2947"/>
      <c r="I59" s="2947"/>
      <c r="J59" s="2947"/>
      <c r="K59" s="2947"/>
      <c r="L59" s="2947"/>
      <c r="M59" s="2947"/>
      <c r="N59" s="2947"/>
      <c r="O59" s="2956"/>
      <c r="P59" s="2956"/>
      <c r="Q59" s="2957"/>
      <c r="R59" s="2957"/>
      <c r="S59" s="2957"/>
      <c r="T59" s="2958"/>
      <c r="U59" s="2958"/>
      <c r="V59" s="2959"/>
      <c r="W59" s="2959"/>
      <c r="X59" s="2959"/>
      <c r="Y59" s="2959"/>
      <c r="Z59" s="2951"/>
      <c r="AA59" s="2951"/>
      <c r="AB59" s="2951"/>
      <c r="AC59" s="2951"/>
      <c r="AD59" s="2951"/>
      <c r="AE59" s="2951"/>
      <c r="AF59" s="2951"/>
      <c r="AG59" s="2951"/>
      <c r="AH59" s="2951"/>
      <c r="AI59" s="2951"/>
      <c r="AJ59" s="2951"/>
      <c r="AK59" s="2951"/>
      <c r="AL59" s="2951"/>
      <c r="AM59" s="2951"/>
      <c r="AN59" s="2951"/>
      <c r="AO59" s="2951"/>
      <c r="AP59" s="2951"/>
      <c r="AQ59" s="2951"/>
      <c r="AR59" s="2951"/>
      <c r="AS59" s="2951"/>
      <c r="AT59" s="2951"/>
      <c r="AU59" s="2951"/>
      <c r="AV59" s="2951"/>
      <c r="AW59" s="2951"/>
      <c r="AX59" s="2951"/>
      <c r="AY59" s="2951"/>
      <c r="AZ59" s="2951"/>
      <c r="BA59" s="2951"/>
      <c r="BB59" s="2951"/>
      <c r="BC59" s="2951"/>
      <c r="BD59" s="2951"/>
      <c r="BE59" s="2951"/>
      <c r="BF59" s="2951"/>
      <c r="BG59" s="2951"/>
      <c r="BH59" s="2951"/>
      <c r="BI59" s="2951"/>
      <c r="BJ59" s="2951"/>
      <c r="BK59" s="2951"/>
      <c r="BL59" s="2951"/>
      <c r="BM59" s="2952"/>
      <c r="BT59" s="763"/>
      <c r="BU59" s="764"/>
      <c r="BV59" s="764"/>
      <c r="BW59" s="765"/>
      <c r="BX59" s="765"/>
      <c r="BY59" s="765"/>
      <c r="BZ59" s="764"/>
      <c r="CA59" s="764"/>
      <c r="CB59" s="766"/>
      <c r="CC59" s="766"/>
      <c r="CD59" s="766"/>
      <c r="CE59" s="766"/>
      <c r="CF59" s="764"/>
      <c r="CG59" s="764"/>
      <c r="CH59" s="764"/>
      <c r="CI59" s="764"/>
      <c r="CJ59" s="764"/>
    </row>
    <row r="60" spans="2:127" ht="7.5" customHeight="1">
      <c r="B60" s="2899" t="s">
        <v>3673</v>
      </c>
      <c r="C60" s="2900"/>
      <c r="D60" s="2900"/>
      <c r="E60" s="2900"/>
      <c r="F60" s="2900"/>
      <c r="G60" s="2900"/>
      <c r="H60" s="2900"/>
      <c r="I60" s="2900"/>
      <c r="J60" s="2900"/>
      <c r="K60" s="2900"/>
      <c r="L60" s="2900"/>
      <c r="M60" s="2900"/>
      <c r="N60" s="2901"/>
      <c r="O60" s="2908" t="s">
        <v>139</v>
      </c>
      <c r="P60" s="2908"/>
      <c r="Q60" s="2910" t="s">
        <v>2565</v>
      </c>
      <c r="R60" s="2910"/>
      <c r="S60" s="2910"/>
      <c r="T60" s="2910"/>
      <c r="U60" s="2910"/>
      <c r="V60" s="2910"/>
      <c r="W60" s="2910"/>
      <c r="X60" s="2910"/>
      <c r="Y60" s="2910"/>
      <c r="Z60" s="2910"/>
      <c r="AA60" s="2910"/>
      <c r="AB60" s="2910"/>
      <c r="AC60" s="2910"/>
      <c r="AD60" s="2910"/>
      <c r="AE60" s="2910"/>
      <c r="AF60" s="2910"/>
      <c r="AG60" s="2910"/>
      <c r="AH60" s="2910"/>
      <c r="AI60" s="2910"/>
      <c r="AJ60" s="2910"/>
      <c r="AK60" s="2910"/>
      <c r="AL60" s="2910"/>
      <c r="AM60" s="2910"/>
      <c r="AN60" s="2910"/>
      <c r="AO60" s="2912" t="s">
        <v>3674</v>
      </c>
      <c r="AP60" s="2913"/>
      <c r="AQ60" s="2913"/>
      <c r="AR60" s="2913"/>
      <c r="AS60" s="2913"/>
      <c r="AT60" s="2913"/>
      <c r="AU60" s="2913"/>
      <c r="AV60" s="2913"/>
      <c r="AW60" s="2913"/>
      <c r="AX60" s="2914"/>
      <c r="AY60" s="2921" t="s">
        <v>2566</v>
      </c>
      <c r="AZ60" s="2882"/>
      <c r="BA60" s="2882"/>
      <c r="BB60" s="757"/>
      <c r="BC60" s="757"/>
      <c r="BD60" s="757"/>
      <c r="BE60" s="757"/>
      <c r="BF60" s="757"/>
      <c r="BG60" s="757"/>
      <c r="BH60" s="757"/>
      <c r="BI60" s="757"/>
      <c r="BJ60" s="757"/>
      <c r="BK60" s="757"/>
      <c r="BL60" s="757"/>
      <c r="BM60" s="767"/>
      <c r="BY60" s="765"/>
      <c r="BZ60" s="764"/>
      <c r="CA60" s="764"/>
      <c r="CB60" s="766"/>
      <c r="CC60" s="766"/>
      <c r="CD60" s="766"/>
      <c r="CE60" s="766"/>
      <c r="CF60" s="764"/>
      <c r="CG60" s="764"/>
      <c r="CH60" s="764"/>
      <c r="CI60" s="764"/>
      <c r="CJ60" s="764"/>
    </row>
    <row r="61" spans="2:127" ht="10.5" customHeight="1">
      <c r="B61" s="2902"/>
      <c r="C61" s="2903"/>
      <c r="D61" s="2903"/>
      <c r="E61" s="2903"/>
      <c r="F61" s="2903"/>
      <c r="G61" s="2903"/>
      <c r="H61" s="2903"/>
      <c r="I61" s="2903"/>
      <c r="J61" s="2903"/>
      <c r="K61" s="2903"/>
      <c r="L61" s="2903"/>
      <c r="M61" s="2903"/>
      <c r="N61" s="2904"/>
      <c r="O61" s="2909"/>
      <c r="P61" s="2909"/>
      <c r="Q61" s="2911"/>
      <c r="R61" s="2911"/>
      <c r="S61" s="2911"/>
      <c r="T61" s="2911"/>
      <c r="U61" s="2911"/>
      <c r="V61" s="2911"/>
      <c r="W61" s="2911"/>
      <c r="X61" s="2911"/>
      <c r="Y61" s="2911"/>
      <c r="Z61" s="2911"/>
      <c r="AA61" s="2911"/>
      <c r="AB61" s="2911"/>
      <c r="AC61" s="2911"/>
      <c r="AD61" s="2911"/>
      <c r="AE61" s="2911"/>
      <c r="AF61" s="2911"/>
      <c r="AG61" s="2911"/>
      <c r="AH61" s="2911"/>
      <c r="AI61" s="2911"/>
      <c r="AJ61" s="2911"/>
      <c r="AK61" s="2911"/>
      <c r="AL61" s="2911"/>
      <c r="AM61" s="2911"/>
      <c r="AN61" s="2911"/>
      <c r="AO61" s="2915"/>
      <c r="AP61" s="2916"/>
      <c r="AQ61" s="2916"/>
      <c r="AR61" s="2916"/>
      <c r="AS61" s="2916"/>
      <c r="AT61" s="2916"/>
      <c r="AU61" s="2916"/>
      <c r="AV61" s="2916"/>
      <c r="AW61" s="2916"/>
      <c r="AX61" s="2917"/>
      <c r="AY61" s="2876" t="s">
        <v>140</v>
      </c>
      <c r="AZ61" s="2876"/>
      <c r="BA61" s="2877"/>
      <c r="BB61" s="2878"/>
      <c r="BC61" s="2879"/>
      <c r="BD61" s="2844" t="s">
        <v>477</v>
      </c>
      <c r="BE61" s="2844"/>
      <c r="BF61" s="2878"/>
      <c r="BG61" s="2879"/>
      <c r="BH61" s="2844" t="s">
        <v>5</v>
      </c>
      <c r="BI61" s="2844"/>
      <c r="BJ61" s="2878"/>
      <c r="BK61" s="2879"/>
      <c r="BL61" s="2844" t="s">
        <v>478</v>
      </c>
      <c r="BM61" s="2924"/>
      <c r="CU61" s="768"/>
      <c r="CV61" s="768"/>
      <c r="CW61" s="764"/>
      <c r="CX61" s="764"/>
      <c r="CY61" s="764"/>
      <c r="CZ61" s="768"/>
      <c r="DA61" s="768"/>
      <c r="DB61" s="768"/>
      <c r="DC61" s="768"/>
      <c r="DD61" s="764"/>
      <c r="DE61" s="764"/>
      <c r="DF61" s="764"/>
      <c r="DG61" s="768"/>
      <c r="DH61" s="768"/>
      <c r="DI61" s="768"/>
      <c r="DJ61" s="768"/>
      <c r="DK61" s="764"/>
      <c r="DL61" s="763"/>
      <c r="DM61" s="763"/>
      <c r="DP61" s="769"/>
      <c r="DQ61" s="769"/>
      <c r="DR61" s="769"/>
    </row>
    <row r="62" spans="2:127" ht="10.5" customHeight="1">
      <c r="B62" s="2902"/>
      <c r="C62" s="2903"/>
      <c r="D62" s="2903"/>
      <c r="E62" s="2903"/>
      <c r="F62" s="2903"/>
      <c r="G62" s="2903"/>
      <c r="H62" s="2903"/>
      <c r="I62" s="2903"/>
      <c r="J62" s="2903"/>
      <c r="K62" s="2903"/>
      <c r="L62" s="2903"/>
      <c r="M62" s="2903"/>
      <c r="N62" s="2904"/>
      <c r="O62" s="2922" t="s">
        <v>139</v>
      </c>
      <c r="P62" s="2922"/>
      <c r="Q62" s="2923" t="s">
        <v>3675</v>
      </c>
      <c r="R62" s="2923"/>
      <c r="S62" s="2923"/>
      <c r="T62" s="2923"/>
      <c r="U62" s="2923"/>
      <c r="V62" s="2923"/>
      <c r="W62" s="2923"/>
      <c r="X62" s="2923"/>
      <c r="Y62" s="2923"/>
      <c r="Z62" s="2923"/>
      <c r="AA62" s="2923"/>
      <c r="AB62" s="2923"/>
      <c r="AC62" s="2923"/>
      <c r="AD62" s="2923"/>
      <c r="AE62" s="2923"/>
      <c r="AF62" s="2923"/>
      <c r="AG62" s="2923"/>
      <c r="AH62" s="2923"/>
      <c r="AI62" s="2923"/>
      <c r="AJ62" s="2923"/>
      <c r="AK62" s="2923"/>
      <c r="AL62" s="2923"/>
      <c r="AM62" s="2923"/>
      <c r="AN62" s="2923"/>
      <c r="AO62" s="2915"/>
      <c r="AP62" s="2916"/>
      <c r="AQ62" s="2916"/>
      <c r="AR62" s="2916"/>
      <c r="AS62" s="2916"/>
      <c r="AT62" s="2916"/>
      <c r="AU62" s="2916"/>
      <c r="AV62" s="2916"/>
      <c r="AW62" s="2916"/>
      <c r="AX62" s="2917"/>
      <c r="AY62" s="2876"/>
      <c r="AZ62" s="2876"/>
      <c r="BA62" s="2877"/>
      <c r="BB62" s="2880"/>
      <c r="BC62" s="2881"/>
      <c r="BD62" s="2844"/>
      <c r="BE62" s="2844"/>
      <c r="BF62" s="2880"/>
      <c r="BG62" s="2881"/>
      <c r="BH62" s="2844"/>
      <c r="BI62" s="2844"/>
      <c r="BJ62" s="2880"/>
      <c r="BK62" s="2881"/>
      <c r="BL62" s="2844"/>
      <c r="BM62" s="2924"/>
      <c r="CU62" s="768"/>
      <c r="CV62" s="768"/>
      <c r="CW62" s="764"/>
      <c r="CX62" s="764"/>
      <c r="CY62" s="764"/>
      <c r="CZ62" s="768"/>
      <c r="DA62" s="768"/>
      <c r="DB62" s="768"/>
      <c r="DC62" s="768"/>
      <c r="DD62" s="764"/>
      <c r="DE62" s="764"/>
      <c r="DF62" s="764"/>
      <c r="DG62" s="768"/>
      <c r="DH62" s="768"/>
      <c r="DI62" s="768"/>
      <c r="DJ62" s="768"/>
      <c r="DK62" s="764"/>
      <c r="DL62" s="763"/>
      <c r="DM62" s="763"/>
      <c r="DP62" s="769"/>
      <c r="DQ62" s="769"/>
      <c r="DR62" s="769"/>
    </row>
    <row r="63" spans="2:127" ht="7.5" customHeight="1">
      <c r="B63" s="2902"/>
      <c r="C63" s="2903"/>
      <c r="D63" s="2903"/>
      <c r="E63" s="2903"/>
      <c r="F63" s="2903"/>
      <c r="G63" s="2903"/>
      <c r="H63" s="2903"/>
      <c r="I63" s="2903"/>
      <c r="J63" s="2903"/>
      <c r="K63" s="2903"/>
      <c r="L63" s="2903"/>
      <c r="M63" s="2903"/>
      <c r="N63" s="2904"/>
      <c r="O63" s="2922"/>
      <c r="P63" s="2922"/>
      <c r="Q63" s="2923"/>
      <c r="R63" s="2923"/>
      <c r="S63" s="2923"/>
      <c r="T63" s="2923"/>
      <c r="U63" s="2923"/>
      <c r="V63" s="2923"/>
      <c r="W63" s="2923"/>
      <c r="X63" s="2923"/>
      <c r="Y63" s="2923"/>
      <c r="Z63" s="2923"/>
      <c r="AA63" s="2923"/>
      <c r="AB63" s="2923"/>
      <c r="AC63" s="2923"/>
      <c r="AD63" s="2923"/>
      <c r="AE63" s="2923"/>
      <c r="AF63" s="2923"/>
      <c r="AG63" s="2923"/>
      <c r="AH63" s="2923"/>
      <c r="AI63" s="2923"/>
      <c r="AJ63" s="2923"/>
      <c r="AK63" s="2923"/>
      <c r="AL63" s="2923"/>
      <c r="AM63" s="2923"/>
      <c r="AN63" s="2923"/>
      <c r="AO63" s="2918"/>
      <c r="AP63" s="2919"/>
      <c r="AQ63" s="2919"/>
      <c r="AR63" s="2919"/>
      <c r="AS63" s="2919"/>
      <c r="AT63" s="2919"/>
      <c r="AU63" s="2919"/>
      <c r="AV63" s="2919"/>
      <c r="AW63" s="2919"/>
      <c r="AX63" s="2920"/>
      <c r="AY63" s="770"/>
      <c r="AZ63" s="770"/>
      <c r="BA63" s="770"/>
      <c r="BB63" s="770"/>
      <c r="BC63" s="770"/>
      <c r="BD63" s="770"/>
      <c r="BE63" s="770"/>
      <c r="BF63" s="770"/>
      <c r="BG63" s="770"/>
      <c r="BH63" s="770"/>
      <c r="BI63" s="770"/>
      <c r="BJ63" s="770"/>
      <c r="BK63" s="770"/>
      <c r="BL63" s="770"/>
      <c r="BM63" s="771"/>
      <c r="CD63" s="717"/>
      <c r="CE63" s="717"/>
      <c r="CF63" s="717"/>
      <c r="CG63" s="717"/>
      <c r="CH63" s="717"/>
      <c r="CI63" s="717"/>
      <c r="CJ63" s="772"/>
    </row>
    <row r="64" spans="2:127" ht="7.5" customHeight="1">
      <c r="B64" s="2902"/>
      <c r="C64" s="2903"/>
      <c r="D64" s="2903"/>
      <c r="E64" s="2903"/>
      <c r="F64" s="2903"/>
      <c r="G64" s="2903"/>
      <c r="H64" s="2903"/>
      <c r="I64" s="2903"/>
      <c r="J64" s="2903"/>
      <c r="K64" s="2903"/>
      <c r="L64" s="2903"/>
      <c r="M64" s="2903"/>
      <c r="N64" s="2904"/>
      <c r="O64" s="773"/>
      <c r="P64" s="774"/>
      <c r="Q64" s="2883" t="s">
        <v>139</v>
      </c>
      <c r="R64" s="2883"/>
      <c r="S64" s="2885" t="s">
        <v>3676</v>
      </c>
      <c r="T64" s="2885"/>
      <c r="U64" s="2885"/>
      <c r="V64" s="2885"/>
      <c r="W64" s="2885"/>
      <c r="X64" s="2885"/>
      <c r="Y64" s="2885"/>
      <c r="Z64" s="2885"/>
      <c r="AA64" s="2885"/>
      <c r="AB64" s="2885"/>
      <c r="AC64" s="2885"/>
      <c r="AD64" s="2885"/>
      <c r="AE64" s="2885"/>
      <c r="AF64" s="2885"/>
      <c r="AG64" s="2885"/>
      <c r="AH64" s="2885"/>
      <c r="AI64" s="2885"/>
      <c r="AJ64" s="2885"/>
      <c r="AK64" s="2885"/>
      <c r="AL64" s="2885"/>
      <c r="AM64" s="2885"/>
      <c r="AN64" s="2885"/>
      <c r="AO64" s="2885"/>
      <c r="AP64" s="2885"/>
      <c r="AQ64" s="2885"/>
      <c r="AR64" s="2885"/>
      <c r="AS64" s="2885"/>
      <c r="AT64" s="2885"/>
      <c r="AU64" s="2885"/>
      <c r="AV64" s="2885"/>
      <c r="AW64" s="2885"/>
      <c r="AX64" s="2885"/>
      <c r="AY64" s="2885"/>
      <c r="AZ64" s="2885"/>
      <c r="BA64" s="2885"/>
      <c r="BB64" s="2885"/>
      <c r="BC64" s="2885"/>
      <c r="BD64" s="2885"/>
      <c r="BE64" s="2885"/>
      <c r="BF64" s="2885"/>
      <c r="BG64" s="2885"/>
      <c r="BH64" s="2885"/>
      <c r="BI64" s="2885"/>
      <c r="BJ64" s="2885"/>
      <c r="BK64" s="2885"/>
      <c r="BL64" s="2885"/>
      <c r="BM64" s="2886"/>
      <c r="BN64" s="775"/>
      <c r="BO64" s="775"/>
      <c r="CF64" s="717"/>
      <c r="CG64" s="717"/>
      <c r="CH64" s="717"/>
      <c r="CI64" s="717"/>
      <c r="CJ64" s="717"/>
    </row>
    <row r="65" spans="2:88" ht="7.5" customHeight="1">
      <c r="B65" s="2902"/>
      <c r="C65" s="2903"/>
      <c r="D65" s="2903"/>
      <c r="E65" s="2903"/>
      <c r="F65" s="2903"/>
      <c r="G65" s="2903"/>
      <c r="H65" s="2903"/>
      <c r="I65" s="2903"/>
      <c r="J65" s="2903"/>
      <c r="K65" s="2903"/>
      <c r="L65" s="2903"/>
      <c r="M65" s="2903"/>
      <c r="N65" s="2904"/>
      <c r="O65" s="776"/>
      <c r="P65" s="774"/>
      <c r="Q65" s="2883"/>
      <c r="R65" s="2883"/>
      <c r="S65" s="2885"/>
      <c r="T65" s="2885"/>
      <c r="U65" s="2885"/>
      <c r="V65" s="2885"/>
      <c r="W65" s="2885"/>
      <c r="X65" s="2885"/>
      <c r="Y65" s="2885"/>
      <c r="Z65" s="2885"/>
      <c r="AA65" s="2885"/>
      <c r="AB65" s="2885"/>
      <c r="AC65" s="2885"/>
      <c r="AD65" s="2885"/>
      <c r="AE65" s="2885"/>
      <c r="AF65" s="2885"/>
      <c r="AG65" s="2885"/>
      <c r="AH65" s="2885"/>
      <c r="AI65" s="2885"/>
      <c r="AJ65" s="2885"/>
      <c r="AK65" s="2885"/>
      <c r="AL65" s="2885"/>
      <c r="AM65" s="2885"/>
      <c r="AN65" s="2885"/>
      <c r="AO65" s="2885"/>
      <c r="AP65" s="2885"/>
      <c r="AQ65" s="2885"/>
      <c r="AR65" s="2885"/>
      <c r="AS65" s="2885"/>
      <c r="AT65" s="2885"/>
      <c r="AU65" s="2885"/>
      <c r="AV65" s="2885"/>
      <c r="AW65" s="2885"/>
      <c r="AX65" s="2885"/>
      <c r="AY65" s="2885"/>
      <c r="AZ65" s="2885"/>
      <c r="BA65" s="2885"/>
      <c r="BB65" s="2885"/>
      <c r="BC65" s="2885"/>
      <c r="BD65" s="2885"/>
      <c r="BE65" s="2885"/>
      <c r="BF65" s="2885"/>
      <c r="BG65" s="2885"/>
      <c r="BH65" s="2885"/>
      <c r="BI65" s="2885"/>
      <c r="BJ65" s="2885"/>
      <c r="BK65" s="2885"/>
      <c r="BL65" s="2885"/>
      <c r="BM65" s="2886"/>
      <c r="BN65" s="775"/>
      <c r="BO65" s="775"/>
      <c r="BV65" s="777"/>
      <c r="BW65" s="777"/>
      <c r="BX65" s="777"/>
      <c r="BY65" s="777"/>
      <c r="BZ65" s="777"/>
      <c r="CA65" s="777"/>
      <c r="CB65" s="777"/>
      <c r="CC65" s="777"/>
      <c r="CD65" s="777"/>
      <c r="CE65" s="777"/>
      <c r="CF65" s="777"/>
      <c r="CG65" s="777"/>
      <c r="CH65" s="777"/>
      <c r="CI65" s="777"/>
      <c r="CJ65" s="777"/>
    </row>
    <row r="66" spans="2:88" ht="7.5" customHeight="1">
      <c r="B66" s="2902"/>
      <c r="C66" s="2903"/>
      <c r="D66" s="2903"/>
      <c r="E66" s="2903"/>
      <c r="F66" s="2903"/>
      <c r="G66" s="2903"/>
      <c r="H66" s="2903"/>
      <c r="I66" s="2903"/>
      <c r="J66" s="2903"/>
      <c r="K66" s="2903"/>
      <c r="L66" s="2903"/>
      <c r="M66" s="2903"/>
      <c r="N66" s="2904"/>
      <c r="O66" s="776"/>
      <c r="P66" s="774"/>
      <c r="Q66" s="2883" t="s">
        <v>139</v>
      </c>
      <c r="R66" s="2883"/>
      <c r="S66" s="2885" t="s">
        <v>3677</v>
      </c>
      <c r="T66" s="2885"/>
      <c r="U66" s="2885"/>
      <c r="V66" s="2885"/>
      <c r="W66" s="2885"/>
      <c r="X66" s="2885"/>
      <c r="Y66" s="2885"/>
      <c r="Z66" s="2885"/>
      <c r="AA66" s="2885"/>
      <c r="AB66" s="2885"/>
      <c r="AC66" s="2885"/>
      <c r="AD66" s="2885"/>
      <c r="AE66" s="2885"/>
      <c r="AF66" s="2885"/>
      <c r="AG66" s="2885"/>
      <c r="AH66" s="2885"/>
      <c r="AI66" s="2885"/>
      <c r="AJ66" s="2885"/>
      <c r="AK66" s="2885"/>
      <c r="AL66" s="2885"/>
      <c r="AM66" s="2885"/>
      <c r="AN66" s="2885"/>
      <c r="AO66" s="2885"/>
      <c r="AP66" s="2885"/>
      <c r="AQ66" s="2885"/>
      <c r="AR66" s="2885"/>
      <c r="AS66" s="2885"/>
      <c r="AT66" s="2885"/>
      <c r="AU66" s="2885"/>
      <c r="AV66" s="2885"/>
      <c r="AW66" s="2885"/>
      <c r="AX66" s="2885"/>
      <c r="AY66" s="2885"/>
      <c r="AZ66" s="2885"/>
      <c r="BA66" s="2885"/>
      <c r="BB66" s="2885"/>
      <c r="BC66" s="2885"/>
      <c r="BD66" s="2885"/>
      <c r="BE66" s="2885"/>
      <c r="BF66" s="2885"/>
      <c r="BG66" s="2885"/>
      <c r="BH66" s="2885"/>
      <c r="BI66" s="2885"/>
      <c r="BJ66" s="2885"/>
      <c r="BK66" s="2885"/>
      <c r="BL66" s="2885"/>
      <c r="BM66" s="2886"/>
      <c r="BN66" s="775"/>
      <c r="BO66" s="775"/>
      <c r="BV66" s="777"/>
      <c r="BW66" s="777"/>
      <c r="BX66" s="777"/>
      <c r="BY66" s="777"/>
      <c r="BZ66" s="777"/>
      <c r="CA66" s="777"/>
      <c r="CB66" s="777"/>
      <c r="CC66" s="777"/>
      <c r="CD66" s="777"/>
      <c r="CE66" s="777"/>
      <c r="CF66" s="777"/>
      <c r="CG66" s="777"/>
      <c r="CH66" s="777"/>
      <c r="CI66" s="777"/>
      <c r="CJ66" s="777"/>
    </row>
    <row r="67" spans="2:88" ht="7.5" customHeight="1">
      <c r="B67" s="2905"/>
      <c r="C67" s="2906"/>
      <c r="D67" s="2906"/>
      <c r="E67" s="2906"/>
      <c r="F67" s="2906"/>
      <c r="G67" s="2906"/>
      <c r="H67" s="2906"/>
      <c r="I67" s="2906"/>
      <c r="J67" s="2906"/>
      <c r="K67" s="2906"/>
      <c r="L67" s="2906"/>
      <c r="M67" s="2906"/>
      <c r="N67" s="2907"/>
      <c r="O67" s="778"/>
      <c r="P67" s="779"/>
      <c r="Q67" s="2884"/>
      <c r="R67" s="2884"/>
      <c r="S67" s="2887"/>
      <c r="T67" s="2887"/>
      <c r="U67" s="2887"/>
      <c r="V67" s="2887"/>
      <c r="W67" s="2887"/>
      <c r="X67" s="2887"/>
      <c r="Y67" s="2887"/>
      <c r="Z67" s="2887"/>
      <c r="AA67" s="2887"/>
      <c r="AB67" s="2887"/>
      <c r="AC67" s="2887"/>
      <c r="AD67" s="2887"/>
      <c r="AE67" s="2887"/>
      <c r="AF67" s="2887"/>
      <c r="AG67" s="2887"/>
      <c r="AH67" s="2887"/>
      <c r="AI67" s="2887"/>
      <c r="AJ67" s="2887"/>
      <c r="AK67" s="2887"/>
      <c r="AL67" s="2887"/>
      <c r="AM67" s="2887"/>
      <c r="AN67" s="2887"/>
      <c r="AO67" s="2887"/>
      <c r="AP67" s="2887"/>
      <c r="AQ67" s="2887"/>
      <c r="AR67" s="2887"/>
      <c r="AS67" s="2887"/>
      <c r="AT67" s="2887"/>
      <c r="AU67" s="2887"/>
      <c r="AV67" s="2887"/>
      <c r="AW67" s="2887"/>
      <c r="AX67" s="2887"/>
      <c r="AY67" s="2887"/>
      <c r="AZ67" s="2887"/>
      <c r="BA67" s="2887"/>
      <c r="BB67" s="2887"/>
      <c r="BC67" s="2887"/>
      <c r="BD67" s="2887"/>
      <c r="BE67" s="2887"/>
      <c r="BF67" s="2887"/>
      <c r="BG67" s="2887"/>
      <c r="BH67" s="2887"/>
      <c r="BI67" s="2887"/>
      <c r="BJ67" s="2887"/>
      <c r="BK67" s="2887"/>
      <c r="BL67" s="2887"/>
      <c r="BM67" s="2888"/>
      <c r="BN67" s="775"/>
      <c r="BO67" s="775"/>
      <c r="CF67" s="717"/>
      <c r="CG67" s="717"/>
      <c r="CH67" s="717"/>
      <c r="CI67" s="717"/>
      <c r="CJ67" s="717"/>
    </row>
    <row r="68" spans="2:88" ht="7.5" customHeight="1">
      <c r="B68" s="2925" t="s">
        <v>3678</v>
      </c>
      <c r="C68" s="2926"/>
      <c r="D68" s="2926"/>
      <c r="E68" s="2926"/>
      <c r="F68" s="2926"/>
      <c r="G68" s="2926"/>
      <c r="H68" s="2926"/>
      <c r="I68" s="2926"/>
      <c r="J68" s="2926"/>
      <c r="K68" s="2926"/>
      <c r="L68" s="2926"/>
      <c r="M68" s="2926"/>
      <c r="N68" s="2927"/>
      <c r="O68" s="780"/>
      <c r="P68" s="2882" t="s">
        <v>2566</v>
      </c>
      <c r="Q68" s="2882"/>
      <c r="R68" s="2882"/>
      <c r="S68" s="780"/>
      <c r="T68" s="780"/>
      <c r="U68" s="780"/>
      <c r="V68" s="780"/>
      <c r="W68" s="780"/>
      <c r="X68" s="780"/>
      <c r="Y68" s="780"/>
      <c r="Z68" s="780"/>
      <c r="AA68" s="780"/>
      <c r="AB68" s="780"/>
      <c r="AC68" s="780"/>
      <c r="AD68" s="781"/>
      <c r="AE68" s="781"/>
      <c r="AF68" s="781"/>
      <c r="AG68" s="781"/>
      <c r="AH68" s="782"/>
      <c r="AI68" s="782"/>
      <c r="AJ68" s="2931" t="s">
        <v>3679</v>
      </c>
      <c r="AK68" s="2932"/>
      <c r="AL68" s="2932"/>
      <c r="AM68" s="2932"/>
      <c r="AN68" s="2932"/>
      <c r="AO68" s="2932"/>
      <c r="AP68" s="2932"/>
      <c r="AQ68" s="2932"/>
      <c r="AR68" s="2933"/>
      <c r="AS68" s="2934"/>
      <c r="AT68" s="783"/>
      <c r="AU68" s="2882" t="s">
        <v>2566</v>
      </c>
      <c r="AV68" s="2882"/>
      <c r="AW68" s="2882"/>
      <c r="AX68" s="780"/>
      <c r="AY68" s="780"/>
      <c r="AZ68" s="780"/>
      <c r="BA68" s="780"/>
      <c r="BB68" s="780"/>
      <c r="BC68" s="780"/>
      <c r="BD68" s="780"/>
      <c r="BE68" s="780"/>
      <c r="BF68" s="780"/>
      <c r="BG68" s="781"/>
      <c r="BH68" s="781"/>
      <c r="BI68" s="781"/>
      <c r="BJ68" s="781"/>
      <c r="BK68" s="780"/>
      <c r="BL68" s="780"/>
      <c r="BM68" s="784"/>
    </row>
    <row r="69" spans="2:88" ht="7.5" customHeight="1">
      <c r="B69" s="2889"/>
      <c r="C69" s="2890"/>
      <c r="D69" s="2890"/>
      <c r="E69" s="2890"/>
      <c r="F69" s="2890"/>
      <c r="G69" s="2890"/>
      <c r="H69" s="2890"/>
      <c r="I69" s="2890"/>
      <c r="J69" s="2890"/>
      <c r="K69" s="2890"/>
      <c r="L69" s="2890"/>
      <c r="M69" s="2890"/>
      <c r="N69" s="2891"/>
      <c r="O69" s="785"/>
      <c r="P69" s="2876" t="s">
        <v>140</v>
      </c>
      <c r="Q69" s="2876"/>
      <c r="R69" s="2877"/>
      <c r="S69" s="2878"/>
      <c r="T69" s="2879"/>
      <c r="U69" s="2844" t="s">
        <v>477</v>
      </c>
      <c r="V69" s="2844"/>
      <c r="W69" s="2878"/>
      <c r="X69" s="2879"/>
      <c r="Y69" s="2844" t="s">
        <v>5</v>
      </c>
      <c r="Z69" s="2844"/>
      <c r="AA69" s="2878"/>
      <c r="AB69" s="2879"/>
      <c r="AC69" s="2844" t="s">
        <v>478</v>
      </c>
      <c r="AD69" s="2844"/>
      <c r="AE69" s="733"/>
      <c r="AF69" s="733"/>
      <c r="AG69" s="733"/>
      <c r="AH69" s="786"/>
      <c r="AI69" s="786"/>
      <c r="AJ69" s="2935"/>
      <c r="AK69" s="2936"/>
      <c r="AL69" s="2936"/>
      <c r="AM69" s="2936"/>
      <c r="AN69" s="2936"/>
      <c r="AO69" s="2936"/>
      <c r="AP69" s="2936"/>
      <c r="AQ69" s="2936"/>
      <c r="AR69" s="2937"/>
      <c r="AS69" s="2938"/>
      <c r="AT69" s="785"/>
      <c r="AU69" s="2876" t="s">
        <v>140</v>
      </c>
      <c r="AV69" s="2876"/>
      <c r="AW69" s="2877"/>
      <c r="AX69" s="2878"/>
      <c r="AY69" s="2879"/>
      <c r="AZ69" s="2844" t="s">
        <v>477</v>
      </c>
      <c r="BA69" s="2844"/>
      <c r="BB69" s="2878"/>
      <c r="BC69" s="2879"/>
      <c r="BD69" s="2844" t="s">
        <v>5</v>
      </c>
      <c r="BE69" s="2844"/>
      <c r="BF69" s="2878"/>
      <c r="BG69" s="2879"/>
      <c r="BH69" s="2844" t="s">
        <v>478</v>
      </c>
      <c r="BI69" s="2844"/>
      <c r="BJ69" s="776"/>
      <c r="BK69" s="776"/>
      <c r="BL69" s="726"/>
      <c r="BM69" s="787"/>
    </row>
    <row r="70" spans="2:88" ht="10.5" customHeight="1">
      <c r="B70" s="2889"/>
      <c r="C70" s="2890"/>
      <c r="D70" s="2890"/>
      <c r="E70" s="2890"/>
      <c r="F70" s="2890"/>
      <c r="G70" s="2890"/>
      <c r="H70" s="2890"/>
      <c r="I70" s="2890"/>
      <c r="J70" s="2890"/>
      <c r="K70" s="2890"/>
      <c r="L70" s="2890"/>
      <c r="M70" s="2890"/>
      <c r="N70" s="2891"/>
      <c r="O70" s="785"/>
      <c r="P70" s="2876"/>
      <c r="Q70" s="2876"/>
      <c r="R70" s="2877"/>
      <c r="S70" s="2880"/>
      <c r="T70" s="2881"/>
      <c r="U70" s="2844"/>
      <c r="V70" s="2844"/>
      <c r="W70" s="2880"/>
      <c r="X70" s="2881"/>
      <c r="Y70" s="2844"/>
      <c r="Z70" s="2844"/>
      <c r="AA70" s="2880"/>
      <c r="AB70" s="2881"/>
      <c r="AC70" s="2844"/>
      <c r="AD70" s="2844"/>
      <c r="AE70" s="733"/>
      <c r="AF70" s="733"/>
      <c r="AG70" s="733"/>
      <c r="AH70" s="786"/>
      <c r="AI70" s="786"/>
      <c r="AJ70" s="2935"/>
      <c r="AK70" s="2936"/>
      <c r="AL70" s="2936"/>
      <c r="AM70" s="2936"/>
      <c r="AN70" s="2936"/>
      <c r="AO70" s="2936"/>
      <c r="AP70" s="2936"/>
      <c r="AQ70" s="2936"/>
      <c r="AR70" s="2937"/>
      <c r="AS70" s="2938"/>
      <c r="AT70" s="785"/>
      <c r="AU70" s="2876"/>
      <c r="AV70" s="2876"/>
      <c r="AW70" s="2877"/>
      <c r="AX70" s="2880"/>
      <c r="AY70" s="2881"/>
      <c r="AZ70" s="2844"/>
      <c r="BA70" s="2844"/>
      <c r="BB70" s="2880"/>
      <c r="BC70" s="2881"/>
      <c r="BD70" s="2844"/>
      <c r="BE70" s="2844"/>
      <c r="BF70" s="2880"/>
      <c r="BG70" s="2881"/>
      <c r="BH70" s="2844"/>
      <c r="BI70" s="2844"/>
      <c r="BJ70" s="776"/>
      <c r="BK70" s="776"/>
      <c r="BL70" s="726"/>
      <c r="BM70" s="787"/>
    </row>
    <row r="71" spans="2:88" ht="4.5" customHeight="1">
      <c r="B71" s="2928"/>
      <c r="C71" s="2929"/>
      <c r="D71" s="2929"/>
      <c r="E71" s="2929"/>
      <c r="F71" s="2929"/>
      <c r="G71" s="2929"/>
      <c r="H71" s="2929"/>
      <c r="I71" s="2929"/>
      <c r="J71" s="2929"/>
      <c r="K71" s="2929"/>
      <c r="L71" s="2929"/>
      <c r="M71" s="2929"/>
      <c r="N71" s="2930"/>
      <c r="O71" s="788"/>
      <c r="P71" s="788"/>
      <c r="Q71" s="788"/>
      <c r="R71" s="788"/>
      <c r="S71" s="788"/>
      <c r="T71" s="788"/>
      <c r="U71" s="788"/>
      <c r="V71" s="788"/>
      <c r="W71" s="788"/>
      <c r="X71" s="788"/>
      <c r="Y71" s="788"/>
      <c r="Z71" s="788"/>
      <c r="AA71" s="788"/>
      <c r="AB71" s="788"/>
      <c r="AC71" s="788"/>
      <c r="AD71" s="789"/>
      <c r="AE71" s="789"/>
      <c r="AF71" s="789"/>
      <c r="AG71" s="789"/>
      <c r="AH71" s="788"/>
      <c r="AI71" s="788"/>
      <c r="AJ71" s="2939"/>
      <c r="AK71" s="2940"/>
      <c r="AL71" s="2940"/>
      <c r="AM71" s="2940"/>
      <c r="AN71" s="2940"/>
      <c r="AO71" s="2940"/>
      <c r="AP71" s="2940"/>
      <c r="AQ71" s="2940"/>
      <c r="AR71" s="2941"/>
      <c r="AS71" s="2942"/>
      <c r="AT71" s="790"/>
      <c r="AU71" s="790"/>
      <c r="AV71" s="788"/>
      <c r="AW71" s="788"/>
      <c r="AX71" s="788"/>
      <c r="AY71" s="788"/>
      <c r="AZ71" s="788"/>
      <c r="BA71" s="788"/>
      <c r="BB71" s="788"/>
      <c r="BC71" s="788"/>
      <c r="BD71" s="788"/>
      <c r="BE71" s="788"/>
      <c r="BF71" s="788"/>
      <c r="BG71" s="789"/>
      <c r="BH71" s="789"/>
      <c r="BI71" s="789"/>
      <c r="BJ71" s="789"/>
      <c r="BK71" s="788"/>
      <c r="BL71" s="788"/>
      <c r="BM71" s="791"/>
    </row>
    <row r="72" spans="2:88" ht="8.25" customHeight="1">
      <c r="B72" s="2889" t="s">
        <v>2567</v>
      </c>
      <c r="C72" s="2890"/>
      <c r="D72" s="2890"/>
      <c r="E72" s="2890"/>
      <c r="F72" s="2890"/>
      <c r="G72" s="2890"/>
      <c r="H72" s="2890"/>
      <c r="I72" s="2890"/>
      <c r="J72" s="2890"/>
      <c r="K72" s="2890"/>
      <c r="L72" s="2890"/>
      <c r="M72" s="2890"/>
      <c r="N72" s="2891"/>
      <c r="O72" s="2895"/>
      <c r="P72" s="2895"/>
      <c r="Q72" s="2895"/>
      <c r="R72" s="2895"/>
      <c r="S72" s="2895"/>
      <c r="T72" s="2895"/>
      <c r="U72" s="2895"/>
      <c r="V72" s="2895"/>
      <c r="W72" s="2895"/>
      <c r="X72" s="2895"/>
      <c r="Y72" s="2895"/>
      <c r="Z72" s="2895"/>
      <c r="AA72" s="2895"/>
      <c r="AB72" s="2895"/>
      <c r="AC72" s="2895"/>
      <c r="AD72" s="2895"/>
      <c r="AE72" s="2895"/>
      <c r="AF72" s="2895"/>
      <c r="AG72" s="2895"/>
      <c r="AH72" s="2895"/>
      <c r="AI72" s="2895"/>
      <c r="AJ72" s="2895"/>
      <c r="AK72" s="2895"/>
      <c r="AL72" s="2895"/>
      <c r="AM72" s="2895"/>
      <c r="AN72" s="2895"/>
      <c r="AO72" s="2895"/>
      <c r="AP72" s="2895"/>
      <c r="AQ72" s="2895"/>
      <c r="AR72" s="2895"/>
      <c r="AS72" s="2895"/>
      <c r="AT72" s="2895"/>
      <c r="AU72" s="2895"/>
      <c r="AV72" s="2895"/>
      <c r="AW72" s="2895"/>
      <c r="AX72" s="2895"/>
      <c r="AY72" s="2895"/>
      <c r="AZ72" s="2895"/>
      <c r="BA72" s="2895"/>
      <c r="BB72" s="2895"/>
      <c r="BC72" s="2895"/>
      <c r="BD72" s="2895"/>
      <c r="BE72" s="2895"/>
      <c r="BF72" s="2895"/>
      <c r="BG72" s="2895"/>
      <c r="BH72" s="2895"/>
      <c r="BI72" s="2895"/>
      <c r="BJ72" s="2895"/>
      <c r="BK72" s="2895"/>
      <c r="BL72" s="2895"/>
      <c r="BM72" s="2896"/>
    </row>
    <row r="73" spans="2:88" ht="8.25" customHeight="1">
      <c r="B73" s="2889"/>
      <c r="C73" s="2890"/>
      <c r="D73" s="2890"/>
      <c r="E73" s="2890"/>
      <c r="F73" s="2890"/>
      <c r="G73" s="2890"/>
      <c r="H73" s="2890"/>
      <c r="I73" s="2890"/>
      <c r="J73" s="2890"/>
      <c r="K73" s="2890"/>
      <c r="L73" s="2890"/>
      <c r="M73" s="2890"/>
      <c r="N73" s="2891"/>
      <c r="O73" s="2895"/>
      <c r="P73" s="2895"/>
      <c r="Q73" s="2895"/>
      <c r="R73" s="2895"/>
      <c r="S73" s="2895"/>
      <c r="T73" s="2895"/>
      <c r="U73" s="2895"/>
      <c r="V73" s="2895"/>
      <c r="W73" s="2895"/>
      <c r="X73" s="2895"/>
      <c r="Y73" s="2895"/>
      <c r="Z73" s="2895"/>
      <c r="AA73" s="2895"/>
      <c r="AB73" s="2895"/>
      <c r="AC73" s="2895"/>
      <c r="AD73" s="2895"/>
      <c r="AE73" s="2895"/>
      <c r="AF73" s="2895"/>
      <c r="AG73" s="2895"/>
      <c r="AH73" s="2895"/>
      <c r="AI73" s="2895"/>
      <c r="AJ73" s="2895"/>
      <c r="AK73" s="2895"/>
      <c r="AL73" s="2895"/>
      <c r="AM73" s="2895"/>
      <c r="AN73" s="2895"/>
      <c r="AO73" s="2895"/>
      <c r="AP73" s="2895"/>
      <c r="AQ73" s="2895"/>
      <c r="AR73" s="2895"/>
      <c r="AS73" s="2895"/>
      <c r="AT73" s="2895"/>
      <c r="AU73" s="2895"/>
      <c r="AV73" s="2895"/>
      <c r="AW73" s="2895"/>
      <c r="AX73" s="2895"/>
      <c r="AY73" s="2895"/>
      <c r="AZ73" s="2895"/>
      <c r="BA73" s="2895"/>
      <c r="BB73" s="2895"/>
      <c r="BC73" s="2895"/>
      <c r="BD73" s="2895"/>
      <c r="BE73" s="2895"/>
      <c r="BF73" s="2895"/>
      <c r="BG73" s="2895"/>
      <c r="BH73" s="2895"/>
      <c r="BI73" s="2895"/>
      <c r="BJ73" s="2895"/>
      <c r="BK73" s="2895"/>
      <c r="BL73" s="2895"/>
      <c r="BM73" s="2896"/>
    </row>
    <row r="74" spans="2:88" ht="8.25" customHeight="1">
      <c r="B74" s="2889"/>
      <c r="C74" s="2890"/>
      <c r="D74" s="2890"/>
      <c r="E74" s="2890"/>
      <c r="F74" s="2890"/>
      <c r="G74" s="2890"/>
      <c r="H74" s="2890"/>
      <c r="I74" s="2890"/>
      <c r="J74" s="2890"/>
      <c r="K74" s="2890"/>
      <c r="L74" s="2890"/>
      <c r="M74" s="2890"/>
      <c r="N74" s="2891"/>
      <c r="O74" s="2895"/>
      <c r="P74" s="2895"/>
      <c r="Q74" s="2895"/>
      <c r="R74" s="2895"/>
      <c r="S74" s="2895"/>
      <c r="T74" s="2895"/>
      <c r="U74" s="2895"/>
      <c r="V74" s="2895"/>
      <c r="W74" s="2895"/>
      <c r="X74" s="2895"/>
      <c r="Y74" s="2895"/>
      <c r="Z74" s="2895"/>
      <c r="AA74" s="2895"/>
      <c r="AB74" s="2895"/>
      <c r="AC74" s="2895"/>
      <c r="AD74" s="2895"/>
      <c r="AE74" s="2895"/>
      <c r="AF74" s="2895"/>
      <c r="AG74" s="2895"/>
      <c r="AH74" s="2895"/>
      <c r="AI74" s="2895"/>
      <c r="AJ74" s="2895"/>
      <c r="AK74" s="2895"/>
      <c r="AL74" s="2895"/>
      <c r="AM74" s="2895"/>
      <c r="AN74" s="2895"/>
      <c r="AO74" s="2895"/>
      <c r="AP74" s="2895"/>
      <c r="AQ74" s="2895"/>
      <c r="AR74" s="2895"/>
      <c r="AS74" s="2895"/>
      <c r="AT74" s="2895"/>
      <c r="AU74" s="2895"/>
      <c r="AV74" s="2895"/>
      <c r="AW74" s="2895"/>
      <c r="AX74" s="2895"/>
      <c r="AY74" s="2895"/>
      <c r="AZ74" s="2895"/>
      <c r="BA74" s="2895"/>
      <c r="BB74" s="2895"/>
      <c r="BC74" s="2895"/>
      <c r="BD74" s="2895"/>
      <c r="BE74" s="2895"/>
      <c r="BF74" s="2895"/>
      <c r="BG74" s="2895"/>
      <c r="BH74" s="2895"/>
      <c r="BI74" s="2895"/>
      <c r="BJ74" s="2895"/>
      <c r="BK74" s="2895"/>
      <c r="BL74" s="2895"/>
      <c r="BM74" s="2896"/>
    </row>
    <row r="75" spans="2:88" ht="8.25" customHeight="1">
      <c r="B75" s="2889"/>
      <c r="C75" s="2890"/>
      <c r="D75" s="2890"/>
      <c r="E75" s="2890"/>
      <c r="F75" s="2890"/>
      <c r="G75" s="2890"/>
      <c r="H75" s="2890"/>
      <c r="I75" s="2890"/>
      <c r="J75" s="2890"/>
      <c r="K75" s="2890"/>
      <c r="L75" s="2890"/>
      <c r="M75" s="2890"/>
      <c r="N75" s="2891"/>
      <c r="O75" s="2895"/>
      <c r="P75" s="2895"/>
      <c r="Q75" s="2895"/>
      <c r="R75" s="2895"/>
      <c r="S75" s="2895"/>
      <c r="T75" s="2895"/>
      <c r="U75" s="2895"/>
      <c r="V75" s="2895"/>
      <c r="W75" s="2895"/>
      <c r="X75" s="2895"/>
      <c r="Y75" s="2895"/>
      <c r="Z75" s="2895"/>
      <c r="AA75" s="2895"/>
      <c r="AB75" s="2895"/>
      <c r="AC75" s="2895"/>
      <c r="AD75" s="2895"/>
      <c r="AE75" s="2895"/>
      <c r="AF75" s="2895"/>
      <c r="AG75" s="2895"/>
      <c r="AH75" s="2895"/>
      <c r="AI75" s="2895"/>
      <c r="AJ75" s="2895"/>
      <c r="AK75" s="2895"/>
      <c r="AL75" s="2895"/>
      <c r="AM75" s="2895"/>
      <c r="AN75" s="2895"/>
      <c r="AO75" s="2895"/>
      <c r="AP75" s="2895"/>
      <c r="AQ75" s="2895"/>
      <c r="AR75" s="2895"/>
      <c r="AS75" s="2895"/>
      <c r="AT75" s="2895"/>
      <c r="AU75" s="2895"/>
      <c r="AV75" s="2895"/>
      <c r="AW75" s="2895"/>
      <c r="AX75" s="2895"/>
      <c r="AY75" s="2895"/>
      <c r="AZ75" s="2895"/>
      <c r="BA75" s="2895"/>
      <c r="BB75" s="2895"/>
      <c r="BC75" s="2895"/>
      <c r="BD75" s="2895"/>
      <c r="BE75" s="2895"/>
      <c r="BF75" s="2895"/>
      <c r="BG75" s="2895"/>
      <c r="BH75" s="2895"/>
      <c r="BI75" s="2895"/>
      <c r="BJ75" s="2895"/>
      <c r="BK75" s="2895"/>
      <c r="BL75" s="2895"/>
      <c r="BM75" s="2896"/>
    </row>
    <row r="76" spans="2:88" ht="8.25" customHeight="1">
      <c r="B76" s="2889"/>
      <c r="C76" s="2890"/>
      <c r="D76" s="2890"/>
      <c r="E76" s="2890"/>
      <c r="F76" s="2890"/>
      <c r="G76" s="2890"/>
      <c r="H76" s="2890"/>
      <c r="I76" s="2890"/>
      <c r="J76" s="2890"/>
      <c r="K76" s="2890"/>
      <c r="L76" s="2890"/>
      <c r="M76" s="2890"/>
      <c r="N76" s="2891"/>
      <c r="O76" s="2895"/>
      <c r="P76" s="2895"/>
      <c r="Q76" s="2895"/>
      <c r="R76" s="2895"/>
      <c r="S76" s="2895"/>
      <c r="T76" s="2895"/>
      <c r="U76" s="2895"/>
      <c r="V76" s="2895"/>
      <c r="W76" s="2895"/>
      <c r="X76" s="2895"/>
      <c r="Y76" s="2895"/>
      <c r="Z76" s="2895"/>
      <c r="AA76" s="2895"/>
      <c r="AB76" s="2895"/>
      <c r="AC76" s="2895"/>
      <c r="AD76" s="2895"/>
      <c r="AE76" s="2895"/>
      <c r="AF76" s="2895"/>
      <c r="AG76" s="2895"/>
      <c r="AH76" s="2895"/>
      <c r="AI76" s="2895"/>
      <c r="AJ76" s="2895"/>
      <c r="AK76" s="2895"/>
      <c r="AL76" s="2895"/>
      <c r="AM76" s="2895"/>
      <c r="AN76" s="2895"/>
      <c r="AO76" s="2895"/>
      <c r="AP76" s="2895"/>
      <c r="AQ76" s="2895"/>
      <c r="AR76" s="2895"/>
      <c r="AS76" s="2895"/>
      <c r="AT76" s="2895"/>
      <c r="AU76" s="2895"/>
      <c r="AV76" s="2895"/>
      <c r="AW76" s="2895"/>
      <c r="AX76" s="2895"/>
      <c r="AY76" s="2895"/>
      <c r="AZ76" s="2895"/>
      <c r="BA76" s="2895"/>
      <c r="BB76" s="2895"/>
      <c r="BC76" s="2895"/>
      <c r="BD76" s="2895"/>
      <c r="BE76" s="2895"/>
      <c r="BF76" s="2895"/>
      <c r="BG76" s="2895"/>
      <c r="BH76" s="2895"/>
      <c r="BI76" s="2895"/>
      <c r="BJ76" s="2895"/>
      <c r="BK76" s="2895"/>
      <c r="BL76" s="2895"/>
      <c r="BM76" s="2896"/>
    </row>
    <row r="77" spans="2:88" ht="8.25" customHeight="1">
      <c r="B77" s="2889"/>
      <c r="C77" s="2890"/>
      <c r="D77" s="2890"/>
      <c r="E77" s="2890"/>
      <c r="F77" s="2890"/>
      <c r="G77" s="2890"/>
      <c r="H77" s="2890"/>
      <c r="I77" s="2890"/>
      <c r="J77" s="2890"/>
      <c r="K77" s="2890"/>
      <c r="L77" s="2890"/>
      <c r="M77" s="2890"/>
      <c r="N77" s="2891"/>
      <c r="O77" s="2895"/>
      <c r="P77" s="2895"/>
      <c r="Q77" s="2895"/>
      <c r="R77" s="2895"/>
      <c r="S77" s="2895"/>
      <c r="T77" s="2895"/>
      <c r="U77" s="2895"/>
      <c r="V77" s="2895"/>
      <c r="W77" s="2895"/>
      <c r="X77" s="2895"/>
      <c r="Y77" s="2895"/>
      <c r="Z77" s="2895"/>
      <c r="AA77" s="2895"/>
      <c r="AB77" s="2895"/>
      <c r="AC77" s="2895"/>
      <c r="AD77" s="2895"/>
      <c r="AE77" s="2895"/>
      <c r="AF77" s="2895"/>
      <c r="AG77" s="2895"/>
      <c r="AH77" s="2895"/>
      <c r="AI77" s="2895"/>
      <c r="AJ77" s="2895"/>
      <c r="AK77" s="2895"/>
      <c r="AL77" s="2895"/>
      <c r="AM77" s="2895"/>
      <c r="AN77" s="2895"/>
      <c r="AO77" s="2895"/>
      <c r="AP77" s="2895"/>
      <c r="AQ77" s="2895"/>
      <c r="AR77" s="2895"/>
      <c r="AS77" s="2895"/>
      <c r="AT77" s="2895"/>
      <c r="AU77" s="2895"/>
      <c r="AV77" s="2895"/>
      <c r="AW77" s="2895"/>
      <c r="AX77" s="2895"/>
      <c r="AY77" s="2895"/>
      <c r="AZ77" s="2895"/>
      <c r="BA77" s="2895"/>
      <c r="BB77" s="2895"/>
      <c r="BC77" s="2895"/>
      <c r="BD77" s="2895"/>
      <c r="BE77" s="2895"/>
      <c r="BF77" s="2895"/>
      <c r="BG77" s="2895"/>
      <c r="BH77" s="2895"/>
      <c r="BI77" s="2895"/>
      <c r="BJ77" s="2895"/>
      <c r="BK77" s="2895"/>
      <c r="BL77" s="2895"/>
      <c r="BM77" s="2896"/>
    </row>
    <row r="78" spans="2:88" ht="8.25" customHeight="1" thickBot="1">
      <c r="B78" s="2892"/>
      <c r="C78" s="2893"/>
      <c r="D78" s="2893"/>
      <c r="E78" s="2893"/>
      <c r="F78" s="2893"/>
      <c r="G78" s="2893"/>
      <c r="H78" s="2893"/>
      <c r="I78" s="2893"/>
      <c r="J78" s="2893"/>
      <c r="K78" s="2893"/>
      <c r="L78" s="2893"/>
      <c r="M78" s="2893"/>
      <c r="N78" s="2894"/>
      <c r="O78" s="2897"/>
      <c r="P78" s="2897"/>
      <c r="Q78" s="2897"/>
      <c r="R78" s="2897"/>
      <c r="S78" s="2897"/>
      <c r="T78" s="2897"/>
      <c r="U78" s="2897"/>
      <c r="V78" s="2897"/>
      <c r="W78" s="2897"/>
      <c r="X78" s="2897"/>
      <c r="Y78" s="2897"/>
      <c r="Z78" s="2897"/>
      <c r="AA78" s="2897"/>
      <c r="AB78" s="2897"/>
      <c r="AC78" s="2897"/>
      <c r="AD78" s="2897"/>
      <c r="AE78" s="2897"/>
      <c r="AF78" s="2897"/>
      <c r="AG78" s="2897"/>
      <c r="AH78" s="2897"/>
      <c r="AI78" s="2897"/>
      <c r="AJ78" s="2897"/>
      <c r="AK78" s="2897"/>
      <c r="AL78" s="2897"/>
      <c r="AM78" s="2897"/>
      <c r="AN78" s="2897"/>
      <c r="AO78" s="2897"/>
      <c r="AP78" s="2897"/>
      <c r="AQ78" s="2897"/>
      <c r="AR78" s="2897"/>
      <c r="AS78" s="2897"/>
      <c r="AT78" s="2897"/>
      <c r="AU78" s="2897"/>
      <c r="AV78" s="2897"/>
      <c r="AW78" s="2897"/>
      <c r="AX78" s="2897"/>
      <c r="AY78" s="2897"/>
      <c r="AZ78" s="2897"/>
      <c r="BA78" s="2897"/>
      <c r="BB78" s="2897"/>
      <c r="BC78" s="2897"/>
      <c r="BD78" s="2897"/>
      <c r="BE78" s="2897"/>
      <c r="BF78" s="2897"/>
      <c r="BG78" s="2897"/>
      <c r="BH78" s="2897"/>
      <c r="BI78" s="2897"/>
      <c r="BJ78" s="2897"/>
      <c r="BK78" s="2897"/>
      <c r="BL78" s="2897"/>
      <c r="BM78" s="2898"/>
    </row>
    <row r="79" spans="2:88" ht="7.5" customHeight="1">
      <c r="B79" s="792"/>
      <c r="C79" s="792"/>
      <c r="D79" s="792"/>
      <c r="E79" s="792"/>
      <c r="F79" s="792"/>
      <c r="G79" s="792"/>
      <c r="H79" s="792"/>
      <c r="I79" s="792"/>
      <c r="J79" s="792"/>
      <c r="K79" s="792"/>
      <c r="L79" s="792"/>
      <c r="M79" s="792"/>
      <c r="N79" s="792"/>
      <c r="O79" s="793"/>
      <c r="P79" s="793"/>
      <c r="Q79" s="793"/>
      <c r="R79" s="793"/>
      <c r="S79" s="793"/>
      <c r="T79" s="793"/>
      <c r="U79" s="793"/>
      <c r="V79" s="793"/>
      <c r="W79" s="793"/>
      <c r="X79" s="793"/>
      <c r="Y79" s="793"/>
      <c r="Z79" s="793"/>
      <c r="AA79" s="793"/>
      <c r="AB79" s="793"/>
      <c r="AC79" s="793"/>
      <c r="AD79" s="793"/>
      <c r="AE79" s="793"/>
      <c r="AF79" s="793"/>
      <c r="AG79" s="793"/>
      <c r="AH79" s="793"/>
      <c r="AI79" s="793"/>
      <c r="AJ79" s="793"/>
      <c r="AK79" s="793"/>
      <c r="AL79" s="793"/>
      <c r="AM79" s="793"/>
      <c r="AN79" s="793"/>
      <c r="AO79" s="793"/>
      <c r="AP79" s="793"/>
      <c r="AQ79" s="793"/>
      <c r="AR79" s="793"/>
      <c r="AS79" s="793"/>
      <c r="AT79" s="793"/>
      <c r="AU79" s="793"/>
      <c r="AV79" s="793"/>
      <c r="AW79" s="793"/>
      <c r="AX79" s="793"/>
      <c r="AY79" s="793"/>
      <c r="AZ79" s="793"/>
      <c r="BA79" s="793"/>
      <c r="BB79" s="793"/>
      <c r="BC79" s="793"/>
      <c r="BD79" s="793"/>
      <c r="BE79" s="793"/>
      <c r="BF79" s="793"/>
      <c r="BG79" s="793"/>
      <c r="BH79" s="793"/>
      <c r="BI79" s="793"/>
      <c r="BJ79" s="793"/>
      <c r="BK79" s="793"/>
      <c r="BL79" s="793"/>
      <c r="BM79" s="793"/>
    </row>
    <row r="80" spans="2:88" ht="7.5" customHeight="1">
      <c r="B80" s="2846" t="s">
        <v>2568</v>
      </c>
      <c r="C80" s="2847"/>
      <c r="D80" s="2847"/>
      <c r="E80" s="2847"/>
      <c r="F80" s="2847"/>
      <c r="G80" s="2847"/>
      <c r="H80" s="2847"/>
      <c r="I80" s="2847"/>
      <c r="J80" s="2847"/>
      <c r="K80" s="2847"/>
      <c r="L80" s="2847"/>
      <c r="M80" s="2847"/>
      <c r="N80" s="2847"/>
      <c r="O80" s="2850" t="s">
        <v>2569</v>
      </c>
      <c r="P80" s="2850"/>
      <c r="Q80" s="2850"/>
      <c r="R80" s="2850"/>
      <c r="S80" s="2850"/>
      <c r="T80" s="2850"/>
      <c r="U80" s="2850"/>
      <c r="V80" s="2850"/>
      <c r="W80" s="2850"/>
      <c r="X80" s="2850"/>
      <c r="Y80" s="2850"/>
      <c r="Z80" s="2850" t="s">
        <v>2570</v>
      </c>
      <c r="AA80" s="2850"/>
      <c r="AB80" s="2850"/>
      <c r="AC80" s="2850"/>
      <c r="AD80" s="2850"/>
      <c r="AE80" s="2850"/>
      <c r="AF80" s="2850"/>
      <c r="AG80" s="2850"/>
      <c r="AH80" s="2850"/>
      <c r="AI80" s="2850"/>
      <c r="AJ80" s="2850"/>
      <c r="AK80" s="2850" t="s">
        <v>2571</v>
      </c>
      <c r="AL80" s="2850"/>
      <c r="AM80" s="2850"/>
      <c r="AN80" s="2850"/>
      <c r="AO80" s="2850"/>
      <c r="AP80" s="2850"/>
      <c r="AQ80" s="2850"/>
      <c r="AR80" s="2850"/>
      <c r="AS80" s="2850"/>
      <c r="AT80" s="2850"/>
      <c r="AU80" s="2850"/>
      <c r="AV80" s="2847" t="s">
        <v>2572</v>
      </c>
      <c r="AW80" s="2847"/>
      <c r="AX80" s="2847"/>
      <c r="AY80" s="2847"/>
      <c r="AZ80" s="2847"/>
      <c r="BA80" s="2847"/>
      <c r="BB80" s="2847"/>
      <c r="BC80" s="2847"/>
      <c r="BD80" s="2847"/>
      <c r="BE80" s="2847"/>
      <c r="BF80" s="2847"/>
      <c r="BG80" s="2847"/>
      <c r="BH80" s="2847"/>
      <c r="BI80" s="2847"/>
      <c r="BJ80" s="2847"/>
      <c r="BK80" s="2847"/>
      <c r="BL80" s="2847"/>
      <c r="BM80" s="2851"/>
    </row>
    <row r="81" spans="2:65" ht="7.5" customHeight="1">
      <c r="B81" s="2848"/>
      <c r="C81" s="2849"/>
      <c r="D81" s="2849"/>
      <c r="E81" s="2849"/>
      <c r="F81" s="2849"/>
      <c r="G81" s="2849"/>
      <c r="H81" s="2849"/>
      <c r="I81" s="2849"/>
      <c r="J81" s="2849"/>
      <c r="K81" s="2849"/>
      <c r="L81" s="2849"/>
      <c r="M81" s="2849"/>
      <c r="N81" s="2849"/>
      <c r="O81" s="2850"/>
      <c r="P81" s="2850"/>
      <c r="Q81" s="2850"/>
      <c r="R81" s="2850"/>
      <c r="S81" s="2850"/>
      <c r="T81" s="2850"/>
      <c r="U81" s="2850"/>
      <c r="V81" s="2850"/>
      <c r="W81" s="2850"/>
      <c r="X81" s="2850"/>
      <c r="Y81" s="2850"/>
      <c r="Z81" s="2850"/>
      <c r="AA81" s="2850"/>
      <c r="AB81" s="2850"/>
      <c r="AC81" s="2850"/>
      <c r="AD81" s="2850"/>
      <c r="AE81" s="2850"/>
      <c r="AF81" s="2850"/>
      <c r="AG81" s="2850"/>
      <c r="AH81" s="2850"/>
      <c r="AI81" s="2850"/>
      <c r="AJ81" s="2850"/>
      <c r="AK81" s="2850"/>
      <c r="AL81" s="2850"/>
      <c r="AM81" s="2850"/>
      <c r="AN81" s="2850"/>
      <c r="AO81" s="2850"/>
      <c r="AP81" s="2850"/>
      <c r="AQ81" s="2850"/>
      <c r="AR81" s="2850"/>
      <c r="AS81" s="2850"/>
      <c r="AT81" s="2850"/>
      <c r="AU81" s="2850"/>
      <c r="AV81" s="2849"/>
      <c r="AW81" s="2849"/>
      <c r="AX81" s="2849"/>
      <c r="AY81" s="2849"/>
      <c r="AZ81" s="2849"/>
      <c r="BA81" s="2849"/>
      <c r="BB81" s="2849"/>
      <c r="BC81" s="2849"/>
      <c r="BD81" s="2849"/>
      <c r="BE81" s="2849"/>
      <c r="BF81" s="2849"/>
      <c r="BG81" s="2849"/>
      <c r="BH81" s="2849"/>
      <c r="BI81" s="2849"/>
      <c r="BJ81" s="2849"/>
      <c r="BK81" s="2849"/>
      <c r="BL81" s="2849"/>
      <c r="BM81" s="2852"/>
    </row>
    <row r="82" spans="2:65" ht="7.5" customHeight="1">
      <c r="B82" s="2853"/>
      <c r="C82" s="2854"/>
      <c r="D82" s="2854"/>
      <c r="E82" s="2854"/>
      <c r="F82" s="2854"/>
      <c r="G82" s="2854"/>
      <c r="H82" s="2854"/>
      <c r="I82" s="2854"/>
      <c r="J82" s="2854"/>
      <c r="K82" s="2854"/>
      <c r="L82" s="2854"/>
      <c r="M82" s="2854"/>
      <c r="N82" s="2855"/>
      <c r="O82" s="2859"/>
      <c r="P82" s="2859"/>
      <c r="Q82" s="2859"/>
      <c r="R82" s="2859"/>
      <c r="S82" s="2859"/>
      <c r="T82" s="2859"/>
      <c r="U82" s="2859"/>
      <c r="V82" s="2859"/>
      <c r="W82" s="2859"/>
      <c r="X82" s="2859"/>
      <c r="Y82" s="2859"/>
      <c r="Z82" s="2859"/>
      <c r="AA82" s="2859"/>
      <c r="AB82" s="2859"/>
      <c r="AC82" s="2859"/>
      <c r="AD82" s="2859"/>
      <c r="AE82" s="2859"/>
      <c r="AF82" s="2859"/>
      <c r="AG82" s="2859"/>
      <c r="AH82" s="2859"/>
      <c r="AI82" s="2859"/>
      <c r="AJ82" s="2859"/>
      <c r="AK82" s="2859"/>
      <c r="AL82" s="2859"/>
      <c r="AM82" s="2859"/>
      <c r="AN82" s="2859"/>
      <c r="AO82" s="2859"/>
      <c r="AP82" s="2859"/>
      <c r="AQ82" s="2859"/>
      <c r="AR82" s="2859"/>
      <c r="AS82" s="2859"/>
      <c r="AT82" s="2859"/>
      <c r="AU82" s="2859"/>
      <c r="AV82" s="2842" t="s">
        <v>2542</v>
      </c>
      <c r="AW82" s="2842"/>
      <c r="AX82" s="2842"/>
      <c r="AY82" s="2842"/>
      <c r="AZ82" s="2842"/>
      <c r="BA82" s="2842"/>
      <c r="BB82" s="2842" t="s">
        <v>477</v>
      </c>
      <c r="BC82" s="2842"/>
      <c r="BD82" s="2842"/>
      <c r="BE82" s="2842"/>
      <c r="BF82" s="2842"/>
      <c r="BG82" s="2842" t="s">
        <v>5</v>
      </c>
      <c r="BH82" s="2842"/>
      <c r="BI82" s="2842"/>
      <c r="BJ82" s="2842"/>
      <c r="BK82" s="2842"/>
      <c r="BL82" s="2842" t="s">
        <v>478</v>
      </c>
      <c r="BM82" s="2843"/>
    </row>
    <row r="83" spans="2:65" ht="7.5" customHeight="1">
      <c r="B83" s="2856"/>
      <c r="C83" s="2857"/>
      <c r="D83" s="2857"/>
      <c r="E83" s="2857"/>
      <c r="F83" s="2857"/>
      <c r="G83" s="2857"/>
      <c r="H83" s="2857"/>
      <c r="I83" s="2857"/>
      <c r="J83" s="2857"/>
      <c r="K83" s="2857"/>
      <c r="L83" s="2857"/>
      <c r="M83" s="2857"/>
      <c r="N83" s="2858"/>
      <c r="O83" s="2859"/>
      <c r="P83" s="2859"/>
      <c r="Q83" s="2859"/>
      <c r="R83" s="2859"/>
      <c r="S83" s="2859"/>
      <c r="T83" s="2859"/>
      <c r="U83" s="2859"/>
      <c r="V83" s="2859"/>
      <c r="W83" s="2859"/>
      <c r="X83" s="2859"/>
      <c r="Y83" s="2859"/>
      <c r="Z83" s="2859"/>
      <c r="AA83" s="2859"/>
      <c r="AB83" s="2859"/>
      <c r="AC83" s="2859"/>
      <c r="AD83" s="2859"/>
      <c r="AE83" s="2859"/>
      <c r="AF83" s="2859"/>
      <c r="AG83" s="2859"/>
      <c r="AH83" s="2859"/>
      <c r="AI83" s="2859"/>
      <c r="AJ83" s="2859"/>
      <c r="AK83" s="2859"/>
      <c r="AL83" s="2859"/>
      <c r="AM83" s="2859"/>
      <c r="AN83" s="2859"/>
      <c r="AO83" s="2859"/>
      <c r="AP83" s="2859"/>
      <c r="AQ83" s="2859"/>
      <c r="AR83" s="2859"/>
      <c r="AS83" s="2859"/>
      <c r="AT83" s="2859"/>
      <c r="AU83" s="2859"/>
      <c r="AV83" s="2844"/>
      <c r="AW83" s="2844"/>
      <c r="AX83" s="2844"/>
      <c r="AY83" s="2844"/>
      <c r="AZ83" s="2844"/>
      <c r="BA83" s="2844"/>
      <c r="BB83" s="2844"/>
      <c r="BC83" s="2844"/>
      <c r="BD83" s="2844"/>
      <c r="BE83" s="2844"/>
      <c r="BF83" s="2844"/>
      <c r="BG83" s="2844"/>
      <c r="BH83" s="2844"/>
      <c r="BI83" s="2844"/>
      <c r="BJ83" s="2844"/>
      <c r="BK83" s="2844"/>
      <c r="BL83" s="2844"/>
      <c r="BM83" s="2845"/>
    </row>
    <row r="84" spans="2:65" ht="7.5" customHeight="1">
      <c r="B84" s="2856"/>
      <c r="C84" s="2857"/>
      <c r="D84" s="2857"/>
      <c r="E84" s="2857"/>
      <c r="F84" s="2857"/>
      <c r="G84" s="2857"/>
      <c r="H84" s="2857"/>
      <c r="I84" s="2857"/>
      <c r="J84" s="2857"/>
      <c r="K84" s="2857"/>
      <c r="L84" s="2857"/>
      <c r="M84" s="2857"/>
      <c r="N84" s="2858"/>
      <c r="O84" s="2859"/>
      <c r="P84" s="2859"/>
      <c r="Q84" s="2859"/>
      <c r="R84" s="2859"/>
      <c r="S84" s="2859"/>
      <c r="T84" s="2859"/>
      <c r="U84" s="2859"/>
      <c r="V84" s="2859"/>
      <c r="W84" s="2859"/>
      <c r="X84" s="2859"/>
      <c r="Y84" s="2859"/>
      <c r="Z84" s="2859"/>
      <c r="AA84" s="2859"/>
      <c r="AB84" s="2859"/>
      <c r="AC84" s="2859"/>
      <c r="AD84" s="2859"/>
      <c r="AE84" s="2859"/>
      <c r="AF84" s="2859"/>
      <c r="AG84" s="2859"/>
      <c r="AH84" s="2859"/>
      <c r="AI84" s="2859"/>
      <c r="AJ84" s="2859"/>
      <c r="AK84" s="2859"/>
      <c r="AL84" s="2859"/>
      <c r="AM84" s="2859"/>
      <c r="AN84" s="2859"/>
      <c r="AO84" s="2859"/>
      <c r="AP84" s="2859"/>
      <c r="AQ84" s="2859"/>
      <c r="AR84" s="2859"/>
      <c r="AS84" s="2859"/>
      <c r="AT84" s="2859"/>
      <c r="AU84" s="2859"/>
      <c r="AV84" s="2844"/>
      <c r="AW84" s="2844"/>
      <c r="AX84" s="2844"/>
      <c r="AY84" s="2844"/>
      <c r="AZ84" s="2844"/>
      <c r="BA84" s="2844"/>
      <c r="BB84" s="2844"/>
      <c r="BC84" s="2844"/>
      <c r="BD84" s="2844"/>
      <c r="BE84" s="2844"/>
      <c r="BF84" s="2844"/>
      <c r="BG84" s="2844"/>
      <c r="BH84" s="2844"/>
      <c r="BI84" s="2844"/>
      <c r="BJ84" s="2844"/>
      <c r="BK84" s="2844"/>
      <c r="BL84" s="2844"/>
      <c r="BM84" s="2845"/>
    </row>
    <row r="85" spans="2:65" ht="7.5" customHeight="1">
      <c r="B85" s="2856"/>
      <c r="C85" s="2857"/>
      <c r="D85" s="2857"/>
      <c r="E85" s="2857"/>
      <c r="F85" s="2857"/>
      <c r="G85" s="2857"/>
      <c r="H85" s="2857"/>
      <c r="I85" s="2857"/>
      <c r="J85" s="2857"/>
      <c r="K85" s="2857"/>
      <c r="L85" s="2857"/>
      <c r="M85" s="2857"/>
      <c r="N85" s="2858"/>
      <c r="O85" s="2859"/>
      <c r="P85" s="2859"/>
      <c r="Q85" s="2859"/>
      <c r="R85" s="2859"/>
      <c r="S85" s="2859"/>
      <c r="T85" s="2859"/>
      <c r="U85" s="2859"/>
      <c r="V85" s="2859"/>
      <c r="W85" s="2859"/>
      <c r="X85" s="2859"/>
      <c r="Y85" s="2859"/>
      <c r="Z85" s="2859"/>
      <c r="AA85" s="2859"/>
      <c r="AB85" s="2859"/>
      <c r="AC85" s="2859"/>
      <c r="AD85" s="2859"/>
      <c r="AE85" s="2859"/>
      <c r="AF85" s="2859"/>
      <c r="AG85" s="2859"/>
      <c r="AH85" s="2859"/>
      <c r="AI85" s="2859"/>
      <c r="AJ85" s="2859"/>
      <c r="AK85" s="2859"/>
      <c r="AL85" s="2859"/>
      <c r="AM85" s="2859"/>
      <c r="AN85" s="2859"/>
      <c r="AO85" s="2859"/>
      <c r="AP85" s="2859"/>
      <c r="AQ85" s="2859"/>
      <c r="AR85" s="2859"/>
      <c r="AS85" s="2859"/>
      <c r="AT85" s="2859"/>
      <c r="AU85" s="2859"/>
      <c r="AV85" s="2844" t="s">
        <v>6</v>
      </c>
      <c r="AW85" s="2844"/>
      <c r="AX85" s="2844"/>
      <c r="AY85" s="2874"/>
      <c r="AZ85" s="2874"/>
      <c r="BA85" s="2874"/>
      <c r="BB85" s="2874"/>
      <c r="BC85" s="2874"/>
      <c r="BD85" s="2874"/>
      <c r="BE85" s="2874"/>
      <c r="BF85" s="2874"/>
      <c r="BG85" s="2874"/>
      <c r="BH85" s="2874"/>
      <c r="BI85" s="2874"/>
      <c r="BJ85" s="2874"/>
      <c r="BK85" s="2874"/>
      <c r="BL85" s="2844" t="s">
        <v>7</v>
      </c>
      <c r="BM85" s="2845"/>
    </row>
    <row r="86" spans="2:65" ht="7.5" customHeight="1">
      <c r="B86" s="2856"/>
      <c r="C86" s="2857"/>
      <c r="D86" s="2857"/>
      <c r="E86" s="2857"/>
      <c r="F86" s="2857"/>
      <c r="G86" s="2857"/>
      <c r="H86" s="2857"/>
      <c r="I86" s="2857"/>
      <c r="J86" s="2857"/>
      <c r="K86" s="2857"/>
      <c r="L86" s="2857"/>
      <c r="M86" s="2857"/>
      <c r="N86" s="2858"/>
      <c r="O86" s="2859"/>
      <c r="P86" s="2859"/>
      <c r="Q86" s="2859"/>
      <c r="R86" s="2859"/>
      <c r="S86" s="2859"/>
      <c r="T86" s="2859"/>
      <c r="U86" s="2859"/>
      <c r="V86" s="2859"/>
      <c r="W86" s="2859"/>
      <c r="X86" s="2859"/>
      <c r="Y86" s="2859"/>
      <c r="Z86" s="2859"/>
      <c r="AA86" s="2859"/>
      <c r="AB86" s="2859"/>
      <c r="AC86" s="2859"/>
      <c r="AD86" s="2859"/>
      <c r="AE86" s="2859"/>
      <c r="AF86" s="2859"/>
      <c r="AG86" s="2859"/>
      <c r="AH86" s="2859"/>
      <c r="AI86" s="2859"/>
      <c r="AJ86" s="2859"/>
      <c r="AK86" s="2859"/>
      <c r="AL86" s="2859"/>
      <c r="AM86" s="2859"/>
      <c r="AN86" s="2859"/>
      <c r="AO86" s="2859"/>
      <c r="AP86" s="2859"/>
      <c r="AQ86" s="2859"/>
      <c r="AR86" s="2859"/>
      <c r="AS86" s="2859"/>
      <c r="AT86" s="2859"/>
      <c r="AU86" s="2859"/>
      <c r="AV86" s="2844"/>
      <c r="AW86" s="2844"/>
      <c r="AX86" s="2844"/>
      <c r="AY86" s="2874"/>
      <c r="AZ86" s="2874"/>
      <c r="BA86" s="2874"/>
      <c r="BB86" s="2874"/>
      <c r="BC86" s="2874"/>
      <c r="BD86" s="2874"/>
      <c r="BE86" s="2874"/>
      <c r="BF86" s="2874"/>
      <c r="BG86" s="2874"/>
      <c r="BH86" s="2874"/>
      <c r="BI86" s="2874"/>
      <c r="BJ86" s="2874"/>
      <c r="BK86" s="2874"/>
      <c r="BL86" s="2844"/>
      <c r="BM86" s="2845"/>
    </row>
    <row r="87" spans="2:65" ht="7.5" customHeight="1">
      <c r="B87" s="2856"/>
      <c r="C87" s="2857"/>
      <c r="D87" s="2857"/>
      <c r="E87" s="2857"/>
      <c r="F87" s="2857"/>
      <c r="G87" s="2857"/>
      <c r="H87" s="2857"/>
      <c r="I87" s="2857"/>
      <c r="J87" s="2857"/>
      <c r="K87" s="2857"/>
      <c r="L87" s="2857"/>
      <c r="M87" s="2857"/>
      <c r="N87" s="2858"/>
      <c r="O87" s="2859"/>
      <c r="P87" s="2859"/>
      <c r="Q87" s="2859"/>
      <c r="R87" s="2859"/>
      <c r="S87" s="2859"/>
      <c r="T87" s="2859"/>
      <c r="U87" s="2859"/>
      <c r="V87" s="2859"/>
      <c r="W87" s="2859"/>
      <c r="X87" s="2859"/>
      <c r="Y87" s="2859"/>
      <c r="Z87" s="2859"/>
      <c r="AA87" s="2859"/>
      <c r="AB87" s="2859"/>
      <c r="AC87" s="2859"/>
      <c r="AD87" s="2859"/>
      <c r="AE87" s="2859"/>
      <c r="AF87" s="2859"/>
      <c r="AG87" s="2859"/>
      <c r="AH87" s="2859"/>
      <c r="AI87" s="2859"/>
      <c r="AJ87" s="2859"/>
      <c r="AK87" s="2859"/>
      <c r="AL87" s="2859"/>
      <c r="AM87" s="2859"/>
      <c r="AN87" s="2859"/>
      <c r="AO87" s="2859"/>
      <c r="AP87" s="2859"/>
      <c r="AQ87" s="2859"/>
      <c r="AR87" s="2859"/>
      <c r="AS87" s="2859"/>
      <c r="AT87" s="2859"/>
      <c r="AU87" s="2859"/>
      <c r="AV87" s="2860"/>
      <c r="AW87" s="2860"/>
      <c r="AX87" s="2860"/>
      <c r="AY87" s="2875"/>
      <c r="AZ87" s="2875"/>
      <c r="BA87" s="2875"/>
      <c r="BB87" s="2875"/>
      <c r="BC87" s="2875"/>
      <c r="BD87" s="2875"/>
      <c r="BE87" s="2875"/>
      <c r="BF87" s="2875"/>
      <c r="BG87" s="2875"/>
      <c r="BH87" s="2875"/>
      <c r="BI87" s="2875"/>
      <c r="BJ87" s="2875"/>
      <c r="BK87" s="2875"/>
      <c r="BL87" s="2860"/>
      <c r="BM87" s="2861"/>
    </row>
    <row r="88" spans="2:65" s="193" customFormat="1" ht="7.5" customHeight="1">
      <c r="B88" s="2856"/>
      <c r="C88" s="2857"/>
      <c r="D88" s="2857"/>
      <c r="E88" s="2857"/>
      <c r="F88" s="2857"/>
      <c r="G88" s="2857"/>
      <c r="H88" s="2857"/>
      <c r="I88" s="2857"/>
      <c r="J88" s="2857"/>
      <c r="K88" s="2857"/>
      <c r="L88" s="2857"/>
      <c r="M88" s="2857"/>
      <c r="N88" s="2858"/>
      <c r="O88" s="2862" t="s">
        <v>2573</v>
      </c>
      <c r="P88" s="2863"/>
      <c r="Q88" s="2863"/>
      <c r="R88" s="2863"/>
      <c r="S88" s="2863"/>
      <c r="T88" s="2863"/>
      <c r="U88" s="2863"/>
      <c r="V88" s="2863"/>
      <c r="W88" s="2863"/>
      <c r="X88" s="2863"/>
      <c r="Y88" s="2863"/>
      <c r="Z88" s="2863"/>
      <c r="AA88" s="2863"/>
      <c r="AB88" s="2863"/>
      <c r="AC88" s="2863"/>
      <c r="AD88" s="2863"/>
      <c r="AE88" s="2863"/>
      <c r="AF88" s="2863"/>
      <c r="AG88" s="2863"/>
      <c r="AH88" s="2863"/>
      <c r="AI88" s="2863"/>
      <c r="AJ88" s="2863"/>
      <c r="AK88" s="2863"/>
      <c r="AL88" s="2863"/>
      <c r="AM88" s="2863"/>
      <c r="AN88" s="2863"/>
      <c r="AO88" s="2863"/>
      <c r="AP88" s="2863"/>
      <c r="AQ88" s="2863"/>
      <c r="AR88" s="2863"/>
      <c r="AS88" s="2863"/>
      <c r="AT88" s="2863"/>
      <c r="AU88" s="2863"/>
      <c r="AV88" s="2863"/>
      <c r="AW88" s="2863"/>
      <c r="AX88" s="2863"/>
      <c r="AY88" s="2863"/>
      <c r="AZ88" s="2863"/>
      <c r="BA88" s="2863"/>
      <c r="BB88" s="2863"/>
      <c r="BC88" s="2863"/>
      <c r="BD88" s="2863"/>
      <c r="BE88" s="2863"/>
      <c r="BF88" s="2863"/>
      <c r="BG88" s="2863"/>
      <c r="BH88" s="2863"/>
      <c r="BI88" s="2863"/>
      <c r="BJ88" s="2863"/>
      <c r="BK88" s="2863"/>
      <c r="BL88" s="2863"/>
      <c r="BM88" s="2864"/>
    </row>
    <row r="89" spans="2:65" s="193" customFormat="1" ht="7.5" customHeight="1">
      <c r="B89" s="2856"/>
      <c r="C89" s="2857"/>
      <c r="D89" s="2857"/>
      <c r="E89" s="2857"/>
      <c r="F89" s="2857"/>
      <c r="G89" s="2857"/>
      <c r="H89" s="2857"/>
      <c r="I89" s="2857"/>
      <c r="J89" s="2857"/>
      <c r="K89" s="2857"/>
      <c r="L89" s="2857"/>
      <c r="M89" s="2857"/>
      <c r="N89" s="2858"/>
      <c r="O89" s="2865"/>
      <c r="P89" s="2866"/>
      <c r="Q89" s="2866"/>
      <c r="R89" s="2866"/>
      <c r="S89" s="2866"/>
      <c r="T89" s="2866"/>
      <c r="U89" s="2866"/>
      <c r="V89" s="2866"/>
      <c r="W89" s="2866"/>
      <c r="X89" s="2866"/>
      <c r="Y89" s="2866"/>
      <c r="Z89" s="2866"/>
      <c r="AA89" s="2866"/>
      <c r="AB89" s="2866"/>
      <c r="AC89" s="2866"/>
      <c r="AD89" s="2866"/>
      <c r="AE89" s="2866"/>
      <c r="AF89" s="2866"/>
      <c r="AG89" s="2866"/>
      <c r="AH89" s="2866"/>
      <c r="AI89" s="2866"/>
      <c r="AJ89" s="2866"/>
      <c r="AK89" s="2866"/>
      <c r="AL89" s="2866"/>
      <c r="AM89" s="2866"/>
      <c r="AN89" s="2866"/>
      <c r="AO89" s="2866"/>
      <c r="AP89" s="2866"/>
      <c r="AQ89" s="2866"/>
      <c r="AR89" s="2866"/>
      <c r="AS89" s="2866"/>
      <c r="AT89" s="2866"/>
      <c r="AU89" s="2866"/>
      <c r="AV89" s="2866"/>
      <c r="AW89" s="2866"/>
      <c r="AX89" s="2866"/>
      <c r="AY89" s="2866"/>
      <c r="AZ89" s="2866"/>
      <c r="BA89" s="2866"/>
      <c r="BB89" s="2866"/>
      <c r="BC89" s="2866"/>
      <c r="BD89" s="2866"/>
      <c r="BE89" s="2866"/>
      <c r="BF89" s="2866"/>
      <c r="BG89" s="2866"/>
      <c r="BH89" s="2866"/>
      <c r="BI89" s="2866"/>
      <c r="BJ89" s="2866"/>
      <c r="BK89" s="2866"/>
      <c r="BL89" s="2866"/>
      <c r="BM89" s="2867"/>
    </row>
    <row r="90" spans="2:65" s="193" customFormat="1" ht="7.5" customHeight="1">
      <c r="B90" s="2856"/>
      <c r="C90" s="2857"/>
      <c r="D90" s="2857"/>
      <c r="E90" s="2857"/>
      <c r="F90" s="2857"/>
      <c r="G90" s="2857"/>
      <c r="H90" s="2857"/>
      <c r="I90" s="2857"/>
      <c r="J90" s="2857"/>
      <c r="K90" s="2857"/>
      <c r="L90" s="2857"/>
      <c r="M90" s="2857"/>
      <c r="N90" s="2858"/>
      <c r="O90" s="2868"/>
      <c r="P90" s="2869"/>
      <c r="Q90" s="2869"/>
      <c r="R90" s="2869"/>
      <c r="S90" s="2869"/>
      <c r="T90" s="2869"/>
      <c r="U90" s="2869"/>
      <c r="V90" s="2869"/>
      <c r="W90" s="2869"/>
      <c r="X90" s="2869"/>
      <c r="Y90" s="2869"/>
      <c r="Z90" s="2869"/>
      <c r="AA90" s="2869"/>
      <c r="AB90" s="2869"/>
      <c r="AC90" s="2869"/>
      <c r="AD90" s="2869"/>
      <c r="AE90" s="2869"/>
      <c r="AF90" s="2869"/>
      <c r="AG90" s="2869"/>
      <c r="AH90" s="2869"/>
      <c r="AI90" s="2869"/>
      <c r="AJ90" s="2869"/>
      <c r="AK90" s="2869"/>
      <c r="AL90" s="2869"/>
      <c r="AM90" s="2869"/>
      <c r="AN90" s="2869"/>
      <c r="AO90" s="2869"/>
      <c r="AP90" s="2869"/>
      <c r="AQ90" s="2869"/>
      <c r="AR90" s="2869"/>
      <c r="AS90" s="2869"/>
      <c r="AT90" s="2869"/>
      <c r="AU90" s="2869"/>
      <c r="AV90" s="2869"/>
      <c r="AW90" s="2869"/>
      <c r="AX90" s="2869"/>
      <c r="AY90" s="2869"/>
      <c r="AZ90" s="2869"/>
      <c r="BA90" s="2869"/>
      <c r="BB90" s="2869"/>
      <c r="BC90" s="2869"/>
      <c r="BD90" s="2869"/>
      <c r="BE90" s="2869"/>
      <c r="BF90" s="2869"/>
      <c r="BG90" s="2869"/>
      <c r="BH90" s="2869"/>
      <c r="BI90" s="2869"/>
      <c r="BJ90" s="2869"/>
      <c r="BK90" s="2869"/>
      <c r="BL90" s="2869"/>
      <c r="BM90" s="2870"/>
    </row>
    <row r="91" spans="2:65" s="193" customFormat="1" ht="30" customHeight="1">
      <c r="B91" s="2856"/>
      <c r="C91" s="2857"/>
      <c r="D91" s="2857"/>
      <c r="E91" s="2857"/>
      <c r="F91" s="2857"/>
      <c r="G91" s="2857"/>
      <c r="H91" s="2857"/>
      <c r="I91" s="2857"/>
      <c r="J91" s="2857"/>
      <c r="K91" s="2857"/>
      <c r="L91" s="2857"/>
      <c r="M91" s="2857"/>
      <c r="N91" s="2858"/>
      <c r="O91" s="2871"/>
      <c r="P91" s="2872"/>
      <c r="Q91" s="2872"/>
      <c r="R91" s="2872"/>
      <c r="S91" s="2872"/>
      <c r="T91" s="2872"/>
      <c r="U91" s="2872"/>
      <c r="V91" s="2872"/>
      <c r="W91" s="2872"/>
      <c r="X91" s="2872"/>
      <c r="Y91" s="2872"/>
      <c r="Z91" s="2872"/>
      <c r="AA91" s="2872"/>
      <c r="AB91" s="2872"/>
      <c r="AC91" s="2872"/>
      <c r="AD91" s="2872"/>
      <c r="AE91" s="2872"/>
      <c r="AF91" s="2872"/>
      <c r="AG91" s="2872"/>
      <c r="AH91" s="2872"/>
      <c r="AI91" s="2872"/>
      <c r="AJ91" s="2872"/>
      <c r="AK91" s="2872"/>
      <c r="AL91" s="2872"/>
      <c r="AM91" s="2872"/>
      <c r="AN91" s="2872"/>
      <c r="AO91" s="2872"/>
      <c r="AP91" s="2872"/>
      <c r="AQ91" s="2872"/>
      <c r="AR91" s="2872"/>
      <c r="AS91" s="2872"/>
      <c r="AT91" s="2872"/>
      <c r="AU91" s="2872"/>
      <c r="AV91" s="2872"/>
      <c r="AW91" s="2872"/>
      <c r="AX91" s="2872"/>
      <c r="AY91" s="2872"/>
      <c r="AZ91" s="2872"/>
      <c r="BA91" s="2872"/>
      <c r="BB91" s="2872"/>
      <c r="BC91" s="2872"/>
      <c r="BD91" s="2872"/>
      <c r="BE91" s="2872"/>
      <c r="BF91" s="2872"/>
      <c r="BG91" s="2872"/>
      <c r="BH91" s="2872"/>
      <c r="BI91" s="2872"/>
      <c r="BJ91" s="2872"/>
      <c r="BK91" s="2872"/>
      <c r="BL91" s="2872"/>
      <c r="BM91" s="2873"/>
    </row>
    <row r="92" spans="2:65" s="193" customFormat="1" ht="10.5" customHeight="1">
      <c r="B92" s="2856"/>
      <c r="C92" s="2857"/>
      <c r="D92" s="2857"/>
      <c r="E92" s="2857"/>
      <c r="F92" s="2857"/>
      <c r="G92" s="2857"/>
      <c r="H92" s="2857"/>
      <c r="I92" s="2857"/>
      <c r="J92" s="2857"/>
      <c r="K92" s="2857"/>
      <c r="L92" s="2857"/>
      <c r="M92" s="2857"/>
      <c r="N92" s="2858"/>
      <c r="O92" s="2833" t="s">
        <v>2574</v>
      </c>
      <c r="P92" s="2834"/>
      <c r="Q92" s="2834"/>
      <c r="R92" s="2834"/>
      <c r="S92" s="2834"/>
      <c r="T92" s="2834"/>
      <c r="U92" s="2834"/>
      <c r="V92" s="2834"/>
      <c r="W92" s="2834"/>
      <c r="X92" s="2834"/>
      <c r="Y92" s="2834"/>
      <c r="Z92" s="2834"/>
      <c r="AA92" s="2834"/>
      <c r="AB92" s="2834"/>
      <c r="AC92" s="2834"/>
      <c r="AD92" s="2834"/>
      <c r="AE92" s="2834"/>
      <c r="AF92" s="2834"/>
      <c r="AG92" s="2834"/>
      <c r="AH92" s="2834"/>
      <c r="AI92" s="2834"/>
      <c r="AJ92" s="2834"/>
      <c r="AK92" s="2834"/>
      <c r="AL92" s="2834"/>
      <c r="AM92" s="2834"/>
      <c r="AN92" s="2834"/>
      <c r="AO92" s="2834"/>
      <c r="AP92" s="2834"/>
      <c r="AQ92" s="2834"/>
      <c r="AR92" s="2834"/>
      <c r="AS92" s="2834"/>
      <c r="AT92" s="2834"/>
      <c r="AU92" s="2834"/>
      <c r="AV92" s="2834"/>
      <c r="AW92" s="2834"/>
      <c r="AX92" s="2834"/>
      <c r="AY92" s="2834"/>
      <c r="AZ92" s="2834"/>
      <c r="BA92" s="2834"/>
      <c r="BB92" s="1319"/>
      <c r="BC92" s="1320"/>
      <c r="BD92" s="2835" t="s">
        <v>139</v>
      </c>
      <c r="BE92" s="2835"/>
      <c r="BF92" s="2836" t="s">
        <v>497</v>
      </c>
      <c r="BG92" s="2836"/>
      <c r="BH92" s="2837" t="s">
        <v>139</v>
      </c>
      <c r="BI92" s="2837"/>
      <c r="BJ92" s="1321"/>
      <c r="BK92" s="1322" t="s">
        <v>498</v>
      </c>
      <c r="BL92" s="1322"/>
      <c r="BM92" s="1323"/>
    </row>
    <row r="93" spans="2:65" s="193" customFormat="1" ht="10.5" customHeight="1">
      <c r="B93" s="2856"/>
      <c r="C93" s="2857"/>
      <c r="D93" s="2857"/>
      <c r="E93" s="2857"/>
      <c r="F93" s="2857"/>
      <c r="G93" s="2857"/>
      <c r="H93" s="2857"/>
      <c r="I93" s="2857"/>
      <c r="J93" s="2857"/>
      <c r="K93" s="2857"/>
      <c r="L93" s="2857"/>
      <c r="M93" s="2857"/>
      <c r="N93" s="2858"/>
      <c r="O93" s="2833" t="s">
        <v>4942</v>
      </c>
      <c r="P93" s="2834"/>
      <c r="Q93" s="2834"/>
      <c r="R93" s="2834"/>
      <c r="S93" s="2834"/>
      <c r="T93" s="2834"/>
      <c r="U93" s="2834"/>
      <c r="V93" s="2834"/>
      <c r="W93" s="2834"/>
      <c r="X93" s="2834"/>
      <c r="Y93" s="2834"/>
      <c r="Z93" s="2834"/>
      <c r="AA93" s="2834"/>
      <c r="AB93" s="2834"/>
      <c r="AC93" s="2834"/>
      <c r="AD93" s="2834"/>
      <c r="AE93" s="2834"/>
      <c r="AF93" s="2834"/>
      <c r="AG93" s="2834"/>
      <c r="AH93" s="2834"/>
      <c r="AI93" s="2834"/>
      <c r="AJ93" s="2834"/>
      <c r="AK93" s="2834"/>
      <c r="AL93" s="2834"/>
      <c r="AM93" s="2834"/>
      <c r="AN93" s="2834"/>
      <c r="AO93" s="2834"/>
      <c r="AP93" s="2834"/>
      <c r="AQ93" s="2834"/>
      <c r="AR93" s="2834"/>
      <c r="AS93" s="2834"/>
      <c r="AT93" s="2834"/>
      <c r="AU93" s="2834"/>
      <c r="AV93" s="2834"/>
      <c r="AW93" s="2834"/>
      <c r="BB93" s="1324"/>
      <c r="BC93" s="1324"/>
      <c r="BD93" s="2835" t="s">
        <v>139</v>
      </c>
      <c r="BE93" s="2835"/>
      <c r="BF93" s="2836" t="s">
        <v>497</v>
      </c>
      <c r="BG93" s="2836"/>
      <c r="BH93" s="2837" t="s">
        <v>139</v>
      </c>
      <c r="BI93" s="2837"/>
      <c r="BJ93" s="1321"/>
      <c r="BK93" s="1322" t="s">
        <v>498</v>
      </c>
      <c r="BL93" s="1322"/>
      <c r="BM93" s="1325"/>
    </row>
    <row r="94" spans="2:65" s="193" customFormat="1" ht="10.5" customHeight="1">
      <c r="B94" s="2856"/>
      <c r="C94" s="2857"/>
      <c r="D94" s="2857"/>
      <c r="E94" s="2857"/>
      <c r="F94" s="2857"/>
      <c r="G94" s="2857"/>
      <c r="H94" s="2857"/>
      <c r="I94" s="2857"/>
      <c r="J94" s="2857"/>
      <c r="K94" s="2857"/>
      <c r="L94" s="2857"/>
      <c r="M94" s="2857"/>
      <c r="N94" s="2858"/>
      <c r="O94" s="2833" t="s">
        <v>4943</v>
      </c>
      <c r="P94" s="2834"/>
      <c r="Q94" s="2834"/>
      <c r="R94" s="2834"/>
      <c r="S94" s="2834"/>
      <c r="T94" s="2834"/>
      <c r="U94" s="2834"/>
      <c r="V94" s="2834"/>
      <c r="W94" s="2834"/>
      <c r="X94" s="2834"/>
      <c r="Y94" s="2834"/>
      <c r="Z94" s="2834"/>
      <c r="AA94" s="2834"/>
      <c r="AB94" s="2834"/>
      <c r="AC94" s="2834"/>
      <c r="AD94" s="2834"/>
      <c r="AE94" s="2834"/>
      <c r="AF94" s="2834"/>
      <c r="AG94" s="2834"/>
      <c r="AH94" s="2834"/>
      <c r="AI94" s="2834"/>
      <c r="AJ94" s="2834"/>
      <c r="AK94" s="2834"/>
      <c r="AL94" s="2834"/>
      <c r="AM94" s="2834"/>
      <c r="AN94" s="2834"/>
      <c r="AO94" s="2834"/>
      <c r="AP94" s="2834"/>
      <c r="AQ94" s="2834"/>
      <c r="AR94" s="2834"/>
      <c r="AS94" s="2834"/>
      <c r="AT94" s="2834"/>
      <c r="AU94" s="2834"/>
      <c r="AV94" s="2834"/>
      <c r="AW94" s="2834"/>
      <c r="BB94" s="1324"/>
      <c r="BC94" s="1324"/>
      <c r="BD94" s="2835" t="s">
        <v>139</v>
      </c>
      <c r="BE94" s="2835"/>
      <c r="BF94" s="2836" t="s">
        <v>497</v>
      </c>
      <c r="BG94" s="2836"/>
      <c r="BH94" s="2837" t="s">
        <v>139</v>
      </c>
      <c r="BI94" s="2837"/>
      <c r="BJ94" s="1321"/>
      <c r="BK94" s="1322" t="s">
        <v>498</v>
      </c>
      <c r="BL94" s="1322"/>
      <c r="BM94" s="1325"/>
    </row>
    <row r="95" spans="2:65" s="193" customFormat="1" ht="10.5" customHeight="1">
      <c r="B95" s="2856"/>
      <c r="C95" s="2857"/>
      <c r="D95" s="2857"/>
      <c r="E95" s="2857"/>
      <c r="F95" s="2857"/>
      <c r="G95" s="2857"/>
      <c r="H95" s="2857"/>
      <c r="I95" s="2857"/>
      <c r="J95" s="2857"/>
      <c r="K95" s="2857"/>
      <c r="L95" s="2857"/>
      <c r="M95" s="2857"/>
      <c r="N95" s="2858"/>
      <c r="O95" s="2838" t="s">
        <v>4766</v>
      </c>
      <c r="P95" s="2839"/>
      <c r="Q95" s="2839"/>
      <c r="R95" s="2839"/>
      <c r="S95" s="2839"/>
      <c r="T95" s="2839"/>
      <c r="U95" s="2839"/>
      <c r="V95" s="2839"/>
      <c r="W95" s="2839"/>
      <c r="X95" s="2839"/>
      <c r="Y95" s="2839"/>
      <c r="Z95" s="2839"/>
      <c r="AA95" s="2839"/>
      <c r="AB95" s="2839"/>
      <c r="AC95" s="2839"/>
      <c r="AD95" s="2839"/>
      <c r="AE95" s="2839"/>
      <c r="AF95" s="2839"/>
      <c r="AG95" s="2839"/>
      <c r="AH95" s="2839"/>
      <c r="AI95" s="2839"/>
      <c r="AJ95" s="2839"/>
      <c r="AK95" s="2839"/>
      <c r="AL95" s="2839"/>
      <c r="AM95" s="2839"/>
      <c r="AN95" s="2839"/>
      <c r="AO95" s="2839"/>
      <c r="AP95" s="2839"/>
      <c r="AQ95" s="2839"/>
      <c r="AR95" s="2839"/>
      <c r="AS95" s="2839"/>
      <c r="AT95" s="2839"/>
      <c r="AU95" s="2839"/>
      <c r="AV95" s="2839"/>
      <c r="AW95" s="2839"/>
      <c r="AX95" s="2839"/>
      <c r="AY95" s="2839"/>
      <c r="AZ95" s="2839"/>
      <c r="BA95" s="2839"/>
      <c r="BB95" s="2839"/>
      <c r="BC95" s="2839"/>
      <c r="BD95" s="2835" t="s">
        <v>139</v>
      </c>
      <c r="BE95" s="2835"/>
      <c r="BF95" s="2836" t="s">
        <v>497</v>
      </c>
      <c r="BG95" s="2836"/>
      <c r="BH95" s="2837" t="s">
        <v>139</v>
      </c>
      <c r="BI95" s="2837"/>
      <c r="BJ95" s="1321"/>
      <c r="BK95" s="1322" t="s">
        <v>498</v>
      </c>
      <c r="BL95" s="1322"/>
      <c r="BM95" s="1325"/>
    </row>
    <row r="96" spans="2:65" s="193" customFormat="1" ht="10.5" customHeight="1">
      <c r="B96" s="2856"/>
      <c r="C96" s="2857"/>
      <c r="D96" s="2857"/>
      <c r="E96" s="2857"/>
      <c r="F96" s="2857"/>
      <c r="G96" s="2857"/>
      <c r="H96" s="2857"/>
      <c r="I96" s="2857"/>
      <c r="J96" s="2857"/>
      <c r="K96" s="2857"/>
      <c r="L96" s="2857"/>
      <c r="M96" s="2857"/>
      <c r="N96" s="2858"/>
      <c r="O96" s="2838" t="s">
        <v>4944</v>
      </c>
      <c r="P96" s="2839"/>
      <c r="Q96" s="2839"/>
      <c r="R96" s="2839"/>
      <c r="S96" s="2839"/>
      <c r="T96" s="2839"/>
      <c r="U96" s="2839"/>
      <c r="V96" s="2839"/>
      <c r="W96" s="2839"/>
      <c r="X96" s="2839"/>
      <c r="Y96" s="2839"/>
      <c r="Z96" s="2839"/>
      <c r="AA96" s="2839"/>
      <c r="AB96" s="2839"/>
      <c r="AC96" s="2839"/>
      <c r="AD96" s="2839"/>
      <c r="AE96" s="2839"/>
      <c r="AF96" s="2839"/>
      <c r="AG96" s="2839"/>
      <c r="AH96" s="2839"/>
      <c r="AI96" s="2839"/>
      <c r="AJ96" s="2839"/>
      <c r="AK96" s="2839"/>
      <c r="AL96" s="2839"/>
      <c r="AM96" s="2839"/>
      <c r="AN96" s="2839"/>
      <c r="AO96" s="2839"/>
      <c r="AP96" s="2839"/>
      <c r="AQ96" s="2839"/>
      <c r="AR96" s="2839"/>
      <c r="AS96" s="2839"/>
      <c r="AT96" s="2839"/>
      <c r="AU96" s="2839"/>
      <c r="AV96" s="2839"/>
      <c r="AW96" s="2839"/>
      <c r="AX96" s="2839"/>
      <c r="AY96" s="2839"/>
      <c r="AZ96" s="2839"/>
      <c r="BA96" s="2839"/>
      <c r="BB96" s="2839"/>
      <c r="BC96" s="2839"/>
      <c r="BD96" s="2835" t="s">
        <v>139</v>
      </c>
      <c r="BE96" s="2835"/>
      <c r="BF96" s="2836" t="s">
        <v>497</v>
      </c>
      <c r="BG96" s="2836"/>
      <c r="BH96" s="2837" t="s">
        <v>139</v>
      </c>
      <c r="BI96" s="2837"/>
      <c r="BJ96" s="1321"/>
      <c r="BK96" s="1322" t="s">
        <v>498</v>
      </c>
      <c r="BL96" s="1322"/>
      <c r="BM96" s="1325"/>
    </row>
    <row r="97" spans="2:65" s="193" customFormat="1" ht="10.5" customHeight="1">
      <c r="B97" s="2856"/>
      <c r="C97" s="2857"/>
      <c r="D97" s="2857"/>
      <c r="E97" s="2857"/>
      <c r="F97" s="2857"/>
      <c r="G97" s="2857"/>
      <c r="H97" s="2857"/>
      <c r="I97" s="2857"/>
      <c r="J97" s="2857"/>
      <c r="K97" s="2857"/>
      <c r="L97" s="2857"/>
      <c r="M97" s="2857"/>
      <c r="N97" s="2858"/>
      <c r="O97" s="2826" t="s">
        <v>4945</v>
      </c>
      <c r="P97" s="2827"/>
      <c r="Q97" s="2827"/>
      <c r="R97" s="2827"/>
      <c r="S97" s="2827"/>
      <c r="T97" s="2827"/>
      <c r="U97" s="2827"/>
      <c r="V97" s="2827"/>
      <c r="W97" s="2827"/>
      <c r="X97" s="2827"/>
      <c r="Y97" s="2827"/>
      <c r="Z97" s="2827"/>
      <c r="AA97" s="2827"/>
      <c r="AB97" s="2827"/>
      <c r="AC97" s="2827"/>
      <c r="AD97" s="2827"/>
      <c r="AE97" s="2827"/>
      <c r="AF97" s="2827"/>
      <c r="AG97" s="2827"/>
      <c r="AH97" s="2827"/>
      <c r="AI97" s="2827"/>
      <c r="AJ97" s="2827"/>
      <c r="AK97" s="2827"/>
      <c r="AL97" s="2827"/>
      <c r="AM97" s="2827"/>
      <c r="AN97" s="2827"/>
      <c r="AO97" s="2827"/>
      <c r="AP97" s="2827"/>
      <c r="AQ97" s="2827"/>
      <c r="AR97" s="2827"/>
      <c r="AS97" s="2827"/>
      <c r="AT97" s="2827"/>
      <c r="AU97" s="2827"/>
      <c r="AV97" s="2827"/>
      <c r="AW97" s="2827"/>
      <c r="AX97" s="2827"/>
      <c r="AY97" s="2827"/>
      <c r="AZ97" s="2827"/>
      <c r="BA97" s="2827"/>
      <c r="BB97" s="1326"/>
      <c r="BC97" s="1326"/>
      <c r="BD97" s="2828" t="s">
        <v>139</v>
      </c>
      <c r="BE97" s="2828"/>
      <c r="BF97" s="2829" t="s">
        <v>497</v>
      </c>
      <c r="BG97" s="2829"/>
      <c r="BH97" s="2830" t="s">
        <v>139</v>
      </c>
      <c r="BI97" s="2830"/>
      <c r="BJ97" s="1327"/>
      <c r="BK97" s="1328" t="s">
        <v>498</v>
      </c>
      <c r="BL97" s="1328"/>
      <c r="BM97" s="1329"/>
    </row>
    <row r="98" spans="2:65" ht="51.75" customHeight="1">
      <c r="B98" s="2831" t="s">
        <v>2575</v>
      </c>
      <c r="C98" s="2831"/>
      <c r="D98" s="2832" t="s">
        <v>3680</v>
      </c>
      <c r="E98" s="2832"/>
      <c r="F98" s="2832"/>
      <c r="G98" s="2832"/>
      <c r="H98" s="2832"/>
      <c r="I98" s="2832"/>
      <c r="J98" s="2832"/>
      <c r="K98" s="2832"/>
      <c r="L98" s="2832"/>
      <c r="M98" s="2832"/>
      <c r="N98" s="2832"/>
      <c r="O98" s="2832"/>
      <c r="P98" s="2832"/>
      <c r="Q98" s="2832"/>
      <c r="R98" s="2832"/>
      <c r="S98" s="2832"/>
      <c r="T98" s="2832"/>
      <c r="U98" s="2832"/>
      <c r="V98" s="2832"/>
      <c r="W98" s="2832"/>
      <c r="X98" s="2832"/>
      <c r="Y98" s="2832"/>
      <c r="Z98" s="2832"/>
      <c r="AA98" s="2832"/>
      <c r="AB98" s="2832"/>
      <c r="AC98" s="2832"/>
      <c r="AD98" s="2832"/>
      <c r="AE98" s="2832"/>
      <c r="AF98" s="2832"/>
      <c r="AG98" s="2832"/>
      <c r="AH98" s="2832"/>
      <c r="AI98" s="2832"/>
      <c r="AJ98" s="2832"/>
      <c r="AK98" s="2832"/>
      <c r="AL98" s="2832"/>
      <c r="AM98" s="2832"/>
      <c r="AN98" s="2832"/>
      <c r="AO98" s="2832"/>
      <c r="AP98" s="2832"/>
      <c r="AQ98" s="2832"/>
      <c r="AR98" s="2832"/>
      <c r="AS98" s="2832"/>
      <c r="AT98" s="2832"/>
      <c r="AU98" s="2832"/>
      <c r="AV98" s="2832"/>
      <c r="AW98" s="2832"/>
      <c r="AX98" s="2832"/>
      <c r="AY98" s="2832"/>
      <c r="AZ98" s="2832"/>
      <c r="BA98" s="2832"/>
      <c r="BB98" s="2832"/>
      <c r="BC98" s="2832"/>
      <c r="BD98" s="2832"/>
      <c r="BE98" s="2832"/>
      <c r="BF98" s="2832"/>
      <c r="BG98" s="2832"/>
      <c r="BH98" s="2832"/>
      <c r="BI98" s="2832"/>
      <c r="BJ98" s="2832"/>
      <c r="BK98" s="2832"/>
      <c r="BL98" s="2832"/>
      <c r="BM98" s="2832"/>
    </row>
    <row r="99" spans="2:65" ht="29.25" customHeight="1">
      <c r="B99" s="2840" t="s">
        <v>2576</v>
      </c>
      <c r="C99" s="2840"/>
      <c r="D99" s="2841" t="s">
        <v>3681</v>
      </c>
      <c r="E99" s="2841"/>
      <c r="F99" s="2841"/>
      <c r="G99" s="2841"/>
      <c r="H99" s="2841"/>
      <c r="I99" s="2841"/>
      <c r="J99" s="2841"/>
      <c r="K99" s="2841"/>
      <c r="L99" s="2841"/>
      <c r="M99" s="2841"/>
      <c r="N99" s="2841"/>
      <c r="O99" s="2841"/>
      <c r="P99" s="2841"/>
      <c r="Q99" s="2841"/>
      <c r="R99" s="2841"/>
      <c r="S99" s="2841"/>
      <c r="T99" s="2841"/>
      <c r="U99" s="2841"/>
      <c r="V99" s="2841"/>
      <c r="W99" s="2841"/>
      <c r="X99" s="2841"/>
      <c r="Y99" s="2841"/>
      <c r="Z99" s="2841"/>
      <c r="AA99" s="2841"/>
      <c r="AB99" s="2841"/>
      <c r="AC99" s="2841"/>
      <c r="AD99" s="2841"/>
      <c r="AE99" s="2841"/>
      <c r="AF99" s="2841"/>
      <c r="AG99" s="2841"/>
      <c r="AH99" s="2841"/>
      <c r="AI99" s="2841"/>
      <c r="AJ99" s="2841"/>
      <c r="AK99" s="2841"/>
      <c r="AL99" s="2841"/>
      <c r="AM99" s="2841"/>
      <c r="AN99" s="2841"/>
      <c r="AO99" s="2841"/>
      <c r="AP99" s="2841"/>
      <c r="AQ99" s="2841"/>
      <c r="AR99" s="2841"/>
      <c r="AS99" s="2841"/>
      <c r="AT99" s="2841"/>
      <c r="AU99" s="2841"/>
      <c r="AV99" s="2841"/>
      <c r="AW99" s="2841"/>
      <c r="AX99" s="2841"/>
      <c r="AY99" s="2841"/>
      <c r="AZ99" s="2841"/>
      <c r="BA99" s="2841"/>
      <c r="BB99" s="2841"/>
      <c r="BC99" s="2841"/>
      <c r="BD99" s="2841"/>
      <c r="BE99" s="2841"/>
      <c r="BF99" s="2841"/>
      <c r="BG99" s="2841"/>
      <c r="BH99" s="2841"/>
      <c r="BI99" s="2841"/>
      <c r="BJ99" s="2841"/>
      <c r="BK99" s="2841"/>
      <c r="BL99" s="2841"/>
      <c r="BM99" s="2841"/>
    </row>
    <row r="100" spans="2:65" ht="12.75" customHeight="1">
      <c r="BB100" s="2825" t="s">
        <v>4946</v>
      </c>
      <c r="BC100" s="2825"/>
      <c r="BD100" s="2825"/>
      <c r="BE100" s="2825"/>
      <c r="BF100" s="2825"/>
      <c r="BG100" s="2825"/>
      <c r="BH100" s="2825"/>
      <c r="BI100" s="2825"/>
      <c r="BJ100" s="2825"/>
      <c r="BK100" s="2825"/>
      <c r="BL100" s="2825"/>
      <c r="BM100" s="2825"/>
    </row>
    <row r="101" spans="2:65" ht="8.85" customHeight="1">
      <c r="BI101" s="708" t="s">
        <v>3682</v>
      </c>
    </row>
  </sheetData>
  <mergeCells count="187">
    <mergeCell ref="B1:K1"/>
    <mergeCell ref="AT2:AX2"/>
    <mergeCell ref="AY2:BA2"/>
    <mergeCell ref="BB2:BC2"/>
    <mergeCell ref="BD2:BE2"/>
    <mergeCell ref="BF2:BG2"/>
    <mergeCell ref="B8:D8"/>
    <mergeCell ref="E8:BM10"/>
    <mergeCell ref="B11:D11"/>
    <mergeCell ref="E11:BM11"/>
    <mergeCell ref="B13:H15"/>
    <mergeCell ref="I13:AD15"/>
    <mergeCell ref="AE14:AG15"/>
    <mergeCell ref="BH2:BI2"/>
    <mergeCell ref="BJ2:BK2"/>
    <mergeCell ref="BL2:BM2"/>
    <mergeCell ref="Q3:AX4"/>
    <mergeCell ref="Q5:AX5"/>
    <mergeCell ref="AD6:AK6"/>
    <mergeCell ref="R35:R37"/>
    <mergeCell ref="S35:V37"/>
    <mergeCell ref="W23:BM25"/>
    <mergeCell ref="G26:I28"/>
    <mergeCell ref="J26:J28"/>
    <mergeCell ref="K26:AA28"/>
    <mergeCell ref="AB26:AB28"/>
    <mergeCell ref="AC26:AE28"/>
    <mergeCell ref="AF26:AF28"/>
    <mergeCell ref="AG26:AW28"/>
    <mergeCell ref="AX26:AX28"/>
    <mergeCell ref="AY26:BD28"/>
    <mergeCell ref="G23:H25"/>
    <mergeCell ref="I23:Q25"/>
    <mergeCell ref="R23:R25"/>
    <mergeCell ref="S23:V25"/>
    <mergeCell ref="BE26:BM28"/>
    <mergeCell ref="B17:F28"/>
    <mergeCell ref="G17:K22"/>
    <mergeCell ref="L17:O18"/>
    <mergeCell ref="P17:AX18"/>
    <mergeCell ref="L19:AX22"/>
    <mergeCell ref="BE20:BF21"/>
    <mergeCell ref="W35:BM37"/>
    <mergeCell ref="G38:I40"/>
    <mergeCell ref="J38:J40"/>
    <mergeCell ref="K38:AA40"/>
    <mergeCell ref="AB38:AB40"/>
    <mergeCell ref="AC38:AE40"/>
    <mergeCell ref="AF38:AF40"/>
    <mergeCell ref="AG38:AW40"/>
    <mergeCell ref="AX38:AX40"/>
    <mergeCell ref="AY38:BD40"/>
    <mergeCell ref="BE38:BM40"/>
    <mergeCell ref="B29:F40"/>
    <mergeCell ref="G29:K34"/>
    <mergeCell ref="L29:O30"/>
    <mergeCell ref="P29:AX30"/>
    <mergeCell ref="L31:AX34"/>
    <mergeCell ref="G35:H37"/>
    <mergeCell ref="I35:Q37"/>
    <mergeCell ref="B41:F44"/>
    <mergeCell ref="G41:H42"/>
    <mergeCell ref="I41:L42"/>
    <mergeCell ref="M41:N42"/>
    <mergeCell ref="O41:R42"/>
    <mergeCell ref="S41:S44"/>
    <mergeCell ref="T41:W42"/>
    <mergeCell ref="X41:AJ42"/>
    <mergeCell ref="AK41:AR42"/>
    <mergeCell ref="AS41:AZ42"/>
    <mergeCell ref="BA41:BD42"/>
    <mergeCell ref="BE41:BL42"/>
    <mergeCell ref="BM41:BM44"/>
    <mergeCell ref="G43:H44"/>
    <mergeCell ref="I43:L44"/>
    <mergeCell ref="T43:X44"/>
    <mergeCell ref="Y43:AA44"/>
    <mergeCell ref="AB43:AB44"/>
    <mergeCell ref="AC43:AE44"/>
    <mergeCell ref="AF43:AF44"/>
    <mergeCell ref="AG43:BL44"/>
    <mergeCell ref="B46:N49"/>
    <mergeCell ref="O46:BM49"/>
    <mergeCell ref="B50:N53"/>
    <mergeCell ref="O50:AI53"/>
    <mergeCell ref="AJ50:AS53"/>
    <mergeCell ref="AT51:AU52"/>
    <mergeCell ref="AV51:BC52"/>
    <mergeCell ref="BD51:BE52"/>
    <mergeCell ref="BF51:BM52"/>
    <mergeCell ref="B54:F59"/>
    <mergeCell ref="G54:N57"/>
    <mergeCell ref="O54:BM57"/>
    <mergeCell ref="G58:N59"/>
    <mergeCell ref="O58:P59"/>
    <mergeCell ref="Q58:S59"/>
    <mergeCell ref="T58:U59"/>
    <mergeCell ref="V58:Y59"/>
    <mergeCell ref="Z58:BM59"/>
    <mergeCell ref="BB61:BC62"/>
    <mergeCell ref="BD61:BE62"/>
    <mergeCell ref="BF61:BG62"/>
    <mergeCell ref="BH61:BI62"/>
    <mergeCell ref="BJ61:BK62"/>
    <mergeCell ref="BL61:BM62"/>
    <mergeCell ref="B60:N67"/>
    <mergeCell ref="O60:P61"/>
    <mergeCell ref="Q60:AN61"/>
    <mergeCell ref="AO60:AX63"/>
    <mergeCell ref="AY60:BA60"/>
    <mergeCell ref="AY61:BA62"/>
    <mergeCell ref="O62:P63"/>
    <mergeCell ref="Q62:AN63"/>
    <mergeCell ref="Q64:R65"/>
    <mergeCell ref="S64:BM65"/>
    <mergeCell ref="Q66:R67"/>
    <mergeCell ref="S66:BM67"/>
    <mergeCell ref="BD69:BE70"/>
    <mergeCell ref="BF69:BG70"/>
    <mergeCell ref="BH69:BI70"/>
    <mergeCell ref="B72:N78"/>
    <mergeCell ref="O72:BM78"/>
    <mergeCell ref="Y69:Z70"/>
    <mergeCell ref="AA69:AB70"/>
    <mergeCell ref="AC69:AD70"/>
    <mergeCell ref="AU69:AW70"/>
    <mergeCell ref="AX69:AY70"/>
    <mergeCell ref="AZ69:BA70"/>
    <mergeCell ref="B68:N71"/>
    <mergeCell ref="P68:R68"/>
    <mergeCell ref="AJ68:AS71"/>
    <mergeCell ref="AU68:AW68"/>
    <mergeCell ref="P69:R70"/>
    <mergeCell ref="S69:T70"/>
    <mergeCell ref="U69:V70"/>
    <mergeCell ref="W69:X70"/>
    <mergeCell ref="BB69:BC70"/>
    <mergeCell ref="AY82:BA84"/>
    <mergeCell ref="BB82:BC84"/>
    <mergeCell ref="BD82:BF84"/>
    <mergeCell ref="BG82:BH84"/>
    <mergeCell ref="BI82:BK84"/>
    <mergeCell ref="BL82:BM84"/>
    <mergeCell ref="B80:N81"/>
    <mergeCell ref="O80:Y81"/>
    <mergeCell ref="Z80:AJ81"/>
    <mergeCell ref="AK80:AU81"/>
    <mergeCell ref="AV80:BM81"/>
    <mergeCell ref="B82:N97"/>
    <mergeCell ref="O82:Y87"/>
    <mergeCell ref="Z82:AJ87"/>
    <mergeCell ref="AK82:AU87"/>
    <mergeCell ref="AV82:AX84"/>
    <mergeCell ref="AV85:AX87"/>
    <mergeCell ref="AY85:BK87"/>
    <mergeCell ref="BL85:BM87"/>
    <mergeCell ref="O88:BM89"/>
    <mergeCell ref="O90:BM91"/>
    <mergeCell ref="O92:BA92"/>
    <mergeCell ref="BD92:BE92"/>
    <mergeCell ref="BF92:BG92"/>
    <mergeCell ref="BH92:BI92"/>
    <mergeCell ref="O95:BC95"/>
    <mergeCell ref="BD95:BE95"/>
    <mergeCell ref="BF95:BG95"/>
    <mergeCell ref="BH95:BI95"/>
    <mergeCell ref="O96:BC96"/>
    <mergeCell ref="BD96:BE96"/>
    <mergeCell ref="BF96:BG96"/>
    <mergeCell ref="BH96:BI96"/>
    <mergeCell ref="O93:AW93"/>
    <mergeCell ref="BD93:BE93"/>
    <mergeCell ref="BF93:BG93"/>
    <mergeCell ref="BH93:BI93"/>
    <mergeCell ref="O94:AW94"/>
    <mergeCell ref="BD94:BE94"/>
    <mergeCell ref="BF94:BG94"/>
    <mergeCell ref="BH94:BI94"/>
    <mergeCell ref="B99:C99"/>
    <mergeCell ref="D99:BM99"/>
    <mergeCell ref="BB100:BM100"/>
    <mergeCell ref="O97:BA97"/>
    <mergeCell ref="BD97:BE97"/>
    <mergeCell ref="BF97:BG97"/>
    <mergeCell ref="BH97:BI97"/>
    <mergeCell ref="B98:C98"/>
    <mergeCell ref="D98:BM98"/>
  </mergeCells>
  <phoneticPr fontId="129"/>
  <dataValidations count="5">
    <dataValidation type="list" allowBlank="1" showInputMessage="1" showErrorMessage="1" sqref="P69:R70 P65601:R65602 P131137:R131138 P196673:R196674 P262209:R262210 P327745:R327746 P393281:R393282 P458817:R458818 P524353:R524354 P589889:R589890 P655425:R655426 P720961:R720962 P786497:R786498 P852033:R852034 P917569:R917570 P983105:R983106 AU69:AW70 AU65601:AW65602 AU131137:AW131138 AU196673:AW196674 AU262209:AW262210 AU327745:AW327746 AU393281:AW393282 AU458817:AW458818 AU524353:AW524354 AU589889:AW589890 AU655425:AW655426 AU720961:AW720962 AU786497:AW786498 AU852033:AW852034 AU917569:AW917570 AU983105:AW983106 AY61:BA62 AY65593:BA65594 AY131129:BA131130 AY196665:BA196666 AY262201:BA262202 AY327737:BA327738 AY393273:BA393274 AY458809:BA458810 AY524345:BA524346 AY589881:BA589882 AY655417:BA655418 AY720953:BA720954 AY786489:BA786490 AY852025:BA852026 AY917561:BA917562 AY983097:BA983098 JL69:JN70 JL65601:JN65602 JL131137:JN131138 JL196673:JN196674 JL262209:JN262210 JL327745:JN327746 JL393281:JN393282 JL458817:JN458818 JL524353:JN524354 JL589889:JN589890 JL655425:JN655426 JL720961:JN720962 JL786497:JN786498 JL852033:JN852034 JL917569:JN917570 JL983105:JN983106 KQ69:KS70 KQ65601:KS65602 KQ131137:KS131138 KQ196673:KS196674 KQ262209:KS262210 KQ327745:KS327746 KQ393281:KS393282 KQ458817:KS458818 KQ524353:KS524354 KQ589889:KS589890 KQ655425:KS655426 KQ720961:KS720962 KQ786497:KS786498 KQ852033:KS852034 KQ917569:KS917570 KQ983105:KS983106 KU61:KW62 KU65593:KW65594 KU131129:KW131130 KU196665:KW196666 KU262201:KW262202 KU327737:KW327738 KU393273:KW393274 KU458809:KW458810 KU524345:KW524346 KU589881:KW589882 KU655417:KW655418 KU720953:KW720954 KU786489:KW786490 KU852025:KW852026 KU917561:KW917562 KU983097:KW983098 TH69:TJ70 TH65601:TJ65602 TH131137:TJ131138 TH196673:TJ196674 TH262209:TJ262210 TH327745:TJ327746 TH393281:TJ393282 TH458817:TJ458818 TH524353:TJ524354 TH589889:TJ589890 TH655425:TJ655426 TH720961:TJ720962 TH786497:TJ786498 TH852033:TJ852034 TH917569:TJ917570 TH983105:TJ983106 UM69:UO70 UM65601:UO65602 UM131137:UO131138 UM196673:UO196674 UM262209:UO262210 UM327745:UO327746 UM393281:UO393282 UM458817:UO458818 UM524353:UO524354 UM589889:UO589890 UM655425:UO655426 UM720961:UO720962 UM786497:UO786498 UM852033:UO852034 UM917569:UO917570 UM983105:UO983106 UQ61:US62 UQ65593:US65594 UQ131129:US131130 UQ196665:US196666 UQ262201:US262202 UQ327737:US327738 UQ393273:US393274 UQ458809:US458810 UQ524345:US524346 UQ589881:US589882 UQ655417:US655418 UQ720953:US720954 UQ786489:US786490 UQ852025:US852026 UQ917561:US917562 UQ983097:US983098 ADD69:ADF70 ADD65601:ADF65602 ADD131137:ADF131138 ADD196673:ADF196674 ADD262209:ADF262210 ADD327745:ADF327746 ADD393281:ADF393282 ADD458817:ADF458818 ADD524353:ADF524354 ADD589889:ADF589890 ADD655425:ADF655426 ADD720961:ADF720962 ADD786497:ADF786498 ADD852033:ADF852034 ADD917569:ADF917570 ADD983105:ADF983106 AEI69:AEK70 AEI65601:AEK65602 AEI131137:AEK131138 AEI196673:AEK196674 AEI262209:AEK262210 AEI327745:AEK327746 AEI393281:AEK393282 AEI458817:AEK458818 AEI524353:AEK524354 AEI589889:AEK589890 AEI655425:AEK655426 AEI720961:AEK720962 AEI786497:AEK786498 AEI852033:AEK852034 AEI917569:AEK917570 AEI983105:AEK983106 AEM61:AEO62 AEM65593:AEO65594 AEM131129:AEO131130 AEM196665:AEO196666 AEM262201:AEO262202 AEM327737:AEO327738 AEM393273:AEO393274 AEM458809:AEO458810 AEM524345:AEO524346 AEM589881:AEO589882 AEM655417:AEO655418 AEM720953:AEO720954 AEM786489:AEO786490 AEM852025:AEO852026 AEM917561:AEO917562 AEM983097:AEO983098 AMZ69:ANB70 AMZ65601:ANB65602 AMZ131137:ANB131138 AMZ196673:ANB196674 AMZ262209:ANB262210 AMZ327745:ANB327746 AMZ393281:ANB393282 AMZ458817:ANB458818 AMZ524353:ANB524354 AMZ589889:ANB589890 AMZ655425:ANB655426 AMZ720961:ANB720962 AMZ786497:ANB786498 AMZ852033:ANB852034 AMZ917569:ANB917570 AMZ983105:ANB983106 AOE69:AOG70 AOE65601:AOG65602 AOE131137:AOG131138 AOE196673:AOG196674 AOE262209:AOG262210 AOE327745:AOG327746 AOE393281:AOG393282 AOE458817:AOG458818 AOE524353:AOG524354 AOE589889:AOG589890 AOE655425:AOG655426 AOE720961:AOG720962 AOE786497:AOG786498 AOE852033:AOG852034 AOE917569:AOG917570 AOE983105:AOG983106 AOI61:AOK62 AOI65593:AOK65594 AOI131129:AOK131130 AOI196665:AOK196666 AOI262201:AOK262202 AOI327737:AOK327738 AOI393273:AOK393274 AOI458809:AOK458810 AOI524345:AOK524346 AOI589881:AOK589882 AOI655417:AOK655418 AOI720953:AOK720954 AOI786489:AOK786490 AOI852025:AOK852026 AOI917561:AOK917562 AOI983097:AOK983098 AWV69:AWX70 AWV65601:AWX65602 AWV131137:AWX131138 AWV196673:AWX196674 AWV262209:AWX262210 AWV327745:AWX327746 AWV393281:AWX393282 AWV458817:AWX458818 AWV524353:AWX524354 AWV589889:AWX589890 AWV655425:AWX655426 AWV720961:AWX720962 AWV786497:AWX786498 AWV852033:AWX852034 AWV917569:AWX917570 AWV983105:AWX983106 AYA69:AYC70 AYA65601:AYC65602 AYA131137:AYC131138 AYA196673:AYC196674 AYA262209:AYC262210 AYA327745:AYC327746 AYA393281:AYC393282 AYA458817:AYC458818 AYA524353:AYC524354 AYA589889:AYC589890 AYA655425:AYC655426 AYA720961:AYC720962 AYA786497:AYC786498 AYA852033:AYC852034 AYA917569:AYC917570 AYA983105:AYC983106 AYE61:AYG62 AYE65593:AYG65594 AYE131129:AYG131130 AYE196665:AYG196666 AYE262201:AYG262202 AYE327737:AYG327738 AYE393273:AYG393274 AYE458809:AYG458810 AYE524345:AYG524346 AYE589881:AYG589882 AYE655417:AYG655418 AYE720953:AYG720954 AYE786489:AYG786490 AYE852025:AYG852026 AYE917561:AYG917562 AYE983097:AYG983098 BGR69:BGT70 BGR65601:BGT65602 BGR131137:BGT131138 BGR196673:BGT196674 BGR262209:BGT262210 BGR327745:BGT327746 BGR393281:BGT393282 BGR458817:BGT458818 BGR524353:BGT524354 BGR589889:BGT589890 BGR655425:BGT655426 BGR720961:BGT720962 BGR786497:BGT786498 BGR852033:BGT852034 BGR917569:BGT917570 BGR983105:BGT983106 BHW69:BHY70 BHW65601:BHY65602 BHW131137:BHY131138 BHW196673:BHY196674 BHW262209:BHY262210 BHW327745:BHY327746 BHW393281:BHY393282 BHW458817:BHY458818 BHW524353:BHY524354 BHW589889:BHY589890 BHW655425:BHY655426 BHW720961:BHY720962 BHW786497:BHY786498 BHW852033:BHY852034 BHW917569:BHY917570 BHW983105:BHY983106 BIA61:BIC62 BIA65593:BIC65594 BIA131129:BIC131130 BIA196665:BIC196666 BIA262201:BIC262202 BIA327737:BIC327738 BIA393273:BIC393274 BIA458809:BIC458810 BIA524345:BIC524346 BIA589881:BIC589882 BIA655417:BIC655418 BIA720953:BIC720954 BIA786489:BIC786490 BIA852025:BIC852026 BIA917561:BIC917562 BIA983097:BIC983098 BQN69:BQP70 BQN65601:BQP65602 BQN131137:BQP131138 BQN196673:BQP196674 BQN262209:BQP262210 BQN327745:BQP327746 BQN393281:BQP393282 BQN458817:BQP458818 BQN524353:BQP524354 BQN589889:BQP589890 BQN655425:BQP655426 BQN720961:BQP720962 BQN786497:BQP786498 BQN852033:BQP852034 BQN917569:BQP917570 BQN983105:BQP983106 BRS69:BRU70 BRS65601:BRU65602 BRS131137:BRU131138 BRS196673:BRU196674 BRS262209:BRU262210 BRS327745:BRU327746 BRS393281:BRU393282 BRS458817:BRU458818 BRS524353:BRU524354 BRS589889:BRU589890 BRS655425:BRU655426 BRS720961:BRU720962 BRS786497:BRU786498 BRS852033:BRU852034 BRS917569:BRU917570 BRS983105:BRU983106 BRW61:BRY62 BRW65593:BRY65594 BRW131129:BRY131130 BRW196665:BRY196666 BRW262201:BRY262202 BRW327737:BRY327738 BRW393273:BRY393274 BRW458809:BRY458810 BRW524345:BRY524346 BRW589881:BRY589882 BRW655417:BRY655418 BRW720953:BRY720954 BRW786489:BRY786490 BRW852025:BRY852026 BRW917561:BRY917562 BRW983097:BRY983098 CAJ69:CAL70 CAJ65601:CAL65602 CAJ131137:CAL131138 CAJ196673:CAL196674 CAJ262209:CAL262210 CAJ327745:CAL327746 CAJ393281:CAL393282 CAJ458817:CAL458818 CAJ524353:CAL524354 CAJ589889:CAL589890 CAJ655425:CAL655426 CAJ720961:CAL720962 CAJ786497:CAL786498 CAJ852033:CAL852034 CAJ917569:CAL917570 CAJ983105:CAL983106 CBO69:CBQ70 CBO65601:CBQ65602 CBO131137:CBQ131138 CBO196673:CBQ196674 CBO262209:CBQ262210 CBO327745:CBQ327746 CBO393281:CBQ393282 CBO458817:CBQ458818 CBO524353:CBQ524354 CBO589889:CBQ589890 CBO655425:CBQ655426 CBO720961:CBQ720962 CBO786497:CBQ786498 CBO852033:CBQ852034 CBO917569:CBQ917570 CBO983105:CBQ983106 CBS61:CBU62 CBS65593:CBU65594 CBS131129:CBU131130 CBS196665:CBU196666 CBS262201:CBU262202 CBS327737:CBU327738 CBS393273:CBU393274 CBS458809:CBU458810 CBS524345:CBU524346 CBS589881:CBU589882 CBS655417:CBU655418 CBS720953:CBU720954 CBS786489:CBU786490 CBS852025:CBU852026 CBS917561:CBU917562 CBS983097:CBU983098 CKF69:CKH70 CKF65601:CKH65602 CKF131137:CKH131138 CKF196673:CKH196674 CKF262209:CKH262210 CKF327745:CKH327746 CKF393281:CKH393282 CKF458817:CKH458818 CKF524353:CKH524354 CKF589889:CKH589890 CKF655425:CKH655426 CKF720961:CKH720962 CKF786497:CKH786498 CKF852033:CKH852034 CKF917569:CKH917570 CKF983105:CKH983106 CLK69:CLM70 CLK65601:CLM65602 CLK131137:CLM131138 CLK196673:CLM196674 CLK262209:CLM262210 CLK327745:CLM327746 CLK393281:CLM393282 CLK458817:CLM458818 CLK524353:CLM524354 CLK589889:CLM589890 CLK655425:CLM655426 CLK720961:CLM720962 CLK786497:CLM786498 CLK852033:CLM852034 CLK917569:CLM917570 CLK983105:CLM983106 CLO61:CLQ62 CLO65593:CLQ65594 CLO131129:CLQ131130 CLO196665:CLQ196666 CLO262201:CLQ262202 CLO327737:CLQ327738 CLO393273:CLQ393274 CLO458809:CLQ458810 CLO524345:CLQ524346 CLO589881:CLQ589882 CLO655417:CLQ655418 CLO720953:CLQ720954 CLO786489:CLQ786490 CLO852025:CLQ852026 CLO917561:CLQ917562 CLO983097:CLQ983098 CUB69:CUD70 CUB65601:CUD65602 CUB131137:CUD131138 CUB196673:CUD196674 CUB262209:CUD262210 CUB327745:CUD327746 CUB393281:CUD393282 CUB458817:CUD458818 CUB524353:CUD524354 CUB589889:CUD589890 CUB655425:CUD655426 CUB720961:CUD720962 CUB786497:CUD786498 CUB852033:CUD852034 CUB917569:CUD917570 CUB983105:CUD983106 CVG69:CVI70 CVG65601:CVI65602 CVG131137:CVI131138 CVG196673:CVI196674 CVG262209:CVI262210 CVG327745:CVI327746 CVG393281:CVI393282 CVG458817:CVI458818 CVG524353:CVI524354 CVG589889:CVI589890 CVG655425:CVI655426 CVG720961:CVI720962 CVG786497:CVI786498 CVG852033:CVI852034 CVG917569:CVI917570 CVG983105:CVI983106 CVK61:CVM62 CVK65593:CVM65594 CVK131129:CVM131130 CVK196665:CVM196666 CVK262201:CVM262202 CVK327737:CVM327738 CVK393273:CVM393274 CVK458809:CVM458810 CVK524345:CVM524346 CVK589881:CVM589882 CVK655417:CVM655418 CVK720953:CVM720954 CVK786489:CVM786490 CVK852025:CVM852026 CVK917561:CVM917562 CVK983097:CVM983098 DDX69:DDZ70 DDX65601:DDZ65602 DDX131137:DDZ131138 DDX196673:DDZ196674 DDX262209:DDZ262210 DDX327745:DDZ327746 DDX393281:DDZ393282 DDX458817:DDZ458818 DDX524353:DDZ524354 DDX589889:DDZ589890 DDX655425:DDZ655426 DDX720961:DDZ720962 DDX786497:DDZ786498 DDX852033:DDZ852034 DDX917569:DDZ917570 DDX983105:DDZ983106 DFC69:DFE70 DFC65601:DFE65602 DFC131137:DFE131138 DFC196673:DFE196674 DFC262209:DFE262210 DFC327745:DFE327746 DFC393281:DFE393282 DFC458817:DFE458818 DFC524353:DFE524354 DFC589889:DFE589890 DFC655425:DFE655426 DFC720961:DFE720962 DFC786497:DFE786498 DFC852033:DFE852034 DFC917569:DFE917570 DFC983105:DFE983106 DFG61:DFI62 DFG65593:DFI65594 DFG131129:DFI131130 DFG196665:DFI196666 DFG262201:DFI262202 DFG327737:DFI327738 DFG393273:DFI393274 DFG458809:DFI458810 DFG524345:DFI524346 DFG589881:DFI589882 DFG655417:DFI655418 DFG720953:DFI720954 DFG786489:DFI786490 DFG852025:DFI852026 DFG917561:DFI917562 DFG983097:DFI983098 DNT69:DNV70 DNT65601:DNV65602 DNT131137:DNV131138 DNT196673:DNV196674 DNT262209:DNV262210 DNT327745:DNV327746 DNT393281:DNV393282 DNT458817:DNV458818 DNT524353:DNV524354 DNT589889:DNV589890 DNT655425:DNV655426 DNT720961:DNV720962 DNT786497:DNV786498 DNT852033:DNV852034 DNT917569:DNV917570 DNT983105:DNV983106 DOY69:DPA70 DOY65601:DPA65602 DOY131137:DPA131138 DOY196673:DPA196674 DOY262209:DPA262210 DOY327745:DPA327746 DOY393281:DPA393282 DOY458817:DPA458818 DOY524353:DPA524354 DOY589889:DPA589890 DOY655425:DPA655426 DOY720961:DPA720962 DOY786497:DPA786498 DOY852033:DPA852034 DOY917569:DPA917570 DOY983105:DPA983106 DPC61:DPE62 DPC65593:DPE65594 DPC131129:DPE131130 DPC196665:DPE196666 DPC262201:DPE262202 DPC327737:DPE327738 DPC393273:DPE393274 DPC458809:DPE458810 DPC524345:DPE524346 DPC589881:DPE589882 DPC655417:DPE655418 DPC720953:DPE720954 DPC786489:DPE786490 DPC852025:DPE852026 DPC917561:DPE917562 DPC983097:DPE983098 DXP69:DXR70 DXP65601:DXR65602 DXP131137:DXR131138 DXP196673:DXR196674 DXP262209:DXR262210 DXP327745:DXR327746 DXP393281:DXR393282 DXP458817:DXR458818 DXP524353:DXR524354 DXP589889:DXR589890 DXP655425:DXR655426 DXP720961:DXR720962 DXP786497:DXR786498 DXP852033:DXR852034 DXP917569:DXR917570 DXP983105:DXR983106 DYU69:DYW70 DYU65601:DYW65602 DYU131137:DYW131138 DYU196673:DYW196674 DYU262209:DYW262210 DYU327745:DYW327746 DYU393281:DYW393282 DYU458817:DYW458818 DYU524353:DYW524354 DYU589889:DYW589890 DYU655425:DYW655426 DYU720961:DYW720962 DYU786497:DYW786498 DYU852033:DYW852034 DYU917569:DYW917570 DYU983105:DYW983106 DYY61:DZA62 DYY65593:DZA65594 DYY131129:DZA131130 DYY196665:DZA196666 DYY262201:DZA262202 DYY327737:DZA327738 DYY393273:DZA393274 DYY458809:DZA458810 DYY524345:DZA524346 DYY589881:DZA589882 DYY655417:DZA655418 DYY720953:DZA720954 DYY786489:DZA786490 DYY852025:DZA852026 DYY917561:DZA917562 DYY983097:DZA983098 EHL69:EHN70 EHL65601:EHN65602 EHL131137:EHN131138 EHL196673:EHN196674 EHL262209:EHN262210 EHL327745:EHN327746 EHL393281:EHN393282 EHL458817:EHN458818 EHL524353:EHN524354 EHL589889:EHN589890 EHL655425:EHN655426 EHL720961:EHN720962 EHL786497:EHN786498 EHL852033:EHN852034 EHL917569:EHN917570 EHL983105:EHN983106 EIQ69:EIS70 EIQ65601:EIS65602 EIQ131137:EIS131138 EIQ196673:EIS196674 EIQ262209:EIS262210 EIQ327745:EIS327746 EIQ393281:EIS393282 EIQ458817:EIS458818 EIQ524353:EIS524354 EIQ589889:EIS589890 EIQ655425:EIS655426 EIQ720961:EIS720962 EIQ786497:EIS786498 EIQ852033:EIS852034 EIQ917569:EIS917570 EIQ983105:EIS983106 EIU61:EIW62 EIU65593:EIW65594 EIU131129:EIW131130 EIU196665:EIW196666 EIU262201:EIW262202 EIU327737:EIW327738 EIU393273:EIW393274 EIU458809:EIW458810 EIU524345:EIW524346 EIU589881:EIW589882 EIU655417:EIW655418 EIU720953:EIW720954 EIU786489:EIW786490 EIU852025:EIW852026 EIU917561:EIW917562 EIU983097:EIW983098 ERH69:ERJ70 ERH65601:ERJ65602 ERH131137:ERJ131138 ERH196673:ERJ196674 ERH262209:ERJ262210 ERH327745:ERJ327746 ERH393281:ERJ393282 ERH458817:ERJ458818 ERH524353:ERJ524354 ERH589889:ERJ589890 ERH655425:ERJ655426 ERH720961:ERJ720962 ERH786497:ERJ786498 ERH852033:ERJ852034 ERH917569:ERJ917570 ERH983105:ERJ983106 ESM69:ESO70 ESM65601:ESO65602 ESM131137:ESO131138 ESM196673:ESO196674 ESM262209:ESO262210 ESM327745:ESO327746 ESM393281:ESO393282 ESM458817:ESO458818 ESM524353:ESO524354 ESM589889:ESO589890 ESM655425:ESO655426 ESM720961:ESO720962 ESM786497:ESO786498 ESM852033:ESO852034 ESM917569:ESO917570 ESM983105:ESO983106 ESQ61:ESS62 ESQ65593:ESS65594 ESQ131129:ESS131130 ESQ196665:ESS196666 ESQ262201:ESS262202 ESQ327737:ESS327738 ESQ393273:ESS393274 ESQ458809:ESS458810 ESQ524345:ESS524346 ESQ589881:ESS589882 ESQ655417:ESS655418 ESQ720953:ESS720954 ESQ786489:ESS786490 ESQ852025:ESS852026 ESQ917561:ESS917562 ESQ983097:ESS983098 FBD69:FBF70 FBD65601:FBF65602 FBD131137:FBF131138 FBD196673:FBF196674 FBD262209:FBF262210 FBD327745:FBF327746 FBD393281:FBF393282 FBD458817:FBF458818 FBD524353:FBF524354 FBD589889:FBF589890 FBD655425:FBF655426 FBD720961:FBF720962 FBD786497:FBF786498 FBD852033:FBF852034 FBD917569:FBF917570 FBD983105:FBF983106 FCI69:FCK70 FCI65601:FCK65602 FCI131137:FCK131138 FCI196673:FCK196674 FCI262209:FCK262210 FCI327745:FCK327746 FCI393281:FCK393282 FCI458817:FCK458818 FCI524353:FCK524354 FCI589889:FCK589890 FCI655425:FCK655426 FCI720961:FCK720962 FCI786497:FCK786498 FCI852033:FCK852034 FCI917569:FCK917570 FCI983105:FCK983106 FCM61:FCO62 FCM65593:FCO65594 FCM131129:FCO131130 FCM196665:FCO196666 FCM262201:FCO262202 FCM327737:FCO327738 FCM393273:FCO393274 FCM458809:FCO458810 FCM524345:FCO524346 FCM589881:FCO589882 FCM655417:FCO655418 FCM720953:FCO720954 FCM786489:FCO786490 FCM852025:FCO852026 FCM917561:FCO917562 FCM983097:FCO983098 FKZ69:FLB70 FKZ65601:FLB65602 FKZ131137:FLB131138 FKZ196673:FLB196674 FKZ262209:FLB262210 FKZ327745:FLB327746 FKZ393281:FLB393282 FKZ458817:FLB458818 FKZ524353:FLB524354 FKZ589889:FLB589890 FKZ655425:FLB655426 FKZ720961:FLB720962 FKZ786497:FLB786498 FKZ852033:FLB852034 FKZ917569:FLB917570 FKZ983105:FLB983106 FME69:FMG70 FME65601:FMG65602 FME131137:FMG131138 FME196673:FMG196674 FME262209:FMG262210 FME327745:FMG327746 FME393281:FMG393282 FME458817:FMG458818 FME524353:FMG524354 FME589889:FMG589890 FME655425:FMG655426 FME720961:FMG720962 FME786497:FMG786498 FME852033:FMG852034 FME917569:FMG917570 FME983105:FMG983106 FMI61:FMK62 FMI65593:FMK65594 FMI131129:FMK131130 FMI196665:FMK196666 FMI262201:FMK262202 FMI327737:FMK327738 FMI393273:FMK393274 FMI458809:FMK458810 FMI524345:FMK524346 FMI589881:FMK589882 FMI655417:FMK655418 FMI720953:FMK720954 FMI786489:FMK786490 FMI852025:FMK852026 FMI917561:FMK917562 FMI983097:FMK983098 FUV69:FUX70 FUV65601:FUX65602 FUV131137:FUX131138 FUV196673:FUX196674 FUV262209:FUX262210 FUV327745:FUX327746 FUV393281:FUX393282 FUV458817:FUX458818 FUV524353:FUX524354 FUV589889:FUX589890 FUV655425:FUX655426 FUV720961:FUX720962 FUV786497:FUX786498 FUV852033:FUX852034 FUV917569:FUX917570 FUV983105:FUX983106 FWA69:FWC70 FWA65601:FWC65602 FWA131137:FWC131138 FWA196673:FWC196674 FWA262209:FWC262210 FWA327745:FWC327746 FWA393281:FWC393282 FWA458817:FWC458818 FWA524353:FWC524354 FWA589889:FWC589890 FWA655425:FWC655426 FWA720961:FWC720962 FWA786497:FWC786498 FWA852033:FWC852034 FWA917569:FWC917570 FWA983105:FWC983106 FWE61:FWG62 FWE65593:FWG65594 FWE131129:FWG131130 FWE196665:FWG196666 FWE262201:FWG262202 FWE327737:FWG327738 FWE393273:FWG393274 FWE458809:FWG458810 FWE524345:FWG524346 FWE589881:FWG589882 FWE655417:FWG655418 FWE720953:FWG720954 FWE786489:FWG786490 FWE852025:FWG852026 FWE917561:FWG917562 FWE983097:FWG983098 GER69:GET70 GER65601:GET65602 GER131137:GET131138 GER196673:GET196674 GER262209:GET262210 GER327745:GET327746 GER393281:GET393282 GER458817:GET458818 GER524353:GET524354 GER589889:GET589890 GER655425:GET655426 GER720961:GET720962 GER786497:GET786498 GER852033:GET852034 GER917569:GET917570 GER983105:GET983106 GFW69:GFY70 GFW65601:GFY65602 GFW131137:GFY131138 GFW196673:GFY196674 GFW262209:GFY262210 GFW327745:GFY327746 GFW393281:GFY393282 GFW458817:GFY458818 GFW524353:GFY524354 GFW589889:GFY589890 GFW655425:GFY655426 GFW720961:GFY720962 GFW786497:GFY786498 GFW852033:GFY852034 GFW917569:GFY917570 GFW983105:GFY983106 GGA61:GGC62 GGA65593:GGC65594 GGA131129:GGC131130 GGA196665:GGC196666 GGA262201:GGC262202 GGA327737:GGC327738 GGA393273:GGC393274 GGA458809:GGC458810 GGA524345:GGC524346 GGA589881:GGC589882 GGA655417:GGC655418 GGA720953:GGC720954 GGA786489:GGC786490 GGA852025:GGC852026 GGA917561:GGC917562 GGA983097:GGC983098 GON69:GOP70 GON65601:GOP65602 GON131137:GOP131138 GON196673:GOP196674 GON262209:GOP262210 GON327745:GOP327746 GON393281:GOP393282 GON458817:GOP458818 GON524353:GOP524354 GON589889:GOP589890 GON655425:GOP655426 GON720961:GOP720962 GON786497:GOP786498 GON852033:GOP852034 GON917569:GOP917570 GON983105:GOP983106 GPS69:GPU70 GPS65601:GPU65602 GPS131137:GPU131138 GPS196673:GPU196674 GPS262209:GPU262210 GPS327745:GPU327746 GPS393281:GPU393282 GPS458817:GPU458818 GPS524353:GPU524354 GPS589889:GPU589890 GPS655425:GPU655426 GPS720961:GPU720962 GPS786497:GPU786498 GPS852033:GPU852034 GPS917569:GPU917570 GPS983105:GPU983106 GPW61:GPY62 GPW65593:GPY65594 GPW131129:GPY131130 GPW196665:GPY196666 GPW262201:GPY262202 GPW327737:GPY327738 GPW393273:GPY393274 GPW458809:GPY458810 GPW524345:GPY524346 GPW589881:GPY589882 GPW655417:GPY655418 GPW720953:GPY720954 GPW786489:GPY786490 GPW852025:GPY852026 GPW917561:GPY917562 GPW983097:GPY983098 GYJ69:GYL70 GYJ65601:GYL65602 GYJ131137:GYL131138 GYJ196673:GYL196674 GYJ262209:GYL262210 GYJ327745:GYL327746 GYJ393281:GYL393282 GYJ458817:GYL458818 GYJ524353:GYL524354 GYJ589889:GYL589890 GYJ655425:GYL655426 GYJ720961:GYL720962 GYJ786497:GYL786498 GYJ852033:GYL852034 GYJ917569:GYL917570 GYJ983105:GYL983106 GZO69:GZQ70 GZO65601:GZQ65602 GZO131137:GZQ131138 GZO196673:GZQ196674 GZO262209:GZQ262210 GZO327745:GZQ327746 GZO393281:GZQ393282 GZO458817:GZQ458818 GZO524353:GZQ524354 GZO589889:GZQ589890 GZO655425:GZQ655426 GZO720961:GZQ720962 GZO786497:GZQ786498 GZO852033:GZQ852034 GZO917569:GZQ917570 GZO983105:GZQ983106 GZS61:GZU62 GZS65593:GZU65594 GZS131129:GZU131130 GZS196665:GZU196666 GZS262201:GZU262202 GZS327737:GZU327738 GZS393273:GZU393274 GZS458809:GZU458810 GZS524345:GZU524346 GZS589881:GZU589882 GZS655417:GZU655418 GZS720953:GZU720954 GZS786489:GZU786490 GZS852025:GZU852026 GZS917561:GZU917562 GZS983097:GZU983098 HIF69:HIH70 HIF65601:HIH65602 HIF131137:HIH131138 HIF196673:HIH196674 HIF262209:HIH262210 HIF327745:HIH327746 HIF393281:HIH393282 HIF458817:HIH458818 HIF524353:HIH524354 HIF589889:HIH589890 HIF655425:HIH655426 HIF720961:HIH720962 HIF786497:HIH786498 HIF852033:HIH852034 HIF917569:HIH917570 HIF983105:HIH983106 HJK69:HJM70 HJK65601:HJM65602 HJK131137:HJM131138 HJK196673:HJM196674 HJK262209:HJM262210 HJK327745:HJM327746 HJK393281:HJM393282 HJK458817:HJM458818 HJK524353:HJM524354 HJK589889:HJM589890 HJK655425:HJM655426 HJK720961:HJM720962 HJK786497:HJM786498 HJK852033:HJM852034 HJK917569:HJM917570 HJK983105:HJM983106 HJO61:HJQ62 HJO65593:HJQ65594 HJO131129:HJQ131130 HJO196665:HJQ196666 HJO262201:HJQ262202 HJO327737:HJQ327738 HJO393273:HJQ393274 HJO458809:HJQ458810 HJO524345:HJQ524346 HJO589881:HJQ589882 HJO655417:HJQ655418 HJO720953:HJQ720954 HJO786489:HJQ786490 HJO852025:HJQ852026 HJO917561:HJQ917562 HJO983097:HJQ983098 HSB69:HSD70 HSB65601:HSD65602 HSB131137:HSD131138 HSB196673:HSD196674 HSB262209:HSD262210 HSB327745:HSD327746 HSB393281:HSD393282 HSB458817:HSD458818 HSB524353:HSD524354 HSB589889:HSD589890 HSB655425:HSD655426 HSB720961:HSD720962 HSB786497:HSD786498 HSB852033:HSD852034 HSB917569:HSD917570 HSB983105:HSD983106 HTG69:HTI70 HTG65601:HTI65602 HTG131137:HTI131138 HTG196673:HTI196674 HTG262209:HTI262210 HTG327745:HTI327746 HTG393281:HTI393282 HTG458817:HTI458818 HTG524353:HTI524354 HTG589889:HTI589890 HTG655425:HTI655426 HTG720961:HTI720962 HTG786497:HTI786498 HTG852033:HTI852034 HTG917569:HTI917570 HTG983105:HTI983106 HTK61:HTM62 HTK65593:HTM65594 HTK131129:HTM131130 HTK196665:HTM196666 HTK262201:HTM262202 HTK327737:HTM327738 HTK393273:HTM393274 HTK458809:HTM458810 HTK524345:HTM524346 HTK589881:HTM589882 HTK655417:HTM655418 HTK720953:HTM720954 HTK786489:HTM786490 HTK852025:HTM852026 HTK917561:HTM917562 HTK983097:HTM983098 IBX69:IBZ70 IBX65601:IBZ65602 IBX131137:IBZ131138 IBX196673:IBZ196674 IBX262209:IBZ262210 IBX327745:IBZ327746 IBX393281:IBZ393282 IBX458817:IBZ458818 IBX524353:IBZ524354 IBX589889:IBZ589890 IBX655425:IBZ655426 IBX720961:IBZ720962 IBX786497:IBZ786498 IBX852033:IBZ852034 IBX917569:IBZ917570 IBX983105:IBZ983106 IDC69:IDE70 IDC65601:IDE65602 IDC131137:IDE131138 IDC196673:IDE196674 IDC262209:IDE262210 IDC327745:IDE327746 IDC393281:IDE393282 IDC458817:IDE458818 IDC524353:IDE524354 IDC589889:IDE589890 IDC655425:IDE655426 IDC720961:IDE720962 IDC786497:IDE786498 IDC852033:IDE852034 IDC917569:IDE917570 IDC983105:IDE983106 IDG61:IDI62 IDG65593:IDI65594 IDG131129:IDI131130 IDG196665:IDI196666 IDG262201:IDI262202 IDG327737:IDI327738 IDG393273:IDI393274 IDG458809:IDI458810 IDG524345:IDI524346 IDG589881:IDI589882 IDG655417:IDI655418 IDG720953:IDI720954 IDG786489:IDI786490 IDG852025:IDI852026 IDG917561:IDI917562 IDG983097:IDI983098 ILT69:ILV70 ILT65601:ILV65602 ILT131137:ILV131138 ILT196673:ILV196674 ILT262209:ILV262210 ILT327745:ILV327746 ILT393281:ILV393282 ILT458817:ILV458818 ILT524353:ILV524354 ILT589889:ILV589890 ILT655425:ILV655426 ILT720961:ILV720962 ILT786497:ILV786498 ILT852033:ILV852034 ILT917569:ILV917570 ILT983105:ILV983106 IMY69:INA70 IMY65601:INA65602 IMY131137:INA131138 IMY196673:INA196674 IMY262209:INA262210 IMY327745:INA327746 IMY393281:INA393282 IMY458817:INA458818 IMY524353:INA524354 IMY589889:INA589890 IMY655425:INA655426 IMY720961:INA720962 IMY786497:INA786498 IMY852033:INA852034 IMY917569:INA917570 IMY983105:INA983106 INC61:INE62 INC65593:INE65594 INC131129:INE131130 INC196665:INE196666 INC262201:INE262202 INC327737:INE327738 INC393273:INE393274 INC458809:INE458810 INC524345:INE524346 INC589881:INE589882 INC655417:INE655418 INC720953:INE720954 INC786489:INE786490 INC852025:INE852026 INC917561:INE917562 INC983097:INE983098 IVP69:IVR70 IVP65601:IVR65602 IVP131137:IVR131138 IVP196673:IVR196674 IVP262209:IVR262210 IVP327745:IVR327746 IVP393281:IVR393282 IVP458817:IVR458818 IVP524353:IVR524354 IVP589889:IVR589890 IVP655425:IVR655426 IVP720961:IVR720962 IVP786497:IVR786498 IVP852033:IVR852034 IVP917569:IVR917570 IVP983105:IVR983106 IWU69:IWW70 IWU65601:IWW65602 IWU131137:IWW131138 IWU196673:IWW196674 IWU262209:IWW262210 IWU327745:IWW327746 IWU393281:IWW393282 IWU458817:IWW458818 IWU524353:IWW524354 IWU589889:IWW589890 IWU655425:IWW655426 IWU720961:IWW720962 IWU786497:IWW786498 IWU852033:IWW852034 IWU917569:IWW917570 IWU983105:IWW983106 IWY61:IXA62 IWY65593:IXA65594 IWY131129:IXA131130 IWY196665:IXA196666 IWY262201:IXA262202 IWY327737:IXA327738 IWY393273:IXA393274 IWY458809:IXA458810 IWY524345:IXA524346 IWY589881:IXA589882 IWY655417:IXA655418 IWY720953:IXA720954 IWY786489:IXA786490 IWY852025:IXA852026 IWY917561:IXA917562 IWY983097:IXA983098 JFL69:JFN70 JFL65601:JFN65602 JFL131137:JFN131138 JFL196673:JFN196674 JFL262209:JFN262210 JFL327745:JFN327746 JFL393281:JFN393282 JFL458817:JFN458818 JFL524353:JFN524354 JFL589889:JFN589890 JFL655425:JFN655426 JFL720961:JFN720962 JFL786497:JFN786498 JFL852033:JFN852034 JFL917569:JFN917570 JFL983105:JFN983106 JGQ69:JGS70 JGQ65601:JGS65602 JGQ131137:JGS131138 JGQ196673:JGS196674 JGQ262209:JGS262210 JGQ327745:JGS327746 JGQ393281:JGS393282 JGQ458817:JGS458818 JGQ524353:JGS524354 JGQ589889:JGS589890 JGQ655425:JGS655426 JGQ720961:JGS720962 JGQ786497:JGS786498 JGQ852033:JGS852034 JGQ917569:JGS917570 JGQ983105:JGS983106 JGU61:JGW62 JGU65593:JGW65594 JGU131129:JGW131130 JGU196665:JGW196666 JGU262201:JGW262202 JGU327737:JGW327738 JGU393273:JGW393274 JGU458809:JGW458810 JGU524345:JGW524346 JGU589881:JGW589882 JGU655417:JGW655418 JGU720953:JGW720954 JGU786489:JGW786490 JGU852025:JGW852026 JGU917561:JGW917562 JGU983097:JGW983098 JPH69:JPJ70 JPH65601:JPJ65602 JPH131137:JPJ131138 JPH196673:JPJ196674 JPH262209:JPJ262210 JPH327745:JPJ327746 JPH393281:JPJ393282 JPH458817:JPJ458818 JPH524353:JPJ524354 JPH589889:JPJ589890 JPH655425:JPJ655426 JPH720961:JPJ720962 JPH786497:JPJ786498 JPH852033:JPJ852034 JPH917569:JPJ917570 JPH983105:JPJ983106 JQM69:JQO70 JQM65601:JQO65602 JQM131137:JQO131138 JQM196673:JQO196674 JQM262209:JQO262210 JQM327745:JQO327746 JQM393281:JQO393282 JQM458817:JQO458818 JQM524353:JQO524354 JQM589889:JQO589890 JQM655425:JQO655426 JQM720961:JQO720962 JQM786497:JQO786498 JQM852033:JQO852034 JQM917569:JQO917570 JQM983105:JQO983106 JQQ61:JQS62 JQQ65593:JQS65594 JQQ131129:JQS131130 JQQ196665:JQS196666 JQQ262201:JQS262202 JQQ327737:JQS327738 JQQ393273:JQS393274 JQQ458809:JQS458810 JQQ524345:JQS524346 JQQ589881:JQS589882 JQQ655417:JQS655418 JQQ720953:JQS720954 JQQ786489:JQS786490 JQQ852025:JQS852026 JQQ917561:JQS917562 JQQ983097:JQS983098 JZD69:JZF70 JZD65601:JZF65602 JZD131137:JZF131138 JZD196673:JZF196674 JZD262209:JZF262210 JZD327745:JZF327746 JZD393281:JZF393282 JZD458817:JZF458818 JZD524353:JZF524354 JZD589889:JZF589890 JZD655425:JZF655426 JZD720961:JZF720962 JZD786497:JZF786498 JZD852033:JZF852034 JZD917569:JZF917570 JZD983105:JZF983106 KAI69:KAK70 KAI65601:KAK65602 KAI131137:KAK131138 KAI196673:KAK196674 KAI262209:KAK262210 KAI327745:KAK327746 KAI393281:KAK393282 KAI458817:KAK458818 KAI524353:KAK524354 KAI589889:KAK589890 KAI655425:KAK655426 KAI720961:KAK720962 KAI786497:KAK786498 KAI852033:KAK852034 KAI917569:KAK917570 KAI983105:KAK983106 KAM61:KAO62 KAM65593:KAO65594 KAM131129:KAO131130 KAM196665:KAO196666 KAM262201:KAO262202 KAM327737:KAO327738 KAM393273:KAO393274 KAM458809:KAO458810 KAM524345:KAO524346 KAM589881:KAO589882 KAM655417:KAO655418 KAM720953:KAO720954 KAM786489:KAO786490 KAM852025:KAO852026 KAM917561:KAO917562 KAM983097:KAO983098 KIZ69:KJB70 KIZ65601:KJB65602 KIZ131137:KJB131138 KIZ196673:KJB196674 KIZ262209:KJB262210 KIZ327745:KJB327746 KIZ393281:KJB393282 KIZ458817:KJB458818 KIZ524353:KJB524354 KIZ589889:KJB589890 KIZ655425:KJB655426 KIZ720961:KJB720962 KIZ786497:KJB786498 KIZ852033:KJB852034 KIZ917569:KJB917570 KIZ983105:KJB983106 KKE69:KKG70 KKE65601:KKG65602 KKE131137:KKG131138 KKE196673:KKG196674 KKE262209:KKG262210 KKE327745:KKG327746 KKE393281:KKG393282 KKE458817:KKG458818 KKE524353:KKG524354 KKE589889:KKG589890 KKE655425:KKG655426 KKE720961:KKG720962 KKE786497:KKG786498 KKE852033:KKG852034 KKE917569:KKG917570 KKE983105:KKG983106 KKI61:KKK62 KKI65593:KKK65594 KKI131129:KKK131130 KKI196665:KKK196666 KKI262201:KKK262202 KKI327737:KKK327738 KKI393273:KKK393274 KKI458809:KKK458810 KKI524345:KKK524346 KKI589881:KKK589882 KKI655417:KKK655418 KKI720953:KKK720954 KKI786489:KKK786490 KKI852025:KKK852026 KKI917561:KKK917562 KKI983097:KKK983098 KSV69:KSX70 KSV65601:KSX65602 KSV131137:KSX131138 KSV196673:KSX196674 KSV262209:KSX262210 KSV327745:KSX327746 KSV393281:KSX393282 KSV458817:KSX458818 KSV524353:KSX524354 KSV589889:KSX589890 KSV655425:KSX655426 KSV720961:KSX720962 KSV786497:KSX786498 KSV852033:KSX852034 KSV917569:KSX917570 KSV983105:KSX983106 KUA69:KUC70 KUA65601:KUC65602 KUA131137:KUC131138 KUA196673:KUC196674 KUA262209:KUC262210 KUA327745:KUC327746 KUA393281:KUC393282 KUA458817:KUC458818 KUA524353:KUC524354 KUA589889:KUC589890 KUA655425:KUC655426 KUA720961:KUC720962 KUA786497:KUC786498 KUA852033:KUC852034 KUA917569:KUC917570 KUA983105:KUC983106 KUE61:KUG62 KUE65593:KUG65594 KUE131129:KUG131130 KUE196665:KUG196666 KUE262201:KUG262202 KUE327737:KUG327738 KUE393273:KUG393274 KUE458809:KUG458810 KUE524345:KUG524346 KUE589881:KUG589882 KUE655417:KUG655418 KUE720953:KUG720954 KUE786489:KUG786490 KUE852025:KUG852026 KUE917561:KUG917562 KUE983097:KUG983098 LCR69:LCT70 LCR65601:LCT65602 LCR131137:LCT131138 LCR196673:LCT196674 LCR262209:LCT262210 LCR327745:LCT327746 LCR393281:LCT393282 LCR458817:LCT458818 LCR524353:LCT524354 LCR589889:LCT589890 LCR655425:LCT655426 LCR720961:LCT720962 LCR786497:LCT786498 LCR852033:LCT852034 LCR917569:LCT917570 LCR983105:LCT983106 LDW69:LDY70 LDW65601:LDY65602 LDW131137:LDY131138 LDW196673:LDY196674 LDW262209:LDY262210 LDW327745:LDY327746 LDW393281:LDY393282 LDW458817:LDY458818 LDW524353:LDY524354 LDW589889:LDY589890 LDW655425:LDY655426 LDW720961:LDY720962 LDW786497:LDY786498 LDW852033:LDY852034 LDW917569:LDY917570 LDW983105:LDY983106 LEA61:LEC62 LEA65593:LEC65594 LEA131129:LEC131130 LEA196665:LEC196666 LEA262201:LEC262202 LEA327737:LEC327738 LEA393273:LEC393274 LEA458809:LEC458810 LEA524345:LEC524346 LEA589881:LEC589882 LEA655417:LEC655418 LEA720953:LEC720954 LEA786489:LEC786490 LEA852025:LEC852026 LEA917561:LEC917562 LEA983097:LEC983098 LMN69:LMP70 LMN65601:LMP65602 LMN131137:LMP131138 LMN196673:LMP196674 LMN262209:LMP262210 LMN327745:LMP327746 LMN393281:LMP393282 LMN458817:LMP458818 LMN524353:LMP524354 LMN589889:LMP589890 LMN655425:LMP655426 LMN720961:LMP720962 LMN786497:LMP786498 LMN852033:LMP852034 LMN917569:LMP917570 LMN983105:LMP983106 LNS69:LNU70 LNS65601:LNU65602 LNS131137:LNU131138 LNS196673:LNU196674 LNS262209:LNU262210 LNS327745:LNU327746 LNS393281:LNU393282 LNS458817:LNU458818 LNS524353:LNU524354 LNS589889:LNU589890 LNS655425:LNU655426 LNS720961:LNU720962 LNS786497:LNU786498 LNS852033:LNU852034 LNS917569:LNU917570 LNS983105:LNU983106 LNW61:LNY62 LNW65593:LNY65594 LNW131129:LNY131130 LNW196665:LNY196666 LNW262201:LNY262202 LNW327737:LNY327738 LNW393273:LNY393274 LNW458809:LNY458810 LNW524345:LNY524346 LNW589881:LNY589882 LNW655417:LNY655418 LNW720953:LNY720954 LNW786489:LNY786490 LNW852025:LNY852026 LNW917561:LNY917562 LNW983097:LNY983098 LWJ69:LWL70 LWJ65601:LWL65602 LWJ131137:LWL131138 LWJ196673:LWL196674 LWJ262209:LWL262210 LWJ327745:LWL327746 LWJ393281:LWL393282 LWJ458817:LWL458818 LWJ524353:LWL524354 LWJ589889:LWL589890 LWJ655425:LWL655426 LWJ720961:LWL720962 LWJ786497:LWL786498 LWJ852033:LWL852034 LWJ917569:LWL917570 LWJ983105:LWL983106 LXO69:LXQ70 LXO65601:LXQ65602 LXO131137:LXQ131138 LXO196673:LXQ196674 LXO262209:LXQ262210 LXO327745:LXQ327746 LXO393281:LXQ393282 LXO458817:LXQ458818 LXO524353:LXQ524354 LXO589889:LXQ589890 LXO655425:LXQ655426 LXO720961:LXQ720962 LXO786497:LXQ786498 LXO852033:LXQ852034 LXO917569:LXQ917570 LXO983105:LXQ983106 LXS61:LXU62 LXS65593:LXU65594 LXS131129:LXU131130 LXS196665:LXU196666 LXS262201:LXU262202 LXS327737:LXU327738 LXS393273:LXU393274 LXS458809:LXU458810 LXS524345:LXU524346 LXS589881:LXU589882 LXS655417:LXU655418 LXS720953:LXU720954 LXS786489:LXU786490 LXS852025:LXU852026 LXS917561:LXU917562 LXS983097:LXU983098 MGF69:MGH70 MGF65601:MGH65602 MGF131137:MGH131138 MGF196673:MGH196674 MGF262209:MGH262210 MGF327745:MGH327746 MGF393281:MGH393282 MGF458817:MGH458818 MGF524353:MGH524354 MGF589889:MGH589890 MGF655425:MGH655426 MGF720961:MGH720962 MGF786497:MGH786498 MGF852033:MGH852034 MGF917569:MGH917570 MGF983105:MGH983106 MHK69:MHM70 MHK65601:MHM65602 MHK131137:MHM131138 MHK196673:MHM196674 MHK262209:MHM262210 MHK327745:MHM327746 MHK393281:MHM393282 MHK458817:MHM458818 MHK524353:MHM524354 MHK589889:MHM589890 MHK655425:MHM655426 MHK720961:MHM720962 MHK786497:MHM786498 MHK852033:MHM852034 MHK917569:MHM917570 MHK983105:MHM983106 MHO61:MHQ62 MHO65593:MHQ65594 MHO131129:MHQ131130 MHO196665:MHQ196666 MHO262201:MHQ262202 MHO327737:MHQ327738 MHO393273:MHQ393274 MHO458809:MHQ458810 MHO524345:MHQ524346 MHO589881:MHQ589882 MHO655417:MHQ655418 MHO720953:MHQ720954 MHO786489:MHQ786490 MHO852025:MHQ852026 MHO917561:MHQ917562 MHO983097:MHQ983098 MQB69:MQD70 MQB65601:MQD65602 MQB131137:MQD131138 MQB196673:MQD196674 MQB262209:MQD262210 MQB327745:MQD327746 MQB393281:MQD393282 MQB458817:MQD458818 MQB524353:MQD524354 MQB589889:MQD589890 MQB655425:MQD655426 MQB720961:MQD720962 MQB786497:MQD786498 MQB852033:MQD852034 MQB917569:MQD917570 MQB983105:MQD983106 MRG69:MRI70 MRG65601:MRI65602 MRG131137:MRI131138 MRG196673:MRI196674 MRG262209:MRI262210 MRG327745:MRI327746 MRG393281:MRI393282 MRG458817:MRI458818 MRG524353:MRI524354 MRG589889:MRI589890 MRG655425:MRI655426 MRG720961:MRI720962 MRG786497:MRI786498 MRG852033:MRI852034 MRG917569:MRI917570 MRG983105:MRI983106 MRK61:MRM62 MRK65593:MRM65594 MRK131129:MRM131130 MRK196665:MRM196666 MRK262201:MRM262202 MRK327737:MRM327738 MRK393273:MRM393274 MRK458809:MRM458810 MRK524345:MRM524346 MRK589881:MRM589882 MRK655417:MRM655418 MRK720953:MRM720954 MRK786489:MRM786490 MRK852025:MRM852026 MRK917561:MRM917562 MRK983097:MRM983098 MZX69:MZZ70 MZX65601:MZZ65602 MZX131137:MZZ131138 MZX196673:MZZ196674 MZX262209:MZZ262210 MZX327745:MZZ327746 MZX393281:MZZ393282 MZX458817:MZZ458818 MZX524353:MZZ524354 MZX589889:MZZ589890 MZX655425:MZZ655426 MZX720961:MZZ720962 MZX786497:MZZ786498 MZX852033:MZZ852034 MZX917569:MZZ917570 MZX983105:MZZ983106 NBC69:NBE70 NBC65601:NBE65602 NBC131137:NBE131138 NBC196673:NBE196674 NBC262209:NBE262210 NBC327745:NBE327746 NBC393281:NBE393282 NBC458817:NBE458818 NBC524353:NBE524354 NBC589889:NBE589890 NBC655425:NBE655426 NBC720961:NBE720962 NBC786497:NBE786498 NBC852033:NBE852034 NBC917569:NBE917570 NBC983105:NBE983106 NBG61:NBI62 NBG65593:NBI65594 NBG131129:NBI131130 NBG196665:NBI196666 NBG262201:NBI262202 NBG327737:NBI327738 NBG393273:NBI393274 NBG458809:NBI458810 NBG524345:NBI524346 NBG589881:NBI589882 NBG655417:NBI655418 NBG720953:NBI720954 NBG786489:NBI786490 NBG852025:NBI852026 NBG917561:NBI917562 NBG983097:NBI983098 NJT69:NJV70 NJT65601:NJV65602 NJT131137:NJV131138 NJT196673:NJV196674 NJT262209:NJV262210 NJT327745:NJV327746 NJT393281:NJV393282 NJT458817:NJV458818 NJT524353:NJV524354 NJT589889:NJV589890 NJT655425:NJV655426 NJT720961:NJV720962 NJT786497:NJV786498 NJT852033:NJV852034 NJT917569:NJV917570 NJT983105:NJV983106 NKY69:NLA70 NKY65601:NLA65602 NKY131137:NLA131138 NKY196673:NLA196674 NKY262209:NLA262210 NKY327745:NLA327746 NKY393281:NLA393282 NKY458817:NLA458818 NKY524353:NLA524354 NKY589889:NLA589890 NKY655425:NLA655426 NKY720961:NLA720962 NKY786497:NLA786498 NKY852033:NLA852034 NKY917569:NLA917570 NKY983105:NLA983106 NLC61:NLE62 NLC65593:NLE65594 NLC131129:NLE131130 NLC196665:NLE196666 NLC262201:NLE262202 NLC327737:NLE327738 NLC393273:NLE393274 NLC458809:NLE458810 NLC524345:NLE524346 NLC589881:NLE589882 NLC655417:NLE655418 NLC720953:NLE720954 NLC786489:NLE786490 NLC852025:NLE852026 NLC917561:NLE917562 NLC983097:NLE983098 NTP69:NTR70 NTP65601:NTR65602 NTP131137:NTR131138 NTP196673:NTR196674 NTP262209:NTR262210 NTP327745:NTR327746 NTP393281:NTR393282 NTP458817:NTR458818 NTP524353:NTR524354 NTP589889:NTR589890 NTP655425:NTR655426 NTP720961:NTR720962 NTP786497:NTR786498 NTP852033:NTR852034 NTP917569:NTR917570 NTP983105:NTR983106 NUU69:NUW70 NUU65601:NUW65602 NUU131137:NUW131138 NUU196673:NUW196674 NUU262209:NUW262210 NUU327745:NUW327746 NUU393281:NUW393282 NUU458817:NUW458818 NUU524353:NUW524354 NUU589889:NUW589890 NUU655425:NUW655426 NUU720961:NUW720962 NUU786497:NUW786498 NUU852033:NUW852034 NUU917569:NUW917570 NUU983105:NUW983106 NUY61:NVA62 NUY65593:NVA65594 NUY131129:NVA131130 NUY196665:NVA196666 NUY262201:NVA262202 NUY327737:NVA327738 NUY393273:NVA393274 NUY458809:NVA458810 NUY524345:NVA524346 NUY589881:NVA589882 NUY655417:NVA655418 NUY720953:NVA720954 NUY786489:NVA786490 NUY852025:NVA852026 NUY917561:NVA917562 NUY983097:NVA983098 ODL69:ODN70 ODL65601:ODN65602 ODL131137:ODN131138 ODL196673:ODN196674 ODL262209:ODN262210 ODL327745:ODN327746 ODL393281:ODN393282 ODL458817:ODN458818 ODL524353:ODN524354 ODL589889:ODN589890 ODL655425:ODN655426 ODL720961:ODN720962 ODL786497:ODN786498 ODL852033:ODN852034 ODL917569:ODN917570 ODL983105:ODN983106 OEQ69:OES70 OEQ65601:OES65602 OEQ131137:OES131138 OEQ196673:OES196674 OEQ262209:OES262210 OEQ327745:OES327746 OEQ393281:OES393282 OEQ458817:OES458818 OEQ524353:OES524354 OEQ589889:OES589890 OEQ655425:OES655426 OEQ720961:OES720962 OEQ786497:OES786498 OEQ852033:OES852034 OEQ917569:OES917570 OEQ983105:OES983106 OEU61:OEW62 OEU65593:OEW65594 OEU131129:OEW131130 OEU196665:OEW196666 OEU262201:OEW262202 OEU327737:OEW327738 OEU393273:OEW393274 OEU458809:OEW458810 OEU524345:OEW524346 OEU589881:OEW589882 OEU655417:OEW655418 OEU720953:OEW720954 OEU786489:OEW786490 OEU852025:OEW852026 OEU917561:OEW917562 OEU983097:OEW983098 ONH69:ONJ70 ONH65601:ONJ65602 ONH131137:ONJ131138 ONH196673:ONJ196674 ONH262209:ONJ262210 ONH327745:ONJ327746 ONH393281:ONJ393282 ONH458817:ONJ458818 ONH524353:ONJ524354 ONH589889:ONJ589890 ONH655425:ONJ655426 ONH720961:ONJ720962 ONH786497:ONJ786498 ONH852033:ONJ852034 ONH917569:ONJ917570 ONH983105:ONJ983106 OOM69:OOO70 OOM65601:OOO65602 OOM131137:OOO131138 OOM196673:OOO196674 OOM262209:OOO262210 OOM327745:OOO327746 OOM393281:OOO393282 OOM458817:OOO458818 OOM524353:OOO524354 OOM589889:OOO589890 OOM655425:OOO655426 OOM720961:OOO720962 OOM786497:OOO786498 OOM852033:OOO852034 OOM917569:OOO917570 OOM983105:OOO983106 OOQ61:OOS62 OOQ65593:OOS65594 OOQ131129:OOS131130 OOQ196665:OOS196666 OOQ262201:OOS262202 OOQ327737:OOS327738 OOQ393273:OOS393274 OOQ458809:OOS458810 OOQ524345:OOS524346 OOQ589881:OOS589882 OOQ655417:OOS655418 OOQ720953:OOS720954 OOQ786489:OOS786490 OOQ852025:OOS852026 OOQ917561:OOS917562 OOQ983097:OOS983098 OXD69:OXF70 OXD65601:OXF65602 OXD131137:OXF131138 OXD196673:OXF196674 OXD262209:OXF262210 OXD327745:OXF327746 OXD393281:OXF393282 OXD458817:OXF458818 OXD524353:OXF524354 OXD589889:OXF589890 OXD655425:OXF655426 OXD720961:OXF720962 OXD786497:OXF786498 OXD852033:OXF852034 OXD917569:OXF917570 OXD983105:OXF983106 OYI69:OYK70 OYI65601:OYK65602 OYI131137:OYK131138 OYI196673:OYK196674 OYI262209:OYK262210 OYI327745:OYK327746 OYI393281:OYK393282 OYI458817:OYK458818 OYI524353:OYK524354 OYI589889:OYK589890 OYI655425:OYK655426 OYI720961:OYK720962 OYI786497:OYK786498 OYI852033:OYK852034 OYI917569:OYK917570 OYI983105:OYK983106 OYM61:OYO62 OYM65593:OYO65594 OYM131129:OYO131130 OYM196665:OYO196666 OYM262201:OYO262202 OYM327737:OYO327738 OYM393273:OYO393274 OYM458809:OYO458810 OYM524345:OYO524346 OYM589881:OYO589882 OYM655417:OYO655418 OYM720953:OYO720954 OYM786489:OYO786490 OYM852025:OYO852026 OYM917561:OYO917562 OYM983097:OYO983098 PGZ69:PHB70 PGZ65601:PHB65602 PGZ131137:PHB131138 PGZ196673:PHB196674 PGZ262209:PHB262210 PGZ327745:PHB327746 PGZ393281:PHB393282 PGZ458817:PHB458818 PGZ524353:PHB524354 PGZ589889:PHB589890 PGZ655425:PHB655426 PGZ720961:PHB720962 PGZ786497:PHB786498 PGZ852033:PHB852034 PGZ917569:PHB917570 PGZ983105:PHB983106 PIE69:PIG70 PIE65601:PIG65602 PIE131137:PIG131138 PIE196673:PIG196674 PIE262209:PIG262210 PIE327745:PIG327746 PIE393281:PIG393282 PIE458817:PIG458818 PIE524353:PIG524354 PIE589889:PIG589890 PIE655425:PIG655426 PIE720961:PIG720962 PIE786497:PIG786498 PIE852033:PIG852034 PIE917569:PIG917570 PIE983105:PIG983106 PII61:PIK62 PII65593:PIK65594 PII131129:PIK131130 PII196665:PIK196666 PII262201:PIK262202 PII327737:PIK327738 PII393273:PIK393274 PII458809:PIK458810 PII524345:PIK524346 PII589881:PIK589882 PII655417:PIK655418 PII720953:PIK720954 PII786489:PIK786490 PII852025:PIK852026 PII917561:PIK917562 PII983097:PIK983098 PQV69:PQX70 PQV65601:PQX65602 PQV131137:PQX131138 PQV196673:PQX196674 PQV262209:PQX262210 PQV327745:PQX327746 PQV393281:PQX393282 PQV458817:PQX458818 PQV524353:PQX524354 PQV589889:PQX589890 PQV655425:PQX655426 PQV720961:PQX720962 PQV786497:PQX786498 PQV852033:PQX852034 PQV917569:PQX917570 PQV983105:PQX983106 PSA69:PSC70 PSA65601:PSC65602 PSA131137:PSC131138 PSA196673:PSC196674 PSA262209:PSC262210 PSA327745:PSC327746 PSA393281:PSC393282 PSA458817:PSC458818 PSA524353:PSC524354 PSA589889:PSC589890 PSA655425:PSC655426 PSA720961:PSC720962 PSA786497:PSC786498 PSA852033:PSC852034 PSA917569:PSC917570 PSA983105:PSC983106 PSE61:PSG62 PSE65593:PSG65594 PSE131129:PSG131130 PSE196665:PSG196666 PSE262201:PSG262202 PSE327737:PSG327738 PSE393273:PSG393274 PSE458809:PSG458810 PSE524345:PSG524346 PSE589881:PSG589882 PSE655417:PSG655418 PSE720953:PSG720954 PSE786489:PSG786490 PSE852025:PSG852026 PSE917561:PSG917562 PSE983097:PSG983098 QAR69:QAT70 QAR65601:QAT65602 QAR131137:QAT131138 QAR196673:QAT196674 QAR262209:QAT262210 QAR327745:QAT327746 QAR393281:QAT393282 QAR458817:QAT458818 QAR524353:QAT524354 QAR589889:QAT589890 QAR655425:QAT655426 QAR720961:QAT720962 QAR786497:QAT786498 QAR852033:QAT852034 QAR917569:QAT917570 QAR983105:QAT983106 QBW69:QBY70 QBW65601:QBY65602 QBW131137:QBY131138 QBW196673:QBY196674 QBW262209:QBY262210 QBW327745:QBY327746 QBW393281:QBY393282 QBW458817:QBY458818 QBW524353:QBY524354 QBW589889:QBY589890 QBW655425:QBY655426 QBW720961:QBY720962 QBW786497:QBY786498 QBW852033:QBY852034 QBW917569:QBY917570 QBW983105:QBY983106 QCA61:QCC62 QCA65593:QCC65594 QCA131129:QCC131130 QCA196665:QCC196666 QCA262201:QCC262202 QCA327737:QCC327738 QCA393273:QCC393274 QCA458809:QCC458810 QCA524345:QCC524346 QCA589881:QCC589882 QCA655417:QCC655418 QCA720953:QCC720954 QCA786489:QCC786490 QCA852025:QCC852026 QCA917561:QCC917562 QCA983097:QCC983098 QKN69:QKP70 QKN65601:QKP65602 QKN131137:QKP131138 QKN196673:QKP196674 QKN262209:QKP262210 QKN327745:QKP327746 QKN393281:QKP393282 QKN458817:QKP458818 QKN524353:QKP524354 QKN589889:QKP589890 QKN655425:QKP655426 QKN720961:QKP720962 QKN786497:QKP786498 QKN852033:QKP852034 QKN917569:QKP917570 QKN983105:QKP983106 QLS69:QLU70 QLS65601:QLU65602 QLS131137:QLU131138 QLS196673:QLU196674 QLS262209:QLU262210 QLS327745:QLU327746 QLS393281:QLU393282 QLS458817:QLU458818 QLS524353:QLU524354 QLS589889:QLU589890 QLS655425:QLU655426 QLS720961:QLU720962 QLS786497:QLU786498 QLS852033:QLU852034 QLS917569:QLU917570 QLS983105:QLU983106 QLW61:QLY62 QLW65593:QLY65594 QLW131129:QLY131130 QLW196665:QLY196666 QLW262201:QLY262202 QLW327737:QLY327738 QLW393273:QLY393274 QLW458809:QLY458810 QLW524345:QLY524346 QLW589881:QLY589882 QLW655417:QLY655418 QLW720953:QLY720954 QLW786489:QLY786490 QLW852025:QLY852026 QLW917561:QLY917562 QLW983097:QLY983098 QUJ69:QUL70 QUJ65601:QUL65602 QUJ131137:QUL131138 QUJ196673:QUL196674 QUJ262209:QUL262210 QUJ327745:QUL327746 QUJ393281:QUL393282 QUJ458817:QUL458818 QUJ524353:QUL524354 QUJ589889:QUL589890 QUJ655425:QUL655426 QUJ720961:QUL720962 QUJ786497:QUL786498 QUJ852033:QUL852034 QUJ917569:QUL917570 QUJ983105:QUL983106 QVO69:QVQ70 QVO65601:QVQ65602 QVO131137:QVQ131138 QVO196673:QVQ196674 QVO262209:QVQ262210 QVO327745:QVQ327746 QVO393281:QVQ393282 QVO458817:QVQ458818 QVO524353:QVQ524354 QVO589889:QVQ589890 QVO655425:QVQ655426 QVO720961:QVQ720962 QVO786497:QVQ786498 QVO852033:QVQ852034 QVO917569:QVQ917570 QVO983105:QVQ983106 QVS61:QVU62 QVS65593:QVU65594 QVS131129:QVU131130 QVS196665:QVU196666 QVS262201:QVU262202 QVS327737:QVU327738 QVS393273:QVU393274 QVS458809:QVU458810 QVS524345:QVU524346 QVS589881:QVU589882 QVS655417:QVU655418 QVS720953:QVU720954 QVS786489:QVU786490 QVS852025:QVU852026 QVS917561:QVU917562 QVS983097:QVU983098 REF69:REH70 REF65601:REH65602 REF131137:REH131138 REF196673:REH196674 REF262209:REH262210 REF327745:REH327746 REF393281:REH393282 REF458817:REH458818 REF524353:REH524354 REF589889:REH589890 REF655425:REH655426 REF720961:REH720962 REF786497:REH786498 REF852033:REH852034 REF917569:REH917570 REF983105:REH983106 RFK69:RFM70 RFK65601:RFM65602 RFK131137:RFM131138 RFK196673:RFM196674 RFK262209:RFM262210 RFK327745:RFM327746 RFK393281:RFM393282 RFK458817:RFM458818 RFK524353:RFM524354 RFK589889:RFM589890 RFK655425:RFM655426 RFK720961:RFM720962 RFK786497:RFM786498 RFK852033:RFM852034 RFK917569:RFM917570 RFK983105:RFM983106 RFO61:RFQ62 RFO65593:RFQ65594 RFO131129:RFQ131130 RFO196665:RFQ196666 RFO262201:RFQ262202 RFO327737:RFQ327738 RFO393273:RFQ393274 RFO458809:RFQ458810 RFO524345:RFQ524346 RFO589881:RFQ589882 RFO655417:RFQ655418 RFO720953:RFQ720954 RFO786489:RFQ786490 RFO852025:RFQ852026 RFO917561:RFQ917562 RFO983097:RFQ983098 ROB69:ROD70 ROB65601:ROD65602 ROB131137:ROD131138 ROB196673:ROD196674 ROB262209:ROD262210 ROB327745:ROD327746 ROB393281:ROD393282 ROB458817:ROD458818 ROB524353:ROD524354 ROB589889:ROD589890 ROB655425:ROD655426 ROB720961:ROD720962 ROB786497:ROD786498 ROB852033:ROD852034 ROB917569:ROD917570 ROB983105:ROD983106 RPG69:RPI70 RPG65601:RPI65602 RPG131137:RPI131138 RPG196673:RPI196674 RPG262209:RPI262210 RPG327745:RPI327746 RPG393281:RPI393282 RPG458817:RPI458818 RPG524353:RPI524354 RPG589889:RPI589890 RPG655425:RPI655426 RPG720961:RPI720962 RPG786497:RPI786498 RPG852033:RPI852034 RPG917569:RPI917570 RPG983105:RPI983106 RPK61:RPM62 RPK65593:RPM65594 RPK131129:RPM131130 RPK196665:RPM196666 RPK262201:RPM262202 RPK327737:RPM327738 RPK393273:RPM393274 RPK458809:RPM458810 RPK524345:RPM524346 RPK589881:RPM589882 RPK655417:RPM655418 RPK720953:RPM720954 RPK786489:RPM786490 RPK852025:RPM852026 RPK917561:RPM917562 RPK983097:RPM983098 RXX69:RXZ70 RXX65601:RXZ65602 RXX131137:RXZ131138 RXX196673:RXZ196674 RXX262209:RXZ262210 RXX327745:RXZ327746 RXX393281:RXZ393282 RXX458817:RXZ458818 RXX524353:RXZ524354 RXX589889:RXZ589890 RXX655425:RXZ655426 RXX720961:RXZ720962 RXX786497:RXZ786498 RXX852033:RXZ852034 RXX917569:RXZ917570 RXX983105:RXZ983106 RZC69:RZE70 RZC65601:RZE65602 RZC131137:RZE131138 RZC196673:RZE196674 RZC262209:RZE262210 RZC327745:RZE327746 RZC393281:RZE393282 RZC458817:RZE458818 RZC524353:RZE524354 RZC589889:RZE589890 RZC655425:RZE655426 RZC720961:RZE720962 RZC786497:RZE786498 RZC852033:RZE852034 RZC917569:RZE917570 RZC983105:RZE983106 RZG61:RZI62 RZG65593:RZI65594 RZG131129:RZI131130 RZG196665:RZI196666 RZG262201:RZI262202 RZG327737:RZI327738 RZG393273:RZI393274 RZG458809:RZI458810 RZG524345:RZI524346 RZG589881:RZI589882 RZG655417:RZI655418 RZG720953:RZI720954 RZG786489:RZI786490 RZG852025:RZI852026 RZG917561:RZI917562 RZG983097:RZI983098 SHT69:SHV70 SHT65601:SHV65602 SHT131137:SHV131138 SHT196673:SHV196674 SHT262209:SHV262210 SHT327745:SHV327746 SHT393281:SHV393282 SHT458817:SHV458818 SHT524353:SHV524354 SHT589889:SHV589890 SHT655425:SHV655426 SHT720961:SHV720962 SHT786497:SHV786498 SHT852033:SHV852034 SHT917569:SHV917570 SHT983105:SHV983106 SIY69:SJA70 SIY65601:SJA65602 SIY131137:SJA131138 SIY196673:SJA196674 SIY262209:SJA262210 SIY327745:SJA327746 SIY393281:SJA393282 SIY458817:SJA458818 SIY524353:SJA524354 SIY589889:SJA589890 SIY655425:SJA655426 SIY720961:SJA720962 SIY786497:SJA786498 SIY852033:SJA852034 SIY917569:SJA917570 SIY983105:SJA983106 SJC61:SJE62 SJC65593:SJE65594 SJC131129:SJE131130 SJC196665:SJE196666 SJC262201:SJE262202 SJC327737:SJE327738 SJC393273:SJE393274 SJC458809:SJE458810 SJC524345:SJE524346 SJC589881:SJE589882 SJC655417:SJE655418 SJC720953:SJE720954 SJC786489:SJE786490 SJC852025:SJE852026 SJC917561:SJE917562 SJC983097:SJE983098 SRP69:SRR70 SRP65601:SRR65602 SRP131137:SRR131138 SRP196673:SRR196674 SRP262209:SRR262210 SRP327745:SRR327746 SRP393281:SRR393282 SRP458817:SRR458818 SRP524353:SRR524354 SRP589889:SRR589890 SRP655425:SRR655426 SRP720961:SRR720962 SRP786497:SRR786498 SRP852033:SRR852034 SRP917569:SRR917570 SRP983105:SRR983106 SSU69:SSW70 SSU65601:SSW65602 SSU131137:SSW131138 SSU196673:SSW196674 SSU262209:SSW262210 SSU327745:SSW327746 SSU393281:SSW393282 SSU458817:SSW458818 SSU524353:SSW524354 SSU589889:SSW589890 SSU655425:SSW655426 SSU720961:SSW720962 SSU786497:SSW786498 SSU852033:SSW852034 SSU917569:SSW917570 SSU983105:SSW983106 SSY61:STA62 SSY65593:STA65594 SSY131129:STA131130 SSY196665:STA196666 SSY262201:STA262202 SSY327737:STA327738 SSY393273:STA393274 SSY458809:STA458810 SSY524345:STA524346 SSY589881:STA589882 SSY655417:STA655418 SSY720953:STA720954 SSY786489:STA786490 SSY852025:STA852026 SSY917561:STA917562 SSY983097:STA983098 TBL69:TBN70 TBL65601:TBN65602 TBL131137:TBN131138 TBL196673:TBN196674 TBL262209:TBN262210 TBL327745:TBN327746 TBL393281:TBN393282 TBL458817:TBN458818 TBL524353:TBN524354 TBL589889:TBN589890 TBL655425:TBN655426 TBL720961:TBN720962 TBL786497:TBN786498 TBL852033:TBN852034 TBL917569:TBN917570 TBL983105:TBN983106 TCQ69:TCS70 TCQ65601:TCS65602 TCQ131137:TCS131138 TCQ196673:TCS196674 TCQ262209:TCS262210 TCQ327745:TCS327746 TCQ393281:TCS393282 TCQ458817:TCS458818 TCQ524353:TCS524354 TCQ589889:TCS589890 TCQ655425:TCS655426 TCQ720961:TCS720962 TCQ786497:TCS786498 TCQ852033:TCS852034 TCQ917569:TCS917570 TCQ983105:TCS983106 TCU61:TCW62 TCU65593:TCW65594 TCU131129:TCW131130 TCU196665:TCW196666 TCU262201:TCW262202 TCU327737:TCW327738 TCU393273:TCW393274 TCU458809:TCW458810 TCU524345:TCW524346 TCU589881:TCW589882 TCU655417:TCW655418 TCU720953:TCW720954 TCU786489:TCW786490 TCU852025:TCW852026 TCU917561:TCW917562 TCU983097:TCW983098 TLH69:TLJ70 TLH65601:TLJ65602 TLH131137:TLJ131138 TLH196673:TLJ196674 TLH262209:TLJ262210 TLH327745:TLJ327746 TLH393281:TLJ393282 TLH458817:TLJ458818 TLH524353:TLJ524354 TLH589889:TLJ589890 TLH655425:TLJ655426 TLH720961:TLJ720962 TLH786497:TLJ786498 TLH852033:TLJ852034 TLH917569:TLJ917570 TLH983105:TLJ983106 TMM69:TMO70 TMM65601:TMO65602 TMM131137:TMO131138 TMM196673:TMO196674 TMM262209:TMO262210 TMM327745:TMO327746 TMM393281:TMO393282 TMM458817:TMO458818 TMM524353:TMO524354 TMM589889:TMO589890 TMM655425:TMO655426 TMM720961:TMO720962 TMM786497:TMO786498 TMM852033:TMO852034 TMM917569:TMO917570 TMM983105:TMO983106 TMQ61:TMS62 TMQ65593:TMS65594 TMQ131129:TMS131130 TMQ196665:TMS196666 TMQ262201:TMS262202 TMQ327737:TMS327738 TMQ393273:TMS393274 TMQ458809:TMS458810 TMQ524345:TMS524346 TMQ589881:TMS589882 TMQ655417:TMS655418 TMQ720953:TMS720954 TMQ786489:TMS786490 TMQ852025:TMS852026 TMQ917561:TMS917562 TMQ983097:TMS983098 TVD69:TVF70 TVD65601:TVF65602 TVD131137:TVF131138 TVD196673:TVF196674 TVD262209:TVF262210 TVD327745:TVF327746 TVD393281:TVF393282 TVD458817:TVF458818 TVD524353:TVF524354 TVD589889:TVF589890 TVD655425:TVF655426 TVD720961:TVF720962 TVD786497:TVF786498 TVD852033:TVF852034 TVD917569:TVF917570 TVD983105:TVF983106 TWI69:TWK70 TWI65601:TWK65602 TWI131137:TWK131138 TWI196673:TWK196674 TWI262209:TWK262210 TWI327745:TWK327746 TWI393281:TWK393282 TWI458817:TWK458818 TWI524353:TWK524354 TWI589889:TWK589890 TWI655425:TWK655426 TWI720961:TWK720962 TWI786497:TWK786498 TWI852033:TWK852034 TWI917569:TWK917570 TWI983105:TWK983106 TWM61:TWO62 TWM65593:TWO65594 TWM131129:TWO131130 TWM196665:TWO196666 TWM262201:TWO262202 TWM327737:TWO327738 TWM393273:TWO393274 TWM458809:TWO458810 TWM524345:TWO524346 TWM589881:TWO589882 TWM655417:TWO655418 TWM720953:TWO720954 TWM786489:TWO786490 TWM852025:TWO852026 TWM917561:TWO917562 TWM983097:TWO983098 UEZ69:UFB70 UEZ65601:UFB65602 UEZ131137:UFB131138 UEZ196673:UFB196674 UEZ262209:UFB262210 UEZ327745:UFB327746 UEZ393281:UFB393282 UEZ458817:UFB458818 UEZ524353:UFB524354 UEZ589889:UFB589890 UEZ655425:UFB655426 UEZ720961:UFB720962 UEZ786497:UFB786498 UEZ852033:UFB852034 UEZ917569:UFB917570 UEZ983105:UFB983106 UGE69:UGG70 UGE65601:UGG65602 UGE131137:UGG131138 UGE196673:UGG196674 UGE262209:UGG262210 UGE327745:UGG327746 UGE393281:UGG393282 UGE458817:UGG458818 UGE524353:UGG524354 UGE589889:UGG589890 UGE655425:UGG655426 UGE720961:UGG720962 UGE786497:UGG786498 UGE852033:UGG852034 UGE917569:UGG917570 UGE983105:UGG983106 UGI61:UGK62 UGI65593:UGK65594 UGI131129:UGK131130 UGI196665:UGK196666 UGI262201:UGK262202 UGI327737:UGK327738 UGI393273:UGK393274 UGI458809:UGK458810 UGI524345:UGK524346 UGI589881:UGK589882 UGI655417:UGK655418 UGI720953:UGK720954 UGI786489:UGK786490 UGI852025:UGK852026 UGI917561:UGK917562 UGI983097:UGK983098 UOV69:UOX70 UOV65601:UOX65602 UOV131137:UOX131138 UOV196673:UOX196674 UOV262209:UOX262210 UOV327745:UOX327746 UOV393281:UOX393282 UOV458817:UOX458818 UOV524353:UOX524354 UOV589889:UOX589890 UOV655425:UOX655426 UOV720961:UOX720962 UOV786497:UOX786498 UOV852033:UOX852034 UOV917569:UOX917570 UOV983105:UOX983106 UQA69:UQC70 UQA65601:UQC65602 UQA131137:UQC131138 UQA196673:UQC196674 UQA262209:UQC262210 UQA327745:UQC327746 UQA393281:UQC393282 UQA458817:UQC458818 UQA524353:UQC524354 UQA589889:UQC589890 UQA655425:UQC655426 UQA720961:UQC720962 UQA786497:UQC786498 UQA852033:UQC852034 UQA917569:UQC917570 UQA983105:UQC983106 UQE61:UQG62 UQE65593:UQG65594 UQE131129:UQG131130 UQE196665:UQG196666 UQE262201:UQG262202 UQE327737:UQG327738 UQE393273:UQG393274 UQE458809:UQG458810 UQE524345:UQG524346 UQE589881:UQG589882 UQE655417:UQG655418 UQE720953:UQG720954 UQE786489:UQG786490 UQE852025:UQG852026 UQE917561:UQG917562 UQE983097:UQG983098 UYR69:UYT70 UYR65601:UYT65602 UYR131137:UYT131138 UYR196673:UYT196674 UYR262209:UYT262210 UYR327745:UYT327746 UYR393281:UYT393282 UYR458817:UYT458818 UYR524353:UYT524354 UYR589889:UYT589890 UYR655425:UYT655426 UYR720961:UYT720962 UYR786497:UYT786498 UYR852033:UYT852034 UYR917569:UYT917570 UYR983105:UYT983106 UZW69:UZY70 UZW65601:UZY65602 UZW131137:UZY131138 UZW196673:UZY196674 UZW262209:UZY262210 UZW327745:UZY327746 UZW393281:UZY393282 UZW458817:UZY458818 UZW524353:UZY524354 UZW589889:UZY589890 UZW655425:UZY655426 UZW720961:UZY720962 UZW786497:UZY786498 UZW852033:UZY852034 UZW917569:UZY917570 UZW983105:UZY983106 VAA61:VAC62 VAA65593:VAC65594 VAA131129:VAC131130 VAA196665:VAC196666 VAA262201:VAC262202 VAA327737:VAC327738 VAA393273:VAC393274 VAA458809:VAC458810 VAA524345:VAC524346 VAA589881:VAC589882 VAA655417:VAC655418 VAA720953:VAC720954 VAA786489:VAC786490 VAA852025:VAC852026 VAA917561:VAC917562 VAA983097:VAC983098 VIN69:VIP70 VIN65601:VIP65602 VIN131137:VIP131138 VIN196673:VIP196674 VIN262209:VIP262210 VIN327745:VIP327746 VIN393281:VIP393282 VIN458817:VIP458818 VIN524353:VIP524354 VIN589889:VIP589890 VIN655425:VIP655426 VIN720961:VIP720962 VIN786497:VIP786498 VIN852033:VIP852034 VIN917569:VIP917570 VIN983105:VIP983106 VJS69:VJU70 VJS65601:VJU65602 VJS131137:VJU131138 VJS196673:VJU196674 VJS262209:VJU262210 VJS327745:VJU327746 VJS393281:VJU393282 VJS458817:VJU458818 VJS524353:VJU524354 VJS589889:VJU589890 VJS655425:VJU655426 VJS720961:VJU720962 VJS786497:VJU786498 VJS852033:VJU852034 VJS917569:VJU917570 VJS983105:VJU983106 VJW61:VJY62 VJW65593:VJY65594 VJW131129:VJY131130 VJW196665:VJY196666 VJW262201:VJY262202 VJW327737:VJY327738 VJW393273:VJY393274 VJW458809:VJY458810 VJW524345:VJY524346 VJW589881:VJY589882 VJW655417:VJY655418 VJW720953:VJY720954 VJW786489:VJY786490 VJW852025:VJY852026 VJW917561:VJY917562 VJW983097:VJY983098 VSJ69:VSL70 VSJ65601:VSL65602 VSJ131137:VSL131138 VSJ196673:VSL196674 VSJ262209:VSL262210 VSJ327745:VSL327746 VSJ393281:VSL393282 VSJ458817:VSL458818 VSJ524353:VSL524354 VSJ589889:VSL589890 VSJ655425:VSL655426 VSJ720961:VSL720962 VSJ786497:VSL786498 VSJ852033:VSL852034 VSJ917569:VSL917570 VSJ983105:VSL983106 VTO69:VTQ70 VTO65601:VTQ65602 VTO131137:VTQ131138 VTO196673:VTQ196674 VTO262209:VTQ262210 VTO327745:VTQ327746 VTO393281:VTQ393282 VTO458817:VTQ458818 VTO524353:VTQ524354 VTO589889:VTQ589890 VTO655425:VTQ655426 VTO720961:VTQ720962 VTO786497:VTQ786498 VTO852033:VTQ852034 VTO917569:VTQ917570 VTO983105:VTQ983106 VTS61:VTU62 VTS65593:VTU65594 VTS131129:VTU131130 VTS196665:VTU196666 VTS262201:VTU262202 VTS327737:VTU327738 VTS393273:VTU393274 VTS458809:VTU458810 VTS524345:VTU524346 VTS589881:VTU589882 VTS655417:VTU655418 VTS720953:VTU720954 VTS786489:VTU786490 VTS852025:VTU852026 VTS917561:VTU917562 VTS983097:VTU983098 WCF69:WCH70 WCF65601:WCH65602 WCF131137:WCH131138 WCF196673:WCH196674 WCF262209:WCH262210 WCF327745:WCH327746 WCF393281:WCH393282 WCF458817:WCH458818 WCF524353:WCH524354 WCF589889:WCH589890 WCF655425:WCH655426 WCF720961:WCH720962 WCF786497:WCH786498 WCF852033:WCH852034 WCF917569:WCH917570 WCF983105:WCH983106 WDK69:WDM70 WDK65601:WDM65602 WDK131137:WDM131138 WDK196673:WDM196674 WDK262209:WDM262210 WDK327745:WDM327746 WDK393281:WDM393282 WDK458817:WDM458818 WDK524353:WDM524354 WDK589889:WDM589890 WDK655425:WDM655426 WDK720961:WDM720962 WDK786497:WDM786498 WDK852033:WDM852034 WDK917569:WDM917570 WDK983105:WDM983106 WDO61:WDQ62 WDO65593:WDQ65594 WDO131129:WDQ131130 WDO196665:WDQ196666 WDO262201:WDQ262202 WDO327737:WDQ327738 WDO393273:WDQ393274 WDO458809:WDQ458810 WDO524345:WDQ524346 WDO589881:WDQ589882 WDO655417:WDQ655418 WDO720953:WDQ720954 WDO786489:WDQ786490 WDO852025:WDQ852026 WDO917561:WDQ917562 WDO983097:WDQ983098 WMB69:WMD70 WMB65601:WMD65602 WMB131137:WMD131138 WMB196673:WMD196674 WMB262209:WMD262210 WMB327745:WMD327746 WMB393281:WMD393282 WMB458817:WMD458818 WMB524353:WMD524354 WMB589889:WMD589890 WMB655425:WMD655426 WMB720961:WMD720962 WMB786497:WMD786498 WMB852033:WMD852034 WMB917569:WMD917570 WMB983105:WMD983106 WNG69:WNI70 WNG65601:WNI65602 WNG131137:WNI131138 WNG196673:WNI196674 WNG262209:WNI262210 WNG327745:WNI327746 WNG393281:WNI393282 WNG458817:WNI458818 WNG524353:WNI524354 WNG589889:WNI589890 WNG655425:WNI655426 WNG720961:WNI720962 WNG786497:WNI786498 WNG852033:WNI852034 WNG917569:WNI917570 WNG983105:WNI983106 WNK61:WNM62 WNK65593:WNM65594 WNK131129:WNM131130 WNK196665:WNM196666 WNK262201:WNM262202 WNK327737:WNM327738 WNK393273:WNM393274 WNK458809:WNM458810 WNK524345:WNM524346 WNK589881:WNM589882 WNK655417:WNM655418 WNK720953:WNM720954 WNK786489:WNM786490 WNK852025:WNM852026 WNK917561:WNM917562 WNK983097:WNM983098 WVX69:WVZ70 WVX65601:WVZ65602 WVX131137:WVZ131138 WVX196673:WVZ196674 WVX262209:WVZ262210 WVX327745:WVZ327746 WVX393281:WVZ393282 WVX458817:WVZ458818 WVX524353:WVZ524354 WVX589889:WVZ589890 WVX655425:WVZ655426 WVX720961:WVZ720962 WVX786497:WVZ786498 WVX852033:WVZ852034 WVX917569:WVZ917570 WVX983105:WVZ983106 WXC69:WXE70 WXC65601:WXE65602 WXC131137:WXE131138 WXC196673:WXE196674 WXC262209:WXE262210 WXC327745:WXE327746 WXC393281:WXE393282 WXC458817:WXE458818 WXC524353:WXE524354 WXC589889:WXE589890 WXC655425:WXE655426 WXC720961:WXE720962 WXC786497:WXE786498 WXC852033:WXE852034 WXC917569:WXE917570 WXC983105:WXE983106 WXG61:WXI62 WXG65593:WXI65594 WXG131129:WXI131130 WXG196665:WXI196666 WXG262201:WXI262202 WXG327737:WXI327738 WXG393273:WXI393274 WXG458809:WXI458810 WXG524345:WXI524346 WXG589881:WXI589882 WXG655417:WXI655418 WXG720953:WXI720954 WXG786489:WXI786490 WXG852025:WXI852026 WXG917561:WXI917562 WXG983097:WXI983098" xr:uid="{00000000-0002-0000-2300-000000000000}">
      <formula1>"　,令和,平成"</formula1>
    </dataValidation>
    <dataValidation type="whole" allowBlank="1" showInputMessage="1" showErrorMessage="1" sqref="I65555:K65557 I65567:K65569 I131091:K131093 I131103:K131105 I196627:K196629 I196639:K196641 I262163:K262165 I262175:K262177 I327699:K327701 I327711:K327713 I393235:K393237 I393247:K393249 I458771:K458773 I458783:K458785 I524307:K524309 I524319:K524321 I589843:K589845 I589855:K589857 I655379:K655381 I655391:K655393 I720915:K720917 I720927:K720929 I786451:K786453 I786463:K786465 I851987:K851989 I851999:K852001 I917523:K917525 I917535:K917537 I983059:K983061 I983071:K983073 Q58:S59 Q65590:S65591 Q131126:S131127 Q196662:S196663 Q262198:S262199 Q327734:S327735 Q393270:S393271 Q458806:S458807 Q524342:S524343 Q589878:S589879 Q655414:S655415 Q720950:S720951 Q786486:S786487 Q852022:S852023 Q917558:S917559 Q983094:S983095 Y43 Y65575 Y131111 Y196647 Y262183 Y327719 Y393255 Y458791 Y524327 Y589863 Y655399 Y720935 Y786471 Y852007 Y917543 Y983079 BW58:BX59 BW65590:BX65591 BW131126:BX131127 BW196662:BX196663 BW262198:BX262199 BW327734:BX327735 BW393270:BX393271 BW458806:BX458807 BW524342:BX524343 BW589878:BX589879 BW655414:BX655415 BW720950:BX720951 BW786486:BX786487 BW852022:BX852023 BW917558:BX917559 BW983094:BX983095 BY58:BY60 BY65590:BY65592 BY131126:BY131128 BY196662:BY196664 BY262198:BY262200 BY327734:BY327736 BY393270:BY393272 BY458806:BY458808 BY524342:BY524344 BY589878:BY589880 BY655414:BY655416 BY720950:BY720952 BY786486:BY786488 BY852022:BY852024 BY917558:BY917560 BY983094:BY983096 JE23:JG25 JE35:JG37 JE65555:JG65557 JE65567:JG65569 JE131091:JG131093 JE131103:JG131105 JE196627:JG196629 JE196639:JG196641 JE262163:JG262165 JE262175:JG262177 JE327699:JG327701 JE327711:JG327713 JE393235:JG393237 JE393247:JG393249 JE458771:JG458773 JE458783:JG458785 JE524307:JG524309 JE524319:JG524321 JE589843:JG589845 JE589855:JG589857 JE655379:JG655381 JE655391:JG655393 JE720915:JG720917 JE720927:JG720929 JE786451:JG786453 JE786463:JG786465 JE851987:JG851989 JE851999:JG852001 JE917523:JG917525 JE917535:JG917537 JE983059:JG983061 JE983071:JG983073 JM58:JO59 JM65590:JO65591 JM131126:JO131127 JM196662:JO196663 JM262198:JO262199 JM327734:JO327735 JM393270:JO393271 JM458806:JO458807 JM524342:JO524343 JM589878:JO589879 JM655414:JO655415 JM720950:JO720951 JM786486:JO786487 JM852022:JO852023 JM917558:JO917559 JM983094:JO983095 JU43 JU65575 JU131111 JU196647 JU262183 JU327719 JU393255 JU458791 JU524327 JU589863 JU655399 JU720935 JU786471 JU852007 JU917543 JU983079 LS58:LT59 LS65590:LT65591 LS131126:LT131127 LS196662:LT196663 LS262198:LT262199 LS327734:LT327735 LS393270:LT393271 LS458806:LT458807 LS524342:LT524343 LS589878:LT589879 LS655414:LT655415 LS720950:LT720951 LS786486:LT786487 LS852022:LT852023 LS917558:LT917559 LS983094:LT983095 LU58:LU60 LU65590:LU65592 LU131126:LU131128 LU196662:LU196664 LU262198:LU262200 LU327734:LU327736 LU393270:LU393272 LU458806:LU458808 LU524342:LU524344 LU589878:LU589880 LU655414:LU655416 LU720950:LU720952 LU786486:LU786488 LU852022:LU852024 LU917558:LU917560 LU983094:LU983096 TA23:TC25 TA35:TC37 TA65555:TC65557 TA65567:TC65569 TA131091:TC131093 TA131103:TC131105 TA196627:TC196629 TA196639:TC196641 TA262163:TC262165 TA262175:TC262177 TA327699:TC327701 TA327711:TC327713 TA393235:TC393237 TA393247:TC393249 TA458771:TC458773 TA458783:TC458785 TA524307:TC524309 TA524319:TC524321 TA589843:TC589845 TA589855:TC589857 TA655379:TC655381 TA655391:TC655393 TA720915:TC720917 TA720927:TC720929 TA786451:TC786453 TA786463:TC786465 TA851987:TC851989 TA851999:TC852001 TA917523:TC917525 TA917535:TC917537 TA983059:TC983061 TA983071:TC983073 TI58:TK59 TI65590:TK65591 TI131126:TK131127 TI196662:TK196663 TI262198:TK262199 TI327734:TK327735 TI393270:TK393271 TI458806:TK458807 TI524342:TK524343 TI589878:TK589879 TI655414:TK655415 TI720950:TK720951 TI786486:TK786487 TI852022:TK852023 TI917558:TK917559 TI983094:TK983095 TQ43 TQ65575 TQ131111 TQ196647 TQ262183 TQ327719 TQ393255 TQ458791 TQ524327 TQ589863 TQ655399 TQ720935 TQ786471 TQ852007 TQ917543 TQ983079 VO58:VP59 VO65590:VP65591 VO131126:VP131127 VO196662:VP196663 VO262198:VP262199 VO327734:VP327735 VO393270:VP393271 VO458806:VP458807 VO524342:VP524343 VO589878:VP589879 VO655414:VP655415 VO720950:VP720951 VO786486:VP786487 VO852022:VP852023 VO917558:VP917559 VO983094:VP983095 VQ58:VQ60 VQ65590:VQ65592 VQ131126:VQ131128 VQ196662:VQ196664 VQ262198:VQ262200 VQ327734:VQ327736 VQ393270:VQ393272 VQ458806:VQ458808 VQ524342:VQ524344 VQ589878:VQ589880 VQ655414:VQ655416 VQ720950:VQ720952 VQ786486:VQ786488 VQ852022:VQ852024 VQ917558:VQ917560 VQ983094:VQ983096 ACW23:ACY25 ACW35:ACY37 ACW65555:ACY65557 ACW65567:ACY65569 ACW131091:ACY131093 ACW131103:ACY131105 ACW196627:ACY196629 ACW196639:ACY196641 ACW262163:ACY262165 ACW262175:ACY262177 ACW327699:ACY327701 ACW327711:ACY327713 ACW393235:ACY393237 ACW393247:ACY393249 ACW458771:ACY458773 ACW458783:ACY458785 ACW524307:ACY524309 ACW524319:ACY524321 ACW589843:ACY589845 ACW589855:ACY589857 ACW655379:ACY655381 ACW655391:ACY655393 ACW720915:ACY720917 ACW720927:ACY720929 ACW786451:ACY786453 ACW786463:ACY786465 ACW851987:ACY851989 ACW851999:ACY852001 ACW917523:ACY917525 ACW917535:ACY917537 ACW983059:ACY983061 ACW983071:ACY983073 ADE58:ADG59 ADE65590:ADG65591 ADE131126:ADG131127 ADE196662:ADG196663 ADE262198:ADG262199 ADE327734:ADG327735 ADE393270:ADG393271 ADE458806:ADG458807 ADE524342:ADG524343 ADE589878:ADG589879 ADE655414:ADG655415 ADE720950:ADG720951 ADE786486:ADG786487 ADE852022:ADG852023 ADE917558:ADG917559 ADE983094:ADG983095 ADM43 ADM65575 ADM131111 ADM196647 ADM262183 ADM327719 ADM393255 ADM458791 ADM524327 ADM589863 ADM655399 ADM720935 ADM786471 ADM852007 ADM917543 ADM983079 AFK58:AFL59 AFK65590:AFL65591 AFK131126:AFL131127 AFK196662:AFL196663 AFK262198:AFL262199 AFK327734:AFL327735 AFK393270:AFL393271 AFK458806:AFL458807 AFK524342:AFL524343 AFK589878:AFL589879 AFK655414:AFL655415 AFK720950:AFL720951 AFK786486:AFL786487 AFK852022:AFL852023 AFK917558:AFL917559 AFK983094:AFL983095 AFM58:AFM60 AFM65590:AFM65592 AFM131126:AFM131128 AFM196662:AFM196664 AFM262198:AFM262200 AFM327734:AFM327736 AFM393270:AFM393272 AFM458806:AFM458808 AFM524342:AFM524344 AFM589878:AFM589880 AFM655414:AFM655416 AFM720950:AFM720952 AFM786486:AFM786488 AFM852022:AFM852024 AFM917558:AFM917560 AFM983094:AFM983096 AMS23:AMU25 AMS35:AMU37 AMS65555:AMU65557 AMS65567:AMU65569 AMS131091:AMU131093 AMS131103:AMU131105 AMS196627:AMU196629 AMS196639:AMU196641 AMS262163:AMU262165 AMS262175:AMU262177 AMS327699:AMU327701 AMS327711:AMU327713 AMS393235:AMU393237 AMS393247:AMU393249 AMS458771:AMU458773 AMS458783:AMU458785 AMS524307:AMU524309 AMS524319:AMU524321 AMS589843:AMU589845 AMS589855:AMU589857 AMS655379:AMU655381 AMS655391:AMU655393 AMS720915:AMU720917 AMS720927:AMU720929 AMS786451:AMU786453 AMS786463:AMU786465 AMS851987:AMU851989 AMS851999:AMU852001 AMS917523:AMU917525 AMS917535:AMU917537 AMS983059:AMU983061 AMS983071:AMU983073 ANA58:ANC59 ANA65590:ANC65591 ANA131126:ANC131127 ANA196662:ANC196663 ANA262198:ANC262199 ANA327734:ANC327735 ANA393270:ANC393271 ANA458806:ANC458807 ANA524342:ANC524343 ANA589878:ANC589879 ANA655414:ANC655415 ANA720950:ANC720951 ANA786486:ANC786487 ANA852022:ANC852023 ANA917558:ANC917559 ANA983094:ANC983095 ANI43 ANI65575 ANI131111 ANI196647 ANI262183 ANI327719 ANI393255 ANI458791 ANI524327 ANI589863 ANI655399 ANI720935 ANI786471 ANI852007 ANI917543 ANI983079 APG58:APH59 APG65590:APH65591 APG131126:APH131127 APG196662:APH196663 APG262198:APH262199 APG327734:APH327735 APG393270:APH393271 APG458806:APH458807 APG524342:APH524343 APG589878:APH589879 APG655414:APH655415 APG720950:APH720951 APG786486:APH786487 APG852022:APH852023 APG917558:APH917559 APG983094:APH983095 API58:API60 API65590:API65592 API131126:API131128 API196662:API196664 API262198:API262200 API327734:API327736 API393270:API393272 API458806:API458808 API524342:API524344 API589878:API589880 API655414:API655416 API720950:API720952 API786486:API786488 API852022:API852024 API917558:API917560 API983094:API983096 AWO23:AWQ25 AWO35:AWQ37 AWO65555:AWQ65557 AWO65567:AWQ65569 AWO131091:AWQ131093 AWO131103:AWQ131105 AWO196627:AWQ196629 AWO196639:AWQ196641 AWO262163:AWQ262165 AWO262175:AWQ262177 AWO327699:AWQ327701 AWO327711:AWQ327713 AWO393235:AWQ393237 AWO393247:AWQ393249 AWO458771:AWQ458773 AWO458783:AWQ458785 AWO524307:AWQ524309 AWO524319:AWQ524321 AWO589843:AWQ589845 AWO589855:AWQ589857 AWO655379:AWQ655381 AWO655391:AWQ655393 AWO720915:AWQ720917 AWO720927:AWQ720929 AWO786451:AWQ786453 AWO786463:AWQ786465 AWO851987:AWQ851989 AWO851999:AWQ852001 AWO917523:AWQ917525 AWO917535:AWQ917537 AWO983059:AWQ983061 AWO983071:AWQ983073 AWW58:AWY59 AWW65590:AWY65591 AWW131126:AWY131127 AWW196662:AWY196663 AWW262198:AWY262199 AWW327734:AWY327735 AWW393270:AWY393271 AWW458806:AWY458807 AWW524342:AWY524343 AWW589878:AWY589879 AWW655414:AWY655415 AWW720950:AWY720951 AWW786486:AWY786487 AWW852022:AWY852023 AWW917558:AWY917559 AWW983094:AWY983095 AXE43 AXE65575 AXE131111 AXE196647 AXE262183 AXE327719 AXE393255 AXE458791 AXE524327 AXE589863 AXE655399 AXE720935 AXE786471 AXE852007 AXE917543 AXE983079 AZC58:AZD59 AZC65590:AZD65591 AZC131126:AZD131127 AZC196662:AZD196663 AZC262198:AZD262199 AZC327734:AZD327735 AZC393270:AZD393271 AZC458806:AZD458807 AZC524342:AZD524343 AZC589878:AZD589879 AZC655414:AZD655415 AZC720950:AZD720951 AZC786486:AZD786487 AZC852022:AZD852023 AZC917558:AZD917559 AZC983094:AZD983095 AZE58:AZE60 AZE65590:AZE65592 AZE131126:AZE131128 AZE196662:AZE196664 AZE262198:AZE262200 AZE327734:AZE327736 AZE393270:AZE393272 AZE458806:AZE458808 AZE524342:AZE524344 AZE589878:AZE589880 AZE655414:AZE655416 AZE720950:AZE720952 AZE786486:AZE786488 AZE852022:AZE852024 AZE917558:AZE917560 AZE983094:AZE983096 BGK23:BGM25 BGK35:BGM37 BGK65555:BGM65557 BGK65567:BGM65569 BGK131091:BGM131093 BGK131103:BGM131105 BGK196627:BGM196629 BGK196639:BGM196641 BGK262163:BGM262165 BGK262175:BGM262177 BGK327699:BGM327701 BGK327711:BGM327713 BGK393235:BGM393237 BGK393247:BGM393249 BGK458771:BGM458773 BGK458783:BGM458785 BGK524307:BGM524309 BGK524319:BGM524321 BGK589843:BGM589845 BGK589855:BGM589857 BGK655379:BGM655381 BGK655391:BGM655393 BGK720915:BGM720917 BGK720927:BGM720929 BGK786451:BGM786453 BGK786463:BGM786465 BGK851987:BGM851989 BGK851999:BGM852001 BGK917523:BGM917525 BGK917535:BGM917537 BGK983059:BGM983061 BGK983071:BGM983073 BGS58:BGU59 BGS65590:BGU65591 BGS131126:BGU131127 BGS196662:BGU196663 BGS262198:BGU262199 BGS327734:BGU327735 BGS393270:BGU393271 BGS458806:BGU458807 BGS524342:BGU524343 BGS589878:BGU589879 BGS655414:BGU655415 BGS720950:BGU720951 BGS786486:BGU786487 BGS852022:BGU852023 BGS917558:BGU917559 BGS983094:BGU983095 BHA43 BHA65575 BHA131111 BHA196647 BHA262183 BHA327719 BHA393255 BHA458791 BHA524327 BHA589863 BHA655399 BHA720935 BHA786471 BHA852007 BHA917543 BHA983079 BIY58:BIZ59 BIY65590:BIZ65591 BIY131126:BIZ131127 BIY196662:BIZ196663 BIY262198:BIZ262199 BIY327734:BIZ327735 BIY393270:BIZ393271 BIY458806:BIZ458807 BIY524342:BIZ524343 BIY589878:BIZ589879 BIY655414:BIZ655415 BIY720950:BIZ720951 BIY786486:BIZ786487 BIY852022:BIZ852023 BIY917558:BIZ917559 BIY983094:BIZ983095 BJA58:BJA60 BJA65590:BJA65592 BJA131126:BJA131128 BJA196662:BJA196664 BJA262198:BJA262200 BJA327734:BJA327736 BJA393270:BJA393272 BJA458806:BJA458808 BJA524342:BJA524344 BJA589878:BJA589880 BJA655414:BJA655416 BJA720950:BJA720952 BJA786486:BJA786488 BJA852022:BJA852024 BJA917558:BJA917560 BJA983094:BJA983096 BQG23:BQI25 BQG35:BQI37 BQG65555:BQI65557 BQG65567:BQI65569 BQG131091:BQI131093 BQG131103:BQI131105 BQG196627:BQI196629 BQG196639:BQI196641 BQG262163:BQI262165 BQG262175:BQI262177 BQG327699:BQI327701 BQG327711:BQI327713 BQG393235:BQI393237 BQG393247:BQI393249 BQG458771:BQI458773 BQG458783:BQI458785 BQG524307:BQI524309 BQG524319:BQI524321 BQG589843:BQI589845 BQG589855:BQI589857 BQG655379:BQI655381 BQG655391:BQI655393 BQG720915:BQI720917 BQG720927:BQI720929 BQG786451:BQI786453 BQG786463:BQI786465 BQG851987:BQI851989 BQG851999:BQI852001 BQG917523:BQI917525 BQG917535:BQI917537 BQG983059:BQI983061 BQG983071:BQI983073 BQO58:BQQ59 BQO65590:BQQ65591 BQO131126:BQQ131127 BQO196662:BQQ196663 BQO262198:BQQ262199 BQO327734:BQQ327735 BQO393270:BQQ393271 BQO458806:BQQ458807 BQO524342:BQQ524343 BQO589878:BQQ589879 BQO655414:BQQ655415 BQO720950:BQQ720951 BQO786486:BQQ786487 BQO852022:BQQ852023 BQO917558:BQQ917559 BQO983094:BQQ983095 BQW43 BQW65575 BQW131111 BQW196647 BQW262183 BQW327719 BQW393255 BQW458791 BQW524327 BQW589863 BQW655399 BQW720935 BQW786471 BQW852007 BQW917543 BQW983079 BSU58:BSV59 BSU65590:BSV65591 BSU131126:BSV131127 BSU196662:BSV196663 BSU262198:BSV262199 BSU327734:BSV327735 BSU393270:BSV393271 BSU458806:BSV458807 BSU524342:BSV524343 BSU589878:BSV589879 BSU655414:BSV655415 BSU720950:BSV720951 BSU786486:BSV786487 BSU852022:BSV852023 BSU917558:BSV917559 BSU983094:BSV983095 BSW58:BSW60 BSW65590:BSW65592 BSW131126:BSW131128 BSW196662:BSW196664 BSW262198:BSW262200 BSW327734:BSW327736 BSW393270:BSW393272 BSW458806:BSW458808 BSW524342:BSW524344 BSW589878:BSW589880 BSW655414:BSW655416 BSW720950:BSW720952 BSW786486:BSW786488 BSW852022:BSW852024 BSW917558:BSW917560 BSW983094:BSW983096 CAC23:CAE25 CAC35:CAE37 CAC65555:CAE65557 CAC65567:CAE65569 CAC131091:CAE131093 CAC131103:CAE131105 CAC196627:CAE196629 CAC196639:CAE196641 CAC262163:CAE262165 CAC262175:CAE262177 CAC327699:CAE327701 CAC327711:CAE327713 CAC393235:CAE393237 CAC393247:CAE393249 CAC458771:CAE458773 CAC458783:CAE458785 CAC524307:CAE524309 CAC524319:CAE524321 CAC589843:CAE589845 CAC589855:CAE589857 CAC655379:CAE655381 CAC655391:CAE655393 CAC720915:CAE720917 CAC720927:CAE720929 CAC786451:CAE786453 CAC786463:CAE786465 CAC851987:CAE851989 CAC851999:CAE852001 CAC917523:CAE917525 CAC917535:CAE917537 CAC983059:CAE983061 CAC983071:CAE983073 CAK58:CAM59 CAK65590:CAM65591 CAK131126:CAM131127 CAK196662:CAM196663 CAK262198:CAM262199 CAK327734:CAM327735 CAK393270:CAM393271 CAK458806:CAM458807 CAK524342:CAM524343 CAK589878:CAM589879 CAK655414:CAM655415 CAK720950:CAM720951 CAK786486:CAM786487 CAK852022:CAM852023 CAK917558:CAM917559 CAK983094:CAM983095 CAS43 CAS65575 CAS131111 CAS196647 CAS262183 CAS327719 CAS393255 CAS458791 CAS524327 CAS589863 CAS655399 CAS720935 CAS786471 CAS852007 CAS917543 CAS983079 CCQ58:CCR59 CCQ65590:CCR65591 CCQ131126:CCR131127 CCQ196662:CCR196663 CCQ262198:CCR262199 CCQ327734:CCR327735 CCQ393270:CCR393271 CCQ458806:CCR458807 CCQ524342:CCR524343 CCQ589878:CCR589879 CCQ655414:CCR655415 CCQ720950:CCR720951 CCQ786486:CCR786487 CCQ852022:CCR852023 CCQ917558:CCR917559 CCQ983094:CCR983095 CCS58:CCS60 CCS65590:CCS65592 CCS131126:CCS131128 CCS196662:CCS196664 CCS262198:CCS262200 CCS327734:CCS327736 CCS393270:CCS393272 CCS458806:CCS458808 CCS524342:CCS524344 CCS589878:CCS589880 CCS655414:CCS655416 CCS720950:CCS720952 CCS786486:CCS786488 CCS852022:CCS852024 CCS917558:CCS917560 CCS983094:CCS983096 CJY23:CKA25 CJY35:CKA37 CJY65555:CKA65557 CJY65567:CKA65569 CJY131091:CKA131093 CJY131103:CKA131105 CJY196627:CKA196629 CJY196639:CKA196641 CJY262163:CKA262165 CJY262175:CKA262177 CJY327699:CKA327701 CJY327711:CKA327713 CJY393235:CKA393237 CJY393247:CKA393249 CJY458771:CKA458773 CJY458783:CKA458785 CJY524307:CKA524309 CJY524319:CKA524321 CJY589843:CKA589845 CJY589855:CKA589857 CJY655379:CKA655381 CJY655391:CKA655393 CJY720915:CKA720917 CJY720927:CKA720929 CJY786451:CKA786453 CJY786463:CKA786465 CJY851987:CKA851989 CJY851999:CKA852001 CJY917523:CKA917525 CJY917535:CKA917537 CJY983059:CKA983061 CJY983071:CKA983073 CKG58:CKI59 CKG65590:CKI65591 CKG131126:CKI131127 CKG196662:CKI196663 CKG262198:CKI262199 CKG327734:CKI327735 CKG393270:CKI393271 CKG458806:CKI458807 CKG524342:CKI524343 CKG589878:CKI589879 CKG655414:CKI655415 CKG720950:CKI720951 CKG786486:CKI786487 CKG852022:CKI852023 CKG917558:CKI917559 CKG983094:CKI983095 CKO43 CKO65575 CKO131111 CKO196647 CKO262183 CKO327719 CKO393255 CKO458791 CKO524327 CKO589863 CKO655399 CKO720935 CKO786471 CKO852007 CKO917543 CKO983079 CMM58:CMN59 CMM65590:CMN65591 CMM131126:CMN131127 CMM196662:CMN196663 CMM262198:CMN262199 CMM327734:CMN327735 CMM393270:CMN393271 CMM458806:CMN458807 CMM524342:CMN524343 CMM589878:CMN589879 CMM655414:CMN655415 CMM720950:CMN720951 CMM786486:CMN786487 CMM852022:CMN852023 CMM917558:CMN917559 CMM983094:CMN983095 CMO58:CMO60 CMO65590:CMO65592 CMO131126:CMO131128 CMO196662:CMO196664 CMO262198:CMO262200 CMO327734:CMO327736 CMO393270:CMO393272 CMO458806:CMO458808 CMO524342:CMO524344 CMO589878:CMO589880 CMO655414:CMO655416 CMO720950:CMO720952 CMO786486:CMO786488 CMO852022:CMO852024 CMO917558:CMO917560 CMO983094:CMO983096 CTU23:CTW25 CTU35:CTW37 CTU65555:CTW65557 CTU65567:CTW65569 CTU131091:CTW131093 CTU131103:CTW131105 CTU196627:CTW196629 CTU196639:CTW196641 CTU262163:CTW262165 CTU262175:CTW262177 CTU327699:CTW327701 CTU327711:CTW327713 CTU393235:CTW393237 CTU393247:CTW393249 CTU458771:CTW458773 CTU458783:CTW458785 CTU524307:CTW524309 CTU524319:CTW524321 CTU589843:CTW589845 CTU589855:CTW589857 CTU655379:CTW655381 CTU655391:CTW655393 CTU720915:CTW720917 CTU720927:CTW720929 CTU786451:CTW786453 CTU786463:CTW786465 CTU851987:CTW851989 CTU851999:CTW852001 CTU917523:CTW917525 CTU917535:CTW917537 CTU983059:CTW983061 CTU983071:CTW983073 CUC58:CUE59 CUC65590:CUE65591 CUC131126:CUE131127 CUC196662:CUE196663 CUC262198:CUE262199 CUC327734:CUE327735 CUC393270:CUE393271 CUC458806:CUE458807 CUC524342:CUE524343 CUC589878:CUE589879 CUC655414:CUE655415 CUC720950:CUE720951 CUC786486:CUE786487 CUC852022:CUE852023 CUC917558:CUE917559 CUC983094:CUE983095 CUK43 CUK65575 CUK131111 CUK196647 CUK262183 CUK327719 CUK393255 CUK458791 CUK524327 CUK589863 CUK655399 CUK720935 CUK786471 CUK852007 CUK917543 CUK983079 CWI58:CWJ59 CWI65590:CWJ65591 CWI131126:CWJ131127 CWI196662:CWJ196663 CWI262198:CWJ262199 CWI327734:CWJ327735 CWI393270:CWJ393271 CWI458806:CWJ458807 CWI524342:CWJ524343 CWI589878:CWJ589879 CWI655414:CWJ655415 CWI720950:CWJ720951 CWI786486:CWJ786487 CWI852022:CWJ852023 CWI917558:CWJ917559 CWI983094:CWJ983095 CWK58:CWK60 CWK65590:CWK65592 CWK131126:CWK131128 CWK196662:CWK196664 CWK262198:CWK262200 CWK327734:CWK327736 CWK393270:CWK393272 CWK458806:CWK458808 CWK524342:CWK524344 CWK589878:CWK589880 CWK655414:CWK655416 CWK720950:CWK720952 CWK786486:CWK786488 CWK852022:CWK852024 CWK917558:CWK917560 CWK983094:CWK983096 DDQ23:DDS25 DDQ35:DDS37 DDQ65555:DDS65557 DDQ65567:DDS65569 DDQ131091:DDS131093 DDQ131103:DDS131105 DDQ196627:DDS196629 DDQ196639:DDS196641 DDQ262163:DDS262165 DDQ262175:DDS262177 DDQ327699:DDS327701 DDQ327711:DDS327713 DDQ393235:DDS393237 DDQ393247:DDS393249 DDQ458771:DDS458773 DDQ458783:DDS458785 DDQ524307:DDS524309 DDQ524319:DDS524321 DDQ589843:DDS589845 DDQ589855:DDS589857 DDQ655379:DDS655381 DDQ655391:DDS655393 DDQ720915:DDS720917 DDQ720927:DDS720929 DDQ786451:DDS786453 DDQ786463:DDS786465 DDQ851987:DDS851989 DDQ851999:DDS852001 DDQ917523:DDS917525 DDQ917535:DDS917537 DDQ983059:DDS983061 DDQ983071:DDS983073 DDY58:DEA59 DDY65590:DEA65591 DDY131126:DEA131127 DDY196662:DEA196663 DDY262198:DEA262199 DDY327734:DEA327735 DDY393270:DEA393271 DDY458806:DEA458807 DDY524342:DEA524343 DDY589878:DEA589879 DDY655414:DEA655415 DDY720950:DEA720951 DDY786486:DEA786487 DDY852022:DEA852023 DDY917558:DEA917559 DDY983094:DEA983095 DEG43 DEG65575 DEG131111 DEG196647 DEG262183 DEG327719 DEG393255 DEG458791 DEG524327 DEG589863 DEG655399 DEG720935 DEG786471 DEG852007 DEG917543 DEG983079 DGE58:DGF59 DGE65590:DGF65591 DGE131126:DGF131127 DGE196662:DGF196663 DGE262198:DGF262199 DGE327734:DGF327735 DGE393270:DGF393271 DGE458806:DGF458807 DGE524342:DGF524343 DGE589878:DGF589879 DGE655414:DGF655415 DGE720950:DGF720951 DGE786486:DGF786487 DGE852022:DGF852023 DGE917558:DGF917559 DGE983094:DGF983095 DGG58:DGG60 DGG65590:DGG65592 DGG131126:DGG131128 DGG196662:DGG196664 DGG262198:DGG262200 DGG327734:DGG327736 DGG393270:DGG393272 DGG458806:DGG458808 DGG524342:DGG524344 DGG589878:DGG589880 DGG655414:DGG655416 DGG720950:DGG720952 DGG786486:DGG786488 DGG852022:DGG852024 DGG917558:DGG917560 DGG983094:DGG983096 DNM23:DNO25 DNM35:DNO37 DNM65555:DNO65557 DNM65567:DNO65569 DNM131091:DNO131093 DNM131103:DNO131105 DNM196627:DNO196629 DNM196639:DNO196641 DNM262163:DNO262165 DNM262175:DNO262177 DNM327699:DNO327701 DNM327711:DNO327713 DNM393235:DNO393237 DNM393247:DNO393249 DNM458771:DNO458773 DNM458783:DNO458785 DNM524307:DNO524309 DNM524319:DNO524321 DNM589843:DNO589845 DNM589855:DNO589857 DNM655379:DNO655381 DNM655391:DNO655393 DNM720915:DNO720917 DNM720927:DNO720929 DNM786451:DNO786453 DNM786463:DNO786465 DNM851987:DNO851989 DNM851999:DNO852001 DNM917523:DNO917525 DNM917535:DNO917537 DNM983059:DNO983061 DNM983071:DNO983073 DNU58:DNW59 DNU65590:DNW65591 DNU131126:DNW131127 DNU196662:DNW196663 DNU262198:DNW262199 DNU327734:DNW327735 DNU393270:DNW393271 DNU458806:DNW458807 DNU524342:DNW524343 DNU589878:DNW589879 DNU655414:DNW655415 DNU720950:DNW720951 DNU786486:DNW786487 DNU852022:DNW852023 DNU917558:DNW917559 DNU983094:DNW983095 DOC43 DOC65575 DOC131111 DOC196647 DOC262183 DOC327719 DOC393255 DOC458791 DOC524327 DOC589863 DOC655399 DOC720935 DOC786471 DOC852007 DOC917543 DOC983079 DQA58:DQB59 DQA65590:DQB65591 DQA131126:DQB131127 DQA196662:DQB196663 DQA262198:DQB262199 DQA327734:DQB327735 DQA393270:DQB393271 DQA458806:DQB458807 DQA524342:DQB524343 DQA589878:DQB589879 DQA655414:DQB655415 DQA720950:DQB720951 DQA786486:DQB786487 DQA852022:DQB852023 DQA917558:DQB917559 DQA983094:DQB983095 DQC58:DQC60 DQC65590:DQC65592 DQC131126:DQC131128 DQC196662:DQC196664 DQC262198:DQC262200 DQC327734:DQC327736 DQC393270:DQC393272 DQC458806:DQC458808 DQC524342:DQC524344 DQC589878:DQC589880 DQC655414:DQC655416 DQC720950:DQC720952 DQC786486:DQC786488 DQC852022:DQC852024 DQC917558:DQC917560 DQC983094:DQC983096 DXI23:DXK25 DXI35:DXK37 DXI65555:DXK65557 DXI65567:DXK65569 DXI131091:DXK131093 DXI131103:DXK131105 DXI196627:DXK196629 DXI196639:DXK196641 DXI262163:DXK262165 DXI262175:DXK262177 DXI327699:DXK327701 DXI327711:DXK327713 DXI393235:DXK393237 DXI393247:DXK393249 DXI458771:DXK458773 DXI458783:DXK458785 DXI524307:DXK524309 DXI524319:DXK524321 DXI589843:DXK589845 DXI589855:DXK589857 DXI655379:DXK655381 DXI655391:DXK655393 DXI720915:DXK720917 DXI720927:DXK720929 DXI786451:DXK786453 DXI786463:DXK786465 DXI851987:DXK851989 DXI851999:DXK852001 DXI917523:DXK917525 DXI917535:DXK917537 DXI983059:DXK983061 DXI983071:DXK983073 DXQ58:DXS59 DXQ65590:DXS65591 DXQ131126:DXS131127 DXQ196662:DXS196663 DXQ262198:DXS262199 DXQ327734:DXS327735 DXQ393270:DXS393271 DXQ458806:DXS458807 DXQ524342:DXS524343 DXQ589878:DXS589879 DXQ655414:DXS655415 DXQ720950:DXS720951 DXQ786486:DXS786487 DXQ852022:DXS852023 DXQ917558:DXS917559 DXQ983094:DXS983095 DXY43 DXY65575 DXY131111 DXY196647 DXY262183 DXY327719 DXY393255 DXY458791 DXY524327 DXY589863 DXY655399 DXY720935 DXY786471 DXY852007 DXY917543 DXY983079 DZW58:DZX59 DZW65590:DZX65591 DZW131126:DZX131127 DZW196662:DZX196663 DZW262198:DZX262199 DZW327734:DZX327735 DZW393270:DZX393271 DZW458806:DZX458807 DZW524342:DZX524343 DZW589878:DZX589879 DZW655414:DZX655415 DZW720950:DZX720951 DZW786486:DZX786487 DZW852022:DZX852023 DZW917558:DZX917559 DZW983094:DZX983095 DZY58:DZY60 DZY65590:DZY65592 DZY131126:DZY131128 DZY196662:DZY196664 DZY262198:DZY262200 DZY327734:DZY327736 DZY393270:DZY393272 DZY458806:DZY458808 DZY524342:DZY524344 DZY589878:DZY589880 DZY655414:DZY655416 DZY720950:DZY720952 DZY786486:DZY786488 DZY852022:DZY852024 DZY917558:DZY917560 DZY983094:DZY983096 EHE23:EHG25 EHE35:EHG37 EHE65555:EHG65557 EHE65567:EHG65569 EHE131091:EHG131093 EHE131103:EHG131105 EHE196627:EHG196629 EHE196639:EHG196641 EHE262163:EHG262165 EHE262175:EHG262177 EHE327699:EHG327701 EHE327711:EHG327713 EHE393235:EHG393237 EHE393247:EHG393249 EHE458771:EHG458773 EHE458783:EHG458785 EHE524307:EHG524309 EHE524319:EHG524321 EHE589843:EHG589845 EHE589855:EHG589857 EHE655379:EHG655381 EHE655391:EHG655393 EHE720915:EHG720917 EHE720927:EHG720929 EHE786451:EHG786453 EHE786463:EHG786465 EHE851987:EHG851989 EHE851999:EHG852001 EHE917523:EHG917525 EHE917535:EHG917537 EHE983059:EHG983061 EHE983071:EHG983073 EHM58:EHO59 EHM65590:EHO65591 EHM131126:EHO131127 EHM196662:EHO196663 EHM262198:EHO262199 EHM327734:EHO327735 EHM393270:EHO393271 EHM458806:EHO458807 EHM524342:EHO524343 EHM589878:EHO589879 EHM655414:EHO655415 EHM720950:EHO720951 EHM786486:EHO786487 EHM852022:EHO852023 EHM917558:EHO917559 EHM983094:EHO983095 EHU43 EHU65575 EHU131111 EHU196647 EHU262183 EHU327719 EHU393255 EHU458791 EHU524327 EHU589863 EHU655399 EHU720935 EHU786471 EHU852007 EHU917543 EHU983079 EJS58:EJT59 EJS65590:EJT65591 EJS131126:EJT131127 EJS196662:EJT196663 EJS262198:EJT262199 EJS327734:EJT327735 EJS393270:EJT393271 EJS458806:EJT458807 EJS524342:EJT524343 EJS589878:EJT589879 EJS655414:EJT655415 EJS720950:EJT720951 EJS786486:EJT786487 EJS852022:EJT852023 EJS917558:EJT917559 EJS983094:EJT983095 EJU58:EJU60 EJU65590:EJU65592 EJU131126:EJU131128 EJU196662:EJU196664 EJU262198:EJU262200 EJU327734:EJU327736 EJU393270:EJU393272 EJU458806:EJU458808 EJU524342:EJU524344 EJU589878:EJU589880 EJU655414:EJU655416 EJU720950:EJU720952 EJU786486:EJU786488 EJU852022:EJU852024 EJU917558:EJU917560 EJU983094:EJU983096 ERA23:ERC25 ERA35:ERC37 ERA65555:ERC65557 ERA65567:ERC65569 ERA131091:ERC131093 ERA131103:ERC131105 ERA196627:ERC196629 ERA196639:ERC196641 ERA262163:ERC262165 ERA262175:ERC262177 ERA327699:ERC327701 ERA327711:ERC327713 ERA393235:ERC393237 ERA393247:ERC393249 ERA458771:ERC458773 ERA458783:ERC458785 ERA524307:ERC524309 ERA524319:ERC524321 ERA589843:ERC589845 ERA589855:ERC589857 ERA655379:ERC655381 ERA655391:ERC655393 ERA720915:ERC720917 ERA720927:ERC720929 ERA786451:ERC786453 ERA786463:ERC786465 ERA851987:ERC851989 ERA851999:ERC852001 ERA917523:ERC917525 ERA917535:ERC917537 ERA983059:ERC983061 ERA983071:ERC983073 ERI58:ERK59 ERI65590:ERK65591 ERI131126:ERK131127 ERI196662:ERK196663 ERI262198:ERK262199 ERI327734:ERK327735 ERI393270:ERK393271 ERI458806:ERK458807 ERI524342:ERK524343 ERI589878:ERK589879 ERI655414:ERK655415 ERI720950:ERK720951 ERI786486:ERK786487 ERI852022:ERK852023 ERI917558:ERK917559 ERI983094:ERK983095 ERQ43 ERQ65575 ERQ131111 ERQ196647 ERQ262183 ERQ327719 ERQ393255 ERQ458791 ERQ524327 ERQ589863 ERQ655399 ERQ720935 ERQ786471 ERQ852007 ERQ917543 ERQ983079 ETO58:ETP59 ETO65590:ETP65591 ETO131126:ETP131127 ETO196662:ETP196663 ETO262198:ETP262199 ETO327734:ETP327735 ETO393270:ETP393271 ETO458806:ETP458807 ETO524342:ETP524343 ETO589878:ETP589879 ETO655414:ETP655415 ETO720950:ETP720951 ETO786486:ETP786487 ETO852022:ETP852023 ETO917558:ETP917559 ETO983094:ETP983095 ETQ58:ETQ60 ETQ65590:ETQ65592 ETQ131126:ETQ131128 ETQ196662:ETQ196664 ETQ262198:ETQ262200 ETQ327734:ETQ327736 ETQ393270:ETQ393272 ETQ458806:ETQ458808 ETQ524342:ETQ524344 ETQ589878:ETQ589880 ETQ655414:ETQ655416 ETQ720950:ETQ720952 ETQ786486:ETQ786488 ETQ852022:ETQ852024 ETQ917558:ETQ917560 ETQ983094:ETQ983096 FAW23:FAY25 FAW35:FAY37 FAW65555:FAY65557 FAW65567:FAY65569 FAW131091:FAY131093 FAW131103:FAY131105 FAW196627:FAY196629 FAW196639:FAY196641 FAW262163:FAY262165 FAW262175:FAY262177 FAW327699:FAY327701 FAW327711:FAY327713 FAW393235:FAY393237 FAW393247:FAY393249 FAW458771:FAY458773 FAW458783:FAY458785 FAW524307:FAY524309 FAW524319:FAY524321 FAW589843:FAY589845 FAW589855:FAY589857 FAW655379:FAY655381 FAW655391:FAY655393 FAW720915:FAY720917 FAW720927:FAY720929 FAW786451:FAY786453 FAW786463:FAY786465 FAW851987:FAY851989 FAW851999:FAY852001 FAW917523:FAY917525 FAW917535:FAY917537 FAW983059:FAY983061 FAW983071:FAY983073 FBE58:FBG59 FBE65590:FBG65591 FBE131126:FBG131127 FBE196662:FBG196663 FBE262198:FBG262199 FBE327734:FBG327735 FBE393270:FBG393271 FBE458806:FBG458807 FBE524342:FBG524343 FBE589878:FBG589879 FBE655414:FBG655415 FBE720950:FBG720951 FBE786486:FBG786487 FBE852022:FBG852023 FBE917558:FBG917559 FBE983094:FBG983095 FBM43 FBM65575 FBM131111 FBM196647 FBM262183 FBM327719 FBM393255 FBM458791 FBM524327 FBM589863 FBM655399 FBM720935 FBM786471 FBM852007 FBM917543 FBM983079 FDK58:FDL59 FDK65590:FDL65591 FDK131126:FDL131127 FDK196662:FDL196663 FDK262198:FDL262199 FDK327734:FDL327735 FDK393270:FDL393271 FDK458806:FDL458807 FDK524342:FDL524343 FDK589878:FDL589879 FDK655414:FDL655415 FDK720950:FDL720951 FDK786486:FDL786487 FDK852022:FDL852023 FDK917558:FDL917559 FDK983094:FDL983095 FDM58:FDM60 FDM65590:FDM65592 FDM131126:FDM131128 FDM196662:FDM196664 FDM262198:FDM262200 FDM327734:FDM327736 FDM393270:FDM393272 FDM458806:FDM458808 FDM524342:FDM524344 FDM589878:FDM589880 FDM655414:FDM655416 FDM720950:FDM720952 FDM786486:FDM786488 FDM852022:FDM852024 FDM917558:FDM917560 FDM983094:FDM983096 FKS23:FKU25 FKS35:FKU37 FKS65555:FKU65557 FKS65567:FKU65569 FKS131091:FKU131093 FKS131103:FKU131105 FKS196627:FKU196629 FKS196639:FKU196641 FKS262163:FKU262165 FKS262175:FKU262177 FKS327699:FKU327701 FKS327711:FKU327713 FKS393235:FKU393237 FKS393247:FKU393249 FKS458771:FKU458773 FKS458783:FKU458785 FKS524307:FKU524309 FKS524319:FKU524321 FKS589843:FKU589845 FKS589855:FKU589857 FKS655379:FKU655381 FKS655391:FKU655393 FKS720915:FKU720917 FKS720927:FKU720929 FKS786451:FKU786453 FKS786463:FKU786465 FKS851987:FKU851989 FKS851999:FKU852001 FKS917523:FKU917525 FKS917535:FKU917537 FKS983059:FKU983061 FKS983071:FKU983073 FLA58:FLC59 FLA65590:FLC65591 FLA131126:FLC131127 FLA196662:FLC196663 FLA262198:FLC262199 FLA327734:FLC327735 FLA393270:FLC393271 FLA458806:FLC458807 FLA524342:FLC524343 FLA589878:FLC589879 FLA655414:FLC655415 FLA720950:FLC720951 FLA786486:FLC786487 FLA852022:FLC852023 FLA917558:FLC917559 FLA983094:FLC983095 FLI43 FLI65575 FLI131111 FLI196647 FLI262183 FLI327719 FLI393255 FLI458791 FLI524327 FLI589863 FLI655399 FLI720935 FLI786471 FLI852007 FLI917543 FLI983079 FNG58:FNH59 FNG65590:FNH65591 FNG131126:FNH131127 FNG196662:FNH196663 FNG262198:FNH262199 FNG327734:FNH327735 FNG393270:FNH393271 FNG458806:FNH458807 FNG524342:FNH524343 FNG589878:FNH589879 FNG655414:FNH655415 FNG720950:FNH720951 FNG786486:FNH786487 FNG852022:FNH852023 FNG917558:FNH917559 FNG983094:FNH983095 FNI58:FNI60 FNI65590:FNI65592 FNI131126:FNI131128 FNI196662:FNI196664 FNI262198:FNI262200 FNI327734:FNI327736 FNI393270:FNI393272 FNI458806:FNI458808 FNI524342:FNI524344 FNI589878:FNI589880 FNI655414:FNI655416 FNI720950:FNI720952 FNI786486:FNI786488 FNI852022:FNI852024 FNI917558:FNI917560 FNI983094:FNI983096 FUO23:FUQ25 FUO35:FUQ37 FUO65555:FUQ65557 FUO65567:FUQ65569 FUO131091:FUQ131093 FUO131103:FUQ131105 FUO196627:FUQ196629 FUO196639:FUQ196641 FUO262163:FUQ262165 FUO262175:FUQ262177 FUO327699:FUQ327701 FUO327711:FUQ327713 FUO393235:FUQ393237 FUO393247:FUQ393249 FUO458771:FUQ458773 FUO458783:FUQ458785 FUO524307:FUQ524309 FUO524319:FUQ524321 FUO589843:FUQ589845 FUO589855:FUQ589857 FUO655379:FUQ655381 FUO655391:FUQ655393 FUO720915:FUQ720917 FUO720927:FUQ720929 FUO786451:FUQ786453 FUO786463:FUQ786465 FUO851987:FUQ851989 FUO851999:FUQ852001 FUO917523:FUQ917525 FUO917535:FUQ917537 FUO983059:FUQ983061 FUO983071:FUQ983073 FUW58:FUY59 FUW65590:FUY65591 FUW131126:FUY131127 FUW196662:FUY196663 FUW262198:FUY262199 FUW327734:FUY327735 FUW393270:FUY393271 FUW458806:FUY458807 FUW524342:FUY524343 FUW589878:FUY589879 FUW655414:FUY655415 FUW720950:FUY720951 FUW786486:FUY786487 FUW852022:FUY852023 FUW917558:FUY917559 FUW983094:FUY983095 FVE43 FVE65575 FVE131111 FVE196647 FVE262183 FVE327719 FVE393255 FVE458791 FVE524327 FVE589863 FVE655399 FVE720935 FVE786471 FVE852007 FVE917543 FVE983079 FXC58:FXD59 FXC65590:FXD65591 FXC131126:FXD131127 FXC196662:FXD196663 FXC262198:FXD262199 FXC327734:FXD327735 FXC393270:FXD393271 FXC458806:FXD458807 FXC524342:FXD524343 FXC589878:FXD589879 FXC655414:FXD655415 FXC720950:FXD720951 FXC786486:FXD786487 FXC852022:FXD852023 FXC917558:FXD917559 FXC983094:FXD983095 FXE58:FXE60 FXE65590:FXE65592 FXE131126:FXE131128 FXE196662:FXE196664 FXE262198:FXE262200 FXE327734:FXE327736 FXE393270:FXE393272 FXE458806:FXE458808 FXE524342:FXE524344 FXE589878:FXE589880 FXE655414:FXE655416 FXE720950:FXE720952 FXE786486:FXE786488 FXE852022:FXE852024 FXE917558:FXE917560 FXE983094:FXE983096 GEK23:GEM25 GEK35:GEM37 GEK65555:GEM65557 GEK65567:GEM65569 GEK131091:GEM131093 GEK131103:GEM131105 GEK196627:GEM196629 GEK196639:GEM196641 GEK262163:GEM262165 GEK262175:GEM262177 GEK327699:GEM327701 GEK327711:GEM327713 GEK393235:GEM393237 GEK393247:GEM393249 GEK458771:GEM458773 GEK458783:GEM458785 GEK524307:GEM524309 GEK524319:GEM524321 GEK589843:GEM589845 GEK589855:GEM589857 GEK655379:GEM655381 GEK655391:GEM655393 GEK720915:GEM720917 GEK720927:GEM720929 GEK786451:GEM786453 GEK786463:GEM786465 GEK851987:GEM851989 GEK851999:GEM852001 GEK917523:GEM917525 GEK917535:GEM917537 GEK983059:GEM983061 GEK983071:GEM983073 GES58:GEU59 GES65590:GEU65591 GES131126:GEU131127 GES196662:GEU196663 GES262198:GEU262199 GES327734:GEU327735 GES393270:GEU393271 GES458806:GEU458807 GES524342:GEU524343 GES589878:GEU589879 GES655414:GEU655415 GES720950:GEU720951 GES786486:GEU786487 GES852022:GEU852023 GES917558:GEU917559 GES983094:GEU983095 GFA43 GFA65575 GFA131111 GFA196647 GFA262183 GFA327719 GFA393255 GFA458791 GFA524327 GFA589863 GFA655399 GFA720935 GFA786471 GFA852007 GFA917543 GFA983079 GGY58:GGZ59 GGY65590:GGZ65591 GGY131126:GGZ131127 GGY196662:GGZ196663 GGY262198:GGZ262199 GGY327734:GGZ327735 GGY393270:GGZ393271 GGY458806:GGZ458807 GGY524342:GGZ524343 GGY589878:GGZ589879 GGY655414:GGZ655415 GGY720950:GGZ720951 GGY786486:GGZ786487 GGY852022:GGZ852023 GGY917558:GGZ917559 GGY983094:GGZ983095 GHA58:GHA60 GHA65590:GHA65592 GHA131126:GHA131128 GHA196662:GHA196664 GHA262198:GHA262200 GHA327734:GHA327736 GHA393270:GHA393272 GHA458806:GHA458808 GHA524342:GHA524344 GHA589878:GHA589880 GHA655414:GHA655416 GHA720950:GHA720952 GHA786486:GHA786488 GHA852022:GHA852024 GHA917558:GHA917560 GHA983094:GHA983096 GOG23:GOI25 GOG35:GOI37 GOG65555:GOI65557 GOG65567:GOI65569 GOG131091:GOI131093 GOG131103:GOI131105 GOG196627:GOI196629 GOG196639:GOI196641 GOG262163:GOI262165 GOG262175:GOI262177 GOG327699:GOI327701 GOG327711:GOI327713 GOG393235:GOI393237 GOG393247:GOI393249 GOG458771:GOI458773 GOG458783:GOI458785 GOG524307:GOI524309 GOG524319:GOI524321 GOG589843:GOI589845 GOG589855:GOI589857 GOG655379:GOI655381 GOG655391:GOI655393 GOG720915:GOI720917 GOG720927:GOI720929 GOG786451:GOI786453 GOG786463:GOI786465 GOG851987:GOI851989 GOG851999:GOI852001 GOG917523:GOI917525 GOG917535:GOI917537 GOG983059:GOI983061 GOG983071:GOI983073 GOO58:GOQ59 GOO65590:GOQ65591 GOO131126:GOQ131127 GOO196662:GOQ196663 GOO262198:GOQ262199 GOO327734:GOQ327735 GOO393270:GOQ393271 GOO458806:GOQ458807 GOO524342:GOQ524343 GOO589878:GOQ589879 GOO655414:GOQ655415 GOO720950:GOQ720951 GOO786486:GOQ786487 GOO852022:GOQ852023 GOO917558:GOQ917559 GOO983094:GOQ983095 GOW43 GOW65575 GOW131111 GOW196647 GOW262183 GOW327719 GOW393255 GOW458791 GOW524327 GOW589863 GOW655399 GOW720935 GOW786471 GOW852007 GOW917543 GOW983079 GQU58:GQV59 GQU65590:GQV65591 GQU131126:GQV131127 GQU196662:GQV196663 GQU262198:GQV262199 GQU327734:GQV327735 GQU393270:GQV393271 GQU458806:GQV458807 GQU524342:GQV524343 GQU589878:GQV589879 GQU655414:GQV655415 GQU720950:GQV720951 GQU786486:GQV786487 GQU852022:GQV852023 GQU917558:GQV917559 GQU983094:GQV983095 GQW58:GQW60 GQW65590:GQW65592 GQW131126:GQW131128 GQW196662:GQW196664 GQW262198:GQW262200 GQW327734:GQW327736 GQW393270:GQW393272 GQW458806:GQW458808 GQW524342:GQW524344 GQW589878:GQW589880 GQW655414:GQW655416 GQW720950:GQW720952 GQW786486:GQW786488 GQW852022:GQW852024 GQW917558:GQW917560 GQW983094:GQW983096 GYC23:GYE25 GYC35:GYE37 GYC65555:GYE65557 GYC65567:GYE65569 GYC131091:GYE131093 GYC131103:GYE131105 GYC196627:GYE196629 GYC196639:GYE196641 GYC262163:GYE262165 GYC262175:GYE262177 GYC327699:GYE327701 GYC327711:GYE327713 GYC393235:GYE393237 GYC393247:GYE393249 GYC458771:GYE458773 GYC458783:GYE458785 GYC524307:GYE524309 GYC524319:GYE524321 GYC589843:GYE589845 GYC589855:GYE589857 GYC655379:GYE655381 GYC655391:GYE655393 GYC720915:GYE720917 GYC720927:GYE720929 GYC786451:GYE786453 GYC786463:GYE786465 GYC851987:GYE851989 GYC851999:GYE852001 GYC917523:GYE917525 GYC917535:GYE917537 GYC983059:GYE983061 GYC983071:GYE983073 GYK58:GYM59 GYK65590:GYM65591 GYK131126:GYM131127 GYK196662:GYM196663 GYK262198:GYM262199 GYK327734:GYM327735 GYK393270:GYM393271 GYK458806:GYM458807 GYK524342:GYM524343 GYK589878:GYM589879 GYK655414:GYM655415 GYK720950:GYM720951 GYK786486:GYM786487 GYK852022:GYM852023 GYK917558:GYM917559 GYK983094:GYM983095 GYS43 GYS65575 GYS131111 GYS196647 GYS262183 GYS327719 GYS393255 GYS458791 GYS524327 GYS589863 GYS655399 GYS720935 GYS786471 GYS852007 GYS917543 GYS983079 HAQ58:HAR59 HAQ65590:HAR65591 HAQ131126:HAR131127 HAQ196662:HAR196663 HAQ262198:HAR262199 HAQ327734:HAR327735 HAQ393270:HAR393271 HAQ458806:HAR458807 HAQ524342:HAR524343 HAQ589878:HAR589879 HAQ655414:HAR655415 HAQ720950:HAR720951 HAQ786486:HAR786487 HAQ852022:HAR852023 HAQ917558:HAR917559 HAQ983094:HAR983095 HAS58:HAS60 HAS65590:HAS65592 HAS131126:HAS131128 HAS196662:HAS196664 HAS262198:HAS262200 HAS327734:HAS327736 HAS393270:HAS393272 HAS458806:HAS458808 HAS524342:HAS524344 HAS589878:HAS589880 HAS655414:HAS655416 HAS720950:HAS720952 HAS786486:HAS786488 HAS852022:HAS852024 HAS917558:HAS917560 HAS983094:HAS983096 HHY23:HIA25 HHY35:HIA37 HHY65555:HIA65557 HHY65567:HIA65569 HHY131091:HIA131093 HHY131103:HIA131105 HHY196627:HIA196629 HHY196639:HIA196641 HHY262163:HIA262165 HHY262175:HIA262177 HHY327699:HIA327701 HHY327711:HIA327713 HHY393235:HIA393237 HHY393247:HIA393249 HHY458771:HIA458773 HHY458783:HIA458785 HHY524307:HIA524309 HHY524319:HIA524321 HHY589843:HIA589845 HHY589855:HIA589857 HHY655379:HIA655381 HHY655391:HIA655393 HHY720915:HIA720917 HHY720927:HIA720929 HHY786451:HIA786453 HHY786463:HIA786465 HHY851987:HIA851989 HHY851999:HIA852001 HHY917523:HIA917525 HHY917535:HIA917537 HHY983059:HIA983061 HHY983071:HIA983073 HIG58:HII59 HIG65590:HII65591 HIG131126:HII131127 HIG196662:HII196663 HIG262198:HII262199 HIG327734:HII327735 HIG393270:HII393271 HIG458806:HII458807 HIG524342:HII524343 HIG589878:HII589879 HIG655414:HII655415 HIG720950:HII720951 HIG786486:HII786487 HIG852022:HII852023 HIG917558:HII917559 HIG983094:HII983095 HIO43 HIO65575 HIO131111 HIO196647 HIO262183 HIO327719 HIO393255 HIO458791 HIO524327 HIO589863 HIO655399 HIO720935 HIO786471 HIO852007 HIO917543 HIO983079 HKM58:HKN59 HKM65590:HKN65591 HKM131126:HKN131127 HKM196662:HKN196663 HKM262198:HKN262199 HKM327734:HKN327735 HKM393270:HKN393271 HKM458806:HKN458807 HKM524342:HKN524343 HKM589878:HKN589879 HKM655414:HKN655415 HKM720950:HKN720951 HKM786486:HKN786487 HKM852022:HKN852023 HKM917558:HKN917559 HKM983094:HKN983095 HKO58:HKO60 HKO65590:HKO65592 HKO131126:HKO131128 HKO196662:HKO196664 HKO262198:HKO262200 HKO327734:HKO327736 HKO393270:HKO393272 HKO458806:HKO458808 HKO524342:HKO524344 HKO589878:HKO589880 HKO655414:HKO655416 HKO720950:HKO720952 HKO786486:HKO786488 HKO852022:HKO852024 HKO917558:HKO917560 HKO983094:HKO983096 HRU23:HRW25 HRU35:HRW37 HRU65555:HRW65557 HRU65567:HRW65569 HRU131091:HRW131093 HRU131103:HRW131105 HRU196627:HRW196629 HRU196639:HRW196641 HRU262163:HRW262165 HRU262175:HRW262177 HRU327699:HRW327701 HRU327711:HRW327713 HRU393235:HRW393237 HRU393247:HRW393249 HRU458771:HRW458773 HRU458783:HRW458785 HRU524307:HRW524309 HRU524319:HRW524321 HRU589843:HRW589845 HRU589855:HRW589857 HRU655379:HRW655381 HRU655391:HRW655393 HRU720915:HRW720917 HRU720927:HRW720929 HRU786451:HRW786453 HRU786463:HRW786465 HRU851987:HRW851989 HRU851999:HRW852001 HRU917523:HRW917525 HRU917535:HRW917537 HRU983059:HRW983061 HRU983071:HRW983073 HSC58:HSE59 HSC65590:HSE65591 HSC131126:HSE131127 HSC196662:HSE196663 HSC262198:HSE262199 HSC327734:HSE327735 HSC393270:HSE393271 HSC458806:HSE458807 HSC524342:HSE524343 HSC589878:HSE589879 HSC655414:HSE655415 HSC720950:HSE720951 HSC786486:HSE786487 HSC852022:HSE852023 HSC917558:HSE917559 HSC983094:HSE983095 HSK43 HSK65575 HSK131111 HSK196647 HSK262183 HSK327719 HSK393255 HSK458791 HSK524327 HSK589863 HSK655399 HSK720935 HSK786471 HSK852007 HSK917543 HSK983079 HUI58:HUJ59 HUI65590:HUJ65591 HUI131126:HUJ131127 HUI196662:HUJ196663 HUI262198:HUJ262199 HUI327734:HUJ327735 HUI393270:HUJ393271 HUI458806:HUJ458807 HUI524342:HUJ524343 HUI589878:HUJ589879 HUI655414:HUJ655415 HUI720950:HUJ720951 HUI786486:HUJ786487 HUI852022:HUJ852023 HUI917558:HUJ917559 HUI983094:HUJ983095 HUK58:HUK60 HUK65590:HUK65592 HUK131126:HUK131128 HUK196662:HUK196664 HUK262198:HUK262200 HUK327734:HUK327736 HUK393270:HUK393272 HUK458806:HUK458808 HUK524342:HUK524344 HUK589878:HUK589880 HUK655414:HUK655416 HUK720950:HUK720952 HUK786486:HUK786488 HUK852022:HUK852024 HUK917558:HUK917560 HUK983094:HUK983096 IBQ23:IBS25 IBQ35:IBS37 IBQ65555:IBS65557 IBQ65567:IBS65569 IBQ131091:IBS131093 IBQ131103:IBS131105 IBQ196627:IBS196629 IBQ196639:IBS196641 IBQ262163:IBS262165 IBQ262175:IBS262177 IBQ327699:IBS327701 IBQ327711:IBS327713 IBQ393235:IBS393237 IBQ393247:IBS393249 IBQ458771:IBS458773 IBQ458783:IBS458785 IBQ524307:IBS524309 IBQ524319:IBS524321 IBQ589843:IBS589845 IBQ589855:IBS589857 IBQ655379:IBS655381 IBQ655391:IBS655393 IBQ720915:IBS720917 IBQ720927:IBS720929 IBQ786451:IBS786453 IBQ786463:IBS786465 IBQ851987:IBS851989 IBQ851999:IBS852001 IBQ917523:IBS917525 IBQ917535:IBS917537 IBQ983059:IBS983061 IBQ983071:IBS983073 IBY58:ICA59 IBY65590:ICA65591 IBY131126:ICA131127 IBY196662:ICA196663 IBY262198:ICA262199 IBY327734:ICA327735 IBY393270:ICA393271 IBY458806:ICA458807 IBY524342:ICA524343 IBY589878:ICA589879 IBY655414:ICA655415 IBY720950:ICA720951 IBY786486:ICA786487 IBY852022:ICA852023 IBY917558:ICA917559 IBY983094:ICA983095 ICG43 ICG65575 ICG131111 ICG196647 ICG262183 ICG327719 ICG393255 ICG458791 ICG524327 ICG589863 ICG655399 ICG720935 ICG786471 ICG852007 ICG917543 ICG983079 IEE58:IEF59 IEE65590:IEF65591 IEE131126:IEF131127 IEE196662:IEF196663 IEE262198:IEF262199 IEE327734:IEF327735 IEE393270:IEF393271 IEE458806:IEF458807 IEE524342:IEF524343 IEE589878:IEF589879 IEE655414:IEF655415 IEE720950:IEF720951 IEE786486:IEF786487 IEE852022:IEF852023 IEE917558:IEF917559 IEE983094:IEF983095 IEG58:IEG60 IEG65590:IEG65592 IEG131126:IEG131128 IEG196662:IEG196664 IEG262198:IEG262200 IEG327734:IEG327736 IEG393270:IEG393272 IEG458806:IEG458808 IEG524342:IEG524344 IEG589878:IEG589880 IEG655414:IEG655416 IEG720950:IEG720952 IEG786486:IEG786488 IEG852022:IEG852024 IEG917558:IEG917560 IEG983094:IEG983096 ILM23:ILO25 ILM35:ILO37 ILM65555:ILO65557 ILM65567:ILO65569 ILM131091:ILO131093 ILM131103:ILO131105 ILM196627:ILO196629 ILM196639:ILO196641 ILM262163:ILO262165 ILM262175:ILO262177 ILM327699:ILO327701 ILM327711:ILO327713 ILM393235:ILO393237 ILM393247:ILO393249 ILM458771:ILO458773 ILM458783:ILO458785 ILM524307:ILO524309 ILM524319:ILO524321 ILM589843:ILO589845 ILM589855:ILO589857 ILM655379:ILO655381 ILM655391:ILO655393 ILM720915:ILO720917 ILM720927:ILO720929 ILM786451:ILO786453 ILM786463:ILO786465 ILM851987:ILO851989 ILM851999:ILO852001 ILM917523:ILO917525 ILM917535:ILO917537 ILM983059:ILO983061 ILM983071:ILO983073 ILU58:ILW59 ILU65590:ILW65591 ILU131126:ILW131127 ILU196662:ILW196663 ILU262198:ILW262199 ILU327734:ILW327735 ILU393270:ILW393271 ILU458806:ILW458807 ILU524342:ILW524343 ILU589878:ILW589879 ILU655414:ILW655415 ILU720950:ILW720951 ILU786486:ILW786487 ILU852022:ILW852023 ILU917558:ILW917559 ILU983094:ILW983095 IMC43 IMC65575 IMC131111 IMC196647 IMC262183 IMC327719 IMC393255 IMC458791 IMC524327 IMC589863 IMC655399 IMC720935 IMC786471 IMC852007 IMC917543 IMC983079 IOA58:IOB59 IOA65590:IOB65591 IOA131126:IOB131127 IOA196662:IOB196663 IOA262198:IOB262199 IOA327734:IOB327735 IOA393270:IOB393271 IOA458806:IOB458807 IOA524342:IOB524343 IOA589878:IOB589879 IOA655414:IOB655415 IOA720950:IOB720951 IOA786486:IOB786487 IOA852022:IOB852023 IOA917558:IOB917559 IOA983094:IOB983095 IOC58:IOC60 IOC65590:IOC65592 IOC131126:IOC131128 IOC196662:IOC196664 IOC262198:IOC262200 IOC327734:IOC327736 IOC393270:IOC393272 IOC458806:IOC458808 IOC524342:IOC524344 IOC589878:IOC589880 IOC655414:IOC655416 IOC720950:IOC720952 IOC786486:IOC786488 IOC852022:IOC852024 IOC917558:IOC917560 IOC983094:IOC983096 IVI23:IVK25 IVI35:IVK37 IVI65555:IVK65557 IVI65567:IVK65569 IVI131091:IVK131093 IVI131103:IVK131105 IVI196627:IVK196629 IVI196639:IVK196641 IVI262163:IVK262165 IVI262175:IVK262177 IVI327699:IVK327701 IVI327711:IVK327713 IVI393235:IVK393237 IVI393247:IVK393249 IVI458771:IVK458773 IVI458783:IVK458785 IVI524307:IVK524309 IVI524319:IVK524321 IVI589843:IVK589845 IVI589855:IVK589857 IVI655379:IVK655381 IVI655391:IVK655393 IVI720915:IVK720917 IVI720927:IVK720929 IVI786451:IVK786453 IVI786463:IVK786465 IVI851987:IVK851989 IVI851999:IVK852001 IVI917523:IVK917525 IVI917535:IVK917537 IVI983059:IVK983061 IVI983071:IVK983073 IVQ58:IVS59 IVQ65590:IVS65591 IVQ131126:IVS131127 IVQ196662:IVS196663 IVQ262198:IVS262199 IVQ327734:IVS327735 IVQ393270:IVS393271 IVQ458806:IVS458807 IVQ524342:IVS524343 IVQ589878:IVS589879 IVQ655414:IVS655415 IVQ720950:IVS720951 IVQ786486:IVS786487 IVQ852022:IVS852023 IVQ917558:IVS917559 IVQ983094:IVS983095 IVY43 IVY65575 IVY131111 IVY196647 IVY262183 IVY327719 IVY393255 IVY458791 IVY524327 IVY589863 IVY655399 IVY720935 IVY786471 IVY852007 IVY917543 IVY983079 IXW58:IXX59 IXW65590:IXX65591 IXW131126:IXX131127 IXW196662:IXX196663 IXW262198:IXX262199 IXW327734:IXX327735 IXW393270:IXX393271 IXW458806:IXX458807 IXW524342:IXX524343 IXW589878:IXX589879 IXW655414:IXX655415 IXW720950:IXX720951 IXW786486:IXX786487 IXW852022:IXX852023 IXW917558:IXX917559 IXW983094:IXX983095 IXY58:IXY60 IXY65590:IXY65592 IXY131126:IXY131128 IXY196662:IXY196664 IXY262198:IXY262200 IXY327734:IXY327736 IXY393270:IXY393272 IXY458806:IXY458808 IXY524342:IXY524344 IXY589878:IXY589880 IXY655414:IXY655416 IXY720950:IXY720952 IXY786486:IXY786488 IXY852022:IXY852024 IXY917558:IXY917560 IXY983094:IXY983096 JFE23:JFG25 JFE35:JFG37 JFE65555:JFG65557 JFE65567:JFG65569 JFE131091:JFG131093 JFE131103:JFG131105 JFE196627:JFG196629 JFE196639:JFG196641 JFE262163:JFG262165 JFE262175:JFG262177 JFE327699:JFG327701 JFE327711:JFG327713 JFE393235:JFG393237 JFE393247:JFG393249 JFE458771:JFG458773 JFE458783:JFG458785 JFE524307:JFG524309 JFE524319:JFG524321 JFE589843:JFG589845 JFE589855:JFG589857 JFE655379:JFG655381 JFE655391:JFG655393 JFE720915:JFG720917 JFE720927:JFG720929 JFE786451:JFG786453 JFE786463:JFG786465 JFE851987:JFG851989 JFE851999:JFG852001 JFE917523:JFG917525 JFE917535:JFG917537 JFE983059:JFG983061 JFE983071:JFG983073 JFM58:JFO59 JFM65590:JFO65591 JFM131126:JFO131127 JFM196662:JFO196663 JFM262198:JFO262199 JFM327734:JFO327735 JFM393270:JFO393271 JFM458806:JFO458807 JFM524342:JFO524343 JFM589878:JFO589879 JFM655414:JFO655415 JFM720950:JFO720951 JFM786486:JFO786487 JFM852022:JFO852023 JFM917558:JFO917559 JFM983094:JFO983095 JFU43 JFU65575 JFU131111 JFU196647 JFU262183 JFU327719 JFU393255 JFU458791 JFU524327 JFU589863 JFU655399 JFU720935 JFU786471 JFU852007 JFU917543 JFU983079 JHS58:JHT59 JHS65590:JHT65591 JHS131126:JHT131127 JHS196662:JHT196663 JHS262198:JHT262199 JHS327734:JHT327735 JHS393270:JHT393271 JHS458806:JHT458807 JHS524342:JHT524343 JHS589878:JHT589879 JHS655414:JHT655415 JHS720950:JHT720951 JHS786486:JHT786487 JHS852022:JHT852023 JHS917558:JHT917559 JHS983094:JHT983095 JHU58:JHU60 JHU65590:JHU65592 JHU131126:JHU131128 JHU196662:JHU196664 JHU262198:JHU262200 JHU327734:JHU327736 JHU393270:JHU393272 JHU458806:JHU458808 JHU524342:JHU524344 JHU589878:JHU589880 JHU655414:JHU655416 JHU720950:JHU720952 JHU786486:JHU786488 JHU852022:JHU852024 JHU917558:JHU917560 JHU983094:JHU983096 JPA23:JPC25 JPA35:JPC37 JPA65555:JPC65557 JPA65567:JPC65569 JPA131091:JPC131093 JPA131103:JPC131105 JPA196627:JPC196629 JPA196639:JPC196641 JPA262163:JPC262165 JPA262175:JPC262177 JPA327699:JPC327701 JPA327711:JPC327713 JPA393235:JPC393237 JPA393247:JPC393249 JPA458771:JPC458773 JPA458783:JPC458785 JPA524307:JPC524309 JPA524319:JPC524321 JPA589843:JPC589845 JPA589855:JPC589857 JPA655379:JPC655381 JPA655391:JPC655393 JPA720915:JPC720917 JPA720927:JPC720929 JPA786451:JPC786453 JPA786463:JPC786465 JPA851987:JPC851989 JPA851999:JPC852001 JPA917523:JPC917525 JPA917535:JPC917537 JPA983059:JPC983061 JPA983071:JPC983073 JPI58:JPK59 JPI65590:JPK65591 JPI131126:JPK131127 JPI196662:JPK196663 JPI262198:JPK262199 JPI327734:JPK327735 JPI393270:JPK393271 JPI458806:JPK458807 JPI524342:JPK524343 JPI589878:JPK589879 JPI655414:JPK655415 JPI720950:JPK720951 JPI786486:JPK786487 JPI852022:JPK852023 JPI917558:JPK917559 JPI983094:JPK983095 JPQ43 JPQ65575 JPQ131111 JPQ196647 JPQ262183 JPQ327719 JPQ393255 JPQ458791 JPQ524327 JPQ589863 JPQ655399 JPQ720935 JPQ786471 JPQ852007 JPQ917543 JPQ983079 JRO58:JRP59 JRO65590:JRP65591 JRO131126:JRP131127 JRO196662:JRP196663 JRO262198:JRP262199 JRO327734:JRP327735 JRO393270:JRP393271 JRO458806:JRP458807 JRO524342:JRP524343 JRO589878:JRP589879 JRO655414:JRP655415 JRO720950:JRP720951 JRO786486:JRP786487 JRO852022:JRP852023 JRO917558:JRP917559 JRO983094:JRP983095 JRQ58:JRQ60 JRQ65590:JRQ65592 JRQ131126:JRQ131128 JRQ196662:JRQ196664 JRQ262198:JRQ262200 JRQ327734:JRQ327736 JRQ393270:JRQ393272 JRQ458806:JRQ458808 JRQ524342:JRQ524344 JRQ589878:JRQ589880 JRQ655414:JRQ655416 JRQ720950:JRQ720952 JRQ786486:JRQ786488 JRQ852022:JRQ852024 JRQ917558:JRQ917560 JRQ983094:JRQ983096 JYW23:JYY25 JYW35:JYY37 JYW65555:JYY65557 JYW65567:JYY65569 JYW131091:JYY131093 JYW131103:JYY131105 JYW196627:JYY196629 JYW196639:JYY196641 JYW262163:JYY262165 JYW262175:JYY262177 JYW327699:JYY327701 JYW327711:JYY327713 JYW393235:JYY393237 JYW393247:JYY393249 JYW458771:JYY458773 JYW458783:JYY458785 JYW524307:JYY524309 JYW524319:JYY524321 JYW589843:JYY589845 JYW589855:JYY589857 JYW655379:JYY655381 JYW655391:JYY655393 JYW720915:JYY720917 JYW720927:JYY720929 JYW786451:JYY786453 JYW786463:JYY786465 JYW851987:JYY851989 JYW851999:JYY852001 JYW917523:JYY917525 JYW917535:JYY917537 JYW983059:JYY983061 JYW983071:JYY983073 JZE58:JZG59 JZE65590:JZG65591 JZE131126:JZG131127 JZE196662:JZG196663 JZE262198:JZG262199 JZE327734:JZG327735 JZE393270:JZG393271 JZE458806:JZG458807 JZE524342:JZG524343 JZE589878:JZG589879 JZE655414:JZG655415 JZE720950:JZG720951 JZE786486:JZG786487 JZE852022:JZG852023 JZE917558:JZG917559 JZE983094:JZG983095 JZM43 JZM65575 JZM131111 JZM196647 JZM262183 JZM327719 JZM393255 JZM458791 JZM524327 JZM589863 JZM655399 JZM720935 JZM786471 JZM852007 JZM917543 JZM983079 KBK58:KBL59 KBK65590:KBL65591 KBK131126:KBL131127 KBK196662:KBL196663 KBK262198:KBL262199 KBK327734:KBL327735 KBK393270:KBL393271 KBK458806:KBL458807 KBK524342:KBL524343 KBK589878:KBL589879 KBK655414:KBL655415 KBK720950:KBL720951 KBK786486:KBL786487 KBK852022:KBL852023 KBK917558:KBL917559 KBK983094:KBL983095 KBM58:KBM60 KBM65590:KBM65592 KBM131126:KBM131128 KBM196662:KBM196664 KBM262198:KBM262200 KBM327734:KBM327736 KBM393270:KBM393272 KBM458806:KBM458808 KBM524342:KBM524344 KBM589878:KBM589880 KBM655414:KBM655416 KBM720950:KBM720952 KBM786486:KBM786488 KBM852022:KBM852024 KBM917558:KBM917560 KBM983094:KBM983096 KIS23:KIU25 KIS35:KIU37 KIS65555:KIU65557 KIS65567:KIU65569 KIS131091:KIU131093 KIS131103:KIU131105 KIS196627:KIU196629 KIS196639:KIU196641 KIS262163:KIU262165 KIS262175:KIU262177 KIS327699:KIU327701 KIS327711:KIU327713 KIS393235:KIU393237 KIS393247:KIU393249 KIS458771:KIU458773 KIS458783:KIU458785 KIS524307:KIU524309 KIS524319:KIU524321 KIS589843:KIU589845 KIS589855:KIU589857 KIS655379:KIU655381 KIS655391:KIU655393 KIS720915:KIU720917 KIS720927:KIU720929 KIS786451:KIU786453 KIS786463:KIU786465 KIS851987:KIU851989 KIS851999:KIU852001 KIS917523:KIU917525 KIS917535:KIU917537 KIS983059:KIU983061 KIS983071:KIU983073 KJA58:KJC59 KJA65590:KJC65591 KJA131126:KJC131127 KJA196662:KJC196663 KJA262198:KJC262199 KJA327734:KJC327735 KJA393270:KJC393271 KJA458806:KJC458807 KJA524342:KJC524343 KJA589878:KJC589879 KJA655414:KJC655415 KJA720950:KJC720951 KJA786486:KJC786487 KJA852022:KJC852023 KJA917558:KJC917559 KJA983094:KJC983095 KJI43 KJI65575 KJI131111 KJI196647 KJI262183 KJI327719 KJI393255 KJI458791 KJI524327 KJI589863 KJI655399 KJI720935 KJI786471 KJI852007 KJI917543 KJI983079 KLG58:KLH59 KLG65590:KLH65591 KLG131126:KLH131127 KLG196662:KLH196663 KLG262198:KLH262199 KLG327734:KLH327735 KLG393270:KLH393271 KLG458806:KLH458807 KLG524342:KLH524343 KLG589878:KLH589879 KLG655414:KLH655415 KLG720950:KLH720951 KLG786486:KLH786487 KLG852022:KLH852023 KLG917558:KLH917559 KLG983094:KLH983095 KLI58:KLI60 KLI65590:KLI65592 KLI131126:KLI131128 KLI196662:KLI196664 KLI262198:KLI262200 KLI327734:KLI327736 KLI393270:KLI393272 KLI458806:KLI458808 KLI524342:KLI524344 KLI589878:KLI589880 KLI655414:KLI655416 KLI720950:KLI720952 KLI786486:KLI786488 KLI852022:KLI852024 KLI917558:KLI917560 KLI983094:KLI983096 KSO23:KSQ25 KSO35:KSQ37 KSO65555:KSQ65557 KSO65567:KSQ65569 KSO131091:KSQ131093 KSO131103:KSQ131105 KSO196627:KSQ196629 KSO196639:KSQ196641 KSO262163:KSQ262165 KSO262175:KSQ262177 KSO327699:KSQ327701 KSO327711:KSQ327713 KSO393235:KSQ393237 KSO393247:KSQ393249 KSO458771:KSQ458773 KSO458783:KSQ458785 KSO524307:KSQ524309 KSO524319:KSQ524321 KSO589843:KSQ589845 KSO589855:KSQ589857 KSO655379:KSQ655381 KSO655391:KSQ655393 KSO720915:KSQ720917 KSO720927:KSQ720929 KSO786451:KSQ786453 KSO786463:KSQ786465 KSO851987:KSQ851989 KSO851999:KSQ852001 KSO917523:KSQ917525 KSO917535:KSQ917537 KSO983059:KSQ983061 KSO983071:KSQ983073 KSW58:KSY59 KSW65590:KSY65591 KSW131126:KSY131127 KSW196662:KSY196663 KSW262198:KSY262199 KSW327734:KSY327735 KSW393270:KSY393271 KSW458806:KSY458807 KSW524342:KSY524343 KSW589878:KSY589879 KSW655414:KSY655415 KSW720950:KSY720951 KSW786486:KSY786487 KSW852022:KSY852023 KSW917558:KSY917559 KSW983094:KSY983095 KTE43 KTE65575 KTE131111 KTE196647 KTE262183 KTE327719 KTE393255 KTE458791 KTE524327 KTE589863 KTE655399 KTE720935 KTE786471 KTE852007 KTE917543 KTE983079 KVC58:KVD59 KVC65590:KVD65591 KVC131126:KVD131127 KVC196662:KVD196663 KVC262198:KVD262199 KVC327734:KVD327735 KVC393270:KVD393271 KVC458806:KVD458807 KVC524342:KVD524343 KVC589878:KVD589879 KVC655414:KVD655415 KVC720950:KVD720951 KVC786486:KVD786487 KVC852022:KVD852023 KVC917558:KVD917559 KVC983094:KVD983095 KVE58:KVE60 KVE65590:KVE65592 KVE131126:KVE131128 KVE196662:KVE196664 KVE262198:KVE262200 KVE327734:KVE327736 KVE393270:KVE393272 KVE458806:KVE458808 KVE524342:KVE524344 KVE589878:KVE589880 KVE655414:KVE655416 KVE720950:KVE720952 KVE786486:KVE786488 KVE852022:KVE852024 KVE917558:KVE917560 KVE983094:KVE983096 LCK23:LCM25 LCK35:LCM37 LCK65555:LCM65557 LCK65567:LCM65569 LCK131091:LCM131093 LCK131103:LCM131105 LCK196627:LCM196629 LCK196639:LCM196641 LCK262163:LCM262165 LCK262175:LCM262177 LCK327699:LCM327701 LCK327711:LCM327713 LCK393235:LCM393237 LCK393247:LCM393249 LCK458771:LCM458773 LCK458783:LCM458785 LCK524307:LCM524309 LCK524319:LCM524321 LCK589843:LCM589845 LCK589855:LCM589857 LCK655379:LCM655381 LCK655391:LCM655393 LCK720915:LCM720917 LCK720927:LCM720929 LCK786451:LCM786453 LCK786463:LCM786465 LCK851987:LCM851989 LCK851999:LCM852001 LCK917523:LCM917525 LCK917535:LCM917537 LCK983059:LCM983061 LCK983071:LCM983073 LCS58:LCU59 LCS65590:LCU65591 LCS131126:LCU131127 LCS196662:LCU196663 LCS262198:LCU262199 LCS327734:LCU327735 LCS393270:LCU393271 LCS458806:LCU458807 LCS524342:LCU524343 LCS589878:LCU589879 LCS655414:LCU655415 LCS720950:LCU720951 LCS786486:LCU786487 LCS852022:LCU852023 LCS917558:LCU917559 LCS983094:LCU983095 LDA43 LDA65575 LDA131111 LDA196647 LDA262183 LDA327719 LDA393255 LDA458791 LDA524327 LDA589863 LDA655399 LDA720935 LDA786471 LDA852007 LDA917543 LDA983079 LEY58:LEZ59 LEY65590:LEZ65591 LEY131126:LEZ131127 LEY196662:LEZ196663 LEY262198:LEZ262199 LEY327734:LEZ327735 LEY393270:LEZ393271 LEY458806:LEZ458807 LEY524342:LEZ524343 LEY589878:LEZ589879 LEY655414:LEZ655415 LEY720950:LEZ720951 LEY786486:LEZ786487 LEY852022:LEZ852023 LEY917558:LEZ917559 LEY983094:LEZ983095 LFA58:LFA60 LFA65590:LFA65592 LFA131126:LFA131128 LFA196662:LFA196664 LFA262198:LFA262200 LFA327734:LFA327736 LFA393270:LFA393272 LFA458806:LFA458808 LFA524342:LFA524344 LFA589878:LFA589880 LFA655414:LFA655416 LFA720950:LFA720952 LFA786486:LFA786488 LFA852022:LFA852024 LFA917558:LFA917560 LFA983094:LFA983096 LMG23:LMI25 LMG35:LMI37 LMG65555:LMI65557 LMG65567:LMI65569 LMG131091:LMI131093 LMG131103:LMI131105 LMG196627:LMI196629 LMG196639:LMI196641 LMG262163:LMI262165 LMG262175:LMI262177 LMG327699:LMI327701 LMG327711:LMI327713 LMG393235:LMI393237 LMG393247:LMI393249 LMG458771:LMI458773 LMG458783:LMI458785 LMG524307:LMI524309 LMG524319:LMI524321 LMG589843:LMI589845 LMG589855:LMI589857 LMG655379:LMI655381 LMG655391:LMI655393 LMG720915:LMI720917 LMG720927:LMI720929 LMG786451:LMI786453 LMG786463:LMI786465 LMG851987:LMI851989 LMG851999:LMI852001 LMG917523:LMI917525 LMG917535:LMI917537 LMG983059:LMI983061 LMG983071:LMI983073 LMO58:LMQ59 LMO65590:LMQ65591 LMO131126:LMQ131127 LMO196662:LMQ196663 LMO262198:LMQ262199 LMO327734:LMQ327735 LMO393270:LMQ393271 LMO458806:LMQ458807 LMO524342:LMQ524343 LMO589878:LMQ589879 LMO655414:LMQ655415 LMO720950:LMQ720951 LMO786486:LMQ786487 LMO852022:LMQ852023 LMO917558:LMQ917559 LMO983094:LMQ983095 LMW43 LMW65575 LMW131111 LMW196647 LMW262183 LMW327719 LMW393255 LMW458791 LMW524327 LMW589863 LMW655399 LMW720935 LMW786471 LMW852007 LMW917543 LMW983079 LOU58:LOV59 LOU65590:LOV65591 LOU131126:LOV131127 LOU196662:LOV196663 LOU262198:LOV262199 LOU327734:LOV327735 LOU393270:LOV393271 LOU458806:LOV458807 LOU524342:LOV524343 LOU589878:LOV589879 LOU655414:LOV655415 LOU720950:LOV720951 LOU786486:LOV786487 LOU852022:LOV852023 LOU917558:LOV917559 LOU983094:LOV983095 LOW58:LOW60 LOW65590:LOW65592 LOW131126:LOW131128 LOW196662:LOW196664 LOW262198:LOW262200 LOW327734:LOW327736 LOW393270:LOW393272 LOW458806:LOW458808 LOW524342:LOW524344 LOW589878:LOW589880 LOW655414:LOW655416 LOW720950:LOW720952 LOW786486:LOW786488 LOW852022:LOW852024 LOW917558:LOW917560 LOW983094:LOW983096 LWC23:LWE25 LWC35:LWE37 LWC65555:LWE65557 LWC65567:LWE65569 LWC131091:LWE131093 LWC131103:LWE131105 LWC196627:LWE196629 LWC196639:LWE196641 LWC262163:LWE262165 LWC262175:LWE262177 LWC327699:LWE327701 LWC327711:LWE327713 LWC393235:LWE393237 LWC393247:LWE393249 LWC458771:LWE458773 LWC458783:LWE458785 LWC524307:LWE524309 LWC524319:LWE524321 LWC589843:LWE589845 LWC589855:LWE589857 LWC655379:LWE655381 LWC655391:LWE655393 LWC720915:LWE720917 LWC720927:LWE720929 LWC786451:LWE786453 LWC786463:LWE786465 LWC851987:LWE851989 LWC851999:LWE852001 LWC917523:LWE917525 LWC917535:LWE917537 LWC983059:LWE983061 LWC983071:LWE983073 LWK58:LWM59 LWK65590:LWM65591 LWK131126:LWM131127 LWK196662:LWM196663 LWK262198:LWM262199 LWK327734:LWM327735 LWK393270:LWM393271 LWK458806:LWM458807 LWK524342:LWM524343 LWK589878:LWM589879 LWK655414:LWM655415 LWK720950:LWM720951 LWK786486:LWM786487 LWK852022:LWM852023 LWK917558:LWM917559 LWK983094:LWM983095 LWS43 LWS65575 LWS131111 LWS196647 LWS262183 LWS327719 LWS393255 LWS458791 LWS524327 LWS589863 LWS655399 LWS720935 LWS786471 LWS852007 LWS917543 LWS983079 LYQ58:LYR59 LYQ65590:LYR65591 LYQ131126:LYR131127 LYQ196662:LYR196663 LYQ262198:LYR262199 LYQ327734:LYR327735 LYQ393270:LYR393271 LYQ458806:LYR458807 LYQ524342:LYR524343 LYQ589878:LYR589879 LYQ655414:LYR655415 LYQ720950:LYR720951 LYQ786486:LYR786487 LYQ852022:LYR852023 LYQ917558:LYR917559 LYQ983094:LYR983095 LYS58:LYS60 LYS65590:LYS65592 LYS131126:LYS131128 LYS196662:LYS196664 LYS262198:LYS262200 LYS327734:LYS327736 LYS393270:LYS393272 LYS458806:LYS458808 LYS524342:LYS524344 LYS589878:LYS589880 LYS655414:LYS655416 LYS720950:LYS720952 LYS786486:LYS786488 LYS852022:LYS852024 LYS917558:LYS917560 LYS983094:LYS983096 MFY23:MGA25 MFY35:MGA37 MFY65555:MGA65557 MFY65567:MGA65569 MFY131091:MGA131093 MFY131103:MGA131105 MFY196627:MGA196629 MFY196639:MGA196641 MFY262163:MGA262165 MFY262175:MGA262177 MFY327699:MGA327701 MFY327711:MGA327713 MFY393235:MGA393237 MFY393247:MGA393249 MFY458771:MGA458773 MFY458783:MGA458785 MFY524307:MGA524309 MFY524319:MGA524321 MFY589843:MGA589845 MFY589855:MGA589857 MFY655379:MGA655381 MFY655391:MGA655393 MFY720915:MGA720917 MFY720927:MGA720929 MFY786451:MGA786453 MFY786463:MGA786465 MFY851987:MGA851989 MFY851999:MGA852001 MFY917523:MGA917525 MFY917535:MGA917537 MFY983059:MGA983061 MFY983071:MGA983073 MGG58:MGI59 MGG65590:MGI65591 MGG131126:MGI131127 MGG196662:MGI196663 MGG262198:MGI262199 MGG327734:MGI327735 MGG393270:MGI393271 MGG458806:MGI458807 MGG524342:MGI524343 MGG589878:MGI589879 MGG655414:MGI655415 MGG720950:MGI720951 MGG786486:MGI786487 MGG852022:MGI852023 MGG917558:MGI917559 MGG983094:MGI983095 MGO43 MGO65575 MGO131111 MGO196647 MGO262183 MGO327719 MGO393255 MGO458791 MGO524327 MGO589863 MGO655399 MGO720935 MGO786471 MGO852007 MGO917543 MGO983079 MIM58:MIN59 MIM65590:MIN65591 MIM131126:MIN131127 MIM196662:MIN196663 MIM262198:MIN262199 MIM327734:MIN327735 MIM393270:MIN393271 MIM458806:MIN458807 MIM524342:MIN524343 MIM589878:MIN589879 MIM655414:MIN655415 MIM720950:MIN720951 MIM786486:MIN786487 MIM852022:MIN852023 MIM917558:MIN917559 MIM983094:MIN983095 MIO58:MIO60 MIO65590:MIO65592 MIO131126:MIO131128 MIO196662:MIO196664 MIO262198:MIO262200 MIO327734:MIO327736 MIO393270:MIO393272 MIO458806:MIO458808 MIO524342:MIO524344 MIO589878:MIO589880 MIO655414:MIO655416 MIO720950:MIO720952 MIO786486:MIO786488 MIO852022:MIO852024 MIO917558:MIO917560 MIO983094:MIO983096 MPU23:MPW25 MPU35:MPW37 MPU65555:MPW65557 MPU65567:MPW65569 MPU131091:MPW131093 MPU131103:MPW131105 MPU196627:MPW196629 MPU196639:MPW196641 MPU262163:MPW262165 MPU262175:MPW262177 MPU327699:MPW327701 MPU327711:MPW327713 MPU393235:MPW393237 MPU393247:MPW393249 MPU458771:MPW458773 MPU458783:MPW458785 MPU524307:MPW524309 MPU524319:MPW524321 MPU589843:MPW589845 MPU589855:MPW589857 MPU655379:MPW655381 MPU655391:MPW655393 MPU720915:MPW720917 MPU720927:MPW720929 MPU786451:MPW786453 MPU786463:MPW786465 MPU851987:MPW851989 MPU851999:MPW852001 MPU917523:MPW917525 MPU917535:MPW917537 MPU983059:MPW983061 MPU983071:MPW983073 MQC58:MQE59 MQC65590:MQE65591 MQC131126:MQE131127 MQC196662:MQE196663 MQC262198:MQE262199 MQC327734:MQE327735 MQC393270:MQE393271 MQC458806:MQE458807 MQC524342:MQE524343 MQC589878:MQE589879 MQC655414:MQE655415 MQC720950:MQE720951 MQC786486:MQE786487 MQC852022:MQE852023 MQC917558:MQE917559 MQC983094:MQE983095 MQK43 MQK65575 MQK131111 MQK196647 MQK262183 MQK327719 MQK393255 MQK458791 MQK524327 MQK589863 MQK655399 MQK720935 MQK786471 MQK852007 MQK917543 MQK983079 MSI58:MSJ59 MSI65590:MSJ65591 MSI131126:MSJ131127 MSI196662:MSJ196663 MSI262198:MSJ262199 MSI327734:MSJ327735 MSI393270:MSJ393271 MSI458806:MSJ458807 MSI524342:MSJ524343 MSI589878:MSJ589879 MSI655414:MSJ655415 MSI720950:MSJ720951 MSI786486:MSJ786487 MSI852022:MSJ852023 MSI917558:MSJ917559 MSI983094:MSJ983095 MSK58:MSK60 MSK65590:MSK65592 MSK131126:MSK131128 MSK196662:MSK196664 MSK262198:MSK262200 MSK327734:MSK327736 MSK393270:MSK393272 MSK458806:MSK458808 MSK524342:MSK524344 MSK589878:MSK589880 MSK655414:MSK655416 MSK720950:MSK720952 MSK786486:MSK786488 MSK852022:MSK852024 MSK917558:MSK917560 MSK983094:MSK983096 MZQ23:MZS25 MZQ35:MZS37 MZQ65555:MZS65557 MZQ65567:MZS65569 MZQ131091:MZS131093 MZQ131103:MZS131105 MZQ196627:MZS196629 MZQ196639:MZS196641 MZQ262163:MZS262165 MZQ262175:MZS262177 MZQ327699:MZS327701 MZQ327711:MZS327713 MZQ393235:MZS393237 MZQ393247:MZS393249 MZQ458771:MZS458773 MZQ458783:MZS458785 MZQ524307:MZS524309 MZQ524319:MZS524321 MZQ589843:MZS589845 MZQ589855:MZS589857 MZQ655379:MZS655381 MZQ655391:MZS655393 MZQ720915:MZS720917 MZQ720927:MZS720929 MZQ786451:MZS786453 MZQ786463:MZS786465 MZQ851987:MZS851989 MZQ851999:MZS852001 MZQ917523:MZS917525 MZQ917535:MZS917537 MZQ983059:MZS983061 MZQ983071:MZS983073 MZY58:NAA59 MZY65590:NAA65591 MZY131126:NAA131127 MZY196662:NAA196663 MZY262198:NAA262199 MZY327734:NAA327735 MZY393270:NAA393271 MZY458806:NAA458807 MZY524342:NAA524343 MZY589878:NAA589879 MZY655414:NAA655415 MZY720950:NAA720951 MZY786486:NAA786487 MZY852022:NAA852023 MZY917558:NAA917559 MZY983094:NAA983095 NAG43 NAG65575 NAG131111 NAG196647 NAG262183 NAG327719 NAG393255 NAG458791 NAG524327 NAG589863 NAG655399 NAG720935 NAG786471 NAG852007 NAG917543 NAG983079 NCE58:NCF59 NCE65590:NCF65591 NCE131126:NCF131127 NCE196662:NCF196663 NCE262198:NCF262199 NCE327734:NCF327735 NCE393270:NCF393271 NCE458806:NCF458807 NCE524342:NCF524343 NCE589878:NCF589879 NCE655414:NCF655415 NCE720950:NCF720951 NCE786486:NCF786487 NCE852022:NCF852023 NCE917558:NCF917559 NCE983094:NCF983095 NCG58:NCG60 NCG65590:NCG65592 NCG131126:NCG131128 NCG196662:NCG196664 NCG262198:NCG262200 NCG327734:NCG327736 NCG393270:NCG393272 NCG458806:NCG458808 NCG524342:NCG524344 NCG589878:NCG589880 NCG655414:NCG655416 NCG720950:NCG720952 NCG786486:NCG786488 NCG852022:NCG852024 NCG917558:NCG917560 NCG983094:NCG983096 NJM23:NJO25 NJM35:NJO37 NJM65555:NJO65557 NJM65567:NJO65569 NJM131091:NJO131093 NJM131103:NJO131105 NJM196627:NJO196629 NJM196639:NJO196641 NJM262163:NJO262165 NJM262175:NJO262177 NJM327699:NJO327701 NJM327711:NJO327713 NJM393235:NJO393237 NJM393247:NJO393249 NJM458771:NJO458773 NJM458783:NJO458785 NJM524307:NJO524309 NJM524319:NJO524321 NJM589843:NJO589845 NJM589855:NJO589857 NJM655379:NJO655381 NJM655391:NJO655393 NJM720915:NJO720917 NJM720927:NJO720929 NJM786451:NJO786453 NJM786463:NJO786465 NJM851987:NJO851989 NJM851999:NJO852001 NJM917523:NJO917525 NJM917535:NJO917537 NJM983059:NJO983061 NJM983071:NJO983073 NJU58:NJW59 NJU65590:NJW65591 NJU131126:NJW131127 NJU196662:NJW196663 NJU262198:NJW262199 NJU327734:NJW327735 NJU393270:NJW393271 NJU458806:NJW458807 NJU524342:NJW524343 NJU589878:NJW589879 NJU655414:NJW655415 NJU720950:NJW720951 NJU786486:NJW786487 NJU852022:NJW852023 NJU917558:NJW917559 NJU983094:NJW983095 NKC43 NKC65575 NKC131111 NKC196647 NKC262183 NKC327719 NKC393255 NKC458791 NKC524327 NKC589863 NKC655399 NKC720935 NKC786471 NKC852007 NKC917543 NKC983079 NMA58:NMB59 NMA65590:NMB65591 NMA131126:NMB131127 NMA196662:NMB196663 NMA262198:NMB262199 NMA327734:NMB327735 NMA393270:NMB393271 NMA458806:NMB458807 NMA524342:NMB524343 NMA589878:NMB589879 NMA655414:NMB655415 NMA720950:NMB720951 NMA786486:NMB786487 NMA852022:NMB852023 NMA917558:NMB917559 NMA983094:NMB983095 NMC58:NMC60 NMC65590:NMC65592 NMC131126:NMC131128 NMC196662:NMC196664 NMC262198:NMC262200 NMC327734:NMC327736 NMC393270:NMC393272 NMC458806:NMC458808 NMC524342:NMC524344 NMC589878:NMC589880 NMC655414:NMC655416 NMC720950:NMC720952 NMC786486:NMC786488 NMC852022:NMC852024 NMC917558:NMC917560 NMC983094:NMC983096 NTI23:NTK25 NTI35:NTK37 NTI65555:NTK65557 NTI65567:NTK65569 NTI131091:NTK131093 NTI131103:NTK131105 NTI196627:NTK196629 NTI196639:NTK196641 NTI262163:NTK262165 NTI262175:NTK262177 NTI327699:NTK327701 NTI327711:NTK327713 NTI393235:NTK393237 NTI393247:NTK393249 NTI458771:NTK458773 NTI458783:NTK458785 NTI524307:NTK524309 NTI524319:NTK524321 NTI589843:NTK589845 NTI589855:NTK589857 NTI655379:NTK655381 NTI655391:NTK655393 NTI720915:NTK720917 NTI720927:NTK720929 NTI786451:NTK786453 NTI786463:NTK786465 NTI851987:NTK851989 NTI851999:NTK852001 NTI917523:NTK917525 NTI917535:NTK917537 NTI983059:NTK983061 NTI983071:NTK983073 NTQ58:NTS59 NTQ65590:NTS65591 NTQ131126:NTS131127 NTQ196662:NTS196663 NTQ262198:NTS262199 NTQ327734:NTS327735 NTQ393270:NTS393271 NTQ458806:NTS458807 NTQ524342:NTS524343 NTQ589878:NTS589879 NTQ655414:NTS655415 NTQ720950:NTS720951 NTQ786486:NTS786487 NTQ852022:NTS852023 NTQ917558:NTS917559 NTQ983094:NTS983095 NTY43 NTY65575 NTY131111 NTY196647 NTY262183 NTY327719 NTY393255 NTY458791 NTY524327 NTY589863 NTY655399 NTY720935 NTY786471 NTY852007 NTY917543 NTY983079 NVW58:NVX59 NVW65590:NVX65591 NVW131126:NVX131127 NVW196662:NVX196663 NVW262198:NVX262199 NVW327734:NVX327735 NVW393270:NVX393271 NVW458806:NVX458807 NVW524342:NVX524343 NVW589878:NVX589879 NVW655414:NVX655415 NVW720950:NVX720951 NVW786486:NVX786487 NVW852022:NVX852023 NVW917558:NVX917559 NVW983094:NVX983095 NVY58:NVY60 NVY65590:NVY65592 NVY131126:NVY131128 NVY196662:NVY196664 NVY262198:NVY262200 NVY327734:NVY327736 NVY393270:NVY393272 NVY458806:NVY458808 NVY524342:NVY524344 NVY589878:NVY589880 NVY655414:NVY655416 NVY720950:NVY720952 NVY786486:NVY786488 NVY852022:NVY852024 NVY917558:NVY917560 NVY983094:NVY983096 ODE23:ODG25 ODE35:ODG37 ODE65555:ODG65557 ODE65567:ODG65569 ODE131091:ODG131093 ODE131103:ODG131105 ODE196627:ODG196629 ODE196639:ODG196641 ODE262163:ODG262165 ODE262175:ODG262177 ODE327699:ODG327701 ODE327711:ODG327713 ODE393235:ODG393237 ODE393247:ODG393249 ODE458771:ODG458773 ODE458783:ODG458785 ODE524307:ODG524309 ODE524319:ODG524321 ODE589843:ODG589845 ODE589855:ODG589857 ODE655379:ODG655381 ODE655391:ODG655393 ODE720915:ODG720917 ODE720927:ODG720929 ODE786451:ODG786453 ODE786463:ODG786465 ODE851987:ODG851989 ODE851999:ODG852001 ODE917523:ODG917525 ODE917535:ODG917537 ODE983059:ODG983061 ODE983071:ODG983073 ODM58:ODO59 ODM65590:ODO65591 ODM131126:ODO131127 ODM196662:ODO196663 ODM262198:ODO262199 ODM327734:ODO327735 ODM393270:ODO393271 ODM458806:ODO458807 ODM524342:ODO524343 ODM589878:ODO589879 ODM655414:ODO655415 ODM720950:ODO720951 ODM786486:ODO786487 ODM852022:ODO852023 ODM917558:ODO917559 ODM983094:ODO983095 ODU43 ODU65575 ODU131111 ODU196647 ODU262183 ODU327719 ODU393255 ODU458791 ODU524327 ODU589863 ODU655399 ODU720935 ODU786471 ODU852007 ODU917543 ODU983079 OFS58:OFT59 OFS65590:OFT65591 OFS131126:OFT131127 OFS196662:OFT196663 OFS262198:OFT262199 OFS327734:OFT327735 OFS393270:OFT393271 OFS458806:OFT458807 OFS524342:OFT524343 OFS589878:OFT589879 OFS655414:OFT655415 OFS720950:OFT720951 OFS786486:OFT786487 OFS852022:OFT852023 OFS917558:OFT917559 OFS983094:OFT983095 OFU58:OFU60 OFU65590:OFU65592 OFU131126:OFU131128 OFU196662:OFU196664 OFU262198:OFU262200 OFU327734:OFU327736 OFU393270:OFU393272 OFU458806:OFU458808 OFU524342:OFU524344 OFU589878:OFU589880 OFU655414:OFU655416 OFU720950:OFU720952 OFU786486:OFU786488 OFU852022:OFU852024 OFU917558:OFU917560 OFU983094:OFU983096 ONA23:ONC25 ONA35:ONC37 ONA65555:ONC65557 ONA65567:ONC65569 ONA131091:ONC131093 ONA131103:ONC131105 ONA196627:ONC196629 ONA196639:ONC196641 ONA262163:ONC262165 ONA262175:ONC262177 ONA327699:ONC327701 ONA327711:ONC327713 ONA393235:ONC393237 ONA393247:ONC393249 ONA458771:ONC458773 ONA458783:ONC458785 ONA524307:ONC524309 ONA524319:ONC524321 ONA589843:ONC589845 ONA589855:ONC589857 ONA655379:ONC655381 ONA655391:ONC655393 ONA720915:ONC720917 ONA720927:ONC720929 ONA786451:ONC786453 ONA786463:ONC786465 ONA851987:ONC851989 ONA851999:ONC852001 ONA917523:ONC917525 ONA917535:ONC917537 ONA983059:ONC983061 ONA983071:ONC983073 ONI58:ONK59 ONI65590:ONK65591 ONI131126:ONK131127 ONI196662:ONK196663 ONI262198:ONK262199 ONI327734:ONK327735 ONI393270:ONK393271 ONI458806:ONK458807 ONI524342:ONK524343 ONI589878:ONK589879 ONI655414:ONK655415 ONI720950:ONK720951 ONI786486:ONK786487 ONI852022:ONK852023 ONI917558:ONK917559 ONI983094:ONK983095 ONQ43 ONQ65575 ONQ131111 ONQ196647 ONQ262183 ONQ327719 ONQ393255 ONQ458791 ONQ524327 ONQ589863 ONQ655399 ONQ720935 ONQ786471 ONQ852007 ONQ917543 ONQ983079 OPO58:OPP59 OPO65590:OPP65591 OPO131126:OPP131127 OPO196662:OPP196663 OPO262198:OPP262199 OPO327734:OPP327735 OPO393270:OPP393271 OPO458806:OPP458807 OPO524342:OPP524343 OPO589878:OPP589879 OPO655414:OPP655415 OPO720950:OPP720951 OPO786486:OPP786487 OPO852022:OPP852023 OPO917558:OPP917559 OPO983094:OPP983095 OPQ58:OPQ60 OPQ65590:OPQ65592 OPQ131126:OPQ131128 OPQ196662:OPQ196664 OPQ262198:OPQ262200 OPQ327734:OPQ327736 OPQ393270:OPQ393272 OPQ458806:OPQ458808 OPQ524342:OPQ524344 OPQ589878:OPQ589880 OPQ655414:OPQ655416 OPQ720950:OPQ720952 OPQ786486:OPQ786488 OPQ852022:OPQ852024 OPQ917558:OPQ917560 OPQ983094:OPQ983096 OWW23:OWY25 OWW35:OWY37 OWW65555:OWY65557 OWW65567:OWY65569 OWW131091:OWY131093 OWW131103:OWY131105 OWW196627:OWY196629 OWW196639:OWY196641 OWW262163:OWY262165 OWW262175:OWY262177 OWW327699:OWY327701 OWW327711:OWY327713 OWW393235:OWY393237 OWW393247:OWY393249 OWW458771:OWY458773 OWW458783:OWY458785 OWW524307:OWY524309 OWW524319:OWY524321 OWW589843:OWY589845 OWW589855:OWY589857 OWW655379:OWY655381 OWW655391:OWY655393 OWW720915:OWY720917 OWW720927:OWY720929 OWW786451:OWY786453 OWW786463:OWY786465 OWW851987:OWY851989 OWW851999:OWY852001 OWW917523:OWY917525 OWW917535:OWY917537 OWW983059:OWY983061 OWW983071:OWY983073 OXE58:OXG59 OXE65590:OXG65591 OXE131126:OXG131127 OXE196662:OXG196663 OXE262198:OXG262199 OXE327734:OXG327735 OXE393270:OXG393271 OXE458806:OXG458807 OXE524342:OXG524343 OXE589878:OXG589879 OXE655414:OXG655415 OXE720950:OXG720951 OXE786486:OXG786487 OXE852022:OXG852023 OXE917558:OXG917559 OXE983094:OXG983095 OXM43 OXM65575 OXM131111 OXM196647 OXM262183 OXM327719 OXM393255 OXM458791 OXM524327 OXM589863 OXM655399 OXM720935 OXM786471 OXM852007 OXM917543 OXM983079 OZK58:OZL59 OZK65590:OZL65591 OZK131126:OZL131127 OZK196662:OZL196663 OZK262198:OZL262199 OZK327734:OZL327735 OZK393270:OZL393271 OZK458806:OZL458807 OZK524342:OZL524343 OZK589878:OZL589879 OZK655414:OZL655415 OZK720950:OZL720951 OZK786486:OZL786487 OZK852022:OZL852023 OZK917558:OZL917559 OZK983094:OZL983095 OZM58:OZM60 OZM65590:OZM65592 OZM131126:OZM131128 OZM196662:OZM196664 OZM262198:OZM262200 OZM327734:OZM327736 OZM393270:OZM393272 OZM458806:OZM458808 OZM524342:OZM524344 OZM589878:OZM589880 OZM655414:OZM655416 OZM720950:OZM720952 OZM786486:OZM786488 OZM852022:OZM852024 OZM917558:OZM917560 OZM983094:OZM983096 PGS23:PGU25 PGS35:PGU37 PGS65555:PGU65557 PGS65567:PGU65569 PGS131091:PGU131093 PGS131103:PGU131105 PGS196627:PGU196629 PGS196639:PGU196641 PGS262163:PGU262165 PGS262175:PGU262177 PGS327699:PGU327701 PGS327711:PGU327713 PGS393235:PGU393237 PGS393247:PGU393249 PGS458771:PGU458773 PGS458783:PGU458785 PGS524307:PGU524309 PGS524319:PGU524321 PGS589843:PGU589845 PGS589855:PGU589857 PGS655379:PGU655381 PGS655391:PGU655393 PGS720915:PGU720917 PGS720927:PGU720929 PGS786451:PGU786453 PGS786463:PGU786465 PGS851987:PGU851989 PGS851999:PGU852001 PGS917523:PGU917525 PGS917535:PGU917537 PGS983059:PGU983061 PGS983071:PGU983073 PHA58:PHC59 PHA65590:PHC65591 PHA131126:PHC131127 PHA196662:PHC196663 PHA262198:PHC262199 PHA327734:PHC327735 PHA393270:PHC393271 PHA458806:PHC458807 PHA524342:PHC524343 PHA589878:PHC589879 PHA655414:PHC655415 PHA720950:PHC720951 PHA786486:PHC786487 PHA852022:PHC852023 PHA917558:PHC917559 PHA983094:PHC983095 PHI43 PHI65575 PHI131111 PHI196647 PHI262183 PHI327719 PHI393255 PHI458791 PHI524327 PHI589863 PHI655399 PHI720935 PHI786471 PHI852007 PHI917543 PHI983079 PJG58:PJH59 PJG65590:PJH65591 PJG131126:PJH131127 PJG196662:PJH196663 PJG262198:PJH262199 PJG327734:PJH327735 PJG393270:PJH393271 PJG458806:PJH458807 PJG524342:PJH524343 PJG589878:PJH589879 PJG655414:PJH655415 PJG720950:PJH720951 PJG786486:PJH786487 PJG852022:PJH852023 PJG917558:PJH917559 PJG983094:PJH983095 PJI58:PJI60 PJI65590:PJI65592 PJI131126:PJI131128 PJI196662:PJI196664 PJI262198:PJI262200 PJI327734:PJI327736 PJI393270:PJI393272 PJI458806:PJI458808 PJI524342:PJI524344 PJI589878:PJI589880 PJI655414:PJI655416 PJI720950:PJI720952 PJI786486:PJI786488 PJI852022:PJI852024 PJI917558:PJI917560 PJI983094:PJI983096 PQO23:PQQ25 PQO35:PQQ37 PQO65555:PQQ65557 PQO65567:PQQ65569 PQO131091:PQQ131093 PQO131103:PQQ131105 PQO196627:PQQ196629 PQO196639:PQQ196641 PQO262163:PQQ262165 PQO262175:PQQ262177 PQO327699:PQQ327701 PQO327711:PQQ327713 PQO393235:PQQ393237 PQO393247:PQQ393249 PQO458771:PQQ458773 PQO458783:PQQ458785 PQO524307:PQQ524309 PQO524319:PQQ524321 PQO589843:PQQ589845 PQO589855:PQQ589857 PQO655379:PQQ655381 PQO655391:PQQ655393 PQO720915:PQQ720917 PQO720927:PQQ720929 PQO786451:PQQ786453 PQO786463:PQQ786465 PQO851987:PQQ851989 PQO851999:PQQ852001 PQO917523:PQQ917525 PQO917535:PQQ917537 PQO983059:PQQ983061 PQO983071:PQQ983073 PQW58:PQY59 PQW65590:PQY65591 PQW131126:PQY131127 PQW196662:PQY196663 PQW262198:PQY262199 PQW327734:PQY327735 PQW393270:PQY393271 PQW458806:PQY458807 PQW524342:PQY524343 PQW589878:PQY589879 PQW655414:PQY655415 PQW720950:PQY720951 PQW786486:PQY786487 PQW852022:PQY852023 PQW917558:PQY917559 PQW983094:PQY983095 PRE43 PRE65575 PRE131111 PRE196647 PRE262183 PRE327719 PRE393255 PRE458791 PRE524327 PRE589863 PRE655399 PRE720935 PRE786471 PRE852007 PRE917543 PRE983079 PTC58:PTD59 PTC65590:PTD65591 PTC131126:PTD131127 PTC196662:PTD196663 PTC262198:PTD262199 PTC327734:PTD327735 PTC393270:PTD393271 PTC458806:PTD458807 PTC524342:PTD524343 PTC589878:PTD589879 PTC655414:PTD655415 PTC720950:PTD720951 PTC786486:PTD786487 PTC852022:PTD852023 PTC917558:PTD917559 PTC983094:PTD983095 PTE58:PTE60 PTE65590:PTE65592 PTE131126:PTE131128 PTE196662:PTE196664 PTE262198:PTE262200 PTE327734:PTE327736 PTE393270:PTE393272 PTE458806:PTE458808 PTE524342:PTE524344 PTE589878:PTE589880 PTE655414:PTE655416 PTE720950:PTE720952 PTE786486:PTE786488 PTE852022:PTE852024 PTE917558:PTE917560 PTE983094:PTE983096 QAK23:QAM25 QAK35:QAM37 QAK65555:QAM65557 QAK65567:QAM65569 QAK131091:QAM131093 QAK131103:QAM131105 QAK196627:QAM196629 QAK196639:QAM196641 QAK262163:QAM262165 QAK262175:QAM262177 QAK327699:QAM327701 QAK327711:QAM327713 QAK393235:QAM393237 QAK393247:QAM393249 QAK458771:QAM458773 QAK458783:QAM458785 QAK524307:QAM524309 QAK524319:QAM524321 QAK589843:QAM589845 QAK589855:QAM589857 QAK655379:QAM655381 QAK655391:QAM655393 QAK720915:QAM720917 QAK720927:QAM720929 QAK786451:QAM786453 QAK786463:QAM786465 QAK851987:QAM851989 QAK851999:QAM852001 QAK917523:QAM917525 QAK917535:QAM917537 QAK983059:QAM983061 QAK983071:QAM983073 QAS58:QAU59 QAS65590:QAU65591 QAS131126:QAU131127 QAS196662:QAU196663 QAS262198:QAU262199 QAS327734:QAU327735 QAS393270:QAU393271 QAS458806:QAU458807 QAS524342:QAU524343 QAS589878:QAU589879 QAS655414:QAU655415 QAS720950:QAU720951 QAS786486:QAU786487 QAS852022:QAU852023 QAS917558:QAU917559 QAS983094:QAU983095 QBA43 QBA65575 QBA131111 QBA196647 QBA262183 QBA327719 QBA393255 QBA458791 QBA524327 QBA589863 QBA655399 QBA720935 QBA786471 QBA852007 QBA917543 QBA983079 QCY58:QCZ59 QCY65590:QCZ65591 QCY131126:QCZ131127 QCY196662:QCZ196663 QCY262198:QCZ262199 QCY327734:QCZ327735 QCY393270:QCZ393271 QCY458806:QCZ458807 QCY524342:QCZ524343 QCY589878:QCZ589879 QCY655414:QCZ655415 QCY720950:QCZ720951 QCY786486:QCZ786487 QCY852022:QCZ852023 QCY917558:QCZ917559 QCY983094:QCZ983095 QDA58:QDA60 QDA65590:QDA65592 QDA131126:QDA131128 QDA196662:QDA196664 QDA262198:QDA262200 QDA327734:QDA327736 QDA393270:QDA393272 QDA458806:QDA458808 QDA524342:QDA524344 QDA589878:QDA589880 QDA655414:QDA655416 QDA720950:QDA720952 QDA786486:QDA786488 QDA852022:QDA852024 QDA917558:QDA917560 QDA983094:QDA983096 QKG23:QKI25 QKG35:QKI37 QKG65555:QKI65557 QKG65567:QKI65569 QKG131091:QKI131093 QKG131103:QKI131105 QKG196627:QKI196629 QKG196639:QKI196641 QKG262163:QKI262165 QKG262175:QKI262177 QKG327699:QKI327701 QKG327711:QKI327713 QKG393235:QKI393237 QKG393247:QKI393249 QKG458771:QKI458773 QKG458783:QKI458785 QKG524307:QKI524309 QKG524319:QKI524321 QKG589843:QKI589845 QKG589855:QKI589857 QKG655379:QKI655381 QKG655391:QKI655393 QKG720915:QKI720917 QKG720927:QKI720929 QKG786451:QKI786453 QKG786463:QKI786465 QKG851987:QKI851989 QKG851999:QKI852001 QKG917523:QKI917525 QKG917535:QKI917537 QKG983059:QKI983061 QKG983071:QKI983073 QKO58:QKQ59 QKO65590:QKQ65591 QKO131126:QKQ131127 QKO196662:QKQ196663 QKO262198:QKQ262199 QKO327734:QKQ327735 QKO393270:QKQ393271 QKO458806:QKQ458807 QKO524342:QKQ524343 QKO589878:QKQ589879 QKO655414:QKQ655415 QKO720950:QKQ720951 QKO786486:QKQ786487 QKO852022:QKQ852023 QKO917558:QKQ917559 QKO983094:QKQ983095 QKW43 QKW65575 QKW131111 QKW196647 QKW262183 QKW327719 QKW393255 QKW458791 QKW524327 QKW589863 QKW655399 QKW720935 QKW786471 QKW852007 QKW917543 QKW983079 QMU58:QMV59 QMU65590:QMV65591 QMU131126:QMV131127 QMU196662:QMV196663 QMU262198:QMV262199 QMU327734:QMV327735 QMU393270:QMV393271 QMU458806:QMV458807 QMU524342:QMV524343 QMU589878:QMV589879 QMU655414:QMV655415 QMU720950:QMV720951 QMU786486:QMV786487 QMU852022:QMV852023 QMU917558:QMV917559 QMU983094:QMV983095 QMW58:QMW60 QMW65590:QMW65592 QMW131126:QMW131128 QMW196662:QMW196664 QMW262198:QMW262200 QMW327734:QMW327736 QMW393270:QMW393272 QMW458806:QMW458808 QMW524342:QMW524344 QMW589878:QMW589880 QMW655414:QMW655416 QMW720950:QMW720952 QMW786486:QMW786488 QMW852022:QMW852024 QMW917558:QMW917560 QMW983094:QMW983096 QUC23:QUE25 QUC35:QUE37 QUC65555:QUE65557 QUC65567:QUE65569 QUC131091:QUE131093 QUC131103:QUE131105 QUC196627:QUE196629 QUC196639:QUE196641 QUC262163:QUE262165 QUC262175:QUE262177 QUC327699:QUE327701 QUC327711:QUE327713 QUC393235:QUE393237 QUC393247:QUE393249 QUC458771:QUE458773 QUC458783:QUE458785 QUC524307:QUE524309 QUC524319:QUE524321 QUC589843:QUE589845 QUC589855:QUE589857 QUC655379:QUE655381 QUC655391:QUE655393 QUC720915:QUE720917 QUC720927:QUE720929 QUC786451:QUE786453 QUC786463:QUE786465 QUC851987:QUE851989 QUC851999:QUE852001 QUC917523:QUE917525 QUC917535:QUE917537 QUC983059:QUE983061 QUC983071:QUE983073 QUK58:QUM59 QUK65590:QUM65591 QUK131126:QUM131127 QUK196662:QUM196663 QUK262198:QUM262199 QUK327734:QUM327735 QUK393270:QUM393271 QUK458806:QUM458807 QUK524342:QUM524343 QUK589878:QUM589879 QUK655414:QUM655415 QUK720950:QUM720951 QUK786486:QUM786487 QUK852022:QUM852023 QUK917558:QUM917559 QUK983094:QUM983095 QUS43 QUS65575 QUS131111 QUS196647 QUS262183 QUS327719 QUS393255 QUS458791 QUS524327 QUS589863 QUS655399 QUS720935 QUS786471 QUS852007 QUS917543 QUS983079 QWQ58:QWR59 QWQ65590:QWR65591 QWQ131126:QWR131127 QWQ196662:QWR196663 QWQ262198:QWR262199 QWQ327734:QWR327735 QWQ393270:QWR393271 QWQ458806:QWR458807 QWQ524342:QWR524343 QWQ589878:QWR589879 QWQ655414:QWR655415 QWQ720950:QWR720951 QWQ786486:QWR786487 QWQ852022:QWR852023 QWQ917558:QWR917559 QWQ983094:QWR983095 QWS58:QWS60 QWS65590:QWS65592 QWS131126:QWS131128 QWS196662:QWS196664 QWS262198:QWS262200 QWS327734:QWS327736 QWS393270:QWS393272 QWS458806:QWS458808 QWS524342:QWS524344 QWS589878:QWS589880 QWS655414:QWS655416 QWS720950:QWS720952 QWS786486:QWS786488 QWS852022:QWS852024 QWS917558:QWS917560 QWS983094:QWS983096 RDY23:REA25 RDY35:REA37 RDY65555:REA65557 RDY65567:REA65569 RDY131091:REA131093 RDY131103:REA131105 RDY196627:REA196629 RDY196639:REA196641 RDY262163:REA262165 RDY262175:REA262177 RDY327699:REA327701 RDY327711:REA327713 RDY393235:REA393237 RDY393247:REA393249 RDY458771:REA458773 RDY458783:REA458785 RDY524307:REA524309 RDY524319:REA524321 RDY589843:REA589845 RDY589855:REA589857 RDY655379:REA655381 RDY655391:REA655393 RDY720915:REA720917 RDY720927:REA720929 RDY786451:REA786453 RDY786463:REA786465 RDY851987:REA851989 RDY851999:REA852001 RDY917523:REA917525 RDY917535:REA917537 RDY983059:REA983061 RDY983071:REA983073 REG58:REI59 REG65590:REI65591 REG131126:REI131127 REG196662:REI196663 REG262198:REI262199 REG327734:REI327735 REG393270:REI393271 REG458806:REI458807 REG524342:REI524343 REG589878:REI589879 REG655414:REI655415 REG720950:REI720951 REG786486:REI786487 REG852022:REI852023 REG917558:REI917559 REG983094:REI983095 REO43 REO65575 REO131111 REO196647 REO262183 REO327719 REO393255 REO458791 REO524327 REO589863 REO655399 REO720935 REO786471 REO852007 REO917543 REO983079 RGM58:RGN59 RGM65590:RGN65591 RGM131126:RGN131127 RGM196662:RGN196663 RGM262198:RGN262199 RGM327734:RGN327735 RGM393270:RGN393271 RGM458806:RGN458807 RGM524342:RGN524343 RGM589878:RGN589879 RGM655414:RGN655415 RGM720950:RGN720951 RGM786486:RGN786487 RGM852022:RGN852023 RGM917558:RGN917559 RGM983094:RGN983095 RGO58:RGO60 RGO65590:RGO65592 RGO131126:RGO131128 RGO196662:RGO196664 RGO262198:RGO262200 RGO327734:RGO327736 RGO393270:RGO393272 RGO458806:RGO458808 RGO524342:RGO524344 RGO589878:RGO589880 RGO655414:RGO655416 RGO720950:RGO720952 RGO786486:RGO786488 RGO852022:RGO852024 RGO917558:RGO917560 RGO983094:RGO983096 RNU23:RNW25 RNU35:RNW37 RNU65555:RNW65557 RNU65567:RNW65569 RNU131091:RNW131093 RNU131103:RNW131105 RNU196627:RNW196629 RNU196639:RNW196641 RNU262163:RNW262165 RNU262175:RNW262177 RNU327699:RNW327701 RNU327711:RNW327713 RNU393235:RNW393237 RNU393247:RNW393249 RNU458771:RNW458773 RNU458783:RNW458785 RNU524307:RNW524309 RNU524319:RNW524321 RNU589843:RNW589845 RNU589855:RNW589857 RNU655379:RNW655381 RNU655391:RNW655393 RNU720915:RNW720917 RNU720927:RNW720929 RNU786451:RNW786453 RNU786463:RNW786465 RNU851987:RNW851989 RNU851999:RNW852001 RNU917523:RNW917525 RNU917535:RNW917537 RNU983059:RNW983061 RNU983071:RNW983073 ROC58:ROE59 ROC65590:ROE65591 ROC131126:ROE131127 ROC196662:ROE196663 ROC262198:ROE262199 ROC327734:ROE327735 ROC393270:ROE393271 ROC458806:ROE458807 ROC524342:ROE524343 ROC589878:ROE589879 ROC655414:ROE655415 ROC720950:ROE720951 ROC786486:ROE786487 ROC852022:ROE852023 ROC917558:ROE917559 ROC983094:ROE983095 ROK43 ROK65575 ROK131111 ROK196647 ROK262183 ROK327719 ROK393255 ROK458791 ROK524327 ROK589863 ROK655399 ROK720935 ROK786471 ROK852007 ROK917543 ROK983079 RQI58:RQJ59 RQI65590:RQJ65591 RQI131126:RQJ131127 RQI196662:RQJ196663 RQI262198:RQJ262199 RQI327734:RQJ327735 RQI393270:RQJ393271 RQI458806:RQJ458807 RQI524342:RQJ524343 RQI589878:RQJ589879 RQI655414:RQJ655415 RQI720950:RQJ720951 RQI786486:RQJ786487 RQI852022:RQJ852023 RQI917558:RQJ917559 RQI983094:RQJ983095 RQK58:RQK60 RQK65590:RQK65592 RQK131126:RQK131128 RQK196662:RQK196664 RQK262198:RQK262200 RQK327734:RQK327736 RQK393270:RQK393272 RQK458806:RQK458808 RQK524342:RQK524344 RQK589878:RQK589880 RQK655414:RQK655416 RQK720950:RQK720952 RQK786486:RQK786488 RQK852022:RQK852024 RQK917558:RQK917560 RQK983094:RQK983096 RXQ23:RXS25 RXQ35:RXS37 RXQ65555:RXS65557 RXQ65567:RXS65569 RXQ131091:RXS131093 RXQ131103:RXS131105 RXQ196627:RXS196629 RXQ196639:RXS196641 RXQ262163:RXS262165 RXQ262175:RXS262177 RXQ327699:RXS327701 RXQ327711:RXS327713 RXQ393235:RXS393237 RXQ393247:RXS393249 RXQ458771:RXS458773 RXQ458783:RXS458785 RXQ524307:RXS524309 RXQ524319:RXS524321 RXQ589843:RXS589845 RXQ589855:RXS589857 RXQ655379:RXS655381 RXQ655391:RXS655393 RXQ720915:RXS720917 RXQ720927:RXS720929 RXQ786451:RXS786453 RXQ786463:RXS786465 RXQ851987:RXS851989 RXQ851999:RXS852001 RXQ917523:RXS917525 RXQ917535:RXS917537 RXQ983059:RXS983061 RXQ983071:RXS983073 RXY58:RYA59 RXY65590:RYA65591 RXY131126:RYA131127 RXY196662:RYA196663 RXY262198:RYA262199 RXY327734:RYA327735 RXY393270:RYA393271 RXY458806:RYA458807 RXY524342:RYA524343 RXY589878:RYA589879 RXY655414:RYA655415 RXY720950:RYA720951 RXY786486:RYA786487 RXY852022:RYA852023 RXY917558:RYA917559 RXY983094:RYA983095 RYG43 RYG65575 RYG131111 RYG196647 RYG262183 RYG327719 RYG393255 RYG458791 RYG524327 RYG589863 RYG655399 RYG720935 RYG786471 RYG852007 RYG917543 RYG983079 SAE58:SAF59 SAE65590:SAF65591 SAE131126:SAF131127 SAE196662:SAF196663 SAE262198:SAF262199 SAE327734:SAF327735 SAE393270:SAF393271 SAE458806:SAF458807 SAE524342:SAF524343 SAE589878:SAF589879 SAE655414:SAF655415 SAE720950:SAF720951 SAE786486:SAF786487 SAE852022:SAF852023 SAE917558:SAF917559 SAE983094:SAF983095 SAG58:SAG60 SAG65590:SAG65592 SAG131126:SAG131128 SAG196662:SAG196664 SAG262198:SAG262200 SAG327734:SAG327736 SAG393270:SAG393272 SAG458806:SAG458808 SAG524342:SAG524344 SAG589878:SAG589880 SAG655414:SAG655416 SAG720950:SAG720952 SAG786486:SAG786488 SAG852022:SAG852024 SAG917558:SAG917560 SAG983094:SAG983096 SHM23:SHO25 SHM35:SHO37 SHM65555:SHO65557 SHM65567:SHO65569 SHM131091:SHO131093 SHM131103:SHO131105 SHM196627:SHO196629 SHM196639:SHO196641 SHM262163:SHO262165 SHM262175:SHO262177 SHM327699:SHO327701 SHM327711:SHO327713 SHM393235:SHO393237 SHM393247:SHO393249 SHM458771:SHO458773 SHM458783:SHO458785 SHM524307:SHO524309 SHM524319:SHO524321 SHM589843:SHO589845 SHM589855:SHO589857 SHM655379:SHO655381 SHM655391:SHO655393 SHM720915:SHO720917 SHM720927:SHO720929 SHM786451:SHO786453 SHM786463:SHO786465 SHM851987:SHO851989 SHM851999:SHO852001 SHM917523:SHO917525 SHM917535:SHO917537 SHM983059:SHO983061 SHM983071:SHO983073 SHU58:SHW59 SHU65590:SHW65591 SHU131126:SHW131127 SHU196662:SHW196663 SHU262198:SHW262199 SHU327734:SHW327735 SHU393270:SHW393271 SHU458806:SHW458807 SHU524342:SHW524343 SHU589878:SHW589879 SHU655414:SHW655415 SHU720950:SHW720951 SHU786486:SHW786487 SHU852022:SHW852023 SHU917558:SHW917559 SHU983094:SHW983095 SIC43 SIC65575 SIC131111 SIC196647 SIC262183 SIC327719 SIC393255 SIC458791 SIC524327 SIC589863 SIC655399 SIC720935 SIC786471 SIC852007 SIC917543 SIC983079 SKA58:SKB59 SKA65590:SKB65591 SKA131126:SKB131127 SKA196662:SKB196663 SKA262198:SKB262199 SKA327734:SKB327735 SKA393270:SKB393271 SKA458806:SKB458807 SKA524342:SKB524343 SKA589878:SKB589879 SKA655414:SKB655415 SKA720950:SKB720951 SKA786486:SKB786487 SKA852022:SKB852023 SKA917558:SKB917559 SKA983094:SKB983095 SKC58:SKC60 SKC65590:SKC65592 SKC131126:SKC131128 SKC196662:SKC196664 SKC262198:SKC262200 SKC327734:SKC327736 SKC393270:SKC393272 SKC458806:SKC458808 SKC524342:SKC524344 SKC589878:SKC589880 SKC655414:SKC655416 SKC720950:SKC720952 SKC786486:SKC786488 SKC852022:SKC852024 SKC917558:SKC917560 SKC983094:SKC983096 SRI23:SRK25 SRI35:SRK37 SRI65555:SRK65557 SRI65567:SRK65569 SRI131091:SRK131093 SRI131103:SRK131105 SRI196627:SRK196629 SRI196639:SRK196641 SRI262163:SRK262165 SRI262175:SRK262177 SRI327699:SRK327701 SRI327711:SRK327713 SRI393235:SRK393237 SRI393247:SRK393249 SRI458771:SRK458773 SRI458783:SRK458785 SRI524307:SRK524309 SRI524319:SRK524321 SRI589843:SRK589845 SRI589855:SRK589857 SRI655379:SRK655381 SRI655391:SRK655393 SRI720915:SRK720917 SRI720927:SRK720929 SRI786451:SRK786453 SRI786463:SRK786465 SRI851987:SRK851989 SRI851999:SRK852001 SRI917523:SRK917525 SRI917535:SRK917537 SRI983059:SRK983061 SRI983071:SRK983073 SRQ58:SRS59 SRQ65590:SRS65591 SRQ131126:SRS131127 SRQ196662:SRS196663 SRQ262198:SRS262199 SRQ327734:SRS327735 SRQ393270:SRS393271 SRQ458806:SRS458807 SRQ524342:SRS524343 SRQ589878:SRS589879 SRQ655414:SRS655415 SRQ720950:SRS720951 SRQ786486:SRS786487 SRQ852022:SRS852023 SRQ917558:SRS917559 SRQ983094:SRS983095 SRY43 SRY65575 SRY131111 SRY196647 SRY262183 SRY327719 SRY393255 SRY458791 SRY524327 SRY589863 SRY655399 SRY720935 SRY786471 SRY852007 SRY917543 SRY983079 STW58:STX59 STW65590:STX65591 STW131126:STX131127 STW196662:STX196663 STW262198:STX262199 STW327734:STX327735 STW393270:STX393271 STW458806:STX458807 STW524342:STX524343 STW589878:STX589879 STW655414:STX655415 STW720950:STX720951 STW786486:STX786487 STW852022:STX852023 STW917558:STX917559 STW983094:STX983095 STY58:STY60 STY65590:STY65592 STY131126:STY131128 STY196662:STY196664 STY262198:STY262200 STY327734:STY327736 STY393270:STY393272 STY458806:STY458808 STY524342:STY524344 STY589878:STY589880 STY655414:STY655416 STY720950:STY720952 STY786486:STY786488 STY852022:STY852024 STY917558:STY917560 STY983094:STY983096 TBE23:TBG25 TBE35:TBG37 TBE65555:TBG65557 TBE65567:TBG65569 TBE131091:TBG131093 TBE131103:TBG131105 TBE196627:TBG196629 TBE196639:TBG196641 TBE262163:TBG262165 TBE262175:TBG262177 TBE327699:TBG327701 TBE327711:TBG327713 TBE393235:TBG393237 TBE393247:TBG393249 TBE458771:TBG458773 TBE458783:TBG458785 TBE524307:TBG524309 TBE524319:TBG524321 TBE589843:TBG589845 TBE589855:TBG589857 TBE655379:TBG655381 TBE655391:TBG655393 TBE720915:TBG720917 TBE720927:TBG720929 TBE786451:TBG786453 TBE786463:TBG786465 TBE851987:TBG851989 TBE851999:TBG852001 TBE917523:TBG917525 TBE917535:TBG917537 TBE983059:TBG983061 TBE983071:TBG983073 TBM58:TBO59 TBM65590:TBO65591 TBM131126:TBO131127 TBM196662:TBO196663 TBM262198:TBO262199 TBM327734:TBO327735 TBM393270:TBO393271 TBM458806:TBO458807 TBM524342:TBO524343 TBM589878:TBO589879 TBM655414:TBO655415 TBM720950:TBO720951 TBM786486:TBO786487 TBM852022:TBO852023 TBM917558:TBO917559 TBM983094:TBO983095 TBU43 TBU65575 TBU131111 TBU196647 TBU262183 TBU327719 TBU393255 TBU458791 TBU524327 TBU589863 TBU655399 TBU720935 TBU786471 TBU852007 TBU917543 TBU983079 TDS58:TDT59 TDS65590:TDT65591 TDS131126:TDT131127 TDS196662:TDT196663 TDS262198:TDT262199 TDS327734:TDT327735 TDS393270:TDT393271 TDS458806:TDT458807 TDS524342:TDT524343 TDS589878:TDT589879 TDS655414:TDT655415 TDS720950:TDT720951 TDS786486:TDT786487 TDS852022:TDT852023 TDS917558:TDT917559 TDS983094:TDT983095 TDU58:TDU60 TDU65590:TDU65592 TDU131126:TDU131128 TDU196662:TDU196664 TDU262198:TDU262200 TDU327734:TDU327736 TDU393270:TDU393272 TDU458806:TDU458808 TDU524342:TDU524344 TDU589878:TDU589880 TDU655414:TDU655416 TDU720950:TDU720952 TDU786486:TDU786488 TDU852022:TDU852024 TDU917558:TDU917560 TDU983094:TDU983096 TLA23:TLC25 TLA35:TLC37 TLA65555:TLC65557 TLA65567:TLC65569 TLA131091:TLC131093 TLA131103:TLC131105 TLA196627:TLC196629 TLA196639:TLC196641 TLA262163:TLC262165 TLA262175:TLC262177 TLA327699:TLC327701 TLA327711:TLC327713 TLA393235:TLC393237 TLA393247:TLC393249 TLA458771:TLC458773 TLA458783:TLC458785 TLA524307:TLC524309 TLA524319:TLC524321 TLA589843:TLC589845 TLA589855:TLC589857 TLA655379:TLC655381 TLA655391:TLC655393 TLA720915:TLC720917 TLA720927:TLC720929 TLA786451:TLC786453 TLA786463:TLC786465 TLA851987:TLC851989 TLA851999:TLC852001 TLA917523:TLC917525 TLA917535:TLC917537 TLA983059:TLC983061 TLA983071:TLC983073 TLI58:TLK59 TLI65590:TLK65591 TLI131126:TLK131127 TLI196662:TLK196663 TLI262198:TLK262199 TLI327734:TLK327735 TLI393270:TLK393271 TLI458806:TLK458807 TLI524342:TLK524343 TLI589878:TLK589879 TLI655414:TLK655415 TLI720950:TLK720951 TLI786486:TLK786487 TLI852022:TLK852023 TLI917558:TLK917559 TLI983094:TLK983095 TLQ43 TLQ65575 TLQ131111 TLQ196647 TLQ262183 TLQ327719 TLQ393255 TLQ458791 TLQ524327 TLQ589863 TLQ655399 TLQ720935 TLQ786471 TLQ852007 TLQ917543 TLQ983079 TNO58:TNP59 TNO65590:TNP65591 TNO131126:TNP131127 TNO196662:TNP196663 TNO262198:TNP262199 TNO327734:TNP327735 TNO393270:TNP393271 TNO458806:TNP458807 TNO524342:TNP524343 TNO589878:TNP589879 TNO655414:TNP655415 TNO720950:TNP720951 TNO786486:TNP786487 TNO852022:TNP852023 TNO917558:TNP917559 TNO983094:TNP983095 TNQ58:TNQ60 TNQ65590:TNQ65592 TNQ131126:TNQ131128 TNQ196662:TNQ196664 TNQ262198:TNQ262200 TNQ327734:TNQ327736 TNQ393270:TNQ393272 TNQ458806:TNQ458808 TNQ524342:TNQ524344 TNQ589878:TNQ589880 TNQ655414:TNQ655416 TNQ720950:TNQ720952 TNQ786486:TNQ786488 TNQ852022:TNQ852024 TNQ917558:TNQ917560 TNQ983094:TNQ983096 TUW23:TUY25 TUW35:TUY37 TUW65555:TUY65557 TUW65567:TUY65569 TUW131091:TUY131093 TUW131103:TUY131105 TUW196627:TUY196629 TUW196639:TUY196641 TUW262163:TUY262165 TUW262175:TUY262177 TUW327699:TUY327701 TUW327711:TUY327713 TUW393235:TUY393237 TUW393247:TUY393249 TUW458771:TUY458773 TUW458783:TUY458785 TUW524307:TUY524309 TUW524319:TUY524321 TUW589843:TUY589845 TUW589855:TUY589857 TUW655379:TUY655381 TUW655391:TUY655393 TUW720915:TUY720917 TUW720927:TUY720929 TUW786451:TUY786453 TUW786463:TUY786465 TUW851987:TUY851989 TUW851999:TUY852001 TUW917523:TUY917525 TUW917535:TUY917537 TUW983059:TUY983061 TUW983071:TUY983073 TVE58:TVG59 TVE65590:TVG65591 TVE131126:TVG131127 TVE196662:TVG196663 TVE262198:TVG262199 TVE327734:TVG327735 TVE393270:TVG393271 TVE458806:TVG458807 TVE524342:TVG524343 TVE589878:TVG589879 TVE655414:TVG655415 TVE720950:TVG720951 TVE786486:TVG786487 TVE852022:TVG852023 TVE917558:TVG917559 TVE983094:TVG983095 TVM43 TVM65575 TVM131111 TVM196647 TVM262183 TVM327719 TVM393255 TVM458791 TVM524327 TVM589863 TVM655399 TVM720935 TVM786471 TVM852007 TVM917543 TVM983079 TXK58:TXL59 TXK65590:TXL65591 TXK131126:TXL131127 TXK196662:TXL196663 TXK262198:TXL262199 TXK327734:TXL327735 TXK393270:TXL393271 TXK458806:TXL458807 TXK524342:TXL524343 TXK589878:TXL589879 TXK655414:TXL655415 TXK720950:TXL720951 TXK786486:TXL786487 TXK852022:TXL852023 TXK917558:TXL917559 TXK983094:TXL983095 TXM58:TXM60 TXM65590:TXM65592 TXM131126:TXM131128 TXM196662:TXM196664 TXM262198:TXM262200 TXM327734:TXM327736 TXM393270:TXM393272 TXM458806:TXM458808 TXM524342:TXM524344 TXM589878:TXM589880 TXM655414:TXM655416 TXM720950:TXM720952 TXM786486:TXM786488 TXM852022:TXM852024 TXM917558:TXM917560 TXM983094:TXM983096 UES23:UEU25 UES35:UEU37 UES65555:UEU65557 UES65567:UEU65569 UES131091:UEU131093 UES131103:UEU131105 UES196627:UEU196629 UES196639:UEU196641 UES262163:UEU262165 UES262175:UEU262177 UES327699:UEU327701 UES327711:UEU327713 UES393235:UEU393237 UES393247:UEU393249 UES458771:UEU458773 UES458783:UEU458785 UES524307:UEU524309 UES524319:UEU524321 UES589843:UEU589845 UES589855:UEU589857 UES655379:UEU655381 UES655391:UEU655393 UES720915:UEU720917 UES720927:UEU720929 UES786451:UEU786453 UES786463:UEU786465 UES851987:UEU851989 UES851999:UEU852001 UES917523:UEU917525 UES917535:UEU917537 UES983059:UEU983061 UES983071:UEU983073 UFA58:UFC59 UFA65590:UFC65591 UFA131126:UFC131127 UFA196662:UFC196663 UFA262198:UFC262199 UFA327734:UFC327735 UFA393270:UFC393271 UFA458806:UFC458807 UFA524342:UFC524343 UFA589878:UFC589879 UFA655414:UFC655415 UFA720950:UFC720951 UFA786486:UFC786487 UFA852022:UFC852023 UFA917558:UFC917559 UFA983094:UFC983095 UFI43 UFI65575 UFI131111 UFI196647 UFI262183 UFI327719 UFI393255 UFI458791 UFI524327 UFI589863 UFI655399 UFI720935 UFI786471 UFI852007 UFI917543 UFI983079 UHG58:UHH59 UHG65590:UHH65591 UHG131126:UHH131127 UHG196662:UHH196663 UHG262198:UHH262199 UHG327734:UHH327735 UHG393270:UHH393271 UHG458806:UHH458807 UHG524342:UHH524343 UHG589878:UHH589879 UHG655414:UHH655415 UHG720950:UHH720951 UHG786486:UHH786487 UHG852022:UHH852023 UHG917558:UHH917559 UHG983094:UHH983095 UHI58:UHI60 UHI65590:UHI65592 UHI131126:UHI131128 UHI196662:UHI196664 UHI262198:UHI262200 UHI327734:UHI327736 UHI393270:UHI393272 UHI458806:UHI458808 UHI524342:UHI524344 UHI589878:UHI589880 UHI655414:UHI655416 UHI720950:UHI720952 UHI786486:UHI786488 UHI852022:UHI852024 UHI917558:UHI917560 UHI983094:UHI983096 UOO23:UOQ25 UOO35:UOQ37 UOO65555:UOQ65557 UOO65567:UOQ65569 UOO131091:UOQ131093 UOO131103:UOQ131105 UOO196627:UOQ196629 UOO196639:UOQ196641 UOO262163:UOQ262165 UOO262175:UOQ262177 UOO327699:UOQ327701 UOO327711:UOQ327713 UOO393235:UOQ393237 UOO393247:UOQ393249 UOO458771:UOQ458773 UOO458783:UOQ458785 UOO524307:UOQ524309 UOO524319:UOQ524321 UOO589843:UOQ589845 UOO589855:UOQ589857 UOO655379:UOQ655381 UOO655391:UOQ655393 UOO720915:UOQ720917 UOO720927:UOQ720929 UOO786451:UOQ786453 UOO786463:UOQ786465 UOO851987:UOQ851989 UOO851999:UOQ852001 UOO917523:UOQ917525 UOO917535:UOQ917537 UOO983059:UOQ983061 UOO983071:UOQ983073 UOW58:UOY59 UOW65590:UOY65591 UOW131126:UOY131127 UOW196662:UOY196663 UOW262198:UOY262199 UOW327734:UOY327735 UOW393270:UOY393271 UOW458806:UOY458807 UOW524342:UOY524343 UOW589878:UOY589879 UOW655414:UOY655415 UOW720950:UOY720951 UOW786486:UOY786487 UOW852022:UOY852023 UOW917558:UOY917559 UOW983094:UOY983095 UPE43 UPE65575 UPE131111 UPE196647 UPE262183 UPE327719 UPE393255 UPE458791 UPE524327 UPE589863 UPE655399 UPE720935 UPE786471 UPE852007 UPE917543 UPE983079 URC58:URD59 URC65590:URD65591 URC131126:URD131127 URC196662:URD196663 URC262198:URD262199 URC327734:URD327735 URC393270:URD393271 URC458806:URD458807 URC524342:URD524343 URC589878:URD589879 URC655414:URD655415 URC720950:URD720951 URC786486:URD786487 URC852022:URD852023 URC917558:URD917559 URC983094:URD983095 URE58:URE60 URE65590:URE65592 URE131126:URE131128 URE196662:URE196664 URE262198:URE262200 URE327734:URE327736 URE393270:URE393272 URE458806:URE458808 URE524342:URE524344 URE589878:URE589880 URE655414:URE655416 URE720950:URE720952 URE786486:URE786488 URE852022:URE852024 URE917558:URE917560 URE983094:URE983096 UYK23:UYM25 UYK35:UYM37 UYK65555:UYM65557 UYK65567:UYM65569 UYK131091:UYM131093 UYK131103:UYM131105 UYK196627:UYM196629 UYK196639:UYM196641 UYK262163:UYM262165 UYK262175:UYM262177 UYK327699:UYM327701 UYK327711:UYM327713 UYK393235:UYM393237 UYK393247:UYM393249 UYK458771:UYM458773 UYK458783:UYM458785 UYK524307:UYM524309 UYK524319:UYM524321 UYK589843:UYM589845 UYK589855:UYM589857 UYK655379:UYM655381 UYK655391:UYM655393 UYK720915:UYM720917 UYK720927:UYM720929 UYK786451:UYM786453 UYK786463:UYM786465 UYK851987:UYM851989 UYK851999:UYM852001 UYK917523:UYM917525 UYK917535:UYM917537 UYK983059:UYM983061 UYK983071:UYM983073 UYS58:UYU59 UYS65590:UYU65591 UYS131126:UYU131127 UYS196662:UYU196663 UYS262198:UYU262199 UYS327734:UYU327735 UYS393270:UYU393271 UYS458806:UYU458807 UYS524342:UYU524343 UYS589878:UYU589879 UYS655414:UYU655415 UYS720950:UYU720951 UYS786486:UYU786487 UYS852022:UYU852023 UYS917558:UYU917559 UYS983094:UYU983095 UZA43 UZA65575 UZA131111 UZA196647 UZA262183 UZA327719 UZA393255 UZA458791 UZA524327 UZA589863 UZA655399 UZA720935 UZA786471 UZA852007 UZA917543 UZA983079 VAY58:VAZ59 VAY65590:VAZ65591 VAY131126:VAZ131127 VAY196662:VAZ196663 VAY262198:VAZ262199 VAY327734:VAZ327735 VAY393270:VAZ393271 VAY458806:VAZ458807 VAY524342:VAZ524343 VAY589878:VAZ589879 VAY655414:VAZ655415 VAY720950:VAZ720951 VAY786486:VAZ786487 VAY852022:VAZ852023 VAY917558:VAZ917559 VAY983094:VAZ983095 VBA58:VBA60 VBA65590:VBA65592 VBA131126:VBA131128 VBA196662:VBA196664 VBA262198:VBA262200 VBA327734:VBA327736 VBA393270:VBA393272 VBA458806:VBA458808 VBA524342:VBA524344 VBA589878:VBA589880 VBA655414:VBA655416 VBA720950:VBA720952 VBA786486:VBA786488 VBA852022:VBA852024 VBA917558:VBA917560 VBA983094:VBA983096 VIG23:VII25 VIG35:VII37 VIG65555:VII65557 VIG65567:VII65569 VIG131091:VII131093 VIG131103:VII131105 VIG196627:VII196629 VIG196639:VII196641 VIG262163:VII262165 VIG262175:VII262177 VIG327699:VII327701 VIG327711:VII327713 VIG393235:VII393237 VIG393247:VII393249 VIG458771:VII458773 VIG458783:VII458785 VIG524307:VII524309 VIG524319:VII524321 VIG589843:VII589845 VIG589855:VII589857 VIG655379:VII655381 VIG655391:VII655393 VIG720915:VII720917 VIG720927:VII720929 VIG786451:VII786453 VIG786463:VII786465 VIG851987:VII851989 VIG851999:VII852001 VIG917523:VII917525 VIG917535:VII917537 VIG983059:VII983061 VIG983071:VII983073 VIO58:VIQ59 VIO65590:VIQ65591 VIO131126:VIQ131127 VIO196662:VIQ196663 VIO262198:VIQ262199 VIO327734:VIQ327735 VIO393270:VIQ393271 VIO458806:VIQ458807 VIO524342:VIQ524343 VIO589878:VIQ589879 VIO655414:VIQ655415 VIO720950:VIQ720951 VIO786486:VIQ786487 VIO852022:VIQ852023 VIO917558:VIQ917559 VIO983094:VIQ983095 VIW43 VIW65575 VIW131111 VIW196647 VIW262183 VIW327719 VIW393255 VIW458791 VIW524327 VIW589863 VIW655399 VIW720935 VIW786471 VIW852007 VIW917543 VIW983079 VKU58:VKV59 VKU65590:VKV65591 VKU131126:VKV131127 VKU196662:VKV196663 VKU262198:VKV262199 VKU327734:VKV327735 VKU393270:VKV393271 VKU458806:VKV458807 VKU524342:VKV524343 VKU589878:VKV589879 VKU655414:VKV655415 VKU720950:VKV720951 VKU786486:VKV786487 VKU852022:VKV852023 VKU917558:VKV917559 VKU983094:VKV983095 VKW58:VKW60 VKW65590:VKW65592 VKW131126:VKW131128 VKW196662:VKW196664 VKW262198:VKW262200 VKW327734:VKW327736 VKW393270:VKW393272 VKW458806:VKW458808 VKW524342:VKW524344 VKW589878:VKW589880 VKW655414:VKW655416 VKW720950:VKW720952 VKW786486:VKW786488 VKW852022:VKW852024 VKW917558:VKW917560 VKW983094:VKW983096 VSC23:VSE25 VSC35:VSE37 VSC65555:VSE65557 VSC65567:VSE65569 VSC131091:VSE131093 VSC131103:VSE131105 VSC196627:VSE196629 VSC196639:VSE196641 VSC262163:VSE262165 VSC262175:VSE262177 VSC327699:VSE327701 VSC327711:VSE327713 VSC393235:VSE393237 VSC393247:VSE393249 VSC458771:VSE458773 VSC458783:VSE458785 VSC524307:VSE524309 VSC524319:VSE524321 VSC589843:VSE589845 VSC589855:VSE589857 VSC655379:VSE655381 VSC655391:VSE655393 VSC720915:VSE720917 VSC720927:VSE720929 VSC786451:VSE786453 VSC786463:VSE786465 VSC851987:VSE851989 VSC851999:VSE852001 VSC917523:VSE917525 VSC917535:VSE917537 VSC983059:VSE983061 VSC983071:VSE983073 VSK58:VSM59 VSK65590:VSM65591 VSK131126:VSM131127 VSK196662:VSM196663 VSK262198:VSM262199 VSK327734:VSM327735 VSK393270:VSM393271 VSK458806:VSM458807 VSK524342:VSM524343 VSK589878:VSM589879 VSK655414:VSM655415 VSK720950:VSM720951 VSK786486:VSM786487 VSK852022:VSM852023 VSK917558:VSM917559 VSK983094:VSM983095 VSS43 VSS65575 VSS131111 VSS196647 VSS262183 VSS327719 VSS393255 VSS458791 VSS524327 VSS589863 VSS655399 VSS720935 VSS786471 VSS852007 VSS917543 VSS983079 VUQ58:VUR59 VUQ65590:VUR65591 VUQ131126:VUR131127 VUQ196662:VUR196663 VUQ262198:VUR262199 VUQ327734:VUR327735 VUQ393270:VUR393271 VUQ458806:VUR458807 VUQ524342:VUR524343 VUQ589878:VUR589879 VUQ655414:VUR655415 VUQ720950:VUR720951 VUQ786486:VUR786487 VUQ852022:VUR852023 VUQ917558:VUR917559 VUQ983094:VUR983095 VUS58:VUS60 VUS65590:VUS65592 VUS131126:VUS131128 VUS196662:VUS196664 VUS262198:VUS262200 VUS327734:VUS327736 VUS393270:VUS393272 VUS458806:VUS458808 VUS524342:VUS524344 VUS589878:VUS589880 VUS655414:VUS655416 VUS720950:VUS720952 VUS786486:VUS786488 VUS852022:VUS852024 VUS917558:VUS917560 VUS983094:VUS983096 WBY23:WCA25 WBY35:WCA37 WBY65555:WCA65557 WBY65567:WCA65569 WBY131091:WCA131093 WBY131103:WCA131105 WBY196627:WCA196629 WBY196639:WCA196641 WBY262163:WCA262165 WBY262175:WCA262177 WBY327699:WCA327701 WBY327711:WCA327713 WBY393235:WCA393237 WBY393247:WCA393249 WBY458771:WCA458773 WBY458783:WCA458785 WBY524307:WCA524309 WBY524319:WCA524321 WBY589843:WCA589845 WBY589855:WCA589857 WBY655379:WCA655381 WBY655391:WCA655393 WBY720915:WCA720917 WBY720927:WCA720929 WBY786451:WCA786453 WBY786463:WCA786465 WBY851987:WCA851989 WBY851999:WCA852001 WBY917523:WCA917525 WBY917535:WCA917537 WBY983059:WCA983061 WBY983071:WCA983073 WCG58:WCI59 WCG65590:WCI65591 WCG131126:WCI131127 WCG196662:WCI196663 WCG262198:WCI262199 WCG327734:WCI327735 WCG393270:WCI393271 WCG458806:WCI458807 WCG524342:WCI524343 WCG589878:WCI589879 WCG655414:WCI655415 WCG720950:WCI720951 WCG786486:WCI786487 WCG852022:WCI852023 WCG917558:WCI917559 WCG983094:WCI983095 WCO43 WCO65575 WCO131111 WCO196647 WCO262183 WCO327719 WCO393255 WCO458791 WCO524327 WCO589863 WCO655399 WCO720935 WCO786471 WCO852007 WCO917543 WCO983079 WEM58:WEN59 WEM65590:WEN65591 WEM131126:WEN131127 WEM196662:WEN196663 WEM262198:WEN262199 WEM327734:WEN327735 WEM393270:WEN393271 WEM458806:WEN458807 WEM524342:WEN524343 WEM589878:WEN589879 WEM655414:WEN655415 WEM720950:WEN720951 WEM786486:WEN786487 WEM852022:WEN852023 WEM917558:WEN917559 WEM983094:WEN983095 WEO58:WEO60 WEO65590:WEO65592 WEO131126:WEO131128 WEO196662:WEO196664 WEO262198:WEO262200 WEO327734:WEO327736 WEO393270:WEO393272 WEO458806:WEO458808 WEO524342:WEO524344 WEO589878:WEO589880 WEO655414:WEO655416 WEO720950:WEO720952 WEO786486:WEO786488 WEO852022:WEO852024 WEO917558:WEO917560 WEO983094:WEO983096 WLU23:WLW25 WLU35:WLW37 WLU65555:WLW65557 WLU65567:WLW65569 WLU131091:WLW131093 WLU131103:WLW131105 WLU196627:WLW196629 WLU196639:WLW196641 WLU262163:WLW262165 WLU262175:WLW262177 WLU327699:WLW327701 WLU327711:WLW327713 WLU393235:WLW393237 WLU393247:WLW393249 WLU458771:WLW458773 WLU458783:WLW458785 WLU524307:WLW524309 WLU524319:WLW524321 WLU589843:WLW589845 WLU589855:WLW589857 WLU655379:WLW655381 WLU655391:WLW655393 WLU720915:WLW720917 WLU720927:WLW720929 WLU786451:WLW786453 WLU786463:WLW786465 WLU851987:WLW851989 WLU851999:WLW852001 WLU917523:WLW917525 WLU917535:WLW917537 WLU983059:WLW983061 WLU983071:WLW983073 WMC58:WME59 WMC65590:WME65591 WMC131126:WME131127 WMC196662:WME196663 WMC262198:WME262199 WMC327734:WME327735 WMC393270:WME393271 WMC458806:WME458807 WMC524342:WME524343 WMC589878:WME589879 WMC655414:WME655415 WMC720950:WME720951 WMC786486:WME786487 WMC852022:WME852023 WMC917558:WME917559 WMC983094:WME983095 WMK43 WMK65575 WMK131111 WMK196647 WMK262183 WMK327719 WMK393255 WMK458791 WMK524327 WMK589863 WMK655399 WMK720935 WMK786471 WMK852007 WMK917543 WMK983079 WOI58:WOJ59 WOI65590:WOJ65591 WOI131126:WOJ131127 WOI196662:WOJ196663 WOI262198:WOJ262199 WOI327734:WOJ327735 WOI393270:WOJ393271 WOI458806:WOJ458807 WOI524342:WOJ524343 WOI589878:WOJ589879 WOI655414:WOJ655415 WOI720950:WOJ720951 WOI786486:WOJ786487 WOI852022:WOJ852023 WOI917558:WOJ917559 WOI983094:WOJ983095 WOK58:WOK60 WOK65590:WOK65592 WOK131126:WOK131128 WOK196662:WOK196664 WOK262198:WOK262200 WOK327734:WOK327736 WOK393270:WOK393272 WOK458806:WOK458808 WOK524342:WOK524344 WOK589878:WOK589880 WOK655414:WOK655416 WOK720950:WOK720952 WOK786486:WOK786488 WOK852022:WOK852024 WOK917558:WOK917560 WOK983094:WOK983096 WVQ23:WVS25 WVQ35:WVS37 WVQ65555:WVS65557 WVQ65567:WVS65569 WVQ131091:WVS131093 WVQ131103:WVS131105 WVQ196627:WVS196629 WVQ196639:WVS196641 WVQ262163:WVS262165 WVQ262175:WVS262177 WVQ327699:WVS327701 WVQ327711:WVS327713 WVQ393235:WVS393237 WVQ393247:WVS393249 WVQ458771:WVS458773 WVQ458783:WVS458785 WVQ524307:WVS524309 WVQ524319:WVS524321 WVQ589843:WVS589845 WVQ589855:WVS589857 WVQ655379:WVS655381 WVQ655391:WVS655393 WVQ720915:WVS720917 WVQ720927:WVS720929 WVQ786451:WVS786453 WVQ786463:WVS786465 WVQ851987:WVS851989 WVQ851999:WVS852001 WVQ917523:WVS917525 WVQ917535:WVS917537 WVQ983059:WVS983061 WVQ983071:WVS983073 WVY58:WWA59 WVY65590:WWA65591 WVY131126:WWA131127 WVY196662:WWA196663 WVY262198:WWA262199 WVY327734:WWA327735 WVY393270:WWA393271 WVY458806:WWA458807 WVY524342:WWA524343 WVY589878:WWA589879 WVY655414:WWA655415 WVY720950:WWA720951 WVY786486:WWA786487 WVY852022:WWA852023 WVY917558:WWA917559 WVY983094:WWA983095 WWG43 WWG65575 WWG131111 WWG196647 WWG262183 WWG327719 WWG393255 WWG458791 WWG524327 WWG589863 WWG655399 WWG720935 WWG786471 WWG852007 WWG917543 WWG983079 WYE58:WYF59 WYE65590:WYF65591 WYE131126:WYF131127 WYE196662:WYF196663 WYE262198:WYF262199 WYE327734:WYF327735 WYE393270:WYF393271 WYE458806:WYF458807 WYE524342:WYF524343 WYE589878:WYF589879 WYE655414:WYF655415 WYE720950:WYF720951 WYE786486:WYF786487 WYE852022:WYF852023 WYE917558:WYF917559 WYE983094:WYF983095 WYG58:WYG60 WYG65590:WYG65592 WYG131126:WYG131128 WYG196662:WYG196664 WYG262198:WYG262200 WYG327734:WYG327736 WYG393270:WYG393272 WYG458806:WYG458808 WYG524342:WYG524344 WYG589878:WYG589880 WYG655414:WYG655416 WYG720950:WYG720952 WYG786486:WYG786488 WYG852022:WYG852024 WYG917558:WYG917560 WYG983094:WYG983096" xr:uid="{00000000-0002-0000-2300-000001000000}">
      <formula1>0</formula1>
      <formula2>999</formula2>
    </dataValidation>
    <dataValidation type="whole" allowBlank="1" showInputMessage="1" showErrorMessage="1" sqref="N65555:Q65557 N65567:Q65569 N131091:Q131093 N131103:Q131105 N196627:Q196629 N196639:Q196641 N262163:Q262165 N262175:Q262177 N327699:Q327701 N327711:Q327713 N393235:Q393237 N393247:Q393249 N458771:Q458773 N458783:Q458785 N524307:Q524309 N524319:Q524321 N589843:Q589845 N589855:Q589857 N655379:Q655381 N655391:Q655393 N720915:Q720917 N720927:Q720929 N786451:Q786453 N786463:Q786465 N851987:Q851989 N851999:Q852001 N917523:Q917525 N917535:Q917537 N983059:Q983061 N983071:Q983073 V58:Y59 V65590:Y65591 V131126:Y131127 V196662:Y196663 V262198:Y262199 V327734:Y327735 V393270:Y393271 V458806:Y458807 V524342:Y524343 V589878:Y589879 V655414:Y655415 V720950:Y720951 V786486:Y786487 V852022:Y852023 V917558:Y917559 V983094:Y983095 AC43 AC65575 AC131111 AC196647 AC262183 AC327719 AC393255 AC458791 AC524327 AC589863 AC655399 AC720935 AC786471 AC852007 AC917543 AC983079 CB58:CE60 CB65590:CE65592 CB131126:CE131128 CB196662:CE196664 CB262198:CE262200 CB327734:CE327736 CB393270:CE393272 CB458806:CE458808 CB524342:CE524344 CB589878:CE589880 CB655414:CE655416 CB720950:CE720952 CB786486:CE786488 CB852022:CE852024 CB917558:CE917560 CB983094:CE983096 JJ23:JM25 JJ35:JM37 JJ65555:JM65557 JJ65567:JM65569 JJ131091:JM131093 JJ131103:JM131105 JJ196627:JM196629 JJ196639:JM196641 JJ262163:JM262165 JJ262175:JM262177 JJ327699:JM327701 JJ327711:JM327713 JJ393235:JM393237 JJ393247:JM393249 JJ458771:JM458773 JJ458783:JM458785 JJ524307:JM524309 JJ524319:JM524321 JJ589843:JM589845 JJ589855:JM589857 JJ655379:JM655381 JJ655391:JM655393 JJ720915:JM720917 JJ720927:JM720929 JJ786451:JM786453 JJ786463:JM786465 JJ851987:JM851989 JJ851999:JM852001 JJ917523:JM917525 JJ917535:JM917537 JJ983059:JM983061 JJ983071:JM983073 JR58:JU59 JR65590:JU65591 JR131126:JU131127 JR196662:JU196663 JR262198:JU262199 JR327734:JU327735 JR393270:JU393271 JR458806:JU458807 JR524342:JU524343 JR589878:JU589879 JR655414:JU655415 JR720950:JU720951 JR786486:JU786487 JR852022:JU852023 JR917558:JU917559 JR983094:JU983095 JY43 JY65575 JY131111 JY196647 JY262183 JY327719 JY393255 JY458791 JY524327 JY589863 JY655399 JY720935 JY786471 JY852007 JY917543 JY983079 LX58:MA60 LX65590:MA65592 LX131126:MA131128 LX196662:MA196664 LX262198:MA262200 LX327734:MA327736 LX393270:MA393272 LX458806:MA458808 LX524342:MA524344 LX589878:MA589880 LX655414:MA655416 LX720950:MA720952 LX786486:MA786488 LX852022:MA852024 LX917558:MA917560 LX983094:MA983096 TF23:TI25 TF35:TI37 TF65555:TI65557 TF65567:TI65569 TF131091:TI131093 TF131103:TI131105 TF196627:TI196629 TF196639:TI196641 TF262163:TI262165 TF262175:TI262177 TF327699:TI327701 TF327711:TI327713 TF393235:TI393237 TF393247:TI393249 TF458771:TI458773 TF458783:TI458785 TF524307:TI524309 TF524319:TI524321 TF589843:TI589845 TF589855:TI589857 TF655379:TI655381 TF655391:TI655393 TF720915:TI720917 TF720927:TI720929 TF786451:TI786453 TF786463:TI786465 TF851987:TI851989 TF851999:TI852001 TF917523:TI917525 TF917535:TI917537 TF983059:TI983061 TF983071:TI983073 TN58:TQ59 TN65590:TQ65591 TN131126:TQ131127 TN196662:TQ196663 TN262198:TQ262199 TN327734:TQ327735 TN393270:TQ393271 TN458806:TQ458807 TN524342:TQ524343 TN589878:TQ589879 TN655414:TQ655415 TN720950:TQ720951 TN786486:TQ786487 TN852022:TQ852023 TN917558:TQ917559 TN983094:TQ983095 TU43 TU65575 TU131111 TU196647 TU262183 TU327719 TU393255 TU458791 TU524327 TU589863 TU655399 TU720935 TU786471 TU852007 TU917543 TU983079 VT58:VW60 VT65590:VW65592 VT131126:VW131128 VT196662:VW196664 VT262198:VW262200 VT327734:VW327736 VT393270:VW393272 VT458806:VW458808 VT524342:VW524344 VT589878:VW589880 VT655414:VW655416 VT720950:VW720952 VT786486:VW786488 VT852022:VW852024 VT917558:VW917560 VT983094:VW983096 ADB23:ADE25 ADB35:ADE37 ADB65555:ADE65557 ADB65567:ADE65569 ADB131091:ADE131093 ADB131103:ADE131105 ADB196627:ADE196629 ADB196639:ADE196641 ADB262163:ADE262165 ADB262175:ADE262177 ADB327699:ADE327701 ADB327711:ADE327713 ADB393235:ADE393237 ADB393247:ADE393249 ADB458771:ADE458773 ADB458783:ADE458785 ADB524307:ADE524309 ADB524319:ADE524321 ADB589843:ADE589845 ADB589855:ADE589857 ADB655379:ADE655381 ADB655391:ADE655393 ADB720915:ADE720917 ADB720927:ADE720929 ADB786451:ADE786453 ADB786463:ADE786465 ADB851987:ADE851989 ADB851999:ADE852001 ADB917523:ADE917525 ADB917535:ADE917537 ADB983059:ADE983061 ADB983071:ADE983073 ADJ58:ADM59 ADJ65590:ADM65591 ADJ131126:ADM131127 ADJ196662:ADM196663 ADJ262198:ADM262199 ADJ327734:ADM327735 ADJ393270:ADM393271 ADJ458806:ADM458807 ADJ524342:ADM524343 ADJ589878:ADM589879 ADJ655414:ADM655415 ADJ720950:ADM720951 ADJ786486:ADM786487 ADJ852022:ADM852023 ADJ917558:ADM917559 ADJ983094:ADM983095 ADQ43 ADQ65575 ADQ131111 ADQ196647 ADQ262183 ADQ327719 ADQ393255 ADQ458791 ADQ524327 ADQ589863 ADQ655399 ADQ720935 ADQ786471 ADQ852007 ADQ917543 ADQ983079 AFP58:AFS60 AFP65590:AFS65592 AFP131126:AFS131128 AFP196662:AFS196664 AFP262198:AFS262200 AFP327734:AFS327736 AFP393270:AFS393272 AFP458806:AFS458808 AFP524342:AFS524344 AFP589878:AFS589880 AFP655414:AFS655416 AFP720950:AFS720952 AFP786486:AFS786488 AFP852022:AFS852024 AFP917558:AFS917560 AFP983094:AFS983096 AMX23:ANA25 AMX35:ANA37 AMX65555:ANA65557 AMX65567:ANA65569 AMX131091:ANA131093 AMX131103:ANA131105 AMX196627:ANA196629 AMX196639:ANA196641 AMX262163:ANA262165 AMX262175:ANA262177 AMX327699:ANA327701 AMX327711:ANA327713 AMX393235:ANA393237 AMX393247:ANA393249 AMX458771:ANA458773 AMX458783:ANA458785 AMX524307:ANA524309 AMX524319:ANA524321 AMX589843:ANA589845 AMX589855:ANA589857 AMX655379:ANA655381 AMX655391:ANA655393 AMX720915:ANA720917 AMX720927:ANA720929 AMX786451:ANA786453 AMX786463:ANA786465 AMX851987:ANA851989 AMX851999:ANA852001 AMX917523:ANA917525 AMX917535:ANA917537 AMX983059:ANA983061 AMX983071:ANA983073 ANF58:ANI59 ANF65590:ANI65591 ANF131126:ANI131127 ANF196662:ANI196663 ANF262198:ANI262199 ANF327734:ANI327735 ANF393270:ANI393271 ANF458806:ANI458807 ANF524342:ANI524343 ANF589878:ANI589879 ANF655414:ANI655415 ANF720950:ANI720951 ANF786486:ANI786487 ANF852022:ANI852023 ANF917558:ANI917559 ANF983094:ANI983095 ANM43 ANM65575 ANM131111 ANM196647 ANM262183 ANM327719 ANM393255 ANM458791 ANM524327 ANM589863 ANM655399 ANM720935 ANM786471 ANM852007 ANM917543 ANM983079 APL58:APO60 APL65590:APO65592 APL131126:APO131128 APL196662:APO196664 APL262198:APO262200 APL327734:APO327736 APL393270:APO393272 APL458806:APO458808 APL524342:APO524344 APL589878:APO589880 APL655414:APO655416 APL720950:APO720952 APL786486:APO786488 APL852022:APO852024 APL917558:APO917560 APL983094:APO983096 AWT23:AWW25 AWT35:AWW37 AWT65555:AWW65557 AWT65567:AWW65569 AWT131091:AWW131093 AWT131103:AWW131105 AWT196627:AWW196629 AWT196639:AWW196641 AWT262163:AWW262165 AWT262175:AWW262177 AWT327699:AWW327701 AWT327711:AWW327713 AWT393235:AWW393237 AWT393247:AWW393249 AWT458771:AWW458773 AWT458783:AWW458785 AWT524307:AWW524309 AWT524319:AWW524321 AWT589843:AWW589845 AWT589855:AWW589857 AWT655379:AWW655381 AWT655391:AWW655393 AWT720915:AWW720917 AWT720927:AWW720929 AWT786451:AWW786453 AWT786463:AWW786465 AWT851987:AWW851989 AWT851999:AWW852001 AWT917523:AWW917525 AWT917535:AWW917537 AWT983059:AWW983061 AWT983071:AWW983073 AXB58:AXE59 AXB65590:AXE65591 AXB131126:AXE131127 AXB196662:AXE196663 AXB262198:AXE262199 AXB327734:AXE327735 AXB393270:AXE393271 AXB458806:AXE458807 AXB524342:AXE524343 AXB589878:AXE589879 AXB655414:AXE655415 AXB720950:AXE720951 AXB786486:AXE786487 AXB852022:AXE852023 AXB917558:AXE917559 AXB983094:AXE983095 AXI43 AXI65575 AXI131111 AXI196647 AXI262183 AXI327719 AXI393255 AXI458791 AXI524327 AXI589863 AXI655399 AXI720935 AXI786471 AXI852007 AXI917543 AXI983079 AZH58:AZK60 AZH65590:AZK65592 AZH131126:AZK131128 AZH196662:AZK196664 AZH262198:AZK262200 AZH327734:AZK327736 AZH393270:AZK393272 AZH458806:AZK458808 AZH524342:AZK524344 AZH589878:AZK589880 AZH655414:AZK655416 AZH720950:AZK720952 AZH786486:AZK786488 AZH852022:AZK852024 AZH917558:AZK917560 AZH983094:AZK983096 BGP23:BGS25 BGP35:BGS37 BGP65555:BGS65557 BGP65567:BGS65569 BGP131091:BGS131093 BGP131103:BGS131105 BGP196627:BGS196629 BGP196639:BGS196641 BGP262163:BGS262165 BGP262175:BGS262177 BGP327699:BGS327701 BGP327711:BGS327713 BGP393235:BGS393237 BGP393247:BGS393249 BGP458771:BGS458773 BGP458783:BGS458785 BGP524307:BGS524309 BGP524319:BGS524321 BGP589843:BGS589845 BGP589855:BGS589857 BGP655379:BGS655381 BGP655391:BGS655393 BGP720915:BGS720917 BGP720927:BGS720929 BGP786451:BGS786453 BGP786463:BGS786465 BGP851987:BGS851989 BGP851999:BGS852001 BGP917523:BGS917525 BGP917535:BGS917537 BGP983059:BGS983061 BGP983071:BGS983073 BGX58:BHA59 BGX65590:BHA65591 BGX131126:BHA131127 BGX196662:BHA196663 BGX262198:BHA262199 BGX327734:BHA327735 BGX393270:BHA393271 BGX458806:BHA458807 BGX524342:BHA524343 BGX589878:BHA589879 BGX655414:BHA655415 BGX720950:BHA720951 BGX786486:BHA786487 BGX852022:BHA852023 BGX917558:BHA917559 BGX983094:BHA983095 BHE43 BHE65575 BHE131111 BHE196647 BHE262183 BHE327719 BHE393255 BHE458791 BHE524327 BHE589863 BHE655399 BHE720935 BHE786471 BHE852007 BHE917543 BHE983079 BJD58:BJG60 BJD65590:BJG65592 BJD131126:BJG131128 BJD196662:BJG196664 BJD262198:BJG262200 BJD327734:BJG327736 BJD393270:BJG393272 BJD458806:BJG458808 BJD524342:BJG524344 BJD589878:BJG589880 BJD655414:BJG655416 BJD720950:BJG720952 BJD786486:BJG786488 BJD852022:BJG852024 BJD917558:BJG917560 BJD983094:BJG983096 BQL23:BQO25 BQL35:BQO37 BQL65555:BQO65557 BQL65567:BQO65569 BQL131091:BQO131093 BQL131103:BQO131105 BQL196627:BQO196629 BQL196639:BQO196641 BQL262163:BQO262165 BQL262175:BQO262177 BQL327699:BQO327701 BQL327711:BQO327713 BQL393235:BQO393237 BQL393247:BQO393249 BQL458771:BQO458773 BQL458783:BQO458785 BQL524307:BQO524309 BQL524319:BQO524321 BQL589843:BQO589845 BQL589855:BQO589857 BQL655379:BQO655381 BQL655391:BQO655393 BQL720915:BQO720917 BQL720927:BQO720929 BQL786451:BQO786453 BQL786463:BQO786465 BQL851987:BQO851989 BQL851999:BQO852001 BQL917523:BQO917525 BQL917535:BQO917537 BQL983059:BQO983061 BQL983071:BQO983073 BQT58:BQW59 BQT65590:BQW65591 BQT131126:BQW131127 BQT196662:BQW196663 BQT262198:BQW262199 BQT327734:BQW327735 BQT393270:BQW393271 BQT458806:BQW458807 BQT524342:BQW524343 BQT589878:BQW589879 BQT655414:BQW655415 BQT720950:BQW720951 BQT786486:BQW786487 BQT852022:BQW852023 BQT917558:BQW917559 BQT983094:BQW983095 BRA43 BRA65575 BRA131111 BRA196647 BRA262183 BRA327719 BRA393255 BRA458791 BRA524327 BRA589863 BRA655399 BRA720935 BRA786471 BRA852007 BRA917543 BRA983079 BSZ58:BTC60 BSZ65590:BTC65592 BSZ131126:BTC131128 BSZ196662:BTC196664 BSZ262198:BTC262200 BSZ327734:BTC327736 BSZ393270:BTC393272 BSZ458806:BTC458808 BSZ524342:BTC524344 BSZ589878:BTC589880 BSZ655414:BTC655416 BSZ720950:BTC720952 BSZ786486:BTC786488 BSZ852022:BTC852024 BSZ917558:BTC917560 BSZ983094:BTC983096 CAH23:CAK25 CAH35:CAK37 CAH65555:CAK65557 CAH65567:CAK65569 CAH131091:CAK131093 CAH131103:CAK131105 CAH196627:CAK196629 CAH196639:CAK196641 CAH262163:CAK262165 CAH262175:CAK262177 CAH327699:CAK327701 CAH327711:CAK327713 CAH393235:CAK393237 CAH393247:CAK393249 CAH458771:CAK458773 CAH458783:CAK458785 CAH524307:CAK524309 CAH524319:CAK524321 CAH589843:CAK589845 CAH589855:CAK589857 CAH655379:CAK655381 CAH655391:CAK655393 CAH720915:CAK720917 CAH720927:CAK720929 CAH786451:CAK786453 CAH786463:CAK786465 CAH851987:CAK851989 CAH851999:CAK852001 CAH917523:CAK917525 CAH917535:CAK917537 CAH983059:CAK983061 CAH983071:CAK983073 CAP58:CAS59 CAP65590:CAS65591 CAP131126:CAS131127 CAP196662:CAS196663 CAP262198:CAS262199 CAP327734:CAS327735 CAP393270:CAS393271 CAP458806:CAS458807 CAP524342:CAS524343 CAP589878:CAS589879 CAP655414:CAS655415 CAP720950:CAS720951 CAP786486:CAS786487 CAP852022:CAS852023 CAP917558:CAS917559 CAP983094:CAS983095 CAW43 CAW65575 CAW131111 CAW196647 CAW262183 CAW327719 CAW393255 CAW458791 CAW524327 CAW589863 CAW655399 CAW720935 CAW786471 CAW852007 CAW917543 CAW983079 CCV58:CCY60 CCV65590:CCY65592 CCV131126:CCY131128 CCV196662:CCY196664 CCV262198:CCY262200 CCV327734:CCY327736 CCV393270:CCY393272 CCV458806:CCY458808 CCV524342:CCY524344 CCV589878:CCY589880 CCV655414:CCY655416 CCV720950:CCY720952 CCV786486:CCY786488 CCV852022:CCY852024 CCV917558:CCY917560 CCV983094:CCY983096 CKD23:CKG25 CKD35:CKG37 CKD65555:CKG65557 CKD65567:CKG65569 CKD131091:CKG131093 CKD131103:CKG131105 CKD196627:CKG196629 CKD196639:CKG196641 CKD262163:CKG262165 CKD262175:CKG262177 CKD327699:CKG327701 CKD327711:CKG327713 CKD393235:CKG393237 CKD393247:CKG393249 CKD458771:CKG458773 CKD458783:CKG458785 CKD524307:CKG524309 CKD524319:CKG524321 CKD589843:CKG589845 CKD589855:CKG589857 CKD655379:CKG655381 CKD655391:CKG655393 CKD720915:CKG720917 CKD720927:CKG720929 CKD786451:CKG786453 CKD786463:CKG786465 CKD851987:CKG851989 CKD851999:CKG852001 CKD917523:CKG917525 CKD917535:CKG917537 CKD983059:CKG983061 CKD983071:CKG983073 CKL58:CKO59 CKL65590:CKO65591 CKL131126:CKO131127 CKL196662:CKO196663 CKL262198:CKO262199 CKL327734:CKO327735 CKL393270:CKO393271 CKL458806:CKO458807 CKL524342:CKO524343 CKL589878:CKO589879 CKL655414:CKO655415 CKL720950:CKO720951 CKL786486:CKO786487 CKL852022:CKO852023 CKL917558:CKO917559 CKL983094:CKO983095 CKS43 CKS65575 CKS131111 CKS196647 CKS262183 CKS327719 CKS393255 CKS458791 CKS524327 CKS589863 CKS655399 CKS720935 CKS786471 CKS852007 CKS917543 CKS983079 CMR58:CMU60 CMR65590:CMU65592 CMR131126:CMU131128 CMR196662:CMU196664 CMR262198:CMU262200 CMR327734:CMU327736 CMR393270:CMU393272 CMR458806:CMU458808 CMR524342:CMU524344 CMR589878:CMU589880 CMR655414:CMU655416 CMR720950:CMU720952 CMR786486:CMU786488 CMR852022:CMU852024 CMR917558:CMU917560 CMR983094:CMU983096 CTZ23:CUC25 CTZ35:CUC37 CTZ65555:CUC65557 CTZ65567:CUC65569 CTZ131091:CUC131093 CTZ131103:CUC131105 CTZ196627:CUC196629 CTZ196639:CUC196641 CTZ262163:CUC262165 CTZ262175:CUC262177 CTZ327699:CUC327701 CTZ327711:CUC327713 CTZ393235:CUC393237 CTZ393247:CUC393249 CTZ458771:CUC458773 CTZ458783:CUC458785 CTZ524307:CUC524309 CTZ524319:CUC524321 CTZ589843:CUC589845 CTZ589855:CUC589857 CTZ655379:CUC655381 CTZ655391:CUC655393 CTZ720915:CUC720917 CTZ720927:CUC720929 CTZ786451:CUC786453 CTZ786463:CUC786465 CTZ851987:CUC851989 CTZ851999:CUC852001 CTZ917523:CUC917525 CTZ917535:CUC917537 CTZ983059:CUC983061 CTZ983071:CUC983073 CUH58:CUK59 CUH65590:CUK65591 CUH131126:CUK131127 CUH196662:CUK196663 CUH262198:CUK262199 CUH327734:CUK327735 CUH393270:CUK393271 CUH458806:CUK458807 CUH524342:CUK524343 CUH589878:CUK589879 CUH655414:CUK655415 CUH720950:CUK720951 CUH786486:CUK786487 CUH852022:CUK852023 CUH917558:CUK917559 CUH983094:CUK983095 CUO43 CUO65575 CUO131111 CUO196647 CUO262183 CUO327719 CUO393255 CUO458791 CUO524327 CUO589863 CUO655399 CUO720935 CUO786471 CUO852007 CUO917543 CUO983079 CWN58:CWQ60 CWN65590:CWQ65592 CWN131126:CWQ131128 CWN196662:CWQ196664 CWN262198:CWQ262200 CWN327734:CWQ327736 CWN393270:CWQ393272 CWN458806:CWQ458808 CWN524342:CWQ524344 CWN589878:CWQ589880 CWN655414:CWQ655416 CWN720950:CWQ720952 CWN786486:CWQ786488 CWN852022:CWQ852024 CWN917558:CWQ917560 CWN983094:CWQ983096 DDV23:DDY25 DDV35:DDY37 DDV65555:DDY65557 DDV65567:DDY65569 DDV131091:DDY131093 DDV131103:DDY131105 DDV196627:DDY196629 DDV196639:DDY196641 DDV262163:DDY262165 DDV262175:DDY262177 DDV327699:DDY327701 DDV327711:DDY327713 DDV393235:DDY393237 DDV393247:DDY393249 DDV458771:DDY458773 DDV458783:DDY458785 DDV524307:DDY524309 DDV524319:DDY524321 DDV589843:DDY589845 DDV589855:DDY589857 DDV655379:DDY655381 DDV655391:DDY655393 DDV720915:DDY720917 DDV720927:DDY720929 DDV786451:DDY786453 DDV786463:DDY786465 DDV851987:DDY851989 DDV851999:DDY852001 DDV917523:DDY917525 DDV917535:DDY917537 DDV983059:DDY983061 DDV983071:DDY983073 DED58:DEG59 DED65590:DEG65591 DED131126:DEG131127 DED196662:DEG196663 DED262198:DEG262199 DED327734:DEG327735 DED393270:DEG393271 DED458806:DEG458807 DED524342:DEG524343 DED589878:DEG589879 DED655414:DEG655415 DED720950:DEG720951 DED786486:DEG786487 DED852022:DEG852023 DED917558:DEG917559 DED983094:DEG983095 DEK43 DEK65575 DEK131111 DEK196647 DEK262183 DEK327719 DEK393255 DEK458791 DEK524327 DEK589863 DEK655399 DEK720935 DEK786471 DEK852007 DEK917543 DEK983079 DGJ58:DGM60 DGJ65590:DGM65592 DGJ131126:DGM131128 DGJ196662:DGM196664 DGJ262198:DGM262200 DGJ327734:DGM327736 DGJ393270:DGM393272 DGJ458806:DGM458808 DGJ524342:DGM524344 DGJ589878:DGM589880 DGJ655414:DGM655416 DGJ720950:DGM720952 DGJ786486:DGM786488 DGJ852022:DGM852024 DGJ917558:DGM917560 DGJ983094:DGM983096 DNR23:DNU25 DNR35:DNU37 DNR65555:DNU65557 DNR65567:DNU65569 DNR131091:DNU131093 DNR131103:DNU131105 DNR196627:DNU196629 DNR196639:DNU196641 DNR262163:DNU262165 DNR262175:DNU262177 DNR327699:DNU327701 DNR327711:DNU327713 DNR393235:DNU393237 DNR393247:DNU393249 DNR458771:DNU458773 DNR458783:DNU458785 DNR524307:DNU524309 DNR524319:DNU524321 DNR589843:DNU589845 DNR589855:DNU589857 DNR655379:DNU655381 DNR655391:DNU655393 DNR720915:DNU720917 DNR720927:DNU720929 DNR786451:DNU786453 DNR786463:DNU786465 DNR851987:DNU851989 DNR851999:DNU852001 DNR917523:DNU917525 DNR917535:DNU917537 DNR983059:DNU983061 DNR983071:DNU983073 DNZ58:DOC59 DNZ65590:DOC65591 DNZ131126:DOC131127 DNZ196662:DOC196663 DNZ262198:DOC262199 DNZ327734:DOC327735 DNZ393270:DOC393271 DNZ458806:DOC458807 DNZ524342:DOC524343 DNZ589878:DOC589879 DNZ655414:DOC655415 DNZ720950:DOC720951 DNZ786486:DOC786487 DNZ852022:DOC852023 DNZ917558:DOC917559 DNZ983094:DOC983095 DOG43 DOG65575 DOG131111 DOG196647 DOG262183 DOG327719 DOG393255 DOG458791 DOG524327 DOG589863 DOG655399 DOG720935 DOG786471 DOG852007 DOG917543 DOG983079 DQF58:DQI60 DQF65590:DQI65592 DQF131126:DQI131128 DQF196662:DQI196664 DQF262198:DQI262200 DQF327734:DQI327736 DQF393270:DQI393272 DQF458806:DQI458808 DQF524342:DQI524344 DQF589878:DQI589880 DQF655414:DQI655416 DQF720950:DQI720952 DQF786486:DQI786488 DQF852022:DQI852024 DQF917558:DQI917560 DQF983094:DQI983096 DXN23:DXQ25 DXN35:DXQ37 DXN65555:DXQ65557 DXN65567:DXQ65569 DXN131091:DXQ131093 DXN131103:DXQ131105 DXN196627:DXQ196629 DXN196639:DXQ196641 DXN262163:DXQ262165 DXN262175:DXQ262177 DXN327699:DXQ327701 DXN327711:DXQ327713 DXN393235:DXQ393237 DXN393247:DXQ393249 DXN458771:DXQ458773 DXN458783:DXQ458785 DXN524307:DXQ524309 DXN524319:DXQ524321 DXN589843:DXQ589845 DXN589855:DXQ589857 DXN655379:DXQ655381 DXN655391:DXQ655393 DXN720915:DXQ720917 DXN720927:DXQ720929 DXN786451:DXQ786453 DXN786463:DXQ786465 DXN851987:DXQ851989 DXN851999:DXQ852001 DXN917523:DXQ917525 DXN917535:DXQ917537 DXN983059:DXQ983061 DXN983071:DXQ983073 DXV58:DXY59 DXV65590:DXY65591 DXV131126:DXY131127 DXV196662:DXY196663 DXV262198:DXY262199 DXV327734:DXY327735 DXV393270:DXY393271 DXV458806:DXY458807 DXV524342:DXY524343 DXV589878:DXY589879 DXV655414:DXY655415 DXV720950:DXY720951 DXV786486:DXY786487 DXV852022:DXY852023 DXV917558:DXY917559 DXV983094:DXY983095 DYC43 DYC65575 DYC131111 DYC196647 DYC262183 DYC327719 DYC393255 DYC458791 DYC524327 DYC589863 DYC655399 DYC720935 DYC786471 DYC852007 DYC917543 DYC983079 EAB58:EAE60 EAB65590:EAE65592 EAB131126:EAE131128 EAB196662:EAE196664 EAB262198:EAE262200 EAB327734:EAE327736 EAB393270:EAE393272 EAB458806:EAE458808 EAB524342:EAE524344 EAB589878:EAE589880 EAB655414:EAE655416 EAB720950:EAE720952 EAB786486:EAE786488 EAB852022:EAE852024 EAB917558:EAE917560 EAB983094:EAE983096 EHJ23:EHM25 EHJ35:EHM37 EHJ65555:EHM65557 EHJ65567:EHM65569 EHJ131091:EHM131093 EHJ131103:EHM131105 EHJ196627:EHM196629 EHJ196639:EHM196641 EHJ262163:EHM262165 EHJ262175:EHM262177 EHJ327699:EHM327701 EHJ327711:EHM327713 EHJ393235:EHM393237 EHJ393247:EHM393249 EHJ458771:EHM458773 EHJ458783:EHM458785 EHJ524307:EHM524309 EHJ524319:EHM524321 EHJ589843:EHM589845 EHJ589855:EHM589857 EHJ655379:EHM655381 EHJ655391:EHM655393 EHJ720915:EHM720917 EHJ720927:EHM720929 EHJ786451:EHM786453 EHJ786463:EHM786465 EHJ851987:EHM851989 EHJ851999:EHM852001 EHJ917523:EHM917525 EHJ917535:EHM917537 EHJ983059:EHM983061 EHJ983071:EHM983073 EHR58:EHU59 EHR65590:EHU65591 EHR131126:EHU131127 EHR196662:EHU196663 EHR262198:EHU262199 EHR327734:EHU327735 EHR393270:EHU393271 EHR458806:EHU458807 EHR524342:EHU524343 EHR589878:EHU589879 EHR655414:EHU655415 EHR720950:EHU720951 EHR786486:EHU786487 EHR852022:EHU852023 EHR917558:EHU917559 EHR983094:EHU983095 EHY43 EHY65575 EHY131111 EHY196647 EHY262183 EHY327719 EHY393255 EHY458791 EHY524327 EHY589863 EHY655399 EHY720935 EHY786471 EHY852007 EHY917543 EHY983079 EJX58:EKA60 EJX65590:EKA65592 EJX131126:EKA131128 EJX196662:EKA196664 EJX262198:EKA262200 EJX327734:EKA327736 EJX393270:EKA393272 EJX458806:EKA458808 EJX524342:EKA524344 EJX589878:EKA589880 EJX655414:EKA655416 EJX720950:EKA720952 EJX786486:EKA786488 EJX852022:EKA852024 EJX917558:EKA917560 EJX983094:EKA983096 ERF23:ERI25 ERF35:ERI37 ERF65555:ERI65557 ERF65567:ERI65569 ERF131091:ERI131093 ERF131103:ERI131105 ERF196627:ERI196629 ERF196639:ERI196641 ERF262163:ERI262165 ERF262175:ERI262177 ERF327699:ERI327701 ERF327711:ERI327713 ERF393235:ERI393237 ERF393247:ERI393249 ERF458771:ERI458773 ERF458783:ERI458785 ERF524307:ERI524309 ERF524319:ERI524321 ERF589843:ERI589845 ERF589855:ERI589857 ERF655379:ERI655381 ERF655391:ERI655393 ERF720915:ERI720917 ERF720927:ERI720929 ERF786451:ERI786453 ERF786463:ERI786465 ERF851987:ERI851989 ERF851999:ERI852001 ERF917523:ERI917525 ERF917535:ERI917537 ERF983059:ERI983061 ERF983071:ERI983073 ERN58:ERQ59 ERN65590:ERQ65591 ERN131126:ERQ131127 ERN196662:ERQ196663 ERN262198:ERQ262199 ERN327734:ERQ327735 ERN393270:ERQ393271 ERN458806:ERQ458807 ERN524342:ERQ524343 ERN589878:ERQ589879 ERN655414:ERQ655415 ERN720950:ERQ720951 ERN786486:ERQ786487 ERN852022:ERQ852023 ERN917558:ERQ917559 ERN983094:ERQ983095 ERU43 ERU65575 ERU131111 ERU196647 ERU262183 ERU327719 ERU393255 ERU458791 ERU524327 ERU589863 ERU655399 ERU720935 ERU786471 ERU852007 ERU917543 ERU983079 ETT58:ETW60 ETT65590:ETW65592 ETT131126:ETW131128 ETT196662:ETW196664 ETT262198:ETW262200 ETT327734:ETW327736 ETT393270:ETW393272 ETT458806:ETW458808 ETT524342:ETW524344 ETT589878:ETW589880 ETT655414:ETW655416 ETT720950:ETW720952 ETT786486:ETW786488 ETT852022:ETW852024 ETT917558:ETW917560 ETT983094:ETW983096 FBB23:FBE25 FBB35:FBE37 FBB65555:FBE65557 FBB65567:FBE65569 FBB131091:FBE131093 FBB131103:FBE131105 FBB196627:FBE196629 FBB196639:FBE196641 FBB262163:FBE262165 FBB262175:FBE262177 FBB327699:FBE327701 FBB327711:FBE327713 FBB393235:FBE393237 FBB393247:FBE393249 FBB458771:FBE458773 FBB458783:FBE458785 FBB524307:FBE524309 FBB524319:FBE524321 FBB589843:FBE589845 FBB589855:FBE589857 FBB655379:FBE655381 FBB655391:FBE655393 FBB720915:FBE720917 FBB720927:FBE720929 FBB786451:FBE786453 FBB786463:FBE786465 FBB851987:FBE851989 FBB851999:FBE852001 FBB917523:FBE917525 FBB917535:FBE917537 FBB983059:FBE983061 FBB983071:FBE983073 FBJ58:FBM59 FBJ65590:FBM65591 FBJ131126:FBM131127 FBJ196662:FBM196663 FBJ262198:FBM262199 FBJ327734:FBM327735 FBJ393270:FBM393271 FBJ458806:FBM458807 FBJ524342:FBM524343 FBJ589878:FBM589879 FBJ655414:FBM655415 FBJ720950:FBM720951 FBJ786486:FBM786487 FBJ852022:FBM852023 FBJ917558:FBM917559 FBJ983094:FBM983095 FBQ43 FBQ65575 FBQ131111 FBQ196647 FBQ262183 FBQ327719 FBQ393255 FBQ458791 FBQ524327 FBQ589863 FBQ655399 FBQ720935 FBQ786471 FBQ852007 FBQ917543 FBQ983079 FDP58:FDS60 FDP65590:FDS65592 FDP131126:FDS131128 FDP196662:FDS196664 FDP262198:FDS262200 FDP327734:FDS327736 FDP393270:FDS393272 FDP458806:FDS458808 FDP524342:FDS524344 FDP589878:FDS589880 FDP655414:FDS655416 FDP720950:FDS720952 FDP786486:FDS786488 FDP852022:FDS852024 FDP917558:FDS917560 FDP983094:FDS983096 FKX23:FLA25 FKX35:FLA37 FKX65555:FLA65557 FKX65567:FLA65569 FKX131091:FLA131093 FKX131103:FLA131105 FKX196627:FLA196629 FKX196639:FLA196641 FKX262163:FLA262165 FKX262175:FLA262177 FKX327699:FLA327701 FKX327711:FLA327713 FKX393235:FLA393237 FKX393247:FLA393249 FKX458771:FLA458773 FKX458783:FLA458785 FKX524307:FLA524309 FKX524319:FLA524321 FKX589843:FLA589845 FKX589855:FLA589857 FKX655379:FLA655381 FKX655391:FLA655393 FKX720915:FLA720917 FKX720927:FLA720929 FKX786451:FLA786453 FKX786463:FLA786465 FKX851987:FLA851989 FKX851999:FLA852001 FKX917523:FLA917525 FKX917535:FLA917537 FKX983059:FLA983061 FKX983071:FLA983073 FLF58:FLI59 FLF65590:FLI65591 FLF131126:FLI131127 FLF196662:FLI196663 FLF262198:FLI262199 FLF327734:FLI327735 FLF393270:FLI393271 FLF458806:FLI458807 FLF524342:FLI524343 FLF589878:FLI589879 FLF655414:FLI655415 FLF720950:FLI720951 FLF786486:FLI786487 FLF852022:FLI852023 FLF917558:FLI917559 FLF983094:FLI983095 FLM43 FLM65575 FLM131111 FLM196647 FLM262183 FLM327719 FLM393255 FLM458791 FLM524327 FLM589863 FLM655399 FLM720935 FLM786471 FLM852007 FLM917543 FLM983079 FNL58:FNO60 FNL65590:FNO65592 FNL131126:FNO131128 FNL196662:FNO196664 FNL262198:FNO262200 FNL327734:FNO327736 FNL393270:FNO393272 FNL458806:FNO458808 FNL524342:FNO524344 FNL589878:FNO589880 FNL655414:FNO655416 FNL720950:FNO720952 FNL786486:FNO786488 FNL852022:FNO852024 FNL917558:FNO917560 FNL983094:FNO983096 FUT23:FUW25 FUT35:FUW37 FUT65555:FUW65557 FUT65567:FUW65569 FUT131091:FUW131093 FUT131103:FUW131105 FUT196627:FUW196629 FUT196639:FUW196641 FUT262163:FUW262165 FUT262175:FUW262177 FUT327699:FUW327701 FUT327711:FUW327713 FUT393235:FUW393237 FUT393247:FUW393249 FUT458771:FUW458773 FUT458783:FUW458785 FUT524307:FUW524309 FUT524319:FUW524321 FUT589843:FUW589845 FUT589855:FUW589857 FUT655379:FUW655381 FUT655391:FUW655393 FUT720915:FUW720917 FUT720927:FUW720929 FUT786451:FUW786453 FUT786463:FUW786465 FUT851987:FUW851989 FUT851999:FUW852001 FUT917523:FUW917525 FUT917535:FUW917537 FUT983059:FUW983061 FUT983071:FUW983073 FVB58:FVE59 FVB65590:FVE65591 FVB131126:FVE131127 FVB196662:FVE196663 FVB262198:FVE262199 FVB327734:FVE327735 FVB393270:FVE393271 FVB458806:FVE458807 FVB524342:FVE524343 FVB589878:FVE589879 FVB655414:FVE655415 FVB720950:FVE720951 FVB786486:FVE786487 FVB852022:FVE852023 FVB917558:FVE917559 FVB983094:FVE983095 FVI43 FVI65575 FVI131111 FVI196647 FVI262183 FVI327719 FVI393255 FVI458791 FVI524327 FVI589863 FVI655399 FVI720935 FVI786471 FVI852007 FVI917543 FVI983079 FXH58:FXK60 FXH65590:FXK65592 FXH131126:FXK131128 FXH196662:FXK196664 FXH262198:FXK262200 FXH327734:FXK327736 FXH393270:FXK393272 FXH458806:FXK458808 FXH524342:FXK524344 FXH589878:FXK589880 FXH655414:FXK655416 FXH720950:FXK720952 FXH786486:FXK786488 FXH852022:FXK852024 FXH917558:FXK917560 FXH983094:FXK983096 GEP23:GES25 GEP35:GES37 GEP65555:GES65557 GEP65567:GES65569 GEP131091:GES131093 GEP131103:GES131105 GEP196627:GES196629 GEP196639:GES196641 GEP262163:GES262165 GEP262175:GES262177 GEP327699:GES327701 GEP327711:GES327713 GEP393235:GES393237 GEP393247:GES393249 GEP458771:GES458773 GEP458783:GES458785 GEP524307:GES524309 GEP524319:GES524321 GEP589843:GES589845 GEP589855:GES589857 GEP655379:GES655381 GEP655391:GES655393 GEP720915:GES720917 GEP720927:GES720929 GEP786451:GES786453 GEP786463:GES786465 GEP851987:GES851989 GEP851999:GES852001 GEP917523:GES917525 GEP917535:GES917537 GEP983059:GES983061 GEP983071:GES983073 GEX58:GFA59 GEX65590:GFA65591 GEX131126:GFA131127 GEX196662:GFA196663 GEX262198:GFA262199 GEX327734:GFA327735 GEX393270:GFA393271 GEX458806:GFA458807 GEX524342:GFA524343 GEX589878:GFA589879 GEX655414:GFA655415 GEX720950:GFA720951 GEX786486:GFA786487 GEX852022:GFA852023 GEX917558:GFA917559 GEX983094:GFA983095 GFE43 GFE65575 GFE131111 GFE196647 GFE262183 GFE327719 GFE393255 GFE458791 GFE524327 GFE589863 GFE655399 GFE720935 GFE786471 GFE852007 GFE917543 GFE983079 GHD58:GHG60 GHD65590:GHG65592 GHD131126:GHG131128 GHD196662:GHG196664 GHD262198:GHG262200 GHD327734:GHG327736 GHD393270:GHG393272 GHD458806:GHG458808 GHD524342:GHG524344 GHD589878:GHG589880 GHD655414:GHG655416 GHD720950:GHG720952 GHD786486:GHG786488 GHD852022:GHG852024 GHD917558:GHG917560 GHD983094:GHG983096 GOL23:GOO25 GOL35:GOO37 GOL65555:GOO65557 GOL65567:GOO65569 GOL131091:GOO131093 GOL131103:GOO131105 GOL196627:GOO196629 GOL196639:GOO196641 GOL262163:GOO262165 GOL262175:GOO262177 GOL327699:GOO327701 GOL327711:GOO327713 GOL393235:GOO393237 GOL393247:GOO393249 GOL458771:GOO458773 GOL458783:GOO458785 GOL524307:GOO524309 GOL524319:GOO524321 GOL589843:GOO589845 GOL589855:GOO589857 GOL655379:GOO655381 GOL655391:GOO655393 GOL720915:GOO720917 GOL720927:GOO720929 GOL786451:GOO786453 GOL786463:GOO786465 GOL851987:GOO851989 GOL851999:GOO852001 GOL917523:GOO917525 GOL917535:GOO917537 GOL983059:GOO983061 GOL983071:GOO983073 GOT58:GOW59 GOT65590:GOW65591 GOT131126:GOW131127 GOT196662:GOW196663 GOT262198:GOW262199 GOT327734:GOW327735 GOT393270:GOW393271 GOT458806:GOW458807 GOT524342:GOW524343 GOT589878:GOW589879 GOT655414:GOW655415 GOT720950:GOW720951 GOT786486:GOW786487 GOT852022:GOW852023 GOT917558:GOW917559 GOT983094:GOW983095 GPA43 GPA65575 GPA131111 GPA196647 GPA262183 GPA327719 GPA393255 GPA458791 GPA524327 GPA589863 GPA655399 GPA720935 GPA786471 GPA852007 GPA917543 GPA983079 GQZ58:GRC60 GQZ65590:GRC65592 GQZ131126:GRC131128 GQZ196662:GRC196664 GQZ262198:GRC262200 GQZ327734:GRC327736 GQZ393270:GRC393272 GQZ458806:GRC458808 GQZ524342:GRC524344 GQZ589878:GRC589880 GQZ655414:GRC655416 GQZ720950:GRC720952 GQZ786486:GRC786488 GQZ852022:GRC852024 GQZ917558:GRC917560 GQZ983094:GRC983096 GYH23:GYK25 GYH35:GYK37 GYH65555:GYK65557 GYH65567:GYK65569 GYH131091:GYK131093 GYH131103:GYK131105 GYH196627:GYK196629 GYH196639:GYK196641 GYH262163:GYK262165 GYH262175:GYK262177 GYH327699:GYK327701 GYH327711:GYK327713 GYH393235:GYK393237 GYH393247:GYK393249 GYH458771:GYK458773 GYH458783:GYK458785 GYH524307:GYK524309 GYH524319:GYK524321 GYH589843:GYK589845 GYH589855:GYK589857 GYH655379:GYK655381 GYH655391:GYK655393 GYH720915:GYK720917 GYH720927:GYK720929 GYH786451:GYK786453 GYH786463:GYK786465 GYH851987:GYK851989 GYH851999:GYK852001 GYH917523:GYK917525 GYH917535:GYK917537 GYH983059:GYK983061 GYH983071:GYK983073 GYP58:GYS59 GYP65590:GYS65591 GYP131126:GYS131127 GYP196662:GYS196663 GYP262198:GYS262199 GYP327734:GYS327735 GYP393270:GYS393271 GYP458806:GYS458807 GYP524342:GYS524343 GYP589878:GYS589879 GYP655414:GYS655415 GYP720950:GYS720951 GYP786486:GYS786487 GYP852022:GYS852023 GYP917558:GYS917559 GYP983094:GYS983095 GYW43 GYW65575 GYW131111 GYW196647 GYW262183 GYW327719 GYW393255 GYW458791 GYW524327 GYW589863 GYW655399 GYW720935 GYW786471 GYW852007 GYW917543 GYW983079 HAV58:HAY60 HAV65590:HAY65592 HAV131126:HAY131128 HAV196662:HAY196664 HAV262198:HAY262200 HAV327734:HAY327736 HAV393270:HAY393272 HAV458806:HAY458808 HAV524342:HAY524344 HAV589878:HAY589880 HAV655414:HAY655416 HAV720950:HAY720952 HAV786486:HAY786488 HAV852022:HAY852024 HAV917558:HAY917560 HAV983094:HAY983096 HID23:HIG25 HID35:HIG37 HID65555:HIG65557 HID65567:HIG65569 HID131091:HIG131093 HID131103:HIG131105 HID196627:HIG196629 HID196639:HIG196641 HID262163:HIG262165 HID262175:HIG262177 HID327699:HIG327701 HID327711:HIG327713 HID393235:HIG393237 HID393247:HIG393249 HID458771:HIG458773 HID458783:HIG458785 HID524307:HIG524309 HID524319:HIG524321 HID589843:HIG589845 HID589855:HIG589857 HID655379:HIG655381 HID655391:HIG655393 HID720915:HIG720917 HID720927:HIG720929 HID786451:HIG786453 HID786463:HIG786465 HID851987:HIG851989 HID851999:HIG852001 HID917523:HIG917525 HID917535:HIG917537 HID983059:HIG983061 HID983071:HIG983073 HIL58:HIO59 HIL65590:HIO65591 HIL131126:HIO131127 HIL196662:HIO196663 HIL262198:HIO262199 HIL327734:HIO327735 HIL393270:HIO393271 HIL458806:HIO458807 HIL524342:HIO524343 HIL589878:HIO589879 HIL655414:HIO655415 HIL720950:HIO720951 HIL786486:HIO786487 HIL852022:HIO852023 HIL917558:HIO917559 HIL983094:HIO983095 HIS43 HIS65575 HIS131111 HIS196647 HIS262183 HIS327719 HIS393255 HIS458791 HIS524327 HIS589863 HIS655399 HIS720935 HIS786471 HIS852007 HIS917543 HIS983079 HKR58:HKU60 HKR65590:HKU65592 HKR131126:HKU131128 HKR196662:HKU196664 HKR262198:HKU262200 HKR327734:HKU327736 HKR393270:HKU393272 HKR458806:HKU458808 HKR524342:HKU524344 HKR589878:HKU589880 HKR655414:HKU655416 HKR720950:HKU720952 HKR786486:HKU786488 HKR852022:HKU852024 HKR917558:HKU917560 HKR983094:HKU983096 HRZ23:HSC25 HRZ35:HSC37 HRZ65555:HSC65557 HRZ65567:HSC65569 HRZ131091:HSC131093 HRZ131103:HSC131105 HRZ196627:HSC196629 HRZ196639:HSC196641 HRZ262163:HSC262165 HRZ262175:HSC262177 HRZ327699:HSC327701 HRZ327711:HSC327713 HRZ393235:HSC393237 HRZ393247:HSC393249 HRZ458771:HSC458773 HRZ458783:HSC458785 HRZ524307:HSC524309 HRZ524319:HSC524321 HRZ589843:HSC589845 HRZ589855:HSC589857 HRZ655379:HSC655381 HRZ655391:HSC655393 HRZ720915:HSC720917 HRZ720927:HSC720929 HRZ786451:HSC786453 HRZ786463:HSC786465 HRZ851987:HSC851989 HRZ851999:HSC852001 HRZ917523:HSC917525 HRZ917535:HSC917537 HRZ983059:HSC983061 HRZ983071:HSC983073 HSH58:HSK59 HSH65590:HSK65591 HSH131126:HSK131127 HSH196662:HSK196663 HSH262198:HSK262199 HSH327734:HSK327735 HSH393270:HSK393271 HSH458806:HSK458807 HSH524342:HSK524343 HSH589878:HSK589879 HSH655414:HSK655415 HSH720950:HSK720951 HSH786486:HSK786487 HSH852022:HSK852023 HSH917558:HSK917559 HSH983094:HSK983095 HSO43 HSO65575 HSO131111 HSO196647 HSO262183 HSO327719 HSO393255 HSO458791 HSO524327 HSO589863 HSO655399 HSO720935 HSO786471 HSO852007 HSO917543 HSO983079 HUN58:HUQ60 HUN65590:HUQ65592 HUN131126:HUQ131128 HUN196662:HUQ196664 HUN262198:HUQ262200 HUN327734:HUQ327736 HUN393270:HUQ393272 HUN458806:HUQ458808 HUN524342:HUQ524344 HUN589878:HUQ589880 HUN655414:HUQ655416 HUN720950:HUQ720952 HUN786486:HUQ786488 HUN852022:HUQ852024 HUN917558:HUQ917560 HUN983094:HUQ983096 IBV23:IBY25 IBV35:IBY37 IBV65555:IBY65557 IBV65567:IBY65569 IBV131091:IBY131093 IBV131103:IBY131105 IBV196627:IBY196629 IBV196639:IBY196641 IBV262163:IBY262165 IBV262175:IBY262177 IBV327699:IBY327701 IBV327711:IBY327713 IBV393235:IBY393237 IBV393247:IBY393249 IBV458771:IBY458773 IBV458783:IBY458785 IBV524307:IBY524309 IBV524319:IBY524321 IBV589843:IBY589845 IBV589855:IBY589857 IBV655379:IBY655381 IBV655391:IBY655393 IBV720915:IBY720917 IBV720927:IBY720929 IBV786451:IBY786453 IBV786463:IBY786465 IBV851987:IBY851989 IBV851999:IBY852001 IBV917523:IBY917525 IBV917535:IBY917537 IBV983059:IBY983061 IBV983071:IBY983073 ICD58:ICG59 ICD65590:ICG65591 ICD131126:ICG131127 ICD196662:ICG196663 ICD262198:ICG262199 ICD327734:ICG327735 ICD393270:ICG393271 ICD458806:ICG458807 ICD524342:ICG524343 ICD589878:ICG589879 ICD655414:ICG655415 ICD720950:ICG720951 ICD786486:ICG786487 ICD852022:ICG852023 ICD917558:ICG917559 ICD983094:ICG983095 ICK43 ICK65575 ICK131111 ICK196647 ICK262183 ICK327719 ICK393255 ICK458791 ICK524327 ICK589863 ICK655399 ICK720935 ICK786471 ICK852007 ICK917543 ICK983079 IEJ58:IEM60 IEJ65590:IEM65592 IEJ131126:IEM131128 IEJ196662:IEM196664 IEJ262198:IEM262200 IEJ327734:IEM327736 IEJ393270:IEM393272 IEJ458806:IEM458808 IEJ524342:IEM524344 IEJ589878:IEM589880 IEJ655414:IEM655416 IEJ720950:IEM720952 IEJ786486:IEM786488 IEJ852022:IEM852024 IEJ917558:IEM917560 IEJ983094:IEM983096 ILR23:ILU25 ILR35:ILU37 ILR65555:ILU65557 ILR65567:ILU65569 ILR131091:ILU131093 ILR131103:ILU131105 ILR196627:ILU196629 ILR196639:ILU196641 ILR262163:ILU262165 ILR262175:ILU262177 ILR327699:ILU327701 ILR327711:ILU327713 ILR393235:ILU393237 ILR393247:ILU393249 ILR458771:ILU458773 ILR458783:ILU458785 ILR524307:ILU524309 ILR524319:ILU524321 ILR589843:ILU589845 ILR589855:ILU589857 ILR655379:ILU655381 ILR655391:ILU655393 ILR720915:ILU720917 ILR720927:ILU720929 ILR786451:ILU786453 ILR786463:ILU786465 ILR851987:ILU851989 ILR851999:ILU852001 ILR917523:ILU917525 ILR917535:ILU917537 ILR983059:ILU983061 ILR983071:ILU983073 ILZ58:IMC59 ILZ65590:IMC65591 ILZ131126:IMC131127 ILZ196662:IMC196663 ILZ262198:IMC262199 ILZ327734:IMC327735 ILZ393270:IMC393271 ILZ458806:IMC458807 ILZ524342:IMC524343 ILZ589878:IMC589879 ILZ655414:IMC655415 ILZ720950:IMC720951 ILZ786486:IMC786487 ILZ852022:IMC852023 ILZ917558:IMC917559 ILZ983094:IMC983095 IMG43 IMG65575 IMG131111 IMG196647 IMG262183 IMG327719 IMG393255 IMG458791 IMG524327 IMG589863 IMG655399 IMG720935 IMG786471 IMG852007 IMG917543 IMG983079 IOF58:IOI60 IOF65590:IOI65592 IOF131126:IOI131128 IOF196662:IOI196664 IOF262198:IOI262200 IOF327734:IOI327736 IOF393270:IOI393272 IOF458806:IOI458808 IOF524342:IOI524344 IOF589878:IOI589880 IOF655414:IOI655416 IOF720950:IOI720952 IOF786486:IOI786488 IOF852022:IOI852024 IOF917558:IOI917560 IOF983094:IOI983096 IVN23:IVQ25 IVN35:IVQ37 IVN65555:IVQ65557 IVN65567:IVQ65569 IVN131091:IVQ131093 IVN131103:IVQ131105 IVN196627:IVQ196629 IVN196639:IVQ196641 IVN262163:IVQ262165 IVN262175:IVQ262177 IVN327699:IVQ327701 IVN327711:IVQ327713 IVN393235:IVQ393237 IVN393247:IVQ393249 IVN458771:IVQ458773 IVN458783:IVQ458785 IVN524307:IVQ524309 IVN524319:IVQ524321 IVN589843:IVQ589845 IVN589855:IVQ589857 IVN655379:IVQ655381 IVN655391:IVQ655393 IVN720915:IVQ720917 IVN720927:IVQ720929 IVN786451:IVQ786453 IVN786463:IVQ786465 IVN851987:IVQ851989 IVN851999:IVQ852001 IVN917523:IVQ917525 IVN917535:IVQ917537 IVN983059:IVQ983061 IVN983071:IVQ983073 IVV58:IVY59 IVV65590:IVY65591 IVV131126:IVY131127 IVV196662:IVY196663 IVV262198:IVY262199 IVV327734:IVY327735 IVV393270:IVY393271 IVV458806:IVY458807 IVV524342:IVY524343 IVV589878:IVY589879 IVV655414:IVY655415 IVV720950:IVY720951 IVV786486:IVY786487 IVV852022:IVY852023 IVV917558:IVY917559 IVV983094:IVY983095 IWC43 IWC65575 IWC131111 IWC196647 IWC262183 IWC327719 IWC393255 IWC458791 IWC524327 IWC589863 IWC655399 IWC720935 IWC786471 IWC852007 IWC917543 IWC983079 IYB58:IYE60 IYB65590:IYE65592 IYB131126:IYE131128 IYB196662:IYE196664 IYB262198:IYE262200 IYB327734:IYE327736 IYB393270:IYE393272 IYB458806:IYE458808 IYB524342:IYE524344 IYB589878:IYE589880 IYB655414:IYE655416 IYB720950:IYE720952 IYB786486:IYE786488 IYB852022:IYE852024 IYB917558:IYE917560 IYB983094:IYE983096 JFJ23:JFM25 JFJ35:JFM37 JFJ65555:JFM65557 JFJ65567:JFM65569 JFJ131091:JFM131093 JFJ131103:JFM131105 JFJ196627:JFM196629 JFJ196639:JFM196641 JFJ262163:JFM262165 JFJ262175:JFM262177 JFJ327699:JFM327701 JFJ327711:JFM327713 JFJ393235:JFM393237 JFJ393247:JFM393249 JFJ458771:JFM458773 JFJ458783:JFM458785 JFJ524307:JFM524309 JFJ524319:JFM524321 JFJ589843:JFM589845 JFJ589855:JFM589857 JFJ655379:JFM655381 JFJ655391:JFM655393 JFJ720915:JFM720917 JFJ720927:JFM720929 JFJ786451:JFM786453 JFJ786463:JFM786465 JFJ851987:JFM851989 JFJ851999:JFM852001 JFJ917523:JFM917525 JFJ917535:JFM917537 JFJ983059:JFM983061 JFJ983071:JFM983073 JFR58:JFU59 JFR65590:JFU65591 JFR131126:JFU131127 JFR196662:JFU196663 JFR262198:JFU262199 JFR327734:JFU327735 JFR393270:JFU393271 JFR458806:JFU458807 JFR524342:JFU524343 JFR589878:JFU589879 JFR655414:JFU655415 JFR720950:JFU720951 JFR786486:JFU786487 JFR852022:JFU852023 JFR917558:JFU917559 JFR983094:JFU983095 JFY43 JFY65575 JFY131111 JFY196647 JFY262183 JFY327719 JFY393255 JFY458791 JFY524327 JFY589863 JFY655399 JFY720935 JFY786471 JFY852007 JFY917543 JFY983079 JHX58:JIA60 JHX65590:JIA65592 JHX131126:JIA131128 JHX196662:JIA196664 JHX262198:JIA262200 JHX327734:JIA327736 JHX393270:JIA393272 JHX458806:JIA458808 JHX524342:JIA524344 JHX589878:JIA589880 JHX655414:JIA655416 JHX720950:JIA720952 JHX786486:JIA786488 JHX852022:JIA852024 JHX917558:JIA917560 JHX983094:JIA983096 JPF23:JPI25 JPF35:JPI37 JPF65555:JPI65557 JPF65567:JPI65569 JPF131091:JPI131093 JPF131103:JPI131105 JPF196627:JPI196629 JPF196639:JPI196641 JPF262163:JPI262165 JPF262175:JPI262177 JPF327699:JPI327701 JPF327711:JPI327713 JPF393235:JPI393237 JPF393247:JPI393249 JPF458771:JPI458773 JPF458783:JPI458785 JPF524307:JPI524309 JPF524319:JPI524321 JPF589843:JPI589845 JPF589855:JPI589857 JPF655379:JPI655381 JPF655391:JPI655393 JPF720915:JPI720917 JPF720927:JPI720929 JPF786451:JPI786453 JPF786463:JPI786465 JPF851987:JPI851989 JPF851999:JPI852001 JPF917523:JPI917525 JPF917535:JPI917537 JPF983059:JPI983061 JPF983071:JPI983073 JPN58:JPQ59 JPN65590:JPQ65591 JPN131126:JPQ131127 JPN196662:JPQ196663 JPN262198:JPQ262199 JPN327734:JPQ327735 JPN393270:JPQ393271 JPN458806:JPQ458807 JPN524342:JPQ524343 JPN589878:JPQ589879 JPN655414:JPQ655415 JPN720950:JPQ720951 JPN786486:JPQ786487 JPN852022:JPQ852023 JPN917558:JPQ917559 JPN983094:JPQ983095 JPU43 JPU65575 JPU131111 JPU196647 JPU262183 JPU327719 JPU393255 JPU458791 JPU524327 JPU589863 JPU655399 JPU720935 JPU786471 JPU852007 JPU917543 JPU983079 JRT58:JRW60 JRT65590:JRW65592 JRT131126:JRW131128 JRT196662:JRW196664 JRT262198:JRW262200 JRT327734:JRW327736 JRT393270:JRW393272 JRT458806:JRW458808 JRT524342:JRW524344 JRT589878:JRW589880 JRT655414:JRW655416 JRT720950:JRW720952 JRT786486:JRW786488 JRT852022:JRW852024 JRT917558:JRW917560 JRT983094:JRW983096 JZB23:JZE25 JZB35:JZE37 JZB65555:JZE65557 JZB65567:JZE65569 JZB131091:JZE131093 JZB131103:JZE131105 JZB196627:JZE196629 JZB196639:JZE196641 JZB262163:JZE262165 JZB262175:JZE262177 JZB327699:JZE327701 JZB327711:JZE327713 JZB393235:JZE393237 JZB393247:JZE393249 JZB458771:JZE458773 JZB458783:JZE458785 JZB524307:JZE524309 JZB524319:JZE524321 JZB589843:JZE589845 JZB589855:JZE589857 JZB655379:JZE655381 JZB655391:JZE655393 JZB720915:JZE720917 JZB720927:JZE720929 JZB786451:JZE786453 JZB786463:JZE786465 JZB851987:JZE851989 JZB851999:JZE852001 JZB917523:JZE917525 JZB917535:JZE917537 JZB983059:JZE983061 JZB983071:JZE983073 JZJ58:JZM59 JZJ65590:JZM65591 JZJ131126:JZM131127 JZJ196662:JZM196663 JZJ262198:JZM262199 JZJ327734:JZM327735 JZJ393270:JZM393271 JZJ458806:JZM458807 JZJ524342:JZM524343 JZJ589878:JZM589879 JZJ655414:JZM655415 JZJ720950:JZM720951 JZJ786486:JZM786487 JZJ852022:JZM852023 JZJ917558:JZM917559 JZJ983094:JZM983095 JZQ43 JZQ65575 JZQ131111 JZQ196647 JZQ262183 JZQ327719 JZQ393255 JZQ458791 JZQ524327 JZQ589863 JZQ655399 JZQ720935 JZQ786471 JZQ852007 JZQ917543 JZQ983079 KBP58:KBS60 KBP65590:KBS65592 KBP131126:KBS131128 KBP196662:KBS196664 KBP262198:KBS262200 KBP327734:KBS327736 KBP393270:KBS393272 KBP458806:KBS458808 KBP524342:KBS524344 KBP589878:KBS589880 KBP655414:KBS655416 KBP720950:KBS720952 KBP786486:KBS786488 KBP852022:KBS852024 KBP917558:KBS917560 KBP983094:KBS983096 KIX23:KJA25 KIX35:KJA37 KIX65555:KJA65557 KIX65567:KJA65569 KIX131091:KJA131093 KIX131103:KJA131105 KIX196627:KJA196629 KIX196639:KJA196641 KIX262163:KJA262165 KIX262175:KJA262177 KIX327699:KJA327701 KIX327711:KJA327713 KIX393235:KJA393237 KIX393247:KJA393249 KIX458771:KJA458773 KIX458783:KJA458785 KIX524307:KJA524309 KIX524319:KJA524321 KIX589843:KJA589845 KIX589855:KJA589857 KIX655379:KJA655381 KIX655391:KJA655393 KIX720915:KJA720917 KIX720927:KJA720929 KIX786451:KJA786453 KIX786463:KJA786465 KIX851987:KJA851989 KIX851999:KJA852001 KIX917523:KJA917525 KIX917535:KJA917537 KIX983059:KJA983061 KIX983071:KJA983073 KJF58:KJI59 KJF65590:KJI65591 KJF131126:KJI131127 KJF196662:KJI196663 KJF262198:KJI262199 KJF327734:KJI327735 KJF393270:KJI393271 KJF458806:KJI458807 KJF524342:KJI524343 KJF589878:KJI589879 KJF655414:KJI655415 KJF720950:KJI720951 KJF786486:KJI786487 KJF852022:KJI852023 KJF917558:KJI917559 KJF983094:KJI983095 KJM43 KJM65575 KJM131111 KJM196647 KJM262183 KJM327719 KJM393255 KJM458791 KJM524327 KJM589863 KJM655399 KJM720935 KJM786471 KJM852007 KJM917543 KJM983079 KLL58:KLO60 KLL65590:KLO65592 KLL131126:KLO131128 KLL196662:KLO196664 KLL262198:KLO262200 KLL327734:KLO327736 KLL393270:KLO393272 KLL458806:KLO458808 KLL524342:KLO524344 KLL589878:KLO589880 KLL655414:KLO655416 KLL720950:KLO720952 KLL786486:KLO786488 KLL852022:KLO852024 KLL917558:KLO917560 KLL983094:KLO983096 KST23:KSW25 KST35:KSW37 KST65555:KSW65557 KST65567:KSW65569 KST131091:KSW131093 KST131103:KSW131105 KST196627:KSW196629 KST196639:KSW196641 KST262163:KSW262165 KST262175:KSW262177 KST327699:KSW327701 KST327711:KSW327713 KST393235:KSW393237 KST393247:KSW393249 KST458771:KSW458773 KST458783:KSW458785 KST524307:KSW524309 KST524319:KSW524321 KST589843:KSW589845 KST589855:KSW589857 KST655379:KSW655381 KST655391:KSW655393 KST720915:KSW720917 KST720927:KSW720929 KST786451:KSW786453 KST786463:KSW786465 KST851987:KSW851989 KST851999:KSW852001 KST917523:KSW917525 KST917535:KSW917537 KST983059:KSW983061 KST983071:KSW983073 KTB58:KTE59 KTB65590:KTE65591 KTB131126:KTE131127 KTB196662:KTE196663 KTB262198:KTE262199 KTB327734:KTE327735 KTB393270:KTE393271 KTB458806:KTE458807 KTB524342:KTE524343 KTB589878:KTE589879 KTB655414:KTE655415 KTB720950:KTE720951 KTB786486:KTE786487 KTB852022:KTE852023 KTB917558:KTE917559 KTB983094:KTE983095 KTI43 KTI65575 KTI131111 KTI196647 KTI262183 KTI327719 KTI393255 KTI458791 KTI524327 KTI589863 KTI655399 KTI720935 KTI786471 KTI852007 KTI917543 KTI983079 KVH58:KVK60 KVH65590:KVK65592 KVH131126:KVK131128 KVH196662:KVK196664 KVH262198:KVK262200 KVH327734:KVK327736 KVH393270:KVK393272 KVH458806:KVK458808 KVH524342:KVK524344 KVH589878:KVK589880 KVH655414:KVK655416 KVH720950:KVK720952 KVH786486:KVK786488 KVH852022:KVK852024 KVH917558:KVK917560 KVH983094:KVK983096 LCP23:LCS25 LCP35:LCS37 LCP65555:LCS65557 LCP65567:LCS65569 LCP131091:LCS131093 LCP131103:LCS131105 LCP196627:LCS196629 LCP196639:LCS196641 LCP262163:LCS262165 LCP262175:LCS262177 LCP327699:LCS327701 LCP327711:LCS327713 LCP393235:LCS393237 LCP393247:LCS393249 LCP458771:LCS458773 LCP458783:LCS458785 LCP524307:LCS524309 LCP524319:LCS524321 LCP589843:LCS589845 LCP589855:LCS589857 LCP655379:LCS655381 LCP655391:LCS655393 LCP720915:LCS720917 LCP720927:LCS720929 LCP786451:LCS786453 LCP786463:LCS786465 LCP851987:LCS851989 LCP851999:LCS852001 LCP917523:LCS917525 LCP917535:LCS917537 LCP983059:LCS983061 LCP983071:LCS983073 LCX58:LDA59 LCX65590:LDA65591 LCX131126:LDA131127 LCX196662:LDA196663 LCX262198:LDA262199 LCX327734:LDA327735 LCX393270:LDA393271 LCX458806:LDA458807 LCX524342:LDA524343 LCX589878:LDA589879 LCX655414:LDA655415 LCX720950:LDA720951 LCX786486:LDA786487 LCX852022:LDA852023 LCX917558:LDA917559 LCX983094:LDA983095 LDE43 LDE65575 LDE131111 LDE196647 LDE262183 LDE327719 LDE393255 LDE458791 LDE524327 LDE589863 LDE655399 LDE720935 LDE786471 LDE852007 LDE917543 LDE983079 LFD58:LFG60 LFD65590:LFG65592 LFD131126:LFG131128 LFD196662:LFG196664 LFD262198:LFG262200 LFD327734:LFG327736 LFD393270:LFG393272 LFD458806:LFG458808 LFD524342:LFG524344 LFD589878:LFG589880 LFD655414:LFG655416 LFD720950:LFG720952 LFD786486:LFG786488 LFD852022:LFG852024 LFD917558:LFG917560 LFD983094:LFG983096 LML23:LMO25 LML35:LMO37 LML65555:LMO65557 LML65567:LMO65569 LML131091:LMO131093 LML131103:LMO131105 LML196627:LMO196629 LML196639:LMO196641 LML262163:LMO262165 LML262175:LMO262177 LML327699:LMO327701 LML327711:LMO327713 LML393235:LMO393237 LML393247:LMO393249 LML458771:LMO458773 LML458783:LMO458785 LML524307:LMO524309 LML524319:LMO524321 LML589843:LMO589845 LML589855:LMO589857 LML655379:LMO655381 LML655391:LMO655393 LML720915:LMO720917 LML720927:LMO720929 LML786451:LMO786453 LML786463:LMO786465 LML851987:LMO851989 LML851999:LMO852001 LML917523:LMO917525 LML917535:LMO917537 LML983059:LMO983061 LML983071:LMO983073 LMT58:LMW59 LMT65590:LMW65591 LMT131126:LMW131127 LMT196662:LMW196663 LMT262198:LMW262199 LMT327734:LMW327735 LMT393270:LMW393271 LMT458806:LMW458807 LMT524342:LMW524343 LMT589878:LMW589879 LMT655414:LMW655415 LMT720950:LMW720951 LMT786486:LMW786487 LMT852022:LMW852023 LMT917558:LMW917559 LMT983094:LMW983095 LNA43 LNA65575 LNA131111 LNA196647 LNA262183 LNA327719 LNA393255 LNA458791 LNA524327 LNA589863 LNA655399 LNA720935 LNA786471 LNA852007 LNA917543 LNA983079 LOZ58:LPC60 LOZ65590:LPC65592 LOZ131126:LPC131128 LOZ196662:LPC196664 LOZ262198:LPC262200 LOZ327734:LPC327736 LOZ393270:LPC393272 LOZ458806:LPC458808 LOZ524342:LPC524344 LOZ589878:LPC589880 LOZ655414:LPC655416 LOZ720950:LPC720952 LOZ786486:LPC786488 LOZ852022:LPC852024 LOZ917558:LPC917560 LOZ983094:LPC983096 LWH23:LWK25 LWH35:LWK37 LWH65555:LWK65557 LWH65567:LWK65569 LWH131091:LWK131093 LWH131103:LWK131105 LWH196627:LWK196629 LWH196639:LWK196641 LWH262163:LWK262165 LWH262175:LWK262177 LWH327699:LWK327701 LWH327711:LWK327713 LWH393235:LWK393237 LWH393247:LWK393249 LWH458771:LWK458773 LWH458783:LWK458785 LWH524307:LWK524309 LWH524319:LWK524321 LWH589843:LWK589845 LWH589855:LWK589857 LWH655379:LWK655381 LWH655391:LWK655393 LWH720915:LWK720917 LWH720927:LWK720929 LWH786451:LWK786453 LWH786463:LWK786465 LWH851987:LWK851989 LWH851999:LWK852001 LWH917523:LWK917525 LWH917535:LWK917537 LWH983059:LWK983061 LWH983071:LWK983073 LWP58:LWS59 LWP65590:LWS65591 LWP131126:LWS131127 LWP196662:LWS196663 LWP262198:LWS262199 LWP327734:LWS327735 LWP393270:LWS393271 LWP458806:LWS458807 LWP524342:LWS524343 LWP589878:LWS589879 LWP655414:LWS655415 LWP720950:LWS720951 LWP786486:LWS786487 LWP852022:LWS852023 LWP917558:LWS917559 LWP983094:LWS983095 LWW43 LWW65575 LWW131111 LWW196647 LWW262183 LWW327719 LWW393255 LWW458791 LWW524327 LWW589863 LWW655399 LWW720935 LWW786471 LWW852007 LWW917543 LWW983079 LYV58:LYY60 LYV65590:LYY65592 LYV131126:LYY131128 LYV196662:LYY196664 LYV262198:LYY262200 LYV327734:LYY327736 LYV393270:LYY393272 LYV458806:LYY458808 LYV524342:LYY524344 LYV589878:LYY589880 LYV655414:LYY655416 LYV720950:LYY720952 LYV786486:LYY786488 LYV852022:LYY852024 LYV917558:LYY917560 LYV983094:LYY983096 MGD23:MGG25 MGD35:MGG37 MGD65555:MGG65557 MGD65567:MGG65569 MGD131091:MGG131093 MGD131103:MGG131105 MGD196627:MGG196629 MGD196639:MGG196641 MGD262163:MGG262165 MGD262175:MGG262177 MGD327699:MGG327701 MGD327711:MGG327713 MGD393235:MGG393237 MGD393247:MGG393249 MGD458771:MGG458773 MGD458783:MGG458785 MGD524307:MGG524309 MGD524319:MGG524321 MGD589843:MGG589845 MGD589855:MGG589857 MGD655379:MGG655381 MGD655391:MGG655393 MGD720915:MGG720917 MGD720927:MGG720929 MGD786451:MGG786453 MGD786463:MGG786465 MGD851987:MGG851989 MGD851999:MGG852001 MGD917523:MGG917525 MGD917535:MGG917537 MGD983059:MGG983061 MGD983071:MGG983073 MGL58:MGO59 MGL65590:MGO65591 MGL131126:MGO131127 MGL196662:MGO196663 MGL262198:MGO262199 MGL327734:MGO327735 MGL393270:MGO393271 MGL458806:MGO458807 MGL524342:MGO524343 MGL589878:MGO589879 MGL655414:MGO655415 MGL720950:MGO720951 MGL786486:MGO786487 MGL852022:MGO852023 MGL917558:MGO917559 MGL983094:MGO983095 MGS43 MGS65575 MGS131111 MGS196647 MGS262183 MGS327719 MGS393255 MGS458791 MGS524327 MGS589863 MGS655399 MGS720935 MGS786471 MGS852007 MGS917543 MGS983079 MIR58:MIU60 MIR65590:MIU65592 MIR131126:MIU131128 MIR196662:MIU196664 MIR262198:MIU262200 MIR327734:MIU327736 MIR393270:MIU393272 MIR458806:MIU458808 MIR524342:MIU524344 MIR589878:MIU589880 MIR655414:MIU655416 MIR720950:MIU720952 MIR786486:MIU786488 MIR852022:MIU852024 MIR917558:MIU917560 MIR983094:MIU983096 MPZ23:MQC25 MPZ35:MQC37 MPZ65555:MQC65557 MPZ65567:MQC65569 MPZ131091:MQC131093 MPZ131103:MQC131105 MPZ196627:MQC196629 MPZ196639:MQC196641 MPZ262163:MQC262165 MPZ262175:MQC262177 MPZ327699:MQC327701 MPZ327711:MQC327713 MPZ393235:MQC393237 MPZ393247:MQC393249 MPZ458771:MQC458773 MPZ458783:MQC458785 MPZ524307:MQC524309 MPZ524319:MQC524321 MPZ589843:MQC589845 MPZ589855:MQC589857 MPZ655379:MQC655381 MPZ655391:MQC655393 MPZ720915:MQC720917 MPZ720927:MQC720929 MPZ786451:MQC786453 MPZ786463:MQC786465 MPZ851987:MQC851989 MPZ851999:MQC852001 MPZ917523:MQC917525 MPZ917535:MQC917537 MPZ983059:MQC983061 MPZ983071:MQC983073 MQH58:MQK59 MQH65590:MQK65591 MQH131126:MQK131127 MQH196662:MQK196663 MQH262198:MQK262199 MQH327734:MQK327735 MQH393270:MQK393271 MQH458806:MQK458807 MQH524342:MQK524343 MQH589878:MQK589879 MQH655414:MQK655415 MQH720950:MQK720951 MQH786486:MQK786487 MQH852022:MQK852023 MQH917558:MQK917559 MQH983094:MQK983095 MQO43 MQO65575 MQO131111 MQO196647 MQO262183 MQO327719 MQO393255 MQO458791 MQO524327 MQO589863 MQO655399 MQO720935 MQO786471 MQO852007 MQO917543 MQO983079 MSN58:MSQ60 MSN65590:MSQ65592 MSN131126:MSQ131128 MSN196662:MSQ196664 MSN262198:MSQ262200 MSN327734:MSQ327736 MSN393270:MSQ393272 MSN458806:MSQ458808 MSN524342:MSQ524344 MSN589878:MSQ589880 MSN655414:MSQ655416 MSN720950:MSQ720952 MSN786486:MSQ786488 MSN852022:MSQ852024 MSN917558:MSQ917560 MSN983094:MSQ983096 MZV23:MZY25 MZV35:MZY37 MZV65555:MZY65557 MZV65567:MZY65569 MZV131091:MZY131093 MZV131103:MZY131105 MZV196627:MZY196629 MZV196639:MZY196641 MZV262163:MZY262165 MZV262175:MZY262177 MZV327699:MZY327701 MZV327711:MZY327713 MZV393235:MZY393237 MZV393247:MZY393249 MZV458771:MZY458773 MZV458783:MZY458785 MZV524307:MZY524309 MZV524319:MZY524321 MZV589843:MZY589845 MZV589855:MZY589857 MZV655379:MZY655381 MZV655391:MZY655393 MZV720915:MZY720917 MZV720927:MZY720929 MZV786451:MZY786453 MZV786463:MZY786465 MZV851987:MZY851989 MZV851999:MZY852001 MZV917523:MZY917525 MZV917535:MZY917537 MZV983059:MZY983061 MZV983071:MZY983073 NAD58:NAG59 NAD65590:NAG65591 NAD131126:NAG131127 NAD196662:NAG196663 NAD262198:NAG262199 NAD327734:NAG327735 NAD393270:NAG393271 NAD458806:NAG458807 NAD524342:NAG524343 NAD589878:NAG589879 NAD655414:NAG655415 NAD720950:NAG720951 NAD786486:NAG786487 NAD852022:NAG852023 NAD917558:NAG917559 NAD983094:NAG983095 NAK43 NAK65575 NAK131111 NAK196647 NAK262183 NAK327719 NAK393255 NAK458791 NAK524327 NAK589863 NAK655399 NAK720935 NAK786471 NAK852007 NAK917543 NAK983079 NCJ58:NCM60 NCJ65590:NCM65592 NCJ131126:NCM131128 NCJ196662:NCM196664 NCJ262198:NCM262200 NCJ327734:NCM327736 NCJ393270:NCM393272 NCJ458806:NCM458808 NCJ524342:NCM524344 NCJ589878:NCM589880 NCJ655414:NCM655416 NCJ720950:NCM720952 NCJ786486:NCM786488 NCJ852022:NCM852024 NCJ917558:NCM917560 NCJ983094:NCM983096 NJR23:NJU25 NJR35:NJU37 NJR65555:NJU65557 NJR65567:NJU65569 NJR131091:NJU131093 NJR131103:NJU131105 NJR196627:NJU196629 NJR196639:NJU196641 NJR262163:NJU262165 NJR262175:NJU262177 NJR327699:NJU327701 NJR327711:NJU327713 NJR393235:NJU393237 NJR393247:NJU393249 NJR458771:NJU458773 NJR458783:NJU458785 NJR524307:NJU524309 NJR524319:NJU524321 NJR589843:NJU589845 NJR589855:NJU589857 NJR655379:NJU655381 NJR655391:NJU655393 NJR720915:NJU720917 NJR720927:NJU720929 NJR786451:NJU786453 NJR786463:NJU786465 NJR851987:NJU851989 NJR851999:NJU852001 NJR917523:NJU917525 NJR917535:NJU917537 NJR983059:NJU983061 NJR983071:NJU983073 NJZ58:NKC59 NJZ65590:NKC65591 NJZ131126:NKC131127 NJZ196662:NKC196663 NJZ262198:NKC262199 NJZ327734:NKC327735 NJZ393270:NKC393271 NJZ458806:NKC458807 NJZ524342:NKC524343 NJZ589878:NKC589879 NJZ655414:NKC655415 NJZ720950:NKC720951 NJZ786486:NKC786487 NJZ852022:NKC852023 NJZ917558:NKC917559 NJZ983094:NKC983095 NKG43 NKG65575 NKG131111 NKG196647 NKG262183 NKG327719 NKG393255 NKG458791 NKG524327 NKG589863 NKG655399 NKG720935 NKG786471 NKG852007 NKG917543 NKG983079 NMF58:NMI60 NMF65590:NMI65592 NMF131126:NMI131128 NMF196662:NMI196664 NMF262198:NMI262200 NMF327734:NMI327736 NMF393270:NMI393272 NMF458806:NMI458808 NMF524342:NMI524344 NMF589878:NMI589880 NMF655414:NMI655416 NMF720950:NMI720952 NMF786486:NMI786488 NMF852022:NMI852024 NMF917558:NMI917560 NMF983094:NMI983096 NTN23:NTQ25 NTN35:NTQ37 NTN65555:NTQ65557 NTN65567:NTQ65569 NTN131091:NTQ131093 NTN131103:NTQ131105 NTN196627:NTQ196629 NTN196639:NTQ196641 NTN262163:NTQ262165 NTN262175:NTQ262177 NTN327699:NTQ327701 NTN327711:NTQ327713 NTN393235:NTQ393237 NTN393247:NTQ393249 NTN458771:NTQ458773 NTN458783:NTQ458785 NTN524307:NTQ524309 NTN524319:NTQ524321 NTN589843:NTQ589845 NTN589855:NTQ589857 NTN655379:NTQ655381 NTN655391:NTQ655393 NTN720915:NTQ720917 NTN720927:NTQ720929 NTN786451:NTQ786453 NTN786463:NTQ786465 NTN851987:NTQ851989 NTN851999:NTQ852001 NTN917523:NTQ917525 NTN917535:NTQ917537 NTN983059:NTQ983061 NTN983071:NTQ983073 NTV58:NTY59 NTV65590:NTY65591 NTV131126:NTY131127 NTV196662:NTY196663 NTV262198:NTY262199 NTV327734:NTY327735 NTV393270:NTY393271 NTV458806:NTY458807 NTV524342:NTY524343 NTV589878:NTY589879 NTV655414:NTY655415 NTV720950:NTY720951 NTV786486:NTY786487 NTV852022:NTY852023 NTV917558:NTY917559 NTV983094:NTY983095 NUC43 NUC65575 NUC131111 NUC196647 NUC262183 NUC327719 NUC393255 NUC458791 NUC524327 NUC589863 NUC655399 NUC720935 NUC786471 NUC852007 NUC917543 NUC983079 NWB58:NWE60 NWB65590:NWE65592 NWB131126:NWE131128 NWB196662:NWE196664 NWB262198:NWE262200 NWB327734:NWE327736 NWB393270:NWE393272 NWB458806:NWE458808 NWB524342:NWE524344 NWB589878:NWE589880 NWB655414:NWE655416 NWB720950:NWE720952 NWB786486:NWE786488 NWB852022:NWE852024 NWB917558:NWE917560 NWB983094:NWE983096 ODJ23:ODM25 ODJ35:ODM37 ODJ65555:ODM65557 ODJ65567:ODM65569 ODJ131091:ODM131093 ODJ131103:ODM131105 ODJ196627:ODM196629 ODJ196639:ODM196641 ODJ262163:ODM262165 ODJ262175:ODM262177 ODJ327699:ODM327701 ODJ327711:ODM327713 ODJ393235:ODM393237 ODJ393247:ODM393249 ODJ458771:ODM458773 ODJ458783:ODM458785 ODJ524307:ODM524309 ODJ524319:ODM524321 ODJ589843:ODM589845 ODJ589855:ODM589857 ODJ655379:ODM655381 ODJ655391:ODM655393 ODJ720915:ODM720917 ODJ720927:ODM720929 ODJ786451:ODM786453 ODJ786463:ODM786465 ODJ851987:ODM851989 ODJ851999:ODM852001 ODJ917523:ODM917525 ODJ917535:ODM917537 ODJ983059:ODM983061 ODJ983071:ODM983073 ODR58:ODU59 ODR65590:ODU65591 ODR131126:ODU131127 ODR196662:ODU196663 ODR262198:ODU262199 ODR327734:ODU327735 ODR393270:ODU393271 ODR458806:ODU458807 ODR524342:ODU524343 ODR589878:ODU589879 ODR655414:ODU655415 ODR720950:ODU720951 ODR786486:ODU786487 ODR852022:ODU852023 ODR917558:ODU917559 ODR983094:ODU983095 ODY43 ODY65575 ODY131111 ODY196647 ODY262183 ODY327719 ODY393255 ODY458791 ODY524327 ODY589863 ODY655399 ODY720935 ODY786471 ODY852007 ODY917543 ODY983079 OFX58:OGA60 OFX65590:OGA65592 OFX131126:OGA131128 OFX196662:OGA196664 OFX262198:OGA262200 OFX327734:OGA327736 OFX393270:OGA393272 OFX458806:OGA458808 OFX524342:OGA524344 OFX589878:OGA589880 OFX655414:OGA655416 OFX720950:OGA720952 OFX786486:OGA786488 OFX852022:OGA852024 OFX917558:OGA917560 OFX983094:OGA983096 ONF23:ONI25 ONF35:ONI37 ONF65555:ONI65557 ONF65567:ONI65569 ONF131091:ONI131093 ONF131103:ONI131105 ONF196627:ONI196629 ONF196639:ONI196641 ONF262163:ONI262165 ONF262175:ONI262177 ONF327699:ONI327701 ONF327711:ONI327713 ONF393235:ONI393237 ONF393247:ONI393249 ONF458771:ONI458773 ONF458783:ONI458785 ONF524307:ONI524309 ONF524319:ONI524321 ONF589843:ONI589845 ONF589855:ONI589857 ONF655379:ONI655381 ONF655391:ONI655393 ONF720915:ONI720917 ONF720927:ONI720929 ONF786451:ONI786453 ONF786463:ONI786465 ONF851987:ONI851989 ONF851999:ONI852001 ONF917523:ONI917525 ONF917535:ONI917537 ONF983059:ONI983061 ONF983071:ONI983073 ONN58:ONQ59 ONN65590:ONQ65591 ONN131126:ONQ131127 ONN196662:ONQ196663 ONN262198:ONQ262199 ONN327734:ONQ327735 ONN393270:ONQ393271 ONN458806:ONQ458807 ONN524342:ONQ524343 ONN589878:ONQ589879 ONN655414:ONQ655415 ONN720950:ONQ720951 ONN786486:ONQ786487 ONN852022:ONQ852023 ONN917558:ONQ917559 ONN983094:ONQ983095 ONU43 ONU65575 ONU131111 ONU196647 ONU262183 ONU327719 ONU393255 ONU458791 ONU524327 ONU589863 ONU655399 ONU720935 ONU786471 ONU852007 ONU917543 ONU983079 OPT58:OPW60 OPT65590:OPW65592 OPT131126:OPW131128 OPT196662:OPW196664 OPT262198:OPW262200 OPT327734:OPW327736 OPT393270:OPW393272 OPT458806:OPW458808 OPT524342:OPW524344 OPT589878:OPW589880 OPT655414:OPW655416 OPT720950:OPW720952 OPT786486:OPW786488 OPT852022:OPW852024 OPT917558:OPW917560 OPT983094:OPW983096 OXB23:OXE25 OXB35:OXE37 OXB65555:OXE65557 OXB65567:OXE65569 OXB131091:OXE131093 OXB131103:OXE131105 OXB196627:OXE196629 OXB196639:OXE196641 OXB262163:OXE262165 OXB262175:OXE262177 OXB327699:OXE327701 OXB327711:OXE327713 OXB393235:OXE393237 OXB393247:OXE393249 OXB458771:OXE458773 OXB458783:OXE458785 OXB524307:OXE524309 OXB524319:OXE524321 OXB589843:OXE589845 OXB589855:OXE589857 OXB655379:OXE655381 OXB655391:OXE655393 OXB720915:OXE720917 OXB720927:OXE720929 OXB786451:OXE786453 OXB786463:OXE786465 OXB851987:OXE851989 OXB851999:OXE852001 OXB917523:OXE917525 OXB917535:OXE917537 OXB983059:OXE983061 OXB983071:OXE983073 OXJ58:OXM59 OXJ65590:OXM65591 OXJ131126:OXM131127 OXJ196662:OXM196663 OXJ262198:OXM262199 OXJ327734:OXM327735 OXJ393270:OXM393271 OXJ458806:OXM458807 OXJ524342:OXM524343 OXJ589878:OXM589879 OXJ655414:OXM655415 OXJ720950:OXM720951 OXJ786486:OXM786487 OXJ852022:OXM852023 OXJ917558:OXM917559 OXJ983094:OXM983095 OXQ43 OXQ65575 OXQ131111 OXQ196647 OXQ262183 OXQ327719 OXQ393255 OXQ458791 OXQ524327 OXQ589863 OXQ655399 OXQ720935 OXQ786471 OXQ852007 OXQ917543 OXQ983079 OZP58:OZS60 OZP65590:OZS65592 OZP131126:OZS131128 OZP196662:OZS196664 OZP262198:OZS262200 OZP327734:OZS327736 OZP393270:OZS393272 OZP458806:OZS458808 OZP524342:OZS524344 OZP589878:OZS589880 OZP655414:OZS655416 OZP720950:OZS720952 OZP786486:OZS786488 OZP852022:OZS852024 OZP917558:OZS917560 OZP983094:OZS983096 PGX23:PHA25 PGX35:PHA37 PGX65555:PHA65557 PGX65567:PHA65569 PGX131091:PHA131093 PGX131103:PHA131105 PGX196627:PHA196629 PGX196639:PHA196641 PGX262163:PHA262165 PGX262175:PHA262177 PGX327699:PHA327701 PGX327711:PHA327713 PGX393235:PHA393237 PGX393247:PHA393249 PGX458771:PHA458773 PGX458783:PHA458785 PGX524307:PHA524309 PGX524319:PHA524321 PGX589843:PHA589845 PGX589855:PHA589857 PGX655379:PHA655381 PGX655391:PHA655393 PGX720915:PHA720917 PGX720927:PHA720929 PGX786451:PHA786453 PGX786463:PHA786465 PGX851987:PHA851989 PGX851999:PHA852001 PGX917523:PHA917525 PGX917535:PHA917537 PGX983059:PHA983061 PGX983071:PHA983073 PHF58:PHI59 PHF65590:PHI65591 PHF131126:PHI131127 PHF196662:PHI196663 PHF262198:PHI262199 PHF327734:PHI327735 PHF393270:PHI393271 PHF458806:PHI458807 PHF524342:PHI524343 PHF589878:PHI589879 PHF655414:PHI655415 PHF720950:PHI720951 PHF786486:PHI786487 PHF852022:PHI852023 PHF917558:PHI917559 PHF983094:PHI983095 PHM43 PHM65575 PHM131111 PHM196647 PHM262183 PHM327719 PHM393255 PHM458791 PHM524327 PHM589863 PHM655399 PHM720935 PHM786471 PHM852007 PHM917543 PHM983079 PJL58:PJO60 PJL65590:PJO65592 PJL131126:PJO131128 PJL196662:PJO196664 PJL262198:PJO262200 PJL327734:PJO327736 PJL393270:PJO393272 PJL458806:PJO458808 PJL524342:PJO524344 PJL589878:PJO589880 PJL655414:PJO655416 PJL720950:PJO720952 PJL786486:PJO786488 PJL852022:PJO852024 PJL917558:PJO917560 PJL983094:PJO983096 PQT23:PQW25 PQT35:PQW37 PQT65555:PQW65557 PQT65567:PQW65569 PQT131091:PQW131093 PQT131103:PQW131105 PQT196627:PQW196629 PQT196639:PQW196641 PQT262163:PQW262165 PQT262175:PQW262177 PQT327699:PQW327701 PQT327711:PQW327713 PQT393235:PQW393237 PQT393247:PQW393249 PQT458771:PQW458773 PQT458783:PQW458785 PQT524307:PQW524309 PQT524319:PQW524321 PQT589843:PQW589845 PQT589855:PQW589857 PQT655379:PQW655381 PQT655391:PQW655393 PQT720915:PQW720917 PQT720927:PQW720929 PQT786451:PQW786453 PQT786463:PQW786465 PQT851987:PQW851989 PQT851999:PQW852001 PQT917523:PQW917525 PQT917535:PQW917537 PQT983059:PQW983061 PQT983071:PQW983073 PRB58:PRE59 PRB65590:PRE65591 PRB131126:PRE131127 PRB196662:PRE196663 PRB262198:PRE262199 PRB327734:PRE327735 PRB393270:PRE393271 PRB458806:PRE458807 PRB524342:PRE524343 PRB589878:PRE589879 PRB655414:PRE655415 PRB720950:PRE720951 PRB786486:PRE786487 PRB852022:PRE852023 PRB917558:PRE917559 PRB983094:PRE983095 PRI43 PRI65575 PRI131111 PRI196647 PRI262183 PRI327719 PRI393255 PRI458791 PRI524327 PRI589863 PRI655399 PRI720935 PRI786471 PRI852007 PRI917543 PRI983079 PTH58:PTK60 PTH65590:PTK65592 PTH131126:PTK131128 PTH196662:PTK196664 PTH262198:PTK262200 PTH327734:PTK327736 PTH393270:PTK393272 PTH458806:PTK458808 PTH524342:PTK524344 PTH589878:PTK589880 PTH655414:PTK655416 PTH720950:PTK720952 PTH786486:PTK786488 PTH852022:PTK852024 PTH917558:PTK917560 PTH983094:PTK983096 QAP23:QAS25 QAP35:QAS37 QAP65555:QAS65557 QAP65567:QAS65569 QAP131091:QAS131093 QAP131103:QAS131105 QAP196627:QAS196629 QAP196639:QAS196641 QAP262163:QAS262165 QAP262175:QAS262177 QAP327699:QAS327701 QAP327711:QAS327713 QAP393235:QAS393237 QAP393247:QAS393249 QAP458771:QAS458773 QAP458783:QAS458785 QAP524307:QAS524309 QAP524319:QAS524321 QAP589843:QAS589845 QAP589855:QAS589857 QAP655379:QAS655381 QAP655391:QAS655393 QAP720915:QAS720917 QAP720927:QAS720929 QAP786451:QAS786453 QAP786463:QAS786465 QAP851987:QAS851989 QAP851999:QAS852001 QAP917523:QAS917525 QAP917535:QAS917537 QAP983059:QAS983061 QAP983071:QAS983073 QAX58:QBA59 QAX65590:QBA65591 QAX131126:QBA131127 QAX196662:QBA196663 QAX262198:QBA262199 QAX327734:QBA327735 QAX393270:QBA393271 QAX458806:QBA458807 QAX524342:QBA524343 QAX589878:QBA589879 QAX655414:QBA655415 QAX720950:QBA720951 QAX786486:QBA786487 QAX852022:QBA852023 QAX917558:QBA917559 QAX983094:QBA983095 QBE43 QBE65575 QBE131111 QBE196647 QBE262183 QBE327719 QBE393255 QBE458791 QBE524327 QBE589863 QBE655399 QBE720935 QBE786471 QBE852007 QBE917543 QBE983079 QDD58:QDG60 QDD65590:QDG65592 QDD131126:QDG131128 QDD196662:QDG196664 QDD262198:QDG262200 QDD327734:QDG327736 QDD393270:QDG393272 QDD458806:QDG458808 QDD524342:QDG524344 QDD589878:QDG589880 QDD655414:QDG655416 QDD720950:QDG720952 QDD786486:QDG786488 QDD852022:QDG852024 QDD917558:QDG917560 QDD983094:QDG983096 QKL23:QKO25 QKL35:QKO37 QKL65555:QKO65557 QKL65567:QKO65569 QKL131091:QKO131093 QKL131103:QKO131105 QKL196627:QKO196629 QKL196639:QKO196641 QKL262163:QKO262165 QKL262175:QKO262177 QKL327699:QKO327701 QKL327711:QKO327713 QKL393235:QKO393237 QKL393247:QKO393249 QKL458771:QKO458773 QKL458783:QKO458785 QKL524307:QKO524309 QKL524319:QKO524321 QKL589843:QKO589845 QKL589855:QKO589857 QKL655379:QKO655381 QKL655391:QKO655393 QKL720915:QKO720917 QKL720927:QKO720929 QKL786451:QKO786453 QKL786463:QKO786465 QKL851987:QKO851989 QKL851999:QKO852001 QKL917523:QKO917525 QKL917535:QKO917537 QKL983059:QKO983061 QKL983071:QKO983073 QKT58:QKW59 QKT65590:QKW65591 QKT131126:QKW131127 QKT196662:QKW196663 QKT262198:QKW262199 QKT327734:QKW327735 QKT393270:QKW393271 QKT458806:QKW458807 QKT524342:QKW524343 QKT589878:QKW589879 QKT655414:QKW655415 QKT720950:QKW720951 QKT786486:QKW786487 QKT852022:QKW852023 QKT917558:QKW917559 QKT983094:QKW983095 QLA43 QLA65575 QLA131111 QLA196647 QLA262183 QLA327719 QLA393255 QLA458791 QLA524327 QLA589863 QLA655399 QLA720935 QLA786471 QLA852007 QLA917543 QLA983079 QMZ58:QNC60 QMZ65590:QNC65592 QMZ131126:QNC131128 QMZ196662:QNC196664 QMZ262198:QNC262200 QMZ327734:QNC327736 QMZ393270:QNC393272 QMZ458806:QNC458808 QMZ524342:QNC524344 QMZ589878:QNC589880 QMZ655414:QNC655416 QMZ720950:QNC720952 QMZ786486:QNC786488 QMZ852022:QNC852024 QMZ917558:QNC917560 QMZ983094:QNC983096 QUH23:QUK25 QUH35:QUK37 QUH65555:QUK65557 QUH65567:QUK65569 QUH131091:QUK131093 QUH131103:QUK131105 QUH196627:QUK196629 QUH196639:QUK196641 QUH262163:QUK262165 QUH262175:QUK262177 QUH327699:QUK327701 QUH327711:QUK327713 QUH393235:QUK393237 QUH393247:QUK393249 QUH458771:QUK458773 QUH458783:QUK458785 QUH524307:QUK524309 QUH524319:QUK524321 QUH589843:QUK589845 QUH589855:QUK589857 QUH655379:QUK655381 QUH655391:QUK655393 QUH720915:QUK720917 QUH720927:QUK720929 QUH786451:QUK786453 QUH786463:QUK786465 QUH851987:QUK851989 QUH851999:QUK852001 QUH917523:QUK917525 QUH917535:QUK917537 QUH983059:QUK983061 QUH983071:QUK983073 QUP58:QUS59 QUP65590:QUS65591 QUP131126:QUS131127 QUP196662:QUS196663 QUP262198:QUS262199 QUP327734:QUS327735 QUP393270:QUS393271 QUP458806:QUS458807 QUP524342:QUS524343 QUP589878:QUS589879 QUP655414:QUS655415 QUP720950:QUS720951 QUP786486:QUS786487 QUP852022:QUS852023 QUP917558:QUS917559 QUP983094:QUS983095 QUW43 QUW65575 QUW131111 QUW196647 QUW262183 QUW327719 QUW393255 QUW458791 QUW524327 QUW589863 QUW655399 QUW720935 QUW786471 QUW852007 QUW917543 QUW983079 QWV58:QWY60 QWV65590:QWY65592 QWV131126:QWY131128 QWV196662:QWY196664 QWV262198:QWY262200 QWV327734:QWY327736 QWV393270:QWY393272 QWV458806:QWY458808 QWV524342:QWY524344 QWV589878:QWY589880 QWV655414:QWY655416 QWV720950:QWY720952 QWV786486:QWY786488 QWV852022:QWY852024 QWV917558:QWY917560 QWV983094:QWY983096 RED23:REG25 RED35:REG37 RED65555:REG65557 RED65567:REG65569 RED131091:REG131093 RED131103:REG131105 RED196627:REG196629 RED196639:REG196641 RED262163:REG262165 RED262175:REG262177 RED327699:REG327701 RED327711:REG327713 RED393235:REG393237 RED393247:REG393249 RED458771:REG458773 RED458783:REG458785 RED524307:REG524309 RED524319:REG524321 RED589843:REG589845 RED589855:REG589857 RED655379:REG655381 RED655391:REG655393 RED720915:REG720917 RED720927:REG720929 RED786451:REG786453 RED786463:REG786465 RED851987:REG851989 RED851999:REG852001 RED917523:REG917525 RED917535:REG917537 RED983059:REG983061 RED983071:REG983073 REL58:REO59 REL65590:REO65591 REL131126:REO131127 REL196662:REO196663 REL262198:REO262199 REL327734:REO327735 REL393270:REO393271 REL458806:REO458807 REL524342:REO524343 REL589878:REO589879 REL655414:REO655415 REL720950:REO720951 REL786486:REO786487 REL852022:REO852023 REL917558:REO917559 REL983094:REO983095 RES43 RES65575 RES131111 RES196647 RES262183 RES327719 RES393255 RES458791 RES524327 RES589863 RES655399 RES720935 RES786471 RES852007 RES917543 RES983079 RGR58:RGU60 RGR65590:RGU65592 RGR131126:RGU131128 RGR196662:RGU196664 RGR262198:RGU262200 RGR327734:RGU327736 RGR393270:RGU393272 RGR458806:RGU458808 RGR524342:RGU524344 RGR589878:RGU589880 RGR655414:RGU655416 RGR720950:RGU720952 RGR786486:RGU786488 RGR852022:RGU852024 RGR917558:RGU917560 RGR983094:RGU983096 RNZ23:ROC25 RNZ35:ROC37 RNZ65555:ROC65557 RNZ65567:ROC65569 RNZ131091:ROC131093 RNZ131103:ROC131105 RNZ196627:ROC196629 RNZ196639:ROC196641 RNZ262163:ROC262165 RNZ262175:ROC262177 RNZ327699:ROC327701 RNZ327711:ROC327713 RNZ393235:ROC393237 RNZ393247:ROC393249 RNZ458771:ROC458773 RNZ458783:ROC458785 RNZ524307:ROC524309 RNZ524319:ROC524321 RNZ589843:ROC589845 RNZ589855:ROC589857 RNZ655379:ROC655381 RNZ655391:ROC655393 RNZ720915:ROC720917 RNZ720927:ROC720929 RNZ786451:ROC786453 RNZ786463:ROC786465 RNZ851987:ROC851989 RNZ851999:ROC852001 RNZ917523:ROC917525 RNZ917535:ROC917537 RNZ983059:ROC983061 RNZ983071:ROC983073 ROH58:ROK59 ROH65590:ROK65591 ROH131126:ROK131127 ROH196662:ROK196663 ROH262198:ROK262199 ROH327734:ROK327735 ROH393270:ROK393271 ROH458806:ROK458807 ROH524342:ROK524343 ROH589878:ROK589879 ROH655414:ROK655415 ROH720950:ROK720951 ROH786486:ROK786487 ROH852022:ROK852023 ROH917558:ROK917559 ROH983094:ROK983095 ROO43 ROO65575 ROO131111 ROO196647 ROO262183 ROO327719 ROO393255 ROO458791 ROO524327 ROO589863 ROO655399 ROO720935 ROO786471 ROO852007 ROO917543 ROO983079 RQN58:RQQ60 RQN65590:RQQ65592 RQN131126:RQQ131128 RQN196662:RQQ196664 RQN262198:RQQ262200 RQN327734:RQQ327736 RQN393270:RQQ393272 RQN458806:RQQ458808 RQN524342:RQQ524344 RQN589878:RQQ589880 RQN655414:RQQ655416 RQN720950:RQQ720952 RQN786486:RQQ786488 RQN852022:RQQ852024 RQN917558:RQQ917560 RQN983094:RQQ983096 RXV23:RXY25 RXV35:RXY37 RXV65555:RXY65557 RXV65567:RXY65569 RXV131091:RXY131093 RXV131103:RXY131105 RXV196627:RXY196629 RXV196639:RXY196641 RXV262163:RXY262165 RXV262175:RXY262177 RXV327699:RXY327701 RXV327711:RXY327713 RXV393235:RXY393237 RXV393247:RXY393249 RXV458771:RXY458773 RXV458783:RXY458785 RXV524307:RXY524309 RXV524319:RXY524321 RXV589843:RXY589845 RXV589855:RXY589857 RXV655379:RXY655381 RXV655391:RXY655393 RXV720915:RXY720917 RXV720927:RXY720929 RXV786451:RXY786453 RXV786463:RXY786465 RXV851987:RXY851989 RXV851999:RXY852001 RXV917523:RXY917525 RXV917535:RXY917537 RXV983059:RXY983061 RXV983071:RXY983073 RYD58:RYG59 RYD65590:RYG65591 RYD131126:RYG131127 RYD196662:RYG196663 RYD262198:RYG262199 RYD327734:RYG327735 RYD393270:RYG393271 RYD458806:RYG458807 RYD524342:RYG524343 RYD589878:RYG589879 RYD655414:RYG655415 RYD720950:RYG720951 RYD786486:RYG786487 RYD852022:RYG852023 RYD917558:RYG917559 RYD983094:RYG983095 RYK43 RYK65575 RYK131111 RYK196647 RYK262183 RYK327719 RYK393255 RYK458791 RYK524327 RYK589863 RYK655399 RYK720935 RYK786471 RYK852007 RYK917543 RYK983079 SAJ58:SAM60 SAJ65590:SAM65592 SAJ131126:SAM131128 SAJ196662:SAM196664 SAJ262198:SAM262200 SAJ327734:SAM327736 SAJ393270:SAM393272 SAJ458806:SAM458808 SAJ524342:SAM524344 SAJ589878:SAM589880 SAJ655414:SAM655416 SAJ720950:SAM720952 SAJ786486:SAM786488 SAJ852022:SAM852024 SAJ917558:SAM917560 SAJ983094:SAM983096 SHR23:SHU25 SHR35:SHU37 SHR65555:SHU65557 SHR65567:SHU65569 SHR131091:SHU131093 SHR131103:SHU131105 SHR196627:SHU196629 SHR196639:SHU196641 SHR262163:SHU262165 SHR262175:SHU262177 SHR327699:SHU327701 SHR327711:SHU327713 SHR393235:SHU393237 SHR393247:SHU393249 SHR458771:SHU458773 SHR458783:SHU458785 SHR524307:SHU524309 SHR524319:SHU524321 SHR589843:SHU589845 SHR589855:SHU589857 SHR655379:SHU655381 SHR655391:SHU655393 SHR720915:SHU720917 SHR720927:SHU720929 SHR786451:SHU786453 SHR786463:SHU786465 SHR851987:SHU851989 SHR851999:SHU852001 SHR917523:SHU917525 SHR917535:SHU917537 SHR983059:SHU983061 SHR983071:SHU983073 SHZ58:SIC59 SHZ65590:SIC65591 SHZ131126:SIC131127 SHZ196662:SIC196663 SHZ262198:SIC262199 SHZ327734:SIC327735 SHZ393270:SIC393271 SHZ458806:SIC458807 SHZ524342:SIC524343 SHZ589878:SIC589879 SHZ655414:SIC655415 SHZ720950:SIC720951 SHZ786486:SIC786487 SHZ852022:SIC852023 SHZ917558:SIC917559 SHZ983094:SIC983095 SIG43 SIG65575 SIG131111 SIG196647 SIG262183 SIG327719 SIG393255 SIG458791 SIG524327 SIG589863 SIG655399 SIG720935 SIG786471 SIG852007 SIG917543 SIG983079 SKF58:SKI60 SKF65590:SKI65592 SKF131126:SKI131128 SKF196662:SKI196664 SKF262198:SKI262200 SKF327734:SKI327736 SKF393270:SKI393272 SKF458806:SKI458808 SKF524342:SKI524344 SKF589878:SKI589880 SKF655414:SKI655416 SKF720950:SKI720952 SKF786486:SKI786488 SKF852022:SKI852024 SKF917558:SKI917560 SKF983094:SKI983096 SRN23:SRQ25 SRN35:SRQ37 SRN65555:SRQ65557 SRN65567:SRQ65569 SRN131091:SRQ131093 SRN131103:SRQ131105 SRN196627:SRQ196629 SRN196639:SRQ196641 SRN262163:SRQ262165 SRN262175:SRQ262177 SRN327699:SRQ327701 SRN327711:SRQ327713 SRN393235:SRQ393237 SRN393247:SRQ393249 SRN458771:SRQ458773 SRN458783:SRQ458785 SRN524307:SRQ524309 SRN524319:SRQ524321 SRN589843:SRQ589845 SRN589855:SRQ589857 SRN655379:SRQ655381 SRN655391:SRQ655393 SRN720915:SRQ720917 SRN720927:SRQ720929 SRN786451:SRQ786453 SRN786463:SRQ786465 SRN851987:SRQ851989 SRN851999:SRQ852001 SRN917523:SRQ917525 SRN917535:SRQ917537 SRN983059:SRQ983061 SRN983071:SRQ983073 SRV58:SRY59 SRV65590:SRY65591 SRV131126:SRY131127 SRV196662:SRY196663 SRV262198:SRY262199 SRV327734:SRY327735 SRV393270:SRY393271 SRV458806:SRY458807 SRV524342:SRY524343 SRV589878:SRY589879 SRV655414:SRY655415 SRV720950:SRY720951 SRV786486:SRY786487 SRV852022:SRY852023 SRV917558:SRY917559 SRV983094:SRY983095 SSC43 SSC65575 SSC131111 SSC196647 SSC262183 SSC327719 SSC393255 SSC458791 SSC524327 SSC589863 SSC655399 SSC720935 SSC786471 SSC852007 SSC917543 SSC983079 SUB58:SUE60 SUB65590:SUE65592 SUB131126:SUE131128 SUB196662:SUE196664 SUB262198:SUE262200 SUB327734:SUE327736 SUB393270:SUE393272 SUB458806:SUE458808 SUB524342:SUE524344 SUB589878:SUE589880 SUB655414:SUE655416 SUB720950:SUE720952 SUB786486:SUE786488 SUB852022:SUE852024 SUB917558:SUE917560 SUB983094:SUE983096 TBJ23:TBM25 TBJ35:TBM37 TBJ65555:TBM65557 TBJ65567:TBM65569 TBJ131091:TBM131093 TBJ131103:TBM131105 TBJ196627:TBM196629 TBJ196639:TBM196641 TBJ262163:TBM262165 TBJ262175:TBM262177 TBJ327699:TBM327701 TBJ327711:TBM327713 TBJ393235:TBM393237 TBJ393247:TBM393249 TBJ458771:TBM458773 TBJ458783:TBM458785 TBJ524307:TBM524309 TBJ524319:TBM524321 TBJ589843:TBM589845 TBJ589855:TBM589857 TBJ655379:TBM655381 TBJ655391:TBM655393 TBJ720915:TBM720917 TBJ720927:TBM720929 TBJ786451:TBM786453 TBJ786463:TBM786465 TBJ851987:TBM851989 TBJ851999:TBM852001 TBJ917523:TBM917525 TBJ917535:TBM917537 TBJ983059:TBM983061 TBJ983071:TBM983073 TBR58:TBU59 TBR65590:TBU65591 TBR131126:TBU131127 TBR196662:TBU196663 TBR262198:TBU262199 TBR327734:TBU327735 TBR393270:TBU393271 TBR458806:TBU458807 TBR524342:TBU524343 TBR589878:TBU589879 TBR655414:TBU655415 TBR720950:TBU720951 TBR786486:TBU786487 TBR852022:TBU852023 TBR917558:TBU917559 TBR983094:TBU983095 TBY43 TBY65575 TBY131111 TBY196647 TBY262183 TBY327719 TBY393255 TBY458791 TBY524327 TBY589863 TBY655399 TBY720935 TBY786471 TBY852007 TBY917543 TBY983079 TDX58:TEA60 TDX65590:TEA65592 TDX131126:TEA131128 TDX196662:TEA196664 TDX262198:TEA262200 TDX327734:TEA327736 TDX393270:TEA393272 TDX458806:TEA458808 TDX524342:TEA524344 TDX589878:TEA589880 TDX655414:TEA655416 TDX720950:TEA720952 TDX786486:TEA786488 TDX852022:TEA852024 TDX917558:TEA917560 TDX983094:TEA983096 TLF23:TLI25 TLF35:TLI37 TLF65555:TLI65557 TLF65567:TLI65569 TLF131091:TLI131093 TLF131103:TLI131105 TLF196627:TLI196629 TLF196639:TLI196641 TLF262163:TLI262165 TLF262175:TLI262177 TLF327699:TLI327701 TLF327711:TLI327713 TLF393235:TLI393237 TLF393247:TLI393249 TLF458771:TLI458773 TLF458783:TLI458785 TLF524307:TLI524309 TLF524319:TLI524321 TLF589843:TLI589845 TLF589855:TLI589857 TLF655379:TLI655381 TLF655391:TLI655393 TLF720915:TLI720917 TLF720927:TLI720929 TLF786451:TLI786453 TLF786463:TLI786465 TLF851987:TLI851989 TLF851999:TLI852001 TLF917523:TLI917525 TLF917535:TLI917537 TLF983059:TLI983061 TLF983071:TLI983073 TLN58:TLQ59 TLN65590:TLQ65591 TLN131126:TLQ131127 TLN196662:TLQ196663 TLN262198:TLQ262199 TLN327734:TLQ327735 TLN393270:TLQ393271 TLN458806:TLQ458807 TLN524342:TLQ524343 TLN589878:TLQ589879 TLN655414:TLQ655415 TLN720950:TLQ720951 TLN786486:TLQ786487 TLN852022:TLQ852023 TLN917558:TLQ917559 TLN983094:TLQ983095 TLU43 TLU65575 TLU131111 TLU196647 TLU262183 TLU327719 TLU393255 TLU458791 TLU524327 TLU589863 TLU655399 TLU720935 TLU786471 TLU852007 TLU917543 TLU983079 TNT58:TNW60 TNT65590:TNW65592 TNT131126:TNW131128 TNT196662:TNW196664 TNT262198:TNW262200 TNT327734:TNW327736 TNT393270:TNW393272 TNT458806:TNW458808 TNT524342:TNW524344 TNT589878:TNW589880 TNT655414:TNW655416 TNT720950:TNW720952 TNT786486:TNW786488 TNT852022:TNW852024 TNT917558:TNW917560 TNT983094:TNW983096 TVB23:TVE25 TVB35:TVE37 TVB65555:TVE65557 TVB65567:TVE65569 TVB131091:TVE131093 TVB131103:TVE131105 TVB196627:TVE196629 TVB196639:TVE196641 TVB262163:TVE262165 TVB262175:TVE262177 TVB327699:TVE327701 TVB327711:TVE327713 TVB393235:TVE393237 TVB393247:TVE393249 TVB458771:TVE458773 TVB458783:TVE458785 TVB524307:TVE524309 TVB524319:TVE524321 TVB589843:TVE589845 TVB589855:TVE589857 TVB655379:TVE655381 TVB655391:TVE655393 TVB720915:TVE720917 TVB720927:TVE720929 TVB786451:TVE786453 TVB786463:TVE786465 TVB851987:TVE851989 TVB851999:TVE852001 TVB917523:TVE917525 TVB917535:TVE917537 TVB983059:TVE983061 TVB983071:TVE983073 TVJ58:TVM59 TVJ65590:TVM65591 TVJ131126:TVM131127 TVJ196662:TVM196663 TVJ262198:TVM262199 TVJ327734:TVM327735 TVJ393270:TVM393271 TVJ458806:TVM458807 TVJ524342:TVM524343 TVJ589878:TVM589879 TVJ655414:TVM655415 TVJ720950:TVM720951 TVJ786486:TVM786487 TVJ852022:TVM852023 TVJ917558:TVM917559 TVJ983094:TVM983095 TVQ43 TVQ65575 TVQ131111 TVQ196647 TVQ262183 TVQ327719 TVQ393255 TVQ458791 TVQ524327 TVQ589863 TVQ655399 TVQ720935 TVQ786471 TVQ852007 TVQ917543 TVQ983079 TXP58:TXS60 TXP65590:TXS65592 TXP131126:TXS131128 TXP196662:TXS196664 TXP262198:TXS262200 TXP327734:TXS327736 TXP393270:TXS393272 TXP458806:TXS458808 TXP524342:TXS524344 TXP589878:TXS589880 TXP655414:TXS655416 TXP720950:TXS720952 TXP786486:TXS786488 TXP852022:TXS852024 TXP917558:TXS917560 TXP983094:TXS983096 UEX23:UFA25 UEX35:UFA37 UEX65555:UFA65557 UEX65567:UFA65569 UEX131091:UFA131093 UEX131103:UFA131105 UEX196627:UFA196629 UEX196639:UFA196641 UEX262163:UFA262165 UEX262175:UFA262177 UEX327699:UFA327701 UEX327711:UFA327713 UEX393235:UFA393237 UEX393247:UFA393249 UEX458771:UFA458773 UEX458783:UFA458785 UEX524307:UFA524309 UEX524319:UFA524321 UEX589843:UFA589845 UEX589855:UFA589857 UEX655379:UFA655381 UEX655391:UFA655393 UEX720915:UFA720917 UEX720927:UFA720929 UEX786451:UFA786453 UEX786463:UFA786465 UEX851987:UFA851989 UEX851999:UFA852001 UEX917523:UFA917525 UEX917535:UFA917537 UEX983059:UFA983061 UEX983071:UFA983073 UFF58:UFI59 UFF65590:UFI65591 UFF131126:UFI131127 UFF196662:UFI196663 UFF262198:UFI262199 UFF327734:UFI327735 UFF393270:UFI393271 UFF458806:UFI458807 UFF524342:UFI524343 UFF589878:UFI589879 UFF655414:UFI655415 UFF720950:UFI720951 UFF786486:UFI786487 UFF852022:UFI852023 UFF917558:UFI917559 UFF983094:UFI983095 UFM43 UFM65575 UFM131111 UFM196647 UFM262183 UFM327719 UFM393255 UFM458791 UFM524327 UFM589863 UFM655399 UFM720935 UFM786471 UFM852007 UFM917543 UFM983079 UHL58:UHO60 UHL65590:UHO65592 UHL131126:UHO131128 UHL196662:UHO196664 UHL262198:UHO262200 UHL327734:UHO327736 UHL393270:UHO393272 UHL458806:UHO458808 UHL524342:UHO524344 UHL589878:UHO589880 UHL655414:UHO655416 UHL720950:UHO720952 UHL786486:UHO786488 UHL852022:UHO852024 UHL917558:UHO917560 UHL983094:UHO983096 UOT23:UOW25 UOT35:UOW37 UOT65555:UOW65557 UOT65567:UOW65569 UOT131091:UOW131093 UOT131103:UOW131105 UOT196627:UOW196629 UOT196639:UOW196641 UOT262163:UOW262165 UOT262175:UOW262177 UOT327699:UOW327701 UOT327711:UOW327713 UOT393235:UOW393237 UOT393247:UOW393249 UOT458771:UOW458773 UOT458783:UOW458785 UOT524307:UOW524309 UOT524319:UOW524321 UOT589843:UOW589845 UOT589855:UOW589857 UOT655379:UOW655381 UOT655391:UOW655393 UOT720915:UOW720917 UOT720927:UOW720929 UOT786451:UOW786453 UOT786463:UOW786465 UOT851987:UOW851989 UOT851999:UOW852001 UOT917523:UOW917525 UOT917535:UOW917537 UOT983059:UOW983061 UOT983071:UOW983073 UPB58:UPE59 UPB65590:UPE65591 UPB131126:UPE131127 UPB196662:UPE196663 UPB262198:UPE262199 UPB327734:UPE327735 UPB393270:UPE393271 UPB458806:UPE458807 UPB524342:UPE524343 UPB589878:UPE589879 UPB655414:UPE655415 UPB720950:UPE720951 UPB786486:UPE786487 UPB852022:UPE852023 UPB917558:UPE917559 UPB983094:UPE983095 UPI43 UPI65575 UPI131111 UPI196647 UPI262183 UPI327719 UPI393255 UPI458791 UPI524327 UPI589863 UPI655399 UPI720935 UPI786471 UPI852007 UPI917543 UPI983079 URH58:URK60 URH65590:URK65592 URH131126:URK131128 URH196662:URK196664 URH262198:URK262200 URH327734:URK327736 URH393270:URK393272 URH458806:URK458808 URH524342:URK524344 URH589878:URK589880 URH655414:URK655416 URH720950:URK720952 URH786486:URK786488 URH852022:URK852024 URH917558:URK917560 URH983094:URK983096 UYP23:UYS25 UYP35:UYS37 UYP65555:UYS65557 UYP65567:UYS65569 UYP131091:UYS131093 UYP131103:UYS131105 UYP196627:UYS196629 UYP196639:UYS196641 UYP262163:UYS262165 UYP262175:UYS262177 UYP327699:UYS327701 UYP327711:UYS327713 UYP393235:UYS393237 UYP393247:UYS393249 UYP458771:UYS458773 UYP458783:UYS458785 UYP524307:UYS524309 UYP524319:UYS524321 UYP589843:UYS589845 UYP589855:UYS589857 UYP655379:UYS655381 UYP655391:UYS655393 UYP720915:UYS720917 UYP720927:UYS720929 UYP786451:UYS786453 UYP786463:UYS786465 UYP851987:UYS851989 UYP851999:UYS852001 UYP917523:UYS917525 UYP917535:UYS917537 UYP983059:UYS983061 UYP983071:UYS983073 UYX58:UZA59 UYX65590:UZA65591 UYX131126:UZA131127 UYX196662:UZA196663 UYX262198:UZA262199 UYX327734:UZA327735 UYX393270:UZA393271 UYX458806:UZA458807 UYX524342:UZA524343 UYX589878:UZA589879 UYX655414:UZA655415 UYX720950:UZA720951 UYX786486:UZA786487 UYX852022:UZA852023 UYX917558:UZA917559 UYX983094:UZA983095 UZE43 UZE65575 UZE131111 UZE196647 UZE262183 UZE327719 UZE393255 UZE458791 UZE524327 UZE589863 UZE655399 UZE720935 UZE786471 UZE852007 UZE917543 UZE983079 VBD58:VBG60 VBD65590:VBG65592 VBD131126:VBG131128 VBD196662:VBG196664 VBD262198:VBG262200 VBD327734:VBG327736 VBD393270:VBG393272 VBD458806:VBG458808 VBD524342:VBG524344 VBD589878:VBG589880 VBD655414:VBG655416 VBD720950:VBG720952 VBD786486:VBG786488 VBD852022:VBG852024 VBD917558:VBG917560 VBD983094:VBG983096 VIL23:VIO25 VIL35:VIO37 VIL65555:VIO65557 VIL65567:VIO65569 VIL131091:VIO131093 VIL131103:VIO131105 VIL196627:VIO196629 VIL196639:VIO196641 VIL262163:VIO262165 VIL262175:VIO262177 VIL327699:VIO327701 VIL327711:VIO327713 VIL393235:VIO393237 VIL393247:VIO393249 VIL458771:VIO458773 VIL458783:VIO458785 VIL524307:VIO524309 VIL524319:VIO524321 VIL589843:VIO589845 VIL589855:VIO589857 VIL655379:VIO655381 VIL655391:VIO655393 VIL720915:VIO720917 VIL720927:VIO720929 VIL786451:VIO786453 VIL786463:VIO786465 VIL851987:VIO851989 VIL851999:VIO852001 VIL917523:VIO917525 VIL917535:VIO917537 VIL983059:VIO983061 VIL983071:VIO983073 VIT58:VIW59 VIT65590:VIW65591 VIT131126:VIW131127 VIT196662:VIW196663 VIT262198:VIW262199 VIT327734:VIW327735 VIT393270:VIW393271 VIT458806:VIW458807 VIT524342:VIW524343 VIT589878:VIW589879 VIT655414:VIW655415 VIT720950:VIW720951 VIT786486:VIW786487 VIT852022:VIW852023 VIT917558:VIW917559 VIT983094:VIW983095 VJA43 VJA65575 VJA131111 VJA196647 VJA262183 VJA327719 VJA393255 VJA458791 VJA524327 VJA589863 VJA655399 VJA720935 VJA786471 VJA852007 VJA917543 VJA983079 VKZ58:VLC60 VKZ65590:VLC65592 VKZ131126:VLC131128 VKZ196662:VLC196664 VKZ262198:VLC262200 VKZ327734:VLC327736 VKZ393270:VLC393272 VKZ458806:VLC458808 VKZ524342:VLC524344 VKZ589878:VLC589880 VKZ655414:VLC655416 VKZ720950:VLC720952 VKZ786486:VLC786488 VKZ852022:VLC852024 VKZ917558:VLC917560 VKZ983094:VLC983096 VSH23:VSK25 VSH35:VSK37 VSH65555:VSK65557 VSH65567:VSK65569 VSH131091:VSK131093 VSH131103:VSK131105 VSH196627:VSK196629 VSH196639:VSK196641 VSH262163:VSK262165 VSH262175:VSK262177 VSH327699:VSK327701 VSH327711:VSK327713 VSH393235:VSK393237 VSH393247:VSK393249 VSH458771:VSK458773 VSH458783:VSK458785 VSH524307:VSK524309 VSH524319:VSK524321 VSH589843:VSK589845 VSH589855:VSK589857 VSH655379:VSK655381 VSH655391:VSK655393 VSH720915:VSK720917 VSH720927:VSK720929 VSH786451:VSK786453 VSH786463:VSK786465 VSH851987:VSK851989 VSH851999:VSK852001 VSH917523:VSK917525 VSH917535:VSK917537 VSH983059:VSK983061 VSH983071:VSK983073 VSP58:VSS59 VSP65590:VSS65591 VSP131126:VSS131127 VSP196662:VSS196663 VSP262198:VSS262199 VSP327734:VSS327735 VSP393270:VSS393271 VSP458806:VSS458807 VSP524342:VSS524343 VSP589878:VSS589879 VSP655414:VSS655415 VSP720950:VSS720951 VSP786486:VSS786487 VSP852022:VSS852023 VSP917558:VSS917559 VSP983094:VSS983095 VSW43 VSW65575 VSW131111 VSW196647 VSW262183 VSW327719 VSW393255 VSW458791 VSW524327 VSW589863 VSW655399 VSW720935 VSW786471 VSW852007 VSW917543 VSW983079 VUV58:VUY60 VUV65590:VUY65592 VUV131126:VUY131128 VUV196662:VUY196664 VUV262198:VUY262200 VUV327734:VUY327736 VUV393270:VUY393272 VUV458806:VUY458808 VUV524342:VUY524344 VUV589878:VUY589880 VUV655414:VUY655416 VUV720950:VUY720952 VUV786486:VUY786488 VUV852022:VUY852024 VUV917558:VUY917560 VUV983094:VUY983096 WCD23:WCG25 WCD35:WCG37 WCD65555:WCG65557 WCD65567:WCG65569 WCD131091:WCG131093 WCD131103:WCG131105 WCD196627:WCG196629 WCD196639:WCG196641 WCD262163:WCG262165 WCD262175:WCG262177 WCD327699:WCG327701 WCD327711:WCG327713 WCD393235:WCG393237 WCD393247:WCG393249 WCD458771:WCG458773 WCD458783:WCG458785 WCD524307:WCG524309 WCD524319:WCG524321 WCD589843:WCG589845 WCD589855:WCG589857 WCD655379:WCG655381 WCD655391:WCG655393 WCD720915:WCG720917 WCD720927:WCG720929 WCD786451:WCG786453 WCD786463:WCG786465 WCD851987:WCG851989 WCD851999:WCG852001 WCD917523:WCG917525 WCD917535:WCG917537 WCD983059:WCG983061 WCD983071:WCG983073 WCL58:WCO59 WCL65590:WCO65591 WCL131126:WCO131127 WCL196662:WCO196663 WCL262198:WCO262199 WCL327734:WCO327735 WCL393270:WCO393271 WCL458806:WCO458807 WCL524342:WCO524343 WCL589878:WCO589879 WCL655414:WCO655415 WCL720950:WCO720951 WCL786486:WCO786487 WCL852022:WCO852023 WCL917558:WCO917559 WCL983094:WCO983095 WCS43 WCS65575 WCS131111 WCS196647 WCS262183 WCS327719 WCS393255 WCS458791 WCS524327 WCS589863 WCS655399 WCS720935 WCS786471 WCS852007 WCS917543 WCS983079 WER58:WEU60 WER65590:WEU65592 WER131126:WEU131128 WER196662:WEU196664 WER262198:WEU262200 WER327734:WEU327736 WER393270:WEU393272 WER458806:WEU458808 WER524342:WEU524344 WER589878:WEU589880 WER655414:WEU655416 WER720950:WEU720952 WER786486:WEU786488 WER852022:WEU852024 WER917558:WEU917560 WER983094:WEU983096 WLZ23:WMC25 WLZ35:WMC37 WLZ65555:WMC65557 WLZ65567:WMC65569 WLZ131091:WMC131093 WLZ131103:WMC131105 WLZ196627:WMC196629 WLZ196639:WMC196641 WLZ262163:WMC262165 WLZ262175:WMC262177 WLZ327699:WMC327701 WLZ327711:WMC327713 WLZ393235:WMC393237 WLZ393247:WMC393249 WLZ458771:WMC458773 WLZ458783:WMC458785 WLZ524307:WMC524309 WLZ524319:WMC524321 WLZ589843:WMC589845 WLZ589855:WMC589857 WLZ655379:WMC655381 WLZ655391:WMC655393 WLZ720915:WMC720917 WLZ720927:WMC720929 WLZ786451:WMC786453 WLZ786463:WMC786465 WLZ851987:WMC851989 WLZ851999:WMC852001 WLZ917523:WMC917525 WLZ917535:WMC917537 WLZ983059:WMC983061 WLZ983071:WMC983073 WMH58:WMK59 WMH65590:WMK65591 WMH131126:WMK131127 WMH196662:WMK196663 WMH262198:WMK262199 WMH327734:WMK327735 WMH393270:WMK393271 WMH458806:WMK458807 WMH524342:WMK524343 WMH589878:WMK589879 WMH655414:WMK655415 WMH720950:WMK720951 WMH786486:WMK786487 WMH852022:WMK852023 WMH917558:WMK917559 WMH983094:WMK983095 WMO43 WMO65575 WMO131111 WMO196647 WMO262183 WMO327719 WMO393255 WMO458791 WMO524327 WMO589863 WMO655399 WMO720935 WMO786471 WMO852007 WMO917543 WMO983079 WON58:WOQ60 WON65590:WOQ65592 WON131126:WOQ131128 WON196662:WOQ196664 WON262198:WOQ262200 WON327734:WOQ327736 WON393270:WOQ393272 WON458806:WOQ458808 WON524342:WOQ524344 WON589878:WOQ589880 WON655414:WOQ655416 WON720950:WOQ720952 WON786486:WOQ786488 WON852022:WOQ852024 WON917558:WOQ917560 WON983094:WOQ983096 WVV23:WVY25 WVV35:WVY37 WVV65555:WVY65557 WVV65567:WVY65569 WVV131091:WVY131093 WVV131103:WVY131105 WVV196627:WVY196629 WVV196639:WVY196641 WVV262163:WVY262165 WVV262175:WVY262177 WVV327699:WVY327701 WVV327711:WVY327713 WVV393235:WVY393237 WVV393247:WVY393249 WVV458771:WVY458773 WVV458783:WVY458785 WVV524307:WVY524309 WVV524319:WVY524321 WVV589843:WVY589845 WVV589855:WVY589857 WVV655379:WVY655381 WVV655391:WVY655393 WVV720915:WVY720917 WVV720927:WVY720929 WVV786451:WVY786453 WVV786463:WVY786465 WVV851987:WVY851989 WVV851999:WVY852001 WVV917523:WVY917525 WVV917535:WVY917537 WVV983059:WVY983061 WVV983071:WVY983073 WWD58:WWG59 WWD65590:WWG65591 WWD131126:WWG131127 WWD196662:WWG196663 WWD262198:WWG262199 WWD327734:WWG327735 WWD393270:WWG393271 WWD458806:WWG458807 WWD524342:WWG524343 WWD589878:WWG589879 WWD655414:WWG655415 WWD720950:WWG720951 WWD786486:WWG786487 WWD852022:WWG852023 WWD917558:WWG917559 WWD983094:WWG983095 WWK43 WWK65575 WWK131111 WWK196647 WWK262183 WWK327719 WWK393255 WWK458791 WWK524327 WWK589863 WWK655399 WWK720935 WWK786471 WWK852007 WWK917543 WWK983079 WYJ58:WYM60 WYJ65590:WYM65592 WYJ131126:WYM131128 WYJ196662:WYM196664 WYJ262198:WYM262200 WYJ327734:WYM327736 WYJ393270:WYM393272 WYJ458806:WYM458808 WYJ524342:WYM524344 WYJ589878:WYM589880 WYJ655414:WYM655416 WYJ720950:WYM720952 WYJ786486:WYM786488 WYJ852022:WYM852024 WYJ917558:WYM917560 WYJ983094:WYM983096" xr:uid="{00000000-0002-0000-2300-000002000000}">
      <formula1>0</formula1>
      <formula2>9999</formula2>
    </dataValidation>
    <dataValidation type="whole" operator="greaterThan" allowBlank="1" showInputMessage="1" showErrorMessage="1" sqref="AY82 AY65614 AY131150 AY196686 AY262222 AY327758 AY393294 AY458830 AY524366 AY589902 AY655438 AY720974 AY786510 AY852046 AY917582 AY983118 BD82 BD65614 BD131150 BD196686 BD262222 BD327758 BD393294 BD458830 BD524366 BD589902 BD655438 BD720974 BD786510 BD852046 BD917582 BD983118 BI82 BI65614 BI131150 BI196686 BI262222 BI327758 BI393294 BI458830 BI524366 BI589902 BI655438 BI720974 BI786510 BI852046 BI917582 BI983118 KU82 KU65614 KU131150 KU196686 KU262222 KU327758 KU393294 KU458830 KU524366 KU589902 KU655438 KU720974 KU786510 KU852046 KU917582 KU983118 KZ82 KZ65614 KZ131150 KZ196686 KZ262222 KZ327758 KZ393294 KZ458830 KZ524366 KZ589902 KZ655438 KZ720974 KZ786510 KZ852046 KZ917582 KZ983118 LE82 LE65614 LE131150 LE196686 LE262222 LE327758 LE393294 LE458830 LE524366 LE589902 LE655438 LE720974 LE786510 LE852046 LE917582 LE983118 UQ82 UQ65614 UQ131150 UQ196686 UQ262222 UQ327758 UQ393294 UQ458830 UQ524366 UQ589902 UQ655438 UQ720974 UQ786510 UQ852046 UQ917582 UQ983118 UV82 UV65614 UV131150 UV196686 UV262222 UV327758 UV393294 UV458830 UV524366 UV589902 UV655438 UV720974 UV786510 UV852046 UV917582 UV983118 VA82 VA65614 VA131150 VA196686 VA262222 VA327758 VA393294 VA458830 VA524366 VA589902 VA655438 VA720974 VA786510 VA852046 VA917582 VA983118 AEM82 AEM65614 AEM131150 AEM196686 AEM262222 AEM327758 AEM393294 AEM458830 AEM524366 AEM589902 AEM655438 AEM720974 AEM786510 AEM852046 AEM917582 AEM983118 AER82 AER65614 AER131150 AER196686 AER262222 AER327758 AER393294 AER458830 AER524366 AER589902 AER655438 AER720974 AER786510 AER852046 AER917582 AER983118 AEW82 AEW65614 AEW131150 AEW196686 AEW262222 AEW327758 AEW393294 AEW458830 AEW524366 AEW589902 AEW655438 AEW720974 AEW786510 AEW852046 AEW917582 AEW983118 AOI82 AOI65614 AOI131150 AOI196686 AOI262222 AOI327758 AOI393294 AOI458830 AOI524366 AOI589902 AOI655438 AOI720974 AOI786510 AOI852046 AOI917582 AOI983118 AON82 AON65614 AON131150 AON196686 AON262222 AON327758 AON393294 AON458830 AON524366 AON589902 AON655438 AON720974 AON786510 AON852046 AON917582 AON983118 AOS82 AOS65614 AOS131150 AOS196686 AOS262222 AOS327758 AOS393294 AOS458830 AOS524366 AOS589902 AOS655438 AOS720974 AOS786510 AOS852046 AOS917582 AOS983118 AYE82 AYE65614 AYE131150 AYE196686 AYE262222 AYE327758 AYE393294 AYE458830 AYE524366 AYE589902 AYE655438 AYE720974 AYE786510 AYE852046 AYE917582 AYE983118 AYJ82 AYJ65614 AYJ131150 AYJ196686 AYJ262222 AYJ327758 AYJ393294 AYJ458830 AYJ524366 AYJ589902 AYJ655438 AYJ720974 AYJ786510 AYJ852046 AYJ917582 AYJ983118 AYO82 AYO65614 AYO131150 AYO196686 AYO262222 AYO327758 AYO393294 AYO458830 AYO524366 AYO589902 AYO655438 AYO720974 AYO786510 AYO852046 AYO917582 AYO983118 BIA82 BIA65614 BIA131150 BIA196686 BIA262222 BIA327758 BIA393294 BIA458830 BIA524366 BIA589902 BIA655438 BIA720974 BIA786510 BIA852046 BIA917582 BIA983118 BIF82 BIF65614 BIF131150 BIF196686 BIF262222 BIF327758 BIF393294 BIF458830 BIF524366 BIF589902 BIF655438 BIF720974 BIF786510 BIF852046 BIF917582 BIF983118 BIK82 BIK65614 BIK131150 BIK196686 BIK262222 BIK327758 BIK393294 BIK458830 BIK524366 BIK589902 BIK655438 BIK720974 BIK786510 BIK852046 BIK917582 BIK983118 BRW82 BRW65614 BRW131150 BRW196686 BRW262222 BRW327758 BRW393294 BRW458830 BRW524366 BRW589902 BRW655438 BRW720974 BRW786510 BRW852046 BRW917582 BRW983118 BSB82 BSB65614 BSB131150 BSB196686 BSB262222 BSB327758 BSB393294 BSB458830 BSB524366 BSB589902 BSB655438 BSB720974 BSB786510 BSB852046 BSB917582 BSB983118 BSG82 BSG65614 BSG131150 BSG196686 BSG262222 BSG327758 BSG393294 BSG458830 BSG524366 BSG589902 BSG655438 BSG720974 BSG786510 BSG852046 BSG917582 BSG983118 CBS82 CBS65614 CBS131150 CBS196686 CBS262222 CBS327758 CBS393294 CBS458830 CBS524366 CBS589902 CBS655438 CBS720974 CBS786510 CBS852046 CBS917582 CBS983118 CBX82 CBX65614 CBX131150 CBX196686 CBX262222 CBX327758 CBX393294 CBX458830 CBX524366 CBX589902 CBX655438 CBX720974 CBX786510 CBX852046 CBX917582 CBX983118 CCC82 CCC65614 CCC131150 CCC196686 CCC262222 CCC327758 CCC393294 CCC458830 CCC524366 CCC589902 CCC655438 CCC720974 CCC786510 CCC852046 CCC917582 CCC983118 CLO82 CLO65614 CLO131150 CLO196686 CLO262222 CLO327758 CLO393294 CLO458830 CLO524366 CLO589902 CLO655438 CLO720974 CLO786510 CLO852046 CLO917582 CLO983118 CLT82 CLT65614 CLT131150 CLT196686 CLT262222 CLT327758 CLT393294 CLT458830 CLT524366 CLT589902 CLT655438 CLT720974 CLT786510 CLT852046 CLT917582 CLT983118 CLY82 CLY65614 CLY131150 CLY196686 CLY262222 CLY327758 CLY393294 CLY458830 CLY524366 CLY589902 CLY655438 CLY720974 CLY786510 CLY852046 CLY917582 CLY983118 CVK82 CVK65614 CVK131150 CVK196686 CVK262222 CVK327758 CVK393294 CVK458830 CVK524366 CVK589902 CVK655438 CVK720974 CVK786510 CVK852046 CVK917582 CVK983118 CVP82 CVP65614 CVP131150 CVP196686 CVP262222 CVP327758 CVP393294 CVP458830 CVP524366 CVP589902 CVP655438 CVP720974 CVP786510 CVP852046 CVP917582 CVP983118 CVU82 CVU65614 CVU131150 CVU196686 CVU262222 CVU327758 CVU393294 CVU458830 CVU524366 CVU589902 CVU655438 CVU720974 CVU786510 CVU852046 CVU917582 CVU983118 DFG82 DFG65614 DFG131150 DFG196686 DFG262222 DFG327758 DFG393294 DFG458830 DFG524366 DFG589902 DFG655438 DFG720974 DFG786510 DFG852046 DFG917582 DFG983118 DFL82 DFL65614 DFL131150 DFL196686 DFL262222 DFL327758 DFL393294 DFL458830 DFL524366 DFL589902 DFL655438 DFL720974 DFL786510 DFL852046 DFL917582 DFL983118 DFQ82 DFQ65614 DFQ131150 DFQ196686 DFQ262222 DFQ327758 DFQ393294 DFQ458830 DFQ524366 DFQ589902 DFQ655438 DFQ720974 DFQ786510 DFQ852046 DFQ917582 DFQ983118 DPC82 DPC65614 DPC131150 DPC196686 DPC262222 DPC327758 DPC393294 DPC458830 DPC524366 DPC589902 DPC655438 DPC720974 DPC786510 DPC852046 DPC917582 DPC983118 DPH82 DPH65614 DPH131150 DPH196686 DPH262222 DPH327758 DPH393294 DPH458830 DPH524366 DPH589902 DPH655438 DPH720974 DPH786510 DPH852046 DPH917582 DPH983118 DPM82 DPM65614 DPM131150 DPM196686 DPM262222 DPM327758 DPM393294 DPM458830 DPM524366 DPM589902 DPM655438 DPM720974 DPM786510 DPM852046 DPM917582 DPM983118 DYY82 DYY65614 DYY131150 DYY196686 DYY262222 DYY327758 DYY393294 DYY458830 DYY524366 DYY589902 DYY655438 DYY720974 DYY786510 DYY852046 DYY917582 DYY983118 DZD82 DZD65614 DZD131150 DZD196686 DZD262222 DZD327758 DZD393294 DZD458830 DZD524366 DZD589902 DZD655438 DZD720974 DZD786510 DZD852046 DZD917582 DZD983118 DZI82 DZI65614 DZI131150 DZI196686 DZI262222 DZI327758 DZI393294 DZI458830 DZI524366 DZI589902 DZI655438 DZI720974 DZI786510 DZI852046 DZI917582 DZI983118 EIU82 EIU65614 EIU131150 EIU196686 EIU262222 EIU327758 EIU393294 EIU458830 EIU524366 EIU589902 EIU655438 EIU720974 EIU786510 EIU852046 EIU917582 EIU983118 EIZ82 EIZ65614 EIZ131150 EIZ196686 EIZ262222 EIZ327758 EIZ393294 EIZ458830 EIZ524366 EIZ589902 EIZ655438 EIZ720974 EIZ786510 EIZ852046 EIZ917582 EIZ983118 EJE82 EJE65614 EJE131150 EJE196686 EJE262222 EJE327758 EJE393294 EJE458830 EJE524366 EJE589902 EJE655438 EJE720974 EJE786510 EJE852046 EJE917582 EJE983118 ESQ82 ESQ65614 ESQ131150 ESQ196686 ESQ262222 ESQ327758 ESQ393294 ESQ458830 ESQ524366 ESQ589902 ESQ655438 ESQ720974 ESQ786510 ESQ852046 ESQ917582 ESQ983118 ESV82 ESV65614 ESV131150 ESV196686 ESV262222 ESV327758 ESV393294 ESV458830 ESV524366 ESV589902 ESV655438 ESV720974 ESV786510 ESV852046 ESV917582 ESV983118 ETA82 ETA65614 ETA131150 ETA196686 ETA262222 ETA327758 ETA393294 ETA458830 ETA524366 ETA589902 ETA655438 ETA720974 ETA786510 ETA852046 ETA917582 ETA983118 FCM82 FCM65614 FCM131150 FCM196686 FCM262222 FCM327758 FCM393294 FCM458830 FCM524366 FCM589902 FCM655438 FCM720974 FCM786510 FCM852046 FCM917582 FCM983118 FCR82 FCR65614 FCR131150 FCR196686 FCR262222 FCR327758 FCR393294 FCR458830 FCR524366 FCR589902 FCR655438 FCR720974 FCR786510 FCR852046 FCR917582 FCR983118 FCW82 FCW65614 FCW131150 FCW196686 FCW262222 FCW327758 FCW393294 FCW458830 FCW524366 FCW589902 FCW655438 FCW720974 FCW786510 FCW852046 FCW917582 FCW983118 FMI82 FMI65614 FMI131150 FMI196686 FMI262222 FMI327758 FMI393294 FMI458830 FMI524366 FMI589902 FMI655438 FMI720974 FMI786510 FMI852046 FMI917582 FMI983118 FMN82 FMN65614 FMN131150 FMN196686 FMN262222 FMN327758 FMN393294 FMN458830 FMN524366 FMN589902 FMN655438 FMN720974 FMN786510 FMN852046 FMN917582 FMN983118 FMS82 FMS65614 FMS131150 FMS196686 FMS262222 FMS327758 FMS393294 FMS458830 FMS524366 FMS589902 FMS655438 FMS720974 FMS786510 FMS852046 FMS917582 FMS983118 FWE82 FWE65614 FWE131150 FWE196686 FWE262222 FWE327758 FWE393294 FWE458830 FWE524366 FWE589902 FWE655438 FWE720974 FWE786510 FWE852046 FWE917582 FWE983118 FWJ82 FWJ65614 FWJ131150 FWJ196686 FWJ262222 FWJ327758 FWJ393294 FWJ458830 FWJ524366 FWJ589902 FWJ655438 FWJ720974 FWJ786510 FWJ852046 FWJ917582 FWJ983118 FWO82 FWO65614 FWO131150 FWO196686 FWO262222 FWO327758 FWO393294 FWO458830 FWO524366 FWO589902 FWO655438 FWO720974 FWO786510 FWO852046 FWO917582 FWO983118 GGA82 GGA65614 GGA131150 GGA196686 GGA262222 GGA327758 GGA393294 GGA458830 GGA524366 GGA589902 GGA655438 GGA720974 GGA786510 GGA852046 GGA917582 GGA983118 GGF82 GGF65614 GGF131150 GGF196686 GGF262222 GGF327758 GGF393294 GGF458830 GGF524366 GGF589902 GGF655438 GGF720974 GGF786510 GGF852046 GGF917582 GGF983118 GGK82 GGK65614 GGK131150 GGK196686 GGK262222 GGK327758 GGK393294 GGK458830 GGK524366 GGK589902 GGK655438 GGK720974 GGK786510 GGK852046 GGK917582 GGK983118 GPW82 GPW65614 GPW131150 GPW196686 GPW262222 GPW327758 GPW393294 GPW458830 GPW524366 GPW589902 GPW655438 GPW720974 GPW786510 GPW852046 GPW917582 GPW983118 GQB82 GQB65614 GQB131150 GQB196686 GQB262222 GQB327758 GQB393294 GQB458830 GQB524366 GQB589902 GQB655438 GQB720974 GQB786510 GQB852046 GQB917582 GQB983118 GQG82 GQG65614 GQG131150 GQG196686 GQG262222 GQG327758 GQG393294 GQG458830 GQG524366 GQG589902 GQG655438 GQG720974 GQG786510 GQG852046 GQG917582 GQG983118 GZS82 GZS65614 GZS131150 GZS196686 GZS262222 GZS327758 GZS393294 GZS458830 GZS524366 GZS589902 GZS655438 GZS720974 GZS786510 GZS852046 GZS917582 GZS983118 GZX82 GZX65614 GZX131150 GZX196686 GZX262222 GZX327758 GZX393294 GZX458830 GZX524366 GZX589902 GZX655438 GZX720974 GZX786510 GZX852046 GZX917582 GZX983118 HAC82 HAC65614 HAC131150 HAC196686 HAC262222 HAC327758 HAC393294 HAC458830 HAC524366 HAC589902 HAC655438 HAC720974 HAC786510 HAC852046 HAC917582 HAC983118 HJO82 HJO65614 HJO131150 HJO196686 HJO262222 HJO327758 HJO393294 HJO458830 HJO524366 HJO589902 HJO655438 HJO720974 HJO786510 HJO852046 HJO917582 HJO983118 HJT82 HJT65614 HJT131150 HJT196686 HJT262222 HJT327758 HJT393294 HJT458830 HJT524366 HJT589902 HJT655438 HJT720974 HJT786510 HJT852046 HJT917582 HJT983118 HJY82 HJY65614 HJY131150 HJY196686 HJY262222 HJY327758 HJY393294 HJY458830 HJY524366 HJY589902 HJY655438 HJY720974 HJY786510 HJY852046 HJY917582 HJY983118 HTK82 HTK65614 HTK131150 HTK196686 HTK262222 HTK327758 HTK393294 HTK458830 HTK524366 HTK589902 HTK655438 HTK720974 HTK786510 HTK852046 HTK917582 HTK983118 HTP82 HTP65614 HTP131150 HTP196686 HTP262222 HTP327758 HTP393294 HTP458830 HTP524366 HTP589902 HTP655438 HTP720974 HTP786510 HTP852046 HTP917582 HTP983118 HTU82 HTU65614 HTU131150 HTU196686 HTU262222 HTU327758 HTU393294 HTU458830 HTU524366 HTU589902 HTU655438 HTU720974 HTU786510 HTU852046 HTU917582 HTU983118 IDG82 IDG65614 IDG131150 IDG196686 IDG262222 IDG327758 IDG393294 IDG458830 IDG524366 IDG589902 IDG655438 IDG720974 IDG786510 IDG852046 IDG917582 IDG983118 IDL82 IDL65614 IDL131150 IDL196686 IDL262222 IDL327758 IDL393294 IDL458830 IDL524366 IDL589902 IDL655438 IDL720974 IDL786510 IDL852046 IDL917582 IDL983118 IDQ82 IDQ65614 IDQ131150 IDQ196686 IDQ262222 IDQ327758 IDQ393294 IDQ458830 IDQ524366 IDQ589902 IDQ655438 IDQ720974 IDQ786510 IDQ852046 IDQ917582 IDQ983118 INC82 INC65614 INC131150 INC196686 INC262222 INC327758 INC393294 INC458830 INC524366 INC589902 INC655438 INC720974 INC786510 INC852046 INC917582 INC983118 INH82 INH65614 INH131150 INH196686 INH262222 INH327758 INH393294 INH458830 INH524366 INH589902 INH655438 INH720974 INH786510 INH852046 INH917582 INH983118 INM82 INM65614 INM131150 INM196686 INM262222 INM327758 INM393294 INM458830 INM524366 INM589902 INM655438 INM720974 INM786510 INM852046 INM917582 INM983118 IWY82 IWY65614 IWY131150 IWY196686 IWY262222 IWY327758 IWY393294 IWY458830 IWY524366 IWY589902 IWY655438 IWY720974 IWY786510 IWY852046 IWY917582 IWY983118 IXD82 IXD65614 IXD131150 IXD196686 IXD262222 IXD327758 IXD393294 IXD458830 IXD524366 IXD589902 IXD655438 IXD720974 IXD786510 IXD852046 IXD917582 IXD983118 IXI82 IXI65614 IXI131150 IXI196686 IXI262222 IXI327758 IXI393294 IXI458830 IXI524366 IXI589902 IXI655438 IXI720974 IXI786510 IXI852046 IXI917582 IXI983118 JGU82 JGU65614 JGU131150 JGU196686 JGU262222 JGU327758 JGU393294 JGU458830 JGU524366 JGU589902 JGU655438 JGU720974 JGU786510 JGU852046 JGU917582 JGU983118 JGZ82 JGZ65614 JGZ131150 JGZ196686 JGZ262222 JGZ327758 JGZ393294 JGZ458830 JGZ524366 JGZ589902 JGZ655438 JGZ720974 JGZ786510 JGZ852046 JGZ917582 JGZ983118 JHE82 JHE65614 JHE131150 JHE196686 JHE262222 JHE327758 JHE393294 JHE458830 JHE524366 JHE589902 JHE655438 JHE720974 JHE786510 JHE852046 JHE917582 JHE983118 JQQ82 JQQ65614 JQQ131150 JQQ196686 JQQ262222 JQQ327758 JQQ393294 JQQ458830 JQQ524366 JQQ589902 JQQ655438 JQQ720974 JQQ786510 JQQ852046 JQQ917582 JQQ983118 JQV82 JQV65614 JQV131150 JQV196686 JQV262222 JQV327758 JQV393294 JQV458830 JQV524366 JQV589902 JQV655438 JQV720974 JQV786510 JQV852046 JQV917582 JQV983118 JRA82 JRA65614 JRA131150 JRA196686 JRA262222 JRA327758 JRA393294 JRA458830 JRA524366 JRA589902 JRA655438 JRA720974 JRA786510 JRA852046 JRA917582 JRA983118 KAM82 KAM65614 KAM131150 KAM196686 KAM262222 KAM327758 KAM393294 KAM458830 KAM524366 KAM589902 KAM655438 KAM720974 KAM786510 KAM852046 KAM917582 KAM983118 KAR82 KAR65614 KAR131150 KAR196686 KAR262222 KAR327758 KAR393294 KAR458830 KAR524366 KAR589902 KAR655438 KAR720974 KAR786510 KAR852046 KAR917582 KAR983118 KAW82 KAW65614 KAW131150 KAW196686 KAW262222 KAW327758 KAW393294 KAW458830 KAW524366 KAW589902 KAW655438 KAW720974 KAW786510 KAW852046 KAW917582 KAW983118 KKI82 KKI65614 KKI131150 KKI196686 KKI262222 KKI327758 KKI393294 KKI458830 KKI524366 KKI589902 KKI655438 KKI720974 KKI786510 KKI852046 KKI917582 KKI983118 KKN82 KKN65614 KKN131150 KKN196686 KKN262222 KKN327758 KKN393294 KKN458830 KKN524366 KKN589902 KKN655438 KKN720974 KKN786510 KKN852046 KKN917582 KKN983118 KKS82 KKS65614 KKS131150 KKS196686 KKS262222 KKS327758 KKS393294 KKS458830 KKS524366 KKS589902 KKS655438 KKS720974 KKS786510 KKS852046 KKS917582 KKS983118 KUE82 KUE65614 KUE131150 KUE196686 KUE262222 KUE327758 KUE393294 KUE458830 KUE524366 KUE589902 KUE655438 KUE720974 KUE786510 KUE852046 KUE917582 KUE983118 KUJ82 KUJ65614 KUJ131150 KUJ196686 KUJ262222 KUJ327758 KUJ393294 KUJ458830 KUJ524366 KUJ589902 KUJ655438 KUJ720974 KUJ786510 KUJ852046 KUJ917582 KUJ983118 KUO82 KUO65614 KUO131150 KUO196686 KUO262222 KUO327758 KUO393294 KUO458830 KUO524366 KUO589902 KUO655438 KUO720974 KUO786510 KUO852046 KUO917582 KUO983118 LEA82 LEA65614 LEA131150 LEA196686 LEA262222 LEA327758 LEA393294 LEA458830 LEA524366 LEA589902 LEA655438 LEA720974 LEA786510 LEA852046 LEA917582 LEA983118 LEF82 LEF65614 LEF131150 LEF196686 LEF262222 LEF327758 LEF393294 LEF458830 LEF524366 LEF589902 LEF655438 LEF720974 LEF786510 LEF852046 LEF917582 LEF983118 LEK82 LEK65614 LEK131150 LEK196686 LEK262222 LEK327758 LEK393294 LEK458830 LEK524366 LEK589902 LEK655438 LEK720974 LEK786510 LEK852046 LEK917582 LEK983118 LNW82 LNW65614 LNW131150 LNW196686 LNW262222 LNW327758 LNW393294 LNW458830 LNW524366 LNW589902 LNW655438 LNW720974 LNW786510 LNW852046 LNW917582 LNW983118 LOB82 LOB65614 LOB131150 LOB196686 LOB262222 LOB327758 LOB393294 LOB458830 LOB524366 LOB589902 LOB655438 LOB720974 LOB786510 LOB852046 LOB917582 LOB983118 LOG82 LOG65614 LOG131150 LOG196686 LOG262222 LOG327758 LOG393294 LOG458830 LOG524366 LOG589902 LOG655438 LOG720974 LOG786510 LOG852046 LOG917582 LOG983118 LXS82 LXS65614 LXS131150 LXS196686 LXS262222 LXS327758 LXS393294 LXS458830 LXS524366 LXS589902 LXS655438 LXS720974 LXS786510 LXS852046 LXS917582 LXS983118 LXX82 LXX65614 LXX131150 LXX196686 LXX262222 LXX327758 LXX393294 LXX458830 LXX524366 LXX589902 LXX655438 LXX720974 LXX786510 LXX852046 LXX917582 LXX983118 LYC82 LYC65614 LYC131150 LYC196686 LYC262222 LYC327758 LYC393294 LYC458830 LYC524366 LYC589902 LYC655438 LYC720974 LYC786510 LYC852046 LYC917582 LYC983118 MHO82 MHO65614 MHO131150 MHO196686 MHO262222 MHO327758 MHO393294 MHO458830 MHO524366 MHO589902 MHO655438 MHO720974 MHO786510 MHO852046 MHO917582 MHO983118 MHT82 MHT65614 MHT131150 MHT196686 MHT262222 MHT327758 MHT393294 MHT458830 MHT524366 MHT589902 MHT655438 MHT720974 MHT786510 MHT852046 MHT917582 MHT983118 MHY82 MHY65614 MHY131150 MHY196686 MHY262222 MHY327758 MHY393294 MHY458830 MHY524366 MHY589902 MHY655438 MHY720974 MHY786510 MHY852046 MHY917582 MHY983118 MRK82 MRK65614 MRK131150 MRK196686 MRK262222 MRK327758 MRK393294 MRK458830 MRK524366 MRK589902 MRK655438 MRK720974 MRK786510 MRK852046 MRK917582 MRK983118 MRP82 MRP65614 MRP131150 MRP196686 MRP262222 MRP327758 MRP393294 MRP458830 MRP524366 MRP589902 MRP655438 MRP720974 MRP786510 MRP852046 MRP917582 MRP983118 MRU82 MRU65614 MRU131150 MRU196686 MRU262222 MRU327758 MRU393294 MRU458830 MRU524366 MRU589902 MRU655438 MRU720974 MRU786510 MRU852046 MRU917582 MRU983118 NBG82 NBG65614 NBG131150 NBG196686 NBG262222 NBG327758 NBG393294 NBG458830 NBG524366 NBG589902 NBG655438 NBG720974 NBG786510 NBG852046 NBG917582 NBG983118 NBL82 NBL65614 NBL131150 NBL196686 NBL262222 NBL327758 NBL393294 NBL458830 NBL524366 NBL589902 NBL655438 NBL720974 NBL786510 NBL852046 NBL917582 NBL983118 NBQ82 NBQ65614 NBQ131150 NBQ196686 NBQ262222 NBQ327758 NBQ393294 NBQ458830 NBQ524366 NBQ589902 NBQ655438 NBQ720974 NBQ786510 NBQ852046 NBQ917582 NBQ983118 NLC82 NLC65614 NLC131150 NLC196686 NLC262222 NLC327758 NLC393294 NLC458830 NLC524366 NLC589902 NLC655438 NLC720974 NLC786510 NLC852046 NLC917582 NLC983118 NLH82 NLH65614 NLH131150 NLH196686 NLH262222 NLH327758 NLH393294 NLH458830 NLH524366 NLH589902 NLH655438 NLH720974 NLH786510 NLH852046 NLH917582 NLH983118 NLM82 NLM65614 NLM131150 NLM196686 NLM262222 NLM327758 NLM393294 NLM458830 NLM524366 NLM589902 NLM655438 NLM720974 NLM786510 NLM852046 NLM917582 NLM983118 NUY82 NUY65614 NUY131150 NUY196686 NUY262222 NUY327758 NUY393294 NUY458830 NUY524366 NUY589902 NUY655438 NUY720974 NUY786510 NUY852046 NUY917582 NUY983118 NVD82 NVD65614 NVD131150 NVD196686 NVD262222 NVD327758 NVD393294 NVD458830 NVD524366 NVD589902 NVD655438 NVD720974 NVD786510 NVD852046 NVD917582 NVD983118 NVI82 NVI65614 NVI131150 NVI196686 NVI262222 NVI327758 NVI393294 NVI458830 NVI524366 NVI589902 NVI655438 NVI720974 NVI786510 NVI852046 NVI917582 NVI983118 OEU82 OEU65614 OEU131150 OEU196686 OEU262222 OEU327758 OEU393294 OEU458830 OEU524366 OEU589902 OEU655438 OEU720974 OEU786510 OEU852046 OEU917582 OEU983118 OEZ82 OEZ65614 OEZ131150 OEZ196686 OEZ262222 OEZ327758 OEZ393294 OEZ458830 OEZ524366 OEZ589902 OEZ655438 OEZ720974 OEZ786510 OEZ852046 OEZ917582 OEZ983118 OFE82 OFE65614 OFE131150 OFE196686 OFE262222 OFE327758 OFE393294 OFE458830 OFE524366 OFE589902 OFE655438 OFE720974 OFE786510 OFE852046 OFE917582 OFE983118 OOQ82 OOQ65614 OOQ131150 OOQ196686 OOQ262222 OOQ327758 OOQ393294 OOQ458830 OOQ524366 OOQ589902 OOQ655438 OOQ720974 OOQ786510 OOQ852046 OOQ917582 OOQ983118 OOV82 OOV65614 OOV131150 OOV196686 OOV262222 OOV327758 OOV393294 OOV458830 OOV524366 OOV589902 OOV655438 OOV720974 OOV786510 OOV852046 OOV917582 OOV983118 OPA82 OPA65614 OPA131150 OPA196686 OPA262222 OPA327758 OPA393294 OPA458830 OPA524366 OPA589902 OPA655438 OPA720974 OPA786510 OPA852046 OPA917582 OPA983118 OYM82 OYM65614 OYM131150 OYM196686 OYM262222 OYM327758 OYM393294 OYM458830 OYM524366 OYM589902 OYM655438 OYM720974 OYM786510 OYM852046 OYM917582 OYM983118 OYR82 OYR65614 OYR131150 OYR196686 OYR262222 OYR327758 OYR393294 OYR458830 OYR524366 OYR589902 OYR655438 OYR720974 OYR786510 OYR852046 OYR917582 OYR983118 OYW82 OYW65614 OYW131150 OYW196686 OYW262222 OYW327758 OYW393294 OYW458830 OYW524366 OYW589902 OYW655438 OYW720974 OYW786510 OYW852046 OYW917582 OYW983118 PII82 PII65614 PII131150 PII196686 PII262222 PII327758 PII393294 PII458830 PII524366 PII589902 PII655438 PII720974 PII786510 PII852046 PII917582 PII983118 PIN82 PIN65614 PIN131150 PIN196686 PIN262222 PIN327758 PIN393294 PIN458830 PIN524366 PIN589902 PIN655438 PIN720974 PIN786510 PIN852046 PIN917582 PIN983118 PIS82 PIS65614 PIS131150 PIS196686 PIS262222 PIS327758 PIS393294 PIS458830 PIS524366 PIS589902 PIS655438 PIS720974 PIS786510 PIS852046 PIS917582 PIS983118 PSE82 PSE65614 PSE131150 PSE196686 PSE262222 PSE327758 PSE393294 PSE458830 PSE524366 PSE589902 PSE655438 PSE720974 PSE786510 PSE852046 PSE917582 PSE983118 PSJ82 PSJ65614 PSJ131150 PSJ196686 PSJ262222 PSJ327758 PSJ393294 PSJ458830 PSJ524366 PSJ589902 PSJ655438 PSJ720974 PSJ786510 PSJ852046 PSJ917582 PSJ983118 PSO82 PSO65614 PSO131150 PSO196686 PSO262222 PSO327758 PSO393294 PSO458830 PSO524366 PSO589902 PSO655438 PSO720974 PSO786510 PSO852046 PSO917582 PSO983118 QCA82 QCA65614 QCA131150 QCA196686 QCA262222 QCA327758 QCA393294 QCA458830 QCA524366 QCA589902 QCA655438 QCA720974 QCA786510 QCA852046 QCA917582 QCA983118 QCF82 QCF65614 QCF131150 QCF196686 QCF262222 QCF327758 QCF393294 QCF458830 QCF524366 QCF589902 QCF655438 QCF720974 QCF786510 QCF852046 QCF917582 QCF983118 QCK82 QCK65614 QCK131150 QCK196686 QCK262222 QCK327758 QCK393294 QCK458830 QCK524366 QCK589902 QCK655438 QCK720974 QCK786510 QCK852046 QCK917582 QCK983118 QLW82 QLW65614 QLW131150 QLW196686 QLW262222 QLW327758 QLW393294 QLW458830 QLW524366 QLW589902 QLW655438 QLW720974 QLW786510 QLW852046 QLW917582 QLW983118 QMB82 QMB65614 QMB131150 QMB196686 QMB262222 QMB327758 QMB393294 QMB458830 QMB524366 QMB589902 QMB655438 QMB720974 QMB786510 QMB852046 QMB917582 QMB983118 QMG82 QMG65614 QMG131150 QMG196686 QMG262222 QMG327758 QMG393294 QMG458830 QMG524366 QMG589902 QMG655438 QMG720974 QMG786510 QMG852046 QMG917582 QMG983118 QVS82 QVS65614 QVS131150 QVS196686 QVS262222 QVS327758 QVS393294 QVS458830 QVS524366 QVS589902 QVS655438 QVS720974 QVS786510 QVS852046 QVS917582 QVS983118 QVX82 QVX65614 QVX131150 QVX196686 QVX262222 QVX327758 QVX393294 QVX458830 QVX524366 QVX589902 QVX655438 QVX720974 QVX786510 QVX852046 QVX917582 QVX983118 QWC82 QWC65614 QWC131150 QWC196686 QWC262222 QWC327758 QWC393294 QWC458830 QWC524366 QWC589902 QWC655438 QWC720974 QWC786510 QWC852046 QWC917582 QWC983118 RFO82 RFO65614 RFO131150 RFO196686 RFO262222 RFO327758 RFO393294 RFO458830 RFO524366 RFO589902 RFO655438 RFO720974 RFO786510 RFO852046 RFO917582 RFO983118 RFT82 RFT65614 RFT131150 RFT196686 RFT262222 RFT327758 RFT393294 RFT458830 RFT524366 RFT589902 RFT655438 RFT720974 RFT786510 RFT852046 RFT917582 RFT983118 RFY82 RFY65614 RFY131150 RFY196686 RFY262222 RFY327758 RFY393294 RFY458830 RFY524366 RFY589902 RFY655438 RFY720974 RFY786510 RFY852046 RFY917582 RFY983118 RPK82 RPK65614 RPK131150 RPK196686 RPK262222 RPK327758 RPK393294 RPK458830 RPK524366 RPK589902 RPK655438 RPK720974 RPK786510 RPK852046 RPK917582 RPK983118 RPP82 RPP65614 RPP131150 RPP196686 RPP262222 RPP327758 RPP393294 RPP458830 RPP524366 RPP589902 RPP655438 RPP720974 RPP786510 RPP852046 RPP917582 RPP983118 RPU82 RPU65614 RPU131150 RPU196686 RPU262222 RPU327758 RPU393294 RPU458830 RPU524366 RPU589902 RPU655438 RPU720974 RPU786510 RPU852046 RPU917582 RPU983118 RZG82 RZG65614 RZG131150 RZG196686 RZG262222 RZG327758 RZG393294 RZG458830 RZG524366 RZG589902 RZG655438 RZG720974 RZG786510 RZG852046 RZG917582 RZG983118 RZL82 RZL65614 RZL131150 RZL196686 RZL262222 RZL327758 RZL393294 RZL458830 RZL524366 RZL589902 RZL655438 RZL720974 RZL786510 RZL852046 RZL917582 RZL983118 RZQ82 RZQ65614 RZQ131150 RZQ196686 RZQ262222 RZQ327758 RZQ393294 RZQ458830 RZQ524366 RZQ589902 RZQ655438 RZQ720974 RZQ786510 RZQ852046 RZQ917582 RZQ983118 SJC82 SJC65614 SJC131150 SJC196686 SJC262222 SJC327758 SJC393294 SJC458830 SJC524366 SJC589902 SJC655438 SJC720974 SJC786510 SJC852046 SJC917582 SJC983118 SJH82 SJH65614 SJH131150 SJH196686 SJH262222 SJH327758 SJH393294 SJH458830 SJH524366 SJH589902 SJH655438 SJH720974 SJH786510 SJH852046 SJH917582 SJH983118 SJM82 SJM65614 SJM131150 SJM196686 SJM262222 SJM327758 SJM393294 SJM458830 SJM524366 SJM589902 SJM655438 SJM720974 SJM786510 SJM852046 SJM917582 SJM983118 SSY82 SSY65614 SSY131150 SSY196686 SSY262222 SSY327758 SSY393294 SSY458830 SSY524366 SSY589902 SSY655438 SSY720974 SSY786510 SSY852046 SSY917582 SSY983118 STD82 STD65614 STD131150 STD196686 STD262222 STD327758 STD393294 STD458830 STD524366 STD589902 STD655438 STD720974 STD786510 STD852046 STD917582 STD983118 STI82 STI65614 STI131150 STI196686 STI262222 STI327758 STI393294 STI458830 STI524366 STI589902 STI655438 STI720974 STI786510 STI852046 STI917582 STI983118 TCU82 TCU65614 TCU131150 TCU196686 TCU262222 TCU327758 TCU393294 TCU458830 TCU524366 TCU589902 TCU655438 TCU720974 TCU786510 TCU852046 TCU917582 TCU983118 TCZ82 TCZ65614 TCZ131150 TCZ196686 TCZ262222 TCZ327758 TCZ393294 TCZ458830 TCZ524366 TCZ589902 TCZ655438 TCZ720974 TCZ786510 TCZ852046 TCZ917582 TCZ983118 TDE82 TDE65614 TDE131150 TDE196686 TDE262222 TDE327758 TDE393294 TDE458830 TDE524366 TDE589902 TDE655438 TDE720974 TDE786510 TDE852046 TDE917582 TDE983118 TMQ82 TMQ65614 TMQ131150 TMQ196686 TMQ262222 TMQ327758 TMQ393294 TMQ458830 TMQ524366 TMQ589902 TMQ655438 TMQ720974 TMQ786510 TMQ852046 TMQ917582 TMQ983118 TMV82 TMV65614 TMV131150 TMV196686 TMV262222 TMV327758 TMV393294 TMV458830 TMV524366 TMV589902 TMV655438 TMV720974 TMV786510 TMV852046 TMV917582 TMV983118 TNA82 TNA65614 TNA131150 TNA196686 TNA262222 TNA327758 TNA393294 TNA458830 TNA524366 TNA589902 TNA655438 TNA720974 TNA786510 TNA852046 TNA917582 TNA983118 TWM82 TWM65614 TWM131150 TWM196686 TWM262222 TWM327758 TWM393294 TWM458830 TWM524366 TWM589902 TWM655438 TWM720974 TWM786510 TWM852046 TWM917582 TWM983118 TWR82 TWR65614 TWR131150 TWR196686 TWR262222 TWR327758 TWR393294 TWR458830 TWR524366 TWR589902 TWR655438 TWR720974 TWR786510 TWR852046 TWR917582 TWR983118 TWW82 TWW65614 TWW131150 TWW196686 TWW262222 TWW327758 TWW393294 TWW458830 TWW524366 TWW589902 TWW655438 TWW720974 TWW786510 TWW852046 TWW917582 TWW983118 UGI82 UGI65614 UGI131150 UGI196686 UGI262222 UGI327758 UGI393294 UGI458830 UGI524366 UGI589902 UGI655438 UGI720974 UGI786510 UGI852046 UGI917582 UGI983118 UGN82 UGN65614 UGN131150 UGN196686 UGN262222 UGN327758 UGN393294 UGN458830 UGN524366 UGN589902 UGN655438 UGN720974 UGN786510 UGN852046 UGN917582 UGN983118 UGS82 UGS65614 UGS131150 UGS196686 UGS262222 UGS327758 UGS393294 UGS458830 UGS524366 UGS589902 UGS655438 UGS720974 UGS786510 UGS852046 UGS917582 UGS983118 UQE82 UQE65614 UQE131150 UQE196686 UQE262222 UQE327758 UQE393294 UQE458830 UQE524366 UQE589902 UQE655438 UQE720974 UQE786510 UQE852046 UQE917582 UQE983118 UQJ82 UQJ65614 UQJ131150 UQJ196686 UQJ262222 UQJ327758 UQJ393294 UQJ458830 UQJ524366 UQJ589902 UQJ655438 UQJ720974 UQJ786510 UQJ852046 UQJ917582 UQJ983118 UQO82 UQO65614 UQO131150 UQO196686 UQO262222 UQO327758 UQO393294 UQO458830 UQO524366 UQO589902 UQO655438 UQO720974 UQO786510 UQO852046 UQO917582 UQO983118 VAA82 VAA65614 VAA131150 VAA196686 VAA262222 VAA327758 VAA393294 VAA458830 VAA524366 VAA589902 VAA655438 VAA720974 VAA786510 VAA852046 VAA917582 VAA983118 VAF82 VAF65614 VAF131150 VAF196686 VAF262222 VAF327758 VAF393294 VAF458830 VAF524366 VAF589902 VAF655438 VAF720974 VAF786510 VAF852046 VAF917582 VAF983118 VAK82 VAK65614 VAK131150 VAK196686 VAK262222 VAK327758 VAK393294 VAK458830 VAK524366 VAK589902 VAK655438 VAK720974 VAK786510 VAK852046 VAK917582 VAK983118 VJW82 VJW65614 VJW131150 VJW196686 VJW262222 VJW327758 VJW393294 VJW458830 VJW524366 VJW589902 VJW655438 VJW720974 VJW786510 VJW852046 VJW917582 VJW983118 VKB82 VKB65614 VKB131150 VKB196686 VKB262222 VKB327758 VKB393294 VKB458830 VKB524366 VKB589902 VKB655438 VKB720974 VKB786510 VKB852046 VKB917582 VKB983118 VKG82 VKG65614 VKG131150 VKG196686 VKG262222 VKG327758 VKG393294 VKG458830 VKG524366 VKG589902 VKG655438 VKG720974 VKG786510 VKG852046 VKG917582 VKG983118 VTS82 VTS65614 VTS131150 VTS196686 VTS262222 VTS327758 VTS393294 VTS458830 VTS524366 VTS589902 VTS655438 VTS720974 VTS786510 VTS852046 VTS917582 VTS983118 VTX82 VTX65614 VTX131150 VTX196686 VTX262222 VTX327758 VTX393294 VTX458830 VTX524366 VTX589902 VTX655438 VTX720974 VTX786510 VTX852046 VTX917582 VTX983118 VUC82 VUC65614 VUC131150 VUC196686 VUC262222 VUC327758 VUC393294 VUC458830 VUC524366 VUC589902 VUC655438 VUC720974 VUC786510 VUC852046 VUC917582 VUC983118 WDO82 WDO65614 WDO131150 WDO196686 WDO262222 WDO327758 WDO393294 WDO458830 WDO524366 WDO589902 WDO655438 WDO720974 WDO786510 WDO852046 WDO917582 WDO983118 WDT82 WDT65614 WDT131150 WDT196686 WDT262222 WDT327758 WDT393294 WDT458830 WDT524366 WDT589902 WDT655438 WDT720974 WDT786510 WDT852046 WDT917582 WDT983118 WDY82 WDY65614 WDY131150 WDY196686 WDY262222 WDY327758 WDY393294 WDY458830 WDY524366 WDY589902 WDY655438 WDY720974 WDY786510 WDY852046 WDY917582 WDY983118 WNK82 WNK65614 WNK131150 WNK196686 WNK262222 WNK327758 WNK393294 WNK458830 WNK524366 WNK589902 WNK655438 WNK720974 WNK786510 WNK852046 WNK917582 WNK983118 WNP82 WNP65614 WNP131150 WNP196686 WNP262222 WNP327758 WNP393294 WNP458830 WNP524366 WNP589902 WNP655438 WNP720974 WNP786510 WNP852046 WNP917582 WNP983118 WNU82 WNU65614 WNU131150 WNU196686 WNU262222 WNU327758 WNU393294 WNU458830 WNU524366 WNU589902 WNU655438 WNU720974 WNU786510 WNU852046 WNU917582 WNU983118 WXG82 WXG65614 WXG131150 WXG196686 WXG262222 WXG327758 WXG393294 WXG458830 WXG524366 WXG589902 WXG655438 WXG720974 WXG786510 WXG852046 WXG917582 WXG983118 WXL82 WXL65614 WXL131150 WXL196686 WXL262222 WXL327758 WXL393294 WXL458830 WXL524366 WXL589902 WXL655438 WXL720974 WXL786510 WXL852046 WXL917582 WXL983118 WXQ82 WXQ65614 WXQ131150 WXQ196686 WXQ262222 WXQ327758 WXQ393294 WXQ458830 WXQ524366 WXQ589902 WXQ655438 WXQ720974 WXQ786510 WXQ852046 WXQ917582 WXQ983118" xr:uid="{00000000-0002-0000-2300-000003000000}">
      <formula1>0</formula1>
    </dataValidation>
    <dataValidation type="whole" operator="greaterThan" allowBlank="1" showInputMessage="1" showErrorMessage="1" error="半角数字で入力してください" sqref="BB2 BB65534 BB131070 BB196606 BB262142 BB327678 BB393214 BB458750 BB524286 BB589822 BB655358 BB720894 BB786430 BB851966 BB917502 BB983038 BF2 BF65534 BF131070 BF196606 BF262142 BF327678 BF393214 BF458750 BF524286 BF589822 BF655358 BF720894 BF786430 BF851966 BF917502 BF983038 BJ2 BJ65534 BJ131070 BJ196606 BJ262142 BJ327678 BJ393214 BJ458750 BJ524286 BJ589822 BJ655358 BJ720894 BJ786430 BJ851966 BJ917502 BJ983038 BW3:BX4 BW65535:BX65536 BW131071:BX131072 BW196607:BX196608 BW262143:BX262144 BW327679:BX327680 BW393215:BX393216 BW458751:BX458752 BW524287:BX524288 BW589823:BX589824 BW655359:BX655360 BW720895:BX720896 BW786431:BX786432 BW851967:BX851968 BW917503:BX917504 BW983039:BX983040 CA3:CB4 CA65535:CB65536 CA131071:CB131072 CA196607:CB196608 CA262143:CB262144 CA327679:CB327680 CA393215:CB393216 CA458751:CB458752 CA524287:CB524288 CA589823:CB589824 CA655359:CB655360 CA720895:CB720896 CA786431:CB786432 CA851967:CB851968 CA917503:CB917504 CA983039:CB983040 CE3:CF4 CE65535:CF65536 CE131071:CF131072 CE196607:CF196608 CE262143:CF262144 CE327679:CF327680 CE393215:CF393216 CE458751:CF458752 CE524287:CF524288 CE589823:CF589824 CE655359:CF655360 CE720895:CF720896 CE786431:CF786432 CE851967:CF851968 CE917503:CF917504 CE983039:CF983040 KX2 KX65534 KX131070 KX196606 KX262142 KX327678 KX393214 KX458750 KX524286 KX589822 KX655358 KX720894 KX786430 KX851966 KX917502 KX983038 LB2 LB65534 LB131070 LB196606 LB262142 LB327678 LB393214 LB458750 LB524286 LB589822 LB655358 LB720894 LB786430 LB851966 LB917502 LB983038 LF2 LF65534 LF131070 LF196606 LF262142 LF327678 LF393214 LF458750 LF524286 LF589822 LF655358 LF720894 LF786430 LF851966 LF917502 LF983038 LS3:LT4 LS65535:LT65536 LS131071:LT131072 LS196607:LT196608 LS262143:LT262144 LS327679:LT327680 LS393215:LT393216 LS458751:LT458752 LS524287:LT524288 LS589823:LT589824 LS655359:LT655360 LS720895:LT720896 LS786431:LT786432 LS851967:LT851968 LS917503:LT917504 LS983039:LT983040 LW3:LX4 LW65535:LX65536 LW131071:LX131072 LW196607:LX196608 LW262143:LX262144 LW327679:LX327680 LW393215:LX393216 LW458751:LX458752 LW524287:LX524288 LW589823:LX589824 LW655359:LX655360 LW720895:LX720896 LW786431:LX786432 LW851967:LX851968 LW917503:LX917504 LW983039:LX983040 MA3:MB4 MA65535:MB65536 MA131071:MB131072 MA196607:MB196608 MA262143:MB262144 MA327679:MB327680 MA393215:MB393216 MA458751:MB458752 MA524287:MB524288 MA589823:MB589824 MA655359:MB655360 MA720895:MB720896 MA786431:MB786432 MA851967:MB851968 MA917503:MB917504 MA983039:MB983040 UT2 UT65534 UT131070 UT196606 UT262142 UT327678 UT393214 UT458750 UT524286 UT589822 UT655358 UT720894 UT786430 UT851966 UT917502 UT983038 UX2 UX65534 UX131070 UX196606 UX262142 UX327678 UX393214 UX458750 UX524286 UX589822 UX655358 UX720894 UX786430 UX851966 UX917502 UX983038 VB2 VB65534 VB131070 VB196606 VB262142 VB327678 VB393214 VB458750 VB524286 VB589822 VB655358 VB720894 VB786430 VB851966 VB917502 VB983038 VO3:VP4 VO65535:VP65536 VO131071:VP131072 VO196607:VP196608 VO262143:VP262144 VO327679:VP327680 VO393215:VP393216 VO458751:VP458752 VO524287:VP524288 VO589823:VP589824 VO655359:VP655360 VO720895:VP720896 VO786431:VP786432 VO851967:VP851968 VO917503:VP917504 VO983039:VP983040 VS3:VT4 VS65535:VT65536 VS131071:VT131072 VS196607:VT196608 VS262143:VT262144 VS327679:VT327680 VS393215:VT393216 VS458751:VT458752 VS524287:VT524288 VS589823:VT589824 VS655359:VT655360 VS720895:VT720896 VS786431:VT786432 VS851967:VT851968 VS917503:VT917504 VS983039:VT983040 VW3:VX4 VW65535:VX65536 VW131071:VX131072 VW196607:VX196608 VW262143:VX262144 VW327679:VX327680 VW393215:VX393216 VW458751:VX458752 VW524287:VX524288 VW589823:VX589824 VW655359:VX655360 VW720895:VX720896 VW786431:VX786432 VW851967:VX851968 VW917503:VX917504 VW983039:VX983040 AEP2 AEP65534 AEP131070 AEP196606 AEP262142 AEP327678 AEP393214 AEP458750 AEP524286 AEP589822 AEP655358 AEP720894 AEP786430 AEP851966 AEP917502 AEP983038 AET2 AET65534 AET131070 AET196606 AET262142 AET327678 AET393214 AET458750 AET524286 AET589822 AET655358 AET720894 AET786430 AET851966 AET917502 AET983038 AEX2 AEX65534 AEX131070 AEX196606 AEX262142 AEX327678 AEX393214 AEX458750 AEX524286 AEX589822 AEX655358 AEX720894 AEX786430 AEX851966 AEX917502 AEX983038 AFK3:AFL4 AFK65535:AFL65536 AFK131071:AFL131072 AFK196607:AFL196608 AFK262143:AFL262144 AFK327679:AFL327680 AFK393215:AFL393216 AFK458751:AFL458752 AFK524287:AFL524288 AFK589823:AFL589824 AFK655359:AFL655360 AFK720895:AFL720896 AFK786431:AFL786432 AFK851967:AFL851968 AFK917503:AFL917504 AFK983039:AFL983040 AFO3:AFP4 AFO65535:AFP65536 AFO131071:AFP131072 AFO196607:AFP196608 AFO262143:AFP262144 AFO327679:AFP327680 AFO393215:AFP393216 AFO458751:AFP458752 AFO524287:AFP524288 AFO589823:AFP589824 AFO655359:AFP655360 AFO720895:AFP720896 AFO786431:AFP786432 AFO851967:AFP851968 AFO917503:AFP917504 AFO983039:AFP983040 AFS3:AFT4 AFS65535:AFT65536 AFS131071:AFT131072 AFS196607:AFT196608 AFS262143:AFT262144 AFS327679:AFT327680 AFS393215:AFT393216 AFS458751:AFT458752 AFS524287:AFT524288 AFS589823:AFT589824 AFS655359:AFT655360 AFS720895:AFT720896 AFS786431:AFT786432 AFS851967:AFT851968 AFS917503:AFT917504 AFS983039:AFT983040 AOL2 AOL65534 AOL131070 AOL196606 AOL262142 AOL327678 AOL393214 AOL458750 AOL524286 AOL589822 AOL655358 AOL720894 AOL786430 AOL851966 AOL917502 AOL983038 AOP2 AOP65534 AOP131070 AOP196606 AOP262142 AOP327678 AOP393214 AOP458750 AOP524286 AOP589822 AOP655358 AOP720894 AOP786430 AOP851966 AOP917502 AOP983038 AOT2 AOT65534 AOT131070 AOT196606 AOT262142 AOT327678 AOT393214 AOT458750 AOT524286 AOT589822 AOT655358 AOT720894 AOT786430 AOT851966 AOT917502 AOT983038 APG3:APH4 APG65535:APH65536 APG131071:APH131072 APG196607:APH196608 APG262143:APH262144 APG327679:APH327680 APG393215:APH393216 APG458751:APH458752 APG524287:APH524288 APG589823:APH589824 APG655359:APH655360 APG720895:APH720896 APG786431:APH786432 APG851967:APH851968 APG917503:APH917504 APG983039:APH983040 APK3:APL4 APK65535:APL65536 APK131071:APL131072 APK196607:APL196608 APK262143:APL262144 APK327679:APL327680 APK393215:APL393216 APK458751:APL458752 APK524287:APL524288 APK589823:APL589824 APK655359:APL655360 APK720895:APL720896 APK786431:APL786432 APK851967:APL851968 APK917503:APL917504 APK983039:APL983040 APO3:APP4 APO65535:APP65536 APO131071:APP131072 APO196607:APP196608 APO262143:APP262144 APO327679:APP327680 APO393215:APP393216 APO458751:APP458752 APO524287:APP524288 APO589823:APP589824 APO655359:APP655360 APO720895:APP720896 APO786431:APP786432 APO851967:APP851968 APO917503:APP917504 APO983039:APP983040 AYH2 AYH65534 AYH131070 AYH196606 AYH262142 AYH327678 AYH393214 AYH458750 AYH524286 AYH589822 AYH655358 AYH720894 AYH786430 AYH851966 AYH917502 AYH983038 AYL2 AYL65534 AYL131070 AYL196606 AYL262142 AYL327678 AYL393214 AYL458750 AYL524286 AYL589822 AYL655358 AYL720894 AYL786430 AYL851966 AYL917502 AYL983038 AYP2 AYP65534 AYP131070 AYP196606 AYP262142 AYP327678 AYP393214 AYP458750 AYP524286 AYP589822 AYP655358 AYP720894 AYP786430 AYP851966 AYP917502 AYP983038 AZC3:AZD4 AZC65535:AZD65536 AZC131071:AZD131072 AZC196607:AZD196608 AZC262143:AZD262144 AZC327679:AZD327680 AZC393215:AZD393216 AZC458751:AZD458752 AZC524287:AZD524288 AZC589823:AZD589824 AZC655359:AZD655360 AZC720895:AZD720896 AZC786431:AZD786432 AZC851967:AZD851968 AZC917503:AZD917504 AZC983039:AZD983040 AZG3:AZH4 AZG65535:AZH65536 AZG131071:AZH131072 AZG196607:AZH196608 AZG262143:AZH262144 AZG327679:AZH327680 AZG393215:AZH393216 AZG458751:AZH458752 AZG524287:AZH524288 AZG589823:AZH589824 AZG655359:AZH655360 AZG720895:AZH720896 AZG786431:AZH786432 AZG851967:AZH851968 AZG917503:AZH917504 AZG983039:AZH983040 AZK3:AZL4 AZK65535:AZL65536 AZK131071:AZL131072 AZK196607:AZL196608 AZK262143:AZL262144 AZK327679:AZL327680 AZK393215:AZL393216 AZK458751:AZL458752 AZK524287:AZL524288 AZK589823:AZL589824 AZK655359:AZL655360 AZK720895:AZL720896 AZK786431:AZL786432 AZK851967:AZL851968 AZK917503:AZL917504 AZK983039:AZL983040 BID2 BID65534 BID131070 BID196606 BID262142 BID327678 BID393214 BID458750 BID524286 BID589822 BID655358 BID720894 BID786430 BID851966 BID917502 BID983038 BIH2 BIH65534 BIH131070 BIH196606 BIH262142 BIH327678 BIH393214 BIH458750 BIH524286 BIH589822 BIH655358 BIH720894 BIH786430 BIH851966 BIH917502 BIH983038 BIL2 BIL65534 BIL131070 BIL196606 BIL262142 BIL327678 BIL393214 BIL458750 BIL524286 BIL589822 BIL655358 BIL720894 BIL786430 BIL851966 BIL917502 BIL983038 BIY3:BIZ4 BIY65535:BIZ65536 BIY131071:BIZ131072 BIY196607:BIZ196608 BIY262143:BIZ262144 BIY327679:BIZ327680 BIY393215:BIZ393216 BIY458751:BIZ458752 BIY524287:BIZ524288 BIY589823:BIZ589824 BIY655359:BIZ655360 BIY720895:BIZ720896 BIY786431:BIZ786432 BIY851967:BIZ851968 BIY917503:BIZ917504 BIY983039:BIZ983040 BJC3:BJD4 BJC65535:BJD65536 BJC131071:BJD131072 BJC196607:BJD196608 BJC262143:BJD262144 BJC327679:BJD327680 BJC393215:BJD393216 BJC458751:BJD458752 BJC524287:BJD524288 BJC589823:BJD589824 BJC655359:BJD655360 BJC720895:BJD720896 BJC786431:BJD786432 BJC851967:BJD851968 BJC917503:BJD917504 BJC983039:BJD983040 BJG3:BJH4 BJG65535:BJH65536 BJG131071:BJH131072 BJG196607:BJH196608 BJG262143:BJH262144 BJG327679:BJH327680 BJG393215:BJH393216 BJG458751:BJH458752 BJG524287:BJH524288 BJG589823:BJH589824 BJG655359:BJH655360 BJG720895:BJH720896 BJG786431:BJH786432 BJG851967:BJH851968 BJG917503:BJH917504 BJG983039:BJH983040 BRZ2 BRZ65534 BRZ131070 BRZ196606 BRZ262142 BRZ327678 BRZ393214 BRZ458750 BRZ524286 BRZ589822 BRZ655358 BRZ720894 BRZ786430 BRZ851966 BRZ917502 BRZ983038 BSD2 BSD65534 BSD131070 BSD196606 BSD262142 BSD327678 BSD393214 BSD458750 BSD524286 BSD589822 BSD655358 BSD720894 BSD786430 BSD851966 BSD917502 BSD983038 BSH2 BSH65534 BSH131070 BSH196606 BSH262142 BSH327678 BSH393214 BSH458750 BSH524286 BSH589822 BSH655358 BSH720894 BSH786430 BSH851966 BSH917502 BSH983038 BSU3:BSV4 BSU65535:BSV65536 BSU131071:BSV131072 BSU196607:BSV196608 BSU262143:BSV262144 BSU327679:BSV327680 BSU393215:BSV393216 BSU458751:BSV458752 BSU524287:BSV524288 BSU589823:BSV589824 BSU655359:BSV655360 BSU720895:BSV720896 BSU786431:BSV786432 BSU851967:BSV851968 BSU917503:BSV917504 BSU983039:BSV983040 BSY3:BSZ4 BSY65535:BSZ65536 BSY131071:BSZ131072 BSY196607:BSZ196608 BSY262143:BSZ262144 BSY327679:BSZ327680 BSY393215:BSZ393216 BSY458751:BSZ458752 BSY524287:BSZ524288 BSY589823:BSZ589824 BSY655359:BSZ655360 BSY720895:BSZ720896 BSY786431:BSZ786432 BSY851967:BSZ851968 BSY917503:BSZ917504 BSY983039:BSZ983040 BTC3:BTD4 BTC65535:BTD65536 BTC131071:BTD131072 BTC196607:BTD196608 BTC262143:BTD262144 BTC327679:BTD327680 BTC393215:BTD393216 BTC458751:BTD458752 BTC524287:BTD524288 BTC589823:BTD589824 BTC655359:BTD655360 BTC720895:BTD720896 BTC786431:BTD786432 BTC851967:BTD851968 BTC917503:BTD917504 BTC983039:BTD983040 CBV2 CBV65534 CBV131070 CBV196606 CBV262142 CBV327678 CBV393214 CBV458750 CBV524286 CBV589822 CBV655358 CBV720894 CBV786430 CBV851966 CBV917502 CBV983038 CBZ2 CBZ65534 CBZ131070 CBZ196606 CBZ262142 CBZ327678 CBZ393214 CBZ458750 CBZ524286 CBZ589822 CBZ655358 CBZ720894 CBZ786430 CBZ851966 CBZ917502 CBZ983038 CCD2 CCD65534 CCD131070 CCD196606 CCD262142 CCD327678 CCD393214 CCD458750 CCD524286 CCD589822 CCD655358 CCD720894 CCD786430 CCD851966 CCD917502 CCD983038 CCQ3:CCR4 CCQ65535:CCR65536 CCQ131071:CCR131072 CCQ196607:CCR196608 CCQ262143:CCR262144 CCQ327679:CCR327680 CCQ393215:CCR393216 CCQ458751:CCR458752 CCQ524287:CCR524288 CCQ589823:CCR589824 CCQ655359:CCR655360 CCQ720895:CCR720896 CCQ786431:CCR786432 CCQ851967:CCR851968 CCQ917503:CCR917504 CCQ983039:CCR983040 CCU3:CCV4 CCU65535:CCV65536 CCU131071:CCV131072 CCU196607:CCV196608 CCU262143:CCV262144 CCU327679:CCV327680 CCU393215:CCV393216 CCU458751:CCV458752 CCU524287:CCV524288 CCU589823:CCV589824 CCU655359:CCV655360 CCU720895:CCV720896 CCU786431:CCV786432 CCU851967:CCV851968 CCU917503:CCV917504 CCU983039:CCV983040 CCY3:CCZ4 CCY65535:CCZ65536 CCY131071:CCZ131072 CCY196607:CCZ196608 CCY262143:CCZ262144 CCY327679:CCZ327680 CCY393215:CCZ393216 CCY458751:CCZ458752 CCY524287:CCZ524288 CCY589823:CCZ589824 CCY655359:CCZ655360 CCY720895:CCZ720896 CCY786431:CCZ786432 CCY851967:CCZ851968 CCY917503:CCZ917504 CCY983039:CCZ983040 CLR2 CLR65534 CLR131070 CLR196606 CLR262142 CLR327678 CLR393214 CLR458750 CLR524286 CLR589822 CLR655358 CLR720894 CLR786430 CLR851966 CLR917502 CLR983038 CLV2 CLV65534 CLV131070 CLV196606 CLV262142 CLV327678 CLV393214 CLV458750 CLV524286 CLV589822 CLV655358 CLV720894 CLV786430 CLV851966 CLV917502 CLV983038 CLZ2 CLZ65534 CLZ131070 CLZ196606 CLZ262142 CLZ327678 CLZ393214 CLZ458750 CLZ524286 CLZ589822 CLZ655358 CLZ720894 CLZ786430 CLZ851966 CLZ917502 CLZ983038 CMM3:CMN4 CMM65535:CMN65536 CMM131071:CMN131072 CMM196607:CMN196608 CMM262143:CMN262144 CMM327679:CMN327680 CMM393215:CMN393216 CMM458751:CMN458752 CMM524287:CMN524288 CMM589823:CMN589824 CMM655359:CMN655360 CMM720895:CMN720896 CMM786431:CMN786432 CMM851967:CMN851968 CMM917503:CMN917504 CMM983039:CMN983040 CMQ3:CMR4 CMQ65535:CMR65536 CMQ131071:CMR131072 CMQ196607:CMR196608 CMQ262143:CMR262144 CMQ327679:CMR327680 CMQ393215:CMR393216 CMQ458751:CMR458752 CMQ524287:CMR524288 CMQ589823:CMR589824 CMQ655359:CMR655360 CMQ720895:CMR720896 CMQ786431:CMR786432 CMQ851967:CMR851968 CMQ917503:CMR917504 CMQ983039:CMR983040 CMU3:CMV4 CMU65535:CMV65536 CMU131071:CMV131072 CMU196607:CMV196608 CMU262143:CMV262144 CMU327679:CMV327680 CMU393215:CMV393216 CMU458751:CMV458752 CMU524287:CMV524288 CMU589823:CMV589824 CMU655359:CMV655360 CMU720895:CMV720896 CMU786431:CMV786432 CMU851967:CMV851968 CMU917503:CMV917504 CMU983039:CMV983040 CVN2 CVN65534 CVN131070 CVN196606 CVN262142 CVN327678 CVN393214 CVN458750 CVN524286 CVN589822 CVN655358 CVN720894 CVN786430 CVN851966 CVN917502 CVN983038 CVR2 CVR65534 CVR131070 CVR196606 CVR262142 CVR327678 CVR393214 CVR458750 CVR524286 CVR589822 CVR655358 CVR720894 CVR786430 CVR851966 CVR917502 CVR983038 CVV2 CVV65534 CVV131070 CVV196606 CVV262142 CVV327678 CVV393214 CVV458750 CVV524286 CVV589822 CVV655358 CVV720894 CVV786430 CVV851966 CVV917502 CVV983038 CWI3:CWJ4 CWI65535:CWJ65536 CWI131071:CWJ131072 CWI196607:CWJ196608 CWI262143:CWJ262144 CWI327679:CWJ327680 CWI393215:CWJ393216 CWI458751:CWJ458752 CWI524287:CWJ524288 CWI589823:CWJ589824 CWI655359:CWJ655360 CWI720895:CWJ720896 CWI786431:CWJ786432 CWI851967:CWJ851968 CWI917503:CWJ917504 CWI983039:CWJ983040 CWM3:CWN4 CWM65535:CWN65536 CWM131071:CWN131072 CWM196607:CWN196608 CWM262143:CWN262144 CWM327679:CWN327680 CWM393215:CWN393216 CWM458751:CWN458752 CWM524287:CWN524288 CWM589823:CWN589824 CWM655359:CWN655360 CWM720895:CWN720896 CWM786431:CWN786432 CWM851967:CWN851968 CWM917503:CWN917504 CWM983039:CWN983040 CWQ3:CWR4 CWQ65535:CWR65536 CWQ131071:CWR131072 CWQ196607:CWR196608 CWQ262143:CWR262144 CWQ327679:CWR327680 CWQ393215:CWR393216 CWQ458751:CWR458752 CWQ524287:CWR524288 CWQ589823:CWR589824 CWQ655359:CWR655360 CWQ720895:CWR720896 CWQ786431:CWR786432 CWQ851967:CWR851968 CWQ917503:CWR917504 CWQ983039:CWR983040 DFJ2 DFJ65534 DFJ131070 DFJ196606 DFJ262142 DFJ327678 DFJ393214 DFJ458750 DFJ524286 DFJ589822 DFJ655358 DFJ720894 DFJ786430 DFJ851966 DFJ917502 DFJ983038 DFN2 DFN65534 DFN131070 DFN196606 DFN262142 DFN327678 DFN393214 DFN458750 DFN524286 DFN589822 DFN655358 DFN720894 DFN786430 DFN851966 DFN917502 DFN983038 DFR2 DFR65534 DFR131070 DFR196606 DFR262142 DFR327678 DFR393214 DFR458750 DFR524286 DFR589822 DFR655358 DFR720894 DFR786430 DFR851966 DFR917502 DFR983038 DGE3:DGF4 DGE65535:DGF65536 DGE131071:DGF131072 DGE196607:DGF196608 DGE262143:DGF262144 DGE327679:DGF327680 DGE393215:DGF393216 DGE458751:DGF458752 DGE524287:DGF524288 DGE589823:DGF589824 DGE655359:DGF655360 DGE720895:DGF720896 DGE786431:DGF786432 DGE851967:DGF851968 DGE917503:DGF917504 DGE983039:DGF983040 DGI3:DGJ4 DGI65535:DGJ65536 DGI131071:DGJ131072 DGI196607:DGJ196608 DGI262143:DGJ262144 DGI327679:DGJ327680 DGI393215:DGJ393216 DGI458751:DGJ458752 DGI524287:DGJ524288 DGI589823:DGJ589824 DGI655359:DGJ655360 DGI720895:DGJ720896 DGI786431:DGJ786432 DGI851967:DGJ851968 DGI917503:DGJ917504 DGI983039:DGJ983040 DGM3:DGN4 DGM65535:DGN65536 DGM131071:DGN131072 DGM196607:DGN196608 DGM262143:DGN262144 DGM327679:DGN327680 DGM393215:DGN393216 DGM458751:DGN458752 DGM524287:DGN524288 DGM589823:DGN589824 DGM655359:DGN655360 DGM720895:DGN720896 DGM786431:DGN786432 DGM851967:DGN851968 DGM917503:DGN917504 DGM983039:DGN983040 DPF2 DPF65534 DPF131070 DPF196606 DPF262142 DPF327678 DPF393214 DPF458750 DPF524286 DPF589822 DPF655358 DPF720894 DPF786430 DPF851966 DPF917502 DPF983038 DPJ2 DPJ65534 DPJ131070 DPJ196606 DPJ262142 DPJ327678 DPJ393214 DPJ458750 DPJ524286 DPJ589822 DPJ655358 DPJ720894 DPJ786430 DPJ851966 DPJ917502 DPJ983038 DPN2 DPN65534 DPN131070 DPN196606 DPN262142 DPN327678 DPN393214 DPN458750 DPN524286 DPN589822 DPN655358 DPN720894 DPN786430 DPN851966 DPN917502 DPN983038 DQA3:DQB4 DQA65535:DQB65536 DQA131071:DQB131072 DQA196607:DQB196608 DQA262143:DQB262144 DQA327679:DQB327680 DQA393215:DQB393216 DQA458751:DQB458752 DQA524287:DQB524288 DQA589823:DQB589824 DQA655359:DQB655360 DQA720895:DQB720896 DQA786431:DQB786432 DQA851967:DQB851968 DQA917503:DQB917504 DQA983039:DQB983040 DQE3:DQF4 DQE65535:DQF65536 DQE131071:DQF131072 DQE196607:DQF196608 DQE262143:DQF262144 DQE327679:DQF327680 DQE393215:DQF393216 DQE458751:DQF458752 DQE524287:DQF524288 DQE589823:DQF589824 DQE655359:DQF655360 DQE720895:DQF720896 DQE786431:DQF786432 DQE851967:DQF851968 DQE917503:DQF917504 DQE983039:DQF983040 DQI3:DQJ4 DQI65535:DQJ65536 DQI131071:DQJ131072 DQI196607:DQJ196608 DQI262143:DQJ262144 DQI327679:DQJ327680 DQI393215:DQJ393216 DQI458751:DQJ458752 DQI524287:DQJ524288 DQI589823:DQJ589824 DQI655359:DQJ655360 DQI720895:DQJ720896 DQI786431:DQJ786432 DQI851967:DQJ851968 DQI917503:DQJ917504 DQI983039:DQJ983040 DZB2 DZB65534 DZB131070 DZB196606 DZB262142 DZB327678 DZB393214 DZB458750 DZB524286 DZB589822 DZB655358 DZB720894 DZB786430 DZB851966 DZB917502 DZB983038 DZF2 DZF65534 DZF131070 DZF196606 DZF262142 DZF327678 DZF393214 DZF458750 DZF524286 DZF589822 DZF655358 DZF720894 DZF786430 DZF851966 DZF917502 DZF983038 DZJ2 DZJ65534 DZJ131070 DZJ196606 DZJ262142 DZJ327678 DZJ393214 DZJ458750 DZJ524286 DZJ589822 DZJ655358 DZJ720894 DZJ786430 DZJ851966 DZJ917502 DZJ983038 DZW3:DZX4 DZW65535:DZX65536 DZW131071:DZX131072 DZW196607:DZX196608 DZW262143:DZX262144 DZW327679:DZX327680 DZW393215:DZX393216 DZW458751:DZX458752 DZW524287:DZX524288 DZW589823:DZX589824 DZW655359:DZX655360 DZW720895:DZX720896 DZW786431:DZX786432 DZW851967:DZX851968 DZW917503:DZX917504 DZW983039:DZX983040 EAA3:EAB4 EAA65535:EAB65536 EAA131071:EAB131072 EAA196607:EAB196608 EAA262143:EAB262144 EAA327679:EAB327680 EAA393215:EAB393216 EAA458751:EAB458752 EAA524287:EAB524288 EAA589823:EAB589824 EAA655359:EAB655360 EAA720895:EAB720896 EAA786431:EAB786432 EAA851967:EAB851968 EAA917503:EAB917504 EAA983039:EAB983040 EAE3:EAF4 EAE65535:EAF65536 EAE131071:EAF131072 EAE196607:EAF196608 EAE262143:EAF262144 EAE327679:EAF327680 EAE393215:EAF393216 EAE458751:EAF458752 EAE524287:EAF524288 EAE589823:EAF589824 EAE655359:EAF655360 EAE720895:EAF720896 EAE786431:EAF786432 EAE851967:EAF851968 EAE917503:EAF917504 EAE983039:EAF983040 EIX2 EIX65534 EIX131070 EIX196606 EIX262142 EIX327678 EIX393214 EIX458750 EIX524286 EIX589822 EIX655358 EIX720894 EIX786430 EIX851966 EIX917502 EIX983038 EJB2 EJB65534 EJB131070 EJB196606 EJB262142 EJB327678 EJB393214 EJB458750 EJB524286 EJB589822 EJB655358 EJB720894 EJB786430 EJB851966 EJB917502 EJB983038 EJF2 EJF65534 EJF131070 EJF196606 EJF262142 EJF327678 EJF393214 EJF458750 EJF524286 EJF589822 EJF655358 EJF720894 EJF786430 EJF851966 EJF917502 EJF983038 EJS3:EJT4 EJS65535:EJT65536 EJS131071:EJT131072 EJS196607:EJT196608 EJS262143:EJT262144 EJS327679:EJT327680 EJS393215:EJT393216 EJS458751:EJT458752 EJS524287:EJT524288 EJS589823:EJT589824 EJS655359:EJT655360 EJS720895:EJT720896 EJS786431:EJT786432 EJS851967:EJT851968 EJS917503:EJT917504 EJS983039:EJT983040 EJW3:EJX4 EJW65535:EJX65536 EJW131071:EJX131072 EJW196607:EJX196608 EJW262143:EJX262144 EJW327679:EJX327680 EJW393215:EJX393216 EJW458751:EJX458752 EJW524287:EJX524288 EJW589823:EJX589824 EJW655359:EJX655360 EJW720895:EJX720896 EJW786431:EJX786432 EJW851967:EJX851968 EJW917503:EJX917504 EJW983039:EJX983040 EKA3:EKB4 EKA65535:EKB65536 EKA131071:EKB131072 EKA196607:EKB196608 EKA262143:EKB262144 EKA327679:EKB327680 EKA393215:EKB393216 EKA458751:EKB458752 EKA524287:EKB524288 EKA589823:EKB589824 EKA655359:EKB655360 EKA720895:EKB720896 EKA786431:EKB786432 EKA851967:EKB851968 EKA917503:EKB917504 EKA983039:EKB983040 EST2 EST65534 EST131070 EST196606 EST262142 EST327678 EST393214 EST458750 EST524286 EST589822 EST655358 EST720894 EST786430 EST851966 EST917502 EST983038 ESX2 ESX65534 ESX131070 ESX196606 ESX262142 ESX327678 ESX393214 ESX458750 ESX524286 ESX589822 ESX655358 ESX720894 ESX786430 ESX851966 ESX917502 ESX983038 ETB2 ETB65534 ETB131070 ETB196606 ETB262142 ETB327678 ETB393214 ETB458750 ETB524286 ETB589822 ETB655358 ETB720894 ETB786430 ETB851966 ETB917502 ETB983038 ETO3:ETP4 ETO65535:ETP65536 ETO131071:ETP131072 ETO196607:ETP196608 ETO262143:ETP262144 ETO327679:ETP327680 ETO393215:ETP393216 ETO458751:ETP458752 ETO524287:ETP524288 ETO589823:ETP589824 ETO655359:ETP655360 ETO720895:ETP720896 ETO786431:ETP786432 ETO851967:ETP851968 ETO917503:ETP917504 ETO983039:ETP983040 ETS3:ETT4 ETS65535:ETT65536 ETS131071:ETT131072 ETS196607:ETT196608 ETS262143:ETT262144 ETS327679:ETT327680 ETS393215:ETT393216 ETS458751:ETT458752 ETS524287:ETT524288 ETS589823:ETT589824 ETS655359:ETT655360 ETS720895:ETT720896 ETS786431:ETT786432 ETS851967:ETT851968 ETS917503:ETT917504 ETS983039:ETT983040 ETW3:ETX4 ETW65535:ETX65536 ETW131071:ETX131072 ETW196607:ETX196608 ETW262143:ETX262144 ETW327679:ETX327680 ETW393215:ETX393216 ETW458751:ETX458752 ETW524287:ETX524288 ETW589823:ETX589824 ETW655359:ETX655360 ETW720895:ETX720896 ETW786431:ETX786432 ETW851967:ETX851968 ETW917503:ETX917504 ETW983039:ETX983040 FCP2 FCP65534 FCP131070 FCP196606 FCP262142 FCP327678 FCP393214 FCP458750 FCP524286 FCP589822 FCP655358 FCP720894 FCP786430 FCP851966 FCP917502 FCP983038 FCT2 FCT65534 FCT131070 FCT196606 FCT262142 FCT327678 FCT393214 FCT458750 FCT524286 FCT589822 FCT655358 FCT720894 FCT786430 FCT851966 FCT917502 FCT983038 FCX2 FCX65534 FCX131070 FCX196606 FCX262142 FCX327678 FCX393214 FCX458750 FCX524286 FCX589822 FCX655358 FCX720894 FCX786430 FCX851966 FCX917502 FCX983038 FDK3:FDL4 FDK65535:FDL65536 FDK131071:FDL131072 FDK196607:FDL196608 FDK262143:FDL262144 FDK327679:FDL327680 FDK393215:FDL393216 FDK458751:FDL458752 FDK524287:FDL524288 FDK589823:FDL589824 FDK655359:FDL655360 FDK720895:FDL720896 FDK786431:FDL786432 FDK851967:FDL851968 FDK917503:FDL917504 FDK983039:FDL983040 FDO3:FDP4 FDO65535:FDP65536 FDO131071:FDP131072 FDO196607:FDP196608 FDO262143:FDP262144 FDO327679:FDP327680 FDO393215:FDP393216 FDO458751:FDP458752 FDO524287:FDP524288 FDO589823:FDP589824 FDO655359:FDP655360 FDO720895:FDP720896 FDO786431:FDP786432 FDO851967:FDP851968 FDO917503:FDP917504 FDO983039:FDP983040 FDS3:FDT4 FDS65535:FDT65536 FDS131071:FDT131072 FDS196607:FDT196608 FDS262143:FDT262144 FDS327679:FDT327680 FDS393215:FDT393216 FDS458751:FDT458752 FDS524287:FDT524288 FDS589823:FDT589824 FDS655359:FDT655360 FDS720895:FDT720896 FDS786431:FDT786432 FDS851967:FDT851968 FDS917503:FDT917504 FDS983039:FDT983040 FML2 FML65534 FML131070 FML196606 FML262142 FML327678 FML393214 FML458750 FML524286 FML589822 FML655358 FML720894 FML786430 FML851966 FML917502 FML983038 FMP2 FMP65534 FMP131070 FMP196606 FMP262142 FMP327678 FMP393214 FMP458750 FMP524286 FMP589822 FMP655358 FMP720894 FMP786430 FMP851966 FMP917502 FMP983038 FMT2 FMT65534 FMT131070 FMT196606 FMT262142 FMT327678 FMT393214 FMT458750 FMT524286 FMT589822 FMT655358 FMT720894 FMT786430 FMT851966 FMT917502 FMT983038 FNG3:FNH4 FNG65535:FNH65536 FNG131071:FNH131072 FNG196607:FNH196608 FNG262143:FNH262144 FNG327679:FNH327680 FNG393215:FNH393216 FNG458751:FNH458752 FNG524287:FNH524288 FNG589823:FNH589824 FNG655359:FNH655360 FNG720895:FNH720896 FNG786431:FNH786432 FNG851967:FNH851968 FNG917503:FNH917504 FNG983039:FNH983040 FNK3:FNL4 FNK65535:FNL65536 FNK131071:FNL131072 FNK196607:FNL196608 FNK262143:FNL262144 FNK327679:FNL327680 FNK393215:FNL393216 FNK458751:FNL458752 FNK524287:FNL524288 FNK589823:FNL589824 FNK655359:FNL655360 FNK720895:FNL720896 FNK786431:FNL786432 FNK851967:FNL851968 FNK917503:FNL917504 FNK983039:FNL983040 FNO3:FNP4 FNO65535:FNP65536 FNO131071:FNP131072 FNO196607:FNP196608 FNO262143:FNP262144 FNO327679:FNP327680 FNO393215:FNP393216 FNO458751:FNP458752 FNO524287:FNP524288 FNO589823:FNP589824 FNO655359:FNP655360 FNO720895:FNP720896 FNO786431:FNP786432 FNO851967:FNP851968 FNO917503:FNP917504 FNO983039:FNP983040 FWH2 FWH65534 FWH131070 FWH196606 FWH262142 FWH327678 FWH393214 FWH458750 FWH524286 FWH589822 FWH655358 FWH720894 FWH786430 FWH851966 FWH917502 FWH983038 FWL2 FWL65534 FWL131070 FWL196606 FWL262142 FWL327678 FWL393214 FWL458750 FWL524286 FWL589822 FWL655358 FWL720894 FWL786430 FWL851966 FWL917502 FWL983038 FWP2 FWP65534 FWP131070 FWP196606 FWP262142 FWP327678 FWP393214 FWP458750 FWP524286 FWP589822 FWP655358 FWP720894 FWP786430 FWP851966 FWP917502 FWP983038 FXC3:FXD4 FXC65535:FXD65536 FXC131071:FXD131072 FXC196607:FXD196608 FXC262143:FXD262144 FXC327679:FXD327680 FXC393215:FXD393216 FXC458751:FXD458752 FXC524287:FXD524288 FXC589823:FXD589824 FXC655359:FXD655360 FXC720895:FXD720896 FXC786431:FXD786432 FXC851967:FXD851968 FXC917503:FXD917504 FXC983039:FXD983040 FXG3:FXH4 FXG65535:FXH65536 FXG131071:FXH131072 FXG196607:FXH196608 FXG262143:FXH262144 FXG327679:FXH327680 FXG393215:FXH393216 FXG458751:FXH458752 FXG524287:FXH524288 FXG589823:FXH589824 FXG655359:FXH655360 FXG720895:FXH720896 FXG786431:FXH786432 FXG851967:FXH851968 FXG917503:FXH917504 FXG983039:FXH983040 FXK3:FXL4 FXK65535:FXL65536 FXK131071:FXL131072 FXK196607:FXL196608 FXK262143:FXL262144 FXK327679:FXL327680 FXK393215:FXL393216 FXK458751:FXL458752 FXK524287:FXL524288 FXK589823:FXL589824 FXK655359:FXL655360 FXK720895:FXL720896 FXK786431:FXL786432 FXK851967:FXL851968 FXK917503:FXL917504 FXK983039:FXL983040 GGD2 GGD65534 GGD131070 GGD196606 GGD262142 GGD327678 GGD393214 GGD458750 GGD524286 GGD589822 GGD655358 GGD720894 GGD786430 GGD851966 GGD917502 GGD983038 GGH2 GGH65534 GGH131070 GGH196606 GGH262142 GGH327678 GGH393214 GGH458750 GGH524286 GGH589822 GGH655358 GGH720894 GGH786430 GGH851966 GGH917502 GGH983038 GGL2 GGL65534 GGL131070 GGL196606 GGL262142 GGL327678 GGL393214 GGL458750 GGL524286 GGL589822 GGL655358 GGL720894 GGL786430 GGL851966 GGL917502 GGL983038 GGY3:GGZ4 GGY65535:GGZ65536 GGY131071:GGZ131072 GGY196607:GGZ196608 GGY262143:GGZ262144 GGY327679:GGZ327680 GGY393215:GGZ393216 GGY458751:GGZ458752 GGY524287:GGZ524288 GGY589823:GGZ589824 GGY655359:GGZ655360 GGY720895:GGZ720896 GGY786431:GGZ786432 GGY851967:GGZ851968 GGY917503:GGZ917504 GGY983039:GGZ983040 GHC3:GHD4 GHC65535:GHD65536 GHC131071:GHD131072 GHC196607:GHD196608 GHC262143:GHD262144 GHC327679:GHD327680 GHC393215:GHD393216 GHC458751:GHD458752 GHC524287:GHD524288 GHC589823:GHD589824 GHC655359:GHD655360 GHC720895:GHD720896 GHC786431:GHD786432 GHC851967:GHD851968 GHC917503:GHD917504 GHC983039:GHD983040 GHG3:GHH4 GHG65535:GHH65536 GHG131071:GHH131072 GHG196607:GHH196608 GHG262143:GHH262144 GHG327679:GHH327680 GHG393215:GHH393216 GHG458751:GHH458752 GHG524287:GHH524288 GHG589823:GHH589824 GHG655359:GHH655360 GHG720895:GHH720896 GHG786431:GHH786432 GHG851967:GHH851968 GHG917503:GHH917504 GHG983039:GHH983040 GPZ2 GPZ65534 GPZ131070 GPZ196606 GPZ262142 GPZ327678 GPZ393214 GPZ458750 GPZ524286 GPZ589822 GPZ655358 GPZ720894 GPZ786430 GPZ851966 GPZ917502 GPZ983038 GQD2 GQD65534 GQD131070 GQD196606 GQD262142 GQD327678 GQD393214 GQD458750 GQD524286 GQD589822 GQD655358 GQD720894 GQD786430 GQD851966 GQD917502 GQD983038 GQH2 GQH65534 GQH131070 GQH196606 GQH262142 GQH327678 GQH393214 GQH458750 GQH524286 GQH589822 GQH655358 GQH720894 GQH786430 GQH851966 GQH917502 GQH983038 GQU3:GQV4 GQU65535:GQV65536 GQU131071:GQV131072 GQU196607:GQV196608 GQU262143:GQV262144 GQU327679:GQV327680 GQU393215:GQV393216 GQU458751:GQV458752 GQU524287:GQV524288 GQU589823:GQV589824 GQU655359:GQV655360 GQU720895:GQV720896 GQU786431:GQV786432 GQU851967:GQV851968 GQU917503:GQV917504 GQU983039:GQV983040 GQY3:GQZ4 GQY65535:GQZ65536 GQY131071:GQZ131072 GQY196607:GQZ196608 GQY262143:GQZ262144 GQY327679:GQZ327680 GQY393215:GQZ393216 GQY458751:GQZ458752 GQY524287:GQZ524288 GQY589823:GQZ589824 GQY655359:GQZ655360 GQY720895:GQZ720896 GQY786431:GQZ786432 GQY851967:GQZ851968 GQY917503:GQZ917504 GQY983039:GQZ983040 GRC3:GRD4 GRC65535:GRD65536 GRC131071:GRD131072 GRC196607:GRD196608 GRC262143:GRD262144 GRC327679:GRD327680 GRC393215:GRD393216 GRC458751:GRD458752 GRC524287:GRD524288 GRC589823:GRD589824 GRC655359:GRD655360 GRC720895:GRD720896 GRC786431:GRD786432 GRC851967:GRD851968 GRC917503:GRD917504 GRC983039:GRD983040 GZV2 GZV65534 GZV131070 GZV196606 GZV262142 GZV327678 GZV393214 GZV458750 GZV524286 GZV589822 GZV655358 GZV720894 GZV786430 GZV851966 GZV917502 GZV983038 GZZ2 GZZ65534 GZZ131070 GZZ196606 GZZ262142 GZZ327678 GZZ393214 GZZ458750 GZZ524286 GZZ589822 GZZ655358 GZZ720894 GZZ786430 GZZ851966 GZZ917502 GZZ983038 HAD2 HAD65534 HAD131070 HAD196606 HAD262142 HAD327678 HAD393214 HAD458750 HAD524286 HAD589822 HAD655358 HAD720894 HAD786430 HAD851966 HAD917502 HAD983038 HAQ3:HAR4 HAQ65535:HAR65536 HAQ131071:HAR131072 HAQ196607:HAR196608 HAQ262143:HAR262144 HAQ327679:HAR327680 HAQ393215:HAR393216 HAQ458751:HAR458752 HAQ524287:HAR524288 HAQ589823:HAR589824 HAQ655359:HAR655360 HAQ720895:HAR720896 HAQ786431:HAR786432 HAQ851967:HAR851968 HAQ917503:HAR917504 HAQ983039:HAR983040 HAU3:HAV4 HAU65535:HAV65536 HAU131071:HAV131072 HAU196607:HAV196608 HAU262143:HAV262144 HAU327679:HAV327680 HAU393215:HAV393216 HAU458751:HAV458752 HAU524287:HAV524288 HAU589823:HAV589824 HAU655359:HAV655360 HAU720895:HAV720896 HAU786431:HAV786432 HAU851967:HAV851968 HAU917503:HAV917504 HAU983039:HAV983040 HAY3:HAZ4 HAY65535:HAZ65536 HAY131071:HAZ131072 HAY196607:HAZ196608 HAY262143:HAZ262144 HAY327679:HAZ327680 HAY393215:HAZ393216 HAY458751:HAZ458752 HAY524287:HAZ524288 HAY589823:HAZ589824 HAY655359:HAZ655360 HAY720895:HAZ720896 HAY786431:HAZ786432 HAY851967:HAZ851968 HAY917503:HAZ917504 HAY983039:HAZ983040 HJR2 HJR65534 HJR131070 HJR196606 HJR262142 HJR327678 HJR393214 HJR458750 HJR524286 HJR589822 HJR655358 HJR720894 HJR786430 HJR851966 HJR917502 HJR983038 HJV2 HJV65534 HJV131070 HJV196606 HJV262142 HJV327678 HJV393214 HJV458750 HJV524286 HJV589822 HJV655358 HJV720894 HJV786430 HJV851966 HJV917502 HJV983038 HJZ2 HJZ65534 HJZ131070 HJZ196606 HJZ262142 HJZ327678 HJZ393214 HJZ458750 HJZ524286 HJZ589822 HJZ655358 HJZ720894 HJZ786430 HJZ851966 HJZ917502 HJZ983038 HKM3:HKN4 HKM65535:HKN65536 HKM131071:HKN131072 HKM196607:HKN196608 HKM262143:HKN262144 HKM327679:HKN327680 HKM393215:HKN393216 HKM458751:HKN458752 HKM524287:HKN524288 HKM589823:HKN589824 HKM655359:HKN655360 HKM720895:HKN720896 HKM786431:HKN786432 HKM851967:HKN851968 HKM917503:HKN917504 HKM983039:HKN983040 HKQ3:HKR4 HKQ65535:HKR65536 HKQ131071:HKR131072 HKQ196607:HKR196608 HKQ262143:HKR262144 HKQ327679:HKR327680 HKQ393215:HKR393216 HKQ458751:HKR458752 HKQ524287:HKR524288 HKQ589823:HKR589824 HKQ655359:HKR655360 HKQ720895:HKR720896 HKQ786431:HKR786432 HKQ851967:HKR851968 HKQ917503:HKR917504 HKQ983039:HKR983040 HKU3:HKV4 HKU65535:HKV65536 HKU131071:HKV131072 HKU196607:HKV196608 HKU262143:HKV262144 HKU327679:HKV327680 HKU393215:HKV393216 HKU458751:HKV458752 HKU524287:HKV524288 HKU589823:HKV589824 HKU655359:HKV655360 HKU720895:HKV720896 HKU786431:HKV786432 HKU851967:HKV851968 HKU917503:HKV917504 HKU983039:HKV983040 HTN2 HTN65534 HTN131070 HTN196606 HTN262142 HTN327678 HTN393214 HTN458750 HTN524286 HTN589822 HTN655358 HTN720894 HTN786430 HTN851966 HTN917502 HTN983038 HTR2 HTR65534 HTR131070 HTR196606 HTR262142 HTR327678 HTR393214 HTR458750 HTR524286 HTR589822 HTR655358 HTR720894 HTR786430 HTR851966 HTR917502 HTR983038 HTV2 HTV65534 HTV131070 HTV196606 HTV262142 HTV327678 HTV393214 HTV458750 HTV524286 HTV589822 HTV655358 HTV720894 HTV786430 HTV851966 HTV917502 HTV983038 HUI3:HUJ4 HUI65535:HUJ65536 HUI131071:HUJ131072 HUI196607:HUJ196608 HUI262143:HUJ262144 HUI327679:HUJ327680 HUI393215:HUJ393216 HUI458751:HUJ458752 HUI524287:HUJ524288 HUI589823:HUJ589824 HUI655359:HUJ655360 HUI720895:HUJ720896 HUI786431:HUJ786432 HUI851967:HUJ851968 HUI917503:HUJ917504 HUI983039:HUJ983040 HUM3:HUN4 HUM65535:HUN65536 HUM131071:HUN131072 HUM196607:HUN196608 HUM262143:HUN262144 HUM327679:HUN327680 HUM393215:HUN393216 HUM458751:HUN458752 HUM524287:HUN524288 HUM589823:HUN589824 HUM655359:HUN655360 HUM720895:HUN720896 HUM786431:HUN786432 HUM851967:HUN851968 HUM917503:HUN917504 HUM983039:HUN983040 HUQ3:HUR4 HUQ65535:HUR65536 HUQ131071:HUR131072 HUQ196607:HUR196608 HUQ262143:HUR262144 HUQ327679:HUR327680 HUQ393215:HUR393216 HUQ458751:HUR458752 HUQ524287:HUR524288 HUQ589823:HUR589824 HUQ655359:HUR655360 HUQ720895:HUR720896 HUQ786431:HUR786432 HUQ851967:HUR851968 HUQ917503:HUR917504 HUQ983039:HUR983040 IDJ2 IDJ65534 IDJ131070 IDJ196606 IDJ262142 IDJ327678 IDJ393214 IDJ458750 IDJ524286 IDJ589822 IDJ655358 IDJ720894 IDJ786430 IDJ851966 IDJ917502 IDJ983038 IDN2 IDN65534 IDN131070 IDN196606 IDN262142 IDN327678 IDN393214 IDN458750 IDN524286 IDN589822 IDN655358 IDN720894 IDN786430 IDN851966 IDN917502 IDN983038 IDR2 IDR65534 IDR131070 IDR196606 IDR262142 IDR327678 IDR393214 IDR458750 IDR524286 IDR589822 IDR655358 IDR720894 IDR786430 IDR851966 IDR917502 IDR983038 IEE3:IEF4 IEE65535:IEF65536 IEE131071:IEF131072 IEE196607:IEF196608 IEE262143:IEF262144 IEE327679:IEF327680 IEE393215:IEF393216 IEE458751:IEF458752 IEE524287:IEF524288 IEE589823:IEF589824 IEE655359:IEF655360 IEE720895:IEF720896 IEE786431:IEF786432 IEE851967:IEF851968 IEE917503:IEF917504 IEE983039:IEF983040 IEI3:IEJ4 IEI65535:IEJ65536 IEI131071:IEJ131072 IEI196607:IEJ196608 IEI262143:IEJ262144 IEI327679:IEJ327680 IEI393215:IEJ393216 IEI458751:IEJ458752 IEI524287:IEJ524288 IEI589823:IEJ589824 IEI655359:IEJ655360 IEI720895:IEJ720896 IEI786431:IEJ786432 IEI851967:IEJ851968 IEI917503:IEJ917504 IEI983039:IEJ983040 IEM3:IEN4 IEM65535:IEN65536 IEM131071:IEN131072 IEM196607:IEN196608 IEM262143:IEN262144 IEM327679:IEN327680 IEM393215:IEN393216 IEM458751:IEN458752 IEM524287:IEN524288 IEM589823:IEN589824 IEM655359:IEN655360 IEM720895:IEN720896 IEM786431:IEN786432 IEM851967:IEN851968 IEM917503:IEN917504 IEM983039:IEN983040 INF2 INF65534 INF131070 INF196606 INF262142 INF327678 INF393214 INF458750 INF524286 INF589822 INF655358 INF720894 INF786430 INF851966 INF917502 INF983038 INJ2 INJ65534 INJ131070 INJ196606 INJ262142 INJ327678 INJ393214 INJ458750 INJ524286 INJ589822 INJ655358 INJ720894 INJ786430 INJ851966 INJ917502 INJ983038 INN2 INN65534 INN131070 INN196606 INN262142 INN327678 INN393214 INN458750 INN524286 INN589822 INN655358 INN720894 INN786430 INN851966 INN917502 INN983038 IOA3:IOB4 IOA65535:IOB65536 IOA131071:IOB131072 IOA196607:IOB196608 IOA262143:IOB262144 IOA327679:IOB327680 IOA393215:IOB393216 IOA458751:IOB458752 IOA524287:IOB524288 IOA589823:IOB589824 IOA655359:IOB655360 IOA720895:IOB720896 IOA786431:IOB786432 IOA851967:IOB851968 IOA917503:IOB917504 IOA983039:IOB983040 IOE3:IOF4 IOE65535:IOF65536 IOE131071:IOF131072 IOE196607:IOF196608 IOE262143:IOF262144 IOE327679:IOF327680 IOE393215:IOF393216 IOE458751:IOF458752 IOE524287:IOF524288 IOE589823:IOF589824 IOE655359:IOF655360 IOE720895:IOF720896 IOE786431:IOF786432 IOE851967:IOF851968 IOE917503:IOF917504 IOE983039:IOF983040 IOI3:IOJ4 IOI65535:IOJ65536 IOI131071:IOJ131072 IOI196607:IOJ196608 IOI262143:IOJ262144 IOI327679:IOJ327680 IOI393215:IOJ393216 IOI458751:IOJ458752 IOI524287:IOJ524288 IOI589823:IOJ589824 IOI655359:IOJ655360 IOI720895:IOJ720896 IOI786431:IOJ786432 IOI851967:IOJ851968 IOI917503:IOJ917504 IOI983039:IOJ983040 IXB2 IXB65534 IXB131070 IXB196606 IXB262142 IXB327678 IXB393214 IXB458750 IXB524286 IXB589822 IXB655358 IXB720894 IXB786430 IXB851966 IXB917502 IXB983038 IXF2 IXF65534 IXF131070 IXF196606 IXF262142 IXF327678 IXF393214 IXF458750 IXF524286 IXF589822 IXF655358 IXF720894 IXF786430 IXF851966 IXF917502 IXF983038 IXJ2 IXJ65534 IXJ131070 IXJ196606 IXJ262142 IXJ327678 IXJ393214 IXJ458750 IXJ524286 IXJ589822 IXJ655358 IXJ720894 IXJ786430 IXJ851966 IXJ917502 IXJ983038 IXW3:IXX4 IXW65535:IXX65536 IXW131071:IXX131072 IXW196607:IXX196608 IXW262143:IXX262144 IXW327679:IXX327680 IXW393215:IXX393216 IXW458751:IXX458752 IXW524287:IXX524288 IXW589823:IXX589824 IXW655359:IXX655360 IXW720895:IXX720896 IXW786431:IXX786432 IXW851967:IXX851968 IXW917503:IXX917504 IXW983039:IXX983040 IYA3:IYB4 IYA65535:IYB65536 IYA131071:IYB131072 IYA196607:IYB196608 IYA262143:IYB262144 IYA327679:IYB327680 IYA393215:IYB393216 IYA458751:IYB458752 IYA524287:IYB524288 IYA589823:IYB589824 IYA655359:IYB655360 IYA720895:IYB720896 IYA786431:IYB786432 IYA851967:IYB851968 IYA917503:IYB917504 IYA983039:IYB983040 IYE3:IYF4 IYE65535:IYF65536 IYE131071:IYF131072 IYE196607:IYF196608 IYE262143:IYF262144 IYE327679:IYF327680 IYE393215:IYF393216 IYE458751:IYF458752 IYE524287:IYF524288 IYE589823:IYF589824 IYE655359:IYF655360 IYE720895:IYF720896 IYE786431:IYF786432 IYE851967:IYF851968 IYE917503:IYF917504 IYE983039:IYF983040 JGX2 JGX65534 JGX131070 JGX196606 JGX262142 JGX327678 JGX393214 JGX458750 JGX524286 JGX589822 JGX655358 JGX720894 JGX786430 JGX851966 JGX917502 JGX983038 JHB2 JHB65534 JHB131070 JHB196606 JHB262142 JHB327678 JHB393214 JHB458750 JHB524286 JHB589822 JHB655358 JHB720894 JHB786430 JHB851966 JHB917502 JHB983038 JHF2 JHF65534 JHF131070 JHF196606 JHF262142 JHF327678 JHF393214 JHF458750 JHF524286 JHF589822 JHF655358 JHF720894 JHF786430 JHF851966 JHF917502 JHF983038 JHS3:JHT4 JHS65535:JHT65536 JHS131071:JHT131072 JHS196607:JHT196608 JHS262143:JHT262144 JHS327679:JHT327680 JHS393215:JHT393216 JHS458751:JHT458752 JHS524287:JHT524288 JHS589823:JHT589824 JHS655359:JHT655360 JHS720895:JHT720896 JHS786431:JHT786432 JHS851967:JHT851968 JHS917503:JHT917504 JHS983039:JHT983040 JHW3:JHX4 JHW65535:JHX65536 JHW131071:JHX131072 JHW196607:JHX196608 JHW262143:JHX262144 JHW327679:JHX327680 JHW393215:JHX393216 JHW458751:JHX458752 JHW524287:JHX524288 JHW589823:JHX589824 JHW655359:JHX655360 JHW720895:JHX720896 JHW786431:JHX786432 JHW851967:JHX851968 JHW917503:JHX917504 JHW983039:JHX983040 JIA3:JIB4 JIA65535:JIB65536 JIA131071:JIB131072 JIA196607:JIB196608 JIA262143:JIB262144 JIA327679:JIB327680 JIA393215:JIB393216 JIA458751:JIB458752 JIA524287:JIB524288 JIA589823:JIB589824 JIA655359:JIB655360 JIA720895:JIB720896 JIA786431:JIB786432 JIA851967:JIB851968 JIA917503:JIB917504 JIA983039:JIB983040 JQT2 JQT65534 JQT131070 JQT196606 JQT262142 JQT327678 JQT393214 JQT458750 JQT524286 JQT589822 JQT655358 JQT720894 JQT786430 JQT851966 JQT917502 JQT983038 JQX2 JQX65534 JQX131070 JQX196606 JQX262142 JQX327678 JQX393214 JQX458750 JQX524286 JQX589822 JQX655358 JQX720894 JQX786430 JQX851966 JQX917502 JQX983038 JRB2 JRB65534 JRB131070 JRB196606 JRB262142 JRB327678 JRB393214 JRB458750 JRB524286 JRB589822 JRB655358 JRB720894 JRB786430 JRB851966 JRB917502 JRB983038 JRO3:JRP4 JRO65535:JRP65536 JRO131071:JRP131072 JRO196607:JRP196608 JRO262143:JRP262144 JRO327679:JRP327680 JRO393215:JRP393216 JRO458751:JRP458752 JRO524287:JRP524288 JRO589823:JRP589824 JRO655359:JRP655360 JRO720895:JRP720896 JRO786431:JRP786432 JRO851967:JRP851968 JRO917503:JRP917504 JRO983039:JRP983040 JRS3:JRT4 JRS65535:JRT65536 JRS131071:JRT131072 JRS196607:JRT196608 JRS262143:JRT262144 JRS327679:JRT327680 JRS393215:JRT393216 JRS458751:JRT458752 JRS524287:JRT524288 JRS589823:JRT589824 JRS655359:JRT655360 JRS720895:JRT720896 JRS786431:JRT786432 JRS851967:JRT851968 JRS917503:JRT917504 JRS983039:JRT983040 JRW3:JRX4 JRW65535:JRX65536 JRW131071:JRX131072 JRW196607:JRX196608 JRW262143:JRX262144 JRW327679:JRX327680 JRW393215:JRX393216 JRW458751:JRX458752 JRW524287:JRX524288 JRW589823:JRX589824 JRW655359:JRX655360 JRW720895:JRX720896 JRW786431:JRX786432 JRW851967:JRX851968 JRW917503:JRX917504 JRW983039:JRX983040 KAP2 KAP65534 KAP131070 KAP196606 KAP262142 KAP327678 KAP393214 KAP458750 KAP524286 KAP589822 KAP655358 KAP720894 KAP786430 KAP851966 KAP917502 KAP983038 KAT2 KAT65534 KAT131070 KAT196606 KAT262142 KAT327678 KAT393214 KAT458750 KAT524286 KAT589822 KAT655358 KAT720894 KAT786430 KAT851966 KAT917502 KAT983038 KAX2 KAX65534 KAX131070 KAX196606 KAX262142 KAX327678 KAX393214 KAX458750 KAX524286 KAX589822 KAX655358 KAX720894 KAX786430 KAX851966 KAX917502 KAX983038 KBK3:KBL4 KBK65535:KBL65536 KBK131071:KBL131072 KBK196607:KBL196608 KBK262143:KBL262144 KBK327679:KBL327680 KBK393215:KBL393216 KBK458751:KBL458752 KBK524287:KBL524288 KBK589823:KBL589824 KBK655359:KBL655360 KBK720895:KBL720896 KBK786431:KBL786432 KBK851967:KBL851968 KBK917503:KBL917504 KBK983039:KBL983040 KBO3:KBP4 KBO65535:KBP65536 KBO131071:KBP131072 KBO196607:KBP196608 KBO262143:KBP262144 KBO327679:KBP327680 KBO393215:KBP393216 KBO458751:KBP458752 KBO524287:KBP524288 KBO589823:KBP589824 KBO655359:KBP655360 KBO720895:KBP720896 KBO786431:KBP786432 KBO851967:KBP851968 KBO917503:KBP917504 KBO983039:KBP983040 KBS3:KBT4 KBS65535:KBT65536 KBS131071:KBT131072 KBS196607:KBT196608 KBS262143:KBT262144 KBS327679:KBT327680 KBS393215:KBT393216 KBS458751:KBT458752 KBS524287:KBT524288 KBS589823:KBT589824 KBS655359:KBT655360 KBS720895:KBT720896 KBS786431:KBT786432 KBS851967:KBT851968 KBS917503:KBT917504 KBS983039:KBT983040 KKL2 KKL65534 KKL131070 KKL196606 KKL262142 KKL327678 KKL393214 KKL458750 KKL524286 KKL589822 KKL655358 KKL720894 KKL786430 KKL851966 KKL917502 KKL983038 KKP2 KKP65534 KKP131070 KKP196606 KKP262142 KKP327678 KKP393214 KKP458750 KKP524286 KKP589822 KKP655358 KKP720894 KKP786430 KKP851966 KKP917502 KKP983038 KKT2 KKT65534 KKT131070 KKT196606 KKT262142 KKT327678 KKT393214 KKT458750 KKT524286 KKT589822 KKT655358 KKT720894 KKT786430 KKT851966 KKT917502 KKT983038 KLG3:KLH4 KLG65535:KLH65536 KLG131071:KLH131072 KLG196607:KLH196608 KLG262143:KLH262144 KLG327679:KLH327680 KLG393215:KLH393216 KLG458751:KLH458752 KLG524287:KLH524288 KLG589823:KLH589824 KLG655359:KLH655360 KLG720895:KLH720896 KLG786431:KLH786432 KLG851967:KLH851968 KLG917503:KLH917504 KLG983039:KLH983040 KLK3:KLL4 KLK65535:KLL65536 KLK131071:KLL131072 KLK196607:KLL196608 KLK262143:KLL262144 KLK327679:KLL327680 KLK393215:KLL393216 KLK458751:KLL458752 KLK524287:KLL524288 KLK589823:KLL589824 KLK655359:KLL655360 KLK720895:KLL720896 KLK786431:KLL786432 KLK851967:KLL851968 KLK917503:KLL917504 KLK983039:KLL983040 KLO3:KLP4 KLO65535:KLP65536 KLO131071:KLP131072 KLO196607:KLP196608 KLO262143:KLP262144 KLO327679:KLP327680 KLO393215:KLP393216 KLO458751:KLP458752 KLO524287:KLP524288 KLO589823:KLP589824 KLO655359:KLP655360 KLO720895:KLP720896 KLO786431:KLP786432 KLO851967:KLP851968 KLO917503:KLP917504 KLO983039:KLP983040 KUH2 KUH65534 KUH131070 KUH196606 KUH262142 KUH327678 KUH393214 KUH458750 KUH524286 KUH589822 KUH655358 KUH720894 KUH786430 KUH851966 KUH917502 KUH983038 KUL2 KUL65534 KUL131070 KUL196606 KUL262142 KUL327678 KUL393214 KUL458750 KUL524286 KUL589822 KUL655358 KUL720894 KUL786430 KUL851966 KUL917502 KUL983038 KUP2 KUP65534 KUP131070 KUP196606 KUP262142 KUP327678 KUP393214 KUP458750 KUP524286 KUP589822 KUP655358 KUP720894 KUP786430 KUP851966 KUP917502 KUP983038 KVC3:KVD4 KVC65535:KVD65536 KVC131071:KVD131072 KVC196607:KVD196608 KVC262143:KVD262144 KVC327679:KVD327680 KVC393215:KVD393216 KVC458751:KVD458752 KVC524287:KVD524288 KVC589823:KVD589824 KVC655359:KVD655360 KVC720895:KVD720896 KVC786431:KVD786432 KVC851967:KVD851968 KVC917503:KVD917504 KVC983039:KVD983040 KVG3:KVH4 KVG65535:KVH65536 KVG131071:KVH131072 KVG196607:KVH196608 KVG262143:KVH262144 KVG327679:KVH327680 KVG393215:KVH393216 KVG458751:KVH458752 KVG524287:KVH524288 KVG589823:KVH589824 KVG655359:KVH655360 KVG720895:KVH720896 KVG786431:KVH786432 KVG851967:KVH851968 KVG917503:KVH917504 KVG983039:KVH983040 KVK3:KVL4 KVK65535:KVL65536 KVK131071:KVL131072 KVK196607:KVL196608 KVK262143:KVL262144 KVK327679:KVL327680 KVK393215:KVL393216 KVK458751:KVL458752 KVK524287:KVL524288 KVK589823:KVL589824 KVK655359:KVL655360 KVK720895:KVL720896 KVK786431:KVL786432 KVK851967:KVL851968 KVK917503:KVL917504 KVK983039:KVL983040 LED2 LED65534 LED131070 LED196606 LED262142 LED327678 LED393214 LED458750 LED524286 LED589822 LED655358 LED720894 LED786430 LED851966 LED917502 LED983038 LEH2 LEH65534 LEH131070 LEH196606 LEH262142 LEH327678 LEH393214 LEH458750 LEH524286 LEH589822 LEH655358 LEH720894 LEH786430 LEH851966 LEH917502 LEH983038 LEL2 LEL65534 LEL131070 LEL196606 LEL262142 LEL327678 LEL393214 LEL458750 LEL524286 LEL589822 LEL655358 LEL720894 LEL786430 LEL851966 LEL917502 LEL983038 LEY3:LEZ4 LEY65535:LEZ65536 LEY131071:LEZ131072 LEY196607:LEZ196608 LEY262143:LEZ262144 LEY327679:LEZ327680 LEY393215:LEZ393216 LEY458751:LEZ458752 LEY524287:LEZ524288 LEY589823:LEZ589824 LEY655359:LEZ655360 LEY720895:LEZ720896 LEY786431:LEZ786432 LEY851967:LEZ851968 LEY917503:LEZ917504 LEY983039:LEZ983040 LFC3:LFD4 LFC65535:LFD65536 LFC131071:LFD131072 LFC196607:LFD196608 LFC262143:LFD262144 LFC327679:LFD327680 LFC393215:LFD393216 LFC458751:LFD458752 LFC524287:LFD524288 LFC589823:LFD589824 LFC655359:LFD655360 LFC720895:LFD720896 LFC786431:LFD786432 LFC851967:LFD851968 LFC917503:LFD917504 LFC983039:LFD983040 LFG3:LFH4 LFG65535:LFH65536 LFG131071:LFH131072 LFG196607:LFH196608 LFG262143:LFH262144 LFG327679:LFH327680 LFG393215:LFH393216 LFG458751:LFH458752 LFG524287:LFH524288 LFG589823:LFH589824 LFG655359:LFH655360 LFG720895:LFH720896 LFG786431:LFH786432 LFG851967:LFH851968 LFG917503:LFH917504 LFG983039:LFH983040 LNZ2 LNZ65534 LNZ131070 LNZ196606 LNZ262142 LNZ327678 LNZ393214 LNZ458750 LNZ524286 LNZ589822 LNZ655358 LNZ720894 LNZ786430 LNZ851966 LNZ917502 LNZ983038 LOD2 LOD65534 LOD131070 LOD196606 LOD262142 LOD327678 LOD393214 LOD458750 LOD524286 LOD589822 LOD655358 LOD720894 LOD786430 LOD851966 LOD917502 LOD983038 LOH2 LOH65534 LOH131070 LOH196606 LOH262142 LOH327678 LOH393214 LOH458750 LOH524286 LOH589822 LOH655358 LOH720894 LOH786430 LOH851966 LOH917502 LOH983038 LOU3:LOV4 LOU65535:LOV65536 LOU131071:LOV131072 LOU196607:LOV196608 LOU262143:LOV262144 LOU327679:LOV327680 LOU393215:LOV393216 LOU458751:LOV458752 LOU524287:LOV524288 LOU589823:LOV589824 LOU655359:LOV655360 LOU720895:LOV720896 LOU786431:LOV786432 LOU851967:LOV851968 LOU917503:LOV917504 LOU983039:LOV983040 LOY3:LOZ4 LOY65535:LOZ65536 LOY131071:LOZ131072 LOY196607:LOZ196608 LOY262143:LOZ262144 LOY327679:LOZ327680 LOY393215:LOZ393216 LOY458751:LOZ458752 LOY524287:LOZ524288 LOY589823:LOZ589824 LOY655359:LOZ655360 LOY720895:LOZ720896 LOY786431:LOZ786432 LOY851967:LOZ851968 LOY917503:LOZ917504 LOY983039:LOZ983040 LPC3:LPD4 LPC65535:LPD65536 LPC131071:LPD131072 LPC196607:LPD196608 LPC262143:LPD262144 LPC327679:LPD327680 LPC393215:LPD393216 LPC458751:LPD458752 LPC524287:LPD524288 LPC589823:LPD589824 LPC655359:LPD655360 LPC720895:LPD720896 LPC786431:LPD786432 LPC851967:LPD851968 LPC917503:LPD917504 LPC983039:LPD983040 LXV2 LXV65534 LXV131070 LXV196606 LXV262142 LXV327678 LXV393214 LXV458750 LXV524286 LXV589822 LXV655358 LXV720894 LXV786430 LXV851966 LXV917502 LXV983038 LXZ2 LXZ65534 LXZ131070 LXZ196606 LXZ262142 LXZ327678 LXZ393214 LXZ458750 LXZ524286 LXZ589822 LXZ655358 LXZ720894 LXZ786430 LXZ851966 LXZ917502 LXZ983038 LYD2 LYD65534 LYD131070 LYD196606 LYD262142 LYD327678 LYD393214 LYD458750 LYD524286 LYD589822 LYD655358 LYD720894 LYD786430 LYD851966 LYD917502 LYD983038 LYQ3:LYR4 LYQ65535:LYR65536 LYQ131071:LYR131072 LYQ196607:LYR196608 LYQ262143:LYR262144 LYQ327679:LYR327680 LYQ393215:LYR393216 LYQ458751:LYR458752 LYQ524287:LYR524288 LYQ589823:LYR589824 LYQ655359:LYR655360 LYQ720895:LYR720896 LYQ786431:LYR786432 LYQ851967:LYR851968 LYQ917503:LYR917504 LYQ983039:LYR983040 LYU3:LYV4 LYU65535:LYV65536 LYU131071:LYV131072 LYU196607:LYV196608 LYU262143:LYV262144 LYU327679:LYV327680 LYU393215:LYV393216 LYU458751:LYV458752 LYU524287:LYV524288 LYU589823:LYV589824 LYU655359:LYV655360 LYU720895:LYV720896 LYU786431:LYV786432 LYU851967:LYV851968 LYU917503:LYV917504 LYU983039:LYV983040 LYY3:LYZ4 LYY65535:LYZ65536 LYY131071:LYZ131072 LYY196607:LYZ196608 LYY262143:LYZ262144 LYY327679:LYZ327680 LYY393215:LYZ393216 LYY458751:LYZ458752 LYY524287:LYZ524288 LYY589823:LYZ589824 LYY655359:LYZ655360 LYY720895:LYZ720896 LYY786431:LYZ786432 LYY851967:LYZ851968 LYY917503:LYZ917504 LYY983039:LYZ983040 MHR2 MHR65534 MHR131070 MHR196606 MHR262142 MHR327678 MHR393214 MHR458750 MHR524286 MHR589822 MHR655358 MHR720894 MHR786430 MHR851966 MHR917502 MHR983038 MHV2 MHV65534 MHV131070 MHV196606 MHV262142 MHV327678 MHV393214 MHV458750 MHV524286 MHV589822 MHV655358 MHV720894 MHV786430 MHV851966 MHV917502 MHV983038 MHZ2 MHZ65534 MHZ131070 MHZ196606 MHZ262142 MHZ327678 MHZ393214 MHZ458750 MHZ524286 MHZ589822 MHZ655358 MHZ720894 MHZ786430 MHZ851966 MHZ917502 MHZ983038 MIM3:MIN4 MIM65535:MIN65536 MIM131071:MIN131072 MIM196607:MIN196608 MIM262143:MIN262144 MIM327679:MIN327680 MIM393215:MIN393216 MIM458751:MIN458752 MIM524287:MIN524288 MIM589823:MIN589824 MIM655359:MIN655360 MIM720895:MIN720896 MIM786431:MIN786432 MIM851967:MIN851968 MIM917503:MIN917504 MIM983039:MIN983040 MIQ3:MIR4 MIQ65535:MIR65536 MIQ131071:MIR131072 MIQ196607:MIR196608 MIQ262143:MIR262144 MIQ327679:MIR327680 MIQ393215:MIR393216 MIQ458751:MIR458752 MIQ524287:MIR524288 MIQ589823:MIR589824 MIQ655359:MIR655360 MIQ720895:MIR720896 MIQ786431:MIR786432 MIQ851967:MIR851968 MIQ917503:MIR917504 MIQ983039:MIR983040 MIU3:MIV4 MIU65535:MIV65536 MIU131071:MIV131072 MIU196607:MIV196608 MIU262143:MIV262144 MIU327679:MIV327680 MIU393215:MIV393216 MIU458751:MIV458752 MIU524287:MIV524288 MIU589823:MIV589824 MIU655359:MIV655360 MIU720895:MIV720896 MIU786431:MIV786432 MIU851967:MIV851968 MIU917503:MIV917504 MIU983039:MIV983040 MRN2 MRN65534 MRN131070 MRN196606 MRN262142 MRN327678 MRN393214 MRN458750 MRN524286 MRN589822 MRN655358 MRN720894 MRN786430 MRN851966 MRN917502 MRN983038 MRR2 MRR65534 MRR131070 MRR196606 MRR262142 MRR327678 MRR393214 MRR458750 MRR524286 MRR589822 MRR655358 MRR720894 MRR786430 MRR851966 MRR917502 MRR983038 MRV2 MRV65534 MRV131070 MRV196606 MRV262142 MRV327678 MRV393214 MRV458750 MRV524286 MRV589822 MRV655358 MRV720894 MRV786430 MRV851966 MRV917502 MRV983038 MSI3:MSJ4 MSI65535:MSJ65536 MSI131071:MSJ131072 MSI196607:MSJ196608 MSI262143:MSJ262144 MSI327679:MSJ327680 MSI393215:MSJ393216 MSI458751:MSJ458752 MSI524287:MSJ524288 MSI589823:MSJ589824 MSI655359:MSJ655360 MSI720895:MSJ720896 MSI786431:MSJ786432 MSI851967:MSJ851968 MSI917503:MSJ917504 MSI983039:MSJ983040 MSM3:MSN4 MSM65535:MSN65536 MSM131071:MSN131072 MSM196607:MSN196608 MSM262143:MSN262144 MSM327679:MSN327680 MSM393215:MSN393216 MSM458751:MSN458752 MSM524287:MSN524288 MSM589823:MSN589824 MSM655359:MSN655360 MSM720895:MSN720896 MSM786431:MSN786432 MSM851967:MSN851968 MSM917503:MSN917504 MSM983039:MSN983040 MSQ3:MSR4 MSQ65535:MSR65536 MSQ131071:MSR131072 MSQ196607:MSR196608 MSQ262143:MSR262144 MSQ327679:MSR327680 MSQ393215:MSR393216 MSQ458751:MSR458752 MSQ524287:MSR524288 MSQ589823:MSR589824 MSQ655359:MSR655360 MSQ720895:MSR720896 MSQ786431:MSR786432 MSQ851967:MSR851968 MSQ917503:MSR917504 MSQ983039:MSR983040 NBJ2 NBJ65534 NBJ131070 NBJ196606 NBJ262142 NBJ327678 NBJ393214 NBJ458750 NBJ524286 NBJ589822 NBJ655358 NBJ720894 NBJ786430 NBJ851966 NBJ917502 NBJ983038 NBN2 NBN65534 NBN131070 NBN196606 NBN262142 NBN327678 NBN393214 NBN458750 NBN524286 NBN589822 NBN655358 NBN720894 NBN786430 NBN851966 NBN917502 NBN983038 NBR2 NBR65534 NBR131070 NBR196606 NBR262142 NBR327678 NBR393214 NBR458750 NBR524286 NBR589822 NBR655358 NBR720894 NBR786430 NBR851966 NBR917502 NBR983038 NCE3:NCF4 NCE65535:NCF65536 NCE131071:NCF131072 NCE196607:NCF196608 NCE262143:NCF262144 NCE327679:NCF327680 NCE393215:NCF393216 NCE458751:NCF458752 NCE524287:NCF524288 NCE589823:NCF589824 NCE655359:NCF655360 NCE720895:NCF720896 NCE786431:NCF786432 NCE851967:NCF851968 NCE917503:NCF917504 NCE983039:NCF983040 NCI3:NCJ4 NCI65535:NCJ65536 NCI131071:NCJ131072 NCI196607:NCJ196608 NCI262143:NCJ262144 NCI327679:NCJ327680 NCI393215:NCJ393216 NCI458751:NCJ458752 NCI524287:NCJ524288 NCI589823:NCJ589824 NCI655359:NCJ655360 NCI720895:NCJ720896 NCI786431:NCJ786432 NCI851967:NCJ851968 NCI917503:NCJ917504 NCI983039:NCJ983040 NCM3:NCN4 NCM65535:NCN65536 NCM131071:NCN131072 NCM196607:NCN196608 NCM262143:NCN262144 NCM327679:NCN327680 NCM393215:NCN393216 NCM458751:NCN458752 NCM524287:NCN524288 NCM589823:NCN589824 NCM655359:NCN655360 NCM720895:NCN720896 NCM786431:NCN786432 NCM851967:NCN851968 NCM917503:NCN917504 NCM983039:NCN983040 NLF2 NLF65534 NLF131070 NLF196606 NLF262142 NLF327678 NLF393214 NLF458750 NLF524286 NLF589822 NLF655358 NLF720894 NLF786430 NLF851966 NLF917502 NLF983038 NLJ2 NLJ65534 NLJ131070 NLJ196606 NLJ262142 NLJ327678 NLJ393214 NLJ458750 NLJ524286 NLJ589822 NLJ655358 NLJ720894 NLJ786430 NLJ851966 NLJ917502 NLJ983038 NLN2 NLN65534 NLN131070 NLN196606 NLN262142 NLN327678 NLN393214 NLN458750 NLN524286 NLN589822 NLN655358 NLN720894 NLN786430 NLN851966 NLN917502 NLN983038 NMA3:NMB4 NMA65535:NMB65536 NMA131071:NMB131072 NMA196607:NMB196608 NMA262143:NMB262144 NMA327679:NMB327680 NMA393215:NMB393216 NMA458751:NMB458752 NMA524287:NMB524288 NMA589823:NMB589824 NMA655359:NMB655360 NMA720895:NMB720896 NMA786431:NMB786432 NMA851967:NMB851968 NMA917503:NMB917504 NMA983039:NMB983040 NME3:NMF4 NME65535:NMF65536 NME131071:NMF131072 NME196607:NMF196608 NME262143:NMF262144 NME327679:NMF327680 NME393215:NMF393216 NME458751:NMF458752 NME524287:NMF524288 NME589823:NMF589824 NME655359:NMF655360 NME720895:NMF720896 NME786431:NMF786432 NME851967:NMF851968 NME917503:NMF917504 NME983039:NMF983040 NMI3:NMJ4 NMI65535:NMJ65536 NMI131071:NMJ131072 NMI196607:NMJ196608 NMI262143:NMJ262144 NMI327679:NMJ327680 NMI393215:NMJ393216 NMI458751:NMJ458752 NMI524287:NMJ524288 NMI589823:NMJ589824 NMI655359:NMJ655360 NMI720895:NMJ720896 NMI786431:NMJ786432 NMI851967:NMJ851968 NMI917503:NMJ917504 NMI983039:NMJ983040 NVB2 NVB65534 NVB131070 NVB196606 NVB262142 NVB327678 NVB393214 NVB458750 NVB524286 NVB589822 NVB655358 NVB720894 NVB786430 NVB851966 NVB917502 NVB983038 NVF2 NVF65534 NVF131070 NVF196606 NVF262142 NVF327678 NVF393214 NVF458750 NVF524286 NVF589822 NVF655358 NVF720894 NVF786430 NVF851966 NVF917502 NVF983038 NVJ2 NVJ65534 NVJ131070 NVJ196606 NVJ262142 NVJ327678 NVJ393214 NVJ458750 NVJ524286 NVJ589822 NVJ655358 NVJ720894 NVJ786430 NVJ851966 NVJ917502 NVJ983038 NVW3:NVX4 NVW65535:NVX65536 NVW131071:NVX131072 NVW196607:NVX196608 NVW262143:NVX262144 NVW327679:NVX327680 NVW393215:NVX393216 NVW458751:NVX458752 NVW524287:NVX524288 NVW589823:NVX589824 NVW655359:NVX655360 NVW720895:NVX720896 NVW786431:NVX786432 NVW851967:NVX851968 NVW917503:NVX917504 NVW983039:NVX983040 NWA3:NWB4 NWA65535:NWB65536 NWA131071:NWB131072 NWA196607:NWB196608 NWA262143:NWB262144 NWA327679:NWB327680 NWA393215:NWB393216 NWA458751:NWB458752 NWA524287:NWB524288 NWA589823:NWB589824 NWA655359:NWB655360 NWA720895:NWB720896 NWA786431:NWB786432 NWA851967:NWB851968 NWA917503:NWB917504 NWA983039:NWB983040 NWE3:NWF4 NWE65535:NWF65536 NWE131071:NWF131072 NWE196607:NWF196608 NWE262143:NWF262144 NWE327679:NWF327680 NWE393215:NWF393216 NWE458751:NWF458752 NWE524287:NWF524288 NWE589823:NWF589824 NWE655359:NWF655360 NWE720895:NWF720896 NWE786431:NWF786432 NWE851967:NWF851968 NWE917503:NWF917504 NWE983039:NWF983040 OEX2 OEX65534 OEX131070 OEX196606 OEX262142 OEX327678 OEX393214 OEX458750 OEX524286 OEX589822 OEX655358 OEX720894 OEX786430 OEX851966 OEX917502 OEX983038 OFB2 OFB65534 OFB131070 OFB196606 OFB262142 OFB327678 OFB393214 OFB458750 OFB524286 OFB589822 OFB655358 OFB720894 OFB786430 OFB851966 OFB917502 OFB983038 OFF2 OFF65534 OFF131070 OFF196606 OFF262142 OFF327678 OFF393214 OFF458750 OFF524286 OFF589822 OFF655358 OFF720894 OFF786430 OFF851966 OFF917502 OFF983038 OFS3:OFT4 OFS65535:OFT65536 OFS131071:OFT131072 OFS196607:OFT196608 OFS262143:OFT262144 OFS327679:OFT327680 OFS393215:OFT393216 OFS458751:OFT458752 OFS524287:OFT524288 OFS589823:OFT589824 OFS655359:OFT655360 OFS720895:OFT720896 OFS786431:OFT786432 OFS851967:OFT851968 OFS917503:OFT917504 OFS983039:OFT983040 OFW3:OFX4 OFW65535:OFX65536 OFW131071:OFX131072 OFW196607:OFX196608 OFW262143:OFX262144 OFW327679:OFX327680 OFW393215:OFX393216 OFW458751:OFX458752 OFW524287:OFX524288 OFW589823:OFX589824 OFW655359:OFX655360 OFW720895:OFX720896 OFW786431:OFX786432 OFW851967:OFX851968 OFW917503:OFX917504 OFW983039:OFX983040 OGA3:OGB4 OGA65535:OGB65536 OGA131071:OGB131072 OGA196607:OGB196608 OGA262143:OGB262144 OGA327679:OGB327680 OGA393215:OGB393216 OGA458751:OGB458752 OGA524287:OGB524288 OGA589823:OGB589824 OGA655359:OGB655360 OGA720895:OGB720896 OGA786431:OGB786432 OGA851967:OGB851968 OGA917503:OGB917504 OGA983039:OGB983040 OOT2 OOT65534 OOT131070 OOT196606 OOT262142 OOT327678 OOT393214 OOT458750 OOT524286 OOT589822 OOT655358 OOT720894 OOT786430 OOT851966 OOT917502 OOT983038 OOX2 OOX65534 OOX131070 OOX196606 OOX262142 OOX327678 OOX393214 OOX458750 OOX524286 OOX589822 OOX655358 OOX720894 OOX786430 OOX851966 OOX917502 OOX983038 OPB2 OPB65534 OPB131070 OPB196606 OPB262142 OPB327678 OPB393214 OPB458750 OPB524286 OPB589822 OPB655358 OPB720894 OPB786430 OPB851966 OPB917502 OPB983038 OPO3:OPP4 OPO65535:OPP65536 OPO131071:OPP131072 OPO196607:OPP196608 OPO262143:OPP262144 OPO327679:OPP327680 OPO393215:OPP393216 OPO458751:OPP458752 OPO524287:OPP524288 OPO589823:OPP589824 OPO655359:OPP655360 OPO720895:OPP720896 OPO786431:OPP786432 OPO851967:OPP851968 OPO917503:OPP917504 OPO983039:OPP983040 OPS3:OPT4 OPS65535:OPT65536 OPS131071:OPT131072 OPS196607:OPT196608 OPS262143:OPT262144 OPS327679:OPT327680 OPS393215:OPT393216 OPS458751:OPT458752 OPS524287:OPT524288 OPS589823:OPT589824 OPS655359:OPT655360 OPS720895:OPT720896 OPS786431:OPT786432 OPS851967:OPT851968 OPS917503:OPT917504 OPS983039:OPT983040 OPW3:OPX4 OPW65535:OPX65536 OPW131071:OPX131072 OPW196607:OPX196608 OPW262143:OPX262144 OPW327679:OPX327680 OPW393215:OPX393216 OPW458751:OPX458752 OPW524287:OPX524288 OPW589823:OPX589824 OPW655359:OPX655360 OPW720895:OPX720896 OPW786431:OPX786432 OPW851967:OPX851968 OPW917503:OPX917504 OPW983039:OPX983040 OYP2 OYP65534 OYP131070 OYP196606 OYP262142 OYP327678 OYP393214 OYP458750 OYP524286 OYP589822 OYP655358 OYP720894 OYP786430 OYP851966 OYP917502 OYP983038 OYT2 OYT65534 OYT131070 OYT196606 OYT262142 OYT327678 OYT393214 OYT458750 OYT524286 OYT589822 OYT655358 OYT720894 OYT786430 OYT851966 OYT917502 OYT983038 OYX2 OYX65534 OYX131070 OYX196606 OYX262142 OYX327678 OYX393214 OYX458750 OYX524286 OYX589822 OYX655358 OYX720894 OYX786430 OYX851966 OYX917502 OYX983038 OZK3:OZL4 OZK65535:OZL65536 OZK131071:OZL131072 OZK196607:OZL196608 OZK262143:OZL262144 OZK327679:OZL327680 OZK393215:OZL393216 OZK458751:OZL458752 OZK524287:OZL524288 OZK589823:OZL589824 OZK655359:OZL655360 OZK720895:OZL720896 OZK786431:OZL786432 OZK851967:OZL851968 OZK917503:OZL917504 OZK983039:OZL983040 OZO3:OZP4 OZO65535:OZP65536 OZO131071:OZP131072 OZO196607:OZP196608 OZO262143:OZP262144 OZO327679:OZP327680 OZO393215:OZP393216 OZO458751:OZP458752 OZO524287:OZP524288 OZO589823:OZP589824 OZO655359:OZP655360 OZO720895:OZP720896 OZO786431:OZP786432 OZO851967:OZP851968 OZO917503:OZP917504 OZO983039:OZP983040 OZS3:OZT4 OZS65535:OZT65536 OZS131071:OZT131072 OZS196607:OZT196608 OZS262143:OZT262144 OZS327679:OZT327680 OZS393215:OZT393216 OZS458751:OZT458752 OZS524287:OZT524288 OZS589823:OZT589824 OZS655359:OZT655360 OZS720895:OZT720896 OZS786431:OZT786432 OZS851967:OZT851968 OZS917503:OZT917504 OZS983039:OZT983040 PIL2 PIL65534 PIL131070 PIL196606 PIL262142 PIL327678 PIL393214 PIL458750 PIL524286 PIL589822 PIL655358 PIL720894 PIL786430 PIL851966 PIL917502 PIL983038 PIP2 PIP65534 PIP131070 PIP196606 PIP262142 PIP327678 PIP393214 PIP458750 PIP524286 PIP589822 PIP655358 PIP720894 PIP786430 PIP851966 PIP917502 PIP983038 PIT2 PIT65534 PIT131070 PIT196606 PIT262142 PIT327678 PIT393214 PIT458750 PIT524286 PIT589822 PIT655358 PIT720894 PIT786430 PIT851966 PIT917502 PIT983038 PJG3:PJH4 PJG65535:PJH65536 PJG131071:PJH131072 PJG196607:PJH196608 PJG262143:PJH262144 PJG327679:PJH327680 PJG393215:PJH393216 PJG458751:PJH458752 PJG524287:PJH524288 PJG589823:PJH589824 PJG655359:PJH655360 PJG720895:PJH720896 PJG786431:PJH786432 PJG851967:PJH851968 PJG917503:PJH917504 PJG983039:PJH983040 PJK3:PJL4 PJK65535:PJL65536 PJK131071:PJL131072 PJK196607:PJL196608 PJK262143:PJL262144 PJK327679:PJL327680 PJK393215:PJL393216 PJK458751:PJL458752 PJK524287:PJL524288 PJK589823:PJL589824 PJK655359:PJL655360 PJK720895:PJL720896 PJK786431:PJL786432 PJK851967:PJL851968 PJK917503:PJL917504 PJK983039:PJL983040 PJO3:PJP4 PJO65535:PJP65536 PJO131071:PJP131072 PJO196607:PJP196608 PJO262143:PJP262144 PJO327679:PJP327680 PJO393215:PJP393216 PJO458751:PJP458752 PJO524287:PJP524288 PJO589823:PJP589824 PJO655359:PJP655360 PJO720895:PJP720896 PJO786431:PJP786432 PJO851967:PJP851968 PJO917503:PJP917504 PJO983039:PJP983040 PSH2 PSH65534 PSH131070 PSH196606 PSH262142 PSH327678 PSH393214 PSH458750 PSH524286 PSH589822 PSH655358 PSH720894 PSH786430 PSH851966 PSH917502 PSH983038 PSL2 PSL65534 PSL131070 PSL196606 PSL262142 PSL327678 PSL393214 PSL458750 PSL524286 PSL589822 PSL655358 PSL720894 PSL786430 PSL851966 PSL917502 PSL983038 PSP2 PSP65534 PSP131070 PSP196606 PSP262142 PSP327678 PSP393214 PSP458750 PSP524286 PSP589822 PSP655358 PSP720894 PSP786430 PSP851966 PSP917502 PSP983038 PTC3:PTD4 PTC65535:PTD65536 PTC131071:PTD131072 PTC196607:PTD196608 PTC262143:PTD262144 PTC327679:PTD327680 PTC393215:PTD393216 PTC458751:PTD458752 PTC524287:PTD524288 PTC589823:PTD589824 PTC655359:PTD655360 PTC720895:PTD720896 PTC786431:PTD786432 PTC851967:PTD851968 PTC917503:PTD917504 PTC983039:PTD983040 PTG3:PTH4 PTG65535:PTH65536 PTG131071:PTH131072 PTG196607:PTH196608 PTG262143:PTH262144 PTG327679:PTH327680 PTG393215:PTH393216 PTG458751:PTH458752 PTG524287:PTH524288 PTG589823:PTH589824 PTG655359:PTH655360 PTG720895:PTH720896 PTG786431:PTH786432 PTG851967:PTH851968 PTG917503:PTH917504 PTG983039:PTH983040 PTK3:PTL4 PTK65535:PTL65536 PTK131071:PTL131072 PTK196607:PTL196608 PTK262143:PTL262144 PTK327679:PTL327680 PTK393215:PTL393216 PTK458751:PTL458752 PTK524287:PTL524288 PTK589823:PTL589824 PTK655359:PTL655360 PTK720895:PTL720896 PTK786431:PTL786432 PTK851967:PTL851968 PTK917503:PTL917504 PTK983039:PTL983040 QCD2 QCD65534 QCD131070 QCD196606 QCD262142 QCD327678 QCD393214 QCD458750 QCD524286 QCD589822 QCD655358 QCD720894 QCD786430 QCD851966 QCD917502 QCD983038 QCH2 QCH65534 QCH131070 QCH196606 QCH262142 QCH327678 QCH393214 QCH458750 QCH524286 QCH589822 QCH655358 QCH720894 QCH786430 QCH851966 QCH917502 QCH983038 QCL2 QCL65534 QCL131070 QCL196606 QCL262142 QCL327678 QCL393214 QCL458750 QCL524286 QCL589822 QCL655358 QCL720894 QCL786430 QCL851966 QCL917502 QCL983038 QCY3:QCZ4 QCY65535:QCZ65536 QCY131071:QCZ131072 QCY196607:QCZ196608 QCY262143:QCZ262144 QCY327679:QCZ327680 QCY393215:QCZ393216 QCY458751:QCZ458752 QCY524287:QCZ524288 QCY589823:QCZ589824 QCY655359:QCZ655360 QCY720895:QCZ720896 QCY786431:QCZ786432 QCY851967:QCZ851968 QCY917503:QCZ917504 QCY983039:QCZ983040 QDC3:QDD4 QDC65535:QDD65536 QDC131071:QDD131072 QDC196607:QDD196608 QDC262143:QDD262144 QDC327679:QDD327680 QDC393215:QDD393216 QDC458751:QDD458752 QDC524287:QDD524288 QDC589823:QDD589824 QDC655359:QDD655360 QDC720895:QDD720896 QDC786431:QDD786432 QDC851967:QDD851968 QDC917503:QDD917504 QDC983039:QDD983040 QDG3:QDH4 QDG65535:QDH65536 QDG131071:QDH131072 QDG196607:QDH196608 QDG262143:QDH262144 QDG327679:QDH327680 QDG393215:QDH393216 QDG458751:QDH458752 QDG524287:QDH524288 QDG589823:QDH589824 QDG655359:QDH655360 QDG720895:QDH720896 QDG786431:QDH786432 QDG851967:QDH851968 QDG917503:QDH917504 QDG983039:QDH983040 QLZ2 QLZ65534 QLZ131070 QLZ196606 QLZ262142 QLZ327678 QLZ393214 QLZ458750 QLZ524286 QLZ589822 QLZ655358 QLZ720894 QLZ786430 QLZ851966 QLZ917502 QLZ983038 QMD2 QMD65534 QMD131070 QMD196606 QMD262142 QMD327678 QMD393214 QMD458750 QMD524286 QMD589822 QMD655358 QMD720894 QMD786430 QMD851966 QMD917502 QMD983038 QMH2 QMH65534 QMH131070 QMH196606 QMH262142 QMH327678 QMH393214 QMH458750 QMH524286 QMH589822 QMH655358 QMH720894 QMH786430 QMH851966 QMH917502 QMH983038 QMU3:QMV4 QMU65535:QMV65536 QMU131071:QMV131072 QMU196607:QMV196608 QMU262143:QMV262144 QMU327679:QMV327680 QMU393215:QMV393216 QMU458751:QMV458752 QMU524287:QMV524288 QMU589823:QMV589824 QMU655359:QMV655360 QMU720895:QMV720896 QMU786431:QMV786432 QMU851967:QMV851968 QMU917503:QMV917504 QMU983039:QMV983040 QMY3:QMZ4 QMY65535:QMZ65536 QMY131071:QMZ131072 QMY196607:QMZ196608 QMY262143:QMZ262144 QMY327679:QMZ327680 QMY393215:QMZ393216 QMY458751:QMZ458752 QMY524287:QMZ524288 QMY589823:QMZ589824 QMY655359:QMZ655360 QMY720895:QMZ720896 QMY786431:QMZ786432 QMY851967:QMZ851968 QMY917503:QMZ917504 QMY983039:QMZ983040 QNC3:QND4 QNC65535:QND65536 QNC131071:QND131072 QNC196607:QND196608 QNC262143:QND262144 QNC327679:QND327680 QNC393215:QND393216 QNC458751:QND458752 QNC524287:QND524288 QNC589823:QND589824 QNC655359:QND655360 QNC720895:QND720896 QNC786431:QND786432 QNC851967:QND851968 QNC917503:QND917504 QNC983039:QND983040 QVV2 QVV65534 QVV131070 QVV196606 QVV262142 QVV327678 QVV393214 QVV458750 QVV524286 QVV589822 QVV655358 QVV720894 QVV786430 QVV851966 QVV917502 QVV983038 QVZ2 QVZ65534 QVZ131070 QVZ196606 QVZ262142 QVZ327678 QVZ393214 QVZ458750 QVZ524286 QVZ589822 QVZ655358 QVZ720894 QVZ786430 QVZ851966 QVZ917502 QVZ983038 QWD2 QWD65534 QWD131070 QWD196606 QWD262142 QWD327678 QWD393214 QWD458750 QWD524286 QWD589822 QWD655358 QWD720894 QWD786430 QWD851966 QWD917502 QWD983038 QWQ3:QWR4 QWQ65535:QWR65536 QWQ131071:QWR131072 QWQ196607:QWR196608 QWQ262143:QWR262144 QWQ327679:QWR327680 QWQ393215:QWR393216 QWQ458751:QWR458752 QWQ524287:QWR524288 QWQ589823:QWR589824 QWQ655359:QWR655360 QWQ720895:QWR720896 QWQ786431:QWR786432 QWQ851967:QWR851968 QWQ917503:QWR917504 QWQ983039:QWR983040 QWU3:QWV4 QWU65535:QWV65536 QWU131071:QWV131072 QWU196607:QWV196608 QWU262143:QWV262144 QWU327679:QWV327680 QWU393215:QWV393216 QWU458751:QWV458752 QWU524287:QWV524288 QWU589823:QWV589824 QWU655359:QWV655360 QWU720895:QWV720896 QWU786431:QWV786432 QWU851967:QWV851968 QWU917503:QWV917504 QWU983039:QWV983040 QWY3:QWZ4 QWY65535:QWZ65536 QWY131071:QWZ131072 QWY196607:QWZ196608 QWY262143:QWZ262144 QWY327679:QWZ327680 QWY393215:QWZ393216 QWY458751:QWZ458752 QWY524287:QWZ524288 QWY589823:QWZ589824 QWY655359:QWZ655360 QWY720895:QWZ720896 QWY786431:QWZ786432 QWY851967:QWZ851968 QWY917503:QWZ917504 QWY983039:QWZ983040 RFR2 RFR65534 RFR131070 RFR196606 RFR262142 RFR327678 RFR393214 RFR458750 RFR524286 RFR589822 RFR655358 RFR720894 RFR786430 RFR851966 RFR917502 RFR983038 RFV2 RFV65534 RFV131070 RFV196606 RFV262142 RFV327678 RFV393214 RFV458750 RFV524286 RFV589822 RFV655358 RFV720894 RFV786430 RFV851966 RFV917502 RFV983038 RFZ2 RFZ65534 RFZ131070 RFZ196606 RFZ262142 RFZ327678 RFZ393214 RFZ458750 RFZ524286 RFZ589822 RFZ655358 RFZ720894 RFZ786430 RFZ851966 RFZ917502 RFZ983038 RGM3:RGN4 RGM65535:RGN65536 RGM131071:RGN131072 RGM196607:RGN196608 RGM262143:RGN262144 RGM327679:RGN327680 RGM393215:RGN393216 RGM458751:RGN458752 RGM524287:RGN524288 RGM589823:RGN589824 RGM655359:RGN655360 RGM720895:RGN720896 RGM786431:RGN786432 RGM851967:RGN851968 RGM917503:RGN917504 RGM983039:RGN983040 RGQ3:RGR4 RGQ65535:RGR65536 RGQ131071:RGR131072 RGQ196607:RGR196608 RGQ262143:RGR262144 RGQ327679:RGR327680 RGQ393215:RGR393216 RGQ458751:RGR458752 RGQ524287:RGR524288 RGQ589823:RGR589824 RGQ655359:RGR655360 RGQ720895:RGR720896 RGQ786431:RGR786432 RGQ851967:RGR851968 RGQ917503:RGR917504 RGQ983039:RGR983040 RGU3:RGV4 RGU65535:RGV65536 RGU131071:RGV131072 RGU196607:RGV196608 RGU262143:RGV262144 RGU327679:RGV327680 RGU393215:RGV393216 RGU458751:RGV458752 RGU524287:RGV524288 RGU589823:RGV589824 RGU655359:RGV655360 RGU720895:RGV720896 RGU786431:RGV786432 RGU851967:RGV851968 RGU917503:RGV917504 RGU983039:RGV983040 RPN2 RPN65534 RPN131070 RPN196606 RPN262142 RPN327678 RPN393214 RPN458750 RPN524286 RPN589822 RPN655358 RPN720894 RPN786430 RPN851966 RPN917502 RPN983038 RPR2 RPR65534 RPR131070 RPR196606 RPR262142 RPR327678 RPR393214 RPR458750 RPR524286 RPR589822 RPR655358 RPR720894 RPR786430 RPR851966 RPR917502 RPR983038 RPV2 RPV65534 RPV131070 RPV196606 RPV262142 RPV327678 RPV393214 RPV458750 RPV524286 RPV589822 RPV655358 RPV720894 RPV786430 RPV851966 RPV917502 RPV983038 RQI3:RQJ4 RQI65535:RQJ65536 RQI131071:RQJ131072 RQI196607:RQJ196608 RQI262143:RQJ262144 RQI327679:RQJ327680 RQI393215:RQJ393216 RQI458751:RQJ458752 RQI524287:RQJ524288 RQI589823:RQJ589824 RQI655359:RQJ655360 RQI720895:RQJ720896 RQI786431:RQJ786432 RQI851967:RQJ851968 RQI917503:RQJ917504 RQI983039:RQJ983040 RQM3:RQN4 RQM65535:RQN65536 RQM131071:RQN131072 RQM196607:RQN196608 RQM262143:RQN262144 RQM327679:RQN327680 RQM393215:RQN393216 RQM458751:RQN458752 RQM524287:RQN524288 RQM589823:RQN589824 RQM655359:RQN655360 RQM720895:RQN720896 RQM786431:RQN786432 RQM851967:RQN851968 RQM917503:RQN917504 RQM983039:RQN983040 RQQ3:RQR4 RQQ65535:RQR65536 RQQ131071:RQR131072 RQQ196607:RQR196608 RQQ262143:RQR262144 RQQ327679:RQR327680 RQQ393215:RQR393216 RQQ458751:RQR458752 RQQ524287:RQR524288 RQQ589823:RQR589824 RQQ655359:RQR655360 RQQ720895:RQR720896 RQQ786431:RQR786432 RQQ851967:RQR851968 RQQ917503:RQR917504 RQQ983039:RQR983040 RZJ2 RZJ65534 RZJ131070 RZJ196606 RZJ262142 RZJ327678 RZJ393214 RZJ458750 RZJ524286 RZJ589822 RZJ655358 RZJ720894 RZJ786430 RZJ851966 RZJ917502 RZJ983038 RZN2 RZN65534 RZN131070 RZN196606 RZN262142 RZN327678 RZN393214 RZN458750 RZN524286 RZN589822 RZN655358 RZN720894 RZN786430 RZN851966 RZN917502 RZN983038 RZR2 RZR65534 RZR131070 RZR196606 RZR262142 RZR327678 RZR393214 RZR458750 RZR524286 RZR589822 RZR655358 RZR720894 RZR786430 RZR851966 RZR917502 RZR983038 SAE3:SAF4 SAE65535:SAF65536 SAE131071:SAF131072 SAE196607:SAF196608 SAE262143:SAF262144 SAE327679:SAF327680 SAE393215:SAF393216 SAE458751:SAF458752 SAE524287:SAF524288 SAE589823:SAF589824 SAE655359:SAF655360 SAE720895:SAF720896 SAE786431:SAF786432 SAE851967:SAF851968 SAE917503:SAF917504 SAE983039:SAF983040 SAI3:SAJ4 SAI65535:SAJ65536 SAI131071:SAJ131072 SAI196607:SAJ196608 SAI262143:SAJ262144 SAI327679:SAJ327680 SAI393215:SAJ393216 SAI458751:SAJ458752 SAI524287:SAJ524288 SAI589823:SAJ589824 SAI655359:SAJ655360 SAI720895:SAJ720896 SAI786431:SAJ786432 SAI851967:SAJ851968 SAI917503:SAJ917504 SAI983039:SAJ983040 SAM3:SAN4 SAM65535:SAN65536 SAM131071:SAN131072 SAM196607:SAN196608 SAM262143:SAN262144 SAM327679:SAN327680 SAM393215:SAN393216 SAM458751:SAN458752 SAM524287:SAN524288 SAM589823:SAN589824 SAM655359:SAN655360 SAM720895:SAN720896 SAM786431:SAN786432 SAM851967:SAN851968 SAM917503:SAN917504 SAM983039:SAN983040 SJF2 SJF65534 SJF131070 SJF196606 SJF262142 SJF327678 SJF393214 SJF458750 SJF524286 SJF589822 SJF655358 SJF720894 SJF786430 SJF851966 SJF917502 SJF983038 SJJ2 SJJ65534 SJJ131070 SJJ196606 SJJ262142 SJJ327678 SJJ393214 SJJ458750 SJJ524286 SJJ589822 SJJ655358 SJJ720894 SJJ786430 SJJ851966 SJJ917502 SJJ983038 SJN2 SJN65534 SJN131070 SJN196606 SJN262142 SJN327678 SJN393214 SJN458750 SJN524286 SJN589822 SJN655358 SJN720894 SJN786430 SJN851966 SJN917502 SJN983038 SKA3:SKB4 SKA65535:SKB65536 SKA131071:SKB131072 SKA196607:SKB196608 SKA262143:SKB262144 SKA327679:SKB327680 SKA393215:SKB393216 SKA458751:SKB458752 SKA524287:SKB524288 SKA589823:SKB589824 SKA655359:SKB655360 SKA720895:SKB720896 SKA786431:SKB786432 SKA851967:SKB851968 SKA917503:SKB917504 SKA983039:SKB983040 SKE3:SKF4 SKE65535:SKF65536 SKE131071:SKF131072 SKE196607:SKF196608 SKE262143:SKF262144 SKE327679:SKF327680 SKE393215:SKF393216 SKE458751:SKF458752 SKE524287:SKF524288 SKE589823:SKF589824 SKE655359:SKF655360 SKE720895:SKF720896 SKE786431:SKF786432 SKE851967:SKF851968 SKE917503:SKF917504 SKE983039:SKF983040 SKI3:SKJ4 SKI65535:SKJ65536 SKI131071:SKJ131072 SKI196607:SKJ196608 SKI262143:SKJ262144 SKI327679:SKJ327680 SKI393215:SKJ393216 SKI458751:SKJ458752 SKI524287:SKJ524288 SKI589823:SKJ589824 SKI655359:SKJ655360 SKI720895:SKJ720896 SKI786431:SKJ786432 SKI851967:SKJ851968 SKI917503:SKJ917504 SKI983039:SKJ983040 STB2 STB65534 STB131070 STB196606 STB262142 STB327678 STB393214 STB458750 STB524286 STB589822 STB655358 STB720894 STB786430 STB851966 STB917502 STB983038 STF2 STF65534 STF131070 STF196606 STF262142 STF327678 STF393214 STF458750 STF524286 STF589822 STF655358 STF720894 STF786430 STF851966 STF917502 STF983038 STJ2 STJ65534 STJ131070 STJ196606 STJ262142 STJ327678 STJ393214 STJ458750 STJ524286 STJ589822 STJ655358 STJ720894 STJ786430 STJ851966 STJ917502 STJ983038 STW3:STX4 STW65535:STX65536 STW131071:STX131072 STW196607:STX196608 STW262143:STX262144 STW327679:STX327680 STW393215:STX393216 STW458751:STX458752 STW524287:STX524288 STW589823:STX589824 STW655359:STX655360 STW720895:STX720896 STW786431:STX786432 STW851967:STX851968 STW917503:STX917504 STW983039:STX983040 SUA3:SUB4 SUA65535:SUB65536 SUA131071:SUB131072 SUA196607:SUB196608 SUA262143:SUB262144 SUA327679:SUB327680 SUA393215:SUB393216 SUA458751:SUB458752 SUA524287:SUB524288 SUA589823:SUB589824 SUA655359:SUB655360 SUA720895:SUB720896 SUA786431:SUB786432 SUA851967:SUB851968 SUA917503:SUB917504 SUA983039:SUB983040 SUE3:SUF4 SUE65535:SUF65536 SUE131071:SUF131072 SUE196607:SUF196608 SUE262143:SUF262144 SUE327679:SUF327680 SUE393215:SUF393216 SUE458751:SUF458752 SUE524287:SUF524288 SUE589823:SUF589824 SUE655359:SUF655360 SUE720895:SUF720896 SUE786431:SUF786432 SUE851967:SUF851968 SUE917503:SUF917504 SUE983039:SUF983040 TCX2 TCX65534 TCX131070 TCX196606 TCX262142 TCX327678 TCX393214 TCX458750 TCX524286 TCX589822 TCX655358 TCX720894 TCX786430 TCX851966 TCX917502 TCX983038 TDB2 TDB65534 TDB131070 TDB196606 TDB262142 TDB327678 TDB393214 TDB458750 TDB524286 TDB589822 TDB655358 TDB720894 TDB786430 TDB851966 TDB917502 TDB983038 TDF2 TDF65534 TDF131070 TDF196606 TDF262142 TDF327678 TDF393214 TDF458750 TDF524286 TDF589822 TDF655358 TDF720894 TDF786430 TDF851966 TDF917502 TDF983038 TDS3:TDT4 TDS65535:TDT65536 TDS131071:TDT131072 TDS196607:TDT196608 TDS262143:TDT262144 TDS327679:TDT327680 TDS393215:TDT393216 TDS458751:TDT458752 TDS524287:TDT524288 TDS589823:TDT589824 TDS655359:TDT655360 TDS720895:TDT720896 TDS786431:TDT786432 TDS851967:TDT851968 TDS917503:TDT917504 TDS983039:TDT983040 TDW3:TDX4 TDW65535:TDX65536 TDW131071:TDX131072 TDW196607:TDX196608 TDW262143:TDX262144 TDW327679:TDX327680 TDW393215:TDX393216 TDW458751:TDX458752 TDW524287:TDX524288 TDW589823:TDX589824 TDW655359:TDX655360 TDW720895:TDX720896 TDW786431:TDX786432 TDW851967:TDX851968 TDW917503:TDX917504 TDW983039:TDX983040 TEA3:TEB4 TEA65535:TEB65536 TEA131071:TEB131072 TEA196607:TEB196608 TEA262143:TEB262144 TEA327679:TEB327680 TEA393215:TEB393216 TEA458751:TEB458752 TEA524287:TEB524288 TEA589823:TEB589824 TEA655359:TEB655360 TEA720895:TEB720896 TEA786431:TEB786432 TEA851967:TEB851968 TEA917503:TEB917504 TEA983039:TEB983040 TMT2 TMT65534 TMT131070 TMT196606 TMT262142 TMT327678 TMT393214 TMT458750 TMT524286 TMT589822 TMT655358 TMT720894 TMT786430 TMT851966 TMT917502 TMT983038 TMX2 TMX65534 TMX131070 TMX196606 TMX262142 TMX327678 TMX393214 TMX458750 TMX524286 TMX589822 TMX655358 TMX720894 TMX786430 TMX851966 TMX917502 TMX983038 TNB2 TNB65534 TNB131070 TNB196606 TNB262142 TNB327678 TNB393214 TNB458750 TNB524286 TNB589822 TNB655358 TNB720894 TNB786430 TNB851966 TNB917502 TNB983038 TNO3:TNP4 TNO65535:TNP65536 TNO131071:TNP131072 TNO196607:TNP196608 TNO262143:TNP262144 TNO327679:TNP327680 TNO393215:TNP393216 TNO458751:TNP458752 TNO524287:TNP524288 TNO589823:TNP589824 TNO655359:TNP655360 TNO720895:TNP720896 TNO786431:TNP786432 TNO851967:TNP851968 TNO917503:TNP917504 TNO983039:TNP983040 TNS3:TNT4 TNS65535:TNT65536 TNS131071:TNT131072 TNS196607:TNT196608 TNS262143:TNT262144 TNS327679:TNT327680 TNS393215:TNT393216 TNS458751:TNT458752 TNS524287:TNT524288 TNS589823:TNT589824 TNS655359:TNT655360 TNS720895:TNT720896 TNS786431:TNT786432 TNS851967:TNT851968 TNS917503:TNT917504 TNS983039:TNT983040 TNW3:TNX4 TNW65535:TNX65536 TNW131071:TNX131072 TNW196607:TNX196608 TNW262143:TNX262144 TNW327679:TNX327680 TNW393215:TNX393216 TNW458751:TNX458752 TNW524287:TNX524288 TNW589823:TNX589824 TNW655359:TNX655360 TNW720895:TNX720896 TNW786431:TNX786432 TNW851967:TNX851968 TNW917503:TNX917504 TNW983039:TNX983040 TWP2 TWP65534 TWP131070 TWP196606 TWP262142 TWP327678 TWP393214 TWP458750 TWP524286 TWP589822 TWP655358 TWP720894 TWP786430 TWP851966 TWP917502 TWP983038 TWT2 TWT65534 TWT131070 TWT196606 TWT262142 TWT327678 TWT393214 TWT458750 TWT524286 TWT589822 TWT655358 TWT720894 TWT786430 TWT851966 TWT917502 TWT983038 TWX2 TWX65534 TWX131070 TWX196606 TWX262142 TWX327678 TWX393214 TWX458750 TWX524286 TWX589822 TWX655358 TWX720894 TWX786430 TWX851966 TWX917502 TWX983038 TXK3:TXL4 TXK65535:TXL65536 TXK131071:TXL131072 TXK196607:TXL196608 TXK262143:TXL262144 TXK327679:TXL327680 TXK393215:TXL393216 TXK458751:TXL458752 TXK524287:TXL524288 TXK589823:TXL589824 TXK655359:TXL655360 TXK720895:TXL720896 TXK786431:TXL786432 TXK851967:TXL851968 TXK917503:TXL917504 TXK983039:TXL983040 TXO3:TXP4 TXO65535:TXP65536 TXO131071:TXP131072 TXO196607:TXP196608 TXO262143:TXP262144 TXO327679:TXP327680 TXO393215:TXP393216 TXO458751:TXP458752 TXO524287:TXP524288 TXO589823:TXP589824 TXO655359:TXP655360 TXO720895:TXP720896 TXO786431:TXP786432 TXO851967:TXP851968 TXO917503:TXP917504 TXO983039:TXP983040 TXS3:TXT4 TXS65535:TXT65536 TXS131071:TXT131072 TXS196607:TXT196608 TXS262143:TXT262144 TXS327679:TXT327680 TXS393215:TXT393216 TXS458751:TXT458752 TXS524287:TXT524288 TXS589823:TXT589824 TXS655359:TXT655360 TXS720895:TXT720896 TXS786431:TXT786432 TXS851967:TXT851968 TXS917503:TXT917504 TXS983039:TXT983040 UGL2 UGL65534 UGL131070 UGL196606 UGL262142 UGL327678 UGL393214 UGL458750 UGL524286 UGL589822 UGL655358 UGL720894 UGL786430 UGL851966 UGL917502 UGL983038 UGP2 UGP65534 UGP131070 UGP196606 UGP262142 UGP327678 UGP393214 UGP458750 UGP524286 UGP589822 UGP655358 UGP720894 UGP786430 UGP851966 UGP917502 UGP983038 UGT2 UGT65534 UGT131070 UGT196606 UGT262142 UGT327678 UGT393214 UGT458750 UGT524286 UGT589822 UGT655358 UGT720894 UGT786430 UGT851966 UGT917502 UGT983038 UHG3:UHH4 UHG65535:UHH65536 UHG131071:UHH131072 UHG196607:UHH196608 UHG262143:UHH262144 UHG327679:UHH327680 UHG393215:UHH393216 UHG458751:UHH458752 UHG524287:UHH524288 UHG589823:UHH589824 UHG655359:UHH655360 UHG720895:UHH720896 UHG786431:UHH786432 UHG851967:UHH851968 UHG917503:UHH917504 UHG983039:UHH983040 UHK3:UHL4 UHK65535:UHL65536 UHK131071:UHL131072 UHK196607:UHL196608 UHK262143:UHL262144 UHK327679:UHL327680 UHK393215:UHL393216 UHK458751:UHL458752 UHK524287:UHL524288 UHK589823:UHL589824 UHK655359:UHL655360 UHK720895:UHL720896 UHK786431:UHL786432 UHK851967:UHL851968 UHK917503:UHL917504 UHK983039:UHL983040 UHO3:UHP4 UHO65535:UHP65536 UHO131071:UHP131072 UHO196607:UHP196608 UHO262143:UHP262144 UHO327679:UHP327680 UHO393215:UHP393216 UHO458751:UHP458752 UHO524287:UHP524288 UHO589823:UHP589824 UHO655359:UHP655360 UHO720895:UHP720896 UHO786431:UHP786432 UHO851967:UHP851968 UHO917503:UHP917504 UHO983039:UHP983040 UQH2 UQH65534 UQH131070 UQH196606 UQH262142 UQH327678 UQH393214 UQH458750 UQH524286 UQH589822 UQH655358 UQH720894 UQH786430 UQH851966 UQH917502 UQH983038 UQL2 UQL65534 UQL131070 UQL196606 UQL262142 UQL327678 UQL393214 UQL458750 UQL524286 UQL589822 UQL655358 UQL720894 UQL786430 UQL851966 UQL917502 UQL983038 UQP2 UQP65534 UQP131070 UQP196606 UQP262142 UQP327678 UQP393214 UQP458750 UQP524286 UQP589822 UQP655358 UQP720894 UQP786430 UQP851966 UQP917502 UQP983038 URC3:URD4 URC65535:URD65536 URC131071:URD131072 URC196607:URD196608 URC262143:URD262144 URC327679:URD327680 URC393215:URD393216 URC458751:URD458752 URC524287:URD524288 URC589823:URD589824 URC655359:URD655360 URC720895:URD720896 URC786431:URD786432 URC851967:URD851968 URC917503:URD917504 URC983039:URD983040 URG3:URH4 URG65535:URH65536 URG131071:URH131072 URG196607:URH196608 URG262143:URH262144 URG327679:URH327680 URG393215:URH393216 URG458751:URH458752 URG524287:URH524288 URG589823:URH589824 URG655359:URH655360 URG720895:URH720896 URG786431:URH786432 URG851967:URH851968 URG917503:URH917504 URG983039:URH983040 URK3:URL4 URK65535:URL65536 URK131071:URL131072 URK196607:URL196608 URK262143:URL262144 URK327679:URL327680 URK393215:URL393216 URK458751:URL458752 URK524287:URL524288 URK589823:URL589824 URK655359:URL655360 URK720895:URL720896 URK786431:URL786432 URK851967:URL851968 URK917503:URL917504 URK983039:URL983040 VAD2 VAD65534 VAD131070 VAD196606 VAD262142 VAD327678 VAD393214 VAD458750 VAD524286 VAD589822 VAD655358 VAD720894 VAD786430 VAD851966 VAD917502 VAD983038 VAH2 VAH65534 VAH131070 VAH196606 VAH262142 VAH327678 VAH393214 VAH458750 VAH524286 VAH589822 VAH655358 VAH720894 VAH786430 VAH851966 VAH917502 VAH983038 VAL2 VAL65534 VAL131070 VAL196606 VAL262142 VAL327678 VAL393214 VAL458750 VAL524286 VAL589822 VAL655358 VAL720894 VAL786430 VAL851966 VAL917502 VAL983038 VAY3:VAZ4 VAY65535:VAZ65536 VAY131071:VAZ131072 VAY196607:VAZ196608 VAY262143:VAZ262144 VAY327679:VAZ327680 VAY393215:VAZ393216 VAY458751:VAZ458752 VAY524287:VAZ524288 VAY589823:VAZ589824 VAY655359:VAZ655360 VAY720895:VAZ720896 VAY786431:VAZ786432 VAY851967:VAZ851968 VAY917503:VAZ917504 VAY983039:VAZ983040 VBC3:VBD4 VBC65535:VBD65536 VBC131071:VBD131072 VBC196607:VBD196608 VBC262143:VBD262144 VBC327679:VBD327680 VBC393215:VBD393216 VBC458751:VBD458752 VBC524287:VBD524288 VBC589823:VBD589824 VBC655359:VBD655360 VBC720895:VBD720896 VBC786431:VBD786432 VBC851967:VBD851968 VBC917503:VBD917504 VBC983039:VBD983040 VBG3:VBH4 VBG65535:VBH65536 VBG131071:VBH131072 VBG196607:VBH196608 VBG262143:VBH262144 VBG327679:VBH327680 VBG393215:VBH393216 VBG458751:VBH458752 VBG524287:VBH524288 VBG589823:VBH589824 VBG655359:VBH655360 VBG720895:VBH720896 VBG786431:VBH786432 VBG851967:VBH851968 VBG917503:VBH917504 VBG983039:VBH983040 VJZ2 VJZ65534 VJZ131070 VJZ196606 VJZ262142 VJZ327678 VJZ393214 VJZ458750 VJZ524286 VJZ589822 VJZ655358 VJZ720894 VJZ786430 VJZ851966 VJZ917502 VJZ983038 VKD2 VKD65534 VKD131070 VKD196606 VKD262142 VKD327678 VKD393214 VKD458750 VKD524286 VKD589822 VKD655358 VKD720894 VKD786430 VKD851966 VKD917502 VKD983038 VKH2 VKH65534 VKH131070 VKH196606 VKH262142 VKH327678 VKH393214 VKH458750 VKH524286 VKH589822 VKH655358 VKH720894 VKH786430 VKH851966 VKH917502 VKH983038 VKU3:VKV4 VKU65535:VKV65536 VKU131071:VKV131072 VKU196607:VKV196608 VKU262143:VKV262144 VKU327679:VKV327680 VKU393215:VKV393216 VKU458751:VKV458752 VKU524287:VKV524288 VKU589823:VKV589824 VKU655359:VKV655360 VKU720895:VKV720896 VKU786431:VKV786432 VKU851967:VKV851968 VKU917503:VKV917504 VKU983039:VKV983040 VKY3:VKZ4 VKY65535:VKZ65536 VKY131071:VKZ131072 VKY196607:VKZ196608 VKY262143:VKZ262144 VKY327679:VKZ327680 VKY393215:VKZ393216 VKY458751:VKZ458752 VKY524287:VKZ524288 VKY589823:VKZ589824 VKY655359:VKZ655360 VKY720895:VKZ720896 VKY786431:VKZ786432 VKY851967:VKZ851968 VKY917503:VKZ917504 VKY983039:VKZ983040 VLC3:VLD4 VLC65535:VLD65536 VLC131071:VLD131072 VLC196607:VLD196608 VLC262143:VLD262144 VLC327679:VLD327680 VLC393215:VLD393216 VLC458751:VLD458752 VLC524287:VLD524288 VLC589823:VLD589824 VLC655359:VLD655360 VLC720895:VLD720896 VLC786431:VLD786432 VLC851967:VLD851968 VLC917503:VLD917504 VLC983039:VLD983040 VTV2 VTV65534 VTV131070 VTV196606 VTV262142 VTV327678 VTV393214 VTV458750 VTV524286 VTV589822 VTV655358 VTV720894 VTV786430 VTV851966 VTV917502 VTV983038 VTZ2 VTZ65534 VTZ131070 VTZ196606 VTZ262142 VTZ327678 VTZ393214 VTZ458750 VTZ524286 VTZ589822 VTZ655358 VTZ720894 VTZ786430 VTZ851966 VTZ917502 VTZ983038 VUD2 VUD65534 VUD131070 VUD196606 VUD262142 VUD327678 VUD393214 VUD458750 VUD524286 VUD589822 VUD655358 VUD720894 VUD786430 VUD851966 VUD917502 VUD983038 VUQ3:VUR4 VUQ65535:VUR65536 VUQ131071:VUR131072 VUQ196607:VUR196608 VUQ262143:VUR262144 VUQ327679:VUR327680 VUQ393215:VUR393216 VUQ458751:VUR458752 VUQ524287:VUR524288 VUQ589823:VUR589824 VUQ655359:VUR655360 VUQ720895:VUR720896 VUQ786431:VUR786432 VUQ851967:VUR851968 VUQ917503:VUR917504 VUQ983039:VUR983040 VUU3:VUV4 VUU65535:VUV65536 VUU131071:VUV131072 VUU196607:VUV196608 VUU262143:VUV262144 VUU327679:VUV327680 VUU393215:VUV393216 VUU458751:VUV458752 VUU524287:VUV524288 VUU589823:VUV589824 VUU655359:VUV655360 VUU720895:VUV720896 VUU786431:VUV786432 VUU851967:VUV851968 VUU917503:VUV917504 VUU983039:VUV983040 VUY3:VUZ4 VUY65535:VUZ65536 VUY131071:VUZ131072 VUY196607:VUZ196608 VUY262143:VUZ262144 VUY327679:VUZ327680 VUY393215:VUZ393216 VUY458751:VUZ458752 VUY524287:VUZ524288 VUY589823:VUZ589824 VUY655359:VUZ655360 VUY720895:VUZ720896 VUY786431:VUZ786432 VUY851967:VUZ851968 VUY917503:VUZ917504 VUY983039:VUZ983040 WDR2 WDR65534 WDR131070 WDR196606 WDR262142 WDR327678 WDR393214 WDR458750 WDR524286 WDR589822 WDR655358 WDR720894 WDR786430 WDR851966 WDR917502 WDR983038 WDV2 WDV65534 WDV131070 WDV196606 WDV262142 WDV327678 WDV393214 WDV458750 WDV524286 WDV589822 WDV655358 WDV720894 WDV786430 WDV851966 WDV917502 WDV983038 WDZ2 WDZ65534 WDZ131070 WDZ196606 WDZ262142 WDZ327678 WDZ393214 WDZ458750 WDZ524286 WDZ589822 WDZ655358 WDZ720894 WDZ786430 WDZ851966 WDZ917502 WDZ983038 WEM3:WEN4 WEM65535:WEN65536 WEM131071:WEN131072 WEM196607:WEN196608 WEM262143:WEN262144 WEM327679:WEN327680 WEM393215:WEN393216 WEM458751:WEN458752 WEM524287:WEN524288 WEM589823:WEN589824 WEM655359:WEN655360 WEM720895:WEN720896 WEM786431:WEN786432 WEM851967:WEN851968 WEM917503:WEN917504 WEM983039:WEN983040 WEQ3:WER4 WEQ65535:WER65536 WEQ131071:WER131072 WEQ196607:WER196608 WEQ262143:WER262144 WEQ327679:WER327680 WEQ393215:WER393216 WEQ458751:WER458752 WEQ524287:WER524288 WEQ589823:WER589824 WEQ655359:WER655360 WEQ720895:WER720896 WEQ786431:WER786432 WEQ851967:WER851968 WEQ917503:WER917504 WEQ983039:WER983040 WEU3:WEV4 WEU65535:WEV65536 WEU131071:WEV131072 WEU196607:WEV196608 WEU262143:WEV262144 WEU327679:WEV327680 WEU393215:WEV393216 WEU458751:WEV458752 WEU524287:WEV524288 WEU589823:WEV589824 WEU655359:WEV655360 WEU720895:WEV720896 WEU786431:WEV786432 WEU851967:WEV851968 WEU917503:WEV917504 WEU983039:WEV983040 WNN2 WNN65534 WNN131070 WNN196606 WNN262142 WNN327678 WNN393214 WNN458750 WNN524286 WNN589822 WNN655358 WNN720894 WNN786430 WNN851966 WNN917502 WNN983038 WNR2 WNR65534 WNR131070 WNR196606 WNR262142 WNR327678 WNR393214 WNR458750 WNR524286 WNR589822 WNR655358 WNR720894 WNR786430 WNR851966 WNR917502 WNR983038 WNV2 WNV65534 WNV131070 WNV196606 WNV262142 WNV327678 WNV393214 WNV458750 WNV524286 WNV589822 WNV655358 WNV720894 WNV786430 WNV851966 WNV917502 WNV983038 WOI3:WOJ4 WOI65535:WOJ65536 WOI131071:WOJ131072 WOI196607:WOJ196608 WOI262143:WOJ262144 WOI327679:WOJ327680 WOI393215:WOJ393216 WOI458751:WOJ458752 WOI524287:WOJ524288 WOI589823:WOJ589824 WOI655359:WOJ655360 WOI720895:WOJ720896 WOI786431:WOJ786432 WOI851967:WOJ851968 WOI917503:WOJ917504 WOI983039:WOJ983040 WOM3:WON4 WOM65535:WON65536 WOM131071:WON131072 WOM196607:WON196608 WOM262143:WON262144 WOM327679:WON327680 WOM393215:WON393216 WOM458751:WON458752 WOM524287:WON524288 WOM589823:WON589824 WOM655359:WON655360 WOM720895:WON720896 WOM786431:WON786432 WOM851967:WON851968 WOM917503:WON917504 WOM983039:WON983040 WOQ3:WOR4 WOQ65535:WOR65536 WOQ131071:WOR131072 WOQ196607:WOR196608 WOQ262143:WOR262144 WOQ327679:WOR327680 WOQ393215:WOR393216 WOQ458751:WOR458752 WOQ524287:WOR524288 WOQ589823:WOR589824 WOQ655359:WOR655360 WOQ720895:WOR720896 WOQ786431:WOR786432 WOQ851967:WOR851968 WOQ917503:WOR917504 WOQ983039:WOR983040 WXJ2 WXJ65534 WXJ131070 WXJ196606 WXJ262142 WXJ327678 WXJ393214 WXJ458750 WXJ524286 WXJ589822 WXJ655358 WXJ720894 WXJ786430 WXJ851966 WXJ917502 WXJ983038 WXN2 WXN65534 WXN131070 WXN196606 WXN262142 WXN327678 WXN393214 WXN458750 WXN524286 WXN589822 WXN655358 WXN720894 WXN786430 WXN851966 WXN917502 WXN983038 WXR2 WXR65534 WXR131070 WXR196606 WXR262142 WXR327678 WXR393214 WXR458750 WXR524286 WXR589822 WXR655358 WXR720894 WXR786430 WXR851966 WXR917502 WXR983038 WYE3:WYF4 WYE65535:WYF65536 WYE131071:WYF131072 WYE196607:WYF196608 WYE262143:WYF262144 WYE327679:WYF327680 WYE393215:WYF393216 WYE458751:WYF458752 WYE524287:WYF524288 WYE589823:WYF589824 WYE655359:WYF655360 WYE720895:WYF720896 WYE786431:WYF786432 WYE851967:WYF851968 WYE917503:WYF917504 WYE983039:WYF983040 WYI3:WYJ4 WYI65535:WYJ65536 WYI131071:WYJ131072 WYI196607:WYJ196608 WYI262143:WYJ262144 WYI327679:WYJ327680 WYI393215:WYJ393216 WYI458751:WYJ458752 WYI524287:WYJ524288 WYI589823:WYJ589824 WYI655359:WYJ655360 WYI720895:WYJ720896 WYI786431:WYJ786432 WYI851967:WYJ851968 WYI917503:WYJ917504 WYI983039:WYJ983040 WYM3:WYN4 WYM65535:WYN65536 WYM131071:WYN131072 WYM196607:WYN196608 WYM262143:WYN262144 WYM327679:WYN327680 WYM393215:WYN393216 WYM458751:WYN458752 WYM524287:WYN524288 WYM589823:WYN589824 WYM655359:WYN655360 WYM720895:WYN720896 WYM786431:WYN786432 WYM851967:WYN851968 WYM917503:WYN917504 WYM983039:WYN983040" xr:uid="{00000000-0002-0000-2300-000004000000}">
      <formula1>0</formula1>
    </dataValidation>
  </dataValidations>
  <pageMargins left="0.70866141732283472" right="0.70866141732283472" top="0.39370078740157483" bottom="0.19685039370078741" header="0" footer="0"/>
  <pageSetup paperSize="9" scale="91" orientation="portrait" blackAndWhite="1" horizontalDpi="300" verticalDpi="300" r:id="rId1"/>
  <drawing r:id="rId2"/>
  <extLst>
    <ext xmlns:x14="http://schemas.microsoft.com/office/spreadsheetml/2009/9/main" uri="{CCE6A557-97BC-4b89-ADB6-D9C93CAAB3DF}">
      <x14:dataValidations xmlns:xm="http://schemas.microsoft.com/office/excel/2006/main" count="3">
        <x14:dataValidation type="textLength" imeMode="halfAlpha" operator="greaterThan" allowBlank="1" showInputMessage="1" showErrorMessage="1" xr:uid="{8C2C3560-E71E-42C2-A088-439392DF582D}">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CZ65593:DC65594 MV65593:MY65594 WR65593:WU65594 AGN65593:AGQ65594 AQJ65593:AQM65594 BAF65593:BAI65594 BKB65593:BKE65594 BTX65593:BUA65594 CDT65593:CDW65594 CNP65593:CNS65594 CXL65593:CXO65594 DHH65593:DHK65594 DRD65593:DRG65594 EAZ65593:EBC65594 EKV65593:EKY65594 EUR65593:EUU65594 FEN65593:FEQ65594 FOJ65593:FOM65594 FYF65593:FYI65594 GIB65593:GIE65594 GRX65593:GSA65594 HBT65593:HBW65594 HLP65593:HLS65594 HVL65593:HVO65594 IFH65593:IFK65594 IPD65593:IPG65594 IYZ65593:IZC65594 JIV65593:JIY65594 JSR65593:JSU65594 KCN65593:KCQ65594 KMJ65593:KMM65594 KWF65593:KWI65594 LGB65593:LGE65594 LPX65593:LQA65594 LZT65593:LZW65594 MJP65593:MJS65594 MTL65593:MTO65594 NDH65593:NDK65594 NND65593:NNG65594 NWZ65593:NXC65594 OGV65593:OGY65594 OQR65593:OQU65594 PAN65593:PAQ65594 PKJ65593:PKM65594 PUF65593:PUI65594 QEB65593:QEE65594 QNX65593:QOA65594 QXT65593:QXW65594 RHP65593:RHS65594 RRL65593:RRO65594 SBH65593:SBK65594 SLD65593:SLG65594 SUZ65593:SVC65594 TEV65593:TEY65594 TOR65593:TOU65594 TYN65593:TYQ65594 UIJ65593:UIM65594 USF65593:USI65594 VCB65593:VCE65594 VLX65593:VMA65594 VVT65593:VVW65594 WFP65593:WFS65594 WPL65593:WPO65594 WZH65593:WZK65594 CZ131129:DC131130 MV131129:MY131130 WR131129:WU131130 AGN131129:AGQ131130 AQJ131129:AQM131130 BAF131129:BAI131130 BKB131129:BKE131130 BTX131129:BUA131130 CDT131129:CDW131130 CNP131129:CNS131130 CXL131129:CXO131130 DHH131129:DHK131130 DRD131129:DRG131130 EAZ131129:EBC131130 EKV131129:EKY131130 EUR131129:EUU131130 FEN131129:FEQ131130 FOJ131129:FOM131130 FYF131129:FYI131130 GIB131129:GIE131130 GRX131129:GSA131130 HBT131129:HBW131130 HLP131129:HLS131130 HVL131129:HVO131130 IFH131129:IFK131130 IPD131129:IPG131130 IYZ131129:IZC131130 JIV131129:JIY131130 JSR131129:JSU131130 KCN131129:KCQ131130 KMJ131129:KMM131130 KWF131129:KWI131130 LGB131129:LGE131130 LPX131129:LQA131130 LZT131129:LZW131130 MJP131129:MJS131130 MTL131129:MTO131130 NDH131129:NDK131130 NND131129:NNG131130 NWZ131129:NXC131130 OGV131129:OGY131130 OQR131129:OQU131130 PAN131129:PAQ131130 PKJ131129:PKM131130 PUF131129:PUI131130 QEB131129:QEE131130 QNX131129:QOA131130 QXT131129:QXW131130 RHP131129:RHS131130 RRL131129:RRO131130 SBH131129:SBK131130 SLD131129:SLG131130 SUZ131129:SVC131130 TEV131129:TEY131130 TOR131129:TOU131130 TYN131129:TYQ131130 UIJ131129:UIM131130 USF131129:USI131130 VCB131129:VCE131130 VLX131129:VMA131130 VVT131129:VVW131130 WFP131129:WFS131130 WPL131129:WPO131130 WZH131129:WZK131130 CZ196665:DC196666 MV196665:MY196666 WR196665:WU196666 AGN196665:AGQ196666 AQJ196665:AQM196666 BAF196665:BAI196666 BKB196665:BKE196666 BTX196665:BUA196666 CDT196665:CDW196666 CNP196665:CNS196666 CXL196665:CXO196666 DHH196665:DHK196666 DRD196665:DRG196666 EAZ196665:EBC196666 EKV196665:EKY196666 EUR196665:EUU196666 FEN196665:FEQ196666 FOJ196665:FOM196666 FYF196665:FYI196666 GIB196665:GIE196666 GRX196665:GSA196666 HBT196665:HBW196666 HLP196665:HLS196666 HVL196665:HVO196666 IFH196665:IFK196666 IPD196665:IPG196666 IYZ196665:IZC196666 JIV196665:JIY196666 JSR196665:JSU196666 KCN196665:KCQ196666 KMJ196665:KMM196666 KWF196665:KWI196666 LGB196665:LGE196666 LPX196665:LQA196666 LZT196665:LZW196666 MJP196665:MJS196666 MTL196665:MTO196666 NDH196665:NDK196666 NND196665:NNG196666 NWZ196665:NXC196666 OGV196665:OGY196666 OQR196665:OQU196666 PAN196665:PAQ196666 PKJ196665:PKM196666 PUF196665:PUI196666 QEB196665:QEE196666 QNX196665:QOA196666 QXT196665:QXW196666 RHP196665:RHS196666 RRL196665:RRO196666 SBH196665:SBK196666 SLD196665:SLG196666 SUZ196665:SVC196666 TEV196665:TEY196666 TOR196665:TOU196666 TYN196665:TYQ196666 UIJ196665:UIM196666 USF196665:USI196666 VCB196665:VCE196666 VLX196665:VMA196666 VVT196665:VVW196666 WFP196665:WFS196666 WPL196665:WPO196666 WZH196665:WZK196666 CZ262201:DC262202 MV262201:MY262202 WR262201:WU262202 AGN262201:AGQ262202 AQJ262201:AQM262202 BAF262201:BAI262202 BKB262201:BKE262202 BTX262201:BUA262202 CDT262201:CDW262202 CNP262201:CNS262202 CXL262201:CXO262202 DHH262201:DHK262202 DRD262201:DRG262202 EAZ262201:EBC262202 EKV262201:EKY262202 EUR262201:EUU262202 FEN262201:FEQ262202 FOJ262201:FOM262202 FYF262201:FYI262202 GIB262201:GIE262202 GRX262201:GSA262202 HBT262201:HBW262202 HLP262201:HLS262202 HVL262201:HVO262202 IFH262201:IFK262202 IPD262201:IPG262202 IYZ262201:IZC262202 JIV262201:JIY262202 JSR262201:JSU262202 KCN262201:KCQ262202 KMJ262201:KMM262202 KWF262201:KWI262202 LGB262201:LGE262202 LPX262201:LQA262202 LZT262201:LZW262202 MJP262201:MJS262202 MTL262201:MTO262202 NDH262201:NDK262202 NND262201:NNG262202 NWZ262201:NXC262202 OGV262201:OGY262202 OQR262201:OQU262202 PAN262201:PAQ262202 PKJ262201:PKM262202 PUF262201:PUI262202 QEB262201:QEE262202 QNX262201:QOA262202 QXT262201:QXW262202 RHP262201:RHS262202 RRL262201:RRO262202 SBH262201:SBK262202 SLD262201:SLG262202 SUZ262201:SVC262202 TEV262201:TEY262202 TOR262201:TOU262202 TYN262201:TYQ262202 UIJ262201:UIM262202 USF262201:USI262202 VCB262201:VCE262202 VLX262201:VMA262202 VVT262201:VVW262202 WFP262201:WFS262202 WPL262201:WPO262202 WZH262201:WZK262202 CZ327737:DC327738 MV327737:MY327738 WR327737:WU327738 AGN327737:AGQ327738 AQJ327737:AQM327738 BAF327737:BAI327738 BKB327737:BKE327738 BTX327737:BUA327738 CDT327737:CDW327738 CNP327737:CNS327738 CXL327737:CXO327738 DHH327737:DHK327738 DRD327737:DRG327738 EAZ327737:EBC327738 EKV327737:EKY327738 EUR327737:EUU327738 FEN327737:FEQ327738 FOJ327737:FOM327738 FYF327737:FYI327738 GIB327737:GIE327738 GRX327737:GSA327738 HBT327737:HBW327738 HLP327737:HLS327738 HVL327737:HVO327738 IFH327737:IFK327738 IPD327737:IPG327738 IYZ327737:IZC327738 JIV327737:JIY327738 JSR327737:JSU327738 KCN327737:KCQ327738 KMJ327737:KMM327738 KWF327737:KWI327738 LGB327737:LGE327738 LPX327737:LQA327738 LZT327737:LZW327738 MJP327737:MJS327738 MTL327737:MTO327738 NDH327737:NDK327738 NND327737:NNG327738 NWZ327737:NXC327738 OGV327737:OGY327738 OQR327737:OQU327738 PAN327737:PAQ327738 PKJ327737:PKM327738 PUF327737:PUI327738 QEB327737:QEE327738 QNX327737:QOA327738 QXT327737:QXW327738 RHP327737:RHS327738 RRL327737:RRO327738 SBH327737:SBK327738 SLD327737:SLG327738 SUZ327737:SVC327738 TEV327737:TEY327738 TOR327737:TOU327738 TYN327737:TYQ327738 UIJ327737:UIM327738 USF327737:USI327738 VCB327737:VCE327738 VLX327737:VMA327738 VVT327737:VVW327738 WFP327737:WFS327738 WPL327737:WPO327738 WZH327737:WZK327738 CZ393273:DC393274 MV393273:MY393274 WR393273:WU393274 AGN393273:AGQ393274 AQJ393273:AQM393274 BAF393273:BAI393274 BKB393273:BKE393274 BTX393273:BUA393274 CDT393273:CDW393274 CNP393273:CNS393274 CXL393273:CXO393274 DHH393273:DHK393274 DRD393273:DRG393274 EAZ393273:EBC393274 EKV393273:EKY393274 EUR393273:EUU393274 FEN393273:FEQ393274 FOJ393273:FOM393274 FYF393273:FYI393274 GIB393273:GIE393274 GRX393273:GSA393274 HBT393273:HBW393274 HLP393273:HLS393274 HVL393273:HVO393274 IFH393273:IFK393274 IPD393273:IPG393274 IYZ393273:IZC393274 JIV393273:JIY393274 JSR393273:JSU393274 KCN393273:KCQ393274 KMJ393273:KMM393274 KWF393273:KWI393274 LGB393273:LGE393274 LPX393273:LQA393274 LZT393273:LZW393274 MJP393273:MJS393274 MTL393273:MTO393274 NDH393273:NDK393274 NND393273:NNG393274 NWZ393273:NXC393274 OGV393273:OGY393274 OQR393273:OQU393274 PAN393273:PAQ393274 PKJ393273:PKM393274 PUF393273:PUI393274 QEB393273:QEE393274 QNX393273:QOA393274 QXT393273:QXW393274 RHP393273:RHS393274 RRL393273:RRO393274 SBH393273:SBK393274 SLD393273:SLG393274 SUZ393273:SVC393274 TEV393273:TEY393274 TOR393273:TOU393274 TYN393273:TYQ393274 UIJ393273:UIM393274 USF393273:USI393274 VCB393273:VCE393274 VLX393273:VMA393274 VVT393273:VVW393274 WFP393273:WFS393274 WPL393273:WPO393274 WZH393273:WZK393274 CZ458809:DC458810 MV458809:MY458810 WR458809:WU458810 AGN458809:AGQ458810 AQJ458809:AQM458810 BAF458809:BAI458810 BKB458809:BKE458810 BTX458809:BUA458810 CDT458809:CDW458810 CNP458809:CNS458810 CXL458809:CXO458810 DHH458809:DHK458810 DRD458809:DRG458810 EAZ458809:EBC458810 EKV458809:EKY458810 EUR458809:EUU458810 FEN458809:FEQ458810 FOJ458809:FOM458810 FYF458809:FYI458810 GIB458809:GIE458810 GRX458809:GSA458810 HBT458809:HBW458810 HLP458809:HLS458810 HVL458809:HVO458810 IFH458809:IFK458810 IPD458809:IPG458810 IYZ458809:IZC458810 JIV458809:JIY458810 JSR458809:JSU458810 KCN458809:KCQ458810 KMJ458809:KMM458810 KWF458809:KWI458810 LGB458809:LGE458810 LPX458809:LQA458810 LZT458809:LZW458810 MJP458809:MJS458810 MTL458809:MTO458810 NDH458809:NDK458810 NND458809:NNG458810 NWZ458809:NXC458810 OGV458809:OGY458810 OQR458809:OQU458810 PAN458809:PAQ458810 PKJ458809:PKM458810 PUF458809:PUI458810 QEB458809:QEE458810 QNX458809:QOA458810 QXT458809:QXW458810 RHP458809:RHS458810 RRL458809:RRO458810 SBH458809:SBK458810 SLD458809:SLG458810 SUZ458809:SVC458810 TEV458809:TEY458810 TOR458809:TOU458810 TYN458809:TYQ458810 UIJ458809:UIM458810 USF458809:USI458810 VCB458809:VCE458810 VLX458809:VMA458810 VVT458809:VVW458810 WFP458809:WFS458810 WPL458809:WPO458810 WZH458809:WZK458810 CZ524345:DC524346 MV524345:MY524346 WR524345:WU524346 AGN524345:AGQ524346 AQJ524345:AQM524346 BAF524345:BAI524346 BKB524345:BKE524346 BTX524345:BUA524346 CDT524345:CDW524346 CNP524345:CNS524346 CXL524345:CXO524346 DHH524345:DHK524346 DRD524345:DRG524346 EAZ524345:EBC524346 EKV524345:EKY524346 EUR524345:EUU524346 FEN524345:FEQ524346 FOJ524345:FOM524346 FYF524345:FYI524346 GIB524345:GIE524346 GRX524345:GSA524346 HBT524345:HBW524346 HLP524345:HLS524346 HVL524345:HVO524346 IFH524345:IFK524346 IPD524345:IPG524346 IYZ524345:IZC524346 JIV524345:JIY524346 JSR524345:JSU524346 KCN524345:KCQ524346 KMJ524345:KMM524346 KWF524345:KWI524346 LGB524345:LGE524346 LPX524345:LQA524346 LZT524345:LZW524346 MJP524345:MJS524346 MTL524345:MTO524346 NDH524345:NDK524346 NND524345:NNG524346 NWZ524345:NXC524346 OGV524345:OGY524346 OQR524345:OQU524346 PAN524345:PAQ524346 PKJ524345:PKM524346 PUF524345:PUI524346 QEB524345:QEE524346 QNX524345:QOA524346 QXT524345:QXW524346 RHP524345:RHS524346 RRL524345:RRO524346 SBH524345:SBK524346 SLD524345:SLG524346 SUZ524345:SVC524346 TEV524345:TEY524346 TOR524345:TOU524346 TYN524345:TYQ524346 UIJ524345:UIM524346 USF524345:USI524346 VCB524345:VCE524346 VLX524345:VMA524346 VVT524345:VVW524346 WFP524345:WFS524346 WPL524345:WPO524346 WZH524345:WZK524346 CZ589881:DC589882 MV589881:MY589882 WR589881:WU589882 AGN589881:AGQ589882 AQJ589881:AQM589882 BAF589881:BAI589882 BKB589881:BKE589882 BTX589881:BUA589882 CDT589881:CDW589882 CNP589881:CNS589882 CXL589881:CXO589882 DHH589881:DHK589882 DRD589881:DRG589882 EAZ589881:EBC589882 EKV589881:EKY589882 EUR589881:EUU589882 FEN589881:FEQ589882 FOJ589881:FOM589882 FYF589881:FYI589882 GIB589881:GIE589882 GRX589881:GSA589882 HBT589881:HBW589882 HLP589881:HLS589882 HVL589881:HVO589882 IFH589881:IFK589882 IPD589881:IPG589882 IYZ589881:IZC589882 JIV589881:JIY589882 JSR589881:JSU589882 KCN589881:KCQ589882 KMJ589881:KMM589882 KWF589881:KWI589882 LGB589881:LGE589882 LPX589881:LQA589882 LZT589881:LZW589882 MJP589881:MJS589882 MTL589881:MTO589882 NDH589881:NDK589882 NND589881:NNG589882 NWZ589881:NXC589882 OGV589881:OGY589882 OQR589881:OQU589882 PAN589881:PAQ589882 PKJ589881:PKM589882 PUF589881:PUI589882 QEB589881:QEE589882 QNX589881:QOA589882 QXT589881:QXW589882 RHP589881:RHS589882 RRL589881:RRO589882 SBH589881:SBK589882 SLD589881:SLG589882 SUZ589881:SVC589882 TEV589881:TEY589882 TOR589881:TOU589882 TYN589881:TYQ589882 UIJ589881:UIM589882 USF589881:USI589882 VCB589881:VCE589882 VLX589881:VMA589882 VVT589881:VVW589882 WFP589881:WFS589882 WPL589881:WPO589882 WZH589881:WZK589882 CZ655417:DC655418 MV655417:MY655418 WR655417:WU655418 AGN655417:AGQ655418 AQJ655417:AQM655418 BAF655417:BAI655418 BKB655417:BKE655418 BTX655417:BUA655418 CDT655417:CDW655418 CNP655417:CNS655418 CXL655417:CXO655418 DHH655417:DHK655418 DRD655417:DRG655418 EAZ655417:EBC655418 EKV655417:EKY655418 EUR655417:EUU655418 FEN655417:FEQ655418 FOJ655417:FOM655418 FYF655417:FYI655418 GIB655417:GIE655418 GRX655417:GSA655418 HBT655417:HBW655418 HLP655417:HLS655418 HVL655417:HVO655418 IFH655417:IFK655418 IPD655417:IPG655418 IYZ655417:IZC655418 JIV655417:JIY655418 JSR655417:JSU655418 KCN655417:KCQ655418 KMJ655417:KMM655418 KWF655417:KWI655418 LGB655417:LGE655418 LPX655417:LQA655418 LZT655417:LZW655418 MJP655417:MJS655418 MTL655417:MTO655418 NDH655417:NDK655418 NND655417:NNG655418 NWZ655417:NXC655418 OGV655417:OGY655418 OQR655417:OQU655418 PAN655417:PAQ655418 PKJ655417:PKM655418 PUF655417:PUI655418 QEB655417:QEE655418 QNX655417:QOA655418 QXT655417:QXW655418 RHP655417:RHS655418 RRL655417:RRO655418 SBH655417:SBK655418 SLD655417:SLG655418 SUZ655417:SVC655418 TEV655417:TEY655418 TOR655417:TOU655418 TYN655417:TYQ655418 UIJ655417:UIM655418 USF655417:USI655418 VCB655417:VCE655418 VLX655417:VMA655418 VVT655417:VVW655418 WFP655417:WFS655418 WPL655417:WPO655418 WZH655417:WZK655418 CZ720953:DC720954 MV720953:MY720954 WR720953:WU720954 AGN720953:AGQ720954 AQJ720953:AQM720954 BAF720953:BAI720954 BKB720953:BKE720954 BTX720953:BUA720954 CDT720953:CDW720954 CNP720953:CNS720954 CXL720953:CXO720954 DHH720953:DHK720954 DRD720953:DRG720954 EAZ720953:EBC720954 EKV720953:EKY720954 EUR720953:EUU720954 FEN720953:FEQ720954 FOJ720953:FOM720954 FYF720953:FYI720954 GIB720953:GIE720954 GRX720953:GSA720954 HBT720953:HBW720954 HLP720953:HLS720954 HVL720953:HVO720954 IFH720953:IFK720954 IPD720953:IPG720954 IYZ720953:IZC720954 JIV720953:JIY720954 JSR720953:JSU720954 KCN720953:KCQ720954 KMJ720953:KMM720954 KWF720953:KWI720954 LGB720953:LGE720954 LPX720953:LQA720954 LZT720953:LZW720954 MJP720953:MJS720954 MTL720953:MTO720954 NDH720953:NDK720954 NND720953:NNG720954 NWZ720953:NXC720954 OGV720953:OGY720954 OQR720953:OQU720954 PAN720953:PAQ720954 PKJ720953:PKM720954 PUF720953:PUI720954 QEB720953:QEE720954 QNX720953:QOA720954 QXT720953:QXW720954 RHP720953:RHS720954 RRL720953:RRO720954 SBH720953:SBK720954 SLD720953:SLG720954 SUZ720953:SVC720954 TEV720953:TEY720954 TOR720953:TOU720954 TYN720953:TYQ720954 UIJ720953:UIM720954 USF720953:USI720954 VCB720953:VCE720954 VLX720953:VMA720954 VVT720953:VVW720954 WFP720953:WFS720954 WPL720953:WPO720954 WZH720953:WZK720954 CZ786489:DC786490 MV786489:MY786490 WR786489:WU786490 AGN786489:AGQ786490 AQJ786489:AQM786490 BAF786489:BAI786490 BKB786489:BKE786490 BTX786489:BUA786490 CDT786489:CDW786490 CNP786489:CNS786490 CXL786489:CXO786490 DHH786489:DHK786490 DRD786489:DRG786490 EAZ786489:EBC786490 EKV786489:EKY786490 EUR786489:EUU786490 FEN786489:FEQ786490 FOJ786489:FOM786490 FYF786489:FYI786490 GIB786489:GIE786490 GRX786489:GSA786490 HBT786489:HBW786490 HLP786489:HLS786490 HVL786489:HVO786490 IFH786489:IFK786490 IPD786489:IPG786490 IYZ786489:IZC786490 JIV786489:JIY786490 JSR786489:JSU786490 KCN786489:KCQ786490 KMJ786489:KMM786490 KWF786489:KWI786490 LGB786489:LGE786490 LPX786489:LQA786490 LZT786489:LZW786490 MJP786489:MJS786490 MTL786489:MTO786490 NDH786489:NDK786490 NND786489:NNG786490 NWZ786489:NXC786490 OGV786489:OGY786490 OQR786489:OQU786490 PAN786489:PAQ786490 PKJ786489:PKM786490 PUF786489:PUI786490 QEB786489:QEE786490 QNX786489:QOA786490 QXT786489:QXW786490 RHP786489:RHS786490 RRL786489:RRO786490 SBH786489:SBK786490 SLD786489:SLG786490 SUZ786489:SVC786490 TEV786489:TEY786490 TOR786489:TOU786490 TYN786489:TYQ786490 UIJ786489:UIM786490 USF786489:USI786490 VCB786489:VCE786490 VLX786489:VMA786490 VVT786489:VVW786490 WFP786489:WFS786490 WPL786489:WPO786490 WZH786489:WZK786490 CZ852025:DC852026 MV852025:MY852026 WR852025:WU852026 AGN852025:AGQ852026 AQJ852025:AQM852026 BAF852025:BAI852026 BKB852025:BKE852026 BTX852025:BUA852026 CDT852025:CDW852026 CNP852025:CNS852026 CXL852025:CXO852026 DHH852025:DHK852026 DRD852025:DRG852026 EAZ852025:EBC852026 EKV852025:EKY852026 EUR852025:EUU852026 FEN852025:FEQ852026 FOJ852025:FOM852026 FYF852025:FYI852026 GIB852025:GIE852026 GRX852025:GSA852026 HBT852025:HBW852026 HLP852025:HLS852026 HVL852025:HVO852026 IFH852025:IFK852026 IPD852025:IPG852026 IYZ852025:IZC852026 JIV852025:JIY852026 JSR852025:JSU852026 KCN852025:KCQ852026 KMJ852025:KMM852026 KWF852025:KWI852026 LGB852025:LGE852026 LPX852025:LQA852026 LZT852025:LZW852026 MJP852025:MJS852026 MTL852025:MTO852026 NDH852025:NDK852026 NND852025:NNG852026 NWZ852025:NXC852026 OGV852025:OGY852026 OQR852025:OQU852026 PAN852025:PAQ852026 PKJ852025:PKM852026 PUF852025:PUI852026 QEB852025:QEE852026 QNX852025:QOA852026 QXT852025:QXW852026 RHP852025:RHS852026 RRL852025:RRO852026 SBH852025:SBK852026 SLD852025:SLG852026 SUZ852025:SVC852026 TEV852025:TEY852026 TOR852025:TOU852026 TYN852025:TYQ852026 UIJ852025:UIM852026 USF852025:USI852026 VCB852025:VCE852026 VLX852025:VMA852026 VVT852025:VVW852026 WFP852025:WFS852026 WPL852025:WPO852026 WZH852025:WZK852026 CZ917561:DC917562 MV917561:MY917562 WR917561:WU917562 AGN917561:AGQ917562 AQJ917561:AQM917562 BAF917561:BAI917562 BKB917561:BKE917562 BTX917561:BUA917562 CDT917561:CDW917562 CNP917561:CNS917562 CXL917561:CXO917562 DHH917561:DHK917562 DRD917561:DRG917562 EAZ917561:EBC917562 EKV917561:EKY917562 EUR917561:EUU917562 FEN917561:FEQ917562 FOJ917561:FOM917562 FYF917561:FYI917562 GIB917561:GIE917562 GRX917561:GSA917562 HBT917561:HBW917562 HLP917561:HLS917562 HVL917561:HVO917562 IFH917561:IFK917562 IPD917561:IPG917562 IYZ917561:IZC917562 JIV917561:JIY917562 JSR917561:JSU917562 KCN917561:KCQ917562 KMJ917561:KMM917562 KWF917561:KWI917562 LGB917561:LGE917562 LPX917561:LQA917562 LZT917561:LZW917562 MJP917561:MJS917562 MTL917561:MTO917562 NDH917561:NDK917562 NND917561:NNG917562 NWZ917561:NXC917562 OGV917561:OGY917562 OQR917561:OQU917562 PAN917561:PAQ917562 PKJ917561:PKM917562 PUF917561:PUI917562 QEB917561:QEE917562 QNX917561:QOA917562 QXT917561:QXW917562 RHP917561:RHS917562 RRL917561:RRO917562 SBH917561:SBK917562 SLD917561:SLG917562 SUZ917561:SVC917562 TEV917561:TEY917562 TOR917561:TOU917562 TYN917561:TYQ917562 UIJ917561:UIM917562 USF917561:USI917562 VCB917561:VCE917562 VLX917561:VMA917562 VVT917561:VVW917562 WFP917561:WFS917562 WPL917561:WPO917562 WZH917561:WZK917562 CZ983097:DC983098 MV983097:MY983098 WR983097:WU983098 AGN983097:AGQ983098 AQJ983097:AQM983098 BAF983097:BAI983098 BKB983097:BKE983098 BTX983097:BUA983098 CDT983097:CDW983098 CNP983097:CNS983098 CXL983097:CXO983098 DHH983097:DHK983098 DRD983097:DRG983098 EAZ983097:EBC983098 EKV983097:EKY983098 EUR983097:EUU983098 FEN983097:FEQ983098 FOJ983097:FOM983098 FYF983097:FYI983098 GIB983097:GIE983098 GRX983097:GSA983098 HBT983097:HBW983098 HLP983097:HLS983098 HVL983097:HVO983098 IFH983097:IFK983098 IPD983097:IPG983098 IYZ983097:IZC983098 JIV983097:JIY983098 JSR983097:JSU983098 KCN983097:KCQ983098 KMJ983097:KMM983098 KWF983097:KWI983098 LGB983097:LGE983098 LPX983097:LQA983098 LZT983097:LZW983098 MJP983097:MJS983098 MTL983097:MTO983098 NDH983097:NDK983098 NND983097:NNG983098 NWZ983097:NXC983098 OGV983097:OGY983098 OQR983097:OQU983098 PAN983097:PAQ983098 PKJ983097:PKM983098 PUF983097:PUI983098 QEB983097:QEE983098 QNX983097:QOA983098 QXT983097:QXW983098 RHP983097:RHS983098 RRL983097:RRO983098 SBH983097:SBK983098 SLD983097:SLG983098 SUZ983097:SVC983098 TEV983097:TEY983098 TOR983097:TOU983098 TYN983097:TYQ983098 UIJ983097:UIM983098 USF983097:USI983098 VCB983097:VCE983098 VLX983097:VMA983098 VVT983097:VVW983098 WFP983097:WFS983098 WPL983097:WPO983098 WZH983097:WZK983098 WCN983074:WCQ983076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Q65558:T65560 JM65558:JP65560 TI65558:TL65560 ADE65558:ADH65560 ANA65558:AND65560 AWW65558:AWZ65560 BGS65558:BGV65560 BQO65558:BQR65560 CAK65558:CAN65560 CKG65558:CKJ65560 CUC65558:CUF65560 DDY65558:DEB65560 DNU65558:DNX65560 DXQ65558:DXT65560 EHM65558:EHP65560 ERI65558:ERL65560 FBE65558:FBH65560 FLA65558:FLD65560 FUW65558:FUZ65560 GES65558:GEV65560 GOO65558:GOR65560 GYK65558:GYN65560 HIG65558:HIJ65560 HSC65558:HSF65560 IBY65558:ICB65560 ILU65558:ILX65560 IVQ65558:IVT65560 JFM65558:JFP65560 JPI65558:JPL65560 JZE65558:JZH65560 KJA65558:KJD65560 KSW65558:KSZ65560 LCS65558:LCV65560 LMO65558:LMR65560 LWK65558:LWN65560 MGG65558:MGJ65560 MQC65558:MQF65560 MZY65558:NAB65560 NJU65558:NJX65560 NTQ65558:NTT65560 ODM65558:ODP65560 ONI65558:ONL65560 OXE65558:OXH65560 PHA65558:PHD65560 PQW65558:PQZ65560 QAS65558:QAV65560 QKO65558:QKR65560 QUK65558:QUN65560 REG65558:REJ65560 ROC65558:ROF65560 RXY65558:RYB65560 SHU65558:SHX65560 SRQ65558:SRT65560 TBM65558:TBP65560 TLI65558:TLL65560 TVE65558:TVH65560 UFA65558:UFD65560 UOW65558:UOZ65560 UYS65558:UYV65560 VIO65558:VIR65560 VSK65558:VSN65560 WCG65558:WCJ65560 WMC65558:WMF65560 WVY65558:WWB65560 Q131094:T131096 JM131094:JP131096 TI131094:TL131096 ADE131094:ADH131096 ANA131094:AND131096 AWW131094:AWZ131096 BGS131094:BGV131096 BQO131094:BQR131096 CAK131094:CAN131096 CKG131094:CKJ131096 CUC131094:CUF131096 DDY131094:DEB131096 DNU131094:DNX131096 DXQ131094:DXT131096 EHM131094:EHP131096 ERI131094:ERL131096 FBE131094:FBH131096 FLA131094:FLD131096 FUW131094:FUZ131096 GES131094:GEV131096 GOO131094:GOR131096 GYK131094:GYN131096 HIG131094:HIJ131096 HSC131094:HSF131096 IBY131094:ICB131096 ILU131094:ILX131096 IVQ131094:IVT131096 JFM131094:JFP131096 JPI131094:JPL131096 JZE131094:JZH131096 KJA131094:KJD131096 KSW131094:KSZ131096 LCS131094:LCV131096 LMO131094:LMR131096 LWK131094:LWN131096 MGG131094:MGJ131096 MQC131094:MQF131096 MZY131094:NAB131096 NJU131094:NJX131096 NTQ131094:NTT131096 ODM131094:ODP131096 ONI131094:ONL131096 OXE131094:OXH131096 PHA131094:PHD131096 PQW131094:PQZ131096 QAS131094:QAV131096 QKO131094:QKR131096 QUK131094:QUN131096 REG131094:REJ131096 ROC131094:ROF131096 RXY131094:RYB131096 SHU131094:SHX131096 SRQ131094:SRT131096 TBM131094:TBP131096 TLI131094:TLL131096 TVE131094:TVH131096 UFA131094:UFD131096 UOW131094:UOZ131096 UYS131094:UYV131096 VIO131094:VIR131096 VSK131094:VSN131096 WCG131094:WCJ131096 WMC131094:WMF131096 WVY131094:WWB131096 Q196630:T196632 JM196630:JP196632 TI196630:TL196632 ADE196630:ADH196632 ANA196630:AND196632 AWW196630:AWZ196632 BGS196630:BGV196632 BQO196630:BQR196632 CAK196630:CAN196632 CKG196630:CKJ196632 CUC196630:CUF196632 DDY196630:DEB196632 DNU196630:DNX196632 DXQ196630:DXT196632 EHM196630:EHP196632 ERI196630:ERL196632 FBE196630:FBH196632 FLA196630:FLD196632 FUW196630:FUZ196632 GES196630:GEV196632 GOO196630:GOR196632 GYK196630:GYN196632 HIG196630:HIJ196632 HSC196630:HSF196632 IBY196630:ICB196632 ILU196630:ILX196632 IVQ196630:IVT196632 JFM196630:JFP196632 JPI196630:JPL196632 JZE196630:JZH196632 KJA196630:KJD196632 KSW196630:KSZ196632 LCS196630:LCV196632 LMO196630:LMR196632 LWK196630:LWN196632 MGG196630:MGJ196632 MQC196630:MQF196632 MZY196630:NAB196632 NJU196630:NJX196632 NTQ196630:NTT196632 ODM196630:ODP196632 ONI196630:ONL196632 OXE196630:OXH196632 PHA196630:PHD196632 PQW196630:PQZ196632 QAS196630:QAV196632 QKO196630:QKR196632 QUK196630:QUN196632 REG196630:REJ196632 ROC196630:ROF196632 RXY196630:RYB196632 SHU196630:SHX196632 SRQ196630:SRT196632 TBM196630:TBP196632 TLI196630:TLL196632 TVE196630:TVH196632 UFA196630:UFD196632 UOW196630:UOZ196632 UYS196630:UYV196632 VIO196630:VIR196632 VSK196630:VSN196632 WCG196630:WCJ196632 WMC196630:WMF196632 WVY196630:WWB196632 Q262166:T262168 JM262166:JP262168 TI262166:TL262168 ADE262166:ADH262168 ANA262166:AND262168 AWW262166:AWZ262168 BGS262166:BGV262168 BQO262166:BQR262168 CAK262166:CAN262168 CKG262166:CKJ262168 CUC262166:CUF262168 DDY262166:DEB262168 DNU262166:DNX262168 DXQ262166:DXT262168 EHM262166:EHP262168 ERI262166:ERL262168 FBE262166:FBH262168 FLA262166:FLD262168 FUW262166:FUZ262168 GES262166:GEV262168 GOO262166:GOR262168 GYK262166:GYN262168 HIG262166:HIJ262168 HSC262166:HSF262168 IBY262166:ICB262168 ILU262166:ILX262168 IVQ262166:IVT262168 JFM262166:JFP262168 JPI262166:JPL262168 JZE262166:JZH262168 KJA262166:KJD262168 KSW262166:KSZ262168 LCS262166:LCV262168 LMO262166:LMR262168 LWK262166:LWN262168 MGG262166:MGJ262168 MQC262166:MQF262168 MZY262166:NAB262168 NJU262166:NJX262168 NTQ262166:NTT262168 ODM262166:ODP262168 ONI262166:ONL262168 OXE262166:OXH262168 PHA262166:PHD262168 PQW262166:PQZ262168 QAS262166:QAV262168 QKO262166:QKR262168 QUK262166:QUN262168 REG262166:REJ262168 ROC262166:ROF262168 RXY262166:RYB262168 SHU262166:SHX262168 SRQ262166:SRT262168 TBM262166:TBP262168 TLI262166:TLL262168 TVE262166:TVH262168 UFA262166:UFD262168 UOW262166:UOZ262168 UYS262166:UYV262168 VIO262166:VIR262168 VSK262166:VSN262168 WCG262166:WCJ262168 WMC262166:WMF262168 WVY262166:WWB262168 Q327702:T327704 JM327702:JP327704 TI327702:TL327704 ADE327702:ADH327704 ANA327702:AND327704 AWW327702:AWZ327704 BGS327702:BGV327704 BQO327702:BQR327704 CAK327702:CAN327704 CKG327702:CKJ327704 CUC327702:CUF327704 DDY327702:DEB327704 DNU327702:DNX327704 DXQ327702:DXT327704 EHM327702:EHP327704 ERI327702:ERL327704 FBE327702:FBH327704 FLA327702:FLD327704 FUW327702:FUZ327704 GES327702:GEV327704 GOO327702:GOR327704 GYK327702:GYN327704 HIG327702:HIJ327704 HSC327702:HSF327704 IBY327702:ICB327704 ILU327702:ILX327704 IVQ327702:IVT327704 JFM327702:JFP327704 JPI327702:JPL327704 JZE327702:JZH327704 KJA327702:KJD327704 KSW327702:KSZ327704 LCS327702:LCV327704 LMO327702:LMR327704 LWK327702:LWN327704 MGG327702:MGJ327704 MQC327702:MQF327704 MZY327702:NAB327704 NJU327702:NJX327704 NTQ327702:NTT327704 ODM327702:ODP327704 ONI327702:ONL327704 OXE327702:OXH327704 PHA327702:PHD327704 PQW327702:PQZ327704 QAS327702:QAV327704 QKO327702:QKR327704 QUK327702:QUN327704 REG327702:REJ327704 ROC327702:ROF327704 RXY327702:RYB327704 SHU327702:SHX327704 SRQ327702:SRT327704 TBM327702:TBP327704 TLI327702:TLL327704 TVE327702:TVH327704 UFA327702:UFD327704 UOW327702:UOZ327704 UYS327702:UYV327704 VIO327702:VIR327704 VSK327702:VSN327704 WCG327702:WCJ327704 WMC327702:WMF327704 WVY327702:WWB327704 Q393238:T393240 JM393238:JP393240 TI393238:TL393240 ADE393238:ADH393240 ANA393238:AND393240 AWW393238:AWZ393240 BGS393238:BGV393240 BQO393238:BQR393240 CAK393238:CAN393240 CKG393238:CKJ393240 CUC393238:CUF393240 DDY393238:DEB393240 DNU393238:DNX393240 DXQ393238:DXT393240 EHM393238:EHP393240 ERI393238:ERL393240 FBE393238:FBH393240 FLA393238:FLD393240 FUW393238:FUZ393240 GES393238:GEV393240 GOO393238:GOR393240 GYK393238:GYN393240 HIG393238:HIJ393240 HSC393238:HSF393240 IBY393238:ICB393240 ILU393238:ILX393240 IVQ393238:IVT393240 JFM393238:JFP393240 JPI393238:JPL393240 JZE393238:JZH393240 KJA393238:KJD393240 KSW393238:KSZ393240 LCS393238:LCV393240 LMO393238:LMR393240 LWK393238:LWN393240 MGG393238:MGJ393240 MQC393238:MQF393240 MZY393238:NAB393240 NJU393238:NJX393240 NTQ393238:NTT393240 ODM393238:ODP393240 ONI393238:ONL393240 OXE393238:OXH393240 PHA393238:PHD393240 PQW393238:PQZ393240 QAS393238:QAV393240 QKO393238:QKR393240 QUK393238:QUN393240 REG393238:REJ393240 ROC393238:ROF393240 RXY393238:RYB393240 SHU393238:SHX393240 SRQ393238:SRT393240 TBM393238:TBP393240 TLI393238:TLL393240 TVE393238:TVH393240 UFA393238:UFD393240 UOW393238:UOZ393240 UYS393238:UYV393240 VIO393238:VIR393240 VSK393238:VSN393240 WCG393238:WCJ393240 WMC393238:WMF393240 WVY393238:WWB393240 Q458774:T458776 JM458774:JP458776 TI458774:TL458776 ADE458774:ADH458776 ANA458774:AND458776 AWW458774:AWZ458776 BGS458774:BGV458776 BQO458774:BQR458776 CAK458774:CAN458776 CKG458774:CKJ458776 CUC458774:CUF458776 DDY458774:DEB458776 DNU458774:DNX458776 DXQ458774:DXT458776 EHM458774:EHP458776 ERI458774:ERL458776 FBE458774:FBH458776 FLA458774:FLD458776 FUW458774:FUZ458776 GES458774:GEV458776 GOO458774:GOR458776 GYK458774:GYN458776 HIG458774:HIJ458776 HSC458774:HSF458776 IBY458774:ICB458776 ILU458774:ILX458776 IVQ458774:IVT458776 JFM458774:JFP458776 JPI458774:JPL458776 JZE458774:JZH458776 KJA458774:KJD458776 KSW458774:KSZ458776 LCS458774:LCV458776 LMO458774:LMR458776 LWK458774:LWN458776 MGG458774:MGJ458776 MQC458774:MQF458776 MZY458774:NAB458776 NJU458774:NJX458776 NTQ458774:NTT458776 ODM458774:ODP458776 ONI458774:ONL458776 OXE458774:OXH458776 PHA458774:PHD458776 PQW458774:PQZ458776 QAS458774:QAV458776 QKO458774:QKR458776 QUK458774:QUN458776 REG458774:REJ458776 ROC458774:ROF458776 RXY458774:RYB458776 SHU458774:SHX458776 SRQ458774:SRT458776 TBM458774:TBP458776 TLI458774:TLL458776 TVE458774:TVH458776 UFA458774:UFD458776 UOW458774:UOZ458776 UYS458774:UYV458776 VIO458774:VIR458776 VSK458774:VSN458776 WCG458774:WCJ458776 WMC458774:WMF458776 WVY458774:WWB458776 Q524310:T524312 JM524310:JP524312 TI524310:TL524312 ADE524310:ADH524312 ANA524310:AND524312 AWW524310:AWZ524312 BGS524310:BGV524312 BQO524310:BQR524312 CAK524310:CAN524312 CKG524310:CKJ524312 CUC524310:CUF524312 DDY524310:DEB524312 DNU524310:DNX524312 DXQ524310:DXT524312 EHM524310:EHP524312 ERI524310:ERL524312 FBE524310:FBH524312 FLA524310:FLD524312 FUW524310:FUZ524312 GES524310:GEV524312 GOO524310:GOR524312 GYK524310:GYN524312 HIG524310:HIJ524312 HSC524310:HSF524312 IBY524310:ICB524312 ILU524310:ILX524312 IVQ524310:IVT524312 JFM524310:JFP524312 JPI524310:JPL524312 JZE524310:JZH524312 KJA524310:KJD524312 KSW524310:KSZ524312 LCS524310:LCV524312 LMO524310:LMR524312 LWK524310:LWN524312 MGG524310:MGJ524312 MQC524310:MQF524312 MZY524310:NAB524312 NJU524310:NJX524312 NTQ524310:NTT524312 ODM524310:ODP524312 ONI524310:ONL524312 OXE524310:OXH524312 PHA524310:PHD524312 PQW524310:PQZ524312 QAS524310:QAV524312 QKO524310:QKR524312 QUK524310:QUN524312 REG524310:REJ524312 ROC524310:ROF524312 RXY524310:RYB524312 SHU524310:SHX524312 SRQ524310:SRT524312 TBM524310:TBP524312 TLI524310:TLL524312 TVE524310:TVH524312 UFA524310:UFD524312 UOW524310:UOZ524312 UYS524310:UYV524312 VIO524310:VIR524312 VSK524310:VSN524312 WCG524310:WCJ524312 WMC524310:WMF524312 WVY524310:WWB524312 Q589846:T589848 JM589846:JP589848 TI589846:TL589848 ADE589846:ADH589848 ANA589846:AND589848 AWW589846:AWZ589848 BGS589846:BGV589848 BQO589846:BQR589848 CAK589846:CAN589848 CKG589846:CKJ589848 CUC589846:CUF589848 DDY589846:DEB589848 DNU589846:DNX589848 DXQ589846:DXT589848 EHM589846:EHP589848 ERI589846:ERL589848 FBE589846:FBH589848 FLA589846:FLD589848 FUW589846:FUZ589848 GES589846:GEV589848 GOO589846:GOR589848 GYK589846:GYN589848 HIG589846:HIJ589848 HSC589846:HSF589848 IBY589846:ICB589848 ILU589846:ILX589848 IVQ589846:IVT589848 JFM589846:JFP589848 JPI589846:JPL589848 JZE589846:JZH589848 KJA589846:KJD589848 KSW589846:KSZ589848 LCS589846:LCV589848 LMO589846:LMR589848 LWK589846:LWN589848 MGG589846:MGJ589848 MQC589846:MQF589848 MZY589846:NAB589848 NJU589846:NJX589848 NTQ589846:NTT589848 ODM589846:ODP589848 ONI589846:ONL589848 OXE589846:OXH589848 PHA589846:PHD589848 PQW589846:PQZ589848 QAS589846:QAV589848 QKO589846:QKR589848 QUK589846:QUN589848 REG589846:REJ589848 ROC589846:ROF589848 RXY589846:RYB589848 SHU589846:SHX589848 SRQ589846:SRT589848 TBM589846:TBP589848 TLI589846:TLL589848 TVE589846:TVH589848 UFA589846:UFD589848 UOW589846:UOZ589848 UYS589846:UYV589848 VIO589846:VIR589848 VSK589846:VSN589848 WCG589846:WCJ589848 WMC589846:WMF589848 WVY589846:WWB589848 Q655382:T655384 JM655382:JP655384 TI655382:TL655384 ADE655382:ADH655384 ANA655382:AND655384 AWW655382:AWZ655384 BGS655382:BGV655384 BQO655382:BQR655384 CAK655382:CAN655384 CKG655382:CKJ655384 CUC655382:CUF655384 DDY655382:DEB655384 DNU655382:DNX655384 DXQ655382:DXT655384 EHM655382:EHP655384 ERI655382:ERL655384 FBE655382:FBH655384 FLA655382:FLD655384 FUW655382:FUZ655384 GES655382:GEV655384 GOO655382:GOR655384 GYK655382:GYN655384 HIG655382:HIJ655384 HSC655382:HSF655384 IBY655382:ICB655384 ILU655382:ILX655384 IVQ655382:IVT655384 JFM655382:JFP655384 JPI655382:JPL655384 JZE655382:JZH655384 KJA655382:KJD655384 KSW655382:KSZ655384 LCS655382:LCV655384 LMO655382:LMR655384 LWK655382:LWN655384 MGG655382:MGJ655384 MQC655382:MQF655384 MZY655382:NAB655384 NJU655382:NJX655384 NTQ655382:NTT655384 ODM655382:ODP655384 ONI655382:ONL655384 OXE655382:OXH655384 PHA655382:PHD655384 PQW655382:PQZ655384 QAS655382:QAV655384 QKO655382:QKR655384 QUK655382:QUN655384 REG655382:REJ655384 ROC655382:ROF655384 RXY655382:RYB655384 SHU655382:SHX655384 SRQ655382:SRT655384 TBM655382:TBP655384 TLI655382:TLL655384 TVE655382:TVH655384 UFA655382:UFD655384 UOW655382:UOZ655384 UYS655382:UYV655384 VIO655382:VIR655384 VSK655382:VSN655384 WCG655382:WCJ655384 WMC655382:WMF655384 WVY655382:WWB655384 Q720918:T720920 JM720918:JP720920 TI720918:TL720920 ADE720918:ADH720920 ANA720918:AND720920 AWW720918:AWZ720920 BGS720918:BGV720920 BQO720918:BQR720920 CAK720918:CAN720920 CKG720918:CKJ720920 CUC720918:CUF720920 DDY720918:DEB720920 DNU720918:DNX720920 DXQ720918:DXT720920 EHM720918:EHP720920 ERI720918:ERL720920 FBE720918:FBH720920 FLA720918:FLD720920 FUW720918:FUZ720920 GES720918:GEV720920 GOO720918:GOR720920 GYK720918:GYN720920 HIG720918:HIJ720920 HSC720918:HSF720920 IBY720918:ICB720920 ILU720918:ILX720920 IVQ720918:IVT720920 JFM720918:JFP720920 JPI720918:JPL720920 JZE720918:JZH720920 KJA720918:KJD720920 KSW720918:KSZ720920 LCS720918:LCV720920 LMO720918:LMR720920 LWK720918:LWN720920 MGG720918:MGJ720920 MQC720918:MQF720920 MZY720918:NAB720920 NJU720918:NJX720920 NTQ720918:NTT720920 ODM720918:ODP720920 ONI720918:ONL720920 OXE720918:OXH720920 PHA720918:PHD720920 PQW720918:PQZ720920 QAS720918:QAV720920 QKO720918:QKR720920 QUK720918:QUN720920 REG720918:REJ720920 ROC720918:ROF720920 RXY720918:RYB720920 SHU720918:SHX720920 SRQ720918:SRT720920 TBM720918:TBP720920 TLI720918:TLL720920 TVE720918:TVH720920 UFA720918:UFD720920 UOW720918:UOZ720920 UYS720918:UYV720920 VIO720918:VIR720920 VSK720918:VSN720920 WCG720918:WCJ720920 WMC720918:WMF720920 WVY720918:WWB720920 Q786454:T786456 JM786454:JP786456 TI786454:TL786456 ADE786454:ADH786456 ANA786454:AND786456 AWW786454:AWZ786456 BGS786454:BGV786456 BQO786454:BQR786456 CAK786454:CAN786456 CKG786454:CKJ786456 CUC786454:CUF786456 DDY786454:DEB786456 DNU786454:DNX786456 DXQ786454:DXT786456 EHM786454:EHP786456 ERI786454:ERL786456 FBE786454:FBH786456 FLA786454:FLD786456 FUW786454:FUZ786456 GES786454:GEV786456 GOO786454:GOR786456 GYK786454:GYN786456 HIG786454:HIJ786456 HSC786454:HSF786456 IBY786454:ICB786456 ILU786454:ILX786456 IVQ786454:IVT786456 JFM786454:JFP786456 JPI786454:JPL786456 JZE786454:JZH786456 KJA786454:KJD786456 KSW786454:KSZ786456 LCS786454:LCV786456 LMO786454:LMR786456 LWK786454:LWN786456 MGG786454:MGJ786456 MQC786454:MQF786456 MZY786454:NAB786456 NJU786454:NJX786456 NTQ786454:NTT786456 ODM786454:ODP786456 ONI786454:ONL786456 OXE786454:OXH786456 PHA786454:PHD786456 PQW786454:PQZ786456 QAS786454:QAV786456 QKO786454:QKR786456 QUK786454:QUN786456 REG786454:REJ786456 ROC786454:ROF786456 RXY786454:RYB786456 SHU786454:SHX786456 SRQ786454:SRT786456 TBM786454:TBP786456 TLI786454:TLL786456 TVE786454:TVH786456 UFA786454:UFD786456 UOW786454:UOZ786456 UYS786454:UYV786456 VIO786454:VIR786456 VSK786454:VSN786456 WCG786454:WCJ786456 WMC786454:WMF786456 WVY786454:WWB786456 Q851990:T851992 JM851990:JP851992 TI851990:TL851992 ADE851990:ADH851992 ANA851990:AND851992 AWW851990:AWZ851992 BGS851990:BGV851992 BQO851990:BQR851992 CAK851990:CAN851992 CKG851990:CKJ851992 CUC851990:CUF851992 DDY851990:DEB851992 DNU851990:DNX851992 DXQ851990:DXT851992 EHM851990:EHP851992 ERI851990:ERL851992 FBE851990:FBH851992 FLA851990:FLD851992 FUW851990:FUZ851992 GES851990:GEV851992 GOO851990:GOR851992 GYK851990:GYN851992 HIG851990:HIJ851992 HSC851990:HSF851992 IBY851990:ICB851992 ILU851990:ILX851992 IVQ851990:IVT851992 JFM851990:JFP851992 JPI851990:JPL851992 JZE851990:JZH851992 KJA851990:KJD851992 KSW851990:KSZ851992 LCS851990:LCV851992 LMO851990:LMR851992 LWK851990:LWN851992 MGG851990:MGJ851992 MQC851990:MQF851992 MZY851990:NAB851992 NJU851990:NJX851992 NTQ851990:NTT851992 ODM851990:ODP851992 ONI851990:ONL851992 OXE851990:OXH851992 PHA851990:PHD851992 PQW851990:PQZ851992 QAS851990:QAV851992 QKO851990:QKR851992 QUK851990:QUN851992 REG851990:REJ851992 ROC851990:ROF851992 RXY851990:RYB851992 SHU851990:SHX851992 SRQ851990:SRT851992 TBM851990:TBP851992 TLI851990:TLL851992 TVE851990:TVH851992 UFA851990:UFD851992 UOW851990:UOZ851992 UYS851990:UYV851992 VIO851990:VIR851992 VSK851990:VSN851992 WCG851990:WCJ851992 WMC851990:WMF851992 WVY851990:WWB851992 Q917526:T917528 JM917526:JP917528 TI917526:TL917528 ADE917526:ADH917528 ANA917526:AND917528 AWW917526:AWZ917528 BGS917526:BGV917528 BQO917526:BQR917528 CAK917526:CAN917528 CKG917526:CKJ917528 CUC917526:CUF917528 DDY917526:DEB917528 DNU917526:DNX917528 DXQ917526:DXT917528 EHM917526:EHP917528 ERI917526:ERL917528 FBE917526:FBH917528 FLA917526:FLD917528 FUW917526:FUZ917528 GES917526:GEV917528 GOO917526:GOR917528 GYK917526:GYN917528 HIG917526:HIJ917528 HSC917526:HSF917528 IBY917526:ICB917528 ILU917526:ILX917528 IVQ917526:IVT917528 JFM917526:JFP917528 JPI917526:JPL917528 JZE917526:JZH917528 KJA917526:KJD917528 KSW917526:KSZ917528 LCS917526:LCV917528 LMO917526:LMR917528 LWK917526:LWN917528 MGG917526:MGJ917528 MQC917526:MQF917528 MZY917526:NAB917528 NJU917526:NJX917528 NTQ917526:NTT917528 ODM917526:ODP917528 ONI917526:ONL917528 OXE917526:OXH917528 PHA917526:PHD917528 PQW917526:PQZ917528 QAS917526:QAV917528 QKO917526:QKR917528 QUK917526:QUN917528 REG917526:REJ917528 ROC917526:ROF917528 RXY917526:RYB917528 SHU917526:SHX917528 SRQ917526:SRT917528 TBM917526:TBP917528 TLI917526:TLL917528 TVE917526:TVH917528 UFA917526:UFD917528 UOW917526:UOZ917528 UYS917526:UYV917528 VIO917526:VIR917528 VSK917526:VSN917528 WCG917526:WCJ917528 WMC917526:WMF917528 WVY917526:WWB917528 Q983062:T983064 JM983062:JP983064 TI983062:TL983064 ADE983062:ADH983064 ANA983062:AND983064 AWW983062:AWZ983064 BGS983062:BGV983064 BQO983062:BQR983064 CAK983062:CAN983064 CKG983062:CKJ983064 CUC983062:CUF983064 DDY983062:DEB983064 DNU983062:DNX983064 DXQ983062:DXT983064 EHM983062:EHP983064 ERI983062:ERL983064 FBE983062:FBH983064 FLA983062:FLD983064 FUW983062:FUZ983064 GES983062:GEV983064 GOO983062:GOR983064 GYK983062:GYN983064 HIG983062:HIJ983064 HSC983062:HSF983064 IBY983062:ICB983064 ILU983062:ILX983064 IVQ983062:IVT983064 JFM983062:JFP983064 JPI983062:JPL983064 JZE983062:JZH983064 KJA983062:KJD983064 KSW983062:KSZ983064 LCS983062:LCV983064 LMO983062:LMR983064 LWK983062:LWN983064 MGG983062:MGJ983064 MQC983062:MQF983064 MZY983062:NAB983064 NJU983062:NJX983064 NTQ983062:NTT983064 ODM983062:ODP983064 ONI983062:ONL983064 OXE983062:OXH983064 PHA983062:PHD983064 PQW983062:PQZ983064 QAS983062:QAV983064 QKO983062:QKR983064 QUK983062:QUN983064 REG983062:REJ983064 ROC983062:ROF983064 RXY983062:RYB983064 SHU983062:SHX983064 SRQ983062:SRT983064 TBM983062:TBP983064 TLI983062:TLL983064 TVE983062:TVH983064 UFA983062:UFD983064 UOW983062:UOZ983064 UYS983062:UYV983064 VIO983062:VIR983064 VSK983062:VSN983064 WCG983062:WCJ983064 WMC983062:WMF983064 WVY983062:WWB983064 VIV983074:VIY983076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AM65558:AP65560 KI65558:KL65560 UE65558:UH65560 AEA65558:AED65560 ANW65558:ANZ65560 AXS65558:AXV65560 BHO65558:BHR65560 BRK65558:BRN65560 CBG65558:CBJ65560 CLC65558:CLF65560 CUY65558:CVB65560 DEU65558:DEX65560 DOQ65558:DOT65560 DYM65558:DYP65560 EII65558:EIL65560 ESE65558:ESH65560 FCA65558:FCD65560 FLW65558:FLZ65560 FVS65558:FVV65560 GFO65558:GFR65560 GPK65558:GPN65560 GZG65558:GZJ65560 HJC65558:HJF65560 HSY65558:HTB65560 ICU65558:ICX65560 IMQ65558:IMT65560 IWM65558:IWP65560 JGI65558:JGL65560 JQE65558:JQH65560 KAA65558:KAD65560 KJW65558:KJZ65560 KTS65558:KTV65560 LDO65558:LDR65560 LNK65558:LNN65560 LXG65558:LXJ65560 MHC65558:MHF65560 MQY65558:MRB65560 NAU65558:NAX65560 NKQ65558:NKT65560 NUM65558:NUP65560 OEI65558:OEL65560 OOE65558:OOH65560 OYA65558:OYD65560 PHW65558:PHZ65560 PRS65558:PRV65560 QBO65558:QBR65560 QLK65558:QLN65560 QVG65558:QVJ65560 RFC65558:RFF65560 ROY65558:RPB65560 RYU65558:RYX65560 SIQ65558:SIT65560 SSM65558:SSP65560 TCI65558:TCL65560 TME65558:TMH65560 TWA65558:TWD65560 UFW65558:UFZ65560 UPS65558:UPV65560 UZO65558:UZR65560 VJK65558:VJN65560 VTG65558:VTJ65560 WDC65558:WDF65560 WMY65558:WNB65560 WWU65558:WWX65560 AM131094:AP131096 KI131094:KL131096 UE131094:UH131096 AEA131094:AED131096 ANW131094:ANZ131096 AXS131094:AXV131096 BHO131094:BHR131096 BRK131094:BRN131096 CBG131094:CBJ131096 CLC131094:CLF131096 CUY131094:CVB131096 DEU131094:DEX131096 DOQ131094:DOT131096 DYM131094:DYP131096 EII131094:EIL131096 ESE131094:ESH131096 FCA131094:FCD131096 FLW131094:FLZ131096 FVS131094:FVV131096 GFO131094:GFR131096 GPK131094:GPN131096 GZG131094:GZJ131096 HJC131094:HJF131096 HSY131094:HTB131096 ICU131094:ICX131096 IMQ131094:IMT131096 IWM131094:IWP131096 JGI131094:JGL131096 JQE131094:JQH131096 KAA131094:KAD131096 KJW131094:KJZ131096 KTS131094:KTV131096 LDO131094:LDR131096 LNK131094:LNN131096 LXG131094:LXJ131096 MHC131094:MHF131096 MQY131094:MRB131096 NAU131094:NAX131096 NKQ131094:NKT131096 NUM131094:NUP131096 OEI131094:OEL131096 OOE131094:OOH131096 OYA131094:OYD131096 PHW131094:PHZ131096 PRS131094:PRV131096 QBO131094:QBR131096 QLK131094:QLN131096 QVG131094:QVJ131096 RFC131094:RFF131096 ROY131094:RPB131096 RYU131094:RYX131096 SIQ131094:SIT131096 SSM131094:SSP131096 TCI131094:TCL131096 TME131094:TMH131096 TWA131094:TWD131096 UFW131094:UFZ131096 UPS131094:UPV131096 UZO131094:UZR131096 VJK131094:VJN131096 VTG131094:VTJ131096 WDC131094:WDF131096 WMY131094:WNB131096 WWU131094:WWX131096 AM196630:AP196632 KI196630:KL196632 UE196630:UH196632 AEA196630:AED196632 ANW196630:ANZ196632 AXS196630:AXV196632 BHO196630:BHR196632 BRK196630:BRN196632 CBG196630:CBJ196632 CLC196630:CLF196632 CUY196630:CVB196632 DEU196630:DEX196632 DOQ196630:DOT196632 DYM196630:DYP196632 EII196630:EIL196632 ESE196630:ESH196632 FCA196630:FCD196632 FLW196630:FLZ196632 FVS196630:FVV196632 GFO196630:GFR196632 GPK196630:GPN196632 GZG196630:GZJ196632 HJC196630:HJF196632 HSY196630:HTB196632 ICU196630:ICX196632 IMQ196630:IMT196632 IWM196630:IWP196632 JGI196630:JGL196632 JQE196630:JQH196632 KAA196630:KAD196632 KJW196630:KJZ196632 KTS196630:KTV196632 LDO196630:LDR196632 LNK196630:LNN196632 LXG196630:LXJ196632 MHC196630:MHF196632 MQY196630:MRB196632 NAU196630:NAX196632 NKQ196630:NKT196632 NUM196630:NUP196632 OEI196630:OEL196632 OOE196630:OOH196632 OYA196630:OYD196632 PHW196630:PHZ196632 PRS196630:PRV196632 QBO196630:QBR196632 QLK196630:QLN196632 QVG196630:QVJ196632 RFC196630:RFF196632 ROY196630:RPB196632 RYU196630:RYX196632 SIQ196630:SIT196632 SSM196630:SSP196632 TCI196630:TCL196632 TME196630:TMH196632 TWA196630:TWD196632 UFW196630:UFZ196632 UPS196630:UPV196632 UZO196630:UZR196632 VJK196630:VJN196632 VTG196630:VTJ196632 WDC196630:WDF196632 WMY196630:WNB196632 WWU196630:WWX196632 AM262166:AP262168 KI262166:KL262168 UE262166:UH262168 AEA262166:AED262168 ANW262166:ANZ262168 AXS262166:AXV262168 BHO262166:BHR262168 BRK262166:BRN262168 CBG262166:CBJ262168 CLC262166:CLF262168 CUY262166:CVB262168 DEU262166:DEX262168 DOQ262166:DOT262168 DYM262166:DYP262168 EII262166:EIL262168 ESE262166:ESH262168 FCA262166:FCD262168 FLW262166:FLZ262168 FVS262166:FVV262168 GFO262166:GFR262168 GPK262166:GPN262168 GZG262166:GZJ262168 HJC262166:HJF262168 HSY262166:HTB262168 ICU262166:ICX262168 IMQ262166:IMT262168 IWM262166:IWP262168 JGI262166:JGL262168 JQE262166:JQH262168 KAA262166:KAD262168 KJW262166:KJZ262168 KTS262166:KTV262168 LDO262166:LDR262168 LNK262166:LNN262168 LXG262166:LXJ262168 MHC262166:MHF262168 MQY262166:MRB262168 NAU262166:NAX262168 NKQ262166:NKT262168 NUM262166:NUP262168 OEI262166:OEL262168 OOE262166:OOH262168 OYA262166:OYD262168 PHW262166:PHZ262168 PRS262166:PRV262168 QBO262166:QBR262168 QLK262166:QLN262168 QVG262166:QVJ262168 RFC262166:RFF262168 ROY262166:RPB262168 RYU262166:RYX262168 SIQ262166:SIT262168 SSM262166:SSP262168 TCI262166:TCL262168 TME262166:TMH262168 TWA262166:TWD262168 UFW262166:UFZ262168 UPS262166:UPV262168 UZO262166:UZR262168 VJK262166:VJN262168 VTG262166:VTJ262168 WDC262166:WDF262168 WMY262166:WNB262168 WWU262166:WWX262168 AM327702:AP327704 KI327702:KL327704 UE327702:UH327704 AEA327702:AED327704 ANW327702:ANZ327704 AXS327702:AXV327704 BHO327702:BHR327704 BRK327702:BRN327704 CBG327702:CBJ327704 CLC327702:CLF327704 CUY327702:CVB327704 DEU327702:DEX327704 DOQ327702:DOT327704 DYM327702:DYP327704 EII327702:EIL327704 ESE327702:ESH327704 FCA327702:FCD327704 FLW327702:FLZ327704 FVS327702:FVV327704 GFO327702:GFR327704 GPK327702:GPN327704 GZG327702:GZJ327704 HJC327702:HJF327704 HSY327702:HTB327704 ICU327702:ICX327704 IMQ327702:IMT327704 IWM327702:IWP327704 JGI327702:JGL327704 JQE327702:JQH327704 KAA327702:KAD327704 KJW327702:KJZ327704 KTS327702:KTV327704 LDO327702:LDR327704 LNK327702:LNN327704 LXG327702:LXJ327704 MHC327702:MHF327704 MQY327702:MRB327704 NAU327702:NAX327704 NKQ327702:NKT327704 NUM327702:NUP327704 OEI327702:OEL327704 OOE327702:OOH327704 OYA327702:OYD327704 PHW327702:PHZ327704 PRS327702:PRV327704 QBO327702:QBR327704 QLK327702:QLN327704 QVG327702:QVJ327704 RFC327702:RFF327704 ROY327702:RPB327704 RYU327702:RYX327704 SIQ327702:SIT327704 SSM327702:SSP327704 TCI327702:TCL327704 TME327702:TMH327704 TWA327702:TWD327704 UFW327702:UFZ327704 UPS327702:UPV327704 UZO327702:UZR327704 VJK327702:VJN327704 VTG327702:VTJ327704 WDC327702:WDF327704 WMY327702:WNB327704 WWU327702:WWX327704 AM393238:AP393240 KI393238:KL393240 UE393238:UH393240 AEA393238:AED393240 ANW393238:ANZ393240 AXS393238:AXV393240 BHO393238:BHR393240 BRK393238:BRN393240 CBG393238:CBJ393240 CLC393238:CLF393240 CUY393238:CVB393240 DEU393238:DEX393240 DOQ393238:DOT393240 DYM393238:DYP393240 EII393238:EIL393240 ESE393238:ESH393240 FCA393238:FCD393240 FLW393238:FLZ393240 FVS393238:FVV393240 GFO393238:GFR393240 GPK393238:GPN393240 GZG393238:GZJ393240 HJC393238:HJF393240 HSY393238:HTB393240 ICU393238:ICX393240 IMQ393238:IMT393240 IWM393238:IWP393240 JGI393238:JGL393240 JQE393238:JQH393240 KAA393238:KAD393240 KJW393238:KJZ393240 KTS393238:KTV393240 LDO393238:LDR393240 LNK393238:LNN393240 LXG393238:LXJ393240 MHC393238:MHF393240 MQY393238:MRB393240 NAU393238:NAX393240 NKQ393238:NKT393240 NUM393238:NUP393240 OEI393238:OEL393240 OOE393238:OOH393240 OYA393238:OYD393240 PHW393238:PHZ393240 PRS393238:PRV393240 QBO393238:QBR393240 QLK393238:QLN393240 QVG393238:QVJ393240 RFC393238:RFF393240 ROY393238:RPB393240 RYU393238:RYX393240 SIQ393238:SIT393240 SSM393238:SSP393240 TCI393238:TCL393240 TME393238:TMH393240 TWA393238:TWD393240 UFW393238:UFZ393240 UPS393238:UPV393240 UZO393238:UZR393240 VJK393238:VJN393240 VTG393238:VTJ393240 WDC393238:WDF393240 WMY393238:WNB393240 WWU393238:WWX393240 AM458774:AP458776 KI458774:KL458776 UE458774:UH458776 AEA458774:AED458776 ANW458774:ANZ458776 AXS458774:AXV458776 BHO458774:BHR458776 BRK458774:BRN458776 CBG458774:CBJ458776 CLC458774:CLF458776 CUY458774:CVB458776 DEU458774:DEX458776 DOQ458774:DOT458776 DYM458774:DYP458776 EII458774:EIL458776 ESE458774:ESH458776 FCA458774:FCD458776 FLW458774:FLZ458776 FVS458774:FVV458776 GFO458774:GFR458776 GPK458774:GPN458776 GZG458774:GZJ458776 HJC458774:HJF458776 HSY458774:HTB458776 ICU458774:ICX458776 IMQ458774:IMT458776 IWM458774:IWP458776 JGI458774:JGL458776 JQE458774:JQH458776 KAA458774:KAD458776 KJW458774:KJZ458776 KTS458774:KTV458776 LDO458774:LDR458776 LNK458774:LNN458776 LXG458774:LXJ458776 MHC458774:MHF458776 MQY458774:MRB458776 NAU458774:NAX458776 NKQ458774:NKT458776 NUM458774:NUP458776 OEI458774:OEL458776 OOE458774:OOH458776 OYA458774:OYD458776 PHW458774:PHZ458776 PRS458774:PRV458776 QBO458774:QBR458776 QLK458774:QLN458776 QVG458774:QVJ458776 RFC458774:RFF458776 ROY458774:RPB458776 RYU458774:RYX458776 SIQ458774:SIT458776 SSM458774:SSP458776 TCI458774:TCL458776 TME458774:TMH458776 TWA458774:TWD458776 UFW458774:UFZ458776 UPS458774:UPV458776 UZO458774:UZR458776 VJK458774:VJN458776 VTG458774:VTJ458776 WDC458774:WDF458776 WMY458774:WNB458776 WWU458774:WWX458776 AM524310:AP524312 KI524310:KL524312 UE524310:UH524312 AEA524310:AED524312 ANW524310:ANZ524312 AXS524310:AXV524312 BHO524310:BHR524312 BRK524310:BRN524312 CBG524310:CBJ524312 CLC524310:CLF524312 CUY524310:CVB524312 DEU524310:DEX524312 DOQ524310:DOT524312 DYM524310:DYP524312 EII524310:EIL524312 ESE524310:ESH524312 FCA524310:FCD524312 FLW524310:FLZ524312 FVS524310:FVV524312 GFO524310:GFR524312 GPK524310:GPN524312 GZG524310:GZJ524312 HJC524310:HJF524312 HSY524310:HTB524312 ICU524310:ICX524312 IMQ524310:IMT524312 IWM524310:IWP524312 JGI524310:JGL524312 JQE524310:JQH524312 KAA524310:KAD524312 KJW524310:KJZ524312 KTS524310:KTV524312 LDO524310:LDR524312 LNK524310:LNN524312 LXG524310:LXJ524312 MHC524310:MHF524312 MQY524310:MRB524312 NAU524310:NAX524312 NKQ524310:NKT524312 NUM524310:NUP524312 OEI524310:OEL524312 OOE524310:OOH524312 OYA524310:OYD524312 PHW524310:PHZ524312 PRS524310:PRV524312 QBO524310:QBR524312 QLK524310:QLN524312 QVG524310:QVJ524312 RFC524310:RFF524312 ROY524310:RPB524312 RYU524310:RYX524312 SIQ524310:SIT524312 SSM524310:SSP524312 TCI524310:TCL524312 TME524310:TMH524312 TWA524310:TWD524312 UFW524310:UFZ524312 UPS524310:UPV524312 UZO524310:UZR524312 VJK524310:VJN524312 VTG524310:VTJ524312 WDC524310:WDF524312 WMY524310:WNB524312 WWU524310:WWX524312 AM589846:AP589848 KI589846:KL589848 UE589846:UH589848 AEA589846:AED589848 ANW589846:ANZ589848 AXS589846:AXV589848 BHO589846:BHR589848 BRK589846:BRN589848 CBG589846:CBJ589848 CLC589846:CLF589848 CUY589846:CVB589848 DEU589846:DEX589848 DOQ589846:DOT589848 DYM589846:DYP589848 EII589846:EIL589848 ESE589846:ESH589848 FCA589846:FCD589848 FLW589846:FLZ589848 FVS589846:FVV589848 GFO589846:GFR589848 GPK589846:GPN589848 GZG589846:GZJ589848 HJC589846:HJF589848 HSY589846:HTB589848 ICU589846:ICX589848 IMQ589846:IMT589848 IWM589846:IWP589848 JGI589846:JGL589848 JQE589846:JQH589848 KAA589846:KAD589848 KJW589846:KJZ589848 KTS589846:KTV589848 LDO589846:LDR589848 LNK589846:LNN589848 LXG589846:LXJ589848 MHC589846:MHF589848 MQY589846:MRB589848 NAU589846:NAX589848 NKQ589846:NKT589848 NUM589846:NUP589848 OEI589846:OEL589848 OOE589846:OOH589848 OYA589846:OYD589848 PHW589846:PHZ589848 PRS589846:PRV589848 QBO589846:QBR589848 QLK589846:QLN589848 QVG589846:QVJ589848 RFC589846:RFF589848 ROY589846:RPB589848 RYU589846:RYX589848 SIQ589846:SIT589848 SSM589846:SSP589848 TCI589846:TCL589848 TME589846:TMH589848 TWA589846:TWD589848 UFW589846:UFZ589848 UPS589846:UPV589848 UZO589846:UZR589848 VJK589846:VJN589848 VTG589846:VTJ589848 WDC589846:WDF589848 WMY589846:WNB589848 WWU589846:WWX589848 AM655382:AP655384 KI655382:KL655384 UE655382:UH655384 AEA655382:AED655384 ANW655382:ANZ655384 AXS655382:AXV655384 BHO655382:BHR655384 BRK655382:BRN655384 CBG655382:CBJ655384 CLC655382:CLF655384 CUY655382:CVB655384 DEU655382:DEX655384 DOQ655382:DOT655384 DYM655382:DYP655384 EII655382:EIL655384 ESE655382:ESH655384 FCA655382:FCD655384 FLW655382:FLZ655384 FVS655382:FVV655384 GFO655382:GFR655384 GPK655382:GPN655384 GZG655382:GZJ655384 HJC655382:HJF655384 HSY655382:HTB655384 ICU655382:ICX655384 IMQ655382:IMT655384 IWM655382:IWP655384 JGI655382:JGL655384 JQE655382:JQH655384 KAA655382:KAD655384 KJW655382:KJZ655384 KTS655382:KTV655384 LDO655382:LDR655384 LNK655382:LNN655384 LXG655382:LXJ655384 MHC655382:MHF655384 MQY655382:MRB655384 NAU655382:NAX655384 NKQ655382:NKT655384 NUM655382:NUP655384 OEI655382:OEL655384 OOE655382:OOH655384 OYA655382:OYD655384 PHW655382:PHZ655384 PRS655382:PRV655384 QBO655382:QBR655384 QLK655382:QLN655384 QVG655382:QVJ655384 RFC655382:RFF655384 ROY655382:RPB655384 RYU655382:RYX655384 SIQ655382:SIT655384 SSM655382:SSP655384 TCI655382:TCL655384 TME655382:TMH655384 TWA655382:TWD655384 UFW655382:UFZ655384 UPS655382:UPV655384 UZO655382:UZR655384 VJK655382:VJN655384 VTG655382:VTJ655384 WDC655382:WDF655384 WMY655382:WNB655384 WWU655382:WWX655384 AM720918:AP720920 KI720918:KL720920 UE720918:UH720920 AEA720918:AED720920 ANW720918:ANZ720920 AXS720918:AXV720920 BHO720918:BHR720920 BRK720918:BRN720920 CBG720918:CBJ720920 CLC720918:CLF720920 CUY720918:CVB720920 DEU720918:DEX720920 DOQ720918:DOT720920 DYM720918:DYP720920 EII720918:EIL720920 ESE720918:ESH720920 FCA720918:FCD720920 FLW720918:FLZ720920 FVS720918:FVV720920 GFO720918:GFR720920 GPK720918:GPN720920 GZG720918:GZJ720920 HJC720918:HJF720920 HSY720918:HTB720920 ICU720918:ICX720920 IMQ720918:IMT720920 IWM720918:IWP720920 JGI720918:JGL720920 JQE720918:JQH720920 KAA720918:KAD720920 KJW720918:KJZ720920 KTS720918:KTV720920 LDO720918:LDR720920 LNK720918:LNN720920 LXG720918:LXJ720920 MHC720918:MHF720920 MQY720918:MRB720920 NAU720918:NAX720920 NKQ720918:NKT720920 NUM720918:NUP720920 OEI720918:OEL720920 OOE720918:OOH720920 OYA720918:OYD720920 PHW720918:PHZ720920 PRS720918:PRV720920 QBO720918:QBR720920 QLK720918:QLN720920 QVG720918:QVJ720920 RFC720918:RFF720920 ROY720918:RPB720920 RYU720918:RYX720920 SIQ720918:SIT720920 SSM720918:SSP720920 TCI720918:TCL720920 TME720918:TMH720920 TWA720918:TWD720920 UFW720918:UFZ720920 UPS720918:UPV720920 UZO720918:UZR720920 VJK720918:VJN720920 VTG720918:VTJ720920 WDC720918:WDF720920 WMY720918:WNB720920 WWU720918:WWX720920 AM786454:AP786456 KI786454:KL786456 UE786454:UH786456 AEA786454:AED786456 ANW786454:ANZ786456 AXS786454:AXV786456 BHO786454:BHR786456 BRK786454:BRN786456 CBG786454:CBJ786456 CLC786454:CLF786456 CUY786454:CVB786456 DEU786454:DEX786456 DOQ786454:DOT786456 DYM786454:DYP786456 EII786454:EIL786456 ESE786454:ESH786456 FCA786454:FCD786456 FLW786454:FLZ786456 FVS786454:FVV786456 GFO786454:GFR786456 GPK786454:GPN786456 GZG786454:GZJ786456 HJC786454:HJF786456 HSY786454:HTB786456 ICU786454:ICX786456 IMQ786454:IMT786456 IWM786454:IWP786456 JGI786454:JGL786456 JQE786454:JQH786456 KAA786454:KAD786456 KJW786454:KJZ786456 KTS786454:KTV786456 LDO786454:LDR786456 LNK786454:LNN786456 LXG786454:LXJ786456 MHC786454:MHF786456 MQY786454:MRB786456 NAU786454:NAX786456 NKQ786454:NKT786456 NUM786454:NUP786456 OEI786454:OEL786456 OOE786454:OOH786456 OYA786454:OYD786456 PHW786454:PHZ786456 PRS786454:PRV786456 QBO786454:QBR786456 QLK786454:QLN786456 QVG786454:QVJ786456 RFC786454:RFF786456 ROY786454:RPB786456 RYU786454:RYX786456 SIQ786454:SIT786456 SSM786454:SSP786456 TCI786454:TCL786456 TME786454:TMH786456 TWA786454:TWD786456 UFW786454:UFZ786456 UPS786454:UPV786456 UZO786454:UZR786456 VJK786454:VJN786456 VTG786454:VTJ786456 WDC786454:WDF786456 WMY786454:WNB786456 WWU786454:WWX786456 AM851990:AP851992 KI851990:KL851992 UE851990:UH851992 AEA851990:AED851992 ANW851990:ANZ851992 AXS851990:AXV851992 BHO851990:BHR851992 BRK851990:BRN851992 CBG851990:CBJ851992 CLC851990:CLF851992 CUY851990:CVB851992 DEU851990:DEX851992 DOQ851990:DOT851992 DYM851990:DYP851992 EII851990:EIL851992 ESE851990:ESH851992 FCA851990:FCD851992 FLW851990:FLZ851992 FVS851990:FVV851992 GFO851990:GFR851992 GPK851990:GPN851992 GZG851990:GZJ851992 HJC851990:HJF851992 HSY851990:HTB851992 ICU851990:ICX851992 IMQ851990:IMT851992 IWM851990:IWP851992 JGI851990:JGL851992 JQE851990:JQH851992 KAA851990:KAD851992 KJW851990:KJZ851992 KTS851990:KTV851992 LDO851990:LDR851992 LNK851990:LNN851992 LXG851990:LXJ851992 MHC851990:MHF851992 MQY851990:MRB851992 NAU851990:NAX851992 NKQ851990:NKT851992 NUM851990:NUP851992 OEI851990:OEL851992 OOE851990:OOH851992 OYA851990:OYD851992 PHW851990:PHZ851992 PRS851990:PRV851992 QBO851990:QBR851992 QLK851990:QLN851992 QVG851990:QVJ851992 RFC851990:RFF851992 ROY851990:RPB851992 RYU851990:RYX851992 SIQ851990:SIT851992 SSM851990:SSP851992 TCI851990:TCL851992 TME851990:TMH851992 TWA851990:TWD851992 UFW851990:UFZ851992 UPS851990:UPV851992 UZO851990:UZR851992 VJK851990:VJN851992 VTG851990:VTJ851992 WDC851990:WDF851992 WMY851990:WNB851992 WWU851990:WWX851992 AM917526:AP917528 KI917526:KL917528 UE917526:UH917528 AEA917526:AED917528 ANW917526:ANZ917528 AXS917526:AXV917528 BHO917526:BHR917528 BRK917526:BRN917528 CBG917526:CBJ917528 CLC917526:CLF917528 CUY917526:CVB917528 DEU917526:DEX917528 DOQ917526:DOT917528 DYM917526:DYP917528 EII917526:EIL917528 ESE917526:ESH917528 FCA917526:FCD917528 FLW917526:FLZ917528 FVS917526:FVV917528 GFO917526:GFR917528 GPK917526:GPN917528 GZG917526:GZJ917528 HJC917526:HJF917528 HSY917526:HTB917528 ICU917526:ICX917528 IMQ917526:IMT917528 IWM917526:IWP917528 JGI917526:JGL917528 JQE917526:JQH917528 KAA917526:KAD917528 KJW917526:KJZ917528 KTS917526:KTV917528 LDO917526:LDR917528 LNK917526:LNN917528 LXG917526:LXJ917528 MHC917526:MHF917528 MQY917526:MRB917528 NAU917526:NAX917528 NKQ917526:NKT917528 NUM917526:NUP917528 OEI917526:OEL917528 OOE917526:OOH917528 OYA917526:OYD917528 PHW917526:PHZ917528 PRS917526:PRV917528 QBO917526:QBR917528 QLK917526:QLN917528 QVG917526:QVJ917528 RFC917526:RFF917528 ROY917526:RPB917528 RYU917526:RYX917528 SIQ917526:SIT917528 SSM917526:SSP917528 TCI917526:TCL917528 TME917526:TMH917528 TWA917526:TWD917528 UFW917526:UFZ917528 UPS917526:UPV917528 UZO917526:UZR917528 VJK917526:VJN917528 VTG917526:VTJ917528 WDC917526:WDF917528 WMY917526:WNB917528 WWU917526:WWX917528 AM983062:AP983064 KI983062:KL983064 UE983062:UH983064 AEA983062:AED983064 ANW983062:ANZ983064 AXS983062:AXV983064 BHO983062:BHR983064 BRK983062:BRN983064 CBG983062:CBJ983064 CLC983062:CLF983064 CUY983062:CVB983064 DEU983062:DEX983064 DOQ983062:DOT983064 DYM983062:DYP983064 EII983062:EIL983064 ESE983062:ESH983064 FCA983062:FCD983064 FLW983062:FLZ983064 FVS983062:FVV983064 GFO983062:GFR983064 GPK983062:GPN983064 GZG983062:GZJ983064 HJC983062:HJF983064 HSY983062:HTB983064 ICU983062:ICX983064 IMQ983062:IMT983064 IWM983062:IWP983064 JGI983062:JGL983064 JQE983062:JQH983064 KAA983062:KAD983064 KJW983062:KJZ983064 KTS983062:KTV983064 LDO983062:LDR983064 LNK983062:LNN983064 LXG983062:LXJ983064 MHC983062:MHF983064 MQY983062:MRB983064 NAU983062:NAX983064 NKQ983062:NKT983064 NUM983062:NUP983064 OEI983062:OEL983064 OOE983062:OOH983064 OYA983062:OYD983064 PHW983062:PHZ983064 PRS983062:PRV983064 QBO983062:QBR983064 QLK983062:QLN983064 QVG983062:QVJ983064 RFC983062:RFF983064 ROY983062:RPB983064 RYU983062:RYX983064 SIQ983062:SIT983064 SSM983062:SSP983064 TCI983062:TCL983064 TME983062:TMH983064 TWA983062:TWD983064 UFW983062:UFZ983064 UPS983062:UPV983064 UZO983062:UZR983064 VJK983062:VJN983064 VTG983062:VTJ983064 WDC983062:WDF983064 WMY983062:WNB983064 WWU983062:WWX983064 VSR983074:VSU983076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AT65558:AW65560 KP65558:KS65560 UL65558:UO65560 AEH65558:AEK65560 AOD65558:AOG65560 AXZ65558:AYC65560 BHV65558:BHY65560 BRR65558:BRU65560 CBN65558:CBQ65560 CLJ65558:CLM65560 CVF65558:CVI65560 DFB65558:DFE65560 DOX65558:DPA65560 DYT65558:DYW65560 EIP65558:EIS65560 ESL65558:ESO65560 FCH65558:FCK65560 FMD65558:FMG65560 FVZ65558:FWC65560 GFV65558:GFY65560 GPR65558:GPU65560 GZN65558:GZQ65560 HJJ65558:HJM65560 HTF65558:HTI65560 IDB65558:IDE65560 IMX65558:INA65560 IWT65558:IWW65560 JGP65558:JGS65560 JQL65558:JQO65560 KAH65558:KAK65560 KKD65558:KKG65560 KTZ65558:KUC65560 LDV65558:LDY65560 LNR65558:LNU65560 LXN65558:LXQ65560 MHJ65558:MHM65560 MRF65558:MRI65560 NBB65558:NBE65560 NKX65558:NLA65560 NUT65558:NUW65560 OEP65558:OES65560 OOL65558:OOO65560 OYH65558:OYK65560 PID65558:PIG65560 PRZ65558:PSC65560 QBV65558:QBY65560 QLR65558:QLU65560 QVN65558:QVQ65560 RFJ65558:RFM65560 RPF65558:RPI65560 RZB65558:RZE65560 SIX65558:SJA65560 SST65558:SSW65560 TCP65558:TCS65560 TML65558:TMO65560 TWH65558:TWK65560 UGD65558:UGG65560 UPZ65558:UQC65560 UZV65558:UZY65560 VJR65558:VJU65560 VTN65558:VTQ65560 WDJ65558:WDM65560 WNF65558:WNI65560 WXB65558:WXE65560 AT131094:AW131096 KP131094:KS131096 UL131094:UO131096 AEH131094:AEK131096 AOD131094:AOG131096 AXZ131094:AYC131096 BHV131094:BHY131096 BRR131094:BRU131096 CBN131094:CBQ131096 CLJ131094:CLM131096 CVF131094:CVI131096 DFB131094:DFE131096 DOX131094:DPA131096 DYT131094:DYW131096 EIP131094:EIS131096 ESL131094:ESO131096 FCH131094:FCK131096 FMD131094:FMG131096 FVZ131094:FWC131096 GFV131094:GFY131096 GPR131094:GPU131096 GZN131094:GZQ131096 HJJ131094:HJM131096 HTF131094:HTI131096 IDB131094:IDE131096 IMX131094:INA131096 IWT131094:IWW131096 JGP131094:JGS131096 JQL131094:JQO131096 KAH131094:KAK131096 KKD131094:KKG131096 KTZ131094:KUC131096 LDV131094:LDY131096 LNR131094:LNU131096 LXN131094:LXQ131096 MHJ131094:MHM131096 MRF131094:MRI131096 NBB131094:NBE131096 NKX131094:NLA131096 NUT131094:NUW131096 OEP131094:OES131096 OOL131094:OOO131096 OYH131094:OYK131096 PID131094:PIG131096 PRZ131094:PSC131096 QBV131094:QBY131096 QLR131094:QLU131096 QVN131094:QVQ131096 RFJ131094:RFM131096 RPF131094:RPI131096 RZB131094:RZE131096 SIX131094:SJA131096 SST131094:SSW131096 TCP131094:TCS131096 TML131094:TMO131096 TWH131094:TWK131096 UGD131094:UGG131096 UPZ131094:UQC131096 UZV131094:UZY131096 VJR131094:VJU131096 VTN131094:VTQ131096 WDJ131094:WDM131096 WNF131094:WNI131096 WXB131094:WXE131096 AT196630:AW196632 KP196630:KS196632 UL196630:UO196632 AEH196630:AEK196632 AOD196630:AOG196632 AXZ196630:AYC196632 BHV196630:BHY196632 BRR196630:BRU196632 CBN196630:CBQ196632 CLJ196630:CLM196632 CVF196630:CVI196632 DFB196630:DFE196632 DOX196630:DPA196632 DYT196630:DYW196632 EIP196630:EIS196632 ESL196630:ESO196632 FCH196630:FCK196632 FMD196630:FMG196632 FVZ196630:FWC196632 GFV196630:GFY196632 GPR196630:GPU196632 GZN196630:GZQ196632 HJJ196630:HJM196632 HTF196630:HTI196632 IDB196630:IDE196632 IMX196630:INA196632 IWT196630:IWW196632 JGP196630:JGS196632 JQL196630:JQO196632 KAH196630:KAK196632 KKD196630:KKG196632 KTZ196630:KUC196632 LDV196630:LDY196632 LNR196630:LNU196632 LXN196630:LXQ196632 MHJ196630:MHM196632 MRF196630:MRI196632 NBB196630:NBE196632 NKX196630:NLA196632 NUT196630:NUW196632 OEP196630:OES196632 OOL196630:OOO196632 OYH196630:OYK196632 PID196630:PIG196632 PRZ196630:PSC196632 QBV196630:QBY196632 QLR196630:QLU196632 QVN196630:QVQ196632 RFJ196630:RFM196632 RPF196630:RPI196632 RZB196630:RZE196632 SIX196630:SJA196632 SST196630:SSW196632 TCP196630:TCS196632 TML196630:TMO196632 TWH196630:TWK196632 UGD196630:UGG196632 UPZ196630:UQC196632 UZV196630:UZY196632 VJR196630:VJU196632 VTN196630:VTQ196632 WDJ196630:WDM196632 WNF196630:WNI196632 WXB196630:WXE196632 AT262166:AW262168 KP262166:KS262168 UL262166:UO262168 AEH262166:AEK262168 AOD262166:AOG262168 AXZ262166:AYC262168 BHV262166:BHY262168 BRR262166:BRU262168 CBN262166:CBQ262168 CLJ262166:CLM262168 CVF262166:CVI262168 DFB262166:DFE262168 DOX262166:DPA262168 DYT262166:DYW262168 EIP262166:EIS262168 ESL262166:ESO262168 FCH262166:FCK262168 FMD262166:FMG262168 FVZ262166:FWC262168 GFV262166:GFY262168 GPR262166:GPU262168 GZN262166:GZQ262168 HJJ262166:HJM262168 HTF262166:HTI262168 IDB262166:IDE262168 IMX262166:INA262168 IWT262166:IWW262168 JGP262166:JGS262168 JQL262166:JQO262168 KAH262166:KAK262168 KKD262166:KKG262168 KTZ262166:KUC262168 LDV262166:LDY262168 LNR262166:LNU262168 LXN262166:LXQ262168 MHJ262166:MHM262168 MRF262166:MRI262168 NBB262166:NBE262168 NKX262166:NLA262168 NUT262166:NUW262168 OEP262166:OES262168 OOL262166:OOO262168 OYH262166:OYK262168 PID262166:PIG262168 PRZ262166:PSC262168 QBV262166:QBY262168 QLR262166:QLU262168 QVN262166:QVQ262168 RFJ262166:RFM262168 RPF262166:RPI262168 RZB262166:RZE262168 SIX262166:SJA262168 SST262166:SSW262168 TCP262166:TCS262168 TML262166:TMO262168 TWH262166:TWK262168 UGD262166:UGG262168 UPZ262166:UQC262168 UZV262166:UZY262168 VJR262166:VJU262168 VTN262166:VTQ262168 WDJ262166:WDM262168 WNF262166:WNI262168 WXB262166:WXE262168 AT327702:AW327704 KP327702:KS327704 UL327702:UO327704 AEH327702:AEK327704 AOD327702:AOG327704 AXZ327702:AYC327704 BHV327702:BHY327704 BRR327702:BRU327704 CBN327702:CBQ327704 CLJ327702:CLM327704 CVF327702:CVI327704 DFB327702:DFE327704 DOX327702:DPA327704 DYT327702:DYW327704 EIP327702:EIS327704 ESL327702:ESO327704 FCH327702:FCK327704 FMD327702:FMG327704 FVZ327702:FWC327704 GFV327702:GFY327704 GPR327702:GPU327704 GZN327702:GZQ327704 HJJ327702:HJM327704 HTF327702:HTI327704 IDB327702:IDE327704 IMX327702:INA327704 IWT327702:IWW327704 JGP327702:JGS327704 JQL327702:JQO327704 KAH327702:KAK327704 KKD327702:KKG327704 KTZ327702:KUC327704 LDV327702:LDY327704 LNR327702:LNU327704 LXN327702:LXQ327704 MHJ327702:MHM327704 MRF327702:MRI327704 NBB327702:NBE327704 NKX327702:NLA327704 NUT327702:NUW327704 OEP327702:OES327704 OOL327702:OOO327704 OYH327702:OYK327704 PID327702:PIG327704 PRZ327702:PSC327704 QBV327702:QBY327704 QLR327702:QLU327704 QVN327702:QVQ327704 RFJ327702:RFM327704 RPF327702:RPI327704 RZB327702:RZE327704 SIX327702:SJA327704 SST327702:SSW327704 TCP327702:TCS327704 TML327702:TMO327704 TWH327702:TWK327704 UGD327702:UGG327704 UPZ327702:UQC327704 UZV327702:UZY327704 VJR327702:VJU327704 VTN327702:VTQ327704 WDJ327702:WDM327704 WNF327702:WNI327704 WXB327702:WXE327704 AT393238:AW393240 KP393238:KS393240 UL393238:UO393240 AEH393238:AEK393240 AOD393238:AOG393240 AXZ393238:AYC393240 BHV393238:BHY393240 BRR393238:BRU393240 CBN393238:CBQ393240 CLJ393238:CLM393240 CVF393238:CVI393240 DFB393238:DFE393240 DOX393238:DPA393240 DYT393238:DYW393240 EIP393238:EIS393240 ESL393238:ESO393240 FCH393238:FCK393240 FMD393238:FMG393240 FVZ393238:FWC393240 GFV393238:GFY393240 GPR393238:GPU393240 GZN393238:GZQ393240 HJJ393238:HJM393240 HTF393238:HTI393240 IDB393238:IDE393240 IMX393238:INA393240 IWT393238:IWW393240 JGP393238:JGS393240 JQL393238:JQO393240 KAH393238:KAK393240 KKD393238:KKG393240 KTZ393238:KUC393240 LDV393238:LDY393240 LNR393238:LNU393240 LXN393238:LXQ393240 MHJ393238:MHM393240 MRF393238:MRI393240 NBB393238:NBE393240 NKX393238:NLA393240 NUT393238:NUW393240 OEP393238:OES393240 OOL393238:OOO393240 OYH393238:OYK393240 PID393238:PIG393240 PRZ393238:PSC393240 QBV393238:QBY393240 QLR393238:QLU393240 QVN393238:QVQ393240 RFJ393238:RFM393240 RPF393238:RPI393240 RZB393238:RZE393240 SIX393238:SJA393240 SST393238:SSW393240 TCP393238:TCS393240 TML393238:TMO393240 TWH393238:TWK393240 UGD393238:UGG393240 UPZ393238:UQC393240 UZV393238:UZY393240 VJR393238:VJU393240 VTN393238:VTQ393240 WDJ393238:WDM393240 WNF393238:WNI393240 WXB393238:WXE393240 AT458774:AW458776 KP458774:KS458776 UL458774:UO458776 AEH458774:AEK458776 AOD458774:AOG458776 AXZ458774:AYC458776 BHV458774:BHY458776 BRR458774:BRU458776 CBN458774:CBQ458776 CLJ458774:CLM458776 CVF458774:CVI458776 DFB458774:DFE458776 DOX458774:DPA458776 DYT458774:DYW458776 EIP458774:EIS458776 ESL458774:ESO458776 FCH458774:FCK458776 FMD458774:FMG458776 FVZ458774:FWC458776 GFV458774:GFY458776 GPR458774:GPU458776 GZN458774:GZQ458776 HJJ458774:HJM458776 HTF458774:HTI458776 IDB458774:IDE458776 IMX458774:INA458776 IWT458774:IWW458776 JGP458774:JGS458776 JQL458774:JQO458776 KAH458774:KAK458776 KKD458774:KKG458776 KTZ458774:KUC458776 LDV458774:LDY458776 LNR458774:LNU458776 LXN458774:LXQ458776 MHJ458774:MHM458776 MRF458774:MRI458776 NBB458774:NBE458776 NKX458774:NLA458776 NUT458774:NUW458776 OEP458774:OES458776 OOL458774:OOO458776 OYH458774:OYK458776 PID458774:PIG458776 PRZ458774:PSC458776 QBV458774:QBY458776 QLR458774:QLU458776 QVN458774:QVQ458776 RFJ458774:RFM458776 RPF458774:RPI458776 RZB458774:RZE458776 SIX458774:SJA458776 SST458774:SSW458776 TCP458774:TCS458776 TML458774:TMO458776 TWH458774:TWK458776 UGD458774:UGG458776 UPZ458774:UQC458776 UZV458774:UZY458776 VJR458774:VJU458776 VTN458774:VTQ458776 WDJ458774:WDM458776 WNF458774:WNI458776 WXB458774:WXE458776 AT524310:AW524312 KP524310:KS524312 UL524310:UO524312 AEH524310:AEK524312 AOD524310:AOG524312 AXZ524310:AYC524312 BHV524310:BHY524312 BRR524310:BRU524312 CBN524310:CBQ524312 CLJ524310:CLM524312 CVF524310:CVI524312 DFB524310:DFE524312 DOX524310:DPA524312 DYT524310:DYW524312 EIP524310:EIS524312 ESL524310:ESO524312 FCH524310:FCK524312 FMD524310:FMG524312 FVZ524310:FWC524312 GFV524310:GFY524312 GPR524310:GPU524312 GZN524310:GZQ524312 HJJ524310:HJM524312 HTF524310:HTI524312 IDB524310:IDE524312 IMX524310:INA524312 IWT524310:IWW524312 JGP524310:JGS524312 JQL524310:JQO524312 KAH524310:KAK524312 KKD524310:KKG524312 KTZ524310:KUC524312 LDV524310:LDY524312 LNR524310:LNU524312 LXN524310:LXQ524312 MHJ524310:MHM524312 MRF524310:MRI524312 NBB524310:NBE524312 NKX524310:NLA524312 NUT524310:NUW524312 OEP524310:OES524312 OOL524310:OOO524312 OYH524310:OYK524312 PID524310:PIG524312 PRZ524310:PSC524312 QBV524310:QBY524312 QLR524310:QLU524312 QVN524310:QVQ524312 RFJ524310:RFM524312 RPF524310:RPI524312 RZB524310:RZE524312 SIX524310:SJA524312 SST524310:SSW524312 TCP524310:TCS524312 TML524310:TMO524312 TWH524310:TWK524312 UGD524310:UGG524312 UPZ524310:UQC524312 UZV524310:UZY524312 VJR524310:VJU524312 VTN524310:VTQ524312 WDJ524310:WDM524312 WNF524310:WNI524312 WXB524310:WXE524312 AT589846:AW589848 KP589846:KS589848 UL589846:UO589848 AEH589846:AEK589848 AOD589846:AOG589848 AXZ589846:AYC589848 BHV589846:BHY589848 BRR589846:BRU589848 CBN589846:CBQ589848 CLJ589846:CLM589848 CVF589846:CVI589848 DFB589846:DFE589848 DOX589846:DPA589848 DYT589846:DYW589848 EIP589846:EIS589848 ESL589846:ESO589848 FCH589846:FCK589848 FMD589846:FMG589848 FVZ589846:FWC589848 GFV589846:GFY589848 GPR589846:GPU589848 GZN589846:GZQ589848 HJJ589846:HJM589848 HTF589846:HTI589848 IDB589846:IDE589848 IMX589846:INA589848 IWT589846:IWW589848 JGP589846:JGS589848 JQL589846:JQO589848 KAH589846:KAK589848 KKD589846:KKG589848 KTZ589846:KUC589848 LDV589846:LDY589848 LNR589846:LNU589848 LXN589846:LXQ589848 MHJ589846:MHM589848 MRF589846:MRI589848 NBB589846:NBE589848 NKX589846:NLA589848 NUT589846:NUW589848 OEP589846:OES589848 OOL589846:OOO589848 OYH589846:OYK589848 PID589846:PIG589848 PRZ589846:PSC589848 QBV589846:QBY589848 QLR589846:QLU589848 QVN589846:QVQ589848 RFJ589846:RFM589848 RPF589846:RPI589848 RZB589846:RZE589848 SIX589846:SJA589848 SST589846:SSW589848 TCP589846:TCS589848 TML589846:TMO589848 TWH589846:TWK589848 UGD589846:UGG589848 UPZ589846:UQC589848 UZV589846:UZY589848 VJR589846:VJU589848 VTN589846:VTQ589848 WDJ589846:WDM589848 WNF589846:WNI589848 WXB589846:WXE589848 AT655382:AW655384 KP655382:KS655384 UL655382:UO655384 AEH655382:AEK655384 AOD655382:AOG655384 AXZ655382:AYC655384 BHV655382:BHY655384 BRR655382:BRU655384 CBN655382:CBQ655384 CLJ655382:CLM655384 CVF655382:CVI655384 DFB655382:DFE655384 DOX655382:DPA655384 DYT655382:DYW655384 EIP655382:EIS655384 ESL655382:ESO655384 FCH655382:FCK655384 FMD655382:FMG655384 FVZ655382:FWC655384 GFV655382:GFY655384 GPR655382:GPU655384 GZN655382:GZQ655384 HJJ655382:HJM655384 HTF655382:HTI655384 IDB655382:IDE655384 IMX655382:INA655384 IWT655382:IWW655384 JGP655382:JGS655384 JQL655382:JQO655384 KAH655382:KAK655384 KKD655382:KKG655384 KTZ655382:KUC655384 LDV655382:LDY655384 LNR655382:LNU655384 LXN655382:LXQ655384 MHJ655382:MHM655384 MRF655382:MRI655384 NBB655382:NBE655384 NKX655382:NLA655384 NUT655382:NUW655384 OEP655382:OES655384 OOL655382:OOO655384 OYH655382:OYK655384 PID655382:PIG655384 PRZ655382:PSC655384 QBV655382:QBY655384 QLR655382:QLU655384 QVN655382:QVQ655384 RFJ655382:RFM655384 RPF655382:RPI655384 RZB655382:RZE655384 SIX655382:SJA655384 SST655382:SSW655384 TCP655382:TCS655384 TML655382:TMO655384 TWH655382:TWK655384 UGD655382:UGG655384 UPZ655382:UQC655384 UZV655382:UZY655384 VJR655382:VJU655384 VTN655382:VTQ655384 WDJ655382:WDM655384 WNF655382:WNI655384 WXB655382:WXE655384 AT720918:AW720920 KP720918:KS720920 UL720918:UO720920 AEH720918:AEK720920 AOD720918:AOG720920 AXZ720918:AYC720920 BHV720918:BHY720920 BRR720918:BRU720920 CBN720918:CBQ720920 CLJ720918:CLM720920 CVF720918:CVI720920 DFB720918:DFE720920 DOX720918:DPA720920 DYT720918:DYW720920 EIP720918:EIS720920 ESL720918:ESO720920 FCH720918:FCK720920 FMD720918:FMG720920 FVZ720918:FWC720920 GFV720918:GFY720920 GPR720918:GPU720920 GZN720918:GZQ720920 HJJ720918:HJM720920 HTF720918:HTI720920 IDB720918:IDE720920 IMX720918:INA720920 IWT720918:IWW720920 JGP720918:JGS720920 JQL720918:JQO720920 KAH720918:KAK720920 KKD720918:KKG720920 KTZ720918:KUC720920 LDV720918:LDY720920 LNR720918:LNU720920 LXN720918:LXQ720920 MHJ720918:MHM720920 MRF720918:MRI720920 NBB720918:NBE720920 NKX720918:NLA720920 NUT720918:NUW720920 OEP720918:OES720920 OOL720918:OOO720920 OYH720918:OYK720920 PID720918:PIG720920 PRZ720918:PSC720920 QBV720918:QBY720920 QLR720918:QLU720920 QVN720918:QVQ720920 RFJ720918:RFM720920 RPF720918:RPI720920 RZB720918:RZE720920 SIX720918:SJA720920 SST720918:SSW720920 TCP720918:TCS720920 TML720918:TMO720920 TWH720918:TWK720920 UGD720918:UGG720920 UPZ720918:UQC720920 UZV720918:UZY720920 VJR720918:VJU720920 VTN720918:VTQ720920 WDJ720918:WDM720920 WNF720918:WNI720920 WXB720918:WXE720920 AT786454:AW786456 KP786454:KS786456 UL786454:UO786456 AEH786454:AEK786456 AOD786454:AOG786456 AXZ786454:AYC786456 BHV786454:BHY786456 BRR786454:BRU786456 CBN786454:CBQ786456 CLJ786454:CLM786456 CVF786454:CVI786456 DFB786454:DFE786456 DOX786454:DPA786456 DYT786454:DYW786456 EIP786454:EIS786456 ESL786454:ESO786456 FCH786454:FCK786456 FMD786454:FMG786456 FVZ786454:FWC786456 GFV786454:GFY786456 GPR786454:GPU786456 GZN786454:GZQ786456 HJJ786454:HJM786456 HTF786454:HTI786456 IDB786454:IDE786456 IMX786454:INA786456 IWT786454:IWW786456 JGP786454:JGS786456 JQL786454:JQO786456 KAH786454:KAK786456 KKD786454:KKG786456 KTZ786454:KUC786456 LDV786454:LDY786456 LNR786454:LNU786456 LXN786454:LXQ786456 MHJ786454:MHM786456 MRF786454:MRI786456 NBB786454:NBE786456 NKX786454:NLA786456 NUT786454:NUW786456 OEP786454:OES786456 OOL786454:OOO786456 OYH786454:OYK786456 PID786454:PIG786456 PRZ786454:PSC786456 QBV786454:QBY786456 QLR786454:QLU786456 QVN786454:QVQ786456 RFJ786454:RFM786456 RPF786454:RPI786456 RZB786454:RZE786456 SIX786454:SJA786456 SST786454:SSW786456 TCP786454:TCS786456 TML786454:TMO786456 TWH786454:TWK786456 UGD786454:UGG786456 UPZ786454:UQC786456 UZV786454:UZY786456 VJR786454:VJU786456 VTN786454:VTQ786456 WDJ786454:WDM786456 WNF786454:WNI786456 WXB786454:WXE786456 AT851990:AW851992 KP851990:KS851992 UL851990:UO851992 AEH851990:AEK851992 AOD851990:AOG851992 AXZ851990:AYC851992 BHV851990:BHY851992 BRR851990:BRU851992 CBN851990:CBQ851992 CLJ851990:CLM851992 CVF851990:CVI851992 DFB851990:DFE851992 DOX851990:DPA851992 DYT851990:DYW851992 EIP851990:EIS851992 ESL851990:ESO851992 FCH851990:FCK851992 FMD851990:FMG851992 FVZ851990:FWC851992 GFV851990:GFY851992 GPR851990:GPU851992 GZN851990:GZQ851992 HJJ851990:HJM851992 HTF851990:HTI851992 IDB851990:IDE851992 IMX851990:INA851992 IWT851990:IWW851992 JGP851990:JGS851992 JQL851990:JQO851992 KAH851990:KAK851992 KKD851990:KKG851992 KTZ851990:KUC851992 LDV851990:LDY851992 LNR851990:LNU851992 LXN851990:LXQ851992 MHJ851990:MHM851992 MRF851990:MRI851992 NBB851990:NBE851992 NKX851990:NLA851992 NUT851990:NUW851992 OEP851990:OES851992 OOL851990:OOO851992 OYH851990:OYK851992 PID851990:PIG851992 PRZ851990:PSC851992 QBV851990:QBY851992 QLR851990:QLU851992 QVN851990:QVQ851992 RFJ851990:RFM851992 RPF851990:RPI851992 RZB851990:RZE851992 SIX851990:SJA851992 SST851990:SSW851992 TCP851990:TCS851992 TML851990:TMO851992 TWH851990:TWK851992 UGD851990:UGG851992 UPZ851990:UQC851992 UZV851990:UZY851992 VJR851990:VJU851992 VTN851990:VTQ851992 WDJ851990:WDM851992 WNF851990:WNI851992 WXB851990:WXE851992 AT917526:AW917528 KP917526:KS917528 UL917526:UO917528 AEH917526:AEK917528 AOD917526:AOG917528 AXZ917526:AYC917528 BHV917526:BHY917528 BRR917526:BRU917528 CBN917526:CBQ917528 CLJ917526:CLM917528 CVF917526:CVI917528 DFB917526:DFE917528 DOX917526:DPA917528 DYT917526:DYW917528 EIP917526:EIS917528 ESL917526:ESO917528 FCH917526:FCK917528 FMD917526:FMG917528 FVZ917526:FWC917528 GFV917526:GFY917528 GPR917526:GPU917528 GZN917526:GZQ917528 HJJ917526:HJM917528 HTF917526:HTI917528 IDB917526:IDE917528 IMX917526:INA917528 IWT917526:IWW917528 JGP917526:JGS917528 JQL917526:JQO917528 KAH917526:KAK917528 KKD917526:KKG917528 KTZ917526:KUC917528 LDV917526:LDY917528 LNR917526:LNU917528 LXN917526:LXQ917528 MHJ917526:MHM917528 MRF917526:MRI917528 NBB917526:NBE917528 NKX917526:NLA917528 NUT917526:NUW917528 OEP917526:OES917528 OOL917526:OOO917528 OYH917526:OYK917528 PID917526:PIG917528 PRZ917526:PSC917528 QBV917526:QBY917528 QLR917526:QLU917528 QVN917526:QVQ917528 RFJ917526:RFM917528 RPF917526:RPI917528 RZB917526:RZE917528 SIX917526:SJA917528 SST917526:SSW917528 TCP917526:TCS917528 TML917526:TMO917528 TWH917526:TWK917528 UGD917526:UGG917528 UPZ917526:UQC917528 UZV917526:UZY917528 VJR917526:VJU917528 VTN917526:VTQ917528 WDJ917526:WDM917528 WNF917526:WNI917528 WXB917526:WXE917528 AT983062:AW983064 KP983062:KS983064 UL983062:UO983064 AEH983062:AEK983064 AOD983062:AOG983064 AXZ983062:AYC983064 BHV983062:BHY983064 BRR983062:BRU983064 CBN983062:CBQ983064 CLJ983062:CLM983064 CVF983062:CVI983064 DFB983062:DFE983064 DOX983062:DPA983064 DYT983062:DYW983064 EIP983062:EIS983064 ESL983062:ESO983064 FCH983062:FCK983064 FMD983062:FMG983064 FVZ983062:FWC983064 GFV983062:GFY983064 GPR983062:GPU983064 GZN983062:GZQ983064 HJJ983062:HJM983064 HTF983062:HTI983064 IDB983062:IDE983064 IMX983062:INA983064 IWT983062:IWW983064 JGP983062:JGS983064 JQL983062:JQO983064 KAH983062:KAK983064 KKD983062:KKG983064 KTZ983062:KUC983064 LDV983062:LDY983064 LNR983062:LNU983064 LXN983062:LXQ983064 MHJ983062:MHM983064 MRF983062:MRI983064 NBB983062:NBE983064 NKX983062:NLA983064 NUT983062:NUW983064 OEP983062:OES983064 OOL983062:OOO983064 OYH983062:OYK983064 PID983062:PIG983064 PRZ983062:PSC983064 QBV983062:QBY983064 QLR983062:QLU983064 QVN983062:QVQ983064 RFJ983062:RFM983064 RPF983062:RPI983064 RZB983062:RZE983064 SIX983062:SJA983064 SST983062:SSW983064 TCP983062:TCS983064 TML983062:TMO983064 TWH983062:TWK983064 UGD983062:UGG983064 UPZ983062:UQC983064 UZV983062:UZY983064 VJR983062:VJU983064 VTN983062:VTQ983064 WDJ983062:WDM983064 WNF983062:WNI983064 WXB983062:WXE983064 WMJ983074:WMM983076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CU65593:CV65594 MQ65593:MR65594 WM65593:WN65594 AGI65593:AGJ65594 AQE65593:AQF65594 BAA65593:BAB65594 BJW65593:BJX65594 BTS65593:BTT65594 CDO65593:CDP65594 CNK65593:CNL65594 CXG65593:CXH65594 DHC65593:DHD65594 DQY65593:DQZ65594 EAU65593:EAV65594 EKQ65593:EKR65594 EUM65593:EUN65594 FEI65593:FEJ65594 FOE65593:FOF65594 FYA65593:FYB65594 GHW65593:GHX65594 GRS65593:GRT65594 HBO65593:HBP65594 HLK65593:HLL65594 HVG65593:HVH65594 IFC65593:IFD65594 IOY65593:IOZ65594 IYU65593:IYV65594 JIQ65593:JIR65594 JSM65593:JSN65594 KCI65593:KCJ65594 KME65593:KMF65594 KWA65593:KWB65594 LFW65593:LFX65594 LPS65593:LPT65594 LZO65593:LZP65594 MJK65593:MJL65594 MTG65593:MTH65594 NDC65593:NDD65594 NMY65593:NMZ65594 NWU65593:NWV65594 OGQ65593:OGR65594 OQM65593:OQN65594 PAI65593:PAJ65594 PKE65593:PKF65594 PUA65593:PUB65594 QDW65593:QDX65594 QNS65593:QNT65594 QXO65593:QXP65594 RHK65593:RHL65594 RRG65593:RRH65594 SBC65593:SBD65594 SKY65593:SKZ65594 SUU65593:SUV65594 TEQ65593:TER65594 TOM65593:TON65594 TYI65593:TYJ65594 UIE65593:UIF65594 USA65593:USB65594 VBW65593:VBX65594 VLS65593:VLT65594 VVO65593:VVP65594 WFK65593:WFL65594 WPG65593:WPH65594 WZC65593:WZD65594 CU131129:CV131130 MQ131129:MR131130 WM131129:WN131130 AGI131129:AGJ131130 AQE131129:AQF131130 BAA131129:BAB131130 BJW131129:BJX131130 BTS131129:BTT131130 CDO131129:CDP131130 CNK131129:CNL131130 CXG131129:CXH131130 DHC131129:DHD131130 DQY131129:DQZ131130 EAU131129:EAV131130 EKQ131129:EKR131130 EUM131129:EUN131130 FEI131129:FEJ131130 FOE131129:FOF131130 FYA131129:FYB131130 GHW131129:GHX131130 GRS131129:GRT131130 HBO131129:HBP131130 HLK131129:HLL131130 HVG131129:HVH131130 IFC131129:IFD131130 IOY131129:IOZ131130 IYU131129:IYV131130 JIQ131129:JIR131130 JSM131129:JSN131130 KCI131129:KCJ131130 KME131129:KMF131130 KWA131129:KWB131130 LFW131129:LFX131130 LPS131129:LPT131130 LZO131129:LZP131130 MJK131129:MJL131130 MTG131129:MTH131130 NDC131129:NDD131130 NMY131129:NMZ131130 NWU131129:NWV131130 OGQ131129:OGR131130 OQM131129:OQN131130 PAI131129:PAJ131130 PKE131129:PKF131130 PUA131129:PUB131130 QDW131129:QDX131130 QNS131129:QNT131130 QXO131129:QXP131130 RHK131129:RHL131130 RRG131129:RRH131130 SBC131129:SBD131130 SKY131129:SKZ131130 SUU131129:SUV131130 TEQ131129:TER131130 TOM131129:TON131130 TYI131129:TYJ131130 UIE131129:UIF131130 USA131129:USB131130 VBW131129:VBX131130 VLS131129:VLT131130 VVO131129:VVP131130 WFK131129:WFL131130 WPG131129:WPH131130 WZC131129:WZD131130 CU196665:CV196666 MQ196665:MR196666 WM196665:WN196666 AGI196665:AGJ196666 AQE196665:AQF196666 BAA196665:BAB196666 BJW196665:BJX196666 BTS196665:BTT196666 CDO196665:CDP196666 CNK196665:CNL196666 CXG196665:CXH196666 DHC196665:DHD196666 DQY196665:DQZ196666 EAU196665:EAV196666 EKQ196665:EKR196666 EUM196665:EUN196666 FEI196665:FEJ196666 FOE196665:FOF196666 FYA196665:FYB196666 GHW196665:GHX196666 GRS196665:GRT196666 HBO196665:HBP196666 HLK196665:HLL196666 HVG196665:HVH196666 IFC196665:IFD196666 IOY196665:IOZ196666 IYU196665:IYV196666 JIQ196665:JIR196666 JSM196665:JSN196666 KCI196665:KCJ196666 KME196665:KMF196666 KWA196665:KWB196666 LFW196665:LFX196666 LPS196665:LPT196666 LZO196665:LZP196666 MJK196665:MJL196666 MTG196665:MTH196666 NDC196665:NDD196666 NMY196665:NMZ196666 NWU196665:NWV196666 OGQ196665:OGR196666 OQM196665:OQN196666 PAI196665:PAJ196666 PKE196665:PKF196666 PUA196665:PUB196666 QDW196665:QDX196666 QNS196665:QNT196666 QXO196665:QXP196666 RHK196665:RHL196666 RRG196665:RRH196666 SBC196665:SBD196666 SKY196665:SKZ196666 SUU196665:SUV196666 TEQ196665:TER196666 TOM196665:TON196666 TYI196665:TYJ196666 UIE196665:UIF196666 USA196665:USB196666 VBW196665:VBX196666 VLS196665:VLT196666 VVO196665:VVP196666 WFK196665:WFL196666 WPG196665:WPH196666 WZC196665:WZD196666 CU262201:CV262202 MQ262201:MR262202 WM262201:WN262202 AGI262201:AGJ262202 AQE262201:AQF262202 BAA262201:BAB262202 BJW262201:BJX262202 BTS262201:BTT262202 CDO262201:CDP262202 CNK262201:CNL262202 CXG262201:CXH262202 DHC262201:DHD262202 DQY262201:DQZ262202 EAU262201:EAV262202 EKQ262201:EKR262202 EUM262201:EUN262202 FEI262201:FEJ262202 FOE262201:FOF262202 FYA262201:FYB262202 GHW262201:GHX262202 GRS262201:GRT262202 HBO262201:HBP262202 HLK262201:HLL262202 HVG262201:HVH262202 IFC262201:IFD262202 IOY262201:IOZ262202 IYU262201:IYV262202 JIQ262201:JIR262202 JSM262201:JSN262202 KCI262201:KCJ262202 KME262201:KMF262202 KWA262201:KWB262202 LFW262201:LFX262202 LPS262201:LPT262202 LZO262201:LZP262202 MJK262201:MJL262202 MTG262201:MTH262202 NDC262201:NDD262202 NMY262201:NMZ262202 NWU262201:NWV262202 OGQ262201:OGR262202 OQM262201:OQN262202 PAI262201:PAJ262202 PKE262201:PKF262202 PUA262201:PUB262202 QDW262201:QDX262202 QNS262201:QNT262202 QXO262201:QXP262202 RHK262201:RHL262202 RRG262201:RRH262202 SBC262201:SBD262202 SKY262201:SKZ262202 SUU262201:SUV262202 TEQ262201:TER262202 TOM262201:TON262202 TYI262201:TYJ262202 UIE262201:UIF262202 USA262201:USB262202 VBW262201:VBX262202 VLS262201:VLT262202 VVO262201:VVP262202 WFK262201:WFL262202 WPG262201:WPH262202 WZC262201:WZD262202 CU327737:CV327738 MQ327737:MR327738 WM327737:WN327738 AGI327737:AGJ327738 AQE327737:AQF327738 BAA327737:BAB327738 BJW327737:BJX327738 BTS327737:BTT327738 CDO327737:CDP327738 CNK327737:CNL327738 CXG327737:CXH327738 DHC327737:DHD327738 DQY327737:DQZ327738 EAU327737:EAV327738 EKQ327737:EKR327738 EUM327737:EUN327738 FEI327737:FEJ327738 FOE327737:FOF327738 FYA327737:FYB327738 GHW327737:GHX327738 GRS327737:GRT327738 HBO327737:HBP327738 HLK327737:HLL327738 HVG327737:HVH327738 IFC327737:IFD327738 IOY327737:IOZ327738 IYU327737:IYV327738 JIQ327737:JIR327738 JSM327737:JSN327738 KCI327737:KCJ327738 KME327737:KMF327738 KWA327737:KWB327738 LFW327737:LFX327738 LPS327737:LPT327738 LZO327737:LZP327738 MJK327737:MJL327738 MTG327737:MTH327738 NDC327737:NDD327738 NMY327737:NMZ327738 NWU327737:NWV327738 OGQ327737:OGR327738 OQM327737:OQN327738 PAI327737:PAJ327738 PKE327737:PKF327738 PUA327737:PUB327738 QDW327737:QDX327738 QNS327737:QNT327738 QXO327737:QXP327738 RHK327737:RHL327738 RRG327737:RRH327738 SBC327737:SBD327738 SKY327737:SKZ327738 SUU327737:SUV327738 TEQ327737:TER327738 TOM327737:TON327738 TYI327737:TYJ327738 UIE327737:UIF327738 USA327737:USB327738 VBW327737:VBX327738 VLS327737:VLT327738 VVO327737:VVP327738 WFK327737:WFL327738 WPG327737:WPH327738 WZC327737:WZD327738 CU393273:CV393274 MQ393273:MR393274 WM393273:WN393274 AGI393273:AGJ393274 AQE393273:AQF393274 BAA393273:BAB393274 BJW393273:BJX393274 BTS393273:BTT393274 CDO393273:CDP393274 CNK393273:CNL393274 CXG393273:CXH393274 DHC393273:DHD393274 DQY393273:DQZ393274 EAU393273:EAV393274 EKQ393273:EKR393274 EUM393273:EUN393274 FEI393273:FEJ393274 FOE393273:FOF393274 FYA393273:FYB393274 GHW393273:GHX393274 GRS393273:GRT393274 HBO393273:HBP393274 HLK393273:HLL393274 HVG393273:HVH393274 IFC393273:IFD393274 IOY393273:IOZ393274 IYU393273:IYV393274 JIQ393273:JIR393274 JSM393273:JSN393274 KCI393273:KCJ393274 KME393273:KMF393274 KWA393273:KWB393274 LFW393273:LFX393274 LPS393273:LPT393274 LZO393273:LZP393274 MJK393273:MJL393274 MTG393273:MTH393274 NDC393273:NDD393274 NMY393273:NMZ393274 NWU393273:NWV393274 OGQ393273:OGR393274 OQM393273:OQN393274 PAI393273:PAJ393274 PKE393273:PKF393274 PUA393273:PUB393274 QDW393273:QDX393274 QNS393273:QNT393274 QXO393273:QXP393274 RHK393273:RHL393274 RRG393273:RRH393274 SBC393273:SBD393274 SKY393273:SKZ393274 SUU393273:SUV393274 TEQ393273:TER393274 TOM393273:TON393274 TYI393273:TYJ393274 UIE393273:UIF393274 USA393273:USB393274 VBW393273:VBX393274 VLS393273:VLT393274 VVO393273:VVP393274 WFK393273:WFL393274 WPG393273:WPH393274 WZC393273:WZD393274 CU458809:CV458810 MQ458809:MR458810 WM458809:WN458810 AGI458809:AGJ458810 AQE458809:AQF458810 BAA458809:BAB458810 BJW458809:BJX458810 BTS458809:BTT458810 CDO458809:CDP458810 CNK458809:CNL458810 CXG458809:CXH458810 DHC458809:DHD458810 DQY458809:DQZ458810 EAU458809:EAV458810 EKQ458809:EKR458810 EUM458809:EUN458810 FEI458809:FEJ458810 FOE458809:FOF458810 FYA458809:FYB458810 GHW458809:GHX458810 GRS458809:GRT458810 HBO458809:HBP458810 HLK458809:HLL458810 HVG458809:HVH458810 IFC458809:IFD458810 IOY458809:IOZ458810 IYU458809:IYV458810 JIQ458809:JIR458810 JSM458809:JSN458810 KCI458809:KCJ458810 KME458809:KMF458810 KWA458809:KWB458810 LFW458809:LFX458810 LPS458809:LPT458810 LZO458809:LZP458810 MJK458809:MJL458810 MTG458809:MTH458810 NDC458809:NDD458810 NMY458809:NMZ458810 NWU458809:NWV458810 OGQ458809:OGR458810 OQM458809:OQN458810 PAI458809:PAJ458810 PKE458809:PKF458810 PUA458809:PUB458810 QDW458809:QDX458810 QNS458809:QNT458810 QXO458809:QXP458810 RHK458809:RHL458810 RRG458809:RRH458810 SBC458809:SBD458810 SKY458809:SKZ458810 SUU458809:SUV458810 TEQ458809:TER458810 TOM458809:TON458810 TYI458809:TYJ458810 UIE458809:UIF458810 USA458809:USB458810 VBW458809:VBX458810 VLS458809:VLT458810 VVO458809:VVP458810 WFK458809:WFL458810 WPG458809:WPH458810 WZC458809:WZD458810 CU524345:CV524346 MQ524345:MR524346 WM524345:WN524346 AGI524345:AGJ524346 AQE524345:AQF524346 BAA524345:BAB524346 BJW524345:BJX524346 BTS524345:BTT524346 CDO524345:CDP524346 CNK524345:CNL524346 CXG524345:CXH524346 DHC524345:DHD524346 DQY524345:DQZ524346 EAU524345:EAV524346 EKQ524345:EKR524346 EUM524345:EUN524346 FEI524345:FEJ524346 FOE524345:FOF524346 FYA524345:FYB524346 GHW524345:GHX524346 GRS524345:GRT524346 HBO524345:HBP524346 HLK524345:HLL524346 HVG524345:HVH524346 IFC524345:IFD524346 IOY524345:IOZ524346 IYU524345:IYV524346 JIQ524345:JIR524346 JSM524345:JSN524346 KCI524345:KCJ524346 KME524345:KMF524346 KWA524345:KWB524346 LFW524345:LFX524346 LPS524345:LPT524346 LZO524345:LZP524346 MJK524345:MJL524346 MTG524345:MTH524346 NDC524345:NDD524346 NMY524345:NMZ524346 NWU524345:NWV524346 OGQ524345:OGR524346 OQM524345:OQN524346 PAI524345:PAJ524346 PKE524345:PKF524346 PUA524345:PUB524346 QDW524345:QDX524346 QNS524345:QNT524346 QXO524345:QXP524346 RHK524345:RHL524346 RRG524345:RRH524346 SBC524345:SBD524346 SKY524345:SKZ524346 SUU524345:SUV524346 TEQ524345:TER524346 TOM524345:TON524346 TYI524345:TYJ524346 UIE524345:UIF524346 USA524345:USB524346 VBW524345:VBX524346 VLS524345:VLT524346 VVO524345:VVP524346 WFK524345:WFL524346 WPG524345:WPH524346 WZC524345:WZD524346 CU589881:CV589882 MQ589881:MR589882 WM589881:WN589882 AGI589881:AGJ589882 AQE589881:AQF589882 BAA589881:BAB589882 BJW589881:BJX589882 BTS589881:BTT589882 CDO589881:CDP589882 CNK589881:CNL589882 CXG589881:CXH589882 DHC589881:DHD589882 DQY589881:DQZ589882 EAU589881:EAV589882 EKQ589881:EKR589882 EUM589881:EUN589882 FEI589881:FEJ589882 FOE589881:FOF589882 FYA589881:FYB589882 GHW589881:GHX589882 GRS589881:GRT589882 HBO589881:HBP589882 HLK589881:HLL589882 HVG589881:HVH589882 IFC589881:IFD589882 IOY589881:IOZ589882 IYU589881:IYV589882 JIQ589881:JIR589882 JSM589881:JSN589882 KCI589881:KCJ589882 KME589881:KMF589882 KWA589881:KWB589882 LFW589881:LFX589882 LPS589881:LPT589882 LZO589881:LZP589882 MJK589881:MJL589882 MTG589881:MTH589882 NDC589881:NDD589882 NMY589881:NMZ589882 NWU589881:NWV589882 OGQ589881:OGR589882 OQM589881:OQN589882 PAI589881:PAJ589882 PKE589881:PKF589882 PUA589881:PUB589882 QDW589881:QDX589882 QNS589881:QNT589882 QXO589881:QXP589882 RHK589881:RHL589882 RRG589881:RRH589882 SBC589881:SBD589882 SKY589881:SKZ589882 SUU589881:SUV589882 TEQ589881:TER589882 TOM589881:TON589882 TYI589881:TYJ589882 UIE589881:UIF589882 USA589881:USB589882 VBW589881:VBX589882 VLS589881:VLT589882 VVO589881:VVP589882 WFK589881:WFL589882 WPG589881:WPH589882 WZC589881:WZD589882 CU655417:CV655418 MQ655417:MR655418 WM655417:WN655418 AGI655417:AGJ655418 AQE655417:AQF655418 BAA655417:BAB655418 BJW655417:BJX655418 BTS655417:BTT655418 CDO655417:CDP655418 CNK655417:CNL655418 CXG655417:CXH655418 DHC655417:DHD655418 DQY655417:DQZ655418 EAU655417:EAV655418 EKQ655417:EKR655418 EUM655417:EUN655418 FEI655417:FEJ655418 FOE655417:FOF655418 FYA655417:FYB655418 GHW655417:GHX655418 GRS655417:GRT655418 HBO655417:HBP655418 HLK655417:HLL655418 HVG655417:HVH655418 IFC655417:IFD655418 IOY655417:IOZ655418 IYU655417:IYV655418 JIQ655417:JIR655418 JSM655417:JSN655418 KCI655417:KCJ655418 KME655417:KMF655418 KWA655417:KWB655418 LFW655417:LFX655418 LPS655417:LPT655418 LZO655417:LZP655418 MJK655417:MJL655418 MTG655417:MTH655418 NDC655417:NDD655418 NMY655417:NMZ655418 NWU655417:NWV655418 OGQ655417:OGR655418 OQM655417:OQN655418 PAI655417:PAJ655418 PKE655417:PKF655418 PUA655417:PUB655418 QDW655417:QDX655418 QNS655417:QNT655418 QXO655417:QXP655418 RHK655417:RHL655418 RRG655417:RRH655418 SBC655417:SBD655418 SKY655417:SKZ655418 SUU655417:SUV655418 TEQ655417:TER655418 TOM655417:TON655418 TYI655417:TYJ655418 UIE655417:UIF655418 USA655417:USB655418 VBW655417:VBX655418 VLS655417:VLT655418 VVO655417:VVP655418 WFK655417:WFL655418 WPG655417:WPH655418 WZC655417:WZD655418 CU720953:CV720954 MQ720953:MR720954 WM720953:WN720954 AGI720953:AGJ720954 AQE720953:AQF720954 BAA720953:BAB720954 BJW720953:BJX720954 BTS720953:BTT720954 CDO720953:CDP720954 CNK720953:CNL720954 CXG720953:CXH720954 DHC720953:DHD720954 DQY720953:DQZ720954 EAU720953:EAV720954 EKQ720953:EKR720954 EUM720953:EUN720954 FEI720953:FEJ720954 FOE720953:FOF720954 FYA720953:FYB720954 GHW720953:GHX720954 GRS720953:GRT720954 HBO720953:HBP720954 HLK720953:HLL720954 HVG720953:HVH720954 IFC720953:IFD720954 IOY720953:IOZ720954 IYU720953:IYV720954 JIQ720953:JIR720954 JSM720953:JSN720954 KCI720953:KCJ720954 KME720953:KMF720954 KWA720953:KWB720954 LFW720953:LFX720954 LPS720953:LPT720954 LZO720953:LZP720954 MJK720953:MJL720954 MTG720953:MTH720954 NDC720953:NDD720954 NMY720953:NMZ720954 NWU720953:NWV720954 OGQ720953:OGR720954 OQM720953:OQN720954 PAI720953:PAJ720954 PKE720953:PKF720954 PUA720953:PUB720954 QDW720953:QDX720954 QNS720953:QNT720954 QXO720953:QXP720954 RHK720953:RHL720954 RRG720953:RRH720954 SBC720953:SBD720954 SKY720953:SKZ720954 SUU720953:SUV720954 TEQ720953:TER720954 TOM720953:TON720954 TYI720953:TYJ720954 UIE720953:UIF720954 USA720953:USB720954 VBW720953:VBX720954 VLS720953:VLT720954 VVO720953:VVP720954 WFK720953:WFL720954 WPG720953:WPH720954 WZC720953:WZD720954 CU786489:CV786490 MQ786489:MR786490 WM786489:WN786490 AGI786489:AGJ786490 AQE786489:AQF786490 BAA786489:BAB786490 BJW786489:BJX786490 BTS786489:BTT786490 CDO786489:CDP786490 CNK786489:CNL786490 CXG786489:CXH786490 DHC786489:DHD786490 DQY786489:DQZ786490 EAU786489:EAV786490 EKQ786489:EKR786490 EUM786489:EUN786490 FEI786489:FEJ786490 FOE786489:FOF786490 FYA786489:FYB786490 GHW786489:GHX786490 GRS786489:GRT786490 HBO786489:HBP786490 HLK786489:HLL786490 HVG786489:HVH786490 IFC786489:IFD786490 IOY786489:IOZ786490 IYU786489:IYV786490 JIQ786489:JIR786490 JSM786489:JSN786490 KCI786489:KCJ786490 KME786489:KMF786490 KWA786489:KWB786490 LFW786489:LFX786490 LPS786489:LPT786490 LZO786489:LZP786490 MJK786489:MJL786490 MTG786489:MTH786490 NDC786489:NDD786490 NMY786489:NMZ786490 NWU786489:NWV786490 OGQ786489:OGR786490 OQM786489:OQN786490 PAI786489:PAJ786490 PKE786489:PKF786490 PUA786489:PUB786490 QDW786489:QDX786490 QNS786489:QNT786490 QXO786489:QXP786490 RHK786489:RHL786490 RRG786489:RRH786490 SBC786489:SBD786490 SKY786489:SKZ786490 SUU786489:SUV786490 TEQ786489:TER786490 TOM786489:TON786490 TYI786489:TYJ786490 UIE786489:UIF786490 USA786489:USB786490 VBW786489:VBX786490 VLS786489:VLT786490 VVO786489:VVP786490 WFK786489:WFL786490 WPG786489:WPH786490 WZC786489:WZD786490 CU852025:CV852026 MQ852025:MR852026 WM852025:WN852026 AGI852025:AGJ852026 AQE852025:AQF852026 BAA852025:BAB852026 BJW852025:BJX852026 BTS852025:BTT852026 CDO852025:CDP852026 CNK852025:CNL852026 CXG852025:CXH852026 DHC852025:DHD852026 DQY852025:DQZ852026 EAU852025:EAV852026 EKQ852025:EKR852026 EUM852025:EUN852026 FEI852025:FEJ852026 FOE852025:FOF852026 FYA852025:FYB852026 GHW852025:GHX852026 GRS852025:GRT852026 HBO852025:HBP852026 HLK852025:HLL852026 HVG852025:HVH852026 IFC852025:IFD852026 IOY852025:IOZ852026 IYU852025:IYV852026 JIQ852025:JIR852026 JSM852025:JSN852026 KCI852025:KCJ852026 KME852025:KMF852026 KWA852025:KWB852026 LFW852025:LFX852026 LPS852025:LPT852026 LZO852025:LZP852026 MJK852025:MJL852026 MTG852025:MTH852026 NDC852025:NDD852026 NMY852025:NMZ852026 NWU852025:NWV852026 OGQ852025:OGR852026 OQM852025:OQN852026 PAI852025:PAJ852026 PKE852025:PKF852026 PUA852025:PUB852026 QDW852025:QDX852026 QNS852025:QNT852026 QXO852025:QXP852026 RHK852025:RHL852026 RRG852025:RRH852026 SBC852025:SBD852026 SKY852025:SKZ852026 SUU852025:SUV852026 TEQ852025:TER852026 TOM852025:TON852026 TYI852025:TYJ852026 UIE852025:UIF852026 USA852025:USB852026 VBW852025:VBX852026 VLS852025:VLT852026 VVO852025:VVP852026 WFK852025:WFL852026 WPG852025:WPH852026 WZC852025:WZD852026 CU917561:CV917562 MQ917561:MR917562 WM917561:WN917562 AGI917561:AGJ917562 AQE917561:AQF917562 BAA917561:BAB917562 BJW917561:BJX917562 BTS917561:BTT917562 CDO917561:CDP917562 CNK917561:CNL917562 CXG917561:CXH917562 DHC917561:DHD917562 DQY917561:DQZ917562 EAU917561:EAV917562 EKQ917561:EKR917562 EUM917561:EUN917562 FEI917561:FEJ917562 FOE917561:FOF917562 FYA917561:FYB917562 GHW917561:GHX917562 GRS917561:GRT917562 HBO917561:HBP917562 HLK917561:HLL917562 HVG917561:HVH917562 IFC917561:IFD917562 IOY917561:IOZ917562 IYU917561:IYV917562 JIQ917561:JIR917562 JSM917561:JSN917562 KCI917561:KCJ917562 KME917561:KMF917562 KWA917561:KWB917562 LFW917561:LFX917562 LPS917561:LPT917562 LZO917561:LZP917562 MJK917561:MJL917562 MTG917561:MTH917562 NDC917561:NDD917562 NMY917561:NMZ917562 NWU917561:NWV917562 OGQ917561:OGR917562 OQM917561:OQN917562 PAI917561:PAJ917562 PKE917561:PKF917562 PUA917561:PUB917562 QDW917561:QDX917562 QNS917561:QNT917562 QXO917561:QXP917562 RHK917561:RHL917562 RRG917561:RRH917562 SBC917561:SBD917562 SKY917561:SKZ917562 SUU917561:SUV917562 TEQ917561:TER917562 TOM917561:TON917562 TYI917561:TYJ917562 UIE917561:UIF917562 USA917561:USB917562 VBW917561:VBX917562 VLS917561:VLT917562 VVO917561:VVP917562 WFK917561:WFL917562 WPG917561:WPH917562 WZC917561:WZD917562 CU983097:CV983098 MQ983097:MR983098 WM983097:WN983098 AGI983097:AGJ983098 AQE983097:AQF983098 BAA983097:BAB983098 BJW983097:BJX983098 BTS983097:BTT983098 CDO983097:CDP983098 CNK983097:CNL983098 CXG983097:CXH983098 DHC983097:DHD983098 DQY983097:DQZ983098 EAU983097:EAV983098 EKQ983097:EKR983098 EUM983097:EUN983098 FEI983097:FEJ983098 FOE983097:FOF983098 FYA983097:FYB983098 GHW983097:GHX983098 GRS983097:GRT983098 HBO983097:HBP983098 HLK983097:HLL983098 HVG983097:HVH983098 IFC983097:IFD983098 IOY983097:IOZ983098 IYU983097:IYV983098 JIQ983097:JIR983098 JSM983097:JSN983098 KCI983097:KCJ983098 KME983097:KMF983098 KWA983097:KWB983098 LFW983097:LFX983098 LPS983097:LPT983098 LZO983097:LZP983098 MJK983097:MJL983098 MTG983097:MTH983098 NDC983097:NDD983098 NMY983097:NMZ983098 NWU983097:NWV983098 OGQ983097:OGR983098 OQM983097:OQN983098 PAI983097:PAJ983098 PKE983097:PKF983098 PUA983097:PUB983098 QDW983097:QDX983098 QNS983097:QNT983098 QXO983097:QXP983098 RHK983097:RHL983098 RRG983097:RRH983098 SBC983097:SBD983098 SKY983097:SKZ983098 SUU983097:SUV983098 TEQ983097:TER983098 TOM983097:TON983098 TYI983097:TYJ983098 UIE983097:UIF983098 USA983097:USB983098 VBW983097:VBX983098 VLS983097:VLT983098 VVO983097:VVP983098 WFK983097:WFL983098 WPG983097:WPH983098 WZC983097:WZD983098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DG65593:DJ65594 NC65593:NF65594 WY65593:XB65594 AGU65593:AGX65594 AQQ65593:AQT65594 BAM65593:BAP65594 BKI65593:BKL65594 BUE65593:BUH65594 CEA65593:CED65594 CNW65593:CNZ65594 CXS65593:CXV65594 DHO65593:DHR65594 DRK65593:DRN65594 EBG65593:EBJ65594 ELC65593:ELF65594 EUY65593:EVB65594 FEU65593:FEX65594 FOQ65593:FOT65594 FYM65593:FYP65594 GII65593:GIL65594 GSE65593:GSH65594 HCA65593:HCD65594 HLW65593:HLZ65594 HVS65593:HVV65594 IFO65593:IFR65594 IPK65593:IPN65594 IZG65593:IZJ65594 JJC65593:JJF65594 JSY65593:JTB65594 KCU65593:KCX65594 KMQ65593:KMT65594 KWM65593:KWP65594 LGI65593:LGL65594 LQE65593:LQH65594 MAA65593:MAD65594 MJW65593:MJZ65594 MTS65593:MTV65594 NDO65593:NDR65594 NNK65593:NNN65594 NXG65593:NXJ65594 OHC65593:OHF65594 OQY65593:ORB65594 PAU65593:PAX65594 PKQ65593:PKT65594 PUM65593:PUP65594 QEI65593:QEL65594 QOE65593:QOH65594 QYA65593:QYD65594 RHW65593:RHZ65594 RRS65593:RRV65594 SBO65593:SBR65594 SLK65593:SLN65594 SVG65593:SVJ65594 TFC65593:TFF65594 TOY65593:TPB65594 TYU65593:TYX65594 UIQ65593:UIT65594 USM65593:USP65594 VCI65593:VCL65594 VME65593:VMH65594 VWA65593:VWD65594 WFW65593:WFZ65594 WPS65593:WPV65594 WZO65593:WZR65594 DG131129:DJ131130 NC131129:NF131130 WY131129:XB131130 AGU131129:AGX131130 AQQ131129:AQT131130 BAM131129:BAP131130 BKI131129:BKL131130 BUE131129:BUH131130 CEA131129:CED131130 CNW131129:CNZ131130 CXS131129:CXV131130 DHO131129:DHR131130 DRK131129:DRN131130 EBG131129:EBJ131130 ELC131129:ELF131130 EUY131129:EVB131130 FEU131129:FEX131130 FOQ131129:FOT131130 FYM131129:FYP131130 GII131129:GIL131130 GSE131129:GSH131130 HCA131129:HCD131130 HLW131129:HLZ131130 HVS131129:HVV131130 IFO131129:IFR131130 IPK131129:IPN131130 IZG131129:IZJ131130 JJC131129:JJF131130 JSY131129:JTB131130 KCU131129:KCX131130 KMQ131129:KMT131130 KWM131129:KWP131130 LGI131129:LGL131130 LQE131129:LQH131130 MAA131129:MAD131130 MJW131129:MJZ131130 MTS131129:MTV131130 NDO131129:NDR131130 NNK131129:NNN131130 NXG131129:NXJ131130 OHC131129:OHF131130 OQY131129:ORB131130 PAU131129:PAX131130 PKQ131129:PKT131130 PUM131129:PUP131130 QEI131129:QEL131130 QOE131129:QOH131130 QYA131129:QYD131130 RHW131129:RHZ131130 RRS131129:RRV131130 SBO131129:SBR131130 SLK131129:SLN131130 SVG131129:SVJ131130 TFC131129:TFF131130 TOY131129:TPB131130 TYU131129:TYX131130 UIQ131129:UIT131130 USM131129:USP131130 VCI131129:VCL131130 VME131129:VMH131130 VWA131129:VWD131130 WFW131129:WFZ131130 WPS131129:WPV131130 WZO131129:WZR131130 DG196665:DJ196666 NC196665:NF196666 WY196665:XB196666 AGU196665:AGX196666 AQQ196665:AQT196666 BAM196665:BAP196666 BKI196665:BKL196666 BUE196665:BUH196666 CEA196665:CED196666 CNW196665:CNZ196666 CXS196665:CXV196666 DHO196665:DHR196666 DRK196665:DRN196666 EBG196665:EBJ196666 ELC196665:ELF196666 EUY196665:EVB196666 FEU196665:FEX196666 FOQ196665:FOT196666 FYM196665:FYP196666 GII196665:GIL196666 GSE196665:GSH196666 HCA196665:HCD196666 HLW196665:HLZ196666 HVS196665:HVV196666 IFO196665:IFR196666 IPK196665:IPN196666 IZG196665:IZJ196666 JJC196665:JJF196666 JSY196665:JTB196666 KCU196665:KCX196666 KMQ196665:KMT196666 KWM196665:KWP196666 LGI196665:LGL196666 LQE196665:LQH196666 MAA196665:MAD196666 MJW196665:MJZ196666 MTS196665:MTV196666 NDO196665:NDR196666 NNK196665:NNN196666 NXG196665:NXJ196666 OHC196665:OHF196666 OQY196665:ORB196666 PAU196665:PAX196666 PKQ196665:PKT196666 PUM196665:PUP196666 QEI196665:QEL196666 QOE196665:QOH196666 QYA196665:QYD196666 RHW196665:RHZ196666 RRS196665:RRV196666 SBO196665:SBR196666 SLK196665:SLN196666 SVG196665:SVJ196666 TFC196665:TFF196666 TOY196665:TPB196666 TYU196665:TYX196666 UIQ196665:UIT196666 USM196665:USP196666 VCI196665:VCL196666 VME196665:VMH196666 VWA196665:VWD196666 WFW196665:WFZ196666 WPS196665:WPV196666 WZO196665:WZR196666 DG262201:DJ262202 NC262201:NF262202 WY262201:XB262202 AGU262201:AGX262202 AQQ262201:AQT262202 BAM262201:BAP262202 BKI262201:BKL262202 BUE262201:BUH262202 CEA262201:CED262202 CNW262201:CNZ262202 CXS262201:CXV262202 DHO262201:DHR262202 DRK262201:DRN262202 EBG262201:EBJ262202 ELC262201:ELF262202 EUY262201:EVB262202 FEU262201:FEX262202 FOQ262201:FOT262202 FYM262201:FYP262202 GII262201:GIL262202 GSE262201:GSH262202 HCA262201:HCD262202 HLW262201:HLZ262202 HVS262201:HVV262202 IFO262201:IFR262202 IPK262201:IPN262202 IZG262201:IZJ262202 JJC262201:JJF262202 JSY262201:JTB262202 KCU262201:KCX262202 KMQ262201:KMT262202 KWM262201:KWP262202 LGI262201:LGL262202 LQE262201:LQH262202 MAA262201:MAD262202 MJW262201:MJZ262202 MTS262201:MTV262202 NDO262201:NDR262202 NNK262201:NNN262202 NXG262201:NXJ262202 OHC262201:OHF262202 OQY262201:ORB262202 PAU262201:PAX262202 PKQ262201:PKT262202 PUM262201:PUP262202 QEI262201:QEL262202 QOE262201:QOH262202 QYA262201:QYD262202 RHW262201:RHZ262202 RRS262201:RRV262202 SBO262201:SBR262202 SLK262201:SLN262202 SVG262201:SVJ262202 TFC262201:TFF262202 TOY262201:TPB262202 TYU262201:TYX262202 UIQ262201:UIT262202 USM262201:USP262202 VCI262201:VCL262202 VME262201:VMH262202 VWA262201:VWD262202 WFW262201:WFZ262202 WPS262201:WPV262202 WZO262201:WZR262202 DG327737:DJ327738 NC327737:NF327738 WY327737:XB327738 AGU327737:AGX327738 AQQ327737:AQT327738 BAM327737:BAP327738 BKI327737:BKL327738 BUE327737:BUH327738 CEA327737:CED327738 CNW327737:CNZ327738 CXS327737:CXV327738 DHO327737:DHR327738 DRK327737:DRN327738 EBG327737:EBJ327738 ELC327737:ELF327738 EUY327737:EVB327738 FEU327737:FEX327738 FOQ327737:FOT327738 FYM327737:FYP327738 GII327737:GIL327738 GSE327737:GSH327738 HCA327737:HCD327738 HLW327737:HLZ327738 HVS327737:HVV327738 IFO327737:IFR327738 IPK327737:IPN327738 IZG327737:IZJ327738 JJC327737:JJF327738 JSY327737:JTB327738 KCU327737:KCX327738 KMQ327737:KMT327738 KWM327737:KWP327738 LGI327737:LGL327738 LQE327737:LQH327738 MAA327737:MAD327738 MJW327737:MJZ327738 MTS327737:MTV327738 NDO327737:NDR327738 NNK327737:NNN327738 NXG327737:NXJ327738 OHC327737:OHF327738 OQY327737:ORB327738 PAU327737:PAX327738 PKQ327737:PKT327738 PUM327737:PUP327738 QEI327737:QEL327738 QOE327737:QOH327738 QYA327737:QYD327738 RHW327737:RHZ327738 RRS327737:RRV327738 SBO327737:SBR327738 SLK327737:SLN327738 SVG327737:SVJ327738 TFC327737:TFF327738 TOY327737:TPB327738 TYU327737:TYX327738 UIQ327737:UIT327738 USM327737:USP327738 VCI327737:VCL327738 VME327737:VMH327738 VWA327737:VWD327738 WFW327737:WFZ327738 WPS327737:WPV327738 WZO327737:WZR327738 DG393273:DJ393274 NC393273:NF393274 WY393273:XB393274 AGU393273:AGX393274 AQQ393273:AQT393274 BAM393273:BAP393274 BKI393273:BKL393274 BUE393273:BUH393274 CEA393273:CED393274 CNW393273:CNZ393274 CXS393273:CXV393274 DHO393273:DHR393274 DRK393273:DRN393274 EBG393273:EBJ393274 ELC393273:ELF393274 EUY393273:EVB393274 FEU393273:FEX393274 FOQ393273:FOT393274 FYM393273:FYP393274 GII393273:GIL393274 GSE393273:GSH393274 HCA393273:HCD393274 HLW393273:HLZ393274 HVS393273:HVV393274 IFO393273:IFR393274 IPK393273:IPN393274 IZG393273:IZJ393274 JJC393273:JJF393274 JSY393273:JTB393274 KCU393273:KCX393274 KMQ393273:KMT393274 KWM393273:KWP393274 LGI393273:LGL393274 LQE393273:LQH393274 MAA393273:MAD393274 MJW393273:MJZ393274 MTS393273:MTV393274 NDO393273:NDR393274 NNK393273:NNN393274 NXG393273:NXJ393274 OHC393273:OHF393274 OQY393273:ORB393274 PAU393273:PAX393274 PKQ393273:PKT393274 PUM393273:PUP393274 QEI393273:QEL393274 QOE393273:QOH393274 QYA393273:QYD393274 RHW393273:RHZ393274 RRS393273:RRV393274 SBO393273:SBR393274 SLK393273:SLN393274 SVG393273:SVJ393274 TFC393273:TFF393274 TOY393273:TPB393274 TYU393273:TYX393274 UIQ393273:UIT393274 USM393273:USP393274 VCI393273:VCL393274 VME393273:VMH393274 VWA393273:VWD393274 WFW393273:WFZ393274 WPS393273:WPV393274 WZO393273:WZR393274 DG458809:DJ458810 NC458809:NF458810 WY458809:XB458810 AGU458809:AGX458810 AQQ458809:AQT458810 BAM458809:BAP458810 BKI458809:BKL458810 BUE458809:BUH458810 CEA458809:CED458810 CNW458809:CNZ458810 CXS458809:CXV458810 DHO458809:DHR458810 DRK458809:DRN458810 EBG458809:EBJ458810 ELC458809:ELF458810 EUY458809:EVB458810 FEU458809:FEX458810 FOQ458809:FOT458810 FYM458809:FYP458810 GII458809:GIL458810 GSE458809:GSH458810 HCA458809:HCD458810 HLW458809:HLZ458810 HVS458809:HVV458810 IFO458809:IFR458810 IPK458809:IPN458810 IZG458809:IZJ458810 JJC458809:JJF458810 JSY458809:JTB458810 KCU458809:KCX458810 KMQ458809:KMT458810 KWM458809:KWP458810 LGI458809:LGL458810 LQE458809:LQH458810 MAA458809:MAD458810 MJW458809:MJZ458810 MTS458809:MTV458810 NDO458809:NDR458810 NNK458809:NNN458810 NXG458809:NXJ458810 OHC458809:OHF458810 OQY458809:ORB458810 PAU458809:PAX458810 PKQ458809:PKT458810 PUM458809:PUP458810 QEI458809:QEL458810 QOE458809:QOH458810 QYA458809:QYD458810 RHW458809:RHZ458810 RRS458809:RRV458810 SBO458809:SBR458810 SLK458809:SLN458810 SVG458809:SVJ458810 TFC458809:TFF458810 TOY458809:TPB458810 TYU458809:TYX458810 UIQ458809:UIT458810 USM458809:USP458810 VCI458809:VCL458810 VME458809:VMH458810 VWA458809:VWD458810 WFW458809:WFZ458810 WPS458809:WPV458810 WZO458809:WZR458810 DG524345:DJ524346 NC524345:NF524346 WY524345:XB524346 AGU524345:AGX524346 AQQ524345:AQT524346 BAM524345:BAP524346 BKI524345:BKL524346 BUE524345:BUH524346 CEA524345:CED524346 CNW524345:CNZ524346 CXS524345:CXV524346 DHO524345:DHR524346 DRK524345:DRN524346 EBG524345:EBJ524346 ELC524345:ELF524346 EUY524345:EVB524346 FEU524345:FEX524346 FOQ524345:FOT524346 FYM524345:FYP524346 GII524345:GIL524346 GSE524345:GSH524346 HCA524345:HCD524346 HLW524345:HLZ524346 HVS524345:HVV524346 IFO524345:IFR524346 IPK524345:IPN524346 IZG524345:IZJ524346 JJC524345:JJF524346 JSY524345:JTB524346 KCU524345:KCX524346 KMQ524345:KMT524346 KWM524345:KWP524346 LGI524345:LGL524346 LQE524345:LQH524346 MAA524345:MAD524346 MJW524345:MJZ524346 MTS524345:MTV524346 NDO524345:NDR524346 NNK524345:NNN524346 NXG524345:NXJ524346 OHC524345:OHF524346 OQY524345:ORB524346 PAU524345:PAX524346 PKQ524345:PKT524346 PUM524345:PUP524346 QEI524345:QEL524346 QOE524345:QOH524346 QYA524345:QYD524346 RHW524345:RHZ524346 RRS524345:RRV524346 SBO524345:SBR524346 SLK524345:SLN524346 SVG524345:SVJ524346 TFC524345:TFF524346 TOY524345:TPB524346 TYU524345:TYX524346 UIQ524345:UIT524346 USM524345:USP524346 VCI524345:VCL524346 VME524345:VMH524346 VWA524345:VWD524346 WFW524345:WFZ524346 WPS524345:WPV524346 WZO524345:WZR524346 DG589881:DJ589882 NC589881:NF589882 WY589881:XB589882 AGU589881:AGX589882 AQQ589881:AQT589882 BAM589881:BAP589882 BKI589881:BKL589882 BUE589881:BUH589882 CEA589881:CED589882 CNW589881:CNZ589882 CXS589881:CXV589882 DHO589881:DHR589882 DRK589881:DRN589882 EBG589881:EBJ589882 ELC589881:ELF589882 EUY589881:EVB589882 FEU589881:FEX589882 FOQ589881:FOT589882 FYM589881:FYP589882 GII589881:GIL589882 GSE589881:GSH589882 HCA589881:HCD589882 HLW589881:HLZ589882 HVS589881:HVV589882 IFO589881:IFR589882 IPK589881:IPN589882 IZG589881:IZJ589882 JJC589881:JJF589882 JSY589881:JTB589882 KCU589881:KCX589882 KMQ589881:KMT589882 KWM589881:KWP589882 LGI589881:LGL589882 LQE589881:LQH589882 MAA589881:MAD589882 MJW589881:MJZ589882 MTS589881:MTV589882 NDO589881:NDR589882 NNK589881:NNN589882 NXG589881:NXJ589882 OHC589881:OHF589882 OQY589881:ORB589882 PAU589881:PAX589882 PKQ589881:PKT589882 PUM589881:PUP589882 QEI589881:QEL589882 QOE589881:QOH589882 QYA589881:QYD589882 RHW589881:RHZ589882 RRS589881:RRV589882 SBO589881:SBR589882 SLK589881:SLN589882 SVG589881:SVJ589882 TFC589881:TFF589882 TOY589881:TPB589882 TYU589881:TYX589882 UIQ589881:UIT589882 USM589881:USP589882 VCI589881:VCL589882 VME589881:VMH589882 VWA589881:VWD589882 WFW589881:WFZ589882 WPS589881:WPV589882 WZO589881:WZR589882 DG655417:DJ655418 NC655417:NF655418 WY655417:XB655418 AGU655417:AGX655418 AQQ655417:AQT655418 BAM655417:BAP655418 BKI655417:BKL655418 BUE655417:BUH655418 CEA655417:CED655418 CNW655417:CNZ655418 CXS655417:CXV655418 DHO655417:DHR655418 DRK655417:DRN655418 EBG655417:EBJ655418 ELC655417:ELF655418 EUY655417:EVB655418 FEU655417:FEX655418 FOQ655417:FOT655418 FYM655417:FYP655418 GII655417:GIL655418 GSE655417:GSH655418 HCA655417:HCD655418 HLW655417:HLZ655418 HVS655417:HVV655418 IFO655417:IFR655418 IPK655417:IPN655418 IZG655417:IZJ655418 JJC655417:JJF655418 JSY655417:JTB655418 KCU655417:KCX655418 KMQ655417:KMT655418 KWM655417:KWP655418 LGI655417:LGL655418 LQE655417:LQH655418 MAA655417:MAD655418 MJW655417:MJZ655418 MTS655417:MTV655418 NDO655417:NDR655418 NNK655417:NNN655418 NXG655417:NXJ655418 OHC655417:OHF655418 OQY655417:ORB655418 PAU655417:PAX655418 PKQ655417:PKT655418 PUM655417:PUP655418 QEI655417:QEL655418 QOE655417:QOH655418 QYA655417:QYD655418 RHW655417:RHZ655418 RRS655417:RRV655418 SBO655417:SBR655418 SLK655417:SLN655418 SVG655417:SVJ655418 TFC655417:TFF655418 TOY655417:TPB655418 TYU655417:TYX655418 UIQ655417:UIT655418 USM655417:USP655418 VCI655417:VCL655418 VME655417:VMH655418 VWA655417:VWD655418 WFW655417:WFZ655418 WPS655417:WPV655418 WZO655417:WZR655418 DG720953:DJ720954 NC720953:NF720954 WY720953:XB720954 AGU720953:AGX720954 AQQ720953:AQT720954 BAM720953:BAP720954 BKI720953:BKL720954 BUE720953:BUH720954 CEA720953:CED720954 CNW720953:CNZ720954 CXS720953:CXV720954 DHO720953:DHR720954 DRK720953:DRN720954 EBG720953:EBJ720954 ELC720953:ELF720954 EUY720953:EVB720954 FEU720953:FEX720954 FOQ720953:FOT720954 FYM720953:FYP720954 GII720953:GIL720954 GSE720953:GSH720954 HCA720953:HCD720954 HLW720953:HLZ720954 HVS720953:HVV720954 IFO720953:IFR720954 IPK720953:IPN720954 IZG720953:IZJ720954 JJC720953:JJF720954 JSY720953:JTB720954 KCU720953:KCX720954 KMQ720953:KMT720954 KWM720953:KWP720954 LGI720953:LGL720954 LQE720953:LQH720954 MAA720953:MAD720954 MJW720953:MJZ720954 MTS720953:MTV720954 NDO720953:NDR720954 NNK720953:NNN720954 NXG720953:NXJ720954 OHC720953:OHF720954 OQY720953:ORB720954 PAU720953:PAX720954 PKQ720953:PKT720954 PUM720953:PUP720954 QEI720953:QEL720954 QOE720953:QOH720954 QYA720953:QYD720954 RHW720953:RHZ720954 RRS720953:RRV720954 SBO720953:SBR720954 SLK720953:SLN720954 SVG720953:SVJ720954 TFC720953:TFF720954 TOY720953:TPB720954 TYU720953:TYX720954 UIQ720953:UIT720954 USM720953:USP720954 VCI720953:VCL720954 VME720953:VMH720954 VWA720953:VWD720954 WFW720953:WFZ720954 WPS720953:WPV720954 WZO720953:WZR720954 DG786489:DJ786490 NC786489:NF786490 WY786489:XB786490 AGU786489:AGX786490 AQQ786489:AQT786490 BAM786489:BAP786490 BKI786489:BKL786490 BUE786489:BUH786490 CEA786489:CED786490 CNW786489:CNZ786490 CXS786489:CXV786490 DHO786489:DHR786490 DRK786489:DRN786490 EBG786489:EBJ786490 ELC786489:ELF786490 EUY786489:EVB786490 FEU786489:FEX786490 FOQ786489:FOT786490 FYM786489:FYP786490 GII786489:GIL786490 GSE786489:GSH786490 HCA786489:HCD786490 HLW786489:HLZ786490 HVS786489:HVV786490 IFO786489:IFR786490 IPK786489:IPN786490 IZG786489:IZJ786490 JJC786489:JJF786490 JSY786489:JTB786490 KCU786489:KCX786490 KMQ786489:KMT786490 KWM786489:KWP786490 LGI786489:LGL786490 LQE786489:LQH786490 MAA786489:MAD786490 MJW786489:MJZ786490 MTS786489:MTV786490 NDO786489:NDR786490 NNK786489:NNN786490 NXG786489:NXJ786490 OHC786489:OHF786490 OQY786489:ORB786490 PAU786489:PAX786490 PKQ786489:PKT786490 PUM786489:PUP786490 QEI786489:QEL786490 QOE786489:QOH786490 QYA786489:QYD786490 RHW786489:RHZ786490 RRS786489:RRV786490 SBO786489:SBR786490 SLK786489:SLN786490 SVG786489:SVJ786490 TFC786489:TFF786490 TOY786489:TPB786490 TYU786489:TYX786490 UIQ786489:UIT786490 USM786489:USP786490 VCI786489:VCL786490 VME786489:VMH786490 VWA786489:VWD786490 WFW786489:WFZ786490 WPS786489:WPV786490 WZO786489:WZR786490 DG852025:DJ852026 NC852025:NF852026 WY852025:XB852026 AGU852025:AGX852026 AQQ852025:AQT852026 BAM852025:BAP852026 BKI852025:BKL852026 BUE852025:BUH852026 CEA852025:CED852026 CNW852025:CNZ852026 CXS852025:CXV852026 DHO852025:DHR852026 DRK852025:DRN852026 EBG852025:EBJ852026 ELC852025:ELF852026 EUY852025:EVB852026 FEU852025:FEX852026 FOQ852025:FOT852026 FYM852025:FYP852026 GII852025:GIL852026 GSE852025:GSH852026 HCA852025:HCD852026 HLW852025:HLZ852026 HVS852025:HVV852026 IFO852025:IFR852026 IPK852025:IPN852026 IZG852025:IZJ852026 JJC852025:JJF852026 JSY852025:JTB852026 KCU852025:KCX852026 KMQ852025:KMT852026 KWM852025:KWP852026 LGI852025:LGL852026 LQE852025:LQH852026 MAA852025:MAD852026 MJW852025:MJZ852026 MTS852025:MTV852026 NDO852025:NDR852026 NNK852025:NNN852026 NXG852025:NXJ852026 OHC852025:OHF852026 OQY852025:ORB852026 PAU852025:PAX852026 PKQ852025:PKT852026 PUM852025:PUP852026 QEI852025:QEL852026 QOE852025:QOH852026 QYA852025:QYD852026 RHW852025:RHZ852026 RRS852025:RRV852026 SBO852025:SBR852026 SLK852025:SLN852026 SVG852025:SVJ852026 TFC852025:TFF852026 TOY852025:TPB852026 TYU852025:TYX852026 UIQ852025:UIT852026 USM852025:USP852026 VCI852025:VCL852026 VME852025:VMH852026 VWA852025:VWD852026 WFW852025:WFZ852026 WPS852025:WPV852026 WZO852025:WZR852026 DG917561:DJ917562 NC917561:NF917562 WY917561:XB917562 AGU917561:AGX917562 AQQ917561:AQT917562 BAM917561:BAP917562 BKI917561:BKL917562 BUE917561:BUH917562 CEA917561:CED917562 CNW917561:CNZ917562 CXS917561:CXV917562 DHO917561:DHR917562 DRK917561:DRN917562 EBG917561:EBJ917562 ELC917561:ELF917562 EUY917561:EVB917562 FEU917561:FEX917562 FOQ917561:FOT917562 FYM917561:FYP917562 GII917561:GIL917562 GSE917561:GSH917562 HCA917561:HCD917562 HLW917561:HLZ917562 HVS917561:HVV917562 IFO917561:IFR917562 IPK917561:IPN917562 IZG917561:IZJ917562 JJC917561:JJF917562 JSY917561:JTB917562 KCU917561:KCX917562 KMQ917561:KMT917562 KWM917561:KWP917562 LGI917561:LGL917562 LQE917561:LQH917562 MAA917561:MAD917562 MJW917561:MJZ917562 MTS917561:MTV917562 NDO917561:NDR917562 NNK917561:NNN917562 NXG917561:NXJ917562 OHC917561:OHF917562 OQY917561:ORB917562 PAU917561:PAX917562 PKQ917561:PKT917562 PUM917561:PUP917562 QEI917561:QEL917562 QOE917561:QOH917562 QYA917561:QYD917562 RHW917561:RHZ917562 RRS917561:RRV917562 SBO917561:SBR917562 SLK917561:SLN917562 SVG917561:SVJ917562 TFC917561:TFF917562 TOY917561:TPB917562 TYU917561:TYX917562 UIQ917561:UIT917562 USM917561:USP917562 VCI917561:VCL917562 VME917561:VMH917562 VWA917561:VWD917562 WFW917561:WFZ917562 WPS917561:WPV917562 WZO917561:WZR917562 DG983097:DJ983098 NC983097:NF983098 WY983097:XB983098 AGU983097:AGX983098 AQQ983097:AQT983098 BAM983097:BAP983098 BKI983097:BKL983098 BUE983097:BUH983098 CEA983097:CED983098 CNW983097:CNZ983098 CXS983097:CXV983098 DHO983097:DHR983098 DRK983097:DRN983098 EBG983097:EBJ983098 ELC983097:ELF983098 EUY983097:EVB983098 FEU983097:FEX983098 FOQ983097:FOT983098 FYM983097:FYP983098 GII983097:GIL983098 GSE983097:GSH983098 HCA983097:HCD983098 HLW983097:HLZ983098 HVS983097:HVV983098 IFO983097:IFR983098 IPK983097:IPN983098 IZG983097:IZJ983098 JJC983097:JJF983098 JSY983097:JTB983098 KCU983097:KCX983098 KMQ983097:KMT983098 KWM983097:KWP983098 LGI983097:LGL983098 LQE983097:LQH983098 MAA983097:MAD983098 MJW983097:MJZ983098 MTS983097:MTV983098 NDO983097:NDR983098 NNK983097:NNN983098 NXG983097:NXJ983098 OHC983097:OHF983098 OQY983097:ORB983098 PAU983097:PAX983098 PKQ983097:PKT983098 PUM983097:PUP983098 QEI983097:QEL983098 QOE983097:QOH983098 QYA983097:QYD983098 RHW983097:RHZ983098 RRS983097:RRV983098 SBO983097:SBR983098 SLK983097:SLN983098 SVG983097:SVJ983098 TFC983097:TFF983098 TOY983097:TPB983098 TYU983097:TYX983098 UIQ983097:UIT983098 USM983097:USP983098 VCI983097:VCL983098 VME983097:VMH983098 VWA983097:VWD983098 WFW983097:WFZ983098 WPS983097:WPV983098 WZO983097:WZR983098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WWF983074:WWI983076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X65558:AA65560 JT65558:JW65560 TP65558:TS65560 ADL65558:ADO65560 ANH65558:ANK65560 AXD65558:AXG65560 BGZ65558:BHC65560 BQV65558:BQY65560 CAR65558:CAU65560 CKN65558:CKQ65560 CUJ65558:CUM65560 DEF65558:DEI65560 DOB65558:DOE65560 DXX65558:DYA65560 EHT65558:EHW65560 ERP65558:ERS65560 FBL65558:FBO65560 FLH65558:FLK65560 FVD65558:FVG65560 GEZ65558:GFC65560 GOV65558:GOY65560 GYR65558:GYU65560 HIN65558:HIQ65560 HSJ65558:HSM65560 ICF65558:ICI65560 IMB65558:IME65560 IVX65558:IWA65560 JFT65558:JFW65560 JPP65558:JPS65560 JZL65558:JZO65560 KJH65558:KJK65560 KTD65558:KTG65560 LCZ65558:LDC65560 LMV65558:LMY65560 LWR65558:LWU65560 MGN65558:MGQ65560 MQJ65558:MQM65560 NAF65558:NAI65560 NKB65558:NKE65560 NTX65558:NUA65560 ODT65558:ODW65560 ONP65558:ONS65560 OXL65558:OXO65560 PHH65558:PHK65560 PRD65558:PRG65560 QAZ65558:QBC65560 QKV65558:QKY65560 QUR65558:QUU65560 REN65558:REQ65560 ROJ65558:ROM65560 RYF65558:RYI65560 SIB65558:SIE65560 SRX65558:SSA65560 TBT65558:TBW65560 TLP65558:TLS65560 TVL65558:TVO65560 UFH65558:UFK65560 UPD65558:UPG65560 UYZ65558:UZC65560 VIV65558:VIY65560 VSR65558:VSU65560 WCN65558:WCQ65560 WMJ65558:WMM65560 WWF65558:WWI65560 X131094:AA131096 JT131094:JW131096 TP131094:TS131096 ADL131094:ADO131096 ANH131094:ANK131096 AXD131094:AXG131096 BGZ131094:BHC131096 BQV131094:BQY131096 CAR131094:CAU131096 CKN131094:CKQ131096 CUJ131094:CUM131096 DEF131094:DEI131096 DOB131094:DOE131096 DXX131094:DYA131096 EHT131094:EHW131096 ERP131094:ERS131096 FBL131094:FBO131096 FLH131094:FLK131096 FVD131094:FVG131096 GEZ131094:GFC131096 GOV131094:GOY131096 GYR131094:GYU131096 HIN131094:HIQ131096 HSJ131094:HSM131096 ICF131094:ICI131096 IMB131094:IME131096 IVX131094:IWA131096 JFT131094:JFW131096 JPP131094:JPS131096 JZL131094:JZO131096 KJH131094:KJK131096 KTD131094:KTG131096 LCZ131094:LDC131096 LMV131094:LMY131096 LWR131094:LWU131096 MGN131094:MGQ131096 MQJ131094:MQM131096 NAF131094:NAI131096 NKB131094:NKE131096 NTX131094:NUA131096 ODT131094:ODW131096 ONP131094:ONS131096 OXL131094:OXO131096 PHH131094:PHK131096 PRD131094:PRG131096 QAZ131094:QBC131096 QKV131094:QKY131096 QUR131094:QUU131096 REN131094:REQ131096 ROJ131094:ROM131096 RYF131094:RYI131096 SIB131094:SIE131096 SRX131094:SSA131096 TBT131094:TBW131096 TLP131094:TLS131096 TVL131094:TVO131096 UFH131094:UFK131096 UPD131094:UPG131096 UYZ131094:UZC131096 VIV131094:VIY131096 VSR131094:VSU131096 WCN131094:WCQ131096 WMJ131094:WMM131096 WWF131094:WWI131096 X196630:AA196632 JT196630:JW196632 TP196630:TS196632 ADL196630:ADO196632 ANH196630:ANK196632 AXD196630:AXG196632 BGZ196630:BHC196632 BQV196630:BQY196632 CAR196630:CAU196632 CKN196630:CKQ196632 CUJ196630:CUM196632 DEF196630:DEI196632 DOB196630:DOE196632 DXX196630:DYA196632 EHT196630:EHW196632 ERP196630:ERS196632 FBL196630:FBO196632 FLH196630:FLK196632 FVD196630:FVG196632 GEZ196630:GFC196632 GOV196630:GOY196632 GYR196630:GYU196632 HIN196630:HIQ196632 HSJ196630:HSM196632 ICF196630:ICI196632 IMB196630:IME196632 IVX196630:IWA196632 JFT196630:JFW196632 JPP196630:JPS196632 JZL196630:JZO196632 KJH196630:KJK196632 KTD196630:KTG196632 LCZ196630:LDC196632 LMV196630:LMY196632 LWR196630:LWU196632 MGN196630:MGQ196632 MQJ196630:MQM196632 NAF196630:NAI196632 NKB196630:NKE196632 NTX196630:NUA196632 ODT196630:ODW196632 ONP196630:ONS196632 OXL196630:OXO196632 PHH196630:PHK196632 PRD196630:PRG196632 QAZ196630:QBC196632 QKV196630:QKY196632 QUR196630:QUU196632 REN196630:REQ196632 ROJ196630:ROM196632 RYF196630:RYI196632 SIB196630:SIE196632 SRX196630:SSA196632 TBT196630:TBW196632 TLP196630:TLS196632 TVL196630:TVO196632 UFH196630:UFK196632 UPD196630:UPG196632 UYZ196630:UZC196632 VIV196630:VIY196632 VSR196630:VSU196632 WCN196630:WCQ196632 WMJ196630:WMM196632 WWF196630:WWI196632 X262166:AA262168 JT262166:JW262168 TP262166:TS262168 ADL262166:ADO262168 ANH262166:ANK262168 AXD262166:AXG262168 BGZ262166:BHC262168 BQV262166:BQY262168 CAR262166:CAU262168 CKN262166:CKQ262168 CUJ262166:CUM262168 DEF262166:DEI262168 DOB262166:DOE262168 DXX262166:DYA262168 EHT262166:EHW262168 ERP262166:ERS262168 FBL262166:FBO262168 FLH262166:FLK262168 FVD262166:FVG262168 GEZ262166:GFC262168 GOV262166:GOY262168 GYR262166:GYU262168 HIN262166:HIQ262168 HSJ262166:HSM262168 ICF262166:ICI262168 IMB262166:IME262168 IVX262166:IWA262168 JFT262166:JFW262168 JPP262166:JPS262168 JZL262166:JZO262168 KJH262166:KJK262168 KTD262166:KTG262168 LCZ262166:LDC262168 LMV262166:LMY262168 LWR262166:LWU262168 MGN262166:MGQ262168 MQJ262166:MQM262168 NAF262166:NAI262168 NKB262166:NKE262168 NTX262166:NUA262168 ODT262166:ODW262168 ONP262166:ONS262168 OXL262166:OXO262168 PHH262166:PHK262168 PRD262166:PRG262168 QAZ262166:QBC262168 QKV262166:QKY262168 QUR262166:QUU262168 REN262166:REQ262168 ROJ262166:ROM262168 RYF262166:RYI262168 SIB262166:SIE262168 SRX262166:SSA262168 TBT262166:TBW262168 TLP262166:TLS262168 TVL262166:TVO262168 UFH262166:UFK262168 UPD262166:UPG262168 UYZ262166:UZC262168 VIV262166:VIY262168 VSR262166:VSU262168 WCN262166:WCQ262168 WMJ262166:WMM262168 WWF262166:WWI262168 X327702:AA327704 JT327702:JW327704 TP327702:TS327704 ADL327702:ADO327704 ANH327702:ANK327704 AXD327702:AXG327704 BGZ327702:BHC327704 BQV327702:BQY327704 CAR327702:CAU327704 CKN327702:CKQ327704 CUJ327702:CUM327704 DEF327702:DEI327704 DOB327702:DOE327704 DXX327702:DYA327704 EHT327702:EHW327704 ERP327702:ERS327704 FBL327702:FBO327704 FLH327702:FLK327704 FVD327702:FVG327704 GEZ327702:GFC327704 GOV327702:GOY327704 GYR327702:GYU327704 HIN327702:HIQ327704 HSJ327702:HSM327704 ICF327702:ICI327704 IMB327702:IME327704 IVX327702:IWA327704 JFT327702:JFW327704 JPP327702:JPS327704 JZL327702:JZO327704 KJH327702:KJK327704 KTD327702:KTG327704 LCZ327702:LDC327704 LMV327702:LMY327704 LWR327702:LWU327704 MGN327702:MGQ327704 MQJ327702:MQM327704 NAF327702:NAI327704 NKB327702:NKE327704 NTX327702:NUA327704 ODT327702:ODW327704 ONP327702:ONS327704 OXL327702:OXO327704 PHH327702:PHK327704 PRD327702:PRG327704 QAZ327702:QBC327704 QKV327702:QKY327704 QUR327702:QUU327704 REN327702:REQ327704 ROJ327702:ROM327704 RYF327702:RYI327704 SIB327702:SIE327704 SRX327702:SSA327704 TBT327702:TBW327704 TLP327702:TLS327704 TVL327702:TVO327704 UFH327702:UFK327704 UPD327702:UPG327704 UYZ327702:UZC327704 VIV327702:VIY327704 VSR327702:VSU327704 WCN327702:WCQ327704 WMJ327702:WMM327704 WWF327702:WWI327704 X393238:AA393240 JT393238:JW393240 TP393238:TS393240 ADL393238:ADO393240 ANH393238:ANK393240 AXD393238:AXG393240 BGZ393238:BHC393240 BQV393238:BQY393240 CAR393238:CAU393240 CKN393238:CKQ393240 CUJ393238:CUM393240 DEF393238:DEI393240 DOB393238:DOE393240 DXX393238:DYA393240 EHT393238:EHW393240 ERP393238:ERS393240 FBL393238:FBO393240 FLH393238:FLK393240 FVD393238:FVG393240 GEZ393238:GFC393240 GOV393238:GOY393240 GYR393238:GYU393240 HIN393238:HIQ393240 HSJ393238:HSM393240 ICF393238:ICI393240 IMB393238:IME393240 IVX393238:IWA393240 JFT393238:JFW393240 JPP393238:JPS393240 JZL393238:JZO393240 KJH393238:KJK393240 KTD393238:KTG393240 LCZ393238:LDC393240 LMV393238:LMY393240 LWR393238:LWU393240 MGN393238:MGQ393240 MQJ393238:MQM393240 NAF393238:NAI393240 NKB393238:NKE393240 NTX393238:NUA393240 ODT393238:ODW393240 ONP393238:ONS393240 OXL393238:OXO393240 PHH393238:PHK393240 PRD393238:PRG393240 QAZ393238:QBC393240 QKV393238:QKY393240 QUR393238:QUU393240 REN393238:REQ393240 ROJ393238:ROM393240 RYF393238:RYI393240 SIB393238:SIE393240 SRX393238:SSA393240 TBT393238:TBW393240 TLP393238:TLS393240 TVL393238:TVO393240 UFH393238:UFK393240 UPD393238:UPG393240 UYZ393238:UZC393240 VIV393238:VIY393240 VSR393238:VSU393240 WCN393238:WCQ393240 WMJ393238:WMM393240 WWF393238:WWI393240 X458774:AA458776 JT458774:JW458776 TP458774:TS458776 ADL458774:ADO458776 ANH458774:ANK458776 AXD458774:AXG458776 BGZ458774:BHC458776 BQV458774:BQY458776 CAR458774:CAU458776 CKN458774:CKQ458776 CUJ458774:CUM458776 DEF458774:DEI458776 DOB458774:DOE458776 DXX458774:DYA458776 EHT458774:EHW458776 ERP458774:ERS458776 FBL458774:FBO458776 FLH458774:FLK458776 FVD458774:FVG458776 GEZ458774:GFC458776 GOV458774:GOY458776 GYR458774:GYU458776 HIN458774:HIQ458776 HSJ458774:HSM458776 ICF458774:ICI458776 IMB458774:IME458776 IVX458774:IWA458776 JFT458774:JFW458776 JPP458774:JPS458776 JZL458774:JZO458776 KJH458774:KJK458776 KTD458774:KTG458776 LCZ458774:LDC458776 LMV458774:LMY458776 LWR458774:LWU458776 MGN458774:MGQ458776 MQJ458774:MQM458776 NAF458774:NAI458776 NKB458774:NKE458776 NTX458774:NUA458776 ODT458774:ODW458776 ONP458774:ONS458776 OXL458774:OXO458776 PHH458774:PHK458776 PRD458774:PRG458776 QAZ458774:QBC458776 QKV458774:QKY458776 QUR458774:QUU458776 REN458774:REQ458776 ROJ458774:ROM458776 RYF458774:RYI458776 SIB458774:SIE458776 SRX458774:SSA458776 TBT458774:TBW458776 TLP458774:TLS458776 TVL458774:TVO458776 UFH458774:UFK458776 UPD458774:UPG458776 UYZ458774:UZC458776 VIV458774:VIY458776 VSR458774:VSU458776 WCN458774:WCQ458776 WMJ458774:WMM458776 WWF458774:WWI458776 X524310:AA524312 JT524310:JW524312 TP524310:TS524312 ADL524310:ADO524312 ANH524310:ANK524312 AXD524310:AXG524312 BGZ524310:BHC524312 BQV524310:BQY524312 CAR524310:CAU524312 CKN524310:CKQ524312 CUJ524310:CUM524312 DEF524310:DEI524312 DOB524310:DOE524312 DXX524310:DYA524312 EHT524310:EHW524312 ERP524310:ERS524312 FBL524310:FBO524312 FLH524310:FLK524312 FVD524310:FVG524312 GEZ524310:GFC524312 GOV524310:GOY524312 GYR524310:GYU524312 HIN524310:HIQ524312 HSJ524310:HSM524312 ICF524310:ICI524312 IMB524310:IME524312 IVX524310:IWA524312 JFT524310:JFW524312 JPP524310:JPS524312 JZL524310:JZO524312 KJH524310:KJK524312 KTD524310:KTG524312 LCZ524310:LDC524312 LMV524310:LMY524312 LWR524310:LWU524312 MGN524310:MGQ524312 MQJ524310:MQM524312 NAF524310:NAI524312 NKB524310:NKE524312 NTX524310:NUA524312 ODT524310:ODW524312 ONP524310:ONS524312 OXL524310:OXO524312 PHH524310:PHK524312 PRD524310:PRG524312 QAZ524310:QBC524312 QKV524310:QKY524312 QUR524310:QUU524312 REN524310:REQ524312 ROJ524310:ROM524312 RYF524310:RYI524312 SIB524310:SIE524312 SRX524310:SSA524312 TBT524310:TBW524312 TLP524310:TLS524312 TVL524310:TVO524312 UFH524310:UFK524312 UPD524310:UPG524312 UYZ524310:UZC524312 VIV524310:VIY524312 VSR524310:VSU524312 WCN524310:WCQ524312 WMJ524310:WMM524312 WWF524310:WWI524312 X589846:AA589848 JT589846:JW589848 TP589846:TS589848 ADL589846:ADO589848 ANH589846:ANK589848 AXD589846:AXG589848 BGZ589846:BHC589848 BQV589846:BQY589848 CAR589846:CAU589848 CKN589846:CKQ589848 CUJ589846:CUM589848 DEF589846:DEI589848 DOB589846:DOE589848 DXX589846:DYA589848 EHT589846:EHW589848 ERP589846:ERS589848 FBL589846:FBO589848 FLH589846:FLK589848 FVD589846:FVG589848 GEZ589846:GFC589848 GOV589846:GOY589848 GYR589846:GYU589848 HIN589846:HIQ589848 HSJ589846:HSM589848 ICF589846:ICI589848 IMB589846:IME589848 IVX589846:IWA589848 JFT589846:JFW589848 JPP589846:JPS589848 JZL589846:JZO589848 KJH589846:KJK589848 KTD589846:KTG589848 LCZ589846:LDC589848 LMV589846:LMY589848 LWR589846:LWU589848 MGN589846:MGQ589848 MQJ589846:MQM589848 NAF589846:NAI589848 NKB589846:NKE589848 NTX589846:NUA589848 ODT589846:ODW589848 ONP589846:ONS589848 OXL589846:OXO589848 PHH589846:PHK589848 PRD589846:PRG589848 QAZ589846:QBC589848 QKV589846:QKY589848 QUR589846:QUU589848 REN589846:REQ589848 ROJ589846:ROM589848 RYF589846:RYI589848 SIB589846:SIE589848 SRX589846:SSA589848 TBT589846:TBW589848 TLP589846:TLS589848 TVL589846:TVO589848 UFH589846:UFK589848 UPD589846:UPG589848 UYZ589846:UZC589848 VIV589846:VIY589848 VSR589846:VSU589848 WCN589846:WCQ589848 WMJ589846:WMM589848 WWF589846:WWI589848 X655382:AA655384 JT655382:JW655384 TP655382:TS655384 ADL655382:ADO655384 ANH655382:ANK655384 AXD655382:AXG655384 BGZ655382:BHC655384 BQV655382:BQY655384 CAR655382:CAU655384 CKN655382:CKQ655384 CUJ655382:CUM655384 DEF655382:DEI655384 DOB655382:DOE655384 DXX655382:DYA655384 EHT655382:EHW655384 ERP655382:ERS655384 FBL655382:FBO655384 FLH655382:FLK655384 FVD655382:FVG655384 GEZ655382:GFC655384 GOV655382:GOY655384 GYR655382:GYU655384 HIN655382:HIQ655384 HSJ655382:HSM655384 ICF655382:ICI655384 IMB655382:IME655384 IVX655382:IWA655384 JFT655382:JFW655384 JPP655382:JPS655384 JZL655382:JZO655384 KJH655382:KJK655384 KTD655382:KTG655384 LCZ655382:LDC655384 LMV655382:LMY655384 LWR655382:LWU655384 MGN655382:MGQ655384 MQJ655382:MQM655384 NAF655382:NAI655384 NKB655382:NKE655384 NTX655382:NUA655384 ODT655382:ODW655384 ONP655382:ONS655384 OXL655382:OXO655384 PHH655382:PHK655384 PRD655382:PRG655384 QAZ655382:QBC655384 QKV655382:QKY655384 QUR655382:QUU655384 REN655382:REQ655384 ROJ655382:ROM655384 RYF655382:RYI655384 SIB655382:SIE655384 SRX655382:SSA655384 TBT655382:TBW655384 TLP655382:TLS655384 TVL655382:TVO655384 UFH655382:UFK655384 UPD655382:UPG655384 UYZ655382:UZC655384 VIV655382:VIY655384 VSR655382:VSU655384 WCN655382:WCQ655384 WMJ655382:WMM655384 WWF655382:WWI655384 X720918:AA720920 JT720918:JW720920 TP720918:TS720920 ADL720918:ADO720920 ANH720918:ANK720920 AXD720918:AXG720920 BGZ720918:BHC720920 BQV720918:BQY720920 CAR720918:CAU720920 CKN720918:CKQ720920 CUJ720918:CUM720920 DEF720918:DEI720920 DOB720918:DOE720920 DXX720918:DYA720920 EHT720918:EHW720920 ERP720918:ERS720920 FBL720918:FBO720920 FLH720918:FLK720920 FVD720918:FVG720920 GEZ720918:GFC720920 GOV720918:GOY720920 GYR720918:GYU720920 HIN720918:HIQ720920 HSJ720918:HSM720920 ICF720918:ICI720920 IMB720918:IME720920 IVX720918:IWA720920 JFT720918:JFW720920 JPP720918:JPS720920 JZL720918:JZO720920 KJH720918:KJK720920 KTD720918:KTG720920 LCZ720918:LDC720920 LMV720918:LMY720920 LWR720918:LWU720920 MGN720918:MGQ720920 MQJ720918:MQM720920 NAF720918:NAI720920 NKB720918:NKE720920 NTX720918:NUA720920 ODT720918:ODW720920 ONP720918:ONS720920 OXL720918:OXO720920 PHH720918:PHK720920 PRD720918:PRG720920 QAZ720918:QBC720920 QKV720918:QKY720920 QUR720918:QUU720920 REN720918:REQ720920 ROJ720918:ROM720920 RYF720918:RYI720920 SIB720918:SIE720920 SRX720918:SSA720920 TBT720918:TBW720920 TLP720918:TLS720920 TVL720918:TVO720920 UFH720918:UFK720920 UPD720918:UPG720920 UYZ720918:UZC720920 VIV720918:VIY720920 VSR720918:VSU720920 WCN720918:WCQ720920 WMJ720918:WMM720920 WWF720918:WWI720920 X786454:AA786456 JT786454:JW786456 TP786454:TS786456 ADL786454:ADO786456 ANH786454:ANK786456 AXD786454:AXG786456 BGZ786454:BHC786456 BQV786454:BQY786456 CAR786454:CAU786456 CKN786454:CKQ786456 CUJ786454:CUM786456 DEF786454:DEI786456 DOB786454:DOE786456 DXX786454:DYA786456 EHT786454:EHW786456 ERP786454:ERS786456 FBL786454:FBO786456 FLH786454:FLK786456 FVD786454:FVG786456 GEZ786454:GFC786456 GOV786454:GOY786456 GYR786454:GYU786456 HIN786454:HIQ786456 HSJ786454:HSM786456 ICF786454:ICI786456 IMB786454:IME786456 IVX786454:IWA786456 JFT786454:JFW786456 JPP786454:JPS786456 JZL786454:JZO786456 KJH786454:KJK786456 KTD786454:KTG786456 LCZ786454:LDC786456 LMV786454:LMY786456 LWR786454:LWU786456 MGN786454:MGQ786456 MQJ786454:MQM786456 NAF786454:NAI786456 NKB786454:NKE786456 NTX786454:NUA786456 ODT786454:ODW786456 ONP786454:ONS786456 OXL786454:OXO786456 PHH786454:PHK786456 PRD786454:PRG786456 QAZ786454:QBC786456 QKV786454:QKY786456 QUR786454:QUU786456 REN786454:REQ786456 ROJ786454:ROM786456 RYF786454:RYI786456 SIB786454:SIE786456 SRX786454:SSA786456 TBT786454:TBW786456 TLP786454:TLS786456 TVL786454:TVO786456 UFH786454:UFK786456 UPD786454:UPG786456 UYZ786454:UZC786456 VIV786454:VIY786456 VSR786454:VSU786456 WCN786454:WCQ786456 WMJ786454:WMM786456 WWF786454:WWI786456 X851990:AA851992 JT851990:JW851992 TP851990:TS851992 ADL851990:ADO851992 ANH851990:ANK851992 AXD851990:AXG851992 BGZ851990:BHC851992 BQV851990:BQY851992 CAR851990:CAU851992 CKN851990:CKQ851992 CUJ851990:CUM851992 DEF851990:DEI851992 DOB851990:DOE851992 DXX851990:DYA851992 EHT851990:EHW851992 ERP851990:ERS851992 FBL851990:FBO851992 FLH851990:FLK851992 FVD851990:FVG851992 GEZ851990:GFC851992 GOV851990:GOY851992 GYR851990:GYU851992 HIN851990:HIQ851992 HSJ851990:HSM851992 ICF851990:ICI851992 IMB851990:IME851992 IVX851990:IWA851992 JFT851990:JFW851992 JPP851990:JPS851992 JZL851990:JZO851992 KJH851990:KJK851992 KTD851990:KTG851992 LCZ851990:LDC851992 LMV851990:LMY851992 LWR851990:LWU851992 MGN851990:MGQ851992 MQJ851990:MQM851992 NAF851990:NAI851992 NKB851990:NKE851992 NTX851990:NUA851992 ODT851990:ODW851992 ONP851990:ONS851992 OXL851990:OXO851992 PHH851990:PHK851992 PRD851990:PRG851992 QAZ851990:QBC851992 QKV851990:QKY851992 QUR851990:QUU851992 REN851990:REQ851992 ROJ851990:ROM851992 RYF851990:RYI851992 SIB851990:SIE851992 SRX851990:SSA851992 TBT851990:TBW851992 TLP851990:TLS851992 TVL851990:TVO851992 UFH851990:UFK851992 UPD851990:UPG851992 UYZ851990:UZC851992 VIV851990:VIY851992 VSR851990:VSU851992 WCN851990:WCQ851992 WMJ851990:WMM851992 WWF851990:WWI851992 X917526:AA917528 JT917526:JW917528 TP917526:TS917528 ADL917526:ADO917528 ANH917526:ANK917528 AXD917526:AXG917528 BGZ917526:BHC917528 BQV917526:BQY917528 CAR917526:CAU917528 CKN917526:CKQ917528 CUJ917526:CUM917528 DEF917526:DEI917528 DOB917526:DOE917528 DXX917526:DYA917528 EHT917526:EHW917528 ERP917526:ERS917528 FBL917526:FBO917528 FLH917526:FLK917528 FVD917526:FVG917528 GEZ917526:GFC917528 GOV917526:GOY917528 GYR917526:GYU917528 HIN917526:HIQ917528 HSJ917526:HSM917528 ICF917526:ICI917528 IMB917526:IME917528 IVX917526:IWA917528 JFT917526:JFW917528 JPP917526:JPS917528 JZL917526:JZO917528 KJH917526:KJK917528 KTD917526:KTG917528 LCZ917526:LDC917528 LMV917526:LMY917528 LWR917526:LWU917528 MGN917526:MGQ917528 MQJ917526:MQM917528 NAF917526:NAI917528 NKB917526:NKE917528 NTX917526:NUA917528 ODT917526:ODW917528 ONP917526:ONS917528 OXL917526:OXO917528 PHH917526:PHK917528 PRD917526:PRG917528 QAZ917526:QBC917528 QKV917526:QKY917528 QUR917526:QUU917528 REN917526:REQ917528 ROJ917526:ROM917528 RYF917526:RYI917528 SIB917526:SIE917528 SRX917526:SSA917528 TBT917526:TBW917528 TLP917526:TLS917528 TVL917526:TVO917528 UFH917526:UFK917528 UPD917526:UPG917528 UYZ917526:UZC917528 VIV917526:VIY917528 VSR917526:VSU917528 WCN917526:WCQ917528 WMJ917526:WMM917528 WWF917526:WWI917528 X983062:AA983064 JT983062:JW983064 TP983062:TS983064 ADL983062:ADO983064 ANH983062:ANK983064 AXD983062:AXG983064 BGZ983062:BHC983064 BQV983062:BQY983064 CAR983062:CAU983064 CKN983062:CKQ983064 CUJ983062:CUM983064 DEF983062:DEI983064 DOB983062:DOE983064 DXX983062:DYA983064 EHT983062:EHW983064 ERP983062:ERS983064 FBL983062:FBO983064 FLH983062:FLK983064 FVD983062:FVG983064 GEZ983062:GFC983064 GOV983062:GOY983064 GYR983062:GYU983064 HIN983062:HIQ983064 HSJ983062:HSM983064 ICF983062:ICI983064 IMB983062:IME983064 IVX983062:IWA983064 JFT983062:JFW983064 JPP983062:JPS983064 JZL983062:JZO983064 KJH983062:KJK983064 KTD983062:KTG983064 LCZ983062:LDC983064 LMV983062:LMY983064 LWR983062:LWU983064 MGN983062:MGQ983064 MQJ983062:MQM983064 NAF983062:NAI983064 NKB983062:NKE983064 NTX983062:NUA983064 ODT983062:ODW983064 ONP983062:ONS983064 OXL983062:OXO983064 PHH983062:PHK983064 PRD983062:PRG983064 QAZ983062:QBC983064 QKV983062:QKY983064 QUR983062:QUU983064 REN983062:REQ983064 ROJ983062:ROM983064 RYF983062:RYI983064 SIB983062:SIE983064 SRX983062:SSA983064 TBT983062:TBW983064 TLP983062:TLS983064 TVL983062:TVO983064 UFH983062:UFK983064 UPD983062:UPG983064 UYZ983062:UZC983064 VIV983062:VIY983064 VSR983062:VSU983064 WCN983062:WCQ983064 WMJ983062:WMM983064 WWF983062:WWI983064 TVL983074:TVO983076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Q65570:T65572 JM65570:JP65572 TI65570:TL65572 ADE65570:ADH65572 ANA65570:AND65572 AWW65570:AWZ65572 BGS65570:BGV65572 BQO65570:BQR65572 CAK65570:CAN65572 CKG65570:CKJ65572 CUC65570:CUF65572 DDY65570:DEB65572 DNU65570:DNX65572 DXQ65570:DXT65572 EHM65570:EHP65572 ERI65570:ERL65572 FBE65570:FBH65572 FLA65570:FLD65572 FUW65570:FUZ65572 GES65570:GEV65572 GOO65570:GOR65572 GYK65570:GYN65572 HIG65570:HIJ65572 HSC65570:HSF65572 IBY65570:ICB65572 ILU65570:ILX65572 IVQ65570:IVT65572 JFM65570:JFP65572 JPI65570:JPL65572 JZE65570:JZH65572 KJA65570:KJD65572 KSW65570:KSZ65572 LCS65570:LCV65572 LMO65570:LMR65572 LWK65570:LWN65572 MGG65570:MGJ65572 MQC65570:MQF65572 MZY65570:NAB65572 NJU65570:NJX65572 NTQ65570:NTT65572 ODM65570:ODP65572 ONI65570:ONL65572 OXE65570:OXH65572 PHA65570:PHD65572 PQW65570:PQZ65572 QAS65570:QAV65572 QKO65570:QKR65572 QUK65570:QUN65572 REG65570:REJ65572 ROC65570:ROF65572 RXY65570:RYB65572 SHU65570:SHX65572 SRQ65570:SRT65572 TBM65570:TBP65572 TLI65570:TLL65572 TVE65570:TVH65572 UFA65570:UFD65572 UOW65570:UOZ65572 UYS65570:UYV65572 VIO65570:VIR65572 VSK65570:VSN65572 WCG65570:WCJ65572 WMC65570:WMF65572 WVY65570:WWB65572 Q131106:T131108 JM131106:JP131108 TI131106:TL131108 ADE131106:ADH131108 ANA131106:AND131108 AWW131106:AWZ131108 BGS131106:BGV131108 BQO131106:BQR131108 CAK131106:CAN131108 CKG131106:CKJ131108 CUC131106:CUF131108 DDY131106:DEB131108 DNU131106:DNX131108 DXQ131106:DXT131108 EHM131106:EHP131108 ERI131106:ERL131108 FBE131106:FBH131108 FLA131106:FLD131108 FUW131106:FUZ131108 GES131106:GEV131108 GOO131106:GOR131108 GYK131106:GYN131108 HIG131106:HIJ131108 HSC131106:HSF131108 IBY131106:ICB131108 ILU131106:ILX131108 IVQ131106:IVT131108 JFM131106:JFP131108 JPI131106:JPL131108 JZE131106:JZH131108 KJA131106:KJD131108 KSW131106:KSZ131108 LCS131106:LCV131108 LMO131106:LMR131108 LWK131106:LWN131108 MGG131106:MGJ131108 MQC131106:MQF131108 MZY131106:NAB131108 NJU131106:NJX131108 NTQ131106:NTT131108 ODM131106:ODP131108 ONI131106:ONL131108 OXE131106:OXH131108 PHA131106:PHD131108 PQW131106:PQZ131108 QAS131106:QAV131108 QKO131106:QKR131108 QUK131106:QUN131108 REG131106:REJ131108 ROC131106:ROF131108 RXY131106:RYB131108 SHU131106:SHX131108 SRQ131106:SRT131108 TBM131106:TBP131108 TLI131106:TLL131108 TVE131106:TVH131108 UFA131106:UFD131108 UOW131106:UOZ131108 UYS131106:UYV131108 VIO131106:VIR131108 VSK131106:VSN131108 WCG131106:WCJ131108 WMC131106:WMF131108 WVY131106:WWB131108 Q196642:T196644 JM196642:JP196644 TI196642:TL196644 ADE196642:ADH196644 ANA196642:AND196644 AWW196642:AWZ196644 BGS196642:BGV196644 BQO196642:BQR196644 CAK196642:CAN196644 CKG196642:CKJ196644 CUC196642:CUF196644 DDY196642:DEB196644 DNU196642:DNX196644 DXQ196642:DXT196644 EHM196642:EHP196644 ERI196642:ERL196644 FBE196642:FBH196644 FLA196642:FLD196644 FUW196642:FUZ196644 GES196642:GEV196644 GOO196642:GOR196644 GYK196642:GYN196644 HIG196642:HIJ196644 HSC196642:HSF196644 IBY196642:ICB196644 ILU196642:ILX196644 IVQ196642:IVT196644 JFM196642:JFP196644 JPI196642:JPL196644 JZE196642:JZH196644 KJA196642:KJD196644 KSW196642:KSZ196644 LCS196642:LCV196644 LMO196642:LMR196644 LWK196642:LWN196644 MGG196642:MGJ196644 MQC196642:MQF196644 MZY196642:NAB196644 NJU196642:NJX196644 NTQ196642:NTT196644 ODM196642:ODP196644 ONI196642:ONL196644 OXE196642:OXH196644 PHA196642:PHD196644 PQW196642:PQZ196644 QAS196642:QAV196644 QKO196642:QKR196644 QUK196642:QUN196644 REG196642:REJ196644 ROC196642:ROF196644 RXY196642:RYB196644 SHU196642:SHX196644 SRQ196642:SRT196644 TBM196642:TBP196644 TLI196642:TLL196644 TVE196642:TVH196644 UFA196642:UFD196644 UOW196642:UOZ196644 UYS196642:UYV196644 VIO196642:VIR196644 VSK196642:VSN196644 WCG196642:WCJ196644 WMC196642:WMF196644 WVY196642:WWB196644 Q262178:T262180 JM262178:JP262180 TI262178:TL262180 ADE262178:ADH262180 ANA262178:AND262180 AWW262178:AWZ262180 BGS262178:BGV262180 BQO262178:BQR262180 CAK262178:CAN262180 CKG262178:CKJ262180 CUC262178:CUF262180 DDY262178:DEB262180 DNU262178:DNX262180 DXQ262178:DXT262180 EHM262178:EHP262180 ERI262178:ERL262180 FBE262178:FBH262180 FLA262178:FLD262180 FUW262178:FUZ262180 GES262178:GEV262180 GOO262178:GOR262180 GYK262178:GYN262180 HIG262178:HIJ262180 HSC262178:HSF262180 IBY262178:ICB262180 ILU262178:ILX262180 IVQ262178:IVT262180 JFM262178:JFP262180 JPI262178:JPL262180 JZE262178:JZH262180 KJA262178:KJD262180 KSW262178:KSZ262180 LCS262178:LCV262180 LMO262178:LMR262180 LWK262178:LWN262180 MGG262178:MGJ262180 MQC262178:MQF262180 MZY262178:NAB262180 NJU262178:NJX262180 NTQ262178:NTT262180 ODM262178:ODP262180 ONI262178:ONL262180 OXE262178:OXH262180 PHA262178:PHD262180 PQW262178:PQZ262180 QAS262178:QAV262180 QKO262178:QKR262180 QUK262178:QUN262180 REG262178:REJ262180 ROC262178:ROF262180 RXY262178:RYB262180 SHU262178:SHX262180 SRQ262178:SRT262180 TBM262178:TBP262180 TLI262178:TLL262180 TVE262178:TVH262180 UFA262178:UFD262180 UOW262178:UOZ262180 UYS262178:UYV262180 VIO262178:VIR262180 VSK262178:VSN262180 WCG262178:WCJ262180 WMC262178:WMF262180 WVY262178:WWB262180 Q327714:T327716 JM327714:JP327716 TI327714:TL327716 ADE327714:ADH327716 ANA327714:AND327716 AWW327714:AWZ327716 BGS327714:BGV327716 BQO327714:BQR327716 CAK327714:CAN327716 CKG327714:CKJ327716 CUC327714:CUF327716 DDY327714:DEB327716 DNU327714:DNX327716 DXQ327714:DXT327716 EHM327714:EHP327716 ERI327714:ERL327716 FBE327714:FBH327716 FLA327714:FLD327716 FUW327714:FUZ327716 GES327714:GEV327716 GOO327714:GOR327716 GYK327714:GYN327716 HIG327714:HIJ327716 HSC327714:HSF327716 IBY327714:ICB327716 ILU327714:ILX327716 IVQ327714:IVT327716 JFM327714:JFP327716 JPI327714:JPL327716 JZE327714:JZH327716 KJA327714:KJD327716 KSW327714:KSZ327716 LCS327714:LCV327716 LMO327714:LMR327716 LWK327714:LWN327716 MGG327714:MGJ327716 MQC327714:MQF327716 MZY327714:NAB327716 NJU327714:NJX327716 NTQ327714:NTT327716 ODM327714:ODP327716 ONI327714:ONL327716 OXE327714:OXH327716 PHA327714:PHD327716 PQW327714:PQZ327716 QAS327714:QAV327716 QKO327714:QKR327716 QUK327714:QUN327716 REG327714:REJ327716 ROC327714:ROF327716 RXY327714:RYB327716 SHU327714:SHX327716 SRQ327714:SRT327716 TBM327714:TBP327716 TLI327714:TLL327716 TVE327714:TVH327716 UFA327714:UFD327716 UOW327714:UOZ327716 UYS327714:UYV327716 VIO327714:VIR327716 VSK327714:VSN327716 WCG327714:WCJ327716 WMC327714:WMF327716 WVY327714:WWB327716 Q393250:T393252 JM393250:JP393252 TI393250:TL393252 ADE393250:ADH393252 ANA393250:AND393252 AWW393250:AWZ393252 BGS393250:BGV393252 BQO393250:BQR393252 CAK393250:CAN393252 CKG393250:CKJ393252 CUC393250:CUF393252 DDY393250:DEB393252 DNU393250:DNX393252 DXQ393250:DXT393252 EHM393250:EHP393252 ERI393250:ERL393252 FBE393250:FBH393252 FLA393250:FLD393252 FUW393250:FUZ393252 GES393250:GEV393252 GOO393250:GOR393252 GYK393250:GYN393252 HIG393250:HIJ393252 HSC393250:HSF393252 IBY393250:ICB393252 ILU393250:ILX393252 IVQ393250:IVT393252 JFM393250:JFP393252 JPI393250:JPL393252 JZE393250:JZH393252 KJA393250:KJD393252 KSW393250:KSZ393252 LCS393250:LCV393252 LMO393250:LMR393252 LWK393250:LWN393252 MGG393250:MGJ393252 MQC393250:MQF393252 MZY393250:NAB393252 NJU393250:NJX393252 NTQ393250:NTT393252 ODM393250:ODP393252 ONI393250:ONL393252 OXE393250:OXH393252 PHA393250:PHD393252 PQW393250:PQZ393252 QAS393250:QAV393252 QKO393250:QKR393252 QUK393250:QUN393252 REG393250:REJ393252 ROC393250:ROF393252 RXY393250:RYB393252 SHU393250:SHX393252 SRQ393250:SRT393252 TBM393250:TBP393252 TLI393250:TLL393252 TVE393250:TVH393252 UFA393250:UFD393252 UOW393250:UOZ393252 UYS393250:UYV393252 VIO393250:VIR393252 VSK393250:VSN393252 WCG393250:WCJ393252 WMC393250:WMF393252 WVY393250:WWB393252 Q458786:T458788 JM458786:JP458788 TI458786:TL458788 ADE458786:ADH458788 ANA458786:AND458788 AWW458786:AWZ458788 BGS458786:BGV458788 BQO458786:BQR458788 CAK458786:CAN458788 CKG458786:CKJ458788 CUC458786:CUF458788 DDY458786:DEB458788 DNU458786:DNX458788 DXQ458786:DXT458788 EHM458786:EHP458788 ERI458786:ERL458788 FBE458786:FBH458788 FLA458786:FLD458788 FUW458786:FUZ458788 GES458786:GEV458788 GOO458786:GOR458788 GYK458786:GYN458788 HIG458786:HIJ458788 HSC458786:HSF458788 IBY458786:ICB458788 ILU458786:ILX458788 IVQ458786:IVT458788 JFM458786:JFP458788 JPI458786:JPL458788 JZE458786:JZH458788 KJA458786:KJD458788 KSW458786:KSZ458788 LCS458786:LCV458788 LMO458786:LMR458788 LWK458786:LWN458788 MGG458786:MGJ458788 MQC458786:MQF458788 MZY458786:NAB458788 NJU458786:NJX458788 NTQ458786:NTT458788 ODM458786:ODP458788 ONI458786:ONL458788 OXE458786:OXH458788 PHA458786:PHD458788 PQW458786:PQZ458788 QAS458786:QAV458788 QKO458786:QKR458788 QUK458786:QUN458788 REG458786:REJ458788 ROC458786:ROF458788 RXY458786:RYB458788 SHU458786:SHX458788 SRQ458786:SRT458788 TBM458786:TBP458788 TLI458786:TLL458788 TVE458786:TVH458788 UFA458786:UFD458788 UOW458786:UOZ458788 UYS458786:UYV458788 VIO458786:VIR458788 VSK458786:VSN458788 WCG458786:WCJ458788 WMC458786:WMF458788 WVY458786:WWB458788 Q524322:T524324 JM524322:JP524324 TI524322:TL524324 ADE524322:ADH524324 ANA524322:AND524324 AWW524322:AWZ524324 BGS524322:BGV524324 BQO524322:BQR524324 CAK524322:CAN524324 CKG524322:CKJ524324 CUC524322:CUF524324 DDY524322:DEB524324 DNU524322:DNX524324 DXQ524322:DXT524324 EHM524322:EHP524324 ERI524322:ERL524324 FBE524322:FBH524324 FLA524322:FLD524324 FUW524322:FUZ524324 GES524322:GEV524324 GOO524322:GOR524324 GYK524322:GYN524324 HIG524322:HIJ524324 HSC524322:HSF524324 IBY524322:ICB524324 ILU524322:ILX524324 IVQ524322:IVT524324 JFM524322:JFP524324 JPI524322:JPL524324 JZE524322:JZH524324 KJA524322:KJD524324 KSW524322:KSZ524324 LCS524322:LCV524324 LMO524322:LMR524324 LWK524322:LWN524324 MGG524322:MGJ524324 MQC524322:MQF524324 MZY524322:NAB524324 NJU524322:NJX524324 NTQ524322:NTT524324 ODM524322:ODP524324 ONI524322:ONL524324 OXE524322:OXH524324 PHA524322:PHD524324 PQW524322:PQZ524324 QAS524322:QAV524324 QKO524322:QKR524324 QUK524322:QUN524324 REG524322:REJ524324 ROC524322:ROF524324 RXY524322:RYB524324 SHU524322:SHX524324 SRQ524322:SRT524324 TBM524322:TBP524324 TLI524322:TLL524324 TVE524322:TVH524324 UFA524322:UFD524324 UOW524322:UOZ524324 UYS524322:UYV524324 VIO524322:VIR524324 VSK524322:VSN524324 WCG524322:WCJ524324 WMC524322:WMF524324 WVY524322:WWB524324 Q589858:T589860 JM589858:JP589860 TI589858:TL589860 ADE589858:ADH589860 ANA589858:AND589860 AWW589858:AWZ589860 BGS589858:BGV589860 BQO589858:BQR589860 CAK589858:CAN589860 CKG589858:CKJ589860 CUC589858:CUF589860 DDY589858:DEB589860 DNU589858:DNX589860 DXQ589858:DXT589860 EHM589858:EHP589860 ERI589858:ERL589860 FBE589858:FBH589860 FLA589858:FLD589860 FUW589858:FUZ589860 GES589858:GEV589860 GOO589858:GOR589860 GYK589858:GYN589860 HIG589858:HIJ589860 HSC589858:HSF589860 IBY589858:ICB589860 ILU589858:ILX589860 IVQ589858:IVT589860 JFM589858:JFP589860 JPI589858:JPL589860 JZE589858:JZH589860 KJA589858:KJD589860 KSW589858:KSZ589860 LCS589858:LCV589860 LMO589858:LMR589860 LWK589858:LWN589860 MGG589858:MGJ589860 MQC589858:MQF589860 MZY589858:NAB589860 NJU589858:NJX589860 NTQ589858:NTT589860 ODM589858:ODP589860 ONI589858:ONL589860 OXE589858:OXH589860 PHA589858:PHD589860 PQW589858:PQZ589860 QAS589858:QAV589860 QKO589858:QKR589860 QUK589858:QUN589860 REG589858:REJ589860 ROC589858:ROF589860 RXY589858:RYB589860 SHU589858:SHX589860 SRQ589858:SRT589860 TBM589858:TBP589860 TLI589858:TLL589860 TVE589858:TVH589860 UFA589858:UFD589860 UOW589858:UOZ589860 UYS589858:UYV589860 VIO589858:VIR589860 VSK589858:VSN589860 WCG589858:WCJ589860 WMC589858:WMF589860 WVY589858:WWB589860 Q655394:T655396 JM655394:JP655396 TI655394:TL655396 ADE655394:ADH655396 ANA655394:AND655396 AWW655394:AWZ655396 BGS655394:BGV655396 BQO655394:BQR655396 CAK655394:CAN655396 CKG655394:CKJ655396 CUC655394:CUF655396 DDY655394:DEB655396 DNU655394:DNX655396 DXQ655394:DXT655396 EHM655394:EHP655396 ERI655394:ERL655396 FBE655394:FBH655396 FLA655394:FLD655396 FUW655394:FUZ655396 GES655394:GEV655396 GOO655394:GOR655396 GYK655394:GYN655396 HIG655394:HIJ655396 HSC655394:HSF655396 IBY655394:ICB655396 ILU655394:ILX655396 IVQ655394:IVT655396 JFM655394:JFP655396 JPI655394:JPL655396 JZE655394:JZH655396 KJA655394:KJD655396 KSW655394:KSZ655396 LCS655394:LCV655396 LMO655394:LMR655396 LWK655394:LWN655396 MGG655394:MGJ655396 MQC655394:MQF655396 MZY655394:NAB655396 NJU655394:NJX655396 NTQ655394:NTT655396 ODM655394:ODP655396 ONI655394:ONL655396 OXE655394:OXH655396 PHA655394:PHD655396 PQW655394:PQZ655396 QAS655394:QAV655396 QKO655394:QKR655396 QUK655394:QUN655396 REG655394:REJ655396 ROC655394:ROF655396 RXY655394:RYB655396 SHU655394:SHX655396 SRQ655394:SRT655396 TBM655394:TBP655396 TLI655394:TLL655396 TVE655394:TVH655396 UFA655394:UFD655396 UOW655394:UOZ655396 UYS655394:UYV655396 VIO655394:VIR655396 VSK655394:VSN655396 WCG655394:WCJ655396 WMC655394:WMF655396 WVY655394:WWB655396 Q720930:T720932 JM720930:JP720932 TI720930:TL720932 ADE720930:ADH720932 ANA720930:AND720932 AWW720930:AWZ720932 BGS720930:BGV720932 BQO720930:BQR720932 CAK720930:CAN720932 CKG720930:CKJ720932 CUC720930:CUF720932 DDY720930:DEB720932 DNU720930:DNX720932 DXQ720930:DXT720932 EHM720930:EHP720932 ERI720930:ERL720932 FBE720930:FBH720932 FLA720930:FLD720932 FUW720930:FUZ720932 GES720930:GEV720932 GOO720930:GOR720932 GYK720930:GYN720932 HIG720930:HIJ720932 HSC720930:HSF720932 IBY720930:ICB720932 ILU720930:ILX720932 IVQ720930:IVT720932 JFM720930:JFP720932 JPI720930:JPL720932 JZE720930:JZH720932 KJA720930:KJD720932 KSW720930:KSZ720932 LCS720930:LCV720932 LMO720930:LMR720932 LWK720930:LWN720932 MGG720930:MGJ720932 MQC720930:MQF720932 MZY720930:NAB720932 NJU720930:NJX720932 NTQ720930:NTT720932 ODM720930:ODP720932 ONI720930:ONL720932 OXE720930:OXH720932 PHA720930:PHD720932 PQW720930:PQZ720932 QAS720930:QAV720932 QKO720930:QKR720932 QUK720930:QUN720932 REG720930:REJ720932 ROC720930:ROF720932 RXY720930:RYB720932 SHU720930:SHX720932 SRQ720930:SRT720932 TBM720930:TBP720932 TLI720930:TLL720932 TVE720930:TVH720932 UFA720930:UFD720932 UOW720930:UOZ720932 UYS720930:UYV720932 VIO720930:VIR720932 VSK720930:VSN720932 WCG720930:WCJ720932 WMC720930:WMF720932 WVY720930:WWB720932 Q786466:T786468 JM786466:JP786468 TI786466:TL786468 ADE786466:ADH786468 ANA786466:AND786468 AWW786466:AWZ786468 BGS786466:BGV786468 BQO786466:BQR786468 CAK786466:CAN786468 CKG786466:CKJ786468 CUC786466:CUF786468 DDY786466:DEB786468 DNU786466:DNX786468 DXQ786466:DXT786468 EHM786466:EHP786468 ERI786466:ERL786468 FBE786466:FBH786468 FLA786466:FLD786468 FUW786466:FUZ786468 GES786466:GEV786468 GOO786466:GOR786468 GYK786466:GYN786468 HIG786466:HIJ786468 HSC786466:HSF786468 IBY786466:ICB786468 ILU786466:ILX786468 IVQ786466:IVT786468 JFM786466:JFP786468 JPI786466:JPL786468 JZE786466:JZH786468 KJA786466:KJD786468 KSW786466:KSZ786468 LCS786466:LCV786468 LMO786466:LMR786468 LWK786466:LWN786468 MGG786466:MGJ786468 MQC786466:MQF786468 MZY786466:NAB786468 NJU786466:NJX786468 NTQ786466:NTT786468 ODM786466:ODP786468 ONI786466:ONL786468 OXE786466:OXH786468 PHA786466:PHD786468 PQW786466:PQZ786468 QAS786466:QAV786468 QKO786466:QKR786468 QUK786466:QUN786468 REG786466:REJ786468 ROC786466:ROF786468 RXY786466:RYB786468 SHU786466:SHX786468 SRQ786466:SRT786468 TBM786466:TBP786468 TLI786466:TLL786468 TVE786466:TVH786468 UFA786466:UFD786468 UOW786466:UOZ786468 UYS786466:UYV786468 VIO786466:VIR786468 VSK786466:VSN786468 WCG786466:WCJ786468 WMC786466:WMF786468 WVY786466:WWB786468 Q852002:T852004 JM852002:JP852004 TI852002:TL852004 ADE852002:ADH852004 ANA852002:AND852004 AWW852002:AWZ852004 BGS852002:BGV852004 BQO852002:BQR852004 CAK852002:CAN852004 CKG852002:CKJ852004 CUC852002:CUF852004 DDY852002:DEB852004 DNU852002:DNX852004 DXQ852002:DXT852004 EHM852002:EHP852004 ERI852002:ERL852004 FBE852002:FBH852004 FLA852002:FLD852004 FUW852002:FUZ852004 GES852002:GEV852004 GOO852002:GOR852004 GYK852002:GYN852004 HIG852002:HIJ852004 HSC852002:HSF852004 IBY852002:ICB852004 ILU852002:ILX852004 IVQ852002:IVT852004 JFM852002:JFP852004 JPI852002:JPL852004 JZE852002:JZH852004 KJA852002:KJD852004 KSW852002:KSZ852004 LCS852002:LCV852004 LMO852002:LMR852004 LWK852002:LWN852004 MGG852002:MGJ852004 MQC852002:MQF852004 MZY852002:NAB852004 NJU852002:NJX852004 NTQ852002:NTT852004 ODM852002:ODP852004 ONI852002:ONL852004 OXE852002:OXH852004 PHA852002:PHD852004 PQW852002:PQZ852004 QAS852002:QAV852004 QKO852002:QKR852004 QUK852002:QUN852004 REG852002:REJ852004 ROC852002:ROF852004 RXY852002:RYB852004 SHU852002:SHX852004 SRQ852002:SRT852004 TBM852002:TBP852004 TLI852002:TLL852004 TVE852002:TVH852004 UFA852002:UFD852004 UOW852002:UOZ852004 UYS852002:UYV852004 VIO852002:VIR852004 VSK852002:VSN852004 WCG852002:WCJ852004 WMC852002:WMF852004 WVY852002:WWB852004 Q917538:T917540 JM917538:JP917540 TI917538:TL917540 ADE917538:ADH917540 ANA917538:AND917540 AWW917538:AWZ917540 BGS917538:BGV917540 BQO917538:BQR917540 CAK917538:CAN917540 CKG917538:CKJ917540 CUC917538:CUF917540 DDY917538:DEB917540 DNU917538:DNX917540 DXQ917538:DXT917540 EHM917538:EHP917540 ERI917538:ERL917540 FBE917538:FBH917540 FLA917538:FLD917540 FUW917538:FUZ917540 GES917538:GEV917540 GOO917538:GOR917540 GYK917538:GYN917540 HIG917538:HIJ917540 HSC917538:HSF917540 IBY917538:ICB917540 ILU917538:ILX917540 IVQ917538:IVT917540 JFM917538:JFP917540 JPI917538:JPL917540 JZE917538:JZH917540 KJA917538:KJD917540 KSW917538:KSZ917540 LCS917538:LCV917540 LMO917538:LMR917540 LWK917538:LWN917540 MGG917538:MGJ917540 MQC917538:MQF917540 MZY917538:NAB917540 NJU917538:NJX917540 NTQ917538:NTT917540 ODM917538:ODP917540 ONI917538:ONL917540 OXE917538:OXH917540 PHA917538:PHD917540 PQW917538:PQZ917540 QAS917538:QAV917540 QKO917538:QKR917540 QUK917538:QUN917540 REG917538:REJ917540 ROC917538:ROF917540 RXY917538:RYB917540 SHU917538:SHX917540 SRQ917538:SRT917540 TBM917538:TBP917540 TLI917538:TLL917540 TVE917538:TVH917540 UFA917538:UFD917540 UOW917538:UOZ917540 UYS917538:UYV917540 VIO917538:VIR917540 VSK917538:VSN917540 WCG917538:WCJ917540 WMC917538:WMF917540 WVY917538:WWB917540 Q983074:T983076 JM983074:JP983076 TI983074:TL983076 ADE983074:ADH983076 ANA983074:AND983076 AWW983074:AWZ983076 BGS983074:BGV983076 BQO983074:BQR983076 CAK983074:CAN983076 CKG983074:CKJ983076 CUC983074:CUF983076 DDY983074:DEB983076 DNU983074:DNX983076 DXQ983074:DXT983076 EHM983074:EHP983076 ERI983074:ERL983076 FBE983074:FBH983076 FLA983074:FLD983076 FUW983074:FUZ983076 GES983074:GEV983076 GOO983074:GOR983076 GYK983074:GYN983076 HIG983074:HIJ983076 HSC983074:HSF983076 IBY983074:ICB983076 ILU983074:ILX983076 IVQ983074:IVT983076 JFM983074:JFP983076 JPI983074:JPL983076 JZE983074:JZH983076 KJA983074:KJD983076 KSW983074:KSZ983076 LCS983074:LCV983076 LMO983074:LMR983076 LWK983074:LWN983076 MGG983074:MGJ983076 MQC983074:MQF983076 MZY983074:NAB983076 NJU983074:NJX983076 NTQ983074:NTT983076 ODM983074:ODP983076 ONI983074:ONL983076 OXE983074:OXH983076 PHA983074:PHD983076 PQW983074:PQZ983076 QAS983074:QAV983076 QKO983074:QKR983076 QUK983074:QUN983076 REG983074:REJ983076 ROC983074:ROF983076 RXY983074:RYB983076 SHU983074:SHX983076 SRQ983074:SRT983076 TBM983074:TBP983076 TLI983074:TLL983076 TVE983074:TVH983076 UFA983074:UFD983076 UOW983074:UOZ983076 UYS983074:UYV983076 VIO983074:VIR983076 VSK983074:VSN983076 WCG983074:WCJ983076 WMC983074:WMF983076 WVY983074:WWB983076 UPD983074:UPG983076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AM65570:AP65572 KI65570:KL65572 UE65570:UH65572 AEA65570:AED65572 ANW65570:ANZ65572 AXS65570:AXV65572 BHO65570:BHR65572 BRK65570:BRN65572 CBG65570:CBJ65572 CLC65570:CLF65572 CUY65570:CVB65572 DEU65570:DEX65572 DOQ65570:DOT65572 DYM65570:DYP65572 EII65570:EIL65572 ESE65570:ESH65572 FCA65570:FCD65572 FLW65570:FLZ65572 FVS65570:FVV65572 GFO65570:GFR65572 GPK65570:GPN65572 GZG65570:GZJ65572 HJC65570:HJF65572 HSY65570:HTB65572 ICU65570:ICX65572 IMQ65570:IMT65572 IWM65570:IWP65572 JGI65570:JGL65572 JQE65570:JQH65572 KAA65570:KAD65572 KJW65570:KJZ65572 KTS65570:KTV65572 LDO65570:LDR65572 LNK65570:LNN65572 LXG65570:LXJ65572 MHC65570:MHF65572 MQY65570:MRB65572 NAU65570:NAX65572 NKQ65570:NKT65572 NUM65570:NUP65572 OEI65570:OEL65572 OOE65570:OOH65572 OYA65570:OYD65572 PHW65570:PHZ65572 PRS65570:PRV65572 QBO65570:QBR65572 QLK65570:QLN65572 QVG65570:QVJ65572 RFC65570:RFF65572 ROY65570:RPB65572 RYU65570:RYX65572 SIQ65570:SIT65572 SSM65570:SSP65572 TCI65570:TCL65572 TME65570:TMH65572 TWA65570:TWD65572 UFW65570:UFZ65572 UPS65570:UPV65572 UZO65570:UZR65572 VJK65570:VJN65572 VTG65570:VTJ65572 WDC65570:WDF65572 WMY65570:WNB65572 WWU65570:WWX65572 AM131106:AP131108 KI131106:KL131108 UE131106:UH131108 AEA131106:AED131108 ANW131106:ANZ131108 AXS131106:AXV131108 BHO131106:BHR131108 BRK131106:BRN131108 CBG131106:CBJ131108 CLC131106:CLF131108 CUY131106:CVB131108 DEU131106:DEX131108 DOQ131106:DOT131108 DYM131106:DYP131108 EII131106:EIL131108 ESE131106:ESH131108 FCA131106:FCD131108 FLW131106:FLZ131108 FVS131106:FVV131108 GFO131106:GFR131108 GPK131106:GPN131108 GZG131106:GZJ131108 HJC131106:HJF131108 HSY131106:HTB131108 ICU131106:ICX131108 IMQ131106:IMT131108 IWM131106:IWP131108 JGI131106:JGL131108 JQE131106:JQH131108 KAA131106:KAD131108 KJW131106:KJZ131108 KTS131106:KTV131108 LDO131106:LDR131108 LNK131106:LNN131108 LXG131106:LXJ131108 MHC131106:MHF131108 MQY131106:MRB131108 NAU131106:NAX131108 NKQ131106:NKT131108 NUM131106:NUP131108 OEI131106:OEL131108 OOE131106:OOH131108 OYA131106:OYD131108 PHW131106:PHZ131108 PRS131106:PRV131108 QBO131106:QBR131108 QLK131106:QLN131108 QVG131106:QVJ131108 RFC131106:RFF131108 ROY131106:RPB131108 RYU131106:RYX131108 SIQ131106:SIT131108 SSM131106:SSP131108 TCI131106:TCL131108 TME131106:TMH131108 TWA131106:TWD131108 UFW131106:UFZ131108 UPS131106:UPV131108 UZO131106:UZR131108 VJK131106:VJN131108 VTG131106:VTJ131108 WDC131106:WDF131108 WMY131106:WNB131108 WWU131106:WWX131108 AM196642:AP196644 KI196642:KL196644 UE196642:UH196644 AEA196642:AED196644 ANW196642:ANZ196644 AXS196642:AXV196644 BHO196642:BHR196644 BRK196642:BRN196644 CBG196642:CBJ196644 CLC196642:CLF196644 CUY196642:CVB196644 DEU196642:DEX196644 DOQ196642:DOT196644 DYM196642:DYP196644 EII196642:EIL196644 ESE196642:ESH196644 FCA196642:FCD196644 FLW196642:FLZ196644 FVS196642:FVV196644 GFO196642:GFR196644 GPK196642:GPN196644 GZG196642:GZJ196644 HJC196642:HJF196644 HSY196642:HTB196644 ICU196642:ICX196644 IMQ196642:IMT196644 IWM196642:IWP196644 JGI196642:JGL196644 JQE196642:JQH196644 KAA196642:KAD196644 KJW196642:KJZ196644 KTS196642:KTV196644 LDO196642:LDR196644 LNK196642:LNN196644 LXG196642:LXJ196644 MHC196642:MHF196644 MQY196642:MRB196644 NAU196642:NAX196644 NKQ196642:NKT196644 NUM196642:NUP196644 OEI196642:OEL196644 OOE196642:OOH196644 OYA196642:OYD196644 PHW196642:PHZ196644 PRS196642:PRV196644 QBO196642:QBR196644 QLK196642:QLN196644 QVG196642:QVJ196644 RFC196642:RFF196644 ROY196642:RPB196644 RYU196642:RYX196644 SIQ196642:SIT196644 SSM196642:SSP196644 TCI196642:TCL196644 TME196642:TMH196644 TWA196642:TWD196644 UFW196642:UFZ196644 UPS196642:UPV196644 UZO196642:UZR196644 VJK196642:VJN196644 VTG196642:VTJ196644 WDC196642:WDF196644 WMY196642:WNB196644 WWU196642:WWX196644 AM262178:AP262180 KI262178:KL262180 UE262178:UH262180 AEA262178:AED262180 ANW262178:ANZ262180 AXS262178:AXV262180 BHO262178:BHR262180 BRK262178:BRN262180 CBG262178:CBJ262180 CLC262178:CLF262180 CUY262178:CVB262180 DEU262178:DEX262180 DOQ262178:DOT262180 DYM262178:DYP262180 EII262178:EIL262180 ESE262178:ESH262180 FCA262178:FCD262180 FLW262178:FLZ262180 FVS262178:FVV262180 GFO262178:GFR262180 GPK262178:GPN262180 GZG262178:GZJ262180 HJC262178:HJF262180 HSY262178:HTB262180 ICU262178:ICX262180 IMQ262178:IMT262180 IWM262178:IWP262180 JGI262178:JGL262180 JQE262178:JQH262180 KAA262178:KAD262180 KJW262178:KJZ262180 KTS262178:KTV262180 LDO262178:LDR262180 LNK262178:LNN262180 LXG262178:LXJ262180 MHC262178:MHF262180 MQY262178:MRB262180 NAU262178:NAX262180 NKQ262178:NKT262180 NUM262178:NUP262180 OEI262178:OEL262180 OOE262178:OOH262180 OYA262178:OYD262180 PHW262178:PHZ262180 PRS262178:PRV262180 QBO262178:QBR262180 QLK262178:QLN262180 QVG262178:QVJ262180 RFC262178:RFF262180 ROY262178:RPB262180 RYU262178:RYX262180 SIQ262178:SIT262180 SSM262178:SSP262180 TCI262178:TCL262180 TME262178:TMH262180 TWA262178:TWD262180 UFW262178:UFZ262180 UPS262178:UPV262180 UZO262178:UZR262180 VJK262178:VJN262180 VTG262178:VTJ262180 WDC262178:WDF262180 WMY262178:WNB262180 WWU262178:WWX262180 AM327714:AP327716 KI327714:KL327716 UE327714:UH327716 AEA327714:AED327716 ANW327714:ANZ327716 AXS327714:AXV327716 BHO327714:BHR327716 BRK327714:BRN327716 CBG327714:CBJ327716 CLC327714:CLF327716 CUY327714:CVB327716 DEU327714:DEX327716 DOQ327714:DOT327716 DYM327714:DYP327716 EII327714:EIL327716 ESE327714:ESH327716 FCA327714:FCD327716 FLW327714:FLZ327716 FVS327714:FVV327716 GFO327714:GFR327716 GPK327714:GPN327716 GZG327714:GZJ327716 HJC327714:HJF327716 HSY327714:HTB327716 ICU327714:ICX327716 IMQ327714:IMT327716 IWM327714:IWP327716 JGI327714:JGL327716 JQE327714:JQH327716 KAA327714:KAD327716 KJW327714:KJZ327716 KTS327714:KTV327716 LDO327714:LDR327716 LNK327714:LNN327716 LXG327714:LXJ327716 MHC327714:MHF327716 MQY327714:MRB327716 NAU327714:NAX327716 NKQ327714:NKT327716 NUM327714:NUP327716 OEI327714:OEL327716 OOE327714:OOH327716 OYA327714:OYD327716 PHW327714:PHZ327716 PRS327714:PRV327716 QBO327714:QBR327716 QLK327714:QLN327716 QVG327714:QVJ327716 RFC327714:RFF327716 ROY327714:RPB327716 RYU327714:RYX327716 SIQ327714:SIT327716 SSM327714:SSP327716 TCI327714:TCL327716 TME327714:TMH327716 TWA327714:TWD327716 UFW327714:UFZ327716 UPS327714:UPV327716 UZO327714:UZR327716 VJK327714:VJN327716 VTG327714:VTJ327716 WDC327714:WDF327716 WMY327714:WNB327716 WWU327714:WWX327716 AM393250:AP393252 KI393250:KL393252 UE393250:UH393252 AEA393250:AED393252 ANW393250:ANZ393252 AXS393250:AXV393252 BHO393250:BHR393252 BRK393250:BRN393252 CBG393250:CBJ393252 CLC393250:CLF393252 CUY393250:CVB393252 DEU393250:DEX393252 DOQ393250:DOT393252 DYM393250:DYP393252 EII393250:EIL393252 ESE393250:ESH393252 FCA393250:FCD393252 FLW393250:FLZ393252 FVS393250:FVV393252 GFO393250:GFR393252 GPK393250:GPN393252 GZG393250:GZJ393252 HJC393250:HJF393252 HSY393250:HTB393252 ICU393250:ICX393252 IMQ393250:IMT393252 IWM393250:IWP393252 JGI393250:JGL393252 JQE393250:JQH393252 KAA393250:KAD393252 KJW393250:KJZ393252 KTS393250:KTV393252 LDO393250:LDR393252 LNK393250:LNN393252 LXG393250:LXJ393252 MHC393250:MHF393252 MQY393250:MRB393252 NAU393250:NAX393252 NKQ393250:NKT393252 NUM393250:NUP393252 OEI393250:OEL393252 OOE393250:OOH393252 OYA393250:OYD393252 PHW393250:PHZ393252 PRS393250:PRV393252 QBO393250:QBR393252 QLK393250:QLN393252 QVG393250:QVJ393252 RFC393250:RFF393252 ROY393250:RPB393252 RYU393250:RYX393252 SIQ393250:SIT393252 SSM393250:SSP393252 TCI393250:TCL393252 TME393250:TMH393252 TWA393250:TWD393252 UFW393250:UFZ393252 UPS393250:UPV393252 UZO393250:UZR393252 VJK393250:VJN393252 VTG393250:VTJ393252 WDC393250:WDF393252 WMY393250:WNB393252 WWU393250:WWX393252 AM458786:AP458788 KI458786:KL458788 UE458786:UH458788 AEA458786:AED458788 ANW458786:ANZ458788 AXS458786:AXV458788 BHO458786:BHR458788 BRK458786:BRN458788 CBG458786:CBJ458788 CLC458786:CLF458788 CUY458786:CVB458788 DEU458786:DEX458788 DOQ458786:DOT458788 DYM458786:DYP458788 EII458786:EIL458788 ESE458786:ESH458788 FCA458786:FCD458788 FLW458786:FLZ458788 FVS458786:FVV458788 GFO458786:GFR458788 GPK458786:GPN458788 GZG458786:GZJ458788 HJC458786:HJF458788 HSY458786:HTB458788 ICU458786:ICX458788 IMQ458786:IMT458788 IWM458786:IWP458788 JGI458786:JGL458788 JQE458786:JQH458788 KAA458786:KAD458788 KJW458786:KJZ458788 KTS458786:KTV458788 LDO458786:LDR458788 LNK458786:LNN458788 LXG458786:LXJ458788 MHC458786:MHF458788 MQY458786:MRB458788 NAU458786:NAX458788 NKQ458786:NKT458788 NUM458786:NUP458788 OEI458786:OEL458788 OOE458786:OOH458788 OYA458786:OYD458788 PHW458786:PHZ458788 PRS458786:PRV458788 QBO458786:QBR458788 QLK458786:QLN458788 QVG458786:QVJ458788 RFC458786:RFF458788 ROY458786:RPB458788 RYU458786:RYX458788 SIQ458786:SIT458788 SSM458786:SSP458788 TCI458786:TCL458788 TME458786:TMH458788 TWA458786:TWD458788 UFW458786:UFZ458788 UPS458786:UPV458788 UZO458786:UZR458788 VJK458786:VJN458788 VTG458786:VTJ458788 WDC458786:WDF458788 WMY458786:WNB458788 WWU458786:WWX458788 AM524322:AP524324 KI524322:KL524324 UE524322:UH524324 AEA524322:AED524324 ANW524322:ANZ524324 AXS524322:AXV524324 BHO524322:BHR524324 BRK524322:BRN524324 CBG524322:CBJ524324 CLC524322:CLF524324 CUY524322:CVB524324 DEU524322:DEX524324 DOQ524322:DOT524324 DYM524322:DYP524324 EII524322:EIL524324 ESE524322:ESH524324 FCA524322:FCD524324 FLW524322:FLZ524324 FVS524322:FVV524324 GFO524322:GFR524324 GPK524322:GPN524324 GZG524322:GZJ524324 HJC524322:HJF524324 HSY524322:HTB524324 ICU524322:ICX524324 IMQ524322:IMT524324 IWM524322:IWP524324 JGI524322:JGL524324 JQE524322:JQH524324 KAA524322:KAD524324 KJW524322:KJZ524324 KTS524322:KTV524324 LDO524322:LDR524324 LNK524322:LNN524324 LXG524322:LXJ524324 MHC524322:MHF524324 MQY524322:MRB524324 NAU524322:NAX524324 NKQ524322:NKT524324 NUM524322:NUP524324 OEI524322:OEL524324 OOE524322:OOH524324 OYA524322:OYD524324 PHW524322:PHZ524324 PRS524322:PRV524324 QBO524322:QBR524324 QLK524322:QLN524324 QVG524322:QVJ524324 RFC524322:RFF524324 ROY524322:RPB524324 RYU524322:RYX524324 SIQ524322:SIT524324 SSM524322:SSP524324 TCI524322:TCL524324 TME524322:TMH524324 TWA524322:TWD524324 UFW524322:UFZ524324 UPS524322:UPV524324 UZO524322:UZR524324 VJK524322:VJN524324 VTG524322:VTJ524324 WDC524322:WDF524324 WMY524322:WNB524324 WWU524322:WWX524324 AM589858:AP589860 KI589858:KL589860 UE589858:UH589860 AEA589858:AED589860 ANW589858:ANZ589860 AXS589858:AXV589860 BHO589858:BHR589860 BRK589858:BRN589860 CBG589858:CBJ589860 CLC589858:CLF589860 CUY589858:CVB589860 DEU589858:DEX589860 DOQ589858:DOT589860 DYM589858:DYP589860 EII589858:EIL589860 ESE589858:ESH589860 FCA589858:FCD589860 FLW589858:FLZ589860 FVS589858:FVV589860 GFO589858:GFR589860 GPK589858:GPN589860 GZG589858:GZJ589860 HJC589858:HJF589860 HSY589858:HTB589860 ICU589858:ICX589860 IMQ589858:IMT589860 IWM589858:IWP589860 JGI589858:JGL589860 JQE589858:JQH589860 KAA589858:KAD589860 KJW589858:KJZ589860 KTS589858:KTV589860 LDO589858:LDR589860 LNK589858:LNN589860 LXG589858:LXJ589860 MHC589858:MHF589860 MQY589858:MRB589860 NAU589858:NAX589860 NKQ589858:NKT589860 NUM589858:NUP589860 OEI589858:OEL589860 OOE589858:OOH589860 OYA589858:OYD589860 PHW589858:PHZ589860 PRS589858:PRV589860 QBO589858:QBR589860 QLK589858:QLN589860 QVG589858:QVJ589860 RFC589858:RFF589860 ROY589858:RPB589860 RYU589858:RYX589860 SIQ589858:SIT589860 SSM589858:SSP589860 TCI589858:TCL589860 TME589858:TMH589860 TWA589858:TWD589860 UFW589858:UFZ589860 UPS589858:UPV589860 UZO589858:UZR589860 VJK589858:VJN589860 VTG589858:VTJ589860 WDC589858:WDF589860 WMY589858:WNB589860 WWU589858:WWX589860 AM655394:AP655396 KI655394:KL655396 UE655394:UH655396 AEA655394:AED655396 ANW655394:ANZ655396 AXS655394:AXV655396 BHO655394:BHR655396 BRK655394:BRN655396 CBG655394:CBJ655396 CLC655394:CLF655396 CUY655394:CVB655396 DEU655394:DEX655396 DOQ655394:DOT655396 DYM655394:DYP655396 EII655394:EIL655396 ESE655394:ESH655396 FCA655394:FCD655396 FLW655394:FLZ655396 FVS655394:FVV655396 GFO655394:GFR655396 GPK655394:GPN655396 GZG655394:GZJ655396 HJC655394:HJF655396 HSY655394:HTB655396 ICU655394:ICX655396 IMQ655394:IMT655396 IWM655394:IWP655396 JGI655394:JGL655396 JQE655394:JQH655396 KAA655394:KAD655396 KJW655394:KJZ655396 KTS655394:KTV655396 LDO655394:LDR655396 LNK655394:LNN655396 LXG655394:LXJ655396 MHC655394:MHF655396 MQY655394:MRB655396 NAU655394:NAX655396 NKQ655394:NKT655396 NUM655394:NUP655396 OEI655394:OEL655396 OOE655394:OOH655396 OYA655394:OYD655396 PHW655394:PHZ655396 PRS655394:PRV655396 QBO655394:QBR655396 QLK655394:QLN655396 QVG655394:QVJ655396 RFC655394:RFF655396 ROY655394:RPB655396 RYU655394:RYX655396 SIQ655394:SIT655396 SSM655394:SSP655396 TCI655394:TCL655396 TME655394:TMH655396 TWA655394:TWD655396 UFW655394:UFZ655396 UPS655394:UPV655396 UZO655394:UZR655396 VJK655394:VJN655396 VTG655394:VTJ655396 WDC655394:WDF655396 WMY655394:WNB655396 WWU655394:WWX655396 AM720930:AP720932 KI720930:KL720932 UE720930:UH720932 AEA720930:AED720932 ANW720930:ANZ720932 AXS720930:AXV720932 BHO720930:BHR720932 BRK720930:BRN720932 CBG720930:CBJ720932 CLC720930:CLF720932 CUY720930:CVB720932 DEU720930:DEX720932 DOQ720930:DOT720932 DYM720930:DYP720932 EII720930:EIL720932 ESE720930:ESH720932 FCA720930:FCD720932 FLW720930:FLZ720932 FVS720930:FVV720932 GFO720930:GFR720932 GPK720930:GPN720932 GZG720930:GZJ720932 HJC720930:HJF720932 HSY720930:HTB720932 ICU720930:ICX720932 IMQ720930:IMT720932 IWM720930:IWP720932 JGI720930:JGL720932 JQE720930:JQH720932 KAA720930:KAD720932 KJW720930:KJZ720932 KTS720930:KTV720932 LDO720930:LDR720932 LNK720930:LNN720932 LXG720930:LXJ720932 MHC720930:MHF720932 MQY720930:MRB720932 NAU720930:NAX720932 NKQ720930:NKT720932 NUM720930:NUP720932 OEI720930:OEL720932 OOE720930:OOH720932 OYA720930:OYD720932 PHW720930:PHZ720932 PRS720930:PRV720932 QBO720930:QBR720932 QLK720930:QLN720932 QVG720930:QVJ720932 RFC720930:RFF720932 ROY720930:RPB720932 RYU720930:RYX720932 SIQ720930:SIT720932 SSM720930:SSP720932 TCI720930:TCL720932 TME720930:TMH720932 TWA720930:TWD720932 UFW720930:UFZ720932 UPS720930:UPV720932 UZO720930:UZR720932 VJK720930:VJN720932 VTG720930:VTJ720932 WDC720930:WDF720932 WMY720930:WNB720932 WWU720930:WWX720932 AM786466:AP786468 KI786466:KL786468 UE786466:UH786468 AEA786466:AED786468 ANW786466:ANZ786468 AXS786466:AXV786468 BHO786466:BHR786468 BRK786466:BRN786468 CBG786466:CBJ786468 CLC786466:CLF786468 CUY786466:CVB786468 DEU786466:DEX786468 DOQ786466:DOT786468 DYM786466:DYP786468 EII786466:EIL786468 ESE786466:ESH786468 FCA786466:FCD786468 FLW786466:FLZ786468 FVS786466:FVV786468 GFO786466:GFR786468 GPK786466:GPN786468 GZG786466:GZJ786468 HJC786466:HJF786468 HSY786466:HTB786468 ICU786466:ICX786468 IMQ786466:IMT786468 IWM786466:IWP786468 JGI786466:JGL786468 JQE786466:JQH786468 KAA786466:KAD786468 KJW786466:KJZ786468 KTS786466:KTV786468 LDO786466:LDR786468 LNK786466:LNN786468 LXG786466:LXJ786468 MHC786466:MHF786468 MQY786466:MRB786468 NAU786466:NAX786468 NKQ786466:NKT786468 NUM786466:NUP786468 OEI786466:OEL786468 OOE786466:OOH786468 OYA786466:OYD786468 PHW786466:PHZ786468 PRS786466:PRV786468 QBO786466:QBR786468 QLK786466:QLN786468 QVG786466:QVJ786468 RFC786466:RFF786468 ROY786466:RPB786468 RYU786466:RYX786468 SIQ786466:SIT786468 SSM786466:SSP786468 TCI786466:TCL786468 TME786466:TMH786468 TWA786466:TWD786468 UFW786466:UFZ786468 UPS786466:UPV786468 UZO786466:UZR786468 VJK786466:VJN786468 VTG786466:VTJ786468 WDC786466:WDF786468 WMY786466:WNB786468 WWU786466:WWX786468 AM852002:AP852004 KI852002:KL852004 UE852002:UH852004 AEA852002:AED852004 ANW852002:ANZ852004 AXS852002:AXV852004 BHO852002:BHR852004 BRK852002:BRN852004 CBG852002:CBJ852004 CLC852002:CLF852004 CUY852002:CVB852004 DEU852002:DEX852004 DOQ852002:DOT852004 DYM852002:DYP852004 EII852002:EIL852004 ESE852002:ESH852004 FCA852002:FCD852004 FLW852002:FLZ852004 FVS852002:FVV852004 GFO852002:GFR852004 GPK852002:GPN852004 GZG852002:GZJ852004 HJC852002:HJF852004 HSY852002:HTB852004 ICU852002:ICX852004 IMQ852002:IMT852004 IWM852002:IWP852004 JGI852002:JGL852004 JQE852002:JQH852004 KAA852002:KAD852004 KJW852002:KJZ852004 KTS852002:KTV852004 LDO852002:LDR852004 LNK852002:LNN852004 LXG852002:LXJ852004 MHC852002:MHF852004 MQY852002:MRB852004 NAU852002:NAX852004 NKQ852002:NKT852004 NUM852002:NUP852004 OEI852002:OEL852004 OOE852002:OOH852004 OYA852002:OYD852004 PHW852002:PHZ852004 PRS852002:PRV852004 QBO852002:QBR852004 QLK852002:QLN852004 QVG852002:QVJ852004 RFC852002:RFF852004 ROY852002:RPB852004 RYU852002:RYX852004 SIQ852002:SIT852004 SSM852002:SSP852004 TCI852002:TCL852004 TME852002:TMH852004 TWA852002:TWD852004 UFW852002:UFZ852004 UPS852002:UPV852004 UZO852002:UZR852004 VJK852002:VJN852004 VTG852002:VTJ852004 WDC852002:WDF852004 WMY852002:WNB852004 WWU852002:WWX852004 AM917538:AP917540 KI917538:KL917540 UE917538:UH917540 AEA917538:AED917540 ANW917538:ANZ917540 AXS917538:AXV917540 BHO917538:BHR917540 BRK917538:BRN917540 CBG917538:CBJ917540 CLC917538:CLF917540 CUY917538:CVB917540 DEU917538:DEX917540 DOQ917538:DOT917540 DYM917538:DYP917540 EII917538:EIL917540 ESE917538:ESH917540 FCA917538:FCD917540 FLW917538:FLZ917540 FVS917538:FVV917540 GFO917538:GFR917540 GPK917538:GPN917540 GZG917538:GZJ917540 HJC917538:HJF917540 HSY917538:HTB917540 ICU917538:ICX917540 IMQ917538:IMT917540 IWM917538:IWP917540 JGI917538:JGL917540 JQE917538:JQH917540 KAA917538:KAD917540 KJW917538:KJZ917540 KTS917538:KTV917540 LDO917538:LDR917540 LNK917538:LNN917540 LXG917538:LXJ917540 MHC917538:MHF917540 MQY917538:MRB917540 NAU917538:NAX917540 NKQ917538:NKT917540 NUM917538:NUP917540 OEI917538:OEL917540 OOE917538:OOH917540 OYA917538:OYD917540 PHW917538:PHZ917540 PRS917538:PRV917540 QBO917538:QBR917540 QLK917538:QLN917540 QVG917538:QVJ917540 RFC917538:RFF917540 ROY917538:RPB917540 RYU917538:RYX917540 SIQ917538:SIT917540 SSM917538:SSP917540 TCI917538:TCL917540 TME917538:TMH917540 TWA917538:TWD917540 UFW917538:UFZ917540 UPS917538:UPV917540 UZO917538:UZR917540 VJK917538:VJN917540 VTG917538:VTJ917540 WDC917538:WDF917540 WMY917538:WNB917540 WWU917538:WWX917540 AM983074:AP983076 KI983074:KL983076 UE983074:UH983076 AEA983074:AED983076 ANW983074:ANZ983076 AXS983074:AXV983076 BHO983074:BHR983076 BRK983074:BRN983076 CBG983074:CBJ983076 CLC983074:CLF983076 CUY983074:CVB983076 DEU983074:DEX983076 DOQ983074:DOT983076 DYM983074:DYP983076 EII983074:EIL983076 ESE983074:ESH983076 FCA983074:FCD983076 FLW983074:FLZ983076 FVS983074:FVV983076 GFO983074:GFR983076 GPK983074:GPN983076 GZG983074:GZJ983076 HJC983074:HJF983076 HSY983074:HTB983076 ICU983074:ICX983076 IMQ983074:IMT983076 IWM983074:IWP983076 JGI983074:JGL983076 JQE983074:JQH983076 KAA983074:KAD983076 KJW983074:KJZ983076 KTS983074:KTV983076 LDO983074:LDR983076 LNK983074:LNN983076 LXG983074:LXJ983076 MHC983074:MHF983076 MQY983074:MRB983076 NAU983074:NAX983076 NKQ983074:NKT983076 NUM983074:NUP983076 OEI983074:OEL983076 OOE983074:OOH983076 OYA983074:OYD983076 PHW983074:PHZ983076 PRS983074:PRV983076 QBO983074:QBR983076 QLK983074:QLN983076 QVG983074:QVJ983076 RFC983074:RFF983076 ROY983074:RPB983076 RYU983074:RYX983076 SIQ983074:SIT983076 SSM983074:SSP983076 TCI983074:TCL983076 TME983074:TMH983076 TWA983074:TWD983076 UFW983074:UFZ983076 UPS983074:UPV983076 UZO983074:UZR983076 VJK983074:VJN983076 VTG983074:VTJ983076 WDC983074:WDF983076 WMY983074:WNB983076 WWU983074:WWX983076 UYZ983074:UZC983076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AT65570:AW65572 KP65570:KS65572 UL65570:UO65572 AEH65570:AEK65572 AOD65570:AOG65572 AXZ65570:AYC65572 BHV65570:BHY65572 BRR65570:BRU65572 CBN65570:CBQ65572 CLJ65570:CLM65572 CVF65570:CVI65572 DFB65570:DFE65572 DOX65570:DPA65572 DYT65570:DYW65572 EIP65570:EIS65572 ESL65570:ESO65572 FCH65570:FCK65572 FMD65570:FMG65572 FVZ65570:FWC65572 GFV65570:GFY65572 GPR65570:GPU65572 GZN65570:GZQ65572 HJJ65570:HJM65572 HTF65570:HTI65572 IDB65570:IDE65572 IMX65570:INA65572 IWT65570:IWW65572 JGP65570:JGS65572 JQL65570:JQO65572 KAH65570:KAK65572 KKD65570:KKG65572 KTZ65570:KUC65572 LDV65570:LDY65572 LNR65570:LNU65572 LXN65570:LXQ65572 MHJ65570:MHM65572 MRF65570:MRI65572 NBB65570:NBE65572 NKX65570:NLA65572 NUT65570:NUW65572 OEP65570:OES65572 OOL65570:OOO65572 OYH65570:OYK65572 PID65570:PIG65572 PRZ65570:PSC65572 QBV65570:QBY65572 QLR65570:QLU65572 QVN65570:QVQ65572 RFJ65570:RFM65572 RPF65570:RPI65572 RZB65570:RZE65572 SIX65570:SJA65572 SST65570:SSW65572 TCP65570:TCS65572 TML65570:TMO65572 TWH65570:TWK65572 UGD65570:UGG65572 UPZ65570:UQC65572 UZV65570:UZY65572 VJR65570:VJU65572 VTN65570:VTQ65572 WDJ65570:WDM65572 WNF65570:WNI65572 WXB65570:WXE65572 AT131106:AW131108 KP131106:KS131108 UL131106:UO131108 AEH131106:AEK131108 AOD131106:AOG131108 AXZ131106:AYC131108 BHV131106:BHY131108 BRR131106:BRU131108 CBN131106:CBQ131108 CLJ131106:CLM131108 CVF131106:CVI131108 DFB131106:DFE131108 DOX131106:DPA131108 DYT131106:DYW131108 EIP131106:EIS131108 ESL131106:ESO131108 FCH131106:FCK131108 FMD131106:FMG131108 FVZ131106:FWC131108 GFV131106:GFY131108 GPR131106:GPU131108 GZN131106:GZQ131108 HJJ131106:HJM131108 HTF131106:HTI131108 IDB131106:IDE131108 IMX131106:INA131108 IWT131106:IWW131108 JGP131106:JGS131108 JQL131106:JQO131108 KAH131106:KAK131108 KKD131106:KKG131108 KTZ131106:KUC131108 LDV131106:LDY131108 LNR131106:LNU131108 LXN131106:LXQ131108 MHJ131106:MHM131108 MRF131106:MRI131108 NBB131106:NBE131108 NKX131106:NLA131108 NUT131106:NUW131108 OEP131106:OES131108 OOL131106:OOO131108 OYH131106:OYK131108 PID131106:PIG131108 PRZ131106:PSC131108 QBV131106:QBY131108 QLR131106:QLU131108 QVN131106:QVQ131108 RFJ131106:RFM131108 RPF131106:RPI131108 RZB131106:RZE131108 SIX131106:SJA131108 SST131106:SSW131108 TCP131106:TCS131108 TML131106:TMO131108 TWH131106:TWK131108 UGD131106:UGG131108 UPZ131106:UQC131108 UZV131106:UZY131108 VJR131106:VJU131108 VTN131106:VTQ131108 WDJ131106:WDM131108 WNF131106:WNI131108 WXB131106:WXE131108 AT196642:AW196644 KP196642:KS196644 UL196642:UO196644 AEH196642:AEK196644 AOD196642:AOG196644 AXZ196642:AYC196644 BHV196642:BHY196644 BRR196642:BRU196644 CBN196642:CBQ196644 CLJ196642:CLM196644 CVF196642:CVI196644 DFB196642:DFE196644 DOX196642:DPA196644 DYT196642:DYW196644 EIP196642:EIS196644 ESL196642:ESO196644 FCH196642:FCK196644 FMD196642:FMG196644 FVZ196642:FWC196644 GFV196642:GFY196644 GPR196642:GPU196644 GZN196642:GZQ196644 HJJ196642:HJM196644 HTF196642:HTI196644 IDB196642:IDE196644 IMX196642:INA196644 IWT196642:IWW196644 JGP196642:JGS196644 JQL196642:JQO196644 KAH196642:KAK196644 KKD196642:KKG196644 KTZ196642:KUC196644 LDV196642:LDY196644 LNR196642:LNU196644 LXN196642:LXQ196644 MHJ196642:MHM196644 MRF196642:MRI196644 NBB196642:NBE196644 NKX196642:NLA196644 NUT196642:NUW196644 OEP196642:OES196644 OOL196642:OOO196644 OYH196642:OYK196644 PID196642:PIG196644 PRZ196642:PSC196644 QBV196642:QBY196644 QLR196642:QLU196644 QVN196642:QVQ196644 RFJ196642:RFM196644 RPF196642:RPI196644 RZB196642:RZE196644 SIX196642:SJA196644 SST196642:SSW196644 TCP196642:TCS196644 TML196642:TMO196644 TWH196642:TWK196644 UGD196642:UGG196644 UPZ196642:UQC196644 UZV196642:UZY196644 VJR196642:VJU196644 VTN196642:VTQ196644 WDJ196642:WDM196644 WNF196642:WNI196644 WXB196642:WXE196644 AT262178:AW262180 KP262178:KS262180 UL262178:UO262180 AEH262178:AEK262180 AOD262178:AOG262180 AXZ262178:AYC262180 BHV262178:BHY262180 BRR262178:BRU262180 CBN262178:CBQ262180 CLJ262178:CLM262180 CVF262178:CVI262180 DFB262178:DFE262180 DOX262178:DPA262180 DYT262178:DYW262180 EIP262178:EIS262180 ESL262178:ESO262180 FCH262178:FCK262180 FMD262178:FMG262180 FVZ262178:FWC262180 GFV262178:GFY262180 GPR262178:GPU262180 GZN262178:GZQ262180 HJJ262178:HJM262180 HTF262178:HTI262180 IDB262178:IDE262180 IMX262178:INA262180 IWT262178:IWW262180 JGP262178:JGS262180 JQL262178:JQO262180 KAH262178:KAK262180 KKD262178:KKG262180 KTZ262178:KUC262180 LDV262178:LDY262180 LNR262178:LNU262180 LXN262178:LXQ262180 MHJ262178:MHM262180 MRF262178:MRI262180 NBB262178:NBE262180 NKX262178:NLA262180 NUT262178:NUW262180 OEP262178:OES262180 OOL262178:OOO262180 OYH262178:OYK262180 PID262178:PIG262180 PRZ262178:PSC262180 QBV262178:QBY262180 QLR262178:QLU262180 QVN262178:QVQ262180 RFJ262178:RFM262180 RPF262178:RPI262180 RZB262178:RZE262180 SIX262178:SJA262180 SST262178:SSW262180 TCP262178:TCS262180 TML262178:TMO262180 TWH262178:TWK262180 UGD262178:UGG262180 UPZ262178:UQC262180 UZV262178:UZY262180 VJR262178:VJU262180 VTN262178:VTQ262180 WDJ262178:WDM262180 WNF262178:WNI262180 WXB262178:WXE262180 AT327714:AW327716 KP327714:KS327716 UL327714:UO327716 AEH327714:AEK327716 AOD327714:AOG327716 AXZ327714:AYC327716 BHV327714:BHY327716 BRR327714:BRU327716 CBN327714:CBQ327716 CLJ327714:CLM327716 CVF327714:CVI327716 DFB327714:DFE327716 DOX327714:DPA327716 DYT327714:DYW327716 EIP327714:EIS327716 ESL327714:ESO327716 FCH327714:FCK327716 FMD327714:FMG327716 FVZ327714:FWC327716 GFV327714:GFY327716 GPR327714:GPU327716 GZN327714:GZQ327716 HJJ327714:HJM327716 HTF327714:HTI327716 IDB327714:IDE327716 IMX327714:INA327716 IWT327714:IWW327716 JGP327714:JGS327716 JQL327714:JQO327716 KAH327714:KAK327716 KKD327714:KKG327716 KTZ327714:KUC327716 LDV327714:LDY327716 LNR327714:LNU327716 LXN327714:LXQ327716 MHJ327714:MHM327716 MRF327714:MRI327716 NBB327714:NBE327716 NKX327714:NLA327716 NUT327714:NUW327716 OEP327714:OES327716 OOL327714:OOO327716 OYH327714:OYK327716 PID327714:PIG327716 PRZ327714:PSC327716 QBV327714:QBY327716 QLR327714:QLU327716 QVN327714:QVQ327716 RFJ327714:RFM327716 RPF327714:RPI327716 RZB327714:RZE327716 SIX327714:SJA327716 SST327714:SSW327716 TCP327714:TCS327716 TML327714:TMO327716 TWH327714:TWK327716 UGD327714:UGG327716 UPZ327714:UQC327716 UZV327714:UZY327716 VJR327714:VJU327716 VTN327714:VTQ327716 WDJ327714:WDM327716 WNF327714:WNI327716 WXB327714:WXE327716 AT393250:AW393252 KP393250:KS393252 UL393250:UO393252 AEH393250:AEK393252 AOD393250:AOG393252 AXZ393250:AYC393252 BHV393250:BHY393252 BRR393250:BRU393252 CBN393250:CBQ393252 CLJ393250:CLM393252 CVF393250:CVI393252 DFB393250:DFE393252 DOX393250:DPA393252 DYT393250:DYW393252 EIP393250:EIS393252 ESL393250:ESO393252 FCH393250:FCK393252 FMD393250:FMG393252 FVZ393250:FWC393252 GFV393250:GFY393252 GPR393250:GPU393252 GZN393250:GZQ393252 HJJ393250:HJM393252 HTF393250:HTI393252 IDB393250:IDE393252 IMX393250:INA393252 IWT393250:IWW393252 JGP393250:JGS393252 JQL393250:JQO393252 KAH393250:KAK393252 KKD393250:KKG393252 KTZ393250:KUC393252 LDV393250:LDY393252 LNR393250:LNU393252 LXN393250:LXQ393252 MHJ393250:MHM393252 MRF393250:MRI393252 NBB393250:NBE393252 NKX393250:NLA393252 NUT393250:NUW393252 OEP393250:OES393252 OOL393250:OOO393252 OYH393250:OYK393252 PID393250:PIG393252 PRZ393250:PSC393252 QBV393250:QBY393252 QLR393250:QLU393252 QVN393250:QVQ393252 RFJ393250:RFM393252 RPF393250:RPI393252 RZB393250:RZE393252 SIX393250:SJA393252 SST393250:SSW393252 TCP393250:TCS393252 TML393250:TMO393252 TWH393250:TWK393252 UGD393250:UGG393252 UPZ393250:UQC393252 UZV393250:UZY393252 VJR393250:VJU393252 VTN393250:VTQ393252 WDJ393250:WDM393252 WNF393250:WNI393252 WXB393250:WXE393252 AT458786:AW458788 KP458786:KS458788 UL458786:UO458788 AEH458786:AEK458788 AOD458786:AOG458788 AXZ458786:AYC458788 BHV458786:BHY458788 BRR458786:BRU458788 CBN458786:CBQ458788 CLJ458786:CLM458788 CVF458786:CVI458788 DFB458786:DFE458788 DOX458786:DPA458788 DYT458786:DYW458788 EIP458786:EIS458788 ESL458786:ESO458788 FCH458786:FCK458788 FMD458786:FMG458788 FVZ458786:FWC458788 GFV458786:GFY458788 GPR458786:GPU458788 GZN458786:GZQ458788 HJJ458786:HJM458788 HTF458786:HTI458788 IDB458786:IDE458788 IMX458786:INA458788 IWT458786:IWW458788 JGP458786:JGS458788 JQL458786:JQO458788 KAH458786:KAK458788 KKD458786:KKG458788 KTZ458786:KUC458788 LDV458786:LDY458788 LNR458786:LNU458788 LXN458786:LXQ458788 MHJ458786:MHM458788 MRF458786:MRI458788 NBB458786:NBE458788 NKX458786:NLA458788 NUT458786:NUW458788 OEP458786:OES458788 OOL458786:OOO458788 OYH458786:OYK458788 PID458786:PIG458788 PRZ458786:PSC458788 QBV458786:QBY458788 QLR458786:QLU458788 QVN458786:QVQ458788 RFJ458786:RFM458788 RPF458786:RPI458788 RZB458786:RZE458788 SIX458786:SJA458788 SST458786:SSW458788 TCP458786:TCS458788 TML458786:TMO458788 TWH458786:TWK458788 UGD458786:UGG458788 UPZ458786:UQC458788 UZV458786:UZY458788 VJR458786:VJU458788 VTN458786:VTQ458788 WDJ458786:WDM458788 WNF458786:WNI458788 WXB458786:WXE458788 AT524322:AW524324 KP524322:KS524324 UL524322:UO524324 AEH524322:AEK524324 AOD524322:AOG524324 AXZ524322:AYC524324 BHV524322:BHY524324 BRR524322:BRU524324 CBN524322:CBQ524324 CLJ524322:CLM524324 CVF524322:CVI524324 DFB524322:DFE524324 DOX524322:DPA524324 DYT524322:DYW524324 EIP524322:EIS524324 ESL524322:ESO524324 FCH524322:FCK524324 FMD524322:FMG524324 FVZ524322:FWC524324 GFV524322:GFY524324 GPR524322:GPU524324 GZN524322:GZQ524324 HJJ524322:HJM524324 HTF524322:HTI524324 IDB524322:IDE524324 IMX524322:INA524324 IWT524322:IWW524324 JGP524322:JGS524324 JQL524322:JQO524324 KAH524322:KAK524324 KKD524322:KKG524324 KTZ524322:KUC524324 LDV524322:LDY524324 LNR524322:LNU524324 LXN524322:LXQ524324 MHJ524322:MHM524324 MRF524322:MRI524324 NBB524322:NBE524324 NKX524322:NLA524324 NUT524322:NUW524324 OEP524322:OES524324 OOL524322:OOO524324 OYH524322:OYK524324 PID524322:PIG524324 PRZ524322:PSC524324 QBV524322:QBY524324 QLR524322:QLU524324 QVN524322:QVQ524324 RFJ524322:RFM524324 RPF524322:RPI524324 RZB524322:RZE524324 SIX524322:SJA524324 SST524322:SSW524324 TCP524322:TCS524324 TML524322:TMO524324 TWH524322:TWK524324 UGD524322:UGG524324 UPZ524322:UQC524324 UZV524322:UZY524324 VJR524322:VJU524324 VTN524322:VTQ524324 WDJ524322:WDM524324 WNF524322:WNI524324 WXB524322:WXE524324 AT589858:AW589860 KP589858:KS589860 UL589858:UO589860 AEH589858:AEK589860 AOD589858:AOG589860 AXZ589858:AYC589860 BHV589858:BHY589860 BRR589858:BRU589860 CBN589858:CBQ589860 CLJ589858:CLM589860 CVF589858:CVI589860 DFB589858:DFE589860 DOX589858:DPA589860 DYT589858:DYW589860 EIP589858:EIS589860 ESL589858:ESO589860 FCH589858:FCK589860 FMD589858:FMG589860 FVZ589858:FWC589860 GFV589858:GFY589860 GPR589858:GPU589860 GZN589858:GZQ589860 HJJ589858:HJM589860 HTF589858:HTI589860 IDB589858:IDE589860 IMX589858:INA589860 IWT589858:IWW589860 JGP589858:JGS589860 JQL589858:JQO589860 KAH589858:KAK589860 KKD589858:KKG589860 KTZ589858:KUC589860 LDV589858:LDY589860 LNR589858:LNU589860 LXN589858:LXQ589860 MHJ589858:MHM589860 MRF589858:MRI589860 NBB589858:NBE589860 NKX589858:NLA589860 NUT589858:NUW589860 OEP589858:OES589860 OOL589858:OOO589860 OYH589858:OYK589860 PID589858:PIG589860 PRZ589858:PSC589860 QBV589858:QBY589860 QLR589858:QLU589860 QVN589858:QVQ589860 RFJ589858:RFM589860 RPF589858:RPI589860 RZB589858:RZE589860 SIX589858:SJA589860 SST589858:SSW589860 TCP589858:TCS589860 TML589858:TMO589860 TWH589858:TWK589860 UGD589858:UGG589860 UPZ589858:UQC589860 UZV589858:UZY589860 VJR589858:VJU589860 VTN589858:VTQ589860 WDJ589858:WDM589860 WNF589858:WNI589860 WXB589858:WXE589860 AT655394:AW655396 KP655394:KS655396 UL655394:UO655396 AEH655394:AEK655396 AOD655394:AOG655396 AXZ655394:AYC655396 BHV655394:BHY655396 BRR655394:BRU655396 CBN655394:CBQ655396 CLJ655394:CLM655396 CVF655394:CVI655396 DFB655394:DFE655396 DOX655394:DPA655396 DYT655394:DYW655396 EIP655394:EIS655396 ESL655394:ESO655396 FCH655394:FCK655396 FMD655394:FMG655396 FVZ655394:FWC655396 GFV655394:GFY655396 GPR655394:GPU655396 GZN655394:GZQ655396 HJJ655394:HJM655396 HTF655394:HTI655396 IDB655394:IDE655396 IMX655394:INA655396 IWT655394:IWW655396 JGP655394:JGS655396 JQL655394:JQO655396 KAH655394:KAK655396 KKD655394:KKG655396 KTZ655394:KUC655396 LDV655394:LDY655396 LNR655394:LNU655396 LXN655394:LXQ655396 MHJ655394:MHM655396 MRF655394:MRI655396 NBB655394:NBE655396 NKX655394:NLA655396 NUT655394:NUW655396 OEP655394:OES655396 OOL655394:OOO655396 OYH655394:OYK655396 PID655394:PIG655396 PRZ655394:PSC655396 QBV655394:QBY655396 QLR655394:QLU655396 QVN655394:QVQ655396 RFJ655394:RFM655396 RPF655394:RPI655396 RZB655394:RZE655396 SIX655394:SJA655396 SST655394:SSW655396 TCP655394:TCS655396 TML655394:TMO655396 TWH655394:TWK655396 UGD655394:UGG655396 UPZ655394:UQC655396 UZV655394:UZY655396 VJR655394:VJU655396 VTN655394:VTQ655396 WDJ655394:WDM655396 WNF655394:WNI655396 WXB655394:WXE655396 AT720930:AW720932 KP720930:KS720932 UL720930:UO720932 AEH720930:AEK720932 AOD720930:AOG720932 AXZ720930:AYC720932 BHV720930:BHY720932 BRR720930:BRU720932 CBN720930:CBQ720932 CLJ720930:CLM720932 CVF720930:CVI720932 DFB720930:DFE720932 DOX720930:DPA720932 DYT720930:DYW720932 EIP720930:EIS720932 ESL720930:ESO720932 FCH720930:FCK720932 FMD720930:FMG720932 FVZ720930:FWC720932 GFV720930:GFY720932 GPR720930:GPU720932 GZN720930:GZQ720932 HJJ720930:HJM720932 HTF720930:HTI720932 IDB720930:IDE720932 IMX720930:INA720932 IWT720930:IWW720932 JGP720930:JGS720932 JQL720930:JQO720932 KAH720930:KAK720932 KKD720930:KKG720932 KTZ720930:KUC720932 LDV720930:LDY720932 LNR720930:LNU720932 LXN720930:LXQ720932 MHJ720930:MHM720932 MRF720930:MRI720932 NBB720930:NBE720932 NKX720930:NLA720932 NUT720930:NUW720932 OEP720930:OES720932 OOL720930:OOO720932 OYH720930:OYK720932 PID720930:PIG720932 PRZ720930:PSC720932 QBV720930:QBY720932 QLR720930:QLU720932 QVN720930:QVQ720932 RFJ720930:RFM720932 RPF720930:RPI720932 RZB720930:RZE720932 SIX720930:SJA720932 SST720930:SSW720932 TCP720930:TCS720932 TML720930:TMO720932 TWH720930:TWK720932 UGD720930:UGG720932 UPZ720930:UQC720932 UZV720930:UZY720932 VJR720930:VJU720932 VTN720930:VTQ720932 WDJ720930:WDM720932 WNF720930:WNI720932 WXB720930:WXE720932 AT786466:AW786468 KP786466:KS786468 UL786466:UO786468 AEH786466:AEK786468 AOD786466:AOG786468 AXZ786466:AYC786468 BHV786466:BHY786468 BRR786466:BRU786468 CBN786466:CBQ786468 CLJ786466:CLM786468 CVF786466:CVI786468 DFB786466:DFE786468 DOX786466:DPA786468 DYT786466:DYW786468 EIP786466:EIS786468 ESL786466:ESO786468 FCH786466:FCK786468 FMD786466:FMG786468 FVZ786466:FWC786468 GFV786466:GFY786468 GPR786466:GPU786468 GZN786466:GZQ786468 HJJ786466:HJM786468 HTF786466:HTI786468 IDB786466:IDE786468 IMX786466:INA786468 IWT786466:IWW786468 JGP786466:JGS786468 JQL786466:JQO786468 KAH786466:KAK786468 KKD786466:KKG786468 KTZ786466:KUC786468 LDV786466:LDY786468 LNR786466:LNU786468 LXN786466:LXQ786468 MHJ786466:MHM786468 MRF786466:MRI786468 NBB786466:NBE786468 NKX786466:NLA786468 NUT786466:NUW786468 OEP786466:OES786468 OOL786466:OOO786468 OYH786466:OYK786468 PID786466:PIG786468 PRZ786466:PSC786468 QBV786466:QBY786468 QLR786466:QLU786468 QVN786466:QVQ786468 RFJ786466:RFM786468 RPF786466:RPI786468 RZB786466:RZE786468 SIX786466:SJA786468 SST786466:SSW786468 TCP786466:TCS786468 TML786466:TMO786468 TWH786466:TWK786468 UGD786466:UGG786468 UPZ786466:UQC786468 UZV786466:UZY786468 VJR786466:VJU786468 VTN786466:VTQ786468 WDJ786466:WDM786468 WNF786466:WNI786468 WXB786466:WXE786468 AT852002:AW852004 KP852002:KS852004 UL852002:UO852004 AEH852002:AEK852004 AOD852002:AOG852004 AXZ852002:AYC852004 BHV852002:BHY852004 BRR852002:BRU852004 CBN852002:CBQ852004 CLJ852002:CLM852004 CVF852002:CVI852004 DFB852002:DFE852004 DOX852002:DPA852004 DYT852002:DYW852004 EIP852002:EIS852004 ESL852002:ESO852004 FCH852002:FCK852004 FMD852002:FMG852004 FVZ852002:FWC852004 GFV852002:GFY852004 GPR852002:GPU852004 GZN852002:GZQ852004 HJJ852002:HJM852004 HTF852002:HTI852004 IDB852002:IDE852004 IMX852002:INA852004 IWT852002:IWW852004 JGP852002:JGS852004 JQL852002:JQO852004 KAH852002:KAK852004 KKD852002:KKG852004 KTZ852002:KUC852004 LDV852002:LDY852004 LNR852002:LNU852004 LXN852002:LXQ852004 MHJ852002:MHM852004 MRF852002:MRI852004 NBB852002:NBE852004 NKX852002:NLA852004 NUT852002:NUW852004 OEP852002:OES852004 OOL852002:OOO852004 OYH852002:OYK852004 PID852002:PIG852004 PRZ852002:PSC852004 QBV852002:QBY852004 QLR852002:QLU852004 QVN852002:QVQ852004 RFJ852002:RFM852004 RPF852002:RPI852004 RZB852002:RZE852004 SIX852002:SJA852004 SST852002:SSW852004 TCP852002:TCS852004 TML852002:TMO852004 TWH852002:TWK852004 UGD852002:UGG852004 UPZ852002:UQC852004 UZV852002:UZY852004 VJR852002:VJU852004 VTN852002:VTQ852004 WDJ852002:WDM852004 WNF852002:WNI852004 WXB852002:WXE852004 AT917538:AW917540 KP917538:KS917540 UL917538:UO917540 AEH917538:AEK917540 AOD917538:AOG917540 AXZ917538:AYC917540 BHV917538:BHY917540 BRR917538:BRU917540 CBN917538:CBQ917540 CLJ917538:CLM917540 CVF917538:CVI917540 DFB917538:DFE917540 DOX917538:DPA917540 DYT917538:DYW917540 EIP917538:EIS917540 ESL917538:ESO917540 FCH917538:FCK917540 FMD917538:FMG917540 FVZ917538:FWC917540 GFV917538:GFY917540 GPR917538:GPU917540 GZN917538:GZQ917540 HJJ917538:HJM917540 HTF917538:HTI917540 IDB917538:IDE917540 IMX917538:INA917540 IWT917538:IWW917540 JGP917538:JGS917540 JQL917538:JQO917540 KAH917538:KAK917540 KKD917538:KKG917540 KTZ917538:KUC917540 LDV917538:LDY917540 LNR917538:LNU917540 LXN917538:LXQ917540 MHJ917538:MHM917540 MRF917538:MRI917540 NBB917538:NBE917540 NKX917538:NLA917540 NUT917538:NUW917540 OEP917538:OES917540 OOL917538:OOO917540 OYH917538:OYK917540 PID917538:PIG917540 PRZ917538:PSC917540 QBV917538:QBY917540 QLR917538:QLU917540 QVN917538:QVQ917540 RFJ917538:RFM917540 RPF917538:RPI917540 RZB917538:RZE917540 SIX917538:SJA917540 SST917538:SSW917540 TCP917538:TCS917540 TML917538:TMO917540 TWH917538:TWK917540 UGD917538:UGG917540 UPZ917538:UQC917540 UZV917538:UZY917540 VJR917538:VJU917540 VTN917538:VTQ917540 WDJ917538:WDM917540 WNF917538:WNI917540 WXB917538:WXE917540 AT983074:AW983076 KP983074:KS983076 UL983074:UO983076 AEH983074:AEK983076 AOD983074:AOG983076 AXZ983074:AYC983076 BHV983074:BHY983076 BRR983074:BRU983076 CBN983074:CBQ983076 CLJ983074:CLM983076 CVF983074:CVI983076 DFB983074:DFE983076 DOX983074:DPA983076 DYT983074:DYW983076 EIP983074:EIS983076 ESL983074:ESO983076 FCH983074:FCK983076 FMD983074:FMG983076 FVZ983074:FWC983076 GFV983074:GFY983076 GPR983074:GPU983076 GZN983074:GZQ983076 HJJ983074:HJM983076 HTF983074:HTI983076 IDB983074:IDE983076 IMX983074:INA983076 IWT983074:IWW983076 JGP983074:JGS983076 JQL983074:JQO983076 KAH983074:KAK983076 KKD983074:KKG983076 KTZ983074:KUC983076 LDV983074:LDY983076 LNR983074:LNU983076 LXN983074:LXQ983076 MHJ983074:MHM983076 MRF983074:MRI983076 NBB983074:NBE983076 NKX983074:NLA983076 NUT983074:NUW983076 OEP983074:OES983076 OOL983074:OOO983076 OYH983074:OYK983076 PID983074:PIG983076 PRZ983074:PSC983076 QBV983074:QBY983076 QLR983074:QLU983076 QVN983074:QVQ983076 RFJ983074:RFM983076 RPF983074:RPI983076 RZB983074:RZE983076 SIX983074:SJA983076 SST983074:SSW983076 TCP983074:TCS983076 TML983074:TMO983076 TWH983074:TWK983076 UGD983074:UGG983076 UPZ983074:UQC983076 UZV983074:UZY983076 VJR983074:VJU983076 VTN983074:VTQ983076 WDJ983074:WDM983076 WNF983074:WNI983076 WXB983074:WXE983076 TLP983074:TLS983076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UFH983074:UFK983076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X65570:AA65572 JT65570:JW65572 TP65570:TS65572 ADL65570:ADO65572 ANH65570:ANK65572 AXD65570:AXG65572 BGZ65570:BHC65572 BQV65570:BQY65572 CAR65570:CAU65572 CKN65570:CKQ65572 CUJ65570:CUM65572 DEF65570:DEI65572 DOB65570:DOE65572 DXX65570:DYA65572 EHT65570:EHW65572 ERP65570:ERS65572 FBL65570:FBO65572 FLH65570:FLK65572 FVD65570:FVG65572 GEZ65570:GFC65572 GOV65570:GOY65572 GYR65570:GYU65572 HIN65570:HIQ65572 HSJ65570:HSM65572 ICF65570:ICI65572 IMB65570:IME65572 IVX65570:IWA65572 JFT65570:JFW65572 JPP65570:JPS65572 JZL65570:JZO65572 KJH65570:KJK65572 KTD65570:KTG65572 LCZ65570:LDC65572 LMV65570:LMY65572 LWR65570:LWU65572 MGN65570:MGQ65572 MQJ65570:MQM65572 NAF65570:NAI65572 NKB65570:NKE65572 NTX65570:NUA65572 ODT65570:ODW65572 ONP65570:ONS65572 OXL65570:OXO65572 PHH65570:PHK65572 PRD65570:PRG65572 QAZ65570:QBC65572 QKV65570:QKY65572 QUR65570:QUU65572 REN65570:REQ65572 ROJ65570:ROM65572 RYF65570:RYI65572 SIB65570:SIE65572 SRX65570:SSA65572 TBT65570:TBW65572 TLP65570:TLS65572 TVL65570:TVO65572 UFH65570:UFK65572 UPD65570:UPG65572 UYZ65570:UZC65572 VIV65570:VIY65572 VSR65570:VSU65572 WCN65570:WCQ65572 WMJ65570:WMM65572 WWF65570:WWI65572 X131106:AA131108 JT131106:JW131108 TP131106:TS131108 ADL131106:ADO131108 ANH131106:ANK131108 AXD131106:AXG131108 BGZ131106:BHC131108 BQV131106:BQY131108 CAR131106:CAU131108 CKN131106:CKQ131108 CUJ131106:CUM131108 DEF131106:DEI131108 DOB131106:DOE131108 DXX131106:DYA131108 EHT131106:EHW131108 ERP131106:ERS131108 FBL131106:FBO131108 FLH131106:FLK131108 FVD131106:FVG131108 GEZ131106:GFC131108 GOV131106:GOY131108 GYR131106:GYU131108 HIN131106:HIQ131108 HSJ131106:HSM131108 ICF131106:ICI131108 IMB131106:IME131108 IVX131106:IWA131108 JFT131106:JFW131108 JPP131106:JPS131108 JZL131106:JZO131108 KJH131106:KJK131108 KTD131106:KTG131108 LCZ131106:LDC131108 LMV131106:LMY131108 LWR131106:LWU131108 MGN131106:MGQ131108 MQJ131106:MQM131108 NAF131106:NAI131108 NKB131106:NKE131108 NTX131106:NUA131108 ODT131106:ODW131108 ONP131106:ONS131108 OXL131106:OXO131108 PHH131106:PHK131108 PRD131106:PRG131108 QAZ131106:QBC131108 QKV131106:QKY131108 QUR131106:QUU131108 REN131106:REQ131108 ROJ131106:ROM131108 RYF131106:RYI131108 SIB131106:SIE131108 SRX131106:SSA131108 TBT131106:TBW131108 TLP131106:TLS131108 TVL131106:TVO131108 UFH131106:UFK131108 UPD131106:UPG131108 UYZ131106:UZC131108 VIV131106:VIY131108 VSR131106:VSU131108 WCN131106:WCQ131108 WMJ131106:WMM131108 WWF131106:WWI131108 X196642:AA196644 JT196642:JW196644 TP196642:TS196644 ADL196642:ADO196644 ANH196642:ANK196644 AXD196642:AXG196644 BGZ196642:BHC196644 BQV196642:BQY196644 CAR196642:CAU196644 CKN196642:CKQ196644 CUJ196642:CUM196644 DEF196642:DEI196644 DOB196642:DOE196644 DXX196642:DYA196644 EHT196642:EHW196644 ERP196642:ERS196644 FBL196642:FBO196644 FLH196642:FLK196644 FVD196642:FVG196644 GEZ196642:GFC196644 GOV196642:GOY196644 GYR196642:GYU196644 HIN196642:HIQ196644 HSJ196642:HSM196644 ICF196642:ICI196644 IMB196642:IME196644 IVX196642:IWA196644 JFT196642:JFW196644 JPP196642:JPS196644 JZL196642:JZO196644 KJH196642:KJK196644 KTD196642:KTG196644 LCZ196642:LDC196644 LMV196642:LMY196644 LWR196642:LWU196644 MGN196642:MGQ196644 MQJ196642:MQM196644 NAF196642:NAI196644 NKB196642:NKE196644 NTX196642:NUA196644 ODT196642:ODW196644 ONP196642:ONS196644 OXL196642:OXO196644 PHH196642:PHK196644 PRD196642:PRG196644 QAZ196642:QBC196644 QKV196642:QKY196644 QUR196642:QUU196644 REN196642:REQ196644 ROJ196642:ROM196644 RYF196642:RYI196644 SIB196642:SIE196644 SRX196642:SSA196644 TBT196642:TBW196644 TLP196642:TLS196644 TVL196642:TVO196644 UFH196642:UFK196644 UPD196642:UPG196644 UYZ196642:UZC196644 VIV196642:VIY196644 VSR196642:VSU196644 WCN196642:WCQ196644 WMJ196642:WMM196644 WWF196642:WWI196644 X262178:AA262180 JT262178:JW262180 TP262178:TS262180 ADL262178:ADO262180 ANH262178:ANK262180 AXD262178:AXG262180 BGZ262178:BHC262180 BQV262178:BQY262180 CAR262178:CAU262180 CKN262178:CKQ262180 CUJ262178:CUM262180 DEF262178:DEI262180 DOB262178:DOE262180 DXX262178:DYA262180 EHT262178:EHW262180 ERP262178:ERS262180 FBL262178:FBO262180 FLH262178:FLK262180 FVD262178:FVG262180 GEZ262178:GFC262180 GOV262178:GOY262180 GYR262178:GYU262180 HIN262178:HIQ262180 HSJ262178:HSM262180 ICF262178:ICI262180 IMB262178:IME262180 IVX262178:IWA262180 JFT262178:JFW262180 JPP262178:JPS262180 JZL262178:JZO262180 KJH262178:KJK262180 KTD262178:KTG262180 LCZ262178:LDC262180 LMV262178:LMY262180 LWR262178:LWU262180 MGN262178:MGQ262180 MQJ262178:MQM262180 NAF262178:NAI262180 NKB262178:NKE262180 NTX262178:NUA262180 ODT262178:ODW262180 ONP262178:ONS262180 OXL262178:OXO262180 PHH262178:PHK262180 PRD262178:PRG262180 QAZ262178:QBC262180 QKV262178:QKY262180 QUR262178:QUU262180 REN262178:REQ262180 ROJ262178:ROM262180 RYF262178:RYI262180 SIB262178:SIE262180 SRX262178:SSA262180 TBT262178:TBW262180 TLP262178:TLS262180 TVL262178:TVO262180 UFH262178:UFK262180 UPD262178:UPG262180 UYZ262178:UZC262180 VIV262178:VIY262180 VSR262178:VSU262180 WCN262178:WCQ262180 WMJ262178:WMM262180 WWF262178:WWI262180 X327714:AA327716 JT327714:JW327716 TP327714:TS327716 ADL327714:ADO327716 ANH327714:ANK327716 AXD327714:AXG327716 BGZ327714:BHC327716 BQV327714:BQY327716 CAR327714:CAU327716 CKN327714:CKQ327716 CUJ327714:CUM327716 DEF327714:DEI327716 DOB327714:DOE327716 DXX327714:DYA327716 EHT327714:EHW327716 ERP327714:ERS327716 FBL327714:FBO327716 FLH327714:FLK327716 FVD327714:FVG327716 GEZ327714:GFC327716 GOV327714:GOY327716 GYR327714:GYU327716 HIN327714:HIQ327716 HSJ327714:HSM327716 ICF327714:ICI327716 IMB327714:IME327716 IVX327714:IWA327716 JFT327714:JFW327716 JPP327714:JPS327716 JZL327714:JZO327716 KJH327714:KJK327716 KTD327714:KTG327716 LCZ327714:LDC327716 LMV327714:LMY327716 LWR327714:LWU327716 MGN327714:MGQ327716 MQJ327714:MQM327716 NAF327714:NAI327716 NKB327714:NKE327716 NTX327714:NUA327716 ODT327714:ODW327716 ONP327714:ONS327716 OXL327714:OXO327716 PHH327714:PHK327716 PRD327714:PRG327716 QAZ327714:QBC327716 QKV327714:QKY327716 QUR327714:QUU327716 REN327714:REQ327716 ROJ327714:ROM327716 RYF327714:RYI327716 SIB327714:SIE327716 SRX327714:SSA327716 TBT327714:TBW327716 TLP327714:TLS327716 TVL327714:TVO327716 UFH327714:UFK327716 UPD327714:UPG327716 UYZ327714:UZC327716 VIV327714:VIY327716 VSR327714:VSU327716 WCN327714:WCQ327716 WMJ327714:WMM327716 WWF327714:WWI327716 X393250:AA393252 JT393250:JW393252 TP393250:TS393252 ADL393250:ADO393252 ANH393250:ANK393252 AXD393250:AXG393252 BGZ393250:BHC393252 BQV393250:BQY393252 CAR393250:CAU393252 CKN393250:CKQ393252 CUJ393250:CUM393252 DEF393250:DEI393252 DOB393250:DOE393252 DXX393250:DYA393252 EHT393250:EHW393252 ERP393250:ERS393252 FBL393250:FBO393252 FLH393250:FLK393252 FVD393250:FVG393252 GEZ393250:GFC393252 GOV393250:GOY393252 GYR393250:GYU393252 HIN393250:HIQ393252 HSJ393250:HSM393252 ICF393250:ICI393252 IMB393250:IME393252 IVX393250:IWA393252 JFT393250:JFW393252 JPP393250:JPS393252 JZL393250:JZO393252 KJH393250:KJK393252 KTD393250:KTG393252 LCZ393250:LDC393252 LMV393250:LMY393252 LWR393250:LWU393252 MGN393250:MGQ393252 MQJ393250:MQM393252 NAF393250:NAI393252 NKB393250:NKE393252 NTX393250:NUA393252 ODT393250:ODW393252 ONP393250:ONS393252 OXL393250:OXO393252 PHH393250:PHK393252 PRD393250:PRG393252 QAZ393250:QBC393252 QKV393250:QKY393252 QUR393250:QUU393252 REN393250:REQ393252 ROJ393250:ROM393252 RYF393250:RYI393252 SIB393250:SIE393252 SRX393250:SSA393252 TBT393250:TBW393252 TLP393250:TLS393252 TVL393250:TVO393252 UFH393250:UFK393252 UPD393250:UPG393252 UYZ393250:UZC393252 VIV393250:VIY393252 VSR393250:VSU393252 WCN393250:WCQ393252 WMJ393250:WMM393252 WWF393250:WWI393252 X458786:AA458788 JT458786:JW458788 TP458786:TS458788 ADL458786:ADO458788 ANH458786:ANK458788 AXD458786:AXG458788 BGZ458786:BHC458788 BQV458786:BQY458788 CAR458786:CAU458788 CKN458786:CKQ458788 CUJ458786:CUM458788 DEF458786:DEI458788 DOB458786:DOE458788 DXX458786:DYA458788 EHT458786:EHW458788 ERP458786:ERS458788 FBL458786:FBO458788 FLH458786:FLK458788 FVD458786:FVG458788 GEZ458786:GFC458788 GOV458786:GOY458788 GYR458786:GYU458788 HIN458786:HIQ458788 HSJ458786:HSM458788 ICF458786:ICI458788 IMB458786:IME458788 IVX458786:IWA458788 JFT458786:JFW458788 JPP458786:JPS458788 JZL458786:JZO458788 KJH458786:KJK458788 KTD458786:KTG458788 LCZ458786:LDC458788 LMV458786:LMY458788 LWR458786:LWU458788 MGN458786:MGQ458788 MQJ458786:MQM458788 NAF458786:NAI458788 NKB458786:NKE458788 NTX458786:NUA458788 ODT458786:ODW458788 ONP458786:ONS458788 OXL458786:OXO458788 PHH458786:PHK458788 PRD458786:PRG458788 QAZ458786:QBC458788 QKV458786:QKY458788 QUR458786:QUU458788 REN458786:REQ458788 ROJ458786:ROM458788 RYF458786:RYI458788 SIB458786:SIE458788 SRX458786:SSA458788 TBT458786:TBW458788 TLP458786:TLS458788 TVL458786:TVO458788 UFH458786:UFK458788 UPD458786:UPG458788 UYZ458786:UZC458788 VIV458786:VIY458788 VSR458786:VSU458788 WCN458786:WCQ458788 WMJ458786:WMM458788 WWF458786:WWI458788 X524322:AA524324 JT524322:JW524324 TP524322:TS524324 ADL524322:ADO524324 ANH524322:ANK524324 AXD524322:AXG524324 BGZ524322:BHC524324 BQV524322:BQY524324 CAR524322:CAU524324 CKN524322:CKQ524324 CUJ524322:CUM524324 DEF524322:DEI524324 DOB524322:DOE524324 DXX524322:DYA524324 EHT524322:EHW524324 ERP524322:ERS524324 FBL524322:FBO524324 FLH524322:FLK524324 FVD524322:FVG524324 GEZ524322:GFC524324 GOV524322:GOY524324 GYR524322:GYU524324 HIN524322:HIQ524324 HSJ524322:HSM524324 ICF524322:ICI524324 IMB524322:IME524324 IVX524322:IWA524324 JFT524322:JFW524324 JPP524322:JPS524324 JZL524322:JZO524324 KJH524322:KJK524324 KTD524322:KTG524324 LCZ524322:LDC524324 LMV524322:LMY524324 LWR524322:LWU524324 MGN524322:MGQ524324 MQJ524322:MQM524324 NAF524322:NAI524324 NKB524322:NKE524324 NTX524322:NUA524324 ODT524322:ODW524324 ONP524322:ONS524324 OXL524322:OXO524324 PHH524322:PHK524324 PRD524322:PRG524324 QAZ524322:QBC524324 QKV524322:QKY524324 QUR524322:QUU524324 REN524322:REQ524324 ROJ524322:ROM524324 RYF524322:RYI524324 SIB524322:SIE524324 SRX524322:SSA524324 TBT524322:TBW524324 TLP524322:TLS524324 TVL524322:TVO524324 UFH524322:UFK524324 UPD524322:UPG524324 UYZ524322:UZC524324 VIV524322:VIY524324 VSR524322:VSU524324 WCN524322:WCQ524324 WMJ524322:WMM524324 WWF524322:WWI524324 X589858:AA589860 JT589858:JW589860 TP589858:TS589860 ADL589858:ADO589860 ANH589858:ANK589860 AXD589858:AXG589860 BGZ589858:BHC589860 BQV589858:BQY589860 CAR589858:CAU589860 CKN589858:CKQ589860 CUJ589858:CUM589860 DEF589858:DEI589860 DOB589858:DOE589860 DXX589858:DYA589860 EHT589858:EHW589860 ERP589858:ERS589860 FBL589858:FBO589860 FLH589858:FLK589860 FVD589858:FVG589860 GEZ589858:GFC589860 GOV589858:GOY589860 GYR589858:GYU589860 HIN589858:HIQ589860 HSJ589858:HSM589860 ICF589858:ICI589860 IMB589858:IME589860 IVX589858:IWA589860 JFT589858:JFW589860 JPP589858:JPS589860 JZL589858:JZO589860 KJH589858:KJK589860 KTD589858:KTG589860 LCZ589858:LDC589860 LMV589858:LMY589860 LWR589858:LWU589860 MGN589858:MGQ589860 MQJ589858:MQM589860 NAF589858:NAI589860 NKB589858:NKE589860 NTX589858:NUA589860 ODT589858:ODW589860 ONP589858:ONS589860 OXL589858:OXO589860 PHH589858:PHK589860 PRD589858:PRG589860 QAZ589858:QBC589860 QKV589858:QKY589860 QUR589858:QUU589860 REN589858:REQ589860 ROJ589858:ROM589860 RYF589858:RYI589860 SIB589858:SIE589860 SRX589858:SSA589860 TBT589858:TBW589860 TLP589858:TLS589860 TVL589858:TVO589860 UFH589858:UFK589860 UPD589858:UPG589860 UYZ589858:UZC589860 VIV589858:VIY589860 VSR589858:VSU589860 WCN589858:WCQ589860 WMJ589858:WMM589860 WWF589858:WWI589860 X655394:AA655396 JT655394:JW655396 TP655394:TS655396 ADL655394:ADO655396 ANH655394:ANK655396 AXD655394:AXG655396 BGZ655394:BHC655396 BQV655394:BQY655396 CAR655394:CAU655396 CKN655394:CKQ655396 CUJ655394:CUM655396 DEF655394:DEI655396 DOB655394:DOE655396 DXX655394:DYA655396 EHT655394:EHW655396 ERP655394:ERS655396 FBL655394:FBO655396 FLH655394:FLK655396 FVD655394:FVG655396 GEZ655394:GFC655396 GOV655394:GOY655396 GYR655394:GYU655396 HIN655394:HIQ655396 HSJ655394:HSM655396 ICF655394:ICI655396 IMB655394:IME655396 IVX655394:IWA655396 JFT655394:JFW655396 JPP655394:JPS655396 JZL655394:JZO655396 KJH655394:KJK655396 KTD655394:KTG655396 LCZ655394:LDC655396 LMV655394:LMY655396 LWR655394:LWU655396 MGN655394:MGQ655396 MQJ655394:MQM655396 NAF655394:NAI655396 NKB655394:NKE655396 NTX655394:NUA655396 ODT655394:ODW655396 ONP655394:ONS655396 OXL655394:OXO655396 PHH655394:PHK655396 PRD655394:PRG655396 QAZ655394:QBC655396 QKV655394:QKY655396 QUR655394:QUU655396 REN655394:REQ655396 ROJ655394:ROM655396 RYF655394:RYI655396 SIB655394:SIE655396 SRX655394:SSA655396 TBT655394:TBW655396 TLP655394:TLS655396 TVL655394:TVO655396 UFH655394:UFK655396 UPD655394:UPG655396 UYZ655394:UZC655396 VIV655394:VIY655396 VSR655394:VSU655396 WCN655394:WCQ655396 WMJ655394:WMM655396 WWF655394:WWI655396 X720930:AA720932 JT720930:JW720932 TP720930:TS720932 ADL720930:ADO720932 ANH720930:ANK720932 AXD720930:AXG720932 BGZ720930:BHC720932 BQV720930:BQY720932 CAR720930:CAU720932 CKN720930:CKQ720932 CUJ720930:CUM720932 DEF720930:DEI720932 DOB720930:DOE720932 DXX720930:DYA720932 EHT720930:EHW720932 ERP720930:ERS720932 FBL720930:FBO720932 FLH720930:FLK720932 FVD720930:FVG720932 GEZ720930:GFC720932 GOV720930:GOY720932 GYR720930:GYU720932 HIN720930:HIQ720932 HSJ720930:HSM720932 ICF720930:ICI720932 IMB720930:IME720932 IVX720930:IWA720932 JFT720930:JFW720932 JPP720930:JPS720932 JZL720930:JZO720932 KJH720930:KJK720932 KTD720930:KTG720932 LCZ720930:LDC720932 LMV720930:LMY720932 LWR720930:LWU720932 MGN720930:MGQ720932 MQJ720930:MQM720932 NAF720930:NAI720932 NKB720930:NKE720932 NTX720930:NUA720932 ODT720930:ODW720932 ONP720930:ONS720932 OXL720930:OXO720932 PHH720930:PHK720932 PRD720930:PRG720932 QAZ720930:QBC720932 QKV720930:QKY720932 QUR720930:QUU720932 REN720930:REQ720932 ROJ720930:ROM720932 RYF720930:RYI720932 SIB720930:SIE720932 SRX720930:SSA720932 TBT720930:TBW720932 TLP720930:TLS720932 TVL720930:TVO720932 UFH720930:UFK720932 UPD720930:UPG720932 UYZ720930:UZC720932 VIV720930:VIY720932 VSR720930:VSU720932 WCN720930:WCQ720932 WMJ720930:WMM720932 WWF720930:WWI720932 X786466:AA786468 JT786466:JW786468 TP786466:TS786468 ADL786466:ADO786468 ANH786466:ANK786468 AXD786466:AXG786468 BGZ786466:BHC786468 BQV786466:BQY786468 CAR786466:CAU786468 CKN786466:CKQ786468 CUJ786466:CUM786468 DEF786466:DEI786468 DOB786466:DOE786468 DXX786466:DYA786468 EHT786466:EHW786468 ERP786466:ERS786468 FBL786466:FBO786468 FLH786466:FLK786468 FVD786466:FVG786468 GEZ786466:GFC786468 GOV786466:GOY786468 GYR786466:GYU786468 HIN786466:HIQ786468 HSJ786466:HSM786468 ICF786466:ICI786468 IMB786466:IME786468 IVX786466:IWA786468 JFT786466:JFW786468 JPP786466:JPS786468 JZL786466:JZO786468 KJH786466:KJK786468 KTD786466:KTG786468 LCZ786466:LDC786468 LMV786466:LMY786468 LWR786466:LWU786468 MGN786466:MGQ786468 MQJ786466:MQM786468 NAF786466:NAI786468 NKB786466:NKE786468 NTX786466:NUA786468 ODT786466:ODW786468 ONP786466:ONS786468 OXL786466:OXO786468 PHH786466:PHK786468 PRD786466:PRG786468 QAZ786466:QBC786468 QKV786466:QKY786468 QUR786466:QUU786468 REN786466:REQ786468 ROJ786466:ROM786468 RYF786466:RYI786468 SIB786466:SIE786468 SRX786466:SSA786468 TBT786466:TBW786468 TLP786466:TLS786468 TVL786466:TVO786468 UFH786466:UFK786468 UPD786466:UPG786468 UYZ786466:UZC786468 VIV786466:VIY786468 VSR786466:VSU786468 WCN786466:WCQ786468 WMJ786466:WMM786468 WWF786466:WWI786468 X852002:AA852004 JT852002:JW852004 TP852002:TS852004 ADL852002:ADO852004 ANH852002:ANK852004 AXD852002:AXG852004 BGZ852002:BHC852004 BQV852002:BQY852004 CAR852002:CAU852004 CKN852002:CKQ852004 CUJ852002:CUM852004 DEF852002:DEI852004 DOB852002:DOE852004 DXX852002:DYA852004 EHT852002:EHW852004 ERP852002:ERS852004 FBL852002:FBO852004 FLH852002:FLK852004 FVD852002:FVG852004 GEZ852002:GFC852004 GOV852002:GOY852004 GYR852002:GYU852004 HIN852002:HIQ852004 HSJ852002:HSM852004 ICF852002:ICI852004 IMB852002:IME852004 IVX852002:IWA852004 JFT852002:JFW852004 JPP852002:JPS852004 JZL852002:JZO852004 KJH852002:KJK852004 KTD852002:KTG852004 LCZ852002:LDC852004 LMV852002:LMY852004 LWR852002:LWU852004 MGN852002:MGQ852004 MQJ852002:MQM852004 NAF852002:NAI852004 NKB852002:NKE852004 NTX852002:NUA852004 ODT852002:ODW852004 ONP852002:ONS852004 OXL852002:OXO852004 PHH852002:PHK852004 PRD852002:PRG852004 QAZ852002:QBC852004 QKV852002:QKY852004 QUR852002:QUU852004 REN852002:REQ852004 ROJ852002:ROM852004 RYF852002:RYI852004 SIB852002:SIE852004 SRX852002:SSA852004 TBT852002:TBW852004 TLP852002:TLS852004 TVL852002:TVO852004 UFH852002:UFK852004 UPD852002:UPG852004 UYZ852002:UZC852004 VIV852002:VIY852004 VSR852002:VSU852004 WCN852002:WCQ852004 WMJ852002:WMM852004 WWF852002:WWI852004 X917538:AA917540 JT917538:JW917540 TP917538:TS917540 ADL917538:ADO917540 ANH917538:ANK917540 AXD917538:AXG917540 BGZ917538:BHC917540 BQV917538:BQY917540 CAR917538:CAU917540 CKN917538:CKQ917540 CUJ917538:CUM917540 DEF917538:DEI917540 DOB917538:DOE917540 DXX917538:DYA917540 EHT917538:EHW917540 ERP917538:ERS917540 FBL917538:FBO917540 FLH917538:FLK917540 FVD917538:FVG917540 GEZ917538:GFC917540 GOV917538:GOY917540 GYR917538:GYU917540 HIN917538:HIQ917540 HSJ917538:HSM917540 ICF917538:ICI917540 IMB917538:IME917540 IVX917538:IWA917540 JFT917538:JFW917540 JPP917538:JPS917540 JZL917538:JZO917540 KJH917538:KJK917540 KTD917538:KTG917540 LCZ917538:LDC917540 LMV917538:LMY917540 LWR917538:LWU917540 MGN917538:MGQ917540 MQJ917538:MQM917540 NAF917538:NAI917540 NKB917538:NKE917540 NTX917538:NUA917540 ODT917538:ODW917540 ONP917538:ONS917540 OXL917538:OXO917540 PHH917538:PHK917540 PRD917538:PRG917540 QAZ917538:QBC917540 QKV917538:QKY917540 QUR917538:QUU917540 REN917538:REQ917540 ROJ917538:ROM917540 RYF917538:RYI917540 SIB917538:SIE917540 SRX917538:SSA917540 TBT917538:TBW917540 TLP917538:TLS917540 TVL917538:TVO917540 UFH917538:UFK917540 UPD917538:UPG917540 UYZ917538:UZC917540 VIV917538:VIY917540 VSR917538:VSU917540 WCN917538:WCQ917540 WMJ917538:WMM917540 WWF917538:WWI917540 X983074:AA983076 JT983074:JW983076 TP983074:TS983076 ADL983074:ADO983076 ANH983074:ANK983076 AXD983074:AXG983076 BGZ983074:BHC983076 BQV983074:BQY983076 CAR983074:CAU983076 CKN983074:CKQ983076 CUJ983074:CUM983076 DEF983074:DEI983076 DOB983074:DOE983076 DXX983074:DYA983076 EHT983074:EHW983076 ERP983074:ERS983076 FBL983074:FBO983076 FLH983074:FLK983076 FVD983074:FVG983076 GEZ983074:GFC983076 GOV983074:GOY983076 GYR983074:GYU983076 HIN983074:HIQ983076 HSJ983074:HSM983076 ICF983074:ICI983076 IMB983074:IME983076 IVX983074:IWA983076 JFT983074:JFW983076 JPP983074:JPS983076 JZL983074:JZO983076 KJH983074:KJK983076 KTD983074:KTG983076 LCZ983074:LDC983076 LMV983074:LMY983076 LWR983074:LWU983076 MGN983074:MGQ983076 MQJ983074:MQM983076 NAF983074:NAI983076 NKB983074:NKE983076 NTX983074:NUA983076 ODT983074:ODW983076 ONP983074:ONS983076 OXL983074:OXO983076 PHH983074:PHK983076 PRD983074:PRG983076 QAZ983074:QBC983076 QKV983074:QKY983076 QUR983074:QUU983076 REN983074:REQ983076 ROJ983074:ROM983076 RYF983074:RYI983076 SIB983074:SIE983076 SRX983074:SSA983076 TBT983074:TBW983076</xm:sqref>
        </x14:dataValidation>
        <x14:dataValidation type="list" allowBlank="1" showInputMessage="1" showErrorMessage="1" xr:uid="{2F0714F6-4F7A-4B93-886F-3F66F96B2333}">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BD65583:BE65584 KZ65583:LA65584 UV65583:UW65584 AER65583:AES65584 AON65583:AOO65584 AYJ65583:AYK65584 BIF65583:BIG65584 BSB65583:BSC65584 CBX65583:CBY65584 CLT65583:CLU65584 CVP65583:CVQ65584 DFL65583:DFM65584 DPH65583:DPI65584 DZD65583:DZE65584 EIZ65583:EJA65584 ESV65583:ESW65584 FCR65583:FCS65584 FMN65583:FMO65584 FWJ65583:FWK65584 GGF65583:GGG65584 GQB65583:GQC65584 GZX65583:GZY65584 HJT65583:HJU65584 HTP65583:HTQ65584 IDL65583:IDM65584 INH65583:INI65584 IXD65583:IXE65584 JGZ65583:JHA65584 JQV65583:JQW65584 KAR65583:KAS65584 KKN65583:KKO65584 KUJ65583:KUK65584 LEF65583:LEG65584 LOB65583:LOC65584 LXX65583:LXY65584 MHT65583:MHU65584 MRP65583:MRQ65584 NBL65583:NBM65584 NLH65583:NLI65584 NVD65583:NVE65584 OEZ65583:OFA65584 OOV65583:OOW65584 OYR65583:OYS65584 PIN65583:PIO65584 PSJ65583:PSK65584 QCF65583:QCG65584 QMB65583:QMC65584 QVX65583:QVY65584 RFT65583:RFU65584 RPP65583:RPQ65584 RZL65583:RZM65584 SJH65583:SJI65584 STD65583:STE65584 TCZ65583:TDA65584 TMV65583:TMW65584 TWR65583:TWS65584 UGN65583:UGO65584 UQJ65583:UQK65584 VAF65583:VAG65584 VKB65583:VKC65584 VTX65583:VTY65584 WDT65583:WDU65584 WNP65583:WNQ65584 WXL65583:WXM65584 BD131119:BE131120 KZ131119:LA131120 UV131119:UW131120 AER131119:AES131120 AON131119:AOO131120 AYJ131119:AYK131120 BIF131119:BIG131120 BSB131119:BSC131120 CBX131119:CBY131120 CLT131119:CLU131120 CVP131119:CVQ131120 DFL131119:DFM131120 DPH131119:DPI131120 DZD131119:DZE131120 EIZ131119:EJA131120 ESV131119:ESW131120 FCR131119:FCS131120 FMN131119:FMO131120 FWJ131119:FWK131120 GGF131119:GGG131120 GQB131119:GQC131120 GZX131119:GZY131120 HJT131119:HJU131120 HTP131119:HTQ131120 IDL131119:IDM131120 INH131119:INI131120 IXD131119:IXE131120 JGZ131119:JHA131120 JQV131119:JQW131120 KAR131119:KAS131120 KKN131119:KKO131120 KUJ131119:KUK131120 LEF131119:LEG131120 LOB131119:LOC131120 LXX131119:LXY131120 MHT131119:MHU131120 MRP131119:MRQ131120 NBL131119:NBM131120 NLH131119:NLI131120 NVD131119:NVE131120 OEZ131119:OFA131120 OOV131119:OOW131120 OYR131119:OYS131120 PIN131119:PIO131120 PSJ131119:PSK131120 QCF131119:QCG131120 QMB131119:QMC131120 QVX131119:QVY131120 RFT131119:RFU131120 RPP131119:RPQ131120 RZL131119:RZM131120 SJH131119:SJI131120 STD131119:STE131120 TCZ131119:TDA131120 TMV131119:TMW131120 TWR131119:TWS131120 UGN131119:UGO131120 UQJ131119:UQK131120 VAF131119:VAG131120 VKB131119:VKC131120 VTX131119:VTY131120 WDT131119:WDU131120 WNP131119:WNQ131120 WXL131119:WXM131120 BD196655:BE196656 KZ196655:LA196656 UV196655:UW196656 AER196655:AES196656 AON196655:AOO196656 AYJ196655:AYK196656 BIF196655:BIG196656 BSB196655:BSC196656 CBX196655:CBY196656 CLT196655:CLU196656 CVP196655:CVQ196656 DFL196655:DFM196656 DPH196655:DPI196656 DZD196655:DZE196656 EIZ196655:EJA196656 ESV196655:ESW196656 FCR196655:FCS196656 FMN196655:FMO196656 FWJ196655:FWK196656 GGF196655:GGG196656 GQB196655:GQC196656 GZX196655:GZY196656 HJT196655:HJU196656 HTP196655:HTQ196656 IDL196655:IDM196656 INH196655:INI196656 IXD196655:IXE196656 JGZ196655:JHA196656 JQV196655:JQW196656 KAR196655:KAS196656 KKN196655:KKO196656 KUJ196655:KUK196656 LEF196655:LEG196656 LOB196655:LOC196656 LXX196655:LXY196656 MHT196655:MHU196656 MRP196655:MRQ196656 NBL196655:NBM196656 NLH196655:NLI196656 NVD196655:NVE196656 OEZ196655:OFA196656 OOV196655:OOW196656 OYR196655:OYS196656 PIN196655:PIO196656 PSJ196655:PSK196656 QCF196655:QCG196656 QMB196655:QMC196656 QVX196655:QVY196656 RFT196655:RFU196656 RPP196655:RPQ196656 RZL196655:RZM196656 SJH196655:SJI196656 STD196655:STE196656 TCZ196655:TDA196656 TMV196655:TMW196656 TWR196655:TWS196656 UGN196655:UGO196656 UQJ196655:UQK196656 VAF196655:VAG196656 VKB196655:VKC196656 VTX196655:VTY196656 WDT196655:WDU196656 WNP196655:WNQ196656 WXL196655:WXM196656 BD262191:BE262192 KZ262191:LA262192 UV262191:UW262192 AER262191:AES262192 AON262191:AOO262192 AYJ262191:AYK262192 BIF262191:BIG262192 BSB262191:BSC262192 CBX262191:CBY262192 CLT262191:CLU262192 CVP262191:CVQ262192 DFL262191:DFM262192 DPH262191:DPI262192 DZD262191:DZE262192 EIZ262191:EJA262192 ESV262191:ESW262192 FCR262191:FCS262192 FMN262191:FMO262192 FWJ262191:FWK262192 GGF262191:GGG262192 GQB262191:GQC262192 GZX262191:GZY262192 HJT262191:HJU262192 HTP262191:HTQ262192 IDL262191:IDM262192 INH262191:INI262192 IXD262191:IXE262192 JGZ262191:JHA262192 JQV262191:JQW262192 KAR262191:KAS262192 KKN262191:KKO262192 KUJ262191:KUK262192 LEF262191:LEG262192 LOB262191:LOC262192 LXX262191:LXY262192 MHT262191:MHU262192 MRP262191:MRQ262192 NBL262191:NBM262192 NLH262191:NLI262192 NVD262191:NVE262192 OEZ262191:OFA262192 OOV262191:OOW262192 OYR262191:OYS262192 PIN262191:PIO262192 PSJ262191:PSK262192 QCF262191:QCG262192 QMB262191:QMC262192 QVX262191:QVY262192 RFT262191:RFU262192 RPP262191:RPQ262192 RZL262191:RZM262192 SJH262191:SJI262192 STD262191:STE262192 TCZ262191:TDA262192 TMV262191:TMW262192 TWR262191:TWS262192 UGN262191:UGO262192 UQJ262191:UQK262192 VAF262191:VAG262192 VKB262191:VKC262192 VTX262191:VTY262192 WDT262191:WDU262192 WNP262191:WNQ262192 WXL262191:WXM262192 BD327727:BE327728 KZ327727:LA327728 UV327727:UW327728 AER327727:AES327728 AON327727:AOO327728 AYJ327727:AYK327728 BIF327727:BIG327728 BSB327727:BSC327728 CBX327727:CBY327728 CLT327727:CLU327728 CVP327727:CVQ327728 DFL327727:DFM327728 DPH327727:DPI327728 DZD327727:DZE327728 EIZ327727:EJA327728 ESV327727:ESW327728 FCR327727:FCS327728 FMN327727:FMO327728 FWJ327727:FWK327728 GGF327727:GGG327728 GQB327727:GQC327728 GZX327727:GZY327728 HJT327727:HJU327728 HTP327727:HTQ327728 IDL327727:IDM327728 INH327727:INI327728 IXD327727:IXE327728 JGZ327727:JHA327728 JQV327727:JQW327728 KAR327727:KAS327728 KKN327727:KKO327728 KUJ327727:KUK327728 LEF327727:LEG327728 LOB327727:LOC327728 LXX327727:LXY327728 MHT327727:MHU327728 MRP327727:MRQ327728 NBL327727:NBM327728 NLH327727:NLI327728 NVD327727:NVE327728 OEZ327727:OFA327728 OOV327727:OOW327728 OYR327727:OYS327728 PIN327727:PIO327728 PSJ327727:PSK327728 QCF327727:QCG327728 QMB327727:QMC327728 QVX327727:QVY327728 RFT327727:RFU327728 RPP327727:RPQ327728 RZL327727:RZM327728 SJH327727:SJI327728 STD327727:STE327728 TCZ327727:TDA327728 TMV327727:TMW327728 TWR327727:TWS327728 UGN327727:UGO327728 UQJ327727:UQK327728 VAF327727:VAG327728 VKB327727:VKC327728 VTX327727:VTY327728 WDT327727:WDU327728 WNP327727:WNQ327728 WXL327727:WXM327728 BD393263:BE393264 KZ393263:LA393264 UV393263:UW393264 AER393263:AES393264 AON393263:AOO393264 AYJ393263:AYK393264 BIF393263:BIG393264 BSB393263:BSC393264 CBX393263:CBY393264 CLT393263:CLU393264 CVP393263:CVQ393264 DFL393263:DFM393264 DPH393263:DPI393264 DZD393263:DZE393264 EIZ393263:EJA393264 ESV393263:ESW393264 FCR393263:FCS393264 FMN393263:FMO393264 FWJ393263:FWK393264 GGF393263:GGG393264 GQB393263:GQC393264 GZX393263:GZY393264 HJT393263:HJU393264 HTP393263:HTQ393264 IDL393263:IDM393264 INH393263:INI393264 IXD393263:IXE393264 JGZ393263:JHA393264 JQV393263:JQW393264 KAR393263:KAS393264 KKN393263:KKO393264 KUJ393263:KUK393264 LEF393263:LEG393264 LOB393263:LOC393264 LXX393263:LXY393264 MHT393263:MHU393264 MRP393263:MRQ393264 NBL393263:NBM393264 NLH393263:NLI393264 NVD393263:NVE393264 OEZ393263:OFA393264 OOV393263:OOW393264 OYR393263:OYS393264 PIN393263:PIO393264 PSJ393263:PSK393264 QCF393263:QCG393264 QMB393263:QMC393264 QVX393263:QVY393264 RFT393263:RFU393264 RPP393263:RPQ393264 RZL393263:RZM393264 SJH393263:SJI393264 STD393263:STE393264 TCZ393263:TDA393264 TMV393263:TMW393264 TWR393263:TWS393264 UGN393263:UGO393264 UQJ393263:UQK393264 VAF393263:VAG393264 VKB393263:VKC393264 VTX393263:VTY393264 WDT393263:WDU393264 WNP393263:WNQ393264 WXL393263:WXM393264 BD458799:BE458800 KZ458799:LA458800 UV458799:UW458800 AER458799:AES458800 AON458799:AOO458800 AYJ458799:AYK458800 BIF458799:BIG458800 BSB458799:BSC458800 CBX458799:CBY458800 CLT458799:CLU458800 CVP458799:CVQ458800 DFL458799:DFM458800 DPH458799:DPI458800 DZD458799:DZE458800 EIZ458799:EJA458800 ESV458799:ESW458800 FCR458799:FCS458800 FMN458799:FMO458800 FWJ458799:FWK458800 GGF458799:GGG458800 GQB458799:GQC458800 GZX458799:GZY458800 HJT458799:HJU458800 HTP458799:HTQ458800 IDL458799:IDM458800 INH458799:INI458800 IXD458799:IXE458800 JGZ458799:JHA458800 JQV458799:JQW458800 KAR458799:KAS458800 KKN458799:KKO458800 KUJ458799:KUK458800 LEF458799:LEG458800 LOB458799:LOC458800 LXX458799:LXY458800 MHT458799:MHU458800 MRP458799:MRQ458800 NBL458799:NBM458800 NLH458799:NLI458800 NVD458799:NVE458800 OEZ458799:OFA458800 OOV458799:OOW458800 OYR458799:OYS458800 PIN458799:PIO458800 PSJ458799:PSK458800 QCF458799:QCG458800 QMB458799:QMC458800 QVX458799:QVY458800 RFT458799:RFU458800 RPP458799:RPQ458800 RZL458799:RZM458800 SJH458799:SJI458800 STD458799:STE458800 TCZ458799:TDA458800 TMV458799:TMW458800 TWR458799:TWS458800 UGN458799:UGO458800 UQJ458799:UQK458800 VAF458799:VAG458800 VKB458799:VKC458800 VTX458799:VTY458800 WDT458799:WDU458800 WNP458799:WNQ458800 WXL458799:WXM458800 BD524335:BE524336 KZ524335:LA524336 UV524335:UW524336 AER524335:AES524336 AON524335:AOO524336 AYJ524335:AYK524336 BIF524335:BIG524336 BSB524335:BSC524336 CBX524335:CBY524336 CLT524335:CLU524336 CVP524335:CVQ524336 DFL524335:DFM524336 DPH524335:DPI524336 DZD524335:DZE524336 EIZ524335:EJA524336 ESV524335:ESW524336 FCR524335:FCS524336 FMN524335:FMO524336 FWJ524335:FWK524336 GGF524335:GGG524336 GQB524335:GQC524336 GZX524335:GZY524336 HJT524335:HJU524336 HTP524335:HTQ524336 IDL524335:IDM524336 INH524335:INI524336 IXD524335:IXE524336 JGZ524335:JHA524336 JQV524335:JQW524336 KAR524335:KAS524336 KKN524335:KKO524336 KUJ524335:KUK524336 LEF524335:LEG524336 LOB524335:LOC524336 LXX524335:LXY524336 MHT524335:MHU524336 MRP524335:MRQ524336 NBL524335:NBM524336 NLH524335:NLI524336 NVD524335:NVE524336 OEZ524335:OFA524336 OOV524335:OOW524336 OYR524335:OYS524336 PIN524335:PIO524336 PSJ524335:PSK524336 QCF524335:QCG524336 QMB524335:QMC524336 QVX524335:QVY524336 RFT524335:RFU524336 RPP524335:RPQ524336 RZL524335:RZM524336 SJH524335:SJI524336 STD524335:STE524336 TCZ524335:TDA524336 TMV524335:TMW524336 TWR524335:TWS524336 UGN524335:UGO524336 UQJ524335:UQK524336 VAF524335:VAG524336 VKB524335:VKC524336 VTX524335:VTY524336 WDT524335:WDU524336 WNP524335:WNQ524336 WXL524335:WXM524336 BD589871:BE589872 KZ589871:LA589872 UV589871:UW589872 AER589871:AES589872 AON589871:AOO589872 AYJ589871:AYK589872 BIF589871:BIG589872 BSB589871:BSC589872 CBX589871:CBY589872 CLT589871:CLU589872 CVP589871:CVQ589872 DFL589871:DFM589872 DPH589871:DPI589872 DZD589871:DZE589872 EIZ589871:EJA589872 ESV589871:ESW589872 FCR589871:FCS589872 FMN589871:FMO589872 FWJ589871:FWK589872 GGF589871:GGG589872 GQB589871:GQC589872 GZX589871:GZY589872 HJT589871:HJU589872 HTP589871:HTQ589872 IDL589871:IDM589872 INH589871:INI589872 IXD589871:IXE589872 JGZ589871:JHA589872 JQV589871:JQW589872 KAR589871:KAS589872 KKN589871:KKO589872 KUJ589871:KUK589872 LEF589871:LEG589872 LOB589871:LOC589872 LXX589871:LXY589872 MHT589871:MHU589872 MRP589871:MRQ589872 NBL589871:NBM589872 NLH589871:NLI589872 NVD589871:NVE589872 OEZ589871:OFA589872 OOV589871:OOW589872 OYR589871:OYS589872 PIN589871:PIO589872 PSJ589871:PSK589872 QCF589871:QCG589872 QMB589871:QMC589872 QVX589871:QVY589872 RFT589871:RFU589872 RPP589871:RPQ589872 RZL589871:RZM589872 SJH589871:SJI589872 STD589871:STE589872 TCZ589871:TDA589872 TMV589871:TMW589872 TWR589871:TWS589872 UGN589871:UGO589872 UQJ589871:UQK589872 VAF589871:VAG589872 VKB589871:VKC589872 VTX589871:VTY589872 WDT589871:WDU589872 WNP589871:WNQ589872 WXL589871:WXM589872 BD655407:BE655408 KZ655407:LA655408 UV655407:UW655408 AER655407:AES655408 AON655407:AOO655408 AYJ655407:AYK655408 BIF655407:BIG655408 BSB655407:BSC655408 CBX655407:CBY655408 CLT655407:CLU655408 CVP655407:CVQ655408 DFL655407:DFM655408 DPH655407:DPI655408 DZD655407:DZE655408 EIZ655407:EJA655408 ESV655407:ESW655408 FCR655407:FCS655408 FMN655407:FMO655408 FWJ655407:FWK655408 GGF655407:GGG655408 GQB655407:GQC655408 GZX655407:GZY655408 HJT655407:HJU655408 HTP655407:HTQ655408 IDL655407:IDM655408 INH655407:INI655408 IXD655407:IXE655408 JGZ655407:JHA655408 JQV655407:JQW655408 KAR655407:KAS655408 KKN655407:KKO655408 KUJ655407:KUK655408 LEF655407:LEG655408 LOB655407:LOC655408 LXX655407:LXY655408 MHT655407:MHU655408 MRP655407:MRQ655408 NBL655407:NBM655408 NLH655407:NLI655408 NVD655407:NVE655408 OEZ655407:OFA655408 OOV655407:OOW655408 OYR655407:OYS655408 PIN655407:PIO655408 PSJ655407:PSK655408 QCF655407:QCG655408 QMB655407:QMC655408 QVX655407:QVY655408 RFT655407:RFU655408 RPP655407:RPQ655408 RZL655407:RZM655408 SJH655407:SJI655408 STD655407:STE655408 TCZ655407:TDA655408 TMV655407:TMW655408 TWR655407:TWS655408 UGN655407:UGO655408 UQJ655407:UQK655408 VAF655407:VAG655408 VKB655407:VKC655408 VTX655407:VTY655408 WDT655407:WDU655408 WNP655407:WNQ655408 WXL655407:WXM655408 BD720943:BE720944 KZ720943:LA720944 UV720943:UW720944 AER720943:AES720944 AON720943:AOO720944 AYJ720943:AYK720944 BIF720943:BIG720944 BSB720943:BSC720944 CBX720943:CBY720944 CLT720943:CLU720944 CVP720943:CVQ720944 DFL720943:DFM720944 DPH720943:DPI720944 DZD720943:DZE720944 EIZ720943:EJA720944 ESV720943:ESW720944 FCR720943:FCS720944 FMN720943:FMO720944 FWJ720943:FWK720944 GGF720943:GGG720944 GQB720943:GQC720944 GZX720943:GZY720944 HJT720943:HJU720944 HTP720943:HTQ720944 IDL720943:IDM720944 INH720943:INI720944 IXD720943:IXE720944 JGZ720943:JHA720944 JQV720943:JQW720944 KAR720943:KAS720944 KKN720943:KKO720944 KUJ720943:KUK720944 LEF720943:LEG720944 LOB720943:LOC720944 LXX720943:LXY720944 MHT720943:MHU720944 MRP720943:MRQ720944 NBL720943:NBM720944 NLH720943:NLI720944 NVD720943:NVE720944 OEZ720943:OFA720944 OOV720943:OOW720944 OYR720943:OYS720944 PIN720943:PIO720944 PSJ720943:PSK720944 QCF720943:QCG720944 QMB720943:QMC720944 QVX720943:QVY720944 RFT720943:RFU720944 RPP720943:RPQ720944 RZL720943:RZM720944 SJH720943:SJI720944 STD720943:STE720944 TCZ720943:TDA720944 TMV720943:TMW720944 TWR720943:TWS720944 UGN720943:UGO720944 UQJ720943:UQK720944 VAF720943:VAG720944 VKB720943:VKC720944 VTX720943:VTY720944 WDT720943:WDU720944 WNP720943:WNQ720944 WXL720943:WXM720944 BD786479:BE786480 KZ786479:LA786480 UV786479:UW786480 AER786479:AES786480 AON786479:AOO786480 AYJ786479:AYK786480 BIF786479:BIG786480 BSB786479:BSC786480 CBX786479:CBY786480 CLT786479:CLU786480 CVP786479:CVQ786480 DFL786479:DFM786480 DPH786479:DPI786480 DZD786479:DZE786480 EIZ786479:EJA786480 ESV786479:ESW786480 FCR786479:FCS786480 FMN786479:FMO786480 FWJ786479:FWK786480 GGF786479:GGG786480 GQB786479:GQC786480 GZX786479:GZY786480 HJT786479:HJU786480 HTP786479:HTQ786480 IDL786479:IDM786480 INH786479:INI786480 IXD786479:IXE786480 JGZ786479:JHA786480 JQV786479:JQW786480 KAR786479:KAS786480 KKN786479:KKO786480 KUJ786479:KUK786480 LEF786479:LEG786480 LOB786479:LOC786480 LXX786479:LXY786480 MHT786479:MHU786480 MRP786479:MRQ786480 NBL786479:NBM786480 NLH786479:NLI786480 NVD786479:NVE786480 OEZ786479:OFA786480 OOV786479:OOW786480 OYR786479:OYS786480 PIN786479:PIO786480 PSJ786479:PSK786480 QCF786479:QCG786480 QMB786479:QMC786480 QVX786479:QVY786480 RFT786479:RFU786480 RPP786479:RPQ786480 RZL786479:RZM786480 SJH786479:SJI786480 STD786479:STE786480 TCZ786479:TDA786480 TMV786479:TMW786480 TWR786479:TWS786480 UGN786479:UGO786480 UQJ786479:UQK786480 VAF786479:VAG786480 VKB786479:VKC786480 VTX786479:VTY786480 WDT786479:WDU786480 WNP786479:WNQ786480 WXL786479:WXM786480 BD852015:BE852016 KZ852015:LA852016 UV852015:UW852016 AER852015:AES852016 AON852015:AOO852016 AYJ852015:AYK852016 BIF852015:BIG852016 BSB852015:BSC852016 CBX852015:CBY852016 CLT852015:CLU852016 CVP852015:CVQ852016 DFL852015:DFM852016 DPH852015:DPI852016 DZD852015:DZE852016 EIZ852015:EJA852016 ESV852015:ESW852016 FCR852015:FCS852016 FMN852015:FMO852016 FWJ852015:FWK852016 GGF852015:GGG852016 GQB852015:GQC852016 GZX852015:GZY852016 HJT852015:HJU852016 HTP852015:HTQ852016 IDL852015:IDM852016 INH852015:INI852016 IXD852015:IXE852016 JGZ852015:JHA852016 JQV852015:JQW852016 KAR852015:KAS852016 KKN852015:KKO852016 KUJ852015:KUK852016 LEF852015:LEG852016 LOB852015:LOC852016 LXX852015:LXY852016 MHT852015:MHU852016 MRP852015:MRQ852016 NBL852015:NBM852016 NLH852015:NLI852016 NVD852015:NVE852016 OEZ852015:OFA852016 OOV852015:OOW852016 OYR852015:OYS852016 PIN852015:PIO852016 PSJ852015:PSK852016 QCF852015:QCG852016 QMB852015:QMC852016 QVX852015:QVY852016 RFT852015:RFU852016 RPP852015:RPQ852016 RZL852015:RZM852016 SJH852015:SJI852016 STD852015:STE852016 TCZ852015:TDA852016 TMV852015:TMW852016 TWR852015:TWS852016 UGN852015:UGO852016 UQJ852015:UQK852016 VAF852015:VAG852016 VKB852015:VKC852016 VTX852015:VTY852016 WDT852015:WDU852016 WNP852015:WNQ852016 WXL852015:WXM852016 BD917551:BE917552 KZ917551:LA917552 UV917551:UW917552 AER917551:AES917552 AON917551:AOO917552 AYJ917551:AYK917552 BIF917551:BIG917552 BSB917551:BSC917552 CBX917551:CBY917552 CLT917551:CLU917552 CVP917551:CVQ917552 DFL917551:DFM917552 DPH917551:DPI917552 DZD917551:DZE917552 EIZ917551:EJA917552 ESV917551:ESW917552 FCR917551:FCS917552 FMN917551:FMO917552 FWJ917551:FWK917552 GGF917551:GGG917552 GQB917551:GQC917552 GZX917551:GZY917552 HJT917551:HJU917552 HTP917551:HTQ917552 IDL917551:IDM917552 INH917551:INI917552 IXD917551:IXE917552 JGZ917551:JHA917552 JQV917551:JQW917552 KAR917551:KAS917552 KKN917551:KKO917552 KUJ917551:KUK917552 LEF917551:LEG917552 LOB917551:LOC917552 LXX917551:LXY917552 MHT917551:MHU917552 MRP917551:MRQ917552 NBL917551:NBM917552 NLH917551:NLI917552 NVD917551:NVE917552 OEZ917551:OFA917552 OOV917551:OOW917552 OYR917551:OYS917552 PIN917551:PIO917552 PSJ917551:PSK917552 QCF917551:QCG917552 QMB917551:QMC917552 QVX917551:QVY917552 RFT917551:RFU917552 RPP917551:RPQ917552 RZL917551:RZM917552 SJH917551:SJI917552 STD917551:STE917552 TCZ917551:TDA917552 TMV917551:TMW917552 TWR917551:TWS917552 UGN917551:UGO917552 UQJ917551:UQK917552 VAF917551:VAG917552 VKB917551:VKC917552 VTX917551:VTY917552 WDT917551:WDU917552 WNP917551:WNQ917552 WXL917551:WXM917552 BD983087:BE983088 KZ983087:LA983088 UV983087:UW983088 AER983087:AES983088 AON983087:AOO983088 AYJ983087:AYK983088 BIF983087:BIG983088 BSB983087:BSC983088 CBX983087:CBY983088 CLT983087:CLU983088 CVP983087:CVQ983088 DFL983087:DFM983088 DPH983087:DPI983088 DZD983087:DZE983088 EIZ983087:EJA983088 ESV983087:ESW983088 FCR983087:FCS983088 FMN983087:FMO983088 FWJ983087:FWK983088 GGF983087:GGG983088 GQB983087:GQC983088 GZX983087:GZY983088 HJT983087:HJU983088 HTP983087:HTQ983088 IDL983087:IDM983088 INH983087:INI983088 IXD983087:IXE983088 JGZ983087:JHA983088 JQV983087:JQW983088 KAR983087:KAS983088 KKN983087:KKO983088 KUJ983087:KUK983088 LEF983087:LEG983088 LOB983087:LOC983088 LXX983087:LXY983088 MHT983087:MHU983088 MRP983087:MRQ983088 NBL983087:NBM983088 NLH983087:NLI983088 NVD983087:NVE983088 OEZ983087:OFA983088 OOV983087:OOW983088 OYR983087:OYS983088 PIN983087:PIO983088 PSJ983087:PSK983088 QCF983087:QCG983088 QMB983087:QMC983088 QVX983087:QVY983088 RFT983087:RFU983088 RPP983087:RPQ983088 RZL983087:RZM983088 SJH983087:SJI983088 STD983087:STE983088 TCZ983087:TDA983088 TMV983087:TMW983088 TWR983087:TWS983088 UGN983087:UGO983088 UQJ983087:UQK983088 VAF983087:VAG983088 VKB983087:VKC983088 VTX983087:VTY983088 WDT983087:WDU983088 WNP983087:WNQ983088 WXL983087:WXM983088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AT65583 KP65583 UL65583 AEH65583 AOD65583 AXZ65583 BHV65583 BRR65583 CBN65583 CLJ65583 CVF65583 DFB65583 DOX65583 DYT65583 EIP65583 ESL65583 FCH65583 FMD65583 FVZ65583 GFV65583 GPR65583 GZN65583 HJJ65583 HTF65583 IDB65583 IMX65583 IWT65583 JGP65583 JQL65583 KAH65583 KKD65583 KTZ65583 LDV65583 LNR65583 LXN65583 MHJ65583 MRF65583 NBB65583 NKX65583 NUT65583 OEP65583 OOL65583 OYH65583 PID65583 PRZ65583 QBV65583 QLR65583 QVN65583 RFJ65583 RPF65583 RZB65583 SIX65583 SST65583 TCP65583 TML65583 TWH65583 UGD65583 UPZ65583 UZV65583 VJR65583 VTN65583 WDJ65583 WNF65583 WXB65583 AT131119 KP131119 UL131119 AEH131119 AOD131119 AXZ131119 BHV131119 BRR131119 CBN131119 CLJ131119 CVF131119 DFB131119 DOX131119 DYT131119 EIP131119 ESL131119 FCH131119 FMD131119 FVZ131119 GFV131119 GPR131119 GZN131119 HJJ131119 HTF131119 IDB131119 IMX131119 IWT131119 JGP131119 JQL131119 KAH131119 KKD131119 KTZ131119 LDV131119 LNR131119 LXN131119 MHJ131119 MRF131119 NBB131119 NKX131119 NUT131119 OEP131119 OOL131119 OYH131119 PID131119 PRZ131119 QBV131119 QLR131119 QVN131119 RFJ131119 RPF131119 RZB131119 SIX131119 SST131119 TCP131119 TML131119 TWH131119 UGD131119 UPZ131119 UZV131119 VJR131119 VTN131119 WDJ131119 WNF131119 WXB131119 AT196655 KP196655 UL196655 AEH196655 AOD196655 AXZ196655 BHV196655 BRR196655 CBN196655 CLJ196655 CVF196655 DFB196655 DOX196655 DYT196655 EIP196655 ESL196655 FCH196655 FMD196655 FVZ196655 GFV196655 GPR196655 GZN196655 HJJ196655 HTF196655 IDB196655 IMX196655 IWT196655 JGP196655 JQL196655 KAH196655 KKD196655 KTZ196655 LDV196655 LNR196655 LXN196655 MHJ196655 MRF196655 NBB196655 NKX196655 NUT196655 OEP196655 OOL196655 OYH196655 PID196655 PRZ196655 QBV196655 QLR196655 QVN196655 RFJ196655 RPF196655 RZB196655 SIX196655 SST196655 TCP196655 TML196655 TWH196655 UGD196655 UPZ196655 UZV196655 VJR196655 VTN196655 WDJ196655 WNF196655 WXB196655 AT262191 KP262191 UL262191 AEH262191 AOD262191 AXZ262191 BHV262191 BRR262191 CBN262191 CLJ262191 CVF262191 DFB262191 DOX262191 DYT262191 EIP262191 ESL262191 FCH262191 FMD262191 FVZ262191 GFV262191 GPR262191 GZN262191 HJJ262191 HTF262191 IDB262191 IMX262191 IWT262191 JGP262191 JQL262191 KAH262191 KKD262191 KTZ262191 LDV262191 LNR262191 LXN262191 MHJ262191 MRF262191 NBB262191 NKX262191 NUT262191 OEP262191 OOL262191 OYH262191 PID262191 PRZ262191 QBV262191 QLR262191 QVN262191 RFJ262191 RPF262191 RZB262191 SIX262191 SST262191 TCP262191 TML262191 TWH262191 UGD262191 UPZ262191 UZV262191 VJR262191 VTN262191 WDJ262191 WNF262191 WXB262191 AT327727 KP327727 UL327727 AEH327727 AOD327727 AXZ327727 BHV327727 BRR327727 CBN327727 CLJ327727 CVF327727 DFB327727 DOX327727 DYT327727 EIP327727 ESL327727 FCH327727 FMD327727 FVZ327727 GFV327727 GPR327727 GZN327727 HJJ327727 HTF327727 IDB327727 IMX327727 IWT327727 JGP327727 JQL327727 KAH327727 KKD327727 KTZ327727 LDV327727 LNR327727 LXN327727 MHJ327727 MRF327727 NBB327727 NKX327727 NUT327727 OEP327727 OOL327727 OYH327727 PID327727 PRZ327727 QBV327727 QLR327727 QVN327727 RFJ327727 RPF327727 RZB327727 SIX327727 SST327727 TCP327727 TML327727 TWH327727 UGD327727 UPZ327727 UZV327727 VJR327727 VTN327727 WDJ327727 WNF327727 WXB327727 AT393263 KP393263 UL393263 AEH393263 AOD393263 AXZ393263 BHV393263 BRR393263 CBN393263 CLJ393263 CVF393263 DFB393263 DOX393263 DYT393263 EIP393263 ESL393263 FCH393263 FMD393263 FVZ393263 GFV393263 GPR393263 GZN393263 HJJ393263 HTF393263 IDB393263 IMX393263 IWT393263 JGP393263 JQL393263 KAH393263 KKD393263 KTZ393263 LDV393263 LNR393263 LXN393263 MHJ393263 MRF393263 NBB393263 NKX393263 NUT393263 OEP393263 OOL393263 OYH393263 PID393263 PRZ393263 QBV393263 QLR393263 QVN393263 RFJ393263 RPF393263 RZB393263 SIX393263 SST393263 TCP393263 TML393263 TWH393263 UGD393263 UPZ393263 UZV393263 VJR393263 VTN393263 WDJ393263 WNF393263 WXB393263 AT458799 KP458799 UL458799 AEH458799 AOD458799 AXZ458799 BHV458799 BRR458799 CBN458799 CLJ458799 CVF458799 DFB458799 DOX458799 DYT458799 EIP458799 ESL458799 FCH458799 FMD458799 FVZ458799 GFV458799 GPR458799 GZN458799 HJJ458799 HTF458799 IDB458799 IMX458799 IWT458799 JGP458799 JQL458799 KAH458799 KKD458799 KTZ458799 LDV458799 LNR458799 LXN458799 MHJ458799 MRF458799 NBB458799 NKX458799 NUT458799 OEP458799 OOL458799 OYH458799 PID458799 PRZ458799 QBV458799 QLR458799 QVN458799 RFJ458799 RPF458799 RZB458799 SIX458799 SST458799 TCP458799 TML458799 TWH458799 UGD458799 UPZ458799 UZV458799 VJR458799 VTN458799 WDJ458799 WNF458799 WXB458799 AT524335 KP524335 UL524335 AEH524335 AOD524335 AXZ524335 BHV524335 BRR524335 CBN524335 CLJ524335 CVF524335 DFB524335 DOX524335 DYT524335 EIP524335 ESL524335 FCH524335 FMD524335 FVZ524335 GFV524335 GPR524335 GZN524335 HJJ524335 HTF524335 IDB524335 IMX524335 IWT524335 JGP524335 JQL524335 KAH524335 KKD524335 KTZ524335 LDV524335 LNR524335 LXN524335 MHJ524335 MRF524335 NBB524335 NKX524335 NUT524335 OEP524335 OOL524335 OYH524335 PID524335 PRZ524335 QBV524335 QLR524335 QVN524335 RFJ524335 RPF524335 RZB524335 SIX524335 SST524335 TCP524335 TML524335 TWH524335 UGD524335 UPZ524335 UZV524335 VJR524335 VTN524335 WDJ524335 WNF524335 WXB524335 AT589871 KP589871 UL589871 AEH589871 AOD589871 AXZ589871 BHV589871 BRR589871 CBN589871 CLJ589871 CVF589871 DFB589871 DOX589871 DYT589871 EIP589871 ESL589871 FCH589871 FMD589871 FVZ589871 GFV589871 GPR589871 GZN589871 HJJ589871 HTF589871 IDB589871 IMX589871 IWT589871 JGP589871 JQL589871 KAH589871 KKD589871 KTZ589871 LDV589871 LNR589871 LXN589871 MHJ589871 MRF589871 NBB589871 NKX589871 NUT589871 OEP589871 OOL589871 OYH589871 PID589871 PRZ589871 QBV589871 QLR589871 QVN589871 RFJ589871 RPF589871 RZB589871 SIX589871 SST589871 TCP589871 TML589871 TWH589871 UGD589871 UPZ589871 UZV589871 VJR589871 VTN589871 WDJ589871 WNF589871 WXB589871 AT655407 KP655407 UL655407 AEH655407 AOD655407 AXZ655407 BHV655407 BRR655407 CBN655407 CLJ655407 CVF655407 DFB655407 DOX655407 DYT655407 EIP655407 ESL655407 FCH655407 FMD655407 FVZ655407 GFV655407 GPR655407 GZN655407 HJJ655407 HTF655407 IDB655407 IMX655407 IWT655407 JGP655407 JQL655407 KAH655407 KKD655407 KTZ655407 LDV655407 LNR655407 LXN655407 MHJ655407 MRF655407 NBB655407 NKX655407 NUT655407 OEP655407 OOL655407 OYH655407 PID655407 PRZ655407 QBV655407 QLR655407 QVN655407 RFJ655407 RPF655407 RZB655407 SIX655407 SST655407 TCP655407 TML655407 TWH655407 UGD655407 UPZ655407 UZV655407 VJR655407 VTN655407 WDJ655407 WNF655407 WXB655407 AT720943 KP720943 UL720943 AEH720943 AOD720943 AXZ720943 BHV720943 BRR720943 CBN720943 CLJ720943 CVF720943 DFB720943 DOX720943 DYT720943 EIP720943 ESL720943 FCH720943 FMD720943 FVZ720943 GFV720943 GPR720943 GZN720943 HJJ720943 HTF720943 IDB720943 IMX720943 IWT720943 JGP720943 JQL720943 KAH720943 KKD720943 KTZ720943 LDV720943 LNR720943 LXN720943 MHJ720943 MRF720943 NBB720943 NKX720943 NUT720943 OEP720943 OOL720943 OYH720943 PID720943 PRZ720943 QBV720943 QLR720943 QVN720943 RFJ720943 RPF720943 RZB720943 SIX720943 SST720943 TCP720943 TML720943 TWH720943 UGD720943 UPZ720943 UZV720943 VJR720943 VTN720943 WDJ720943 WNF720943 WXB720943 AT786479 KP786479 UL786479 AEH786479 AOD786479 AXZ786479 BHV786479 BRR786479 CBN786479 CLJ786479 CVF786479 DFB786479 DOX786479 DYT786479 EIP786479 ESL786479 FCH786479 FMD786479 FVZ786479 GFV786479 GPR786479 GZN786479 HJJ786479 HTF786479 IDB786479 IMX786479 IWT786479 JGP786479 JQL786479 KAH786479 KKD786479 KTZ786479 LDV786479 LNR786479 LXN786479 MHJ786479 MRF786479 NBB786479 NKX786479 NUT786479 OEP786479 OOL786479 OYH786479 PID786479 PRZ786479 QBV786479 QLR786479 QVN786479 RFJ786479 RPF786479 RZB786479 SIX786479 SST786479 TCP786479 TML786479 TWH786479 UGD786479 UPZ786479 UZV786479 VJR786479 VTN786479 WDJ786479 WNF786479 WXB786479 AT852015 KP852015 UL852015 AEH852015 AOD852015 AXZ852015 BHV852015 BRR852015 CBN852015 CLJ852015 CVF852015 DFB852015 DOX852015 DYT852015 EIP852015 ESL852015 FCH852015 FMD852015 FVZ852015 GFV852015 GPR852015 GZN852015 HJJ852015 HTF852015 IDB852015 IMX852015 IWT852015 JGP852015 JQL852015 KAH852015 KKD852015 KTZ852015 LDV852015 LNR852015 LXN852015 MHJ852015 MRF852015 NBB852015 NKX852015 NUT852015 OEP852015 OOL852015 OYH852015 PID852015 PRZ852015 QBV852015 QLR852015 QVN852015 RFJ852015 RPF852015 RZB852015 SIX852015 SST852015 TCP852015 TML852015 TWH852015 UGD852015 UPZ852015 UZV852015 VJR852015 VTN852015 WDJ852015 WNF852015 WXB852015 AT917551 KP917551 UL917551 AEH917551 AOD917551 AXZ917551 BHV917551 BRR917551 CBN917551 CLJ917551 CVF917551 DFB917551 DOX917551 DYT917551 EIP917551 ESL917551 FCH917551 FMD917551 FVZ917551 GFV917551 GPR917551 GZN917551 HJJ917551 HTF917551 IDB917551 IMX917551 IWT917551 JGP917551 JQL917551 KAH917551 KKD917551 KTZ917551 LDV917551 LNR917551 LXN917551 MHJ917551 MRF917551 NBB917551 NKX917551 NUT917551 OEP917551 OOL917551 OYH917551 PID917551 PRZ917551 QBV917551 QLR917551 QVN917551 RFJ917551 RPF917551 RZB917551 SIX917551 SST917551 TCP917551 TML917551 TWH917551 UGD917551 UPZ917551 UZV917551 VJR917551 VTN917551 WDJ917551 WNF917551 WXB917551 AT983087 KP983087 UL983087 AEH983087 AOD983087 AXZ983087 BHV983087 BRR983087 CBN983087 CLJ983087 CVF983087 DFB983087 DOX983087 DYT983087 EIP983087 ESL983087 FCH983087 FMD983087 FVZ983087 GFV983087 GPR983087 GZN983087 HJJ983087 HTF983087 IDB983087 IMX983087 IWT983087 JGP983087 JQL983087 KAH983087 KKD983087 KTZ983087 LDV983087 LNR983087 LXN983087 MHJ983087 MRF983087 NBB983087 NKX983087 NUT983087 OEP983087 OOL983087 OYH983087 PID983087 PRZ983087 QBV983087 QLR983087 QVN983087 RFJ983087 RPF983087 RZB983087 SIX983087 SST983087 TCP983087 TML983087 TWH983087 UGD983087 UPZ983087 UZV983087 VJR983087 VTN983087 WDJ983087 WNF983087 WXB983087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Q65596:R65597 JM65596:JN65597 TI65596:TJ65597 ADE65596:ADF65597 ANA65596:ANB65597 AWW65596:AWX65597 BGS65596:BGT65597 BQO65596:BQP65597 CAK65596:CAL65597 CKG65596:CKH65597 CUC65596:CUD65597 DDY65596:DDZ65597 DNU65596:DNV65597 DXQ65596:DXR65597 EHM65596:EHN65597 ERI65596:ERJ65597 FBE65596:FBF65597 FLA65596:FLB65597 FUW65596:FUX65597 GES65596:GET65597 GOO65596:GOP65597 GYK65596:GYL65597 HIG65596:HIH65597 HSC65596:HSD65597 IBY65596:IBZ65597 ILU65596:ILV65597 IVQ65596:IVR65597 JFM65596:JFN65597 JPI65596:JPJ65597 JZE65596:JZF65597 KJA65596:KJB65597 KSW65596:KSX65597 LCS65596:LCT65597 LMO65596:LMP65597 LWK65596:LWL65597 MGG65596:MGH65597 MQC65596:MQD65597 MZY65596:MZZ65597 NJU65596:NJV65597 NTQ65596:NTR65597 ODM65596:ODN65597 ONI65596:ONJ65597 OXE65596:OXF65597 PHA65596:PHB65597 PQW65596:PQX65597 QAS65596:QAT65597 QKO65596:QKP65597 QUK65596:QUL65597 REG65596:REH65597 ROC65596:ROD65597 RXY65596:RXZ65597 SHU65596:SHV65597 SRQ65596:SRR65597 TBM65596:TBN65597 TLI65596:TLJ65597 TVE65596:TVF65597 UFA65596:UFB65597 UOW65596:UOX65597 UYS65596:UYT65597 VIO65596:VIP65597 VSK65596:VSL65597 WCG65596:WCH65597 WMC65596:WMD65597 WVY65596:WVZ65597 Q131132:R131133 JM131132:JN131133 TI131132:TJ131133 ADE131132:ADF131133 ANA131132:ANB131133 AWW131132:AWX131133 BGS131132:BGT131133 BQO131132:BQP131133 CAK131132:CAL131133 CKG131132:CKH131133 CUC131132:CUD131133 DDY131132:DDZ131133 DNU131132:DNV131133 DXQ131132:DXR131133 EHM131132:EHN131133 ERI131132:ERJ131133 FBE131132:FBF131133 FLA131132:FLB131133 FUW131132:FUX131133 GES131132:GET131133 GOO131132:GOP131133 GYK131132:GYL131133 HIG131132:HIH131133 HSC131132:HSD131133 IBY131132:IBZ131133 ILU131132:ILV131133 IVQ131132:IVR131133 JFM131132:JFN131133 JPI131132:JPJ131133 JZE131132:JZF131133 KJA131132:KJB131133 KSW131132:KSX131133 LCS131132:LCT131133 LMO131132:LMP131133 LWK131132:LWL131133 MGG131132:MGH131133 MQC131132:MQD131133 MZY131132:MZZ131133 NJU131132:NJV131133 NTQ131132:NTR131133 ODM131132:ODN131133 ONI131132:ONJ131133 OXE131132:OXF131133 PHA131132:PHB131133 PQW131132:PQX131133 QAS131132:QAT131133 QKO131132:QKP131133 QUK131132:QUL131133 REG131132:REH131133 ROC131132:ROD131133 RXY131132:RXZ131133 SHU131132:SHV131133 SRQ131132:SRR131133 TBM131132:TBN131133 TLI131132:TLJ131133 TVE131132:TVF131133 UFA131132:UFB131133 UOW131132:UOX131133 UYS131132:UYT131133 VIO131132:VIP131133 VSK131132:VSL131133 WCG131132:WCH131133 WMC131132:WMD131133 WVY131132:WVZ131133 Q196668:R196669 JM196668:JN196669 TI196668:TJ196669 ADE196668:ADF196669 ANA196668:ANB196669 AWW196668:AWX196669 BGS196668:BGT196669 BQO196668:BQP196669 CAK196668:CAL196669 CKG196668:CKH196669 CUC196668:CUD196669 DDY196668:DDZ196669 DNU196668:DNV196669 DXQ196668:DXR196669 EHM196668:EHN196669 ERI196668:ERJ196669 FBE196668:FBF196669 FLA196668:FLB196669 FUW196668:FUX196669 GES196668:GET196669 GOO196668:GOP196669 GYK196668:GYL196669 HIG196668:HIH196669 HSC196668:HSD196669 IBY196668:IBZ196669 ILU196668:ILV196669 IVQ196668:IVR196669 JFM196668:JFN196669 JPI196668:JPJ196669 JZE196668:JZF196669 KJA196668:KJB196669 KSW196668:KSX196669 LCS196668:LCT196669 LMO196668:LMP196669 LWK196668:LWL196669 MGG196668:MGH196669 MQC196668:MQD196669 MZY196668:MZZ196669 NJU196668:NJV196669 NTQ196668:NTR196669 ODM196668:ODN196669 ONI196668:ONJ196669 OXE196668:OXF196669 PHA196668:PHB196669 PQW196668:PQX196669 QAS196668:QAT196669 QKO196668:QKP196669 QUK196668:QUL196669 REG196668:REH196669 ROC196668:ROD196669 RXY196668:RXZ196669 SHU196668:SHV196669 SRQ196668:SRR196669 TBM196668:TBN196669 TLI196668:TLJ196669 TVE196668:TVF196669 UFA196668:UFB196669 UOW196668:UOX196669 UYS196668:UYT196669 VIO196668:VIP196669 VSK196668:VSL196669 WCG196668:WCH196669 WMC196668:WMD196669 WVY196668:WVZ196669 Q262204:R262205 JM262204:JN262205 TI262204:TJ262205 ADE262204:ADF262205 ANA262204:ANB262205 AWW262204:AWX262205 BGS262204:BGT262205 BQO262204:BQP262205 CAK262204:CAL262205 CKG262204:CKH262205 CUC262204:CUD262205 DDY262204:DDZ262205 DNU262204:DNV262205 DXQ262204:DXR262205 EHM262204:EHN262205 ERI262204:ERJ262205 FBE262204:FBF262205 FLA262204:FLB262205 FUW262204:FUX262205 GES262204:GET262205 GOO262204:GOP262205 GYK262204:GYL262205 HIG262204:HIH262205 HSC262204:HSD262205 IBY262204:IBZ262205 ILU262204:ILV262205 IVQ262204:IVR262205 JFM262204:JFN262205 JPI262204:JPJ262205 JZE262204:JZF262205 KJA262204:KJB262205 KSW262204:KSX262205 LCS262204:LCT262205 LMO262204:LMP262205 LWK262204:LWL262205 MGG262204:MGH262205 MQC262204:MQD262205 MZY262204:MZZ262205 NJU262204:NJV262205 NTQ262204:NTR262205 ODM262204:ODN262205 ONI262204:ONJ262205 OXE262204:OXF262205 PHA262204:PHB262205 PQW262204:PQX262205 QAS262204:QAT262205 QKO262204:QKP262205 QUK262204:QUL262205 REG262204:REH262205 ROC262204:ROD262205 RXY262204:RXZ262205 SHU262204:SHV262205 SRQ262204:SRR262205 TBM262204:TBN262205 TLI262204:TLJ262205 TVE262204:TVF262205 UFA262204:UFB262205 UOW262204:UOX262205 UYS262204:UYT262205 VIO262204:VIP262205 VSK262204:VSL262205 WCG262204:WCH262205 WMC262204:WMD262205 WVY262204:WVZ262205 Q327740:R327741 JM327740:JN327741 TI327740:TJ327741 ADE327740:ADF327741 ANA327740:ANB327741 AWW327740:AWX327741 BGS327740:BGT327741 BQO327740:BQP327741 CAK327740:CAL327741 CKG327740:CKH327741 CUC327740:CUD327741 DDY327740:DDZ327741 DNU327740:DNV327741 DXQ327740:DXR327741 EHM327740:EHN327741 ERI327740:ERJ327741 FBE327740:FBF327741 FLA327740:FLB327741 FUW327740:FUX327741 GES327740:GET327741 GOO327740:GOP327741 GYK327740:GYL327741 HIG327740:HIH327741 HSC327740:HSD327741 IBY327740:IBZ327741 ILU327740:ILV327741 IVQ327740:IVR327741 JFM327740:JFN327741 JPI327740:JPJ327741 JZE327740:JZF327741 KJA327740:KJB327741 KSW327740:KSX327741 LCS327740:LCT327741 LMO327740:LMP327741 LWK327740:LWL327741 MGG327740:MGH327741 MQC327740:MQD327741 MZY327740:MZZ327741 NJU327740:NJV327741 NTQ327740:NTR327741 ODM327740:ODN327741 ONI327740:ONJ327741 OXE327740:OXF327741 PHA327740:PHB327741 PQW327740:PQX327741 QAS327740:QAT327741 QKO327740:QKP327741 QUK327740:QUL327741 REG327740:REH327741 ROC327740:ROD327741 RXY327740:RXZ327741 SHU327740:SHV327741 SRQ327740:SRR327741 TBM327740:TBN327741 TLI327740:TLJ327741 TVE327740:TVF327741 UFA327740:UFB327741 UOW327740:UOX327741 UYS327740:UYT327741 VIO327740:VIP327741 VSK327740:VSL327741 WCG327740:WCH327741 WMC327740:WMD327741 WVY327740:WVZ327741 Q393276:R393277 JM393276:JN393277 TI393276:TJ393277 ADE393276:ADF393277 ANA393276:ANB393277 AWW393276:AWX393277 BGS393276:BGT393277 BQO393276:BQP393277 CAK393276:CAL393277 CKG393276:CKH393277 CUC393276:CUD393277 DDY393276:DDZ393277 DNU393276:DNV393277 DXQ393276:DXR393277 EHM393276:EHN393277 ERI393276:ERJ393277 FBE393276:FBF393277 FLA393276:FLB393277 FUW393276:FUX393277 GES393276:GET393277 GOO393276:GOP393277 GYK393276:GYL393277 HIG393276:HIH393277 HSC393276:HSD393277 IBY393276:IBZ393277 ILU393276:ILV393277 IVQ393276:IVR393277 JFM393276:JFN393277 JPI393276:JPJ393277 JZE393276:JZF393277 KJA393276:KJB393277 KSW393276:KSX393277 LCS393276:LCT393277 LMO393276:LMP393277 LWK393276:LWL393277 MGG393276:MGH393277 MQC393276:MQD393277 MZY393276:MZZ393277 NJU393276:NJV393277 NTQ393276:NTR393277 ODM393276:ODN393277 ONI393276:ONJ393277 OXE393276:OXF393277 PHA393276:PHB393277 PQW393276:PQX393277 QAS393276:QAT393277 QKO393276:QKP393277 QUK393276:QUL393277 REG393276:REH393277 ROC393276:ROD393277 RXY393276:RXZ393277 SHU393276:SHV393277 SRQ393276:SRR393277 TBM393276:TBN393277 TLI393276:TLJ393277 TVE393276:TVF393277 UFA393276:UFB393277 UOW393276:UOX393277 UYS393276:UYT393277 VIO393276:VIP393277 VSK393276:VSL393277 WCG393276:WCH393277 WMC393276:WMD393277 WVY393276:WVZ393277 Q458812:R458813 JM458812:JN458813 TI458812:TJ458813 ADE458812:ADF458813 ANA458812:ANB458813 AWW458812:AWX458813 BGS458812:BGT458813 BQO458812:BQP458813 CAK458812:CAL458813 CKG458812:CKH458813 CUC458812:CUD458813 DDY458812:DDZ458813 DNU458812:DNV458813 DXQ458812:DXR458813 EHM458812:EHN458813 ERI458812:ERJ458813 FBE458812:FBF458813 FLA458812:FLB458813 FUW458812:FUX458813 GES458812:GET458813 GOO458812:GOP458813 GYK458812:GYL458813 HIG458812:HIH458813 HSC458812:HSD458813 IBY458812:IBZ458813 ILU458812:ILV458813 IVQ458812:IVR458813 JFM458812:JFN458813 JPI458812:JPJ458813 JZE458812:JZF458813 KJA458812:KJB458813 KSW458812:KSX458813 LCS458812:LCT458813 LMO458812:LMP458813 LWK458812:LWL458813 MGG458812:MGH458813 MQC458812:MQD458813 MZY458812:MZZ458813 NJU458812:NJV458813 NTQ458812:NTR458813 ODM458812:ODN458813 ONI458812:ONJ458813 OXE458812:OXF458813 PHA458812:PHB458813 PQW458812:PQX458813 QAS458812:QAT458813 QKO458812:QKP458813 QUK458812:QUL458813 REG458812:REH458813 ROC458812:ROD458813 RXY458812:RXZ458813 SHU458812:SHV458813 SRQ458812:SRR458813 TBM458812:TBN458813 TLI458812:TLJ458813 TVE458812:TVF458813 UFA458812:UFB458813 UOW458812:UOX458813 UYS458812:UYT458813 VIO458812:VIP458813 VSK458812:VSL458813 WCG458812:WCH458813 WMC458812:WMD458813 WVY458812:WVZ458813 Q524348:R524349 JM524348:JN524349 TI524348:TJ524349 ADE524348:ADF524349 ANA524348:ANB524349 AWW524348:AWX524349 BGS524348:BGT524349 BQO524348:BQP524349 CAK524348:CAL524349 CKG524348:CKH524349 CUC524348:CUD524349 DDY524348:DDZ524349 DNU524348:DNV524349 DXQ524348:DXR524349 EHM524348:EHN524349 ERI524348:ERJ524349 FBE524348:FBF524349 FLA524348:FLB524349 FUW524348:FUX524349 GES524348:GET524349 GOO524348:GOP524349 GYK524348:GYL524349 HIG524348:HIH524349 HSC524348:HSD524349 IBY524348:IBZ524349 ILU524348:ILV524349 IVQ524348:IVR524349 JFM524348:JFN524349 JPI524348:JPJ524349 JZE524348:JZF524349 KJA524348:KJB524349 KSW524348:KSX524349 LCS524348:LCT524349 LMO524348:LMP524349 LWK524348:LWL524349 MGG524348:MGH524349 MQC524348:MQD524349 MZY524348:MZZ524349 NJU524348:NJV524349 NTQ524348:NTR524349 ODM524348:ODN524349 ONI524348:ONJ524349 OXE524348:OXF524349 PHA524348:PHB524349 PQW524348:PQX524349 QAS524348:QAT524349 QKO524348:QKP524349 QUK524348:QUL524349 REG524348:REH524349 ROC524348:ROD524349 RXY524348:RXZ524349 SHU524348:SHV524349 SRQ524348:SRR524349 TBM524348:TBN524349 TLI524348:TLJ524349 TVE524348:TVF524349 UFA524348:UFB524349 UOW524348:UOX524349 UYS524348:UYT524349 VIO524348:VIP524349 VSK524348:VSL524349 WCG524348:WCH524349 WMC524348:WMD524349 WVY524348:WVZ524349 Q589884:R589885 JM589884:JN589885 TI589884:TJ589885 ADE589884:ADF589885 ANA589884:ANB589885 AWW589884:AWX589885 BGS589884:BGT589885 BQO589884:BQP589885 CAK589884:CAL589885 CKG589884:CKH589885 CUC589884:CUD589885 DDY589884:DDZ589885 DNU589884:DNV589885 DXQ589884:DXR589885 EHM589884:EHN589885 ERI589884:ERJ589885 FBE589884:FBF589885 FLA589884:FLB589885 FUW589884:FUX589885 GES589884:GET589885 GOO589884:GOP589885 GYK589884:GYL589885 HIG589884:HIH589885 HSC589884:HSD589885 IBY589884:IBZ589885 ILU589884:ILV589885 IVQ589884:IVR589885 JFM589884:JFN589885 JPI589884:JPJ589885 JZE589884:JZF589885 KJA589884:KJB589885 KSW589884:KSX589885 LCS589884:LCT589885 LMO589884:LMP589885 LWK589884:LWL589885 MGG589884:MGH589885 MQC589884:MQD589885 MZY589884:MZZ589885 NJU589884:NJV589885 NTQ589884:NTR589885 ODM589884:ODN589885 ONI589884:ONJ589885 OXE589884:OXF589885 PHA589884:PHB589885 PQW589884:PQX589885 QAS589884:QAT589885 QKO589884:QKP589885 QUK589884:QUL589885 REG589884:REH589885 ROC589884:ROD589885 RXY589884:RXZ589885 SHU589884:SHV589885 SRQ589884:SRR589885 TBM589884:TBN589885 TLI589884:TLJ589885 TVE589884:TVF589885 UFA589884:UFB589885 UOW589884:UOX589885 UYS589884:UYT589885 VIO589884:VIP589885 VSK589884:VSL589885 WCG589884:WCH589885 WMC589884:WMD589885 WVY589884:WVZ589885 Q655420:R655421 JM655420:JN655421 TI655420:TJ655421 ADE655420:ADF655421 ANA655420:ANB655421 AWW655420:AWX655421 BGS655420:BGT655421 BQO655420:BQP655421 CAK655420:CAL655421 CKG655420:CKH655421 CUC655420:CUD655421 DDY655420:DDZ655421 DNU655420:DNV655421 DXQ655420:DXR655421 EHM655420:EHN655421 ERI655420:ERJ655421 FBE655420:FBF655421 FLA655420:FLB655421 FUW655420:FUX655421 GES655420:GET655421 GOO655420:GOP655421 GYK655420:GYL655421 HIG655420:HIH655421 HSC655420:HSD655421 IBY655420:IBZ655421 ILU655420:ILV655421 IVQ655420:IVR655421 JFM655420:JFN655421 JPI655420:JPJ655421 JZE655420:JZF655421 KJA655420:KJB655421 KSW655420:KSX655421 LCS655420:LCT655421 LMO655420:LMP655421 LWK655420:LWL655421 MGG655420:MGH655421 MQC655420:MQD655421 MZY655420:MZZ655421 NJU655420:NJV655421 NTQ655420:NTR655421 ODM655420:ODN655421 ONI655420:ONJ655421 OXE655420:OXF655421 PHA655420:PHB655421 PQW655420:PQX655421 QAS655420:QAT655421 QKO655420:QKP655421 QUK655420:QUL655421 REG655420:REH655421 ROC655420:ROD655421 RXY655420:RXZ655421 SHU655420:SHV655421 SRQ655420:SRR655421 TBM655420:TBN655421 TLI655420:TLJ655421 TVE655420:TVF655421 UFA655420:UFB655421 UOW655420:UOX655421 UYS655420:UYT655421 VIO655420:VIP655421 VSK655420:VSL655421 WCG655420:WCH655421 WMC655420:WMD655421 WVY655420:WVZ655421 Q720956:R720957 JM720956:JN720957 TI720956:TJ720957 ADE720956:ADF720957 ANA720956:ANB720957 AWW720956:AWX720957 BGS720956:BGT720957 BQO720956:BQP720957 CAK720956:CAL720957 CKG720956:CKH720957 CUC720956:CUD720957 DDY720956:DDZ720957 DNU720956:DNV720957 DXQ720956:DXR720957 EHM720956:EHN720957 ERI720956:ERJ720957 FBE720956:FBF720957 FLA720956:FLB720957 FUW720956:FUX720957 GES720956:GET720957 GOO720956:GOP720957 GYK720956:GYL720957 HIG720956:HIH720957 HSC720956:HSD720957 IBY720956:IBZ720957 ILU720956:ILV720957 IVQ720956:IVR720957 JFM720956:JFN720957 JPI720956:JPJ720957 JZE720956:JZF720957 KJA720956:KJB720957 KSW720956:KSX720957 LCS720956:LCT720957 LMO720956:LMP720957 LWK720956:LWL720957 MGG720956:MGH720957 MQC720956:MQD720957 MZY720956:MZZ720957 NJU720956:NJV720957 NTQ720956:NTR720957 ODM720956:ODN720957 ONI720956:ONJ720957 OXE720956:OXF720957 PHA720956:PHB720957 PQW720956:PQX720957 QAS720956:QAT720957 QKO720956:QKP720957 QUK720956:QUL720957 REG720956:REH720957 ROC720956:ROD720957 RXY720956:RXZ720957 SHU720956:SHV720957 SRQ720956:SRR720957 TBM720956:TBN720957 TLI720956:TLJ720957 TVE720956:TVF720957 UFA720956:UFB720957 UOW720956:UOX720957 UYS720956:UYT720957 VIO720956:VIP720957 VSK720956:VSL720957 WCG720956:WCH720957 WMC720956:WMD720957 WVY720956:WVZ720957 Q786492:R786493 JM786492:JN786493 TI786492:TJ786493 ADE786492:ADF786493 ANA786492:ANB786493 AWW786492:AWX786493 BGS786492:BGT786493 BQO786492:BQP786493 CAK786492:CAL786493 CKG786492:CKH786493 CUC786492:CUD786493 DDY786492:DDZ786493 DNU786492:DNV786493 DXQ786492:DXR786493 EHM786492:EHN786493 ERI786492:ERJ786493 FBE786492:FBF786493 FLA786492:FLB786493 FUW786492:FUX786493 GES786492:GET786493 GOO786492:GOP786493 GYK786492:GYL786493 HIG786492:HIH786493 HSC786492:HSD786493 IBY786492:IBZ786493 ILU786492:ILV786493 IVQ786492:IVR786493 JFM786492:JFN786493 JPI786492:JPJ786493 JZE786492:JZF786493 KJA786492:KJB786493 KSW786492:KSX786493 LCS786492:LCT786493 LMO786492:LMP786493 LWK786492:LWL786493 MGG786492:MGH786493 MQC786492:MQD786493 MZY786492:MZZ786493 NJU786492:NJV786493 NTQ786492:NTR786493 ODM786492:ODN786493 ONI786492:ONJ786493 OXE786492:OXF786493 PHA786492:PHB786493 PQW786492:PQX786493 QAS786492:QAT786493 QKO786492:QKP786493 QUK786492:QUL786493 REG786492:REH786493 ROC786492:ROD786493 RXY786492:RXZ786493 SHU786492:SHV786493 SRQ786492:SRR786493 TBM786492:TBN786493 TLI786492:TLJ786493 TVE786492:TVF786493 UFA786492:UFB786493 UOW786492:UOX786493 UYS786492:UYT786493 VIO786492:VIP786493 VSK786492:VSL786493 WCG786492:WCH786493 WMC786492:WMD786493 WVY786492:WVZ786493 Q852028:R852029 JM852028:JN852029 TI852028:TJ852029 ADE852028:ADF852029 ANA852028:ANB852029 AWW852028:AWX852029 BGS852028:BGT852029 BQO852028:BQP852029 CAK852028:CAL852029 CKG852028:CKH852029 CUC852028:CUD852029 DDY852028:DDZ852029 DNU852028:DNV852029 DXQ852028:DXR852029 EHM852028:EHN852029 ERI852028:ERJ852029 FBE852028:FBF852029 FLA852028:FLB852029 FUW852028:FUX852029 GES852028:GET852029 GOO852028:GOP852029 GYK852028:GYL852029 HIG852028:HIH852029 HSC852028:HSD852029 IBY852028:IBZ852029 ILU852028:ILV852029 IVQ852028:IVR852029 JFM852028:JFN852029 JPI852028:JPJ852029 JZE852028:JZF852029 KJA852028:KJB852029 KSW852028:KSX852029 LCS852028:LCT852029 LMO852028:LMP852029 LWK852028:LWL852029 MGG852028:MGH852029 MQC852028:MQD852029 MZY852028:MZZ852029 NJU852028:NJV852029 NTQ852028:NTR852029 ODM852028:ODN852029 ONI852028:ONJ852029 OXE852028:OXF852029 PHA852028:PHB852029 PQW852028:PQX852029 QAS852028:QAT852029 QKO852028:QKP852029 QUK852028:QUL852029 REG852028:REH852029 ROC852028:ROD852029 RXY852028:RXZ852029 SHU852028:SHV852029 SRQ852028:SRR852029 TBM852028:TBN852029 TLI852028:TLJ852029 TVE852028:TVF852029 UFA852028:UFB852029 UOW852028:UOX852029 UYS852028:UYT852029 VIO852028:VIP852029 VSK852028:VSL852029 WCG852028:WCH852029 WMC852028:WMD852029 WVY852028:WVZ852029 Q917564:R917565 JM917564:JN917565 TI917564:TJ917565 ADE917564:ADF917565 ANA917564:ANB917565 AWW917564:AWX917565 BGS917564:BGT917565 BQO917564:BQP917565 CAK917564:CAL917565 CKG917564:CKH917565 CUC917564:CUD917565 DDY917564:DDZ917565 DNU917564:DNV917565 DXQ917564:DXR917565 EHM917564:EHN917565 ERI917564:ERJ917565 FBE917564:FBF917565 FLA917564:FLB917565 FUW917564:FUX917565 GES917564:GET917565 GOO917564:GOP917565 GYK917564:GYL917565 HIG917564:HIH917565 HSC917564:HSD917565 IBY917564:IBZ917565 ILU917564:ILV917565 IVQ917564:IVR917565 JFM917564:JFN917565 JPI917564:JPJ917565 JZE917564:JZF917565 KJA917564:KJB917565 KSW917564:KSX917565 LCS917564:LCT917565 LMO917564:LMP917565 LWK917564:LWL917565 MGG917564:MGH917565 MQC917564:MQD917565 MZY917564:MZZ917565 NJU917564:NJV917565 NTQ917564:NTR917565 ODM917564:ODN917565 ONI917564:ONJ917565 OXE917564:OXF917565 PHA917564:PHB917565 PQW917564:PQX917565 QAS917564:QAT917565 QKO917564:QKP917565 QUK917564:QUL917565 REG917564:REH917565 ROC917564:ROD917565 RXY917564:RXZ917565 SHU917564:SHV917565 SRQ917564:SRR917565 TBM917564:TBN917565 TLI917564:TLJ917565 TVE917564:TVF917565 UFA917564:UFB917565 UOW917564:UOX917565 UYS917564:UYT917565 VIO917564:VIP917565 VSK917564:VSL917565 WCG917564:WCH917565 WMC917564:WMD917565 WVY917564:WVZ917565 Q983100:R983101 JM983100:JN983101 TI983100:TJ983101 ADE983100:ADF983101 ANA983100:ANB983101 AWW983100:AWX983101 BGS983100:BGT983101 BQO983100:BQP983101 CAK983100:CAL983101 CKG983100:CKH983101 CUC983100:CUD983101 DDY983100:DDZ983101 DNU983100:DNV983101 DXQ983100:DXR983101 EHM983100:EHN983101 ERI983100:ERJ983101 FBE983100:FBF983101 FLA983100:FLB983101 FUW983100:FUX983101 GES983100:GET983101 GOO983100:GOP983101 GYK983100:GYL983101 HIG983100:HIH983101 HSC983100:HSD983101 IBY983100:IBZ983101 ILU983100:ILV983101 IVQ983100:IVR983101 JFM983100:JFN983101 JPI983100:JPJ983101 JZE983100:JZF983101 KJA983100:KJB983101 KSW983100:KSX983101 LCS983100:LCT983101 LMO983100:LMP983101 LWK983100:LWL983101 MGG983100:MGH983101 MQC983100:MQD983101 MZY983100:MZZ983101 NJU983100:NJV983101 NTQ983100:NTR983101 ODM983100:ODN983101 ONI983100:ONJ983101 OXE983100:OXF983101 PHA983100:PHB983101 PQW983100:PQX983101 QAS983100:QAT983101 QKO983100:QKP983101 QUK983100:QUL983101 REG983100:REH983101 ROC983100:ROD983101 RXY983100:RXZ983101 SHU983100:SHV983101 SRQ983100:SRR983101 TBM983100:TBN983101 TLI983100:TLJ983101 TVE983100:TVF983101 UFA983100:UFB983101 UOW983100:UOX983101 UYS983100:UYT983101 VIO983100:VIP983101 VSK983100:VSL983101 WCG983100:WCH983101 WMC983100:WMD983101 WVY983100:WVZ983101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AX65629:AY65633 KT65629:KU65633 UP65629:UQ65633 AEL65629:AEM65633 AOH65629:AOI65633 AYD65629:AYE65633 BHZ65629:BIA65633 BRV65629:BRW65633 CBR65629:CBS65633 CLN65629:CLO65633 CVJ65629:CVK65633 DFF65629:DFG65633 DPB65629:DPC65633 DYX65629:DYY65633 EIT65629:EIU65633 ESP65629:ESQ65633 FCL65629:FCM65633 FMH65629:FMI65633 FWD65629:FWE65633 GFZ65629:GGA65633 GPV65629:GPW65633 GZR65629:GZS65633 HJN65629:HJO65633 HTJ65629:HTK65633 IDF65629:IDG65633 INB65629:INC65633 IWX65629:IWY65633 JGT65629:JGU65633 JQP65629:JQQ65633 KAL65629:KAM65633 KKH65629:KKI65633 KUD65629:KUE65633 LDZ65629:LEA65633 LNV65629:LNW65633 LXR65629:LXS65633 MHN65629:MHO65633 MRJ65629:MRK65633 NBF65629:NBG65633 NLB65629:NLC65633 NUX65629:NUY65633 OET65629:OEU65633 OOP65629:OOQ65633 OYL65629:OYM65633 PIH65629:PII65633 PSD65629:PSE65633 QBZ65629:QCA65633 QLV65629:QLW65633 QVR65629:QVS65633 RFN65629:RFO65633 RPJ65629:RPK65633 RZF65629:RZG65633 SJB65629:SJC65633 SSX65629:SSY65633 TCT65629:TCU65633 TMP65629:TMQ65633 TWL65629:TWM65633 UGH65629:UGI65633 UQD65629:UQE65633 UZZ65629:VAA65633 VJV65629:VJW65633 VTR65629:VTS65633 WDN65629:WDO65633 WNJ65629:WNK65633 WXF65629:WXG65633 AX131165:AY131169 KT131165:KU131169 UP131165:UQ131169 AEL131165:AEM131169 AOH131165:AOI131169 AYD131165:AYE131169 BHZ131165:BIA131169 BRV131165:BRW131169 CBR131165:CBS131169 CLN131165:CLO131169 CVJ131165:CVK131169 DFF131165:DFG131169 DPB131165:DPC131169 DYX131165:DYY131169 EIT131165:EIU131169 ESP131165:ESQ131169 FCL131165:FCM131169 FMH131165:FMI131169 FWD131165:FWE131169 GFZ131165:GGA131169 GPV131165:GPW131169 GZR131165:GZS131169 HJN131165:HJO131169 HTJ131165:HTK131169 IDF131165:IDG131169 INB131165:INC131169 IWX131165:IWY131169 JGT131165:JGU131169 JQP131165:JQQ131169 KAL131165:KAM131169 KKH131165:KKI131169 KUD131165:KUE131169 LDZ131165:LEA131169 LNV131165:LNW131169 LXR131165:LXS131169 MHN131165:MHO131169 MRJ131165:MRK131169 NBF131165:NBG131169 NLB131165:NLC131169 NUX131165:NUY131169 OET131165:OEU131169 OOP131165:OOQ131169 OYL131165:OYM131169 PIH131165:PII131169 PSD131165:PSE131169 QBZ131165:QCA131169 QLV131165:QLW131169 QVR131165:QVS131169 RFN131165:RFO131169 RPJ131165:RPK131169 RZF131165:RZG131169 SJB131165:SJC131169 SSX131165:SSY131169 TCT131165:TCU131169 TMP131165:TMQ131169 TWL131165:TWM131169 UGH131165:UGI131169 UQD131165:UQE131169 UZZ131165:VAA131169 VJV131165:VJW131169 VTR131165:VTS131169 WDN131165:WDO131169 WNJ131165:WNK131169 WXF131165:WXG131169 AX196701:AY196705 KT196701:KU196705 UP196701:UQ196705 AEL196701:AEM196705 AOH196701:AOI196705 AYD196701:AYE196705 BHZ196701:BIA196705 BRV196701:BRW196705 CBR196701:CBS196705 CLN196701:CLO196705 CVJ196701:CVK196705 DFF196701:DFG196705 DPB196701:DPC196705 DYX196701:DYY196705 EIT196701:EIU196705 ESP196701:ESQ196705 FCL196701:FCM196705 FMH196701:FMI196705 FWD196701:FWE196705 GFZ196701:GGA196705 GPV196701:GPW196705 GZR196701:GZS196705 HJN196701:HJO196705 HTJ196701:HTK196705 IDF196701:IDG196705 INB196701:INC196705 IWX196701:IWY196705 JGT196701:JGU196705 JQP196701:JQQ196705 KAL196701:KAM196705 KKH196701:KKI196705 KUD196701:KUE196705 LDZ196701:LEA196705 LNV196701:LNW196705 LXR196701:LXS196705 MHN196701:MHO196705 MRJ196701:MRK196705 NBF196701:NBG196705 NLB196701:NLC196705 NUX196701:NUY196705 OET196701:OEU196705 OOP196701:OOQ196705 OYL196701:OYM196705 PIH196701:PII196705 PSD196701:PSE196705 QBZ196701:QCA196705 QLV196701:QLW196705 QVR196701:QVS196705 RFN196701:RFO196705 RPJ196701:RPK196705 RZF196701:RZG196705 SJB196701:SJC196705 SSX196701:SSY196705 TCT196701:TCU196705 TMP196701:TMQ196705 TWL196701:TWM196705 UGH196701:UGI196705 UQD196701:UQE196705 UZZ196701:VAA196705 VJV196701:VJW196705 VTR196701:VTS196705 WDN196701:WDO196705 WNJ196701:WNK196705 WXF196701:WXG196705 AX262237:AY262241 KT262237:KU262241 UP262237:UQ262241 AEL262237:AEM262241 AOH262237:AOI262241 AYD262237:AYE262241 BHZ262237:BIA262241 BRV262237:BRW262241 CBR262237:CBS262241 CLN262237:CLO262241 CVJ262237:CVK262241 DFF262237:DFG262241 DPB262237:DPC262241 DYX262237:DYY262241 EIT262237:EIU262241 ESP262237:ESQ262241 FCL262237:FCM262241 FMH262237:FMI262241 FWD262237:FWE262241 GFZ262237:GGA262241 GPV262237:GPW262241 GZR262237:GZS262241 HJN262237:HJO262241 HTJ262237:HTK262241 IDF262237:IDG262241 INB262237:INC262241 IWX262237:IWY262241 JGT262237:JGU262241 JQP262237:JQQ262241 KAL262237:KAM262241 KKH262237:KKI262241 KUD262237:KUE262241 LDZ262237:LEA262241 LNV262237:LNW262241 LXR262237:LXS262241 MHN262237:MHO262241 MRJ262237:MRK262241 NBF262237:NBG262241 NLB262237:NLC262241 NUX262237:NUY262241 OET262237:OEU262241 OOP262237:OOQ262241 OYL262237:OYM262241 PIH262237:PII262241 PSD262237:PSE262241 QBZ262237:QCA262241 QLV262237:QLW262241 QVR262237:QVS262241 RFN262237:RFO262241 RPJ262237:RPK262241 RZF262237:RZG262241 SJB262237:SJC262241 SSX262237:SSY262241 TCT262237:TCU262241 TMP262237:TMQ262241 TWL262237:TWM262241 UGH262237:UGI262241 UQD262237:UQE262241 UZZ262237:VAA262241 VJV262237:VJW262241 VTR262237:VTS262241 WDN262237:WDO262241 WNJ262237:WNK262241 WXF262237:WXG262241 AX327773:AY327777 KT327773:KU327777 UP327773:UQ327777 AEL327773:AEM327777 AOH327773:AOI327777 AYD327773:AYE327777 BHZ327773:BIA327777 BRV327773:BRW327777 CBR327773:CBS327777 CLN327773:CLO327777 CVJ327773:CVK327777 DFF327773:DFG327777 DPB327773:DPC327777 DYX327773:DYY327777 EIT327773:EIU327777 ESP327773:ESQ327777 FCL327773:FCM327777 FMH327773:FMI327777 FWD327773:FWE327777 GFZ327773:GGA327777 GPV327773:GPW327777 GZR327773:GZS327777 HJN327773:HJO327777 HTJ327773:HTK327777 IDF327773:IDG327777 INB327773:INC327777 IWX327773:IWY327777 JGT327773:JGU327777 JQP327773:JQQ327777 KAL327773:KAM327777 KKH327773:KKI327777 KUD327773:KUE327777 LDZ327773:LEA327777 LNV327773:LNW327777 LXR327773:LXS327777 MHN327773:MHO327777 MRJ327773:MRK327777 NBF327773:NBG327777 NLB327773:NLC327777 NUX327773:NUY327777 OET327773:OEU327777 OOP327773:OOQ327777 OYL327773:OYM327777 PIH327773:PII327777 PSD327773:PSE327777 QBZ327773:QCA327777 QLV327773:QLW327777 QVR327773:QVS327777 RFN327773:RFO327777 RPJ327773:RPK327777 RZF327773:RZG327777 SJB327773:SJC327777 SSX327773:SSY327777 TCT327773:TCU327777 TMP327773:TMQ327777 TWL327773:TWM327777 UGH327773:UGI327777 UQD327773:UQE327777 UZZ327773:VAA327777 VJV327773:VJW327777 VTR327773:VTS327777 WDN327773:WDO327777 WNJ327773:WNK327777 WXF327773:WXG327777 AX393309:AY393313 KT393309:KU393313 UP393309:UQ393313 AEL393309:AEM393313 AOH393309:AOI393313 AYD393309:AYE393313 BHZ393309:BIA393313 BRV393309:BRW393313 CBR393309:CBS393313 CLN393309:CLO393313 CVJ393309:CVK393313 DFF393309:DFG393313 DPB393309:DPC393313 DYX393309:DYY393313 EIT393309:EIU393313 ESP393309:ESQ393313 FCL393309:FCM393313 FMH393309:FMI393313 FWD393309:FWE393313 GFZ393309:GGA393313 GPV393309:GPW393313 GZR393309:GZS393313 HJN393309:HJO393313 HTJ393309:HTK393313 IDF393309:IDG393313 INB393309:INC393313 IWX393309:IWY393313 JGT393309:JGU393313 JQP393309:JQQ393313 KAL393309:KAM393313 KKH393309:KKI393313 KUD393309:KUE393313 LDZ393309:LEA393313 LNV393309:LNW393313 LXR393309:LXS393313 MHN393309:MHO393313 MRJ393309:MRK393313 NBF393309:NBG393313 NLB393309:NLC393313 NUX393309:NUY393313 OET393309:OEU393313 OOP393309:OOQ393313 OYL393309:OYM393313 PIH393309:PII393313 PSD393309:PSE393313 QBZ393309:QCA393313 QLV393309:QLW393313 QVR393309:QVS393313 RFN393309:RFO393313 RPJ393309:RPK393313 RZF393309:RZG393313 SJB393309:SJC393313 SSX393309:SSY393313 TCT393309:TCU393313 TMP393309:TMQ393313 TWL393309:TWM393313 UGH393309:UGI393313 UQD393309:UQE393313 UZZ393309:VAA393313 VJV393309:VJW393313 VTR393309:VTS393313 WDN393309:WDO393313 WNJ393309:WNK393313 WXF393309:WXG393313 AX458845:AY458849 KT458845:KU458849 UP458845:UQ458849 AEL458845:AEM458849 AOH458845:AOI458849 AYD458845:AYE458849 BHZ458845:BIA458849 BRV458845:BRW458849 CBR458845:CBS458849 CLN458845:CLO458849 CVJ458845:CVK458849 DFF458845:DFG458849 DPB458845:DPC458849 DYX458845:DYY458849 EIT458845:EIU458849 ESP458845:ESQ458849 FCL458845:FCM458849 FMH458845:FMI458849 FWD458845:FWE458849 GFZ458845:GGA458849 GPV458845:GPW458849 GZR458845:GZS458849 HJN458845:HJO458849 HTJ458845:HTK458849 IDF458845:IDG458849 INB458845:INC458849 IWX458845:IWY458849 JGT458845:JGU458849 JQP458845:JQQ458849 KAL458845:KAM458849 KKH458845:KKI458849 KUD458845:KUE458849 LDZ458845:LEA458849 LNV458845:LNW458849 LXR458845:LXS458849 MHN458845:MHO458849 MRJ458845:MRK458849 NBF458845:NBG458849 NLB458845:NLC458849 NUX458845:NUY458849 OET458845:OEU458849 OOP458845:OOQ458849 OYL458845:OYM458849 PIH458845:PII458849 PSD458845:PSE458849 QBZ458845:QCA458849 QLV458845:QLW458849 QVR458845:QVS458849 RFN458845:RFO458849 RPJ458845:RPK458849 RZF458845:RZG458849 SJB458845:SJC458849 SSX458845:SSY458849 TCT458845:TCU458849 TMP458845:TMQ458849 TWL458845:TWM458849 UGH458845:UGI458849 UQD458845:UQE458849 UZZ458845:VAA458849 VJV458845:VJW458849 VTR458845:VTS458849 WDN458845:WDO458849 WNJ458845:WNK458849 WXF458845:WXG458849 AX524381:AY524385 KT524381:KU524385 UP524381:UQ524385 AEL524381:AEM524385 AOH524381:AOI524385 AYD524381:AYE524385 BHZ524381:BIA524385 BRV524381:BRW524385 CBR524381:CBS524385 CLN524381:CLO524385 CVJ524381:CVK524385 DFF524381:DFG524385 DPB524381:DPC524385 DYX524381:DYY524385 EIT524381:EIU524385 ESP524381:ESQ524385 FCL524381:FCM524385 FMH524381:FMI524385 FWD524381:FWE524385 GFZ524381:GGA524385 GPV524381:GPW524385 GZR524381:GZS524385 HJN524381:HJO524385 HTJ524381:HTK524385 IDF524381:IDG524385 INB524381:INC524385 IWX524381:IWY524385 JGT524381:JGU524385 JQP524381:JQQ524385 KAL524381:KAM524385 KKH524381:KKI524385 KUD524381:KUE524385 LDZ524381:LEA524385 LNV524381:LNW524385 LXR524381:LXS524385 MHN524381:MHO524385 MRJ524381:MRK524385 NBF524381:NBG524385 NLB524381:NLC524385 NUX524381:NUY524385 OET524381:OEU524385 OOP524381:OOQ524385 OYL524381:OYM524385 PIH524381:PII524385 PSD524381:PSE524385 QBZ524381:QCA524385 QLV524381:QLW524385 QVR524381:QVS524385 RFN524381:RFO524385 RPJ524381:RPK524385 RZF524381:RZG524385 SJB524381:SJC524385 SSX524381:SSY524385 TCT524381:TCU524385 TMP524381:TMQ524385 TWL524381:TWM524385 UGH524381:UGI524385 UQD524381:UQE524385 UZZ524381:VAA524385 VJV524381:VJW524385 VTR524381:VTS524385 WDN524381:WDO524385 WNJ524381:WNK524385 WXF524381:WXG524385 AX589917:AY589921 KT589917:KU589921 UP589917:UQ589921 AEL589917:AEM589921 AOH589917:AOI589921 AYD589917:AYE589921 BHZ589917:BIA589921 BRV589917:BRW589921 CBR589917:CBS589921 CLN589917:CLO589921 CVJ589917:CVK589921 DFF589917:DFG589921 DPB589917:DPC589921 DYX589917:DYY589921 EIT589917:EIU589921 ESP589917:ESQ589921 FCL589917:FCM589921 FMH589917:FMI589921 FWD589917:FWE589921 GFZ589917:GGA589921 GPV589917:GPW589921 GZR589917:GZS589921 HJN589917:HJO589921 HTJ589917:HTK589921 IDF589917:IDG589921 INB589917:INC589921 IWX589917:IWY589921 JGT589917:JGU589921 JQP589917:JQQ589921 KAL589917:KAM589921 KKH589917:KKI589921 KUD589917:KUE589921 LDZ589917:LEA589921 LNV589917:LNW589921 LXR589917:LXS589921 MHN589917:MHO589921 MRJ589917:MRK589921 NBF589917:NBG589921 NLB589917:NLC589921 NUX589917:NUY589921 OET589917:OEU589921 OOP589917:OOQ589921 OYL589917:OYM589921 PIH589917:PII589921 PSD589917:PSE589921 QBZ589917:QCA589921 QLV589917:QLW589921 QVR589917:QVS589921 RFN589917:RFO589921 RPJ589917:RPK589921 RZF589917:RZG589921 SJB589917:SJC589921 SSX589917:SSY589921 TCT589917:TCU589921 TMP589917:TMQ589921 TWL589917:TWM589921 UGH589917:UGI589921 UQD589917:UQE589921 UZZ589917:VAA589921 VJV589917:VJW589921 VTR589917:VTS589921 WDN589917:WDO589921 WNJ589917:WNK589921 WXF589917:WXG589921 AX655453:AY655457 KT655453:KU655457 UP655453:UQ655457 AEL655453:AEM655457 AOH655453:AOI655457 AYD655453:AYE655457 BHZ655453:BIA655457 BRV655453:BRW655457 CBR655453:CBS655457 CLN655453:CLO655457 CVJ655453:CVK655457 DFF655453:DFG655457 DPB655453:DPC655457 DYX655453:DYY655457 EIT655453:EIU655457 ESP655453:ESQ655457 FCL655453:FCM655457 FMH655453:FMI655457 FWD655453:FWE655457 GFZ655453:GGA655457 GPV655453:GPW655457 GZR655453:GZS655457 HJN655453:HJO655457 HTJ655453:HTK655457 IDF655453:IDG655457 INB655453:INC655457 IWX655453:IWY655457 JGT655453:JGU655457 JQP655453:JQQ655457 KAL655453:KAM655457 KKH655453:KKI655457 KUD655453:KUE655457 LDZ655453:LEA655457 LNV655453:LNW655457 LXR655453:LXS655457 MHN655453:MHO655457 MRJ655453:MRK655457 NBF655453:NBG655457 NLB655453:NLC655457 NUX655453:NUY655457 OET655453:OEU655457 OOP655453:OOQ655457 OYL655453:OYM655457 PIH655453:PII655457 PSD655453:PSE655457 QBZ655453:QCA655457 QLV655453:QLW655457 QVR655453:QVS655457 RFN655453:RFO655457 RPJ655453:RPK655457 RZF655453:RZG655457 SJB655453:SJC655457 SSX655453:SSY655457 TCT655453:TCU655457 TMP655453:TMQ655457 TWL655453:TWM655457 UGH655453:UGI655457 UQD655453:UQE655457 UZZ655453:VAA655457 VJV655453:VJW655457 VTR655453:VTS655457 WDN655453:WDO655457 WNJ655453:WNK655457 WXF655453:WXG655457 AX720989:AY720993 KT720989:KU720993 UP720989:UQ720993 AEL720989:AEM720993 AOH720989:AOI720993 AYD720989:AYE720993 BHZ720989:BIA720993 BRV720989:BRW720993 CBR720989:CBS720993 CLN720989:CLO720993 CVJ720989:CVK720993 DFF720989:DFG720993 DPB720989:DPC720993 DYX720989:DYY720993 EIT720989:EIU720993 ESP720989:ESQ720993 FCL720989:FCM720993 FMH720989:FMI720993 FWD720989:FWE720993 GFZ720989:GGA720993 GPV720989:GPW720993 GZR720989:GZS720993 HJN720989:HJO720993 HTJ720989:HTK720993 IDF720989:IDG720993 INB720989:INC720993 IWX720989:IWY720993 JGT720989:JGU720993 JQP720989:JQQ720993 KAL720989:KAM720993 KKH720989:KKI720993 KUD720989:KUE720993 LDZ720989:LEA720993 LNV720989:LNW720993 LXR720989:LXS720993 MHN720989:MHO720993 MRJ720989:MRK720993 NBF720989:NBG720993 NLB720989:NLC720993 NUX720989:NUY720993 OET720989:OEU720993 OOP720989:OOQ720993 OYL720989:OYM720993 PIH720989:PII720993 PSD720989:PSE720993 QBZ720989:QCA720993 QLV720989:QLW720993 QVR720989:QVS720993 RFN720989:RFO720993 RPJ720989:RPK720993 RZF720989:RZG720993 SJB720989:SJC720993 SSX720989:SSY720993 TCT720989:TCU720993 TMP720989:TMQ720993 TWL720989:TWM720993 UGH720989:UGI720993 UQD720989:UQE720993 UZZ720989:VAA720993 VJV720989:VJW720993 VTR720989:VTS720993 WDN720989:WDO720993 WNJ720989:WNK720993 WXF720989:WXG720993 AX786525:AY786529 KT786525:KU786529 UP786525:UQ786529 AEL786525:AEM786529 AOH786525:AOI786529 AYD786525:AYE786529 BHZ786525:BIA786529 BRV786525:BRW786529 CBR786525:CBS786529 CLN786525:CLO786529 CVJ786525:CVK786529 DFF786525:DFG786529 DPB786525:DPC786529 DYX786525:DYY786529 EIT786525:EIU786529 ESP786525:ESQ786529 FCL786525:FCM786529 FMH786525:FMI786529 FWD786525:FWE786529 GFZ786525:GGA786529 GPV786525:GPW786529 GZR786525:GZS786529 HJN786525:HJO786529 HTJ786525:HTK786529 IDF786525:IDG786529 INB786525:INC786529 IWX786525:IWY786529 JGT786525:JGU786529 JQP786525:JQQ786529 KAL786525:KAM786529 KKH786525:KKI786529 KUD786525:KUE786529 LDZ786525:LEA786529 LNV786525:LNW786529 LXR786525:LXS786529 MHN786525:MHO786529 MRJ786525:MRK786529 NBF786525:NBG786529 NLB786525:NLC786529 NUX786525:NUY786529 OET786525:OEU786529 OOP786525:OOQ786529 OYL786525:OYM786529 PIH786525:PII786529 PSD786525:PSE786529 QBZ786525:QCA786529 QLV786525:QLW786529 QVR786525:QVS786529 RFN786525:RFO786529 RPJ786525:RPK786529 RZF786525:RZG786529 SJB786525:SJC786529 SSX786525:SSY786529 TCT786525:TCU786529 TMP786525:TMQ786529 TWL786525:TWM786529 UGH786525:UGI786529 UQD786525:UQE786529 UZZ786525:VAA786529 VJV786525:VJW786529 VTR786525:VTS786529 WDN786525:WDO786529 WNJ786525:WNK786529 WXF786525:WXG786529 AX852061:AY852065 KT852061:KU852065 UP852061:UQ852065 AEL852061:AEM852065 AOH852061:AOI852065 AYD852061:AYE852065 BHZ852061:BIA852065 BRV852061:BRW852065 CBR852061:CBS852065 CLN852061:CLO852065 CVJ852061:CVK852065 DFF852061:DFG852065 DPB852061:DPC852065 DYX852061:DYY852065 EIT852061:EIU852065 ESP852061:ESQ852065 FCL852061:FCM852065 FMH852061:FMI852065 FWD852061:FWE852065 GFZ852061:GGA852065 GPV852061:GPW852065 GZR852061:GZS852065 HJN852061:HJO852065 HTJ852061:HTK852065 IDF852061:IDG852065 INB852061:INC852065 IWX852061:IWY852065 JGT852061:JGU852065 JQP852061:JQQ852065 KAL852061:KAM852065 KKH852061:KKI852065 KUD852061:KUE852065 LDZ852061:LEA852065 LNV852061:LNW852065 LXR852061:LXS852065 MHN852061:MHO852065 MRJ852061:MRK852065 NBF852061:NBG852065 NLB852061:NLC852065 NUX852061:NUY852065 OET852061:OEU852065 OOP852061:OOQ852065 OYL852061:OYM852065 PIH852061:PII852065 PSD852061:PSE852065 QBZ852061:QCA852065 QLV852061:QLW852065 QVR852061:QVS852065 RFN852061:RFO852065 RPJ852061:RPK852065 RZF852061:RZG852065 SJB852061:SJC852065 SSX852061:SSY852065 TCT852061:TCU852065 TMP852061:TMQ852065 TWL852061:TWM852065 UGH852061:UGI852065 UQD852061:UQE852065 UZZ852061:VAA852065 VJV852061:VJW852065 VTR852061:VTS852065 WDN852061:WDO852065 WNJ852061:WNK852065 WXF852061:WXG852065 AX917597:AY917601 KT917597:KU917601 UP917597:UQ917601 AEL917597:AEM917601 AOH917597:AOI917601 AYD917597:AYE917601 BHZ917597:BIA917601 BRV917597:BRW917601 CBR917597:CBS917601 CLN917597:CLO917601 CVJ917597:CVK917601 DFF917597:DFG917601 DPB917597:DPC917601 DYX917597:DYY917601 EIT917597:EIU917601 ESP917597:ESQ917601 FCL917597:FCM917601 FMH917597:FMI917601 FWD917597:FWE917601 GFZ917597:GGA917601 GPV917597:GPW917601 GZR917597:GZS917601 HJN917597:HJO917601 HTJ917597:HTK917601 IDF917597:IDG917601 INB917597:INC917601 IWX917597:IWY917601 JGT917597:JGU917601 JQP917597:JQQ917601 KAL917597:KAM917601 KKH917597:KKI917601 KUD917597:KUE917601 LDZ917597:LEA917601 LNV917597:LNW917601 LXR917597:LXS917601 MHN917597:MHO917601 MRJ917597:MRK917601 NBF917597:NBG917601 NLB917597:NLC917601 NUX917597:NUY917601 OET917597:OEU917601 OOP917597:OOQ917601 OYL917597:OYM917601 PIH917597:PII917601 PSD917597:PSE917601 QBZ917597:QCA917601 QLV917597:QLW917601 QVR917597:QVS917601 RFN917597:RFO917601 RPJ917597:RPK917601 RZF917597:RZG917601 SJB917597:SJC917601 SSX917597:SSY917601 TCT917597:TCU917601 TMP917597:TMQ917601 TWL917597:TWM917601 UGH917597:UGI917601 UQD917597:UQE917601 UZZ917597:VAA917601 VJV917597:VJW917601 VTR917597:VTS917601 WDN917597:WDO917601 WNJ917597:WNK917601 WXF917597:WXG917601 AX983133:AY983137 KT983133:KU983137 UP983133:UQ983137 AEL983133:AEM983137 AOH983133:AOI983137 AYD983133:AYE983137 BHZ983133:BIA983137 BRV983133:BRW983137 CBR983133:CBS983137 CLN983133:CLO983137 CVJ983133:CVK983137 DFF983133:DFG983137 DPB983133:DPC983137 DYX983133:DYY983137 EIT983133:EIU983137 ESP983133:ESQ983137 FCL983133:FCM983137 FMH983133:FMI983137 FWD983133:FWE983137 GFZ983133:GGA983137 GPV983133:GPW983137 GZR983133:GZS983137 HJN983133:HJO983137 HTJ983133:HTK983137 IDF983133:IDG983137 INB983133:INC983137 IWX983133:IWY983137 JGT983133:JGU983137 JQP983133:JQQ983137 KAL983133:KAM983137 KKH983133:KKI983137 KUD983133:KUE983137 LDZ983133:LEA983137 LNV983133:LNW983137 LXR983133:LXS983137 MHN983133:MHO983137 MRJ983133:MRK983137 NBF983133:NBG983137 NLB983133:NLC983137 NUX983133:NUY983137 OET983133:OEU983137 OOP983133:OOQ983137 OYL983133:OYM983137 PIH983133:PII983137 PSD983133:PSE983137 QBZ983133:QCA983137 QLV983133:QLW983137 QVR983133:QVS983137 RFN983133:RFO983137 RPJ983133:RPK983137 RZF983133:RZG983137 SJB983133:SJC983137 SSX983133:SSY983137 TCT983133:TCU983137 TMP983133:TMQ983137 TWL983133:TWM983137 UGH983133:UGI983137 UQD983133:UQE983137 UZZ983133:VAA983137 VJV983133:VJW983137 VTR983133:VTS983137 WDN983133:WDO983137 WNJ983133:WNK983137 WXF983133:WXG983137 WXK983133:WXL983137 BC65629:BD65633 KY65629:KZ65633 UU65629:UV65633 AEQ65629:AER65633 AOM65629:AON65633 AYI65629:AYJ65633 BIE65629:BIF65633 BSA65629:BSB65633 CBW65629:CBX65633 CLS65629:CLT65633 CVO65629:CVP65633 DFK65629:DFL65633 DPG65629:DPH65633 DZC65629:DZD65633 EIY65629:EIZ65633 ESU65629:ESV65633 FCQ65629:FCR65633 FMM65629:FMN65633 FWI65629:FWJ65633 GGE65629:GGF65633 GQA65629:GQB65633 GZW65629:GZX65633 HJS65629:HJT65633 HTO65629:HTP65633 IDK65629:IDL65633 ING65629:INH65633 IXC65629:IXD65633 JGY65629:JGZ65633 JQU65629:JQV65633 KAQ65629:KAR65633 KKM65629:KKN65633 KUI65629:KUJ65633 LEE65629:LEF65633 LOA65629:LOB65633 LXW65629:LXX65633 MHS65629:MHT65633 MRO65629:MRP65633 NBK65629:NBL65633 NLG65629:NLH65633 NVC65629:NVD65633 OEY65629:OEZ65633 OOU65629:OOV65633 OYQ65629:OYR65633 PIM65629:PIN65633 PSI65629:PSJ65633 QCE65629:QCF65633 QMA65629:QMB65633 QVW65629:QVX65633 RFS65629:RFT65633 RPO65629:RPP65633 RZK65629:RZL65633 SJG65629:SJH65633 STC65629:STD65633 TCY65629:TCZ65633 TMU65629:TMV65633 TWQ65629:TWR65633 UGM65629:UGN65633 UQI65629:UQJ65633 VAE65629:VAF65633 VKA65629:VKB65633 VTW65629:VTX65633 WDS65629:WDT65633 WNO65629:WNP65633 WXK65629:WXL65633 BC131165:BD131169 KY131165:KZ131169 UU131165:UV131169 AEQ131165:AER131169 AOM131165:AON131169 AYI131165:AYJ131169 BIE131165:BIF131169 BSA131165:BSB131169 CBW131165:CBX131169 CLS131165:CLT131169 CVO131165:CVP131169 DFK131165:DFL131169 DPG131165:DPH131169 DZC131165:DZD131169 EIY131165:EIZ131169 ESU131165:ESV131169 FCQ131165:FCR131169 FMM131165:FMN131169 FWI131165:FWJ131169 GGE131165:GGF131169 GQA131165:GQB131169 GZW131165:GZX131169 HJS131165:HJT131169 HTO131165:HTP131169 IDK131165:IDL131169 ING131165:INH131169 IXC131165:IXD131169 JGY131165:JGZ131169 JQU131165:JQV131169 KAQ131165:KAR131169 KKM131165:KKN131169 KUI131165:KUJ131169 LEE131165:LEF131169 LOA131165:LOB131169 LXW131165:LXX131169 MHS131165:MHT131169 MRO131165:MRP131169 NBK131165:NBL131169 NLG131165:NLH131169 NVC131165:NVD131169 OEY131165:OEZ131169 OOU131165:OOV131169 OYQ131165:OYR131169 PIM131165:PIN131169 PSI131165:PSJ131169 QCE131165:QCF131169 QMA131165:QMB131169 QVW131165:QVX131169 RFS131165:RFT131169 RPO131165:RPP131169 RZK131165:RZL131169 SJG131165:SJH131169 STC131165:STD131169 TCY131165:TCZ131169 TMU131165:TMV131169 TWQ131165:TWR131169 UGM131165:UGN131169 UQI131165:UQJ131169 VAE131165:VAF131169 VKA131165:VKB131169 VTW131165:VTX131169 WDS131165:WDT131169 WNO131165:WNP131169 WXK131165:WXL131169 BC196701:BD196705 KY196701:KZ196705 UU196701:UV196705 AEQ196701:AER196705 AOM196701:AON196705 AYI196701:AYJ196705 BIE196701:BIF196705 BSA196701:BSB196705 CBW196701:CBX196705 CLS196701:CLT196705 CVO196701:CVP196705 DFK196701:DFL196705 DPG196701:DPH196705 DZC196701:DZD196705 EIY196701:EIZ196705 ESU196701:ESV196705 FCQ196701:FCR196705 FMM196701:FMN196705 FWI196701:FWJ196705 GGE196701:GGF196705 GQA196701:GQB196705 GZW196701:GZX196705 HJS196701:HJT196705 HTO196701:HTP196705 IDK196701:IDL196705 ING196701:INH196705 IXC196701:IXD196705 JGY196701:JGZ196705 JQU196701:JQV196705 KAQ196701:KAR196705 KKM196701:KKN196705 KUI196701:KUJ196705 LEE196701:LEF196705 LOA196701:LOB196705 LXW196701:LXX196705 MHS196701:MHT196705 MRO196701:MRP196705 NBK196701:NBL196705 NLG196701:NLH196705 NVC196701:NVD196705 OEY196701:OEZ196705 OOU196701:OOV196705 OYQ196701:OYR196705 PIM196701:PIN196705 PSI196701:PSJ196705 QCE196701:QCF196705 QMA196701:QMB196705 QVW196701:QVX196705 RFS196701:RFT196705 RPO196701:RPP196705 RZK196701:RZL196705 SJG196701:SJH196705 STC196701:STD196705 TCY196701:TCZ196705 TMU196701:TMV196705 TWQ196701:TWR196705 UGM196701:UGN196705 UQI196701:UQJ196705 VAE196701:VAF196705 VKA196701:VKB196705 VTW196701:VTX196705 WDS196701:WDT196705 WNO196701:WNP196705 WXK196701:WXL196705 BC262237:BD262241 KY262237:KZ262241 UU262237:UV262241 AEQ262237:AER262241 AOM262237:AON262241 AYI262237:AYJ262241 BIE262237:BIF262241 BSA262237:BSB262241 CBW262237:CBX262241 CLS262237:CLT262241 CVO262237:CVP262241 DFK262237:DFL262241 DPG262237:DPH262241 DZC262237:DZD262241 EIY262237:EIZ262241 ESU262237:ESV262241 FCQ262237:FCR262241 FMM262237:FMN262241 FWI262237:FWJ262241 GGE262237:GGF262241 GQA262237:GQB262241 GZW262237:GZX262241 HJS262237:HJT262241 HTO262237:HTP262241 IDK262237:IDL262241 ING262237:INH262241 IXC262237:IXD262241 JGY262237:JGZ262241 JQU262237:JQV262241 KAQ262237:KAR262241 KKM262237:KKN262241 KUI262237:KUJ262241 LEE262237:LEF262241 LOA262237:LOB262241 LXW262237:LXX262241 MHS262237:MHT262241 MRO262237:MRP262241 NBK262237:NBL262241 NLG262237:NLH262241 NVC262237:NVD262241 OEY262237:OEZ262241 OOU262237:OOV262241 OYQ262237:OYR262241 PIM262237:PIN262241 PSI262237:PSJ262241 QCE262237:QCF262241 QMA262237:QMB262241 QVW262237:QVX262241 RFS262237:RFT262241 RPO262237:RPP262241 RZK262237:RZL262241 SJG262237:SJH262241 STC262237:STD262241 TCY262237:TCZ262241 TMU262237:TMV262241 TWQ262237:TWR262241 UGM262237:UGN262241 UQI262237:UQJ262241 VAE262237:VAF262241 VKA262237:VKB262241 VTW262237:VTX262241 WDS262237:WDT262241 WNO262237:WNP262241 WXK262237:WXL262241 BC327773:BD327777 KY327773:KZ327777 UU327773:UV327777 AEQ327773:AER327777 AOM327773:AON327777 AYI327773:AYJ327777 BIE327773:BIF327777 BSA327773:BSB327777 CBW327773:CBX327777 CLS327773:CLT327777 CVO327773:CVP327777 DFK327773:DFL327777 DPG327773:DPH327777 DZC327773:DZD327777 EIY327773:EIZ327777 ESU327773:ESV327777 FCQ327773:FCR327777 FMM327773:FMN327777 FWI327773:FWJ327777 GGE327773:GGF327777 GQA327773:GQB327777 GZW327773:GZX327777 HJS327773:HJT327777 HTO327773:HTP327777 IDK327773:IDL327777 ING327773:INH327777 IXC327773:IXD327777 JGY327773:JGZ327777 JQU327773:JQV327777 KAQ327773:KAR327777 KKM327773:KKN327777 KUI327773:KUJ327777 LEE327773:LEF327777 LOA327773:LOB327777 LXW327773:LXX327777 MHS327773:MHT327777 MRO327773:MRP327777 NBK327773:NBL327777 NLG327773:NLH327777 NVC327773:NVD327777 OEY327773:OEZ327777 OOU327773:OOV327777 OYQ327773:OYR327777 PIM327773:PIN327777 PSI327773:PSJ327777 QCE327773:QCF327777 QMA327773:QMB327777 QVW327773:QVX327777 RFS327773:RFT327777 RPO327773:RPP327777 RZK327773:RZL327777 SJG327773:SJH327777 STC327773:STD327777 TCY327773:TCZ327777 TMU327773:TMV327777 TWQ327773:TWR327777 UGM327773:UGN327777 UQI327773:UQJ327777 VAE327773:VAF327777 VKA327773:VKB327777 VTW327773:VTX327777 WDS327773:WDT327777 WNO327773:WNP327777 WXK327773:WXL327777 BC393309:BD393313 KY393309:KZ393313 UU393309:UV393313 AEQ393309:AER393313 AOM393309:AON393313 AYI393309:AYJ393313 BIE393309:BIF393313 BSA393309:BSB393313 CBW393309:CBX393313 CLS393309:CLT393313 CVO393309:CVP393313 DFK393309:DFL393313 DPG393309:DPH393313 DZC393309:DZD393313 EIY393309:EIZ393313 ESU393309:ESV393313 FCQ393309:FCR393313 FMM393309:FMN393313 FWI393309:FWJ393313 GGE393309:GGF393313 GQA393309:GQB393313 GZW393309:GZX393313 HJS393309:HJT393313 HTO393309:HTP393313 IDK393309:IDL393313 ING393309:INH393313 IXC393309:IXD393313 JGY393309:JGZ393313 JQU393309:JQV393313 KAQ393309:KAR393313 KKM393309:KKN393313 KUI393309:KUJ393313 LEE393309:LEF393313 LOA393309:LOB393313 LXW393309:LXX393313 MHS393309:MHT393313 MRO393309:MRP393313 NBK393309:NBL393313 NLG393309:NLH393313 NVC393309:NVD393313 OEY393309:OEZ393313 OOU393309:OOV393313 OYQ393309:OYR393313 PIM393309:PIN393313 PSI393309:PSJ393313 QCE393309:QCF393313 QMA393309:QMB393313 QVW393309:QVX393313 RFS393309:RFT393313 RPO393309:RPP393313 RZK393309:RZL393313 SJG393309:SJH393313 STC393309:STD393313 TCY393309:TCZ393313 TMU393309:TMV393313 TWQ393309:TWR393313 UGM393309:UGN393313 UQI393309:UQJ393313 VAE393309:VAF393313 VKA393309:VKB393313 VTW393309:VTX393313 WDS393309:WDT393313 WNO393309:WNP393313 WXK393309:WXL393313 BC458845:BD458849 KY458845:KZ458849 UU458845:UV458849 AEQ458845:AER458849 AOM458845:AON458849 AYI458845:AYJ458849 BIE458845:BIF458849 BSA458845:BSB458849 CBW458845:CBX458849 CLS458845:CLT458849 CVO458845:CVP458849 DFK458845:DFL458849 DPG458845:DPH458849 DZC458845:DZD458849 EIY458845:EIZ458849 ESU458845:ESV458849 FCQ458845:FCR458849 FMM458845:FMN458849 FWI458845:FWJ458849 GGE458845:GGF458849 GQA458845:GQB458849 GZW458845:GZX458849 HJS458845:HJT458849 HTO458845:HTP458849 IDK458845:IDL458849 ING458845:INH458849 IXC458845:IXD458849 JGY458845:JGZ458849 JQU458845:JQV458849 KAQ458845:KAR458849 KKM458845:KKN458849 KUI458845:KUJ458849 LEE458845:LEF458849 LOA458845:LOB458849 LXW458845:LXX458849 MHS458845:MHT458849 MRO458845:MRP458849 NBK458845:NBL458849 NLG458845:NLH458849 NVC458845:NVD458849 OEY458845:OEZ458849 OOU458845:OOV458849 OYQ458845:OYR458849 PIM458845:PIN458849 PSI458845:PSJ458849 QCE458845:QCF458849 QMA458845:QMB458849 QVW458845:QVX458849 RFS458845:RFT458849 RPO458845:RPP458849 RZK458845:RZL458849 SJG458845:SJH458849 STC458845:STD458849 TCY458845:TCZ458849 TMU458845:TMV458849 TWQ458845:TWR458849 UGM458845:UGN458849 UQI458845:UQJ458849 VAE458845:VAF458849 VKA458845:VKB458849 VTW458845:VTX458849 WDS458845:WDT458849 WNO458845:WNP458849 WXK458845:WXL458849 BC524381:BD524385 KY524381:KZ524385 UU524381:UV524385 AEQ524381:AER524385 AOM524381:AON524385 AYI524381:AYJ524385 BIE524381:BIF524385 BSA524381:BSB524385 CBW524381:CBX524385 CLS524381:CLT524385 CVO524381:CVP524385 DFK524381:DFL524385 DPG524381:DPH524385 DZC524381:DZD524385 EIY524381:EIZ524385 ESU524381:ESV524385 FCQ524381:FCR524385 FMM524381:FMN524385 FWI524381:FWJ524385 GGE524381:GGF524385 GQA524381:GQB524385 GZW524381:GZX524385 HJS524381:HJT524385 HTO524381:HTP524385 IDK524381:IDL524385 ING524381:INH524385 IXC524381:IXD524385 JGY524381:JGZ524385 JQU524381:JQV524385 KAQ524381:KAR524385 KKM524381:KKN524385 KUI524381:KUJ524385 LEE524381:LEF524385 LOA524381:LOB524385 LXW524381:LXX524385 MHS524381:MHT524385 MRO524381:MRP524385 NBK524381:NBL524385 NLG524381:NLH524385 NVC524381:NVD524385 OEY524381:OEZ524385 OOU524381:OOV524385 OYQ524381:OYR524385 PIM524381:PIN524385 PSI524381:PSJ524385 QCE524381:QCF524385 QMA524381:QMB524385 QVW524381:QVX524385 RFS524381:RFT524385 RPO524381:RPP524385 RZK524381:RZL524385 SJG524381:SJH524385 STC524381:STD524385 TCY524381:TCZ524385 TMU524381:TMV524385 TWQ524381:TWR524385 UGM524381:UGN524385 UQI524381:UQJ524385 VAE524381:VAF524385 VKA524381:VKB524385 VTW524381:VTX524385 WDS524381:WDT524385 WNO524381:WNP524385 WXK524381:WXL524385 BC589917:BD589921 KY589917:KZ589921 UU589917:UV589921 AEQ589917:AER589921 AOM589917:AON589921 AYI589917:AYJ589921 BIE589917:BIF589921 BSA589917:BSB589921 CBW589917:CBX589921 CLS589917:CLT589921 CVO589917:CVP589921 DFK589917:DFL589921 DPG589917:DPH589921 DZC589917:DZD589921 EIY589917:EIZ589921 ESU589917:ESV589921 FCQ589917:FCR589921 FMM589917:FMN589921 FWI589917:FWJ589921 GGE589917:GGF589921 GQA589917:GQB589921 GZW589917:GZX589921 HJS589917:HJT589921 HTO589917:HTP589921 IDK589917:IDL589921 ING589917:INH589921 IXC589917:IXD589921 JGY589917:JGZ589921 JQU589917:JQV589921 KAQ589917:KAR589921 KKM589917:KKN589921 KUI589917:KUJ589921 LEE589917:LEF589921 LOA589917:LOB589921 LXW589917:LXX589921 MHS589917:MHT589921 MRO589917:MRP589921 NBK589917:NBL589921 NLG589917:NLH589921 NVC589917:NVD589921 OEY589917:OEZ589921 OOU589917:OOV589921 OYQ589917:OYR589921 PIM589917:PIN589921 PSI589917:PSJ589921 QCE589917:QCF589921 QMA589917:QMB589921 QVW589917:QVX589921 RFS589917:RFT589921 RPO589917:RPP589921 RZK589917:RZL589921 SJG589917:SJH589921 STC589917:STD589921 TCY589917:TCZ589921 TMU589917:TMV589921 TWQ589917:TWR589921 UGM589917:UGN589921 UQI589917:UQJ589921 VAE589917:VAF589921 VKA589917:VKB589921 VTW589917:VTX589921 WDS589917:WDT589921 WNO589917:WNP589921 WXK589917:WXL589921 BC655453:BD655457 KY655453:KZ655457 UU655453:UV655457 AEQ655453:AER655457 AOM655453:AON655457 AYI655453:AYJ655457 BIE655453:BIF655457 BSA655453:BSB655457 CBW655453:CBX655457 CLS655453:CLT655457 CVO655453:CVP655457 DFK655453:DFL655457 DPG655453:DPH655457 DZC655453:DZD655457 EIY655453:EIZ655457 ESU655453:ESV655457 FCQ655453:FCR655457 FMM655453:FMN655457 FWI655453:FWJ655457 GGE655453:GGF655457 GQA655453:GQB655457 GZW655453:GZX655457 HJS655453:HJT655457 HTO655453:HTP655457 IDK655453:IDL655457 ING655453:INH655457 IXC655453:IXD655457 JGY655453:JGZ655457 JQU655453:JQV655457 KAQ655453:KAR655457 KKM655453:KKN655457 KUI655453:KUJ655457 LEE655453:LEF655457 LOA655453:LOB655457 LXW655453:LXX655457 MHS655453:MHT655457 MRO655453:MRP655457 NBK655453:NBL655457 NLG655453:NLH655457 NVC655453:NVD655457 OEY655453:OEZ655457 OOU655453:OOV655457 OYQ655453:OYR655457 PIM655453:PIN655457 PSI655453:PSJ655457 QCE655453:QCF655457 QMA655453:QMB655457 QVW655453:QVX655457 RFS655453:RFT655457 RPO655453:RPP655457 RZK655453:RZL655457 SJG655453:SJH655457 STC655453:STD655457 TCY655453:TCZ655457 TMU655453:TMV655457 TWQ655453:TWR655457 UGM655453:UGN655457 UQI655453:UQJ655457 VAE655453:VAF655457 VKA655453:VKB655457 VTW655453:VTX655457 WDS655453:WDT655457 WNO655453:WNP655457 WXK655453:WXL655457 BC720989:BD720993 KY720989:KZ720993 UU720989:UV720993 AEQ720989:AER720993 AOM720989:AON720993 AYI720989:AYJ720993 BIE720989:BIF720993 BSA720989:BSB720993 CBW720989:CBX720993 CLS720989:CLT720993 CVO720989:CVP720993 DFK720989:DFL720993 DPG720989:DPH720993 DZC720989:DZD720993 EIY720989:EIZ720993 ESU720989:ESV720993 FCQ720989:FCR720993 FMM720989:FMN720993 FWI720989:FWJ720993 GGE720989:GGF720993 GQA720989:GQB720993 GZW720989:GZX720993 HJS720989:HJT720993 HTO720989:HTP720993 IDK720989:IDL720993 ING720989:INH720993 IXC720989:IXD720993 JGY720989:JGZ720993 JQU720989:JQV720993 KAQ720989:KAR720993 KKM720989:KKN720993 KUI720989:KUJ720993 LEE720989:LEF720993 LOA720989:LOB720993 LXW720989:LXX720993 MHS720989:MHT720993 MRO720989:MRP720993 NBK720989:NBL720993 NLG720989:NLH720993 NVC720989:NVD720993 OEY720989:OEZ720993 OOU720989:OOV720993 OYQ720989:OYR720993 PIM720989:PIN720993 PSI720989:PSJ720993 QCE720989:QCF720993 QMA720989:QMB720993 QVW720989:QVX720993 RFS720989:RFT720993 RPO720989:RPP720993 RZK720989:RZL720993 SJG720989:SJH720993 STC720989:STD720993 TCY720989:TCZ720993 TMU720989:TMV720993 TWQ720989:TWR720993 UGM720989:UGN720993 UQI720989:UQJ720993 VAE720989:VAF720993 VKA720989:VKB720993 VTW720989:VTX720993 WDS720989:WDT720993 WNO720989:WNP720993 WXK720989:WXL720993 BC786525:BD786529 KY786525:KZ786529 UU786525:UV786529 AEQ786525:AER786529 AOM786525:AON786529 AYI786525:AYJ786529 BIE786525:BIF786529 BSA786525:BSB786529 CBW786525:CBX786529 CLS786525:CLT786529 CVO786525:CVP786529 DFK786525:DFL786529 DPG786525:DPH786529 DZC786525:DZD786529 EIY786525:EIZ786529 ESU786525:ESV786529 FCQ786525:FCR786529 FMM786525:FMN786529 FWI786525:FWJ786529 GGE786525:GGF786529 GQA786525:GQB786529 GZW786525:GZX786529 HJS786525:HJT786529 HTO786525:HTP786529 IDK786525:IDL786529 ING786525:INH786529 IXC786525:IXD786529 JGY786525:JGZ786529 JQU786525:JQV786529 KAQ786525:KAR786529 KKM786525:KKN786529 KUI786525:KUJ786529 LEE786525:LEF786529 LOA786525:LOB786529 LXW786525:LXX786529 MHS786525:MHT786529 MRO786525:MRP786529 NBK786525:NBL786529 NLG786525:NLH786529 NVC786525:NVD786529 OEY786525:OEZ786529 OOU786525:OOV786529 OYQ786525:OYR786529 PIM786525:PIN786529 PSI786525:PSJ786529 QCE786525:QCF786529 QMA786525:QMB786529 QVW786525:QVX786529 RFS786525:RFT786529 RPO786525:RPP786529 RZK786525:RZL786529 SJG786525:SJH786529 STC786525:STD786529 TCY786525:TCZ786529 TMU786525:TMV786529 TWQ786525:TWR786529 UGM786525:UGN786529 UQI786525:UQJ786529 VAE786525:VAF786529 VKA786525:VKB786529 VTW786525:VTX786529 WDS786525:WDT786529 WNO786525:WNP786529 WXK786525:WXL786529 BC852061:BD852065 KY852061:KZ852065 UU852061:UV852065 AEQ852061:AER852065 AOM852061:AON852065 AYI852061:AYJ852065 BIE852061:BIF852065 BSA852061:BSB852065 CBW852061:CBX852065 CLS852061:CLT852065 CVO852061:CVP852065 DFK852061:DFL852065 DPG852061:DPH852065 DZC852061:DZD852065 EIY852061:EIZ852065 ESU852061:ESV852065 FCQ852061:FCR852065 FMM852061:FMN852065 FWI852061:FWJ852065 GGE852061:GGF852065 GQA852061:GQB852065 GZW852061:GZX852065 HJS852061:HJT852065 HTO852061:HTP852065 IDK852061:IDL852065 ING852061:INH852065 IXC852061:IXD852065 JGY852061:JGZ852065 JQU852061:JQV852065 KAQ852061:KAR852065 KKM852061:KKN852065 KUI852061:KUJ852065 LEE852061:LEF852065 LOA852061:LOB852065 LXW852061:LXX852065 MHS852061:MHT852065 MRO852061:MRP852065 NBK852061:NBL852065 NLG852061:NLH852065 NVC852061:NVD852065 OEY852061:OEZ852065 OOU852061:OOV852065 OYQ852061:OYR852065 PIM852061:PIN852065 PSI852061:PSJ852065 QCE852061:QCF852065 QMA852061:QMB852065 QVW852061:QVX852065 RFS852061:RFT852065 RPO852061:RPP852065 RZK852061:RZL852065 SJG852061:SJH852065 STC852061:STD852065 TCY852061:TCZ852065 TMU852061:TMV852065 TWQ852061:TWR852065 UGM852061:UGN852065 UQI852061:UQJ852065 VAE852061:VAF852065 VKA852061:VKB852065 VTW852061:VTX852065 WDS852061:WDT852065 WNO852061:WNP852065 WXK852061:WXL852065 BC917597:BD917601 KY917597:KZ917601 UU917597:UV917601 AEQ917597:AER917601 AOM917597:AON917601 AYI917597:AYJ917601 BIE917597:BIF917601 BSA917597:BSB917601 CBW917597:CBX917601 CLS917597:CLT917601 CVO917597:CVP917601 DFK917597:DFL917601 DPG917597:DPH917601 DZC917597:DZD917601 EIY917597:EIZ917601 ESU917597:ESV917601 FCQ917597:FCR917601 FMM917597:FMN917601 FWI917597:FWJ917601 GGE917597:GGF917601 GQA917597:GQB917601 GZW917597:GZX917601 HJS917597:HJT917601 HTO917597:HTP917601 IDK917597:IDL917601 ING917597:INH917601 IXC917597:IXD917601 JGY917597:JGZ917601 JQU917597:JQV917601 KAQ917597:KAR917601 KKM917597:KKN917601 KUI917597:KUJ917601 LEE917597:LEF917601 LOA917597:LOB917601 LXW917597:LXX917601 MHS917597:MHT917601 MRO917597:MRP917601 NBK917597:NBL917601 NLG917597:NLH917601 NVC917597:NVD917601 OEY917597:OEZ917601 OOU917597:OOV917601 OYQ917597:OYR917601 PIM917597:PIN917601 PSI917597:PSJ917601 QCE917597:QCF917601 QMA917597:QMB917601 QVW917597:QVX917601 RFS917597:RFT917601 RPO917597:RPP917601 RZK917597:RZL917601 SJG917597:SJH917601 STC917597:STD917601 TCY917597:TCZ917601 TMU917597:TMV917601 TWQ917597:TWR917601 UGM917597:UGN917601 UQI917597:UQJ917601 VAE917597:VAF917601 VKA917597:VKB917601 VTW917597:VTX917601 WDS917597:WDT917601 WNO917597:WNP917601 WXK917597:WXL917601 BC983133:BD983137 KY983133:KZ983137 UU983133:UV983137 AEQ983133:AER983137 AOM983133:AON983137 AYI983133:AYJ983137 BIE983133:BIF983137 BSA983133:BSB983137 CBW983133:CBX983137 CLS983133:CLT983137 CVO983133:CVP983137 DFK983133:DFL983137 DPG983133:DPH983137 DZC983133:DZD983137 EIY983133:EIZ983137 ESU983133:ESV983137 FCQ983133:FCR983137 FMM983133:FMN983137 FWI983133:FWJ983137 GGE983133:GGF983137 GQA983133:GQB983137 GZW983133:GZX983137 HJS983133:HJT983137 HTO983133:HTP983137 IDK983133:IDL983137 ING983133:INH983137 IXC983133:IXD983137 JGY983133:JGZ983137 JQU983133:JQV983137 KAQ983133:KAR983137 KKM983133:KKN983137 KUI983133:KUJ983137 LEE983133:LEF983137 LOA983133:LOB983137 LXW983133:LXX983137 MHS983133:MHT983137 MRO983133:MRP983137 NBK983133:NBL983137 NLG983133:NLH983137 NVC983133:NVD983137 OEY983133:OEZ983137 OOU983133:OOV983137 OYQ983133:OYR983137 PIM983133:PIN983137 PSI983133:PSJ983137 QCE983133:QCF983137 QMA983133:QMB983137 QVW983133:QVX983137 RFS983133:RFT983137 RPO983133:RPP983137 RZK983133:RZL983137 SJG983133:SJH983137 STC983133:STD983137 TCY983133:TCZ983137 TMU983133:TMV983137 TWQ983133:TWR983137 UGM983133:UGN983137 UQI983133:UQJ983137 VAE983133:VAF983137 VKA983133:VKB983137 VTW983133:VTX983137 WDS983133:WDT983137 WNO983133:WNP983137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xm:sqref>
        </x14:dataValidation>
        <x14:dataValidation type="whole" imeMode="halfAlpha" operator="greaterThanOrEqual" allowBlank="1" showInputMessage="1" showErrorMessage="1" error="半角数字で入力してください" xr:uid="{9392D1EF-60C0-4A11-B85F-95F1FC189F64}">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S65601:T65602 JO65601:JP65602 TK65601:TL65602 ADG65601:ADH65602 ANC65601:AND65602 AWY65601:AWZ65602 BGU65601:BGV65602 BQQ65601:BQR65602 CAM65601:CAN65602 CKI65601:CKJ65602 CUE65601:CUF65602 DEA65601:DEB65602 DNW65601:DNX65602 DXS65601:DXT65602 EHO65601:EHP65602 ERK65601:ERL65602 FBG65601:FBH65602 FLC65601:FLD65602 FUY65601:FUZ65602 GEU65601:GEV65602 GOQ65601:GOR65602 GYM65601:GYN65602 HII65601:HIJ65602 HSE65601:HSF65602 ICA65601:ICB65602 ILW65601:ILX65602 IVS65601:IVT65602 JFO65601:JFP65602 JPK65601:JPL65602 JZG65601:JZH65602 KJC65601:KJD65602 KSY65601:KSZ65602 LCU65601:LCV65602 LMQ65601:LMR65602 LWM65601:LWN65602 MGI65601:MGJ65602 MQE65601:MQF65602 NAA65601:NAB65602 NJW65601:NJX65602 NTS65601:NTT65602 ODO65601:ODP65602 ONK65601:ONL65602 OXG65601:OXH65602 PHC65601:PHD65602 PQY65601:PQZ65602 QAU65601:QAV65602 QKQ65601:QKR65602 QUM65601:QUN65602 REI65601:REJ65602 ROE65601:ROF65602 RYA65601:RYB65602 SHW65601:SHX65602 SRS65601:SRT65602 TBO65601:TBP65602 TLK65601:TLL65602 TVG65601:TVH65602 UFC65601:UFD65602 UOY65601:UOZ65602 UYU65601:UYV65602 VIQ65601:VIR65602 VSM65601:VSN65602 WCI65601:WCJ65602 WME65601:WMF65602 WWA65601:WWB65602 S131137:T131138 JO131137:JP131138 TK131137:TL131138 ADG131137:ADH131138 ANC131137:AND131138 AWY131137:AWZ131138 BGU131137:BGV131138 BQQ131137:BQR131138 CAM131137:CAN131138 CKI131137:CKJ131138 CUE131137:CUF131138 DEA131137:DEB131138 DNW131137:DNX131138 DXS131137:DXT131138 EHO131137:EHP131138 ERK131137:ERL131138 FBG131137:FBH131138 FLC131137:FLD131138 FUY131137:FUZ131138 GEU131137:GEV131138 GOQ131137:GOR131138 GYM131137:GYN131138 HII131137:HIJ131138 HSE131137:HSF131138 ICA131137:ICB131138 ILW131137:ILX131138 IVS131137:IVT131138 JFO131137:JFP131138 JPK131137:JPL131138 JZG131137:JZH131138 KJC131137:KJD131138 KSY131137:KSZ131138 LCU131137:LCV131138 LMQ131137:LMR131138 LWM131137:LWN131138 MGI131137:MGJ131138 MQE131137:MQF131138 NAA131137:NAB131138 NJW131137:NJX131138 NTS131137:NTT131138 ODO131137:ODP131138 ONK131137:ONL131138 OXG131137:OXH131138 PHC131137:PHD131138 PQY131137:PQZ131138 QAU131137:QAV131138 QKQ131137:QKR131138 QUM131137:QUN131138 REI131137:REJ131138 ROE131137:ROF131138 RYA131137:RYB131138 SHW131137:SHX131138 SRS131137:SRT131138 TBO131137:TBP131138 TLK131137:TLL131138 TVG131137:TVH131138 UFC131137:UFD131138 UOY131137:UOZ131138 UYU131137:UYV131138 VIQ131137:VIR131138 VSM131137:VSN131138 WCI131137:WCJ131138 WME131137:WMF131138 WWA131137:WWB131138 S196673:T196674 JO196673:JP196674 TK196673:TL196674 ADG196673:ADH196674 ANC196673:AND196674 AWY196673:AWZ196674 BGU196673:BGV196674 BQQ196673:BQR196674 CAM196673:CAN196674 CKI196673:CKJ196674 CUE196673:CUF196674 DEA196673:DEB196674 DNW196673:DNX196674 DXS196673:DXT196674 EHO196673:EHP196674 ERK196673:ERL196674 FBG196673:FBH196674 FLC196673:FLD196674 FUY196673:FUZ196674 GEU196673:GEV196674 GOQ196673:GOR196674 GYM196673:GYN196674 HII196673:HIJ196674 HSE196673:HSF196674 ICA196673:ICB196674 ILW196673:ILX196674 IVS196673:IVT196674 JFO196673:JFP196674 JPK196673:JPL196674 JZG196673:JZH196674 KJC196673:KJD196674 KSY196673:KSZ196674 LCU196673:LCV196674 LMQ196673:LMR196674 LWM196673:LWN196674 MGI196673:MGJ196674 MQE196673:MQF196674 NAA196673:NAB196674 NJW196673:NJX196674 NTS196673:NTT196674 ODO196673:ODP196674 ONK196673:ONL196674 OXG196673:OXH196674 PHC196673:PHD196674 PQY196673:PQZ196674 QAU196673:QAV196674 QKQ196673:QKR196674 QUM196673:QUN196674 REI196673:REJ196674 ROE196673:ROF196674 RYA196673:RYB196674 SHW196673:SHX196674 SRS196673:SRT196674 TBO196673:TBP196674 TLK196673:TLL196674 TVG196673:TVH196674 UFC196673:UFD196674 UOY196673:UOZ196674 UYU196673:UYV196674 VIQ196673:VIR196674 VSM196673:VSN196674 WCI196673:WCJ196674 WME196673:WMF196674 WWA196673:WWB196674 S262209:T262210 JO262209:JP262210 TK262209:TL262210 ADG262209:ADH262210 ANC262209:AND262210 AWY262209:AWZ262210 BGU262209:BGV262210 BQQ262209:BQR262210 CAM262209:CAN262210 CKI262209:CKJ262210 CUE262209:CUF262210 DEA262209:DEB262210 DNW262209:DNX262210 DXS262209:DXT262210 EHO262209:EHP262210 ERK262209:ERL262210 FBG262209:FBH262210 FLC262209:FLD262210 FUY262209:FUZ262210 GEU262209:GEV262210 GOQ262209:GOR262210 GYM262209:GYN262210 HII262209:HIJ262210 HSE262209:HSF262210 ICA262209:ICB262210 ILW262209:ILX262210 IVS262209:IVT262210 JFO262209:JFP262210 JPK262209:JPL262210 JZG262209:JZH262210 KJC262209:KJD262210 KSY262209:KSZ262210 LCU262209:LCV262210 LMQ262209:LMR262210 LWM262209:LWN262210 MGI262209:MGJ262210 MQE262209:MQF262210 NAA262209:NAB262210 NJW262209:NJX262210 NTS262209:NTT262210 ODO262209:ODP262210 ONK262209:ONL262210 OXG262209:OXH262210 PHC262209:PHD262210 PQY262209:PQZ262210 QAU262209:QAV262210 QKQ262209:QKR262210 QUM262209:QUN262210 REI262209:REJ262210 ROE262209:ROF262210 RYA262209:RYB262210 SHW262209:SHX262210 SRS262209:SRT262210 TBO262209:TBP262210 TLK262209:TLL262210 TVG262209:TVH262210 UFC262209:UFD262210 UOY262209:UOZ262210 UYU262209:UYV262210 VIQ262209:VIR262210 VSM262209:VSN262210 WCI262209:WCJ262210 WME262209:WMF262210 WWA262209:WWB262210 S327745:T327746 JO327745:JP327746 TK327745:TL327746 ADG327745:ADH327746 ANC327745:AND327746 AWY327745:AWZ327746 BGU327745:BGV327746 BQQ327745:BQR327746 CAM327745:CAN327746 CKI327745:CKJ327746 CUE327745:CUF327746 DEA327745:DEB327746 DNW327745:DNX327746 DXS327745:DXT327746 EHO327745:EHP327746 ERK327745:ERL327746 FBG327745:FBH327746 FLC327745:FLD327746 FUY327745:FUZ327746 GEU327745:GEV327746 GOQ327745:GOR327746 GYM327745:GYN327746 HII327745:HIJ327746 HSE327745:HSF327746 ICA327745:ICB327746 ILW327745:ILX327746 IVS327745:IVT327746 JFO327745:JFP327746 JPK327745:JPL327746 JZG327745:JZH327746 KJC327745:KJD327746 KSY327745:KSZ327746 LCU327745:LCV327746 LMQ327745:LMR327746 LWM327745:LWN327746 MGI327745:MGJ327746 MQE327745:MQF327746 NAA327745:NAB327746 NJW327745:NJX327746 NTS327745:NTT327746 ODO327745:ODP327746 ONK327745:ONL327746 OXG327745:OXH327746 PHC327745:PHD327746 PQY327745:PQZ327746 QAU327745:QAV327746 QKQ327745:QKR327746 QUM327745:QUN327746 REI327745:REJ327746 ROE327745:ROF327746 RYA327745:RYB327746 SHW327745:SHX327746 SRS327745:SRT327746 TBO327745:TBP327746 TLK327745:TLL327746 TVG327745:TVH327746 UFC327745:UFD327746 UOY327745:UOZ327746 UYU327745:UYV327746 VIQ327745:VIR327746 VSM327745:VSN327746 WCI327745:WCJ327746 WME327745:WMF327746 WWA327745:WWB327746 S393281:T393282 JO393281:JP393282 TK393281:TL393282 ADG393281:ADH393282 ANC393281:AND393282 AWY393281:AWZ393282 BGU393281:BGV393282 BQQ393281:BQR393282 CAM393281:CAN393282 CKI393281:CKJ393282 CUE393281:CUF393282 DEA393281:DEB393282 DNW393281:DNX393282 DXS393281:DXT393282 EHO393281:EHP393282 ERK393281:ERL393282 FBG393281:FBH393282 FLC393281:FLD393282 FUY393281:FUZ393282 GEU393281:GEV393282 GOQ393281:GOR393282 GYM393281:GYN393282 HII393281:HIJ393282 HSE393281:HSF393282 ICA393281:ICB393282 ILW393281:ILX393282 IVS393281:IVT393282 JFO393281:JFP393282 JPK393281:JPL393282 JZG393281:JZH393282 KJC393281:KJD393282 KSY393281:KSZ393282 LCU393281:LCV393282 LMQ393281:LMR393282 LWM393281:LWN393282 MGI393281:MGJ393282 MQE393281:MQF393282 NAA393281:NAB393282 NJW393281:NJX393282 NTS393281:NTT393282 ODO393281:ODP393282 ONK393281:ONL393282 OXG393281:OXH393282 PHC393281:PHD393282 PQY393281:PQZ393282 QAU393281:QAV393282 QKQ393281:QKR393282 QUM393281:QUN393282 REI393281:REJ393282 ROE393281:ROF393282 RYA393281:RYB393282 SHW393281:SHX393282 SRS393281:SRT393282 TBO393281:TBP393282 TLK393281:TLL393282 TVG393281:TVH393282 UFC393281:UFD393282 UOY393281:UOZ393282 UYU393281:UYV393282 VIQ393281:VIR393282 VSM393281:VSN393282 WCI393281:WCJ393282 WME393281:WMF393282 WWA393281:WWB393282 S458817:T458818 JO458817:JP458818 TK458817:TL458818 ADG458817:ADH458818 ANC458817:AND458818 AWY458817:AWZ458818 BGU458817:BGV458818 BQQ458817:BQR458818 CAM458817:CAN458818 CKI458817:CKJ458818 CUE458817:CUF458818 DEA458817:DEB458818 DNW458817:DNX458818 DXS458817:DXT458818 EHO458817:EHP458818 ERK458817:ERL458818 FBG458817:FBH458818 FLC458817:FLD458818 FUY458817:FUZ458818 GEU458817:GEV458818 GOQ458817:GOR458818 GYM458817:GYN458818 HII458817:HIJ458818 HSE458817:HSF458818 ICA458817:ICB458818 ILW458817:ILX458818 IVS458817:IVT458818 JFO458817:JFP458818 JPK458817:JPL458818 JZG458817:JZH458818 KJC458817:KJD458818 KSY458817:KSZ458818 LCU458817:LCV458818 LMQ458817:LMR458818 LWM458817:LWN458818 MGI458817:MGJ458818 MQE458817:MQF458818 NAA458817:NAB458818 NJW458817:NJX458818 NTS458817:NTT458818 ODO458817:ODP458818 ONK458817:ONL458818 OXG458817:OXH458818 PHC458817:PHD458818 PQY458817:PQZ458818 QAU458817:QAV458818 QKQ458817:QKR458818 QUM458817:QUN458818 REI458817:REJ458818 ROE458817:ROF458818 RYA458817:RYB458818 SHW458817:SHX458818 SRS458817:SRT458818 TBO458817:TBP458818 TLK458817:TLL458818 TVG458817:TVH458818 UFC458817:UFD458818 UOY458817:UOZ458818 UYU458817:UYV458818 VIQ458817:VIR458818 VSM458817:VSN458818 WCI458817:WCJ458818 WME458817:WMF458818 WWA458817:WWB458818 S524353:T524354 JO524353:JP524354 TK524353:TL524354 ADG524353:ADH524354 ANC524353:AND524354 AWY524353:AWZ524354 BGU524353:BGV524354 BQQ524353:BQR524354 CAM524353:CAN524354 CKI524353:CKJ524354 CUE524353:CUF524354 DEA524353:DEB524354 DNW524353:DNX524354 DXS524353:DXT524354 EHO524353:EHP524354 ERK524353:ERL524354 FBG524353:FBH524354 FLC524353:FLD524354 FUY524353:FUZ524354 GEU524353:GEV524354 GOQ524353:GOR524354 GYM524353:GYN524354 HII524353:HIJ524354 HSE524353:HSF524354 ICA524353:ICB524354 ILW524353:ILX524354 IVS524353:IVT524354 JFO524353:JFP524354 JPK524353:JPL524354 JZG524353:JZH524354 KJC524353:KJD524354 KSY524353:KSZ524354 LCU524353:LCV524354 LMQ524353:LMR524354 LWM524353:LWN524354 MGI524353:MGJ524354 MQE524353:MQF524354 NAA524353:NAB524354 NJW524353:NJX524354 NTS524353:NTT524354 ODO524353:ODP524354 ONK524353:ONL524354 OXG524353:OXH524354 PHC524353:PHD524354 PQY524353:PQZ524354 QAU524353:QAV524354 QKQ524353:QKR524354 QUM524353:QUN524354 REI524353:REJ524354 ROE524353:ROF524354 RYA524353:RYB524354 SHW524353:SHX524354 SRS524353:SRT524354 TBO524353:TBP524354 TLK524353:TLL524354 TVG524353:TVH524354 UFC524353:UFD524354 UOY524353:UOZ524354 UYU524353:UYV524354 VIQ524353:VIR524354 VSM524353:VSN524354 WCI524353:WCJ524354 WME524353:WMF524354 WWA524353:WWB524354 S589889:T589890 JO589889:JP589890 TK589889:TL589890 ADG589889:ADH589890 ANC589889:AND589890 AWY589889:AWZ589890 BGU589889:BGV589890 BQQ589889:BQR589890 CAM589889:CAN589890 CKI589889:CKJ589890 CUE589889:CUF589890 DEA589889:DEB589890 DNW589889:DNX589890 DXS589889:DXT589890 EHO589889:EHP589890 ERK589889:ERL589890 FBG589889:FBH589890 FLC589889:FLD589890 FUY589889:FUZ589890 GEU589889:GEV589890 GOQ589889:GOR589890 GYM589889:GYN589890 HII589889:HIJ589890 HSE589889:HSF589890 ICA589889:ICB589890 ILW589889:ILX589890 IVS589889:IVT589890 JFO589889:JFP589890 JPK589889:JPL589890 JZG589889:JZH589890 KJC589889:KJD589890 KSY589889:KSZ589890 LCU589889:LCV589890 LMQ589889:LMR589890 LWM589889:LWN589890 MGI589889:MGJ589890 MQE589889:MQF589890 NAA589889:NAB589890 NJW589889:NJX589890 NTS589889:NTT589890 ODO589889:ODP589890 ONK589889:ONL589890 OXG589889:OXH589890 PHC589889:PHD589890 PQY589889:PQZ589890 QAU589889:QAV589890 QKQ589889:QKR589890 QUM589889:QUN589890 REI589889:REJ589890 ROE589889:ROF589890 RYA589889:RYB589890 SHW589889:SHX589890 SRS589889:SRT589890 TBO589889:TBP589890 TLK589889:TLL589890 TVG589889:TVH589890 UFC589889:UFD589890 UOY589889:UOZ589890 UYU589889:UYV589890 VIQ589889:VIR589890 VSM589889:VSN589890 WCI589889:WCJ589890 WME589889:WMF589890 WWA589889:WWB589890 S655425:T655426 JO655425:JP655426 TK655425:TL655426 ADG655425:ADH655426 ANC655425:AND655426 AWY655425:AWZ655426 BGU655425:BGV655426 BQQ655425:BQR655426 CAM655425:CAN655426 CKI655425:CKJ655426 CUE655425:CUF655426 DEA655425:DEB655426 DNW655425:DNX655426 DXS655425:DXT655426 EHO655425:EHP655426 ERK655425:ERL655426 FBG655425:FBH655426 FLC655425:FLD655426 FUY655425:FUZ655426 GEU655425:GEV655426 GOQ655425:GOR655426 GYM655425:GYN655426 HII655425:HIJ655426 HSE655425:HSF655426 ICA655425:ICB655426 ILW655425:ILX655426 IVS655425:IVT655426 JFO655425:JFP655426 JPK655425:JPL655426 JZG655425:JZH655426 KJC655425:KJD655426 KSY655425:KSZ655426 LCU655425:LCV655426 LMQ655425:LMR655426 LWM655425:LWN655426 MGI655425:MGJ655426 MQE655425:MQF655426 NAA655425:NAB655426 NJW655425:NJX655426 NTS655425:NTT655426 ODO655425:ODP655426 ONK655425:ONL655426 OXG655425:OXH655426 PHC655425:PHD655426 PQY655425:PQZ655426 QAU655425:QAV655426 QKQ655425:QKR655426 QUM655425:QUN655426 REI655425:REJ655426 ROE655425:ROF655426 RYA655425:RYB655426 SHW655425:SHX655426 SRS655425:SRT655426 TBO655425:TBP655426 TLK655425:TLL655426 TVG655425:TVH655426 UFC655425:UFD655426 UOY655425:UOZ655426 UYU655425:UYV655426 VIQ655425:VIR655426 VSM655425:VSN655426 WCI655425:WCJ655426 WME655425:WMF655426 WWA655425:WWB655426 S720961:T720962 JO720961:JP720962 TK720961:TL720962 ADG720961:ADH720962 ANC720961:AND720962 AWY720961:AWZ720962 BGU720961:BGV720962 BQQ720961:BQR720962 CAM720961:CAN720962 CKI720961:CKJ720962 CUE720961:CUF720962 DEA720961:DEB720962 DNW720961:DNX720962 DXS720961:DXT720962 EHO720961:EHP720962 ERK720961:ERL720962 FBG720961:FBH720962 FLC720961:FLD720962 FUY720961:FUZ720962 GEU720961:GEV720962 GOQ720961:GOR720962 GYM720961:GYN720962 HII720961:HIJ720962 HSE720961:HSF720962 ICA720961:ICB720962 ILW720961:ILX720962 IVS720961:IVT720962 JFO720961:JFP720962 JPK720961:JPL720962 JZG720961:JZH720962 KJC720961:KJD720962 KSY720961:KSZ720962 LCU720961:LCV720962 LMQ720961:LMR720962 LWM720961:LWN720962 MGI720961:MGJ720962 MQE720961:MQF720962 NAA720961:NAB720962 NJW720961:NJX720962 NTS720961:NTT720962 ODO720961:ODP720962 ONK720961:ONL720962 OXG720961:OXH720962 PHC720961:PHD720962 PQY720961:PQZ720962 QAU720961:QAV720962 QKQ720961:QKR720962 QUM720961:QUN720962 REI720961:REJ720962 ROE720961:ROF720962 RYA720961:RYB720962 SHW720961:SHX720962 SRS720961:SRT720962 TBO720961:TBP720962 TLK720961:TLL720962 TVG720961:TVH720962 UFC720961:UFD720962 UOY720961:UOZ720962 UYU720961:UYV720962 VIQ720961:VIR720962 VSM720961:VSN720962 WCI720961:WCJ720962 WME720961:WMF720962 WWA720961:WWB720962 S786497:T786498 JO786497:JP786498 TK786497:TL786498 ADG786497:ADH786498 ANC786497:AND786498 AWY786497:AWZ786498 BGU786497:BGV786498 BQQ786497:BQR786498 CAM786497:CAN786498 CKI786497:CKJ786498 CUE786497:CUF786498 DEA786497:DEB786498 DNW786497:DNX786498 DXS786497:DXT786498 EHO786497:EHP786498 ERK786497:ERL786498 FBG786497:FBH786498 FLC786497:FLD786498 FUY786497:FUZ786498 GEU786497:GEV786498 GOQ786497:GOR786498 GYM786497:GYN786498 HII786497:HIJ786498 HSE786497:HSF786498 ICA786497:ICB786498 ILW786497:ILX786498 IVS786497:IVT786498 JFO786497:JFP786498 JPK786497:JPL786498 JZG786497:JZH786498 KJC786497:KJD786498 KSY786497:KSZ786498 LCU786497:LCV786498 LMQ786497:LMR786498 LWM786497:LWN786498 MGI786497:MGJ786498 MQE786497:MQF786498 NAA786497:NAB786498 NJW786497:NJX786498 NTS786497:NTT786498 ODO786497:ODP786498 ONK786497:ONL786498 OXG786497:OXH786498 PHC786497:PHD786498 PQY786497:PQZ786498 QAU786497:QAV786498 QKQ786497:QKR786498 QUM786497:QUN786498 REI786497:REJ786498 ROE786497:ROF786498 RYA786497:RYB786498 SHW786497:SHX786498 SRS786497:SRT786498 TBO786497:TBP786498 TLK786497:TLL786498 TVG786497:TVH786498 UFC786497:UFD786498 UOY786497:UOZ786498 UYU786497:UYV786498 VIQ786497:VIR786498 VSM786497:VSN786498 WCI786497:WCJ786498 WME786497:WMF786498 WWA786497:WWB786498 S852033:T852034 JO852033:JP852034 TK852033:TL852034 ADG852033:ADH852034 ANC852033:AND852034 AWY852033:AWZ852034 BGU852033:BGV852034 BQQ852033:BQR852034 CAM852033:CAN852034 CKI852033:CKJ852034 CUE852033:CUF852034 DEA852033:DEB852034 DNW852033:DNX852034 DXS852033:DXT852034 EHO852033:EHP852034 ERK852033:ERL852034 FBG852033:FBH852034 FLC852033:FLD852034 FUY852033:FUZ852034 GEU852033:GEV852034 GOQ852033:GOR852034 GYM852033:GYN852034 HII852033:HIJ852034 HSE852033:HSF852034 ICA852033:ICB852034 ILW852033:ILX852034 IVS852033:IVT852034 JFO852033:JFP852034 JPK852033:JPL852034 JZG852033:JZH852034 KJC852033:KJD852034 KSY852033:KSZ852034 LCU852033:LCV852034 LMQ852033:LMR852034 LWM852033:LWN852034 MGI852033:MGJ852034 MQE852033:MQF852034 NAA852033:NAB852034 NJW852033:NJX852034 NTS852033:NTT852034 ODO852033:ODP852034 ONK852033:ONL852034 OXG852033:OXH852034 PHC852033:PHD852034 PQY852033:PQZ852034 QAU852033:QAV852034 QKQ852033:QKR852034 QUM852033:QUN852034 REI852033:REJ852034 ROE852033:ROF852034 RYA852033:RYB852034 SHW852033:SHX852034 SRS852033:SRT852034 TBO852033:TBP852034 TLK852033:TLL852034 TVG852033:TVH852034 UFC852033:UFD852034 UOY852033:UOZ852034 UYU852033:UYV852034 VIQ852033:VIR852034 VSM852033:VSN852034 WCI852033:WCJ852034 WME852033:WMF852034 WWA852033:WWB852034 S917569:T917570 JO917569:JP917570 TK917569:TL917570 ADG917569:ADH917570 ANC917569:AND917570 AWY917569:AWZ917570 BGU917569:BGV917570 BQQ917569:BQR917570 CAM917569:CAN917570 CKI917569:CKJ917570 CUE917569:CUF917570 DEA917569:DEB917570 DNW917569:DNX917570 DXS917569:DXT917570 EHO917569:EHP917570 ERK917569:ERL917570 FBG917569:FBH917570 FLC917569:FLD917570 FUY917569:FUZ917570 GEU917569:GEV917570 GOQ917569:GOR917570 GYM917569:GYN917570 HII917569:HIJ917570 HSE917569:HSF917570 ICA917569:ICB917570 ILW917569:ILX917570 IVS917569:IVT917570 JFO917569:JFP917570 JPK917569:JPL917570 JZG917569:JZH917570 KJC917569:KJD917570 KSY917569:KSZ917570 LCU917569:LCV917570 LMQ917569:LMR917570 LWM917569:LWN917570 MGI917569:MGJ917570 MQE917569:MQF917570 NAA917569:NAB917570 NJW917569:NJX917570 NTS917569:NTT917570 ODO917569:ODP917570 ONK917569:ONL917570 OXG917569:OXH917570 PHC917569:PHD917570 PQY917569:PQZ917570 QAU917569:QAV917570 QKQ917569:QKR917570 QUM917569:QUN917570 REI917569:REJ917570 ROE917569:ROF917570 RYA917569:RYB917570 SHW917569:SHX917570 SRS917569:SRT917570 TBO917569:TBP917570 TLK917569:TLL917570 TVG917569:TVH917570 UFC917569:UFD917570 UOY917569:UOZ917570 UYU917569:UYV917570 VIQ917569:VIR917570 VSM917569:VSN917570 WCI917569:WCJ917570 WME917569:WMF917570 WWA917569:WWB917570 S983105:T983106 JO983105:JP983106 TK983105:TL983106 ADG983105:ADH983106 ANC983105:AND983106 AWY983105:AWZ983106 BGU983105:BGV983106 BQQ983105:BQR983106 CAM983105:CAN983106 CKI983105:CKJ983106 CUE983105:CUF983106 DEA983105:DEB983106 DNW983105:DNX983106 DXS983105:DXT983106 EHO983105:EHP983106 ERK983105:ERL983106 FBG983105:FBH983106 FLC983105:FLD983106 FUY983105:FUZ983106 GEU983105:GEV983106 GOQ983105:GOR983106 GYM983105:GYN983106 HII983105:HIJ983106 HSE983105:HSF983106 ICA983105:ICB983106 ILW983105:ILX983106 IVS983105:IVT983106 JFO983105:JFP983106 JPK983105:JPL983106 JZG983105:JZH983106 KJC983105:KJD983106 KSY983105:KSZ983106 LCU983105:LCV983106 LMQ983105:LMR983106 LWM983105:LWN983106 MGI983105:MGJ983106 MQE983105:MQF983106 NAA983105:NAB983106 NJW983105:NJX983106 NTS983105:NTT983106 ODO983105:ODP983106 ONK983105:ONL983106 OXG983105:OXH983106 PHC983105:PHD983106 PQY983105:PQZ983106 QAU983105:QAV983106 QKQ983105:QKR983106 QUM983105:QUN983106 REI983105:REJ983106 ROE983105:ROF983106 RYA983105:RYB983106 SHW983105:SHX983106 SRS983105:SRT983106 TBO983105:TBP983106 TLK983105:TLL983106 TVG983105:TVH983106 UFC983105:UFD983106 UOY983105:UOZ983106 UYU983105:UYV983106 VIQ983105:VIR983106 VSM983105:VSN983106 WCI983105:WCJ983106 WME983105:WMF983106 WWA983105:WWB983106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W65601:X65602 JS65601:JT65602 TO65601:TP65602 ADK65601:ADL65602 ANG65601:ANH65602 AXC65601:AXD65602 BGY65601:BGZ65602 BQU65601:BQV65602 CAQ65601:CAR65602 CKM65601:CKN65602 CUI65601:CUJ65602 DEE65601:DEF65602 DOA65601:DOB65602 DXW65601:DXX65602 EHS65601:EHT65602 ERO65601:ERP65602 FBK65601:FBL65602 FLG65601:FLH65602 FVC65601:FVD65602 GEY65601:GEZ65602 GOU65601:GOV65602 GYQ65601:GYR65602 HIM65601:HIN65602 HSI65601:HSJ65602 ICE65601:ICF65602 IMA65601:IMB65602 IVW65601:IVX65602 JFS65601:JFT65602 JPO65601:JPP65602 JZK65601:JZL65602 KJG65601:KJH65602 KTC65601:KTD65602 LCY65601:LCZ65602 LMU65601:LMV65602 LWQ65601:LWR65602 MGM65601:MGN65602 MQI65601:MQJ65602 NAE65601:NAF65602 NKA65601:NKB65602 NTW65601:NTX65602 ODS65601:ODT65602 ONO65601:ONP65602 OXK65601:OXL65602 PHG65601:PHH65602 PRC65601:PRD65602 QAY65601:QAZ65602 QKU65601:QKV65602 QUQ65601:QUR65602 REM65601:REN65602 ROI65601:ROJ65602 RYE65601:RYF65602 SIA65601:SIB65602 SRW65601:SRX65602 TBS65601:TBT65602 TLO65601:TLP65602 TVK65601:TVL65602 UFG65601:UFH65602 UPC65601:UPD65602 UYY65601:UYZ65602 VIU65601:VIV65602 VSQ65601:VSR65602 WCM65601:WCN65602 WMI65601:WMJ65602 WWE65601:WWF65602 W131137:X131138 JS131137:JT131138 TO131137:TP131138 ADK131137:ADL131138 ANG131137:ANH131138 AXC131137:AXD131138 BGY131137:BGZ131138 BQU131137:BQV131138 CAQ131137:CAR131138 CKM131137:CKN131138 CUI131137:CUJ131138 DEE131137:DEF131138 DOA131137:DOB131138 DXW131137:DXX131138 EHS131137:EHT131138 ERO131137:ERP131138 FBK131137:FBL131138 FLG131137:FLH131138 FVC131137:FVD131138 GEY131137:GEZ131138 GOU131137:GOV131138 GYQ131137:GYR131138 HIM131137:HIN131138 HSI131137:HSJ131138 ICE131137:ICF131138 IMA131137:IMB131138 IVW131137:IVX131138 JFS131137:JFT131138 JPO131137:JPP131138 JZK131137:JZL131138 KJG131137:KJH131138 KTC131137:KTD131138 LCY131137:LCZ131138 LMU131137:LMV131138 LWQ131137:LWR131138 MGM131137:MGN131138 MQI131137:MQJ131138 NAE131137:NAF131138 NKA131137:NKB131138 NTW131137:NTX131138 ODS131137:ODT131138 ONO131137:ONP131138 OXK131137:OXL131138 PHG131137:PHH131138 PRC131137:PRD131138 QAY131137:QAZ131138 QKU131137:QKV131138 QUQ131137:QUR131138 REM131137:REN131138 ROI131137:ROJ131138 RYE131137:RYF131138 SIA131137:SIB131138 SRW131137:SRX131138 TBS131137:TBT131138 TLO131137:TLP131138 TVK131137:TVL131138 UFG131137:UFH131138 UPC131137:UPD131138 UYY131137:UYZ131138 VIU131137:VIV131138 VSQ131137:VSR131138 WCM131137:WCN131138 WMI131137:WMJ131138 WWE131137:WWF131138 W196673:X196674 JS196673:JT196674 TO196673:TP196674 ADK196673:ADL196674 ANG196673:ANH196674 AXC196673:AXD196674 BGY196673:BGZ196674 BQU196673:BQV196674 CAQ196673:CAR196674 CKM196673:CKN196674 CUI196673:CUJ196674 DEE196673:DEF196674 DOA196673:DOB196674 DXW196673:DXX196674 EHS196673:EHT196674 ERO196673:ERP196674 FBK196673:FBL196674 FLG196673:FLH196674 FVC196673:FVD196674 GEY196673:GEZ196674 GOU196673:GOV196674 GYQ196673:GYR196674 HIM196673:HIN196674 HSI196673:HSJ196674 ICE196673:ICF196674 IMA196673:IMB196674 IVW196673:IVX196674 JFS196673:JFT196674 JPO196673:JPP196674 JZK196673:JZL196674 KJG196673:KJH196674 KTC196673:KTD196674 LCY196673:LCZ196674 LMU196673:LMV196674 LWQ196673:LWR196674 MGM196673:MGN196674 MQI196673:MQJ196674 NAE196673:NAF196674 NKA196673:NKB196674 NTW196673:NTX196674 ODS196673:ODT196674 ONO196673:ONP196674 OXK196673:OXL196674 PHG196673:PHH196674 PRC196673:PRD196674 QAY196673:QAZ196674 QKU196673:QKV196674 QUQ196673:QUR196674 REM196673:REN196674 ROI196673:ROJ196674 RYE196673:RYF196674 SIA196673:SIB196674 SRW196673:SRX196674 TBS196673:TBT196674 TLO196673:TLP196674 TVK196673:TVL196674 UFG196673:UFH196674 UPC196673:UPD196674 UYY196673:UYZ196674 VIU196673:VIV196674 VSQ196673:VSR196674 WCM196673:WCN196674 WMI196673:WMJ196674 WWE196673:WWF196674 W262209:X262210 JS262209:JT262210 TO262209:TP262210 ADK262209:ADL262210 ANG262209:ANH262210 AXC262209:AXD262210 BGY262209:BGZ262210 BQU262209:BQV262210 CAQ262209:CAR262210 CKM262209:CKN262210 CUI262209:CUJ262210 DEE262209:DEF262210 DOA262209:DOB262210 DXW262209:DXX262210 EHS262209:EHT262210 ERO262209:ERP262210 FBK262209:FBL262210 FLG262209:FLH262210 FVC262209:FVD262210 GEY262209:GEZ262210 GOU262209:GOV262210 GYQ262209:GYR262210 HIM262209:HIN262210 HSI262209:HSJ262210 ICE262209:ICF262210 IMA262209:IMB262210 IVW262209:IVX262210 JFS262209:JFT262210 JPO262209:JPP262210 JZK262209:JZL262210 KJG262209:KJH262210 KTC262209:KTD262210 LCY262209:LCZ262210 LMU262209:LMV262210 LWQ262209:LWR262210 MGM262209:MGN262210 MQI262209:MQJ262210 NAE262209:NAF262210 NKA262209:NKB262210 NTW262209:NTX262210 ODS262209:ODT262210 ONO262209:ONP262210 OXK262209:OXL262210 PHG262209:PHH262210 PRC262209:PRD262210 QAY262209:QAZ262210 QKU262209:QKV262210 QUQ262209:QUR262210 REM262209:REN262210 ROI262209:ROJ262210 RYE262209:RYF262210 SIA262209:SIB262210 SRW262209:SRX262210 TBS262209:TBT262210 TLO262209:TLP262210 TVK262209:TVL262210 UFG262209:UFH262210 UPC262209:UPD262210 UYY262209:UYZ262210 VIU262209:VIV262210 VSQ262209:VSR262210 WCM262209:WCN262210 WMI262209:WMJ262210 WWE262209:WWF262210 W327745:X327746 JS327745:JT327746 TO327745:TP327746 ADK327745:ADL327746 ANG327745:ANH327746 AXC327745:AXD327746 BGY327745:BGZ327746 BQU327745:BQV327746 CAQ327745:CAR327746 CKM327745:CKN327746 CUI327745:CUJ327746 DEE327745:DEF327746 DOA327745:DOB327746 DXW327745:DXX327746 EHS327745:EHT327746 ERO327745:ERP327746 FBK327745:FBL327746 FLG327745:FLH327746 FVC327745:FVD327746 GEY327745:GEZ327746 GOU327745:GOV327746 GYQ327745:GYR327746 HIM327745:HIN327746 HSI327745:HSJ327746 ICE327745:ICF327746 IMA327745:IMB327746 IVW327745:IVX327746 JFS327745:JFT327746 JPO327745:JPP327746 JZK327745:JZL327746 KJG327745:KJH327746 KTC327745:KTD327746 LCY327745:LCZ327746 LMU327745:LMV327746 LWQ327745:LWR327746 MGM327745:MGN327746 MQI327745:MQJ327746 NAE327745:NAF327746 NKA327745:NKB327746 NTW327745:NTX327746 ODS327745:ODT327746 ONO327745:ONP327746 OXK327745:OXL327746 PHG327745:PHH327746 PRC327745:PRD327746 QAY327745:QAZ327746 QKU327745:QKV327746 QUQ327745:QUR327746 REM327745:REN327746 ROI327745:ROJ327746 RYE327745:RYF327746 SIA327745:SIB327746 SRW327745:SRX327746 TBS327745:TBT327746 TLO327745:TLP327746 TVK327745:TVL327746 UFG327745:UFH327746 UPC327745:UPD327746 UYY327745:UYZ327746 VIU327745:VIV327746 VSQ327745:VSR327746 WCM327745:WCN327746 WMI327745:WMJ327746 WWE327745:WWF327746 W393281:X393282 JS393281:JT393282 TO393281:TP393282 ADK393281:ADL393282 ANG393281:ANH393282 AXC393281:AXD393282 BGY393281:BGZ393282 BQU393281:BQV393282 CAQ393281:CAR393282 CKM393281:CKN393282 CUI393281:CUJ393282 DEE393281:DEF393282 DOA393281:DOB393282 DXW393281:DXX393282 EHS393281:EHT393282 ERO393281:ERP393282 FBK393281:FBL393282 FLG393281:FLH393282 FVC393281:FVD393282 GEY393281:GEZ393282 GOU393281:GOV393282 GYQ393281:GYR393282 HIM393281:HIN393282 HSI393281:HSJ393282 ICE393281:ICF393282 IMA393281:IMB393282 IVW393281:IVX393282 JFS393281:JFT393282 JPO393281:JPP393282 JZK393281:JZL393282 KJG393281:KJH393282 KTC393281:KTD393282 LCY393281:LCZ393282 LMU393281:LMV393282 LWQ393281:LWR393282 MGM393281:MGN393282 MQI393281:MQJ393282 NAE393281:NAF393282 NKA393281:NKB393282 NTW393281:NTX393282 ODS393281:ODT393282 ONO393281:ONP393282 OXK393281:OXL393282 PHG393281:PHH393282 PRC393281:PRD393282 QAY393281:QAZ393282 QKU393281:QKV393282 QUQ393281:QUR393282 REM393281:REN393282 ROI393281:ROJ393282 RYE393281:RYF393282 SIA393281:SIB393282 SRW393281:SRX393282 TBS393281:TBT393282 TLO393281:TLP393282 TVK393281:TVL393282 UFG393281:UFH393282 UPC393281:UPD393282 UYY393281:UYZ393282 VIU393281:VIV393282 VSQ393281:VSR393282 WCM393281:WCN393282 WMI393281:WMJ393282 WWE393281:WWF393282 W458817:X458818 JS458817:JT458818 TO458817:TP458818 ADK458817:ADL458818 ANG458817:ANH458818 AXC458817:AXD458818 BGY458817:BGZ458818 BQU458817:BQV458818 CAQ458817:CAR458818 CKM458817:CKN458818 CUI458817:CUJ458818 DEE458817:DEF458818 DOA458817:DOB458818 DXW458817:DXX458818 EHS458817:EHT458818 ERO458817:ERP458818 FBK458817:FBL458818 FLG458817:FLH458818 FVC458817:FVD458818 GEY458817:GEZ458818 GOU458817:GOV458818 GYQ458817:GYR458818 HIM458817:HIN458818 HSI458817:HSJ458818 ICE458817:ICF458818 IMA458817:IMB458818 IVW458817:IVX458818 JFS458817:JFT458818 JPO458817:JPP458818 JZK458817:JZL458818 KJG458817:KJH458818 KTC458817:KTD458818 LCY458817:LCZ458818 LMU458817:LMV458818 LWQ458817:LWR458818 MGM458817:MGN458818 MQI458817:MQJ458818 NAE458817:NAF458818 NKA458817:NKB458818 NTW458817:NTX458818 ODS458817:ODT458818 ONO458817:ONP458818 OXK458817:OXL458818 PHG458817:PHH458818 PRC458817:PRD458818 QAY458817:QAZ458818 QKU458817:QKV458818 QUQ458817:QUR458818 REM458817:REN458818 ROI458817:ROJ458818 RYE458817:RYF458818 SIA458817:SIB458818 SRW458817:SRX458818 TBS458817:TBT458818 TLO458817:TLP458818 TVK458817:TVL458818 UFG458817:UFH458818 UPC458817:UPD458818 UYY458817:UYZ458818 VIU458817:VIV458818 VSQ458817:VSR458818 WCM458817:WCN458818 WMI458817:WMJ458818 WWE458817:WWF458818 W524353:X524354 JS524353:JT524354 TO524353:TP524354 ADK524353:ADL524354 ANG524353:ANH524354 AXC524353:AXD524354 BGY524353:BGZ524354 BQU524353:BQV524354 CAQ524353:CAR524354 CKM524353:CKN524354 CUI524353:CUJ524354 DEE524353:DEF524354 DOA524353:DOB524354 DXW524353:DXX524354 EHS524353:EHT524354 ERO524353:ERP524354 FBK524353:FBL524354 FLG524353:FLH524354 FVC524353:FVD524354 GEY524353:GEZ524354 GOU524353:GOV524354 GYQ524353:GYR524354 HIM524353:HIN524354 HSI524353:HSJ524354 ICE524353:ICF524354 IMA524353:IMB524354 IVW524353:IVX524354 JFS524353:JFT524354 JPO524353:JPP524354 JZK524353:JZL524354 KJG524353:KJH524354 KTC524353:KTD524354 LCY524353:LCZ524354 LMU524353:LMV524354 LWQ524353:LWR524354 MGM524353:MGN524354 MQI524353:MQJ524354 NAE524353:NAF524354 NKA524353:NKB524354 NTW524353:NTX524354 ODS524353:ODT524354 ONO524353:ONP524354 OXK524353:OXL524354 PHG524353:PHH524354 PRC524353:PRD524354 QAY524353:QAZ524354 QKU524353:QKV524354 QUQ524353:QUR524354 REM524353:REN524354 ROI524353:ROJ524354 RYE524353:RYF524354 SIA524353:SIB524354 SRW524353:SRX524354 TBS524353:TBT524354 TLO524353:TLP524354 TVK524353:TVL524354 UFG524353:UFH524354 UPC524353:UPD524354 UYY524353:UYZ524354 VIU524353:VIV524354 VSQ524353:VSR524354 WCM524353:WCN524354 WMI524353:WMJ524354 WWE524353:WWF524354 W589889:X589890 JS589889:JT589890 TO589889:TP589890 ADK589889:ADL589890 ANG589889:ANH589890 AXC589889:AXD589890 BGY589889:BGZ589890 BQU589889:BQV589890 CAQ589889:CAR589890 CKM589889:CKN589890 CUI589889:CUJ589890 DEE589889:DEF589890 DOA589889:DOB589890 DXW589889:DXX589890 EHS589889:EHT589890 ERO589889:ERP589890 FBK589889:FBL589890 FLG589889:FLH589890 FVC589889:FVD589890 GEY589889:GEZ589890 GOU589889:GOV589890 GYQ589889:GYR589890 HIM589889:HIN589890 HSI589889:HSJ589890 ICE589889:ICF589890 IMA589889:IMB589890 IVW589889:IVX589890 JFS589889:JFT589890 JPO589889:JPP589890 JZK589889:JZL589890 KJG589889:KJH589890 KTC589889:KTD589890 LCY589889:LCZ589890 LMU589889:LMV589890 LWQ589889:LWR589890 MGM589889:MGN589890 MQI589889:MQJ589890 NAE589889:NAF589890 NKA589889:NKB589890 NTW589889:NTX589890 ODS589889:ODT589890 ONO589889:ONP589890 OXK589889:OXL589890 PHG589889:PHH589890 PRC589889:PRD589890 QAY589889:QAZ589890 QKU589889:QKV589890 QUQ589889:QUR589890 REM589889:REN589890 ROI589889:ROJ589890 RYE589889:RYF589890 SIA589889:SIB589890 SRW589889:SRX589890 TBS589889:TBT589890 TLO589889:TLP589890 TVK589889:TVL589890 UFG589889:UFH589890 UPC589889:UPD589890 UYY589889:UYZ589890 VIU589889:VIV589890 VSQ589889:VSR589890 WCM589889:WCN589890 WMI589889:WMJ589890 WWE589889:WWF589890 W655425:X655426 JS655425:JT655426 TO655425:TP655426 ADK655425:ADL655426 ANG655425:ANH655426 AXC655425:AXD655426 BGY655425:BGZ655426 BQU655425:BQV655426 CAQ655425:CAR655426 CKM655425:CKN655426 CUI655425:CUJ655426 DEE655425:DEF655426 DOA655425:DOB655426 DXW655425:DXX655426 EHS655425:EHT655426 ERO655425:ERP655426 FBK655425:FBL655426 FLG655425:FLH655426 FVC655425:FVD655426 GEY655425:GEZ655426 GOU655425:GOV655426 GYQ655425:GYR655426 HIM655425:HIN655426 HSI655425:HSJ655426 ICE655425:ICF655426 IMA655425:IMB655426 IVW655425:IVX655426 JFS655425:JFT655426 JPO655425:JPP655426 JZK655425:JZL655426 KJG655425:KJH655426 KTC655425:KTD655426 LCY655425:LCZ655426 LMU655425:LMV655426 LWQ655425:LWR655426 MGM655425:MGN655426 MQI655425:MQJ655426 NAE655425:NAF655426 NKA655425:NKB655426 NTW655425:NTX655426 ODS655425:ODT655426 ONO655425:ONP655426 OXK655425:OXL655426 PHG655425:PHH655426 PRC655425:PRD655426 QAY655425:QAZ655426 QKU655425:QKV655426 QUQ655425:QUR655426 REM655425:REN655426 ROI655425:ROJ655426 RYE655425:RYF655426 SIA655425:SIB655426 SRW655425:SRX655426 TBS655425:TBT655426 TLO655425:TLP655426 TVK655425:TVL655426 UFG655425:UFH655426 UPC655425:UPD655426 UYY655425:UYZ655426 VIU655425:VIV655426 VSQ655425:VSR655426 WCM655425:WCN655426 WMI655425:WMJ655426 WWE655425:WWF655426 W720961:X720962 JS720961:JT720962 TO720961:TP720962 ADK720961:ADL720962 ANG720961:ANH720962 AXC720961:AXD720962 BGY720961:BGZ720962 BQU720961:BQV720962 CAQ720961:CAR720962 CKM720961:CKN720962 CUI720961:CUJ720962 DEE720961:DEF720962 DOA720961:DOB720962 DXW720961:DXX720962 EHS720961:EHT720962 ERO720961:ERP720962 FBK720961:FBL720962 FLG720961:FLH720962 FVC720961:FVD720962 GEY720961:GEZ720962 GOU720961:GOV720962 GYQ720961:GYR720962 HIM720961:HIN720962 HSI720961:HSJ720962 ICE720961:ICF720962 IMA720961:IMB720962 IVW720961:IVX720962 JFS720961:JFT720962 JPO720961:JPP720962 JZK720961:JZL720962 KJG720961:KJH720962 KTC720961:KTD720962 LCY720961:LCZ720962 LMU720961:LMV720962 LWQ720961:LWR720962 MGM720961:MGN720962 MQI720961:MQJ720962 NAE720961:NAF720962 NKA720961:NKB720962 NTW720961:NTX720962 ODS720961:ODT720962 ONO720961:ONP720962 OXK720961:OXL720962 PHG720961:PHH720962 PRC720961:PRD720962 QAY720961:QAZ720962 QKU720961:QKV720962 QUQ720961:QUR720962 REM720961:REN720962 ROI720961:ROJ720962 RYE720961:RYF720962 SIA720961:SIB720962 SRW720961:SRX720962 TBS720961:TBT720962 TLO720961:TLP720962 TVK720961:TVL720962 UFG720961:UFH720962 UPC720961:UPD720962 UYY720961:UYZ720962 VIU720961:VIV720962 VSQ720961:VSR720962 WCM720961:WCN720962 WMI720961:WMJ720962 WWE720961:WWF720962 W786497:X786498 JS786497:JT786498 TO786497:TP786498 ADK786497:ADL786498 ANG786497:ANH786498 AXC786497:AXD786498 BGY786497:BGZ786498 BQU786497:BQV786498 CAQ786497:CAR786498 CKM786497:CKN786498 CUI786497:CUJ786498 DEE786497:DEF786498 DOA786497:DOB786498 DXW786497:DXX786498 EHS786497:EHT786498 ERO786497:ERP786498 FBK786497:FBL786498 FLG786497:FLH786498 FVC786497:FVD786498 GEY786497:GEZ786498 GOU786497:GOV786498 GYQ786497:GYR786498 HIM786497:HIN786498 HSI786497:HSJ786498 ICE786497:ICF786498 IMA786497:IMB786498 IVW786497:IVX786498 JFS786497:JFT786498 JPO786497:JPP786498 JZK786497:JZL786498 KJG786497:KJH786498 KTC786497:KTD786498 LCY786497:LCZ786498 LMU786497:LMV786498 LWQ786497:LWR786498 MGM786497:MGN786498 MQI786497:MQJ786498 NAE786497:NAF786498 NKA786497:NKB786498 NTW786497:NTX786498 ODS786497:ODT786498 ONO786497:ONP786498 OXK786497:OXL786498 PHG786497:PHH786498 PRC786497:PRD786498 QAY786497:QAZ786498 QKU786497:QKV786498 QUQ786497:QUR786498 REM786497:REN786498 ROI786497:ROJ786498 RYE786497:RYF786498 SIA786497:SIB786498 SRW786497:SRX786498 TBS786497:TBT786498 TLO786497:TLP786498 TVK786497:TVL786498 UFG786497:UFH786498 UPC786497:UPD786498 UYY786497:UYZ786498 VIU786497:VIV786498 VSQ786497:VSR786498 WCM786497:WCN786498 WMI786497:WMJ786498 WWE786497:WWF786498 W852033:X852034 JS852033:JT852034 TO852033:TP852034 ADK852033:ADL852034 ANG852033:ANH852034 AXC852033:AXD852034 BGY852033:BGZ852034 BQU852033:BQV852034 CAQ852033:CAR852034 CKM852033:CKN852034 CUI852033:CUJ852034 DEE852033:DEF852034 DOA852033:DOB852034 DXW852033:DXX852034 EHS852033:EHT852034 ERO852033:ERP852034 FBK852033:FBL852034 FLG852033:FLH852034 FVC852033:FVD852034 GEY852033:GEZ852034 GOU852033:GOV852034 GYQ852033:GYR852034 HIM852033:HIN852034 HSI852033:HSJ852034 ICE852033:ICF852034 IMA852033:IMB852034 IVW852033:IVX852034 JFS852033:JFT852034 JPO852033:JPP852034 JZK852033:JZL852034 KJG852033:KJH852034 KTC852033:KTD852034 LCY852033:LCZ852034 LMU852033:LMV852034 LWQ852033:LWR852034 MGM852033:MGN852034 MQI852033:MQJ852034 NAE852033:NAF852034 NKA852033:NKB852034 NTW852033:NTX852034 ODS852033:ODT852034 ONO852033:ONP852034 OXK852033:OXL852034 PHG852033:PHH852034 PRC852033:PRD852034 QAY852033:QAZ852034 QKU852033:QKV852034 QUQ852033:QUR852034 REM852033:REN852034 ROI852033:ROJ852034 RYE852033:RYF852034 SIA852033:SIB852034 SRW852033:SRX852034 TBS852033:TBT852034 TLO852033:TLP852034 TVK852033:TVL852034 UFG852033:UFH852034 UPC852033:UPD852034 UYY852033:UYZ852034 VIU852033:VIV852034 VSQ852033:VSR852034 WCM852033:WCN852034 WMI852033:WMJ852034 WWE852033:WWF852034 W917569:X917570 JS917569:JT917570 TO917569:TP917570 ADK917569:ADL917570 ANG917569:ANH917570 AXC917569:AXD917570 BGY917569:BGZ917570 BQU917569:BQV917570 CAQ917569:CAR917570 CKM917569:CKN917570 CUI917569:CUJ917570 DEE917569:DEF917570 DOA917569:DOB917570 DXW917569:DXX917570 EHS917569:EHT917570 ERO917569:ERP917570 FBK917569:FBL917570 FLG917569:FLH917570 FVC917569:FVD917570 GEY917569:GEZ917570 GOU917569:GOV917570 GYQ917569:GYR917570 HIM917569:HIN917570 HSI917569:HSJ917570 ICE917569:ICF917570 IMA917569:IMB917570 IVW917569:IVX917570 JFS917569:JFT917570 JPO917569:JPP917570 JZK917569:JZL917570 KJG917569:KJH917570 KTC917569:KTD917570 LCY917569:LCZ917570 LMU917569:LMV917570 LWQ917569:LWR917570 MGM917569:MGN917570 MQI917569:MQJ917570 NAE917569:NAF917570 NKA917569:NKB917570 NTW917569:NTX917570 ODS917569:ODT917570 ONO917569:ONP917570 OXK917569:OXL917570 PHG917569:PHH917570 PRC917569:PRD917570 QAY917569:QAZ917570 QKU917569:QKV917570 QUQ917569:QUR917570 REM917569:REN917570 ROI917569:ROJ917570 RYE917569:RYF917570 SIA917569:SIB917570 SRW917569:SRX917570 TBS917569:TBT917570 TLO917569:TLP917570 TVK917569:TVL917570 UFG917569:UFH917570 UPC917569:UPD917570 UYY917569:UYZ917570 VIU917569:VIV917570 VSQ917569:VSR917570 WCM917569:WCN917570 WMI917569:WMJ917570 WWE917569:WWF917570 W983105:X983106 JS983105:JT983106 TO983105:TP983106 ADK983105:ADL983106 ANG983105:ANH983106 AXC983105:AXD983106 BGY983105:BGZ983106 BQU983105:BQV983106 CAQ983105:CAR983106 CKM983105:CKN983106 CUI983105:CUJ983106 DEE983105:DEF983106 DOA983105:DOB983106 DXW983105:DXX983106 EHS983105:EHT983106 ERO983105:ERP983106 FBK983105:FBL983106 FLG983105:FLH983106 FVC983105:FVD983106 GEY983105:GEZ983106 GOU983105:GOV983106 GYQ983105:GYR983106 HIM983105:HIN983106 HSI983105:HSJ983106 ICE983105:ICF983106 IMA983105:IMB983106 IVW983105:IVX983106 JFS983105:JFT983106 JPO983105:JPP983106 JZK983105:JZL983106 KJG983105:KJH983106 KTC983105:KTD983106 LCY983105:LCZ983106 LMU983105:LMV983106 LWQ983105:LWR983106 MGM983105:MGN983106 MQI983105:MQJ983106 NAE983105:NAF983106 NKA983105:NKB983106 NTW983105:NTX983106 ODS983105:ODT983106 ONO983105:ONP983106 OXK983105:OXL983106 PHG983105:PHH983106 PRC983105:PRD983106 QAY983105:QAZ983106 QKU983105:QKV983106 QUQ983105:QUR983106 REM983105:REN983106 ROI983105:ROJ983106 RYE983105:RYF983106 SIA983105:SIB983106 SRW983105:SRX983106 TBS983105:TBT983106 TLO983105:TLP983106 TVK983105:TVL983106 UFG983105:UFH983106 UPC983105:UPD983106 UYY983105:UYZ983106 VIU983105:VIV983106 VSQ983105:VSR983106 WCM983105:WCN983106 WMI983105:WMJ983106 WWE983105:WWF983106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BF65601:BG65602 LB65601:LC65602 UX65601:UY65602 AET65601:AEU65602 AOP65601:AOQ65602 AYL65601:AYM65602 BIH65601:BII65602 BSD65601:BSE65602 CBZ65601:CCA65602 CLV65601:CLW65602 CVR65601:CVS65602 DFN65601:DFO65602 DPJ65601:DPK65602 DZF65601:DZG65602 EJB65601:EJC65602 ESX65601:ESY65602 FCT65601:FCU65602 FMP65601:FMQ65602 FWL65601:FWM65602 GGH65601:GGI65602 GQD65601:GQE65602 GZZ65601:HAA65602 HJV65601:HJW65602 HTR65601:HTS65602 IDN65601:IDO65602 INJ65601:INK65602 IXF65601:IXG65602 JHB65601:JHC65602 JQX65601:JQY65602 KAT65601:KAU65602 KKP65601:KKQ65602 KUL65601:KUM65602 LEH65601:LEI65602 LOD65601:LOE65602 LXZ65601:LYA65602 MHV65601:MHW65602 MRR65601:MRS65602 NBN65601:NBO65602 NLJ65601:NLK65602 NVF65601:NVG65602 OFB65601:OFC65602 OOX65601:OOY65602 OYT65601:OYU65602 PIP65601:PIQ65602 PSL65601:PSM65602 QCH65601:QCI65602 QMD65601:QME65602 QVZ65601:QWA65602 RFV65601:RFW65602 RPR65601:RPS65602 RZN65601:RZO65602 SJJ65601:SJK65602 STF65601:STG65602 TDB65601:TDC65602 TMX65601:TMY65602 TWT65601:TWU65602 UGP65601:UGQ65602 UQL65601:UQM65602 VAH65601:VAI65602 VKD65601:VKE65602 VTZ65601:VUA65602 WDV65601:WDW65602 WNR65601:WNS65602 WXN65601:WXO65602 BF131137:BG131138 LB131137:LC131138 UX131137:UY131138 AET131137:AEU131138 AOP131137:AOQ131138 AYL131137:AYM131138 BIH131137:BII131138 BSD131137:BSE131138 CBZ131137:CCA131138 CLV131137:CLW131138 CVR131137:CVS131138 DFN131137:DFO131138 DPJ131137:DPK131138 DZF131137:DZG131138 EJB131137:EJC131138 ESX131137:ESY131138 FCT131137:FCU131138 FMP131137:FMQ131138 FWL131137:FWM131138 GGH131137:GGI131138 GQD131137:GQE131138 GZZ131137:HAA131138 HJV131137:HJW131138 HTR131137:HTS131138 IDN131137:IDO131138 INJ131137:INK131138 IXF131137:IXG131138 JHB131137:JHC131138 JQX131137:JQY131138 KAT131137:KAU131138 KKP131137:KKQ131138 KUL131137:KUM131138 LEH131137:LEI131138 LOD131137:LOE131138 LXZ131137:LYA131138 MHV131137:MHW131138 MRR131137:MRS131138 NBN131137:NBO131138 NLJ131137:NLK131138 NVF131137:NVG131138 OFB131137:OFC131138 OOX131137:OOY131138 OYT131137:OYU131138 PIP131137:PIQ131138 PSL131137:PSM131138 QCH131137:QCI131138 QMD131137:QME131138 QVZ131137:QWA131138 RFV131137:RFW131138 RPR131137:RPS131138 RZN131137:RZO131138 SJJ131137:SJK131138 STF131137:STG131138 TDB131137:TDC131138 TMX131137:TMY131138 TWT131137:TWU131138 UGP131137:UGQ131138 UQL131137:UQM131138 VAH131137:VAI131138 VKD131137:VKE131138 VTZ131137:VUA131138 WDV131137:WDW131138 WNR131137:WNS131138 WXN131137:WXO131138 BF196673:BG196674 LB196673:LC196674 UX196673:UY196674 AET196673:AEU196674 AOP196673:AOQ196674 AYL196673:AYM196674 BIH196673:BII196674 BSD196673:BSE196674 CBZ196673:CCA196674 CLV196673:CLW196674 CVR196673:CVS196674 DFN196673:DFO196674 DPJ196673:DPK196674 DZF196673:DZG196674 EJB196673:EJC196674 ESX196673:ESY196674 FCT196673:FCU196674 FMP196673:FMQ196674 FWL196673:FWM196674 GGH196673:GGI196674 GQD196673:GQE196674 GZZ196673:HAA196674 HJV196673:HJW196674 HTR196673:HTS196674 IDN196673:IDO196674 INJ196673:INK196674 IXF196673:IXG196674 JHB196673:JHC196674 JQX196673:JQY196674 KAT196673:KAU196674 KKP196673:KKQ196674 KUL196673:KUM196674 LEH196673:LEI196674 LOD196673:LOE196674 LXZ196673:LYA196674 MHV196673:MHW196674 MRR196673:MRS196674 NBN196673:NBO196674 NLJ196673:NLK196674 NVF196673:NVG196674 OFB196673:OFC196674 OOX196673:OOY196674 OYT196673:OYU196674 PIP196673:PIQ196674 PSL196673:PSM196674 QCH196673:QCI196674 QMD196673:QME196674 QVZ196673:QWA196674 RFV196673:RFW196674 RPR196673:RPS196674 RZN196673:RZO196674 SJJ196673:SJK196674 STF196673:STG196674 TDB196673:TDC196674 TMX196673:TMY196674 TWT196673:TWU196674 UGP196673:UGQ196674 UQL196673:UQM196674 VAH196673:VAI196674 VKD196673:VKE196674 VTZ196673:VUA196674 WDV196673:WDW196674 WNR196673:WNS196674 WXN196673:WXO196674 BF262209:BG262210 LB262209:LC262210 UX262209:UY262210 AET262209:AEU262210 AOP262209:AOQ262210 AYL262209:AYM262210 BIH262209:BII262210 BSD262209:BSE262210 CBZ262209:CCA262210 CLV262209:CLW262210 CVR262209:CVS262210 DFN262209:DFO262210 DPJ262209:DPK262210 DZF262209:DZG262210 EJB262209:EJC262210 ESX262209:ESY262210 FCT262209:FCU262210 FMP262209:FMQ262210 FWL262209:FWM262210 GGH262209:GGI262210 GQD262209:GQE262210 GZZ262209:HAA262210 HJV262209:HJW262210 HTR262209:HTS262210 IDN262209:IDO262210 INJ262209:INK262210 IXF262209:IXG262210 JHB262209:JHC262210 JQX262209:JQY262210 KAT262209:KAU262210 KKP262209:KKQ262210 KUL262209:KUM262210 LEH262209:LEI262210 LOD262209:LOE262210 LXZ262209:LYA262210 MHV262209:MHW262210 MRR262209:MRS262210 NBN262209:NBO262210 NLJ262209:NLK262210 NVF262209:NVG262210 OFB262209:OFC262210 OOX262209:OOY262210 OYT262209:OYU262210 PIP262209:PIQ262210 PSL262209:PSM262210 QCH262209:QCI262210 QMD262209:QME262210 QVZ262209:QWA262210 RFV262209:RFW262210 RPR262209:RPS262210 RZN262209:RZO262210 SJJ262209:SJK262210 STF262209:STG262210 TDB262209:TDC262210 TMX262209:TMY262210 TWT262209:TWU262210 UGP262209:UGQ262210 UQL262209:UQM262210 VAH262209:VAI262210 VKD262209:VKE262210 VTZ262209:VUA262210 WDV262209:WDW262210 WNR262209:WNS262210 WXN262209:WXO262210 BF327745:BG327746 LB327745:LC327746 UX327745:UY327746 AET327745:AEU327746 AOP327745:AOQ327746 AYL327745:AYM327746 BIH327745:BII327746 BSD327745:BSE327746 CBZ327745:CCA327746 CLV327745:CLW327746 CVR327745:CVS327746 DFN327745:DFO327746 DPJ327745:DPK327746 DZF327745:DZG327746 EJB327745:EJC327746 ESX327745:ESY327746 FCT327745:FCU327746 FMP327745:FMQ327746 FWL327745:FWM327746 GGH327745:GGI327746 GQD327745:GQE327746 GZZ327745:HAA327746 HJV327745:HJW327746 HTR327745:HTS327746 IDN327745:IDO327746 INJ327745:INK327746 IXF327745:IXG327746 JHB327745:JHC327746 JQX327745:JQY327746 KAT327745:KAU327746 KKP327745:KKQ327746 KUL327745:KUM327746 LEH327745:LEI327746 LOD327745:LOE327746 LXZ327745:LYA327746 MHV327745:MHW327746 MRR327745:MRS327746 NBN327745:NBO327746 NLJ327745:NLK327746 NVF327745:NVG327746 OFB327745:OFC327746 OOX327745:OOY327746 OYT327745:OYU327746 PIP327745:PIQ327746 PSL327745:PSM327746 QCH327745:QCI327746 QMD327745:QME327746 QVZ327745:QWA327746 RFV327745:RFW327746 RPR327745:RPS327746 RZN327745:RZO327746 SJJ327745:SJK327746 STF327745:STG327746 TDB327745:TDC327746 TMX327745:TMY327746 TWT327745:TWU327746 UGP327745:UGQ327746 UQL327745:UQM327746 VAH327745:VAI327746 VKD327745:VKE327746 VTZ327745:VUA327746 WDV327745:WDW327746 WNR327745:WNS327746 WXN327745:WXO327746 BF393281:BG393282 LB393281:LC393282 UX393281:UY393282 AET393281:AEU393282 AOP393281:AOQ393282 AYL393281:AYM393282 BIH393281:BII393282 BSD393281:BSE393282 CBZ393281:CCA393282 CLV393281:CLW393282 CVR393281:CVS393282 DFN393281:DFO393282 DPJ393281:DPK393282 DZF393281:DZG393282 EJB393281:EJC393282 ESX393281:ESY393282 FCT393281:FCU393282 FMP393281:FMQ393282 FWL393281:FWM393282 GGH393281:GGI393282 GQD393281:GQE393282 GZZ393281:HAA393282 HJV393281:HJW393282 HTR393281:HTS393282 IDN393281:IDO393282 INJ393281:INK393282 IXF393281:IXG393282 JHB393281:JHC393282 JQX393281:JQY393282 KAT393281:KAU393282 KKP393281:KKQ393282 KUL393281:KUM393282 LEH393281:LEI393282 LOD393281:LOE393282 LXZ393281:LYA393282 MHV393281:MHW393282 MRR393281:MRS393282 NBN393281:NBO393282 NLJ393281:NLK393282 NVF393281:NVG393282 OFB393281:OFC393282 OOX393281:OOY393282 OYT393281:OYU393282 PIP393281:PIQ393282 PSL393281:PSM393282 QCH393281:QCI393282 QMD393281:QME393282 QVZ393281:QWA393282 RFV393281:RFW393282 RPR393281:RPS393282 RZN393281:RZO393282 SJJ393281:SJK393282 STF393281:STG393282 TDB393281:TDC393282 TMX393281:TMY393282 TWT393281:TWU393282 UGP393281:UGQ393282 UQL393281:UQM393282 VAH393281:VAI393282 VKD393281:VKE393282 VTZ393281:VUA393282 WDV393281:WDW393282 WNR393281:WNS393282 WXN393281:WXO393282 BF458817:BG458818 LB458817:LC458818 UX458817:UY458818 AET458817:AEU458818 AOP458817:AOQ458818 AYL458817:AYM458818 BIH458817:BII458818 BSD458817:BSE458818 CBZ458817:CCA458818 CLV458817:CLW458818 CVR458817:CVS458818 DFN458817:DFO458818 DPJ458817:DPK458818 DZF458817:DZG458818 EJB458817:EJC458818 ESX458817:ESY458818 FCT458817:FCU458818 FMP458817:FMQ458818 FWL458817:FWM458818 GGH458817:GGI458818 GQD458817:GQE458818 GZZ458817:HAA458818 HJV458817:HJW458818 HTR458817:HTS458818 IDN458817:IDO458818 INJ458817:INK458818 IXF458817:IXG458818 JHB458817:JHC458818 JQX458817:JQY458818 KAT458817:KAU458818 KKP458817:KKQ458818 KUL458817:KUM458818 LEH458817:LEI458818 LOD458817:LOE458818 LXZ458817:LYA458818 MHV458817:MHW458818 MRR458817:MRS458818 NBN458817:NBO458818 NLJ458817:NLK458818 NVF458817:NVG458818 OFB458817:OFC458818 OOX458817:OOY458818 OYT458817:OYU458818 PIP458817:PIQ458818 PSL458817:PSM458818 QCH458817:QCI458818 QMD458817:QME458818 QVZ458817:QWA458818 RFV458817:RFW458818 RPR458817:RPS458818 RZN458817:RZO458818 SJJ458817:SJK458818 STF458817:STG458818 TDB458817:TDC458818 TMX458817:TMY458818 TWT458817:TWU458818 UGP458817:UGQ458818 UQL458817:UQM458818 VAH458817:VAI458818 VKD458817:VKE458818 VTZ458817:VUA458818 WDV458817:WDW458818 WNR458817:WNS458818 WXN458817:WXO458818 BF524353:BG524354 LB524353:LC524354 UX524353:UY524354 AET524353:AEU524354 AOP524353:AOQ524354 AYL524353:AYM524354 BIH524353:BII524354 BSD524353:BSE524354 CBZ524353:CCA524354 CLV524353:CLW524354 CVR524353:CVS524354 DFN524353:DFO524354 DPJ524353:DPK524354 DZF524353:DZG524354 EJB524353:EJC524354 ESX524353:ESY524354 FCT524353:FCU524354 FMP524353:FMQ524354 FWL524353:FWM524354 GGH524353:GGI524354 GQD524353:GQE524354 GZZ524353:HAA524354 HJV524353:HJW524354 HTR524353:HTS524354 IDN524353:IDO524354 INJ524353:INK524354 IXF524353:IXG524354 JHB524353:JHC524354 JQX524353:JQY524354 KAT524353:KAU524354 KKP524353:KKQ524354 KUL524353:KUM524354 LEH524353:LEI524354 LOD524353:LOE524354 LXZ524353:LYA524354 MHV524353:MHW524354 MRR524353:MRS524354 NBN524353:NBO524354 NLJ524353:NLK524354 NVF524353:NVG524354 OFB524353:OFC524354 OOX524353:OOY524354 OYT524353:OYU524354 PIP524353:PIQ524354 PSL524353:PSM524354 QCH524353:QCI524354 QMD524353:QME524354 QVZ524353:QWA524354 RFV524353:RFW524354 RPR524353:RPS524354 RZN524353:RZO524354 SJJ524353:SJK524354 STF524353:STG524354 TDB524353:TDC524354 TMX524353:TMY524354 TWT524353:TWU524354 UGP524353:UGQ524354 UQL524353:UQM524354 VAH524353:VAI524354 VKD524353:VKE524354 VTZ524353:VUA524354 WDV524353:WDW524354 WNR524353:WNS524354 WXN524353:WXO524354 BF589889:BG589890 LB589889:LC589890 UX589889:UY589890 AET589889:AEU589890 AOP589889:AOQ589890 AYL589889:AYM589890 BIH589889:BII589890 BSD589889:BSE589890 CBZ589889:CCA589890 CLV589889:CLW589890 CVR589889:CVS589890 DFN589889:DFO589890 DPJ589889:DPK589890 DZF589889:DZG589890 EJB589889:EJC589890 ESX589889:ESY589890 FCT589889:FCU589890 FMP589889:FMQ589890 FWL589889:FWM589890 GGH589889:GGI589890 GQD589889:GQE589890 GZZ589889:HAA589890 HJV589889:HJW589890 HTR589889:HTS589890 IDN589889:IDO589890 INJ589889:INK589890 IXF589889:IXG589890 JHB589889:JHC589890 JQX589889:JQY589890 KAT589889:KAU589890 KKP589889:KKQ589890 KUL589889:KUM589890 LEH589889:LEI589890 LOD589889:LOE589890 LXZ589889:LYA589890 MHV589889:MHW589890 MRR589889:MRS589890 NBN589889:NBO589890 NLJ589889:NLK589890 NVF589889:NVG589890 OFB589889:OFC589890 OOX589889:OOY589890 OYT589889:OYU589890 PIP589889:PIQ589890 PSL589889:PSM589890 QCH589889:QCI589890 QMD589889:QME589890 QVZ589889:QWA589890 RFV589889:RFW589890 RPR589889:RPS589890 RZN589889:RZO589890 SJJ589889:SJK589890 STF589889:STG589890 TDB589889:TDC589890 TMX589889:TMY589890 TWT589889:TWU589890 UGP589889:UGQ589890 UQL589889:UQM589890 VAH589889:VAI589890 VKD589889:VKE589890 VTZ589889:VUA589890 WDV589889:WDW589890 WNR589889:WNS589890 WXN589889:WXO589890 BF655425:BG655426 LB655425:LC655426 UX655425:UY655426 AET655425:AEU655426 AOP655425:AOQ655426 AYL655425:AYM655426 BIH655425:BII655426 BSD655425:BSE655426 CBZ655425:CCA655426 CLV655425:CLW655426 CVR655425:CVS655426 DFN655425:DFO655426 DPJ655425:DPK655426 DZF655425:DZG655426 EJB655425:EJC655426 ESX655425:ESY655426 FCT655425:FCU655426 FMP655425:FMQ655426 FWL655425:FWM655426 GGH655425:GGI655426 GQD655425:GQE655426 GZZ655425:HAA655426 HJV655425:HJW655426 HTR655425:HTS655426 IDN655425:IDO655426 INJ655425:INK655426 IXF655425:IXG655426 JHB655425:JHC655426 JQX655425:JQY655426 KAT655425:KAU655426 KKP655425:KKQ655426 KUL655425:KUM655426 LEH655425:LEI655426 LOD655425:LOE655426 LXZ655425:LYA655426 MHV655425:MHW655426 MRR655425:MRS655426 NBN655425:NBO655426 NLJ655425:NLK655426 NVF655425:NVG655426 OFB655425:OFC655426 OOX655425:OOY655426 OYT655425:OYU655426 PIP655425:PIQ655426 PSL655425:PSM655426 QCH655425:QCI655426 QMD655425:QME655426 QVZ655425:QWA655426 RFV655425:RFW655426 RPR655425:RPS655426 RZN655425:RZO655426 SJJ655425:SJK655426 STF655425:STG655426 TDB655425:TDC655426 TMX655425:TMY655426 TWT655425:TWU655426 UGP655425:UGQ655426 UQL655425:UQM655426 VAH655425:VAI655426 VKD655425:VKE655426 VTZ655425:VUA655426 WDV655425:WDW655426 WNR655425:WNS655426 WXN655425:WXO655426 BF720961:BG720962 LB720961:LC720962 UX720961:UY720962 AET720961:AEU720962 AOP720961:AOQ720962 AYL720961:AYM720962 BIH720961:BII720962 BSD720961:BSE720962 CBZ720961:CCA720962 CLV720961:CLW720962 CVR720961:CVS720962 DFN720961:DFO720962 DPJ720961:DPK720962 DZF720961:DZG720962 EJB720961:EJC720962 ESX720961:ESY720962 FCT720961:FCU720962 FMP720961:FMQ720962 FWL720961:FWM720962 GGH720961:GGI720962 GQD720961:GQE720962 GZZ720961:HAA720962 HJV720961:HJW720962 HTR720961:HTS720962 IDN720961:IDO720962 INJ720961:INK720962 IXF720961:IXG720962 JHB720961:JHC720962 JQX720961:JQY720962 KAT720961:KAU720962 KKP720961:KKQ720962 KUL720961:KUM720962 LEH720961:LEI720962 LOD720961:LOE720962 LXZ720961:LYA720962 MHV720961:MHW720962 MRR720961:MRS720962 NBN720961:NBO720962 NLJ720961:NLK720962 NVF720961:NVG720962 OFB720961:OFC720962 OOX720961:OOY720962 OYT720961:OYU720962 PIP720961:PIQ720962 PSL720961:PSM720962 QCH720961:QCI720962 QMD720961:QME720962 QVZ720961:QWA720962 RFV720961:RFW720962 RPR720961:RPS720962 RZN720961:RZO720962 SJJ720961:SJK720962 STF720961:STG720962 TDB720961:TDC720962 TMX720961:TMY720962 TWT720961:TWU720962 UGP720961:UGQ720962 UQL720961:UQM720962 VAH720961:VAI720962 VKD720961:VKE720962 VTZ720961:VUA720962 WDV720961:WDW720962 WNR720961:WNS720962 WXN720961:WXO720962 BF786497:BG786498 LB786497:LC786498 UX786497:UY786498 AET786497:AEU786498 AOP786497:AOQ786498 AYL786497:AYM786498 BIH786497:BII786498 BSD786497:BSE786498 CBZ786497:CCA786498 CLV786497:CLW786498 CVR786497:CVS786498 DFN786497:DFO786498 DPJ786497:DPK786498 DZF786497:DZG786498 EJB786497:EJC786498 ESX786497:ESY786498 FCT786497:FCU786498 FMP786497:FMQ786498 FWL786497:FWM786498 GGH786497:GGI786498 GQD786497:GQE786498 GZZ786497:HAA786498 HJV786497:HJW786498 HTR786497:HTS786498 IDN786497:IDO786498 INJ786497:INK786498 IXF786497:IXG786498 JHB786497:JHC786498 JQX786497:JQY786498 KAT786497:KAU786498 KKP786497:KKQ786498 KUL786497:KUM786498 LEH786497:LEI786498 LOD786497:LOE786498 LXZ786497:LYA786498 MHV786497:MHW786498 MRR786497:MRS786498 NBN786497:NBO786498 NLJ786497:NLK786498 NVF786497:NVG786498 OFB786497:OFC786498 OOX786497:OOY786498 OYT786497:OYU786498 PIP786497:PIQ786498 PSL786497:PSM786498 QCH786497:QCI786498 QMD786497:QME786498 QVZ786497:QWA786498 RFV786497:RFW786498 RPR786497:RPS786498 RZN786497:RZO786498 SJJ786497:SJK786498 STF786497:STG786498 TDB786497:TDC786498 TMX786497:TMY786498 TWT786497:TWU786498 UGP786497:UGQ786498 UQL786497:UQM786498 VAH786497:VAI786498 VKD786497:VKE786498 VTZ786497:VUA786498 WDV786497:WDW786498 WNR786497:WNS786498 WXN786497:WXO786498 BF852033:BG852034 LB852033:LC852034 UX852033:UY852034 AET852033:AEU852034 AOP852033:AOQ852034 AYL852033:AYM852034 BIH852033:BII852034 BSD852033:BSE852034 CBZ852033:CCA852034 CLV852033:CLW852034 CVR852033:CVS852034 DFN852033:DFO852034 DPJ852033:DPK852034 DZF852033:DZG852034 EJB852033:EJC852034 ESX852033:ESY852034 FCT852033:FCU852034 FMP852033:FMQ852034 FWL852033:FWM852034 GGH852033:GGI852034 GQD852033:GQE852034 GZZ852033:HAA852034 HJV852033:HJW852034 HTR852033:HTS852034 IDN852033:IDO852034 INJ852033:INK852034 IXF852033:IXG852034 JHB852033:JHC852034 JQX852033:JQY852034 KAT852033:KAU852034 KKP852033:KKQ852034 KUL852033:KUM852034 LEH852033:LEI852034 LOD852033:LOE852034 LXZ852033:LYA852034 MHV852033:MHW852034 MRR852033:MRS852034 NBN852033:NBO852034 NLJ852033:NLK852034 NVF852033:NVG852034 OFB852033:OFC852034 OOX852033:OOY852034 OYT852033:OYU852034 PIP852033:PIQ852034 PSL852033:PSM852034 QCH852033:QCI852034 QMD852033:QME852034 QVZ852033:QWA852034 RFV852033:RFW852034 RPR852033:RPS852034 RZN852033:RZO852034 SJJ852033:SJK852034 STF852033:STG852034 TDB852033:TDC852034 TMX852033:TMY852034 TWT852033:TWU852034 UGP852033:UGQ852034 UQL852033:UQM852034 VAH852033:VAI852034 VKD852033:VKE852034 VTZ852033:VUA852034 WDV852033:WDW852034 WNR852033:WNS852034 WXN852033:WXO852034 BF917569:BG917570 LB917569:LC917570 UX917569:UY917570 AET917569:AEU917570 AOP917569:AOQ917570 AYL917569:AYM917570 BIH917569:BII917570 BSD917569:BSE917570 CBZ917569:CCA917570 CLV917569:CLW917570 CVR917569:CVS917570 DFN917569:DFO917570 DPJ917569:DPK917570 DZF917569:DZG917570 EJB917569:EJC917570 ESX917569:ESY917570 FCT917569:FCU917570 FMP917569:FMQ917570 FWL917569:FWM917570 GGH917569:GGI917570 GQD917569:GQE917570 GZZ917569:HAA917570 HJV917569:HJW917570 HTR917569:HTS917570 IDN917569:IDO917570 INJ917569:INK917570 IXF917569:IXG917570 JHB917569:JHC917570 JQX917569:JQY917570 KAT917569:KAU917570 KKP917569:KKQ917570 KUL917569:KUM917570 LEH917569:LEI917570 LOD917569:LOE917570 LXZ917569:LYA917570 MHV917569:MHW917570 MRR917569:MRS917570 NBN917569:NBO917570 NLJ917569:NLK917570 NVF917569:NVG917570 OFB917569:OFC917570 OOX917569:OOY917570 OYT917569:OYU917570 PIP917569:PIQ917570 PSL917569:PSM917570 QCH917569:QCI917570 QMD917569:QME917570 QVZ917569:QWA917570 RFV917569:RFW917570 RPR917569:RPS917570 RZN917569:RZO917570 SJJ917569:SJK917570 STF917569:STG917570 TDB917569:TDC917570 TMX917569:TMY917570 TWT917569:TWU917570 UGP917569:UGQ917570 UQL917569:UQM917570 VAH917569:VAI917570 VKD917569:VKE917570 VTZ917569:VUA917570 WDV917569:WDW917570 WNR917569:WNS917570 WXN917569:WXO917570 BF983105:BG983106 LB983105:LC983106 UX983105:UY983106 AET983105:AEU983106 AOP983105:AOQ983106 AYL983105:AYM983106 BIH983105:BII983106 BSD983105:BSE983106 CBZ983105:CCA983106 CLV983105:CLW983106 CVR983105:CVS983106 DFN983105:DFO983106 DPJ983105:DPK983106 DZF983105:DZG983106 EJB983105:EJC983106 ESX983105:ESY983106 FCT983105:FCU983106 FMP983105:FMQ983106 FWL983105:FWM983106 GGH983105:GGI983106 GQD983105:GQE983106 GZZ983105:HAA983106 HJV983105:HJW983106 HTR983105:HTS983106 IDN983105:IDO983106 INJ983105:INK983106 IXF983105:IXG983106 JHB983105:JHC983106 JQX983105:JQY983106 KAT983105:KAU983106 KKP983105:KKQ983106 KUL983105:KUM983106 LEH983105:LEI983106 LOD983105:LOE983106 LXZ983105:LYA983106 MHV983105:MHW983106 MRR983105:MRS983106 NBN983105:NBO983106 NLJ983105:NLK983106 NVF983105:NVG983106 OFB983105:OFC983106 OOX983105:OOY983106 OYT983105:OYU983106 PIP983105:PIQ983106 PSL983105:PSM983106 QCH983105:QCI983106 QMD983105:QME983106 QVZ983105:QWA983106 RFV983105:RFW983106 RPR983105:RPS983106 RZN983105:RZO983106 SJJ983105:SJK983106 STF983105:STG983106 TDB983105:TDC983106 TMX983105:TMY983106 TWT983105:TWU983106 UGP983105:UGQ983106 UQL983105:UQM983106 VAH983105:VAI983106 VKD983105:VKE983106 VTZ983105:VUA983106 WDV983105:WDW983106 WNR983105:WNS983106 WXN983105:WXO983106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BB65601:BC65602 KX65601:KY65602 UT65601:UU65602 AEP65601:AEQ65602 AOL65601:AOM65602 AYH65601:AYI65602 BID65601:BIE65602 BRZ65601:BSA65602 CBV65601:CBW65602 CLR65601:CLS65602 CVN65601:CVO65602 DFJ65601:DFK65602 DPF65601:DPG65602 DZB65601:DZC65602 EIX65601:EIY65602 EST65601:ESU65602 FCP65601:FCQ65602 FML65601:FMM65602 FWH65601:FWI65602 GGD65601:GGE65602 GPZ65601:GQA65602 GZV65601:GZW65602 HJR65601:HJS65602 HTN65601:HTO65602 IDJ65601:IDK65602 INF65601:ING65602 IXB65601:IXC65602 JGX65601:JGY65602 JQT65601:JQU65602 KAP65601:KAQ65602 KKL65601:KKM65602 KUH65601:KUI65602 LED65601:LEE65602 LNZ65601:LOA65602 LXV65601:LXW65602 MHR65601:MHS65602 MRN65601:MRO65602 NBJ65601:NBK65602 NLF65601:NLG65602 NVB65601:NVC65602 OEX65601:OEY65602 OOT65601:OOU65602 OYP65601:OYQ65602 PIL65601:PIM65602 PSH65601:PSI65602 QCD65601:QCE65602 QLZ65601:QMA65602 QVV65601:QVW65602 RFR65601:RFS65602 RPN65601:RPO65602 RZJ65601:RZK65602 SJF65601:SJG65602 STB65601:STC65602 TCX65601:TCY65602 TMT65601:TMU65602 TWP65601:TWQ65602 UGL65601:UGM65602 UQH65601:UQI65602 VAD65601:VAE65602 VJZ65601:VKA65602 VTV65601:VTW65602 WDR65601:WDS65602 WNN65601:WNO65602 WXJ65601:WXK65602 BB131137:BC131138 KX131137:KY131138 UT131137:UU131138 AEP131137:AEQ131138 AOL131137:AOM131138 AYH131137:AYI131138 BID131137:BIE131138 BRZ131137:BSA131138 CBV131137:CBW131138 CLR131137:CLS131138 CVN131137:CVO131138 DFJ131137:DFK131138 DPF131137:DPG131138 DZB131137:DZC131138 EIX131137:EIY131138 EST131137:ESU131138 FCP131137:FCQ131138 FML131137:FMM131138 FWH131137:FWI131138 GGD131137:GGE131138 GPZ131137:GQA131138 GZV131137:GZW131138 HJR131137:HJS131138 HTN131137:HTO131138 IDJ131137:IDK131138 INF131137:ING131138 IXB131137:IXC131138 JGX131137:JGY131138 JQT131137:JQU131138 KAP131137:KAQ131138 KKL131137:KKM131138 KUH131137:KUI131138 LED131137:LEE131138 LNZ131137:LOA131138 LXV131137:LXW131138 MHR131137:MHS131138 MRN131137:MRO131138 NBJ131137:NBK131138 NLF131137:NLG131138 NVB131137:NVC131138 OEX131137:OEY131138 OOT131137:OOU131138 OYP131137:OYQ131138 PIL131137:PIM131138 PSH131137:PSI131138 QCD131137:QCE131138 QLZ131137:QMA131138 QVV131137:QVW131138 RFR131137:RFS131138 RPN131137:RPO131138 RZJ131137:RZK131138 SJF131137:SJG131138 STB131137:STC131138 TCX131137:TCY131138 TMT131137:TMU131138 TWP131137:TWQ131138 UGL131137:UGM131138 UQH131137:UQI131138 VAD131137:VAE131138 VJZ131137:VKA131138 VTV131137:VTW131138 WDR131137:WDS131138 WNN131137:WNO131138 WXJ131137:WXK131138 BB196673:BC196674 KX196673:KY196674 UT196673:UU196674 AEP196673:AEQ196674 AOL196673:AOM196674 AYH196673:AYI196674 BID196673:BIE196674 BRZ196673:BSA196674 CBV196673:CBW196674 CLR196673:CLS196674 CVN196673:CVO196674 DFJ196673:DFK196674 DPF196673:DPG196674 DZB196673:DZC196674 EIX196673:EIY196674 EST196673:ESU196674 FCP196673:FCQ196674 FML196673:FMM196674 FWH196673:FWI196674 GGD196673:GGE196674 GPZ196673:GQA196674 GZV196673:GZW196674 HJR196673:HJS196674 HTN196673:HTO196674 IDJ196673:IDK196674 INF196673:ING196674 IXB196673:IXC196674 JGX196673:JGY196674 JQT196673:JQU196674 KAP196673:KAQ196674 KKL196673:KKM196674 KUH196673:KUI196674 LED196673:LEE196674 LNZ196673:LOA196674 LXV196673:LXW196674 MHR196673:MHS196674 MRN196673:MRO196674 NBJ196673:NBK196674 NLF196673:NLG196674 NVB196673:NVC196674 OEX196673:OEY196674 OOT196673:OOU196674 OYP196673:OYQ196674 PIL196673:PIM196674 PSH196673:PSI196674 QCD196673:QCE196674 QLZ196673:QMA196674 QVV196673:QVW196674 RFR196673:RFS196674 RPN196673:RPO196674 RZJ196673:RZK196674 SJF196673:SJG196674 STB196673:STC196674 TCX196673:TCY196674 TMT196673:TMU196674 TWP196673:TWQ196674 UGL196673:UGM196674 UQH196673:UQI196674 VAD196673:VAE196674 VJZ196673:VKA196674 VTV196673:VTW196674 WDR196673:WDS196674 WNN196673:WNO196674 WXJ196673:WXK196674 BB262209:BC262210 KX262209:KY262210 UT262209:UU262210 AEP262209:AEQ262210 AOL262209:AOM262210 AYH262209:AYI262210 BID262209:BIE262210 BRZ262209:BSA262210 CBV262209:CBW262210 CLR262209:CLS262210 CVN262209:CVO262210 DFJ262209:DFK262210 DPF262209:DPG262210 DZB262209:DZC262210 EIX262209:EIY262210 EST262209:ESU262210 FCP262209:FCQ262210 FML262209:FMM262210 FWH262209:FWI262210 GGD262209:GGE262210 GPZ262209:GQA262210 GZV262209:GZW262210 HJR262209:HJS262210 HTN262209:HTO262210 IDJ262209:IDK262210 INF262209:ING262210 IXB262209:IXC262210 JGX262209:JGY262210 JQT262209:JQU262210 KAP262209:KAQ262210 KKL262209:KKM262210 KUH262209:KUI262210 LED262209:LEE262210 LNZ262209:LOA262210 LXV262209:LXW262210 MHR262209:MHS262210 MRN262209:MRO262210 NBJ262209:NBK262210 NLF262209:NLG262210 NVB262209:NVC262210 OEX262209:OEY262210 OOT262209:OOU262210 OYP262209:OYQ262210 PIL262209:PIM262210 PSH262209:PSI262210 QCD262209:QCE262210 QLZ262209:QMA262210 QVV262209:QVW262210 RFR262209:RFS262210 RPN262209:RPO262210 RZJ262209:RZK262210 SJF262209:SJG262210 STB262209:STC262210 TCX262209:TCY262210 TMT262209:TMU262210 TWP262209:TWQ262210 UGL262209:UGM262210 UQH262209:UQI262210 VAD262209:VAE262210 VJZ262209:VKA262210 VTV262209:VTW262210 WDR262209:WDS262210 WNN262209:WNO262210 WXJ262209:WXK262210 BB327745:BC327746 KX327745:KY327746 UT327745:UU327746 AEP327745:AEQ327746 AOL327745:AOM327746 AYH327745:AYI327746 BID327745:BIE327746 BRZ327745:BSA327746 CBV327745:CBW327746 CLR327745:CLS327746 CVN327745:CVO327746 DFJ327745:DFK327746 DPF327745:DPG327746 DZB327745:DZC327746 EIX327745:EIY327746 EST327745:ESU327746 FCP327745:FCQ327746 FML327745:FMM327746 FWH327745:FWI327746 GGD327745:GGE327746 GPZ327745:GQA327746 GZV327745:GZW327746 HJR327745:HJS327746 HTN327745:HTO327746 IDJ327745:IDK327746 INF327745:ING327746 IXB327745:IXC327746 JGX327745:JGY327746 JQT327745:JQU327746 KAP327745:KAQ327746 KKL327745:KKM327746 KUH327745:KUI327746 LED327745:LEE327746 LNZ327745:LOA327746 LXV327745:LXW327746 MHR327745:MHS327746 MRN327745:MRO327746 NBJ327745:NBK327746 NLF327745:NLG327746 NVB327745:NVC327746 OEX327745:OEY327746 OOT327745:OOU327746 OYP327745:OYQ327746 PIL327745:PIM327746 PSH327745:PSI327746 QCD327745:QCE327746 QLZ327745:QMA327746 QVV327745:QVW327746 RFR327745:RFS327746 RPN327745:RPO327746 RZJ327745:RZK327746 SJF327745:SJG327746 STB327745:STC327746 TCX327745:TCY327746 TMT327745:TMU327746 TWP327745:TWQ327746 UGL327745:UGM327746 UQH327745:UQI327746 VAD327745:VAE327746 VJZ327745:VKA327746 VTV327745:VTW327746 WDR327745:WDS327746 WNN327745:WNO327746 WXJ327745:WXK327746 BB393281:BC393282 KX393281:KY393282 UT393281:UU393282 AEP393281:AEQ393282 AOL393281:AOM393282 AYH393281:AYI393282 BID393281:BIE393282 BRZ393281:BSA393282 CBV393281:CBW393282 CLR393281:CLS393282 CVN393281:CVO393282 DFJ393281:DFK393282 DPF393281:DPG393282 DZB393281:DZC393282 EIX393281:EIY393282 EST393281:ESU393282 FCP393281:FCQ393282 FML393281:FMM393282 FWH393281:FWI393282 GGD393281:GGE393282 GPZ393281:GQA393282 GZV393281:GZW393282 HJR393281:HJS393282 HTN393281:HTO393282 IDJ393281:IDK393282 INF393281:ING393282 IXB393281:IXC393282 JGX393281:JGY393282 JQT393281:JQU393282 KAP393281:KAQ393282 KKL393281:KKM393282 KUH393281:KUI393282 LED393281:LEE393282 LNZ393281:LOA393282 LXV393281:LXW393282 MHR393281:MHS393282 MRN393281:MRO393282 NBJ393281:NBK393282 NLF393281:NLG393282 NVB393281:NVC393282 OEX393281:OEY393282 OOT393281:OOU393282 OYP393281:OYQ393282 PIL393281:PIM393282 PSH393281:PSI393282 QCD393281:QCE393282 QLZ393281:QMA393282 QVV393281:QVW393282 RFR393281:RFS393282 RPN393281:RPO393282 RZJ393281:RZK393282 SJF393281:SJG393282 STB393281:STC393282 TCX393281:TCY393282 TMT393281:TMU393282 TWP393281:TWQ393282 UGL393281:UGM393282 UQH393281:UQI393282 VAD393281:VAE393282 VJZ393281:VKA393282 VTV393281:VTW393282 WDR393281:WDS393282 WNN393281:WNO393282 WXJ393281:WXK393282 BB458817:BC458818 KX458817:KY458818 UT458817:UU458818 AEP458817:AEQ458818 AOL458817:AOM458818 AYH458817:AYI458818 BID458817:BIE458818 BRZ458817:BSA458818 CBV458817:CBW458818 CLR458817:CLS458818 CVN458817:CVO458818 DFJ458817:DFK458818 DPF458817:DPG458818 DZB458817:DZC458818 EIX458817:EIY458818 EST458817:ESU458818 FCP458817:FCQ458818 FML458817:FMM458818 FWH458817:FWI458818 GGD458817:GGE458818 GPZ458817:GQA458818 GZV458817:GZW458818 HJR458817:HJS458818 HTN458817:HTO458818 IDJ458817:IDK458818 INF458817:ING458818 IXB458817:IXC458818 JGX458817:JGY458818 JQT458817:JQU458818 KAP458817:KAQ458818 KKL458817:KKM458818 KUH458817:KUI458818 LED458817:LEE458818 LNZ458817:LOA458818 LXV458817:LXW458818 MHR458817:MHS458818 MRN458817:MRO458818 NBJ458817:NBK458818 NLF458817:NLG458818 NVB458817:NVC458818 OEX458817:OEY458818 OOT458817:OOU458818 OYP458817:OYQ458818 PIL458817:PIM458818 PSH458817:PSI458818 QCD458817:QCE458818 QLZ458817:QMA458818 QVV458817:QVW458818 RFR458817:RFS458818 RPN458817:RPO458818 RZJ458817:RZK458818 SJF458817:SJG458818 STB458817:STC458818 TCX458817:TCY458818 TMT458817:TMU458818 TWP458817:TWQ458818 UGL458817:UGM458818 UQH458817:UQI458818 VAD458817:VAE458818 VJZ458817:VKA458818 VTV458817:VTW458818 WDR458817:WDS458818 WNN458817:WNO458818 WXJ458817:WXK458818 BB524353:BC524354 KX524353:KY524354 UT524353:UU524354 AEP524353:AEQ524354 AOL524353:AOM524354 AYH524353:AYI524354 BID524353:BIE524354 BRZ524353:BSA524354 CBV524353:CBW524354 CLR524353:CLS524354 CVN524353:CVO524354 DFJ524353:DFK524354 DPF524353:DPG524354 DZB524353:DZC524354 EIX524353:EIY524354 EST524353:ESU524354 FCP524353:FCQ524354 FML524353:FMM524354 FWH524353:FWI524354 GGD524353:GGE524354 GPZ524353:GQA524354 GZV524353:GZW524354 HJR524353:HJS524354 HTN524353:HTO524354 IDJ524353:IDK524354 INF524353:ING524354 IXB524353:IXC524354 JGX524353:JGY524354 JQT524353:JQU524354 KAP524353:KAQ524354 KKL524353:KKM524354 KUH524353:KUI524354 LED524353:LEE524354 LNZ524353:LOA524354 LXV524353:LXW524354 MHR524353:MHS524354 MRN524353:MRO524354 NBJ524353:NBK524354 NLF524353:NLG524354 NVB524353:NVC524354 OEX524353:OEY524354 OOT524353:OOU524354 OYP524353:OYQ524354 PIL524353:PIM524354 PSH524353:PSI524354 QCD524353:QCE524354 QLZ524353:QMA524354 QVV524353:QVW524354 RFR524353:RFS524354 RPN524353:RPO524354 RZJ524353:RZK524354 SJF524353:SJG524354 STB524353:STC524354 TCX524353:TCY524354 TMT524353:TMU524354 TWP524353:TWQ524354 UGL524353:UGM524354 UQH524353:UQI524354 VAD524353:VAE524354 VJZ524353:VKA524354 VTV524353:VTW524354 WDR524353:WDS524354 WNN524353:WNO524354 WXJ524353:WXK524354 BB589889:BC589890 KX589889:KY589890 UT589889:UU589890 AEP589889:AEQ589890 AOL589889:AOM589890 AYH589889:AYI589890 BID589889:BIE589890 BRZ589889:BSA589890 CBV589889:CBW589890 CLR589889:CLS589890 CVN589889:CVO589890 DFJ589889:DFK589890 DPF589889:DPG589890 DZB589889:DZC589890 EIX589889:EIY589890 EST589889:ESU589890 FCP589889:FCQ589890 FML589889:FMM589890 FWH589889:FWI589890 GGD589889:GGE589890 GPZ589889:GQA589890 GZV589889:GZW589890 HJR589889:HJS589890 HTN589889:HTO589890 IDJ589889:IDK589890 INF589889:ING589890 IXB589889:IXC589890 JGX589889:JGY589890 JQT589889:JQU589890 KAP589889:KAQ589890 KKL589889:KKM589890 KUH589889:KUI589890 LED589889:LEE589890 LNZ589889:LOA589890 LXV589889:LXW589890 MHR589889:MHS589890 MRN589889:MRO589890 NBJ589889:NBK589890 NLF589889:NLG589890 NVB589889:NVC589890 OEX589889:OEY589890 OOT589889:OOU589890 OYP589889:OYQ589890 PIL589889:PIM589890 PSH589889:PSI589890 QCD589889:QCE589890 QLZ589889:QMA589890 QVV589889:QVW589890 RFR589889:RFS589890 RPN589889:RPO589890 RZJ589889:RZK589890 SJF589889:SJG589890 STB589889:STC589890 TCX589889:TCY589890 TMT589889:TMU589890 TWP589889:TWQ589890 UGL589889:UGM589890 UQH589889:UQI589890 VAD589889:VAE589890 VJZ589889:VKA589890 VTV589889:VTW589890 WDR589889:WDS589890 WNN589889:WNO589890 WXJ589889:WXK589890 BB655425:BC655426 KX655425:KY655426 UT655425:UU655426 AEP655425:AEQ655426 AOL655425:AOM655426 AYH655425:AYI655426 BID655425:BIE655426 BRZ655425:BSA655426 CBV655425:CBW655426 CLR655425:CLS655426 CVN655425:CVO655426 DFJ655425:DFK655426 DPF655425:DPG655426 DZB655425:DZC655426 EIX655425:EIY655426 EST655425:ESU655426 FCP655425:FCQ655426 FML655425:FMM655426 FWH655425:FWI655426 GGD655425:GGE655426 GPZ655425:GQA655426 GZV655425:GZW655426 HJR655425:HJS655426 HTN655425:HTO655426 IDJ655425:IDK655426 INF655425:ING655426 IXB655425:IXC655426 JGX655425:JGY655426 JQT655425:JQU655426 KAP655425:KAQ655426 KKL655425:KKM655426 KUH655425:KUI655426 LED655425:LEE655426 LNZ655425:LOA655426 LXV655425:LXW655426 MHR655425:MHS655426 MRN655425:MRO655426 NBJ655425:NBK655426 NLF655425:NLG655426 NVB655425:NVC655426 OEX655425:OEY655426 OOT655425:OOU655426 OYP655425:OYQ655426 PIL655425:PIM655426 PSH655425:PSI655426 QCD655425:QCE655426 QLZ655425:QMA655426 QVV655425:QVW655426 RFR655425:RFS655426 RPN655425:RPO655426 RZJ655425:RZK655426 SJF655425:SJG655426 STB655425:STC655426 TCX655425:TCY655426 TMT655425:TMU655426 TWP655425:TWQ655426 UGL655425:UGM655426 UQH655425:UQI655426 VAD655425:VAE655426 VJZ655425:VKA655426 VTV655425:VTW655426 WDR655425:WDS655426 WNN655425:WNO655426 WXJ655425:WXK655426 BB720961:BC720962 KX720961:KY720962 UT720961:UU720962 AEP720961:AEQ720962 AOL720961:AOM720962 AYH720961:AYI720962 BID720961:BIE720962 BRZ720961:BSA720962 CBV720961:CBW720962 CLR720961:CLS720962 CVN720961:CVO720962 DFJ720961:DFK720962 DPF720961:DPG720962 DZB720961:DZC720962 EIX720961:EIY720962 EST720961:ESU720962 FCP720961:FCQ720962 FML720961:FMM720962 FWH720961:FWI720962 GGD720961:GGE720962 GPZ720961:GQA720962 GZV720961:GZW720962 HJR720961:HJS720962 HTN720961:HTO720962 IDJ720961:IDK720962 INF720961:ING720962 IXB720961:IXC720962 JGX720961:JGY720962 JQT720961:JQU720962 KAP720961:KAQ720962 KKL720961:KKM720962 KUH720961:KUI720962 LED720961:LEE720962 LNZ720961:LOA720962 LXV720961:LXW720962 MHR720961:MHS720962 MRN720961:MRO720962 NBJ720961:NBK720962 NLF720961:NLG720962 NVB720961:NVC720962 OEX720961:OEY720962 OOT720961:OOU720962 OYP720961:OYQ720962 PIL720961:PIM720962 PSH720961:PSI720962 QCD720961:QCE720962 QLZ720961:QMA720962 QVV720961:QVW720962 RFR720961:RFS720962 RPN720961:RPO720962 RZJ720961:RZK720962 SJF720961:SJG720962 STB720961:STC720962 TCX720961:TCY720962 TMT720961:TMU720962 TWP720961:TWQ720962 UGL720961:UGM720962 UQH720961:UQI720962 VAD720961:VAE720962 VJZ720961:VKA720962 VTV720961:VTW720962 WDR720961:WDS720962 WNN720961:WNO720962 WXJ720961:WXK720962 BB786497:BC786498 KX786497:KY786498 UT786497:UU786498 AEP786497:AEQ786498 AOL786497:AOM786498 AYH786497:AYI786498 BID786497:BIE786498 BRZ786497:BSA786498 CBV786497:CBW786498 CLR786497:CLS786498 CVN786497:CVO786498 DFJ786497:DFK786498 DPF786497:DPG786498 DZB786497:DZC786498 EIX786497:EIY786498 EST786497:ESU786498 FCP786497:FCQ786498 FML786497:FMM786498 FWH786497:FWI786498 GGD786497:GGE786498 GPZ786497:GQA786498 GZV786497:GZW786498 HJR786497:HJS786498 HTN786497:HTO786498 IDJ786497:IDK786498 INF786497:ING786498 IXB786497:IXC786498 JGX786497:JGY786498 JQT786497:JQU786498 KAP786497:KAQ786498 KKL786497:KKM786498 KUH786497:KUI786498 LED786497:LEE786498 LNZ786497:LOA786498 LXV786497:LXW786498 MHR786497:MHS786498 MRN786497:MRO786498 NBJ786497:NBK786498 NLF786497:NLG786498 NVB786497:NVC786498 OEX786497:OEY786498 OOT786497:OOU786498 OYP786497:OYQ786498 PIL786497:PIM786498 PSH786497:PSI786498 QCD786497:QCE786498 QLZ786497:QMA786498 QVV786497:QVW786498 RFR786497:RFS786498 RPN786497:RPO786498 RZJ786497:RZK786498 SJF786497:SJG786498 STB786497:STC786498 TCX786497:TCY786498 TMT786497:TMU786498 TWP786497:TWQ786498 UGL786497:UGM786498 UQH786497:UQI786498 VAD786497:VAE786498 VJZ786497:VKA786498 VTV786497:VTW786498 WDR786497:WDS786498 WNN786497:WNO786498 WXJ786497:WXK786498 BB852033:BC852034 KX852033:KY852034 UT852033:UU852034 AEP852033:AEQ852034 AOL852033:AOM852034 AYH852033:AYI852034 BID852033:BIE852034 BRZ852033:BSA852034 CBV852033:CBW852034 CLR852033:CLS852034 CVN852033:CVO852034 DFJ852033:DFK852034 DPF852033:DPG852034 DZB852033:DZC852034 EIX852033:EIY852034 EST852033:ESU852034 FCP852033:FCQ852034 FML852033:FMM852034 FWH852033:FWI852034 GGD852033:GGE852034 GPZ852033:GQA852034 GZV852033:GZW852034 HJR852033:HJS852034 HTN852033:HTO852034 IDJ852033:IDK852034 INF852033:ING852034 IXB852033:IXC852034 JGX852033:JGY852034 JQT852033:JQU852034 KAP852033:KAQ852034 KKL852033:KKM852034 KUH852033:KUI852034 LED852033:LEE852034 LNZ852033:LOA852034 LXV852033:LXW852034 MHR852033:MHS852034 MRN852033:MRO852034 NBJ852033:NBK852034 NLF852033:NLG852034 NVB852033:NVC852034 OEX852033:OEY852034 OOT852033:OOU852034 OYP852033:OYQ852034 PIL852033:PIM852034 PSH852033:PSI852034 QCD852033:QCE852034 QLZ852033:QMA852034 QVV852033:QVW852034 RFR852033:RFS852034 RPN852033:RPO852034 RZJ852033:RZK852034 SJF852033:SJG852034 STB852033:STC852034 TCX852033:TCY852034 TMT852033:TMU852034 TWP852033:TWQ852034 UGL852033:UGM852034 UQH852033:UQI852034 VAD852033:VAE852034 VJZ852033:VKA852034 VTV852033:VTW852034 WDR852033:WDS852034 WNN852033:WNO852034 WXJ852033:WXK852034 BB917569:BC917570 KX917569:KY917570 UT917569:UU917570 AEP917569:AEQ917570 AOL917569:AOM917570 AYH917569:AYI917570 BID917569:BIE917570 BRZ917569:BSA917570 CBV917569:CBW917570 CLR917569:CLS917570 CVN917569:CVO917570 DFJ917569:DFK917570 DPF917569:DPG917570 DZB917569:DZC917570 EIX917569:EIY917570 EST917569:ESU917570 FCP917569:FCQ917570 FML917569:FMM917570 FWH917569:FWI917570 GGD917569:GGE917570 GPZ917569:GQA917570 GZV917569:GZW917570 HJR917569:HJS917570 HTN917569:HTO917570 IDJ917569:IDK917570 INF917569:ING917570 IXB917569:IXC917570 JGX917569:JGY917570 JQT917569:JQU917570 KAP917569:KAQ917570 KKL917569:KKM917570 KUH917569:KUI917570 LED917569:LEE917570 LNZ917569:LOA917570 LXV917569:LXW917570 MHR917569:MHS917570 MRN917569:MRO917570 NBJ917569:NBK917570 NLF917569:NLG917570 NVB917569:NVC917570 OEX917569:OEY917570 OOT917569:OOU917570 OYP917569:OYQ917570 PIL917569:PIM917570 PSH917569:PSI917570 QCD917569:QCE917570 QLZ917569:QMA917570 QVV917569:QVW917570 RFR917569:RFS917570 RPN917569:RPO917570 RZJ917569:RZK917570 SJF917569:SJG917570 STB917569:STC917570 TCX917569:TCY917570 TMT917569:TMU917570 TWP917569:TWQ917570 UGL917569:UGM917570 UQH917569:UQI917570 VAD917569:VAE917570 VJZ917569:VKA917570 VTV917569:VTW917570 WDR917569:WDS917570 WNN917569:WNO917570 WXJ917569:WXK917570 BB983105:BC983106 KX983105:KY983106 UT983105:UU983106 AEP983105:AEQ983106 AOL983105:AOM983106 AYH983105:AYI983106 BID983105:BIE983106 BRZ983105:BSA983106 CBV983105:CBW983106 CLR983105:CLS983106 CVN983105:CVO983106 DFJ983105:DFK983106 DPF983105:DPG983106 DZB983105:DZC983106 EIX983105:EIY983106 EST983105:ESU983106 FCP983105:FCQ983106 FML983105:FMM983106 FWH983105:FWI983106 GGD983105:GGE983106 GPZ983105:GQA983106 GZV983105:GZW983106 HJR983105:HJS983106 HTN983105:HTO983106 IDJ983105:IDK983106 INF983105:ING983106 IXB983105:IXC983106 JGX983105:JGY983106 JQT983105:JQU983106 KAP983105:KAQ983106 KKL983105:KKM983106 KUH983105:KUI983106 LED983105:LEE983106 LNZ983105:LOA983106 LXV983105:LXW983106 MHR983105:MHS983106 MRN983105:MRO983106 NBJ983105:NBK983106 NLF983105:NLG983106 NVB983105:NVC983106 OEX983105:OEY983106 OOT983105:OOU983106 OYP983105:OYQ983106 PIL983105:PIM983106 PSH983105:PSI983106 QCD983105:QCE983106 QLZ983105:QMA983106 QVV983105:QVW983106 RFR983105:RFS983106 RPN983105:RPO983106 RZJ983105:RZK983106 SJF983105:SJG983106 STB983105:STC983106 TCX983105:TCY983106 TMT983105:TMU983106 TWP983105:TWQ983106 UGL983105:UGM983106 UQH983105:UQI983106 VAD983105:VAE983106 VJZ983105:VKA983106 VTV983105:VTW983106 WDR983105:WDS983106 WNN983105:WNO983106 WXJ983105:WXK983106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AA65601:AB65602 JW65601:JX65602 TS65601:TT65602 ADO65601:ADP65602 ANK65601:ANL65602 AXG65601:AXH65602 BHC65601:BHD65602 BQY65601:BQZ65602 CAU65601:CAV65602 CKQ65601:CKR65602 CUM65601:CUN65602 DEI65601:DEJ65602 DOE65601:DOF65602 DYA65601:DYB65602 EHW65601:EHX65602 ERS65601:ERT65602 FBO65601:FBP65602 FLK65601:FLL65602 FVG65601:FVH65602 GFC65601:GFD65602 GOY65601:GOZ65602 GYU65601:GYV65602 HIQ65601:HIR65602 HSM65601:HSN65602 ICI65601:ICJ65602 IME65601:IMF65602 IWA65601:IWB65602 JFW65601:JFX65602 JPS65601:JPT65602 JZO65601:JZP65602 KJK65601:KJL65602 KTG65601:KTH65602 LDC65601:LDD65602 LMY65601:LMZ65602 LWU65601:LWV65602 MGQ65601:MGR65602 MQM65601:MQN65602 NAI65601:NAJ65602 NKE65601:NKF65602 NUA65601:NUB65602 ODW65601:ODX65602 ONS65601:ONT65602 OXO65601:OXP65602 PHK65601:PHL65602 PRG65601:PRH65602 QBC65601:QBD65602 QKY65601:QKZ65602 QUU65601:QUV65602 REQ65601:RER65602 ROM65601:RON65602 RYI65601:RYJ65602 SIE65601:SIF65602 SSA65601:SSB65602 TBW65601:TBX65602 TLS65601:TLT65602 TVO65601:TVP65602 UFK65601:UFL65602 UPG65601:UPH65602 UZC65601:UZD65602 VIY65601:VIZ65602 VSU65601:VSV65602 WCQ65601:WCR65602 WMM65601:WMN65602 WWI65601:WWJ65602 AA131137:AB131138 JW131137:JX131138 TS131137:TT131138 ADO131137:ADP131138 ANK131137:ANL131138 AXG131137:AXH131138 BHC131137:BHD131138 BQY131137:BQZ131138 CAU131137:CAV131138 CKQ131137:CKR131138 CUM131137:CUN131138 DEI131137:DEJ131138 DOE131137:DOF131138 DYA131137:DYB131138 EHW131137:EHX131138 ERS131137:ERT131138 FBO131137:FBP131138 FLK131137:FLL131138 FVG131137:FVH131138 GFC131137:GFD131138 GOY131137:GOZ131138 GYU131137:GYV131138 HIQ131137:HIR131138 HSM131137:HSN131138 ICI131137:ICJ131138 IME131137:IMF131138 IWA131137:IWB131138 JFW131137:JFX131138 JPS131137:JPT131138 JZO131137:JZP131138 KJK131137:KJL131138 KTG131137:KTH131138 LDC131137:LDD131138 LMY131137:LMZ131138 LWU131137:LWV131138 MGQ131137:MGR131138 MQM131137:MQN131138 NAI131137:NAJ131138 NKE131137:NKF131138 NUA131137:NUB131138 ODW131137:ODX131138 ONS131137:ONT131138 OXO131137:OXP131138 PHK131137:PHL131138 PRG131137:PRH131138 QBC131137:QBD131138 QKY131137:QKZ131138 QUU131137:QUV131138 REQ131137:RER131138 ROM131137:RON131138 RYI131137:RYJ131138 SIE131137:SIF131138 SSA131137:SSB131138 TBW131137:TBX131138 TLS131137:TLT131138 TVO131137:TVP131138 UFK131137:UFL131138 UPG131137:UPH131138 UZC131137:UZD131138 VIY131137:VIZ131138 VSU131137:VSV131138 WCQ131137:WCR131138 WMM131137:WMN131138 WWI131137:WWJ131138 AA196673:AB196674 JW196673:JX196674 TS196673:TT196674 ADO196673:ADP196674 ANK196673:ANL196674 AXG196673:AXH196674 BHC196673:BHD196674 BQY196673:BQZ196674 CAU196673:CAV196674 CKQ196673:CKR196674 CUM196673:CUN196674 DEI196673:DEJ196674 DOE196673:DOF196674 DYA196673:DYB196674 EHW196673:EHX196674 ERS196673:ERT196674 FBO196673:FBP196674 FLK196673:FLL196674 FVG196673:FVH196674 GFC196673:GFD196674 GOY196673:GOZ196674 GYU196673:GYV196674 HIQ196673:HIR196674 HSM196673:HSN196674 ICI196673:ICJ196674 IME196673:IMF196674 IWA196673:IWB196674 JFW196673:JFX196674 JPS196673:JPT196674 JZO196673:JZP196674 KJK196673:KJL196674 KTG196673:KTH196674 LDC196673:LDD196674 LMY196673:LMZ196674 LWU196673:LWV196674 MGQ196673:MGR196674 MQM196673:MQN196674 NAI196673:NAJ196674 NKE196673:NKF196674 NUA196673:NUB196674 ODW196673:ODX196674 ONS196673:ONT196674 OXO196673:OXP196674 PHK196673:PHL196674 PRG196673:PRH196674 QBC196673:QBD196674 QKY196673:QKZ196674 QUU196673:QUV196674 REQ196673:RER196674 ROM196673:RON196674 RYI196673:RYJ196674 SIE196673:SIF196674 SSA196673:SSB196674 TBW196673:TBX196674 TLS196673:TLT196674 TVO196673:TVP196674 UFK196673:UFL196674 UPG196673:UPH196674 UZC196673:UZD196674 VIY196673:VIZ196674 VSU196673:VSV196674 WCQ196673:WCR196674 WMM196673:WMN196674 WWI196673:WWJ196674 AA262209:AB262210 JW262209:JX262210 TS262209:TT262210 ADO262209:ADP262210 ANK262209:ANL262210 AXG262209:AXH262210 BHC262209:BHD262210 BQY262209:BQZ262210 CAU262209:CAV262210 CKQ262209:CKR262210 CUM262209:CUN262210 DEI262209:DEJ262210 DOE262209:DOF262210 DYA262209:DYB262210 EHW262209:EHX262210 ERS262209:ERT262210 FBO262209:FBP262210 FLK262209:FLL262210 FVG262209:FVH262210 GFC262209:GFD262210 GOY262209:GOZ262210 GYU262209:GYV262210 HIQ262209:HIR262210 HSM262209:HSN262210 ICI262209:ICJ262210 IME262209:IMF262210 IWA262209:IWB262210 JFW262209:JFX262210 JPS262209:JPT262210 JZO262209:JZP262210 KJK262209:KJL262210 KTG262209:KTH262210 LDC262209:LDD262210 LMY262209:LMZ262210 LWU262209:LWV262210 MGQ262209:MGR262210 MQM262209:MQN262210 NAI262209:NAJ262210 NKE262209:NKF262210 NUA262209:NUB262210 ODW262209:ODX262210 ONS262209:ONT262210 OXO262209:OXP262210 PHK262209:PHL262210 PRG262209:PRH262210 QBC262209:QBD262210 QKY262209:QKZ262210 QUU262209:QUV262210 REQ262209:RER262210 ROM262209:RON262210 RYI262209:RYJ262210 SIE262209:SIF262210 SSA262209:SSB262210 TBW262209:TBX262210 TLS262209:TLT262210 TVO262209:TVP262210 UFK262209:UFL262210 UPG262209:UPH262210 UZC262209:UZD262210 VIY262209:VIZ262210 VSU262209:VSV262210 WCQ262209:WCR262210 WMM262209:WMN262210 WWI262209:WWJ262210 AA327745:AB327746 JW327745:JX327746 TS327745:TT327746 ADO327745:ADP327746 ANK327745:ANL327746 AXG327745:AXH327746 BHC327745:BHD327746 BQY327745:BQZ327746 CAU327745:CAV327746 CKQ327745:CKR327746 CUM327745:CUN327746 DEI327745:DEJ327746 DOE327745:DOF327746 DYA327745:DYB327746 EHW327745:EHX327746 ERS327745:ERT327746 FBO327745:FBP327746 FLK327745:FLL327746 FVG327745:FVH327746 GFC327745:GFD327746 GOY327745:GOZ327746 GYU327745:GYV327746 HIQ327745:HIR327746 HSM327745:HSN327746 ICI327745:ICJ327746 IME327745:IMF327746 IWA327745:IWB327746 JFW327745:JFX327746 JPS327745:JPT327746 JZO327745:JZP327746 KJK327745:KJL327746 KTG327745:KTH327746 LDC327745:LDD327746 LMY327745:LMZ327746 LWU327745:LWV327746 MGQ327745:MGR327746 MQM327745:MQN327746 NAI327745:NAJ327746 NKE327745:NKF327746 NUA327745:NUB327746 ODW327745:ODX327746 ONS327745:ONT327746 OXO327745:OXP327746 PHK327745:PHL327746 PRG327745:PRH327746 QBC327745:QBD327746 QKY327745:QKZ327746 QUU327745:QUV327746 REQ327745:RER327746 ROM327745:RON327746 RYI327745:RYJ327746 SIE327745:SIF327746 SSA327745:SSB327746 TBW327745:TBX327746 TLS327745:TLT327746 TVO327745:TVP327746 UFK327745:UFL327746 UPG327745:UPH327746 UZC327745:UZD327746 VIY327745:VIZ327746 VSU327745:VSV327746 WCQ327745:WCR327746 WMM327745:WMN327746 WWI327745:WWJ327746 AA393281:AB393282 JW393281:JX393282 TS393281:TT393282 ADO393281:ADP393282 ANK393281:ANL393282 AXG393281:AXH393282 BHC393281:BHD393282 BQY393281:BQZ393282 CAU393281:CAV393282 CKQ393281:CKR393282 CUM393281:CUN393282 DEI393281:DEJ393282 DOE393281:DOF393282 DYA393281:DYB393282 EHW393281:EHX393282 ERS393281:ERT393282 FBO393281:FBP393282 FLK393281:FLL393282 FVG393281:FVH393282 GFC393281:GFD393282 GOY393281:GOZ393282 GYU393281:GYV393282 HIQ393281:HIR393282 HSM393281:HSN393282 ICI393281:ICJ393282 IME393281:IMF393282 IWA393281:IWB393282 JFW393281:JFX393282 JPS393281:JPT393282 JZO393281:JZP393282 KJK393281:KJL393282 KTG393281:KTH393282 LDC393281:LDD393282 LMY393281:LMZ393282 LWU393281:LWV393282 MGQ393281:MGR393282 MQM393281:MQN393282 NAI393281:NAJ393282 NKE393281:NKF393282 NUA393281:NUB393282 ODW393281:ODX393282 ONS393281:ONT393282 OXO393281:OXP393282 PHK393281:PHL393282 PRG393281:PRH393282 QBC393281:QBD393282 QKY393281:QKZ393282 QUU393281:QUV393282 REQ393281:RER393282 ROM393281:RON393282 RYI393281:RYJ393282 SIE393281:SIF393282 SSA393281:SSB393282 TBW393281:TBX393282 TLS393281:TLT393282 TVO393281:TVP393282 UFK393281:UFL393282 UPG393281:UPH393282 UZC393281:UZD393282 VIY393281:VIZ393282 VSU393281:VSV393282 WCQ393281:WCR393282 WMM393281:WMN393282 WWI393281:WWJ393282 AA458817:AB458818 JW458817:JX458818 TS458817:TT458818 ADO458817:ADP458818 ANK458817:ANL458818 AXG458817:AXH458818 BHC458817:BHD458818 BQY458817:BQZ458818 CAU458817:CAV458818 CKQ458817:CKR458818 CUM458817:CUN458818 DEI458817:DEJ458818 DOE458817:DOF458818 DYA458817:DYB458818 EHW458817:EHX458818 ERS458817:ERT458818 FBO458817:FBP458818 FLK458817:FLL458818 FVG458817:FVH458818 GFC458817:GFD458818 GOY458817:GOZ458818 GYU458817:GYV458818 HIQ458817:HIR458818 HSM458817:HSN458818 ICI458817:ICJ458818 IME458817:IMF458818 IWA458817:IWB458818 JFW458817:JFX458818 JPS458817:JPT458818 JZO458817:JZP458818 KJK458817:KJL458818 KTG458817:KTH458818 LDC458817:LDD458818 LMY458817:LMZ458818 LWU458817:LWV458818 MGQ458817:MGR458818 MQM458817:MQN458818 NAI458817:NAJ458818 NKE458817:NKF458818 NUA458817:NUB458818 ODW458817:ODX458818 ONS458817:ONT458818 OXO458817:OXP458818 PHK458817:PHL458818 PRG458817:PRH458818 QBC458817:QBD458818 QKY458817:QKZ458818 QUU458817:QUV458818 REQ458817:RER458818 ROM458817:RON458818 RYI458817:RYJ458818 SIE458817:SIF458818 SSA458817:SSB458818 TBW458817:TBX458818 TLS458817:TLT458818 TVO458817:TVP458818 UFK458817:UFL458818 UPG458817:UPH458818 UZC458817:UZD458818 VIY458817:VIZ458818 VSU458817:VSV458818 WCQ458817:WCR458818 WMM458817:WMN458818 WWI458817:WWJ458818 AA524353:AB524354 JW524353:JX524354 TS524353:TT524354 ADO524353:ADP524354 ANK524353:ANL524354 AXG524353:AXH524354 BHC524353:BHD524354 BQY524353:BQZ524354 CAU524353:CAV524354 CKQ524353:CKR524354 CUM524353:CUN524354 DEI524353:DEJ524354 DOE524353:DOF524354 DYA524353:DYB524354 EHW524353:EHX524354 ERS524353:ERT524354 FBO524353:FBP524354 FLK524353:FLL524354 FVG524353:FVH524354 GFC524353:GFD524354 GOY524353:GOZ524354 GYU524353:GYV524354 HIQ524353:HIR524354 HSM524353:HSN524354 ICI524353:ICJ524354 IME524353:IMF524354 IWA524353:IWB524354 JFW524353:JFX524354 JPS524353:JPT524354 JZO524353:JZP524354 KJK524353:KJL524354 KTG524353:KTH524354 LDC524353:LDD524354 LMY524353:LMZ524354 LWU524353:LWV524354 MGQ524353:MGR524354 MQM524353:MQN524354 NAI524353:NAJ524354 NKE524353:NKF524354 NUA524353:NUB524354 ODW524353:ODX524354 ONS524353:ONT524354 OXO524353:OXP524354 PHK524353:PHL524354 PRG524353:PRH524354 QBC524353:QBD524354 QKY524353:QKZ524354 QUU524353:QUV524354 REQ524353:RER524354 ROM524353:RON524354 RYI524353:RYJ524354 SIE524353:SIF524354 SSA524353:SSB524354 TBW524353:TBX524354 TLS524353:TLT524354 TVO524353:TVP524354 UFK524353:UFL524354 UPG524353:UPH524354 UZC524353:UZD524354 VIY524353:VIZ524354 VSU524353:VSV524354 WCQ524353:WCR524354 WMM524353:WMN524354 WWI524353:WWJ524354 AA589889:AB589890 JW589889:JX589890 TS589889:TT589890 ADO589889:ADP589890 ANK589889:ANL589890 AXG589889:AXH589890 BHC589889:BHD589890 BQY589889:BQZ589890 CAU589889:CAV589890 CKQ589889:CKR589890 CUM589889:CUN589890 DEI589889:DEJ589890 DOE589889:DOF589890 DYA589889:DYB589890 EHW589889:EHX589890 ERS589889:ERT589890 FBO589889:FBP589890 FLK589889:FLL589890 FVG589889:FVH589890 GFC589889:GFD589890 GOY589889:GOZ589890 GYU589889:GYV589890 HIQ589889:HIR589890 HSM589889:HSN589890 ICI589889:ICJ589890 IME589889:IMF589890 IWA589889:IWB589890 JFW589889:JFX589890 JPS589889:JPT589890 JZO589889:JZP589890 KJK589889:KJL589890 KTG589889:KTH589890 LDC589889:LDD589890 LMY589889:LMZ589890 LWU589889:LWV589890 MGQ589889:MGR589890 MQM589889:MQN589890 NAI589889:NAJ589890 NKE589889:NKF589890 NUA589889:NUB589890 ODW589889:ODX589890 ONS589889:ONT589890 OXO589889:OXP589890 PHK589889:PHL589890 PRG589889:PRH589890 QBC589889:QBD589890 QKY589889:QKZ589890 QUU589889:QUV589890 REQ589889:RER589890 ROM589889:RON589890 RYI589889:RYJ589890 SIE589889:SIF589890 SSA589889:SSB589890 TBW589889:TBX589890 TLS589889:TLT589890 TVO589889:TVP589890 UFK589889:UFL589890 UPG589889:UPH589890 UZC589889:UZD589890 VIY589889:VIZ589890 VSU589889:VSV589890 WCQ589889:WCR589890 WMM589889:WMN589890 WWI589889:WWJ589890 AA655425:AB655426 JW655425:JX655426 TS655425:TT655426 ADO655425:ADP655426 ANK655425:ANL655426 AXG655425:AXH655426 BHC655425:BHD655426 BQY655425:BQZ655426 CAU655425:CAV655426 CKQ655425:CKR655426 CUM655425:CUN655426 DEI655425:DEJ655426 DOE655425:DOF655426 DYA655425:DYB655426 EHW655425:EHX655426 ERS655425:ERT655426 FBO655425:FBP655426 FLK655425:FLL655426 FVG655425:FVH655426 GFC655425:GFD655426 GOY655425:GOZ655426 GYU655425:GYV655426 HIQ655425:HIR655426 HSM655425:HSN655426 ICI655425:ICJ655426 IME655425:IMF655426 IWA655425:IWB655426 JFW655425:JFX655426 JPS655425:JPT655426 JZO655425:JZP655426 KJK655425:KJL655426 KTG655425:KTH655426 LDC655425:LDD655426 LMY655425:LMZ655426 LWU655425:LWV655426 MGQ655425:MGR655426 MQM655425:MQN655426 NAI655425:NAJ655426 NKE655425:NKF655426 NUA655425:NUB655426 ODW655425:ODX655426 ONS655425:ONT655426 OXO655425:OXP655426 PHK655425:PHL655426 PRG655425:PRH655426 QBC655425:QBD655426 QKY655425:QKZ655426 QUU655425:QUV655426 REQ655425:RER655426 ROM655425:RON655426 RYI655425:RYJ655426 SIE655425:SIF655426 SSA655425:SSB655426 TBW655425:TBX655426 TLS655425:TLT655426 TVO655425:TVP655426 UFK655425:UFL655426 UPG655425:UPH655426 UZC655425:UZD655426 VIY655425:VIZ655426 VSU655425:VSV655426 WCQ655425:WCR655426 WMM655425:WMN655426 WWI655425:WWJ655426 AA720961:AB720962 JW720961:JX720962 TS720961:TT720962 ADO720961:ADP720962 ANK720961:ANL720962 AXG720961:AXH720962 BHC720961:BHD720962 BQY720961:BQZ720962 CAU720961:CAV720962 CKQ720961:CKR720962 CUM720961:CUN720962 DEI720961:DEJ720962 DOE720961:DOF720962 DYA720961:DYB720962 EHW720961:EHX720962 ERS720961:ERT720962 FBO720961:FBP720962 FLK720961:FLL720962 FVG720961:FVH720962 GFC720961:GFD720962 GOY720961:GOZ720962 GYU720961:GYV720962 HIQ720961:HIR720962 HSM720961:HSN720962 ICI720961:ICJ720962 IME720961:IMF720962 IWA720961:IWB720962 JFW720961:JFX720962 JPS720961:JPT720962 JZO720961:JZP720962 KJK720961:KJL720962 KTG720961:KTH720962 LDC720961:LDD720962 LMY720961:LMZ720962 LWU720961:LWV720962 MGQ720961:MGR720962 MQM720961:MQN720962 NAI720961:NAJ720962 NKE720961:NKF720962 NUA720961:NUB720962 ODW720961:ODX720962 ONS720961:ONT720962 OXO720961:OXP720962 PHK720961:PHL720962 PRG720961:PRH720962 QBC720961:QBD720962 QKY720961:QKZ720962 QUU720961:QUV720962 REQ720961:RER720962 ROM720961:RON720962 RYI720961:RYJ720962 SIE720961:SIF720962 SSA720961:SSB720962 TBW720961:TBX720962 TLS720961:TLT720962 TVO720961:TVP720962 UFK720961:UFL720962 UPG720961:UPH720962 UZC720961:UZD720962 VIY720961:VIZ720962 VSU720961:VSV720962 WCQ720961:WCR720962 WMM720961:WMN720962 WWI720961:WWJ720962 AA786497:AB786498 JW786497:JX786498 TS786497:TT786498 ADO786497:ADP786498 ANK786497:ANL786498 AXG786497:AXH786498 BHC786497:BHD786498 BQY786497:BQZ786498 CAU786497:CAV786498 CKQ786497:CKR786498 CUM786497:CUN786498 DEI786497:DEJ786498 DOE786497:DOF786498 DYA786497:DYB786498 EHW786497:EHX786498 ERS786497:ERT786498 FBO786497:FBP786498 FLK786497:FLL786498 FVG786497:FVH786498 GFC786497:GFD786498 GOY786497:GOZ786498 GYU786497:GYV786498 HIQ786497:HIR786498 HSM786497:HSN786498 ICI786497:ICJ786498 IME786497:IMF786498 IWA786497:IWB786498 JFW786497:JFX786498 JPS786497:JPT786498 JZO786497:JZP786498 KJK786497:KJL786498 KTG786497:KTH786498 LDC786497:LDD786498 LMY786497:LMZ786498 LWU786497:LWV786498 MGQ786497:MGR786498 MQM786497:MQN786498 NAI786497:NAJ786498 NKE786497:NKF786498 NUA786497:NUB786498 ODW786497:ODX786498 ONS786497:ONT786498 OXO786497:OXP786498 PHK786497:PHL786498 PRG786497:PRH786498 QBC786497:QBD786498 QKY786497:QKZ786498 QUU786497:QUV786498 REQ786497:RER786498 ROM786497:RON786498 RYI786497:RYJ786498 SIE786497:SIF786498 SSA786497:SSB786498 TBW786497:TBX786498 TLS786497:TLT786498 TVO786497:TVP786498 UFK786497:UFL786498 UPG786497:UPH786498 UZC786497:UZD786498 VIY786497:VIZ786498 VSU786497:VSV786498 WCQ786497:WCR786498 WMM786497:WMN786498 WWI786497:WWJ786498 AA852033:AB852034 JW852033:JX852034 TS852033:TT852034 ADO852033:ADP852034 ANK852033:ANL852034 AXG852033:AXH852034 BHC852033:BHD852034 BQY852033:BQZ852034 CAU852033:CAV852034 CKQ852033:CKR852034 CUM852033:CUN852034 DEI852033:DEJ852034 DOE852033:DOF852034 DYA852033:DYB852034 EHW852033:EHX852034 ERS852033:ERT852034 FBO852033:FBP852034 FLK852033:FLL852034 FVG852033:FVH852034 GFC852033:GFD852034 GOY852033:GOZ852034 GYU852033:GYV852034 HIQ852033:HIR852034 HSM852033:HSN852034 ICI852033:ICJ852034 IME852033:IMF852034 IWA852033:IWB852034 JFW852033:JFX852034 JPS852033:JPT852034 JZO852033:JZP852034 KJK852033:KJL852034 KTG852033:KTH852034 LDC852033:LDD852034 LMY852033:LMZ852034 LWU852033:LWV852034 MGQ852033:MGR852034 MQM852033:MQN852034 NAI852033:NAJ852034 NKE852033:NKF852034 NUA852033:NUB852034 ODW852033:ODX852034 ONS852033:ONT852034 OXO852033:OXP852034 PHK852033:PHL852034 PRG852033:PRH852034 QBC852033:QBD852034 QKY852033:QKZ852034 QUU852033:QUV852034 REQ852033:RER852034 ROM852033:RON852034 RYI852033:RYJ852034 SIE852033:SIF852034 SSA852033:SSB852034 TBW852033:TBX852034 TLS852033:TLT852034 TVO852033:TVP852034 UFK852033:UFL852034 UPG852033:UPH852034 UZC852033:UZD852034 VIY852033:VIZ852034 VSU852033:VSV852034 WCQ852033:WCR852034 WMM852033:WMN852034 WWI852033:WWJ852034 AA917569:AB917570 JW917569:JX917570 TS917569:TT917570 ADO917569:ADP917570 ANK917569:ANL917570 AXG917569:AXH917570 BHC917569:BHD917570 BQY917569:BQZ917570 CAU917569:CAV917570 CKQ917569:CKR917570 CUM917569:CUN917570 DEI917569:DEJ917570 DOE917569:DOF917570 DYA917569:DYB917570 EHW917569:EHX917570 ERS917569:ERT917570 FBO917569:FBP917570 FLK917569:FLL917570 FVG917569:FVH917570 GFC917569:GFD917570 GOY917569:GOZ917570 GYU917569:GYV917570 HIQ917569:HIR917570 HSM917569:HSN917570 ICI917569:ICJ917570 IME917569:IMF917570 IWA917569:IWB917570 JFW917569:JFX917570 JPS917569:JPT917570 JZO917569:JZP917570 KJK917569:KJL917570 KTG917569:KTH917570 LDC917569:LDD917570 LMY917569:LMZ917570 LWU917569:LWV917570 MGQ917569:MGR917570 MQM917569:MQN917570 NAI917569:NAJ917570 NKE917569:NKF917570 NUA917569:NUB917570 ODW917569:ODX917570 ONS917569:ONT917570 OXO917569:OXP917570 PHK917569:PHL917570 PRG917569:PRH917570 QBC917569:QBD917570 QKY917569:QKZ917570 QUU917569:QUV917570 REQ917569:RER917570 ROM917569:RON917570 RYI917569:RYJ917570 SIE917569:SIF917570 SSA917569:SSB917570 TBW917569:TBX917570 TLS917569:TLT917570 TVO917569:TVP917570 UFK917569:UFL917570 UPG917569:UPH917570 UZC917569:UZD917570 VIY917569:VIZ917570 VSU917569:VSV917570 WCQ917569:WCR917570 WMM917569:WMN917570 WWI917569:WWJ917570 AA983105:AB983106 JW983105:JX983106 TS983105:TT983106 ADO983105:ADP983106 ANK983105:ANL983106 AXG983105:AXH983106 BHC983105:BHD983106 BQY983105:BQZ983106 CAU983105:CAV983106 CKQ983105:CKR983106 CUM983105:CUN983106 DEI983105:DEJ983106 DOE983105:DOF983106 DYA983105:DYB983106 EHW983105:EHX983106 ERS983105:ERT983106 FBO983105:FBP983106 FLK983105:FLL983106 FVG983105:FVH983106 GFC983105:GFD983106 GOY983105:GOZ983106 GYU983105:GYV983106 HIQ983105:HIR983106 HSM983105:HSN983106 ICI983105:ICJ983106 IME983105:IMF983106 IWA983105:IWB983106 JFW983105:JFX983106 JPS983105:JPT983106 JZO983105:JZP983106 KJK983105:KJL983106 KTG983105:KTH983106 LDC983105:LDD983106 LMY983105:LMZ983106 LWU983105:LWV983106 MGQ983105:MGR983106 MQM983105:MQN983106 NAI983105:NAJ983106 NKE983105:NKF983106 NUA983105:NUB983106 ODW983105:ODX983106 ONS983105:ONT983106 OXO983105:OXP983106 PHK983105:PHL983106 PRG983105:PRH983106 QBC983105:QBD983106 QKY983105:QKZ983106 QUU983105:QUV983106 REQ983105:RER983106 ROM983105:RON983106 RYI983105:RYJ983106 SIE983105:SIF983106 SSA983105:SSB983106 TBW983105:TBX983106 TLS983105:TLT983106 TVO983105:TVP983106 UFK983105:UFL983106 UPG983105:UPH983106 UZC983105:UZD983106 VIY983105:VIZ983106 VSU983105:VSV983106 WCQ983105:WCR983106 WMM983105:WMN983106 WWI983105:WWJ983106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BJ65593:BK65594 LF65593:LG65594 VB65593:VC65594 AEX65593:AEY65594 AOT65593:AOU65594 AYP65593:AYQ65594 BIL65593:BIM65594 BSH65593:BSI65594 CCD65593:CCE65594 CLZ65593:CMA65594 CVV65593:CVW65594 DFR65593:DFS65594 DPN65593:DPO65594 DZJ65593:DZK65594 EJF65593:EJG65594 ETB65593:ETC65594 FCX65593:FCY65594 FMT65593:FMU65594 FWP65593:FWQ65594 GGL65593:GGM65594 GQH65593:GQI65594 HAD65593:HAE65594 HJZ65593:HKA65594 HTV65593:HTW65594 IDR65593:IDS65594 INN65593:INO65594 IXJ65593:IXK65594 JHF65593:JHG65594 JRB65593:JRC65594 KAX65593:KAY65594 KKT65593:KKU65594 KUP65593:KUQ65594 LEL65593:LEM65594 LOH65593:LOI65594 LYD65593:LYE65594 MHZ65593:MIA65594 MRV65593:MRW65594 NBR65593:NBS65594 NLN65593:NLO65594 NVJ65593:NVK65594 OFF65593:OFG65594 OPB65593:OPC65594 OYX65593:OYY65594 PIT65593:PIU65594 PSP65593:PSQ65594 QCL65593:QCM65594 QMH65593:QMI65594 QWD65593:QWE65594 RFZ65593:RGA65594 RPV65593:RPW65594 RZR65593:RZS65594 SJN65593:SJO65594 STJ65593:STK65594 TDF65593:TDG65594 TNB65593:TNC65594 TWX65593:TWY65594 UGT65593:UGU65594 UQP65593:UQQ65594 VAL65593:VAM65594 VKH65593:VKI65594 VUD65593:VUE65594 WDZ65593:WEA65594 WNV65593:WNW65594 WXR65593:WXS65594 BJ131129:BK131130 LF131129:LG131130 VB131129:VC131130 AEX131129:AEY131130 AOT131129:AOU131130 AYP131129:AYQ131130 BIL131129:BIM131130 BSH131129:BSI131130 CCD131129:CCE131130 CLZ131129:CMA131130 CVV131129:CVW131130 DFR131129:DFS131130 DPN131129:DPO131130 DZJ131129:DZK131130 EJF131129:EJG131130 ETB131129:ETC131130 FCX131129:FCY131130 FMT131129:FMU131130 FWP131129:FWQ131130 GGL131129:GGM131130 GQH131129:GQI131130 HAD131129:HAE131130 HJZ131129:HKA131130 HTV131129:HTW131130 IDR131129:IDS131130 INN131129:INO131130 IXJ131129:IXK131130 JHF131129:JHG131130 JRB131129:JRC131130 KAX131129:KAY131130 KKT131129:KKU131130 KUP131129:KUQ131130 LEL131129:LEM131130 LOH131129:LOI131130 LYD131129:LYE131130 MHZ131129:MIA131130 MRV131129:MRW131130 NBR131129:NBS131130 NLN131129:NLO131130 NVJ131129:NVK131130 OFF131129:OFG131130 OPB131129:OPC131130 OYX131129:OYY131130 PIT131129:PIU131130 PSP131129:PSQ131130 QCL131129:QCM131130 QMH131129:QMI131130 QWD131129:QWE131130 RFZ131129:RGA131130 RPV131129:RPW131130 RZR131129:RZS131130 SJN131129:SJO131130 STJ131129:STK131130 TDF131129:TDG131130 TNB131129:TNC131130 TWX131129:TWY131130 UGT131129:UGU131130 UQP131129:UQQ131130 VAL131129:VAM131130 VKH131129:VKI131130 VUD131129:VUE131130 WDZ131129:WEA131130 WNV131129:WNW131130 WXR131129:WXS131130 BJ196665:BK196666 LF196665:LG196666 VB196665:VC196666 AEX196665:AEY196666 AOT196665:AOU196666 AYP196665:AYQ196666 BIL196665:BIM196666 BSH196665:BSI196666 CCD196665:CCE196666 CLZ196665:CMA196666 CVV196665:CVW196666 DFR196665:DFS196666 DPN196665:DPO196666 DZJ196665:DZK196666 EJF196665:EJG196666 ETB196665:ETC196666 FCX196665:FCY196666 FMT196665:FMU196666 FWP196665:FWQ196666 GGL196665:GGM196666 GQH196665:GQI196666 HAD196665:HAE196666 HJZ196665:HKA196666 HTV196665:HTW196666 IDR196665:IDS196666 INN196665:INO196666 IXJ196665:IXK196666 JHF196665:JHG196666 JRB196665:JRC196666 KAX196665:KAY196666 KKT196665:KKU196666 KUP196665:KUQ196666 LEL196665:LEM196666 LOH196665:LOI196666 LYD196665:LYE196666 MHZ196665:MIA196666 MRV196665:MRW196666 NBR196665:NBS196666 NLN196665:NLO196666 NVJ196665:NVK196666 OFF196665:OFG196666 OPB196665:OPC196666 OYX196665:OYY196666 PIT196665:PIU196666 PSP196665:PSQ196666 QCL196665:QCM196666 QMH196665:QMI196666 QWD196665:QWE196666 RFZ196665:RGA196666 RPV196665:RPW196666 RZR196665:RZS196666 SJN196665:SJO196666 STJ196665:STK196666 TDF196665:TDG196666 TNB196665:TNC196666 TWX196665:TWY196666 UGT196665:UGU196666 UQP196665:UQQ196666 VAL196665:VAM196666 VKH196665:VKI196666 VUD196665:VUE196666 WDZ196665:WEA196666 WNV196665:WNW196666 WXR196665:WXS196666 BJ262201:BK262202 LF262201:LG262202 VB262201:VC262202 AEX262201:AEY262202 AOT262201:AOU262202 AYP262201:AYQ262202 BIL262201:BIM262202 BSH262201:BSI262202 CCD262201:CCE262202 CLZ262201:CMA262202 CVV262201:CVW262202 DFR262201:DFS262202 DPN262201:DPO262202 DZJ262201:DZK262202 EJF262201:EJG262202 ETB262201:ETC262202 FCX262201:FCY262202 FMT262201:FMU262202 FWP262201:FWQ262202 GGL262201:GGM262202 GQH262201:GQI262202 HAD262201:HAE262202 HJZ262201:HKA262202 HTV262201:HTW262202 IDR262201:IDS262202 INN262201:INO262202 IXJ262201:IXK262202 JHF262201:JHG262202 JRB262201:JRC262202 KAX262201:KAY262202 KKT262201:KKU262202 KUP262201:KUQ262202 LEL262201:LEM262202 LOH262201:LOI262202 LYD262201:LYE262202 MHZ262201:MIA262202 MRV262201:MRW262202 NBR262201:NBS262202 NLN262201:NLO262202 NVJ262201:NVK262202 OFF262201:OFG262202 OPB262201:OPC262202 OYX262201:OYY262202 PIT262201:PIU262202 PSP262201:PSQ262202 QCL262201:QCM262202 QMH262201:QMI262202 QWD262201:QWE262202 RFZ262201:RGA262202 RPV262201:RPW262202 RZR262201:RZS262202 SJN262201:SJO262202 STJ262201:STK262202 TDF262201:TDG262202 TNB262201:TNC262202 TWX262201:TWY262202 UGT262201:UGU262202 UQP262201:UQQ262202 VAL262201:VAM262202 VKH262201:VKI262202 VUD262201:VUE262202 WDZ262201:WEA262202 WNV262201:WNW262202 WXR262201:WXS262202 BJ327737:BK327738 LF327737:LG327738 VB327737:VC327738 AEX327737:AEY327738 AOT327737:AOU327738 AYP327737:AYQ327738 BIL327737:BIM327738 BSH327737:BSI327738 CCD327737:CCE327738 CLZ327737:CMA327738 CVV327737:CVW327738 DFR327737:DFS327738 DPN327737:DPO327738 DZJ327737:DZK327738 EJF327737:EJG327738 ETB327737:ETC327738 FCX327737:FCY327738 FMT327737:FMU327738 FWP327737:FWQ327738 GGL327737:GGM327738 GQH327737:GQI327738 HAD327737:HAE327738 HJZ327737:HKA327738 HTV327737:HTW327738 IDR327737:IDS327738 INN327737:INO327738 IXJ327737:IXK327738 JHF327737:JHG327738 JRB327737:JRC327738 KAX327737:KAY327738 KKT327737:KKU327738 KUP327737:KUQ327738 LEL327737:LEM327738 LOH327737:LOI327738 LYD327737:LYE327738 MHZ327737:MIA327738 MRV327737:MRW327738 NBR327737:NBS327738 NLN327737:NLO327738 NVJ327737:NVK327738 OFF327737:OFG327738 OPB327737:OPC327738 OYX327737:OYY327738 PIT327737:PIU327738 PSP327737:PSQ327738 QCL327737:QCM327738 QMH327737:QMI327738 QWD327737:QWE327738 RFZ327737:RGA327738 RPV327737:RPW327738 RZR327737:RZS327738 SJN327737:SJO327738 STJ327737:STK327738 TDF327737:TDG327738 TNB327737:TNC327738 TWX327737:TWY327738 UGT327737:UGU327738 UQP327737:UQQ327738 VAL327737:VAM327738 VKH327737:VKI327738 VUD327737:VUE327738 WDZ327737:WEA327738 WNV327737:WNW327738 WXR327737:WXS327738 BJ393273:BK393274 LF393273:LG393274 VB393273:VC393274 AEX393273:AEY393274 AOT393273:AOU393274 AYP393273:AYQ393274 BIL393273:BIM393274 BSH393273:BSI393274 CCD393273:CCE393274 CLZ393273:CMA393274 CVV393273:CVW393274 DFR393273:DFS393274 DPN393273:DPO393274 DZJ393273:DZK393274 EJF393273:EJG393274 ETB393273:ETC393274 FCX393273:FCY393274 FMT393273:FMU393274 FWP393273:FWQ393274 GGL393273:GGM393274 GQH393273:GQI393274 HAD393273:HAE393274 HJZ393273:HKA393274 HTV393273:HTW393274 IDR393273:IDS393274 INN393273:INO393274 IXJ393273:IXK393274 JHF393273:JHG393274 JRB393273:JRC393274 KAX393273:KAY393274 KKT393273:KKU393274 KUP393273:KUQ393274 LEL393273:LEM393274 LOH393273:LOI393274 LYD393273:LYE393274 MHZ393273:MIA393274 MRV393273:MRW393274 NBR393273:NBS393274 NLN393273:NLO393274 NVJ393273:NVK393274 OFF393273:OFG393274 OPB393273:OPC393274 OYX393273:OYY393274 PIT393273:PIU393274 PSP393273:PSQ393274 QCL393273:QCM393274 QMH393273:QMI393274 QWD393273:QWE393274 RFZ393273:RGA393274 RPV393273:RPW393274 RZR393273:RZS393274 SJN393273:SJO393274 STJ393273:STK393274 TDF393273:TDG393274 TNB393273:TNC393274 TWX393273:TWY393274 UGT393273:UGU393274 UQP393273:UQQ393274 VAL393273:VAM393274 VKH393273:VKI393274 VUD393273:VUE393274 WDZ393273:WEA393274 WNV393273:WNW393274 WXR393273:WXS393274 BJ458809:BK458810 LF458809:LG458810 VB458809:VC458810 AEX458809:AEY458810 AOT458809:AOU458810 AYP458809:AYQ458810 BIL458809:BIM458810 BSH458809:BSI458810 CCD458809:CCE458810 CLZ458809:CMA458810 CVV458809:CVW458810 DFR458809:DFS458810 DPN458809:DPO458810 DZJ458809:DZK458810 EJF458809:EJG458810 ETB458809:ETC458810 FCX458809:FCY458810 FMT458809:FMU458810 FWP458809:FWQ458810 GGL458809:GGM458810 GQH458809:GQI458810 HAD458809:HAE458810 HJZ458809:HKA458810 HTV458809:HTW458810 IDR458809:IDS458810 INN458809:INO458810 IXJ458809:IXK458810 JHF458809:JHG458810 JRB458809:JRC458810 KAX458809:KAY458810 KKT458809:KKU458810 KUP458809:KUQ458810 LEL458809:LEM458810 LOH458809:LOI458810 LYD458809:LYE458810 MHZ458809:MIA458810 MRV458809:MRW458810 NBR458809:NBS458810 NLN458809:NLO458810 NVJ458809:NVK458810 OFF458809:OFG458810 OPB458809:OPC458810 OYX458809:OYY458810 PIT458809:PIU458810 PSP458809:PSQ458810 QCL458809:QCM458810 QMH458809:QMI458810 QWD458809:QWE458810 RFZ458809:RGA458810 RPV458809:RPW458810 RZR458809:RZS458810 SJN458809:SJO458810 STJ458809:STK458810 TDF458809:TDG458810 TNB458809:TNC458810 TWX458809:TWY458810 UGT458809:UGU458810 UQP458809:UQQ458810 VAL458809:VAM458810 VKH458809:VKI458810 VUD458809:VUE458810 WDZ458809:WEA458810 WNV458809:WNW458810 WXR458809:WXS458810 BJ524345:BK524346 LF524345:LG524346 VB524345:VC524346 AEX524345:AEY524346 AOT524345:AOU524346 AYP524345:AYQ524346 BIL524345:BIM524346 BSH524345:BSI524346 CCD524345:CCE524346 CLZ524345:CMA524346 CVV524345:CVW524346 DFR524345:DFS524346 DPN524345:DPO524346 DZJ524345:DZK524346 EJF524345:EJG524346 ETB524345:ETC524346 FCX524345:FCY524346 FMT524345:FMU524346 FWP524345:FWQ524346 GGL524345:GGM524346 GQH524345:GQI524346 HAD524345:HAE524346 HJZ524345:HKA524346 HTV524345:HTW524346 IDR524345:IDS524346 INN524345:INO524346 IXJ524345:IXK524346 JHF524345:JHG524346 JRB524345:JRC524346 KAX524345:KAY524346 KKT524345:KKU524346 KUP524345:KUQ524346 LEL524345:LEM524346 LOH524345:LOI524346 LYD524345:LYE524346 MHZ524345:MIA524346 MRV524345:MRW524346 NBR524345:NBS524346 NLN524345:NLO524346 NVJ524345:NVK524346 OFF524345:OFG524346 OPB524345:OPC524346 OYX524345:OYY524346 PIT524345:PIU524346 PSP524345:PSQ524346 QCL524345:QCM524346 QMH524345:QMI524346 QWD524345:QWE524346 RFZ524345:RGA524346 RPV524345:RPW524346 RZR524345:RZS524346 SJN524345:SJO524346 STJ524345:STK524346 TDF524345:TDG524346 TNB524345:TNC524346 TWX524345:TWY524346 UGT524345:UGU524346 UQP524345:UQQ524346 VAL524345:VAM524346 VKH524345:VKI524346 VUD524345:VUE524346 WDZ524345:WEA524346 WNV524345:WNW524346 WXR524345:WXS524346 BJ589881:BK589882 LF589881:LG589882 VB589881:VC589882 AEX589881:AEY589882 AOT589881:AOU589882 AYP589881:AYQ589882 BIL589881:BIM589882 BSH589881:BSI589882 CCD589881:CCE589882 CLZ589881:CMA589882 CVV589881:CVW589882 DFR589881:DFS589882 DPN589881:DPO589882 DZJ589881:DZK589882 EJF589881:EJG589882 ETB589881:ETC589882 FCX589881:FCY589882 FMT589881:FMU589882 FWP589881:FWQ589882 GGL589881:GGM589882 GQH589881:GQI589882 HAD589881:HAE589882 HJZ589881:HKA589882 HTV589881:HTW589882 IDR589881:IDS589882 INN589881:INO589882 IXJ589881:IXK589882 JHF589881:JHG589882 JRB589881:JRC589882 KAX589881:KAY589882 KKT589881:KKU589882 KUP589881:KUQ589882 LEL589881:LEM589882 LOH589881:LOI589882 LYD589881:LYE589882 MHZ589881:MIA589882 MRV589881:MRW589882 NBR589881:NBS589882 NLN589881:NLO589882 NVJ589881:NVK589882 OFF589881:OFG589882 OPB589881:OPC589882 OYX589881:OYY589882 PIT589881:PIU589882 PSP589881:PSQ589882 QCL589881:QCM589882 QMH589881:QMI589882 QWD589881:QWE589882 RFZ589881:RGA589882 RPV589881:RPW589882 RZR589881:RZS589882 SJN589881:SJO589882 STJ589881:STK589882 TDF589881:TDG589882 TNB589881:TNC589882 TWX589881:TWY589882 UGT589881:UGU589882 UQP589881:UQQ589882 VAL589881:VAM589882 VKH589881:VKI589882 VUD589881:VUE589882 WDZ589881:WEA589882 WNV589881:WNW589882 WXR589881:WXS589882 BJ655417:BK655418 LF655417:LG655418 VB655417:VC655418 AEX655417:AEY655418 AOT655417:AOU655418 AYP655417:AYQ655418 BIL655417:BIM655418 BSH655417:BSI655418 CCD655417:CCE655418 CLZ655417:CMA655418 CVV655417:CVW655418 DFR655417:DFS655418 DPN655417:DPO655418 DZJ655417:DZK655418 EJF655417:EJG655418 ETB655417:ETC655418 FCX655417:FCY655418 FMT655417:FMU655418 FWP655417:FWQ655418 GGL655417:GGM655418 GQH655417:GQI655418 HAD655417:HAE655418 HJZ655417:HKA655418 HTV655417:HTW655418 IDR655417:IDS655418 INN655417:INO655418 IXJ655417:IXK655418 JHF655417:JHG655418 JRB655417:JRC655418 KAX655417:KAY655418 KKT655417:KKU655418 KUP655417:KUQ655418 LEL655417:LEM655418 LOH655417:LOI655418 LYD655417:LYE655418 MHZ655417:MIA655418 MRV655417:MRW655418 NBR655417:NBS655418 NLN655417:NLO655418 NVJ655417:NVK655418 OFF655417:OFG655418 OPB655417:OPC655418 OYX655417:OYY655418 PIT655417:PIU655418 PSP655417:PSQ655418 QCL655417:QCM655418 QMH655417:QMI655418 QWD655417:QWE655418 RFZ655417:RGA655418 RPV655417:RPW655418 RZR655417:RZS655418 SJN655417:SJO655418 STJ655417:STK655418 TDF655417:TDG655418 TNB655417:TNC655418 TWX655417:TWY655418 UGT655417:UGU655418 UQP655417:UQQ655418 VAL655417:VAM655418 VKH655417:VKI655418 VUD655417:VUE655418 WDZ655417:WEA655418 WNV655417:WNW655418 WXR655417:WXS655418 BJ720953:BK720954 LF720953:LG720954 VB720953:VC720954 AEX720953:AEY720954 AOT720953:AOU720954 AYP720953:AYQ720954 BIL720953:BIM720954 BSH720953:BSI720954 CCD720953:CCE720954 CLZ720953:CMA720954 CVV720953:CVW720954 DFR720953:DFS720954 DPN720953:DPO720954 DZJ720953:DZK720954 EJF720953:EJG720954 ETB720953:ETC720954 FCX720953:FCY720954 FMT720953:FMU720954 FWP720953:FWQ720954 GGL720953:GGM720954 GQH720953:GQI720954 HAD720953:HAE720954 HJZ720953:HKA720954 HTV720953:HTW720954 IDR720953:IDS720954 INN720953:INO720954 IXJ720953:IXK720954 JHF720953:JHG720954 JRB720953:JRC720954 KAX720953:KAY720954 KKT720953:KKU720954 KUP720953:KUQ720954 LEL720953:LEM720954 LOH720953:LOI720954 LYD720953:LYE720954 MHZ720953:MIA720954 MRV720953:MRW720954 NBR720953:NBS720954 NLN720953:NLO720954 NVJ720953:NVK720954 OFF720953:OFG720954 OPB720953:OPC720954 OYX720953:OYY720954 PIT720953:PIU720954 PSP720953:PSQ720954 QCL720953:QCM720954 QMH720953:QMI720954 QWD720953:QWE720954 RFZ720953:RGA720954 RPV720953:RPW720954 RZR720953:RZS720954 SJN720953:SJO720954 STJ720953:STK720954 TDF720953:TDG720954 TNB720953:TNC720954 TWX720953:TWY720954 UGT720953:UGU720954 UQP720953:UQQ720954 VAL720953:VAM720954 VKH720953:VKI720954 VUD720953:VUE720954 WDZ720953:WEA720954 WNV720953:WNW720954 WXR720953:WXS720954 BJ786489:BK786490 LF786489:LG786490 VB786489:VC786490 AEX786489:AEY786490 AOT786489:AOU786490 AYP786489:AYQ786490 BIL786489:BIM786490 BSH786489:BSI786490 CCD786489:CCE786490 CLZ786489:CMA786490 CVV786489:CVW786490 DFR786489:DFS786490 DPN786489:DPO786490 DZJ786489:DZK786490 EJF786489:EJG786490 ETB786489:ETC786490 FCX786489:FCY786490 FMT786489:FMU786490 FWP786489:FWQ786490 GGL786489:GGM786490 GQH786489:GQI786490 HAD786489:HAE786490 HJZ786489:HKA786490 HTV786489:HTW786490 IDR786489:IDS786490 INN786489:INO786490 IXJ786489:IXK786490 JHF786489:JHG786490 JRB786489:JRC786490 KAX786489:KAY786490 KKT786489:KKU786490 KUP786489:KUQ786490 LEL786489:LEM786490 LOH786489:LOI786490 LYD786489:LYE786490 MHZ786489:MIA786490 MRV786489:MRW786490 NBR786489:NBS786490 NLN786489:NLO786490 NVJ786489:NVK786490 OFF786489:OFG786490 OPB786489:OPC786490 OYX786489:OYY786490 PIT786489:PIU786490 PSP786489:PSQ786490 QCL786489:QCM786490 QMH786489:QMI786490 QWD786489:QWE786490 RFZ786489:RGA786490 RPV786489:RPW786490 RZR786489:RZS786490 SJN786489:SJO786490 STJ786489:STK786490 TDF786489:TDG786490 TNB786489:TNC786490 TWX786489:TWY786490 UGT786489:UGU786490 UQP786489:UQQ786490 VAL786489:VAM786490 VKH786489:VKI786490 VUD786489:VUE786490 WDZ786489:WEA786490 WNV786489:WNW786490 WXR786489:WXS786490 BJ852025:BK852026 LF852025:LG852026 VB852025:VC852026 AEX852025:AEY852026 AOT852025:AOU852026 AYP852025:AYQ852026 BIL852025:BIM852026 BSH852025:BSI852026 CCD852025:CCE852026 CLZ852025:CMA852026 CVV852025:CVW852026 DFR852025:DFS852026 DPN852025:DPO852026 DZJ852025:DZK852026 EJF852025:EJG852026 ETB852025:ETC852026 FCX852025:FCY852026 FMT852025:FMU852026 FWP852025:FWQ852026 GGL852025:GGM852026 GQH852025:GQI852026 HAD852025:HAE852026 HJZ852025:HKA852026 HTV852025:HTW852026 IDR852025:IDS852026 INN852025:INO852026 IXJ852025:IXK852026 JHF852025:JHG852026 JRB852025:JRC852026 KAX852025:KAY852026 KKT852025:KKU852026 KUP852025:KUQ852026 LEL852025:LEM852026 LOH852025:LOI852026 LYD852025:LYE852026 MHZ852025:MIA852026 MRV852025:MRW852026 NBR852025:NBS852026 NLN852025:NLO852026 NVJ852025:NVK852026 OFF852025:OFG852026 OPB852025:OPC852026 OYX852025:OYY852026 PIT852025:PIU852026 PSP852025:PSQ852026 QCL852025:QCM852026 QMH852025:QMI852026 QWD852025:QWE852026 RFZ852025:RGA852026 RPV852025:RPW852026 RZR852025:RZS852026 SJN852025:SJO852026 STJ852025:STK852026 TDF852025:TDG852026 TNB852025:TNC852026 TWX852025:TWY852026 UGT852025:UGU852026 UQP852025:UQQ852026 VAL852025:VAM852026 VKH852025:VKI852026 VUD852025:VUE852026 WDZ852025:WEA852026 WNV852025:WNW852026 WXR852025:WXS852026 BJ917561:BK917562 LF917561:LG917562 VB917561:VC917562 AEX917561:AEY917562 AOT917561:AOU917562 AYP917561:AYQ917562 BIL917561:BIM917562 BSH917561:BSI917562 CCD917561:CCE917562 CLZ917561:CMA917562 CVV917561:CVW917562 DFR917561:DFS917562 DPN917561:DPO917562 DZJ917561:DZK917562 EJF917561:EJG917562 ETB917561:ETC917562 FCX917561:FCY917562 FMT917561:FMU917562 FWP917561:FWQ917562 GGL917561:GGM917562 GQH917561:GQI917562 HAD917561:HAE917562 HJZ917561:HKA917562 HTV917561:HTW917562 IDR917561:IDS917562 INN917561:INO917562 IXJ917561:IXK917562 JHF917561:JHG917562 JRB917561:JRC917562 KAX917561:KAY917562 KKT917561:KKU917562 KUP917561:KUQ917562 LEL917561:LEM917562 LOH917561:LOI917562 LYD917561:LYE917562 MHZ917561:MIA917562 MRV917561:MRW917562 NBR917561:NBS917562 NLN917561:NLO917562 NVJ917561:NVK917562 OFF917561:OFG917562 OPB917561:OPC917562 OYX917561:OYY917562 PIT917561:PIU917562 PSP917561:PSQ917562 QCL917561:QCM917562 QMH917561:QMI917562 QWD917561:QWE917562 RFZ917561:RGA917562 RPV917561:RPW917562 RZR917561:RZS917562 SJN917561:SJO917562 STJ917561:STK917562 TDF917561:TDG917562 TNB917561:TNC917562 TWX917561:TWY917562 UGT917561:UGU917562 UQP917561:UQQ917562 VAL917561:VAM917562 VKH917561:VKI917562 VUD917561:VUE917562 WDZ917561:WEA917562 WNV917561:WNW917562 WXR917561:WXS917562 BJ983097:BK983098 LF983097:LG983098 VB983097:VC983098 AEX983097:AEY983098 AOT983097:AOU983098 AYP983097:AYQ983098 BIL983097:BIM983098 BSH983097:BSI983098 CCD983097:CCE983098 CLZ983097:CMA983098 CVV983097:CVW983098 DFR983097:DFS983098 DPN983097:DPO983098 DZJ983097:DZK983098 EJF983097:EJG983098 ETB983097:ETC983098 FCX983097:FCY983098 FMT983097:FMU983098 FWP983097:FWQ983098 GGL983097:GGM983098 GQH983097:GQI983098 HAD983097:HAE983098 HJZ983097:HKA983098 HTV983097:HTW983098 IDR983097:IDS983098 INN983097:INO983098 IXJ983097:IXK983098 JHF983097:JHG983098 JRB983097:JRC983098 KAX983097:KAY983098 KKT983097:KKU983098 KUP983097:KUQ983098 LEL983097:LEM983098 LOH983097:LOI983098 LYD983097:LYE983098 MHZ983097:MIA983098 MRV983097:MRW983098 NBR983097:NBS983098 NLN983097:NLO983098 NVJ983097:NVK983098 OFF983097:OFG983098 OPB983097:OPC983098 OYX983097:OYY983098 PIT983097:PIU983098 PSP983097:PSQ983098 QCL983097:QCM983098 QMH983097:QMI983098 QWD983097:QWE983098 RFZ983097:RGA983098 RPV983097:RPW983098 RZR983097:RZS983098 SJN983097:SJO983098 STJ983097:STK983098 TDF983097:TDG983098 TNB983097:TNC983098 TWX983097:TWY983098 UGT983097:UGU983098 UQP983097:UQQ983098 VAL983097:VAM983098 VKH983097:VKI983098 VUD983097:VUE983098 WDZ983097:WEA983098 WNV983097:WNW983098 WXR983097:WXS983098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BB65593:BC65594 KX65593:KY65594 UT65593:UU65594 AEP65593:AEQ65594 AOL65593:AOM65594 AYH65593:AYI65594 BID65593:BIE65594 BRZ65593:BSA65594 CBV65593:CBW65594 CLR65593:CLS65594 CVN65593:CVO65594 DFJ65593:DFK65594 DPF65593:DPG65594 DZB65593:DZC65594 EIX65593:EIY65594 EST65593:ESU65594 FCP65593:FCQ65594 FML65593:FMM65594 FWH65593:FWI65594 GGD65593:GGE65594 GPZ65593:GQA65594 GZV65593:GZW65594 HJR65593:HJS65594 HTN65593:HTO65594 IDJ65593:IDK65594 INF65593:ING65594 IXB65593:IXC65594 JGX65593:JGY65594 JQT65593:JQU65594 KAP65593:KAQ65594 KKL65593:KKM65594 KUH65593:KUI65594 LED65593:LEE65594 LNZ65593:LOA65594 LXV65593:LXW65594 MHR65593:MHS65594 MRN65593:MRO65594 NBJ65593:NBK65594 NLF65593:NLG65594 NVB65593:NVC65594 OEX65593:OEY65594 OOT65593:OOU65594 OYP65593:OYQ65594 PIL65593:PIM65594 PSH65593:PSI65594 QCD65593:QCE65594 QLZ65593:QMA65594 QVV65593:QVW65594 RFR65593:RFS65594 RPN65593:RPO65594 RZJ65593:RZK65594 SJF65593:SJG65594 STB65593:STC65594 TCX65593:TCY65594 TMT65593:TMU65594 TWP65593:TWQ65594 UGL65593:UGM65594 UQH65593:UQI65594 VAD65593:VAE65594 VJZ65593:VKA65594 VTV65593:VTW65594 WDR65593:WDS65594 WNN65593:WNO65594 WXJ65593:WXK65594 BB131129:BC131130 KX131129:KY131130 UT131129:UU131130 AEP131129:AEQ131130 AOL131129:AOM131130 AYH131129:AYI131130 BID131129:BIE131130 BRZ131129:BSA131130 CBV131129:CBW131130 CLR131129:CLS131130 CVN131129:CVO131130 DFJ131129:DFK131130 DPF131129:DPG131130 DZB131129:DZC131130 EIX131129:EIY131130 EST131129:ESU131130 FCP131129:FCQ131130 FML131129:FMM131130 FWH131129:FWI131130 GGD131129:GGE131130 GPZ131129:GQA131130 GZV131129:GZW131130 HJR131129:HJS131130 HTN131129:HTO131130 IDJ131129:IDK131130 INF131129:ING131130 IXB131129:IXC131130 JGX131129:JGY131130 JQT131129:JQU131130 KAP131129:KAQ131130 KKL131129:KKM131130 KUH131129:KUI131130 LED131129:LEE131130 LNZ131129:LOA131130 LXV131129:LXW131130 MHR131129:MHS131130 MRN131129:MRO131130 NBJ131129:NBK131130 NLF131129:NLG131130 NVB131129:NVC131130 OEX131129:OEY131130 OOT131129:OOU131130 OYP131129:OYQ131130 PIL131129:PIM131130 PSH131129:PSI131130 QCD131129:QCE131130 QLZ131129:QMA131130 QVV131129:QVW131130 RFR131129:RFS131130 RPN131129:RPO131130 RZJ131129:RZK131130 SJF131129:SJG131130 STB131129:STC131130 TCX131129:TCY131130 TMT131129:TMU131130 TWP131129:TWQ131130 UGL131129:UGM131130 UQH131129:UQI131130 VAD131129:VAE131130 VJZ131129:VKA131130 VTV131129:VTW131130 WDR131129:WDS131130 WNN131129:WNO131130 WXJ131129:WXK131130 BB196665:BC196666 KX196665:KY196666 UT196665:UU196666 AEP196665:AEQ196666 AOL196665:AOM196666 AYH196665:AYI196666 BID196665:BIE196666 BRZ196665:BSA196666 CBV196665:CBW196666 CLR196665:CLS196666 CVN196665:CVO196666 DFJ196665:DFK196666 DPF196665:DPG196666 DZB196665:DZC196666 EIX196665:EIY196666 EST196665:ESU196666 FCP196665:FCQ196666 FML196665:FMM196666 FWH196665:FWI196666 GGD196665:GGE196666 GPZ196665:GQA196666 GZV196665:GZW196666 HJR196665:HJS196666 HTN196665:HTO196666 IDJ196665:IDK196666 INF196665:ING196666 IXB196665:IXC196666 JGX196665:JGY196666 JQT196665:JQU196666 KAP196665:KAQ196666 KKL196665:KKM196666 KUH196665:KUI196666 LED196665:LEE196666 LNZ196665:LOA196666 LXV196665:LXW196666 MHR196665:MHS196666 MRN196665:MRO196666 NBJ196665:NBK196666 NLF196665:NLG196666 NVB196665:NVC196666 OEX196665:OEY196666 OOT196665:OOU196666 OYP196665:OYQ196666 PIL196665:PIM196666 PSH196665:PSI196666 QCD196665:QCE196666 QLZ196665:QMA196666 QVV196665:QVW196666 RFR196665:RFS196666 RPN196665:RPO196666 RZJ196665:RZK196666 SJF196665:SJG196666 STB196665:STC196666 TCX196665:TCY196666 TMT196665:TMU196666 TWP196665:TWQ196666 UGL196665:UGM196666 UQH196665:UQI196666 VAD196665:VAE196666 VJZ196665:VKA196666 VTV196665:VTW196666 WDR196665:WDS196666 WNN196665:WNO196666 WXJ196665:WXK196666 BB262201:BC262202 KX262201:KY262202 UT262201:UU262202 AEP262201:AEQ262202 AOL262201:AOM262202 AYH262201:AYI262202 BID262201:BIE262202 BRZ262201:BSA262202 CBV262201:CBW262202 CLR262201:CLS262202 CVN262201:CVO262202 DFJ262201:DFK262202 DPF262201:DPG262202 DZB262201:DZC262202 EIX262201:EIY262202 EST262201:ESU262202 FCP262201:FCQ262202 FML262201:FMM262202 FWH262201:FWI262202 GGD262201:GGE262202 GPZ262201:GQA262202 GZV262201:GZW262202 HJR262201:HJS262202 HTN262201:HTO262202 IDJ262201:IDK262202 INF262201:ING262202 IXB262201:IXC262202 JGX262201:JGY262202 JQT262201:JQU262202 KAP262201:KAQ262202 KKL262201:KKM262202 KUH262201:KUI262202 LED262201:LEE262202 LNZ262201:LOA262202 LXV262201:LXW262202 MHR262201:MHS262202 MRN262201:MRO262202 NBJ262201:NBK262202 NLF262201:NLG262202 NVB262201:NVC262202 OEX262201:OEY262202 OOT262201:OOU262202 OYP262201:OYQ262202 PIL262201:PIM262202 PSH262201:PSI262202 QCD262201:QCE262202 QLZ262201:QMA262202 QVV262201:QVW262202 RFR262201:RFS262202 RPN262201:RPO262202 RZJ262201:RZK262202 SJF262201:SJG262202 STB262201:STC262202 TCX262201:TCY262202 TMT262201:TMU262202 TWP262201:TWQ262202 UGL262201:UGM262202 UQH262201:UQI262202 VAD262201:VAE262202 VJZ262201:VKA262202 VTV262201:VTW262202 WDR262201:WDS262202 WNN262201:WNO262202 WXJ262201:WXK262202 BB327737:BC327738 KX327737:KY327738 UT327737:UU327738 AEP327737:AEQ327738 AOL327737:AOM327738 AYH327737:AYI327738 BID327737:BIE327738 BRZ327737:BSA327738 CBV327737:CBW327738 CLR327737:CLS327738 CVN327737:CVO327738 DFJ327737:DFK327738 DPF327737:DPG327738 DZB327737:DZC327738 EIX327737:EIY327738 EST327737:ESU327738 FCP327737:FCQ327738 FML327737:FMM327738 FWH327737:FWI327738 GGD327737:GGE327738 GPZ327737:GQA327738 GZV327737:GZW327738 HJR327737:HJS327738 HTN327737:HTO327738 IDJ327737:IDK327738 INF327737:ING327738 IXB327737:IXC327738 JGX327737:JGY327738 JQT327737:JQU327738 KAP327737:KAQ327738 KKL327737:KKM327738 KUH327737:KUI327738 LED327737:LEE327738 LNZ327737:LOA327738 LXV327737:LXW327738 MHR327737:MHS327738 MRN327737:MRO327738 NBJ327737:NBK327738 NLF327737:NLG327738 NVB327737:NVC327738 OEX327737:OEY327738 OOT327737:OOU327738 OYP327737:OYQ327738 PIL327737:PIM327738 PSH327737:PSI327738 QCD327737:QCE327738 QLZ327737:QMA327738 QVV327737:QVW327738 RFR327737:RFS327738 RPN327737:RPO327738 RZJ327737:RZK327738 SJF327737:SJG327738 STB327737:STC327738 TCX327737:TCY327738 TMT327737:TMU327738 TWP327737:TWQ327738 UGL327737:UGM327738 UQH327737:UQI327738 VAD327737:VAE327738 VJZ327737:VKA327738 VTV327737:VTW327738 WDR327737:WDS327738 WNN327737:WNO327738 WXJ327737:WXK327738 BB393273:BC393274 KX393273:KY393274 UT393273:UU393274 AEP393273:AEQ393274 AOL393273:AOM393274 AYH393273:AYI393274 BID393273:BIE393274 BRZ393273:BSA393274 CBV393273:CBW393274 CLR393273:CLS393274 CVN393273:CVO393274 DFJ393273:DFK393274 DPF393273:DPG393274 DZB393273:DZC393274 EIX393273:EIY393274 EST393273:ESU393274 FCP393273:FCQ393274 FML393273:FMM393274 FWH393273:FWI393274 GGD393273:GGE393274 GPZ393273:GQA393274 GZV393273:GZW393274 HJR393273:HJS393274 HTN393273:HTO393274 IDJ393273:IDK393274 INF393273:ING393274 IXB393273:IXC393274 JGX393273:JGY393274 JQT393273:JQU393274 KAP393273:KAQ393274 KKL393273:KKM393274 KUH393273:KUI393274 LED393273:LEE393274 LNZ393273:LOA393274 LXV393273:LXW393274 MHR393273:MHS393274 MRN393273:MRO393274 NBJ393273:NBK393274 NLF393273:NLG393274 NVB393273:NVC393274 OEX393273:OEY393274 OOT393273:OOU393274 OYP393273:OYQ393274 PIL393273:PIM393274 PSH393273:PSI393274 QCD393273:QCE393274 QLZ393273:QMA393274 QVV393273:QVW393274 RFR393273:RFS393274 RPN393273:RPO393274 RZJ393273:RZK393274 SJF393273:SJG393274 STB393273:STC393274 TCX393273:TCY393274 TMT393273:TMU393274 TWP393273:TWQ393274 UGL393273:UGM393274 UQH393273:UQI393274 VAD393273:VAE393274 VJZ393273:VKA393274 VTV393273:VTW393274 WDR393273:WDS393274 WNN393273:WNO393274 WXJ393273:WXK393274 BB458809:BC458810 KX458809:KY458810 UT458809:UU458810 AEP458809:AEQ458810 AOL458809:AOM458810 AYH458809:AYI458810 BID458809:BIE458810 BRZ458809:BSA458810 CBV458809:CBW458810 CLR458809:CLS458810 CVN458809:CVO458810 DFJ458809:DFK458810 DPF458809:DPG458810 DZB458809:DZC458810 EIX458809:EIY458810 EST458809:ESU458810 FCP458809:FCQ458810 FML458809:FMM458810 FWH458809:FWI458810 GGD458809:GGE458810 GPZ458809:GQA458810 GZV458809:GZW458810 HJR458809:HJS458810 HTN458809:HTO458810 IDJ458809:IDK458810 INF458809:ING458810 IXB458809:IXC458810 JGX458809:JGY458810 JQT458809:JQU458810 KAP458809:KAQ458810 KKL458809:KKM458810 KUH458809:KUI458810 LED458809:LEE458810 LNZ458809:LOA458810 LXV458809:LXW458810 MHR458809:MHS458810 MRN458809:MRO458810 NBJ458809:NBK458810 NLF458809:NLG458810 NVB458809:NVC458810 OEX458809:OEY458810 OOT458809:OOU458810 OYP458809:OYQ458810 PIL458809:PIM458810 PSH458809:PSI458810 QCD458809:QCE458810 QLZ458809:QMA458810 QVV458809:QVW458810 RFR458809:RFS458810 RPN458809:RPO458810 RZJ458809:RZK458810 SJF458809:SJG458810 STB458809:STC458810 TCX458809:TCY458810 TMT458809:TMU458810 TWP458809:TWQ458810 UGL458809:UGM458810 UQH458809:UQI458810 VAD458809:VAE458810 VJZ458809:VKA458810 VTV458809:VTW458810 WDR458809:WDS458810 WNN458809:WNO458810 WXJ458809:WXK458810 BB524345:BC524346 KX524345:KY524346 UT524345:UU524346 AEP524345:AEQ524346 AOL524345:AOM524346 AYH524345:AYI524346 BID524345:BIE524346 BRZ524345:BSA524346 CBV524345:CBW524346 CLR524345:CLS524346 CVN524345:CVO524346 DFJ524345:DFK524346 DPF524345:DPG524346 DZB524345:DZC524346 EIX524345:EIY524346 EST524345:ESU524346 FCP524345:FCQ524346 FML524345:FMM524346 FWH524345:FWI524346 GGD524345:GGE524346 GPZ524345:GQA524346 GZV524345:GZW524346 HJR524345:HJS524346 HTN524345:HTO524346 IDJ524345:IDK524346 INF524345:ING524346 IXB524345:IXC524346 JGX524345:JGY524346 JQT524345:JQU524346 KAP524345:KAQ524346 KKL524345:KKM524346 KUH524345:KUI524346 LED524345:LEE524346 LNZ524345:LOA524346 LXV524345:LXW524346 MHR524345:MHS524346 MRN524345:MRO524346 NBJ524345:NBK524346 NLF524345:NLG524346 NVB524345:NVC524346 OEX524345:OEY524346 OOT524345:OOU524346 OYP524345:OYQ524346 PIL524345:PIM524346 PSH524345:PSI524346 QCD524345:QCE524346 QLZ524345:QMA524346 QVV524345:QVW524346 RFR524345:RFS524346 RPN524345:RPO524346 RZJ524345:RZK524346 SJF524345:SJG524346 STB524345:STC524346 TCX524345:TCY524346 TMT524345:TMU524346 TWP524345:TWQ524346 UGL524345:UGM524346 UQH524345:UQI524346 VAD524345:VAE524346 VJZ524345:VKA524346 VTV524345:VTW524346 WDR524345:WDS524346 WNN524345:WNO524346 WXJ524345:WXK524346 BB589881:BC589882 KX589881:KY589882 UT589881:UU589882 AEP589881:AEQ589882 AOL589881:AOM589882 AYH589881:AYI589882 BID589881:BIE589882 BRZ589881:BSA589882 CBV589881:CBW589882 CLR589881:CLS589882 CVN589881:CVO589882 DFJ589881:DFK589882 DPF589881:DPG589882 DZB589881:DZC589882 EIX589881:EIY589882 EST589881:ESU589882 FCP589881:FCQ589882 FML589881:FMM589882 FWH589881:FWI589882 GGD589881:GGE589882 GPZ589881:GQA589882 GZV589881:GZW589882 HJR589881:HJS589882 HTN589881:HTO589882 IDJ589881:IDK589882 INF589881:ING589882 IXB589881:IXC589882 JGX589881:JGY589882 JQT589881:JQU589882 KAP589881:KAQ589882 KKL589881:KKM589882 KUH589881:KUI589882 LED589881:LEE589882 LNZ589881:LOA589882 LXV589881:LXW589882 MHR589881:MHS589882 MRN589881:MRO589882 NBJ589881:NBK589882 NLF589881:NLG589882 NVB589881:NVC589882 OEX589881:OEY589882 OOT589881:OOU589882 OYP589881:OYQ589882 PIL589881:PIM589882 PSH589881:PSI589882 QCD589881:QCE589882 QLZ589881:QMA589882 QVV589881:QVW589882 RFR589881:RFS589882 RPN589881:RPO589882 RZJ589881:RZK589882 SJF589881:SJG589882 STB589881:STC589882 TCX589881:TCY589882 TMT589881:TMU589882 TWP589881:TWQ589882 UGL589881:UGM589882 UQH589881:UQI589882 VAD589881:VAE589882 VJZ589881:VKA589882 VTV589881:VTW589882 WDR589881:WDS589882 WNN589881:WNO589882 WXJ589881:WXK589882 BB655417:BC655418 KX655417:KY655418 UT655417:UU655418 AEP655417:AEQ655418 AOL655417:AOM655418 AYH655417:AYI655418 BID655417:BIE655418 BRZ655417:BSA655418 CBV655417:CBW655418 CLR655417:CLS655418 CVN655417:CVO655418 DFJ655417:DFK655418 DPF655417:DPG655418 DZB655417:DZC655418 EIX655417:EIY655418 EST655417:ESU655418 FCP655417:FCQ655418 FML655417:FMM655418 FWH655417:FWI655418 GGD655417:GGE655418 GPZ655417:GQA655418 GZV655417:GZW655418 HJR655417:HJS655418 HTN655417:HTO655418 IDJ655417:IDK655418 INF655417:ING655418 IXB655417:IXC655418 JGX655417:JGY655418 JQT655417:JQU655418 KAP655417:KAQ655418 KKL655417:KKM655418 KUH655417:KUI655418 LED655417:LEE655418 LNZ655417:LOA655418 LXV655417:LXW655418 MHR655417:MHS655418 MRN655417:MRO655418 NBJ655417:NBK655418 NLF655417:NLG655418 NVB655417:NVC655418 OEX655417:OEY655418 OOT655417:OOU655418 OYP655417:OYQ655418 PIL655417:PIM655418 PSH655417:PSI655418 QCD655417:QCE655418 QLZ655417:QMA655418 QVV655417:QVW655418 RFR655417:RFS655418 RPN655417:RPO655418 RZJ655417:RZK655418 SJF655417:SJG655418 STB655417:STC655418 TCX655417:TCY655418 TMT655417:TMU655418 TWP655417:TWQ655418 UGL655417:UGM655418 UQH655417:UQI655418 VAD655417:VAE655418 VJZ655417:VKA655418 VTV655417:VTW655418 WDR655417:WDS655418 WNN655417:WNO655418 WXJ655417:WXK655418 BB720953:BC720954 KX720953:KY720954 UT720953:UU720954 AEP720953:AEQ720954 AOL720953:AOM720954 AYH720953:AYI720954 BID720953:BIE720954 BRZ720953:BSA720954 CBV720953:CBW720954 CLR720953:CLS720954 CVN720953:CVO720954 DFJ720953:DFK720954 DPF720953:DPG720954 DZB720953:DZC720954 EIX720953:EIY720954 EST720953:ESU720954 FCP720953:FCQ720954 FML720953:FMM720954 FWH720953:FWI720954 GGD720953:GGE720954 GPZ720953:GQA720954 GZV720953:GZW720954 HJR720953:HJS720954 HTN720953:HTO720954 IDJ720953:IDK720954 INF720953:ING720954 IXB720953:IXC720954 JGX720953:JGY720954 JQT720953:JQU720954 KAP720953:KAQ720954 KKL720953:KKM720954 KUH720953:KUI720954 LED720953:LEE720954 LNZ720953:LOA720954 LXV720953:LXW720954 MHR720953:MHS720954 MRN720953:MRO720954 NBJ720953:NBK720954 NLF720953:NLG720954 NVB720953:NVC720954 OEX720953:OEY720954 OOT720953:OOU720954 OYP720953:OYQ720954 PIL720953:PIM720954 PSH720953:PSI720954 QCD720953:QCE720954 QLZ720953:QMA720954 QVV720953:QVW720954 RFR720953:RFS720954 RPN720953:RPO720954 RZJ720953:RZK720954 SJF720953:SJG720954 STB720953:STC720954 TCX720953:TCY720954 TMT720953:TMU720954 TWP720953:TWQ720954 UGL720953:UGM720954 UQH720953:UQI720954 VAD720953:VAE720954 VJZ720953:VKA720954 VTV720953:VTW720954 WDR720953:WDS720954 WNN720953:WNO720954 WXJ720953:WXK720954 BB786489:BC786490 KX786489:KY786490 UT786489:UU786490 AEP786489:AEQ786490 AOL786489:AOM786490 AYH786489:AYI786490 BID786489:BIE786490 BRZ786489:BSA786490 CBV786489:CBW786490 CLR786489:CLS786490 CVN786489:CVO786490 DFJ786489:DFK786490 DPF786489:DPG786490 DZB786489:DZC786490 EIX786489:EIY786490 EST786489:ESU786490 FCP786489:FCQ786490 FML786489:FMM786490 FWH786489:FWI786490 GGD786489:GGE786490 GPZ786489:GQA786490 GZV786489:GZW786490 HJR786489:HJS786490 HTN786489:HTO786490 IDJ786489:IDK786490 INF786489:ING786490 IXB786489:IXC786490 JGX786489:JGY786490 JQT786489:JQU786490 KAP786489:KAQ786490 KKL786489:KKM786490 KUH786489:KUI786490 LED786489:LEE786490 LNZ786489:LOA786490 LXV786489:LXW786490 MHR786489:MHS786490 MRN786489:MRO786490 NBJ786489:NBK786490 NLF786489:NLG786490 NVB786489:NVC786490 OEX786489:OEY786490 OOT786489:OOU786490 OYP786489:OYQ786490 PIL786489:PIM786490 PSH786489:PSI786490 QCD786489:QCE786490 QLZ786489:QMA786490 QVV786489:QVW786490 RFR786489:RFS786490 RPN786489:RPO786490 RZJ786489:RZK786490 SJF786489:SJG786490 STB786489:STC786490 TCX786489:TCY786490 TMT786489:TMU786490 TWP786489:TWQ786490 UGL786489:UGM786490 UQH786489:UQI786490 VAD786489:VAE786490 VJZ786489:VKA786490 VTV786489:VTW786490 WDR786489:WDS786490 WNN786489:WNO786490 WXJ786489:WXK786490 BB852025:BC852026 KX852025:KY852026 UT852025:UU852026 AEP852025:AEQ852026 AOL852025:AOM852026 AYH852025:AYI852026 BID852025:BIE852026 BRZ852025:BSA852026 CBV852025:CBW852026 CLR852025:CLS852026 CVN852025:CVO852026 DFJ852025:DFK852026 DPF852025:DPG852026 DZB852025:DZC852026 EIX852025:EIY852026 EST852025:ESU852026 FCP852025:FCQ852026 FML852025:FMM852026 FWH852025:FWI852026 GGD852025:GGE852026 GPZ852025:GQA852026 GZV852025:GZW852026 HJR852025:HJS852026 HTN852025:HTO852026 IDJ852025:IDK852026 INF852025:ING852026 IXB852025:IXC852026 JGX852025:JGY852026 JQT852025:JQU852026 KAP852025:KAQ852026 KKL852025:KKM852026 KUH852025:KUI852026 LED852025:LEE852026 LNZ852025:LOA852026 LXV852025:LXW852026 MHR852025:MHS852026 MRN852025:MRO852026 NBJ852025:NBK852026 NLF852025:NLG852026 NVB852025:NVC852026 OEX852025:OEY852026 OOT852025:OOU852026 OYP852025:OYQ852026 PIL852025:PIM852026 PSH852025:PSI852026 QCD852025:QCE852026 QLZ852025:QMA852026 QVV852025:QVW852026 RFR852025:RFS852026 RPN852025:RPO852026 RZJ852025:RZK852026 SJF852025:SJG852026 STB852025:STC852026 TCX852025:TCY852026 TMT852025:TMU852026 TWP852025:TWQ852026 UGL852025:UGM852026 UQH852025:UQI852026 VAD852025:VAE852026 VJZ852025:VKA852026 VTV852025:VTW852026 WDR852025:WDS852026 WNN852025:WNO852026 WXJ852025:WXK852026 BB917561:BC917562 KX917561:KY917562 UT917561:UU917562 AEP917561:AEQ917562 AOL917561:AOM917562 AYH917561:AYI917562 BID917561:BIE917562 BRZ917561:BSA917562 CBV917561:CBW917562 CLR917561:CLS917562 CVN917561:CVO917562 DFJ917561:DFK917562 DPF917561:DPG917562 DZB917561:DZC917562 EIX917561:EIY917562 EST917561:ESU917562 FCP917561:FCQ917562 FML917561:FMM917562 FWH917561:FWI917562 GGD917561:GGE917562 GPZ917561:GQA917562 GZV917561:GZW917562 HJR917561:HJS917562 HTN917561:HTO917562 IDJ917561:IDK917562 INF917561:ING917562 IXB917561:IXC917562 JGX917561:JGY917562 JQT917561:JQU917562 KAP917561:KAQ917562 KKL917561:KKM917562 KUH917561:KUI917562 LED917561:LEE917562 LNZ917561:LOA917562 LXV917561:LXW917562 MHR917561:MHS917562 MRN917561:MRO917562 NBJ917561:NBK917562 NLF917561:NLG917562 NVB917561:NVC917562 OEX917561:OEY917562 OOT917561:OOU917562 OYP917561:OYQ917562 PIL917561:PIM917562 PSH917561:PSI917562 QCD917561:QCE917562 QLZ917561:QMA917562 QVV917561:QVW917562 RFR917561:RFS917562 RPN917561:RPO917562 RZJ917561:RZK917562 SJF917561:SJG917562 STB917561:STC917562 TCX917561:TCY917562 TMT917561:TMU917562 TWP917561:TWQ917562 UGL917561:UGM917562 UQH917561:UQI917562 VAD917561:VAE917562 VJZ917561:VKA917562 VTV917561:VTW917562 WDR917561:WDS917562 WNN917561:WNO917562 WXJ917561:WXK917562 BB983097:BC983098 KX983097:KY983098 UT983097:UU983098 AEP983097:AEQ983098 AOL983097:AOM983098 AYH983097:AYI983098 BID983097:BIE983098 BRZ983097:BSA983098 CBV983097:CBW983098 CLR983097:CLS983098 CVN983097:CVO983098 DFJ983097:DFK983098 DPF983097:DPG983098 DZB983097:DZC983098 EIX983097:EIY983098 EST983097:ESU983098 FCP983097:FCQ983098 FML983097:FMM983098 FWH983097:FWI983098 GGD983097:GGE983098 GPZ983097:GQA983098 GZV983097:GZW983098 HJR983097:HJS983098 HTN983097:HTO983098 IDJ983097:IDK983098 INF983097:ING983098 IXB983097:IXC983098 JGX983097:JGY983098 JQT983097:JQU983098 KAP983097:KAQ983098 KKL983097:KKM983098 KUH983097:KUI983098 LED983097:LEE983098 LNZ983097:LOA983098 LXV983097:LXW983098 MHR983097:MHS983098 MRN983097:MRO983098 NBJ983097:NBK983098 NLF983097:NLG983098 NVB983097:NVC983098 OEX983097:OEY983098 OOT983097:OOU983098 OYP983097:OYQ983098 PIL983097:PIM983098 PSH983097:PSI983098 QCD983097:QCE983098 QLZ983097:QMA983098 QVV983097:QVW983098 RFR983097:RFS983098 RPN983097:RPO983098 RZJ983097:RZK983098 SJF983097:SJG983098 STB983097:STC983098 TCX983097:TCY983098 TMT983097:TMU983098 TWP983097:TWQ983098 UGL983097:UGM983098 UQH983097:UQI983098 VAD983097:VAE983098 VJZ983097:VKA983098 VTV983097:VTW983098 WDR983097:WDS983098 WNN983097:WNO983098 WXJ983097:WXK983098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BF65593:BG65594 LB65593:LC65594 UX65593:UY65594 AET65593:AEU65594 AOP65593:AOQ65594 AYL65593:AYM65594 BIH65593:BII65594 BSD65593:BSE65594 CBZ65593:CCA65594 CLV65593:CLW65594 CVR65593:CVS65594 DFN65593:DFO65594 DPJ65593:DPK65594 DZF65593:DZG65594 EJB65593:EJC65594 ESX65593:ESY65594 FCT65593:FCU65594 FMP65593:FMQ65594 FWL65593:FWM65594 GGH65593:GGI65594 GQD65593:GQE65594 GZZ65593:HAA65594 HJV65593:HJW65594 HTR65593:HTS65594 IDN65593:IDO65594 INJ65593:INK65594 IXF65593:IXG65594 JHB65593:JHC65594 JQX65593:JQY65594 KAT65593:KAU65594 KKP65593:KKQ65594 KUL65593:KUM65594 LEH65593:LEI65594 LOD65593:LOE65594 LXZ65593:LYA65594 MHV65593:MHW65594 MRR65593:MRS65594 NBN65593:NBO65594 NLJ65593:NLK65594 NVF65593:NVG65594 OFB65593:OFC65594 OOX65593:OOY65594 OYT65593:OYU65594 PIP65593:PIQ65594 PSL65593:PSM65594 QCH65593:QCI65594 QMD65593:QME65594 QVZ65593:QWA65594 RFV65593:RFW65594 RPR65593:RPS65594 RZN65593:RZO65594 SJJ65593:SJK65594 STF65593:STG65594 TDB65593:TDC65594 TMX65593:TMY65594 TWT65593:TWU65594 UGP65593:UGQ65594 UQL65593:UQM65594 VAH65593:VAI65594 VKD65593:VKE65594 VTZ65593:VUA65594 WDV65593:WDW65594 WNR65593:WNS65594 WXN65593:WXO65594 BF131129:BG131130 LB131129:LC131130 UX131129:UY131130 AET131129:AEU131130 AOP131129:AOQ131130 AYL131129:AYM131130 BIH131129:BII131130 BSD131129:BSE131130 CBZ131129:CCA131130 CLV131129:CLW131130 CVR131129:CVS131130 DFN131129:DFO131130 DPJ131129:DPK131130 DZF131129:DZG131130 EJB131129:EJC131130 ESX131129:ESY131130 FCT131129:FCU131130 FMP131129:FMQ131130 FWL131129:FWM131130 GGH131129:GGI131130 GQD131129:GQE131130 GZZ131129:HAA131130 HJV131129:HJW131130 HTR131129:HTS131130 IDN131129:IDO131130 INJ131129:INK131130 IXF131129:IXG131130 JHB131129:JHC131130 JQX131129:JQY131130 KAT131129:KAU131130 KKP131129:KKQ131130 KUL131129:KUM131130 LEH131129:LEI131130 LOD131129:LOE131130 LXZ131129:LYA131130 MHV131129:MHW131130 MRR131129:MRS131130 NBN131129:NBO131130 NLJ131129:NLK131130 NVF131129:NVG131130 OFB131129:OFC131130 OOX131129:OOY131130 OYT131129:OYU131130 PIP131129:PIQ131130 PSL131129:PSM131130 QCH131129:QCI131130 QMD131129:QME131130 QVZ131129:QWA131130 RFV131129:RFW131130 RPR131129:RPS131130 RZN131129:RZO131130 SJJ131129:SJK131130 STF131129:STG131130 TDB131129:TDC131130 TMX131129:TMY131130 TWT131129:TWU131130 UGP131129:UGQ131130 UQL131129:UQM131130 VAH131129:VAI131130 VKD131129:VKE131130 VTZ131129:VUA131130 WDV131129:WDW131130 WNR131129:WNS131130 WXN131129:WXO131130 BF196665:BG196666 LB196665:LC196666 UX196665:UY196666 AET196665:AEU196666 AOP196665:AOQ196666 AYL196665:AYM196666 BIH196665:BII196666 BSD196665:BSE196666 CBZ196665:CCA196666 CLV196665:CLW196666 CVR196665:CVS196666 DFN196665:DFO196666 DPJ196665:DPK196666 DZF196665:DZG196666 EJB196665:EJC196666 ESX196665:ESY196666 FCT196665:FCU196666 FMP196665:FMQ196666 FWL196665:FWM196666 GGH196665:GGI196666 GQD196665:GQE196666 GZZ196665:HAA196666 HJV196665:HJW196666 HTR196665:HTS196666 IDN196665:IDO196666 INJ196665:INK196666 IXF196665:IXG196666 JHB196665:JHC196666 JQX196665:JQY196666 KAT196665:KAU196666 KKP196665:KKQ196666 KUL196665:KUM196666 LEH196665:LEI196666 LOD196665:LOE196666 LXZ196665:LYA196666 MHV196665:MHW196666 MRR196665:MRS196666 NBN196665:NBO196666 NLJ196665:NLK196666 NVF196665:NVG196666 OFB196665:OFC196666 OOX196665:OOY196666 OYT196665:OYU196666 PIP196665:PIQ196666 PSL196665:PSM196666 QCH196665:QCI196666 QMD196665:QME196666 QVZ196665:QWA196666 RFV196665:RFW196666 RPR196665:RPS196666 RZN196665:RZO196666 SJJ196665:SJK196666 STF196665:STG196666 TDB196665:TDC196666 TMX196665:TMY196666 TWT196665:TWU196666 UGP196665:UGQ196666 UQL196665:UQM196666 VAH196665:VAI196666 VKD196665:VKE196666 VTZ196665:VUA196666 WDV196665:WDW196666 WNR196665:WNS196666 WXN196665:WXO196666 BF262201:BG262202 LB262201:LC262202 UX262201:UY262202 AET262201:AEU262202 AOP262201:AOQ262202 AYL262201:AYM262202 BIH262201:BII262202 BSD262201:BSE262202 CBZ262201:CCA262202 CLV262201:CLW262202 CVR262201:CVS262202 DFN262201:DFO262202 DPJ262201:DPK262202 DZF262201:DZG262202 EJB262201:EJC262202 ESX262201:ESY262202 FCT262201:FCU262202 FMP262201:FMQ262202 FWL262201:FWM262202 GGH262201:GGI262202 GQD262201:GQE262202 GZZ262201:HAA262202 HJV262201:HJW262202 HTR262201:HTS262202 IDN262201:IDO262202 INJ262201:INK262202 IXF262201:IXG262202 JHB262201:JHC262202 JQX262201:JQY262202 KAT262201:KAU262202 KKP262201:KKQ262202 KUL262201:KUM262202 LEH262201:LEI262202 LOD262201:LOE262202 LXZ262201:LYA262202 MHV262201:MHW262202 MRR262201:MRS262202 NBN262201:NBO262202 NLJ262201:NLK262202 NVF262201:NVG262202 OFB262201:OFC262202 OOX262201:OOY262202 OYT262201:OYU262202 PIP262201:PIQ262202 PSL262201:PSM262202 QCH262201:QCI262202 QMD262201:QME262202 QVZ262201:QWA262202 RFV262201:RFW262202 RPR262201:RPS262202 RZN262201:RZO262202 SJJ262201:SJK262202 STF262201:STG262202 TDB262201:TDC262202 TMX262201:TMY262202 TWT262201:TWU262202 UGP262201:UGQ262202 UQL262201:UQM262202 VAH262201:VAI262202 VKD262201:VKE262202 VTZ262201:VUA262202 WDV262201:WDW262202 WNR262201:WNS262202 WXN262201:WXO262202 BF327737:BG327738 LB327737:LC327738 UX327737:UY327738 AET327737:AEU327738 AOP327737:AOQ327738 AYL327737:AYM327738 BIH327737:BII327738 BSD327737:BSE327738 CBZ327737:CCA327738 CLV327737:CLW327738 CVR327737:CVS327738 DFN327737:DFO327738 DPJ327737:DPK327738 DZF327737:DZG327738 EJB327737:EJC327738 ESX327737:ESY327738 FCT327737:FCU327738 FMP327737:FMQ327738 FWL327737:FWM327738 GGH327737:GGI327738 GQD327737:GQE327738 GZZ327737:HAA327738 HJV327737:HJW327738 HTR327737:HTS327738 IDN327737:IDO327738 INJ327737:INK327738 IXF327737:IXG327738 JHB327737:JHC327738 JQX327737:JQY327738 KAT327737:KAU327738 KKP327737:KKQ327738 KUL327737:KUM327738 LEH327737:LEI327738 LOD327737:LOE327738 LXZ327737:LYA327738 MHV327737:MHW327738 MRR327737:MRS327738 NBN327737:NBO327738 NLJ327737:NLK327738 NVF327737:NVG327738 OFB327737:OFC327738 OOX327737:OOY327738 OYT327737:OYU327738 PIP327737:PIQ327738 PSL327737:PSM327738 QCH327737:QCI327738 QMD327737:QME327738 QVZ327737:QWA327738 RFV327737:RFW327738 RPR327737:RPS327738 RZN327737:RZO327738 SJJ327737:SJK327738 STF327737:STG327738 TDB327737:TDC327738 TMX327737:TMY327738 TWT327737:TWU327738 UGP327737:UGQ327738 UQL327737:UQM327738 VAH327737:VAI327738 VKD327737:VKE327738 VTZ327737:VUA327738 WDV327737:WDW327738 WNR327737:WNS327738 WXN327737:WXO327738 BF393273:BG393274 LB393273:LC393274 UX393273:UY393274 AET393273:AEU393274 AOP393273:AOQ393274 AYL393273:AYM393274 BIH393273:BII393274 BSD393273:BSE393274 CBZ393273:CCA393274 CLV393273:CLW393274 CVR393273:CVS393274 DFN393273:DFO393274 DPJ393273:DPK393274 DZF393273:DZG393274 EJB393273:EJC393274 ESX393273:ESY393274 FCT393273:FCU393274 FMP393273:FMQ393274 FWL393273:FWM393274 GGH393273:GGI393274 GQD393273:GQE393274 GZZ393273:HAA393274 HJV393273:HJW393274 HTR393273:HTS393274 IDN393273:IDO393274 INJ393273:INK393274 IXF393273:IXG393274 JHB393273:JHC393274 JQX393273:JQY393274 KAT393273:KAU393274 KKP393273:KKQ393274 KUL393273:KUM393274 LEH393273:LEI393274 LOD393273:LOE393274 LXZ393273:LYA393274 MHV393273:MHW393274 MRR393273:MRS393274 NBN393273:NBO393274 NLJ393273:NLK393274 NVF393273:NVG393274 OFB393273:OFC393274 OOX393273:OOY393274 OYT393273:OYU393274 PIP393273:PIQ393274 PSL393273:PSM393274 QCH393273:QCI393274 QMD393273:QME393274 QVZ393273:QWA393274 RFV393273:RFW393274 RPR393273:RPS393274 RZN393273:RZO393274 SJJ393273:SJK393274 STF393273:STG393274 TDB393273:TDC393274 TMX393273:TMY393274 TWT393273:TWU393274 UGP393273:UGQ393274 UQL393273:UQM393274 VAH393273:VAI393274 VKD393273:VKE393274 VTZ393273:VUA393274 WDV393273:WDW393274 WNR393273:WNS393274 WXN393273:WXO393274 BF458809:BG458810 LB458809:LC458810 UX458809:UY458810 AET458809:AEU458810 AOP458809:AOQ458810 AYL458809:AYM458810 BIH458809:BII458810 BSD458809:BSE458810 CBZ458809:CCA458810 CLV458809:CLW458810 CVR458809:CVS458810 DFN458809:DFO458810 DPJ458809:DPK458810 DZF458809:DZG458810 EJB458809:EJC458810 ESX458809:ESY458810 FCT458809:FCU458810 FMP458809:FMQ458810 FWL458809:FWM458810 GGH458809:GGI458810 GQD458809:GQE458810 GZZ458809:HAA458810 HJV458809:HJW458810 HTR458809:HTS458810 IDN458809:IDO458810 INJ458809:INK458810 IXF458809:IXG458810 JHB458809:JHC458810 JQX458809:JQY458810 KAT458809:KAU458810 KKP458809:KKQ458810 KUL458809:KUM458810 LEH458809:LEI458810 LOD458809:LOE458810 LXZ458809:LYA458810 MHV458809:MHW458810 MRR458809:MRS458810 NBN458809:NBO458810 NLJ458809:NLK458810 NVF458809:NVG458810 OFB458809:OFC458810 OOX458809:OOY458810 OYT458809:OYU458810 PIP458809:PIQ458810 PSL458809:PSM458810 QCH458809:QCI458810 QMD458809:QME458810 QVZ458809:QWA458810 RFV458809:RFW458810 RPR458809:RPS458810 RZN458809:RZO458810 SJJ458809:SJK458810 STF458809:STG458810 TDB458809:TDC458810 TMX458809:TMY458810 TWT458809:TWU458810 UGP458809:UGQ458810 UQL458809:UQM458810 VAH458809:VAI458810 VKD458809:VKE458810 VTZ458809:VUA458810 WDV458809:WDW458810 WNR458809:WNS458810 WXN458809:WXO458810 BF524345:BG524346 LB524345:LC524346 UX524345:UY524346 AET524345:AEU524346 AOP524345:AOQ524346 AYL524345:AYM524346 BIH524345:BII524346 BSD524345:BSE524346 CBZ524345:CCA524346 CLV524345:CLW524346 CVR524345:CVS524346 DFN524345:DFO524346 DPJ524345:DPK524346 DZF524345:DZG524346 EJB524345:EJC524346 ESX524345:ESY524346 FCT524345:FCU524346 FMP524345:FMQ524346 FWL524345:FWM524346 GGH524345:GGI524346 GQD524345:GQE524346 GZZ524345:HAA524346 HJV524345:HJW524346 HTR524345:HTS524346 IDN524345:IDO524346 INJ524345:INK524346 IXF524345:IXG524346 JHB524345:JHC524346 JQX524345:JQY524346 KAT524345:KAU524346 KKP524345:KKQ524346 KUL524345:KUM524346 LEH524345:LEI524346 LOD524345:LOE524346 LXZ524345:LYA524346 MHV524345:MHW524346 MRR524345:MRS524346 NBN524345:NBO524346 NLJ524345:NLK524346 NVF524345:NVG524346 OFB524345:OFC524346 OOX524345:OOY524346 OYT524345:OYU524346 PIP524345:PIQ524346 PSL524345:PSM524346 QCH524345:QCI524346 QMD524345:QME524346 QVZ524345:QWA524346 RFV524345:RFW524346 RPR524345:RPS524346 RZN524345:RZO524346 SJJ524345:SJK524346 STF524345:STG524346 TDB524345:TDC524346 TMX524345:TMY524346 TWT524345:TWU524346 UGP524345:UGQ524346 UQL524345:UQM524346 VAH524345:VAI524346 VKD524345:VKE524346 VTZ524345:VUA524346 WDV524345:WDW524346 WNR524345:WNS524346 WXN524345:WXO524346 BF589881:BG589882 LB589881:LC589882 UX589881:UY589882 AET589881:AEU589882 AOP589881:AOQ589882 AYL589881:AYM589882 BIH589881:BII589882 BSD589881:BSE589882 CBZ589881:CCA589882 CLV589881:CLW589882 CVR589881:CVS589882 DFN589881:DFO589882 DPJ589881:DPK589882 DZF589881:DZG589882 EJB589881:EJC589882 ESX589881:ESY589882 FCT589881:FCU589882 FMP589881:FMQ589882 FWL589881:FWM589882 GGH589881:GGI589882 GQD589881:GQE589882 GZZ589881:HAA589882 HJV589881:HJW589882 HTR589881:HTS589882 IDN589881:IDO589882 INJ589881:INK589882 IXF589881:IXG589882 JHB589881:JHC589882 JQX589881:JQY589882 KAT589881:KAU589882 KKP589881:KKQ589882 KUL589881:KUM589882 LEH589881:LEI589882 LOD589881:LOE589882 LXZ589881:LYA589882 MHV589881:MHW589882 MRR589881:MRS589882 NBN589881:NBO589882 NLJ589881:NLK589882 NVF589881:NVG589882 OFB589881:OFC589882 OOX589881:OOY589882 OYT589881:OYU589882 PIP589881:PIQ589882 PSL589881:PSM589882 QCH589881:QCI589882 QMD589881:QME589882 QVZ589881:QWA589882 RFV589881:RFW589882 RPR589881:RPS589882 RZN589881:RZO589882 SJJ589881:SJK589882 STF589881:STG589882 TDB589881:TDC589882 TMX589881:TMY589882 TWT589881:TWU589882 UGP589881:UGQ589882 UQL589881:UQM589882 VAH589881:VAI589882 VKD589881:VKE589882 VTZ589881:VUA589882 WDV589881:WDW589882 WNR589881:WNS589882 WXN589881:WXO589882 BF655417:BG655418 LB655417:LC655418 UX655417:UY655418 AET655417:AEU655418 AOP655417:AOQ655418 AYL655417:AYM655418 BIH655417:BII655418 BSD655417:BSE655418 CBZ655417:CCA655418 CLV655417:CLW655418 CVR655417:CVS655418 DFN655417:DFO655418 DPJ655417:DPK655418 DZF655417:DZG655418 EJB655417:EJC655418 ESX655417:ESY655418 FCT655417:FCU655418 FMP655417:FMQ655418 FWL655417:FWM655418 GGH655417:GGI655418 GQD655417:GQE655418 GZZ655417:HAA655418 HJV655417:HJW655418 HTR655417:HTS655418 IDN655417:IDO655418 INJ655417:INK655418 IXF655417:IXG655418 JHB655417:JHC655418 JQX655417:JQY655418 KAT655417:KAU655418 KKP655417:KKQ655418 KUL655417:KUM655418 LEH655417:LEI655418 LOD655417:LOE655418 LXZ655417:LYA655418 MHV655417:MHW655418 MRR655417:MRS655418 NBN655417:NBO655418 NLJ655417:NLK655418 NVF655417:NVG655418 OFB655417:OFC655418 OOX655417:OOY655418 OYT655417:OYU655418 PIP655417:PIQ655418 PSL655417:PSM655418 QCH655417:QCI655418 QMD655417:QME655418 QVZ655417:QWA655418 RFV655417:RFW655418 RPR655417:RPS655418 RZN655417:RZO655418 SJJ655417:SJK655418 STF655417:STG655418 TDB655417:TDC655418 TMX655417:TMY655418 TWT655417:TWU655418 UGP655417:UGQ655418 UQL655417:UQM655418 VAH655417:VAI655418 VKD655417:VKE655418 VTZ655417:VUA655418 WDV655417:WDW655418 WNR655417:WNS655418 WXN655417:WXO655418 BF720953:BG720954 LB720953:LC720954 UX720953:UY720954 AET720953:AEU720954 AOP720953:AOQ720954 AYL720953:AYM720954 BIH720953:BII720954 BSD720953:BSE720954 CBZ720953:CCA720954 CLV720953:CLW720954 CVR720953:CVS720954 DFN720953:DFO720954 DPJ720953:DPK720954 DZF720953:DZG720954 EJB720953:EJC720954 ESX720953:ESY720954 FCT720953:FCU720954 FMP720953:FMQ720954 FWL720953:FWM720954 GGH720953:GGI720954 GQD720953:GQE720954 GZZ720953:HAA720954 HJV720953:HJW720954 HTR720953:HTS720954 IDN720953:IDO720954 INJ720953:INK720954 IXF720953:IXG720954 JHB720953:JHC720954 JQX720953:JQY720954 KAT720953:KAU720954 KKP720953:KKQ720954 KUL720953:KUM720954 LEH720953:LEI720954 LOD720953:LOE720954 LXZ720953:LYA720954 MHV720953:MHW720954 MRR720953:MRS720954 NBN720953:NBO720954 NLJ720953:NLK720954 NVF720953:NVG720954 OFB720953:OFC720954 OOX720953:OOY720954 OYT720953:OYU720954 PIP720953:PIQ720954 PSL720953:PSM720954 QCH720953:QCI720954 QMD720953:QME720954 QVZ720953:QWA720954 RFV720953:RFW720954 RPR720953:RPS720954 RZN720953:RZO720954 SJJ720953:SJK720954 STF720953:STG720954 TDB720953:TDC720954 TMX720953:TMY720954 TWT720953:TWU720954 UGP720953:UGQ720954 UQL720953:UQM720954 VAH720953:VAI720954 VKD720953:VKE720954 VTZ720953:VUA720954 WDV720953:WDW720954 WNR720953:WNS720954 WXN720953:WXO720954 BF786489:BG786490 LB786489:LC786490 UX786489:UY786490 AET786489:AEU786490 AOP786489:AOQ786490 AYL786489:AYM786490 BIH786489:BII786490 BSD786489:BSE786490 CBZ786489:CCA786490 CLV786489:CLW786490 CVR786489:CVS786490 DFN786489:DFO786490 DPJ786489:DPK786490 DZF786489:DZG786490 EJB786489:EJC786490 ESX786489:ESY786490 FCT786489:FCU786490 FMP786489:FMQ786490 FWL786489:FWM786490 GGH786489:GGI786490 GQD786489:GQE786490 GZZ786489:HAA786490 HJV786489:HJW786490 HTR786489:HTS786490 IDN786489:IDO786490 INJ786489:INK786490 IXF786489:IXG786490 JHB786489:JHC786490 JQX786489:JQY786490 KAT786489:KAU786490 KKP786489:KKQ786490 KUL786489:KUM786490 LEH786489:LEI786490 LOD786489:LOE786490 LXZ786489:LYA786490 MHV786489:MHW786490 MRR786489:MRS786490 NBN786489:NBO786490 NLJ786489:NLK786490 NVF786489:NVG786490 OFB786489:OFC786490 OOX786489:OOY786490 OYT786489:OYU786490 PIP786489:PIQ786490 PSL786489:PSM786490 QCH786489:QCI786490 QMD786489:QME786490 QVZ786489:QWA786490 RFV786489:RFW786490 RPR786489:RPS786490 RZN786489:RZO786490 SJJ786489:SJK786490 STF786489:STG786490 TDB786489:TDC786490 TMX786489:TMY786490 TWT786489:TWU786490 UGP786489:UGQ786490 UQL786489:UQM786490 VAH786489:VAI786490 VKD786489:VKE786490 VTZ786489:VUA786490 WDV786489:WDW786490 WNR786489:WNS786490 WXN786489:WXO786490 BF852025:BG852026 LB852025:LC852026 UX852025:UY852026 AET852025:AEU852026 AOP852025:AOQ852026 AYL852025:AYM852026 BIH852025:BII852026 BSD852025:BSE852026 CBZ852025:CCA852026 CLV852025:CLW852026 CVR852025:CVS852026 DFN852025:DFO852026 DPJ852025:DPK852026 DZF852025:DZG852026 EJB852025:EJC852026 ESX852025:ESY852026 FCT852025:FCU852026 FMP852025:FMQ852026 FWL852025:FWM852026 GGH852025:GGI852026 GQD852025:GQE852026 GZZ852025:HAA852026 HJV852025:HJW852026 HTR852025:HTS852026 IDN852025:IDO852026 INJ852025:INK852026 IXF852025:IXG852026 JHB852025:JHC852026 JQX852025:JQY852026 KAT852025:KAU852026 KKP852025:KKQ852026 KUL852025:KUM852026 LEH852025:LEI852026 LOD852025:LOE852026 LXZ852025:LYA852026 MHV852025:MHW852026 MRR852025:MRS852026 NBN852025:NBO852026 NLJ852025:NLK852026 NVF852025:NVG852026 OFB852025:OFC852026 OOX852025:OOY852026 OYT852025:OYU852026 PIP852025:PIQ852026 PSL852025:PSM852026 QCH852025:QCI852026 QMD852025:QME852026 QVZ852025:QWA852026 RFV852025:RFW852026 RPR852025:RPS852026 RZN852025:RZO852026 SJJ852025:SJK852026 STF852025:STG852026 TDB852025:TDC852026 TMX852025:TMY852026 TWT852025:TWU852026 UGP852025:UGQ852026 UQL852025:UQM852026 VAH852025:VAI852026 VKD852025:VKE852026 VTZ852025:VUA852026 WDV852025:WDW852026 WNR852025:WNS852026 WXN852025:WXO852026 BF917561:BG917562 LB917561:LC917562 UX917561:UY917562 AET917561:AEU917562 AOP917561:AOQ917562 AYL917561:AYM917562 BIH917561:BII917562 BSD917561:BSE917562 CBZ917561:CCA917562 CLV917561:CLW917562 CVR917561:CVS917562 DFN917561:DFO917562 DPJ917561:DPK917562 DZF917561:DZG917562 EJB917561:EJC917562 ESX917561:ESY917562 FCT917561:FCU917562 FMP917561:FMQ917562 FWL917561:FWM917562 GGH917561:GGI917562 GQD917561:GQE917562 GZZ917561:HAA917562 HJV917561:HJW917562 HTR917561:HTS917562 IDN917561:IDO917562 INJ917561:INK917562 IXF917561:IXG917562 JHB917561:JHC917562 JQX917561:JQY917562 KAT917561:KAU917562 KKP917561:KKQ917562 KUL917561:KUM917562 LEH917561:LEI917562 LOD917561:LOE917562 LXZ917561:LYA917562 MHV917561:MHW917562 MRR917561:MRS917562 NBN917561:NBO917562 NLJ917561:NLK917562 NVF917561:NVG917562 OFB917561:OFC917562 OOX917561:OOY917562 OYT917561:OYU917562 PIP917561:PIQ917562 PSL917561:PSM917562 QCH917561:QCI917562 QMD917561:QME917562 QVZ917561:QWA917562 RFV917561:RFW917562 RPR917561:RPS917562 RZN917561:RZO917562 SJJ917561:SJK917562 STF917561:STG917562 TDB917561:TDC917562 TMX917561:TMY917562 TWT917561:TWU917562 UGP917561:UGQ917562 UQL917561:UQM917562 VAH917561:VAI917562 VKD917561:VKE917562 VTZ917561:VUA917562 WDV917561:WDW917562 WNR917561:WNS917562 WXN917561:WXO917562 BF983097:BG983098 LB983097:LC983098 UX983097:UY983098 AET983097:AEU983098 AOP983097:AOQ983098 AYL983097:AYM983098 BIH983097:BII983098 BSD983097:BSE983098 CBZ983097:CCA983098 CLV983097:CLW983098 CVR983097:CVS983098 DFN983097:DFO983098 DPJ983097:DPK983098 DZF983097:DZG983098 EJB983097:EJC983098 ESX983097:ESY983098 FCT983097:FCU983098 FMP983097:FMQ983098 FWL983097:FWM983098 GGH983097:GGI983098 GQD983097:GQE983098 GZZ983097:HAA983098 HJV983097:HJW983098 HTR983097:HTS983098 IDN983097:IDO983098 INJ983097:INK983098 IXF983097:IXG983098 JHB983097:JHC983098 JQX983097:JQY983098 KAT983097:KAU983098 KKP983097:KKQ983098 KUL983097:KUM983098 LEH983097:LEI983098 LOD983097:LOE983098 LXZ983097:LYA983098 MHV983097:MHW983098 MRR983097:MRS983098 NBN983097:NBO983098 NLJ983097:NLK983098 NVF983097:NVG983098 OFB983097:OFC983098 OOX983097:OOY983098 OYT983097:OYU983098 PIP983097:PIQ983098 PSL983097:PSM983098 QCH983097:QCI983098 QMD983097:QME983098 QVZ983097:QWA983098 RFV983097:RFW983098 RPR983097:RPS983098 RZN983097:RZO983098 SJJ983097:SJK983098 STF983097:STG983098 TDB983097:TDC983098 TMX983097:TMY983098 TWT983097:TWU983098 UGP983097:UGQ983098 UQL983097:UQM983098 VAH983097:VAI983098 VKD983097:VKE983098 VTZ983097:VUA983098 WDV983097:WDW983098 WNR983097:WNS983098 WXN983097:WXO983098</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1:EN118"/>
  <sheetViews>
    <sheetView showGridLines="0" zoomScale="90" zoomScaleNormal="90" zoomScaleSheetLayoutView="85" workbookViewId="0">
      <selection activeCell="BZ1" sqref="BZ1"/>
    </sheetView>
  </sheetViews>
  <sheetFormatPr defaultColWidth="1.5" defaultRowHeight="8.85" customHeight="1"/>
  <cols>
    <col min="1" max="1" width="1.375" style="1330" customWidth="1"/>
    <col min="2" max="76" width="1.875" style="1330" customWidth="1"/>
    <col min="77" max="256" width="1.5" style="1330" customWidth="1"/>
    <col min="257" max="257" width="1.375" style="1330" customWidth="1"/>
    <col min="258" max="332" width="1.875" style="1330" customWidth="1"/>
    <col min="333" max="512" width="1.5" style="1330" customWidth="1"/>
    <col min="513" max="513" width="1.375" style="1330" customWidth="1"/>
    <col min="514" max="588" width="1.875" style="1330" customWidth="1"/>
    <col min="589" max="768" width="1.5" style="1330" customWidth="1"/>
    <col min="769" max="769" width="1.375" style="1330" customWidth="1"/>
    <col min="770" max="844" width="1.875" style="1330" customWidth="1"/>
    <col min="845" max="1024" width="1.5" style="1330" customWidth="1"/>
    <col min="1025" max="1025" width="1.375" style="1330" customWidth="1"/>
    <col min="1026" max="1100" width="1.875" style="1330" customWidth="1"/>
    <col min="1101" max="1280" width="1.5" style="1330" customWidth="1"/>
    <col min="1281" max="1281" width="1.375" style="1330" customWidth="1"/>
    <col min="1282" max="1356" width="1.875" style="1330" customWidth="1"/>
    <col min="1357" max="1536" width="1.5" style="1330" customWidth="1"/>
    <col min="1537" max="1537" width="1.375" style="1330" customWidth="1"/>
    <col min="1538" max="1612" width="1.875" style="1330" customWidth="1"/>
    <col min="1613" max="1792" width="1.5" style="1330" customWidth="1"/>
    <col min="1793" max="1793" width="1.375" style="1330" customWidth="1"/>
    <col min="1794" max="1868" width="1.875" style="1330" customWidth="1"/>
    <col min="1869" max="2048" width="1.5" style="1330" customWidth="1"/>
    <col min="2049" max="2049" width="1.375" style="1330" customWidth="1"/>
    <col min="2050" max="2124" width="1.875" style="1330" customWidth="1"/>
    <col min="2125" max="2304" width="1.5" style="1330" customWidth="1"/>
    <col min="2305" max="2305" width="1.375" style="1330" customWidth="1"/>
    <col min="2306" max="2380" width="1.875" style="1330" customWidth="1"/>
    <col min="2381" max="2560" width="1.5" style="1330" customWidth="1"/>
    <col min="2561" max="2561" width="1.375" style="1330" customWidth="1"/>
    <col min="2562" max="2636" width="1.875" style="1330" customWidth="1"/>
    <col min="2637" max="2816" width="1.5" style="1330" customWidth="1"/>
    <col min="2817" max="2817" width="1.375" style="1330" customWidth="1"/>
    <col min="2818" max="2892" width="1.875" style="1330" customWidth="1"/>
    <col min="2893" max="3072" width="1.5" style="1330" customWidth="1"/>
    <col min="3073" max="3073" width="1.375" style="1330" customWidth="1"/>
    <col min="3074" max="3148" width="1.875" style="1330" customWidth="1"/>
    <col min="3149" max="3328" width="1.5" style="1330" customWidth="1"/>
    <col min="3329" max="3329" width="1.375" style="1330" customWidth="1"/>
    <col min="3330" max="3404" width="1.875" style="1330" customWidth="1"/>
    <col min="3405" max="3584" width="1.5" style="1330" customWidth="1"/>
    <col min="3585" max="3585" width="1.375" style="1330" customWidth="1"/>
    <col min="3586" max="3660" width="1.875" style="1330" customWidth="1"/>
    <col min="3661" max="3840" width="1.5" style="1330" customWidth="1"/>
    <col min="3841" max="3841" width="1.375" style="1330" customWidth="1"/>
    <col min="3842" max="3916" width="1.875" style="1330" customWidth="1"/>
    <col min="3917" max="4096" width="1.5" style="1330" customWidth="1"/>
    <col min="4097" max="4097" width="1.375" style="1330" customWidth="1"/>
    <col min="4098" max="4172" width="1.875" style="1330" customWidth="1"/>
    <col min="4173" max="4352" width="1.5" style="1330" customWidth="1"/>
    <col min="4353" max="4353" width="1.375" style="1330" customWidth="1"/>
    <col min="4354" max="4428" width="1.875" style="1330" customWidth="1"/>
    <col min="4429" max="4608" width="1.5" style="1330" customWidth="1"/>
    <col min="4609" max="4609" width="1.375" style="1330" customWidth="1"/>
    <col min="4610" max="4684" width="1.875" style="1330" customWidth="1"/>
    <col min="4685" max="4864" width="1.5" style="1330" customWidth="1"/>
    <col min="4865" max="4865" width="1.375" style="1330" customWidth="1"/>
    <col min="4866" max="4940" width="1.875" style="1330" customWidth="1"/>
    <col min="4941" max="5120" width="1.5" style="1330" customWidth="1"/>
    <col min="5121" max="5121" width="1.375" style="1330" customWidth="1"/>
    <col min="5122" max="5196" width="1.875" style="1330" customWidth="1"/>
    <col min="5197" max="5376" width="1.5" style="1330" customWidth="1"/>
    <col min="5377" max="5377" width="1.375" style="1330" customWidth="1"/>
    <col min="5378" max="5452" width="1.875" style="1330" customWidth="1"/>
    <col min="5453" max="5632" width="1.5" style="1330" customWidth="1"/>
    <col min="5633" max="5633" width="1.375" style="1330" customWidth="1"/>
    <col min="5634" max="5708" width="1.875" style="1330" customWidth="1"/>
    <col min="5709" max="5888" width="1.5" style="1330" customWidth="1"/>
    <col min="5889" max="5889" width="1.375" style="1330" customWidth="1"/>
    <col min="5890" max="5964" width="1.875" style="1330" customWidth="1"/>
    <col min="5965" max="6144" width="1.5" style="1330" customWidth="1"/>
    <col min="6145" max="6145" width="1.375" style="1330" customWidth="1"/>
    <col min="6146" max="6220" width="1.875" style="1330" customWidth="1"/>
    <col min="6221" max="6400" width="1.5" style="1330" customWidth="1"/>
    <col min="6401" max="6401" width="1.375" style="1330" customWidth="1"/>
    <col min="6402" max="6476" width="1.875" style="1330" customWidth="1"/>
    <col min="6477" max="6656" width="1.5" style="1330" customWidth="1"/>
    <col min="6657" max="6657" width="1.375" style="1330" customWidth="1"/>
    <col min="6658" max="6732" width="1.875" style="1330" customWidth="1"/>
    <col min="6733" max="6912" width="1.5" style="1330" customWidth="1"/>
    <col min="6913" max="6913" width="1.375" style="1330" customWidth="1"/>
    <col min="6914" max="6988" width="1.875" style="1330" customWidth="1"/>
    <col min="6989" max="7168" width="1.5" style="1330" customWidth="1"/>
    <col min="7169" max="7169" width="1.375" style="1330" customWidth="1"/>
    <col min="7170" max="7244" width="1.875" style="1330" customWidth="1"/>
    <col min="7245" max="7424" width="1.5" style="1330" customWidth="1"/>
    <col min="7425" max="7425" width="1.375" style="1330" customWidth="1"/>
    <col min="7426" max="7500" width="1.875" style="1330" customWidth="1"/>
    <col min="7501" max="7680" width="1.5" style="1330" customWidth="1"/>
    <col min="7681" max="7681" width="1.375" style="1330" customWidth="1"/>
    <col min="7682" max="7756" width="1.875" style="1330" customWidth="1"/>
    <col min="7757" max="7936" width="1.5" style="1330" customWidth="1"/>
    <col min="7937" max="7937" width="1.375" style="1330" customWidth="1"/>
    <col min="7938" max="8012" width="1.875" style="1330" customWidth="1"/>
    <col min="8013" max="8192" width="1.5" style="1330" customWidth="1"/>
    <col min="8193" max="8193" width="1.375" style="1330" customWidth="1"/>
    <col min="8194" max="8268" width="1.875" style="1330" customWidth="1"/>
    <col min="8269" max="8448" width="1.5" style="1330" customWidth="1"/>
    <col min="8449" max="8449" width="1.375" style="1330" customWidth="1"/>
    <col min="8450" max="8524" width="1.875" style="1330" customWidth="1"/>
    <col min="8525" max="8704" width="1.5" style="1330" customWidth="1"/>
    <col min="8705" max="8705" width="1.375" style="1330" customWidth="1"/>
    <col min="8706" max="8780" width="1.875" style="1330" customWidth="1"/>
    <col min="8781" max="8960" width="1.5" style="1330" customWidth="1"/>
    <col min="8961" max="8961" width="1.375" style="1330" customWidth="1"/>
    <col min="8962" max="9036" width="1.875" style="1330" customWidth="1"/>
    <col min="9037" max="9216" width="1.5" style="1330" customWidth="1"/>
    <col min="9217" max="9217" width="1.375" style="1330" customWidth="1"/>
    <col min="9218" max="9292" width="1.875" style="1330" customWidth="1"/>
    <col min="9293" max="9472" width="1.5" style="1330" customWidth="1"/>
    <col min="9473" max="9473" width="1.375" style="1330" customWidth="1"/>
    <col min="9474" max="9548" width="1.875" style="1330" customWidth="1"/>
    <col min="9549" max="9728" width="1.5" style="1330" customWidth="1"/>
    <col min="9729" max="9729" width="1.375" style="1330" customWidth="1"/>
    <col min="9730" max="9804" width="1.875" style="1330" customWidth="1"/>
    <col min="9805" max="9984" width="1.5" style="1330" customWidth="1"/>
    <col min="9985" max="9985" width="1.375" style="1330" customWidth="1"/>
    <col min="9986" max="10060" width="1.875" style="1330" customWidth="1"/>
    <col min="10061" max="10240" width="1.5" style="1330" customWidth="1"/>
    <col min="10241" max="10241" width="1.375" style="1330" customWidth="1"/>
    <col min="10242" max="10316" width="1.875" style="1330" customWidth="1"/>
    <col min="10317" max="10496" width="1.5" style="1330" customWidth="1"/>
    <col min="10497" max="10497" width="1.375" style="1330" customWidth="1"/>
    <col min="10498" max="10572" width="1.875" style="1330" customWidth="1"/>
    <col min="10573" max="10752" width="1.5" style="1330" customWidth="1"/>
    <col min="10753" max="10753" width="1.375" style="1330" customWidth="1"/>
    <col min="10754" max="10828" width="1.875" style="1330" customWidth="1"/>
    <col min="10829" max="11008" width="1.5" style="1330" customWidth="1"/>
    <col min="11009" max="11009" width="1.375" style="1330" customWidth="1"/>
    <col min="11010" max="11084" width="1.875" style="1330" customWidth="1"/>
    <col min="11085" max="11264" width="1.5" style="1330" customWidth="1"/>
    <col min="11265" max="11265" width="1.375" style="1330" customWidth="1"/>
    <col min="11266" max="11340" width="1.875" style="1330" customWidth="1"/>
    <col min="11341" max="11520" width="1.5" style="1330" customWidth="1"/>
    <col min="11521" max="11521" width="1.375" style="1330" customWidth="1"/>
    <col min="11522" max="11596" width="1.875" style="1330" customWidth="1"/>
    <col min="11597" max="11776" width="1.5" style="1330" customWidth="1"/>
    <col min="11777" max="11777" width="1.375" style="1330" customWidth="1"/>
    <col min="11778" max="11852" width="1.875" style="1330" customWidth="1"/>
    <col min="11853" max="12032" width="1.5" style="1330" customWidth="1"/>
    <col min="12033" max="12033" width="1.375" style="1330" customWidth="1"/>
    <col min="12034" max="12108" width="1.875" style="1330" customWidth="1"/>
    <col min="12109" max="12288" width="1.5" style="1330" customWidth="1"/>
    <col min="12289" max="12289" width="1.375" style="1330" customWidth="1"/>
    <col min="12290" max="12364" width="1.875" style="1330" customWidth="1"/>
    <col min="12365" max="12544" width="1.5" style="1330" customWidth="1"/>
    <col min="12545" max="12545" width="1.375" style="1330" customWidth="1"/>
    <col min="12546" max="12620" width="1.875" style="1330" customWidth="1"/>
    <col min="12621" max="12800" width="1.5" style="1330" customWidth="1"/>
    <col min="12801" max="12801" width="1.375" style="1330" customWidth="1"/>
    <col min="12802" max="12876" width="1.875" style="1330" customWidth="1"/>
    <col min="12877" max="13056" width="1.5" style="1330" customWidth="1"/>
    <col min="13057" max="13057" width="1.375" style="1330" customWidth="1"/>
    <col min="13058" max="13132" width="1.875" style="1330" customWidth="1"/>
    <col min="13133" max="13312" width="1.5" style="1330" customWidth="1"/>
    <col min="13313" max="13313" width="1.375" style="1330" customWidth="1"/>
    <col min="13314" max="13388" width="1.875" style="1330" customWidth="1"/>
    <col min="13389" max="13568" width="1.5" style="1330" customWidth="1"/>
    <col min="13569" max="13569" width="1.375" style="1330" customWidth="1"/>
    <col min="13570" max="13644" width="1.875" style="1330" customWidth="1"/>
    <col min="13645" max="13824" width="1.5" style="1330" customWidth="1"/>
    <col min="13825" max="13825" width="1.375" style="1330" customWidth="1"/>
    <col min="13826" max="13900" width="1.875" style="1330" customWidth="1"/>
    <col min="13901" max="14080" width="1.5" style="1330" customWidth="1"/>
    <col min="14081" max="14081" width="1.375" style="1330" customWidth="1"/>
    <col min="14082" max="14156" width="1.875" style="1330" customWidth="1"/>
    <col min="14157" max="14336" width="1.5" style="1330" customWidth="1"/>
    <col min="14337" max="14337" width="1.375" style="1330" customWidth="1"/>
    <col min="14338" max="14412" width="1.875" style="1330" customWidth="1"/>
    <col min="14413" max="14592" width="1.5" style="1330" customWidth="1"/>
    <col min="14593" max="14593" width="1.375" style="1330" customWidth="1"/>
    <col min="14594" max="14668" width="1.875" style="1330" customWidth="1"/>
    <col min="14669" max="14848" width="1.5" style="1330" customWidth="1"/>
    <col min="14849" max="14849" width="1.375" style="1330" customWidth="1"/>
    <col min="14850" max="14924" width="1.875" style="1330" customWidth="1"/>
    <col min="14925" max="15104" width="1.5" style="1330" customWidth="1"/>
    <col min="15105" max="15105" width="1.375" style="1330" customWidth="1"/>
    <col min="15106" max="15180" width="1.875" style="1330" customWidth="1"/>
    <col min="15181" max="15360" width="1.5" style="1330" customWidth="1"/>
    <col min="15361" max="15361" width="1.375" style="1330" customWidth="1"/>
    <col min="15362" max="15436" width="1.875" style="1330" customWidth="1"/>
    <col min="15437" max="15616" width="1.5" style="1330" customWidth="1"/>
    <col min="15617" max="15617" width="1.375" style="1330" customWidth="1"/>
    <col min="15618" max="15692" width="1.875" style="1330" customWidth="1"/>
    <col min="15693" max="15872" width="1.5" style="1330" customWidth="1"/>
    <col min="15873" max="15873" width="1.375" style="1330" customWidth="1"/>
    <col min="15874" max="15948" width="1.875" style="1330" customWidth="1"/>
    <col min="15949" max="16128" width="1.5" style="1330" customWidth="1"/>
    <col min="16129" max="16129" width="1.375" style="1330" customWidth="1"/>
    <col min="16130" max="16204" width="1.875" style="1330" customWidth="1"/>
    <col min="16205" max="16384" width="1.5" style="1330" customWidth="1"/>
  </cols>
  <sheetData>
    <row r="1" spans="2:84" ht="12" customHeight="1">
      <c r="B1" s="3383" t="s">
        <v>3664</v>
      </c>
      <c r="C1" s="3383"/>
      <c r="D1" s="3383"/>
      <c r="E1" s="3383"/>
      <c r="F1" s="3383"/>
      <c r="G1" s="3383"/>
      <c r="H1" s="3383"/>
      <c r="I1" s="3383"/>
      <c r="J1" s="3383"/>
      <c r="K1" s="3383"/>
      <c r="L1" s="3383"/>
      <c r="M1" s="3383"/>
      <c r="N1" s="3383"/>
      <c r="O1" s="3383"/>
    </row>
    <row r="2" spans="2:84" ht="12.75" customHeight="1">
      <c r="Q2" s="1331"/>
      <c r="R2" s="3384" t="s">
        <v>3665</v>
      </c>
      <c r="S2" s="3385"/>
      <c r="T2" s="3385"/>
      <c r="U2" s="3385"/>
      <c r="V2" s="3385"/>
      <c r="W2" s="3385"/>
      <c r="X2" s="3385"/>
      <c r="Y2" s="3385"/>
      <c r="Z2" s="3385"/>
      <c r="AA2" s="3385"/>
      <c r="AB2" s="3385"/>
      <c r="AC2" s="3385"/>
      <c r="AD2" s="3385"/>
      <c r="AE2" s="3385"/>
      <c r="AF2" s="3385"/>
      <c r="AG2" s="3385"/>
      <c r="AH2" s="3385"/>
      <c r="AI2" s="3385"/>
      <c r="AJ2" s="3385"/>
      <c r="AK2" s="3385"/>
      <c r="AL2" s="3385"/>
      <c r="AM2" s="3385"/>
      <c r="AN2" s="3385"/>
      <c r="AO2" s="3385"/>
      <c r="AP2" s="3385"/>
      <c r="AQ2" s="3385"/>
      <c r="AR2" s="3385"/>
      <c r="AS2" s="3385"/>
      <c r="AT2" s="3385"/>
      <c r="AU2" s="3385"/>
      <c r="AV2" s="3385"/>
      <c r="AW2" s="3385"/>
      <c r="AX2" s="3385"/>
      <c r="AY2" s="3385"/>
      <c r="AZ2" s="3385"/>
      <c r="BA2" s="3385"/>
      <c r="BB2" s="3385"/>
      <c r="BC2" s="3385"/>
      <c r="BD2" s="3385"/>
      <c r="BE2" s="3385"/>
    </row>
    <row r="3" spans="2:84" ht="8.85" customHeight="1">
      <c r="R3" s="3385"/>
      <c r="S3" s="3385"/>
      <c r="T3" s="3385"/>
      <c r="U3" s="3385"/>
      <c r="V3" s="3385"/>
      <c r="W3" s="3385"/>
      <c r="X3" s="3385"/>
      <c r="Y3" s="3385"/>
      <c r="Z3" s="3385"/>
      <c r="AA3" s="3385"/>
      <c r="AB3" s="3385"/>
      <c r="AC3" s="3385"/>
      <c r="AD3" s="3385"/>
      <c r="AE3" s="3385"/>
      <c r="AF3" s="3385"/>
      <c r="AG3" s="3385"/>
      <c r="AH3" s="3385"/>
      <c r="AI3" s="3385"/>
      <c r="AJ3" s="3385"/>
      <c r="AK3" s="3385"/>
      <c r="AL3" s="3385"/>
      <c r="AM3" s="3385"/>
      <c r="AN3" s="3385"/>
      <c r="AO3" s="3385"/>
      <c r="AP3" s="3385"/>
      <c r="AQ3" s="3385"/>
      <c r="AR3" s="3385"/>
      <c r="AS3" s="3385"/>
      <c r="AT3" s="3385"/>
      <c r="AU3" s="3385"/>
      <c r="AV3" s="3385"/>
      <c r="AW3" s="3385"/>
      <c r="AX3" s="3385"/>
      <c r="AY3" s="3385"/>
      <c r="AZ3" s="3385"/>
      <c r="BA3" s="3385"/>
      <c r="BB3" s="3385"/>
      <c r="BC3" s="3385"/>
      <c r="BD3" s="3385"/>
      <c r="BE3" s="3385"/>
    </row>
    <row r="4" spans="2:84" ht="14.25">
      <c r="R4" s="3386" t="s">
        <v>2526</v>
      </c>
      <c r="S4" s="3387"/>
      <c r="T4" s="3387"/>
      <c r="U4" s="3387"/>
      <c r="V4" s="3387"/>
      <c r="W4" s="3387"/>
      <c r="X4" s="3387"/>
      <c r="Y4" s="3387"/>
      <c r="Z4" s="3387"/>
      <c r="AA4" s="3387"/>
      <c r="AB4" s="3387"/>
      <c r="AC4" s="3387"/>
      <c r="AD4" s="3387"/>
      <c r="AE4" s="3387"/>
      <c r="AF4" s="3387"/>
      <c r="AG4" s="3387"/>
      <c r="AH4" s="3387"/>
      <c r="AI4" s="3387"/>
      <c r="AJ4" s="3387"/>
      <c r="AK4" s="3387"/>
      <c r="AL4" s="3387"/>
      <c r="AM4" s="3387"/>
      <c r="AN4" s="3387"/>
      <c r="AO4" s="3387"/>
      <c r="AP4" s="3387"/>
      <c r="AQ4" s="3387"/>
      <c r="AR4" s="3387"/>
      <c r="AS4" s="3387"/>
      <c r="AT4" s="3387"/>
      <c r="AU4" s="3387"/>
      <c r="AV4" s="3387"/>
      <c r="AW4" s="3387"/>
      <c r="AX4" s="3387"/>
      <c r="AY4" s="3387"/>
      <c r="AZ4" s="3387"/>
      <c r="BA4" s="3387"/>
      <c r="BB4" s="3387"/>
      <c r="BC4" s="3387"/>
      <c r="BD4" s="3387"/>
      <c r="BE4" s="3387"/>
    </row>
    <row r="5" spans="2:84" ht="2.25" customHeight="1">
      <c r="V5" s="1332"/>
      <c r="W5" s="1332"/>
      <c r="X5" s="1332"/>
      <c r="Y5" s="1332"/>
      <c r="Z5" s="1332"/>
      <c r="AA5" s="1332"/>
      <c r="AB5" s="1332"/>
      <c r="AC5" s="1332"/>
      <c r="AD5" s="1332"/>
      <c r="AE5" s="1332"/>
      <c r="AF5" s="1332"/>
      <c r="AG5" s="1332"/>
      <c r="AH5" s="1332"/>
      <c r="AI5" s="1332"/>
      <c r="AJ5" s="1332"/>
      <c r="AK5" s="1332"/>
      <c r="AL5" s="1332"/>
      <c r="AM5" s="1332"/>
      <c r="AN5" s="1332"/>
      <c r="AO5" s="1332"/>
      <c r="AP5" s="1332"/>
      <c r="AQ5" s="1332"/>
      <c r="AR5" s="1332"/>
      <c r="AS5" s="1332"/>
      <c r="AT5" s="1332"/>
      <c r="AU5" s="1332"/>
      <c r="AV5" s="1332"/>
      <c r="AW5" s="1332"/>
      <c r="AX5" s="1332"/>
      <c r="AY5" s="1332"/>
      <c r="AZ5" s="1332"/>
      <c r="BA5" s="1332"/>
      <c r="BB5" s="1332"/>
      <c r="BC5" s="1332"/>
      <c r="BD5" s="1332"/>
      <c r="BE5" s="1332"/>
    </row>
    <row r="6" spans="2:84" s="1335" customFormat="1" ht="13.5">
      <c r="B6" s="1333"/>
      <c r="C6" s="1333"/>
      <c r="D6" s="1334"/>
      <c r="E6" s="1334"/>
      <c r="F6" s="1334"/>
      <c r="G6" s="1334"/>
      <c r="H6" s="1334"/>
      <c r="I6" s="1334"/>
      <c r="J6" s="1334"/>
      <c r="K6" s="1334"/>
      <c r="L6" s="1334"/>
      <c r="M6" s="1334"/>
      <c r="N6" s="1334"/>
      <c r="O6" s="1334"/>
      <c r="P6" s="1334"/>
      <c r="Q6" s="1334"/>
      <c r="R6" s="3388" t="s">
        <v>3683</v>
      </c>
      <c r="S6" s="3389"/>
      <c r="T6" s="3389"/>
      <c r="U6" s="3389"/>
      <c r="V6" s="3389"/>
      <c r="W6" s="3389"/>
      <c r="X6" s="3389"/>
      <c r="Y6" s="3389"/>
      <c r="Z6" s="3389"/>
      <c r="AA6" s="3389"/>
      <c r="AB6" s="3389"/>
      <c r="AC6" s="3389"/>
      <c r="AD6" s="3389"/>
      <c r="AE6" s="3389"/>
      <c r="AF6" s="3389"/>
      <c r="AG6" s="3389"/>
      <c r="AH6" s="3389"/>
      <c r="AI6" s="3389"/>
      <c r="AJ6" s="3389"/>
      <c r="AK6" s="3389"/>
      <c r="AL6" s="3389"/>
      <c r="AM6" s="3389"/>
      <c r="AN6" s="3389"/>
      <c r="AO6" s="3389"/>
      <c r="AP6" s="3389"/>
      <c r="AQ6" s="3389"/>
      <c r="AR6" s="3389"/>
      <c r="AS6" s="3389"/>
      <c r="AT6" s="3389"/>
      <c r="AU6" s="3389"/>
      <c r="AV6" s="3389"/>
      <c r="AW6" s="3389"/>
      <c r="AX6" s="3389"/>
      <c r="AY6" s="3389"/>
      <c r="AZ6" s="3389"/>
      <c r="BA6" s="3389"/>
      <c r="BB6" s="3389"/>
      <c r="BC6" s="3389"/>
      <c r="BD6" s="3389"/>
      <c r="BE6" s="3389"/>
      <c r="BF6" s="1334"/>
      <c r="BG6" s="1334"/>
      <c r="BH6" s="1334"/>
      <c r="BI6" s="1333"/>
      <c r="BJ6" s="1333"/>
      <c r="BK6" s="1333"/>
      <c r="BL6" s="1333"/>
      <c r="BM6" s="1333"/>
      <c r="BN6" s="1333"/>
      <c r="BO6" s="1333"/>
      <c r="BP6" s="1333"/>
      <c r="BQ6" s="1333"/>
      <c r="BR6" s="1333"/>
      <c r="BS6" s="1333"/>
      <c r="BT6" s="1333"/>
      <c r="BU6" s="1333"/>
      <c r="BV6" s="1333"/>
      <c r="BW6" s="1333"/>
      <c r="BX6" s="1333"/>
      <c r="BY6" s="1333"/>
      <c r="BZ6" s="1333"/>
      <c r="CA6" s="1333"/>
      <c r="CB6" s="1333"/>
      <c r="CC6" s="1333"/>
      <c r="CD6" s="1333"/>
      <c r="CE6" s="1333"/>
      <c r="CF6" s="1333"/>
    </row>
    <row r="7" spans="2:84" ht="7.5" customHeight="1">
      <c r="B7" s="3390" t="s">
        <v>3684</v>
      </c>
      <c r="C7" s="3390"/>
      <c r="D7" s="3390"/>
      <c r="E7" s="3390"/>
      <c r="F7" s="3390"/>
      <c r="G7" s="3390"/>
      <c r="H7" s="3390"/>
      <c r="I7" s="3390"/>
      <c r="J7" s="3390"/>
      <c r="K7" s="3390"/>
      <c r="L7" s="3390"/>
      <c r="M7" s="3390"/>
      <c r="N7" s="3390"/>
      <c r="O7" s="3390"/>
      <c r="P7" s="3390"/>
      <c r="Q7" s="3390"/>
      <c r="R7" s="3390"/>
      <c r="S7" s="3390"/>
      <c r="T7" s="3390"/>
      <c r="U7" s="3390"/>
      <c r="V7" s="3390"/>
      <c r="AN7" s="3391"/>
      <c r="AO7" s="3391"/>
      <c r="AP7" s="3391"/>
      <c r="AQ7" s="3391"/>
      <c r="AR7" s="3391"/>
      <c r="AS7" s="3391"/>
      <c r="AT7" s="3391"/>
      <c r="AU7" s="3391"/>
      <c r="AV7" s="3391"/>
      <c r="AW7" s="3391"/>
      <c r="AX7" s="3391"/>
      <c r="AY7" s="3391"/>
      <c r="AZ7" s="3391"/>
      <c r="BA7" s="3391"/>
      <c r="BB7" s="3391"/>
      <c r="BC7" s="3391"/>
      <c r="BD7" s="3391"/>
      <c r="BE7" s="3391"/>
      <c r="BF7" s="3391"/>
      <c r="BG7" s="3391"/>
      <c r="BH7" s="3391"/>
      <c r="BI7" s="3391"/>
      <c r="BJ7" s="3391"/>
      <c r="BK7" s="3391"/>
      <c r="BL7" s="3391"/>
      <c r="BM7" s="3391"/>
      <c r="BN7" s="3391"/>
      <c r="BO7" s="3391"/>
      <c r="BP7" s="3391"/>
      <c r="BQ7" s="3391"/>
      <c r="BR7" s="3391"/>
      <c r="BS7" s="3391"/>
      <c r="BT7" s="3391"/>
      <c r="BU7" s="3391"/>
    </row>
    <row r="8" spans="2:84" ht="7.5" customHeight="1" thickBot="1">
      <c r="B8" s="3390"/>
      <c r="C8" s="3390"/>
      <c r="D8" s="3390"/>
      <c r="E8" s="3390"/>
      <c r="F8" s="3390"/>
      <c r="G8" s="3390"/>
      <c r="H8" s="3390"/>
      <c r="I8" s="3390"/>
      <c r="J8" s="3390"/>
      <c r="K8" s="3390"/>
      <c r="L8" s="3390"/>
      <c r="M8" s="3390"/>
      <c r="N8" s="3390"/>
      <c r="O8" s="3390"/>
      <c r="P8" s="3390"/>
      <c r="Q8" s="3390"/>
      <c r="R8" s="3390"/>
      <c r="S8" s="3390"/>
      <c r="T8" s="3390"/>
      <c r="U8" s="3390"/>
      <c r="V8" s="3390"/>
    </row>
    <row r="9" spans="2:84" ht="3" customHeight="1">
      <c r="B9" s="3364" t="s">
        <v>3685</v>
      </c>
      <c r="C9" s="3365"/>
      <c r="D9" s="3365"/>
      <c r="E9" s="3365"/>
      <c r="F9" s="3365"/>
      <c r="G9" s="3365"/>
      <c r="H9" s="3365"/>
      <c r="I9" s="3365"/>
      <c r="J9" s="3365"/>
      <c r="K9" s="3365"/>
      <c r="L9" s="3365"/>
      <c r="M9" s="3365"/>
      <c r="N9" s="3365"/>
      <c r="O9" s="3365"/>
      <c r="P9" s="3365"/>
      <c r="Q9" s="3366"/>
      <c r="R9" s="1336"/>
      <c r="S9" s="1337"/>
      <c r="T9" s="1337"/>
      <c r="U9" s="1337"/>
      <c r="V9" s="1337"/>
      <c r="W9" s="1337"/>
      <c r="X9" s="1337"/>
      <c r="Y9" s="1337"/>
      <c r="Z9" s="1337"/>
      <c r="AA9" s="1337"/>
      <c r="AB9" s="1337"/>
      <c r="AC9" s="1337"/>
      <c r="AD9" s="1337"/>
      <c r="AE9" s="1337"/>
      <c r="AF9" s="1337"/>
      <c r="AG9" s="1337"/>
      <c r="AH9" s="1337"/>
      <c r="AI9" s="1337"/>
      <c r="AJ9" s="1337"/>
      <c r="AK9" s="1337"/>
      <c r="AL9" s="3154"/>
      <c r="AM9" s="3154"/>
      <c r="AN9" s="3154"/>
      <c r="AO9" s="3154"/>
      <c r="AP9" s="3154"/>
      <c r="AQ9" s="3154"/>
      <c r="AR9" s="3154"/>
      <c r="AS9" s="3154"/>
      <c r="AT9" s="3368" t="s">
        <v>738</v>
      </c>
      <c r="AU9" s="3369"/>
      <c r="AV9" s="3369"/>
      <c r="AW9" s="3369"/>
      <c r="AX9" s="3369"/>
      <c r="AY9" s="3369"/>
      <c r="AZ9" s="3369"/>
      <c r="BA9" s="3369"/>
      <c r="BB9" s="3369"/>
      <c r="BC9" s="3370"/>
      <c r="BD9" s="1338"/>
      <c r="BE9" s="1338"/>
      <c r="BF9" s="1338"/>
      <c r="BG9" s="1338"/>
      <c r="BH9" s="1338"/>
      <c r="BI9" s="1338"/>
      <c r="BJ9" s="1338"/>
      <c r="BK9" s="1338"/>
      <c r="BL9" s="1338"/>
      <c r="BM9" s="1338"/>
      <c r="BN9" s="1338"/>
      <c r="BO9" s="1338"/>
      <c r="BP9" s="1338"/>
      <c r="BQ9" s="1338"/>
      <c r="BR9" s="1338"/>
      <c r="BS9" s="1338"/>
      <c r="BT9" s="1338"/>
      <c r="BU9" s="1338"/>
      <c r="BV9" s="1339"/>
      <c r="BW9" s="1339"/>
      <c r="BX9" s="1340"/>
    </row>
    <row r="10" spans="2:84" ht="12" customHeight="1">
      <c r="B10" s="3355"/>
      <c r="C10" s="3356"/>
      <c r="D10" s="3356"/>
      <c r="E10" s="3356"/>
      <c r="F10" s="3356"/>
      <c r="G10" s="3356"/>
      <c r="H10" s="3356"/>
      <c r="I10" s="3356"/>
      <c r="J10" s="3356"/>
      <c r="K10" s="3356"/>
      <c r="L10" s="3356"/>
      <c r="M10" s="3356"/>
      <c r="N10" s="3356"/>
      <c r="O10" s="3356"/>
      <c r="P10" s="3356"/>
      <c r="Q10" s="3357"/>
      <c r="R10" s="1341"/>
      <c r="S10" s="1342"/>
      <c r="T10" s="1343"/>
      <c r="X10" s="3377" t="str">
        <f>cst_wskakunin_NOBE_MENSEKI_JYUTAKU_SHINSEI</f>
        <v/>
      </c>
      <c r="Y10" s="3378"/>
      <c r="Z10" s="3378"/>
      <c r="AA10" s="3378"/>
      <c r="AB10" s="3378"/>
      <c r="AC10" s="3378"/>
      <c r="AD10" s="3378"/>
      <c r="AE10" s="3378"/>
      <c r="AF10" s="3378"/>
      <c r="AG10" s="3378"/>
      <c r="AH10" s="3378"/>
      <c r="AI10" s="3379"/>
      <c r="AJ10" s="3351" t="s">
        <v>114</v>
      </c>
      <c r="AK10" s="3155"/>
      <c r="AL10" s="3155"/>
      <c r="AM10" s="3155"/>
      <c r="AN10" s="3155"/>
      <c r="AO10" s="3155"/>
      <c r="AP10" s="3155"/>
      <c r="AQ10" s="3155"/>
      <c r="AR10" s="3155"/>
      <c r="AS10" s="3155"/>
      <c r="AT10" s="3371"/>
      <c r="AU10" s="3372"/>
      <c r="AV10" s="3372"/>
      <c r="AW10" s="3372"/>
      <c r="AX10" s="3372"/>
      <c r="AY10" s="3372"/>
      <c r="AZ10" s="3372"/>
      <c r="BA10" s="3372"/>
      <c r="BB10" s="3372"/>
      <c r="BC10" s="3373"/>
      <c r="BG10" s="3377" t="str">
        <f>cst_wskakunin_SHIKITI_MENSEKI_1_TOTAL</f>
        <v/>
      </c>
      <c r="BH10" s="3378"/>
      <c r="BI10" s="3378"/>
      <c r="BJ10" s="3378"/>
      <c r="BK10" s="3378"/>
      <c r="BL10" s="3378"/>
      <c r="BM10" s="3378"/>
      <c r="BN10" s="3378"/>
      <c r="BO10" s="3378"/>
      <c r="BP10" s="3378"/>
      <c r="BQ10" s="3378"/>
      <c r="BR10" s="3378"/>
      <c r="BS10" s="3378"/>
      <c r="BT10" s="3379"/>
      <c r="BU10" s="3351" t="s">
        <v>114</v>
      </c>
      <c r="BV10" s="3155"/>
      <c r="BW10" s="1344"/>
      <c r="BX10" s="1345"/>
    </row>
    <row r="11" spans="2:84" ht="12" customHeight="1">
      <c r="B11" s="3355"/>
      <c r="C11" s="3356"/>
      <c r="D11" s="3356"/>
      <c r="E11" s="3356"/>
      <c r="F11" s="3356"/>
      <c r="G11" s="3356"/>
      <c r="H11" s="3356"/>
      <c r="I11" s="3356"/>
      <c r="J11" s="3356"/>
      <c r="K11" s="3356"/>
      <c r="L11" s="3356"/>
      <c r="M11" s="3356"/>
      <c r="N11" s="3356"/>
      <c r="O11" s="3356"/>
      <c r="P11" s="3356"/>
      <c r="Q11" s="3357"/>
      <c r="R11" s="1341"/>
      <c r="S11" s="1342"/>
      <c r="T11" s="1343"/>
      <c r="X11" s="3380"/>
      <c r="Y11" s="3381"/>
      <c r="Z11" s="3381"/>
      <c r="AA11" s="3381"/>
      <c r="AB11" s="3381"/>
      <c r="AC11" s="3381"/>
      <c r="AD11" s="3381"/>
      <c r="AE11" s="3381"/>
      <c r="AF11" s="3381"/>
      <c r="AG11" s="3381"/>
      <c r="AH11" s="3381"/>
      <c r="AI11" s="3382"/>
      <c r="AJ11" s="3351"/>
      <c r="AK11" s="3155"/>
      <c r="AL11" s="3155"/>
      <c r="AM11" s="3155"/>
      <c r="AN11" s="3155"/>
      <c r="AO11" s="3155"/>
      <c r="AP11" s="3155"/>
      <c r="AQ11" s="3155"/>
      <c r="AR11" s="3155"/>
      <c r="AS11" s="3155"/>
      <c r="AT11" s="3371"/>
      <c r="AU11" s="3372"/>
      <c r="AV11" s="3372"/>
      <c r="AW11" s="3372"/>
      <c r="AX11" s="3372"/>
      <c r="AY11" s="3372"/>
      <c r="AZ11" s="3372"/>
      <c r="BA11" s="3372"/>
      <c r="BB11" s="3372"/>
      <c r="BC11" s="3373"/>
      <c r="BG11" s="3380"/>
      <c r="BH11" s="3381"/>
      <c r="BI11" s="3381"/>
      <c r="BJ11" s="3381"/>
      <c r="BK11" s="3381"/>
      <c r="BL11" s="3381"/>
      <c r="BM11" s="3381"/>
      <c r="BN11" s="3381"/>
      <c r="BO11" s="3381"/>
      <c r="BP11" s="3381"/>
      <c r="BQ11" s="3381"/>
      <c r="BR11" s="3381"/>
      <c r="BS11" s="3381"/>
      <c r="BT11" s="3382"/>
      <c r="BU11" s="3351"/>
      <c r="BV11" s="3155"/>
      <c r="BW11" s="1344"/>
      <c r="BX11" s="1345"/>
    </row>
    <row r="12" spans="2:84" ht="3" customHeight="1">
      <c r="B12" s="3358"/>
      <c r="C12" s="3359"/>
      <c r="D12" s="3359"/>
      <c r="E12" s="3359"/>
      <c r="F12" s="3359"/>
      <c r="G12" s="3359"/>
      <c r="H12" s="3359"/>
      <c r="I12" s="3359"/>
      <c r="J12" s="3359"/>
      <c r="K12" s="3359"/>
      <c r="L12" s="3359"/>
      <c r="M12" s="3359"/>
      <c r="N12" s="3359"/>
      <c r="O12" s="3359"/>
      <c r="P12" s="3359"/>
      <c r="Q12" s="3360"/>
      <c r="R12" s="1346"/>
      <c r="S12" s="1347"/>
      <c r="T12" s="1347"/>
      <c r="U12" s="1347"/>
      <c r="V12" s="1347"/>
      <c r="W12" s="1347"/>
      <c r="X12" s="1347"/>
      <c r="Y12" s="1347"/>
      <c r="Z12" s="1347"/>
      <c r="AA12" s="1347"/>
      <c r="AB12" s="1347"/>
      <c r="AC12" s="1347"/>
      <c r="AD12" s="1347"/>
      <c r="AE12" s="1347"/>
      <c r="AF12" s="1347"/>
      <c r="AG12" s="1347"/>
      <c r="AH12" s="1347"/>
      <c r="AI12" s="1347"/>
      <c r="AJ12" s="1347"/>
      <c r="AK12" s="1347"/>
      <c r="AL12" s="3367"/>
      <c r="AM12" s="3367"/>
      <c r="AN12" s="3367"/>
      <c r="AO12" s="3367"/>
      <c r="AP12" s="3367"/>
      <c r="AQ12" s="3367"/>
      <c r="AR12" s="3367"/>
      <c r="AS12" s="3367"/>
      <c r="AT12" s="3374"/>
      <c r="AU12" s="3375"/>
      <c r="AV12" s="3375"/>
      <c r="AW12" s="3375"/>
      <c r="AX12" s="3375"/>
      <c r="AY12" s="3375"/>
      <c r="AZ12" s="3375"/>
      <c r="BA12" s="3375"/>
      <c r="BB12" s="3375"/>
      <c r="BC12" s="3376"/>
      <c r="BD12" s="1348"/>
      <c r="BE12" s="1348"/>
      <c r="BF12" s="1348"/>
      <c r="BG12" s="1348"/>
      <c r="BH12" s="1348"/>
      <c r="BI12" s="1348"/>
      <c r="BJ12" s="1348"/>
      <c r="BK12" s="1348"/>
      <c r="BL12" s="1348"/>
      <c r="BM12" s="1348"/>
      <c r="BN12" s="1348"/>
      <c r="BO12" s="1348"/>
      <c r="BP12" s="1348"/>
      <c r="BQ12" s="1348"/>
      <c r="BR12" s="1348"/>
      <c r="BS12" s="1348"/>
      <c r="BT12" s="1348"/>
      <c r="BU12" s="1348"/>
      <c r="BV12" s="1349"/>
      <c r="BW12" s="1349"/>
      <c r="BX12" s="1350"/>
    </row>
    <row r="13" spans="2:84" ht="15" customHeight="1">
      <c r="B13" s="3352" t="s">
        <v>3686</v>
      </c>
      <c r="C13" s="3353"/>
      <c r="D13" s="3353"/>
      <c r="E13" s="3353"/>
      <c r="F13" s="3354"/>
      <c r="G13" s="3324" t="s">
        <v>3687</v>
      </c>
      <c r="H13" s="3325"/>
      <c r="I13" s="3325"/>
      <c r="J13" s="3325"/>
      <c r="K13" s="3325"/>
      <c r="L13" s="3325"/>
      <c r="M13" s="3325"/>
      <c r="N13" s="3325"/>
      <c r="O13" s="3325"/>
      <c r="P13" s="3325"/>
      <c r="Q13" s="3326"/>
      <c r="R13" s="3361" t="s">
        <v>139</v>
      </c>
      <c r="S13" s="3362"/>
      <c r="T13" s="3363" t="s">
        <v>4767</v>
      </c>
      <c r="U13" s="3363"/>
      <c r="V13" s="3363"/>
      <c r="W13" s="3363"/>
      <c r="X13" s="3363"/>
      <c r="Y13" s="3363"/>
      <c r="Z13" s="3363"/>
      <c r="AA13" s="3363"/>
      <c r="AB13" s="3363"/>
      <c r="AC13" s="3363"/>
      <c r="AD13" s="3363"/>
      <c r="AE13" s="3363"/>
      <c r="AF13" s="3363"/>
      <c r="AG13" s="3363"/>
      <c r="AH13" s="3363"/>
      <c r="AI13" s="3362" t="s">
        <v>139</v>
      </c>
      <c r="AJ13" s="3362"/>
      <c r="AK13" s="3363" t="s">
        <v>2527</v>
      </c>
      <c r="AL13" s="3363"/>
      <c r="AM13" s="3363"/>
      <c r="AN13" s="3363"/>
      <c r="AO13" s="3363"/>
      <c r="AP13" s="3363"/>
      <c r="AQ13" s="3363"/>
      <c r="AR13" s="3362" t="s">
        <v>139</v>
      </c>
      <c r="AS13" s="3362"/>
      <c r="AT13" s="3363" t="s">
        <v>2534</v>
      </c>
      <c r="AU13" s="3363"/>
      <c r="AV13" s="3363"/>
      <c r="AW13" s="3363"/>
      <c r="AX13" s="3363"/>
      <c r="AY13" s="3363"/>
      <c r="AZ13" s="3363"/>
      <c r="BA13" s="3363"/>
      <c r="BB13" s="3362" t="s">
        <v>139</v>
      </c>
      <c r="BC13" s="3362"/>
      <c r="BD13" s="3363" t="s">
        <v>3688</v>
      </c>
      <c r="BE13" s="3363"/>
      <c r="BF13" s="3363"/>
      <c r="BG13" s="3363"/>
      <c r="BH13" s="3363"/>
      <c r="BI13" s="3363"/>
      <c r="BJ13" s="3363"/>
      <c r="BK13" s="3363"/>
      <c r="BL13" s="3363"/>
      <c r="BM13" s="3362" t="s">
        <v>139</v>
      </c>
      <c r="BN13" s="3362"/>
      <c r="BO13" s="3363" t="s">
        <v>4768</v>
      </c>
      <c r="BP13" s="3363"/>
      <c r="BQ13" s="3363"/>
      <c r="BR13" s="3363"/>
      <c r="BS13" s="3363"/>
      <c r="BT13" s="3363"/>
      <c r="BU13" s="3363"/>
      <c r="BV13" s="3363"/>
      <c r="BW13" s="3334" t="s">
        <v>10</v>
      </c>
      <c r="BX13" s="3335"/>
    </row>
    <row r="14" spans="2:84" ht="15" customHeight="1">
      <c r="B14" s="3355"/>
      <c r="C14" s="3356"/>
      <c r="D14" s="3356"/>
      <c r="E14" s="3356"/>
      <c r="F14" s="3357"/>
      <c r="G14" s="3327"/>
      <c r="H14" s="3328"/>
      <c r="I14" s="3328"/>
      <c r="J14" s="3328"/>
      <c r="K14" s="3328"/>
      <c r="L14" s="3328"/>
      <c r="M14" s="3328"/>
      <c r="N14" s="3328"/>
      <c r="O14" s="3328"/>
      <c r="P14" s="3328"/>
      <c r="Q14" s="3328"/>
      <c r="R14" s="3336" t="s">
        <v>139</v>
      </c>
      <c r="S14" s="3337"/>
      <c r="T14" s="3338" t="s">
        <v>2528</v>
      </c>
      <c r="U14" s="3338"/>
      <c r="V14" s="3338"/>
      <c r="W14" s="3338"/>
      <c r="X14" s="3338"/>
      <c r="Y14" s="3338"/>
      <c r="Z14" s="1351"/>
      <c r="AB14" s="1352"/>
      <c r="AC14" s="1352"/>
      <c r="AD14" s="1352"/>
      <c r="AE14" s="1352"/>
      <c r="AF14" s="1352"/>
      <c r="AG14" s="1352"/>
      <c r="AH14" s="1352"/>
      <c r="AI14" s="1352"/>
      <c r="AJ14" s="1352"/>
      <c r="AK14" s="3339" t="s">
        <v>4430</v>
      </c>
      <c r="AL14" s="3339"/>
      <c r="AM14" s="3339"/>
      <c r="AN14" s="3339"/>
      <c r="AO14" s="3339"/>
      <c r="AP14" s="3339"/>
      <c r="AQ14" s="3339"/>
      <c r="AR14" s="3339"/>
      <c r="AS14" s="3339"/>
      <c r="AT14" s="3339"/>
      <c r="AU14" s="3339"/>
      <c r="AV14" s="3339"/>
      <c r="AW14" s="3339"/>
      <c r="AX14" s="3339"/>
      <c r="AY14" s="3339"/>
      <c r="AZ14" s="3339"/>
      <c r="BA14" s="3339"/>
      <c r="BB14" s="3339"/>
      <c r="BC14" s="3339"/>
      <c r="BD14" s="3339"/>
      <c r="BE14" s="3339"/>
      <c r="BF14" s="3339"/>
      <c r="BG14" s="3339"/>
      <c r="BH14" s="3339"/>
      <c r="BI14" s="3339"/>
      <c r="BJ14" s="3339"/>
      <c r="BK14" s="3339"/>
      <c r="BL14" s="3339"/>
      <c r="BM14" s="3339"/>
      <c r="BN14" s="3339"/>
      <c r="BO14" s="3340"/>
      <c r="BP14" s="3340"/>
      <c r="BQ14" s="3340"/>
      <c r="BR14" s="3340"/>
      <c r="BS14" s="3340"/>
      <c r="BT14" s="3340"/>
      <c r="BU14" s="3340"/>
      <c r="BV14" s="3340"/>
      <c r="BW14" s="3341" t="s">
        <v>10</v>
      </c>
      <c r="BX14" s="3342"/>
    </row>
    <row r="15" spans="2:84" ht="15" customHeight="1">
      <c r="B15" s="3355"/>
      <c r="C15" s="3356"/>
      <c r="D15" s="3356"/>
      <c r="E15" s="3356"/>
      <c r="F15" s="3357"/>
      <c r="G15" s="3324" t="s">
        <v>3689</v>
      </c>
      <c r="H15" s="3325"/>
      <c r="I15" s="3325"/>
      <c r="J15" s="3325"/>
      <c r="K15" s="3325"/>
      <c r="L15" s="3325"/>
      <c r="M15" s="3325"/>
      <c r="N15" s="3325"/>
      <c r="O15" s="3325"/>
      <c r="P15" s="3325"/>
      <c r="Q15" s="3325"/>
      <c r="R15" s="3348" t="s">
        <v>139</v>
      </c>
      <c r="S15" s="3180"/>
      <c r="T15" s="3260" t="s">
        <v>2577</v>
      </c>
      <c r="U15" s="3260"/>
      <c r="V15" s="3260"/>
      <c r="W15" s="3260"/>
      <c r="X15" s="3260"/>
      <c r="Y15" s="3260"/>
      <c r="Z15" s="3260"/>
      <c r="AA15" s="3260"/>
      <c r="AB15" s="3260"/>
      <c r="AC15" s="3260"/>
      <c r="AD15" s="3260"/>
      <c r="AE15" s="3349" t="s">
        <v>139</v>
      </c>
      <c r="AF15" s="3349"/>
      <c r="AG15" s="3260" t="s">
        <v>2529</v>
      </c>
      <c r="AH15" s="3260"/>
      <c r="AI15" s="3260"/>
      <c r="AJ15" s="3260"/>
      <c r="AK15" s="3260"/>
      <c r="AL15" s="3260"/>
      <c r="AM15" s="3260"/>
      <c r="AN15" s="3260"/>
      <c r="AO15" s="3260"/>
      <c r="AP15" s="3260"/>
      <c r="AQ15" s="3260"/>
      <c r="AR15" s="3260"/>
      <c r="AS15" s="3350"/>
      <c r="AT15" s="3324" t="s">
        <v>3690</v>
      </c>
      <c r="AU15" s="3325"/>
      <c r="AV15" s="3325"/>
      <c r="AW15" s="3325"/>
      <c r="AX15" s="3325"/>
      <c r="AY15" s="3325"/>
      <c r="AZ15" s="3325"/>
      <c r="BA15" s="3325"/>
      <c r="BB15" s="3325"/>
      <c r="BC15" s="3326"/>
      <c r="BD15" s="3343" t="s">
        <v>139</v>
      </c>
      <c r="BE15" s="3343"/>
      <c r="BF15" s="3260" t="s">
        <v>2578</v>
      </c>
      <c r="BG15" s="3260"/>
      <c r="BH15" s="3260"/>
      <c r="BI15" s="3260"/>
      <c r="BJ15" s="3260"/>
      <c r="BK15" s="3260"/>
      <c r="BL15" s="3260"/>
      <c r="BM15" s="3260"/>
      <c r="BN15" s="3343" t="s">
        <v>139</v>
      </c>
      <c r="BO15" s="3343"/>
      <c r="BP15" s="3260" t="s">
        <v>2530</v>
      </c>
      <c r="BQ15" s="3260"/>
      <c r="BR15" s="3260"/>
      <c r="BS15" s="3260"/>
      <c r="BT15" s="3260"/>
      <c r="BU15" s="3260"/>
      <c r="BV15" s="3260"/>
      <c r="BW15" s="3260"/>
      <c r="BX15" s="3261"/>
    </row>
    <row r="16" spans="2:84" ht="15" customHeight="1">
      <c r="B16" s="3355"/>
      <c r="C16" s="3356"/>
      <c r="D16" s="3356"/>
      <c r="E16" s="3356"/>
      <c r="F16" s="3357"/>
      <c r="G16" s="3327"/>
      <c r="H16" s="3328"/>
      <c r="I16" s="3328"/>
      <c r="J16" s="3328"/>
      <c r="K16" s="3328"/>
      <c r="L16" s="3328"/>
      <c r="M16" s="3328"/>
      <c r="N16" s="3328"/>
      <c r="O16" s="3328"/>
      <c r="P16" s="3328"/>
      <c r="Q16" s="3329"/>
      <c r="R16" s="3346" t="s">
        <v>139</v>
      </c>
      <c r="S16" s="3347"/>
      <c r="T16" s="3338" t="s">
        <v>2579</v>
      </c>
      <c r="U16" s="3338"/>
      <c r="V16" s="3338"/>
      <c r="W16" s="3338"/>
      <c r="X16" s="3338"/>
      <c r="Y16" s="3338"/>
      <c r="Z16" s="3338"/>
      <c r="AA16" s="3338"/>
      <c r="AB16" s="3338"/>
      <c r="AC16" s="3338"/>
      <c r="AD16" s="3338"/>
      <c r="AE16" s="1353"/>
      <c r="AF16" s="1353"/>
      <c r="AG16" s="1353"/>
      <c r="AH16" s="1353"/>
      <c r="AI16" s="1353"/>
      <c r="AJ16" s="1353"/>
      <c r="AK16" s="1353"/>
      <c r="AL16" s="1353"/>
      <c r="AM16" s="1353"/>
      <c r="AN16" s="1353"/>
      <c r="AO16" s="1353"/>
      <c r="AP16" s="1353"/>
      <c r="AQ16" s="1353"/>
      <c r="AR16" s="1353"/>
      <c r="AS16" s="1354"/>
      <c r="AT16" s="3327"/>
      <c r="AU16" s="3328"/>
      <c r="AV16" s="3328"/>
      <c r="AW16" s="3328"/>
      <c r="AX16" s="3328"/>
      <c r="AY16" s="3328"/>
      <c r="AZ16" s="3328"/>
      <c r="BA16" s="3328"/>
      <c r="BB16" s="3328"/>
      <c r="BC16" s="3329"/>
      <c r="BD16" s="3344"/>
      <c r="BE16" s="3344"/>
      <c r="BF16" s="3338"/>
      <c r="BG16" s="3338"/>
      <c r="BH16" s="3338"/>
      <c r="BI16" s="3338"/>
      <c r="BJ16" s="3338"/>
      <c r="BK16" s="3338"/>
      <c r="BL16" s="3338"/>
      <c r="BM16" s="3338"/>
      <c r="BN16" s="3344"/>
      <c r="BO16" s="3344"/>
      <c r="BP16" s="3338"/>
      <c r="BQ16" s="3338"/>
      <c r="BR16" s="3338"/>
      <c r="BS16" s="3338"/>
      <c r="BT16" s="3338"/>
      <c r="BU16" s="3338"/>
      <c r="BV16" s="3338"/>
      <c r="BW16" s="3338"/>
      <c r="BX16" s="3345"/>
    </row>
    <row r="17" spans="2:96" ht="12.75" customHeight="1">
      <c r="B17" s="3355"/>
      <c r="C17" s="3356"/>
      <c r="D17" s="3356"/>
      <c r="E17" s="3356"/>
      <c r="F17" s="3357"/>
      <c r="G17" s="3324" t="s">
        <v>3691</v>
      </c>
      <c r="H17" s="3325"/>
      <c r="I17" s="3325"/>
      <c r="J17" s="3325"/>
      <c r="K17" s="3325"/>
      <c r="L17" s="3325"/>
      <c r="M17" s="3325"/>
      <c r="N17" s="3325"/>
      <c r="O17" s="3325"/>
      <c r="P17" s="3325"/>
      <c r="Q17" s="3326"/>
      <c r="R17" s="3324" t="s">
        <v>3692</v>
      </c>
      <c r="S17" s="3325"/>
      <c r="T17" s="3325"/>
      <c r="U17" s="3325"/>
      <c r="V17" s="3325"/>
      <c r="W17" s="3325"/>
      <c r="X17" s="3325"/>
      <c r="Y17" s="3325"/>
      <c r="Z17" s="3326"/>
      <c r="AA17" s="3330" t="str">
        <f>cst_wskakunin_KAISU_TIJYOU_SHINSEI</f>
        <v/>
      </c>
      <c r="AB17" s="3330"/>
      <c r="AC17" s="3330"/>
      <c r="AD17" s="3310" t="s">
        <v>481</v>
      </c>
      <c r="AE17" s="3310"/>
      <c r="AF17" s="3310"/>
      <c r="AG17" s="3332" t="s">
        <v>3693</v>
      </c>
      <c r="AH17" s="3332"/>
      <c r="AI17" s="3332"/>
      <c r="AJ17" s="3332"/>
      <c r="AK17" s="3332"/>
      <c r="AL17" s="3332"/>
      <c r="AM17" s="3332"/>
      <c r="AN17" s="3330">
        <f>cst_wskakunin_KAISU_TIKA_SHINSEI__zero</f>
        <v>0</v>
      </c>
      <c r="AO17" s="3330"/>
      <c r="AP17" s="3330"/>
      <c r="AQ17" s="3310" t="s">
        <v>481</v>
      </c>
      <c r="AR17" s="3310"/>
      <c r="AS17" s="3310"/>
      <c r="AT17" s="3312"/>
      <c r="AU17" s="3313"/>
      <c r="AV17" s="3313"/>
      <c r="AW17" s="3313"/>
      <c r="AX17" s="3313"/>
      <c r="AY17" s="3313"/>
      <c r="AZ17" s="3313"/>
      <c r="BA17" s="3313"/>
      <c r="BB17" s="3313"/>
      <c r="BC17" s="3313"/>
      <c r="BD17" s="3313"/>
      <c r="BE17" s="3313"/>
      <c r="BF17" s="3313"/>
      <c r="BG17" s="3313"/>
      <c r="BH17" s="3313"/>
      <c r="BI17" s="3313"/>
      <c r="BJ17" s="3313"/>
      <c r="BK17" s="3313"/>
      <c r="BL17" s="3313"/>
      <c r="BM17" s="3313"/>
      <c r="BN17" s="3313"/>
      <c r="BO17" s="3313"/>
      <c r="BP17" s="3313"/>
      <c r="BQ17" s="3313"/>
      <c r="BR17" s="3313"/>
      <c r="BS17" s="3313"/>
      <c r="BT17" s="3313"/>
      <c r="BU17" s="3313"/>
      <c r="BV17" s="3313"/>
      <c r="BW17" s="3313"/>
      <c r="BX17" s="3314"/>
    </row>
    <row r="18" spans="2:96" ht="12.75" customHeight="1">
      <c r="B18" s="3358"/>
      <c r="C18" s="3359"/>
      <c r="D18" s="3359"/>
      <c r="E18" s="3359"/>
      <c r="F18" s="3360"/>
      <c r="G18" s="3327"/>
      <c r="H18" s="3328"/>
      <c r="I18" s="3328"/>
      <c r="J18" s="3328"/>
      <c r="K18" s="3328"/>
      <c r="L18" s="3328"/>
      <c r="M18" s="3328"/>
      <c r="N18" s="3328"/>
      <c r="O18" s="3328"/>
      <c r="P18" s="3328"/>
      <c r="Q18" s="3329"/>
      <c r="R18" s="3327"/>
      <c r="S18" s="3328"/>
      <c r="T18" s="3328"/>
      <c r="U18" s="3328"/>
      <c r="V18" s="3328"/>
      <c r="W18" s="3328"/>
      <c r="X18" s="3328"/>
      <c r="Y18" s="3328"/>
      <c r="Z18" s="3329"/>
      <c r="AA18" s="3331"/>
      <c r="AB18" s="3331"/>
      <c r="AC18" s="3331"/>
      <c r="AD18" s="3311"/>
      <c r="AE18" s="3311"/>
      <c r="AF18" s="3311"/>
      <c r="AG18" s="3333"/>
      <c r="AH18" s="3333"/>
      <c r="AI18" s="3333"/>
      <c r="AJ18" s="3333"/>
      <c r="AK18" s="3333"/>
      <c r="AL18" s="3333"/>
      <c r="AM18" s="3333"/>
      <c r="AN18" s="3331"/>
      <c r="AO18" s="3331"/>
      <c r="AP18" s="3331"/>
      <c r="AQ18" s="3311"/>
      <c r="AR18" s="3311"/>
      <c r="AS18" s="3311"/>
      <c r="AT18" s="3315"/>
      <c r="AU18" s="3316"/>
      <c r="AV18" s="3316"/>
      <c r="AW18" s="3316"/>
      <c r="AX18" s="3316"/>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7"/>
    </row>
    <row r="19" spans="2:96" ht="11.25" customHeight="1">
      <c r="B19" s="3318" t="s">
        <v>3694</v>
      </c>
      <c r="C19" s="3319"/>
      <c r="D19" s="3319"/>
      <c r="E19" s="3319"/>
      <c r="F19" s="3319"/>
      <c r="G19" s="3319"/>
      <c r="H19" s="3319"/>
      <c r="I19" s="3319"/>
      <c r="J19" s="3319"/>
      <c r="K19" s="3319"/>
      <c r="L19" s="3319"/>
      <c r="M19" s="3319"/>
      <c r="N19" s="3319"/>
      <c r="O19" s="3319"/>
      <c r="P19" s="3319"/>
      <c r="Q19" s="3319"/>
      <c r="R19" s="3321" t="s">
        <v>139</v>
      </c>
      <c r="S19" s="3322"/>
      <c r="T19" s="3296" t="s">
        <v>2531</v>
      </c>
      <c r="U19" s="3296"/>
      <c r="V19" s="3296"/>
      <c r="W19" s="3296"/>
      <c r="X19" s="3296"/>
      <c r="Y19" s="3296"/>
      <c r="Z19" s="3296"/>
      <c r="AA19" s="3296"/>
      <c r="AB19" s="3296"/>
      <c r="AE19" s="3323" t="s">
        <v>139</v>
      </c>
      <c r="AF19" s="3323"/>
      <c r="AG19" s="3296" t="s">
        <v>2532</v>
      </c>
      <c r="AH19" s="3296"/>
      <c r="AI19" s="3296"/>
      <c r="AJ19" s="3296"/>
      <c r="AK19" s="3296"/>
      <c r="AL19" s="3296"/>
      <c r="AM19" s="3296"/>
      <c r="AN19" s="3296"/>
      <c r="AO19" s="3296"/>
      <c r="AP19" s="3296"/>
      <c r="AQ19" s="3296"/>
      <c r="AR19" s="3296"/>
      <c r="AS19" s="3296"/>
      <c r="AT19" s="3323" t="s">
        <v>139</v>
      </c>
      <c r="AU19" s="3323"/>
      <c r="AV19" s="3296" t="s">
        <v>2533</v>
      </c>
      <c r="AW19" s="3296"/>
      <c r="AX19" s="3296"/>
      <c r="AY19" s="3296"/>
      <c r="AZ19" s="3296"/>
      <c r="BA19" s="3296"/>
      <c r="BB19" s="3296"/>
      <c r="BC19" s="3296"/>
      <c r="BD19" s="3296"/>
      <c r="BE19" s="3296"/>
      <c r="BF19" s="3296"/>
      <c r="BG19" s="3296"/>
      <c r="BH19" s="3296"/>
      <c r="BI19" s="3323" t="s">
        <v>139</v>
      </c>
      <c r="BJ19" s="3323"/>
      <c r="BK19" s="3296" t="s">
        <v>2580</v>
      </c>
      <c r="BL19" s="3296"/>
      <c r="BM19" s="3296"/>
      <c r="BN19" s="3296"/>
      <c r="BO19" s="3296"/>
      <c r="BP19" s="3296"/>
      <c r="BQ19" s="3296"/>
      <c r="BR19" s="3296"/>
      <c r="BS19" s="3296"/>
      <c r="BT19" s="3296"/>
      <c r="BU19" s="3296"/>
      <c r="BV19" s="3296"/>
      <c r="BW19" s="3296"/>
      <c r="BX19" s="3297"/>
    </row>
    <row r="20" spans="2:96" ht="3.75" customHeight="1">
      <c r="B20" s="3320"/>
      <c r="C20" s="3310"/>
      <c r="D20" s="3310"/>
      <c r="E20" s="3310"/>
      <c r="F20" s="3310"/>
      <c r="G20" s="3310"/>
      <c r="H20" s="3310"/>
      <c r="I20" s="3310"/>
      <c r="J20" s="3310"/>
      <c r="K20" s="3310"/>
      <c r="L20" s="3310"/>
      <c r="M20" s="3310"/>
      <c r="N20" s="3310"/>
      <c r="O20" s="3310"/>
      <c r="P20" s="3310"/>
      <c r="Q20" s="3310"/>
      <c r="R20" s="3300"/>
      <c r="S20" s="3301"/>
      <c r="T20" s="3298"/>
      <c r="U20" s="3298"/>
      <c r="V20" s="3298"/>
      <c r="W20" s="3298"/>
      <c r="X20" s="3298"/>
      <c r="Y20" s="3298"/>
      <c r="Z20" s="3298"/>
      <c r="AA20" s="3298"/>
      <c r="AB20" s="3298"/>
      <c r="AC20" s="1355"/>
      <c r="AD20" s="1355"/>
      <c r="AE20" s="3307"/>
      <c r="AF20" s="3307"/>
      <c r="AG20" s="3298"/>
      <c r="AH20" s="3298"/>
      <c r="AI20" s="3298"/>
      <c r="AJ20" s="3298"/>
      <c r="AK20" s="3298"/>
      <c r="AL20" s="3298"/>
      <c r="AM20" s="3298"/>
      <c r="AN20" s="3298"/>
      <c r="AO20" s="3298"/>
      <c r="AP20" s="3298"/>
      <c r="AQ20" s="3298"/>
      <c r="AR20" s="3298"/>
      <c r="AS20" s="3298"/>
      <c r="AT20" s="3307"/>
      <c r="AU20" s="3307"/>
      <c r="AV20" s="3298"/>
      <c r="AW20" s="3298"/>
      <c r="AX20" s="3298"/>
      <c r="AY20" s="3298"/>
      <c r="AZ20" s="3298"/>
      <c r="BA20" s="3298"/>
      <c r="BB20" s="3298"/>
      <c r="BC20" s="3298"/>
      <c r="BD20" s="3298"/>
      <c r="BE20" s="3298"/>
      <c r="BF20" s="3298"/>
      <c r="BG20" s="3298"/>
      <c r="BH20" s="3298"/>
      <c r="BI20" s="3307"/>
      <c r="BJ20" s="3307"/>
      <c r="BK20" s="3298"/>
      <c r="BL20" s="3298"/>
      <c r="BM20" s="3298"/>
      <c r="BN20" s="3298"/>
      <c r="BO20" s="3298"/>
      <c r="BP20" s="3298"/>
      <c r="BQ20" s="3298"/>
      <c r="BR20" s="3298"/>
      <c r="BS20" s="3298"/>
      <c r="BT20" s="3298"/>
      <c r="BU20" s="3298"/>
      <c r="BV20" s="3298"/>
      <c r="BW20" s="3298"/>
      <c r="BX20" s="3299"/>
    </row>
    <row r="21" spans="2:96" ht="12" customHeight="1">
      <c r="B21" s="3320"/>
      <c r="C21" s="3310"/>
      <c r="D21" s="3310"/>
      <c r="E21" s="3310"/>
      <c r="F21" s="3310"/>
      <c r="G21" s="3310"/>
      <c r="H21" s="3310"/>
      <c r="I21" s="3310"/>
      <c r="J21" s="3310"/>
      <c r="K21" s="3310"/>
      <c r="L21" s="3310"/>
      <c r="M21" s="3310"/>
      <c r="N21" s="3310"/>
      <c r="O21" s="3310"/>
      <c r="P21" s="3310"/>
      <c r="Q21" s="3310"/>
      <c r="R21" s="3300" t="s">
        <v>139</v>
      </c>
      <c r="S21" s="3301"/>
      <c r="T21" s="3298" t="s">
        <v>3695</v>
      </c>
      <c r="U21" s="3298"/>
      <c r="V21" s="3298"/>
      <c r="W21" s="3298"/>
      <c r="X21" s="3298"/>
      <c r="Y21" s="3298"/>
      <c r="Z21" s="3298"/>
      <c r="AA21" s="3298"/>
      <c r="AB21" s="3298"/>
      <c r="AC21" s="3298"/>
      <c r="AD21" s="3298"/>
      <c r="AE21" s="3298"/>
      <c r="AF21" s="3298"/>
      <c r="AG21" s="3298"/>
      <c r="AH21" s="3298"/>
      <c r="AI21" s="3298"/>
      <c r="AJ21" s="3298"/>
      <c r="AK21" s="3298"/>
      <c r="AL21" s="3298"/>
      <c r="AM21" s="3298"/>
      <c r="AN21" s="3298"/>
      <c r="AO21" s="3298"/>
      <c r="AP21" s="3298"/>
      <c r="AT21" s="3305" t="s">
        <v>139</v>
      </c>
      <c r="AU21" s="3305"/>
      <c r="AV21" s="3298" t="s">
        <v>2581</v>
      </c>
      <c r="AW21" s="3298"/>
      <c r="AX21" s="3298"/>
      <c r="AY21" s="3298"/>
      <c r="AZ21" s="3298"/>
      <c r="BA21" s="3298"/>
      <c r="BB21" s="3298"/>
      <c r="BC21" s="3298"/>
      <c r="BD21" s="3298"/>
      <c r="BE21" s="3298"/>
      <c r="BF21" s="3298"/>
      <c r="BG21" s="3298"/>
      <c r="BH21" s="3298"/>
      <c r="BI21" s="3307" t="s">
        <v>139</v>
      </c>
      <c r="BJ21" s="3307"/>
      <c r="BK21" s="3298" t="s">
        <v>2582</v>
      </c>
      <c r="BL21" s="3298"/>
      <c r="BM21" s="3298"/>
      <c r="BN21" s="3298"/>
      <c r="BO21" s="3298"/>
      <c r="BP21" s="3298"/>
      <c r="BQ21" s="3298"/>
      <c r="BR21" s="3298"/>
      <c r="BS21" s="3298"/>
      <c r="BT21" s="3298"/>
      <c r="BU21" s="3298"/>
      <c r="BV21" s="3298"/>
      <c r="BW21" s="3298"/>
      <c r="BX21" s="3299"/>
    </row>
    <row r="22" spans="2:96" ht="3.75" customHeight="1">
      <c r="B22" s="3320"/>
      <c r="C22" s="3310"/>
      <c r="D22" s="3310"/>
      <c r="E22" s="3310"/>
      <c r="F22" s="3310"/>
      <c r="G22" s="3310"/>
      <c r="H22" s="3310"/>
      <c r="I22" s="3310"/>
      <c r="J22" s="3310"/>
      <c r="K22" s="3310"/>
      <c r="L22" s="3310"/>
      <c r="M22" s="3310"/>
      <c r="N22" s="3310"/>
      <c r="O22" s="3310"/>
      <c r="P22" s="3310"/>
      <c r="Q22" s="3310"/>
      <c r="R22" s="3302"/>
      <c r="S22" s="3303"/>
      <c r="T22" s="3304"/>
      <c r="U22" s="3304"/>
      <c r="V22" s="3304"/>
      <c r="W22" s="3304"/>
      <c r="X22" s="3304"/>
      <c r="Y22" s="3304"/>
      <c r="Z22" s="3304"/>
      <c r="AA22" s="3304"/>
      <c r="AB22" s="3304"/>
      <c r="AC22" s="3304"/>
      <c r="AD22" s="3304"/>
      <c r="AE22" s="3304"/>
      <c r="AF22" s="3304"/>
      <c r="AG22" s="3304"/>
      <c r="AH22" s="3304"/>
      <c r="AI22" s="3304"/>
      <c r="AJ22" s="3304"/>
      <c r="AK22" s="3304"/>
      <c r="AL22" s="3304"/>
      <c r="AM22" s="3304"/>
      <c r="AN22" s="3304"/>
      <c r="AO22" s="3304"/>
      <c r="AP22" s="3304"/>
      <c r="AQ22" s="1356"/>
      <c r="AR22" s="1356"/>
      <c r="AS22" s="1356"/>
      <c r="AT22" s="3306"/>
      <c r="AU22" s="3306"/>
      <c r="AV22" s="3304"/>
      <c r="AW22" s="3304"/>
      <c r="AX22" s="3304"/>
      <c r="AY22" s="3304"/>
      <c r="AZ22" s="3304"/>
      <c r="BA22" s="3304"/>
      <c r="BB22" s="3304"/>
      <c r="BC22" s="3304"/>
      <c r="BD22" s="3304"/>
      <c r="BE22" s="3304"/>
      <c r="BF22" s="3304"/>
      <c r="BG22" s="3304"/>
      <c r="BH22" s="3304"/>
      <c r="BI22" s="3308"/>
      <c r="BJ22" s="3308"/>
      <c r="BK22" s="3304"/>
      <c r="BL22" s="3304"/>
      <c r="BM22" s="3304"/>
      <c r="BN22" s="3304"/>
      <c r="BO22" s="3304"/>
      <c r="BP22" s="3304"/>
      <c r="BQ22" s="3304"/>
      <c r="BR22" s="3304"/>
      <c r="BS22" s="3304"/>
      <c r="BT22" s="3304"/>
      <c r="BU22" s="3304"/>
      <c r="BV22" s="3304"/>
      <c r="BW22" s="3304"/>
      <c r="BX22" s="3309"/>
    </row>
    <row r="23" spans="2:96" ht="21" customHeight="1">
      <c r="B23" s="1357"/>
      <c r="C23" s="1358"/>
      <c r="D23" s="3263" t="s">
        <v>4769</v>
      </c>
      <c r="E23" s="3264"/>
      <c r="F23" s="3264"/>
      <c r="G23" s="3264"/>
      <c r="H23" s="3264"/>
      <c r="I23" s="3264"/>
      <c r="J23" s="3264"/>
      <c r="K23" s="3264"/>
      <c r="L23" s="3264"/>
      <c r="M23" s="3264"/>
      <c r="N23" s="3264"/>
      <c r="O23" s="3264"/>
      <c r="P23" s="3264"/>
      <c r="Q23" s="3265"/>
      <c r="R23" s="3269" t="s">
        <v>4770</v>
      </c>
      <c r="S23" s="3270"/>
      <c r="T23" s="3270"/>
      <c r="U23" s="3270"/>
      <c r="V23" s="3270"/>
      <c r="W23" s="3270"/>
      <c r="X23" s="3271"/>
      <c r="Y23" s="3271"/>
      <c r="Z23" s="3271"/>
      <c r="AA23" s="3271"/>
      <c r="AB23" s="3271"/>
      <c r="AC23" s="3271"/>
      <c r="AD23" s="3271"/>
      <c r="AE23" s="3271"/>
      <c r="AF23" s="3271"/>
      <c r="AG23" s="3271"/>
      <c r="AH23" s="3271"/>
      <c r="AI23" s="3271"/>
      <c r="AJ23" s="3271"/>
      <c r="AK23" s="3271"/>
      <c r="AL23" s="3271"/>
      <c r="AM23" s="3271"/>
      <c r="AN23" s="3271"/>
      <c r="AO23" s="3271"/>
      <c r="AP23" s="3271"/>
      <c r="AQ23" s="3271"/>
      <c r="AR23" s="3271"/>
      <c r="AS23" s="3271"/>
      <c r="AT23" s="3271"/>
      <c r="AU23" s="3271"/>
      <c r="AV23" s="1359" t="s">
        <v>10</v>
      </c>
      <c r="AW23" s="3272" t="s">
        <v>4771</v>
      </c>
      <c r="AX23" s="3272"/>
      <c r="AY23" s="3272"/>
      <c r="AZ23" s="3272"/>
      <c r="BA23" s="3272"/>
      <c r="BB23" s="3272"/>
      <c r="BC23" s="3272"/>
      <c r="BD23" s="3273"/>
      <c r="BE23" s="3273"/>
      <c r="BF23" s="3273"/>
      <c r="BG23" s="3273"/>
      <c r="BH23" s="3273"/>
      <c r="BI23" s="3273"/>
      <c r="BJ23" s="3273"/>
      <c r="BK23" s="3273"/>
      <c r="BL23" s="3273"/>
      <c r="BM23" s="3273"/>
      <c r="BN23" s="3273"/>
      <c r="BO23" s="3273"/>
      <c r="BP23" s="3273"/>
      <c r="BQ23" s="3273"/>
      <c r="BR23" s="3273"/>
      <c r="BS23" s="3273"/>
      <c r="BT23" s="3273"/>
      <c r="BU23" s="3273"/>
      <c r="BV23" s="3273"/>
      <c r="BW23" s="3272" t="s">
        <v>10</v>
      </c>
      <c r="BX23" s="3274"/>
    </row>
    <row r="24" spans="2:96" ht="21" customHeight="1" thickBot="1">
      <c r="B24" s="1357"/>
      <c r="C24" s="1360"/>
      <c r="D24" s="3266"/>
      <c r="E24" s="3267"/>
      <c r="F24" s="3267"/>
      <c r="G24" s="3267"/>
      <c r="H24" s="3267"/>
      <c r="I24" s="3267"/>
      <c r="J24" s="3267"/>
      <c r="K24" s="3267"/>
      <c r="L24" s="3267"/>
      <c r="M24" s="3267"/>
      <c r="N24" s="3267"/>
      <c r="O24" s="3267"/>
      <c r="P24" s="3267"/>
      <c r="Q24" s="3268"/>
      <c r="R24" s="3275" t="s">
        <v>4408</v>
      </c>
      <c r="S24" s="3276"/>
      <c r="T24" s="3276"/>
      <c r="U24" s="3276"/>
      <c r="V24" s="3276"/>
      <c r="W24" s="3276"/>
      <c r="X24" s="3276"/>
      <c r="Y24" s="3276"/>
      <c r="Z24" s="3276"/>
      <c r="AA24" s="3276"/>
      <c r="AB24" s="3276"/>
      <c r="AC24" s="3276"/>
      <c r="AD24" s="3277"/>
      <c r="AE24" s="3277"/>
      <c r="AF24" s="3277"/>
      <c r="AG24" s="3277"/>
      <c r="AH24" s="3277"/>
      <c r="AI24" s="3277"/>
      <c r="AJ24" s="3277"/>
      <c r="AK24" s="3277"/>
      <c r="AL24" s="3277"/>
      <c r="AM24" s="3276"/>
      <c r="AN24" s="3276"/>
      <c r="AO24" s="3276"/>
      <c r="AP24" s="3276"/>
      <c r="AQ24" s="3276"/>
      <c r="AR24" s="3276"/>
      <c r="AS24" s="3278"/>
      <c r="AT24" s="3279" t="s">
        <v>139</v>
      </c>
      <c r="AU24" s="3280"/>
      <c r="AV24" s="3281" t="s">
        <v>4409</v>
      </c>
      <c r="AW24" s="3281"/>
      <c r="AX24" s="3281"/>
      <c r="AY24" s="3281"/>
      <c r="AZ24" s="3281"/>
      <c r="BA24" s="3281"/>
      <c r="BB24" s="3281"/>
      <c r="BC24" s="3281"/>
      <c r="BD24" s="3281"/>
      <c r="BE24" s="3281"/>
      <c r="BF24" s="3281"/>
      <c r="BG24" s="3281"/>
      <c r="BH24" s="3281"/>
      <c r="BI24" s="3280" t="s">
        <v>139</v>
      </c>
      <c r="BJ24" s="3280"/>
      <c r="BK24" s="3242" t="s">
        <v>4410</v>
      </c>
      <c r="BL24" s="3242"/>
      <c r="BM24" s="3242"/>
      <c r="BN24" s="3242"/>
      <c r="BO24" s="3242"/>
      <c r="BP24" s="3242"/>
      <c r="BQ24" s="3242"/>
      <c r="BR24" s="3242"/>
      <c r="BS24" s="3242"/>
      <c r="BT24" s="3242"/>
      <c r="BU24" s="3242"/>
      <c r="BV24" s="3242"/>
      <c r="BW24" s="3242"/>
      <c r="BX24" s="3243"/>
    </row>
    <row r="25" spans="2:96" ht="24" customHeight="1">
      <c r="B25" s="3244" t="s">
        <v>4772</v>
      </c>
      <c r="C25" s="3409"/>
      <c r="D25" s="3409"/>
      <c r="E25" s="3409"/>
      <c r="F25" s="3409"/>
      <c r="G25" s="3409"/>
      <c r="H25" s="3409"/>
      <c r="I25" s="3409"/>
      <c r="J25" s="3409"/>
      <c r="K25" s="3409"/>
      <c r="L25" s="3409"/>
      <c r="M25" s="3409"/>
      <c r="N25" s="3409"/>
      <c r="O25" s="3409"/>
      <c r="P25" s="3409"/>
      <c r="Q25" s="3410"/>
      <c r="R25" s="3414" t="s">
        <v>4773</v>
      </c>
      <c r="S25" s="3415"/>
      <c r="T25" s="3415"/>
      <c r="U25" s="3415"/>
      <c r="V25" s="3415"/>
      <c r="W25" s="3415"/>
      <c r="X25" s="3415"/>
      <c r="Y25" s="3415"/>
      <c r="Z25" s="3415"/>
      <c r="AA25" s="3415"/>
      <c r="AB25" s="3415"/>
      <c r="AC25" s="3416"/>
      <c r="AD25" s="3417" t="s">
        <v>139</v>
      </c>
      <c r="AE25" s="3418"/>
      <c r="AF25" s="3419" t="s">
        <v>4409</v>
      </c>
      <c r="AG25" s="3419"/>
      <c r="AH25" s="3419"/>
      <c r="AI25" s="3419"/>
      <c r="AJ25" s="3419"/>
      <c r="AK25" s="3419"/>
      <c r="AL25" s="3420"/>
      <c r="AM25" s="3421" t="s">
        <v>139</v>
      </c>
      <c r="AN25" s="3421"/>
      <c r="AO25" s="1361" t="s">
        <v>4410</v>
      </c>
      <c r="AP25" s="1361"/>
      <c r="AQ25" s="1361"/>
      <c r="AR25" s="1361"/>
      <c r="AS25" s="1361"/>
      <c r="AT25" s="1362"/>
      <c r="AU25" s="1362"/>
      <c r="AV25" s="1363"/>
      <c r="AW25" s="1363"/>
      <c r="AX25" s="1363"/>
      <c r="AY25" s="1363"/>
      <c r="AZ25" s="1363"/>
      <c r="BA25" s="1363"/>
      <c r="BB25" s="1363"/>
      <c r="BC25" s="1363"/>
      <c r="BD25" s="1363"/>
      <c r="BE25" s="1363"/>
      <c r="BF25" s="1363"/>
      <c r="BG25" s="1363"/>
      <c r="BH25" s="1363"/>
      <c r="BI25" s="1362"/>
      <c r="BJ25" s="1362"/>
      <c r="BK25" s="1364"/>
      <c r="BL25" s="1364"/>
      <c r="BM25" s="1364"/>
      <c r="BN25" s="1364"/>
      <c r="BO25" s="1364"/>
      <c r="BP25" s="1364"/>
      <c r="BQ25" s="1364"/>
      <c r="BR25" s="1364"/>
      <c r="BS25" s="1364"/>
      <c r="BT25" s="1364"/>
      <c r="BU25" s="1364"/>
      <c r="BV25" s="1364"/>
      <c r="BW25" s="1364"/>
      <c r="BX25" s="1365"/>
    </row>
    <row r="26" spans="2:96" ht="24" customHeight="1" thickBot="1">
      <c r="B26" s="3411"/>
      <c r="C26" s="3412"/>
      <c r="D26" s="3412"/>
      <c r="E26" s="3412"/>
      <c r="F26" s="3412"/>
      <c r="G26" s="3412"/>
      <c r="H26" s="3412"/>
      <c r="I26" s="3412"/>
      <c r="J26" s="3412"/>
      <c r="K26" s="3412"/>
      <c r="L26" s="3412"/>
      <c r="M26" s="3412"/>
      <c r="N26" s="3412"/>
      <c r="O26" s="3412"/>
      <c r="P26" s="3412"/>
      <c r="Q26" s="3413"/>
      <c r="R26" s="3422" t="s">
        <v>4774</v>
      </c>
      <c r="S26" s="3422"/>
      <c r="T26" s="3422"/>
      <c r="U26" s="3422"/>
      <c r="V26" s="3422"/>
      <c r="W26" s="3422"/>
      <c r="X26" s="3422"/>
      <c r="Y26" s="3422"/>
      <c r="Z26" s="3422"/>
      <c r="AA26" s="3422"/>
      <c r="AB26" s="3422"/>
      <c r="AC26" s="3423"/>
      <c r="AD26" s="3424" t="str">
        <f>$X$41</f>
        <v>□</v>
      </c>
      <c r="AE26" s="3425"/>
      <c r="AF26" s="3426" t="s">
        <v>4409</v>
      </c>
      <c r="AG26" s="3426"/>
      <c r="AH26" s="3426"/>
      <c r="AI26" s="3426"/>
      <c r="AJ26" s="3426"/>
      <c r="AK26" s="3426"/>
      <c r="AL26" s="3427"/>
      <c r="AM26" s="3428" t="s">
        <v>139</v>
      </c>
      <c r="AN26" s="3429"/>
      <c r="AO26" s="1366" t="s">
        <v>4410</v>
      </c>
      <c r="AP26" s="1366"/>
      <c r="AQ26" s="1366"/>
      <c r="AR26" s="1366"/>
      <c r="AS26" s="1366"/>
      <c r="AT26" s="1367"/>
      <c r="AU26" s="1367"/>
      <c r="AV26" s="1368"/>
      <c r="AW26" s="1368"/>
      <c r="AX26" s="1368"/>
      <c r="AY26" s="1368"/>
      <c r="AZ26" s="1368"/>
      <c r="BA26" s="1368"/>
      <c r="BB26" s="1368"/>
      <c r="BC26" s="1368"/>
      <c r="BD26" s="1368"/>
      <c r="BE26" s="1368"/>
      <c r="BF26" s="1368"/>
      <c r="BG26" s="1368"/>
      <c r="BH26" s="1368"/>
      <c r="BI26" s="1367"/>
      <c r="BJ26" s="1367"/>
      <c r="BK26" s="1369"/>
      <c r="BL26" s="1369"/>
      <c r="BM26" s="1369"/>
      <c r="BN26" s="1369"/>
      <c r="BO26" s="1369"/>
      <c r="BP26" s="1369"/>
      <c r="BQ26" s="1369"/>
      <c r="BR26" s="1369"/>
      <c r="BS26" s="1369"/>
      <c r="BT26" s="1369"/>
      <c r="BU26" s="1369"/>
      <c r="BV26" s="1369"/>
      <c r="BW26" s="1369"/>
      <c r="BX26" s="1370"/>
    </row>
    <row r="27" spans="2:96" ht="21" customHeight="1">
      <c r="B27" s="3253"/>
      <c r="C27" s="3405" t="s">
        <v>4775</v>
      </c>
      <c r="D27" s="3257"/>
      <c r="E27" s="3257"/>
      <c r="F27" s="3257"/>
      <c r="G27" s="3257"/>
      <c r="H27" s="3257"/>
      <c r="I27" s="3257"/>
      <c r="J27" s="3257"/>
      <c r="K27" s="3257"/>
      <c r="L27" s="3257"/>
      <c r="M27" s="3257"/>
      <c r="N27" s="3257"/>
      <c r="O27" s="3257"/>
      <c r="P27" s="3257"/>
      <c r="Q27" s="3257"/>
      <c r="R27" s="3257"/>
      <c r="S27" s="3257"/>
      <c r="T27" s="3257"/>
      <c r="U27" s="3257"/>
      <c r="V27" s="3257"/>
      <c r="W27" s="3257"/>
      <c r="X27" s="3257"/>
      <c r="Y27" s="3257"/>
      <c r="Z27" s="3257"/>
      <c r="AA27" s="3257"/>
      <c r="AB27" s="3257"/>
      <c r="AC27" s="3257"/>
      <c r="AD27" s="3257"/>
      <c r="AE27" s="3257"/>
      <c r="AF27" s="3257"/>
      <c r="AG27" s="3257"/>
      <c r="AH27" s="3257"/>
      <c r="AI27" s="3257"/>
      <c r="AJ27" s="3257"/>
      <c r="AK27" s="3257"/>
      <c r="AL27" s="3257"/>
      <c r="AM27" s="3257"/>
      <c r="AN27" s="3257"/>
      <c r="AO27" s="3257"/>
      <c r="AP27" s="3257"/>
      <c r="AQ27" s="3257"/>
      <c r="AR27" s="3257"/>
      <c r="AS27" s="3257"/>
      <c r="AT27" s="3257"/>
      <c r="AU27" s="3257"/>
      <c r="AV27" s="3257"/>
      <c r="AW27" s="3257"/>
      <c r="AX27" s="3257"/>
      <c r="AY27" s="3257"/>
      <c r="AZ27" s="3257"/>
      <c r="BA27" s="3257"/>
      <c r="BB27" s="3257"/>
      <c r="BC27" s="3257"/>
      <c r="BD27" s="3257"/>
      <c r="BE27" s="3257"/>
      <c r="BF27" s="3257"/>
      <c r="BG27" s="3257"/>
      <c r="BH27" s="3257"/>
      <c r="BI27" s="3257"/>
      <c r="BJ27" s="3257"/>
      <c r="BK27" s="3257"/>
      <c r="BL27" s="3257"/>
      <c r="BM27" s="3257"/>
      <c r="BN27" s="3257"/>
      <c r="BO27" s="3257"/>
      <c r="BP27" s="3257"/>
      <c r="BQ27" s="3257"/>
      <c r="BR27" s="3257"/>
      <c r="BS27" s="3257"/>
      <c r="BT27" s="3257"/>
      <c r="BU27" s="3257"/>
      <c r="BV27" s="3257"/>
      <c r="BW27" s="3257"/>
      <c r="BX27" s="1371"/>
    </row>
    <row r="28" spans="2:96" ht="18.75" customHeight="1">
      <c r="B28" s="3253"/>
      <c r="C28" s="1372"/>
      <c r="D28" s="3258" t="s">
        <v>139</v>
      </c>
      <c r="E28" s="3259"/>
      <c r="F28" s="3406" t="s">
        <v>4776</v>
      </c>
      <c r="G28" s="3406"/>
      <c r="H28" s="3406"/>
      <c r="I28" s="3406"/>
      <c r="J28" s="3406"/>
      <c r="K28" s="3406"/>
      <c r="L28" s="3406"/>
      <c r="M28" s="3406"/>
      <c r="N28" s="3406"/>
      <c r="O28" s="3406"/>
      <c r="P28" s="3406"/>
      <c r="Q28" s="3406"/>
      <c r="R28" s="3406"/>
      <c r="S28" s="3406"/>
      <c r="T28" s="3406"/>
      <c r="U28" s="3406"/>
      <c r="V28" s="3406"/>
      <c r="W28" s="3406"/>
      <c r="X28" s="3406"/>
      <c r="Y28" s="3406"/>
      <c r="Z28" s="3406"/>
      <c r="AA28" s="3406"/>
      <c r="AB28" s="3406"/>
      <c r="AC28" s="3406"/>
      <c r="AD28" s="3406"/>
      <c r="AE28" s="3406"/>
      <c r="AF28" s="3406"/>
      <c r="AG28" s="3406"/>
      <c r="AH28" s="3406"/>
      <c r="AI28" s="3406"/>
      <c r="AJ28" s="3406"/>
      <c r="AK28" s="3406"/>
      <c r="AL28" s="3406"/>
      <c r="AM28" s="3406"/>
      <c r="AN28" s="3406"/>
      <c r="AO28" s="3406"/>
      <c r="AP28" s="3406"/>
      <c r="AQ28" s="3406"/>
      <c r="AR28" s="3406"/>
      <c r="AS28" s="3406"/>
      <c r="AT28" s="3406"/>
      <c r="AU28" s="3406"/>
      <c r="AV28" s="3406"/>
      <c r="AW28" s="3406"/>
      <c r="AX28" s="3406"/>
      <c r="AY28" s="3406"/>
      <c r="AZ28" s="3406"/>
      <c r="BA28" s="3406"/>
      <c r="BB28" s="3406"/>
      <c r="BC28" s="3406"/>
      <c r="BD28" s="3406"/>
      <c r="BE28" s="3406"/>
      <c r="BF28" s="3406"/>
      <c r="BG28" s="3406"/>
      <c r="BH28" s="3406"/>
      <c r="BI28" s="3406"/>
      <c r="BJ28" s="3406"/>
      <c r="BK28" s="3406"/>
      <c r="BL28" s="3406"/>
      <c r="BM28" s="3406"/>
      <c r="BN28" s="3406"/>
      <c r="BO28" s="3406"/>
      <c r="BP28" s="3406"/>
      <c r="BQ28" s="3406"/>
      <c r="BR28" s="3406"/>
      <c r="BS28" s="3406"/>
      <c r="BT28" s="3406"/>
      <c r="BU28" s="3406"/>
      <c r="BV28" s="3406"/>
      <c r="BW28" s="3406"/>
      <c r="BX28" s="3407"/>
    </row>
    <row r="29" spans="2:96" ht="14.25">
      <c r="B29" s="3253"/>
      <c r="C29" s="1372"/>
      <c r="D29" s="1373"/>
      <c r="E29" s="1353"/>
      <c r="F29" s="3262" t="s">
        <v>4777</v>
      </c>
      <c r="G29" s="3262"/>
      <c r="H29" s="3262"/>
      <c r="I29" s="3282" t="s">
        <v>4778</v>
      </c>
      <c r="J29" s="3282"/>
      <c r="K29" s="3282"/>
      <c r="L29" s="3282"/>
      <c r="M29" s="3282"/>
      <c r="N29" s="3282"/>
      <c r="O29" s="3282"/>
      <c r="P29" s="3282"/>
      <c r="Q29" s="3282"/>
      <c r="R29" s="3282"/>
      <c r="S29" s="3282"/>
      <c r="T29" s="3282"/>
      <c r="U29" s="3282"/>
      <c r="V29" s="3282"/>
      <c r="W29" s="3282"/>
      <c r="X29" s="3282"/>
      <c r="Y29" s="3282"/>
      <c r="Z29" s="3282"/>
      <c r="AA29" s="3282"/>
      <c r="AB29" s="3282"/>
      <c r="AC29" s="3282"/>
      <c r="AD29" s="3282"/>
      <c r="AE29" s="3282"/>
      <c r="AF29" s="3282"/>
      <c r="AG29" s="3282"/>
      <c r="AH29" s="3282"/>
      <c r="AI29" s="3282"/>
      <c r="AJ29" s="3282"/>
      <c r="AK29" s="3282"/>
      <c r="AL29" s="3282"/>
      <c r="AM29" s="3282"/>
      <c r="AN29" s="3282"/>
      <c r="AO29" s="3282"/>
      <c r="AP29" s="3282"/>
      <c r="AQ29" s="3282"/>
      <c r="AR29" s="3282"/>
      <c r="AS29" s="3282"/>
      <c r="AT29" s="3282"/>
      <c r="AU29" s="3282"/>
      <c r="AV29" s="3282"/>
      <c r="AW29" s="3282"/>
      <c r="AX29" s="3282"/>
      <c r="AY29" s="3282"/>
      <c r="AZ29" s="3282"/>
      <c r="BA29" s="3282"/>
      <c r="BB29" s="3282"/>
      <c r="BC29" s="3282"/>
      <c r="BD29" s="3282"/>
      <c r="BE29" s="3282"/>
      <c r="BF29" s="3282"/>
      <c r="BG29" s="3282"/>
      <c r="BH29" s="3282"/>
      <c r="BI29" s="3282"/>
      <c r="BJ29" s="3282"/>
      <c r="BK29" s="3282"/>
      <c r="BL29" s="3282"/>
      <c r="BM29" s="3282"/>
      <c r="BN29" s="3282"/>
      <c r="BO29" s="3282"/>
      <c r="BP29" s="3282"/>
      <c r="BQ29" s="3282"/>
      <c r="BR29" s="3282"/>
      <c r="BS29" s="3282"/>
      <c r="BT29" s="3282"/>
      <c r="BU29" s="3282"/>
      <c r="BV29" s="3282"/>
      <c r="BW29" s="3282"/>
      <c r="BX29" s="3283"/>
    </row>
    <row r="30" spans="2:96" ht="16.5" customHeight="1">
      <c r="B30" s="3253"/>
      <c r="C30" s="1374"/>
      <c r="D30" s="3284" t="s">
        <v>4779</v>
      </c>
      <c r="E30" s="3285"/>
      <c r="F30" s="3285"/>
      <c r="G30" s="3285"/>
      <c r="H30" s="3285"/>
      <c r="I30" s="3285"/>
      <c r="J30" s="3285"/>
      <c r="K30" s="3285"/>
      <c r="L30" s="3285"/>
      <c r="M30" s="3285"/>
      <c r="N30" s="3285"/>
      <c r="O30" s="3285"/>
      <c r="P30" s="3285"/>
      <c r="Q30" s="3286"/>
      <c r="R30" s="3290" t="s">
        <v>4780</v>
      </c>
      <c r="S30" s="3291"/>
      <c r="T30" s="3291"/>
      <c r="U30" s="3291"/>
      <c r="V30" s="3291"/>
      <c r="W30" s="3292"/>
      <c r="X30" s="3408" t="s">
        <v>139</v>
      </c>
      <c r="Y30" s="3343"/>
      <c r="Z30" s="3294" t="s">
        <v>4781</v>
      </c>
      <c r="AA30" s="3294"/>
      <c r="AB30" s="3294"/>
      <c r="AC30" s="3294"/>
      <c r="AD30" s="3294"/>
      <c r="AE30" s="3294"/>
      <c r="AF30" s="3294"/>
      <c r="AG30" s="3294"/>
      <c r="AH30" s="3294"/>
      <c r="AI30" s="3294"/>
      <c r="AJ30" s="3295"/>
      <c r="AK30" s="3231" t="s">
        <v>139</v>
      </c>
      <c r="AL30" s="3232"/>
      <c r="AM30" s="3232"/>
      <c r="AN30" s="1375" t="s">
        <v>4947</v>
      </c>
      <c r="AO30" s="1375"/>
      <c r="AP30" s="1375"/>
      <c r="AQ30" s="1375"/>
      <c r="AR30" s="1375"/>
      <c r="AS30" s="1375"/>
      <c r="AT30" s="1375"/>
      <c r="AU30" s="1375"/>
      <c r="AV30" s="1375"/>
      <c r="AW30" s="1375"/>
      <c r="AX30" s="1375"/>
      <c r="AY30" s="1375"/>
      <c r="AZ30" s="1375"/>
      <c r="BA30" s="1375"/>
      <c r="BB30" s="1375"/>
      <c r="BC30" s="1375"/>
      <c r="BD30" s="1375"/>
      <c r="BE30" s="1375"/>
      <c r="BF30" s="1375"/>
      <c r="BG30" s="1375"/>
      <c r="BH30" s="1375"/>
      <c r="BI30" s="1375"/>
      <c r="BJ30" s="1375"/>
      <c r="BK30" s="1375"/>
      <c r="BL30" s="1375"/>
      <c r="BM30" s="1375"/>
      <c r="BN30" s="1375"/>
      <c r="BO30" s="1375"/>
      <c r="BP30" s="1375"/>
      <c r="BQ30" s="1375"/>
      <c r="BR30" s="1375"/>
      <c r="BS30" s="1375"/>
      <c r="BT30" s="1375"/>
      <c r="BU30" s="1376"/>
      <c r="BV30" s="1376"/>
      <c r="BW30" s="1376"/>
      <c r="BX30" s="1377"/>
      <c r="CE30" s="3233"/>
      <c r="CF30" s="3233"/>
      <c r="CG30" s="3233"/>
      <c r="CH30" s="3233"/>
      <c r="CI30" s="3233"/>
      <c r="CJ30" s="3233"/>
      <c r="CK30" s="3233"/>
      <c r="CL30" s="3233"/>
      <c r="CM30" s="3233"/>
      <c r="CN30" s="3233"/>
      <c r="CO30" s="3233"/>
      <c r="CP30" s="3233"/>
      <c r="CQ30" s="3233"/>
      <c r="CR30" s="3233"/>
    </row>
    <row r="31" spans="2:96" ht="16.5" customHeight="1">
      <c r="B31" s="3253"/>
      <c r="C31" s="1374"/>
      <c r="D31" s="3287"/>
      <c r="E31" s="3288"/>
      <c r="F31" s="3288"/>
      <c r="G31" s="3288"/>
      <c r="H31" s="3288"/>
      <c r="I31" s="3288"/>
      <c r="J31" s="3288"/>
      <c r="K31" s="3288"/>
      <c r="L31" s="3288"/>
      <c r="M31" s="3288"/>
      <c r="N31" s="3288"/>
      <c r="O31" s="3288"/>
      <c r="P31" s="3288"/>
      <c r="Q31" s="3289"/>
      <c r="R31" s="3201"/>
      <c r="S31" s="3202"/>
      <c r="T31" s="3202"/>
      <c r="U31" s="3202"/>
      <c r="V31" s="3202"/>
      <c r="W31" s="3203"/>
      <c r="X31" s="3403"/>
      <c r="Y31" s="3404"/>
      <c r="Z31" s="3216"/>
      <c r="AA31" s="3216"/>
      <c r="AB31" s="3216"/>
      <c r="AC31" s="3216"/>
      <c r="AD31" s="3216"/>
      <c r="AE31" s="3216"/>
      <c r="AF31" s="3216"/>
      <c r="AG31" s="3216"/>
      <c r="AH31" s="3216"/>
      <c r="AI31" s="3216"/>
      <c r="AJ31" s="3217"/>
      <c r="AK31" s="3234" t="s">
        <v>139</v>
      </c>
      <c r="AL31" s="3235"/>
      <c r="AM31" s="3235"/>
      <c r="AN31" s="1378" t="s">
        <v>4948</v>
      </c>
      <c r="AO31" s="1378"/>
      <c r="AP31" s="1378"/>
      <c r="AQ31" s="1378"/>
      <c r="AR31" s="1378"/>
      <c r="AS31" s="1378"/>
      <c r="AT31" s="1378"/>
      <c r="AU31" s="1378"/>
      <c r="AV31" s="1378"/>
      <c r="AW31" s="1378"/>
      <c r="AX31" s="1378"/>
      <c r="AY31" s="1378"/>
      <c r="AZ31" s="1378"/>
      <c r="BA31" s="1378"/>
      <c r="BB31" s="1378"/>
      <c r="BC31" s="1378"/>
      <c r="BD31" s="1378"/>
      <c r="BE31" s="1378"/>
      <c r="BF31" s="1378"/>
      <c r="BG31" s="1378"/>
      <c r="BH31" s="1378"/>
      <c r="BI31" s="1378"/>
      <c r="BJ31" s="1378"/>
      <c r="BK31" s="1378"/>
      <c r="BL31" s="1378"/>
      <c r="BM31" s="1378"/>
      <c r="BN31" s="1378"/>
      <c r="BO31" s="1378"/>
      <c r="BP31" s="1378"/>
      <c r="BQ31" s="1378"/>
      <c r="BR31" s="1378"/>
      <c r="BS31" s="1378"/>
      <c r="BT31" s="1378"/>
      <c r="BU31" s="1379"/>
      <c r="BV31" s="1379"/>
      <c r="BW31" s="1379"/>
      <c r="BX31" s="1380"/>
    </row>
    <row r="32" spans="2:96" ht="16.5" customHeight="1">
      <c r="B32" s="3253"/>
      <c r="C32" s="1374"/>
      <c r="D32" s="3287"/>
      <c r="E32" s="3288"/>
      <c r="F32" s="3288"/>
      <c r="G32" s="3288"/>
      <c r="H32" s="3288"/>
      <c r="I32" s="3288"/>
      <c r="J32" s="3288"/>
      <c r="K32" s="3288"/>
      <c r="L32" s="3288"/>
      <c r="M32" s="3288"/>
      <c r="N32" s="3288"/>
      <c r="O32" s="3288"/>
      <c r="P32" s="3288"/>
      <c r="Q32" s="3289"/>
      <c r="R32" s="3201"/>
      <c r="S32" s="3202"/>
      <c r="T32" s="3202"/>
      <c r="U32" s="3202"/>
      <c r="V32" s="3202"/>
      <c r="W32" s="3203"/>
      <c r="X32" s="3236" t="s">
        <v>139</v>
      </c>
      <c r="Y32" s="3237"/>
      <c r="Z32" s="3213" t="s">
        <v>4438</v>
      </c>
      <c r="AA32" s="3213"/>
      <c r="AB32" s="3213"/>
      <c r="AC32" s="3213"/>
      <c r="AD32" s="3213"/>
      <c r="AE32" s="3213"/>
      <c r="AF32" s="3213"/>
      <c r="AG32" s="3213"/>
      <c r="AH32" s="3213"/>
      <c r="AI32" s="3213"/>
      <c r="AJ32" s="3214"/>
      <c r="AK32" s="3238"/>
      <c r="AL32" s="3239"/>
      <c r="AM32" s="3239"/>
      <c r="AN32" s="1381" t="s">
        <v>4949</v>
      </c>
      <c r="AO32" s="1381"/>
      <c r="AP32" s="1381"/>
      <c r="AQ32" s="1381"/>
      <c r="AR32" s="1381"/>
      <c r="AS32" s="1381"/>
      <c r="AT32" s="1381"/>
      <c r="AU32" s="1381"/>
      <c r="AV32" s="1381"/>
      <c r="AW32" s="1381"/>
      <c r="AX32" s="1381"/>
      <c r="AY32" s="1381"/>
      <c r="AZ32" s="1381"/>
      <c r="BA32" s="1381"/>
      <c r="BB32" s="1381"/>
      <c r="BC32" s="1381"/>
      <c r="BD32" s="1381"/>
      <c r="BE32" s="1381"/>
      <c r="BF32" s="1381"/>
      <c r="BG32" s="1381"/>
      <c r="BH32" s="1381"/>
      <c r="BI32" s="1381"/>
      <c r="BJ32" s="1381"/>
      <c r="BK32" s="1381"/>
      <c r="BL32" s="1381"/>
      <c r="BM32" s="1381"/>
      <c r="BN32" s="1381"/>
      <c r="BO32" s="1381"/>
      <c r="BP32" s="1381"/>
      <c r="BQ32" s="1381"/>
      <c r="BR32" s="1381"/>
      <c r="BS32" s="1381"/>
      <c r="BT32" s="1381"/>
      <c r="BU32" s="1382"/>
      <c r="BV32" s="1382"/>
      <c r="BW32" s="1382"/>
      <c r="BX32" s="1383"/>
    </row>
    <row r="33" spans="2:112" ht="18" customHeight="1">
      <c r="B33" s="3253"/>
      <c r="C33" s="1374"/>
      <c r="D33" s="3287"/>
      <c r="E33" s="3288"/>
      <c r="F33" s="3288"/>
      <c r="G33" s="3288"/>
      <c r="H33" s="3288"/>
      <c r="I33" s="3288"/>
      <c r="J33" s="3288"/>
      <c r="K33" s="3288"/>
      <c r="L33" s="3288"/>
      <c r="M33" s="3288"/>
      <c r="N33" s="3288"/>
      <c r="O33" s="3288"/>
      <c r="P33" s="3288"/>
      <c r="Q33" s="3289"/>
      <c r="R33" s="3201"/>
      <c r="S33" s="3202"/>
      <c r="T33" s="3202"/>
      <c r="U33" s="3202"/>
      <c r="V33" s="3202"/>
      <c r="W33" s="3203"/>
      <c r="X33" s="3182" t="s">
        <v>139</v>
      </c>
      <c r="Y33" s="3183"/>
      <c r="Z33" s="1384" t="s">
        <v>4782</v>
      </c>
      <c r="AA33" s="1384"/>
      <c r="AB33" s="1384"/>
      <c r="AC33" s="1384"/>
      <c r="AD33" s="1384"/>
      <c r="AE33" s="1384"/>
      <c r="AF33" s="1384"/>
      <c r="AG33" s="1384"/>
      <c r="AH33" s="1384"/>
      <c r="AI33" s="1384"/>
      <c r="AJ33" s="1385"/>
      <c r="AK33" s="1386"/>
      <c r="AL33" s="1387"/>
      <c r="AM33" s="1387"/>
      <c r="AN33" s="1388" t="s">
        <v>4950</v>
      </c>
      <c r="AO33" s="1388"/>
      <c r="AP33" s="1388"/>
      <c r="AQ33" s="1388"/>
      <c r="AR33" s="1388"/>
      <c r="AS33" s="1388"/>
      <c r="AT33" s="1388"/>
      <c r="AU33" s="1388"/>
      <c r="AV33" s="1388"/>
      <c r="AW33" s="1388"/>
      <c r="AX33" s="1388"/>
      <c r="AY33" s="1388"/>
      <c r="AZ33" s="1388"/>
      <c r="BA33" s="1388"/>
      <c r="BB33" s="1388"/>
      <c r="BC33" s="1388"/>
      <c r="BD33" s="1388"/>
      <c r="BE33" s="1388"/>
      <c r="BF33" s="1388"/>
      <c r="BG33" s="1388"/>
      <c r="BH33" s="1388"/>
      <c r="BI33" s="1388"/>
      <c r="BJ33" s="1388"/>
      <c r="BK33" s="1388"/>
      <c r="BL33" s="1388"/>
      <c r="BM33" s="1388"/>
      <c r="BN33" s="1388"/>
      <c r="BO33" s="1388"/>
      <c r="BP33" s="1388"/>
      <c r="BQ33" s="1388"/>
      <c r="BR33" s="1388"/>
      <c r="BS33" s="1388"/>
      <c r="BT33" s="1388"/>
      <c r="BU33" s="1386"/>
      <c r="BV33" s="1386"/>
      <c r="BW33" s="1386"/>
      <c r="BX33" s="1389"/>
    </row>
    <row r="34" spans="2:112" ht="18" customHeight="1">
      <c r="B34" s="3253"/>
      <c r="C34" s="1374"/>
      <c r="D34" s="3287"/>
      <c r="E34" s="3288"/>
      <c r="F34" s="3288"/>
      <c r="G34" s="3288"/>
      <c r="H34" s="3288"/>
      <c r="I34" s="3288"/>
      <c r="J34" s="3288"/>
      <c r="K34" s="3288"/>
      <c r="L34" s="3288"/>
      <c r="M34" s="3288"/>
      <c r="N34" s="3288"/>
      <c r="O34" s="3288"/>
      <c r="P34" s="3288"/>
      <c r="Q34" s="3289"/>
      <c r="R34" s="3204"/>
      <c r="S34" s="3205"/>
      <c r="T34" s="3205"/>
      <c r="U34" s="3205"/>
      <c r="V34" s="3205"/>
      <c r="W34" s="3206"/>
      <c r="X34" s="3182" t="s">
        <v>139</v>
      </c>
      <c r="Y34" s="3183"/>
      <c r="Z34" s="1384" t="s">
        <v>4783</v>
      </c>
      <c r="AA34" s="1384"/>
      <c r="AB34" s="1384"/>
      <c r="AC34" s="1384"/>
      <c r="AD34" s="1384"/>
      <c r="AE34" s="1384"/>
      <c r="AF34" s="1384"/>
      <c r="AG34" s="1384"/>
      <c r="AH34" s="1384"/>
      <c r="AI34" s="1384"/>
      <c r="AJ34" s="1385"/>
      <c r="AK34" s="1386"/>
      <c r="AL34" s="1387"/>
      <c r="AM34" s="1387"/>
      <c r="AN34" s="1388" t="s">
        <v>4951</v>
      </c>
      <c r="AO34" s="1390"/>
      <c r="AP34" s="1390"/>
      <c r="AQ34" s="1390"/>
      <c r="AR34" s="1390"/>
      <c r="AS34" s="1390"/>
      <c r="AT34" s="1390"/>
      <c r="AU34" s="1390"/>
      <c r="AV34" s="1390"/>
      <c r="AW34" s="1390"/>
      <c r="AX34" s="1390"/>
      <c r="AY34" s="1390"/>
      <c r="AZ34" s="1390"/>
      <c r="BA34" s="1390"/>
      <c r="BB34" s="1390"/>
      <c r="BC34" s="1390"/>
      <c r="BD34" s="1390"/>
      <c r="BE34" s="1390"/>
      <c r="BF34" s="1390"/>
      <c r="BG34" s="1390"/>
      <c r="BH34" s="1390"/>
      <c r="BI34" s="1390"/>
      <c r="BJ34" s="1390"/>
      <c r="BK34" s="1390"/>
      <c r="BL34" s="1390"/>
      <c r="BM34" s="1390"/>
      <c r="BN34" s="1390"/>
      <c r="BO34" s="1390"/>
      <c r="BP34" s="1390"/>
      <c r="BQ34" s="1390"/>
      <c r="BR34" s="1390"/>
      <c r="BS34" s="1390"/>
      <c r="BT34" s="1390"/>
      <c r="BU34" s="1386"/>
      <c r="BV34" s="1386"/>
      <c r="BW34" s="1386"/>
      <c r="BX34" s="1389"/>
    </row>
    <row r="35" spans="2:112" ht="16.5" customHeight="1">
      <c r="B35" s="3253"/>
      <c r="C35" s="1374"/>
      <c r="D35" s="3287"/>
      <c r="E35" s="3288"/>
      <c r="F35" s="3288"/>
      <c r="G35" s="3288"/>
      <c r="H35" s="3288"/>
      <c r="I35" s="3288"/>
      <c r="J35" s="3288"/>
      <c r="K35" s="3288"/>
      <c r="L35" s="3288"/>
      <c r="M35" s="3288"/>
      <c r="N35" s="3288"/>
      <c r="O35" s="3288"/>
      <c r="P35" s="3288"/>
      <c r="Q35" s="3289"/>
      <c r="R35" s="3198" t="s">
        <v>4785</v>
      </c>
      <c r="S35" s="3199"/>
      <c r="T35" s="3199"/>
      <c r="U35" s="3199"/>
      <c r="V35" s="3199"/>
      <c r="W35" s="3200"/>
      <c r="X35" s="3236" t="s">
        <v>139</v>
      </c>
      <c r="Y35" s="3237"/>
      <c r="Z35" s="3213" t="s">
        <v>3696</v>
      </c>
      <c r="AA35" s="3213"/>
      <c r="AB35" s="3213"/>
      <c r="AC35" s="3213"/>
      <c r="AD35" s="3213"/>
      <c r="AE35" s="3213"/>
      <c r="AF35" s="3213"/>
      <c r="AG35" s="3213"/>
      <c r="AH35" s="3213"/>
      <c r="AI35" s="3213"/>
      <c r="AJ35" s="3214"/>
      <c r="AK35" s="3218" t="s">
        <v>139</v>
      </c>
      <c r="AL35" s="3219"/>
      <c r="AM35" s="3219"/>
      <c r="AN35" s="1381" t="s">
        <v>4952</v>
      </c>
      <c r="AO35" s="1391"/>
      <c r="AP35" s="1391"/>
      <c r="AQ35" s="1391"/>
      <c r="AR35" s="1391"/>
      <c r="AS35" s="1391"/>
      <c r="AT35" s="1391"/>
      <c r="AU35" s="1391"/>
      <c r="AV35" s="1391"/>
      <c r="AW35" s="1391"/>
      <c r="AX35" s="1391"/>
      <c r="AY35" s="1391"/>
      <c r="AZ35" s="1391"/>
      <c r="BA35" s="1391"/>
      <c r="BB35" s="1391"/>
      <c r="BC35" s="1391"/>
      <c r="BD35" s="1391"/>
      <c r="BE35" s="1391"/>
      <c r="BF35" s="1391"/>
      <c r="BG35" s="1391"/>
      <c r="BH35" s="1391"/>
      <c r="BI35" s="1391"/>
      <c r="BJ35" s="1391"/>
      <c r="BK35" s="1391"/>
      <c r="BL35" s="1391"/>
      <c r="BM35" s="1391"/>
      <c r="BN35" s="1391"/>
      <c r="BO35" s="1391"/>
      <c r="BP35" s="1391"/>
      <c r="BQ35" s="1391"/>
      <c r="BR35" s="1391"/>
      <c r="BS35" s="1391"/>
      <c r="BT35" s="1391"/>
      <c r="BU35" s="1382"/>
      <c r="BV35" s="1382"/>
      <c r="BW35" s="1382"/>
      <c r="BX35" s="1383"/>
    </row>
    <row r="36" spans="2:112" ht="15" customHeight="1">
      <c r="B36" s="3253"/>
      <c r="C36" s="1374"/>
      <c r="D36" s="3287"/>
      <c r="E36" s="3288"/>
      <c r="F36" s="3288"/>
      <c r="G36" s="3288"/>
      <c r="H36" s="3288"/>
      <c r="I36" s="3288"/>
      <c r="J36" s="3288"/>
      <c r="K36" s="3288"/>
      <c r="L36" s="3288"/>
      <c r="M36" s="3288"/>
      <c r="N36" s="3288"/>
      <c r="O36" s="3288"/>
      <c r="P36" s="3288"/>
      <c r="Q36" s="3289"/>
      <c r="R36" s="3201"/>
      <c r="S36" s="3202"/>
      <c r="T36" s="3202"/>
      <c r="U36" s="3202"/>
      <c r="V36" s="3202"/>
      <c r="W36" s="3203"/>
      <c r="X36" s="3401"/>
      <c r="Y36" s="3402"/>
      <c r="Z36" s="3229"/>
      <c r="AA36" s="3229"/>
      <c r="AB36" s="3229"/>
      <c r="AC36" s="3229"/>
      <c r="AD36" s="3229"/>
      <c r="AE36" s="3229"/>
      <c r="AF36" s="3229"/>
      <c r="AG36" s="3229"/>
      <c r="AH36" s="3229"/>
      <c r="AI36" s="3229"/>
      <c r="AJ36" s="3230"/>
      <c r="AK36" s="3224" t="s">
        <v>139</v>
      </c>
      <c r="AL36" s="3225"/>
      <c r="AM36" s="3225"/>
      <c r="AN36" s="1392" t="s">
        <v>4953</v>
      </c>
      <c r="AO36" s="1393"/>
      <c r="AP36" s="1393"/>
      <c r="AQ36" s="1393"/>
      <c r="AR36" s="1393"/>
      <c r="AS36" s="1393"/>
      <c r="AT36" s="1393"/>
      <c r="AU36" s="1393"/>
      <c r="AV36" s="1393"/>
      <c r="AW36" s="1393"/>
      <c r="AX36" s="1393"/>
      <c r="AY36" s="1393"/>
      <c r="AZ36" s="1393"/>
      <c r="BA36" s="1393"/>
      <c r="BB36" s="1393"/>
      <c r="BC36" s="1393"/>
      <c r="BD36" s="1393"/>
      <c r="BE36" s="1393"/>
      <c r="BF36" s="1393"/>
      <c r="BG36" s="1393"/>
      <c r="BH36" s="1393"/>
      <c r="BI36" s="1393"/>
      <c r="BJ36" s="1393"/>
      <c r="BK36" s="1393"/>
      <c r="BL36" s="1393"/>
      <c r="BM36" s="1393"/>
      <c r="BN36" s="1393"/>
      <c r="BO36" s="1393"/>
      <c r="BP36" s="1393"/>
      <c r="BQ36" s="1393"/>
      <c r="BR36" s="1393"/>
      <c r="BS36" s="1393"/>
      <c r="BT36" s="1393"/>
      <c r="BX36" s="1394"/>
    </row>
    <row r="37" spans="2:112" ht="15" customHeight="1">
      <c r="B37" s="3253"/>
      <c r="C37" s="1374"/>
      <c r="D37" s="3287"/>
      <c r="E37" s="3288"/>
      <c r="F37" s="3288"/>
      <c r="G37" s="3288"/>
      <c r="H37" s="3288"/>
      <c r="I37" s="3288"/>
      <c r="J37" s="3288"/>
      <c r="K37" s="3288"/>
      <c r="L37" s="3288"/>
      <c r="M37" s="3288"/>
      <c r="N37" s="3288"/>
      <c r="O37" s="3288"/>
      <c r="P37" s="3288"/>
      <c r="Q37" s="3289"/>
      <c r="R37" s="3201"/>
      <c r="S37" s="3202"/>
      <c r="T37" s="3202"/>
      <c r="U37" s="3202"/>
      <c r="V37" s="3202"/>
      <c r="W37" s="3203"/>
      <c r="X37" s="3401"/>
      <c r="Y37" s="3402"/>
      <c r="Z37" s="3229"/>
      <c r="AA37" s="3229"/>
      <c r="AB37" s="3229"/>
      <c r="AC37" s="3229"/>
      <c r="AD37" s="3229"/>
      <c r="AE37" s="3229"/>
      <c r="AF37" s="3229"/>
      <c r="AG37" s="3229"/>
      <c r="AH37" s="3229"/>
      <c r="AI37" s="3229"/>
      <c r="AJ37" s="3230"/>
      <c r="AK37" s="3224" t="s">
        <v>139</v>
      </c>
      <c r="AL37" s="3225"/>
      <c r="AM37" s="3225"/>
      <c r="AN37" s="1392" t="s">
        <v>4954</v>
      </c>
      <c r="AO37" s="1393"/>
      <c r="AP37" s="1393"/>
      <c r="AQ37" s="1393"/>
      <c r="AR37" s="1393"/>
      <c r="AS37" s="1393"/>
      <c r="AT37" s="1393"/>
      <c r="AU37" s="1393"/>
      <c r="AV37" s="1393"/>
      <c r="AW37" s="1393"/>
      <c r="AX37" s="1393"/>
      <c r="AY37" s="1393"/>
      <c r="AZ37" s="1393"/>
      <c r="BA37" s="1393"/>
      <c r="BB37" s="1393"/>
      <c r="BC37" s="1393"/>
      <c r="BD37" s="1393"/>
      <c r="BE37" s="1393"/>
      <c r="BF37" s="1393"/>
      <c r="BG37" s="1393"/>
      <c r="BH37" s="1393"/>
      <c r="BI37" s="1393"/>
      <c r="BJ37" s="1393"/>
      <c r="BK37" s="1393"/>
      <c r="BL37" s="1393"/>
      <c r="BM37" s="1393"/>
      <c r="BN37" s="1393"/>
      <c r="BO37" s="1393"/>
      <c r="BP37" s="1393"/>
      <c r="BQ37" s="1393"/>
      <c r="BR37" s="1393"/>
      <c r="BS37" s="1393"/>
      <c r="BT37" s="1393"/>
      <c r="BX37" s="1394"/>
    </row>
    <row r="38" spans="2:112" ht="18" customHeight="1">
      <c r="B38" s="3253"/>
      <c r="C38" s="1374"/>
      <c r="D38" s="3287"/>
      <c r="E38" s="3288"/>
      <c r="F38" s="3288"/>
      <c r="G38" s="3288"/>
      <c r="H38" s="3288"/>
      <c r="I38" s="3288"/>
      <c r="J38" s="3288"/>
      <c r="K38" s="3288"/>
      <c r="L38" s="3288"/>
      <c r="M38" s="3288"/>
      <c r="N38" s="3288"/>
      <c r="O38" s="3288"/>
      <c r="P38" s="3288"/>
      <c r="Q38" s="3289"/>
      <c r="R38" s="3201"/>
      <c r="S38" s="3202"/>
      <c r="T38" s="3202"/>
      <c r="U38" s="3202"/>
      <c r="V38" s="3202"/>
      <c r="W38" s="3203"/>
      <c r="X38" s="3236" t="s">
        <v>139</v>
      </c>
      <c r="Y38" s="3237"/>
      <c r="Z38" s="3213" t="s">
        <v>4786</v>
      </c>
      <c r="AA38" s="3213"/>
      <c r="AB38" s="3213"/>
      <c r="AC38" s="3213"/>
      <c r="AD38" s="3213"/>
      <c r="AE38" s="3213"/>
      <c r="AF38" s="3213"/>
      <c r="AG38" s="3213"/>
      <c r="AH38" s="3213"/>
      <c r="AI38" s="3213"/>
      <c r="AJ38" s="3214"/>
      <c r="AK38" s="3218" t="s">
        <v>139</v>
      </c>
      <c r="AL38" s="3219"/>
      <c r="AM38" s="3220"/>
      <c r="AN38" s="1699" t="s">
        <v>4955</v>
      </c>
      <c r="AO38" s="1391"/>
      <c r="AP38" s="1391"/>
      <c r="AQ38" s="1391"/>
      <c r="AR38" s="1391"/>
      <c r="AS38" s="1391"/>
      <c r="AT38" s="1391"/>
      <c r="AU38" s="1391"/>
      <c r="AV38" s="1391"/>
      <c r="AW38" s="1391"/>
      <c r="AX38" s="1391"/>
      <c r="AY38" s="1391"/>
      <c r="AZ38" s="1391"/>
      <c r="BA38" s="1391"/>
      <c r="BB38" s="1391"/>
      <c r="BC38" s="1391"/>
      <c r="BD38" s="1391"/>
      <c r="BE38" s="1391"/>
      <c r="BF38" s="1391"/>
      <c r="BG38" s="1391"/>
      <c r="BH38" s="1391"/>
      <c r="BI38" s="1391"/>
      <c r="BJ38" s="1391"/>
      <c r="BK38" s="1391"/>
      <c r="BL38" s="1391"/>
      <c r="BM38" s="1391"/>
      <c r="BN38" s="1391"/>
      <c r="BO38" s="1391"/>
      <c r="BP38" s="1391"/>
      <c r="BQ38" s="1391"/>
      <c r="BR38" s="1391"/>
      <c r="BS38" s="1391"/>
      <c r="BT38" s="1391"/>
      <c r="BU38" s="1382"/>
      <c r="BV38" s="1382"/>
      <c r="BW38" s="1382"/>
      <c r="BX38" s="1383"/>
      <c r="DH38" s="1396"/>
    </row>
    <row r="39" spans="2:112" ht="18" customHeight="1">
      <c r="B39" s="3253"/>
      <c r="C39" s="1374"/>
      <c r="D39" s="3287"/>
      <c r="E39" s="3288"/>
      <c r="F39" s="3288"/>
      <c r="G39" s="3288"/>
      <c r="H39" s="3288"/>
      <c r="I39" s="3288"/>
      <c r="J39" s="3288"/>
      <c r="K39" s="3288"/>
      <c r="L39" s="3288"/>
      <c r="M39" s="3288"/>
      <c r="N39" s="3288"/>
      <c r="O39" s="3288"/>
      <c r="P39" s="3288"/>
      <c r="Q39" s="3289"/>
      <c r="R39" s="3201"/>
      <c r="S39" s="3202"/>
      <c r="T39" s="3202"/>
      <c r="U39" s="3202"/>
      <c r="V39" s="3202"/>
      <c r="W39" s="3203"/>
      <c r="X39" s="3403"/>
      <c r="Y39" s="3404"/>
      <c r="Z39" s="3216"/>
      <c r="AA39" s="3216"/>
      <c r="AB39" s="3216"/>
      <c r="AC39" s="3216"/>
      <c r="AD39" s="3216"/>
      <c r="AE39" s="3216"/>
      <c r="AF39" s="3216"/>
      <c r="AG39" s="3216"/>
      <c r="AH39" s="3216"/>
      <c r="AI39" s="3216"/>
      <c r="AJ39" s="3217"/>
      <c r="AK39" s="3224" t="s">
        <v>139</v>
      </c>
      <c r="AL39" s="3225"/>
      <c r="AM39" s="3225"/>
      <c r="AN39" s="1378" t="s">
        <v>4956</v>
      </c>
      <c r="AO39" s="1395"/>
      <c r="AP39" s="1395"/>
      <c r="AQ39" s="1395"/>
      <c r="AR39" s="1395"/>
      <c r="AS39" s="1395"/>
      <c r="AT39" s="1395"/>
      <c r="AU39" s="1395"/>
      <c r="AV39" s="1395"/>
      <c r="AW39" s="1395"/>
      <c r="AX39" s="1395"/>
      <c r="AY39" s="1395"/>
      <c r="AZ39" s="1395"/>
      <c r="BA39" s="1395"/>
      <c r="BB39" s="1395"/>
      <c r="BC39" s="1395"/>
      <c r="BD39" s="1395"/>
      <c r="BE39" s="1395"/>
      <c r="BF39" s="1395"/>
      <c r="BG39" s="1395"/>
      <c r="BH39" s="1395"/>
      <c r="BI39" s="1395"/>
      <c r="BJ39" s="1395"/>
      <c r="BK39" s="1395"/>
      <c r="BL39" s="1395"/>
      <c r="BM39" s="1395"/>
      <c r="BN39" s="1395"/>
      <c r="BO39" s="1395"/>
      <c r="BP39" s="1395"/>
      <c r="BQ39" s="1395"/>
      <c r="BR39" s="1395"/>
      <c r="BS39" s="1395"/>
      <c r="BT39" s="1395"/>
      <c r="BU39" s="1379"/>
      <c r="BV39" s="1379"/>
      <c r="BW39" s="1379"/>
      <c r="BX39" s="1380"/>
      <c r="DH39" s="1396"/>
    </row>
    <row r="40" spans="2:112" ht="18" customHeight="1">
      <c r="B40" s="3253"/>
      <c r="C40" s="1374"/>
      <c r="D40" s="3287"/>
      <c r="E40" s="3288"/>
      <c r="F40" s="3288"/>
      <c r="G40" s="3288"/>
      <c r="H40" s="3288"/>
      <c r="I40" s="3288"/>
      <c r="J40" s="3288"/>
      <c r="K40" s="3288"/>
      <c r="L40" s="3288"/>
      <c r="M40" s="3288"/>
      <c r="N40" s="3288"/>
      <c r="O40" s="3288"/>
      <c r="P40" s="3288"/>
      <c r="Q40" s="3289"/>
      <c r="R40" s="3201"/>
      <c r="S40" s="3202"/>
      <c r="T40" s="3202"/>
      <c r="U40" s="3202"/>
      <c r="V40" s="3202"/>
      <c r="W40" s="3203"/>
      <c r="X40" s="3182" t="s">
        <v>139</v>
      </c>
      <c r="Y40" s="3183"/>
      <c r="Z40" s="1384" t="s">
        <v>4787</v>
      </c>
      <c r="AA40" s="1384"/>
      <c r="AB40" s="1384"/>
      <c r="AC40" s="1384"/>
      <c r="AD40" s="1384"/>
      <c r="AE40" s="1384"/>
      <c r="AF40" s="1384"/>
      <c r="AG40" s="1384"/>
      <c r="AH40" s="1384"/>
      <c r="AI40" s="1384"/>
      <c r="AJ40" s="1385"/>
      <c r="AK40" s="1386"/>
      <c r="AL40" s="1387"/>
      <c r="AM40" s="1387"/>
      <c r="AN40" s="1388" t="s">
        <v>4957</v>
      </c>
      <c r="AO40" s="1390"/>
      <c r="AP40" s="1390"/>
      <c r="AQ40" s="1390"/>
      <c r="AR40" s="1390"/>
      <c r="AS40" s="1390"/>
      <c r="AT40" s="1390"/>
      <c r="AU40" s="1390"/>
      <c r="AV40" s="1390"/>
      <c r="AW40" s="1390"/>
      <c r="AX40" s="1390"/>
      <c r="AY40" s="1390"/>
      <c r="AZ40" s="1390"/>
      <c r="BA40" s="1390"/>
      <c r="BB40" s="1390"/>
      <c r="BC40" s="1390"/>
      <c r="BD40" s="1390"/>
      <c r="BE40" s="1390"/>
      <c r="BF40" s="1390"/>
      <c r="BG40" s="1390"/>
      <c r="BH40" s="1390"/>
      <c r="BI40" s="1390"/>
      <c r="BJ40" s="1390"/>
      <c r="BK40" s="1390"/>
      <c r="BL40" s="1390"/>
      <c r="BM40" s="1390"/>
      <c r="BN40" s="1390"/>
      <c r="BO40" s="1390"/>
      <c r="BP40" s="1390"/>
      <c r="BQ40" s="1390"/>
      <c r="BR40" s="1390"/>
      <c r="BS40" s="1390"/>
      <c r="BT40" s="1390"/>
      <c r="BU40" s="1386"/>
      <c r="BV40" s="1386"/>
      <c r="BW40" s="1386"/>
      <c r="BX40" s="1389"/>
      <c r="BY40" s="1397"/>
    </row>
    <row r="41" spans="2:112" ht="18" customHeight="1">
      <c r="B41" s="3253"/>
      <c r="C41" s="1374"/>
      <c r="D41" s="3287"/>
      <c r="E41" s="3288"/>
      <c r="F41" s="3288"/>
      <c r="G41" s="3288"/>
      <c r="H41" s="3288"/>
      <c r="I41" s="3288"/>
      <c r="J41" s="3288"/>
      <c r="K41" s="3288"/>
      <c r="L41" s="3288"/>
      <c r="M41" s="3288"/>
      <c r="N41" s="3288"/>
      <c r="O41" s="3288"/>
      <c r="P41" s="3288"/>
      <c r="Q41" s="3289"/>
      <c r="R41" s="3204"/>
      <c r="S41" s="3205"/>
      <c r="T41" s="3205"/>
      <c r="U41" s="3205"/>
      <c r="V41" s="3205"/>
      <c r="W41" s="3206"/>
      <c r="X41" s="3182" t="s">
        <v>139</v>
      </c>
      <c r="Y41" s="3183"/>
      <c r="Z41" s="1384" t="s">
        <v>4789</v>
      </c>
      <c r="AA41" s="1384"/>
      <c r="AB41" s="1384"/>
      <c r="AC41" s="1384"/>
      <c r="AD41" s="1384"/>
      <c r="AE41" s="1384"/>
      <c r="AF41" s="1384"/>
      <c r="AG41" s="1384"/>
      <c r="AH41" s="1384"/>
      <c r="AI41" s="1384"/>
      <c r="AJ41" s="1385"/>
      <c r="AK41" s="1386"/>
      <c r="AL41" s="1387"/>
      <c r="AM41" s="1387"/>
      <c r="AN41" s="1388" t="s">
        <v>4790</v>
      </c>
      <c r="AO41" s="1390"/>
      <c r="AP41" s="1390"/>
      <c r="AQ41" s="1390"/>
      <c r="AR41" s="1390"/>
      <c r="AS41" s="1390"/>
      <c r="AT41" s="1390"/>
      <c r="AU41" s="1390"/>
      <c r="AV41" s="1390"/>
      <c r="AW41" s="1390"/>
      <c r="AX41" s="1390"/>
      <c r="AY41" s="1390"/>
      <c r="AZ41" s="1390"/>
      <c r="BA41" s="1390"/>
      <c r="BB41" s="1390"/>
      <c r="BC41" s="1390"/>
      <c r="BD41" s="1390"/>
      <c r="BE41" s="1390"/>
      <c r="BF41" s="1390"/>
      <c r="BG41" s="1390"/>
      <c r="BH41" s="1390"/>
      <c r="BI41" s="1390"/>
      <c r="BJ41" s="1390"/>
      <c r="BK41" s="1390"/>
      <c r="BL41" s="1390"/>
      <c r="BM41" s="1390"/>
      <c r="BN41" s="1390"/>
      <c r="BO41" s="1390"/>
      <c r="BP41" s="1390"/>
      <c r="BQ41" s="1390"/>
      <c r="BR41" s="1390"/>
      <c r="BS41" s="1390"/>
      <c r="BT41" s="1390"/>
      <c r="BU41" s="1386"/>
      <c r="BV41" s="1386"/>
      <c r="BW41" s="1386"/>
      <c r="BX41" s="1389"/>
    </row>
    <row r="42" spans="2:112" ht="18" customHeight="1">
      <c r="B42" s="3253"/>
      <c r="C42" s="1374"/>
      <c r="D42" s="1692"/>
      <c r="E42" s="1693"/>
      <c r="F42" s="1693"/>
      <c r="G42" s="1693"/>
      <c r="H42" s="1693"/>
      <c r="I42" s="1693"/>
      <c r="J42" s="1693"/>
      <c r="K42" s="1693"/>
      <c r="L42" s="1693"/>
      <c r="M42" s="1693"/>
      <c r="N42" s="1693"/>
      <c r="O42" s="1693"/>
      <c r="P42" s="1693"/>
      <c r="Q42" s="1693"/>
      <c r="R42" s="3186" t="s">
        <v>4958</v>
      </c>
      <c r="S42" s="3187"/>
      <c r="T42" s="3187"/>
      <c r="U42" s="3187"/>
      <c r="V42" s="3187"/>
      <c r="W42" s="3188"/>
      <c r="X42" s="3192" t="s">
        <v>4959</v>
      </c>
      <c r="Y42" s="3192"/>
      <c r="Z42" s="3192"/>
      <c r="AA42" s="3192"/>
      <c r="AB42" s="3192"/>
      <c r="AC42" s="3192"/>
      <c r="AD42" s="3192"/>
      <c r="AE42" s="3192"/>
      <c r="AF42" s="3192"/>
      <c r="AG42" s="3192"/>
      <c r="AH42" s="3192"/>
      <c r="AI42" s="3192"/>
      <c r="AJ42" s="3193"/>
      <c r="AK42" s="3194" t="s">
        <v>139</v>
      </c>
      <c r="AL42" s="3194"/>
      <c r="AM42" s="3194"/>
      <c r="AN42" s="3195" t="s">
        <v>4960</v>
      </c>
      <c r="AO42" s="3195"/>
      <c r="AP42" s="3195"/>
      <c r="AQ42" s="3195"/>
      <c r="AR42" s="3195"/>
      <c r="AS42" s="3195"/>
      <c r="AT42" s="3195"/>
      <c r="AU42" s="3195"/>
      <c r="AV42" s="3195"/>
      <c r="AW42" s="3195"/>
      <c r="AX42" s="3195"/>
      <c r="AY42" s="3195"/>
      <c r="AZ42" s="3195"/>
      <c r="BA42" s="3195"/>
      <c r="BB42" s="3195"/>
      <c r="BC42" s="3195"/>
      <c r="BD42" s="3195"/>
      <c r="BE42" s="3194" t="s">
        <v>139</v>
      </c>
      <c r="BF42" s="3194"/>
      <c r="BG42" s="3194"/>
      <c r="BH42" s="3196" t="s">
        <v>4961</v>
      </c>
      <c r="BI42" s="3196"/>
      <c r="BJ42" s="3196"/>
      <c r="BK42" s="3196"/>
      <c r="BL42" s="3196"/>
      <c r="BM42" s="3196"/>
      <c r="BN42" s="3196"/>
      <c r="BO42" s="3196"/>
      <c r="BP42" s="3196"/>
      <c r="BQ42" s="3196"/>
      <c r="BR42" s="3196"/>
      <c r="BS42" s="3196"/>
      <c r="BT42" s="3196"/>
      <c r="BU42" s="3196"/>
      <c r="BV42" s="3196"/>
      <c r="BW42" s="3196"/>
      <c r="BX42" s="3197"/>
    </row>
    <row r="43" spans="2:112" ht="18" customHeight="1">
      <c r="B43" s="3253"/>
      <c r="C43" s="1374"/>
      <c r="D43" s="1692"/>
      <c r="E43" s="1693"/>
      <c r="F43" s="1693"/>
      <c r="G43" s="1693"/>
      <c r="H43" s="1693"/>
      <c r="I43" s="1693"/>
      <c r="J43" s="1693"/>
      <c r="K43" s="1693"/>
      <c r="L43" s="1693"/>
      <c r="M43" s="1693"/>
      <c r="N43" s="1693"/>
      <c r="O43" s="1693"/>
      <c r="P43" s="1693"/>
      <c r="Q43" s="1693"/>
      <c r="R43" s="3186"/>
      <c r="S43" s="3187"/>
      <c r="T43" s="3187"/>
      <c r="U43" s="3187"/>
      <c r="V43" s="3187"/>
      <c r="W43" s="3188"/>
      <c r="X43" s="3192"/>
      <c r="Y43" s="3192"/>
      <c r="Z43" s="3192"/>
      <c r="AA43" s="3192"/>
      <c r="AB43" s="3192"/>
      <c r="AC43" s="3192"/>
      <c r="AD43" s="3192"/>
      <c r="AE43" s="3192"/>
      <c r="AF43" s="3192"/>
      <c r="AG43" s="3192"/>
      <c r="AH43" s="3192"/>
      <c r="AI43" s="3192"/>
      <c r="AJ43" s="3193"/>
      <c r="AK43" s="3194" t="s">
        <v>139</v>
      </c>
      <c r="AL43" s="3194"/>
      <c r="AM43" s="3194"/>
      <c r="AN43" s="3195" t="s">
        <v>4962</v>
      </c>
      <c r="AO43" s="3195"/>
      <c r="AP43" s="3195"/>
      <c r="AQ43" s="3195"/>
      <c r="AR43" s="3195"/>
      <c r="AS43" s="3195"/>
      <c r="AT43" s="3195"/>
      <c r="AU43" s="3195"/>
      <c r="AV43" s="3195"/>
      <c r="AW43" s="3195"/>
      <c r="AX43" s="3195"/>
      <c r="AY43" s="3195"/>
      <c r="AZ43" s="3195"/>
      <c r="BA43" s="3195"/>
      <c r="BB43" s="3195"/>
      <c r="BC43" s="3195"/>
      <c r="BD43" s="3195"/>
      <c r="BE43" s="3194" t="s">
        <v>139</v>
      </c>
      <c r="BF43" s="3194"/>
      <c r="BG43" s="3194"/>
      <c r="BH43" s="3196" t="s">
        <v>4963</v>
      </c>
      <c r="BI43" s="3196"/>
      <c r="BJ43" s="3196"/>
      <c r="BK43" s="3196"/>
      <c r="BL43" s="3196"/>
      <c r="BM43" s="3196"/>
      <c r="BN43" s="3196"/>
      <c r="BO43" s="3196"/>
      <c r="BP43" s="3196"/>
      <c r="BQ43" s="3196"/>
      <c r="BR43" s="3196"/>
      <c r="BS43" s="3196"/>
      <c r="BT43" s="3196"/>
      <c r="BU43" s="3196"/>
      <c r="BV43" s="3196"/>
      <c r="BW43" s="3196"/>
      <c r="BX43" s="3197"/>
    </row>
    <row r="44" spans="2:112" ht="18" customHeight="1">
      <c r="B44" s="3253"/>
      <c r="C44" s="1374"/>
      <c r="D44" s="1692"/>
      <c r="E44" s="1693"/>
      <c r="F44" s="1693"/>
      <c r="G44" s="1693"/>
      <c r="H44" s="1693"/>
      <c r="I44" s="1693"/>
      <c r="J44" s="1693"/>
      <c r="K44" s="1693"/>
      <c r="L44" s="1693"/>
      <c r="M44" s="1693"/>
      <c r="N44" s="1693"/>
      <c r="O44" s="1693"/>
      <c r="P44" s="1693"/>
      <c r="Q44" s="1693"/>
      <c r="R44" s="3189"/>
      <c r="S44" s="3190"/>
      <c r="T44" s="3190"/>
      <c r="U44" s="3190"/>
      <c r="V44" s="3190"/>
      <c r="W44" s="3191"/>
      <c r="X44" s="3207" t="s">
        <v>4964</v>
      </c>
      <c r="Y44" s="3208"/>
      <c r="Z44" s="3208"/>
      <c r="AA44" s="3208"/>
      <c r="AB44" s="3208"/>
      <c r="AC44" s="3208"/>
      <c r="AD44" s="3208"/>
      <c r="AE44" s="3208"/>
      <c r="AF44" s="3208"/>
      <c r="AG44" s="3208"/>
      <c r="AH44" s="3208"/>
      <c r="AI44" s="3208"/>
      <c r="AJ44" s="3209"/>
      <c r="AK44" s="3210" t="s">
        <v>139</v>
      </c>
      <c r="AL44" s="3175"/>
      <c r="AM44" s="3175"/>
      <c r="AN44" s="3211" t="s">
        <v>243</v>
      </c>
      <c r="AO44" s="3211"/>
      <c r="AP44" s="3211"/>
      <c r="AQ44" s="3175" t="s">
        <v>139</v>
      </c>
      <c r="AR44" s="3175"/>
      <c r="AS44" s="3174" t="s">
        <v>4965</v>
      </c>
      <c r="AT44" s="3174"/>
      <c r="AU44" s="3174"/>
      <c r="AV44" s="3174"/>
      <c r="AW44" s="3174"/>
      <c r="AX44" s="3175" t="s">
        <v>139</v>
      </c>
      <c r="AY44" s="3175"/>
      <c r="AZ44" s="3174" t="s">
        <v>4966</v>
      </c>
      <c r="BA44" s="3174"/>
      <c r="BB44" s="3174"/>
      <c r="BC44" s="3174"/>
      <c r="BD44" s="3174"/>
      <c r="BE44" s="3174"/>
      <c r="BF44" s="3175" t="s">
        <v>139</v>
      </c>
      <c r="BG44" s="3175"/>
      <c r="BH44" s="3174" t="s">
        <v>4967</v>
      </c>
      <c r="BI44" s="3174"/>
      <c r="BJ44" s="3174"/>
      <c r="BK44" s="3174"/>
      <c r="BL44" s="3174"/>
      <c r="BM44" s="3175" t="s">
        <v>139</v>
      </c>
      <c r="BN44" s="3175"/>
      <c r="BO44" s="3174" t="s">
        <v>4968</v>
      </c>
      <c r="BP44" s="3174"/>
      <c r="BQ44" s="3174"/>
      <c r="BR44" s="3174"/>
      <c r="BS44" s="3174"/>
      <c r="BT44" s="3174"/>
      <c r="BU44" s="3174"/>
      <c r="BV44" s="3174"/>
      <c r="BW44" s="3174"/>
      <c r="BX44" s="3176"/>
    </row>
    <row r="45" spans="2:112" ht="21.95" customHeight="1" thickBot="1">
      <c r="B45" s="3254"/>
      <c r="C45" s="1398"/>
      <c r="D45" s="3177" t="s">
        <v>4791</v>
      </c>
      <c r="E45" s="3178"/>
      <c r="F45" s="3178"/>
      <c r="G45" s="3178"/>
      <c r="H45" s="3178"/>
      <c r="I45" s="3178"/>
      <c r="J45" s="3178"/>
      <c r="K45" s="3178"/>
      <c r="L45" s="3178"/>
      <c r="M45" s="3178"/>
      <c r="N45" s="3178"/>
      <c r="O45" s="3178"/>
      <c r="P45" s="3178"/>
      <c r="Q45" s="3178"/>
      <c r="R45" s="3178"/>
      <c r="S45" s="3178"/>
      <c r="T45" s="3178"/>
      <c r="U45" s="3178"/>
      <c r="V45" s="3178"/>
      <c r="W45" s="3179"/>
      <c r="X45" s="3180" t="str">
        <f>$AD$26</f>
        <v>□</v>
      </c>
      <c r="Y45" s="3180"/>
      <c r="Z45" s="3181" t="s">
        <v>4790</v>
      </c>
      <c r="AA45" s="3181"/>
      <c r="AB45" s="3181"/>
      <c r="AC45" s="3181"/>
      <c r="AD45" s="3181"/>
      <c r="AE45" s="3181"/>
      <c r="AF45" s="3181"/>
      <c r="AG45" s="3181"/>
      <c r="AH45" s="3181"/>
      <c r="AI45" s="3181"/>
      <c r="AJ45" s="3181"/>
      <c r="AK45" s="3181"/>
      <c r="AL45" s="3181"/>
      <c r="AM45" s="3181"/>
      <c r="AN45" s="3181"/>
      <c r="AO45" s="3181"/>
      <c r="AP45" s="3181"/>
      <c r="AQ45" s="3181"/>
      <c r="AR45" s="3181"/>
      <c r="AS45" s="3181"/>
      <c r="AT45" s="3181"/>
      <c r="AU45" s="3181"/>
      <c r="AV45" s="3181"/>
      <c r="AW45" s="3181"/>
      <c r="AX45" s="3181"/>
      <c r="AY45" s="3181"/>
      <c r="AZ45" s="3181"/>
      <c r="BA45" s="3181"/>
      <c r="BB45" s="3181"/>
      <c r="BC45" s="3181"/>
      <c r="BD45" s="3181"/>
      <c r="BE45" s="3181"/>
      <c r="BF45" s="3181"/>
      <c r="BG45" s="3181"/>
      <c r="BH45" s="3181"/>
      <c r="BI45" s="3181"/>
      <c r="BJ45" s="3181"/>
      <c r="BK45" s="3181"/>
      <c r="BL45" s="3181"/>
      <c r="BM45" s="3181"/>
      <c r="BN45" s="1399"/>
      <c r="BO45" s="1399"/>
      <c r="BP45" s="1399"/>
      <c r="BQ45" s="1399"/>
      <c r="BR45" s="1399"/>
      <c r="BS45" s="1399"/>
      <c r="BT45" s="1399"/>
      <c r="BU45" s="1399"/>
      <c r="BX45" s="1394"/>
    </row>
    <row r="46" spans="2:112" ht="5.45" customHeight="1" thickBot="1">
      <c r="B46" s="1338"/>
      <c r="C46" s="1400"/>
      <c r="D46" s="1401"/>
      <c r="E46" s="1401"/>
      <c r="F46" s="1401"/>
      <c r="G46" s="1401"/>
      <c r="H46" s="1401"/>
      <c r="I46" s="1401"/>
      <c r="J46" s="1401"/>
      <c r="K46" s="1401"/>
      <c r="L46" s="1401"/>
      <c r="M46" s="1401"/>
      <c r="N46" s="1401"/>
      <c r="O46" s="1401"/>
      <c r="P46" s="1401"/>
      <c r="Q46" s="1401"/>
      <c r="R46" s="1401"/>
      <c r="S46" s="1401"/>
      <c r="T46" s="1401"/>
      <c r="U46" s="1401"/>
      <c r="V46" s="1401"/>
      <c r="W46" s="1401"/>
      <c r="X46" s="1402"/>
      <c r="Y46" s="1402"/>
      <c r="Z46" s="1403"/>
      <c r="AA46" s="1403"/>
      <c r="AB46" s="1403"/>
      <c r="AC46" s="1403"/>
      <c r="AD46" s="1403"/>
      <c r="AE46" s="1403"/>
      <c r="AF46" s="1403"/>
      <c r="AG46" s="1403"/>
      <c r="AH46" s="1403"/>
      <c r="AI46" s="1403"/>
      <c r="AJ46" s="1403"/>
      <c r="AK46" s="1403"/>
      <c r="AL46" s="1403"/>
      <c r="AM46" s="1403"/>
      <c r="AN46" s="1403"/>
      <c r="AO46" s="1403"/>
      <c r="AP46" s="1403"/>
      <c r="AQ46" s="1403"/>
      <c r="AR46" s="1403"/>
      <c r="AS46" s="1403"/>
      <c r="AT46" s="1403"/>
      <c r="AU46" s="1403"/>
      <c r="AV46" s="1403"/>
      <c r="AW46" s="1403"/>
      <c r="AX46" s="1403"/>
      <c r="AY46" s="1403"/>
      <c r="AZ46" s="1403"/>
      <c r="BA46" s="1403"/>
      <c r="BB46" s="1403"/>
      <c r="BC46" s="1403"/>
      <c r="BD46" s="1403"/>
      <c r="BE46" s="1403"/>
      <c r="BF46" s="1403"/>
      <c r="BG46" s="1403"/>
      <c r="BH46" s="1403"/>
      <c r="BI46" s="1403"/>
      <c r="BJ46" s="1403"/>
      <c r="BK46" s="1403"/>
      <c r="BL46" s="1403"/>
      <c r="BM46" s="1403"/>
      <c r="BN46" s="1404"/>
      <c r="BO46" s="1404"/>
      <c r="BP46" s="1404"/>
      <c r="BQ46" s="1404"/>
      <c r="BR46" s="1404"/>
      <c r="BS46" s="1404"/>
      <c r="BT46" s="1404"/>
      <c r="BU46" s="1404"/>
      <c r="BV46" s="1339"/>
      <c r="BW46" s="1339"/>
      <c r="BX46" s="1339"/>
    </row>
    <row r="47" spans="2:112" ht="3" customHeight="1">
      <c r="B47" s="3134" t="s">
        <v>4969</v>
      </c>
      <c r="C47" s="3135"/>
      <c r="D47" s="3135"/>
      <c r="E47" s="3135"/>
      <c r="F47" s="3135"/>
      <c r="G47" s="3135"/>
      <c r="H47" s="3135"/>
      <c r="I47" s="3135"/>
      <c r="J47" s="3135"/>
      <c r="K47" s="3135"/>
      <c r="L47" s="3135"/>
      <c r="M47" s="3135"/>
      <c r="N47" s="3135"/>
      <c r="O47" s="3135"/>
      <c r="P47" s="3135"/>
      <c r="Q47" s="3136"/>
      <c r="R47" s="3143" t="s">
        <v>3697</v>
      </c>
      <c r="S47" s="3144"/>
      <c r="T47" s="3144"/>
      <c r="U47" s="3144"/>
      <c r="V47" s="3144"/>
      <c r="W47" s="3144"/>
      <c r="X47" s="3144"/>
      <c r="Y47" s="3144"/>
      <c r="Z47" s="3144"/>
      <c r="AA47" s="3144"/>
      <c r="AB47" s="3144"/>
      <c r="AC47" s="3144"/>
      <c r="AD47" s="3145"/>
      <c r="AE47" s="3145"/>
      <c r="AF47" s="3146"/>
      <c r="AG47" s="1405"/>
      <c r="AH47" s="1405"/>
      <c r="AI47" s="1405"/>
      <c r="AJ47" s="1405"/>
      <c r="AK47" s="1405"/>
      <c r="AL47" s="1405"/>
      <c r="AM47" s="1405"/>
      <c r="AN47" s="1405"/>
      <c r="AO47" s="3154" t="s">
        <v>108</v>
      </c>
      <c r="AP47" s="3154"/>
      <c r="AQ47" s="3154"/>
      <c r="AR47" s="3154"/>
      <c r="AS47" s="3154"/>
      <c r="AT47" s="3143" t="s">
        <v>3698</v>
      </c>
      <c r="AU47" s="3144"/>
      <c r="AV47" s="3144"/>
      <c r="AW47" s="3144"/>
      <c r="AX47" s="3144"/>
      <c r="AY47" s="3144"/>
      <c r="AZ47" s="3144"/>
      <c r="BA47" s="3144"/>
      <c r="BB47" s="3144"/>
      <c r="BC47" s="3157"/>
      <c r="BD47" s="3159"/>
      <c r="BE47" s="3160"/>
      <c r="BF47" s="3160"/>
      <c r="BG47" s="3160"/>
      <c r="BH47" s="3160"/>
      <c r="BI47" s="3160"/>
      <c r="BJ47" s="3160"/>
      <c r="BK47" s="3160"/>
      <c r="BL47" s="3160"/>
      <c r="BM47" s="3160"/>
      <c r="BN47" s="3160"/>
      <c r="BO47" s="3160"/>
      <c r="BP47" s="3160"/>
      <c r="BQ47" s="3160"/>
      <c r="BR47" s="3160"/>
      <c r="BS47" s="3160"/>
      <c r="BT47" s="3160"/>
      <c r="BU47" s="3160"/>
      <c r="BV47" s="3160"/>
      <c r="BW47" s="3160"/>
      <c r="BX47" s="3161"/>
    </row>
    <row r="48" spans="2:112" ht="9.75" customHeight="1">
      <c r="B48" s="3137"/>
      <c r="C48" s="3138"/>
      <c r="D48" s="3138"/>
      <c r="E48" s="3138"/>
      <c r="F48" s="3138"/>
      <c r="G48" s="3138"/>
      <c r="H48" s="3138"/>
      <c r="I48" s="3138"/>
      <c r="J48" s="3138"/>
      <c r="K48" s="3138"/>
      <c r="L48" s="3138"/>
      <c r="M48" s="3138"/>
      <c r="N48" s="3138"/>
      <c r="O48" s="3138"/>
      <c r="P48" s="3138"/>
      <c r="Q48" s="3139"/>
      <c r="R48" s="3147"/>
      <c r="S48" s="2974"/>
      <c r="T48" s="2974"/>
      <c r="U48" s="2974"/>
      <c r="V48" s="2974"/>
      <c r="W48" s="2974"/>
      <c r="X48" s="2974"/>
      <c r="Y48" s="2974"/>
      <c r="Z48" s="2974"/>
      <c r="AA48" s="2974"/>
      <c r="AB48" s="2974"/>
      <c r="AC48" s="2974"/>
      <c r="AD48" s="3148"/>
      <c r="AE48" s="3148"/>
      <c r="AF48" s="3149"/>
      <c r="AG48" s="794"/>
      <c r="AH48" s="794"/>
      <c r="AI48" s="3168"/>
      <c r="AJ48" s="3169"/>
      <c r="AK48" s="3169"/>
      <c r="AL48" s="3169"/>
      <c r="AM48" s="3169"/>
      <c r="AN48" s="3170"/>
      <c r="AO48" s="3155"/>
      <c r="AP48" s="3155"/>
      <c r="AQ48" s="3155"/>
      <c r="AR48" s="3155"/>
      <c r="AS48" s="3155"/>
      <c r="AT48" s="3147"/>
      <c r="AU48" s="2974"/>
      <c r="AV48" s="2974"/>
      <c r="AW48" s="2974"/>
      <c r="AX48" s="2974"/>
      <c r="AY48" s="2974"/>
      <c r="AZ48" s="2974"/>
      <c r="BA48" s="2974"/>
      <c r="BB48" s="2974"/>
      <c r="BC48" s="2975"/>
      <c r="BD48" s="3162"/>
      <c r="BE48" s="3163"/>
      <c r="BF48" s="3163"/>
      <c r="BG48" s="3163"/>
      <c r="BH48" s="3163"/>
      <c r="BI48" s="3163"/>
      <c r="BJ48" s="3163"/>
      <c r="BK48" s="3163"/>
      <c r="BL48" s="3163"/>
      <c r="BM48" s="3163"/>
      <c r="BN48" s="3163"/>
      <c r="BO48" s="3163"/>
      <c r="BP48" s="3163"/>
      <c r="BQ48" s="3163"/>
      <c r="BR48" s="3163"/>
      <c r="BS48" s="3163"/>
      <c r="BT48" s="3163"/>
      <c r="BU48" s="3163"/>
      <c r="BV48" s="3163"/>
      <c r="BW48" s="3163"/>
      <c r="BX48" s="3164"/>
    </row>
    <row r="49" spans="2:144" ht="9.75" customHeight="1">
      <c r="B49" s="3137"/>
      <c r="C49" s="3138"/>
      <c r="D49" s="3138"/>
      <c r="E49" s="3138"/>
      <c r="F49" s="3138"/>
      <c r="G49" s="3138"/>
      <c r="H49" s="3138"/>
      <c r="I49" s="3138"/>
      <c r="J49" s="3138"/>
      <c r="K49" s="3138"/>
      <c r="L49" s="3138"/>
      <c r="M49" s="3138"/>
      <c r="N49" s="3138"/>
      <c r="O49" s="3138"/>
      <c r="P49" s="3138"/>
      <c r="Q49" s="3139"/>
      <c r="R49" s="3147"/>
      <c r="S49" s="2974"/>
      <c r="T49" s="2974"/>
      <c r="U49" s="2974"/>
      <c r="V49" s="2974"/>
      <c r="W49" s="2974"/>
      <c r="X49" s="2974"/>
      <c r="Y49" s="2974"/>
      <c r="Z49" s="2974"/>
      <c r="AA49" s="2974"/>
      <c r="AB49" s="2974"/>
      <c r="AC49" s="2974"/>
      <c r="AD49" s="3148"/>
      <c r="AE49" s="3148"/>
      <c r="AF49" s="3149"/>
      <c r="AG49" s="794"/>
      <c r="AH49" s="794"/>
      <c r="AI49" s="3171"/>
      <c r="AJ49" s="3172"/>
      <c r="AK49" s="3172"/>
      <c r="AL49" s="3172"/>
      <c r="AM49" s="3172"/>
      <c r="AN49" s="3173"/>
      <c r="AO49" s="3155"/>
      <c r="AP49" s="3155"/>
      <c r="AQ49" s="3155"/>
      <c r="AR49" s="3155"/>
      <c r="AS49" s="3155"/>
      <c r="AT49" s="3147"/>
      <c r="AU49" s="2974"/>
      <c r="AV49" s="2974"/>
      <c r="AW49" s="2974"/>
      <c r="AX49" s="2974"/>
      <c r="AY49" s="2974"/>
      <c r="AZ49" s="2974"/>
      <c r="BA49" s="2974"/>
      <c r="BB49" s="2974"/>
      <c r="BC49" s="2975"/>
      <c r="BD49" s="3162"/>
      <c r="BE49" s="3163"/>
      <c r="BF49" s="3163"/>
      <c r="BG49" s="3163"/>
      <c r="BH49" s="3163"/>
      <c r="BI49" s="3163"/>
      <c r="BJ49" s="3163"/>
      <c r="BK49" s="3163"/>
      <c r="BL49" s="3163"/>
      <c r="BM49" s="3163"/>
      <c r="BN49" s="3163"/>
      <c r="BO49" s="3163"/>
      <c r="BP49" s="3163"/>
      <c r="BQ49" s="3163"/>
      <c r="BR49" s="3163"/>
      <c r="BS49" s="3163"/>
      <c r="BT49" s="3163"/>
      <c r="BU49" s="3163"/>
      <c r="BV49" s="3163"/>
      <c r="BW49" s="3163"/>
      <c r="BX49" s="3164"/>
    </row>
    <row r="50" spans="2:144" ht="3" customHeight="1" thickBot="1">
      <c r="B50" s="3140"/>
      <c r="C50" s="3141"/>
      <c r="D50" s="3141"/>
      <c r="E50" s="3141"/>
      <c r="F50" s="3141"/>
      <c r="G50" s="3141"/>
      <c r="H50" s="3141"/>
      <c r="I50" s="3141"/>
      <c r="J50" s="3141"/>
      <c r="K50" s="3141"/>
      <c r="L50" s="3141"/>
      <c r="M50" s="3141"/>
      <c r="N50" s="3141"/>
      <c r="O50" s="3141"/>
      <c r="P50" s="3141"/>
      <c r="Q50" s="3142"/>
      <c r="R50" s="3150"/>
      <c r="S50" s="3151"/>
      <c r="T50" s="3151"/>
      <c r="U50" s="3151"/>
      <c r="V50" s="3151"/>
      <c r="W50" s="3151"/>
      <c r="X50" s="3151"/>
      <c r="Y50" s="3151"/>
      <c r="Z50" s="3151"/>
      <c r="AA50" s="3151"/>
      <c r="AB50" s="3151"/>
      <c r="AC50" s="3151"/>
      <c r="AD50" s="3152"/>
      <c r="AE50" s="3152"/>
      <c r="AF50" s="3153"/>
      <c r="AG50" s="795"/>
      <c r="AH50" s="795"/>
      <c r="AI50" s="795"/>
      <c r="AJ50" s="795"/>
      <c r="AK50" s="795"/>
      <c r="AL50" s="795"/>
      <c r="AM50" s="795"/>
      <c r="AN50" s="795"/>
      <c r="AO50" s="3156"/>
      <c r="AP50" s="3156"/>
      <c r="AQ50" s="3156"/>
      <c r="AR50" s="3156"/>
      <c r="AS50" s="3156"/>
      <c r="AT50" s="3150"/>
      <c r="AU50" s="3151"/>
      <c r="AV50" s="3151"/>
      <c r="AW50" s="3151"/>
      <c r="AX50" s="3151"/>
      <c r="AY50" s="3151"/>
      <c r="AZ50" s="3151"/>
      <c r="BA50" s="3151"/>
      <c r="BB50" s="3151"/>
      <c r="BC50" s="3158"/>
      <c r="BD50" s="3165"/>
      <c r="BE50" s="3166"/>
      <c r="BF50" s="3166"/>
      <c r="BG50" s="3166"/>
      <c r="BH50" s="3166"/>
      <c r="BI50" s="3166"/>
      <c r="BJ50" s="3166"/>
      <c r="BK50" s="3166"/>
      <c r="BL50" s="3166"/>
      <c r="BM50" s="3166"/>
      <c r="BN50" s="3166"/>
      <c r="BO50" s="3166"/>
      <c r="BP50" s="3166"/>
      <c r="BQ50" s="3166"/>
      <c r="BR50" s="3166"/>
      <c r="BS50" s="3166"/>
      <c r="BT50" s="3166"/>
      <c r="BU50" s="3166"/>
      <c r="BV50" s="3166"/>
      <c r="BW50" s="3166"/>
      <c r="BX50" s="3167"/>
    </row>
    <row r="51" spans="2:144" ht="6" customHeight="1">
      <c r="B51" s="1343"/>
      <c r="C51" s="1343"/>
      <c r="D51" s="1343"/>
      <c r="E51" s="1343"/>
      <c r="F51" s="1343"/>
      <c r="G51" s="1343"/>
      <c r="H51" s="1343"/>
      <c r="I51" s="1343"/>
      <c r="J51" s="1343"/>
      <c r="K51" s="1343"/>
      <c r="L51" s="1343"/>
      <c r="M51" s="1343"/>
      <c r="N51" s="1343"/>
      <c r="O51" s="1343"/>
      <c r="P51" s="1343"/>
      <c r="Q51" s="1343"/>
      <c r="R51" s="1343"/>
      <c r="S51" s="1343"/>
      <c r="T51" s="1343"/>
      <c r="U51" s="1343"/>
      <c r="V51" s="1343"/>
      <c r="W51" s="1343"/>
      <c r="X51" s="1343"/>
      <c r="Y51" s="1343"/>
      <c r="Z51" s="1343"/>
      <c r="AA51" s="1343"/>
      <c r="AB51" s="1343"/>
      <c r="AC51" s="1343"/>
      <c r="AD51" s="1343"/>
      <c r="AE51" s="1343"/>
      <c r="AF51" s="1343"/>
      <c r="AG51" s="1343"/>
      <c r="AH51" s="1343"/>
      <c r="AI51" s="1343"/>
      <c r="AJ51" s="1343"/>
      <c r="AK51" s="1343"/>
      <c r="AL51" s="1343"/>
      <c r="AM51" s="1343"/>
      <c r="AN51" s="1343"/>
      <c r="AO51" s="1343"/>
      <c r="AP51" s="1343"/>
      <c r="AQ51" s="1343"/>
      <c r="AR51" s="1343"/>
      <c r="AS51" s="1343"/>
      <c r="AT51" s="1343"/>
      <c r="AU51" s="1343"/>
      <c r="AV51" s="1343"/>
      <c r="AW51" s="1343"/>
      <c r="AX51" s="1343"/>
      <c r="AY51" s="1343"/>
      <c r="AZ51" s="1343"/>
      <c r="BA51" s="1343"/>
      <c r="BB51" s="1343"/>
      <c r="BC51" s="1343"/>
      <c r="BD51" s="1343"/>
      <c r="BE51" s="1343"/>
      <c r="BF51" s="1343"/>
      <c r="BG51" s="1343"/>
      <c r="BH51" s="1343"/>
      <c r="BI51" s="1343"/>
      <c r="BJ51" s="1343"/>
      <c r="BK51" s="1343"/>
      <c r="BL51" s="1343"/>
      <c r="BM51" s="1343"/>
      <c r="BN51" s="1343"/>
      <c r="BO51" s="1343"/>
      <c r="BP51" s="1343"/>
      <c r="BQ51" s="1343"/>
      <c r="BR51" s="1343"/>
      <c r="BS51" s="1343"/>
      <c r="BT51" s="1343"/>
      <c r="BU51" s="1343"/>
    </row>
    <row r="52" spans="2:144" ht="11.25" customHeight="1">
      <c r="B52" s="3131" t="s">
        <v>4411</v>
      </c>
      <c r="C52" s="3131"/>
      <c r="D52" s="3131"/>
      <c r="E52" s="3132" t="s">
        <v>4412</v>
      </c>
      <c r="F52" s="3132"/>
      <c r="G52" s="3132"/>
      <c r="H52" s="3132"/>
      <c r="I52" s="3132"/>
      <c r="J52" s="3132"/>
      <c r="K52" s="3132"/>
      <c r="L52" s="3132"/>
      <c r="M52" s="3132"/>
      <c r="N52" s="3132"/>
      <c r="O52" s="3132"/>
      <c r="P52" s="3132"/>
      <c r="Q52" s="3132"/>
      <c r="R52" s="3132"/>
      <c r="S52" s="3132"/>
      <c r="T52" s="3132"/>
      <c r="U52" s="3132"/>
      <c r="V52" s="3132"/>
      <c r="W52" s="3132"/>
      <c r="X52" s="3132"/>
      <c r="Y52" s="3132"/>
      <c r="Z52" s="3132"/>
      <c r="AA52" s="3132"/>
      <c r="AB52" s="3132"/>
      <c r="AC52" s="3132"/>
      <c r="AD52" s="3132"/>
      <c r="AE52" s="3132"/>
      <c r="AF52" s="3132"/>
      <c r="AG52" s="3132"/>
      <c r="AH52" s="3132"/>
      <c r="AI52" s="3132"/>
      <c r="AJ52" s="3132"/>
      <c r="AK52" s="3132"/>
      <c r="AL52" s="3132"/>
      <c r="AM52" s="3132"/>
      <c r="AN52" s="3132"/>
      <c r="AO52" s="3132"/>
      <c r="AP52" s="3132"/>
      <c r="AQ52" s="3132"/>
      <c r="AR52" s="3132"/>
      <c r="AS52" s="3132"/>
      <c r="AT52" s="3132"/>
      <c r="AU52" s="3132"/>
      <c r="AV52" s="3132"/>
      <c r="AW52" s="3132"/>
      <c r="AX52" s="3132"/>
      <c r="AY52" s="3132"/>
      <c r="AZ52" s="3132"/>
      <c r="BA52" s="3132"/>
      <c r="BB52" s="3132"/>
      <c r="BC52" s="3132"/>
      <c r="BD52" s="3132"/>
      <c r="BE52" s="3132"/>
      <c r="BF52" s="3132"/>
      <c r="BG52" s="3132"/>
      <c r="BH52" s="3132"/>
      <c r="BI52" s="3132"/>
      <c r="BJ52" s="3132"/>
      <c r="BK52" s="3132"/>
      <c r="BL52" s="3132"/>
      <c r="BM52" s="3132"/>
      <c r="BN52" s="3132"/>
      <c r="BO52" s="3132"/>
      <c r="BP52" s="3132"/>
      <c r="BQ52" s="3132"/>
      <c r="BR52" s="3132"/>
      <c r="BS52" s="3132"/>
      <c r="BT52" s="3132"/>
      <c r="BU52" s="3132"/>
      <c r="BV52" s="3132"/>
      <c r="BW52" s="3132"/>
      <c r="BX52" s="3132"/>
    </row>
    <row r="53" spans="2:144" s="1406" customFormat="1" ht="12" customHeight="1">
      <c r="B53" s="3131" t="s">
        <v>4413</v>
      </c>
      <c r="C53" s="3131"/>
      <c r="D53" s="3131"/>
      <c r="E53" s="3400" t="s">
        <v>4970</v>
      </c>
      <c r="F53" s="3400"/>
      <c r="G53" s="3400"/>
      <c r="H53" s="3400"/>
      <c r="I53" s="3400"/>
      <c r="J53" s="3400"/>
      <c r="K53" s="3400"/>
      <c r="L53" s="3400"/>
      <c r="M53" s="3400"/>
      <c r="N53" s="3400"/>
      <c r="O53" s="3400"/>
      <c r="P53" s="3400"/>
      <c r="Q53" s="3400"/>
      <c r="R53" s="3400"/>
      <c r="S53" s="3400"/>
      <c r="T53" s="3400"/>
      <c r="U53" s="3400"/>
      <c r="V53" s="3400"/>
      <c r="W53" s="3400"/>
      <c r="X53" s="3400"/>
      <c r="Y53" s="3400"/>
      <c r="Z53" s="3400"/>
      <c r="AA53" s="3400"/>
      <c r="AB53" s="3400"/>
      <c r="AC53" s="3400"/>
      <c r="AD53" s="3400"/>
      <c r="AE53" s="3400"/>
      <c r="AF53" s="3400"/>
      <c r="AG53" s="3400"/>
      <c r="AH53" s="3400"/>
      <c r="AI53" s="3400"/>
      <c r="AJ53" s="3400"/>
      <c r="AK53" s="3400"/>
      <c r="AL53" s="3400"/>
      <c r="AM53" s="3400"/>
      <c r="AN53" s="3400"/>
      <c r="AO53" s="3400"/>
      <c r="AP53" s="3400"/>
      <c r="AQ53" s="3400"/>
      <c r="AR53" s="3400"/>
      <c r="AS53" s="3400"/>
      <c r="AT53" s="3400"/>
      <c r="AU53" s="3400"/>
      <c r="AV53" s="3400"/>
      <c r="AW53" s="3400"/>
      <c r="AX53" s="3400"/>
      <c r="AY53" s="3400"/>
      <c r="AZ53" s="3400"/>
      <c r="BA53" s="3400"/>
      <c r="BB53" s="3400"/>
      <c r="BC53" s="3400"/>
      <c r="BD53" s="3400"/>
      <c r="BE53" s="3400"/>
      <c r="BF53" s="3400"/>
      <c r="BG53" s="3400"/>
      <c r="BH53" s="3400"/>
      <c r="BI53" s="3400"/>
      <c r="BJ53" s="3400"/>
      <c r="BK53" s="3400"/>
      <c r="BL53" s="3400"/>
      <c r="BM53" s="3400"/>
      <c r="BN53" s="3400"/>
      <c r="BO53" s="3400"/>
      <c r="BP53" s="3400"/>
      <c r="BQ53" s="3400"/>
      <c r="BR53" s="3400"/>
      <c r="BS53" s="3400"/>
      <c r="BT53" s="3400"/>
      <c r="BU53" s="3400"/>
      <c r="BV53" s="3400"/>
      <c r="BW53" s="3400"/>
      <c r="BX53" s="3400"/>
      <c r="BY53" s="797"/>
      <c r="BZ53" s="797"/>
      <c r="CA53" s="797"/>
      <c r="CB53" s="797"/>
      <c r="CC53" s="797"/>
      <c r="CD53" s="797"/>
      <c r="CE53" s="797"/>
      <c r="CF53" s="797"/>
      <c r="CG53" s="797"/>
      <c r="CH53" s="797"/>
      <c r="CI53" s="797"/>
      <c r="CJ53" s="797"/>
      <c r="CK53" s="797"/>
      <c r="CL53" s="797"/>
      <c r="CM53" s="798"/>
      <c r="CN53" s="798"/>
      <c r="CO53" s="798"/>
      <c r="CP53" s="798"/>
      <c r="CQ53" s="798"/>
      <c r="CR53" s="798"/>
      <c r="CS53" s="798"/>
      <c r="CT53" s="798"/>
      <c r="CU53" s="798"/>
      <c r="CV53" s="798"/>
      <c r="CW53" s="798"/>
      <c r="CX53" s="798"/>
      <c r="CY53" s="798"/>
      <c r="CZ53" s="798"/>
      <c r="DA53" s="798"/>
      <c r="DB53" s="798"/>
      <c r="DC53" s="798"/>
      <c r="DD53" s="798"/>
      <c r="DE53" s="798"/>
      <c r="DF53" s="798"/>
      <c r="DG53" s="798"/>
      <c r="DH53" s="798"/>
      <c r="DI53" s="798"/>
      <c r="DJ53" s="798"/>
      <c r="DK53" s="798"/>
      <c r="DL53" s="798"/>
      <c r="DM53" s="798"/>
      <c r="DN53" s="798"/>
      <c r="DO53" s="798"/>
      <c r="DP53" s="798"/>
      <c r="DQ53" s="798"/>
      <c r="DR53" s="798"/>
      <c r="DS53" s="798"/>
      <c r="DT53" s="798"/>
      <c r="DU53" s="798"/>
      <c r="DV53" s="798"/>
      <c r="DW53" s="798"/>
      <c r="DX53" s="798"/>
      <c r="DY53" s="798"/>
      <c r="DZ53" s="798"/>
      <c r="EA53" s="798"/>
      <c r="EB53" s="798"/>
      <c r="EC53" s="798"/>
      <c r="ED53" s="798"/>
      <c r="EE53" s="798"/>
      <c r="EF53" s="798"/>
      <c r="EG53" s="798"/>
      <c r="EH53" s="798"/>
      <c r="EI53" s="798"/>
      <c r="EJ53" s="798"/>
      <c r="EK53" s="798"/>
      <c r="EL53" s="798"/>
      <c r="EM53" s="798"/>
      <c r="EN53" s="798"/>
    </row>
    <row r="54" spans="2:144" s="1406" customFormat="1" ht="12" customHeight="1">
      <c r="B54" s="3129" t="s">
        <v>4414</v>
      </c>
      <c r="C54" s="3129"/>
      <c r="D54" s="3129"/>
      <c r="E54" s="3133" t="s">
        <v>4792</v>
      </c>
      <c r="F54" s="3133"/>
      <c r="G54" s="3133"/>
      <c r="H54" s="3133"/>
      <c r="I54" s="3133"/>
      <c r="J54" s="3133"/>
      <c r="K54" s="3133"/>
      <c r="L54" s="3133"/>
      <c r="M54" s="3133"/>
      <c r="N54" s="3133"/>
      <c r="O54" s="3133"/>
      <c r="P54" s="3133"/>
      <c r="Q54" s="3133"/>
      <c r="R54" s="3133"/>
      <c r="S54" s="3133"/>
      <c r="T54" s="3133"/>
      <c r="U54" s="3133"/>
      <c r="V54" s="3133"/>
      <c r="W54" s="3133"/>
      <c r="X54" s="3133"/>
      <c r="Y54" s="3133"/>
      <c r="Z54" s="3133"/>
      <c r="AA54" s="3133"/>
      <c r="AB54" s="3133"/>
      <c r="AC54" s="3133"/>
      <c r="AD54" s="3133"/>
      <c r="AE54" s="3133"/>
      <c r="AF54" s="3133"/>
      <c r="AG54" s="3133"/>
      <c r="AH54" s="3133"/>
      <c r="AI54" s="3133"/>
      <c r="AJ54" s="3133"/>
      <c r="AK54" s="3133"/>
      <c r="AL54" s="3133"/>
      <c r="AM54" s="3133"/>
      <c r="AN54" s="3133"/>
      <c r="AO54" s="3133"/>
      <c r="AP54" s="3133"/>
      <c r="AQ54" s="3133"/>
      <c r="AR54" s="3133"/>
      <c r="AS54" s="3133"/>
      <c r="AT54" s="3133"/>
      <c r="AU54" s="3133"/>
      <c r="AV54" s="3133"/>
      <c r="AW54" s="3133"/>
      <c r="AX54" s="3133"/>
      <c r="AY54" s="3133"/>
      <c r="AZ54" s="3133"/>
      <c r="BA54" s="3133"/>
      <c r="BB54" s="3133"/>
      <c r="BC54" s="3133"/>
      <c r="BD54" s="3133"/>
      <c r="BE54" s="3133"/>
      <c r="BF54" s="3133"/>
      <c r="BG54" s="3133"/>
      <c r="BH54" s="3133"/>
      <c r="BI54" s="3133"/>
      <c r="BJ54" s="3133"/>
      <c r="BK54" s="3133"/>
      <c r="BL54" s="3133"/>
      <c r="BM54" s="3133"/>
      <c r="BN54" s="3133"/>
      <c r="BO54" s="3133"/>
      <c r="BP54" s="3133"/>
      <c r="BQ54" s="3133"/>
      <c r="BR54" s="3133"/>
      <c r="BS54" s="3133"/>
      <c r="BT54" s="3133"/>
      <c r="BU54" s="3133"/>
      <c r="BV54" s="3133"/>
      <c r="BW54" s="3133"/>
      <c r="BX54" s="3133"/>
      <c r="BY54" s="797"/>
      <c r="BZ54" s="797"/>
      <c r="CA54" s="797"/>
      <c r="CB54" s="797"/>
      <c r="CC54" s="797"/>
      <c r="CD54" s="797"/>
      <c r="CE54" s="797"/>
      <c r="CF54" s="797"/>
      <c r="CG54" s="797"/>
      <c r="CH54" s="797"/>
      <c r="CI54" s="797"/>
      <c r="CJ54" s="797"/>
      <c r="CK54" s="797"/>
      <c r="CL54" s="797"/>
      <c r="CM54" s="798"/>
      <c r="CN54" s="798"/>
      <c r="CO54" s="798"/>
      <c r="CP54" s="798"/>
      <c r="CQ54" s="798"/>
      <c r="CR54" s="798"/>
      <c r="CS54" s="798"/>
      <c r="CT54" s="798"/>
      <c r="CU54" s="798"/>
      <c r="CV54" s="798"/>
      <c r="CW54" s="798"/>
      <c r="CX54" s="798"/>
      <c r="CY54" s="798"/>
      <c r="CZ54" s="798"/>
      <c r="DA54" s="798"/>
      <c r="DB54" s="798"/>
      <c r="DC54" s="798"/>
      <c r="DD54" s="798"/>
      <c r="DE54" s="798"/>
      <c r="DF54" s="798"/>
      <c r="DG54" s="798"/>
      <c r="DH54" s="798"/>
      <c r="DI54" s="798"/>
      <c r="DJ54" s="798"/>
      <c r="DK54" s="798"/>
      <c r="DL54" s="798"/>
      <c r="DM54" s="798"/>
      <c r="DN54" s="798"/>
      <c r="DO54" s="798"/>
      <c r="DP54" s="798"/>
      <c r="DQ54" s="798"/>
      <c r="DR54" s="798"/>
      <c r="DS54" s="798"/>
      <c r="DT54" s="798"/>
      <c r="DU54" s="798"/>
      <c r="DV54" s="798"/>
      <c r="DW54" s="798"/>
      <c r="DX54" s="798"/>
      <c r="DY54" s="798"/>
      <c r="DZ54" s="798"/>
      <c r="EA54" s="798"/>
      <c r="EB54" s="798"/>
      <c r="EC54" s="798"/>
      <c r="ED54" s="798"/>
      <c r="EE54" s="798"/>
      <c r="EF54" s="798"/>
      <c r="EG54" s="798"/>
      <c r="EH54" s="798"/>
      <c r="EI54" s="798"/>
      <c r="EJ54" s="798"/>
      <c r="EK54" s="798"/>
      <c r="EL54" s="798"/>
      <c r="EM54" s="798"/>
      <c r="EN54" s="798"/>
    </row>
    <row r="55" spans="2:144" s="1406" customFormat="1" ht="12" customHeight="1">
      <c r="B55" s="1700"/>
      <c r="C55" s="1700"/>
      <c r="D55" s="1700"/>
      <c r="E55" s="3130" t="s">
        <v>4793</v>
      </c>
      <c r="F55" s="3130"/>
      <c r="G55" s="3130"/>
      <c r="H55" s="3130"/>
      <c r="I55" s="3130"/>
      <c r="J55" s="3130"/>
      <c r="K55" s="3130"/>
      <c r="L55" s="3130"/>
      <c r="M55" s="3130"/>
      <c r="N55" s="3130"/>
      <c r="O55" s="3130"/>
      <c r="P55" s="3130"/>
      <c r="Q55" s="3130"/>
      <c r="R55" s="3130"/>
      <c r="S55" s="3130"/>
      <c r="T55" s="3130"/>
      <c r="U55" s="3130"/>
      <c r="V55" s="3130"/>
      <c r="W55" s="3130"/>
      <c r="X55" s="3130"/>
      <c r="Y55" s="3130"/>
      <c r="Z55" s="3130"/>
      <c r="AA55" s="3130"/>
      <c r="AB55" s="3130"/>
      <c r="AC55" s="3130"/>
      <c r="AD55" s="3130"/>
      <c r="AE55" s="3130"/>
      <c r="AF55" s="3130"/>
      <c r="AG55" s="3130"/>
      <c r="AH55" s="3130"/>
      <c r="AI55" s="3130"/>
      <c r="AJ55" s="3130"/>
      <c r="AK55" s="3130"/>
      <c r="AL55" s="3130"/>
      <c r="AM55" s="3130"/>
      <c r="AN55" s="3130"/>
      <c r="AO55" s="3130"/>
      <c r="AP55" s="3130"/>
      <c r="AQ55" s="3130"/>
      <c r="AR55" s="3130"/>
      <c r="AS55" s="3130"/>
      <c r="AT55" s="3130"/>
      <c r="AU55" s="3130"/>
      <c r="AV55" s="3130"/>
      <c r="AW55" s="3130"/>
      <c r="AX55" s="3130"/>
      <c r="AY55" s="3130"/>
      <c r="AZ55" s="3130"/>
      <c r="BA55" s="3130"/>
      <c r="BB55" s="3130"/>
      <c r="BC55" s="3130"/>
      <c r="BD55" s="3130"/>
      <c r="BE55" s="3130"/>
      <c r="BF55" s="3130"/>
      <c r="BG55" s="3130"/>
      <c r="BH55" s="3130"/>
      <c r="BI55" s="3130"/>
      <c r="BJ55" s="3130"/>
      <c r="BK55" s="3130"/>
      <c r="BL55" s="3130"/>
      <c r="BM55" s="3130"/>
      <c r="BN55" s="3130"/>
      <c r="BO55" s="3130"/>
      <c r="BP55" s="3130"/>
      <c r="BQ55" s="3130"/>
      <c r="BR55" s="3130"/>
      <c r="BS55" s="3130"/>
      <c r="BT55" s="3130"/>
      <c r="BU55" s="3130"/>
      <c r="BV55" s="3130"/>
      <c r="BW55" s="3130"/>
      <c r="BX55" s="3130"/>
      <c r="BY55" s="797"/>
      <c r="BZ55" s="797"/>
      <c r="CA55" s="797"/>
      <c r="CB55" s="797"/>
      <c r="CC55" s="797"/>
      <c r="CD55" s="797"/>
      <c r="CE55" s="797"/>
      <c r="CF55" s="797"/>
      <c r="CG55" s="797"/>
      <c r="CH55" s="797"/>
      <c r="CI55" s="797"/>
      <c r="CJ55" s="797"/>
      <c r="CK55" s="797"/>
      <c r="CL55" s="797"/>
      <c r="CM55" s="798"/>
      <c r="CN55" s="798"/>
      <c r="CO55" s="798"/>
      <c r="CP55" s="798"/>
      <c r="CQ55" s="798"/>
      <c r="CR55" s="798"/>
      <c r="CS55" s="798"/>
      <c r="CT55" s="798"/>
      <c r="CU55" s="798"/>
      <c r="CV55" s="798"/>
      <c r="CW55" s="798"/>
      <c r="CX55" s="798"/>
      <c r="CY55" s="798"/>
      <c r="CZ55" s="798"/>
      <c r="DA55" s="798"/>
      <c r="DB55" s="798"/>
      <c r="DC55" s="798"/>
      <c r="DD55" s="798"/>
      <c r="DE55" s="798"/>
      <c r="DF55" s="798"/>
      <c r="DG55" s="798"/>
      <c r="DH55" s="798"/>
      <c r="DI55" s="798"/>
      <c r="DJ55" s="798"/>
      <c r="DK55" s="798"/>
      <c r="DL55" s="798"/>
      <c r="DM55" s="798"/>
      <c r="DN55" s="798"/>
      <c r="DO55" s="798"/>
      <c r="DP55" s="798"/>
      <c r="DQ55" s="798"/>
      <c r="DR55" s="798"/>
      <c r="DS55" s="798"/>
      <c r="DT55" s="798"/>
      <c r="DU55" s="798"/>
      <c r="DV55" s="798"/>
      <c r="DW55" s="798"/>
      <c r="DX55" s="798"/>
      <c r="DY55" s="798"/>
      <c r="DZ55" s="798"/>
      <c r="EA55" s="798"/>
      <c r="EB55" s="798"/>
      <c r="EC55" s="798"/>
      <c r="ED55" s="798"/>
      <c r="EE55" s="798"/>
      <c r="EF55" s="798"/>
      <c r="EG55" s="798"/>
      <c r="EH55" s="798"/>
      <c r="EI55" s="798"/>
      <c r="EJ55" s="798"/>
      <c r="EK55" s="798"/>
      <c r="EL55" s="798"/>
      <c r="EM55" s="798"/>
      <c r="EN55" s="798"/>
    </row>
    <row r="56" spans="2:144" s="1406" customFormat="1" ht="12" customHeight="1">
      <c r="B56" s="3129" t="s">
        <v>4415</v>
      </c>
      <c r="C56" s="3129"/>
      <c r="D56" s="3129"/>
      <c r="E56" s="3130" t="s">
        <v>4416</v>
      </c>
      <c r="F56" s="3130"/>
      <c r="G56" s="3130"/>
      <c r="H56" s="3130"/>
      <c r="I56" s="3130"/>
      <c r="J56" s="3130"/>
      <c r="K56" s="3130"/>
      <c r="L56" s="3130"/>
      <c r="M56" s="3130"/>
      <c r="N56" s="3130"/>
      <c r="O56" s="3130"/>
      <c r="P56" s="3130"/>
      <c r="Q56" s="3130"/>
      <c r="R56" s="3130"/>
      <c r="S56" s="3130"/>
      <c r="T56" s="3130"/>
      <c r="U56" s="3130"/>
      <c r="V56" s="3130"/>
      <c r="W56" s="3130"/>
      <c r="X56" s="3130"/>
      <c r="Y56" s="3130"/>
      <c r="Z56" s="3130"/>
      <c r="AA56" s="3130"/>
      <c r="AB56" s="3130"/>
      <c r="AC56" s="3130"/>
      <c r="AD56" s="3130"/>
      <c r="AE56" s="3130"/>
      <c r="AF56" s="3130"/>
      <c r="AG56" s="3130"/>
      <c r="AH56" s="3130"/>
      <c r="AI56" s="3130"/>
      <c r="AJ56" s="3130"/>
      <c r="AK56" s="3130"/>
      <c r="AL56" s="3130"/>
      <c r="AM56" s="3130"/>
      <c r="AN56" s="3130"/>
      <c r="AO56" s="3130"/>
      <c r="AP56" s="3130"/>
      <c r="AQ56" s="3130"/>
      <c r="AR56" s="3130"/>
      <c r="AS56" s="3130"/>
      <c r="AT56" s="3130"/>
      <c r="AU56" s="3130"/>
      <c r="AV56" s="3130"/>
      <c r="AW56" s="3130"/>
      <c r="AX56" s="3130"/>
      <c r="AY56" s="3130"/>
      <c r="AZ56" s="3130"/>
      <c r="BA56" s="3130"/>
      <c r="BB56" s="3130"/>
      <c r="BC56" s="3130"/>
      <c r="BD56" s="3130"/>
      <c r="BE56" s="3130"/>
      <c r="BF56" s="3130"/>
      <c r="BG56" s="3130"/>
      <c r="BH56" s="3130"/>
      <c r="BI56" s="3130"/>
      <c r="BJ56" s="3130"/>
      <c r="BK56" s="3130"/>
      <c r="BL56" s="3130"/>
      <c r="BM56" s="3130"/>
      <c r="BN56" s="3130"/>
      <c r="BO56" s="3130"/>
      <c r="BP56" s="3130"/>
      <c r="BQ56" s="3130"/>
      <c r="BR56" s="3130"/>
      <c r="BS56" s="3130"/>
      <c r="BT56" s="3130"/>
      <c r="BU56" s="3130"/>
      <c r="BV56" s="3130"/>
      <c r="BW56" s="3130"/>
      <c r="BX56" s="3130"/>
      <c r="BY56" s="797"/>
      <c r="BZ56" s="797"/>
      <c r="CA56" s="797"/>
      <c r="CB56" s="797"/>
      <c r="CC56" s="797"/>
      <c r="CD56" s="797"/>
      <c r="CE56" s="797"/>
      <c r="CF56" s="797"/>
      <c r="CG56" s="797"/>
      <c r="CH56" s="797"/>
      <c r="CI56" s="797"/>
      <c r="CJ56" s="797"/>
      <c r="CK56" s="797"/>
      <c r="CL56" s="797"/>
      <c r="CM56" s="798"/>
      <c r="CN56" s="798"/>
      <c r="CO56" s="798"/>
      <c r="CP56" s="798"/>
      <c r="CQ56" s="798"/>
      <c r="CR56" s="798"/>
      <c r="CS56" s="798"/>
      <c r="CT56" s="798"/>
      <c r="CU56" s="798"/>
      <c r="CV56" s="798"/>
      <c r="CW56" s="798"/>
      <c r="CX56" s="798"/>
      <c r="CY56" s="798"/>
      <c r="CZ56" s="798"/>
      <c r="DA56" s="798"/>
      <c r="DB56" s="798"/>
      <c r="DC56" s="798"/>
      <c r="DD56" s="798"/>
      <c r="DE56" s="798"/>
      <c r="DF56" s="798"/>
      <c r="DG56" s="798"/>
      <c r="DH56" s="798"/>
      <c r="DI56" s="798"/>
      <c r="DJ56" s="798"/>
      <c r="DK56" s="798"/>
      <c r="DL56" s="798"/>
      <c r="DM56" s="798"/>
      <c r="DN56" s="798"/>
      <c r="DO56" s="798"/>
      <c r="DP56" s="798"/>
      <c r="DQ56" s="798"/>
      <c r="DR56" s="798"/>
      <c r="DS56" s="798"/>
      <c r="DT56" s="798"/>
      <c r="DU56" s="798"/>
      <c r="DV56" s="798"/>
      <c r="DW56" s="798"/>
      <c r="DX56" s="798"/>
      <c r="DY56" s="798"/>
      <c r="DZ56" s="798"/>
      <c r="EA56" s="798"/>
      <c r="EB56" s="798"/>
      <c r="EC56" s="798"/>
      <c r="ED56" s="798"/>
      <c r="EE56" s="798"/>
      <c r="EF56" s="798"/>
      <c r="EG56" s="798"/>
      <c r="EH56" s="798"/>
      <c r="EI56" s="798"/>
      <c r="EJ56" s="798"/>
      <c r="EK56" s="798"/>
      <c r="EL56" s="798"/>
      <c r="EM56" s="798"/>
      <c r="EN56" s="798"/>
    </row>
    <row r="57" spans="2:144" s="1406" customFormat="1" ht="12">
      <c r="B57" s="3129" t="s">
        <v>4417</v>
      </c>
      <c r="C57" s="3129"/>
      <c r="D57" s="3129"/>
      <c r="E57" s="3130" t="s">
        <v>4418</v>
      </c>
      <c r="F57" s="3130"/>
      <c r="G57" s="3130"/>
      <c r="H57" s="3130"/>
      <c r="I57" s="3130"/>
      <c r="J57" s="3130"/>
      <c r="K57" s="3130"/>
      <c r="L57" s="3130"/>
      <c r="M57" s="3130"/>
      <c r="N57" s="3130"/>
      <c r="O57" s="3130"/>
      <c r="P57" s="3130"/>
      <c r="Q57" s="3130"/>
      <c r="R57" s="3130"/>
      <c r="S57" s="3130"/>
      <c r="T57" s="3130"/>
      <c r="U57" s="3130"/>
      <c r="V57" s="3130"/>
      <c r="W57" s="3130"/>
      <c r="X57" s="3130"/>
      <c r="Y57" s="3130"/>
      <c r="Z57" s="3130"/>
      <c r="AA57" s="3130"/>
      <c r="AB57" s="3130"/>
      <c r="AC57" s="3130"/>
      <c r="AD57" s="3130"/>
      <c r="AE57" s="3130"/>
      <c r="AF57" s="3130"/>
      <c r="AG57" s="3130"/>
      <c r="AH57" s="3130"/>
      <c r="AI57" s="3130"/>
      <c r="AJ57" s="3130"/>
      <c r="AK57" s="3130"/>
      <c r="AL57" s="3130"/>
      <c r="AM57" s="3130"/>
      <c r="AN57" s="3130"/>
      <c r="AO57" s="3130"/>
      <c r="AP57" s="3130"/>
      <c r="AQ57" s="3130"/>
      <c r="AR57" s="3130"/>
      <c r="AS57" s="3130"/>
      <c r="AT57" s="3130"/>
      <c r="AU57" s="3130"/>
      <c r="AV57" s="3130"/>
      <c r="AW57" s="3130"/>
      <c r="AX57" s="3130"/>
      <c r="AY57" s="3130"/>
      <c r="AZ57" s="3130"/>
      <c r="BA57" s="3130"/>
      <c r="BB57" s="3130"/>
      <c r="BC57" s="3130"/>
      <c r="BD57" s="3130"/>
      <c r="BE57" s="3130"/>
      <c r="BF57" s="3130"/>
      <c r="BG57" s="3130"/>
      <c r="BH57" s="3130"/>
      <c r="BI57" s="3130"/>
      <c r="BJ57" s="3130"/>
      <c r="BK57" s="3130"/>
      <c r="BL57" s="3130"/>
      <c r="BM57" s="3130"/>
      <c r="BN57" s="3130"/>
      <c r="BO57" s="3130"/>
      <c r="BP57" s="3130"/>
      <c r="BQ57" s="3130"/>
      <c r="BR57" s="3130"/>
      <c r="BS57" s="3130"/>
      <c r="BT57" s="3130"/>
      <c r="BU57" s="3130"/>
      <c r="BV57" s="3130"/>
      <c r="BW57" s="3130"/>
      <c r="BX57" s="3130"/>
      <c r="BY57" s="796"/>
      <c r="BZ57" s="796"/>
      <c r="CA57" s="796"/>
      <c r="CB57" s="796"/>
      <c r="CC57" s="796"/>
      <c r="CD57" s="796"/>
      <c r="CE57" s="796"/>
      <c r="CF57" s="796"/>
      <c r="CG57" s="796"/>
      <c r="CH57" s="796"/>
      <c r="CI57" s="796"/>
      <c r="CJ57" s="796"/>
      <c r="CK57" s="796"/>
      <c r="CL57" s="796"/>
      <c r="CM57" s="796"/>
      <c r="CN57" s="796"/>
      <c r="CO57" s="796"/>
      <c r="CP57" s="796"/>
      <c r="CQ57" s="796"/>
      <c r="CR57" s="796"/>
      <c r="CS57" s="796"/>
      <c r="CT57" s="796"/>
      <c r="CU57" s="796"/>
      <c r="CV57" s="796"/>
      <c r="CW57" s="796"/>
      <c r="CX57" s="796"/>
      <c r="CY57" s="796"/>
      <c r="CZ57" s="796"/>
      <c r="DA57" s="796"/>
      <c r="DB57" s="796"/>
      <c r="DC57" s="796"/>
      <c r="DD57" s="796"/>
      <c r="DE57" s="796"/>
      <c r="DF57" s="796"/>
      <c r="DG57" s="796"/>
      <c r="DH57" s="796"/>
      <c r="DI57" s="796"/>
      <c r="DJ57" s="796"/>
      <c r="DK57" s="796"/>
      <c r="DL57" s="796"/>
      <c r="DM57" s="796"/>
      <c r="DN57" s="796"/>
      <c r="DO57" s="796"/>
      <c r="DP57" s="796"/>
      <c r="DQ57" s="796"/>
      <c r="DR57" s="796"/>
      <c r="DS57" s="796"/>
      <c r="DT57" s="796"/>
      <c r="DU57" s="796"/>
      <c r="DV57" s="796"/>
      <c r="DW57" s="796"/>
      <c r="DX57" s="796"/>
      <c r="DY57" s="796"/>
      <c r="DZ57" s="796"/>
      <c r="EA57" s="796"/>
      <c r="EB57" s="796"/>
      <c r="EC57" s="796"/>
      <c r="ED57" s="796"/>
      <c r="EE57" s="796"/>
      <c r="EF57" s="796"/>
      <c r="EG57" s="796"/>
      <c r="EH57" s="796"/>
      <c r="EI57" s="796"/>
      <c r="EJ57" s="796"/>
      <c r="EK57" s="796"/>
      <c r="EL57" s="796"/>
      <c r="EM57" s="796"/>
      <c r="EN57" s="796"/>
    </row>
    <row r="58" spans="2:144" s="1406" customFormat="1" ht="12">
      <c r="B58" s="3129" t="s">
        <v>4971</v>
      </c>
      <c r="C58" s="3129"/>
      <c r="D58" s="3129"/>
      <c r="E58" s="3130" t="s">
        <v>4972</v>
      </c>
      <c r="F58" s="3130"/>
      <c r="G58" s="3130"/>
      <c r="H58" s="3130"/>
      <c r="I58" s="3130"/>
      <c r="J58" s="3130"/>
      <c r="K58" s="3130"/>
      <c r="L58" s="3130"/>
      <c r="M58" s="3130"/>
      <c r="N58" s="3130"/>
      <c r="O58" s="3130"/>
      <c r="P58" s="3130"/>
      <c r="Q58" s="3130"/>
      <c r="R58" s="3130"/>
      <c r="S58" s="3130"/>
      <c r="T58" s="3130"/>
      <c r="U58" s="3130"/>
      <c r="V58" s="3130"/>
      <c r="W58" s="3130"/>
      <c r="X58" s="3130"/>
      <c r="Y58" s="3130"/>
      <c r="Z58" s="3130"/>
      <c r="AA58" s="3130"/>
      <c r="AB58" s="3130"/>
      <c r="AC58" s="3130"/>
      <c r="AD58" s="3130"/>
      <c r="AE58" s="3130"/>
      <c r="AF58" s="3130"/>
      <c r="AG58" s="3130"/>
      <c r="AH58" s="3130"/>
      <c r="AI58" s="3130"/>
      <c r="AJ58" s="3130"/>
      <c r="AK58" s="3130"/>
      <c r="AL58" s="3130"/>
      <c r="AM58" s="3130"/>
      <c r="AN58" s="3130"/>
      <c r="AO58" s="3130"/>
      <c r="AP58" s="3130"/>
      <c r="AQ58" s="3130"/>
      <c r="AR58" s="3130"/>
      <c r="AS58" s="3130"/>
      <c r="AT58" s="3130"/>
      <c r="AU58" s="3130"/>
      <c r="AV58" s="3130"/>
      <c r="AW58" s="3130"/>
      <c r="AX58" s="3130"/>
      <c r="AY58" s="3130"/>
      <c r="AZ58" s="3130"/>
      <c r="BA58" s="3130"/>
      <c r="BB58" s="3130"/>
      <c r="BC58" s="3130"/>
      <c r="BD58" s="3130"/>
      <c r="BE58" s="3130"/>
      <c r="BF58" s="3130"/>
      <c r="BG58" s="3130"/>
      <c r="BH58" s="3130"/>
      <c r="BI58" s="3130"/>
      <c r="BJ58" s="3130"/>
      <c r="BK58" s="3130"/>
      <c r="BL58" s="3130"/>
      <c r="BM58" s="3130"/>
      <c r="BN58" s="3130"/>
      <c r="BO58" s="3130"/>
      <c r="BP58" s="3130"/>
      <c r="BQ58" s="3130"/>
      <c r="BR58" s="3130"/>
      <c r="BS58" s="3130"/>
      <c r="BT58" s="3130"/>
      <c r="BU58" s="3130"/>
      <c r="BV58" s="3130"/>
      <c r="BW58" s="3130"/>
      <c r="BX58" s="3130"/>
      <c r="BY58" s="797"/>
      <c r="BZ58" s="797"/>
      <c r="CA58" s="797"/>
      <c r="CB58" s="797"/>
      <c r="CC58" s="797"/>
      <c r="CD58" s="797"/>
      <c r="CE58" s="797"/>
      <c r="CF58" s="797"/>
      <c r="CG58" s="797"/>
      <c r="CH58" s="797"/>
      <c r="CI58" s="797"/>
      <c r="CJ58" s="797"/>
      <c r="CK58" s="797"/>
      <c r="CL58" s="797"/>
      <c r="CM58" s="797"/>
      <c r="CN58" s="797"/>
      <c r="CO58" s="797"/>
      <c r="CP58" s="797"/>
      <c r="CQ58" s="797"/>
      <c r="CR58" s="797"/>
      <c r="CS58" s="797"/>
      <c r="CT58" s="797"/>
      <c r="CU58" s="797"/>
      <c r="CV58" s="797"/>
      <c r="CW58" s="797"/>
      <c r="CX58" s="797"/>
      <c r="CY58" s="797"/>
      <c r="CZ58" s="797"/>
      <c r="DA58" s="797"/>
      <c r="DB58" s="797"/>
      <c r="DC58" s="797"/>
      <c r="DD58" s="797"/>
      <c r="DE58" s="797"/>
      <c r="DF58" s="797"/>
      <c r="DG58" s="797"/>
      <c r="DH58" s="797"/>
      <c r="DI58" s="797"/>
      <c r="DJ58" s="797"/>
      <c r="DK58" s="797"/>
      <c r="DL58" s="797"/>
      <c r="DM58" s="797"/>
      <c r="DN58" s="797"/>
      <c r="DO58" s="797"/>
      <c r="DP58" s="797"/>
      <c r="DQ58" s="797"/>
      <c r="DR58" s="797"/>
      <c r="DS58" s="797"/>
      <c r="DT58" s="797"/>
      <c r="DU58" s="797"/>
      <c r="DV58" s="797"/>
      <c r="DW58" s="797"/>
      <c r="DX58" s="797"/>
      <c r="DY58" s="797"/>
      <c r="DZ58" s="797"/>
      <c r="EA58" s="797"/>
      <c r="EB58" s="797"/>
      <c r="EC58" s="797"/>
      <c r="ED58" s="797"/>
      <c r="EE58" s="797"/>
      <c r="EF58" s="797"/>
      <c r="EG58" s="797"/>
      <c r="EH58" s="797"/>
      <c r="EI58" s="797"/>
      <c r="EJ58" s="797"/>
      <c r="EK58" s="797"/>
      <c r="EL58" s="797"/>
      <c r="EM58" s="797"/>
      <c r="EN58" s="797"/>
    </row>
    <row r="59" spans="2:144" s="1406" customFormat="1" ht="12">
      <c r="B59" s="3129" t="s">
        <v>4973</v>
      </c>
      <c r="C59" s="3129"/>
      <c r="D59" s="3129"/>
      <c r="E59" s="3130" t="s">
        <v>4419</v>
      </c>
      <c r="F59" s="3130"/>
      <c r="G59" s="3130"/>
      <c r="H59" s="3130"/>
      <c r="I59" s="3130"/>
      <c r="J59" s="3130"/>
      <c r="K59" s="3130"/>
      <c r="L59" s="3130"/>
      <c r="M59" s="3130"/>
      <c r="N59" s="3130"/>
      <c r="O59" s="3130"/>
      <c r="P59" s="3130"/>
      <c r="Q59" s="3130"/>
      <c r="R59" s="3130"/>
      <c r="S59" s="3130"/>
      <c r="T59" s="3130"/>
      <c r="U59" s="3130"/>
      <c r="V59" s="3130"/>
      <c r="W59" s="3130"/>
      <c r="X59" s="3130"/>
      <c r="Y59" s="3130"/>
      <c r="Z59" s="3130"/>
      <c r="AA59" s="3130"/>
      <c r="AB59" s="3130"/>
      <c r="AC59" s="3130"/>
      <c r="AD59" s="3130"/>
      <c r="AE59" s="3130"/>
      <c r="AF59" s="3130"/>
      <c r="AG59" s="3130"/>
      <c r="AH59" s="3130"/>
      <c r="AI59" s="3130"/>
      <c r="AJ59" s="3130"/>
      <c r="AK59" s="3130"/>
      <c r="AL59" s="3130"/>
      <c r="AM59" s="3130"/>
      <c r="AN59" s="3130"/>
      <c r="AO59" s="3130"/>
      <c r="AP59" s="3130"/>
      <c r="AQ59" s="3130"/>
      <c r="AR59" s="3130"/>
      <c r="AS59" s="3130"/>
      <c r="AT59" s="3130"/>
      <c r="AU59" s="3130"/>
      <c r="AV59" s="3130"/>
      <c r="AW59" s="3130"/>
      <c r="AX59" s="3130"/>
      <c r="AY59" s="3130"/>
      <c r="AZ59" s="3130"/>
      <c r="BA59" s="3130"/>
      <c r="BB59" s="3130"/>
      <c r="BC59" s="3130"/>
      <c r="BD59" s="3130"/>
      <c r="BE59" s="3130"/>
      <c r="BF59" s="3130"/>
      <c r="BG59" s="3130"/>
      <c r="BH59" s="3130"/>
      <c r="BI59" s="3130"/>
      <c r="BJ59" s="3130"/>
      <c r="BK59" s="3130"/>
      <c r="BL59" s="3130"/>
      <c r="BM59" s="3130"/>
      <c r="BN59" s="3130"/>
      <c r="BO59" s="3130"/>
      <c r="BP59" s="3130"/>
      <c r="BQ59" s="3130"/>
      <c r="BR59" s="3130"/>
      <c r="BS59" s="3130"/>
      <c r="BT59" s="3130"/>
      <c r="BU59" s="3130"/>
      <c r="BV59" s="3130"/>
      <c r="BW59" s="3130"/>
      <c r="BX59" s="3130"/>
      <c r="BY59" s="796"/>
      <c r="BZ59" s="796"/>
      <c r="CA59" s="796"/>
      <c r="CB59" s="796"/>
      <c r="CC59" s="796"/>
      <c r="CD59" s="796"/>
      <c r="CE59" s="796"/>
      <c r="CF59" s="796"/>
      <c r="CG59" s="796"/>
      <c r="CH59" s="796"/>
      <c r="CI59" s="796"/>
      <c r="CJ59" s="796"/>
      <c r="CK59" s="796"/>
      <c r="CL59" s="796"/>
      <c r="CM59" s="796"/>
      <c r="CN59" s="796"/>
      <c r="CO59" s="796"/>
      <c r="CP59" s="796"/>
      <c r="CQ59" s="796"/>
      <c r="CR59" s="796"/>
      <c r="CS59" s="796"/>
      <c r="CT59" s="796"/>
      <c r="CU59" s="796"/>
      <c r="CV59" s="796"/>
      <c r="CW59" s="796"/>
      <c r="CX59" s="796"/>
      <c r="CY59" s="796"/>
      <c r="CZ59" s="796"/>
      <c r="DA59" s="796"/>
      <c r="DB59" s="796"/>
      <c r="DC59" s="796"/>
      <c r="DD59" s="796"/>
      <c r="DE59" s="796"/>
      <c r="DF59" s="796"/>
      <c r="DG59" s="796"/>
      <c r="DH59" s="796"/>
      <c r="DI59" s="796"/>
      <c r="DJ59" s="796"/>
      <c r="DK59" s="796"/>
      <c r="DL59" s="796"/>
      <c r="DM59" s="796"/>
      <c r="DN59" s="796"/>
      <c r="DO59" s="796"/>
      <c r="DP59" s="796"/>
      <c r="DQ59" s="796"/>
      <c r="DR59" s="796"/>
      <c r="DS59" s="796"/>
      <c r="DT59" s="796"/>
      <c r="DU59" s="796"/>
      <c r="DV59" s="796"/>
      <c r="DW59" s="796"/>
      <c r="DX59" s="796"/>
      <c r="DY59" s="796"/>
      <c r="DZ59" s="796"/>
      <c r="EA59" s="796"/>
      <c r="EB59" s="796"/>
      <c r="EC59" s="796"/>
      <c r="ED59" s="796"/>
      <c r="EE59" s="796"/>
      <c r="EF59" s="796"/>
      <c r="EG59" s="796"/>
      <c r="EH59" s="796"/>
      <c r="EI59" s="796"/>
      <c r="EJ59" s="796"/>
      <c r="EK59" s="796"/>
      <c r="EL59" s="796"/>
      <c r="EM59" s="796"/>
      <c r="EN59" s="796"/>
    </row>
    <row r="60" spans="2:144" ht="4.5" customHeight="1">
      <c r="B60" s="892"/>
      <c r="C60" s="892"/>
      <c r="D60" s="892"/>
      <c r="E60" s="892"/>
      <c r="F60" s="892"/>
      <c r="G60" s="892"/>
      <c r="H60" s="892"/>
      <c r="I60" s="892"/>
      <c r="J60" s="892"/>
      <c r="K60" s="892"/>
      <c r="L60" s="892"/>
      <c r="M60" s="892"/>
      <c r="N60" s="892"/>
      <c r="O60" s="892"/>
      <c r="P60" s="892"/>
      <c r="Q60" s="892"/>
      <c r="R60" s="892"/>
      <c r="S60" s="892"/>
      <c r="T60" s="892"/>
      <c r="U60" s="892"/>
      <c r="V60" s="892"/>
      <c r="W60" s="892"/>
      <c r="X60" s="892"/>
      <c r="Y60" s="892"/>
      <c r="Z60" s="892"/>
      <c r="AA60" s="892"/>
      <c r="AB60" s="892"/>
      <c r="AC60" s="892"/>
      <c r="AD60" s="892"/>
      <c r="AE60" s="892"/>
      <c r="AF60" s="892"/>
      <c r="AG60" s="892"/>
      <c r="AH60" s="892"/>
      <c r="AI60" s="892"/>
      <c r="AJ60" s="892"/>
      <c r="AK60" s="892"/>
      <c r="AL60" s="892"/>
      <c r="AM60" s="892"/>
      <c r="AN60" s="892"/>
      <c r="AO60" s="892"/>
      <c r="AP60" s="892"/>
      <c r="AQ60" s="892"/>
      <c r="AR60" s="892"/>
      <c r="AS60" s="892"/>
      <c r="AT60" s="892"/>
      <c r="AU60" s="892"/>
      <c r="AV60" s="892"/>
      <c r="AW60" s="892"/>
      <c r="AX60" s="892"/>
      <c r="AY60" s="892"/>
      <c r="AZ60" s="892"/>
      <c r="BA60" s="892"/>
      <c r="BB60" s="892"/>
      <c r="BC60" s="892"/>
      <c r="BD60" s="892"/>
      <c r="BE60" s="892"/>
      <c r="BF60" s="892"/>
      <c r="BG60" s="892"/>
      <c r="BH60" s="892"/>
      <c r="BI60" s="892"/>
      <c r="BJ60" s="892"/>
      <c r="BK60" s="892"/>
      <c r="BL60" s="892"/>
      <c r="BM60" s="892"/>
      <c r="BN60" s="1343"/>
      <c r="BO60" s="1343"/>
      <c r="BP60" s="1343"/>
      <c r="BQ60" s="1343"/>
      <c r="BR60" s="1343"/>
      <c r="BS60" s="1343"/>
      <c r="BT60" s="1343"/>
      <c r="BU60" s="1343"/>
    </row>
    <row r="61" spans="2:144" ht="12.75" customHeight="1">
      <c r="B61" s="3120" t="s">
        <v>3699</v>
      </c>
      <c r="C61" s="3121"/>
      <c r="D61" s="3121"/>
      <c r="E61" s="3121"/>
      <c r="F61" s="3121"/>
      <c r="G61" s="3121"/>
      <c r="H61" s="3121"/>
      <c r="I61" s="3121"/>
      <c r="J61" s="3121"/>
      <c r="K61" s="3121"/>
      <c r="L61" s="3121"/>
      <c r="M61" s="3121"/>
      <c r="N61" s="3121"/>
      <c r="O61" s="3121"/>
      <c r="P61" s="3121"/>
      <c r="Q61" s="3121"/>
      <c r="R61" s="3121"/>
      <c r="S61" s="3121"/>
      <c r="T61" s="3121"/>
      <c r="U61" s="3121"/>
      <c r="V61" s="3121"/>
      <c r="W61" s="3121"/>
      <c r="X61" s="3121"/>
      <c r="Y61" s="3121"/>
      <c r="Z61" s="3121"/>
      <c r="AA61" s="3121"/>
      <c r="AB61" s="3121"/>
      <c r="AC61" s="3121"/>
      <c r="AD61" s="3121"/>
      <c r="AE61" s="3121"/>
      <c r="AF61" s="3121"/>
      <c r="AG61" s="3121"/>
      <c r="AH61" s="3121"/>
      <c r="AI61" s="3121"/>
      <c r="AJ61" s="3121"/>
      <c r="AK61" s="3121"/>
      <c r="AL61" s="3121"/>
      <c r="AM61" s="3121"/>
      <c r="AN61" s="3121"/>
      <c r="AO61" s="3121"/>
      <c r="AP61" s="3121"/>
      <c r="AQ61" s="3121"/>
      <c r="AR61" s="3121"/>
      <c r="AS61" s="3121"/>
      <c r="AT61" s="3121"/>
      <c r="AU61" s="3121"/>
      <c r="AV61" s="3121"/>
      <c r="AW61" s="3121"/>
      <c r="AX61" s="3121"/>
      <c r="AY61" s="3121"/>
      <c r="AZ61" s="3121"/>
      <c r="BA61" s="3121"/>
      <c r="BB61" s="3121"/>
      <c r="BC61" s="3121"/>
      <c r="BD61" s="3121"/>
      <c r="BE61" s="3121"/>
      <c r="BF61" s="3121"/>
      <c r="BG61" s="3121"/>
      <c r="BH61" s="3121"/>
      <c r="BI61" s="3121"/>
      <c r="BJ61" s="3121"/>
      <c r="BK61" s="3121"/>
      <c r="BL61" s="3121"/>
      <c r="BM61" s="3121"/>
      <c r="BN61" s="3121"/>
      <c r="BO61" s="3121"/>
      <c r="BP61" s="3121"/>
      <c r="BQ61" s="3121"/>
      <c r="BR61" s="3121"/>
      <c r="BS61" s="3121"/>
      <c r="BT61" s="3121"/>
      <c r="BU61" s="3121"/>
      <c r="BV61" s="1376"/>
      <c r="BW61" s="1376"/>
      <c r="BX61" s="1407"/>
    </row>
    <row r="62" spans="2:144" ht="11.25" customHeight="1">
      <c r="B62" s="1408"/>
      <c r="C62" s="1409">
        <v>1</v>
      </c>
      <c r="D62" s="3122" t="s">
        <v>4420</v>
      </c>
      <c r="E62" s="3122"/>
      <c r="F62" s="3122"/>
      <c r="G62" s="3122"/>
      <c r="H62" s="3122"/>
      <c r="I62" s="3122"/>
      <c r="J62" s="3122"/>
      <c r="K62" s="3122"/>
      <c r="L62" s="3122"/>
      <c r="M62" s="3122"/>
      <c r="N62" s="3122"/>
      <c r="O62" s="3122"/>
      <c r="P62" s="3122"/>
      <c r="Q62" s="3122"/>
      <c r="R62" s="3122"/>
      <c r="S62" s="3122"/>
      <c r="T62" s="3122"/>
      <c r="U62" s="3122"/>
      <c r="V62" s="3122"/>
      <c r="W62" s="3122"/>
      <c r="X62" s="3122"/>
      <c r="Y62" s="3122"/>
      <c r="Z62" s="3122"/>
      <c r="AA62" s="3122"/>
      <c r="AB62" s="3122"/>
      <c r="AC62" s="3122"/>
      <c r="AD62" s="3122"/>
      <c r="AE62" s="3122"/>
      <c r="AF62" s="3122"/>
      <c r="AG62" s="3122"/>
      <c r="AH62" s="3122"/>
      <c r="AI62" s="3122"/>
      <c r="AJ62" s="3122"/>
      <c r="AK62" s="3122"/>
      <c r="AL62" s="3122"/>
      <c r="AM62" s="3122"/>
      <c r="AN62" s="3122"/>
      <c r="AO62" s="3122"/>
      <c r="AP62" s="3122"/>
      <c r="AQ62" s="3122"/>
      <c r="AR62" s="3122"/>
      <c r="AS62" s="3122"/>
      <c r="AT62" s="3122"/>
      <c r="AU62" s="3122"/>
      <c r="AV62" s="3122"/>
      <c r="AW62" s="3122"/>
      <c r="AX62" s="3122"/>
      <c r="AY62" s="3122"/>
      <c r="AZ62" s="3122"/>
      <c r="BA62" s="3122"/>
      <c r="BB62" s="3122"/>
      <c r="BC62" s="3122"/>
      <c r="BD62" s="3122"/>
      <c r="BE62" s="3122"/>
      <c r="BF62" s="3122"/>
      <c r="BG62" s="3122"/>
      <c r="BH62" s="3122"/>
      <c r="BI62" s="3122"/>
      <c r="BJ62" s="3122"/>
      <c r="BK62" s="3122"/>
      <c r="BL62" s="3122"/>
      <c r="BM62" s="3122"/>
      <c r="BN62" s="3122"/>
      <c r="BO62" s="3122"/>
      <c r="BP62" s="3122"/>
      <c r="BQ62" s="3122"/>
      <c r="BR62" s="3122"/>
      <c r="BS62" s="3122"/>
      <c r="BT62" s="3122"/>
      <c r="BU62" s="3122"/>
      <c r="BV62" s="3122"/>
      <c r="BW62" s="3122"/>
      <c r="BX62" s="1410"/>
    </row>
    <row r="63" spans="2:144" ht="11.25" customHeight="1">
      <c r="B63" s="1408"/>
      <c r="C63" s="1411"/>
      <c r="D63" s="3122"/>
      <c r="E63" s="3122"/>
      <c r="F63" s="3122"/>
      <c r="G63" s="3122"/>
      <c r="H63" s="3122"/>
      <c r="I63" s="3122"/>
      <c r="J63" s="3122"/>
      <c r="K63" s="3122"/>
      <c r="L63" s="3122"/>
      <c r="M63" s="3122"/>
      <c r="N63" s="3122"/>
      <c r="O63" s="3122"/>
      <c r="P63" s="3122"/>
      <c r="Q63" s="3122"/>
      <c r="R63" s="3122"/>
      <c r="S63" s="3122"/>
      <c r="T63" s="3122"/>
      <c r="U63" s="3122"/>
      <c r="V63" s="3122"/>
      <c r="W63" s="3122"/>
      <c r="X63" s="3122"/>
      <c r="Y63" s="3122"/>
      <c r="Z63" s="3122"/>
      <c r="AA63" s="3122"/>
      <c r="AB63" s="3122"/>
      <c r="AC63" s="3122"/>
      <c r="AD63" s="3122"/>
      <c r="AE63" s="3122"/>
      <c r="AF63" s="3122"/>
      <c r="AG63" s="3122"/>
      <c r="AH63" s="3122"/>
      <c r="AI63" s="3122"/>
      <c r="AJ63" s="3122"/>
      <c r="AK63" s="3122"/>
      <c r="AL63" s="3122"/>
      <c r="AM63" s="3122"/>
      <c r="AN63" s="3122"/>
      <c r="AO63" s="3122"/>
      <c r="AP63" s="3122"/>
      <c r="AQ63" s="3122"/>
      <c r="AR63" s="3122"/>
      <c r="AS63" s="3122"/>
      <c r="AT63" s="3122"/>
      <c r="AU63" s="3122"/>
      <c r="AV63" s="3122"/>
      <c r="AW63" s="3122"/>
      <c r="AX63" s="3122"/>
      <c r="AY63" s="3122"/>
      <c r="AZ63" s="3122"/>
      <c r="BA63" s="3122"/>
      <c r="BB63" s="3122"/>
      <c r="BC63" s="3122"/>
      <c r="BD63" s="3122"/>
      <c r="BE63" s="3122"/>
      <c r="BF63" s="3122"/>
      <c r="BG63" s="3122"/>
      <c r="BH63" s="3122"/>
      <c r="BI63" s="3122"/>
      <c r="BJ63" s="3122"/>
      <c r="BK63" s="3122"/>
      <c r="BL63" s="3122"/>
      <c r="BM63" s="3122"/>
      <c r="BN63" s="3122"/>
      <c r="BO63" s="3122"/>
      <c r="BP63" s="3122"/>
      <c r="BQ63" s="3122"/>
      <c r="BR63" s="3122"/>
      <c r="BS63" s="3122"/>
      <c r="BT63" s="3122"/>
      <c r="BU63" s="3122"/>
      <c r="BV63" s="3122"/>
      <c r="BW63" s="3122"/>
      <c r="BX63" s="1410"/>
    </row>
    <row r="64" spans="2:144" ht="11.45" customHeight="1">
      <c r="B64" s="1408"/>
      <c r="C64" s="1411"/>
      <c r="D64" s="3122"/>
      <c r="E64" s="3122"/>
      <c r="F64" s="3122"/>
      <c r="G64" s="3122"/>
      <c r="H64" s="3122"/>
      <c r="I64" s="3122"/>
      <c r="J64" s="3122"/>
      <c r="K64" s="3122"/>
      <c r="L64" s="3122"/>
      <c r="M64" s="3122"/>
      <c r="N64" s="3122"/>
      <c r="O64" s="3122"/>
      <c r="P64" s="3122"/>
      <c r="Q64" s="3122"/>
      <c r="R64" s="3122"/>
      <c r="S64" s="3122"/>
      <c r="T64" s="3122"/>
      <c r="U64" s="3122"/>
      <c r="V64" s="3122"/>
      <c r="W64" s="3122"/>
      <c r="X64" s="3122"/>
      <c r="Y64" s="3122"/>
      <c r="Z64" s="3122"/>
      <c r="AA64" s="3122"/>
      <c r="AB64" s="3122"/>
      <c r="AC64" s="3122"/>
      <c r="AD64" s="3122"/>
      <c r="AE64" s="3122"/>
      <c r="AF64" s="3122"/>
      <c r="AG64" s="3122"/>
      <c r="AH64" s="3122"/>
      <c r="AI64" s="3122"/>
      <c r="AJ64" s="3122"/>
      <c r="AK64" s="3122"/>
      <c r="AL64" s="3122"/>
      <c r="AM64" s="3122"/>
      <c r="AN64" s="3122"/>
      <c r="AO64" s="3122"/>
      <c r="AP64" s="3122"/>
      <c r="AQ64" s="3122"/>
      <c r="AR64" s="3122"/>
      <c r="AS64" s="3122"/>
      <c r="AT64" s="3122"/>
      <c r="AU64" s="3122"/>
      <c r="AV64" s="3122"/>
      <c r="AW64" s="3122"/>
      <c r="AX64" s="3122"/>
      <c r="AY64" s="3122"/>
      <c r="AZ64" s="3122"/>
      <c r="BA64" s="3122"/>
      <c r="BB64" s="3122"/>
      <c r="BC64" s="3122"/>
      <c r="BD64" s="3122"/>
      <c r="BE64" s="3122"/>
      <c r="BF64" s="3122"/>
      <c r="BG64" s="3122"/>
      <c r="BH64" s="3122"/>
      <c r="BI64" s="3122"/>
      <c r="BJ64" s="3122"/>
      <c r="BK64" s="3122"/>
      <c r="BL64" s="3122"/>
      <c r="BM64" s="3122"/>
      <c r="BN64" s="3122"/>
      <c r="BO64" s="3122"/>
      <c r="BP64" s="3122"/>
      <c r="BQ64" s="3122"/>
      <c r="BR64" s="3122"/>
      <c r="BS64" s="3122"/>
      <c r="BT64" s="3122"/>
      <c r="BU64" s="3122"/>
      <c r="BV64" s="3122"/>
      <c r="BW64" s="3122"/>
      <c r="BX64" s="1410"/>
    </row>
    <row r="65" spans="2:76" ht="11.45" customHeight="1">
      <c r="B65" s="1408"/>
      <c r="C65" s="1412"/>
      <c r="D65" s="3123" t="s">
        <v>3700</v>
      </c>
      <c r="E65" s="3123"/>
      <c r="F65" s="3123"/>
      <c r="G65" s="3123"/>
      <c r="H65" s="3123"/>
      <c r="I65" s="3123"/>
      <c r="J65" s="3123"/>
      <c r="K65" s="3123"/>
      <c r="L65" s="3123"/>
      <c r="M65" s="3123"/>
      <c r="N65" s="3123"/>
      <c r="O65" s="3123"/>
      <c r="P65" s="3123"/>
      <c r="Q65" s="3123"/>
      <c r="R65" s="3123"/>
      <c r="S65" s="3123"/>
      <c r="T65" s="3123"/>
      <c r="U65" s="3123"/>
      <c r="V65" s="3123"/>
      <c r="W65" s="3123"/>
      <c r="X65" s="3123"/>
      <c r="Y65" s="3123"/>
      <c r="Z65" s="3123"/>
      <c r="AA65" s="3123"/>
      <c r="AB65" s="3123"/>
      <c r="AC65" s="3123"/>
      <c r="AD65" s="3123"/>
      <c r="AE65" s="3123"/>
      <c r="AF65" s="3123"/>
      <c r="AG65" s="3123"/>
      <c r="AH65" s="3123"/>
      <c r="AI65" s="3123"/>
      <c r="AJ65" s="3123"/>
      <c r="AK65" s="3123"/>
      <c r="AL65" s="3123"/>
      <c r="AM65" s="3123"/>
      <c r="AN65" s="3123"/>
      <c r="AO65" s="3123"/>
      <c r="AP65" s="3123"/>
      <c r="AQ65" s="3123"/>
      <c r="AR65" s="3123"/>
      <c r="AS65" s="3123"/>
      <c r="AT65" s="3123"/>
      <c r="AU65" s="3123"/>
      <c r="AV65" s="3123"/>
      <c r="AW65" s="3123"/>
      <c r="AX65" s="3123"/>
      <c r="AY65" s="3123"/>
      <c r="AZ65" s="3123"/>
      <c r="BA65" s="3123"/>
      <c r="BB65" s="3123"/>
      <c r="BC65" s="3123"/>
      <c r="BD65" s="3123"/>
      <c r="BE65" s="3123"/>
      <c r="BF65" s="3123"/>
      <c r="BG65" s="3123"/>
      <c r="BH65" s="3123"/>
      <c r="BI65" s="3123"/>
      <c r="BJ65" s="3123"/>
      <c r="BK65" s="3123"/>
      <c r="BL65" s="3123"/>
      <c r="BM65" s="3123"/>
      <c r="BN65" s="3123"/>
      <c r="BO65" s="3123"/>
      <c r="BP65" s="3123"/>
      <c r="BQ65" s="3123"/>
      <c r="BR65" s="3123"/>
      <c r="BS65" s="3123"/>
      <c r="BT65" s="1411"/>
      <c r="BU65" s="1411"/>
      <c r="BX65" s="1410"/>
    </row>
    <row r="66" spans="2:76" ht="13.5" customHeight="1">
      <c r="B66" s="1408"/>
      <c r="C66" s="1411"/>
      <c r="D66" s="3096" t="s">
        <v>3701</v>
      </c>
      <c r="E66" s="3096"/>
      <c r="F66" s="3096"/>
      <c r="G66" s="3096"/>
      <c r="H66" s="3096"/>
      <c r="I66" s="3096"/>
      <c r="J66" s="3096"/>
      <c r="K66" s="3096"/>
      <c r="L66" s="3096"/>
      <c r="M66" s="3096"/>
      <c r="N66" s="3096"/>
      <c r="O66" s="3096"/>
      <c r="P66" s="3096"/>
      <c r="Q66" s="3096"/>
      <c r="R66" s="3096"/>
      <c r="S66" s="3096"/>
      <c r="T66" s="3096"/>
      <c r="U66" s="3096"/>
      <c r="V66" s="3096"/>
      <c r="W66" s="3096"/>
      <c r="X66" s="3096"/>
      <c r="Y66" s="3096"/>
      <c r="Z66" s="3096"/>
      <c r="AA66" s="3096"/>
      <c r="AB66" s="3096"/>
      <c r="AC66" s="3096"/>
      <c r="AD66" s="3096"/>
      <c r="AE66" s="3096"/>
      <c r="AF66" s="3096"/>
      <c r="AG66" s="3096"/>
      <c r="AH66" s="3096"/>
      <c r="AI66" s="3096"/>
      <c r="AJ66" s="3096"/>
      <c r="AK66" s="3096"/>
      <c r="AL66" s="3096"/>
      <c r="AM66" s="3096"/>
      <c r="AN66" s="3096"/>
      <c r="AO66" s="3096"/>
      <c r="AP66" s="3096"/>
      <c r="AQ66" s="3096"/>
      <c r="AR66" s="3096"/>
      <c r="AS66" s="3096"/>
      <c r="AT66" s="3096"/>
      <c r="AU66" s="3096"/>
      <c r="AV66" s="3096"/>
      <c r="AW66" s="3096"/>
      <c r="AX66" s="3096"/>
      <c r="AY66" s="3096"/>
      <c r="AZ66" s="3096"/>
      <c r="BA66" s="3096"/>
      <c r="BB66" s="3096"/>
      <c r="BC66" s="3096"/>
      <c r="BD66" s="3096"/>
      <c r="BE66" s="3096"/>
      <c r="BF66" s="3096"/>
      <c r="BG66" s="3096"/>
      <c r="BH66" s="3096"/>
      <c r="BI66" s="3096"/>
      <c r="BJ66" s="3096"/>
      <c r="BK66" s="3096"/>
      <c r="BL66" s="3096"/>
      <c r="BM66" s="3096"/>
      <c r="BN66" s="3096"/>
      <c r="BO66" s="3096"/>
      <c r="BP66" s="3096"/>
      <c r="BQ66" s="3096"/>
      <c r="BR66" s="3096"/>
      <c r="BS66" s="3096"/>
      <c r="BT66" s="1411"/>
      <c r="BU66" s="1411"/>
      <c r="BX66" s="1410"/>
    </row>
    <row r="67" spans="2:76" ht="12.95" customHeight="1">
      <c r="B67" s="1408"/>
      <c r="C67" s="1411"/>
      <c r="D67" s="1411"/>
      <c r="E67" s="3096" t="s">
        <v>3702</v>
      </c>
      <c r="F67" s="3096"/>
      <c r="G67" s="3096"/>
      <c r="H67" s="3096"/>
      <c r="I67" s="3096"/>
      <c r="J67" s="3096"/>
      <c r="K67" s="3096"/>
      <c r="L67" s="3096"/>
      <c r="M67" s="3096"/>
      <c r="N67" s="3096"/>
      <c r="O67" s="3096"/>
      <c r="P67" s="3096"/>
      <c r="Q67" s="3096"/>
      <c r="R67" s="3096"/>
      <c r="S67" s="3096"/>
      <c r="T67" s="3096"/>
      <c r="U67" s="3096"/>
      <c r="V67" s="3096"/>
      <c r="W67" s="3096"/>
      <c r="X67" s="3096"/>
      <c r="Y67" s="3096"/>
      <c r="Z67" s="3096"/>
      <c r="AA67" s="3096"/>
      <c r="AB67" s="3096"/>
      <c r="AC67" s="3096"/>
      <c r="AD67" s="3096"/>
      <c r="AE67" s="3096"/>
      <c r="AF67" s="3096"/>
      <c r="AG67" s="3096"/>
      <c r="AH67" s="3096"/>
      <c r="AI67" s="3096"/>
      <c r="AJ67" s="3096"/>
      <c r="AK67" s="3096"/>
      <c r="AL67" s="3096"/>
      <c r="AM67" s="3096"/>
      <c r="AN67" s="3096"/>
      <c r="AO67" s="3096"/>
      <c r="AP67" s="3096"/>
      <c r="AQ67" s="3096"/>
      <c r="AR67" s="3096"/>
      <c r="AS67" s="3096"/>
      <c r="AT67" s="3096"/>
      <c r="AU67" s="3096"/>
      <c r="AV67" s="3096"/>
      <c r="AW67" s="3096"/>
      <c r="AX67" s="3096"/>
      <c r="AY67" s="3096"/>
      <c r="AZ67" s="3096"/>
      <c r="BA67" s="3096"/>
      <c r="BB67" s="3096"/>
      <c r="BC67" s="3096"/>
      <c r="BD67" s="3096"/>
      <c r="BE67" s="3096"/>
      <c r="BF67" s="3096"/>
      <c r="BG67" s="3096"/>
      <c r="BH67" s="3096"/>
      <c r="BI67" s="3096"/>
      <c r="BJ67" s="3096"/>
      <c r="BK67" s="3096"/>
      <c r="BL67" s="3096"/>
      <c r="BM67" s="3096"/>
      <c r="BN67" s="3096"/>
      <c r="BO67" s="3096"/>
      <c r="BP67" s="3096"/>
      <c r="BQ67" s="3096"/>
      <c r="BR67" s="3096"/>
      <c r="BS67" s="3096"/>
      <c r="BT67" s="1411"/>
      <c r="BU67" s="1411"/>
      <c r="BX67" s="1410"/>
    </row>
    <row r="68" spans="2:76" ht="11.1" customHeight="1">
      <c r="B68" s="1413"/>
      <c r="C68" s="1343"/>
      <c r="D68" s="1343"/>
      <c r="E68" s="1343"/>
      <c r="F68" s="3124"/>
      <c r="G68" s="3124"/>
      <c r="H68" s="3124"/>
      <c r="I68" s="3124"/>
      <c r="J68" s="3124"/>
      <c r="K68" s="3124"/>
      <c r="L68" s="3124"/>
      <c r="M68" s="3126" t="s">
        <v>3703</v>
      </c>
      <c r="N68" s="3127"/>
      <c r="O68" s="3127"/>
      <c r="P68" s="3127"/>
      <c r="Q68" s="3127"/>
      <c r="R68" s="3127"/>
      <c r="S68" s="3127"/>
      <c r="T68" s="3127"/>
      <c r="U68" s="3127"/>
      <c r="V68" s="3127"/>
      <c r="W68" s="3127"/>
      <c r="X68" s="3128"/>
      <c r="Y68" s="3126" t="s">
        <v>3704</v>
      </c>
      <c r="Z68" s="3127"/>
      <c r="AA68" s="3127"/>
      <c r="AB68" s="3127"/>
      <c r="AC68" s="3127"/>
      <c r="AD68" s="3127"/>
      <c r="AE68" s="3127"/>
      <c r="AF68" s="3127"/>
      <c r="AG68" s="3127"/>
      <c r="AH68" s="3127"/>
      <c r="AI68" s="3127"/>
      <c r="AJ68" s="3127"/>
      <c r="AK68" s="3128"/>
      <c r="AL68" s="1343"/>
      <c r="AM68" s="1343"/>
      <c r="AN68" s="1343"/>
      <c r="AO68" s="1343"/>
      <c r="AP68" s="1343"/>
      <c r="AQ68" s="1343"/>
      <c r="AR68" s="1343"/>
      <c r="AS68" s="1343"/>
      <c r="AT68" s="1343"/>
      <c r="AU68" s="1343"/>
      <c r="AV68" s="1343"/>
      <c r="AW68" s="1343"/>
      <c r="AX68" s="1343"/>
      <c r="AY68" s="1343"/>
      <c r="AZ68" s="1343"/>
      <c r="BA68" s="1343"/>
      <c r="BB68" s="1343"/>
      <c r="BC68" s="1343"/>
      <c r="BD68" s="1343"/>
      <c r="BE68" s="1343"/>
      <c r="BF68" s="1343"/>
      <c r="BG68" s="1343"/>
      <c r="BH68" s="1343"/>
      <c r="BI68" s="1343"/>
      <c r="BJ68" s="1343"/>
      <c r="BK68" s="1343"/>
      <c r="BL68" s="1343"/>
      <c r="BM68" s="1343"/>
      <c r="BN68" s="1343"/>
      <c r="BO68" s="1343"/>
      <c r="BP68" s="1343"/>
      <c r="BQ68" s="1343"/>
      <c r="BR68" s="1343"/>
      <c r="BS68" s="1343"/>
      <c r="BT68" s="1343"/>
      <c r="BU68" s="1343"/>
      <c r="BX68" s="1410"/>
    </row>
    <row r="69" spans="2:76" ht="11.1" customHeight="1" thickBot="1">
      <c r="B69" s="1413"/>
      <c r="C69" s="1343"/>
      <c r="D69" s="1343"/>
      <c r="E69" s="1343"/>
      <c r="F69" s="3125"/>
      <c r="G69" s="3125"/>
      <c r="H69" s="3125"/>
      <c r="I69" s="3125"/>
      <c r="J69" s="3125"/>
      <c r="K69" s="3125"/>
      <c r="L69" s="3125"/>
      <c r="M69" s="3112" t="s">
        <v>3705</v>
      </c>
      <c r="N69" s="3112"/>
      <c r="O69" s="3112"/>
      <c r="P69" s="3112"/>
      <c r="Q69" s="3112"/>
      <c r="R69" s="3112"/>
      <c r="S69" s="3113" t="s">
        <v>3706</v>
      </c>
      <c r="T69" s="3114"/>
      <c r="U69" s="3114"/>
      <c r="V69" s="3114"/>
      <c r="W69" s="3114"/>
      <c r="X69" s="3115"/>
      <c r="Y69" s="3112" t="s">
        <v>3705</v>
      </c>
      <c r="Z69" s="3112"/>
      <c r="AA69" s="3112"/>
      <c r="AB69" s="3112"/>
      <c r="AC69" s="3112"/>
      <c r="AD69" s="3112"/>
      <c r="AE69" s="3112"/>
      <c r="AF69" s="3113" t="s">
        <v>3706</v>
      </c>
      <c r="AG69" s="3114"/>
      <c r="AH69" s="3114"/>
      <c r="AI69" s="3114"/>
      <c r="AJ69" s="3114"/>
      <c r="AK69" s="3115"/>
      <c r="AL69" s="1343"/>
      <c r="AM69" s="1343"/>
      <c r="AN69" s="1343"/>
      <c r="AO69" s="1343"/>
      <c r="AP69" s="1343"/>
      <c r="AQ69" s="1343"/>
      <c r="AR69" s="1343"/>
      <c r="AS69" s="1343"/>
      <c r="AT69" s="1343"/>
      <c r="AU69" s="1343"/>
      <c r="AV69" s="1343"/>
      <c r="AW69" s="1343"/>
      <c r="AX69" s="1343"/>
      <c r="AY69" s="1343"/>
      <c r="AZ69" s="1343"/>
      <c r="BA69" s="1343"/>
      <c r="BB69" s="1343"/>
      <c r="BC69" s="1343"/>
      <c r="BD69" s="1343"/>
      <c r="BE69" s="1343"/>
      <c r="BF69" s="1343"/>
      <c r="BG69" s="1343"/>
      <c r="BH69" s="1343"/>
      <c r="BI69" s="1343"/>
      <c r="BJ69" s="1343"/>
      <c r="BK69" s="1343"/>
      <c r="BL69" s="1343"/>
      <c r="BM69" s="1343"/>
      <c r="BN69" s="1343"/>
      <c r="BO69" s="1343"/>
      <c r="BP69" s="1343"/>
      <c r="BQ69" s="1343"/>
      <c r="BR69" s="1343"/>
      <c r="BS69" s="1343"/>
      <c r="BT69" s="1343"/>
      <c r="BU69" s="1343"/>
      <c r="BX69" s="1410"/>
    </row>
    <row r="70" spans="2:76" ht="6.75" customHeight="1" thickTop="1">
      <c r="B70" s="1413"/>
      <c r="C70" s="1343"/>
      <c r="D70" s="1343"/>
      <c r="E70" s="1343"/>
      <c r="F70" s="3116" t="s">
        <v>2583</v>
      </c>
      <c r="G70" s="3117"/>
      <c r="H70" s="3117"/>
      <c r="I70" s="3117"/>
      <c r="J70" s="3117"/>
      <c r="K70" s="3117"/>
      <c r="L70" s="3118"/>
      <c r="M70" s="3119" t="s">
        <v>3707</v>
      </c>
      <c r="N70" s="3119"/>
      <c r="O70" s="3119"/>
      <c r="P70" s="3119"/>
      <c r="Q70" s="3119"/>
      <c r="R70" s="3119"/>
      <c r="S70" s="3116" t="s">
        <v>243</v>
      </c>
      <c r="T70" s="3117"/>
      <c r="U70" s="3117"/>
      <c r="V70" s="3117"/>
      <c r="W70" s="3117"/>
      <c r="X70" s="3118"/>
      <c r="Y70" s="3119" t="s">
        <v>3708</v>
      </c>
      <c r="Z70" s="3119"/>
      <c r="AA70" s="3119"/>
      <c r="AB70" s="3119"/>
      <c r="AC70" s="3119"/>
      <c r="AD70" s="3119"/>
      <c r="AE70" s="3119"/>
      <c r="AF70" s="3116" t="s">
        <v>243</v>
      </c>
      <c r="AG70" s="3117"/>
      <c r="AH70" s="3117"/>
      <c r="AI70" s="3117"/>
      <c r="AJ70" s="3117"/>
      <c r="AK70" s="3118"/>
      <c r="AL70" s="1343"/>
      <c r="AM70" s="1343"/>
      <c r="AN70" s="1343"/>
      <c r="AO70" s="1343"/>
      <c r="AP70" s="1343"/>
      <c r="AQ70" s="1343"/>
      <c r="AR70" s="1343"/>
      <c r="AS70" s="1343"/>
      <c r="AT70" s="1343"/>
      <c r="AU70" s="1343"/>
      <c r="AV70" s="1343"/>
      <c r="AW70" s="1343"/>
      <c r="AX70" s="1343"/>
      <c r="AY70" s="1343"/>
      <c r="AZ70" s="1343"/>
      <c r="BA70" s="1343"/>
      <c r="BB70" s="1343"/>
      <c r="BC70" s="1343"/>
      <c r="BD70" s="1343"/>
      <c r="BE70" s="1343"/>
      <c r="BF70" s="1343"/>
      <c r="BG70" s="1343"/>
      <c r="BH70" s="1343"/>
      <c r="BI70" s="1343"/>
      <c r="BJ70" s="1343"/>
      <c r="BK70" s="1343"/>
      <c r="BL70" s="1343"/>
      <c r="BM70" s="1343"/>
      <c r="BN70" s="1343"/>
      <c r="BO70" s="1343"/>
      <c r="BP70" s="1343"/>
      <c r="BQ70" s="1343"/>
      <c r="BR70" s="1343"/>
      <c r="BS70" s="1343"/>
      <c r="BT70" s="1343"/>
      <c r="BU70" s="1343"/>
      <c r="BX70" s="1410"/>
    </row>
    <row r="71" spans="2:76" ht="6.75" customHeight="1">
      <c r="B71" s="1413"/>
      <c r="C71" s="1343"/>
      <c r="D71" s="1343"/>
      <c r="E71" s="1343"/>
      <c r="F71" s="3109"/>
      <c r="G71" s="3110"/>
      <c r="H71" s="3110"/>
      <c r="I71" s="3110"/>
      <c r="J71" s="3110"/>
      <c r="K71" s="3110"/>
      <c r="L71" s="3111"/>
      <c r="M71" s="3105"/>
      <c r="N71" s="3105"/>
      <c r="O71" s="3105"/>
      <c r="P71" s="3105"/>
      <c r="Q71" s="3105"/>
      <c r="R71" s="3105"/>
      <c r="S71" s="3109"/>
      <c r="T71" s="3110"/>
      <c r="U71" s="3110"/>
      <c r="V71" s="3110"/>
      <c r="W71" s="3110"/>
      <c r="X71" s="3111"/>
      <c r="Y71" s="3105"/>
      <c r="Z71" s="3105"/>
      <c r="AA71" s="3105"/>
      <c r="AB71" s="3105"/>
      <c r="AC71" s="3105"/>
      <c r="AD71" s="3105"/>
      <c r="AE71" s="3105"/>
      <c r="AF71" s="3109"/>
      <c r="AG71" s="3110"/>
      <c r="AH71" s="3110"/>
      <c r="AI71" s="3110"/>
      <c r="AJ71" s="3110"/>
      <c r="AK71" s="3111"/>
      <c r="AL71" s="1343"/>
      <c r="AM71" s="1343"/>
      <c r="AN71" s="1343"/>
      <c r="AO71" s="1343"/>
      <c r="AP71" s="1343"/>
      <c r="AQ71" s="1343"/>
      <c r="AR71" s="1343"/>
      <c r="AS71" s="1343"/>
      <c r="AT71" s="1343"/>
      <c r="AU71" s="1343"/>
      <c r="AV71" s="1343"/>
      <c r="AW71" s="1343"/>
      <c r="AX71" s="1343"/>
      <c r="AY71" s="1343"/>
      <c r="AZ71" s="1343"/>
      <c r="BA71" s="1343"/>
      <c r="BB71" s="1343"/>
      <c r="BC71" s="1343"/>
      <c r="BD71" s="1343"/>
      <c r="BE71" s="1343"/>
      <c r="BF71" s="1343"/>
      <c r="BG71" s="1343"/>
      <c r="BH71" s="1343"/>
      <c r="BI71" s="1343"/>
      <c r="BJ71" s="1343"/>
      <c r="BK71" s="1343"/>
      <c r="BL71" s="1343"/>
      <c r="BM71" s="1343"/>
      <c r="BN71" s="1343"/>
      <c r="BO71" s="1343"/>
      <c r="BP71" s="1343"/>
      <c r="BQ71" s="1343"/>
      <c r="BR71" s="1343"/>
      <c r="BS71" s="1343"/>
      <c r="BT71" s="1343"/>
      <c r="BU71" s="1343"/>
      <c r="BX71" s="1410"/>
    </row>
    <row r="72" spans="2:76" ht="6.75" customHeight="1">
      <c r="B72" s="1413"/>
      <c r="C72" s="1343"/>
      <c r="D72" s="1343"/>
      <c r="E72" s="1343"/>
      <c r="F72" s="3105" t="s">
        <v>3709</v>
      </c>
      <c r="G72" s="3105"/>
      <c r="H72" s="3105"/>
      <c r="I72" s="3105"/>
      <c r="J72" s="3105"/>
      <c r="K72" s="3105"/>
      <c r="L72" s="3105"/>
      <c r="M72" s="3105" t="s">
        <v>3707</v>
      </c>
      <c r="N72" s="3105"/>
      <c r="O72" s="3105"/>
      <c r="P72" s="3105"/>
      <c r="Q72" s="3105"/>
      <c r="R72" s="3105"/>
      <c r="S72" s="3106" t="s">
        <v>3710</v>
      </c>
      <c r="T72" s="3107"/>
      <c r="U72" s="3107"/>
      <c r="V72" s="3107"/>
      <c r="W72" s="3107"/>
      <c r="X72" s="3108"/>
      <c r="Y72" s="3105" t="s">
        <v>3711</v>
      </c>
      <c r="Z72" s="3105"/>
      <c r="AA72" s="3105"/>
      <c r="AB72" s="3105"/>
      <c r="AC72" s="3105"/>
      <c r="AD72" s="3105"/>
      <c r="AE72" s="3105"/>
      <c r="AF72" s="3106" t="s">
        <v>3710</v>
      </c>
      <c r="AG72" s="3107"/>
      <c r="AH72" s="3107"/>
      <c r="AI72" s="3107"/>
      <c r="AJ72" s="3107"/>
      <c r="AK72" s="3108"/>
      <c r="AL72" s="1343"/>
      <c r="AM72" s="1343"/>
      <c r="AN72" s="1343"/>
      <c r="AO72" s="1343"/>
      <c r="AP72" s="1343"/>
      <c r="AQ72" s="1343"/>
      <c r="AR72" s="1343"/>
      <c r="AS72" s="1343"/>
      <c r="AT72" s="1343"/>
      <c r="AU72" s="1343"/>
      <c r="AV72" s="1343"/>
      <c r="AW72" s="1343"/>
      <c r="AX72" s="1343"/>
      <c r="AY72" s="1343"/>
      <c r="AZ72" s="1343"/>
      <c r="BA72" s="1343"/>
      <c r="BB72" s="1343"/>
      <c r="BC72" s="1343"/>
      <c r="BD72" s="1343"/>
      <c r="BE72" s="1343"/>
      <c r="BF72" s="1343"/>
      <c r="BG72" s="1343"/>
      <c r="BH72" s="1343"/>
      <c r="BI72" s="1343"/>
      <c r="BJ72" s="1343"/>
      <c r="BK72" s="1343"/>
      <c r="BL72" s="1343"/>
      <c r="BM72" s="1343"/>
      <c r="BN72" s="1343"/>
      <c r="BO72" s="1343"/>
      <c r="BP72" s="1343"/>
      <c r="BQ72" s="1343"/>
      <c r="BR72" s="1343"/>
      <c r="BS72" s="1343"/>
      <c r="BT72" s="1343"/>
      <c r="BU72" s="1343"/>
      <c r="BX72" s="1410"/>
    </row>
    <row r="73" spans="2:76" ht="6.75" customHeight="1">
      <c r="B73" s="1413"/>
      <c r="C73" s="1343"/>
      <c r="D73" s="1343"/>
      <c r="E73" s="1343"/>
      <c r="F73" s="3105"/>
      <c r="G73" s="3105"/>
      <c r="H73" s="3105"/>
      <c r="I73" s="3105"/>
      <c r="J73" s="3105"/>
      <c r="K73" s="3105"/>
      <c r="L73" s="3105"/>
      <c r="M73" s="3105"/>
      <c r="N73" s="3105"/>
      <c r="O73" s="3105"/>
      <c r="P73" s="3105"/>
      <c r="Q73" s="3105"/>
      <c r="R73" s="3105"/>
      <c r="S73" s="3109"/>
      <c r="T73" s="3110"/>
      <c r="U73" s="3110"/>
      <c r="V73" s="3110"/>
      <c r="W73" s="3110"/>
      <c r="X73" s="3111"/>
      <c r="Y73" s="3105"/>
      <c r="Z73" s="3105"/>
      <c r="AA73" s="3105"/>
      <c r="AB73" s="3105"/>
      <c r="AC73" s="3105"/>
      <c r="AD73" s="3105"/>
      <c r="AE73" s="3105"/>
      <c r="AF73" s="3109"/>
      <c r="AG73" s="3110"/>
      <c r="AH73" s="3110"/>
      <c r="AI73" s="3110"/>
      <c r="AJ73" s="3110"/>
      <c r="AK73" s="3111"/>
      <c r="AL73" s="1343"/>
      <c r="AM73" s="1343"/>
      <c r="AN73" s="1343"/>
      <c r="AO73" s="1343"/>
      <c r="AP73" s="1343"/>
      <c r="AQ73" s="1343"/>
      <c r="AR73" s="1343"/>
      <c r="AS73" s="1343"/>
      <c r="AT73" s="1343"/>
      <c r="AU73" s="1343"/>
      <c r="AV73" s="1343"/>
      <c r="AW73" s="1343"/>
      <c r="AX73" s="1343"/>
      <c r="AY73" s="1343"/>
      <c r="AZ73" s="1343"/>
      <c r="BA73" s="1343"/>
      <c r="BB73" s="1343"/>
      <c r="BC73" s="1343"/>
      <c r="BD73" s="1343"/>
      <c r="BE73" s="1343"/>
      <c r="BF73" s="1343"/>
      <c r="BG73" s="1343"/>
      <c r="BH73" s="1343"/>
      <c r="BI73" s="1343"/>
      <c r="BJ73" s="1343"/>
      <c r="BK73" s="1343"/>
      <c r="BL73" s="1343"/>
      <c r="BM73" s="1343"/>
      <c r="BN73" s="1343"/>
      <c r="BO73" s="1343"/>
      <c r="BP73" s="1343"/>
      <c r="BQ73" s="1343"/>
      <c r="BR73" s="1343"/>
      <c r="BS73" s="1343"/>
      <c r="BT73" s="1343"/>
      <c r="BU73" s="1343"/>
      <c r="BX73" s="1410"/>
    </row>
    <row r="74" spans="2:76" ht="4.5" customHeight="1">
      <c r="B74" s="1413"/>
      <c r="C74" s="1343"/>
      <c r="D74" s="1343"/>
      <c r="E74" s="1343"/>
      <c r="F74" s="1414"/>
      <c r="G74" s="1414"/>
      <c r="H74" s="1414"/>
      <c r="I74" s="1414"/>
      <c r="J74" s="1414"/>
      <c r="K74" s="1414"/>
      <c r="L74" s="1414"/>
      <c r="M74" s="1414"/>
      <c r="N74" s="1414"/>
      <c r="O74" s="1414"/>
      <c r="P74" s="1414"/>
      <c r="Q74" s="1414"/>
      <c r="R74" s="1414"/>
      <c r="S74" s="1414"/>
      <c r="T74" s="1414"/>
      <c r="U74" s="1414"/>
      <c r="V74" s="1414"/>
      <c r="W74" s="1414"/>
      <c r="X74" s="1414"/>
      <c r="Y74" s="1414"/>
      <c r="Z74" s="1414"/>
      <c r="AA74" s="1414"/>
      <c r="AB74" s="1414"/>
      <c r="AC74" s="1414"/>
      <c r="AD74" s="1414"/>
      <c r="AE74" s="1414"/>
      <c r="AF74" s="1414"/>
      <c r="AG74" s="1414"/>
      <c r="AH74" s="1414"/>
      <c r="AI74" s="1414"/>
      <c r="AJ74" s="1414"/>
      <c r="AK74" s="1414"/>
      <c r="AL74" s="1343"/>
      <c r="AM74" s="1343"/>
      <c r="AN74" s="1343"/>
      <c r="AO74" s="1343"/>
      <c r="AP74" s="1343"/>
      <c r="AQ74" s="1343"/>
      <c r="AR74" s="1343"/>
      <c r="AS74" s="1343"/>
      <c r="AT74" s="1343"/>
      <c r="AU74" s="1343"/>
      <c r="AV74" s="1343"/>
      <c r="AW74" s="1343"/>
      <c r="AX74" s="1343"/>
      <c r="AY74" s="1343"/>
      <c r="AZ74" s="1343"/>
      <c r="BA74" s="1343"/>
      <c r="BB74" s="1343"/>
      <c r="BC74" s="1343"/>
      <c r="BD74" s="1343"/>
      <c r="BE74" s="1343"/>
      <c r="BF74" s="1343"/>
      <c r="BG74" s="1343"/>
      <c r="BH74" s="1343"/>
      <c r="BI74" s="1343"/>
      <c r="BJ74" s="1343"/>
      <c r="BK74" s="1343"/>
      <c r="BL74" s="1343"/>
      <c r="BM74" s="1343"/>
      <c r="BN74" s="1343"/>
      <c r="BO74" s="1343"/>
      <c r="BP74" s="1343"/>
      <c r="BQ74" s="1343"/>
      <c r="BR74" s="1343"/>
      <c r="BS74" s="1343"/>
      <c r="BT74" s="1343"/>
      <c r="BU74" s="1343"/>
      <c r="BX74" s="1410"/>
    </row>
    <row r="75" spans="2:76" ht="11.45" customHeight="1">
      <c r="B75" s="1408"/>
      <c r="C75" s="1415">
        <v>2</v>
      </c>
      <c r="D75" s="3097" t="s">
        <v>4421</v>
      </c>
      <c r="E75" s="3097"/>
      <c r="F75" s="3097"/>
      <c r="G75" s="3097"/>
      <c r="H75" s="3097"/>
      <c r="I75" s="3097"/>
      <c r="J75" s="3097"/>
      <c r="K75" s="3097"/>
      <c r="L75" s="3097"/>
      <c r="M75" s="3097"/>
      <c r="N75" s="3097"/>
      <c r="O75" s="3097"/>
      <c r="P75" s="3097"/>
      <c r="Q75" s="3097"/>
      <c r="R75" s="3097"/>
      <c r="S75" s="3097"/>
      <c r="T75" s="3097"/>
      <c r="U75" s="3097"/>
      <c r="V75" s="3097"/>
      <c r="W75" s="3097"/>
      <c r="X75" s="3097"/>
      <c r="Y75" s="3097"/>
      <c r="Z75" s="3097"/>
      <c r="AA75" s="3097"/>
      <c r="AB75" s="3097"/>
      <c r="AC75" s="3097"/>
      <c r="AD75" s="3097"/>
      <c r="AE75" s="3097"/>
      <c r="AF75" s="3097"/>
      <c r="AG75" s="3097"/>
      <c r="AH75" s="3097"/>
      <c r="AI75" s="3097"/>
      <c r="AJ75" s="3097"/>
      <c r="AK75" s="3097"/>
      <c r="AL75" s="3097"/>
      <c r="AM75" s="3097"/>
      <c r="AN75" s="3097"/>
      <c r="AO75" s="3097"/>
      <c r="AP75" s="3097"/>
      <c r="AQ75" s="3097"/>
      <c r="AR75" s="3097"/>
      <c r="AS75" s="3097"/>
      <c r="AT75" s="3097"/>
      <c r="AU75" s="3097"/>
      <c r="AV75" s="3097"/>
      <c r="AW75" s="3097"/>
      <c r="AX75" s="3097"/>
      <c r="AY75" s="3097"/>
      <c r="AZ75" s="3097"/>
      <c r="BA75" s="3097"/>
      <c r="BB75" s="3097"/>
      <c r="BC75" s="3097"/>
      <c r="BD75" s="3097"/>
      <c r="BE75" s="3097"/>
      <c r="BF75" s="3097"/>
      <c r="BG75" s="3097"/>
      <c r="BH75" s="3097"/>
      <c r="BI75" s="3097"/>
      <c r="BJ75" s="3097"/>
      <c r="BK75" s="3097"/>
      <c r="BL75" s="3097"/>
      <c r="BM75" s="3097"/>
      <c r="BN75" s="3097"/>
      <c r="BO75" s="3097"/>
      <c r="BP75" s="3097"/>
      <c r="BQ75" s="3097"/>
      <c r="BR75" s="3097"/>
      <c r="BS75" s="3097"/>
      <c r="BT75" s="3097"/>
      <c r="BU75" s="3097"/>
      <c r="BV75" s="3097"/>
      <c r="BW75" s="3097"/>
      <c r="BX75" s="1410"/>
    </row>
    <row r="76" spans="2:76" ht="11.45" customHeight="1">
      <c r="B76" s="1408"/>
      <c r="C76" s="1343"/>
      <c r="D76" s="3097"/>
      <c r="E76" s="3097"/>
      <c r="F76" s="3097"/>
      <c r="G76" s="3097"/>
      <c r="H76" s="3097"/>
      <c r="I76" s="3097"/>
      <c r="J76" s="3097"/>
      <c r="K76" s="3097"/>
      <c r="L76" s="3097"/>
      <c r="M76" s="3097"/>
      <c r="N76" s="3097"/>
      <c r="O76" s="3097"/>
      <c r="P76" s="3097"/>
      <c r="Q76" s="3097"/>
      <c r="R76" s="3097"/>
      <c r="S76" s="3097"/>
      <c r="T76" s="3097"/>
      <c r="U76" s="3097"/>
      <c r="V76" s="3097"/>
      <c r="W76" s="3097"/>
      <c r="X76" s="3097"/>
      <c r="Y76" s="3097"/>
      <c r="Z76" s="3097"/>
      <c r="AA76" s="3097"/>
      <c r="AB76" s="3097"/>
      <c r="AC76" s="3097"/>
      <c r="AD76" s="3097"/>
      <c r="AE76" s="3097"/>
      <c r="AF76" s="3097"/>
      <c r="AG76" s="3097"/>
      <c r="AH76" s="3097"/>
      <c r="AI76" s="3097"/>
      <c r="AJ76" s="3097"/>
      <c r="AK76" s="3097"/>
      <c r="AL76" s="3097"/>
      <c r="AM76" s="3097"/>
      <c r="AN76" s="3097"/>
      <c r="AO76" s="3097"/>
      <c r="AP76" s="3097"/>
      <c r="AQ76" s="3097"/>
      <c r="AR76" s="3097"/>
      <c r="AS76" s="3097"/>
      <c r="AT76" s="3097"/>
      <c r="AU76" s="3097"/>
      <c r="AV76" s="3097"/>
      <c r="AW76" s="3097"/>
      <c r="AX76" s="3097"/>
      <c r="AY76" s="3097"/>
      <c r="AZ76" s="3097"/>
      <c r="BA76" s="3097"/>
      <c r="BB76" s="3097"/>
      <c r="BC76" s="3097"/>
      <c r="BD76" s="3097"/>
      <c r="BE76" s="3097"/>
      <c r="BF76" s="3097"/>
      <c r="BG76" s="3097"/>
      <c r="BH76" s="3097"/>
      <c r="BI76" s="3097"/>
      <c r="BJ76" s="3097"/>
      <c r="BK76" s="3097"/>
      <c r="BL76" s="3097"/>
      <c r="BM76" s="3097"/>
      <c r="BN76" s="3097"/>
      <c r="BO76" s="3097"/>
      <c r="BP76" s="3097"/>
      <c r="BQ76" s="3097"/>
      <c r="BR76" s="3097"/>
      <c r="BS76" s="3097"/>
      <c r="BT76" s="3097"/>
      <c r="BU76" s="3097"/>
      <c r="BV76" s="3097"/>
      <c r="BW76" s="3097"/>
      <c r="BX76" s="1410"/>
    </row>
    <row r="77" spans="2:76" ht="13.5">
      <c r="B77" s="1408"/>
      <c r="C77" s="1416">
        <v>3</v>
      </c>
      <c r="D77" s="3098" t="s">
        <v>4794</v>
      </c>
      <c r="E77" s="3098"/>
      <c r="F77" s="3098"/>
      <c r="G77" s="3098"/>
      <c r="H77" s="3098"/>
      <c r="I77" s="3098"/>
      <c r="J77" s="3098"/>
      <c r="K77" s="3098"/>
      <c r="L77" s="3098"/>
      <c r="M77" s="3098"/>
      <c r="N77" s="3098"/>
      <c r="O77" s="3098"/>
      <c r="P77" s="3098"/>
      <c r="Q77" s="3098"/>
      <c r="R77" s="3098"/>
      <c r="S77" s="3098"/>
      <c r="T77" s="3098"/>
      <c r="U77" s="3098"/>
      <c r="V77" s="3098"/>
      <c r="W77" s="3098"/>
      <c r="X77" s="3098"/>
      <c r="Y77" s="3098"/>
      <c r="Z77" s="3098"/>
      <c r="AA77" s="3098"/>
      <c r="AB77" s="3098"/>
      <c r="AC77" s="3098"/>
      <c r="AD77" s="3098"/>
      <c r="AE77" s="3098"/>
      <c r="AF77" s="3098"/>
      <c r="AG77" s="3098"/>
      <c r="AH77" s="3098"/>
      <c r="AI77" s="3098"/>
      <c r="AJ77" s="3098"/>
      <c r="AK77" s="3098"/>
      <c r="AL77" s="3098"/>
      <c r="AM77" s="3098"/>
      <c r="AN77" s="3098"/>
      <c r="AO77" s="3098"/>
      <c r="AP77" s="3098"/>
      <c r="AQ77" s="3098"/>
      <c r="AR77" s="3098"/>
      <c r="AS77" s="3098"/>
      <c r="AT77" s="3098"/>
      <c r="AU77" s="3098"/>
      <c r="AV77" s="3098"/>
      <c r="AW77" s="3098"/>
      <c r="AX77" s="3098"/>
      <c r="AY77" s="3098"/>
      <c r="AZ77" s="3098"/>
      <c r="BA77" s="3098"/>
      <c r="BB77" s="3098"/>
      <c r="BC77" s="3098"/>
      <c r="BD77" s="3098"/>
      <c r="BE77" s="3098"/>
      <c r="BF77" s="3098"/>
      <c r="BG77" s="3098"/>
      <c r="BH77" s="3098"/>
      <c r="BI77" s="3098"/>
      <c r="BJ77" s="3098"/>
      <c r="BK77" s="3098"/>
      <c r="BL77" s="3098"/>
      <c r="BM77" s="3098"/>
      <c r="BN77" s="3098"/>
      <c r="BO77" s="3098"/>
      <c r="BP77" s="3098"/>
      <c r="BQ77" s="3098"/>
      <c r="BR77" s="3098"/>
      <c r="BS77" s="3098"/>
      <c r="BT77" s="3098"/>
      <c r="BU77" s="3098"/>
      <c r="BV77" s="3098"/>
      <c r="BW77" s="3098"/>
      <c r="BX77" s="1410"/>
    </row>
    <row r="78" spans="2:76" ht="11.45" customHeight="1">
      <c r="B78" s="1417"/>
      <c r="C78" s="1409">
        <v>4</v>
      </c>
      <c r="D78" s="3090" t="s">
        <v>4795</v>
      </c>
      <c r="E78" s="3090"/>
      <c r="F78" s="3090"/>
      <c r="G78" s="3090"/>
      <c r="H78" s="3090"/>
      <c r="I78" s="3090"/>
      <c r="J78" s="3090"/>
      <c r="K78" s="3090"/>
      <c r="L78" s="3090"/>
      <c r="M78" s="3090"/>
      <c r="N78" s="3090"/>
      <c r="O78" s="3090"/>
      <c r="P78" s="3090"/>
      <c r="Q78" s="3090"/>
      <c r="R78" s="3090"/>
      <c r="S78" s="3090"/>
      <c r="T78" s="3090"/>
      <c r="U78" s="3090"/>
      <c r="V78" s="3090"/>
      <c r="W78" s="3090"/>
      <c r="X78" s="3090"/>
      <c r="Y78" s="3090"/>
      <c r="Z78" s="3090"/>
      <c r="AA78" s="3090"/>
      <c r="AB78" s="3090"/>
      <c r="AC78" s="3090"/>
      <c r="AD78" s="3090"/>
      <c r="AE78" s="3090"/>
      <c r="AF78" s="3090"/>
      <c r="AG78" s="3090"/>
      <c r="AH78" s="3090"/>
      <c r="AI78" s="3090"/>
      <c r="AJ78" s="3090"/>
      <c r="AK78" s="3090"/>
      <c r="AL78" s="3090"/>
      <c r="AM78" s="3090"/>
      <c r="AN78" s="3090"/>
      <c r="AO78" s="3090"/>
      <c r="AP78" s="3090"/>
      <c r="AQ78" s="3090"/>
      <c r="AR78" s="3090"/>
      <c r="AS78" s="3090"/>
      <c r="AT78" s="3090"/>
      <c r="AU78" s="3090"/>
      <c r="AV78" s="3090"/>
      <c r="AW78" s="3090"/>
      <c r="AX78" s="3090"/>
      <c r="AY78" s="3090"/>
      <c r="AZ78" s="3090"/>
      <c r="BA78" s="3090"/>
      <c r="BB78" s="3090"/>
      <c r="BC78" s="3090"/>
      <c r="BD78" s="3090"/>
      <c r="BE78" s="3090"/>
      <c r="BF78" s="3090"/>
      <c r="BG78" s="3090"/>
      <c r="BH78" s="3090"/>
      <c r="BI78" s="3090"/>
      <c r="BJ78" s="3090"/>
      <c r="BK78" s="3090"/>
      <c r="BL78" s="3090"/>
      <c r="BM78" s="3090"/>
      <c r="BN78" s="3090"/>
      <c r="BO78" s="3090"/>
      <c r="BP78" s="3090"/>
      <c r="BQ78" s="3090"/>
      <c r="BR78" s="3090"/>
      <c r="BS78" s="3090"/>
      <c r="BT78" s="3090"/>
      <c r="BU78" s="3090"/>
      <c r="BV78" s="3090"/>
      <c r="BW78" s="3090"/>
      <c r="BX78" s="1410"/>
    </row>
    <row r="79" spans="2:76" ht="4.5" customHeight="1">
      <c r="B79" s="3399"/>
      <c r="C79" s="3096"/>
      <c r="D79" s="3096"/>
      <c r="E79" s="3096"/>
      <c r="F79" s="3096"/>
      <c r="G79" s="3096"/>
      <c r="H79" s="3096"/>
      <c r="I79" s="3096"/>
      <c r="J79" s="3096"/>
      <c r="K79" s="3096"/>
      <c r="L79" s="3096"/>
      <c r="M79" s="3096"/>
      <c r="N79" s="3096"/>
      <c r="O79" s="3096"/>
      <c r="P79" s="3096"/>
      <c r="Q79" s="3096"/>
      <c r="R79" s="3096"/>
      <c r="S79" s="3096"/>
      <c r="T79" s="3096"/>
      <c r="U79" s="3096"/>
      <c r="V79" s="3096"/>
      <c r="W79" s="3096"/>
      <c r="X79" s="3096"/>
      <c r="Y79" s="3096"/>
      <c r="Z79" s="3096"/>
      <c r="AA79" s="3096"/>
      <c r="AB79" s="3096"/>
      <c r="AC79" s="3096"/>
      <c r="AD79" s="3096"/>
      <c r="AE79" s="3096"/>
      <c r="AF79" s="3096"/>
      <c r="AG79" s="3096"/>
      <c r="AH79" s="3096"/>
      <c r="AI79" s="3096"/>
      <c r="AJ79" s="3096"/>
      <c r="AK79" s="3096"/>
      <c r="AL79" s="3096"/>
      <c r="AM79" s="3096"/>
      <c r="AN79" s="3096"/>
      <c r="AO79" s="3096"/>
      <c r="AP79" s="3096"/>
      <c r="AQ79" s="3096"/>
      <c r="AR79" s="3096"/>
      <c r="AS79" s="3096"/>
      <c r="AT79" s="3096"/>
      <c r="AU79" s="3096"/>
      <c r="AV79" s="3096"/>
      <c r="AW79" s="3096"/>
      <c r="AX79" s="3096"/>
      <c r="AY79" s="3096"/>
      <c r="AZ79" s="3096"/>
      <c r="BA79" s="3096"/>
      <c r="BB79" s="3096"/>
      <c r="BC79" s="3096"/>
      <c r="BD79" s="3096"/>
      <c r="BE79" s="3096"/>
      <c r="BF79" s="3096"/>
      <c r="BG79" s="3096"/>
      <c r="BH79" s="3096"/>
      <c r="BI79" s="3096"/>
      <c r="BJ79" s="3096"/>
      <c r="BK79" s="3096"/>
      <c r="BL79" s="3096"/>
      <c r="BM79" s="3096"/>
      <c r="BN79" s="3096"/>
      <c r="BO79" s="3096"/>
      <c r="BP79" s="3096"/>
      <c r="BQ79" s="3096"/>
      <c r="BR79" s="3096"/>
      <c r="BS79" s="3096"/>
      <c r="BT79" s="3096"/>
      <c r="BU79" s="3096"/>
      <c r="BX79" s="1410"/>
    </row>
    <row r="80" spans="2:76" ht="11.45" customHeight="1">
      <c r="B80" s="3399" t="s">
        <v>2584</v>
      </c>
      <c r="C80" s="3096"/>
      <c r="D80" s="3096"/>
      <c r="E80" s="3096"/>
      <c r="F80" s="3096"/>
      <c r="G80" s="3096"/>
      <c r="H80" s="3096"/>
      <c r="I80" s="3096"/>
      <c r="J80" s="3096"/>
      <c r="K80" s="3096"/>
      <c r="L80" s="3096"/>
      <c r="M80" s="3096"/>
      <c r="N80" s="3096"/>
      <c r="O80" s="3096"/>
      <c r="P80" s="3096"/>
      <c r="Q80" s="3096"/>
      <c r="R80" s="3096"/>
      <c r="S80" s="3096"/>
      <c r="T80" s="3096"/>
      <c r="U80" s="3096"/>
      <c r="V80" s="3096"/>
      <c r="W80" s="3096"/>
      <c r="X80" s="3096"/>
      <c r="Y80" s="3096"/>
      <c r="Z80" s="3096"/>
      <c r="AA80" s="3096"/>
      <c r="AB80" s="3096"/>
      <c r="AC80" s="3096"/>
      <c r="AD80" s="3096"/>
      <c r="AE80" s="3096"/>
      <c r="AF80" s="3096"/>
      <c r="AG80" s="3096"/>
      <c r="AH80" s="3096"/>
      <c r="AI80" s="3096"/>
      <c r="AJ80" s="3096"/>
      <c r="AK80" s="3096"/>
      <c r="AL80" s="3096"/>
      <c r="AM80" s="3096"/>
      <c r="AN80" s="3096"/>
      <c r="AO80" s="3096"/>
      <c r="AP80" s="3096"/>
      <c r="AQ80" s="3096"/>
      <c r="AR80" s="3096"/>
      <c r="AS80" s="3096"/>
      <c r="AT80" s="3096"/>
      <c r="AU80" s="3096"/>
      <c r="AV80" s="3096"/>
      <c r="AW80" s="3096"/>
      <c r="AX80" s="3096"/>
      <c r="AY80" s="3096"/>
      <c r="AZ80" s="3096"/>
      <c r="BA80" s="3096"/>
      <c r="BB80" s="3096"/>
      <c r="BC80" s="3096"/>
      <c r="BD80" s="3096"/>
      <c r="BE80" s="3096"/>
      <c r="BF80" s="3096"/>
      <c r="BG80" s="3096"/>
      <c r="BH80" s="3096"/>
      <c r="BI80" s="3096"/>
      <c r="BJ80" s="3096"/>
      <c r="BK80" s="3096"/>
      <c r="BL80" s="3096"/>
      <c r="BM80" s="3096"/>
      <c r="BN80" s="3096"/>
      <c r="BO80" s="3096"/>
      <c r="BP80" s="3096"/>
      <c r="BQ80" s="3096"/>
      <c r="BR80" s="3096"/>
      <c r="BS80" s="3096"/>
      <c r="BT80" s="3096"/>
      <c r="BU80" s="3096"/>
      <c r="BX80" s="1410"/>
    </row>
    <row r="81" spans="2:76" ht="11.45" customHeight="1">
      <c r="B81" s="1408"/>
      <c r="C81" s="3096" t="s">
        <v>3712</v>
      </c>
      <c r="D81" s="3096"/>
      <c r="E81" s="3096"/>
      <c r="F81" s="3096"/>
      <c r="G81" s="3096"/>
      <c r="H81" s="3096"/>
      <c r="I81" s="3096"/>
      <c r="J81" s="3096"/>
      <c r="K81" s="3096"/>
      <c r="L81" s="3096"/>
      <c r="M81" s="3096"/>
      <c r="N81" s="3096"/>
      <c r="O81" s="3096"/>
      <c r="P81" s="3096"/>
      <c r="Q81" s="3096"/>
      <c r="R81" s="3096"/>
      <c r="S81" s="3096"/>
      <c r="T81" s="3096"/>
      <c r="U81" s="3096"/>
      <c r="V81" s="3096"/>
      <c r="W81" s="3096"/>
      <c r="X81" s="3096"/>
      <c r="Y81" s="3096"/>
      <c r="Z81" s="3096"/>
      <c r="AA81" s="3096"/>
      <c r="AB81" s="3096"/>
      <c r="AC81" s="3096"/>
      <c r="AD81" s="3096"/>
      <c r="AE81" s="3096"/>
      <c r="AF81" s="3096"/>
      <c r="AG81" s="3096"/>
      <c r="AH81" s="3096"/>
      <c r="AI81" s="3096"/>
      <c r="AJ81" s="3096"/>
      <c r="AK81" s="3096"/>
      <c r="AL81" s="3096"/>
      <c r="AM81" s="3096"/>
      <c r="AN81" s="3096"/>
      <c r="AO81" s="3096"/>
      <c r="AP81" s="3096"/>
      <c r="AQ81" s="3096"/>
      <c r="AR81" s="3096"/>
      <c r="AS81" s="3096"/>
      <c r="AT81" s="3096"/>
      <c r="AU81" s="3096"/>
      <c r="AV81" s="3096"/>
      <c r="AW81" s="3096"/>
      <c r="AX81" s="3096"/>
      <c r="AY81" s="3096"/>
      <c r="AZ81" s="3096"/>
      <c r="BA81" s="3096"/>
      <c r="BB81" s="3096"/>
      <c r="BC81" s="3096"/>
      <c r="BD81" s="3096"/>
      <c r="BE81" s="3096"/>
      <c r="BF81" s="3096"/>
      <c r="BG81" s="3096"/>
      <c r="BH81" s="3096"/>
      <c r="BI81" s="3096"/>
      <c r="BJ81" s="3096"/>
      <c r="BK81" s="3096"/>
      <c r="BL81" s="3096"/>
      <c r="BM81" s="3096"/>
      <c r="BN81" s="3096"/>
      <c r="BO81" s="3096"/>
      <c r="BP81" s="3096"/>
      <c r="BQ81" s="3096"/>
      <c r="BR81" s="3096"/>
      <c r="BS81" s="3096"/>
      <c r="BT81" s="1411"/>
      <c r="BU81" s="1411"/>
      <c r="BX81" s="1410"/>
    </row>
    <row r="82" spans="2:76" ht="11.45" customHeight="1">
      <c r="B82" s="1408"/>
      <c r="C82" s="1411"/>
      <c r="D82" s="3097" t="s">
        <v>4422</v>
      </c>
      <c r="E82" s="3097"/>
      <c r="F82" s="3097"/>
      <c r="G82" s="3097"/>
      <c r="H82" s="3097"/>
      <c r="I82" s="3097"/>
      <c r="J82" s="3097"/>
      <c r="K82" s="3097"/>
      <c r="L82" s="3097"/>
      <c r="M82" s="3097"/>
      <c r="N82" s="3097"/>
      <c r="O82" s="3097"/>
      <c r="P82" s="3097"/>
      <c r="Q82" s="3097"/>
      <c r="R82" s="3097"/>
      <c r="S82" s="3097"/>
      <c r="T82" s="3097"/>
      <c r="U82" s="3097"/>
      <c r="V82" s="3097"/>
      <c r="W82" s="3097"/>
      <c r="X82" s="3097"/>
      <c r="Y82" s="3097"/>
      <c r="Z82" s="3097"/>
      <c r="AA82" s="3097"/>
      <c r="AB82" s="3097"/>
      <c r="AC82" s="3097"/>
      <c r="AD82" s="3097"/>
      <c r="AE82" s="3097"/>
      <c r="AF82" s="3097"/>
      <c r="AG82" s="3097"/>
      <c r="AH82" s="3097"/>
      <c r="AI82" s="3097"/>
      <c r="AJ82" s="3097"/>
      <c r="AK82" s="3097"/>
      <c r="AL82" s="3097"/>
      <c r="AM82" s="3097"/>
      <c r="AN82" s="3097"/>
      <c r="AO82" s="3097"/>
      <c r="AP82" s="3097"/>
      <c r="AQ82" s="3097"/>
      <c r="AR82" s="3097"/>
      <c r="AS82" s="3097"/>
      <c r="AT82" s="3097"/>
      <c r="AU82" s="3097"/>
      <c r="AV82" s="3097"/>
      <c r="AW82" s="3097"/>
      <c r="AX82" s="3097"/>
      <c r="AY82" s="3097"/>
      <c r="AZ82" s="3097"/>
      <c r="BA82" s="3097"/>
      <c r="BB82" s="3097"/>
      <c r="BC82" s="3097"/>
      <c r="BD82" s="3097"/>
      <c r="BE82" s="3097"/>
      <c r="BF82" s="3097"/>
      <c r="BG82" s="3097"/>
      <c r="BH82" s="3097"/>
      <c r="BI82" s="3097"/>
      <c r="BJ82" s="3097"/>
      <c r="BK82" s="3097"/>
      <c r="BL82" s="3097"/>
      <c r="BM82" s="3097"/>
      <c r="BN82" s="3097"/>
      <c r="BO82" s="3097"/>
      <c r="BP82" s="3097"/>
      <c r="BQ82" s="3097"/>
      <c r="BR82" s="3097"/>
      <c r="BS82" s="3097"/>
      <c r="BT82" s="3097"/>
      <c r="BU82" s="3097"/>
      <c r="BV82" s="3097"/>
      <c r="BW82" s="3097"/>
      <c r="BX82" s="1410"/>
    </row>
    <row r="83" spans="2:76" ht="11.45" customHeight="1">
      <c r="B83" s="1408"/>
      <c r="C83" s="3096" t="s">
        <v>3713</v>
      </c>
      <c r="D83" s="3096"/>
      <c r="E83" s="3096"/>
      <c r="F83" s="3096"/>
      <c r="G83" s="3096"/>
      <c r="H83" s="3096"/>
      <c r="I83" s="3096"/>
      <c r="J83" s="3096"/>
      <c r="K83" s="3096"/>
      <c r="L83" s="3096"/>
      <c r="M83" s="3096"/>
      <c r="N83" s="3096"/>
      <c r="O83" s="3096"/>
      <c r="P83" s="3096"/>
      <c r="Q83" s="3096"/>
      <c r="R83" s="3096"/>
      <c r="S83" s="3096"/>
      <c r="T83" s="3096"/>
      <c r="U83" s="3096"/>
      <c r="V83" s="3096"/>
      <c r="W83" s="3096"/>
      <c r="X83" s="3096"/>
      <c r="Y83" s="3096"/>
      <c r="Z83" s="3096"/>
      <c r="AA83" s="3096"/>
      <c r="AB83" s="3096"/>
      <c r="AC83" s="3096"/>
      <c r="AD83" s="3096"/>
      <c r="AE83" s="3096"/>
      <c r="AF83" s="3096"/>
      <c r="AG83" s="3096"/>
      <c r="AH83" s="3096"/>
      <c r="AI83" s="3096"/>
      <c r="AJ83" s="3096"/>
      <c r="AK83" s="3096"/>
      <c r="AL83" s="3096"/>
      <c r="AM83" s="3096"/>
      <c r="AN83" s="3096"/>
      <c r="AO83" s="3096"/>
      <c r="AP83" s="3096"/>
      <c r="AQ83" s="3096"/>
      <c r="AR83" s="3096"/>
      <c r="AS83" s="3096"/>
      <c r="AT83" s="3096"/>
      <c r="AU83" s="3096"/>
      <c r="AV83" s="3096"/>
      <c r="AW83" s="3096"/>
      <c r="AX83" s="3096"/>
      <c r="AY83" s="3096"/>
      <c r="AZ83" s="3096"/>
      <c r="BA83" s="3096"/>
      <c r="BB83" s="3096"/>
      <c r="BC83" s="3096"/>
      <c r="BD83" s="3096"/>
      <c r="BE83" s="3096"/>
      <c r="BF83" s="3096"/>
      <c r="BG83" s="3096"/>
      <c r="BH83" s="3096"/>
      <c r="BI83" s="3096"/>
      <c r="BJ83" s="3096"/>
      <c r="BK83" s="3096"/>
      <c r="BL83" s="3096"/>
      <c r="BM83" s="3096"/>
      <c r="BN83" s="3096"/>
      <c r="BO83" s="3096"/>
      <c r="BP83" s="3096"/>
      <c r="BQ83" s="3096"/>
      <c r="BR83" s="3096"/>
      <c r="BS83" s="3096"/>
      <c r="BT83" s="1411"/>
      <c r="BU83" s="1411"/>
      <c r="BX83" s="1410"/>
    </row>
    <row r="84" spans="2:76" ht="11.45" customHeight="1">
      <c r="B84" s="1408"/>
      <c r="C84" s="1411"/>
      <c r="D84" s="3097" t="s">
        <v>4423</v>
      </c>
      <c r="E84" s="3097"/>
      <c r="F84" s="3097"/>
      <c r="G84" s="3097"/>
      <c r="H84" s="3097"/>
      <c r="I84" s="3097"/>
      <c r="J84" s="3097"/>
      <c r="K84" s="3097"/>
      <c r="L84" s="3097"/>
      <c r="M84" s="3097"/>
      <c r="N84" s="3097"/>
      <c r="O84" s="3097"/>
      <c r="P84" s="3097"/>
      <c r="Q84" s="3097"/>
      <c r="R84" s="3097"/>
      <c r="S84" s="3097"/>
      <c r="T84" s="3097"/>
      <c r="U84" s="3097"/>
      <c r="V84" s="3097"/>
      <c r="W84" s="3097"/>
      <c r="X84" s="3097"/>
      <c r="Y84" s="3097"/>
      <c r="Z84" s="3097"/>
      <c r="AA84" s="3097"/>
      <c r="AB84" s="3097"/>
      <c r="AC84" s="3097"/>
      <c r="AD84" s="3097"/>
      <c r="AE84" s="3097"/>
      <c r="AF84" s="3097"/>
      <c r="AG84" s="3097"/>
      <c r="AH84" s="3097"/>
      <c r="AI84" s="3097"/>
      <c r="AJ84" s="3097"/>
      <c r="AK84" s="3097"/>
      <c r="AL84" s="3097"/>
      <c r="AM84" s="3097"/>
      <c r="AN84" s="3097"/>
      <c r="AO84" s="3097"/>
      <c r="AP84" s="3097"/>
      <c r="AQ84" s="3097"/>
      <c r="AR84" s="3097"/>
      <c r="AS84" s="3097"/>
      <c r="AT84" s="3097"/>
      <c r="AU84" s="3097"/>
      <c r="AV84" s="3097"/>
      <c r="AW84" s="3097"/>
      <c r="AX84" s="3097"/>
      <c r="AY84" s="3097"/>
      <c r="AZ84" s="3097"/>
      <c r="BA84" s="3097"/>
      <c r="BB84" s="3097"/>
      <c r="BC84" s="3097"/>
      <c r="BD84" s="3097"/>
      <c r="BE84" s="3097"/>
      <c r="BF84" s="3097"/>
      <c r="BG84" s="3097"/>
      <c r="BH84" s="3097"/>
      <c r="BI84" s="3097"/>
      <c r="BJ84" s="3097"/>
      <c r="BK84" s="3097"/>
      <c r="BL84" s="3097"/>
      <c r="BM84" s="3097"/>
      <c r="BN84" s="3097"/>
      <c r="BO84" s="3097"/>
      <c r="BP84" s="3097"/>
      <c r="BQ84" s="3097"/>
      <c r="BR84" s="3097"/>
      <c r="BS84" s="3097"/>
      <c r="BT84" s="3097"/>
      <c r="BU84" s="3097"/>
      <c r="BX84" s="1410"/>
    </row>
    <row r="85" spans="2:76" ht="11.45" customHeight="1">
      <c r="B85" s="1408"/>
      <c r="C85" s="1411"/>
      <c r="D85" s="3096" t="s">
        <v>2585</v>
      </c>
      <c r="E85" s="3096"/>
      <c r="F85" s="3096"/>
      <c r="G85" s="3096"/>
      <c r="H85" s="3096"/>
      <c r="I85" s="3096"/>
      <c r="J85" s="3096"/>
      <c r="K85" s="3096"/>
      <c r="L85" s="3096"/>
      <c r="M85" s="3096"/>
      <c r="N85" s="3096"/>
      <c r="O85" s="3096"/>
      <c r="P85" s="3096"/>
      <c r="Q85" s="3096"/>
      <c r="R85" s="3096"/>
      <c r="S85" s="3096"/>
      <c r="T85" s="3096"/>
      <c r="U85" s="3096"/>
      <c r="V85" s="3096"/>
      <c r="W85" s="3096"/>
      <c r="X85" s="3096"/>
      <c r="Y85" s="3096"/>
      <c r="Z85" s="3096"/>
      <c r="AA85" s="3096"/>
      <c r="AB85" s="3096"/>
      <c r="AC85" s="3096"/>
      <c r="AD85" s="3096"/>
      <c r="AE85" s="3096"/>
      <c r="AF85" s="3096"/>
      <c r="AG85" s="3096"/>
      <c r="AH85" s="3096"/>
      <c r="AI85" s="3096"/>
      <c r="AJ85" s="3096"/>
      <c r="AK85" s="3096"/>
      <c r="AL85" s="3096"/>
      <c r="AM85" s="3096"/>
      <c r="AN85" s="3096"/>
      <c r="AO85" s="3096"/>
      <c r="AP85" s="3096"/>
      <c r="AQ85" s="3096"/>
      <c r="AR85" s="3096"/>
      <c r="AS85" s="3096"/>
      <c r="AT85" s="3096"/>
      <c r="AU85" s="3096"/>
      <c r="AV85" s="3096"/>
      <c r="AW85" s="3096"/>
      <c r="AX85" s="3096"/>
      <c r="AY85" s="3096"/>
      <c r="AZ85" s="3096"/>
      <c r="BA85" s="3096"/>
      <c r="BB85" s="3096"/>
      <c r="BC85" s="3096"/>
      <c r="BD85" s="3096"/>
      <c r="BE85" s="3096"/>
      <c r="BF85" s="3096"/>
      <c r="BG85" s="3096"/>
      <c r="BH85" s="3096"/>
      <c r="BI85" s="3096"/>
      <c r="BJ85" s="3096"/>
      <c r="BK85" s="3096"/>
      <c r="BL85" s="3096"/>
      <c r="BM85" s="3096"/>
      <c r="BN85" s="3096"/>
      <c r="BO85" s="3096"/>
      <c r="BP85" s="3096"/>
      <c r="BQ85" s="3096"/>
      <c r="BR85" s="3096"/>
      <c r="BS85" s="3096"/>
      <c r="BT85" s="1411"/>
      <c r="BU85" s="1411"/>
      <c r="BX85" s="1410"/>
    </row>
    <row r="86" spans="2:76" ht="11.45" customHeight="1">
      <c r="B86" s="1408"/>
      <c r="C86" s="3096" t="s">
        <v>3714</v>
      </c>
      <c r="D86" s="3096"/>
      <c r="E86" s="3096"/>
      <c r="F86" s="3096"/>
      <c r="G86" s="3096"/>
      <c r="H86" s="3096"/>
      <c r="I86" s="3096"/>
      <c r="J86" s="3096"/>
      <c r="K86" s="3096"/>
      <c r="L86" s="3096"/>
      <c r="M86" s="3096"/>
      <c r="N86" s="3096"/>
      <c r="O86" s="3096"/>
      <c r="P86" s="3096"/>
      <c r="Q86" s="3096"/>
      <c r="R86" s="3096"/>
      <c r="S86" s="3096"/>
      <c r="T86" s="3096"/>
      <c r="U86" s="3096"/>
      <c r="V86" s="3096"/>
      <c r="W86" s="3096"/>
      <c r="X86" s="3096"/>
      <c r="Y86" s="3096"/>
      <c r="Z86" s="3096"/>
      <c r="AA86" s="3096"/>
      <c r="AB86" s="3096"/>
      <c r="AC86" s="3096"/>
      <c r="AD86" s="3096"/>
      <c r="AE86" s="3096"/>
      <c r="AF86" s="3096"/>
      <c r="AG86" s="3096"/>
      <c r="AH86" s="3096"/>
      <c r="AI86" s="3096"/>
      <c r="AJ86" s="3096"/>
      <c r="AK86" s="3096"/>
      <c r="AL86" s="3096"/>
      <c r="AM86" s="3096"/>
      <c r="AN86" s="3096"/>
      <c r="AO86" s="3096"/>
      <c r="AP86" s="3096"/>
      <c r="AQ86" s="3096"/>
      <c r="AR86" s="3096"/>
      <c r="AS86" s="3096"/>
      <c r="AT86" s="3096"/>
      <c r="AU86" s="3096"/>
      <c r="AV86" s="3096"/>
      <c r="AW86" s="3096"/>
      <c r="AX86" s="3096"/>
      <c r="AY86" s="3096"/>
      <c r="AZ86" s="3096"/>
      <c r="BA86" s="3096"/>
      <c r="BB86" s="3096"/>
      <c r="BC86" s="3096"/>
      <c r="BD86" s="3096"/>
      <c r="BE86" s="3096"/>
      <c r="BF86" s="3096"/>
      <c r="BG86" s="3096"/>
      <c r="BH86" s="3096"/>
      <c r="BI86" s="3096"/>
      <c r="BJ86" s="3096"/>
      <c r="BK86" s="3096"/>
      <c r="BL86" s="3096"/>
      <c r="BM86" s="3096"/>
      <c r="BN86" s="3096"/>
      <c r="BO86" s="3096"/>
      <c r="BP86" s="3096"/>
      <c r="BQ86" s="3096"/>
      <c r="BR86" s="3096"/>
      <c r="BS86" s="3096"/>
      <c r="BT86" s="1411"/>
      <c r="BU86" s="1411"/>
      <c r="BX86" s="1410"/>
    </row>
    <row r="87" spans="2:76" ht="11.45" customHeight="1">
      <c r="B87" s="1408"/>
      <c r="C87" s="1411"/>
      <c r="D87" s="1343"/>
      <c r="E87" s="3096" t="s">
        <v>3715</v>
      </c>
      <c r="F87" s="3096"/>
      <c r="G87" s="3096"/>
      <c r="H87" s="3096"/>
      <c r="I87" s="3096"/>
      <c r="J87" s="3096"/>
      <c r="K87" s="3096"/>
      <c r="L87" s="3096"/>
      <c r="M87" s="3096"/>
      <c r="N87" s="3096"/>
      <c r="O87" s="3096"/>
      <c r="P87" s="3096"/>
      <c r="Q87" s="3096"/>
      <c r="R87" s="3096"/>
      <c r="S87" s="3096"/>
      <c r="T87" s="3096"/>
      <c r="U87" s="3096"/>
      <c r="V87" s="3096"/>
      <c r="W87" s="3096"/>
      <c r="X87" s="3096"/>
      <c r="Y87" s="3096"/>
      <c r="Z87" s="3096"/>
      <c r="AA87" s="3096"/>
      <c r="AB87" s="3096"/>
      <c r="AC87" s="3096"/>
      <c r="AD87" s="3096"/>
      <c r="AE87" s="3096"/>
      <c r="AF87" s="3096"/>
      <c r="AG87" s="3096"/>
      <c r="AH87" s="3096"/>
      <c r="AI87" s="3096"/>
      <c r="AJ87" s="3096"/>
      <c r="AK87" s="3096"/>
      <c r="AL87" s="3096"/>
      <c r="AM87" s="3096"/>
      <c r="AN87" s="3096"/>
      <c r="AO87" s="3096"/>
      <c r="AP87" s="3096"/>
      <c r="AQ87" s="3096"/>
      <c r="AR87" s="3096"/>
      <c r="AS87" s="3096"/>
      <c r="AT87" s="3096"/>
      <c r="AU87" s="3096"/>
      <c r="AV87" s="3096"/>
      <c r="AW87" s="3096"/>
      <c r="AX87" s="3096"/>
      <c r="AY87" s="3096"/>
      <c r="AZ87" s="3096"/>
      <c r="BA87" s="3096"/>
      <c r="BB87" s="3096"/>
      <c r="BC87" s="3096"/>
      <c r="BD87" s="3096"/>
      <c r="BE87" s="3096"/>
      <c r="BF87" s="3096"/>
      <c r="BG87" s="3096"/>
      <c r="BH87" s="3096"/>
      <c r="BI87" s="3096"/>
      <c r="BJ87" s="3096"/>
      <c r="BK87" s="3096"/>
      <c r="BL87" s="3096"/>
      <c r="BM87" s="3096"/>
      <c r="BN87" s="3096"/>
      <c r="BO87" s="3096"/>
      <c r="BP87" s="3096"/>
      <c r="BQ87" s="3096"/>
      <c r="BR87" s="3096"/>
      <c r="BS87" s="3096"/>
      <c r="BT87" s="1411"/>
      <c r="BU87" s="1411"/>
      <c r="BX87" s="1410"/>
    </row>
    <row r="88" spans="2:76" ht="11.45" customHeight="1">
      <c r="B88" s="1408"/>
      <c r="C88" s="1411"/>
      <c r="D88" s="3096" t="s">
        <v>2586</v>
      </c>
      <c r="E88" s="3096"/>
      <c r="F88" s="3096"/>
      <c r="G88" s="3096"/>
      <c r="H88" s="3096"/>
      <c r="I88" s="3096"/>
      <c r="J88" s="3096"/>
      <c r="K88" s="3096"/>
      <c r="L88" s="3096"/>
      <c r="M88" s="3096"/>
      <c r="N88" s="3096"/>
      <c r="O88" s="3096"/>
      <c r="P88" s="3096"/>
      <c r="Q88" s="3096"/>
      <c r="R88" s="3096"/>
      <c r="S88" s="3096"/>
      <c r="T88" s="3096"/>
      <c r="U88" s="3096"/>
      <c r="V88" s="3096"/>
      <c r="W88" s="3096"/>
      <c r="X88" s="3096"/>
      <c r="Y88" s="3096"/>
      <c r="Z88" s="3096"/>
      <c r="AA88" s="3096"/>
      <c r="AB88" s="3096"/>
      <c r="AC88" s="3096"/>
      <c r="AD88" s="3096"/>
      <c r="AE88" s="3096"/>
      <c r="AF88" s="3096"/>
      <c r="AG88" s="3096"/>
      <c r="AH88" s="3096"/>
      <c r="AI88" s="3096"/>
      <c r="AJ88" s="3096"/>
      <c r="AK88" s="3096"/>
      <c r="AL88" s="3096"/>
      <c r="AM88" s="3096"/>
      <c r="AN88" s="3096"/>
      <c r="AO88" s="3096"/>
      <c r="AP88" s="3096"/>
      <c r="AQ88" s="3096"/>
      <c r="AR88" s="3096"/>
      <c r="AS88" s="3096"/>
      <c r="AT88" s="3096"/>
      <c r="AU88" s="3096"/>
      <c r="AV88" s="3096"/>
      <c r="AW88" s="3096"/>
      <c r="AX88" s="3096"/>
      <c r="AY88" s="3096"/>
      <c r="AZ88" s="3096"/>
      <c r="BA88" s="3096"/>
      <c r="BB88" s="3096"/>
      <c r="BC88" s="3096"/>
      <c r="BD88" s="3096"/>
      <c r="BE88" s="3096"/>
      <c r="BF88" s="3096"/>
      <c r="BG88" s="3096"/>
      <c r="BH88" s="3096"/>
      <c r="BI88" s="3096"/>
      <c r="BJ88" s="3096"/>
      <c r="BK88" s="3096"/>
      <c r="BL88" s="3096"/>
      <c r="BM88" s="3096"/>
      <c r="BN88" s="3096"/>
      <c r="BO88" s="3096"/>
      <c r="BP88" s="3096"/>
      <c r="BQ88" s="3096"/>
      <c r="BR88" s="3096"/>
      <c r="BS88" s="3096"/>
      <c r="BT88" s="1411"/>
      <c r="BU88" s="1411"/>
      <c r="BX88" s="1410"/>
    </row>
    <row r="89" spans="2:76" ht="11.45" customHeight="1">
      <c r="B89" s="1408"/>
      <c r="C89" s="1418"/>
      <c r="D89" s="3096" t="s">
        <v>2587</v>
      </c>
      <c r="E89" s="3096"/>
      <c r="F89" s="3096"/>
      <c r="G89" s="3096"/>
      <c r="H89" s="3096"/>
      <c r="I89" s="3096"/>
      <c r="J89" s="3096"/>
      <c r="K89" s="3096"/>
      <c r="L89" s="3096"/>
      <c r="M89" s="3096"/>
      <c r="N89" s="3096"/>
      <c r="O89" s="3096"/>
      <c r="P89" s="3096"/>
      <c r="Q89" s="3096"/>
      <c r="R89" s="3096"/>
      <c r="S89" s="3096"/>
      <c r="T89" s="3096"/>
      <c r="U89" s="3096"/>
      <c r="V89" s="3096"/>
      <c r="W89" s="3096"/>
      <c r="X89" s="3096"/>
      <c r="Y89" s="3096"/>
      <c r="Z89" s="3096"/>
      <c r="AA89" s="3096"/>
      <c r="AB89" s="3096"/>
      <c r="AC89" s="3096"/>
      <c r="AD89" s="3096"/>
      <c r="AE89" s="3096"/>
      <c r="AF89" s="3096"/>
      <c r="AG89" s="3096"/>
      <c r="AH89" s="3096"/>
      <c r="AI89" s="3096"/>
      <c r="AJ89" s="3096"/>
      <c r="AK89" s="3096"/>
      <c r="AL89" s="3096"/>
      <c r="AM89" s="3096"/>
      <c r="AN89" s="3096"/>
      <c r="AO89" s="3096"/>
      <c r="AP89" s="3096"/>
      <c r="AQ89" s="3096"/>
      <c r="AR89" s="3096"/>
      <c r="AS89" s="3096"/>
      <c r="AT89" s="3096"/>
      <c r="AU89" s="3096"/>
      <c r="AV89" s="3096"/>
      <c r="AW89" s="3096"/>
      <c r="AX89" s="3096"/>
      <c r="AY89" s="3096"/>
      <c r="AZ89" s="3096"/>
      <c r="BA89" s="3096"/>
      <c r="BB89" s="3096"/>
      <c r="BC89" s="3096"/>
      <c r="BD89" s="3096"/>
      <c r="BE89" s="3096"/>
      <c r="BF89" s="3096"/>
      <c r="BG89" s="3096"/>
      <c r="BH89" s="3096"/>
      <c r="BI89" s="3096"/>
      <c r="BJ89" s="3096"/>
      <c r="BK89" s="3096"/>
      <c r="BL89" s="3096"/>
      <c r="BM89" s="3096"/>
      <c r="BN89" s="3096"/>
      <c r="BO89" s="3096"/>
      <c r="BP89" s="3096"/>
      <c r="BQ89" s="3096"/>
      <c r="BR89" s="3096"/>
      <c r="BS89" s="3096"/>
      <c r="BT89" s="1411"/>
      <c r="BU89" s="1411"/>
      <c r="BX89" s="1410"/>
    </row>
    <row r="90" spans="2:76" ht="11.45" customHeight="1">
      <c r="B90" s="1408"/>
      <c r="C90" s="1418"/>
      <c r="D90" s="3096" t="s">
        <v>2588</v>
      </c>
      <c r="E90" s="3096"/>
      <c r="F90" s="3096"/>
      <c r="G90" s="3096"/>
      <c r="H90" s="3096"/>
      <c r="I90" s="3096"/>
      <c r="J90" s="3096"/>
      <c r="K90" s="3096"/>
      <c r="L90" s="3096"/>
      <c r="M90" s="3096"/>
      <c r="N90" s="3096"/>
      <c r="O90" s="3096"/>
      <c r="P90" s="3096"/>
      <c r="Q90" s="3096"/>
      <c r="R90" s="3096"/>
      <c r="S90" s="3096"/>
      <c r="T90" s="3096"/>
      <c r="U90" s="3096"/>
      <c r="V90" s="3096"/>
      <c r="W90" s="3096"/>
      <c r="X90" s="3096"/>
      <c r="Y90" s="3096"/>
      <c r="Z90" s="3096"/>
      <c r="AA90" s="3096"/>
      <c r="AB90" s="3096"/>
      <c r="AC90" s="3096"/>
      <c r="AD90" s="3096"/>
      <c r="AE90" s="3096"/>
      <c r="AF90" s="3096"/>
      <c r="AG90" s="3096"/>
      <c r="AH90" s="3096"/>
      <c r="AI90" s="3096"/>
      <c r="AJ90" s="3096"/>
      <c r="AK90" s="3096"/>
      <c r="AL90" s="3096"/>
      <c r="AM90" s="3096"/>
      <c r="AN90" s="3096"/>
      <c r="AO90" s="3096"/>
      <c r="AP90" s="3096"/>
      <c r="AQ90" s="3096"/>
      <c r="AR90" s="3096"/>
      <c r="AS90" s="3096"/>
      <c r="AT90" s="3096"/>
      <c r="AU90" s="3096"/>
      <c r="AV90" s="3096"/>
      <c r="AW90" s="3096"/>
      <c r="AX90" s="3096"/>
      <c r="AY90" s="3096"/>
      <c r="AZ90" s="3096"/>
      <c r="BA90" s="3096"/>
      <c r="BB90" s="3096"/>
      <c r="BC90" s="3096"/>
      <c r="BD90" s="3096"/>
      <c r="BE90" s="3096"/>
      <c r="BF90" s="3096"/>
      <c r="BG90" s="3096"/>
      <c r="BH90" s="3096"/>
      <c r="BI90" s="3096"/>
      <c r="BJ90" s="3096"/>
      <c r="BK90" s="3096"/>
      <c r="BL90" s="3096"/>
      <c r="BM90" s="3096"/>
      <c r="BN90" s="3096"/>
      <c r="BO90" s="3096"/>
      <c r="BP90" s="3096"/>
      <c r="BQ90" s="3096"/>
      <c r="BR90" s="3096"/>
      <c r="BS90" s="3096"/>
      <c r="BT90" s="1411"/>
      <c r="BU90" s="1411"/>
      <c r="BX90" s="1410"/>
    </row>
    <row r="91" spans="2:76" ht="11.45" customHeight="1">
      <c r="B91" s="1408"/>
      <c r="C91" s="3096" t="s">
        <v>3716</v>
      </c>
      <c r="D91" s="3096"/>
      <c r="E91" s="3096"/>
      <c r="F91" s="3096"/>
      <c r="G91" s="3096"/>
      <c r="H91" s="3096"/>
      <c r="I91" s="3096"/>
      <c r="J91" s="3096"/>
      <c r="K91" s="3096"/>
      <c r="L91" s="3096"/>
      <c r="M91" s="3096"/>
      <c r="N91" s="3096"/>
      <c r="O91" s="3096"/>
      <c r="P91" s="3096"/>
      <c r="Q91" s="3096"/>
      <c r="R91" s="3096"/>
      <c r="S91" s="3096"/>
      <c r="T91" s="3096"/>
      <c r="U91" s="3096"/>
      <c r="V91" s="3096"/>
      <c r="W91" s="3096"/>
      <c r="X91" s="3096"/>
      <c r="Y91" s="3096"/>
      <c r="Z91" s="3096"/>
      <c r="AA91" s="3096"/>
      <c r="AB91" s="3096"/>
      <c r="AC91" s="3096"/>
      <c r="AD91" s="3096"/>
      <c r="AE91" s="3096"/>
      <c r="AF91" s="3096"/>
      <c r="AG91" s="3096"/>
      <c r="AH91" s="3096"/>
      <c r="AI91" s="3096"/>
      <c r="AJ91" s="3096"/>
      <c r="AK91" s="3096"/>
      <c r="AL91" s="3096"/>
      <c r="AM91" s="3096"/>
      <c r="AN91" s="3096"/>
      <c r="AO91" s="3096"/>
      <c r="AP91" s="3096"/>
      <c r="AQ91" s="3096"/>
      <c r="AR91" s="3096"/>
      <c r="AS91" s="3096"/>
      <c r="AT91" s="3096"/>
      <c r="AU91" s="3096"/>
      <c r="AV91" s="3096"/>
      <c r="AW91" s="3096"/>
      <c r="AX91" s="3096"/>
      <c r="AY91" s="3096"/>
      <c r="AZ91" s="3096"/>
      <c r="BA91" s="3096"/>
      <c r="BB91" s="3096"/>
      <c r="BC91" s="3096"/>
      <c r="BD91" s="3096"/>
      <c r="BE91" s="3096"/>
      <c r="BF91" s="3096"/>
      <c r="BG91" s="3096"/>
      <c r="BH91" s="3096"/>
      <c r="BI91" s="3096"/>
      <c r="BJ91" s="3096"/>
      <c r="BK91" s="3096"/>
      <c r="BL91" s="3096"/>
      <c r="BM91" s="3096"/>
      <c r="BN91" s="3096"/>
      <c r="BO91" s="3096"/>
      <c r="BP91" s="3096"/>
      <c r="BQ91" s="3096"/>
      <c r="BR91" s="3096"/>
      <c r="BS91" s="3096"/>
      <c r="BT91" s="1411"/>
      <c r="BU91" s="1411"/>
      <c r="BX91" s="1410"/>
    </row>
    <row r="92" spans="2:76" ht="11.45" customHeight="1">
      <c r="B92" s="1408"/>
      <c r="C92" s="1418"/>
      <c r="D92" s="3097" t="s">
        <v>4796</v>
      </c>
      <c r="E92" s="3097"/>
      <c r="F92" s="3097"/>
      <c r="G92" s="3097"/>
      <c r="H92" s="3097"/>
      <c r="I92" s="3097"/>
      <c r="J92" s="3097"/>
      <c r="K92" s="3097"/>
      <c r="L92" s="3097"/>
      <c r="M92" s="3097"/>
      <c r="N92" s="3097"/>
      <c r="O92" s="3097"/>
      <c r="P92" s="3097"/>
      <c r="Q92" s="3097"/>
      <c r="R92" s="3097"/>
      <c r="S92" s="3097"/>
      <c r="T92" s="3097"/>
      <c r="U92" s="3097"/>
      <c r="V92" s="3097"/>
      <c r="W92" s="3097"/>
      <c r="X92" s="3097"/>
      <c r="Y92" s="3097"/>
      <c r="Z92" s="3097"/>
      <c r="AA92" s="3097"/>
      <c r="AB92" s="3097"/>
      <c r="AC92" s="3097"/>
      <c r="AD92" s="3097"/>
      <c r="AE92" s="3097"/>
      <c r="AF92" s="3097"/>
      <c r="AG92" s="3097"/>
      <c r="AH92" s="3097"/>
      <c r="AI92" s="3097"/>
      <c r="AJ92" s="3097"/>
      <c r="AK92" s="3097"/>
      <c r="AL92" s="3097"/>
      <c r="AM92" s="3097"/>
      <c r="AN92" s="3097"/>
      <c r="AO92" s="3097"/>
      <c r="AP92" s="3097"/>
      <c r="AQ92" s="3097"/>
      <c r="AR92" s="3097"/>
      <c r="AS92" s="3097"/>
      <c r="AT92" s="3097"/>
      <c r="AU92" s="3097"/>
      <c r="AV92" s="3097"/>
      <c r="AW92" s="3097"/>
      <c r="AX92" s="3097"/>
      <c r="AY92" s="3097"/>
      <c r="AZ92" s="3097"/>
      <c r="BA92" s="3097"/>
      <c r="BB92" s="3097"/>
      <c r="BC92" s="3097"/>
      <c r="BD92" s="3097"/>
      <c r="BE92" s="3097"/>
      <c r="BF92" s="3097"/>
      <c r="BG92" s="3097"/>
      <c r="BH92" s="3097"/>
      <c r="BI92" s="3097"/>
      <c r="BJ92" s="3097"/>
      <c r="BK92" s="3097"/>
      <c r="BL92" s="3097"/>
      <c r="BM92" s="3097"/>
      <c r="BN92" s="3097"/>
      <c r="BO92" s="3097"/>
      <c r="BP92" s="3097"/>
      <c r="BQ92" s="3097"/>
      <c r="BR92" s="3097"/>
      <c r="BS92" s="3097"/>
      <c r="BT92" s="3097"/>
      <c r="BU92" s="3097"/>
      <c r="BV92" s="3097"/>
      <c r="BW92" s="3097"/>
      <c r="BX92" s="1410"/>
    </row>
    <row r="93" spans="2:76" ht="11.45" customHeight="1">
      <c r="B93" s="1408"/>
      <c r="C93" s="1418"/>
      <c r="D93" s="3098" t="s">
        <v>4424</v>
      </c>
      <c r="E93" s="3098"/>
      <c r="F93" s="3098"/>
      <c r="G93" s="3098"/>
      <c r="H93" s="3098"/>
      <c r="I93" s="3098"/>
      <c r="J93" s="3098"/>
      <c r="K93" s="3098"/>
      <c r="L93" s="3098"/>
      <c r="M93" s="3098"/>
      <c r="N93" s="3098"/>
      <c r="O93" s="3098"/>
      <c r="P93" s="3098"/>
      <c r="Q93" s="3098"/>
      <c r="R93" s="3098"/>
      <c r="S93" s="3098"/>
      <c r="T93" s="3098"/>
      <c r="U93" s="3098"/>
      <c r="V93" s="3098"/>
      <c r="W93" s="3098"/>
      <c r="X93" s="3098"/>
      <c r="Y93" s="3098"/>
      <c r="Z93" s="3098"/>
      <c r="AA93" s="3098"/>
      <c r="AB93" s="3098"/>
      <c r="AC93" s="3098"/>
      <c r="AD93" s="3098"/>
      <c r="AE93" s="3098"/>
      <c r="AF93" s="3098"/>
      <c r="AG93" s="3098"/>
      <c r="AH93" s="3098"/>
      <c r="AI93" s="3098"/>
      <c r="AJ93" s="3098"/>
      <c r="AK93" s="3098"/>
      <c r="AL93" s="3098"/>
      <c r="AM93" s="3098"/>
      <c r="AN93" s="3098"/>
      <c r="AO93" s="3098"/>
      <c r="AP93" s="3098"/>
      <c r="AQ93" s="3098"/>
      <c r="AR93" s="3098"/>
      <c r="AS93" s="3098"/>
      <c r="AT93" s="3098"/>
      <c r="AU93" s="3098"/>
      <c r="AV93" s="3098"/>
      <c r="AW93" s="3098"/>
      <c r="AX93" s="3098"/>
      <c r="AY93" s="3098"/>
      <c r="AZ93" s="3098"/>
      <c r="BA93" s="3098"/>
      <c r="BB93" s="3098"/>
      <c r="BC93" s="3098"/>
      <c r="BD93" s="3098"/>
      <c r="BE93" s="3098"/>
      <c r="BF93" s="3098"/>
      <c r="BG93" s="3098"/>
      <c r="BH93" s="3098"/>
      <c r="BI93" s="3098"/>
      <c r="BJ93" s="3098"/>
      <c r="BK93" s="3098"/>
      <c r="BL93" s="3098"/>
      <c r="BM93" s="3098"/>
      <c r="BN93" s="3098"/>
      <c r="BO93" s="3098"/>
      <c r="BP93" s="3098"/>
      <c r="BQ93" s="3098"/>
      <c r="BR93" s="3098"/>
      <c r="BS93" s="3098"/>
      <c r="BT93" s="3098"/>
      <c r="BU93" s="3098"/>
      <c r="BV93" s="3098"/>
      <c r="BW93" s="3098"/>
      <c r="BX93" s="1410"/>
    </row>
    <row r="94" spans="2:76" ht="11.25" customHeight="1">
      <c r="B94" s="1419"/>
      <c r="C94" s="1418"/>
      <c r="D94" s="3099" t="s">
        <v>2589</v>
      </c>
      <c r="E94" s="3100"/>
      <c r="F94" s="3100"/>
      <c r="G94" s="3100"/>
      <c r="H94" s="3100"/>
      <c r="I94" s="3100"/>
      <c r="J94" s="3100"/>
      <c r="K94" s="3100"/>
      <c r="L94" s="3100"/>
      <c r="M94" s="3100"/>
      <c r="N94" s="3100"/>
      <c r="O94" s="3100"/>
      <c r="P94" s="3100"/>
      <c r="Q94" s="3101"/>
      <c r="R94" s="3102" t="s">
        <v>2590</v>
      </c>
      <c r="S94" s="3102"/>
      <c r="T94" s="3102"/>
      <c r="U94" s="3102"/>
      <c r="V94" s="3102"/>
      <c r="W94" s="3102"/>
      <c r="X94" s="3102"/>
      <c r="Y94" s="3102"/>
      <c r="Z94" s="3102"/>
      <c r="AA94" s="3102"/>
      <c r="AB94" s="3102"/>
      <c r="AC94" s="3102"/>
      <c r="AD94" s="3102"/>
      <c r="AE94" s="3102"/>
      <c r="AF94" s="3102"/>
      <c r="AG94" s="3102"/>
      <c r="AH94" s="3102"/>
      <c r="AI94" s="3102"/>
      <c r="AJ94" s="3102"/>
      <c r="AK94" s="3102"/>
      <c r="AL94" s="3102"/>
      <c r="AM94" s="3102"/>
      <c r="AN94" s="3102"/>
      <c r="AO94" s="3102"/>
      <c r="AP94" s="3102"/>
      <c r="AQ94" s="3102"/>
      <c r="AR94" s="3102"/>
      <c r="AS94" s="3102"/>
      <c r="AT94" s="3102"/>
      <c r="AU94" s="3102"/>
      <c r="AV94" s="3102"/>
      <c r="AW94" s="3102"/>
      <c r="AX94" s="3102"/>
      <c r="AY94" s="3102"/>
      <c r="AZ94" s="3102"/>
      <c r="BA94" s="3102"/>
      <c r="BB94" s="3102"/>
      <c r="BC94" s="3102"/>
      <c r="BD94" s="3102"/>
      <c r="BE94" s="3102"/>
      <c r="BF94" s="3102"/>
      <c r="BG94" s="3102"/>
      <c r="BH94" s="3102"/>
      <c r="BI94" s="3102" t="s">
        <v>3717</v>
      </c>
      <c r="BJ94" s="3102"/>
      <c r="BK94" s="3102"/>
      <c r="BL94" s="3102"/>
      <c r="BM94" s="3102"/>
      <c r="BN94" s="3102"/>
      <c r="BO94" s="3102"/>
      <c r="BP94" s="3102"/>
      <c r="BQ94" s="3102"/>
      <c r="BR94" s="3102"/>
      <c r="BS94" s="3102"/>
      <c r="BT94" s="3102"/>
      <c r="BU94" s="3102"/>
      <c r="BV94" s="3102"/>
      <c r="BW94" s="3102"/>
      <c r="BX94" s="1410"/>
    </row>
    <row r="95" spans="2:76" ht="11.25" customHeight="1">
      <c r="B95" s="1413"/>
      <c r="C95" s="1343"/>
      <c r="D95" s="3082" t="s">
        <v>3718</v>
      </c>
      <c r="E95" s="3082"/>
      <c r="F95" s="3082"/>
      <c r="G95" s="3082"/>
      <c r="H95" s="3082"/>
      <c r="I95" s="3082"/>
      <c r="J95" s="3082"/>
      <c r="K95" s="3082"/>
      <c r="L95" s="3082"/>
      <c r="M95" s="3082"/>
      <c r="N95" s="3082"/>
      <c r="O95" s="3082"/>
      <c r="P95" s="3082"/>
      <c r="Q95" s="3082"/>
      <c r="R95" s="3079" t="s">
        <v>3734</v>
      </c>
      <c r="S95" s="3079"/>
      <c r="T95" s="3079"/>
      <c r="U95" s="3079"/>
      <c r="V95" s="3079"/>
      <c r="W95" s="3079"/>
      <c r="X95" s="3079"/>
      <c r="Y95" s="3079"/>
      <c r="Z95" s="3079"/>
      <c r="AA95" s="3079"/>
      <c r="AB95" s="3079"/>
      <c r="AC95" s="3079"/>
      <c r="AD95" s="3079"/>
      <c r="AE95" s="3079"/>
      <c r="AF95" s="3079"/>
      <c r="AG95" s="3079"/>
      <c r="AH95" s="3079"/>
      <c r="AI95" s="3079"/>
      <c r="AJ95" s="3079"/>
      <c r="AK95" s="3079"/>
      <c r="AL95" s="3079"/>
      <c r="AM95" s="3079"/>
      <c r="AN95" s="3079"/>
      <c r="AO95" s="3079"/>
      <c r="AP95" s="3079"/>
      <c r="AQ95" s="3079"/>
      <c r="AR95" s="3079"/>
      <c r="AS95" s="3079"/>
      <c r="AT95" s="3079"/>
      <c r="AU95" s="3079"/>
      <c r="AV95" s="3079"/>
      <c r="AW95" s="3079"/>
      <c r="AX95" s="3079"/>
      <c r="AY95" s="3079"/>
      <c r="AZ95" s="3079"/>
      <c r="BA95" s="3079"/>
      <c r="BB95" s="3079"/>
      <c r="BC95" s="3079"/>
      <c r="BD95" s="3079"/>
      <c r="BE95" s="3079"/>
      <c r="BF95" s="3079"/>
      <c r="BG95" s="3079"/>
      <c r="BH95" s="3079"/>
      <c r="BI95" s="3083" t="s">
        <v>4797</v>
      </c>
      <c r="BJ95" s="3083"/>
      <c r="BK95" s="3083"/>
      <c r="BL95" s="3083"/>
      <c r="BM95" s="3083"/>
      <c r="BN95" s="3083"/>
      <c r="BO95" s="3083"/>
      <c r="BP95" s="3083"/>
      <c r="BQ95" s="3083"/>
      <c r="BR95" s="3083"/>
      <c r="BS95" s="3083"/>
      <c r="BT95" s="3083"/>
      <c r="BU95" s="3083"/>
      <c r="BV95" s="3083"/>
      <c r="BW95" s="3083"/>
      <c r="BX95" s="1410"/>
    </row>
    <row r="96" spans="2:76" ht="11.25" customHeight="1">
      <c r="B96" s="1413"/>
      <c r="C96" s="1343"/>
      <c r="D96" s="3082"/>
      <c r="E96" s="3082"/>
      <c r="F96" s="3082"/>
      <c r="G96" s="3082"/>
      <c r="H96" s="3082"/>
      <c r="I96" s="3082"/>
      <c r="J96" s="3082"/>
      <c r="K96" s="3082"/>
      <c r="L96" s="3082"/>
      <c r="M96" s="3082"/>
      <c r="N96" s="3082"/>
      <c r="O96" s="3082"/>
      <c r="P96" s="3082"/>
      <c r="Q96" s="3082"/>
      <c r="R96" s="3079" t="s">
        <v>3719</v>
      </c>
      <c r="S96" s="3079"/>
      <c r="T96" s="3079"/>
      <c r="U96" s="3079"/>
      <c r="V96" s="3079"/>
      <c r="W96" s="3079"/>
      <c r="X96" s="3079"/>
      <c r="Y96" s="3079"/>
      <c r="Z96" s="3079"/>
      <c r="AA96" s="3079"/>
      <c r="AB96" s="3079"/>
      <c r="AC96" s="3079"/>
      <c r="AD96" s="3079"/>
      <c r="AE96" s="3079"/>
      <c r="AF96" s="3079"/>
      <c r="AG96" s="3079"/>
      <c r="AH96" s="3079"/>
      <c r="AI96" s="3079"/>
      <c r="AJ96" s="3079"/>
      <c r="AK96" s="3079"/>
      <c r="AL96" s="3079"/>
      <c r="AM96" s="3079"/>
      <c r="AN96" s="3079"/>
      <c r="AO96" s="3079"/>
      <c r="AP96" s="3079"/>
      <c r="AQ96" s="3079"/>
      <c r="AR96" s="3079"/>
      <c r="AS96" s="3079"/>
      <c r="AT96" s="3079"/>
      <c r="AU96" s="3079"/>
      <c r="AV96" s="3079"/>
      <c r="AW96" s="3079"/>
      <c r="AX96" s="3079"/>
      <c r="AY96" s="3079"/>
      <c r="AZ96" s="3079"/>
      <c r="BA96" s="3079"/>
      <c r="BB96" s="3079"/>
      <c r="BC96" s="3079"/>
      <c r="BD96" s="3079"/>
      <c r="BE96" s="3079"/>
      <c r="BF96" s="3079"/>
      <c r="BG96" s="3079"/>
      <c r="BH96" s="3079"/>
      <c r="BI96" s="3083"/>
      <c r="BJ96" s="3083"/>
      <c r="BK96" s="3083"/>
      <c r="BL96" s="3083"/>
      <c r="BM96" s="3083"/>
      <c r="BN96" s="3083"/>
      <c r="BO96" s="3083"/>
      <c r="BP96" s="3083"/>
      <c r="BQ96" s="3083"/>
      <c r="BR96" s="3083"/>
      <c r="BS96" s="3083"/>
      <c r="BT96" s="3083"/>
      <c r="BU96" s="3083"/>
      <c r="BV96" s="3083"/>
      <c r="BW96" s="3083"/>
      <c r="BX96" s="1410"/>
    </row>
    <row r="97" spans="2:76" ht="11.25" customHeight="1">
      <c r="B97" s="1413"/>
      <c r="C97" s="1343"/>
      <c r="D97" s="3082"/>
      <c r="E97" s="3082"/>
      <c r="F97" s="3082"/>
      <c r="G97" s="3082"/>
      <c r="H97" s="3082"/>
      <c r="I97" s="3082"/>
      <c r="J97" s="3082"/>
      <c r="K97" s="3082"/>
      <c r="L97" s="3082"/>
      <c r="M97" s="3082"/>
      <c r="N97" s="3082"/>
      <c r="O97" s="3082"/>
      <c r="P97" s="3082"/>
      <c r="Q97" s="3082"/>
      <c r="R97" s="3079" t="s">
        <v>4425</v>
      </c>
      <c r="S97" s="3079"/>
      <c r="T97" s="3079"/>
      <c r="U97" s="3079"/>
      <c r="V97" s="3079"/>
      <c r="W97" s="3079"/>
      <c r="X97" s="3079"/>
      <c r="Y97" s="3079"/>
      <c r="Z97" s="3079"/>
      <c r="AA97" s="3079"/>
      <c r="AB97" s="3079"/>
      <c r="AC97" s="3079"/>
      <c r="AD97" s="3079"/>
      <c r="AE97" s="3079"/>
      <c r="AF97" s="3079"/>
      <c r="AG97" s="3079"/>
      <c r="AH97" s="3079"/>
      <c r="AI97" s="3079"/>
      <c r="AJ97" s="3079"/>
      <c r="AK97" s="3079"/>
      <c r="AL97" s="3079"/>
      <c r="AM97" s="3079"/>
      <c r="AN97" s="3079"/>
      <c r="AO97" s="3079"/>
      <c r="AP97" s="3079"/>
      <c r="AQ97" s="3079"/>
      <c r="AR97" s="3079"/>
      <c r="AS97" s="3079"/>
      <c r="AT97" s="3079"/>
      <c r="AU97" s="3079"/>
      <c r="AV97" s="3079"/>
      <c r="AW97" s="3079"/>
      <c r="AX97" s="3079"/>
      <c r="AY97" s="3079"/>
      <c r="AZ97" s="3079"/>
      <c r="BA97" s="3079"/>
      <c r="BB97" s="3079"/>
      <c r="BC97" s="3079"/>
      <c r="BD97" s="3079"/>
      <c r="BE97" s="3079"/>
      <c r="BF97" s="3079"/>
      <c r="BG97" s="3079"/>
      <c r="BH97" s="3079"/>
      <c r="BI97" s="3083"/>
      <c r="BJ97" s="3083"/>
      <c r="BK97" s="3083"/>
      <c r="BL97" s="3083"/>
      <c r="BM97" s="3083"/>
      <c r="BN97" s="3083"/>
      <c r="BO97" s="3083"/>
      <c r="BP97" s="3083"/>
      <c r="BQ97" s="3083"/>
      <c r="BR97" s="3083"/>
      <c r="BS97" s="3083"/>
      <c r="BT97" s="3083"/>
      <c r="BU97" s="3083"/>
      <c r="BV97" s="3083"/>
      <c r="BW97" s="3083"/>
      <c r="BX97" s="1410"/>
    </row>
    <row r="98" spans="2:76" ht="11.25" customHeight="1">
      <c r="B98" s="1413"/>
      <c r="C98" s="1343"/>
      <c r="D98" s="3082"/>
      <c r="E98" s="3082"/>
      <c r="F98" s="3082"/>
      <c r="G98" s="3082"/>
      <c r="H98" s="3082"/>
      <c r="I98" s="3082"/>
      <c r="J98" s="3082"/>
      <c r="K98" s="3082"/>
      <c r="L98" s="3082"/>
      <c r="M98" s="3082"/>
      <c r="N98" s="3082"/>
      <c r="O98" s="3082"/>
      <c r="P98" s="3082"/>
      <c r="Q98" s="3082"/>
      <c r="R98" s="3085" t="s">
        <v>4798</v>
      </c>
      <c r="S98" s="3085"/>
      <c r="T98" s="3085"/>
      <c r="U98" s="3085"/>
      <c r="V98" s="3085"/>
      <c r="W98" s="3085"/>
      <c r="X98" s="3085"/>
      <c r="Y98" s="3085"/>
      <c r="Z98" s="3085"/>
      <c r="AA98" s="3085"/>
      <c r="AB98" s="3085"/>
      <c r="AC98" s="3085"/>
      <c r="AD98" s="3085"/>
      <c r="AE98" s="3085"/>
      <c r="AF98" s="3085"/>
      <c r="AG98" s="3085"/>
      <c r="AH98" s="3085"/>
      <c r="AI98" s="3085"/>
      <c r="AJ98" s="3085"/>
      <c r="AK98" s="3085"/>
      <c r="AL98" s="3085"/>
      <c r="AM98" s="3085"/>
      <c r="AN98" s="3085"/>
      <c r="AO98" s="3085"/>
      <c r="AP98" s="3085"/>
      <c r="AQ98" s="3085"/>
      <c r="AR98" s="3085"/>
      <c r="AS98" s="3085"/>
      <c r="AT98" s="3085"/>
      <c r="AU98" s="3085"/>
      <c r="AV98" s="3085"/>
      <c r="AW98" s="3085"/>
      <c r="AX98" s="3085"/>
      <c r="AY98" s="3085"/>
      <c r="AZ98" s="3085"/>
      <c r="BA98" s="3085"/>
      <c r="BB98" s="3085"/>
      <c r="BC98" s="3085"/>
      <c r="BD98" s="3085"/>
      <c r="BE98" s="3085"/>
      <c r="BF98" s="3085"/>
      <c r="BG98" s="3085"/>
      <c r="BH98" s="3085"/>
      <c r="BI98" s="3083"/>
      <c r="BJ98" s="3083"/>
      <c r="BK98" s="3083"/>
      <c r="BL98" s="3083"/>
      <c r="BM98" s="3083"/>
      <c r="BN98" s="3083"/>
      <c r="BO98" s="3083"/>
      <c r="BP98" s="3083"/>
      <c r="BQ98" s="3083"/>
      <c r="BR98" s="3083"/>
      <c r="BS98" s="3083"/>
      <c r="BT98" s="3083"/>
      <c r="BU98" s="3083"/>
      <c r="BV98" s="3083"/>
      <c r="BW98" s="3083"/>
      <c r="BX98" s="1410"/>
    </row>
    <row r="99" spans="2:76" ht="11.25" customHeight="1">
      <c r="B99" s="1413"/>
      <c r="C99" s="1343"/>
      <c r="D99" s="3082"/>
      <c r="E99" s="3082"/>
      <c r="F99" s="3082"/>
      <c r="G99" s="3082"/>
      <c r="H99" s="3082"/>
      <c r="I99" s="3082"/>
      <c r="J99" s="3082"/>
      <c r="K99" s="3082"/>
      <c r="L99" s="3082"/>
      <c r="M99" s="3082"/>
      <c r="N99" s="3082"/>
      <c r="O99" s="3082"/>
      <c r="P99" s="3082"/>
      <c r="Q99" s="3082"/>
      <c r="R99" s="3085"/>
      <c r="S99" s="3085"/>
      <c r="T99" s="3085"/>
      <c r="U99" s="3085"/>
      <c r="V99" s="3085"/>
      <c r="W99" s="3085"/>
      <c r="X99" s="3085"/>
      <c r="Y99" s="3085"/>
      <c r="Z99" s="3085"/>
      <c r="AA99" s="3085"/>
      <c r="AB99" s="3085"/>
      <c r="AC99" s="3085"/>
      <c r="AD99" s="3085"/>
      <c r="AE99" s="3085"/>
      <c r="AF99" s="3085"/>
      <c r="AG99" s="3085"/>
      <c r="AH99" s="3085"/>
      <c r="AI99" s="3085"/>
      <c r="AJ99" s="3085"/>
      <c r="AK99" s="3085"/>
      <c r="AL99" s="3085"/>
      <c r="AM99" s="3085"/>
      <c r="AN99" s="3085"/>
      <c r="AO99" s="3085"/>
      <c r="AP99" s="3085"/>
      <c r="AQ99" s="3085"/>
      <c r="AR99" s="3085"/>
      <c r="AS99" s="3085"/>
      <c r="AT99" s="3085"/>
      <c r="AU99" s="3085"/>
      <c r="AV99" s="3085"/>
      <c r="AW99" s="3085"/>
      <c r="AX99" s="3085"/>
      <c r="AY99" s="3085"/>
      <c r="AZ99" s="3085"/>
      <c r="BA99" s="3085"/>
      <c r="BB99" s="3085"/>
      <c r="BC99" s="3085"/>
      <c r="BD99" s="3085"/>
      <c r="BE99" s="3085"/>
      <c r="BF99" s="3085"/>
      <c r="BG99" s="3085"/>
      <c r="BH99" s="3085"/>
      <c r="BI99" s="3083"/>
      <c r="BJ99" s="3083"/>
      <c r="BK99" s="3083"/>
      <c r="BL99" s="3083"/>
      <c r="BM99" s="3083"/>
      <c r="BN99" s="3083"/>
      <c r="BO99" s="3083"/>
      <c r="BP99" s="3083"/>
      <c r="BQ99" s="3083"/>
      <c r="BR99" s="3083"/>
      <c r="BS99" s="3083"/>
      <c r="BT99" s="3083"/>
      <c r="BU99" s="3083"/>
      <c r="BV99" s="3083"/>
      <c r="BW99" s="3083"/>
      <c r="BX99" s="1410"/>
    </row>
    <row r="100" spans="2:76" ht="11.25" customHeight="1">
      <c r="B100" s="1413"/>
      <c r="C100" s="1343"/>
      <c r="D100" s="3082"/>
      <c r="E100" s="3082"/>
      <c r="F100" s="3082"/>
      <c r="G100" s="3082"/>
      <c r="H100" s="3082"/>
      <c r="I100" s="3082"/>
      <c r="J100" s="3082"/>
      <c r="K100" s="3082"/>
      <c r="L100" s="3082"/>
      <c r="M100" s="3082"/>
      <c r="N100" s="3082"/>
      <c r="O100" s="3082"/>
      <c r="P100" s="3082"/>
      <c r="Q100" s="3082"/>
      <c r="R100" s="3079" t="s">
        <v>2591</v>
      </c>
      <c r="S100" s="3079"/>
      <c r="T100" s="3079"/>
      <c r="U100" s="3079"/>
      <c r="V100" s="3079"/>
      <c r="W100" s="3079"/>
      <c r="X100" s="3079"/>
      <c r="Y100" s="3079"/>
      <c r="Z100" s="3079"/>
      <c r="AA100" s="3079"/>
      <c r="AB100" s="3079"/>
      <c r="AC100" s="3079"/>
      <c r="AD100" s="3079"/>
      <c r="AE100" s="3079"/>
      <c r="AF100" s="3079"/>
      <c r="AG100" s="3079"/>
      <c r="AH100" s="3079"/>
      <c r="AI100" s="3079"/>
      <c r="AJ100" s="3079"/>
      <c r="AK100" s="3079"/>
      <c r="AL100" s="3079"/>
      <c r="AM100" s="3079"/>
      <c r="AN100" s="3079"/>
      <c r="AO100" s="3079"/>
      <c r="AP100" s="3079"/>
      <c r="AQ100" s="3079"/>
      <c r="AR100" s="3079"/>
      <c r="AS100" s="3079"/>
      <c r="AT100" s="3079"/>
      <c r="AU100" s="3079"/>
      <c r="AV100" s="3079"/>
      <c r="AW100" s="3079"/>
      <c r="AX100" s="3079"/>
      <c r="AY100" s="3079"/>
      <c r="AZ100" s="3079"/>
      <c r="BA100" s="3079"/>
      <c r="BB100" s="3079"/>
      <c r="BC100" s="3079"/>
      <c r="BD100" s="3079"/>
      <c r="BE100" s="3079"/>
      <c r="BF100" s="3079"/>
      <c r="BG100" s="3079"/>
      <c r="BH100" s="3079"/>
      <c r="BI100" s="3083"/>
      <c r="BJ100" s="3083"/>
      <c r="BK100" s="3083"/>
      <c r="BL100" s="3083"/>
      <c r="BM100" s="3083"/>
      <c r="BN100" s="3083"/>
      <c r="BO100" s="3083"/>
      <c r="BP100" s="3083"/>
      <c r="BQ100" s="3083"/>
      <c r="BR100" s="3083"/>
      <c r="BS100" s="3083"/>
      <c r="BT100" s="3083"/>
      <c r="BU100" s="3083"/>
      <c r="BV100" s="3083"/>
      <c r="BW100" s="3083"/>
      <c r="BX100" s="1410"/>
    </row>
    <row r="101" spans="2:76" ht="11.25" customHeight="1">
      <c r="B101" s="1413"/>
      <c r="C101" s="1343"/>
      <c r="D101" s="3082"/>
      <c r="E101" s="3082"/>
      <c r="F101" s="3082"/>
      <c r="G101" s="3082"/>
      <c r="H101" s="3082"/>
      <c r="I101" s="3082"/>
      <c r="J101" s="3082"/>
      <c r="K101" s="3082"/>
      <c r="L101" s="3082"/>
      <c r="M101" s="3082"/>
      <c r="N101" s="3082"/>
      <c r="O101" s="3082"/>
      <c r="P101" s="3082"/>
      <c r="Q101" s="3082"/>
      <c r="R101" s="3079" t="s">
        <v>2592</v>
      </c>
      <c r="S101" s="3079"/>
      <c r="T101" s="3079"/>
      <c r="U101" s="3079"/>
      <c r="V101" s="3079"/>
      <c r="W101" s="3079"/>
      <c r="X101" s="3079"/>
      <c r="Y101" s="3079"/>
      <c r="Z101" s="3079"/>
      <c r="AA101" s="3079"/>
      <c r="AB101" s="3079"/>
      <c r="AC101" s="3079"/>
      <c r="AD101" s="3079"/>
      <c r="AE101" s="3079"/>
      <c r="AF101" s="3079"/>
      <c r="AG101" s="3079"/>
      <c r="AH101" s="3079"/>
      <c r="AI101" s="3079"/>
      <c r="AJ101" s="3079"/>
      <c r="AK101" s="3079"/>
      <c r="AL101" s="3079"/>
      <c r="AM101" s="3079"/>
      <c r="AN101" s="3079"/>
      <c r="AO101" s="3079"/>
      <c r="AP101" s="3079"/>
      <c r="AQ101" s="3079"/>
      <c r="AR101" s="3079"/>
      <c r="AS101" s="3079"/>
      <c r="AT101" s="3079"/>
      <c r="AU101" s="3079"/>
      <c r="AV101" s="3079"/>
      <c r="AW101" s="3079"/>
      <c r="AX101" s="3079"/>
      <c r="AY101" s="3079"/>
      <c r="AZ101" s="3079"/>
      <c r="BA101" s="3079"/>
      <c r="BB101" s="3079"/>
      <c r="BC101" s="3079"/>
      <c r="BD101" s="3079"/>
      <c r="BE101" s="3079"/>
      <c r="BF101" s="3079"/>
      <c r="BG101" s="3079"/>
      <c r="BH101" s="3079"/>
      <c r="BI101" s="3083"/>
      <c r="BJ101" s="3083"/>
      <c r="BK101" s="3083"/>
      <c r="BL101" s="3083"/>
      <c r="BM101" s="3083"/>
      <c r="BN101" s="3083"/>
      <c r="BO101" s="3083"/>
      <c r="BP101" s="3083"/>
      <c r="BQ101" s="3083"/>
      <c r="BR101" s="3083"/>
      <c r="BS101" s="3083"/>
      <c r="BT101" s="3083"/>
      <c r="BU101" s="3083"/>
      <c r="BV101" s="3083"/>
      <c r="BW101" s="3083"/>
      <c r="BX101" s="1410"/>
    </row>
    <row r="102" spans="2:76" ht="11.25" customHeight="1">
      <c r="B102" s="1413"/>
      <c r="C102" s="1343"/>
      <c r="D102" s="3086" t="s">
        <v>2593</v>
      </c>
      <c r="E102" s="3087"/>
      <c r="F102" s="3087"/>
      <c r="G102" s="3087"/>
      <c r="H102" s="3087"/>
      <c r="I102" s="3087"/>
      <c r="J102" s="3087"/>
      <c r="K102" s="3087"/>
      <c r="L102" s="3087"/>
      <c r="M102" s="3087"/>
      <c r="N102" s="3087"/>
      <c r="O102" s="3087"/>
      <c r="P102" s="3087"/>
      <c r="Q102" s="3088"/>
      <c r="R102" s="3095" t="s">
        <v>4426</v>
      </c>
      <c r="S102" s="3095"/>
      <c r="T102" s="3095"/>
      <c r="U102" s="3095"/>
      <c r="V102" s="3095"/>
      <c r="W102" s="3095"/>
      <c r="X102" s="3095"/>
      <c r="Y102" s="3095"/>
      <c r="Z102" s="3095"/>
      <c r="AA102" s="3095"/>
      <c r="AB102" s="3095"/>
      <c r="AC102" s="3095"/>
      <c r="AD102" s="3095"/>
      <c r="AE102" s="3095"/>
      <c r="AF102" s="3095"/>
      <c r="AG102" s="3095"/>
      <c r="AH102" s="3095"/>
      <c r="AI102" s="3095"/>
      <c r="AJ102" s="3095"/>
      <c r="AK102" s="3095"/>
      <c r="AL102" s="3095"/>
      <c r="AM102" s="3095"/>
      <c r="AN102" s="3095"/>
      <c r="AO102" s="3095"/>
      <c r="AP102" s="3095"/>
      <c r="AQ102" s="3095"/>
      <c r="AR102" s="3095"/>
      <c r="AS102" s="3095"/>
      <c r="AT102" s="3095"/>
      <c r="AU102" s="3095"/>
      <c r="AV102" s="3095"/>
      <c r="AW102" s="3095"/>
      <c r="AX102" s="3095"/>
      <c r="AY102" s="3095"/>
      <c r="AZ102" s="3095"/>
      <c r="BA102" s="3095"/>
      <c r="BB102" s="3095"/>
      <c r="BC102" s="3095"/>
      <c r="BD102" s="3095"/>
      <c r="BE102" s="3095"/>
      <c r="BF102" s="3095"/>
      <c r="BG102" s="3095"/>
      <c r="BH102" s="3095"/>
      <c r="BI102" s="3083"/>
      <c r="BJ102" s="3083"/>
      <c r="BK102" s="3083"/>
      <c r="BL102" s="3083"/>
      <c r="BM102" s="3083"/>
      <c r="BN102" s="3083"/>
      <c r="BO102" s="3083"/>
      <c r="BP102" s="3083"/>
      <c r="BQ102" s="3083"/>
      <c r="BR102" s="3083"/>
      <c r="BS102" s="3083"/>
      <c r="BT102" s="3083"/>
      <c r="BU102" s="3083"/>
      <c r="BV102" s="3083"/>
      <c r="BW102" s="3083"/>
      <c r="BX102" s="1410"/>
    </row>
    <row r="103" spans="2:76" ht="11.25" customHeight="1">
      <c r="B103" s="1413"/>
      <c r="C103" s="1343"/>
      <c r="D103" s="3089"/>
      <c r="E103" s="3090"/>
      <c r="F103" s="3090"/>
      <c r="G103" s="3090"/>
      <c r="H103" s="3090"/>
      <c r="I103" s="3090"/>
      <c r="J103" s="3090"/>
      <c r="K103" s="3090"/>
      <c r="L103" s="3090"/>
      <c r="M103" s="3090"/>
      <c r="N103" s="3090"/>
      <c r="O103" s="3090"/>
      <c r="P103" s="3090"/>
      <c r="Q103" s="3091"/>
      <c r="R103" s="3079" t="s">
        <v>3720</v>
      </c>
      <c r="S103" s="3079"/>
      <c r="T103" s="3079"/>
      <c r="U103" s="3079"/>
      <c r="V103" s="3079"/>
      <c r="W103" s="3079"/>
      <c r="X103" s="3079"/>
      <c r="Y103" s="3079"/>
      <c r="Z103" s="3079"/>
      <c r="AA103" s="3079"/>
      <c r="AB103" s="3079"/>
      <c r="AC103" s="3079"/>
      <c r="AD103" s="3079"/>
      <c r="AE103" s="3079"/>
      <c r="AF103" s="3079"/>
      <c r="AG103" s="3079"/>
      <c r="AH103" s="3079"/>
      <c r="AI103" s="3079"/>
      <c r="AJ103" s="3079"/>
      <c r="AK103" s="3079"/>
      <c r="AL103" s="3079"/>
      <c r="AM103" s="3079"/>
      <c r="AN103" s="3079"/>
      <c r="AO103" s="3079"/>
      <c r="AP103" s="3079"/>
      <c r="AQ103" s="3079"/>
      <c r="AR103" s="3079"/>
      <c r="AS103" s="3079"/>
      <c r="AT103" s="3079"/>
      <c r="AU103" s="3079"/>
      <c r="AV103" s="3079"/>
      <c r="AW103" s="3079"/>
      <c r="AX103" s="3079"/>
      <c r="AY103" s="3079"/>
      <c r="AZ103" s="3079"/>
      <c r="BA103" s="3079"/>
      <c r="BB103" s="3079"/>
      <c r="BC103" s="3079"/>
      <c r="BD103" s="3079"/>
      <c r="BE103" s="3079"/>
      <c r="BF103" s="3079"/>
      <c r="BG103" s="3079"/>
      <c r="BH103" s="3079"/>
      <c r="BI103" s="3083"/>
      <c r="BJ103" s="3083"/>
      <c r="BK103" s="3083"/>
      <c r="BL103" s="3083"/>
      <c r="BM103" s="3083"/>
      <c r="BN103" s="3083"/>
      <c r="BO103" s="3083"/>
      <c r="BP103" s="3083"/>
      <c r="BQ103" s="3083"/>
      <c r="BR103" s="3083"/>
      <c r="BS103" s="3083"/>
      <c r="BT103" s="3083"/>
      <c r="BU103" s="3083"/>
      <c r="BV103" s="3083"/>
      <c r="BW103" s="3083"/>
      <c r="BX103" s="1410"/>
    </row>
    <row r="104" spans="2:76" ht="13.5">
      <c r="B104" s="1413"/>
      <c r="C104" s="1343"/>
      <c r="D104" s="3092"/>
      <c r="E104" s="3093"/>
      <c r="F104" s="3093"/>
      <c r="G104" s="3093"/>
      <c r="H104" s="3093"/>
      <c r="I104" s="3093"/>
      <c r="J104" s="3093"/>
      <c r="K104" s="3093"/>
      <c r="L104" s="3093"/>
      <c r="M104" s="3093"/>
      <c r="N104" s="3093"/>
      <c r="O104" s="3093"/>
      <c r="P104" s="3093"/>
      <c r="Q104" s="3094"/>
      <c r="R104" s="3080" t="s">
        <v>3721</v>
      </c>
      <c r="S104" s="3080"/>
      <c r="T104" s="3080"/>
      <c r="U104" s="3080"/>
      <c r="V104" s="3080"/>
      <c r="W104" s="3080"/>
      <c r="X104" s="3080"/>
      <c r="Y104" s="3080"/>
      <c r="Z104" s="3080"/>
      <c r="AA104" s="3080"/>
      <c r="AB104" s="3080"/>
      <c r="AC104" s="3080"/>
      <c r="AD104" s="3080"/>
      <c r="AE104" s="3080"/>
      <c r="AF104" s="3080"/>
      <c r="AG104" s="3080"/>
      <c r="AH104" s="3080"/>
      <c r="AI104" s="3080"/>
      <c r="AJ104" s="3080"/>
      <c r="AK104" s="3080"/>
      <c r="AL104" s="3080"/>
      <c r="AM104" s="3080"/>
      <c r="AN104" s="3080"/>
      <c r="AO104" s="3080"/>
      <c r="AP104" s="3080"/>
      <c r="AQ104" s="3080"/>
      <c r="AR104" s="3080"/>
      <c r="AS104" s="3080"/>
      <c r="AT104" s="3080"/>
      <c r="AU104" s="3080"/>
      <c r="AV104" s="3080"/>
      <c r="AW104" s="3080"/>
      <c r="AX104" s="3080"/>
      <c r="AY104" s="3080"/>
      <c r="AZ104" s="3080"/>
      <c r="BA104" s="3080"/>
      <c r="BB104" s="3080"/>
      <c r="BC104" s="3080"/>
      <c r="BD104" s="3080"/>
      <c r="BE104" s="3080"/>
      <c r="BF104" s="3080"/>
      <c r="BG104" s="3080"/>
      <c r="BH104" s="3080"/>
      <c r="BI104" s="3084"/>
      <c r="BJ104" s="3084"/>
      <c r="BK104" s="3084"/>
      <c r="BL104" s="3084"/>
      <c r="BM104" s="3084"/>
      <c r="BN104" s="3084"/>
      <c r="BO104" s="3084"/>
      <c r="BP104" s="3084"/>
      <c r="BQ104" s="3084"/>
      <c r="BR104" s="3084"/>
      <c r="BS104" s="3084"/>
      <c r="BT104" s="3084"/>
      <c r="BU104" s="3084"/>
      <c r="BV104" s="3084"/>
      <c r="BW104" s="3084"/>
      <c r="BX104" s="1410"/>
    </row>
    <row r="105" spans="2:76" ht="14.25" customHeight="1">
      <c r="B105" s="1420"/>
      <c r="C105" s="1349"/>
      <c r="D105" s="1349"/>
      <c r="E105" s="1349"/>
      <c r="F105" s="1349"/>
      <c r="G105" s="1349"/>
      <c r="H105" s="1349"/>
      <c r="I105" s="1349"/>
      <c r="J105" s="1349"/>
      <c r="K105" s="1349"/>
      <c r="L105" s="1349"/>
      <c r="M105" s="1349"/>
      <c r="N105" s="1349"/>
      <c r="O105" s="1349"/>
      <c r="P105" s="1349"/>
      <c r="Q105" s="1349"/>
      <c r="R105" s="1349"/>
      <c r="S105" s="1349"/>
      <c r="T105" s="1349"/>
      <c r="U105" s="1349"/>
      <c r="V105" s="1349"/>
      <c r="W105" s="1349"/>
      <c r="X105" s="1349"/>
      <c r="Y105" s="1349"/>
      <c r="Z105" s="1349"/>
      <c r="AA105" s="1349"/>
      <c r="AB105" s="1349"/>
      <c r="AC105" s="1349"/>
      <c r="AD105" s="1349"/>
      <c r="AE105" s="1349"/>
      <c r="AF105" s="1349"/>
      <c r="AG105" s="1349"/>
      <c r="AH105" s="1349"/>
      <c r="AI105" s="1349"/>
      <c r="AJ105" s="1349"/>
      <c r="AK105" s="1349"/>
      <c r="AL105" s="1349"/>
      <c r="AM105" s="1349"/>
      <c r="AN105" s="1349"/>
      <c r="AO105" s="1349"/>
      <c r="AP105" s="1349"/>
      <c r="AQ105" s="1349"/>
      <c r="AR105" s="1349"/>
      <c r="AS105" s="1349"/>
      <c r="AT105" s="1349"/>
      <c r="AU105" s="1349"/>
      <c r="AV105" s="1349"/>
      <c r="AW105" s="1349"/>
      <c r="AX105" s="1349"/>
      <c r="AY105" s="1349"/>
      <c r="AZ105" s="1349"/>
      <c r="BA105" s="1349"/>
      <c r="BB105" s="1349"/>
      <c r="BC105" s="1349"/>
      <c r="BD105" s="1349"/>
      <c r="BE105" s="1349"/>
      <c r="BF105" s="1349"/>
      <c r="BG105" s="1349"/>
      <c r="BH105" s="1349"/>
      <c r="BI105" s="1349"/>
      <c r="BJ105" s="1349"/>
      <c r="BK105" s="1349"/>
      <c r="BL105" s="1349"/>
      <c r="BM105" s="1349"/>
      <c r="BN105" s="1349"/>
      <c r="BO105" s="1349"/>
      <c r="BP105" s="1349"/>
      <c r="BQ105" s="1349"/>
      <c r="BR105" s="1349"/>
      <c r="BS105" s="1349"/>
      <c r="BT105" s="1349"/>
      <c r="BU105" s="1349"/>
      <c r="BV105" s="1349"/>
      <c r="BW105" s="1349"/>
      <c r="BX105" s="1421"/>
    </row>
    <row r="106" spans="2:76" ht="16.5" customHeight="1">
      <c r="BH106" s="3081" t="s">
        <v>4946</v>
      </c>
      <c r="BI106" s="3081"/>
      <c r="BJ106" s="3081"/>
      <c r="BK106" s="3081"/>
      <c r="BL106" s="3081"/>
      <c r="BM106" s="3081"/>
      <c r="BN106" s="3081"/>
      <c r="BO106" s="3081"/>
      <c r="BP106" s="3081"/>
      <c r="BQ106" s="3081"/>
      <c r="BR106" s="3081"/>
      <c r="BS106" s="3081"/>
      <c r="BT106" s="3081"/>
      <c r="BU106" s="3081"/>
      <c r="BV106" s="3081"/>
      <c r="BW106" s="3081"/>
      <c r="BX106" s="3081"/>
    </row>
    <row r="108" spans="2:76" ht="12.75" customHeight="1"/>
    <row r="109" spans="2:76" ht="12.75" customHeight="1"/>
    <row r="110" spans="2:76" ht="12.75" customHeight="1"/>
    <row r="111" spans="2:76" ht="12.75" customHeight="1"/>
    <row r="112" spans="2:76" ht="12.75" customHeight="1"/>
    <row r="113" ht="12.75" customHeight="1"/>
    <row r="114" ht="12.75" customHeight="1"/>
    <row r="115" ht="12.75" customHeight="1"/>
    <row r="116" ht="12.75" customHeight="1"/>
    <row r="117" ht="12.75" customHeight="1"/>
    <row r="118" ht="12.75" customHeight="1"/>
  </sheetData>
  <mergeCells count="220">
    <mergeCell ref="B1:O1"/>
    <mergeCell ref="R2:BE3"/>
    <mergeCell ref="R4:BE4"/>
    <mergeCell ref="R6:BE6"/>
    <mergeCell ref="B7:V8"/>
    <mergeCell ref="AN7:AO7"/>
    <mergeCell ref="AP7:AY7"/>
    <mergeCell ref="AZ7:BA7"/>
    <mergeCell ref="BB7:BU7"/>
    <mergeCell ref="BU10:BV11"/>
    <mergeCell ref="B13:F18"/>
    <mergeCell ref="G13:Q14"/>
    <mergeCell ref="R13:S13"/>
    <mergeCell ref="T13:AH13"/>
    <mergeCell ref="AI13:AJ13"/>
    <mergeCell ref="AK13:AQ13"/>
    <mergeCell ref="AR13:AS13"/>
    <mergeCell ref="AT13:BA13"/>
    <mergeCell ref="BB13:BC13"/>
    <mergeCell ref="B9:Q12"/>
    <mergeCell ref="AL9:AS12"/>
    <mergeCell ref="AT9:BC12"/>
    <mergeCell ref="X10:AI11"/>
    <mergeCell ref="AJ10:AK11"/>
    <mergeCell ref="BG10:BT11"/>
    <mergeCell ref="BD13:BL13"/>
    <mergeCell ref="BM13:BN13"/>
    <mergeCell ref="BO13:BV13"/>
    <mergeCell ref="G15:Q16"/>
    <mergeCell ref="BW13:BX13"/>
    <mergeCell ref="R14:S14"/>
    <mergeCell ref="T14:Y14"/>
    <mergeCell ref="AK14:BN14"/>
    <mergeCell ref="BO14:BV14"/>
    <mergeCell ref="BW14:BX14"/>
    <mergeCell ref="BD15:BE16"/>
    <mergeCell ref="BF15:BM16"/>
    <mergeCell ref="BN15:BO16"/>
    <mergeCell ref="BP15:BX16"/>
    <mergeCell ref="R16:S16"/>
    <mergeCell ref="T16:AD16"/>
    <mergeCell ref="R15:S15"/>
    <mergeCell ref="T15:AD15"/>
    <mergeCell ref="AE15:AF15"/>
    <mergeCell ref="AG15:AS15"/>
    <mergeCell ref="AT15:BC16"/>
    <mergeCell ref="B19:Q22"/>
    <mergeCell ref="R19:S20"/>
    <mergeCell ref="T19:AB20"/>
    <mergeCell ref="AE19:AF20"/>
    <mergeCell ref="AG19:AS20"/>
    <mergeCell ref="AT19:AU20"/>
    <mergeCell ref="AV19:BH20"/>
    <mergeCell ref="BI19:BJ20"/>
    <mergeCell ref="G17:Q18"/>
    <mergeCell ref="R17:Z18"/>
    <mergeCell ref="AA17:AC18"/>
    <mergeCell ref="AD17:AF18"/>
    <mergeCell ref="AG17:AM18"/>
    <mergeCell ref="AN17:AP18"/>
    <mergeCell ref="BK19:BX20"/>
    <mergeCell ref="R21:S22"/>
    <mergeCell ref="T21:AP22"/>
    <mergeCell ref="AT21:AU22"/>
    <mergeCell ref="AV21:BH22"/>
    <mergeCell ref="BI21:BJ22"/>
    <mergeCell ref="BK21:BX22"/>
    <mergeCell ref="AQ17:AS18"/>
    <mergeCell ref="AT17:BX18"/>
    <mergeCell ref="BK24:BX24"/>
    <mergeCell ref="B25:Q26"/>
    <mergeCell ref="R25:AC25"/>
    <mergeCell ref="AD25:AE25"/>
    <mergeCell ref="AF25:AL25"/>
    <mergeCell ref="AM25:AN25"/>
    <mergeCell ref="R26:AC26"/>
    <mergeCell ref="AD26:AE26"/>
    <mergeCell ref="AF26:AL26"/>
    <mergeCell ref="AM26:AN26"/>
    <mergeCell ref="D23:Q24"/>
    <mergeCell ref="R23:W23"/>
    <mergeCell ref="X23:AU23"/>
    <mergeCell ref="AW23:BC23"/>
    <mergeCell ref="BD23:BV23"/>
    <mergeCell ref="BW23:BX23"/>
    <mergeCell ref="R24:AS24"/>
    <mergeCell ref="AT24:AU24"/>
    <mergeCell ref="AV24:BH24"/>
    <mergeCell ref="BI24:BJ24"/>
    <mergeCell ref="AK30:AM30"/>
    <mergeCell ref="CE30:CR30"/>
    <mergeCell ref="AK31:AM31"/>
    <mergeCell ref="X32:Y32"/>
    <mergeCell ref="Z32:AJ32"/>
    <mergeCell ref="AK32:AM32"/>
    <mergeCell ref="B27:B45"/>
    <mergeCell ref="C27:BW27"/>
    <mergeCell ref="D28:E28"/>
    <mergeCell ref="F28:BX28"/>
    <mergeCell ref="F29:H29"/>
    <mergeCell ref="I29:BX29"/>
    <mergeCell ref="D30:Q41"/>
    <mergeCell ref="R30:W34"/>
    <mergeCell ref="X30:Y31"/>
    <mergeCell ref="Z30:AJ31"/>
    <mergeCell ref="X40:Y40"/>
    <mergeCell ref="X41:Y41"/>
    <mergeCell ref="R42:W44"/>
    <mergeCell ref="X42:AJ43"/>
    <mergeCell ref="AK42:AM42"/>
    <mergeCell ref="X44:AJ44"/>
    <mergeCell ref="AK44:AM44"/>
    <mergeCell ref="X33:Y33"/>
    <mergeCell ref="X34:Y34"/>
    <mergeCell ref="R35:W41"/>
    <mergeCell ref="X35:Y37"/>
    <mergeCell ref="Z35:AJ37"/>
    <mergeCell ref="AK35:AM35"/>
    <mergeCell ref="AK36:AM36"/>
    <mergeCell ref="AK37:AM37"/>
    <mergeCell ref="X38:Y39"/>
    <mergeCell ref="Z38:AJ39"/>
    <mergeCell ref="AN42:BD42"/>
    <mergeCell ref="BE42:BG42"/>
    <mergeCell ref="BH42:BX42"/>
    <mergeCell ref="AK43:AM43"/>
    <mergeCell ref="AN43:BD43"/>
    <mergeCell ref="BE43:BG43"/>
    <mergeCell ref="BH43:BX43"/>
    <mergeCell ref="AK38:AM38"/>
    <mergeCell ref="AK39:AM39"/>
    <mergeCell ref="B47:Q50"/>
    <mergeCell ref="R47:AF50"/>
    <mergeCell ref="AO47:AS50"/>
    <mergeCell ref="AT47:BC50"/>
    <mergeCell ref="BD47:BX50"/>
    <mergeCell ref="AI48:AN49"/>
    <mergeCell ref="BH44:BL44"/>
    <mergeCell ref="BM44:BN44"/>
    <mergeCell ref="BO44:BX44"/>
    <mergeCell ref="D45:W45"/>
    <mergeCell ref="X45:Y45"/>
    <mergeCell ref="Z45:BM45"/>
    <mergeCell ref="AN44:AP44"/>
    <mergeCell ref="AQ44:AR44"/>
    <mergeCell ref="AS44:AW44"/>
    <mergeCell ref="AX44:AY44"/>
    <mergeCell ref="AZ44:BE44"/>
    <mergeCell ref="BF44:BG44"/>
    <mergeCell ref="E55:BX55"/>
    <mergeCell ref="B56:D56"/>
    <mergeCell ref="E56:BX56"/>
    <mergeCell ref="B57:D57"/>
    <mergeCell ref="E57:BX57"/>
    <mergeCell ref="B58:D58"/>
    <mergeCell ref="E58:BX58"/>
    <mergeCell ref="B52:D52"/>
    <mergeCell ref="E52:BX52"/>
    <mergeCell ref="B53:D53"/>
    <mergeCell ref="E53:BX53"/>
    <mergeCell ref="B54:D54"/>
    <mergeCell ref="E54:BX54"/>
    <mergeCell ref="E67:BS67"/>
    <mergeCell ref="F68:L69"/>
    <mergeCell ref="M68:X68"/>
    <mergeCell ref="Y68:AK68"/>
    <mergeCell ref="M69:R69"/>
    <mergeCell ref="S69:X69"/>
    <mergeCell ref="Y69:AE69"/>
    <mergeCell ref="AF69:AK69"/>
    <mergeCell ref="B59:D59"/>
    <mergeCell ref="E59:BX59"/>
    <mergeCell ref="B61:BU61"/>
    <mergeCell ref="D62:BW64"/>
    <mergeCell ref="D65:BS65"/>
    <mergeCell ref="D66:BS66"/>
    <mergeCell ref="D75:BW76"/>
    <mergeCell ref="D77:BW77"/>
    <mergeCell ref="D78:BW78"/>
    <mergeCell ref="B79:BU79"/>
    <mergeCell ref="B80:BU80"/>
    <mergeCell ref="C81:BS81"/>
    <mergeCell ref="F70:L71"/>
    <mergeCell ref="M70:R71"/>
    <mergeCell ref="S70:X71"/>
    <mergeCell ref="Y70:AE71"/>
    <mergeCell ref="AF70:AK71"/>
    <mergeCell ref="F72:L73"/>
    <mergeCell ref="M72:R73"/>
    <mergeCell ref="S72:X73"/>
    <mergeCell ref="Y72:AE73"/>
    <mergeCell ref="AF72:AK73"/>
    <mergeCell ref="D88:BS88"/>
    <mergeCell ref="D89:BS89"/>
    <mergeCell ref="D90:BS90"/>
    <mergeCell ref="C91:BS91"/>
    <mergeCell ref="D92:BW92"/>
    <mergeCell ref="D93:BW93"/>
    <mergeCell ref="D82:BW82"/>
    <mergeCell ref="C83:BS83"/>
    <mergeCell ref="D84:BU84"/>
    <mergeCell ref="D85:BS85"/>
    <mergeCell ref="C86:BS86"/>
    <mergeCell ref="E87:BS87"/>
    <mergeCell ref="R101:BH101"/>
    <mergeCell ref="D102:Q104"/>
    <mergeCell ref="R102:BH102"/>
    <mergeCell ref="R103:BH103"/>
    <mergeCell ref="R104:BH104"/>
    <mergeCell ref="BH106:BX106"/>
    <mergeCell ref="D94:Q94"/>
    <mergeCell ref="R94:BH94"/>
    <mergeCell ref="BI94:BW94"/>
    <mergeCell ref="D95:Q101"/>
    <mergeCell ref="R95:BH95"/>
    <mergeCell ref="BI95:BW104"/>
    <mergeCell ref="R96:BH96"/>
    <mergeCell ref="R97:BH97"/>
    <mergeCell ref="R98:BH99"/>
    <mergeCell ref="R100:BH100"/>
  </mergeCells>
  <phoneticPr fontId="129"/>
  <dataValidations count="6">
    <dataValidation allowBlank="1" showInputMessage="1" showErrorMessage="1" prompt="ストック活用型も併せて選択します。" sqref="X42:X44 Y42:AJ43" xr:uid="{00000000-0002-0000-2400-000000000000}"/>
    <dataValidation type="whole" operator="greaterThanOrEqual" allowBlank="1" showInputMessage="1" sqref="AA17:AC18 AN17:AP18" xr:uid="{00000000-0002-0000-2400-000001000000}">
      <formula1>0</formula1>
    </dataValidation>
    <dataValidation type="whole" operator="greaterThanOrEqual" allowBlank="1" showInputMessage="1" showErrorMessage="1" sqref="AA65557 AA131093 AA196629 AA262165 AA327701 AA393237 AA458773 AA524309 AA589845 AA655381 AA720917 AA786453 AA851989 AA917525 AA983061 AN65557 AN131093 AN196629 AN262165 AN327701 AN393237 AN458773 AN524309 AN589845 AN655381 AN720917 AN786453 AN851989 AN917525 AN983061 JW17 JW65557 JW131093 JW196629 JW262165 JW327701 JW393237 JW458773 JW524309 JW589845 JW655381 JW720917 JW786453 JW851989 JW917525 JW983061 KJ17 KJ65557 KJ131093 KJ196629 KJ262165 KJ327701 KJ393237 KJ458773 KJ524309 KJ589845 KJ655381 KJ720917 KJ786453 KJ851989 KJ917525 KJ983061 TS17 TS65557 TS131093 TS196629 TS262165 TS327701 TS393237 TS458773 TS524309 TS589845 TS655381 TS720917 TS786453 TS851989 TS917525 TS983061 UF17 UF65557 UF131093 UF196629 UF262165 UF327701 UF393237 UF458773 UF524309 UF589845 UF655381 UF720917 UF786453 UF851989 UF917525 UF983061 ADO17 ADO65557 ADO131093 ADO196629 ADO262165 ADO327701 ADO393237 ADO458773 ADO524309 ADO589845 ADO655381 ADO720917 ADO786453 ADO851989 ADO917525 ADO983061 AEB17 AEB65557 AEB131093 AEB196629 AEB262165 AEB327701 AEB393237 AEB458773 AEB524309 AEB589845 AEB655381 AEB720917 AEB786453 AEB851989 AEB917525 AEB983061 ANK17 ANK65557 ANK131093 ANK196629 ANK262165 ANK327701 ANK393237 ANK458773 ANK524309 ANK589845 ANK655381 ANK720917 ANK786453 ANK851989 ANK917525 ANK983061 ANX17 ANX65557 ANX131093 ANX196629 ANX262165 ANX327701 ANX393237 ANX458773 ANX524309 ANX589845 ANX655381 ANX720917 ANX786453 ANX851989 ANX917525 ANX983061 AXG17 AXG65557 AXG131093 AXG196629 AXG262165 AXG327701 AXG393237 AXG458773 AXG524309 AXG589845 AXG655381 AXG720917 AXG786453 AXG851989 AXG917525 AXG983061 AXT17 AXT65557 AXT131093 AXT196629 AXT262165 AXT327701 AXT393237 AXT458773 AXT524309 AXT589845 AXT655381 AXT720917 AXT786453 AXT851989 AXT917525 AXT983061 BHC17 BHC65557 BHC131093 BHC196629 BHC262165 BHC327701 BHC393237 BHC458773 BHC524309 BHC589845 BHC655381 BHC720917 BHC786453 BHC851989 BHC917525 BHC983061 BHP17 BHP65557 BHP131093 BHP196629 BHP262165 BHP327701 BHP393237 BHP458773 BHP524309 BHP589845 BHP655381 BHP720917 BHP786453 BHP851989 BHP917525 BHP983061 BQY17 BQY65557 BQY131093 BQY196629 BQY262165 BQY327701 BQY393237 BQY458773 BQY524309 BQY589845 BQY655381 BQY720917 BQY786453 BQY851989 BQY917525 BQY983061 BRL17 BRL65557 BRL131093 BRL196629 BRL262165 BRL327701 BRL393237 BRL458773 BRL524309 BRL589845 BRL655381 BRL720917 BRL786453 BRL851989 BRL917525 BRL983061 CAU17 CAU65557 CAU131093 CAU196629 CAU262165 CAU327701 CAU393237 CAU458773 CAU524309 CAU589845 CAU655381 CAU720917 CAU786453 CAU851989 CAU917525 CAU983061 CBH17 CBH65557 CBH131093 CBH196629 CBH262165 CBH327701 CBH393237 CBH458773 CBH524309 CBH589845 CBH655381 CBH720917 CBH786453 CBH851989 CBH917525 CBH983061 CKQ17 CKQ65557 CKQ131093 CKQ196629 CKQ262165 CKQ327701 CKQ393237 CKQ458773 CKQ524309 CKQ589845 CKQ655381 CKQ720917 CKQ786453 CKQ851989 CKQ917525 CKQ983061 CLD17 CLD65557 CLD131093 CLD196629 CLD262165 CLD327701 CLD393237 CLD458773 CLD524309 CLD589845 CLD655381 CLD720917 CLD786453 CLD851989 CLD917525 CLD983061 CUM17 CUM65557 CUM131093 CUM196629 CUM262165 CUM327701 CUM393237 CUM458773 CUM524309 CUM589845 CUM655381 CUM720917 CUM786453 CUM851989 CUM917525 CUM983061 CUZ17 CUZ65557 CUZ131093 CUZ196629 CUZ262165 CUZ327701 CUZ393237 CUZ458773 CUZ524309 CUZ589845 CUZ655381 CUZ720917 CUZ786453 CUZ851989 CUZ917525 CUZ983061 DEI17 DEI65557 DEI131093 DEI196629 DEI262165 DEI327701 DEI393237 DEI458773 DEI524309 DEI589845 DEI655381 DEI720917 DEI786453 DEI851989 DEI917525 DEI983061 DEV17 DEV65557 DEV131093 DEV196629 DEV262165 DEV327701 DEV393237 DEV458773 DEV524309 DEV589845 DEV655381 DEV720917 DEV786453 DEV851989 DEV917525 DEV983061 DOE17 DOE65557 DOE131093 DOE196629 DOE262165 DOE327701 DOE393237 DOE458773 DOE524309 DOE589845 DOE655381 DOE720917 DOE786453 DOE851989 DOE917525 DOE983061 DOR17 DOR65557 DOR131093 DOR196629 DOR262165 DOR327701 DOR393237 DOR458773 DOR524309 DOR589845 DOR655381 DOR720917 DOR786453 DOR851989 DOR917525 DOR983061 DYA17 DYA65557 DYA131093 DYA196629 DYA262165 DYA327701 DYA393237 DYA458773 DYA524309 DYA589845 DYA655381 DYA720917 DYA786453 DYA851989 DYA917525 DYA983061 DYN17 DYN65557 DYN131093 DYN196629 DYN262165 DYN327701 DYN393237 DYN458773 DYN524309 DYN589845 DYN655381 DYN720917 DYN786453 DYN851989 DYN917525 DYN983061 EHW17 EHW65557 EHW131093 EHW196629 EHW262165 EHW327701 EHW393237 EHW458773 EHW524309 EHW589845 EHW655381 EHW720917 EHW786453 EHW851989 EHW917525 EHW983061 EIJ17 EIJ65557 EIJ131093 EIJ196629 EIJ262165 EIJ327701 EIJ393237 EIJ458773 EIJ524309 EIJ589845 EIJ655381 EIJ720917 EIJ786453 EIJ851989 EIJ917525 EIJ983061 ERS17 ERS65557 ERS131093 ERS196629 ERS262165 ERS327701 ERS393237 ERS458773 ERS524309 ERS589845 ERS655381 ERS720917 ERS786453 ERS851989 ERS917525 ERS983061 ESF17 ESF65557 ESF131093 ESF196629 ESF262165 ESF327701 ESF393237 ESF458773 ESF524309 ESF589845 ESF655381 ESF720917 ESF786453 ESF851989 ESF917525 ESF983061 FBO17 FBO65557 FBO131093 FBO196629 FBO262165 FBO327701 FBO393237 FBO458773 FBO524309 FBO589845 FBO655381 FBO720917 FBO786453 FBO851989 FBO917525 FBO983061 FCB17 FCB65557 FCB131093 FCB196629 FCB262165 FCB327701 FCB393237 FCB458773 FCB524309 FCB589845 FCB655381 FCB720917 FCB786453 FCB851989 FCB917525 FCB983061 FLK17 FLK65557 FLK131093 FLK196629 FLK262165 FLK327701 FLK393237 FLK458773 FLK524309 FLK589845 FLK655381 FLK720917 FLK786453 FLK851989 FLK917525 FLK983061 FLX17 FLX65557 FLX131093 FLX196629 FLX262165 FLX327701 FLX393237 FLX458773 FLX524309 FLX589845 FLX655381 FLX720917 FLX786453 FLX851989 FLX917525 FLX983061 FVG17 FVG65557 FVG131093 FVG196629 FVG262165 FVG327701 FVG393237 FVG458773 FVG524309 FVG589845 FVG655381 FVG720917 FVG786453 FVG851989 FVG917525 FVG983061 FVT17 FVT65557 FVT131093 FVT196629 FVT262165 FVT327701 FVT393237 FVT458773 FVT524309 FVT589845 FVT655381 FVT720917 FVT786453 FVT851989 FVT917525 FVT983061 GFC17 GFC65557 GFC131093 GFC196629 GFC262165 GFC327701 GFC393237 GFC458773 GFC524309 GFC589845 GFC655381 GFC720917 GFC786453 GFC851989 GFC917525 GFC983061 GFP17 GFP65557 GFP131093 GFP196629 GFP262165 GFP327701 GFP393237 GFP458773 GFP524309 GFP589845 GFP655381 GFP720917 GFP786453 GFP851989 GFP917525 GFP983061 GOY17 GOY65557 GOY131093 GOY196629 GOY262165 GOY327701 GOY393237 GOY458773 GOY524309 GOY589845 GOY655381 GOY720917 GOY786453 GOY851989 GOY917525 GOY983061 GPL17 GPL65557 GPL131093 GPL196629 GPL262165 GPL327701 GPL393237 GPL458773 GPL524309 GPL589845 GPL655381 GPL720917 GPL786453 GPL851989 GPL917525 GPL983061 GYU17 GYU65557 GYU131093 GYU196629 GYU262165 GYU327701 GYU393237 GYU458773 GYU524309 GYU589845 GYU655381 GYU720917 GYU786453 GYU851989 GYU917525 GYU983061 GZH17 GZH65557 GZH131093 GZH196629 GZH262165 GZH327701 GZH393237 GZH458773 GZH524309 GZH589845 GZH655381 GZH720917 GZH786453 GZH851989 GZH917525 GZH983061 HIQ17 HIQ65557 HIQ131093 HIQ196629 HIQ262165 HIQ327701 HIQ393237 HIQ458773 HIQ524309 HIQ589845 HIQ655381 HIQ720917 HIQ786453 HIQ851989 HIQ917525 HIQ983061 HJD17 HJD65557 HJD131093 HJD196629 HJD262165 HJD327701 HJD393237 HJD458773 HJD524309 HJD589845 HJD655381 HJD720917 HJD786453 HJD851989 HJD917525 HJD983061 HSM17 HSM65557 HSM131093 HSM196629 HSM262165 HSM327701 HSM393237 HSM458773 HSM524309 HSM589845 HSM655381 HSM720917 HSM786453 HSM851989 HSM917525 HSM983061 HSZ17 HSZ65557 HSZ131093 HSZ196629 HSZ262165 HSZ327701 HSZ393237 HSZ458773 HSZ524309 HSZ589845 HSZ655381 HSZ720917 HSZ786453 HSZ851989 HSZ917525 HSZ983061 ICI17 ICI65557 ICI131093 ICI196629 ICI262165 ICI327701 ICI393237 ICI458773 ICI524309 ICI589845 ICI655381 ICI720917 ICI786453 ICI851989 ICI917525 ICI983061 ICV17 ICV65557 ICV131093 ICV196629 ICV262165 ICV327701 ICV393237 ICV458773 ICV524309 ICV589845 ICV655381 ICV720917 ICV786453 ICV851989 ICV917525 ICV983061 IME17 IME65557 IME131093 IME196629 IME262165 IME327701 IME393237 IME458773 IME524309 IME589845 IME655381 IME720917 IME786453 IME851989 IME917525 IME983061 IMR17 IMR65557 IMR131093 IMR196629 IMR262165 IMR327701 IMR393237 IMR458773 IMR524309 IMR589845 IMR655381 IMR720917 IMR786453 IMR851989 IMR917525 IMR983061 IWA17 IWA65557 IWA131093 IWA196629 IWA262165 IWA327701 IWA393237 IWA458773 IWA524309 IWA589845 IWA655381 IWA720917 IWA786453 IWA851989 IWA917525 IWA983061 IWN17 IWN65557 IWN131093 IWN196629 IWN262165 IWN327701 IWN393237 IWN458773 IWN524309 IWN589845 IWN655381 IWN720917 IWN786453 IWN851989 IWN917525 IWN983061 JFW17 JFW65557 JFW131093 JFW196629 JFW262165 JFW327701 JFW393237 JFW458773 JFW524309 JFW589845 JFW655381 JFW720917 JFW786453 JFW851989 JFW917525 JFW983061 JGJ17 JGJ65557 JGJ131093 JGJ196629 JGJ262165 JGJ327701 JGJ393237 JGJ458773 JGJ524309 JGJ589845 JGJ655381 JGJ720917 JGJ786453 JGJ851989 JGJ917525 JGJ983061 JPS17 JPS65557 JPS131093 JPS196629 JPS262165 JPS327701 JPS393237 JPS458773 JPS524309 JPS589845 JPS655381 JPS720917 JPS786453 JPS851989 JPS917525 JPS983061 JQF17 JQF65557 JQF131093 JQF196629 JQF262165 JQF327701 JQF393237 JQF458773 JQF524309 JQF589845 JQF655381 JQF720917 JQF786453 JQF851989 JQF917525 JQF983061 JZO17 JZO65557 JZO131093 JZO196629 JZO262165 JZO327701 JZO393237 JZO458773 JZO524309 JZO589845 JZO655381 JZO720917 JZO786453 JZO851989 JZO917525 JZO983061 KAB17 KAB65557 KAB131093 KAB196629 KAB262165 KAB327701 KAB393237 KAB458773 KAB524309 KAB589845 KAB655381 KAB720917 KAB786453 KAB851989 KAB917525 KAB983061 KJK17 KJK65557 KJK131093 KJK196629 KJK262165 KJK327701 KJK393237 KJK458773 KJK524309 KJK589845 KJK655381 KJK720917 KJK786453 KJK851989 KJK917525 KJK983061 KJX17 KJX65557 KJX131093 KJX196629 KJX262165 KJX327701 KJX393237 KJX458773 KJX524309 KJX589845 KJX655381 KJX720917 KJX786453 KJX851989 KJX917525 KJX983061 KTG17 KTG65557 KTG131093 KTG196629 KTG262165 KTG327701 KTG393237 KTG458773 KTG524309 KTG589845 KTG655381 KTG720917 KTG786453 KTG851989 KTG917525 KTG983061 KTT17 KTT65557 KTT131093 KTT196629 KTT262165 KTT327701 KTT393237 KTT458773 KTT524309 KTT589845 KTT655381 KTT720917 KTT786453 KTT851989 KTT917525 KTT983061 LDC17 LDC65557 LDC131093 LDC196629 LDC262165 LDC327701 LDC393237 LDC458773 LDC524309 LDC589845 LDC655381 LDC720917 LDC786453 LDC851989 LDC917525 LDC983061 LDP17 LDP65557 LDP131093 LDP196629 LDP262165 LDP327701 LDP393237 LDP458773 LDP524309 LDP589845 LDP655381 LDP720917 LDP786453 LDP851989 LDP917525 LDP983061 LMY17 LMY65557 LMY131093 LMY196629 LMY262165 LMY327701 LMY393237 LMY458773 LMY524309 LMY589845 LMY655381 LMY720917 LMY786453 LMY851989 LMY917525 LMY983061 LNL17 LNL65557 LNL131093 LNL196629 LNL262165 LNL327701 LNL393237 LNL458773 LNL524309 LNL589845 LNL655381 LNL720917 LNL786453 LNL851989 LNL917525 LNL983061 LWU17 LWU65557 LWU131093 LWU196629 LWU262165 LWU327701 LWU393237 LWU458773 LWU524309 LWU589845 LWU655381 LWU720917 LWU786453 LWU851989 LWU917525 LWU983061 LXH17 LXH65557 LXH131093 LXH196629 LXH262165 LXH327701 LXH393237 LXH458773 LXH524309 LXH589845 LXH655381 LXH720917 LXH786453 LXH851989 LXH917525 LXH983061 MGQ17 MGQ65557 MGQ131093 MGQ196629 MGQ262165 MGQ327701 MGQ393237 MGQ458773 MGQ524309 MGQ589845 MGQ655381 MGQ720917 MGQ786453 MGQ851989 MGQ917525 MGQ983061 MHD17 MHD65557 MHD131093 MHD196629 MHD262165 MHD327701 MHD393237 MHD458773 MHD524309 MHD589845 MHD655381 MHD720917 MHD786453 MHD851989 MHD917525 MHD983061 MQM17 MQM65557 MQM131093 MQM196629 MQM262165 MQM327701 MQM393237 MQM458773 MQM524309 MQM589845 MQM655381 MQM720917 MQM786453 MQM851989 MQM917525 MQM983061 MQZ17 MQZ65557 MQZ131093 MQZ196629 MQZ262165 MQZ327701 MQZ393237 MQZ458773 MQZ524309 MQZ589845 MQZ655381 MQZ720917 MQZ786453 MQZ851989 MQZ917525 MQZ983061 NAI17 NAI65557 NAI131093 NAI196629 NAI262165 NAI327701 NAI393237 NAI458773 NAI524309 NAI589845 NAI655381 NAI720917 NAI786453 NAI851989 NAI917525 NAI983061 NAV17 NAV65557 NAV131093 NAV196629 NAV262165 NAV327701 NAV393237 NAV458773 NAV524309 NAV589845 NAV655381 NAV720917 NAV786453 NAV851989 NAV917525 NAV983061 NKE17 NKE65557 NKE131093 NKE196629 NKE262165 NKE327701 NKE393237 NKE458773 NKE524309 NKE589845 NKE655381 NKE720917 NKE786453 NKE851989 NKE917525 NKE983061 NKR17 NKR65557 NKR131093 NKR196629 NKR262165 NKR327701 NKR393237 NKR458773 NKR524309 NKR589845 NKR655381 NKR720917 NKR786453 NKR851989 NKR917525 NKR983061 NUA17 NUA65557 NUA131093 NUA196629 NUA262165 NUA327701 NUA393237 NUA458773 NUA524309 NUA589845 NUA655381 NUA720917 NUA786453 NUA851989 NUA917525 NUA983061 NUN17 NUN65557 NUN131093 NUN196629 NUN262165 NUN327701 NUN393237 NUN458773 NUN524309 NUN589845 NUN655381 NUN720917 NUN786453 NUN851989 NUN917525 NUN983061 ODW17 ODW65557 ODW131093 ODW196629 ODW262165 ODW327701 ODW393237 ODW458773 ODW524309 ODW589845 ODW655381 ODW720917 ODW786453 ODW851989 ODW917525 ODW983061 OEJ17 OEJ65557 OEJ131093 OEJ196629 OEJ262165 OEJ327701 OEJ393237 OEJ458773 OEJ524309 OEJ589845 OEJ655381 OEJ720917 OEJ786453 OEJ851989 OEJ917525 OEJ983061 ONS17 ONS65557 ONS131093 ONS196629 ONS262165 ONS327701 ONS393237 ONS458773 ONS524309 ONS589845 ONS655381 ONS720917 ONS786453 ONS851989 ONS917525 ONS983061 OOF17 OOF65557 OOF131093 OOF196629 OOF262165 OOF327701 OOF393237 OOF458773 OOF524309 OOF589845 OOF655381 OOF720917 OOF786453 OOF851989 OOF917525 OOF983061 OXO17 OXO65557 OXO131093 OXO196629 OXO262165 OXO327701 OXO393237 OXO458773 OXO524309 OXO589845 OXO655381 OXO720917 OXO786453 OXO851989 OXO917525 OXO983061 OYB17 OYB65557 OYB131093 OYB196629 OYB262165 OYB327701 OYB393237 OYB458773 OYB524309 OYB589845 OYB655381 OYB720917 OYB786453 OYB851989 OYB917525 OYB983061 PHK17 PHK65557 PHK131093 PHK196629 PHK262165 PHK327701 PHK393237 PHK458773 PHK524309 PHK589845 PHK655381 PHK720917 PHK786453 PHK851989 PHK917525 PHK983061 PHX17 PHX65557 PHX131093 PHX196629 PHX262165 PHX327701 PHX393237 PHX458773 PHX524309 PHX589845 PHX655381 PHX720917 PHX786453 PHX851989 PHX917525 PHX983061 PRG17 PRG65557 PRG131093 PRG196629 PRG262165 PRG327701 PRG393237 PRG458773 PRG524309 PRG589845 PRG655381 PRG720917 PRG786453 PRG851989 PRG917525 PRG983061 PRT17 PRT65557 PRT131093 PRT196629 PRT262165 PRT327701 PRT393237 PRT458773 PRT524309 PRT589845 PRT655381 PRT720917 PRT786453 PRT851989 PRT917525 PRT983061 QBC17 QBC65557 QBC131093 QBC196629 QBC262165 QBC327701 QBC393237 QBC458773 QBC524309 QBC589845 QBC655381 QBC720917 QBC786453 QBC851989 QBC917525 QBC983061 QBP17 QBP65557 QBP131093 QBP196629 QBP262165 QBP327701 QBP393237 QBP458773 QBP524309 QBP589845 QBP655381 QBP720917 QBP786453 QBP851989 QBP917525 QBP983061 QKY17 QKY65557 QKY131093 QKY196629 QKY262165 QKY327701 QKY393237 QKY458773 QKY524309 QKY589845 QKY655381 QKY720917 QKY786453 QKY851989 QKY917525 QKY983061 QLL17 QLL65557 QLL131093 QLL196629 QLL262165 QLL327701 QLL393237 QLL458773 QLL524309 QLL589845 QLL655381 QLL720917 QLL786453 QLL851989 QLL917525 QLL983061 QUU17 QUU65557 QUU131093 QUU196629 QUU262165 QUU327701 QUU393237 QUU458773 QUU524309 QUU589845 QUU655381 QUU720917 QUU786453 QUU851989 QUU917525 QUU983061 QVH17 QVH65557 QVH131093 QVH196629 QVH262165 QVH327701 QVH393237 QVH458773 QVH524309 QVH589845 QVH655381 QVH720917 QVH786453 QVH851989 QVH917525 QVH983061 REQ17 REQ65557 REQ131093 REQ196629 REQ262165 REQ327701 REQ393237 REQ458773 REQ524309 REQ589845 REQ655381 REQ720917 REQ786453 REQ851989 REQ917525 REQ983061 RFD17 RFD65557 RFD131093 RFD196629 RFD262165 RFD327701 RFD393237 RFD458773 RFD524309 RFD589845 RFD655381 RFD720917 RFD786453 RFD851989 RFD917525 RFD983061 ROM17 ROM65557 ROM131093 ROM196629 ROM262165 ROM327701 ROM393237 ROM458773 ROM524309 ROM589845 ROM655381 ROM720917 ROM786453 ROM851989 ROM917525 ROM983061 ROZ17 ROZ65557 ROZ131093 ROZ196629 ROZ262165 ROZ327701 ROZ393237 ROZ458773 ROZ524309 ROZ589845 ROZ655381 ROZ720917 ROZ786453 ROZ851989 ROZ917525 ROZ983061 RYI17 RYI65557 RYI131093 RYI196629 RYI262165 RYI327701 RYI393237 RYI458773 RYI524309 RYI589845 RYI655381 RYI720917 RYI786453 RYI851989 RYI917525 RYI983061 RYV17 RYV65557 RYV131093 RYV196629 RYV262165 RYV327701 RYV393237 RYV458773 RYV524309 RYV589845 RYV655381 RYV720917 RYV786453 RYV851989 RYV917525 RYV983061 SIE17 SIE65557 SIE131093 SIE196629 SIE262165 SIE327701 SIE393237 SIE458773 SIE524309 SIE589845 SIE655381 SIE720917 SIE786453 SIE851989 SIE917525 SIE983061 SIR17 SIR65557 SIR131093 SIR196629 SIR262165 SIR327701 SIR393237 SIR458773 SIR524309 SIR589845 SIR655381 SIR720917 SIR786453 SIR851989 SIR917525 SIR983061 SSA17 SSA65557 SSA131093 SSA196629 SSA262165 SSA327701 SSA393237 SSA458773 SSA524309 SSA589845 SSA655381 SSA720917 SSA786453 SSA851989 SSA917525 SSA983061 SSN17 SSN65557 SSN131093 SSN196629 SSN262165 SSN327701 SSN393237 SSN458773 SSN524309 SSN589845 SSN655381 SSN720917 SSN786453 SSN851989 SSN917525 SSN983061 TBW17 TBW65557 TBW131093 TBW196629 TBW262165 TBW327701 TBW393237 TBW458773 TBW524309 TBW589845 TBW655381 TBW720917 TBW786453 TBW851989 TBW917525 TBW983061 TCJ17 TCJ65557 TCJ131093 TCJ196629 TCJ262165 TCJ327701 TCJ393237 TCJ458773 TCJ524309 TCJ589845 TCJ655381 TCJ720917 TCJ786453 TCJ851989 TCJ917525 TCJ983061 TLS17 TLS65557 TLS131093 TLS196629 TLS262165 TLS327701 TLS393237 TLS458773 TLS524309 TLS589845 TLS655381 TLS720917 TLS786453 TLS851989 TLS917525 TLS983061 TMF17 TMF65557 TMF131093 TMF196629 TMF262165 TMF327701 TMF393237 TMF458773 TMF524309 TMF589845 TMF655381 TMF720917 TMF786453 TMF851989 TMF917525 TMF983061 TVO17 TVO65557 TVO131093 TVO196629 TVO262165 TVO327701 TVO393237 TVO458773 TVO524309 TVO589845 TVO655381 TVO720917 TVO786453 TVO851989 TVO917525 TVO983061 TWB17 TWB65557 TWB131093 TWB196629 TWB262165 TWB327701 TWB393237 TWB458773 TWB524309 TWB589845 TWB655381 TWB720917 TWB786453 TWB851989 TWB917525 TWB983061 UFK17 UFK65557 UFK131093 UFK196629 UFK262165 UFK327701 UFK393237 UFK458773 UFK524309 UFK589845 UFK655381 UFK720917 UFK786453 UFK851989 UFK917525 UFK983061 UFX17 UFX65557 UFX131093 UFX196629 UFX262165 UFX327701 UFX393237 UFX458773 UFX524309 UFX589845 UFX655381 UFX720917 UFX786453 UFX851989 UFX917525 UFX983061 UPG17 UPG65557 UPG131093 UPG196629 UPG262165 UPG327701 UPG393237 UPG458773 UPG524309 UPG589845 UPG655381 UPG720917 UPG786453 UPG851989 UPG917525 UPG983061 UPT17 UPT65557 UPT131093 UPT196629 UPT262165 UPT327701 UPT393237 UPT458773 UPT524309 UPT589845 UPT655381 UPT720917 UPT786453 UPT851989 UPT917525 UPT983061 UZC17 UZC65557 UZC131093 UZC196629 UZC262165 UZC327701 UZC393237 UZC458773 UZC524309 UZC589845 UZC655381 UZC720917 UZC786453 UZC851989 UZC917525 UZC983061 UZP17 UZP65557 UZP131093 UZP196629 UZP262165 UZP327701 UZP393237 UZP458773 UZP524309 UZP589845 UZP655381 UZP720917 UZP786453 UZP851989 UZP917525 UZP983061 VIY17 VIY65557 VIY131093 VIY196629 VIY262165 VIY327701 VIY393237 VIY458773 VIY524309 VIY589845 VIY655381 VIY720917 VIY786453 VIY851989 VIY917525 VIY983061 VJL17 VJL65557 VJL131093 VJL196629 VJL262165 VJL327701 VJL393237 VJL458773 VJL524309 VJL589845 VJL655381 VJL720917 VJL786453 VJL851989 VJL917525 VJL983061 VSU17 VSU65557 VSU131093 VSU196629 VSU262165 VSU327701 VSU393237 VSU458773 VSU524309 VSU589845 VSU655381 VSU720917 VSU786453 VSU851989 VSU917525 VSU983061 VTH17 VTH65557 VTH131093 VTH196629 VTH262165 VTH327701 VTH393237 VTH458773 VTH524309 VTH589845 VTH655381 VTH720917 VTH786453 VTH851989 VTH917525 VTH983061 WCQ17 WCQ65557 WCQ131093 WCQ196629 WCQ262165 WCQ327701 WCQ393237 WCQ458773 WCQ524309 WCQ589845 WCQ655381 WCQ720917 WCQ786453 WCQ851989 WCQ917525 WCQ983061 WDD17 WDD65557 WDD131093 WDD196629 WDD262165 WDD327701 WDD393237 WDD458773 WDD524309 WDD589845 WDD655381 WDD720917 WDD786453 WDD851989 WDD917525 WDD983061 WMM17 WMM65557 WMM131093 WMM196629 WMM262165 WMM327701 WMM393237 WMM458773 WMM524309 WMM589845 WMM655381 WMM720917 WMM786453 WMM851989 WMM917525 WMM983061 WMZ17 WMZ65557 WMZ131093 WMZ196629 WMZ262165 WMZ327701 WMZ393237 WMZ458773 WMZ524309 WMZ589845 WMZ655381 WMZ720917 WMZ786453 WMZ851989 WMZ917525 WMZ983061 WWI17 WWI65557 WWI131093 WWI196629 WWI262165 WWI327701 WWI393237 WWI458773 WWI524309 WWI589845 WWI655381 WWI720917 WWI786453 WWI851989 WWI917525 WWI983061 WWV17 WWV65557 WWV131093 WWV196629 WWV262165 WWV327701 WWV393237 WWV458773 WWV524309 WWV589845 WWV655381 WWV720917 WWV786453 WWV851989 WWV917525 WWV983061" xr:uid="{00000000-0002-0000-2400-000002000000}">
      <formula1>0</formula1>
    </dataValidation>
    <dataValidation operator="greaterThan" allowBlank="1" showInputMessage="1" showErrorMessage="1" error="半角数字で入力してください" sqref="BD23 BD65563 BD131099 BD196635 BD262171 BD327707 BD393243 BD458779 BD524315 BD589851 BD655387 BD720923 BD786459 BD851995 BD917531 BD983067 KZ23 KZ65563 KZ131099 KZ196635 KZ262171 KZ327707 KZ393243 KZ458779 KZ524315 KZ589851 KZ655387 KZ720923 KZ786459 KZ851995 KZ917531 KZ983067 UV23 UV65563 UV131099 UV196635 UV262171 UV327707 UV393243 UV458779 UV524315 UV589851 UV655387 UV720923 UV786459 UV851995 UV917531 UV983067 AER23 AER65563 AER131099 AER196635 AER262171 AER327707 AER393243 AER458779 AER524315 AER589851 AER655387 AER720923 AER786459 AER851995 AER917531 AER983067 AON23 AON65563 AON131099 AON196635 AON262171 AON327707 AON393243 AON458779 AON524315 AON589851 AON655387 AON720923 AON786459 AON851995 AON917531 AON983067 AYJ23 AYJ65563 AYJ131099 AYJ196635 AYJ262171 AYJ327707 AYJ393243 AYJ458779 AYJ524315 AYJ589851 AYJ655387 AYJ720923 AYJ786459 AYJ851995 AYJ917531 AYJ983067 BIF23 BIF65563 BIF131099 BIF196635 BIF262171 BIF327707 BIF393243 BIF458779 BIF524315 BIF589851 BIF655387 BIF720923 BIF786459 BIF851995 BIF917531 BIF983067 BSB23 BSB65563 BSB131099 BSB196635 BSB262171 BSB327707 BSB393243 BSB458779 BSB524315 BSB589851 BSB655387 BSB720923 BSB786459 BSB851995 BSB917531 BSB983067 CBX23 CBX65563 CBX131099 CBX196635 CBX262171 CBX327707 CBX393243 CBX458779 CBX524315 CBX589851 CBX655387 CBX720923 CBX786459 CBX851995 CBX917531 CBX983067 CLT23 CLT65563 CLT131099 CLT196635 CLT262171 CLT327707 CLT393243 CLT458779 CLT524315 CLT589851 CLT655387 CLT720923 CLT786459 CLT851995 CLT917531 CLT983067 CVP23 CVP65563 CVP131099 CVP196635 CVP262171 CVP327707 CVP393243 CVP458779 CVP524315 CVP589851 CVP655387 CVP720923 CVP786459 CVP851995 CVP917531 CVP983067 DFL23 DFL65563 DFL131099 DFL196635 DFL262171 DFL327707 DFL393243 DFL458779 DFL524315 DFL589851 DFL655387 DFL720923 DFL786459 DFL851995 DFL917531 DFL983067 DPH23 DPH65563 DPH131099 DPH196635 DPH262171 DPH327707 DPH393243 DPH458779 DPH524315 DPH589851 DPH655387 DPH720923 DPH786459 DPH851995 DPH917531 DPH983067 DZD23 DZD65563 DZD131099 DZD196635 DZD262171 DZD327707 DZD393243 DZD458779 DZD524315 DZD589851 DZD655387 DZD720923 DZD786459 DZD851995 DZD917531 DZD983067 EIZ23 EIZ65563 EIZ131099 EIZ196635 EIZ262171 EIZ327707 EIZ393243 EIZ458779 EIZ524315 EIZ589851 EIZ655387 EIZ720923 EIZ786459 EIZ851995 EIZ917531 EIZ983067 ESV23 ESV65563 ESV131099 ESV196635 ESV262171 ESV327707 ESV393243 ESV458779 ESV524315 ESV589851 ESV655387 ESV720923 ESV786459 ESV851995 ESV917531 ESV983067 FCR23 FCR65563 FCR131099 FCR196635 FCR262171 FCR327707 FCR393243 FCR458779 FCR524315 FCR589851 FCR655387 FCR720923 FCR786459 FCR851995 FCR917531 FCR983067 FMN23 FMN65563 FMN131099 FMN196635 FMN262171 FMN327707 FMN393243 FMN458779 FMN524315 FMN589851 FMN655387 FMN720923 FMN786459 FMN851995 FMN917531 FMN983067 FWJ23 FWJ65563 FWJ131099 FWJ196635 FWJ262171 FWJ327707 FWJ393243 FWJ458779 FWJ524315 FWJ589851 FWJ655387 FWJ720923 FWJ786459 FWJ851995 FWJ917531 FWJ983067 GGF23 GGF65563 GGF131099 GGF196635 GGF262171 GGF327707 GGF393243 GGF458779 GGF524315 GGF589851 GGF655387 GGF720923 GGF786459 GGF851995 GGF917531 GGF983067 GQB23 GQB65563 GQB131099 GQB196635 GQB262171 GQB327707 GQB393243 GQB458779 GQB524315 GQB589851 GQB655387 GQB720923 GQB786459 GQB851995 GQB917531 GQB983067 GZX23 GZX65563 GZX131099 GZX196635 GZX262171 GZX327707 GZX393243 GZX458779 GZX524315 GZX589851 GZX655387 GZX720923 GZX786459 GZX851995 GZX917531 GZX983067 HJT23 HJT65563 HJT131099 HJT196635 HJT262171 HJT327707 HJT393243 HJT458779 HJT524315 HJT589851 HJT655387 HJT720923 HJT786459 HJT851995 HJT917531 HJT983067 HTP23 HTP65563 HTP131099 HTP196635 HTP262171 HTP327707 HTP393243 HTP458779 HTP524315 HTP589851 HTP655387 HTP720923 HTP786459 HTP851995 HTP917531 HTP983067 IDL23 IDL65563 IDL131099 IDL196635 IDL262171 IDL327707 IDL393243 IDL458779 IDL524315 IDL589851 IDL655387 IDL720923 IDL786459 IDL851995 IDL917531 IDL983067 INH23 INH65563 INH131099 INH196635 INH262171 INH327707 INH393243 INH458779 INH524315 INH589851 INH655387 INH720923 INH786459 INH851995 INH917531 INH983067 IXD23 IXD65563 IXD131099 IXD196635 IXD262171 IXD327707 IXD393243 IXD458779 IXD524315 IXD589851 IXD655387 IXD720923 IXD786459 IXD851995 IXD917531 IXD983067 JGZ23 JGZ65563 JGZ131099 JGZ196635 JGZ262171 JGZ327707 JGZ393243 JGZ458779 JGZ524315 JGZ589851 JGZ655387 JGZ720923 JGZ786459 JGZ851995 JGZ917531 JGZ983067 JQV23 JQV65563 JQV131099 JQV196635 JQV262171 JQV327707 JQV393243 JQV458779 JQV524315 JQV589851 JQV655387 JQV720923 JQV786459 JQV851995 JQV917531 JQV983067 KAR23 KAR65563 KAR131099 KAR196635 KAR262171 KAR327707 KAR393243 KAR458779 KAR524315 KAR589851 KAR655387 KAR720923 KAR786459 KAR851995 KAR917531 KAR983067 KKN23 KKN65563 KKN131099 KKN196635 KKN262171 KKN327707 KKN393243 KKN458779 KKN524315 KKN589851 KKN655387 KKN720923 KKN786459 KKN851995 KKN917531 KKN983067 KUJ23 KUJ65563 KUJ131099 KUJ196635 KUJ262171 KUJ327707 KUJ393243 KUJ458779 KUJ524315 KUJ589851 KUJ655387 KUJ720923 KUJ786459 KUJ851995 KUJ917531 KUJ983067 LEF23 LEF65563 LEF131099 LEF196635 LEF262171 LEF327707 LEF393243 LEF458779 LEF524315 LEF589851 LEF655387 LEF720923 LEF786459 LEF851995 LEF917531 LEF983067 LOB23 LOB65563 LOB131099 LOB196635 LOB262171 LOB327707 LOB393243 LOB458779 LOB524315 LOB589851 LOB655387 LOB720923 LOB786459 LOB851995 LOB917531 LOB983067 LXX23 LXX65563 LXX131099 LXX196635 LXX262171 LXX327707 LXX393243 LXX458779 LXX524315 LXX589851 LXX655387 LXX720923 LXX786459 LXX851995 LXX917531 LXX983067 MHT23 MHT65563 MHT131099 MHT196635 MHT262171 MHT327707 MHT393243 MHT458779 MHT524315 MHT589851 MHT655387 MHT720923 MHT786459 MHT851995 MHT917531 MHT983067 MRP23 MRP65563 MRP131099 MRP196635 MRP262171 MRP327707 MRP393243 MRP458779 MRP524315 MRP589851 MRP655387 MRP720923 MRP786459 MRP851995 MRP917531 MRP983067 NBL23 NBL65563 NBL131099 NBL196635 NBL262171 NBL327707 NBL393243 NBL458779 NBL524315 NBL589851 NBL655387 NBL720923 NBL786459 NBL851995 NBL917531 NBL983067 NLH23 NLH65563 NLH131099 NLH196635 NLH262171 NLH327707 NLH393243 NLH458779 NLH524315 NLH589851 NLH655387 NLH720923 NLH786459 NLH851995 NLH917531 NLH983067 NVD23 NVD65563 NVD131099 NVD196635 NVD262171 NVD327707 NVD393243 NVD458779 NVD524315 NVD589851 NVD655387 NVD720923 NVD786459 NVD851995 NVD917531 NVD983067 OEZ23 OEZ65563 OEZ131099 OEZ196635 OEZ262171 OEZ327707 OEZ393243 OEZ458779 OEZ524315 OEZ589851 OEZ655387 OEZ720923 OEZ786459 OEZ851995 OEZ917531 OEZ983067 OOV23 OOV65563 OOV131099 OOV196635 OOV262171 OOV327707 OOV393243 OOV458779 OOV524315 OOV589851 OOV655387 OOV720923 OOV786459 OOV851995 OOV917531 OOV983067 OYR23 OYR65563 OYR131099 OYR196635 OYR262171 OYR327707 OYR393243 OYR458779 OYR524315 OYR589851 OYR655387 OYR720923 OYR786459 OYR851995 OYR917531 OYR983067 PIN23 PIN65563 PIN131099 PIN196635 PIN262171 PIN327707 PIN393243 PIN458779 PIN524315 PIN589851 PIN655387 PIN720923 PIN786459 PIN851995 PIN917531 PIN983067 PSJ23 PSJ65563 PSJ131099 PSJ196635 PSJ262171 PSJ327707 PSJ393243 PSJ458779 PSJ524315 PSJ589851 PSJ655387 PSJ720923 PSJ786459 PSJ851995 PSJ917531 PSJ983067 QCF23 QCF65563 QCF131099 QCF196635 QCF262171 QCF327707 QCF393243 QCF458779 QCF524315 QCF589851 QCF655387 QCF720923 QCF786459 QCF851995 QCF917531 QCF983067 QMB23 QMB65563 QMB131099 QMB196635 QMB262171 QMB327707 QMB393243 QMB458779 QMB524315 QMB589851 QMB655387 QMB720923 QMB786459 QMB851995 QMB917531 QMB983067 QVX23 QVX65563 QVX131099 QVX196635 QVX262171 QVX327707 QVX393243 QVX458779 QVX524315 QVX589851 QVX655387 QVX720923 QVX786459 QVX851995 QVX917531 QVX983067 RFT23 RFT65563 RFT131099 RFT196635 RFT262171 RFT327707 RFT393243 RFT458779 RFT524315 RFT589851 RFT655387 RFT720923 RFT786459 RFT851995 RFT917531 RFT983067 RPP23 RPP65563 RPP131099 RPP196635 RPP262171 RPP327707 RPP393243 RPP458779 RPP524315 RPP589851 RPP655387 RPP720923 RPP786459 RPP851995 RPP917531 RPP983067 RZL23 RZL65563 RZL131099 RZL196635 RZL262171 RZL327707 RZL393243 RZL458779 RZL524315 RZL589851 RZL655387 RZL720923 RZL786459 RZL851995 RZL917531 RZL983067 SJH23 SJH65563 SJH131099 SJH196635 SJH262171 SJH327707 SJH393243 SJH458779 SJH524315 SJH589851 SJH655387 SJH720923 SJH786459 SJH851995 SJH917531 SJH983067 STD23 STD65563 STD131099 STD196635 STD262171 STD327707 STD393243 STD458779 STD524315 STD589851 STD655387 STD720923 STD786459 STD851995 STD917531 STD983067 TCZ23 TCZ65563 TCZ131099 TCZ196635 TCZ262171 TCZ327707 TCZ393243 TCZ458779 TCZ524315 TCZ589851 TCZ655387 TCZ720923 TCZ786459 TCZ851995 TCZ917531 TCZ983067 TMV23 TMV65563 TMV131099 TMV196635 TMV262171 TMV327707 TMV393243 TMV458779 TMV524315 TMV589851 TMV655387 TMV720923 TMV786459 TMV851995 TMV917531 TMV983067 TWR23 TWR65563 TWR131099 TWR196635 TWR262171 TWR327707 TWR393243 TWR458779 TWR524315 TWR589851 TWR655387 TWR720923 TWR786459 TWR851995 TWR917531 TWR983067 UGN23 UGN65563 UGN131099 UGN196635 UGN262171 UGN327707 UGN393243 UGN458779 UGN524315 UGN589851 UGN655387 UGN720923 UGN786459 UGN851995 UGN917531 UGN983067 UQJ23 UQJ65563 UQJ131099 UQJ196635 UQJ262171 UQJ327707 UQJ393243 UQJ458779 UQJ524315 UQJ589851 UQJ655387 UQJ720923 UQJ786459 UQJ851995 UQJ917531 UQJ983067 VAF23 VAF65563 VAF131099 VAF196635 VAF262171 VAF327707 VAF393243 VAF458779 VAF524315 VAF589851 VAF655387 VAF720923 VAF786459 VAF851995 VAF917531 VAF983067 VKB23 VKB65563 VKB131099 VKB196635 VKB262171 VKB327707 VKB393243 VKB458779 VKB524315 VKB589851 VKB655387 VKB720923 VKB786459 VKB851995 VKB917531 VKB983067 VTX23 VTX65563 VTX131099 VTX196635 VTX262171 VTX327707 VTX393243 VTX458779 VTX524315 VTX589851 VTX655387 VTX720923 VTX786459 VTX851995 VTX917531 VTX983067 WDT23 WDT65563 WDT131099 WDT196635 WDT262171 WDT327707 WDT393243 WDT458779 WDT524315 WDT589851 WDT655387 WDT720923 WDT786459 WDT851995 WDT917531 WDT983067 WNP23 WNP65563 WNP131099 WNP196635 WNP262171 WNP327707 WNP393243 WNP458779 WNP524315 WNP589851 WNP655387 WNP720923 WNP786459 WNP851995 WNP917531 WNP983067 WXL23 WXL65563 WXL131099 WXL196635 WXL262171 WXL327707 WXL393243 WXL458779 WXL524315 WXL589851 WXL655387 WXL720923 WXL786459 WXL851995 WXL917531 WXL983067" xr:uid="{00000000-0002-0000-2400-000003000000}"/>
    <dataValidation type="list" allowBlank="1" showInputMessage="1" showErrorMessage="1" prompt="右欄も選択してください。" sqref="X30 X32 X35 X65570 X65572 X65576 X131106 X131108 X131112 X196642 X196644 X196648 X262178 X262180 X262184 X327714 X327716 X327720 X393250 X393252 X393256 X458786 X458788 X458792 X524322 X524324 X524328 X589858 X589860 X589864 X655394 X655396 X655400 X720930 X720932 X720936 X786466 X786468 X786472 X852002 X852004 X852008 X917538 X917540 X917544 X983074 X983076 X983080 JT30 JT32 JT35 JT65570 JT65572 JT65576 JT131106 JT131108 JT131112 JT196642 JT196644 JT196648 JT262178 JT262180 JT262184 JT327714 JT327716 JT327720 JT393250 JT393252 JT393256 JT458786 JT458788 JT458792 JT524322 JT524324 JT524328 JT589858 JT589860 JT589864 JT655394 JT655396 JT655400 JT720930 JT720932 JT720936 JT786466 JT786468 JT786472 JT852002 JT852004 JT852008 JT917538 JT917540 JT917544 JT983074 JT983076 JT983080 TP30 TP32 TP35 TP65570 TP65572 TP65576 TP131106 TP131108 TP131112 TP196642 TP196644 TP196648 TP262178 TP262180 TP262184 TP327714 TP327716 TP327720 TP393250 TP393252 TP393256 TP458786 TP458788 TP458792 TP524322 TP524324 TP524328 TP589858 TP589860 TP589864 TP655394 TP655396 TP655400 TP720930 TP720932 TP720936 TP786466 TP786468 TP786472 TP852002 TP852004 TP852008 TP917538 TP917540 TP917544 TP983074 TP983076 TP983080 ADL30 ADL32 ADL35 ADL65570 ADL65572 ADL65576 ADL131106 ADL131108 ADL131112 ADL196642 ADL196644 ADL196648 ADL262178 ADL262180 ADL262184 ADL327714 ADL327716 ADL327720 ADL393250 ADL393252 ADL393256 ADL458786 ADL458788 ADL458792 ADL524322 ADL524324 ADL524328 ADL589858 ADL589860 ADL589864 ADL655394 ADL655396 ADL655400 ADL720930 ADL720932 ADL720936 ADL786466 ADL786468 ADL786472 ADL852002 ADL852004 ADL852008 ADL917538 ADL917540 ADL917544 ADL983074 ADL983076 ADL983080 ANH30 ANH32 ANH35 ANH65570 ANH65572 ANH65576 ANH131106 ANH131108 ANH131112 ANH196642 ANH196644 ANH196648 ANH262178 ANH262180 ANH262184 ANH327714 ANH327716 ANH327720 ANH393250 ANH393252 ANH393256 ANH458786 ANH458788 ANH458792 ANH524322 ANH524324 ANH524328 ANH589858 ANH589860 ANH589864 ANH655394 ANH655396 ANH655400 ANH720930 ANH720932 ANH720936 ANH786466 ANH786468 ANH786472 ANH852002 ANH852004 ANH852008 ANH917538 ANH917540 ANH917544 ANH983074 ANH983076 ANH983080 AXD30 AXD32 AXD35 AXD65570 AXD65572 AXD65576 AXD131106 AXD131108 AXD131112 AXD196642 AXD196644 AXD196648 AXD262178 AXD262180 AXD262184 AXD327714 AXD327716 AXD327720 AXD393250 AXD393252 AXD393256 AXD458786 AXD458788 AXD458792 AXD524322 AXD524324 AXD524328 AXD589858 AXD589860 AXD589864 AXD655394 AXD655396 AXD655400 AXD720930 AXD720932 AXD720936 AXD786466 AXD786468 AXD786472 AXD852002 AXD852004 AXD852008 AXD917538 AXD917540 AXD917544 AXD983074 AXD983076 AXD983080 BGZ30 BGZ32 BGZ35 BGZ65570 BGZ65572 BGZ65576 BGZ131106 BGZ131108 BGZ131112 BGZ196642 BGZ196644 BGZ196648 BGZ262178 BGZ262180 BGZ262184 BGZ327714 BGZ327716 BGZ327720 BGZ393250 BGZ393252 BGZ393256 BGZ458786 BGZ458788 BGZ458792 BGZ524322 BGZ524324 BGZ524328 BGZ589858 BGZ589860 BGZ589864 BGZ655394 BGZ655396 BGZ655400 BGZ720930 BGZ720932 BGZ720936 BGZ786466 BGZ786468 BGZ786472 BGZ852002 BGZ852004 BGZ852008 BGZ917538 BGZ917540 BGZ917544 BGZ983074 BGZ983076 BGZ983080 BQV30 BQV32 BQV35 BQV65570 BQV65572 BQV65576 BQV131106 BQV131108 BQV131112 BQV196642 BQV196644 BQV196648 BQV262178 BQV262180 BQV262184 BQV327714 BQV327716 BQV327720 BQV393250 BQV393252 BQV393256 BQV458786 BQV458788 BQV458792 BQV524322 BQV524324 BQV524328 BQV589858 BQV589860 BQV589864 BQV655394 BQV655396 BQV655400 BQV720930 BQV720932 BQV720936 BQV786466 BQV786468 BQV786472 BQV852002 BQV852004 BQV852008 BQV917538 BQV917540 BQV917544 BQV983074 BQV983076 BQV983080 CAR30 CAR32 CAR35 CAR65570 CAR65572 CAR65576 CAR131106 CAR131108 CAR131112 CAR196642 CAR196644 CAR196648 CAR262178 CAR262180 CAR262184 CAR327714 CAR327716 CAR327720 CAR393250 CAR393252 CAR393256 CAR458786 CAR458788 CAR458792 CAR524322 CAR524324 CAR524328 CAR589858 CAR589860 CAR589864 CAR655394 CAR655396 CAR655400 CAR720930 CAR720932 CAR720936 CAR786466 CAR786468 CAR786472 CAR852002 CAR852004 CAR852008 CAR917538 CAR917540 CAR917544 CAR983074 CAR983076 CAR983080 CKN30 CKN32 CKN35 CKN65570 CKN65572 CKN65576 CKN131106 CKN131108 CKN131112 CKN196642 CKN196644 CKN196648 CKN262178 CKN262180 CKN262184 CKN327714 CKN327716 CKN327720 CKN393250 CKN393252 CKN393256 CKN458786 CKN458788 CKN458792 CKN524322 CKN524324 CKN524328 CKN589858 CKN589860 CKN589864 CKN655394 CKN655396 CKN655400 CKN720930 CKN720932 CKN720936 CKN786466 CKN786468 CKN786472 CKN852002 CKN852004 CKN852008 CKN917538 CKN917540 CKN917544 CKN983074 CKN983076 CKN983080 CUJ30 CUJ32 CUJ35 CUJ65570 CUJ65572 CUJ65576 CUJ131106 CUJ131108 CUJ131112 CUJ196642 CUJ196644 CUJ196648 CUJ262178 CUJ262180 CUJ262184 CUJ327714 CUJ327716 CUJ327720 CUJ393250 CUJ393252 CUJ393256 CUJ458786 CUJ458788 CUJ458792 CUJ524322 CUJ524324 CUJ524328 CUJ589858 CUJ589860 CUJ589864 CUJ655394 CUJ655396 CUJ655400 CUJ720930 CUJ720932 CUJ720936 CUJ786466 CUJ786468 CUJ786472 CUJ852002 CUJ852004 CUJ852008 CUJ917538 CUJ917540 CUJ917544 CUJ983074 CUJ983076 CUJ983080 DEF30 DEF32 DEF35 DEF65570 DEF65572 DEF65576 DEF131106 DEF131108 DEF131112 DEF196642 DEF196644 DEF196648 DEF262178 DEF262180 DEF262184 DEF327714 DEF327716 DEF327720 DEF393250 DEF393252 DEF393256 DEF458786 DEF458788 DEF458792 DEF524322 DEF524324 DEF524328 DEF589858 DEF589860 DEF589864 DEF655394 DEF655396 DEF655400 DEF720930 DEF720932 DEF720936 DEF786466 DEF786468 DEF786472 DEF852002 DEF852004 DEF852008 DEF917538 DEF917540 DEF917544 DEF983074 DEF983076 DEF983080 DOB30 DOB32 DOB35 DOB65570 DOB65572 DOB65576 DOB131106 DOB131108 DOB131112 DOB196642 DOB196644 DOB196648 DOB262178 DOB262180 DOB262184 DOB327714 DOB327716 DOB327720 DOB393250 DOB393252 DOB393256 DOB458786 DOB458788 DOB458792 DOB524322 DOB524324 DOB524328 DOB589858 DOB589860 DOB589864 DOB655394 DOB655396 DOB655400 DOB720930 DOB720932 DOB720936 DOB786466 DOB786468 DOB786472 DOB852002 DOB852004 DOB852008 DOB917538 DOB917540 DOB917544 DOB983074 DOB983076 DOB983080 DXX30 DXX32 DXX35 DXX65570 DXX65572 DXX65576 DXX131106 DXX131108 DXX131112 DXX196642 DXX196644 DXX196648 DXX262178 DXX262180 DXX262184 DXX327714 DXX327716 DXX327720 DXX393250 DXX393252 DXX393256 DXX458786 DXX458788 DXX458792 DXX524322 DXX524324 DXX524328 DXX589858 DXX589860 DXX589864 DXX655394 DXX655396 DXX655400 DXX720930 DXX720932 DXX720936 DXX786466 DXX786468 DXX786472 DXX852002 DXX852004 DXX852008 DXX917538 DXX917540 DXX917544 DXX983074 DXX983076 DXX983080 EHT30 EHT32 EHT35 EHT65570 EHT65572 EHT65576 EHT131106 EHT131108 EHT131112 EHT196642 EHT196644 EHT196648 EHT262178 EHT262180 EHT262184 EHT327714 EHT327716 EHT327720 EHT393250 EHT393252 EHT393256 EHT458786 EHT458788 EHT458792 EHT524322 EHT524324 EHT524328 EHT589858 EHT589860 EHT589864 EHT655394 EHT655396 EHT655400 EHT720930 EHT720932 EHT720936 EHT786466 EHT786468 EHT786472 EHT852002 EHT852004 EHT852008 EHT917538 EHT917540 EHT917544 EHT983074 EHT983076 EHT983080 ERP30 ERP32 ERP35 ERP65570 ERP65572 ERP65576 ERP131106 ERP131108 ERP131112 ERP196642 ERP196644 ERP196648 ERP262178 ERP262180 ERP262184 ERP327714 ERP327716 ERP327720 ERP393250 ERP393252 ERP393256 ERP458786 ERP458788 ERP458792 ERP524322 ERP524324 ERP524328 ERP589858 ERP589860 ERP589864 ERP655394 ERP655396 ERP655400 ERP720930 ERP720932 ERP720936 ERP786466 ERP786468 ERP786472 ERP852002 ERP852004 ERP852008 ERP917538 ERP917540 ERP917544 ERP983074 ERP983076 ERP983080 FBL30 FBL32 FBL35 FBL65570 FBL65572 FBL65576 FBL131106 FBL131108 FBL131112 FBL196642 FBL196644 FBL196648 FBL262178 FBL262180 FBL262184 FBL327714 FBL327716 FBL327720 FBL393250 FBL393252 FBL393256 FBL458786 FBL458788 FBL458792 FBL524322 FBL524324 FBL524328 FBL589858 FBL589860 FBL589864 FBL655394 FBL655396 FBL655400 FBL720930 FBL720932 FBL720936 FBL786466 FBL786468 FBL786472 FBL852002 FBL852004 FBL852008 FBL917538 FBL917540 FBL917544 FBL983074 FBL983076 FBL983080 FLH30 FLH32 FLH35 FLH65570 FLH65572 FLH65576 FLH131106 FLH131108 FLH131112 FLH196642 FLH196644 FLH196648 FLH262178 FLH262180 FLH262184 FLH327714 FLH327716 FLH327720 FLH393250 FLH393252 FLH393256 FLH458786 FLH458788 FLH458792 FLH524322 FLH524324 FLH524328 FLH589858 FLH589860 FLH589864 FLH655394 FLH655396 FLH655400 FLH720930 FLH720932 FLH720936 FLH786466 FLH786468 FLH786472 FLH852002 FLH852004 FLH852008 FLH917538 FLH917540 FLH917544 FLH983074 FLH983076 FLH983080 FVD30 FVD32 FVD35 FVD65570 FVD65572 FVD65576 FVD131106 FVD131108 FVD131112 FVD196642 FVD196644 FVD196648 FVD262178 FVD262180 FVD262184 FVD327714 FVD327716 FVD327720 FVD393250 FVD393252 FVD393256 FVD458786 FVD458788 FVD458792 FVD524322 FVD524324 FVD524328 FVD589858 FVD589860 FVD589864 FVD655394 FVD655396 FVD655400 FVD720930 FVD720932 FVD720936 FVD786466 FVD786468 FVD786472 FVD852002 FVD852004 FVD852008 FVD917538 FVD917540 FVD917544 FVD983074 FVD983076 FVD983080 GEZ30 GEZ32 GEZ35 GEZ65570 GEZ65572 GEZ65576 GEZ131106 GEZ131108 GEZ131112 GEZ196642 GEZ196644 GEZ196648 GEZ262178 GEZ262180 GEZ262184 GEZ327714 GEZ327716 GEZ327720 GEZ393250 GEZ393252 GEZ393256 GEZ458786 GEZ458788 GEZ458792 GEZ524322 GEZ524324 GEZ524328 GEZ589858 GEZ589860 GEZ589864 GEZ655394 GEZ655396 GEZ655400 GEZ720930 GEZ720932 GEZ720936 GEZ786466 GEZ786468 GEZ786472 GEZ852002 GEZ852004 GEZ852008 GEZ917538 GEZ917540 GEZ917544 GEZ983074 GEZ983076 GEZ983080 GOV30 GOV32 GOV35 GOV65570 GOV65572 GOV65576 GOV131106 GOV131108 GOV131112 GOV196642 GOV196644 GOV196648 GOV262178 GOV262180 GOV262184 GOV327714 GOV327716 GOV327720 GOV393250 GOV393252 GOV393256 GOV458786 GOV458788 GOV458792 GOV524322 GOV524324 GOV524328 GOV589858 GOV589860 GOV589864 GOV655394 GOV655396 GOV655400 GOV720930 GOV720932 GOV720936 GOV786466 GOV786468 GOV786472 GOV852002 GOV852004 GOV852008 GOV917538 GOV917540 GOV917544 GOV983074 GOV983076 GOV983080 GYR30 GYR32 GYR35 GYR65570 GYR65572 GYR65576 GYR131106 GYR131108 GYR131112 GYR196642 GYR196644 GYR196648 GYR262178 GYR262180 GYR262184 GYR327714 GYR327716 GYR327720 GYR393250 GYR393252 GYR393256 GYR458786 GYR458788 GYR458792 GYR524322 GYR524324 GYR524328 GYR589858 GYR589860 GYR589864 GYR655394 GYR655396 GYR655400 GYR720930 GYR720932 GYR720936 GYR786466 GYR786468 GYR786472 GYR852002 GYR852004 GYR852008 GYR917538 GYR917540 GYR917544 GYR983074 GYR983076 GYR983080 HIN30 HIN32 HIN35 HIN65570 HIN65572 HIN65576 HIN131106 HIN131108 HIN131112 HIN196642 HIN196644 HIN196648 HIN262178 HIN262180 HIN262184 HIN327714 HIN327716 HIN327720 HIN393250 HIN393252 HIN393256 HIN458786 HIN458788 HIN458792 HIN524322 HIN524324 HIN524328 HIN589858 HIN589860 HIN589864 HIN655394 HIN655396 HIN655400 HIN720930 HIN720932 HIN720936 HIN786466 HIN786468 HIN786472 HIN852002 HIN852004 HIN852008 HIN917538 HIN917540 HIN917544 HIN983074 HIN983076 HIN983080 HSJ30 HSJ32 HSJ35 HSJ65570 HSJ65572 HSJ65576 HSJ131106 HSJ131108 HSJ131112 HSJ196642 HSJ196644 HSJ196648 HSJ262178 HSJ262180 HSJ262184 HSJ327714 HSJ327716 HSJ327720 HSJ393250 HSJ393252 HSJ393256 HSJ458786 HSJ458788 HSJ458792 HSJ524322 HSJ524324 HSJ524328 HSJ589858 HSJ589860 HSJ589864 HSJ655394 HSJ655396 HSJ655400 HSJ720930 HSJ720932 HSJ720936 HSJ786466 HSJ786468 HSJ786472 HSJ852002 HSJ852004 HSJ852008 HSJ917538 HSJ917540 HSJ917544 HSJ983074 HSJ983076 HSJ983080 ICF30 ICF32 ICF35 ICF65570 ICF65572 ICF65576 ICF131106 ICF131108 ICF131112 ICF196642 ICF196644 ICF196648 ICF262178 ICF262180 ICF262184 ICF327714 ICF327716 ICF327720 ICF393250 ICF393252 ICF393256 ICF458786 ICF458788 ICF458792 ICF524322 ICF524324 ICF524328 ICF589858 ICF589860 ICF589864 ICF655394 ICF655396 ICF655400 ICF720930 ICF720932 ICF720936 ICF786466 ICF786468 ICF786472 ICF852002 ICF852004 ICF852008 ICF917538 ICF917540 ICF917544 ICF983074 ICF983076 ICF983080 IMB30 IMB32 IMB35 IMB65570 IMB65572 IMB65576 IMB131106 IMB131108 IMB131112 IMB196642 IMB196644 IMB196648 IMB262178 IMB262180 IMB262184 IMB327714 IMB327716 IMB327720 IMB393250 IMB393252 IMB393256 IMB458786 IMB458788 IMB458792 IMB524322 IMB524324 IMB524328 IMB589858 IMB589860 IMB589864 IMB655394 IMB655396 IMB655400 IMB720930 IMB720932 IMB720936 IMB786466 IMB786468 IMB786472 IMB852002 IMB852004 IMB852008 IMB917538 IMB917540 IMB917544 IMB983074 IMB983076 IMB983080 IVX30 IVX32 IVX35 IVX65570 IVX65572 IVX65576 IVX131106 IVX131108 IVX131112 IVX196642 IVX196644 IVX196648 IVX262178 IVX262180 IVX262184 IVX327714 IVX327716 IVX327720 IVX393250 IVX393252 IVX393256 IVX458786 IVX458788 IVX458792 IVX524322 IVX524324 IVX524328 IVX589858 IVX589860 IVX589864 IVX655394 IVX655396 IVX655400 IVX720930 IVX720932 IVX720936 IVX786466 IVX786468 IVX786472 IVX852002 IVX852004 IVX852008 IVX917538 IVX917540 IVX917544 IVX983074 IVX983076 IVX983080 JFT30 JFT32 JFT35 JFT65570 JFT65572 JFT65576 JFT131106 JFT131108 JFT131112 JFT196642 JFT196644 JFT196648 JFT262178 JFT262180 JFT262184 JFT327714 JFT327716 JFT327720 JFT393250 JFT393252 JFT393256 JFT458786 JFT458788 JFT458792 JFT524322 JFT524324 JFT524328 JFT589858 JFT589860 JFT589864 JFT655394 JFT655396 JFT655400 JFT720930 JFT720932 JFT720936 JFT786466 JFT786468 JFT786472 JFT852002 JFT852004 JFT852008 JFT917538 JFT917540 JFT917544 JFT983074 JFT983076 JFT983080 JPP30 JPP32 JPP35 JPP65570 JPP65572 JPP65576 JPP131106 JPP131108 JPP131112 JPP196642 JPP196644 JPP196648 JPP262178 JPP262180 JPP262184 JPP327714 JPP327716 JPP327720 JPP393250 JPP393252 JPP393256 JPP458786 JPP458788 JPP458792 JPP524322 JPP524324 JPP524328 JPP589858 JPP589860 JPP589864 JPP655394 JPP655396 JPP655400 JPP720930 JPP720932 JPP720936 JPP786466 JPP786468 JPP786472 JPP852002 JPP852004 JPP852008 JPP917538 JPP917540 JPP917544 JPP983074 JPP983076 JPP983080 JZL30 JZL32 JZL35 JZL65570 JZL65572 JZL65576 JZL131106 JZL131108 JZL131112 JZL196642 JZL196644 JZL196648 JZL262178 JZL262180 JZL262184 JZL327714 JZL327716 JZL327720 JZL393250 JZL393252 JZL393256 JZL458786 JZL458788 JZL458792 JZL524322 JZL524324 JZL524328 JZL589858 JZL589860 JZL589864 JZL655394 JZL655396 JZL655400 JZL720930 JZL720932 JZL720936 JZL786466 JZL786468 JZL786472 JZL852002 JZL852004 JZL852008 JZL917538 JZL917540 JZL917544 JZL983074 JZL983076 JZL983080 KJH30 KJH32 KJH35 KJH65570 KJH65572 KJH65576 KJH131106 KJH131108 KJH131112 KJH196642 KJH196644 KJH196648 KJH262178 KJH262180 KJH262184 KJH327714 KJH327716 KJH327720 KJH393250 KJH393252 KJH393256 KJH458786 KJH458788 KJH458792 KJH524322 KJH524324 KJH524328 KJH589858 KJH589860 KJH589864 KJH655394 KJH655396 KJH655400 KJH720930 KJH720932 KJH720936 KJH786466 KJH786468 KJH786472 KJH852002 KJH852004 KJH852008 KJH917538 KJH917540 KJH917544 KJH983074 KJH983076 KJH983080 KTD30 KTD32 KTD35 KTD65570 KTD65572 KTD65576 KTD131106 KTD131108 KTD131112 KTD196642 KTD196644 KTD196648 KTD262178 KTD262180 KTD262184 KTD327714 KTD327716 KTD327720 KTD393250 KTD393252 KTD393256 KTD458786 KTD458788 KTD458792 KTD524322 KTD524324 KTD524328 KTD589858 KTD589860 KTD589864 KTD655394 KTD655396 KTD655400 KTD720930 KTD720932 KTD720936 KTD786466 KTD786468 KTD786472 KTD852002 KTD852004 KTD852008 KTD917538 KTD917540 KTD917544 KTD983074 KTD983076 KTD983080 LCZ30 LCZ32 LCZ35 LCZ65570 LCZ65572 LCZ65576 LCZ131106 LCZ131108 LCZ131112 LCZ196642 LCZ196644 LCZ196648 LCZ262178 LCZ262180 LCZ262184 LCZ327714 LCZ327716 LCZ327720 LCZ393250 LCZ393252 LCZ393256 LCZ458786 LCZ458788 LCZ458792 LCZ524322 LCZ524324 LCZ524328 LCZ589858 LCZ589860 LCZ589864 LCZ655394 LCZ655396 LCZ655400 LCZ720930 LCZ720932 LCZ720936 LCZ786466 LCZ786468 LCZ786472 LCZ852002 LCZ852004 LCZ852008 LCZ917538 LCZ917540 LCZ917544 LCZ983074 LCZ983076 LCZ983080 LMV30 LMV32 LMV35 LMV65570 LMV65572 LMV65576 LMV131106 LMV131108 LMV131112 LMV196642 LMV196644 LMV196648 LMV262178 LMV262180 LMV262184 LMV327714 LMV327716 LMV327720 LMV393250 LMV393252 LMV393256 LMV458786 LMV458788 LMV458792 LMV524322 LMV524324 LMV524328 LMV589858 LMV589860 LMV589864 LMV655394 LMV655396 LMV655400 LMV720930 LMV720932 LMV720936 LMV786466 LMV786468 LMV786472 LMV852002 LMV852004 LMV852008 LMV917538 LMV917540 LMV917544 LMV983074 LMV983076 LMV983080 LWR30 LWR32 LWR35 LWR65570 LWR65572 LWR65576 LWR131106 LWR131108 LWR131112 LWR196642 LWR196644 LWR196648 LWR262178 LWR262180 LWR262184 LWR327714 LWR327716 LWR327720 LWR393250 LWR393252 LWR393256 LWR458786 LWR458788 LWR458792 LWR524322 LWR524324 LWR524328 LWR589858 LWR589860 LWR589864 LWR655394 LWR655396 LWR655400 LWR720930 LWR720932 LWR720936 LWR786466 LWR786468 LWR786472 LWR852002 LWR852004 LWR852008 LWR917538 LWR917540 LWR917544 LWR983074 LWR983076 LWR983080 MGN30 MGN32 MGN35 MGN65570 MGN65572 MGN65576 MGN131106 MGN131108 MGN131112 MGN196642 MGN196644 MGN196648 MGN262178 MGN262180 MGN262184 MGN327714 MGN327716 MGN327720 MGN393250 MGN393252 MGN393256 MGN458786 MGN458788 MGN458792 MGN524322 MGN524324 MGN524328 MGN589858 MGN589860 MGN589864 MGN655394 MGN655396 MGN655400 MGN720930 MGN720932 MGN720936 MGN786466 MGN786468 MGN786472 MGN852002 MGN852004 MGN852008 MGN917538 MGN917540 MGN917544 MGN983074 MGN983076 MGN983080 MQJ30 MQJ32 MQJ35 MQJ65570 MQJ65572 MQJ65576 MQJ131106 MQJ131108 MQJ131112 MQJ196642 MQJ196644 MQJ196648 MQJ262178 MQJ262180 MQJ262184 MQJ327714 MQJ327716 MQJ327720 MQJ393250 MQJ393252 MQJ393256 MQJ458786 MQJ458788 MQJ458792 MQJ524322 MQJ524324 MQJ524328 MQJ589858 MQJ589860 MQJ589864 MQJ655394 MQJ655396 MQJ655400 MQJ720930 MQJ720932 MQJ720936 MQJ786466 MQJ786468 MQJ786472 MQJ852002 MQJ852004 MQJ852008 MQJ917538 MQJ917540 MQJ917544 MQJ983074 MQJ983076 MQJ983080 NAF30 NAF32 NAF35 NAF65570 NAF65572 NAF65576 NAF131106 NAF131108 NAF131112 NAF196642 NAF196644 NAF196648 NAF262178 NAF262180 NAF262184 NAF327714 NAF327716 NAF327720 NAF393250 NAF393252 NAF393256 NAF458786 NAF458788 NAF458792 NAF524322 NAF524324 NAF524328 NAF589858 NAF589860 NAF589864 NAF655394 NAF655396 NAF655400 NAF720930 NAF720932 NAF720936 NAF786466 NAF786468 NAF786472 NAF852002 NAF852004 NAF852008 NAF917538 NAF917540 NAF917544 NAF983074 NAF983076 NAF983080 NKB30 NKB32 NKB35 NKB65570 NKB65572 NKB65576 NKB131106 NKB131108 NKB131112 NKB196642 NKB196644 NKB196648 NKB262178 NKB262180 NKB262184 NKB327714 NKB327716 NKB327720 NKB393250 NKB393252 NKB393256 NKB458786 NKB458788 NKB458792 NKB524322 NKB524324 NKB524328 NKB589858 NKB589860 NKB589864 NKB655394 NKB655396 NKB655400 NKB720930 NKB720932 NKB720936 NKB786466 NKB786468 NKB786472 NKB852002 NKB852004 NKB852008 NKB917538 NKB917540 NKB917544 NKB983074 NKB983076 NKB983080 NTX30 NTX32 NTX35 NTX65570 NTX65572 NTX65576 NTX131106 NTX131108 NTX131112 NTX196642 NTX196644 NTX196648 NTX262178 NTX262180 NTX262184 NTX327714 NTX327716 NTX327720 NTX393250 NTX393252 NTX393256 NTX458786 NTX458788 NTX458792 NTX524322 NTX524324 NTX524328 NTX589858 NTX589860 NTX589864 NTX655394 NTX655396 NTX655400 NTX720930 NTX720932 NTX720936 NTX786466 NTX786468 NTX786472 NTX852002 NTX852004 NTX852008 NTX917538 NTX917540 NTX917544 NTX983074 NTX983076 NTX983080 ODT30 ODT32 ODT35 ODT65570 ODT65572 ODT65576 ODT131106 ODT131108 ODT131112 ODT196642 ODT196644 ODT196648 ODT262178 ODT262180 ODT262184 ODT327714 ODT327716 ODT327720 ODT393250 ODT393252 ODT393256 ODT458786 ODT458788 ODT458792 ODT524322 ODT524324 ODT524328 ODT589858 ODT589860 ODT589864 ODT655394 ODT655396 ODT655400 ODT720930 ODT720932 ODT720936 ODT786466 ODT786468 ODT786472 ODT852002 ODT852004 ODT852008 ODT917538 ODT917540 ODT917544 ODT983074 ODT983076 ODT983080 ONP30 ONP32 ONP35 ONP65570 ONP65572 ONP65576 ONP131106 ONP131108 ONP131112 ONP196642 ONP196644 ONP196648 ONP262178 ONP262180 ONP262184 ONP327714 ONP327716 ONP327720 ONP393250 ONP393252 ONP393256 ONP458786 ONP458788 ONP458792 ONP524322 ONP524324 ONP524328 ONP589858 ONP589860 ONP589864 ONP655394 ONP655396 ONP655400 ONP720930 ONP720932 ONP720936 ONP786466 ONP786468 ONP786472 ONP852002 ONP852004 ONP852008 ONP917538 ONP917540 ONP917544 ONP983074 ONP983076 ONP983080 OXL30 OXL32 OXL35 OXL65570 OXL65572 OXL65576 OXL131106 OXL131108 OXL131112 OXL196642 OXL196644 OXL196648 OXL262178 OXL262180 OXL262184 OXL327714 OXL327716 OXL327720 OXL393250 OXL393252 OXL393256 OXL458786 OXL458788 OXL458792 OXL524322 OXL524324 OXL524328 OXL589858 OXL589860 OXL589864 OXL655394 OXL655396 OXL655400 OXL720930 OXL720932 OXL720936 OXL786466 OXL786468 OXL786472 OXL852002 OXL852004 OXL852008 OXL917538 OXL917540 OXL917544 OXL983074 OXL983076 OXL983080 PHH30 PHH32 PHH35 PHH65570 PHH65572 PHH65576 PHH131106 PHH131108 PHH131112 PHH196642 PHH196644 PHH196648 PHH262178 PHH262180 PHH262184 PHH327714 PHH327716 PHH327720 PHH393250 PHH393252 PHH393256 PHH458786 PHH458788 PHH458792 PHH524322 PHH524324 PHH524328 PHH589858 PHH589860 PHH589864 PHH655394 PHH655396 PHH655400 PHH720930 PHH720932 PHH720936 PHH786466 PHH786468 PHH786472 PHH852002 PHH852004 PHH852008 PHH917538 PHH917540 PHH917544 PHH983074 PHH983076 PHH983080 PRD30 PRD32 PRD35 PRD65570 PRD65572 PRD65576 PRD131106 PRD131108 PRD131112 PRD196642 PRD196644 PRD196648 PRD262178 PRD262180 PRD262184 PRD327714 PRD327716 PRD327720 PRD393250 PRD393252 PRD393256 PRD458786 PRD458788 PRD458792 PRD524322 PRD524324 PRD524328 PRD589858 PRD589860 PRD589864 PRD655394 PRD655396 PRD655400 PRD720930 PRD720932 PRD720936 PRD786466 PRD786468 PRD786472 PRD852002 PRD852004 PRD852008 PRD917538 PRD917540 PRD917544 PRD983074 PRD983076 PRD983080 QAZ30 QAZ32 QAZ35 QAZ65570 QAZ65572 QAZ65576 QAZ131106 QAZ131108 QAZ131112 QAZ196642 QAZ196644 QAZ196648 QAZ262178 QAZ262180 QAZ262184 QAZ327714 QAZ327716 QAZ327720 QAZ393250 QAZ393252 QAZ393256 QAZ458786 QAZ458788 QAZ458792 QAZ524322 QAZ524324 QAZ524328 QAZ589858 QAZ589860 QAZ589864 QAZ655394 QAZ655396 QAZ655400 QAZ720930 QAZ720932 QAZ720936 QAZ786466 QAZ786468 QAZ786472 QAZ852002 QAZ852004 QAZ852008 QAZ917538 QAZ917540 QAZ917544 QAZ983074 QAZ983076 QAZ983080 QKV30 QKV32 QKV35 QKV65570 QKV65572 QKV65576 QKV131106 QKV131108 QKV131112 QKV196642 QKV196644 QKV196648 QKV262178 QKV262180 QKV262184 QKV327714 QKV327716 QKV327720 QKV393250 QKV393252 QKV393256 QKV458786 QKV458788 QKV458792 QKV524322 QKV524324 QKV524328 QKV589858 QKV589860 QKV589864 QKV655394 QKV655396 QKV655400 QKV720930 QKV720932 QKV720936 QKV786466 QKV786468 QKV786472 QKV852002 QKV852004 QKV852008 QKV917538 QKV917540 QKV917544 QKV983074 QKV983076 QKV983080 QUR30 QUR32 QUR35 QUR65570 QUR65572 QUR65576 QUR131106 QUR131108 QUR131112 QUR196642 QUR196644 QUR196648 QUR262178 QUR262180 QUR262184 QUR327714 QUR327716 QUR327720 QUR393250 QUR393252 QUR393256 QUR458786 QUR458788 QUR458792 QUR524322 QUR524324 QUR524328 QUR589858 QUR589860 QUR589864 QUR655394 QUR655396 QUR655400 QUR720930 QUR720932 QUR720936 QUR786466 QUR786468 QUR786472 QUR852002 QUR852004 QUR852008 QUR917538 QUR917540 QUR917544 QUR983074 QUR983076 QUR983080 REN30 REN32 REN35 REN65570 REN65572 REN65576 REN131106 REN131108 REN131112 REN196642 REN196644 REN196648 REN262178 REN262180 REN262184 REN327714 REN327716 REN327720 REN393250 REN393252 REN393256 REN458786 REN458788 REN458792 REN524322 REN524324 REN524328 REN589858 REN589860 REN589864 REN655394 REN655396 REN655400 REN720930 REN720932 REN720936 REN786466 REN786468 REN786472 REN852002 REN852004 REN852008 REN917538 REN917540 REN917544 REN983074 REN983076 REN983080 ROJ30 ROJ32 ROJ35 ROJ65570 ROJ65572 ROJ65576 ROJ131106 ROJ131108 ROJ131112 ROJ196642 ROJ196644 ROJ196648 ROJ262178 ROJ262180 ROJ262184 ROJ327714 ROJ327716 ROJ327720 ROJ393250 ROJ393252 ROJ393256 ROJ458786 ROJ458788 ROJ458792 ROJ524322 ROJ524324 ROJ524328 ROJ589858 ROJ589860 ROJ589864 ROJ655394 ROJ655396 ROJ655400 ROJ720930 ROJ720932 ROJ720936 ROJ786466 ROJ786468 ROJ786472 ROJ852002 ROJ852004 ROJ852008 ROJ917538 ROJ917540 ROJ917544 ROJ983074 ROJ983076 ROJ983080 RYF30 RYF32 RYF35 RYF65570 RYF65572 RYF65576 RYF131106 RYF131108 RYF131112 RYF196642 RYF196644 RYF196648 RYF262178 RYF262180 RYF262184 RYF327714 RYF327716 RYF327720 RYF393250 RYF393252 RYF393256 RYF458786 RYF458788 RYF458792 RYF524322 RYF524324 RYF524328 RYF589858 RYF589860 RYF589864 RYF655394 RYF655396 RYF655400 RYF720930 RYF720932 RYF720936 RYF786466 RYF786468 RYF786472 RYF852002 RYF852004 RYF852008 RYF917538 RYF917540 RYF917544 RYF983074 RYF983076 RYF983080 SIB30 SIB32 SIB35 SIB65570 SIB65572 SIB65576 SIB131106 SIB131108 SIB131112 SIB196642 SIB196644 SIB196648 SIB262178 SIB262180 SIB262184 SIB327714 SIB327716 SIB327720 SIB393250 SIB393252 SIB393256 SIB458786 SIB458788 SIB458792 SIB524322 SIB524324 SIB524328 SIB589858 SIB589860 SIB589864 SIB655394 SIB655396 SIB655400 SIB720930 SIB720932 SIB720936 SIB786466 SIB786468 SIB786472 SIB852002 SIB852004 SIB852008 SIB917538 SIB917540 SIB917544 SIB983074 SIB983076 SIB983080 SRX30 SRX32 SRX35 SRX65570 SRX65572 SRX65576 SRX131106 SRX131108 SRX131112 SRX196642 SRX196644 SRX196648 SRX262178 SRX262180 SRX262184 SRX327714 SRX327716 SRX327720 SRX393250 SRX393252 SRX393256 SRX458786 SRX458788 SRX458792 SRX524322 SRX524324 SRX524328 SRX589858 SRX589860 SRX589864 SRX655394 SRX655396 SRX655400 SRX720930 SRX720932 SRX720936 SRX786466 SRX786468 SRX786472 SRX852002 SRX852004 SRX852008 SRX917538 SRX917540 SRX917544 SRX983074 SRX983076 SRX983080 TBT30 TBT32 TBT35 TBT65570 TBT65572 TBT65576 TBT131106 TBT131108 TBT131112 TBT196642 TBT196644 TBT196648 TBT262178 TBT262180 TBT262184 TBT327714 TBT327716 TBT327720 TBT393250 TBT393252 TBT393256 TBT458786 TBT458788 TBT458792 TBT524322 TBT524324 TBT524328 TBT589858 TBT589860 TBT589864 TBT655394 TBT655396 TBT655400 TBT720930 TBT720932 TBT720936 TBT786466 TBT786468 TBT786472 TBT852002 TBT852004 TBT852008 TBT917538 TBT917540 TBT917544 TBT983074 TBT983076 TBT983080 TLP30 TLP32 TLP35 TLP65570 TLP65572 TLP65576 TLP131106 TLP131108 TLP131112 TLP196642 TLP196644 TLP196648 TLP262178 TLP262180 TLP262184 TLP327714 TLP327716 TLP327720 TLP393250 TLP393252 TLP393256 TLP458786 TLP458788 TLP458792 TLP524322 TLP524324 TLP524328 TLP589858 TLP589860 TLP589864 TLP655394 TLP655396 TLP655400 TLP720930 TLP720932 TLP720936 TLP786466 TLP786468 TLP786472 TLP852002 TLP852004 TLP852008 TLP917538 TLP917540 TLP917544 TLP983074 TLP983076 TLP983080 TVL30 TVL32 TVL35 TVL65570 TVL65572 TVL65576 TVL131106 TVL131108 TVL131112 TVL196642 TVL196644 TVL196648 TVL262178 TVL262180 TVL262184 TVL327714 TVL327716 TVL327720 TVL393250 TVL393252 TVL393256 TVL458786 TVL458788 TVL458792 TVL524322 TVL524324 TVL524328 TVL589858 TVL589860 TVL589864 TVL655394 TVL655396 TVL655400 TVL720930 TVL720932 TVL720936 TVL786466 TVL786468 TVL786472 TVL852002 TVL852004 TVL852008 TVL917538 TVL917540 TVL917544 TVL983074 TVL983076 TVL983080 UFH30 UFH32 UFH35 UFH65570 UFH65572 UFH65576 UFH131106 UFH131108 UFH131112 UFH196642 UFH196644 UFH196648 UFH262178 UFH262180 UFH262184 UFH327714 UFH327716 UFH327720 UFH393250 UFH393252 UFH393256 UFH458786 UFH458788 UFH458792 UFH524322 UFH524324 UFH524328 UFH589858 UFH589860 UFH589864 UFH655394 UFH655396 UFH655400 UFH720930 UFH720932 UFH720936 UFH786466 UFH786468 UFH786472 UFH852002 UFH852004 UFH852008 UFH917538 UFH917540 UFH917544 UFH983074 UFH983076 UFH983080 UPD30 UPD32 UPD35 UPD65570 UPD65572 UPD65576 UPD131106 UPD131108 UPD131112 UPD196642 UPD196644 UPD196648 UPD262178 UPD262180 UPD262184 UPD327714 UPD327716 UPD327720 UPD393250 UPD393252 UPD393256 UPD458786 UPD458788 UPD458792 UPD524322 UPD524324 UPD524328 UPD589858 UPD589860 UPD589864 UPD655394 UPD655396 UPD655400 UPD720930 UPD720932 UPD720936 UPD786466 UPD786468 UPD786472 UPD852002 UPD852004 UPD852008 UPD917538 UPD917540 UPD917544 UPD983074 UPD983076 UPD983080 UYZ30 UYZ32 UYZ35 UYZ65570 UYZ65572 UYZ65576 UYZ131106 UYZ131108 UYZ131112 UYZ196642 UYZ196644 UYZ196648 UYZ262178 UYZ262180 UYZ262184 UYZ327714 UYZ327716 UYZ327720 UYZ393250 UYZ393252 UYZ393256 UYZ458786 UYZ458788 UYZ458792 UYZ524322 UYZ524324 UYZ524328 UYZ589858 UYZ589860 UYZ589864 UYZ655394 UYZ655396 UYZ655400 UYZ720930 UYZ720932 UYZ720936 UYZ786466 UYZ786468 UYZ786472 UYZ852002 UYZ852004 UYZ852008 UYZ917538 UYZ917540 UYZ917544 UYZ983074 UYZ983076 UYZ983080 VIV30 VIV32 VIV35 VIV65570 VIV65572 VIV65576 VIV131106 VIV131108 VIV131112 VIV196642 VIV196644 VIV196648 VIV262178 VIV262180 VIV262184 VIV327714 VIV327716 VIV327720 VIV393250 VIV393252 VIV393256 VIV458786 VIV458788 VIV458792 VIV524322 VIV524324 VIV524328 VIV589858 VIV589860 VIV589864 VIV655394 VIV655396 VIV655400 VIV720930 VIV720932 VIV720936 VIV786466 VIV786468 VIV786472 VIV852002 VIV852004 VIV852008 VIV917538 VIV917540 VIV917544 VIV983074 VIV983076 VIV983080 VSR30 VSR32 VSR35 VSR65570 VSR65572 VSR65576 VSR131106 VSR131108 VSR131112 VSR196642 VSR196644 VSR196648 VSR262178 VSR262180 VSR262184 VSR327714 VSR327716 VSR327720 VSR393250 VSR393252 VSR393256 VSR458786 VSR458788 VSR458792 VSR524322 VSR524324 VSR524328 VSR589858 VSR589860 VSR589864 VSR655394 VSR655396 VSR655400 VSR720930 VSR720932 VSR720936 VSR786466 VSR786468 VSR786472 VSR852002 VSR852004 VSR852008 VSR917538 VSR917540 VSR917544 VSR983074 VSR983076 VSR983080 WCN30 WCN32 WCN35 WCN65570 WCN65572 WCN65576 WCN131106 WCN131108 WCN131112 WCN196642 WCN196644 WCN196648 WCN262178 WCN262180 WCN262184 WCN327714 WCN327716 WCN327720 WCN393250 WCN393252 WCN393256 WCN458786 WCN458788 WCN458792 WCN524322 WCN524324 WCN524328 WCN589858 WCN589860 WCN589864 WCN655394 WCN655396 WCN655400 WCN720930 WCN720932 WCN720936 WCN786466 WCN786468 WCN786472 WCN852002 WCN852004 WCN852008 WCN917538 WCN917540 WCN917544 WCN983074 WCN983076 WCN983080 WMJ30 WMJ32 WMJ35 WMJ65570 WMJ65572 WMJ65576 WMJ131106 WMJ131108 WMJ131112 WMJ196642 WMJ196644 WMJ196648 WMJ262178 WMJ262180 WMJ262184 WMJ327714 WMJ327716 WMJ327720 WMJ393250 WMJ393252 WMJ393256 WMJ458786 WMJ458788 WMJ458792 WMJ524322 WMJ524324 WMJ524328 WMJ589858 WMJ589860 WMJ589864 WMJ655394 WMJ655396 WMJ655400 WMJ720930 WMJ720932 WMJ720936 WMJ786466 WMJ786468 WMJ786472 WMJ852002 WMJ852004 WMJ852008 WMJ917538 WMJ917540 WMJ917544 WMJ983074 WMJ983076 WMJ983080 WWF30 WWF32 WWF35 WWF65570 WWF65572 WWF65576 WWF131106 WWF131108 WWF131112 WWF196642 WWF196644 WWF196648 WWF262178 WWF262180 WWF262184 WWF327714 WWF327716 WWF327720 WWF393250 WWF393252 WWF393256 WWF458786 WWF458788 WWF458792 WWF524322 WWF524324 WWF524328 WWF589858 WWF589860 WWF589864 WWF655394 WWF655396 WWF655400 WWF720930 WWF720932 WWF720936 WWF786466 WWF786468 WWF786472 WWF852002 WWF852004 WWF852008 WWF917538 WWF917540 WWF917544 WWF983074 WWF983076 WWF983080" xr:uid="{00000000-0002-0000-2400-000004000000}">
      <formula1>"□,■"</formula1>
    </dataValidation>
    <dataValidation type="list" allowBlank="1" showInputMessage="1" showErrorMessage="1" prompt="ストック活用型も併せて選択します。" sqref="X41:Y41 X65582:Y65582 X131118:Y131118 X196654:Y196654 X262190:Y262190 X327726:Y327726 X393262:Y393262 X458798:Y458798 X524334:Y524334 X589870:Y589870 X655406:Y655406 X720942:Y720942 X786478:Y786478 X852014:Y852014 X917550:Y917550 X983086:Y983086 JT41:JU44 JT65582:JU65582 JT131118:JU131118 JT196654:JU196654 JT262190:JU262190 JT327726:JU327726 JT393262:JU393262 JT458798:JU458798 JT524334:JU524334 JT589870:JU589870 JT655406:JU655406 JT720942:JU720942 JT786478:JU786478 JT852014:JU852014 JT917550:JU917550 JT983086:JU983086 TP41:TQ44 TP65582:TQ65582 TP131118:TQ131118 TP196654:TQ196654 TP262190:TQ262190 TP327726:TQ327726 TP393262:TQ393262 TP458798:TQ458798 TP524334:TQ524334 TP589870:TQ589870 TP655406:TQ655406 TP720942:TQ720942 TP786478:TQ786478 TP852014:TQ852014 TP917550:TQ917550 TP983086:TQ983086 ADL41:ADM44 ADL65582:ADM65582 ADL131118:ADM131118 ADL196654:ADM196654 ADL262190:ADM262190 ADL327726:ADM327726 ADL393262:ADM393262 ADL458798:ADM458798 ADL524334:ADM524334 ADL589870:ADM589870 ADL655406:ADM655406 ADL720942:ADM720942 ADL786478:ADM786478 ADL852014:ADM852014 ADL917550:ADM917550 ADL983086:ADM983086 ANH41:ANI44 ANH65582:ANI65582 ANH131118:ANI131118 ANH196654:ANI196654 ANH262190:ANI262190 ANH327726:ANI327726 ANH393262:ANI393262 ANH458798:ANI458798 ANH524334:ANI524334 ANH589870:ANI589870 ANH655406:ANI655406 ANH720942:ANI720942 ANH786478:ANI786478 ANH852014:ANI852014 ANH917550:ANI917550 ANH983086:ANI983086 AXD41:AXE44 AXD65582:AXE65582 AXD131118:AXE131118 AXD196654:AXE196654 AXD262190:AXE262190 AXD327726:AXE327726 AXD393262:AXE393262 AXD458798:AXE458798 AXD524334:AXE524334 AXD589870:AXE589870 AXD655406:AXE655406 AXD720942:AXE720942 AXD786478:AXE786478 AXD852014:AXE852014 AXD917550:AXE917550 AXD983086:AXE983086 BGZ41:BHA44 BGZ65582:BHA65582 BGZ131118:BHA131118 BGZ196654:BHA196654 BGZ262190:BHA262190 BGZ327726:BHA327726 BGZ393262:BHA393262 BGZ458798:BHA458798 BGZ524334:BHA524334 BGZ589870:BHA589870 BGZ655406:BHA655406 BGZ720942:BHA720942 BGZ786478:BHA786478 BGZ852014:BHA852014 BGZ917550:BHA917550 BGZ983086:BHA983086 BQV41:BQW44 BQV65582:BQW65582 BQV131118:BQW131118 BQV196654:BQW196654 BQV262190:BQW262190 BQV327726:BQW327726 BQV393262:BQW393262 BQV458798:BQW458798 BQV524334:BQW524334 BQV589870:BQW589870 BQV655406:BQW655406 BQV720942:BQW720942 BQV786478:BQW786478 BQV852014:BQW852014 BQV917550:BQW917550 BQV983086:BQW983086 CAR41:CAS44 CAR65582:CAS65582 CAR131118:CAS131118 CAR196654:CAS196654 CAR262190:CAS262190 CAR327726:CAS327726 CAR393262:CAS393262 CAR458798:CAS458798 CAR524334:CAS524334 CAR589870:CAS589870 CAR655406:CAS655406 CAR720942:CAS720942 CAR786478:CAS786478 CAR852014:CAS852014 CAR917550:CAS917550 CAR983086:CAS983086 CKN41:CKO44 CKN65582:CKO65582 CKN131118:CKO131118 CKN196654:CKO196654 CKN262190:CKO262190 CKN327726:CKO327726 CKN393262:CKO393262 CKN458798:CKO458798 CKN524334:CKO524334 CKN589870:CKO589870 CKN655406:CKO655406 CKN720942:CKO720942 CKN786478:CKO786478 CKN852014:CKO852014 CKN917550:CKO917550 CKN983086:CKO983086 CUJ41:CUK44 CUJ65582:CUK65582 CUJ131118:CUK131118 CUJ196654:CUK196654 CUJ262190:CUK262190 CUJ327726:CUK327726 CUJ393262:CUK393262 CUJ458798:CUK458798 CUJ524334:CUK524334 CUJ589870:CUK589870 CUJ655406:CUK655406 CUJ720942:CUK720942 CUJ786478:CUK786478 CUJ852014:CUK852014 CUJ917550:CUK917550 CUJ983086:CUK983086 DEF41:DEG44 DEF65582:DEG65582 DEF131118:DEG131118 DEF196654:DEG196654 DEF262190:DEG262190 DEF327726:DEG327726 DEF393262:DEG393262 DEF458798:DEG458798 DEF524334:DEG524334 DEF589870:DEG589870 DEF655406:DEG655406 DEF720942:DEG720942 DEF786478:DEG786478 DEF852014:DEG852014 DEF917550:DEG917550 DEF983086:DEG983086 DOB41:DOC44 DOB65582:DOC65582 DOB131118:DOC131118 DOB196654:DOC196654 DOB262190:DOC262190 DOB327726:DOC327726 DOB393262:DOC393262 DOB458798:DOC458798 DOB524334:DOC524334 DOB589870:DOC589870 DOB655406:DOC655406 DOB720942:DOC720942 DOB786478:DOC786478 DOB852014:DOC852014 DOB917550:DOC917550 DOB983086:DOC983086 DXX41:DXY44 DXX65582:DXY65582 DXX131118:DXY131118 DXX196654:DXY196654 DXX262190:DXY262190 DXX327726:DXY327726 DXX393262:DXY393262 DXX458798:DXY458798 DXX524334:DXY524334 DXX589870:DXY589870 DXX655406:DXY655406 DXX720942:DXY720942 DXX786478:DXY786478 DXX852014:DXY852014 DXX917550:DXY917550 DXX983086:DXY983086 EHT41:EHU44 EHT65582:EHU65582 EHT131118:EHU131118 EHT196654:EHU196654 EHT262190:EHU262190 EHT327726:EHU327726 EHT393262:EHU393262 EHT458798:EHU458798 EHT524334:EHU524334 EHT589870:EHU589870 EHT655406:EHU655406 EHT720942:EHU720942 EHT786478:EHU786478 EHT852014:EHU852014 EHT917550:EHU917550 EHT983086:EHU983086 ERP41:ERQ44 ERP65582:ERQ65582 ERP131118:ERQ131118 ERP196654:ERQ196654 ERP262190:ERQ262190 ERP327726:ERQ327726 ERP393262:ERQ393262 ERP458798:ERQ458798 ERP524334:ERQ524334 ERP589870:ERQ589870 ERP655406:ERQ655406 ERP720942:ERQ720942 ERP786478:ERQ786478 ERP852014:ERQ852014 ERP917550:ERQ917550 ERP983086:ERQ983086 FBL41:FBM44 FBL65582:FBM65582 FBL131118:FBM131118 FBL196654:FBM196654 FBL262190:FBM262190 FBL327726:FBM327726 FBL393262:FBM393262 FBL458798:FBM458798 FBL524334:FBM524334 FBL589870:FBM589870 FBL655406:FBM655406 FBL720942:FBM720942 FBL786478:FBM786478 FBL852014:FBM852014 FBL917550:FBM917550 FBL983086:FBM983086 FLH41:FLI44 FLH65582:FLI65582 FLH131118:FLI131118 FLH196654:FLI196654 FLH262190:FLI262190 FLH327726:FLI327726 FLH393262:FLI393262 FLH458798:FLI458798 FLH524334:FLI524334 FLH589870:FLI589870 FLH655406:FLI655406 FLH720942:FLI720942 FLH786478:FLI786478 FLH852014:FLI852014 FLH917550:FLI917550 FLH983086:FLI983086 FVD41:FVE44 FVD65582:FVE65582 FVD131118:FVE131118 FVD196654:FVE196654 FVD262190:FVE262190 FVD327726:FVE327726 FVD393262:FVE393262 FVD458798:FVE458798 FVD524334:FVE524334 FVD589870:FVE589870 FVD655406:FVE655406 FVD720942:FVE720942 FVD786478:FVE786478 FVD852014:FVE852014 FVD917550:FVE917550 FVD983086:FVE983086 GEZ41:GFA44 GEZ65582:GFA65582 GEZ131118:GFA131118 GEZ196654:GFA196654 GEZ262190:GFA262190 GEZ327726:GFA327726 GEZ393262:GFA393262 GEZ458798:GFA458798 GEZ524334:GFA524334 GEZ589870:GFA589870 GEZ655406:GFA655406 GEZ720942:GFA720942 GEZ786478:GFA786478 GEZ852014:GFA852014 GEZ917550:GFA917550 GEZ983086:GFA983086 GOV41:GOW44 GOV65582:GOW65582 GOV131118:GOW131118 GOV196654:GOW196654 GOV262190:GOW262190 GOV327726:GOW327726 GOV393262:GOW393262 GOV458798:GOW458798 GOV524334:GOW524334 GOV589870:GOW589870 GOV655406:GOW655406 GOV720942:GOW720942 GOV786478:GOW786478 GOV852014:GOW852014 GOV917550:GOW917550 GOV983086:GOW983086 GYR41:GYS44 GYR65582:GYS65582 GYR131118:GYS131118 GYR196654:GYS196654 GYR262190:GYS262190 GYR327726:GYS327726 GYR393262:GYS393262 GYR458798:GYS458798 GYR524334:GYS524334 GYR589870:GYS589870 GYR655406:GYS655406 GYR720942:GYS720942 GYR786478:GYS786478 GYR852014:GYS852014 GYR917550:GYS917550 GYR983086:GYS983086 HIN41:HIO44 HIN65582:HIO65582 HIN131118:HIO131118 HIN196654:HIO196654 HIN262190:HIO262190 HIN327726:HIO327726 HIN393262:HIO393262 HIN458798:HIO458798 HIN524334:HIO524334 HIN589870:HIO589870 HIN655406:HIO655406 HIN720942:HIO720942 HIN786478:HIO786478 HIN852014:HIO852014 HIN917550:HIO917550 HIN983086:HIO983086 HSJ41:HSK44 HSJ65582:HSK65582 HSJ131118:HSK131118 HSJ196654:HSK196654 HSJ262190:HSK262190 HSJ327726:HSK327726 HSJ393262:HSK393262 HSJ458798:HSK458798 HSJ524334:HSK524334 HSJ589870:HSK589870 HSJ655406:HSK655406 HSJ720942:HSK720942 HSJ786478:HSK786478 HSJ852014:HSK852014 HSJ917550:HSK917550 HSJ983086:HSK983086 ICF41:ICG44 ICF65582:ICG65582 ICF131118:ICG131118 ICF196654:ICG196654 ICF262190:ICG262190 ICF327726:ICG327726 ICF393262:ICG393262 ICF458798:ICG458798 ICF524334:ICG524334 ICF589870:ICG589870 ICF655406:ICG655406 ICF720942:ICG720942 ICF786478:ICG786478 ICF852014:ICG852014 ICF917550:ICG917550 ICF983086:ICG983086 IMB41:IMC44 IMB65582:IMC65582 IMB131118:IMC131118 IMB196654:IMC196654 IMB262190:IMC262190 IMB327726:IMC327726 IMB393262:IMC393262 IMB458798:IMC458798 IMB524334:IMC524334 IMB589870:IMC589870 IMB655406:IMC655406 IMB720942:IMC720942 IMB786478:IMC786478 IMB852014:IMC852014 IMB917550:IMC917550 IMB983086:IMC983086 IVX41:IVY44 IVX65582:IVY65582 IVX131118:IVY131118 IVX196654:IVY196654 IVX262190:IVY262190 IVX327726:IVY327726 IVX393262:IVY393262 IVX458798:IVY458798 IVX524334:IVY524334 IVX589870:IVY589870 IVX655406:IVY655406 IVX720942:IVY720942 IVX786478:IVY786478 IVX852014:IVY852014 IVX917550:IVY917550 IVX983086:IVY983086 JFT41:JFU44 JFT65582:JFU65582 JFT131118:JFU131118 JFT196654:JFU196654 JFT262190:JFU262190 JFT327726:JFU327726 JFT393262:JFU393262 JFT458798:JFU458798 JFT524334:JFU524334 JFT589870:JFU589870 JFT655406:JFU655406 JFT720942:JFU720942 JFT786478:JFU786478 JFT852014:JFU852014 JFT917550:JFU917550 JFT983086:JFU983086 JPP41:JPQ44 JPP65582:JPQ65582 JPP131118:JPQ131118 JPP196654:JPQ196654 JPP262190:JPQ262190 JPP327726:JPQ327726 JPP393262:JPQ393262 JPP458798:JPQ458798 JPP524334:JPQ524334 JPP589870:JPQ589870 JPP655406:JPQ655406 JPP720942:JPQ720942 JPP786478:JPQ786478 JPP852014:JPQ852014 JPP917550:JPQ917550 JPP983086:JPQ983086 JZL41:JZM44 JZL65582:JZM65582 JZL131118:JZM131118 JZL196654:JZM196654 JZL262190:JZM262190 JZL327726:JZM327726 JZL393262:JZM393262 JZL458798:JZM458798 JZL524334:JZM524334 JZL589870:JZM589870 JZL655406:JZM655406 JZL720942:JZM720942 JZL786478:JZM786478 JZL852014:JZM852014 JZL917550:JZM917550 JZL983086:JZM983086 KJH41:KJI44 KJH65582:KJI65582 KJH131118:KJI131118 KJH196654:KJI196654 KJH262190:KJI262190 KJH327726:KJI327726 KJH393262:KJI393262 KJH458798:KJI458798 KJH524334:KJI524334 KJH589870:KJI589870 KJH655406:KJI655406 KJH720942:KJI720942 KJH786478:KJI786478 KJH852014:KJI852014 KJH917550:KJI917550 KJH983086:KJI983086 KTD41:KTE44 KTD65582:KTE65582 KTD131118:KTE131118 KTD196654:KTE196654 KTD262190:KTE262190 KTD327726:KTE327726 KTD393262:KTE393262 KTD458798:KTE458798 KTD524334:KTE524334 KTD589870:KTE589870 KTD655406:KTE655406 KTD720942:KTE720942 KTD786478:KTE786478 KTD852014:KTE852014 KTD917550:KTE917550 KTD983086:KTE983086 LCZ41:LDA44 LCZ65582:LDA65582 LCZ131118:LDA131118 LCZ196654:LDA196654 LCZ262190:LDA262190 LCZ327726:LDA327726 LCZ393262:LDA393262 LCZ458798:LDA458798 LCZ524334:LDA524334 LCZ589870:LDA589870 LCZ655406:LDA655406 LCZ720942:LDA720942 LCZ786478:LDA786478 LCZ852014:LDA852014 LCZ917550:LDA917550 LCZ983086:LDA983086 LMV41:LMW44 LMV65582:LMW65582 LMV131118:LMW131118 LMV196654:LMW196654 LMV262190:LMW262190 LMV327726:LMW327726 LMV393262:LMW393262 LMV458798:LMW458798 LMV524334:LMW524334 LMV589870:LMW589870 LMV655406:LMW655406 LMV720942:LMW720942 LMV786478:LMW786478 LMV852014:LMW852014 LMV917550:LMW917550 LMV983086:LMW983086 LWR41:LWS44 LWR65582:LWS65582 LWR131118:LWS131118 LWR196654:LWS196654 LWR262190:LWS262190 LWR327726:LWS327726 LWR393262:LWS393262 LWR458798:LWS458798 LWR524334:LWS524334 LWR589870:LWS589870 LWR655406:LWS655406 LWR720942:LWS720942 LWR786478:LWS786478 LWR852014:LWS852014 LWR917550:LWS917550 LWR983086:LWS983086 MGN41:MGO44 MGN65582:MGO65582 MGN131118:MGO131118 MGN196654:MGO196654 MGN262190:MGO262190 MGN327726:MGO327726 MGN393262:MGO393262 MGN458798:MGO458798 MGN524334:MGO524334 MGN589870:MGO589870 MGN655406:MGO655406 MGN720942:MGO720942 MGN786478:MGO786478 MGN852014:MGO852014 MGN917550:MGO917550 MGN983086:MGO983086 MQJ41:MQK44 MQJ65582:MQK65582 MQJ131118:MQK131118 MQJ196654:MQK196654 MQJ262190:MQK262190 MQJ327726:MQK327726 MQJ393262:MQK393262 MQJ458798:MQK458798 MQJ524334:MQK524334 MQJ589870:MQK589870 MQJ655406:MQK655406 MQJ720942:MQK720942 MQJ786478:MQK786478 MQJ852014:MQK852014 MQJ917550:MQK917550 MQJ983086:MQK983086 NAF41:NAG44 NAF65582:NAG65582 NAF131118:NAG131118 NAF196654:NAG196654 NAF262190:NAG262190 NAF327726:NAG327726 NAF393262:NAG393262 NAF458798:NAG458798 NAF524334:NAG524334 NAF589870:NAG589870 NAF655406:NAG655406 NAF720942:NAG720942 NAF786478:NAG786478 NAF852014:NAG852014 NAF917550:NAG917550 NAF983086:NAG983086 NKB41:NKC44 NKB65582:NKC65582 NKB131118:NKC131118 NKB196654:NKC196654 NKB262190:NKC262190 NKB327726:NKC327726 NKB393262:NKC393262 NKB458798:NKC458798 NKB524334:NKC524334 NKB589870:NKC589870 NKB655406:NKC655406 NKB720942:NKC720942 NKB786478:NKC786478 NKB852014:NKC852014 NKB917550:NKC917550 NKB983086:NKC983086 NTX41:NTY44 NTX65582:NTY65582 NTX131118:NTY131118 NTX196654:NTY196654 NTX262190:NTY262190 NTX327726:NTY327726 NTX393262:NTY393262 NTX458798:NTY458798 NTX524334:NTY524334 NTX589870:NTY589870 NTX655406:NTY655406 NTX720942:NTY720942 NTX786478:NTY786478 NTX852014:NTY852014 NTX917550:NTY917550 NTX983086:NTY983086 ODT41:ODU44 ODT65582:ODU65582 ODT131118:ODU131118 ODT196654:ODU196654 ODT262190:ODU262190 ODT327726:ODU327726 ODT393262:ODU393262 ODT458798:ODU458798 ODT524334:ODU524334 ODT589870:ODU589870 ODT655406:ODU655406 ODT720942:ODU720942 ODT786478:ODU786478 ODT852014:ODU852014 ODT917550:ODU917550 ODT983086:ODU983086 ONP41:ONQ44 ONP65582:ONQ65582 ONP131118:ONQ131118 ONP196654:ONQ196654 ONP262190:ONQ262190 ONP327726:ONQ327726 ONP393262:ONQ393262 ONP458798:ONQ458798 ONP524334:ONQ524334 ONP589870:ONQ589870 ONP655406:ONQ655406 ONP720942:ONQ720942 ONP786478:ONQ786478 ONP852014:ONQ852014 ONP917550:ONQ917550 ONP983086:ONQ983086 OXL41:OXM44 OXL65582:OXM65582 OXL131118:OXM131118 OXL196654:OXM196654 OXL262190:OXM262190 OXL327726:OXM327726 OXL393262:OXM393262 OXL458798:OXM458798 OXL524334:OXM524334 OXL589870:OXM589870 OXL655406:OXM655406 OXL720942:OXM720942 OXL786478:OXM786478 OXL852014:OXM852014 OXL917550:OXM917550 OXL983086:OXM983086 PHH41:PHI44 PHH65582:PHI65582 PHH131118:PHI131118 PHH196654:PHI196654 PHH262190:PHI262190 PHH327726:PHI327726 PHH393262:PHI393262 PHH458798:PHI458798 PHH524334:PHI524334 PHH589870:PHI589870 PHH655406:PHI655406 PHH720942:PHI720942 PHH786478:PHI786478 PHH852014:PHI852014 PHH917550:PHI917550 PHH983086:PHI983086 PRD41:PRE44 PRD65582:PRE65582 PRD131118:PRE131118 PRD196654:PRE196654 PRD262190:PRE262190 PRD327726:PRE327726 PRD393262:PRE393262 PRD458798:PRE458798 PRD524334:PRE524334 PRD589870:PRE589870 PRD655406:PRE655406 PRD720942:PRE720942 PRD786478:PRE786478 PRD852014:PRE852014 PRD917550:PRE917550 PRD983086:PRE983086 QAZ41:QBA44 QAZ65582:QBA65582 QAZ131118:QBA131118 QAZ196654:QBA196654 QAZ262190:QBA262190 QAZ327726:QBA327726 QAZ393262:QBA393262 QAZ458798:QBA458798 QAZ524334:QBA524334 QAZ589870:QBA589870 QAZ655406:QBA655406 QAZ720942:QBA720942 QAZ786478:QBA786478 QAZ852014:QBA852014 QAZ917550:QBA917550 QAZ983086:QBA983086 QKV41:QKW44 QKV65582:QKW65582 QKV131118:QKW131118 QKV196654:QKW196654 QKV262190:QKW262190 QKV327726:QKW327726 QKV393262:QKW393262 QKV458798:QKW458798 QKV524334:QKW524334 QKV589870:QKW589870 QKV655406:QKW655406 QKV720942:QKW720942 QKV786478:QKW786478 QKV852014:QKW852014 QKV917550:QKW917550 QKV983086:QKW983086 QUR41:QUS44 QUR65582:QUS65582 QUR131118:QUS131118 QUR196654:QUS196654 QUR262190:QUS262190 QUR327726:QUS327726 QUR393262:QUS393262 QUR458798:QUS458798 QUR524334:QUS524334 QUR589870:QUS589870 QUR655406:QUS655406 QUR720942:QUS720942 QUR786478:QUS786478 QUR852014:QUS852014 QUR917550:QUS917550 QUR983086:QUS983086 REN41:REO44 REN65582:REO65582 REN131118:REO131118 REN196654:REO196654 REN262190:REO262190 REN327726:REO327726 REN393262:REO393262 REN458798:REO458798 REN524334:REO524334 REN589870:REO589870 REN655406:REO655406 REN720942:REO720942 REN786478:REO786478 REN852014:REO852014 REN917550:REO917550 REN983086:REO983086 ROJ41:ROK44 ROJ65582:ROK65582 ROJ131118:ROK131118 ROJ196654:ROK196654 ROJ262190:ROK262190 ROJ327726:ROK327726 ROJ393262:ROK393262 ROJ458798:ROK458798 ROJ524334:ROK524334 ROJ589870:ROK589870 ROJ655406:ROK655406 ROJ720942:ROK720942 ROJ786478:ROK786478 ROJ852014:ROK852014 ROJ917550:ROK917550 ROJ983086:ROK983086 RYF41:RYG44 RYF65582:RYG65582 RYF131118:RYG131118 RYF196654:RYG196654 RYF262190:RYG262190 RYF327726:RYG327726 RYF393262:RYG393262 RYF458798:RYG458798 RYF524334:RYG524334 RYF589870:RYG589870 RYF655406:RYG655406 RYF720942:RYG720942 RYF786478:RYG786478 RYF852014:RYG852014 RYF917550:RYG917550 RYF983086:RYG983086 SIB41:SIC44 SIB65582:SIC65582 SIB131118:SIC131118 SIB196654:SIC196654 SIB262190:SIC262190 SIB327726:SIC327726 SIB393262:SIC393262 SIB458798:SIC458798 SIB524334:SIC524334 SIB589870:SIC589870 SIB655406:SIC655406 SIB720942:SIC720942 SIB786478:SIC786478 SIB852014:SIC852014 SIB917550:SIC917550 SIB983086:SIC983086 SRX41:SRY44 SRX65582:SRY65582 SRX131118:SRY131118 SRX196654:SRY196654 SRX262190:SRY262190 SRX327726:SRY327726 SRX393262:SRY393262 SRX458798:SRY458798 SRX524334:SRY524334 SRX589870:SRY589870 SRX655406:SRY655406 SRX720942:SRY720942 SRX786478:SRY786478 SRX852014:SRY852014 SRX917550:SRY917550 SRX983086:SRY983086 TBT41:TBU44 TBT65582:TBU65582 TBT131118:TBU131118 TBT196654:TBU196654 TBT262190:TBU262190 TBT327726:TBU327726 TBT393262:TBU393262 TBT458798:TBU458798 TBT524334:TBU524334 TBT589870:TBU589870 TBT655406:TBU655406 TBT720942:TBU720942 TBT786478:TBU786478 TBT852014:TBU852014 TBT917550:TBU917550 TBT983086:TBU983086 TLP41:TLQ44 TLP65582:TLQ65582 TLP131118:TLQ131118 TLP196654:TLQ196654 TLP262190:TLQ262190 TLP327726:TLQ327726 TLP393262:TLQ393262 TLP458798:TLQ458798 TLP524334:TLQ524334 TLP589870:TLQ589870 TLP655406:TLQ655406 TLP720942:TLQ720942 TLP786478:TLQ786478 TLP852014:TLQ852014 TLP917550:TLQ917550 TLP983086:TLQ983086 TVL41:TVM44 TVL65582:TVM65582 TVL131118:TVM131118 TVL196654:TVM196654 TVL262190:TVM262190 TVL327726:TVM327726 TVL393262:TVM393262 TVL458798:TVM458798 TVL524334:TVM524334 TVL589870:TVM589870 TVL655406:TVM655406 TVL720942:TVM720942 TVL786478:TVM786478 TVL852014:TVM852014 TVL917550:TVM917550 TVL983086:TVM983086 UFH41:UFI44 UFH65582:UFI65582 UFH131118:UFI131118 UFH196654:UFI196654 UFH262190:UFI262190 UFH327726:UFI327726 UFH393262:UFI393262 UFH458798:UFI458798 UFH524334:UFI524334 UFH589870:UFI589870 UFH655406:UFI655406 UFH720942:UFI720942 UFH786478:UFI786478 UFH852014:UFI852014 UFH917550:UFI917550 UFH983086:UFI983086 UPD41:UPE44 UPD65582:UPE65582 UPD131118:UPE131118 UPD196654:UPE196654 UPD262190:UPE262190 UPD327726:UPE327726 UPD393262:UPE393262 UPD458798:UPE458798 UPD524334:UPE524334 UPD589870:UPE589870 UPD655406:UPE655406 UPD720942:UPE720942 UPD786478:UPE786478 UPD852014:UPE852014 UPD917550:UPE917550 UPD983086:UPE983086 UYZ41:UZA44 UYZ65582:UZA65582 UYZ131118:UZA131118 UYZ196654:UZA196654 UYZ262190:UZA262190 UYZ327726:UZA327726 UYZ393262:UZA393262 UYZ458798:UZA458798 UYZ524334:UZA524334 UYZ589870:UZA589870 UYZ655406:UZA655406 UYZ720942:UZA720942 UYZ786478:UZA786478 UYZ852014:UZA852014 UYZ917550:UZA917550 UYZ983086:UZA983086 VIV41:VIW44 VIV65582:VIW65582 VIV131118:VIW131118 VIV196654:VIW196654 VIV262190:VIW262190 VIV327726:VIW327726 VIV393262:VIW393262 VIV458798:VIW458798 VIV524334:VIW524334 VIV589870:VIW589870 VIV655406:VIW655406 VIV720942:VIW720942 VIV786478:VIW786478 VIV852014:VIW852014 VIV917550:VIW917550 VIV983086:VIW983086 VSR41:VSS44 VSR65582:VSS65582 VSR131118:VSS131118 VSR196654:VSS196654 VSR262190:VSS262190 VSR327726:VSS327726 VSR393262:VSS393262 VSR458798:VSS458798 VSR524334:VSS524334 VSR589870:VSS589870 VSR655406:VSS655406 VSR720942:VSS720942 VSR786478:VSS786478 VSR852014:VSS852014 VSR917550:VSS917550 VSR983086:VSS983086 WCN41:WCO44 WCN65582:WCO65582 WCN131118:WCO131118 WCN196654:WCO196654 WCN262190:WCO262190 WCN327726:WCO327726 WCN393262:WCO393262 WCN458798:WCO458798 WCN524334:WCO524334 WCN589870:WCO589870 WCN655406:WCO655406 WCN720942:WCO720942 WCN786478:WCO786478 WCN852014:WCO852014 WCN917550:WCO917550 WCN983086:WCO983086 WMJ41:WMK44 WMJ65582:WMK65582 WMJ131118:WMK131118 WMJ196654:WMK196654 WMJ262190:WMK262190 WMJ327726:WMK327726 WMJ393262:WMK393262 WMJ458798:WMK458798 WMJ524334:WMK524334 WMJ589870:WMK589870 WMJ655406:WMK655406 WMJ720942:WMK720942 WMJ786478:WMK786478 WMJ852014:WMK852014 WMJ917550:WMK917550 WMJ983086:WMK983086 WWF41:WWG44 WWF65582:WWG65582 WWF131118:WWG131118 WWF196654:WWG196654 WWF262190:WWG262190 WWF327726:WWG327726 WWF393262:WWG393262 WWF458798:WWG458798 WWF524334:WWG524334 WWF589870:WWG589870 WWF655406:WWG655406 WWF720942:WWG720942 WWF786478:WWG786478 WWF852014:WWG852014 WWF917550:WWG917550 WWF983086:WWG983086" xr:uid="{00000000-0002-0000-2400-000005000000}">
      <formula1>"□,■"</formula1>
    </dataValidation>
  </dataValidations>
  <printOptions horizontalCentered="1"/>
  <pageMargins left="0.19685039370078741" right="0.19685039370078741" top="0.35433070866141736" bottom="0.15748031496062992" header="0" footer="0"/>
  <pageSetup paperSize="9" scale="69" orientation="portrait" blackAndWhite="1" horizontalDpi="65533" r:id="rId1"/>
  <extLst>
    <ext xmlns:x14="http://schemas.microsoft.com/office/spreadsheetml/2009/9/main" uri="{CCE6A557-97BC-4b89-ADB6-D9C93CAAB3DF}">
      <x14:dataValidations xmlns:xm="http://schemas.microsoft.com/office/excel/2006/main" count="2">
        <x14:dataValidation type="list" allowBlank="1" showInputMessage="1" showErrorMessage="1" xr:uid="{14684500-9266-47A1-BCB3-B71E3B13DFC9}">
          <x14:formula1>
            <xm:f>"□,■"</xm:f>
          </x14:formula1>
          <xm:sqref>X33:X34 JT33:JT34 TP33:TP34 ADL33:ADL34 ANH33:ANH34 AXD33:AXD34 BGZ33:BGZ34 BQV33:BQV34 CAR33:CAR34 CKN33:CKN34 CUJ33:CUJ34 DEF33:DEF34 DOB33:DOB34 DXX33:DXX34 EHT33:EHT34 ERP33:ERP34 FBL33:FBL34 FLH33:FLH34 FVD33:FVD34 GEZ33:GEZ34 GOV33:GOV34 GYR33:GYR34 HIN33:HIN34 HSJ33:HSJ34 ICF33:ICF34 IMB33:IMB34 IVX33:IVX34 JFT33:JFT34 JPP33:JPP34 JZL33:JZL34 KJH33:KJH34 KTD33:KTD34 LCZ33:LCZ34 LMV33:LMV34 LWR33:LWR34 MGN33:MGN34 MQJ33:MQJ34 NAF33:NAF34 NKB33:NKB34 NTX33:NTX34 ODT33:ODT34 ONP33:ONP34 OXL33:OXL34 PHH33:PHH34 PRD33:PRD34 QAZ33:QAZ34 QKV33:QKV34 QUR33:QUR34 REN33:REN34 ROJ33:ROJ34 RYF33:RYF34 SIB33:SIB34 SRX33:SRX34 TBT33:TBT34 TLP33:TLP34 TVL33:TVL34 UFH33:UFH34 UPD33:UPD34 UYZ33:UYZ34 VIV33:VIV34 VSR33:VSR34 WCN33:WCN34 WMJ33:WMJ34 WWF33:WWF34 X65574:X65575 JT65574:JT65575 TP65574:TP65575 ADL65574:ADL65575 ANH65574:ANH65575 AXD65574:AXD65575 BGZ65574:BGZ65575 BQV65574:BQV65575 CAR65574:CAR65575 CKN65574:CKN65575 CUJ65574:CUJ65575 DEF65574:DEF65575 DOB65574:DOB65575 DXX65574:DXX65575 EHT65574:EHT65575 ERP65574:ERP65575 FBL65574:FBL65575 FLH65574:FLH65575 FVD65574:FVD65575 GEZ65574:GEZ65575 GOV65574:GOV65575 GYR65574:GYR65575 HIN65574:HIN65575 HSJ65574:HSJ65575 ICF65574:ICF65575 IMB65574:IMB65575 IVX65574:IVX65575 JFT65574:JFT65575 JPP65574:JPP65575 JZL65574:JZL65575 KJH65574:KJH65575 KTD65574:KTD65575 LCZ65574:LCZ65575 LMV65574:LMV65575 LWR65574:LWR65575 MGN65574:MGN65575 MQJ65574:MQJ65575 NAF65574:NAF65575 NKB65574:NKB65575 NTX65574:NTX65575 ODT65574:ODT65575 ONP65574:ONP65575 OXL65574:OXL65575 PHH65574:PHH65575 PRD65574:PRD65575 QAZ65574:QAZ65575 QKV65574:QKV65575 QUR65574:QUR65575 REN65574:REN65575 ROJ65574:ROJ65575 RYF65574:RYF65575 SIB65574:SIB65575 SRX65574:SRX65575 TBT65574:TBT65575 TLP65574:TLP65575 TVL65574:TVL65575 UFH65574:UFH65575 UPD65574:UPD65575 UYZ65574:UYZ65575 VIV65574:VIV65575 VSR65574:VSR65575 WCN65574:WCN65575 WMJ65574:WMJ65575 WWF65574:WWF65575 X131110:X131111 JT131110:JT131111 TP131110:TP131111 ADL131110:ADL131111 ANH131110:ANH131111 AXD131110:AXD131111 BGZ131110:BGZ131111 BQV131110:BQV131111 CAR131110:CAR131111 CKN131110:CKN131111 CUJ131110:CUJ131111 DEF131110:DEF131111 DOB131110:DOB131111 DXX131110:DXX131111 EHT131110:EHT131111 ERP131110:ERP131111 FBL131110:FBL131111 FLH131110:FLH131111 FVD131110:FVD131111 GEZ131110:GEZ131111 GOV131110:GOV131111 GYR131110:GYR131111 HIN131110:HIN131111 HSJ131110:HSJ131111 ICF131110:ICF131111 IMB131110:IMB131111 IVX131110:IVX131111 JFT131110:JFT131111 JPP131110:JPP131111 JZL131110:JZL131111 KJH131110:KJH131111 KTD131110:KTD131111 LCZ131110:LCZ131111 LMV131110:LMV131111 LWR131110:LWR131111 MGN131110:MGN131111 MQJ131110:MQJ131111 NAF131110:NAF131111 NKB131110:NKB131111 NTX131110:NTX131111 ODT131110:ODT131111 ONP131110:ONP131111 OXL131110:OXL131111 PHH131110:PHH131111 PRD131110:PRD131111 QAZ131110:QAZ131111 QKV131110:QKV131111 QUR131110:QUR131111 REN131110:REN131111 ROJ131110:ROJ131111 RYF131110:RYF131111 SIB131110:SIB131111 SRX131110:SRX131111 TBT131110:TBT131111 TLP131110:TLP131111 TVL131110:TVL131111 UFH131110:UFH131111 UPD131110:UPD131111 UYZ131110:UYZ131111 VIV131110:VIV131111 VSR131110:VSR131111 WCN131110:WCN131111 WMJ131110:WMJ131111 WWF131110:WWF131111 X196646:X196647 JT196646:JT196647 TP196646:TP196647 ADL196646:ADL196647 ANH196646:ANH196647 AXD196646:AXD196647 BGZ196646:BGZ196647 BQV196646:BQV196647 CAR196646:CAR196647 CKN196646:CKN196647 CUJ196646:CUJ196647 DEF196646:DEF196647 DOB196646:DOB196647 DXX196646:DXX196647 EHT196646:EHT196647 ERP196646:ERP196647 FBL196646:FBL196647 FLH196646:FLH196647 FVD196646:FVD196647 GEZ196646:GEZ196647 GOV196646:GOV196647 GYR196646:GYR196647 HIN196646:HIN196647 HSJ196646:HSJ196647 ICF196646:ICF196647 IMB196646:IMB196647 IVX196646:IVX196647 JFT196646:JFT196647 JPP196646:JPP196647 JZL196646:JZL196647 KJH196646:KJH196647 KTD196646:KTD196647 LCZ196646:LCZ196647 LMV196646:LMV196647 LWR196646:LWR196647 MGN196646:MGN196647 MQJ196646:MQJ196647 NAF196646:NAF196647 NKB196646:NKB196647 NTX196646:NTX196647 ODT196646:ODT196647 ONP196646:ONP196647 OXL196646:OXL196647 PHH196646:PHH196647 PRD196646:PRD196647 QAZ196646:QAZ196647 QKV196646:QKV196647 QUR196646:QUR196647 REN196646:REN196647 ROJ196646:ROJ196647 RYF196646:RYF196647 SIB196646:SIB196647 SRX196646:SRX196647 TBT196646:TBT196647 TLP196646:TLP196647 TVL196646:TVL196647 UFH196646:UFH196647 UPD196646:UPD196647 UYZ196646:UYZ196647 VIV196646:VIV196647 VSR196646:VSR196647 WCN196646:WCN196647 WMJ196646:WMJ196647 WWF196646:WWF196647 X262182:X262183 JT262182:JT262183 TP262182:TP262183 ADL262182:ADL262183 ANH262182:ANH262183 AXD262182:AXD262183 BGZ262182:BGZ262183 BQV262182:BQV262183 CAR262182:CAR262183 CKN262182:CKN262183 CUJ262182:CUJ262183 DEF262182:DEF262183 DOB262182:DOB262183 DXX262182:DXX262183 EHT262182:EHT262183 ERP262182:ERP262183 FBL262182:FBL262183 FLH262182:FLH262183 FVD262182:FVD262183 GEZ262182:GEZ262183 GOV262182:GOV262183 GYR262182:GYR262183 HIN262182:HIN262183 HSJ262182:HSJ262183 ICF262182:ICF262183 IMB262182:IMB262183 IVX262182:IVX262183 JFT262182:JFT262183 JPP262182:JPP262183 JZL262182:JZL262183 KJH262182:KJH262183 KTD262182:KTD262183 LCZ262182:LCZ262183 LMV262182:LMV262183 LWR262182:LWR262183 MGN262182:MGN262183 MQJ262182:MQJ262183 NAF262182:NAF262183 NKB262182:NKB262183 NTX262182:NTX262183 ODT262182:ODT262183 ONP262182:ONP262183 OXL262182:OXL262183 PHH262182:PHH262183 PRD262182:PRD262183 QAZ262182:QAZ262183 QKV262182:QKV262183 QUR262182:QUR262183 REN262182:REN262183 ROJ262182:ROJ262183 RYF262182:RYF262183 SIB262182:SIB262183 SRX262182:SRX262183 TBT262182:TBT262183 TLP262182:TLP262183 TVL262182:TVL262183 UFH262182:UFH262183 UPD262182:UPD262183 UYZ262182:UYZ262183 VIV262182:VIV262183 VSR262182:VSR262183 WCN262182:WCN262183 WMJ262182:WMJ262183 WWF262182:WWF262183 X327718:X327719 JT327718:JT327719 TP327718:TP327719 ADL327718:ADL327719 ANH327718:ANH327719 AXD327718:AXD327719 BGZ327718:BGZ327719 BQV327718:BQV327719 CAR327718:CAR327719 CKN327718:CKN327719 CUJ327718:CUJ327719 DEF327718:DEF327719 DOB327718:DOB327719 DXX327718:DXX327719 EHT327718:EHT327719 ERP327718:ERP327719 FBL327718:FBL327719 FLH327718:FLH327719 FVD327718:FVD327719 GEZ327718:GEZ327719 GOV327718:GOV327719 GYR327718:GYR327719 HIN327718:HIN327719 HSJ327718:HSJ327719 ICF327718:ICF327719 IMB327718:IMB327719 IVX327718:IVX327719 JFT327718:JFT327719 JPP327718:JPP327719 JZL327718:JZL327719 KJH327718:KJH327719 KTD327718:KTD327719 LCZ327718:LCZ327719 LMV327718:LMV327719 LWR327718:LWR327719 MGN327718:MGN327719 MQJ327718:MQJ327719 NAF327718:NAF327719 NKB327718:NKB327719 NTX327718:NTX327719 ODT327718:ODT327719 ONP327718:ONP327719 OXL327718:OXL327719 PHH327718:PHH327719 PRD327718:PRD327719 QAZ327718:QAZ327719 QKV327718:QKV327719 QUR327718:QUR327719 REN327718:REN327719 ROJ327718:ROJ327719 RYF327718:RYF327719 SIB327718:SIB327719 SRX327718:SRX327719 TBT327718:TBT327719 TLP327718:TLP327719 TVL327718:TVL327719 UFH327718:UFH327719 UPD327718:UPD327719 UYZ327718:UYZ327719 VIV327718:VIV327719 VSR327718:VSR327719 WCN327718:WCN327719 WMJ327718:WMJ327719 WWF327718:WWF327719 X393254:X393255 JT393254:JT393255 TP393254:TP393255 ADL393254:ADL393255 ANH393254:ANH393255 AXD393254:AXD393255 BGZ393254:BGZ393255 BQV393254:BQV393255 CAR393254:CAR393255 CKN393254:CKN393255 CUJ393254:CUJ393255 DEF393254:DEF393255 DOB393254:DOB393255 DXX393254:DXX393255 EHT393254:EHT393255 ERP393254:ERP393255 FBL393254:FBL393255 FLH393254:FLH393255 FVD393254:FVD393255 GEZ393254:GEZ393255 GOV393254:GOV393255 GYR393254:GYR393255 HIN393254:HIN393255 HSJ393254:HSJ393255 ICF393254:ICF393255 IMB393254:IMB393255 IVX393254:IVX393255 JFT393254:JFT393255 JPP393254:JPP393255 JZL393254:JZL393255 KJH393254:KJH393255 KTD393254:KTD393255 LCZ393254:LCZ393255 LMV393254:LMV393255 LWR393254:LWR393255 MGN393254:MGN393255 MQJ393254:MQJ393255 NAF393254:NAF393255 NKB393254:NKB393255 NTX393254:NTX393255 ODT393254:ODT393255 ONP393254:ONP393255 OXL393254:OXL393255 PHH393254:PHH393255 PRD393254:PRD393255 QAZ393254:QAZ393255 QKV393254:QKV393255 QUR393254:QUR393255 REN393254:REN393255 ROJ393254:ROJ393255 RYF393254:RYF393255 SIB393254:SIB393255 SRX393254:SRX393255 TBT393254:TBT393255 TLP393254:TLP393255 TVL393254:TVL393255 UFH393254:UFH393255 UPD393254:UPD393255 UYZ393254:UYZ393255 VIV393254:VIV393255 VSR393254:VSR393255 WCN393254:WCN393255 WMJ393254:WMJ393255 WWF393254:WWF393255 X458790:X458791 JT458790:JT458791 TP458790:TP458791 ADL458790:ADL458791 ANH458790:ANH458791 AXD458790:AXD458791 BGZ458790:BGZ458791 BQV458790:BQV458791 CAR458790:CAR458791 CKN458790:CKN458791 CUJ458790:CUJ458791 DEF458790:DEF458791 DOB458790:DOB458791 DXX458790:DXX458791 EHT458790:EHT458791 ERP458790:ERP458791 FBL458790:FBL458791 FLH458790:FLH458791 FVD458790:FVD458791 GEZ458790:GEZ458791 GOV458790:GOV458791 GYR458790:GYR458791 HIN458790:HIN458791 HSJ458790:HSJ458791 ICF458790:ICF458791 IMB458790:IMB458791 IVX458790:IVX458791 JFT458790:JFT458791 JPP458790:JPP458791 JZL458790:JZL458791 KJH458790:KJH458791 KTD458790:KTD458791 LCZ458790:LCZ458791 LMV458790:LMV458791 LWR458790:LWR458791 MGN458790:MGN458791 MQJ458790:MQJ458791 NAF458790:NAF458791 NKB458790:NKB458791 NTX458790:NTX458791 ODT458790:ODT458791 ONP458790:ONP458791 OXL458790:OXL458791 PHH458790:PHH458791 PRD458790:PRD458791 QAZ458790:QAZ458791 QKV458790:QKV458791 QUR458790:QUR458791 REN458790:REN458791 ROJ458790:ROJ458791 RYF458790:RYF458791 SIB458790:SIB458791 SRX458790:SRX458791 TBT458790:TBT458791 TLP458790:TLP458791 TVL458790:TVL458791 UFH458790:UFH458791 UPD458790:UPD458791 UYZ458790:UYZ458791 VIV458790:VIV458791 VSR458790:VSR458791 WCN458790:WCN458791 WMJ458790:WMJ458791 WWF458790:WWF458791 X524326:X524327 JT524326:JT524327 TP524326:TP524327 ADL524326:ADL524327 ANH524326:ANH524327 AXD524326:AXD524327 BGZ524326:BGZ524327 BQV524326:BQV524327 CAR524326:CAR524327 CKN524326:CKN524327 CUJ524326:CUJ524327 DEF524326:DEF524327 DOB524326:DOB524327 DXX524326:DXX524327 EHT524326:EHT524327 ERP524326:ERP524327 FBL524326:FBL524327 FLH524326:FLH524327 FVD524326:FVD524327 GEZ524326:GEZ524327 GOV524326:GOV524327 GYR524326:GYR524327 HIN524326:HIN524327 HSJ524326:HSJ524327 ICF524326:ICF524327 IMB524326:IMB524327 IVX524326:IVX524327 JFT524326:JFT524327 JPP524326:JPP524327 JZL524326:JZL524327 KJH524326:KJH524327 KTD524326:KTD524327 LCZ524326:LCZ524327 LMV524326:LMV524327 LWR524326:LWR524327 MGN524326:MGN524327 MQJ524326:MQJ524327 NAF524326:NAF524327 NKB524326:NKB524327 NTX524326:NTX524327 ODT524326:ODT524327 ONP524326:ONP524327 OXL524326:OXL524327 PHH524326:PHH524327 PRD524326:PRD524327 QAZ524326:QAZ524327 QKV524326:QKV524327 QUR524326:QUR524327 REN524326:REN524327 ROJ524326:ROJ524327 RYF524326:RYF524327 SIB524326:SIB524327 SRX524326:SRX524327 TBT524326:TBT524327 TLP524326:TLP524327 TVL524326:TVL524327 UFH524326:UFH524327 UPD524326:UPD524327 UYZ524326:UYZ524327 VIV524326:VIV524327 VSR524326:VSR524327 WCN524326:WCN524327 WMJ524326:WMJ524327 WWF524326:WWF524327 X589862:X589863 JT589862:JT589863 TP589862:TP589863 ADL589862:ADL589863 ANH589862:ANH589863 AXD589862:AXD589863 BGZ589862:BGZ589863 BQV589862:BQV589863 CAR589862:CAR589863 CKN589862:CKN589863 CUJ589862:CUJ589863 DEF589862:DEF589863 DOB589862:DOB589863 DXX589862:DXX589863 EHT589862:EHT589863 ERP589862:ERP589863 FBL589862:FBL589863 FLH589862:FLH589863 FVD589862:FVD589863 GEZ589862:GEZ589863 GOV589862:GOV589863 GYR589862:GYR589863 HIN589862:HIN589863 HSJ589862:HSJ589863 ICF589862:ICF589863 IMB589862:IMB589863 IVX589862:IVX589863 JFT589862:JFT589863 JPP589862:JPP589863 JZL589862:JZL589863 KJH589862:KJH589863 KTD589862:KTD589863 LCZ589862:LCZ589863 LMV589862:LMV589863 LWR589862:LWR589863 MGN589862:MGN589863 MQJ589862:MQJ589863 NAF589862:NAF589863 NKB589862:NKB589863 NTX589862:NTX589863 ODT589862:ODT589863 ONP589862:ONP589863 OXL589862:OXL589863 PHH589862:PHH589863 PRD589862:PRD589863 QAZ589862:QAZ589863 QKV589862:QKV589863 QUR589862:QUR589863 REN589862:REN589863 ROJ589862:ROJ589863 RYF589862:RYF589863 SIB589862:SIB589863 SRX589862:SRX589863 TBT589862:TBT589863 TLP589862:TLP589863 TVL589862:TVL589863 UFH589862:UFH589863 UPD589862:UPD589863 UYZ589862:UYZ589863 VIV589862:VIV589863 VSR589862:VSR589863 WCN589862:WCN589863 WMJ589862:WMJ589863 WWF589862:WWF589863 X655398:X655399 JT655398:JT655399 TP655398:TP655399 ADL655398:ADL655399 ANH655398:ANH655399 AXD655398:AXD655399 BGZ655398:BGZ655399 BQV655398:BQV655399 CAR655398:CAR655399 CKN655398:CKN655399 CUJ655398:CUJ655399 DEF655398:DEF655399 DOB655398:DOB655399 DXX655398:DXX655399 EHT655398:EHT655399 ERP655398:ERP655399 FBL655398:FBL655399 FLH655398:FLH655399 FVD655398:FVD655399 GEZ655398:GEZ655399 GOV655398:GOV655399 GYR655398:GYR655399 HIN655398:HIN655399 HSJ655398:HSJ655399 ICF655398:ICF655399 IMB655398:IMB655399 IVX655398:IVX655399 JFT655398:JFT655399 JPP655398:JPP655399 JZL655398:JZL655399 KJH655398:KJH655399 KTD655398:KTD655399 LCZ655398:LCZ655399 LMV655398:LMV655399 LWR655398:LWR655399 MGN655398:MGN655399 MQJ655398:MQJ655399 NAF655398:NAF655399 NKB655398:NKB655399 NTX655398:NTX655399 ODT655398:ODT655399 ONP655398:ONP655399 OXL655398:OXL655399 PHH655398:PHH655399 PRD655398:PRD655399 QAZ655398:QAZ655399 QKV655398:QKV655399 QUR655398:QUR655399 REN655398:REN655399 ROJ655398:ROJ655399 RYF655398:RYF655399 SIB655398:SIB655399 SRX655398:SRX655399 TBT655398:TBT655399 TLP655398:TLP655399 TVL655398:TVL655399 UFH655398:UFH655399 UPD655398:UPD655399 UYZ655398:UYZ655399 VIV655398:VIV655399 VSR655398:VSR655399 WCN655398:WCN655399 WMJ655398:WMJ655399 WWF655398:WWF655399 X720934:X720935 JT720934:JT720935 TP720934:TP720935 ADL720934:ADL720935 ANH720934:ANH720935 AXD720934:AXD720935 BGZ720934:BGZ720935 BQV720934:BQV720935 CAR720934:CAR720935 CKN720934:CKN720935 CUJ720934:CUJ720935 DEF720934:DEF720935 DOB720934:DOB720935 DXX720934:DXX720935 EHT720934:EHT720935 ERP720934:ERP720935 FBL720934:FBL720935 FLH720934:FLH720935 FVD720934:FVD720935 GEZ720934:GEZ720935 GOV720934:GOV720935 GYR720934:GYR720935 HIN720934:HIN720935 HSJ720934:HSJ720935 ICF720934:ICF720935 IMB720934:IMB720935 IVX720934:IVX720935 JFT720934:JFT720935 JPP720934:JPP720935 JZL720934:JZL720935 KJH720934:KJH720935 KTD720934:KTD720935 LCZ720934:LCZ720935 LMV720934:LMV720935 LWR720934:LWR720935 MGN720934:MGN720935 MQJ720934:MQJ720935 NAF720934:NAF720935 NKB720934:NKB720935 NTX720934:NTX720935 ODT720934:ODT720935 ONP720934:ONP720935 OXL720934:OXL720935 PHH720934:PHH720935 PRD720934:PRD720935 QAZ720934:QAZ720935 QKV720934:QKV720935 QUR720934:QUR720935 REN720934:REN720935 ROJ720934:ROJ720935 RYF720934:RYF720935 SIB720934:SIB720935 SRX720934:SRX720935 TBT720934:TBT720935 TLP720934:TLP720935 TVL720934:TVL720935 UFH720934:UFH720935 UPD720934:UPD720935 UYZ720934:UYZ720935 VIV720934:VIV720935 VSR720934:VSR720935 WCN720934:WCN720935 WMJ720934:WMJ720935 WWF720934:WWF720935 X786470:X786471 JT786470:JT786471 TP786470:TP786471 ADL786470:ADL786471 ANH786470:ANH786471 AXD786470:AXD786471 BGZ786470:BGZ786471 BQV786470:BQV786471 CAR786470:CAR786471 CKN786470:CKN786471 CUJ786470:CUJ786471 DEF786470:DEF786471 DOB786470:DOB786471 DXX786470:DXX786471 EHT786470:EHT786471 ERP786470:ERP786471 FBL786470:FBL786471 FLH786470:FLH786471 FVD786470:FVD786471 GEZ786470:GEZ786471 GOV786470:GOV786471 GYR786470:GYR786471 HIN786470:HIN786471 HSJ786470:HSJ786471 ICF786470:ICF786471 IMB786470:IMB786471 IVX786470:IVX786471 JFT786470:JFT786471 JPP786470:JPP786471 JZL786470:JZL786471 KJH786470:KJH786471 KTD786470:KTD786471 LCZ786470:LCZ786471 LMV786470:LMV786471 LWR786470:LWR786471 MGN786470:MGN786471 MQJ786470:MQJ786471 NAF786470:NAF786471 NKB786470:NKB786471 NTX786470:NTX786471 ODT786470:ODT786471 ONP786470:ONP786471 OXL786470:OXL786471 PHH786470:PHH786471 PRD786470:PRD786471 QAZ786470:QAZ786471 QKV786470:QKV786471 QUR786470:QUR786471 REN786470:REN786471 ROJ786470:ROJ786471 RYF786470:RYF786471 SIB786470:SIB786471 SRX786470:SRX786471 TBT786470:TBT786471 TLP786470:TLP786471 TVL786470:TVL786471 UFH786470:UFH786471 UPD786470:UPD786471 UYZ786470:UYZ786471 VIV786470:VIV786471 VSR786470:VSR786471 WCN786470:WCN786471 WMJ786470:WMJ786471 WWF786470:WWF786471 X852006:X852007 JT852006:JT852007 TP852006:TP852007 ADL852006:ADL852007 ANH852006:ANH852007 AXD852006:AXD852007 BGZ852006:BGZ852007 BQV852006:BQV852007 CAR852006:CAR852007 CKN852006:CKN852007 CUJ852006:CUJ852007 DEF852006:DEF852007 DOB852006:DOB852007 DXX852006:DXX852007 EHT852006:EHT852007 ERP852006:ERP852007 FBL852006:FBL852007 FLH852006:FLH852007 FVD852006:FVD852007 GEZ852006:GEZ852007 GOV852006:GOV852007 GYR852006:GYR852007 HIN852006:HIN852007 HSJ852006:HSJ852007 ICF852006:ICF852007 IMB852006:IMB852007 IVX852006:IVX852007 JFT852006:JFT852007 JPP852006:JPP852007 JZL852006:JZL852007 KJH852006:KJH852007 KTD852006:KTD852007 LCZ852006:LCZ852007 LMV852006:LMV852007 LWR852006:LWR852007 MGN852006:MGN852007 MQJ852006:MQJ852007 NAF852006:NAF852007 NKB852006:NKB852007 NTX852006:NTX852007 ODT852006:ODT852007 ONP852006:ONP852007 OXL852006:OXL852007 PHH852006:PHH852007 PRD852006:PRD852007 QAZ852006:QAZ852007 QKV852006:QKV852007 QUR852006:QUR852007 REN852006:REN852007 ROJ852006:ROJ852007 RYF852006:RYF852007 SIB852006:SIB852007 SRX852006:SRX852007 TBT852006:TBT852007 TLP852006:TLP852007 TVL852006:TVL852007 UFH852006:UFH852007 UPD852006:UPD852007 UYZ852006:UYZ852007 VIV852006:VIV852007 VSR852006:VSR852007 WCN852006:WCN852007 WMJ852006:WMJ852007 WWF852006:WWF852007 X917542:X917543 JT917542:JT917543 TP917542:TP917543 ADL917542:ADL917543 ANH917542:ANH917543 AXD917542:AXD917543 BGZ917542:BGZ917543 BQV917542:BQV917543 CAR917542:CAR917543 CKN917542:CKN917543 CUJ917542:CUJ917543 DEF917542:DEF917543 DOB917542:DOB917543 DXX917542:DXX917543 EHT917542:EHT917543 ERP917542:ERP917543 FBL917542:FBL917543 FLH917542:FLH917543 FVD917542:FVD917543 GEZ917542:GEZ917543 GOV917542:GOV917543 GYR917542:GYR917543 HIN917542:HIN917543 HSJ917542:HSJ917543 ICF917542:ICF917543 IMB917542:IMB917543 IVX917542:IVX917543 JFT917542:JFT917543 JPP917542:JPP917543 JZL917542:JZL917543 KJH917542:KJH917543 KTD917542:KTD917543 LCZ917542:LCZ917543 LMV917542:LMV917543 LWR917542:LWR917543 MGN917542:MGN917543 MQJ917542:MQJ917543 NAF917542:NAF917543 NKB917542:NKB917543 NTX917542:NTX917543 ODT917542:ODT917543 ONP917542:ONP917543 OXL917542:OXL917543 PHH917542:PHH917543 PRD917542:PRD917543 QAZ917542:QAZ917543 QKV917542:QKV917543 QUR917542:QUR917543 REN917542:REN917543 ROJ917542:ROJ917543 RYF917542:RYF917543 SIB917542:SIB917543 SRX917542:SRX917543 TBT917542:TBT917543 TLP917542:TLP917543 TVL917542:TVL917543 UFH917542:UFH917543 UPD917542:UPD917543 UYZ917542:UYZ917543 VIV917542:VIV917543 VSR917542:VSR917543 WCN917542:WCN917543 WMJ917542:WMJ917543 WWF917542:WWF917543 X983078:X983079 JT983078:JT983079 TP983078:TP983079 ADL983078:ADL983079 ANH983078:ANH983079 AXD983078:AXD983079 BGZ983078:BGZ983079 BQV983078:BQV983079 CAR983078:CAR983079 CKN983078:CKN983079 CUJ983078:CUJ983079 DEF983078:DEF983079 DOB983078:DOB983079 DXX983078:DXX983079 EHT983078:EHT983079 ERP983078:ERP983079 FBL983078:FBL983079 FLH983078:FLH983079 FVD983078:FVD983079 GEZ983078:GEZ983079 GOV983078:GOV983079 GYR983078:GYR983079 HIN983078:HIN983079 HSJ983078:HSJ983079 ICF983078:ICF983079 IMB983078:IMB983079 IVX983078:IVX983079 JFT983078:JFT983079 JPP983078:JPP983079 JZL983078:JZL983079 KJH983078:KJH983079 KTD983078:KTD983079 LCZ983078:LCZ983079 LMV983078:LMV983079 LWR983078:LWR983079 MGN983078:MGN983079 MQJ983078:MQJ983079 NAF983078:NAF983079 NKB983078:NKB983079 NTX983078:NTX983079 ODT983078:ODT983079 ONP983078:ONP983079 OXL983078:OXL983079 PHH983078:PHH983079 PRD983078:PRD983079 QAZ983078:QAZ983079 QKV983078:QKV983079 QUR983078:QUR983079 REN983078:REN983079 ROJ983078:ROJ983079 RYF983078:RYF983079 SIB983078:SIB983079 SRX983078:SRX983079 TBT983078:TBT983079 TLP983078:TLP983079 TVL983078:TVL983079 UFH983078:UFH983079 UPD983078:UPD983079 UYZ983078:UYZ983079 VIV983078:VIV983079 VSR983078:VSR983079 WCN983078:WCN983079 WMJ983078:WMJ983079 WWF983078:WWF983079 AK35:AK39 KG35:KG37 UC35:UC37 ADY35:ADY37 ANU35:ANU37 AXQ35:AXQ37 BHM35:BHM37 BRI35:BRI37 CBE35:CBE37 CLA35:CLA37 CUW35:CUW37 DES35:DES37 DOO35:DOO37 DYK35:DYK37 EIG35:EIG37 ESC35:ESC37 FBY35:FBY37 FLU35:FLU37 FVQ35:FVQ37 GFM35:GFM37 GPI35:GPI37 GZE35:GZE37 HJA35:HJA37 HSW35:HSW37 ICS35:ICS37 IMO35:IMO37 IWK35:IWK37 JGG35:JGG37 JQC35:JQC37 JZY35:JZY37 KJU35:KJU37 KTQ35:KTQ37 LDM35:LDM37 LNI35:LNI37 LXE35:LXE37 MHA35:MHA37 MQW35:MQW37 NAS35:NAS37 NKO35:NKO37 NUK35:NUK37 OEG35:OEG37 OOC35:OOC37 OXY35:OXY37 PHU35:PHU37 PRQ35:PRQ37 QBM35:QBM37 QLI35:QLI37 QVE35:QVE37 RFA35:RFA37 ROW35:ROW37 RYS35:RYS37 SIO35:SIO37 SSK35:SSK37 TCG35:TCG37 TMC35:TMC37 TVY35:TVY37 UFU35:UFU37 UPQ35:UPQ37 UZM35:UZM37 VJI35:VJI37 VTE35:VTE37 WDA35:WDA37 WMW35:WMW37 WWS35:WWS37 AK65576:AK65579 KG65576:KG65579 UC65576:UC65579 ADY65576:ADY65579 ANU65576:ANU65579 AXQ65576:AXQ65579 BHM65576:BHM65579 BRI65576:BRI65579 CBE65576:CBE65579 CLA65576:CLA65579 CUW65576:CUW65579 DES65576:DES65579 DOO65576:DOO65579 DYK65576:DYK65579 EIG65576:EIG65579 ESC65576:ESC65579 FBY65576:FBY65579 FLU65576:FLU65579 FVQ65576:FVQ65579 GFM65576:GFM65579 GPI65576:GPI65579 GZE65576:GZE65579 HJA65576:HJA65579 HSW65576:HSW65579 ICS65576:ICS65579 IMO65576:IMO65579 IWK65576:IWK65579 JGG65576:JGG65579 JQC65576:JQC65579 JZY65576:JZY65579 KJU65576:KJU65579 KTQ65576:KTQ65579 LDM65576:LDM65579 LNI65576:LNI65579 LXE65576:LXE65579 MHA65576:MHA65579 MQW65576:MQW65579 NAS65576:NAS65579 NKO65576:NKO65579 NUK65576:NUK65579 OEG65576:OEG65579 OOC65576:OOC65579 OXY65576:OXY65579 PHU65576:PHU65579 PRQ65576:PRQ65579 QBM65576:QBM65579 QLI65576:QLI65579 QVE65576:QVE65579 RFA65576:RFA65579 ROW65576:ROW65579 RYS65576:RYS65579 SIO65576:SIO65579 SSK65576:SSK65579 TCG65576:TCG65579 TMC65576:TMC65579 TVY65576:TVY65579 UFU65576:UFU65579 UPQ65576:UPQ65579 UZM65576:UZM65579 VJI65576:VJI65579 VTE65576:VTE65579 WDA65576:WDA65579 WMW65576:WMW65579 WWS65576:WWS65579 AK131112:AK131115 KG131112:KG131115 UC131112:UC131115 ADY131112:ADY131115 ANU131112:ANU131115 AXQ131112:AXQ131115 BHM131112:BHM131115 BRI131112:BRI131115 CBE131112:CBE131115 CLA131112:CLA131115 CUW131112:CUW131115 DES131112:DES131115 DOO131112:DOO131115 DYK131112:DYK131115 EIG131112:EIG131115 ESC131112:ESC131115 FBY131112:FBY131115 FLU131112:FLU131115 FVQ131112:FVQ131115 GFM131112:GFM131115 GPI131112:GPI131115 GZE131112:GZE131115 HJA131112:HJA131115 HSW131112:HSW131115 ICS131112:ICS131115 IMO131112:IMO131115 IWK131112:IWK131115 JGG131112:JGG131115 JQC131112:JQC131115 JZY131112:JZY131115 KJU131112:KJU131115 KTQ131112:KTQ131115 LDM131112:LDM131115 LNI131112:LNI131115 LXE131112:LXE131115 MHA131112:MHA131115 MQW131112:MQW131115 NAS131112:NAS131115 NKO131112:NKO131115 NUK131112:NUK131115 OEG131112:OEG131115 OOC131112:OOC131115 OXY131112:OXY131115 PHU131112:PHU131115 PRQ131112:PRQ131115 QBM131112:QBM131115 QLI131112:QLI131115 QVE131112:QVE131115 RFA131112:RFA131115 ROW131112:ROW131115 RYS131112:RYS131115 SIO131112:SIO131115 SSK131112:SSK131115 TCG131112:TCG131115 TMC131112:TMC131115 TVY131112:TVY131115 UFU131112:UFU131115 UPQ131112:UPQ131115 UZM131112:UZM131115 VJI131112:VJI131115 VTE131112:VTE131115 WDA131112:WDA131115 WMW131112:WMW131115 WWS131112:WWS131115 AK196648:AK196651 KG196648:KG196651 UC196648:UC196651 ADY196648:ADY196651 ANU196648:ANU196651 AXQ196648:AXQ196651 BHM196648:BHM196651 BRI196648:BRI196651 CBE196648:CBE196651 CLA196648:CLA196651 CUW196648:CUW196651 DES196648:DES196651 DOO196648:DOO196651 DYK196648:DYK196651 EIG196648:EIG196651 ESC196648:ESC196651 FBY196648:FBY196651 FLU196648:FLU196651 FVQ196648:FVQ196651 GFM196648:GFM196651 GPI196648:GPI196651 GZE196648:GZE196651 HJA196648:HJA196651 HSW196648:HSW196651 ICS196648:ICS196651 IMO196648:IMO196651 IWK196648:IWK196651 JGG196648:JGG196651 JQC196648:JQC196651 JZY196648:JZY196651 KJU196648:KJU196651 KTQ196648:KTQ196651 LDM196648:LDM196651 LNI196648:LNI196651 LXE196648:LXE196651 MHA196648:MHA196651 MQW196648:MQW196651 NAS196648:NAS196651 NKO196648:NKO196651 NUK196648:NUK196651 OEG196648:OEG196651 OOC196648:OOC196651 OXY196648:OXY196651 PHU196648:PHU196651 PRQ196648:PRQ196651 QBM196648:QBM196651 QLI196648:QLI196651 QVE196648:QVE196651 RFA196648:RFA196651 ROW196648:ROW196651 RYS196648:RYS196651 SIO196648:SIO196651 SSK196648:SSK196651 TCG196648:TCG196651 TMC196648:TMC196651 TVY196648:TVY196651 UFU196648:UFU196651 UPQ196648:UPQ196651 UZM196648:UZM196651 VJI196648:VJI196651 VTE196648:VTE196651 WDA196648:WDA196651 WMW196648:WMW196651 WWS196648:WWS196651 AK262184:AK262187 KG262184:KG262187 UC262184:UC262187 ADY262184:ADY262187 ANU262184:ANU262187 AXQ262184:AXQ262187 BHM262184:BHM262187 BRI262184:BRI262187 CBE262184:CBE262187 CLA262184:CLA262187 CUW262184:CUW262187 DES262184:DES262187 DOO262184:DOO262187 DYK262184:DYK262187 EIG262184:EIG262187 ESC262184:ESC262187 FBY262184:FBY262187 FLU262184:FLU262187 FVQ262184:FVQ262187 GFM262184:GFM262187 GPI262184:GPI262187 GZE262184:GZE262187 HJA262184:HJA262187 HSW262184:HSW262187 ICS262184:ICS262187 IMO262184:IMO262187 IWK262184:IWK262187 JGG262184:JGG262187 JQC262184:JQC262187 JZY262184:JZY262187 KJU262184:KJU262187 KTQ262184:KTQ262187 LDM262184:LDM262187 LNI262184:LNI262187 LXE262184:LXE262187 MHA262184:MHA262187 MQW262184:MQW262187 NAS262184:NAS262187 NKO262184:NKO262187 NUK262184:NUK262187 OEG262184:OEG262187 OOC262184:OOC262187 OXY262184:OXY262187 PHU262184:PHU262187 PRQ262184:PRQ262187 QBM262184:QBM262187 QLI262184:QLI262187 QVE262184:QVE262187 RFA262184:RFA262187 ROW262184:ROW262187 RYS262184:RYS262187 SIO262184:SIO262187 SSK262184:SSK262187 TCG262184:TCG262187 TMC262184:TMC262187 TVY262184:TVY262187 UFU262184:UFU262187 UPQ262184:UPQ262187 UZM262184:UZM262187 VJI262184:VJI262187 VTE262184:VTE262187 WDA262184:WDA262187 WMW262184:WMW262187 WWS262184:WWS262187 AK327720:AK327723 KG327720:KG327723 UC327720:UC327723 ADY327720:ADY327723 ANU327720:ANU327723 AXQ327720:AXQ327723 BHM327720:BHM327723 BRI327720:BRI327723 CBE327720:CBE327723 CLA327720:CLA327723 CUW327720:CUW327723 DES327720:DES327723 DOO327720:DOO327723 DYK327720:DYK327723 EIG327720:EIG327723 ESC327720:ESC327723 FBY327720:FBY327723 FLU327720:FLU327723 FVQ327720:FVQ327723 GFM327720:GFM327723 GPI327720:GPI327723 GZE327720:GZE327723 HJA327720:HJA327723 HSW327720:HSW327723 ICS327720:ICS327723 IMO327720:IMO327723 IWK327720:IWK327723 JGG327720:JGG327723 JQC327720:JQC327723 JZY327720:JZY327723 KJU327720:KJU327723 KTQ327720:KTQ327723 LDM327720:LDM327723 LNI327720:LNI327723 LXE327720:LXE327723 MHA327720:MHA327723 MQW327720:MQW327723 NAS327720:NAS327723 NKO327720:NKO327723 NUK327720:NUK327723 OEG327720:OEG327723 OOC327720:OOC327723 OXY327720:OXY327723 PHU327720:PHU327723 PRQ327720:PRQ327723 QBM327720:QBM327723 QLI327720:QLI327723 QVE327720:QVE327723 RFA327720:RFA327723 ROW327720:ROW327723 RYS327720:RYS327723 SIO327720:SIO327723 SSK327720:SSK327723 TCG327720:TCG327723 TMC327720:TMC327723 TVY327720:TVY327723 UFU327720:UFU327723 UPQ327720:UPQ327723 UZM327720:UZM327723 VJI327720:VJI327723 VTE327720:VTE327723 WDA327720:WDA327723 WMW327720:WMW327723 WWS327720:WWS327723 AK393256:AK393259 KG393256:KG393259 UC393256:UC393259 ADY393256:ADY393259 ANU393256:ANU393259 AXQ393256:AXQ393259 BHM393256:BHM393259 BRI393256:BRI393259 CBE393256:CBE393259 CLA393256:CLA393259 CUW393256:CUW393259 DES393256:DES393259 DOO393256:DOO393259 DYK393256:DYK393259 EIG393256:EIG393259 ESC393256:ESC393259 FBY393256:FBY393259 FLU393256:FLU393259 FVQ393256:FVQ393259 GFM393256:GFM393259 GPI393256:GPI393259 GZE393256:GZE393259 HJA393256:HJA393259 HSW393256:HSW393259 ICS393256:ICS393259 IMO393256:IMO393259 IWK393256:IWK393259 JGG393256:JGG393259 JQC393256:JQC393259 JZY393256:JZY393259 KJU393256:KJU393259 KTQ393256:KTQ393259 LDM393256:LDM393259 LNI393256:LNI393259 LXE393256:LXE393259 MHA393256:MHA393259 MQW393256:MQW393259 NAS393256:NAS393259 NKO393256:NKO393259 NUK393256:NUK393259 OEG393256:OEG393259 OOC393256:OOC393259 OXY393256:OXY393259 PHU393256:PHU393259 PRQ393256:PRQ393259 QBM393256:QBM393259 QLI393256:QLI393259 QVE393256:QVE393259 RFA393256:RFA393259 ROW393256:ROW393259 RYS393256:RYS393259 SIO393256:SIO393259 SSK393256:SSK393259 TCG393256:TCG393259 TMC393256:TMC393259 TVY393256:TVY393259 UFU393256:UFU393259 UPQ393256:UPQ393259 UZM393256:UZM393259 VJI393256:VJI393259 VTE393256:VTE393259 WDA393256:WDA393259 WMW393256:WMW393259 WWS393256:WWS393259 AK458792:AK458795 KG458792:KG458795 UC458792:UC458795 ADY458792:ADY458795 ANU458792:ANU458795 AXQ458792:AXQ458795 BHM458792:BHM458795 BRI458792:BRI458795 CBE458792:CBE458795 CLA458792:CLA458795 CUW458792:CUW458795 DES458792:DES458795 DOO458792:DOO458795 DYK458792:DYK458795 EIG458792:EIG458795 ESC458792:ESC458795 FBY458792:FBY458795 FLU458792:FLU458795 FVQ458792:FVQ458795 GFM458792:GFM458795 GPI458792:GPI458795 GZE458792:GZE458795 HJA458792:HJA458795 HSW458792:HSW458795 ICS458792:ICS458795 IMO458792:IMO458795 IWK458792:IWK458795 JGG458792:JGG458795 JQC458792:JQC458795 JZY458792:JZY458795 KJU458792:KJU458795 KTQ458792:KTQ458795 LDM458792:LDM458795 LNI458792:LNI458795 LXE458792:LXE458795 MHA458792:MHA458795 MQW458792:MQW458795 NAS458792:NAS458795 NKO458792:NKO458795 NUK458792:NUK458795 OEG458792:OEG458795 OOC458792:OOC458795 OXY458792:OXY458795 PHU458792:PHU458795 PRQ458792:PRQ458795 QBM458792:QBM458795 QLI458792:QLI458795 QVE458792:QVE458795 RFA458792:RFA458795 ROW458792:ROW458795 RYS458792:RYS458795 SIO458792:SIO458795 SSK458792:SSK458795 TCG458792:TCG458795 TMC458792:TMC458795 TVY458792:TVY458795 UFU458792:UFU458795 UPQ458792:UPQ458795 UZM458792:UZM458795 VJI458792:VJI458795 VTE458792:VTE458795 WDA458792:WDA458795 WMW458792:WMW458795 WWS458792:WWS458795 AK524328:AK524331 KG524328:KG524331 UC524328:UC524331 ADY524328:ADY524331 ANU524328:ANU524331 AXQ524328:AXQ524331 BHM524328:BHM524331 BRI524328:BRI524331 CBE524328:CBE524331 CLA524328:CLA524331 CUW524328:CUW524331 DES524328:DES524331 DOO524328:DOO524331 DYK524328:DYK524331 EIG524328:EIG524331 ESC524328:ESC524331 FBY524328:FBY524331 FLU524328:FLU524331 FVQ524328:FVQ524331 GFM524328:GFM524331 GPI524328:GPI524331 GZE524328:GZE524331 HJA524328:HJA524331 HSW524328:HSW524331 ICS524328:ICS524331 IMO524328:IMO524331 IWK524328:IWK524331 JGG524328:JGG524331 JQC524328:JQC524331 JZY524328:JZY524331 KJU524328:KJU524331 KTQ524328:KTQ524331 LDM524328:LDM524331 LNI524328:LNI524331 LXE524328:LXE524331 MHA524328:MHA524331 MQW524328:MQW524331 NAS524328:NAS524331 NKO524328:NKO524331 NUK524328:NUK524331 OEG524328:OEG524331 OOC524328:OOC524331 OXY524328:OXY524331 PHU524328:PHU524331 PRQ524328:PRQ524331 QBM524328:QBM524331 QLI524328:QLI524331 QVE524328:QVE524331 RFA524328:RFA524331 ROW524328:ROW524331 RYS524328:RYS524331 SIO524328:SIO524331 SSK524328:SSK524331 TCG524328:TCG524331 TMC524328:TMC524331 TVY524328:TVY524331 UFU524328:UFU524331 UPQ524328:UPQ524331 UZM524328:UZM524331 VJI524328:VJI524331 VTE524328:VTE524331 WDA524328:WDA524331 WMW524328:WMW524331 WWS524328:WWS524331 AK589864:AK589867 KG589864:KG589867 UC589864:UC589867 ADY589864:ADY589867 ANU589864:ANU589867 AXQ589864:AXQ589867 BHM589864:BHM589867 BRI589864:BRI589867 CBE589864:CBE589867 CLA589864:CLA589867 CUW589864:CUW589867 DES589864:DES589867 DOO589864:DOO589867 DYK589864:DYK589867 EIG589864:EIG589867 ESC589864:ESC589867 FBY589864:FBY589867 FLU589864:FLU589867 FVQ589864:FVQ589867 GFM589864:GFM589867 GPI589864:GPI589867 GZE589864:GZE589867 HJA589864:HJA589867 HSW589864:HSW589867 ICS589864:ICS589867 IMO589864:IMO589867 IWK589864:IWK589867 JGG589864:JGG589867 JQC589864:JQC589867 JZY589864:JZY589867 KJU589864:KJU589867 KTQ589864:KTQ589867 LDM589864:LDM589867 LNI589864:LNI589867 LXE589864:LXE589867 MHA589864:MHA589867 MQW589864:MQW589867 NAS589864:NAS589867 NKO589864:NKO589867 NUK589864:NUK589867 OEG589864:OEG589867 OOC589864:OOC589867 OXY589864:OXY589867 PHU589864:PHU589867 PRQ589864:PRQ589867 QBM589864:QBM589867 QLI589864:QLI589867 QVE589864:QVE589867 RFA589864:RFA589867 ROW589864:ROW589867 RYS589864:RYS589867 SIO589864:SIO589867 SSK589864:SSK589867 TCG589864:TCG589867 TMC589864:TMC589867 TVY589864:TVY589867 UFU589864:UFU589867 UPQ589864:UPQ589867 UZM589864:UZM589867 VJI589864:VJI589867 VTE589864:VTE589867 WDA589864:WDA589867 WMW589864:WMW589867 WWS589864:WWS589867 AK655400:AK655403 KG655400:KG655403 UC655400:UC655403 ADY655400:ADY655403 ANU655400:ANU655403 AXQ655400:AXQ655403 BHM655400:BHM655403 BRI655400:BRI655403 CBE655400:CBE655403 CLA655400:CLA655403 CUW655400:CUW655403 DES655400:DES655403 DOO655400:DOO655403 DYK655400:DYK655403 EIG655400:EIG655403 ESC655400:ESC655403 FBY655400:FBY655403 FLU655400:FLU655403 FVQ655400:FVQ655403 GFM655400:GFM655403 GPI655400:GPI655403 GZE655400:GZE655403 HJA655400:HJA655403 HSW655400:HSW655403 ICS655400:ICS655403 IMO655400:IMO655403 IWK655400:IWK655403 JGG655400:JGG655403 JQC655400:JQC655403 JZY655400:JZY655403 KJU655400:KJU655403 KTQ655400:KTQ655403 LDM655400:LDM655403 LNI655400:LNI655403 LXE655400:LXE655403 MHA655400:MHA655403 MQW655400:MQW655403 NAS655400:NAS655403 NKO655400:NKO655403 NUK655400:NUK655403 OEG655400:OEG655403 OOC655400:OOC655403 OXY655400:OXY655403 PHU655400:PHU655403 PRQ655400:PRQ655403 QBM655400:QBM655403 QLI655400:QLI655403 QVE655400:QVE655403 RFA655400:RFA655403 ROW655400:ROW655403 RYS655400:RYS655403 SIO655400:SIO655403 SSK655400:SSK655403 TCG655400:TCG655403 TMC655400:TMC655403 TVY655400:TVY655403 UFU655400:UFU655403 UPQ655400:UPQ655403 UZM655400:UZM655403 VJI655400:VJI655403 VTE655400:VTE655403 WDA655400:WDA655403 WMW655400:WMW655403 WWS655400:WWS655403 AK720936:AK720939 KG720936:KG720939 UC720936:UC720939 ADY720936:ADY720939 ANU720936:ANU720939 AXQ720936:AXQ720939 BHM720936:BHM720939 BRI720936:BRI720939 CBE720936:CBE720939 CLA720936:CLA720939 CUW720936:CUW720939 DES720936:DES720939 DOO720936:DOO720939 DYK720936:DYK720939 EIG720936:EIG720939 ESC720936:ESC720939 FBY720936:FBY720939 FLU720936:FLU720939 FVQ720936:FVQ720939 GFM720936:GFM720939 GPI720936:GPI720939 GZE720936:GZE720939 HJA720936:HJA720939 HSW720936:HSW720939 ICS720936:ICS720939 IMO720936:IMO720939 IWK720936:IWK720939 JGG720936:JGG720939 JQC720936:JQC720939 JZY720936:JZY720939 KJU720936:KJU720939 KTQ720936:KTQ720939 LDM720936:LDM720939 LNI720936:LNI720939 LXE720936:LXE720939 MHA720936:MHA720939 MQW720936:MQW720939 NAS720936:NAS720939 NKO720936:NKO720939 NUK720936:NUK720939 OEG720936:OEG720939 OOC720936:OOC720939 OXY720936:OXY720939 PHU720936:PHU720939 PRQ720936:PRQ720939 QBM720936:QBM720939 QLI720936:QLI720939 QVE720936:QVE720939 RFA720936:RFA720939 ROW720936:ROW720939 RYS720936:RYS720939 SIO720936:SIO720939 SSK720936:SSK720939 TCG720936:TCG720939 TMC720936:TMC720939 TVY720936:TVY720939 UFU720936:UFU720939 UPQ720936:UPQ720939 UZM720936:UZM720939 VJI720936:VJI720939 VTE720936:VTE720939 WDA720936:WDA720939 WMW720936:WMW720939 WWS720936:WWS720939 AK786472:AK786475 KG786472:KG786475 UC786472:UC786475 ADY786472:ADY786475 ANU786472:ANU786475 AXQ786472:AXQ786475 BHM786472:BHM786475 BRI786472:BRI786475 CBE786472:CBE786475 CLA786472:CLA786475 CUW786472:CUW786475 DES786472:DES786475 DOO786472:DOO786475 DYK786472:DYK786475 EIG786472:EIG786475 ESC786472:ESC786475 FBY786472:FBY786475 FLU786472:FLU786475 FVQ786472:FVQ786475 GFM786472:GFM786475 GPI786472:GPI786475 GZE786472:GZE786475 HJA786472:HJA786475 HSW786472:HSW786475 ICS786472:ICS786475 IMO786472:IMO786475 IWK786472:IWK786475 JGG786472:JGG786475 JQC786472:JQC786475 JZY786472:JZY786475 KJU786472:KJU786475 KTQ786472:KTQ786475 LDM786472:LDM786475 LNI786472:LNI786475 LXE786472:LXE786475 MHA786472:MHA786475 MQW786472:MQW786475 NAS786472:NAS786475 NKO786472:NKO786475 NUK786472:NUK786475 OEG786472:OEG786475 OOC786472:OOC786475 OXY786472:OXY786475 PHU786472:PHU786475 PRQ786472:PRQ786475 QBM786472:QBM786475 QLI786472:QLI786475 QVE786472:QVE786475 RFA786472:RFA786475 ROW786472:ROW786475 RYS786472:RYS786475 SIO786472:SIO786475 SSK786472:SSK786475 TCG786472:TCG786475 TMC786472:TMC786475 TVY786472:TVY786475 UFU786472:UFU786475 UPQ786472:UPQ786475 UZM786472:UZM786475 VJI786472:VJI786475 VTE786472:VTE786475 WDA786472:WDA786475 WMW786472:WMW786475 WWS786472:WWS786475 AK852008:AK852011 KG852008:KG852011 UC852008:UC852011 ADY852008:ADY852011 ANU852008:ANU852011 AXQ852008:AXQ852011 BHM852008:BHM852011 BRI852008:BRI852011 CBE852008:CBE852011 CLA852008:CLA852011 CUW852008:CUW852011 DES852008:DES852011 DOO852008:DOO852011 DYK852008:DYK852011 EIG852008:EIG852011 ESC852008:ESC852011 FBY852008:FBY852011 FLU852008:FLU852011 FVQ852008:FVQ852011 GFM852008:GFM852011 GPI852008:GPI852011 GZE852008:GZE852011 HJA852008:HJA852011 HSW852008:HSW852011 ICS852008:ICS852011 IMO852008:IMO852011 IWK852008:IWK852011 JGG852008:JGG852011 JQC852008:JQC852011 JZY852008:JZY852011 KJU852008:KJU852011 KTQ852008:KTQ852011 LDM852008:LDM852011 LNI852008:LNI852011 LXE852008:LXE852011 MHA852008:MHA852011 MQW852008:MQW852011 NAS852008:NAS852011 NKO852008:NKO852011 NUK852008:NUK852011 OEG852008:OEG852011 OOC852008:OOC852011 OXY852008:OXY852011 PHU852008:PHU852011 PRQ852008:PRQ852011 QBM852008:QBM852011 QLI852008:QLI852011 QVE852008:QVE852011 RFA852008:RFA852011 ROW852008:ROW852011 RYS852008:RYS852011 SIO852008:SIO852011 SSK852008:SSK852011 TCG852008:TCG852011 TMC852008:TMC852011 TVY852008:TVY852011 UFU852008:UFU852011 UPQ852008:UPQ852011 UZM852008:UZM852011 VJI852008:VJI852011 VTE852008:VTE852011 WDA852008:WDA852011 WMW852008:WMW852011 WWS852008:WWS852011 AK917544:AK917547 KG917544:KG917547 UC917544:UC917547 ADY917544:ADY917547 ANU917544:ANU917547 AXQ917544:AXQ917547 BHM917544:BHM917547 BRI917544:BRI917547 CBE917544:CBE917547 CLA917544:CLA917547 CUW917544:CUW917547 DES917544:DES917547 DOO917544:DOO917547 DYK917544:DYK917547 EIG917544:EIG917547 ESC917544:ESC917547 FBY917544:FBY917547 FLU917544:FLU917547 FVQ917544:FVQ917547 GFM917544:GFM917547 GPI917544:GPI917547 GZE917544:GZE917547 HJA917544:HJA917547 HSW917544:HSW917547 ICS917544:ICS917547 IMO917544:IMO917547 IWK917544:IWK917547 JGG917544:JGG917547 JQC917544:JQC917547 JZY917544:JZY917547 KJU917544:KJU917547 KTQ917544:KTQ917547 LDM917544:LDM917547 LNI917544:LNI917547 LXE917544:LXE917547 MHA917544:MHA917547 MQW917544:MQW917547 NAS917544:NAS917547 NKO917544:NKO917547 NUK917544:NUK917547 OEG917544:OEG917547 OOC917544:OOC917547 OXY917544:OXY917547 PHU917544:PHU917547 PRQ917544:PRQ917547 QBM917544:QBM917547 QLI917544:QLI917547 QVE917544:QVE917547 RFA917544:RFA917547 ROW917544:ROW917547 RYS917544:RYS917547 SIO917544:SIO917547 SSK917544:SSK917547 TCG917544:TCG917547 TMC917544:TMC917547 TVY917544:TVY917547 UFU917544:UFU917547 UPQ917544:UPQ917547 UZM917544:UZM917547 VJI917544:VJI917547 VTE917544:VTE917547 WDA917544:WDA917547 WMW917544:WMW917547 WWS917544:WWS917547 AK983080:AK983083 KG983080:KG983083 UC983080:UC983083 ADY983080:ADY983083 ANU983080:ANU983083 AXQ983080:AXQ983083 BHM983080:BHM983083 BRI983080:BRI983083 CBE983080:CBE983083 CLA983080:CLA983083 CUW983080:CUW983083 DES983080:DES983083 DOO983080:DOO983083 DYK983080:DYK983083 EIG983080:EIG983083 ESC983080:ESC983083 FBY983080:FBY983083 FLU983080:FLU983083 FVQ983080:FVQ983083 GFM983080:GFM983083 GPI983080:GPI983083 GZE983080:GZE983083 HJA983080:HJA983083 HSW983080:HSW983083 ICS983080:ICS983083 IMO983080:IMO983083 IWK983080:IWK983083 JGG983080:JGG983083 JQC983080:JQC983083 JZY983080:JZY983083 KJU983080:KJU983083 KTQ983080:KTQ983083 LDM983080:LDM983083 LNI983080:LNI983083 LXE983080:LXE983083 MHA983080:MHA983083 MQW983080:MQW983083 NAS983080:NAS983083 NKO983080:NKO983083 NUK983080:NUK983083 OEG983080:OEG983083 OOC983080:OOC983083 OXY983080:OXY983083 PHU983080:PHU983083 PRQ983080:PRQ983083 QBM983080:QBM983083 QLI983080:QLI983083 QVE983080:QVE983083 RFA983080:RFA983083 ROW983080:ROW983083 RYS983080:RYS983083 SIO983080:SIO983083 SSK983080:SSK983083 TCG983080:TCG983083 TMC983080:TMC983083 TVY983080:TVY983083 UFU983080:UFU983083 UPQ983080:UPQ983083 UZM983080:UZM983083 VJI983080:VJI983083 VTE983080:VTE983083 WDA983080:WDA983083 WMW983080:WMW983083 WWS983080:WWS983083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AI65553 KE65553 UA65553 ADW65553 ANS65553 AXO65553 BHK65553 BRG65553 CBC65553 CKY65553 CUU65553 DEQ65553 DOM65553 DYI65553 EIE65553 ESA65553 FBW65553 FLS65553 FVO65553 GFK65553 GPG65553 GZC65553 HIY65553 HSU65553 ICQ65553 IMM65553 IWI65553 JGE65553 JQA65553 JZW65553 KJS65553 KTO65553 LDK65553 LNG65553 LXC65553 MGY65553 MQU65553 NAQ65553 NKM65553 NUI65553 OEE65553 OOA65553 OXW65553 PHS65553 PRO65553 QBK65553 QLG65553 QVC65553 REY65553 ROU65553 RYQ65553 SIM65553 SSI65553 TCE65553 TMA65553 TVW65553 UFS65553 UPO65553 UZK65553 VJG65553 VTC65553 WCY65553 WMU65553 WWQ65553 AI131089 KE131089 UA131089 ADW131089 ANS131089 AXO131089 BHK131089 BRG131089 CBC131089 CKY131089 CUU131089 DEQ131089 DOM131089 DYI131089 EIE131089 ESA131089 FBW131089 FLS131089 FVO131089 GFK131089 GPG131089 GZC131089 HIY131089 HSU131089 ICQ131089 IMM131089 IWI131089 JGE131089 JQA131089 JZW131089 KJS131089 KTO131089 LDK131089 LNG131089 LXC131089 MGY131089 MQU131089 NAQ131089 NKM131089 NUI131089 OEE131089 OOA131089 OXW131089 PHS131089 PRO131089 QBK131089 QLG131089 QVC131089 REY131089 ROU131089 RYQ131089 SIM131089 SSI131089 TCE131089 TMA131089 TVW131089 UFS131089 UPO131089 UZK131089 VJG131089 VTC131089 WCY131089 WMU131089 WWQ131089 AI196625 KE196625 UA196625 ADW196625 ANS196625 AXO196625 BHK196625 BRG196625 CBC196625 CKY196625 CUU196625 DEQ196625 DOM196625 DYI196625 EIE196625 ESA196625 FBW196625 FLS196625 FVO196625 GFK196625 GPG196625 GZC196625 HIY196625 HSU196625 ICQ196625 IMM196625 IWI196625 JGE196625 JQA196625 JZW196625 KJS196625 KTO196625 LDK196625 LNG196625 LXC196625 MGY196625 MQU196625 NAQ196625 NKM196625 NUI196625 OEE196625 OOA196625 OXW196625 PHS196625 PRO196625 QBK196625 QLG196625 QVC196625 REY196625 ROU196625 RYQ196625 SIM196625 SSI196625 TCE196625 TMA196625 TVW196625 UFS196625 UPO196625 UZK196625 VJG196625 VTC196625 WCY196625 WMU196625 WWQ196625 AI262161 KE262161 UA262161 ADW262161 ANS262161 AXO262161 BHK262161 BRG262161 CBC262161 CKY262161 CUU262161 DEQ262161 DOM262161 DYI262161 EIE262161 ESA262161 FBW262161 FLS262161 FVO262161 GFK262161 GPG262161 GZC262161 HIY262161 HSU262161 ICQ262161 IMM262161 IWI262161 JGE262161 JQA262161 JZW262161 KJS262161 KTO262161 LDK262161 LNG262161 LXC262161 MGY262161 MQU262161 NAQ262161 NKM262161 NUI262161 OEE262161 OOA262161 OXW262161 PHS262161 PRO262161 QBK262161 QLG262161 QVC262161 REY262161 ROU262161 RYQ262161 SIM262161 SSI262161 TCE262161 TMA262161 TVW262161 UFS262161 UPO262161 UZK262161 VJG262161 VTC262161 WCY262161 WMU262161 WWQ262161 AI327697 KE327697 UA327697 ADW327697 ANS327697 AXO327697 BHK327697 BRG327697 CBC327697 CKY327697 CUU327697 DEQ327697 DOM327697 DYI327697 EIE327697 ESA327697 FBW327697 FLS327697 FVO327697 GFK327697 GPG327697 GZC327697 HIY327697 HSU327697 ICQ327697 IMM327697 IWI327697 JGE327697 JQA327697 JZW327697 KJS327697 KTO327697 LDK327697 LNG327697 LXC327697 MGY327697 MQU327697 NAQ327697 NKM327697 NUI327697 OEE327697 OOA327697 OXW327697 PHS327697 PRO327697 QBK327697 QLG327697 QVC327697 REY327697 ROU327697 RYQ327697 SIM327697 SSI327697 TCE327697 TMA327697 TVW327697 UFS327697 UPO327697 UZK327697 VJG327697 VTC327697 WCY327697 WMU327697 WWQ327697 AI393233 KE393233 UA393233 ADW393233 ANS393233 AXO393233 BHK393233 BRG393233 CBC393233 CKY393233 CUU393233 DEQ393233 DOM393233 DYI393233 EIE393233 ESA393233 FBW393233 FLS393233 FVO393233 GFK393233 GPG393233 GZC393233 HIY393233 HSU393233 ICQ393233 IMM393233 IWI393233 JGE393233 JQA393233 JZW393233 KJS393233 KTO393233 LDK393233 LNG393233 LXC393233 MGY393233 MQU393233 NAQ393233 NKM393233 NUI393233 OEE393233 OOA393233 OXW393233 PHS393233 PRO393233 QBK393233 QLG393233 QVC393233 REY393233 ROU393233 RYQ393233 SIM393233 SSI393233 TCE393233 TMA393233 TVW393233 UFS393233 UPO393233 UZK393233 VJG393233 VTC393233 WCY393233 WMU393233 WWQ393233 AI458769 KE458769 UA458769 ADW458769 ANS458769 AXO458769 BHK458769 BRG458769 CBC458769 CKY458769 CUU458769 DEQ458769 DOM458769 DYI458769 EIE458769 ESA458769 FBW458769 FLS458769 FVO458769 GFK458769 GPG458769 GZC458769 HIY458769 HSU458769 ICQ458769 IMM458769 IWI458769 JGE458769 JQA458769 JZW458769 KJS458769 KTO458769 LDK458769 LNG458769 LXC458769 MGY458769 MQU458769 NAQ458769 NKM458769 NUI458769 OEE458769 OOA458769 OXW458769 PHS458769 PRO458769 QBK458769 QLG458769 QVC458769 REY458769 ROU458769 RYQ458769 SIM458769 SSI458769 TCE458769 TMA458769 TVW458769 UFS458769 UPO458769 UZK458769 VJG458769 VTC458769 WCY458769 WMU458769 WWQ458769 AI524305 KE524305 UA524305 ADW524305 ANS524305 AXO524305 BHK524305 BRG524305 CBC524305 CKY524305 CUU524305 DEQ524305 DOM524305 DYI524305 EIE524305 ESA524305 FBW524305 FLS524305 FVO524305 GFK524305 GPG524305 GZC524305 HIY524305 HSU524305 ICQ524305 IMM524305 IWI524305 JGE524305 JQA524305 JZW524305 KJS524305 KTO524305 LDK524305 LNG524305 LXC524305 MGY524305 MQU524305 NAQ524305 NKM524305 NUI524305 OEE524305 OOA524305 OXW524305 PHS524305 PRO524305 QBK524305 QLG524305 QVC524305 REY524305 ROU524305 RYQ524305 SIM524305 SSI524305 TCE524305 TMA524305 TVW524305 UFS524305 UPO524305 UZK524305 VJG524305 VTC524305 WCY524305 WMU524305 WWQ524305 AI589841 KE589841 UA589841 ADW589841 ANS589841 AXO589841 BHK589841 BRG589841 CBC589841 CKY589841 CUU589841 DEQ589841 DOM589841 DYI589841 EIE589841 ESA589841 FBW589841 FLS589841 FVO589841 GFK589841 GPG589841 GZC589841 HIY589841 HSU589841 ICQ589841 IMM589841 IWI589841 JGE589841 JQA589841 JZW589841 KJS589841 KTO589841 LDK589841 LNG589841 LXC589841 MGY589841 MQU589841 NAQ589841 NKM589841 NUI589841 OEE589841 OOA589841 OXW589841 PHS589841 PRO589841 QBK589841 QLG589841 QVC589841 REY589841 ROU589841 RYQ589841 SIM589841 SSI589841 TCE589841 TMA589841 TVW589841 UFS589841 UPO589841 UZK589841 VJG589841 VTC589841 WCY589841 WMU589841 WWQ589841 AI655377 KE655377 UA655377 ADW655377 ANS655377 AXO655377 BHK655377 BRG655377 CBC655377 CKY655377 CUU655377 DEQ655377 DOM655377 DYI655377 EIE655377 ESA655377 FBW655377 FLS655377 FVO655377 GFK655377 GPG655377 GZC655377 HIY655377 HSU655377 ICQ655377 IMM655377 IWI655377 JGE655377 JQA655377 JZW655377 KJS655377 KTO655377 LDK655377 LNG655377 LXC655377 MGY655377 MQU655377 NAQ655377 NKM655377 NUI655377 OEE655377 OOA655377 OXW655377 PHS655377 PRO655377 QBK655377 QLG655377 QVC655377 REY655377 ROU655377 RYQ655377 SIM655377 SSI655377 TCE655377 TMA655377 TVW655377 UFS655377 UPO655377 UZK655377 VJG655377 VTC655377 WCY655377 WMU655377 WWQ655377 AI720913 KE720913 UA720913 ADW720913 ANS720913 AXO720913 BHK720913 BRG720913 CBC720913 CKY720913 CUU720913 DEQ720913 DOM720913 DYI720913 EIE720913 ESA720913 FBW720913 FLS720913 FVO720913 GFK720913 GPG720913 GZC720913 HIY720913 HSU720913 ICQ720913 IMM720913 IWI720913 JGE720913 JQA720913 JZW720913 KJS720913 KTO720913 LDK720913 LNG720913 LXC720913 MGY720913 MQU720913 NAQ720913 NKM720913 NUI720913 OEE720913 OOA720913 OXW720913 PHS720913 PRO720913 QBK720913 QLG720913 QVC720913 REY720913 ROU720913 RYQ720913 SIM720913 SSI720913 TCE720913 TMA720913 TVW720913 UFS720913 UPO720913 UZK720913 VJG720913 VTC720913 WCY720913 WMU720913 WWQ720913 AI786449 KE786449 UA786449 ADW786449 ANS786449 AXO786449 BHK786449 BRG786449 CBC786449 CKY786449 CUU786449 DEQ786449 DOM786449 DYI786449 EIE786449 ESA786449 FBW786449 FLS786449 FVO786449 GFK786449 GPG786449 GZC786449 HIY786449 HSU786449 ICQ786449 IMM786449 IWI786449 JGE786449 JQA786449 JZW786449 KJS786449 KTO786449 LDK786449 LNG786449 LXC786449 MGY786449 MQU786449 NAQ786449 NKM786449 NUI786449 OEE786449 OOA786449 OXW786449 PHS786449 PRO786449 QBK786449 QLG786449 QVC786449 REY786449 ROU786449 RYQ786449 SIM786449 SSI786449 TCE786449 TMA786449 TVW786449 UFS786449 UPO786449 UZK786449 VJG786449 VTC786449 WCY786449 WMU786449 WWQ786449 AI851985 KE851985 UA851985 ADW851985 ANS851985 AXO851985 BHK851985 BRG851985 CBC851985 CKY851985 CUU851985 DEQ851985 DOM851985 DYI851985 EIE851985 ESA851985 FBW851985 FLS851985 FVO851985 GFK851985 GPG851985 GZC851985 HIY851985 HSU851985 ICQ851985 IMM851985 IWI851985 JGE851985 JQA851985 JZW851985 KJS851985 KTO851985 LDK851985 LNG851985 LXC851985 MGY851985 MQU851985 NAQ851985 NKM851985 NUI851985 OEE851985 OOA851985 OXW851985 PHS851985 PRO851985 QBK851985 QLG851985 QVC851985 REY851985 ROU851985 RYQ851985 SIM851985 SSI851985 TCE851985 TMA851985 TVW851985 UFS851985 UPO851985 UZK851985 VJG851985 VTC851985 WCY851985 WMU851985 WWQ851985 AI917521 KE917521 UA917521 ADW917521 ANS917521 AXO917521 BHK917521 BRG917521 CBC917521 CKY917521 CUU917521 DEQ917521 DOM917521 DYI917521 EIE917521 ESA917521 FBW917521 FLS917521 FVO917521 GFK917521 GPG917521 GZC917521 HIY917521 HSU917521 ICQ917521 IMM917521 IWI917521 JGE917521 JQA917521 JZW917521 KJS917521 KTO917521 LDK917521 LNG917521 LXC917521 MGY917521 MQU917521 NAQ917521 NKM917521 NUI917521 OEE917521 OOA917521 OXW917521 PHS917521 PRO917521 QBK917521 QLG917521 QVC917521 REY917521 ROU917521 RYQ917521 SIM917521 SSI917521 TCE917521 TMA917521 TVW917521 UFS917521 UPO917521 UZK917521 VJG917521 VTC917521 WCY917521 WMU917521 WWQ917521 AI983057 KE983057 UA983057 ADW983057 ANS983057 AXO983057 BHK983057 BRG983057 CBC983057 CKY983057 CUU983057 DEQ983057 DOM983057 DYI983057 EIE983057 ESA983057 FBW983057 FLS983057 FVO983057 GFK983057 GPG983057 GZC983057 HIY983057 HSU983057 ICQ983057 IMM983057 IWI983057 JGE983057 JQA983057 JZW983057 KJS983057 KTO983057 LDK983057 LNG983057 LXC983057 MGY983057 MQU983057 NAQ983057 NKM983057 NUI983057 OEE983057 OOA983057 OXW983057 PHS983057 PRO983057 QBK983057 QLG983057 QVC983057 REY983057 ROU983057 RYQ983057 SIM983057 SSI983057 TCE983057 TMA983057 TVW983057 UFS983057 UPO983057 UZK983057 VJG983057 VTC983057 WCY983057 WMU983057 WWQ983057 AT24 JT38:JT40 TP38:TP40 ADL38:ADL40 ANH38:ANH40 AXD38:AXD40 BGZ38:BGZ40 BQV38:BQV40 CAR38:CAR40 CKN38:CKN40 CUJ38:CUJ40 DEF38:DEF40 DOB38:DOB40 DXX38:DXX40 EHT38:EHT40 ERP38:ERP40 FBL38:FBL40 FLH38:FLH40 FVD38:FVD40 GEZ38:GEZ40 GOV38:GOV40 GYR38:GYR40 HIN38:HIN40 HSJ38:HSJ40 ICF38:ICF40 IMB38:IMB40 IVX38:IVX40 JFT38:JFT40 JPP38:JPP40 JZL38:JZL40 KJH38:KJH40 KTD38:KTD40 LCZ38:LCZ40 LMV38:LMV40 LWR38:LWR40 MGN38:MGN40 MQJ38:MQJ40 NAF38:NAF40 NKB38:NKB40 NTX38:NTX40 ODT38:ODT40 ONP38:ONP40 OXL38:OXL40 PHH38:PHH40 PRD38:PRD40 QAZ38:QAZ40 QKV38:QKV40 QUR38:QUR40 REN38:REN40 ROJ38:ROJ40 RYF38:RYF40 SIB38:SIB40 SRX38:SRX40 TBT38:TBT40 TLP38:TLP40 TVL38:TVL40 UFH38:UFH40 UPD38:UPD40 UYZ38:UYZ40 VIV38:VIV40 VSR38:VSR40 WCN38:WCN40 WMJ38:WMJ40 WWF38:WWF40 X65580:X65581 JT65580:JT65581 TP65580:TP65581 ADL65580:ADL65581 ANH65580:ANH65581 AXD65580:AXD65581 BGZ65580:BGZ65581 BQV65580:BQV65581 CAR65580:CAR65581 CKN65580:CKN65581 CUJ65580:CUJ65581 DEF65580:DEF65581 DOB65580:DOB65581 DXX65580:DXX65581 EHT65580:EHT65581 ERP65580:ERP65581 FBL65580:FBL65581 FLH65580:FLH65581 FVD65580:FVD65581 GEZ65580:GEZ65581 GOV65580:GOV65581 GYR65580:GYR65581 HIN65580:HIN65581 HSJ65580:HSJ65581 ICF65580:ICF65581 IMB65580:IMB65581 IVX65580:IVX65581 JFT65580:JFT65581 JPP65580:JPP65581 JZL65580:JZL65581 KJH65580:KJH65581 KTD65580:KTD65581 LCZ65580:LCZ65581 LMV65580:LMV65581 LWR65580:LWR65581 MGN65580:MGN65581 MQJ65580:MQJ65581 NAF65580:NAF65581 NKB65580:NKB65581 NTX65580:NTX65581 ODT65580:ODT65581 ONP65580:ONP65581 OXL65580:OXL65581 PHH65580:PHH65581 PRD65580:PRD65581 QAZ65580:QAZ65581 QKV65580:QKV65581 QUR65580:QUR65581 REN65580:REN65581 ROJ65580:ROJ65581 RYF65580:RYF65581 SIB65580:SIB65581 SRX65580:SRX65581 TBT65580:TBT65581 TLP65580:TLP65581 TVL65580:TVL65581 UFH65580:UFH65581 UPD65580:UPD65581 UYZ65580:UYZ65581 VIV65580:VIV65581 VSR65580:VSR65581 WCN65580:WCN65581 WMJ65580:WMJ65581 WWF65580:WWF65581 X131116:X131117 JT131116:JT131117 TP131116:TP131117 ADL131116:ADL131117 ANH131116:ANH131117 AXD131116:AXD131117 BGZ131116:BGZ131117 BQV131116:BQV131117 CAR131116:CAR131117 CKN131116:CKN131117 CUJ131116:CUJ131117 DEF131116:DEF131117 DOB131116:DOB131117 DXX131116:DXX131117 EHT131116:EHT131117 ERP131116:ERP131117 FBL131116:FBL131117 FLH131116:FLH131117 FVD131116:FVD131117 GEZ131116:GEZ131117 GOV131116:GOV131117 GYR131116:GYR131117 HIN131116:HIN131117 HSJ131116:HSJ131117 ICF131116:ICF131117 IMB131116:IMB131117 IVX131116:IVX131117 JFT131116:JFT131117 JPP131116:JPP131117 JZL131116:JZL131117 KJH131116:KJH131117 KTD131116:KTD131117 LCZ131116:LCZ131117 LMV131116:LMV131117 LWR131116:LWR131117 MGN131116:MGN131117 MQJ131116:MQJ131117 NAF131116:NAF131117 NKB131116:NKB131117 NTX131116:NTX131117 ODT131116:ODT131117 ONP131116:ONP131117 OXL131116:OXL131117 PHH131116:PHH131117 PRD131116:PRD131117 QAZ131116:QAZ131117 QKV131116:QKV131117 QUR131116:QUR131117 REN131116:REN131117 ROJ131116:ROJ131117 RYF131116:RYF131117 SIB131116:SIB131117 SRX131116:SRX131117 TBT131116:TBT131117 TLP131116:TLP131117 TVL131116:TVL131117 UFH131116:UFH131117 UPD131116:UPD131117 UYZ131116:UYZ131117 VIV131116:VIV131117 VSR131116:VSR131117 WCN131116:WCN131117 WMJ131116:WMJ131117 WWF131116:WWF131117 X196652:X196653 JT196652:JT196653 TP196652:TP196653 ADL196652:ADL196653 ANH196652:ANH196653 AXD196652:AXD196653 BGZ196652:BGZ196653 BQV196652:BQV196653 CAR196652:CAR196653 CKN196652:CKN196653 CUJ196652:CUJ196653 DEF196652:DEF196653 DOB196652:DOB196653 DXX196652:DXX196653 EHT196652:EHT196653 ERP196652:ERP196653 FBL196652:FBL196653 FLH196652:FLH196653 FVD196652:FVD196653 GEZ196652:GEZ196653 GOV196652:GOV196653 GYR196652:GYR196653 HIN196652:HIN196653 HSJ196652:HSJ196653 ICF196652:ICF196653 IMB196652:IMB196653 IVX196652:IVX196653 JFT196652:JFT196653 JPP196652:JPP196653 JZL196652:JZL196653 KJH196652:KJH196653 KTD196652:KTD196653 LCZ196652:LCZ196653 LMV196652:LMV196653 LWR196652:LWR196653 MGN196652:MGN196653 MQJ196652:MQJ196653 NAF196652:NAF196653 NKB196652:NKB196653 NTX196652:NTX196653 ODT196652:ODT196653 ONP196652:ONP196653 OXL196652:OXL196653 PHH196652:PHH196653 PRD196652:PRD196653 QAZ196652:QAZ196653 QKV196652:QKV196653 QUR196652:QUR196653 REN196652:REN196653 ROJ196652:ROJ196653 RYF196652:RYF196653 SIB196652:SIB196653 SRX196652:SRX196653 TBT196652:TBT196653 TLP196652:TLP196653 TVL196652:TVL196653 UFH196652:UFH196653 UPD196652:UPD196653 UYZ196652:UYZ196653 VIV196652:VIV196653 VSR196652:VSR196653 WCN196652:WCN196653 WMJ196652:WMJ196653 WWF196652:WWF196653 X262188:X262189 JT262188:JT262189 TP262188:TP262189 ADL262188:ADL262189 ANH262188:ANH262189 AXD262188:AXD262189 BGZ262188:BGZ262189 BQV262188:BQV262189 CAR262188:CAR262189 CKN262188:CKN262189 CUJ262188:CUJ262189 DEF262188:DEF262189 DOB262188:DOB262189 DXX262188:DXX262189 EHT262188:EHT262189 ERP262188:ERP262189 FBL262188:FBL262189 FLH262188:FLH262189 FVD262188:FVD262189 GEZ262188:GEZ262189 GOV262188:GOV262189 GYR262188:GYR262189 HIN262188:HIN262189 HSJ262188:HSJ262189 ICF262188:ICF262189 IMB262188:IMB262189 IVX262188:IVX262189 JFT262188:JFT262189 JPP262188:JPP262189 JZL262188:JZL262189 KJH262188:KJH262189 KTD262188:KTD262189 LCZ262188:LCZ262189 LMV262188:LMV262189 LWR262188:LWR262189 MGN262188:MGN262189 MQJ262188:MQJ262189 NAF262188:NAF262189 NKB262188:NKB262189 NTX262188:NTX262189 ODT262188:ODT262189 ONP262188:ONP262189 OXL262188:OXL262189 PHH262188:PHH262189 PRD262188:PRD262189 QAZ262188:QAZ262189 QKV262188:QKV262189 QUR262188:QUR262189 REN262188:REN262189 ROJ262188:ROJ262189 RYF262188:RYF262189 SIB262188:SIB262189 SRX262188:SRX262189 TBT262188:TBT262189 TLP262188:TLP262189 TVL262188:TVL262189 UFH262188:UFH262189 UPD262188:UPD262189 UYZ262188:UYZ262189 VIV262188:VIV262189 VSR262188:VSR262189 WCN262188:WCN262189 WMJ262188:WMJ262189 WWF262188:WWF262189 X327724:X327725 JT327724:JT327725 TP327724:TP327725 ADL327724:ADL327725 ANH327724:ANH327725 AXD327724:AXD327725 BGZ327724:BGZ327725 BQV327724:BQV327725 CAR327724:CAR327725 CKN327724:CKN327725 CUJ327724:CUJ327725 DEF327724:DEF327725 DOB327724:DOB327725 DXX327724:DXX327725 EHT327724:EHT327725 ERP327724:ERP327725 FBL327724:FBL327725 FLH327724:FLH327725 FVD327724:FVD327725 GEZ327724:GEZ327725 GOV327724:GOV327725 GYR327724:GYR327725 HIN327724:HIN327725 HSJ327724:HSJ327725 ICF327724:ICF327725 IMB327724:IMB327725 IVX327724:IVX327725 JFT327724:JFT327725 JPP327724:JPP327725 JZL327724:JZL327725 KJH327724:KJH327725 KTD327724:KTD327725 LCZ327724:LCZ327725 LMV327724:LMV327725 LWR327724:LWR327725 MGN327724:MGN327725 MQJ327724:MQJ327725 NAF327724:NAF327725 NKB327724:NKB327725 NTX327724:NTX327725 ODT327724:ODT327725 ONP327724:ONP327725 OXL327724:OXL327725 PHH327724:PHH327725 PRD327724:PRD327725 QAZ327724:QAZ327725 QKV327724:QKV327725 QUR327724:QUR327725 REN327724:REN327725 ROJ327724:ROJ327725 RYF327724:RYF327725 SIB327724:SIB327725 SRX327724:SRX327725 TBT327724:TBT327725 TLP327724:TLP327725 TVL327724:TVL327725 UFH327724:UFH327725 UPD327724:UPD327725 UYZ327724:UYZ327725 VIV327724:VIV327725 VSR327724:VSR327725 WCN327724:WCN327725 WMJ327724:WMJ327725 WWF327724:WWF327725 X393260:X393261 JT393260:JT393261 TP393260:TP393261 ADL393260:ADL393261 ANH393260:ANH393261 AXD393260:AXD393261 BGZ393260:BGZ393261 BQV393260:BQV393261 CAR393260:CAR393261 CKN393260:CKN393261 CUJ393260:CUJ393261 DEF393260:DEF393261 DOB393260:DOB393261 DXX393260:DXX393261 EHT393260:EHT393261 ERP393260:ERP393261 FBL393260:FBL393261 FLH393260:FLH393261 FVD393260:FVD393261 GEZ393260:GEZ393261 GOV393260:GOV393261 GYR393260:GYR393261 HIN393260:HIN393261 HSJ393260:HSJ393261 ICF393260:ICF393261 IMB393260:IMB393261 IVX393260:IVX393261 JFT393260:JFT393261 JPP393260:JPP393261 JZL393260:JZL393261 KJH393260:KJH393261 KTD393260:KTD393261 LCZ393260:LCZ393261 LMV393260:LMV393261 LWR393260:LWR393261 MGN393260:MGN393261 MQJ393260:MQJ393261 NAF393260:NAF393261 NKB393260:NKB393261 NTX393260:NTX393261 ODT393260:ODT393261 ONP393260:ONP393261 OXL393260:OXL393261 PHH393260:PHH393261 PRD393260:PRD393261 QAZ393260:QAZ393261 QKV393260:QKV393261 QUR393260:QUR393261 REN393260:REN393261 ROJ393260:ROJ393261 RYF393260:RYF393261 SIB393260:SIB393261 SRX393260:SRX393261 TBT393260:TBT393261 TLP393260:TLP393261 TVL393260:TVL393261 UFH393260:UFH393261 UPD393260:UPD393261 UYZ393260:UYZ393261 VIV393260:VIV393261 VSR393260:VSR393261 WCN393260:WCN393261 WMJ393260:WMJ393261 WWF393260:WWF393261 X458796:X458797 JT458796:JT458797 TP458796:TP458797 ADL458796:ADL458797 ANH458796:ANH458797 AXD458796:AXD458797 BGZ458796:BGZ458797 BQV458796:BQV458797 CAR458796:CAR458797 CKN458796:CKN458797 CUJ458796:CUJ458797 DEF458796:DEF458797 DOB458796:DOB458797 DXX458796:DXX458797 EHT458796:EHT458797 ERP458796:ERP458797 FBL458796:FBL458797 FLH458796:FLH458797 FVD458796:FVD458797 GEZ458796:GEZ458797 GOV458796:GOV458797 GYR458796:GYR458797 HIN458796:HIN458797 HSJ458796:HSJ458797 ICF458796:ICF458797 IMB458796:IMB458797 IVX458796:IVX458797 JFT458796:JFT458797 JPP458796:JPP458797 JZL458796:JZL458797 KJH458796:KJH458797 KTD458796:KTD458797 LCZ458796:LCZ458797 LMV458796:LMV458797 LWR458796:LWR458797 MGN458796:MGN458797 MQJ458796:MQJ458797 NAF458796:NAF458797 NKB458796:NKB458797 NTX458796:NTX458797 ODT458796:ODT458797 ONP458796:ONP458797 OXL458796:OXL458797 PHH458796:PHH458797 PRD458796:PRD458797 QAZ458796:QAZ458797 QKV458796:QKV458797 QUR458796:QUR458797 REN458796:REN458797 ROJ458796:ROJ458797 RYF458796:RYF458797 SIB458796:SIB458797 SRX458796:SRX458797 TBT458796:TBT458797 TLP458796:TLP458797 TVL458796:TVL458797 UFH458796:UFH458797 UPD458796:UPD458797 UYZ458796:UYZ458797 VIV458796:VIV458797 VSR458796:VSR458797 WCN458796:WCN458797 WMJ458796:WMJ458797 WWF458796:WWF458797 X524332:X524333 JT524332:JT524333 TP524332:TP524333 ADL524332:ADL524333 ANH524332:ANH524333 AXD524332:AXD524333 BGZ524332:BGZ524333 BQV524332:BQV524333 CAR524332:CAR524333 CKN524332:CKN524333 CUJ524332:CUJ524333 DEF524332:DEF524333 DOB524332:DOB524333 DXX524332:DXX524333 EHT524332:EHT524333 ERP524332:ERP524333 FBL524332:FBL524333 FLH524332:FLH524333 FVD524332:FVD524333 GEZ524332:GEZ524333 GOV524332:GOV524333 GYR524332:GYR524333 HIN524332:HIN524333 HSJ524332:HSJ524333 ICF524332:ICF524333 IMB524332:IMB524333 IVX524332:IVX524333 JFT524332:JFT524333 JPP524332:JPP524333 JZL524332:JZL524333 KJH524332:KJH524333 KTD524332:KTD524333 LCZ524332:LCZ524333 LMV524332:LMV524333 LWR524332:LWR524333 MGN524332:MGN524333 MQJ524332:MQJ524333 NAF524332:NAF524333 NKB524332:NKB524333 NTX524332:NTX524333 ODT524332:ODT524333 ONP524332:ONP524333 OXL524332:OXL524333 PHH524332:PHH524333 PRD524332:PRD524333 QAZ524332:QAZ524333 QKV524332:QKV524333 QUR524332:QUR524333 REN524332:REN524333 ROJ524332:ROJ524333 RYF524332:RYF524333 SIB524332:SIB524333 SRX524332:SRX524333 TBT524332:TBT524333 TLP524332:TLP524333 TVL524332:TVL524333 UFH524332:UFH524333 UPD524332:UPD524333 UYZ524332:UYZ524333 VIV524332:VIV524333 VSR524332:VSR524333 WCN524332:WCN524333 WMJ524332:WMJ524333 WWF524332:WWF524333 X589868:X589869 JT589868:JT589869 TP589868:TP589869 ADL589868:ADL589869 ANH589868:ANH589869 AXD589868:AXD589869 BGZ589868:BGZ589869 BQV589868:BQV589869 CAR589868:CAR589869 CKN589868:CKN589869 CUJ589868:CUJ589869 DEF589868:DEF589869 DOB589868:DOB589869 DXX589868:DXX589869 EHT589868:EHT589869 ERP589868:ERP589869 FBL589868:FBL589869 FLH589868:FLH589869 FVD589868:FVD589869 GEZ589868:GEZ589869 GOV589868:GOV589869 GYR589868:GYR589869 HIN589868:HIN589869 HSJ589868:HSJ589869 ICF589868:ICF589869 IMB589868:IMB589869 IVX589868:IVX589869 JFT589868:JFT589869 JPP589868:JPP589869 JZL589868:JZL589869 KJH589868:KJH589869 KTD589868:KTD589869 LCZ589868:LCZ589869 LMV589868:LMV589869 LWR589868:LWR589869 MGN589868:MGN589869 MQJ589868:MQJ589869 NAF589868:NAF589869 NKB589868:NKB589869 NTX589868:NTX589869 ODT589868:ODT589869 ONP589868:ONP589869 OXL589868:OXL589869 PHH589868:PHH589869 PRD589868:PRD589869 QAZ589868:QAZ589869 QKV589868:QKV589869 QUR589868:QUR589869 REN589868:REN589869 ROJ589868:ROJ589869 RYF589868:RYF589869 SIB589868:SIB589869 SRX589868:SRX589869 TBT589868:TBT589869 TLP589868:TLP589869 TVL589868:TVL589869 UFH589868:UFH589869 UPD589868:UPD589869 UYZ589868:UYZ589869 VIV589868:VIV589869 VSR589868:VSR589869 WCN589868:WCN589869 WMJ589868:WMJ589869 WWF589868:WWF589869 X655404:X655405 JT655404:JT655405 TP655404:TP655405 ADL655404:ADL655405 ANH655404:ANH655405 AXD655404:AXD655405 BGZ655404:BGZ655405 BQV655404:BQV655405 CAR655404:CAR655405 CKN655404:CKN655405 CUJ655404:CUJ655405 DEF655404:DEF655405 DOB655404:DOB655405 DXX655404:DXX655405 EHT655404:EHT655405 ERP655404:ERP655405 FBL655404:FBL655405 FLH655404:FLH655405 FVD655404:FVD655405 GEZ655404:GEZ655405 GOV655404:GOV655405 GYR655404:GYR655405 HIN655404:HIN655405 HSJ655404:HSJ655405 ICF655404:ICF655405 IMB655404:IMB655405 IVX655404:IVX655405 JFT655404:JFT655405 JPP655404:JPP655405 JZL655404:JZL655405 KJH655404:KJH655405 KTD655404:KTD655405 LCZ655404:LCZ655405 LMV655404:LMV655405 LWR655404:LWR655405 MGN655404:MGN655405 MQJ655404:MQJ655405 NAF655404:NAF655405 NKB655404:NKB655405 NTX655404:NTX655405 ODT655404:ODT655405 ONP655404:ONP655405 OXL655404:OXL655405 PHH655404:PHH655405 PRD655404:PRD655405 QAZ655404:QAZ655405 QKV655404:QKV655405 QUR655404:QUR655405 REN655404:REN655405 ROJ655404:ROJ655405 RYF655404:RYF655405 SIB655404:SIB655405 SRX655404:SRX655405 TBT655404:TBT655405 TLP655404:TLP655405 TVL655404:TVL655405 UFH655404:UFH655405 UPD655404:UPD655405 UYZ655404:UYZ655405 VIV655404:VIV655405 VSR655404:VSR655405 WCN655404:WCN655405 WMJ655404:WMJ655405 WWF655404:WWF655405 X720940:X720941 JT720940:JT720941 TP720940:TP720941 ADL720940:ADL720941 ANH720940:ANH720941 AXD720940:AXD720941 BGZ720940:BGZ720941 BQV720940:BQV720941 CAR720940:CAR720941 CKN720940:CKN720941 CUJ720940:CUJ720941 DEF720940:DEF720941 DOB720940:DOB720941 DXX720940:DXX720941 EHT720940:EHT720941 ERP720940:ERP720941 FBL720940:FBL720941 FLH720940:FLH720941 FVD720940:FVD720941 GEZ720940:GEZ720941 GOV720940:GOV720941 GYR720940:GYR720941 HIN720940:HIN720941 HSJ720940:HSJ720941 ICF720940:ICF720941 IMB720940:IMB720941 IVX720940:IVX720941 JFT720940:JFT720941 JPP720940:JPP720941 JZL720940:JZL720941 KJH720940:KJH720941 KTD720940:KTD720941 LCZ720940:LCZ720941 LMV720940:LMV720941 LWR720940:LWR720941 MGN720940:MGN720941 MQJ720940:MQJ720941 NAF720940:NAF720941 NKB720940:NKB720941 NTX720940:NTX720941 ODT720940:ODT720941 ONP720940:ONP720941 OXL720940:OXL720941 PHH720940:PHH720941 PRD720940:PRD720941 QAZ720940:QAZ720941 QKV720940:QKV720941 QUR720940:QUR720941 REN720940:REN720941 ROJ720940:ROJ720941 RYF720940:RYF720941 SIB720940:SIB720941 SRX720940:SRX720941 TBT720940:TBT720941 TLP720940:TLP720941 TVL720940:TVL720941 UFH720940:UFH720941 UPD720940:UPD720941 UYZ720940:UYZ720941 VIV720940:VIV720941 VSR720940:VSR720941 WCN720940:WCN720941 WMJ720940:WMJ720941 WWF720940:WWF720941 X786476:X786477 JT786476:JT786477 TP786476:TP786477 ADL786476:ADL786477 ANH786476:ANH786477 AXD786476:AXD786477 BGZ786476:BGZ786477 BQV786476:BQV786477 CAR786476:CAR786477 CKN786476:CKN786477 CUJ786476:CUJ786477 DEF786476:DEF786477 DOB786476:DOB786477 DXX786476:DXX786477 EHT786476:EHT786477 ERP786476:ERP786477 FBL786476:FBL786477 FLH786476:FLH786477 FVD786476:FVD786477 GEZ786476:GEZ786477 GOV786476:GOV786477 GYR786476:GYR786477 HIN786476:HIN786477 HSJ786476:HSJ786477 ICF786476:ICF786477 IMB786476:IMB786477 IVX786476:IVX786477 JFT786476:JFT786477 JPP786476:JPP786477 JZL786476:JZL786477 KJH786476:KJH786477 KTD786476:KTD786477 LCZ786476:LCZ786477 LMV786476:LMV786477 LWR786476:LWR786477 MGN786476:MGN786477 MQJ786476:MQJ786477 NAF786476:NAF786477 NKB786476:NKB786477 NTX786476:NTX786477 ODT786476:ODT786477 ONP786476:ONP786477 OXL786476:OXL786477 PHH786476:PHH786477 PRD786476:PRD786477 QAZ786476:QAZ786477 QKV786476:QKV786477 QUR786476:QUR786477 REN786476:REN786477 ROJ786476:ROJ786477 RYF786476:RYF786477 SIB786476:SIB786477 SRX786476:SRX786477 TBT786476:TBT786477 TLP786476:TLP786477 TVL786476:TVL786477 UFH786476:UFH786477 UPD786476:UPD786477 UYZ786476:UYZ786477 VIV786476:VIV786477 VSR786476:VSR786477 WCN786476:WCN786477 WMJ786476:WMJ786477 WWF786476:WWF786477 X852012:X852013 JT852012:JT852013 TP852012:TP852013 ADL852012:ADL852013 ANH852012:ANH852013 AXD852012:AXD852013 BGZ852012:BGZ852013 BQV852012:BQV852013 CAR852012:CAR852013 CKN852012:CKN852013 CUJ852012:CUJ852013 DEF852012:DEF852013 DOB852012:DOB852013 DXX852012:DXX852013 EHT852012:EHT852013 ERP852012:ERP852013 FBL852012:FBL852013 FLH852012:FLH852013 FVD852012:FVD852013 GEZ852012:GEZ852013 GOV852012:GOV852013 GYR852012:GYR852013 HIN852012:HIN852013 HSJ852012:HSJ852013 ICF852012:ICF852013 IMB852012:IMB852013 IVX852012:IVX852013 JFT852012:JFT852013 JPP852012:JPP852013 JZL852012:JZL852013 KJH852012:KJH852013 KTD852012:KTD852013 LCZ852012:LCZ852013 LMV852012:LMV852013 LWR852012:LWR852013 MGN852012:MGN852013 MQJ852012:MQJ852013 NAF852012:NAF852013 NKB852012:NKB852013 NTX852012:NTX852013 ODT852012:ODT852013 ONP852012:ONP852013 OXL852012:OXL852013 PHH852012:PHH852013 PRD852012:PRD852013 QAZ852012:QAZ852013 QKV852012:QKV852013 QUR852012:QUR852013 REN852012:REN852013 ROJ852012:ROJ852013 RYF852012:RYF852013 SIB852012:SIB852013 SRX852012:SRX852013 TBT852012:TBT852013 TLP852012:TLP852013 TVL852012:TVL852013 UFH852012:UFH852013 UPD852012:UPD852013 UYZ852012:UYZ852013 VIV852012:VIV852013 VSR852012:VSR852013 WCN852012:WCN852013 WMJ852012:WMJ852013 WWF852012:WWF852013 X917548:X917549 JT917548:JT917549 TP917548:TP917549 ADL917548:ADL917549 ANH917548:ANH917549 AXD917548:AXD917549 BGZ917548:BGZ917549 BQV917548:BQV917549 CAR917548:CAR917549 CKN917548:CKN917549 CUJ917548:CUJ917549 DEF917548:DEF917549 DOB917548:DOB917549 DXX917548:DXX917549 EHT917548:EHT917549 ERP917548:ERP917549 FBL917548:FBL917549 FLH917548:FLH917549 FVD917548:FVD917549 GEZ917548:GEZ917549 GOV917548:GOV917549 GYR917548:GYR917549 HIN917548:HIN917549 HSJ917548:HSJ917549 ICF917548:ICF917549 IMB917548:IMB917549 IVX917548:IVX917549 JFT917548:JFT917549 JPP917548:JPP917549 JZL917548:JZL917549 KJH917548:KJH917549 KTD917548:KTD917549 LCZ917548:LCZ917549 LMV917548:LMV917549 LWR917548:LWR917549 MGN917548:MGN917549 MQJ917548:MQJ917549 NAF917548:NAF917549 NKB917548:NKB917549 NTX917548:NTX917549 ODT917548:ODT917549 ONP917548:ONP917549 OXL917548:OXL917549 PHH917548:PHH917549 PRD917548:PRD917549 QAZ917548:QAZ917549 QKV917548:QKV917549 QUR917548:QUR917549 REN917548:REN917549 ROJ917548:ROJ917549 RYF917548:RYF917549 SIB917548:SIB917549 SRX917548:SRX917549 TBT917548:TBT917549 TLP917548:TLP917549 TVL917548:TVL917549 UFH917548:UFH917549 UPD917548:UPD917549 UYZ917548:UYZ917549 VIV917548:VIV917549 VSR917548:VSR917549 WCN917548:WCN917549 WMJ917548:WMJ917549 WWF917548:WWF917549 X983084:X983085 JT983084:JT983085 TP983084:TP983085 ADL983084:ADL983085 ANH983084:ANH983085 AXD983084:AXD983085 BGZ983084:BGZ983085 BQV983084:BQV983085 CAR983084:CAR983085 CKN983084:CKN983085 CUJ983084:CUJ983085 DEF983084:DEF983085 DOB983084:DOB983085 DXX983084:DXX983085 EHT983084:EHT983085 ERP983084:ERP983085 FBL983084:FBL983085 FLH983084:FLH983085 FVD983084:FVD983085 GEZ983084:GEZ983085 GOV983084:GOV983085 GYR983084:GYR983085 HIN983084:HIN983085 HSJ983084:HSJ983085 ICF983084:ICF983085 IMB983084:IMB983085 IVX983084:IVX983085 JFT983084:JFT983085 JPP983084:JPP983085 JZL983084:JZL983085 KJH983084:KJH983085 KTD983084:KTD983085 LCZ983084:LCZ983085 LMV983084:LMV983085 LWR983084:LWR983085 MGN983084:MGN983085 MQJ983084:MQJ983085 NAF983084:NAF983085 NKB983084:NKB983085 NTX983084:NTX983085 ODT983084:ODT983085 ONP983084:ONP983085 OXL983084:OXL983085 PHH983084:PHH983085 PRD983084:PRD983085 QAZ983084:QAZ983085 QKV983084:QKV983085 QUR983084:QUR983085 REN983084:REN983085 ROJ983084:ROJ983085 RYF983084:RYF983085 SIB983084:SIB983085 SRX983084:SRX983085 TBT983084:TBT983085 TLP983084:TLP983085 TVL983084:TVL983085 UFH983084:UFH983085 UPD983084:UPD983085 UYZ983084:UYZ983085 VIV983084:VIV983085 VSR983084:VSR983085 WCN983084:WCN983085 WMJ983084:WMJ983085 WWF983084:WWF983085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R65559:S65562 JN65559:JO65562 TJ65559:TK65562 ADF65559:ADG65562 ANB65559:ANC65562 AWX65559:AWY65562 BGT65559:BGU65562 BQP65559:BQQ65562 CAL65559:CAM65562 CKH65559:CKI65562 CUD65559:CUE65562 DDZ65559:DEA65562 DNV65559:DNW65562 DXR65559:DXS65562 EHN65559:EHO65562 ERJ65559:ERK65562 FBF65559:FBG65562 FLB65559:FLC65562 FUX65559:FUY65562 GET65559:GEU65562 GOP65559:GOQ65562 GYL65559:GYM65562 HIH65559:HII65562 HSD65559:HSE65562 IBZ65559:ICA65562 ILV65559:ILW65562 IVR65559:IVS65562 JFN65559:JFO65562 JPJ65559:JPK65562 JZF65559:JZG65562 KJB65559:KJC65562 KSX65559:KSY65562 LCT65559:LCU65562 LMP65559:LMQ65562 LWL65559:LWM65562 MGH65559:MGI65562 MQD65559:MQE65562 MZZ65559:NAA65562 NJV65559:NJW65562 NTR65559:NTS65562 ODN65559:ODO65562 ONJ65559:ONK65562 OXF65559:OXG65562 PHB65559:PHC65562 PQX65559:PQY65562 QAT65559:QAU65562 QKP65559:QKQ65562 QUL65559:QUM65562 REH65559:REI65562 ROD65559:ROE65562 RXZ65559:RYA65562 SHV65559:SHW65562 SRR65559:SRS65562 TBN65559:TBO65562 TLJ65559:TLK65562 TVF65559:TVG65562 UFB65559:UFC65562 UOX65559:UOY65562 UYT65559:UYU65562 VIP65559:VIQ65562 VSL65559:VSM65562 WCH65559:WCI65562 WMD65559:WME65562 WVZ65559:WWA65562 R131095:S131098 JN131095:JO131098 TJ131095:TK131098 ADF131095:ADG131098 ANB131095:ANC131098 AWX131095:AWY131098 BGT131095:BGU131098 BQP131095:BQQ131098 CAL131095:CAM131098 CKH131095:CKI131098 CUD131095:CUE131098 DDZ131095:DEA131098 DNV131095:DNW131098 DXR131095:DXS131098 EHN131095:EHO131098 ERJ131095:ERK131098 FBF131095:FBG131098 FLB131095:FLC131098 FUX131095:FUY131098 GET131095:GEU131098 GOP131095:GOQ131098 GYL131095:GYM131098 HIH131095:HII131098 HSD131095:HSE131098 IBZ131095:ICA131098 ILV131095:ILW131098 IVR131095:IVS131098 JFN131095:JFO131098 JPJ131095:JPK131098 JZF131095:JZG131098 KJB131095:KJC131098 KSX131095:KSY131098 LCT131095:LCU131098 LMP131095:LMQ131098 LWL131095:LWM131098 MGH131095:MGI131098 MQD131095:MQE131098 MZZ131095:NAA131098 NJV131095:NJW131098 NTR131095:NTS131098 ODN131095:ODO131098 ONJ131095:ONK131098 OXF131095:OXG131098 PHB131095:PHC131098 PQX131095:PQY131098 QAT131095:QAU131098 QKP131095:QKQ131098 QUL131095:QUM131098 REH131095:REI131098 ROD131095:ROE131098 RXZ131095:RYA131098 SHV131095:SHW131098 SRR131095:SRS131098 TBN131095:TBO131098 TLJ131095:TLK131098 TVF131095:TVG131098 UFB131095:UFC131098 UOX131095:UOY131098 UYT131095:UYU131098 VIP131095:VIQ131098 VSL131095:VSM131098 WCH131095:WCI131098 WMD131095:WME131098 WVZ131095:WWA131098 R196631:S196634 JN196631:JO196634 TJ196631:TK196634 ADF196631:ADG196634 ANB196631:ANC196634 AWX196631:AWY196634 BGT196631:BGU196634 BQP196631:BQQ196634 CAL196631:CAM196634 CKH196631:CKI196634 CUD196631:CUE196634 DDZ196631:DEA196634 DNV196631:DNW196634 DXR196631:DXS196634 EHN196631:EHO196634 ERJ196631:ERK196634 FBF196631:FBG196634 FLB196631:FLC196634 FUX196631:FUY196634 GET196631:GEU196634 GOP196631:GOQ196634 GYL196631:GYM196634 HIH196631:HII196634 HSD196631:HSE196634 IBZ196631:ICA196634 ILV196631:ILW196634 IVR196631:IVS196634 JFN196631:JFO196634 JPJ196631:JPK196634 JZF196631:JZG196634 KJB196631:KJC196634 KSX196631:KSY196634 LCT196631:LCU196634 LMP196631:LMQ196634 LWL196631:LWM196634 MGH196631:MGI196634 MQD196631:MQE196634 MZZ196631:NAA196634 NJV196631:NJW196634 NTR196631:NTS196634 ODN196631:ODO196634 ONJ196631:ONK196634 OXF196631:OXG196634 PHB196631:PHC196634 PQX196631:PQY196634 QAT196631:QAU196634 QKP196631:QKQ196634 QUL196631:QUM196634 REH196631:REI196634 ROD196631:ROE196634 RXZ196631:RYA196634 SHV196631:SHW196634 SRR196631:SRS196634 TBN196631:TBO196634 TLJ196631:TLK196634 TVF196631:TVG196634 UFB196631:UFC196634 UOX196631:UOY196634 UYT196631:UYU196634 VIP196631:VIQ196634 VSL196631:VSM196634 WCH196631:WCI196634 WMD196631:WME196634 WVZ196631:WWA196634 R262167:S262170 JN262167:JO262170 TJ262167:TK262170 ADF262167:ADG262170 ANB262167:ANC262170 AWX262167:AWY262170 BGT262167:BGU262170 BQP262167:BQQ262170 CAL262167:CAM262170 CKH262167:CKI262170 CUD262167:CUE262170 DDZ262167:DEA262170 DNV262167:DNW262170 DXR262167:DXS262170 EHN262167:EHO262170 ERJ262167:ERK262170 FBF262167:FBG262170 FLB262167:FLC262170 FUX262167:FUY262170 GET262167:GEU262170 GOP262167:GOQ262170 GYL262167:GYM262170 HIH262167:HII262170 HSD262167:HSE262170 IBZ262167:ICA262170 ILV262167:ILW262170 IVR262167:IVS262170 JFN262167:JFO262170 JPJ262167:JPK262170 JZF262167:JZG262170 KJB262167:KJC262170 KSX262167:KSY262170 LCT262167:LCU262170 LMP262167:LMQ262170 LWL262167:LWM262170 MGH262167:MGI262170 MQD262167:MQE262170 MZZ262167:NAA262170 NJV262167:NJW262170 NTR262167:NTS262170 ODN262167:ODO262170 ONJ262167:ONK262170 OXF262167:OXG262170 PHB262167:PHC262170 PQX262167:PQY262170 QAT262167:QAU262170 QKP262167:QKQ262170 QUL262167:QUM262170 REH262167:REI262170 ROD262167:ROE262170 RXZ262167:RYA262170 SHV262167:SHW262170 SRR262167:SRS262170 TBN262167:TBO262170 TLJ262167:TLK262170 TVF262167:TVG262170 UFB262167:UFC262170 UOX262167:UOY262170 UYT262167:UYU262170 VIP262167:VIQ262170 VSL262167:VSM262170 WCH262167:WCI262170 WMD262167:WME262170 WVZ262167:WWA262170 R327703:S327706 JN327703:JO327706 TJ327703:TK327706 ADF327703:ADG327706 ANB327703:ANC327706 AWX327703:AWY327706 BGT327703:BGU327706 BQP327703:BQQ327706 CAL327703:CAM327706 CKH327703:CKI327706 CUD327703:CUE327706 DDZ327703:DEA327706 DNV327703:DNW327706 DXR327703:DXS327706 EHN327703:EHO327706 ERJ327703:ERK327706 FBF327703:FBG327706 FLB327703:FLC327706 FUX327703:FUY327706 GET327703:GEU327706 GOP327703:GOQ327706 GYL327703:GYM327706 HIH327703:HII327706 HSD327703:HSE327706 IBZ327703:ICA327706 ILV327703:ILW327706 IVR327703:IVS327706 JFN327703:JFO327706 JPJ327703:JPK327706 JZF327703:JZG327706 KJB327703:KJC327706 KSX327703:KSY327706 LCT327703:LCU327706 LMP327703:LMQ327706 LWL327703:LWM327706 MGH327703:MGI327706 MQD327703:MQE327706 MZZ327703:NAA327706 NJV327703:NJW327706 NTR327703:NTS327706 ODN327703:ODO327706 ONJ327703:ONK327706 OXF327703:OXG327706 PHB327703:PHC327706 PQX327703:PQY327706 QAT327703:QAU327706 QKP327703:QKQ327706 QUL327703:QUM327706 REH327703:REI327706 ROD327703:ROE327706 RXZ327703:RYA327706 SHV327703:SHW327706 SRR327703:SRS327706 TBN327703:TBO327706 TLJ327703:TLK327706 TVF327703:TVG327706 UFB327703:UFC327706 UOX327703:UOY327706 UYT327703:UYU327706 VIP327703:VIQ327706 VSL327703:VSM327706 WCH327703:WCI327706 WMD327703:WME327706 WVZ327703:WWA327706 R393239:S393242 JN393239:JO393242 TJ393239:TK393242 ADF393239:ADG393242 ANB393239:ANC393242 AWX393239:AWY393242 BGT393239:BGU393242 BQP393239:BQQ393242 CAL393239:CAM393242 CKH393239:CKI393242 CUD393239:CUE393242 DDZ393239:DEA393242 DNV393239:DNW393242 DXR393239:DXS393242 EHN393239:EHO393242 ERJ393239:ERK393242 FBF393239:FBG393242 FLB393239:FLC393242 FUX393239:FUY393242 GET393239:GEU393242 GOP393239:GOQ393242 GYL393239:GYM393242 HIH393239:HII393242 HSD393239:HSE393242 IBZ393239:ICA393242 ILV393239:ILW393242 IVR393239:IVS393242 JFN393239:JFO393242 JPJ393239:JPK393242 JZF393239:JZG393242 KJB393239:KJC393242 KSX393239:KSY393242 LCT393239:LCU393242 LMP393239:LMQ393242 LWL393239:LWM393242 MGH393239:MGI393242 MQD393239:MQE393242 MZZ393239:NAA393242 NJV393239:NJW393242 NTR393239:NTS393242 ODN393239:ODO393242 ONJ393239:ONK393242 OXF393239:OXG393242 PHB393239:PHC393242 PQX393239:PQY393242 QAT393239:QAU393242 QKP393239:QKQ393242 QUL393239:QUM393242 REH393239:REI393242 ROD393239:ROE393242 RXZ393239:RYA393242 SHV393239:SHW393242 SRR393239:SRS393242 TBN393239:TBO393242 TLJ393239:TLK393242 TVF393239:TVG393242 UFB393239:UFC393242 UOX393239:UOY393242 UYT393239:UYU393242 VIP393239:VIQ393242 VSL393239:VSM393242 WCH393239:WCI393242 WMD393239:WME393242 WVZ393239:WWA393242 R458775:S458778 JN458775:JO458778 TJ458775:TK458778 ADF458775:ADG458778 ANB458775:ANC458778 AWX458775:AWY458778 BGT458775:BGU458778 BQP458775:BQQ458778 CAL458775:CAM458778 CKH458775:CKI458778 CUD458775:CUE458778 DDZ458775:DEA458778 DNV458775:DNW458778 DXR458775:DXS458778 EHN458775:EHO458778 ERJ458775:ERK458778 FBF458775:FBG458778 FLB458775:FLC458778 FUX458775:FUY458778 GET458775:GEU458778 GOP458775:GOQ458778 GYL458775:GYM458778 HIH458775:HII458778 HSD458775:HSE458778 IBZ458775:ICA458778 ILV458775:ILW458778 IVR458775:IVS458778 JFN458775:JFO458778 JPJ458775:JPK458778 JZF458775:JZG458778 KJB458775:KJC458778 KSX458775:KSY458778 LCT458775:LCU458778 LMP458775:LMQ458778 LWL458775:LWM458778 MGH458775:MGI458778 MQD458775:MQE458778 MZZ458775:NAA458778 NJV458775:NJW458778 NTR458775:NTS458778 ODN458775:ODO458778 ONJ458775:ONK458778 OXF458775:OXG458778 PHB458775:PHC458778 PQX458775:PQY458778 QAT458775:QAU458778 QKP458775:QKQ458778 QUL458775:QUM458778 REH458775:REI458778 ROD458775:ROE458778 RXZ458775:RYA458778 SHV458775:SHW458778 SRR458775:SRS458778 TBN458775:TBO458778 TLJ458775:TLK458778 TVF458775:TVG458778 UFB458775:UFC458778 UOX458775:UOY458778 UYT458775:UYU458778 VIP458775:VIQ458778 VSL458775:VSM458778 WCH458775:WCI458778 WMD458775:WME458778 WVZ458775:WWA458778 R524311:S524314 JN524311:JO524314 TJ524311:TK524314 ADF524311:ADG524314 ANB524311:ANC524314 AWX524311:AWY524314 BGT524311:BGU524314 BQP524311:BQQ524314 CAL524311:CAM524314 CKH524311:CKI524314 CUD524311:CUE524314 DDZ524311:DEA524314 DNV524311:DNW524314 DXR524311:DXS524314 EHN524311:EHO524314 ERJ524311:ERK524314 FBF524311:FBG524314 FLB524311:FLC524314 FUX524311:FUY524314 GET524311:GEU524314 GOP524311:GOQ524314 GYL524311:GYM524314 HIH524311:HII524314 HSD524311:HSE524314 IBZ524311:ICA524314 ILV524311:ILW524314 IVR524311:IVS524314 JFN524311:JFO524314 JPJ524311:JPK524314 JZF524311:JZG524314 KJB524311:KJC524314 KSX524311:KSY524314 LCT524311:LCU524314 LMP524311:LMQ524314 LWL524311:LWM524314 MGH524311:MGI524314 MQD524311:MQE524314 MZZ524311:NAA524314 NJV524311:NJW524314 NTR524311:NTS524314 ODN524311:ODO524314 ONJ524311:ONK524314 OXF524311:OXG524314 PHB524311:PHC524314 PQX524311:PQY524314 QAT524311:QAU524314 QKP524311:QKQ524314 QUL524311:QUM524314 REH524311:REI524314 ROD524311:ROE524314 RXZ524311:RYA524314 SHV524311:SHW524314 SRR524311:SRS524314 TBN524311:TBO524314 TLJ524311:TLK524314 TVF524311:TVG524314 UFB524311:UFC524314 UOX524311:UOY524314 UYT524311:UYU524314 VIP524311:VIQ524314 VSL524311:VSM524314 WCH524311:WCI524314 WMD524311:WME524314 WVZ524311:WWA524314 R589847:S589850 JN589847:JO589850 TJ589847:TK589850 ADF589847:ADG589850 ANB589847:ANC589850 AWX589847:AWY589850 BGT589847:BGU589850 BQP589847:BQQ589850 CAL589847:CAM589850 CKH589847:CKI589850 CUD589847:CUE589850 DDZ589847:DEA589850 DNV589847:DNW589850 DXR589847:DXS589850 EHN589847:EHO589850 ERJ589847:ERK589850 FBF589847:FBG589850 FLB589847:FLC589850 FUX589847:FUY589850 GET589847:GEU589850 GOP589847:GOQ589850 GYL589847:GYM589850 HIH589847:HII589850 HSD589847:HSE589850 IBZ589847:ICA589850 ILV589847:ILW589850 IVR589847:IVS589850 JFN589847:JFO589850 JPJ589847:JPK589850 JZF589847:JZG589850 KJB589847:KJC589850 KSX589847:KSY589850 LCT589847:LCU589850 LMP589847:LMQ589850 LWL589847:LWM589850 MGH589847:MGI589850 MQD589847:MQE589850 MZZ589847:NAA589850 NJV589847:NJW589850 NTR589847:NTS589850 ODN589847:ODO589850 ONJ589847:ONK589850 OXF589847:OXG589850 PHB589847:PHC589850 PQX589847:PQY589850 QAT589847:QAU589850 QKP589847:QKQ589850 QUL589847:QUM589850 REH589847:REI589850 ROD589847:ROE589850 RXZ589847:RYA589850 SHV589847:SHW589850 SRR589847:SRS589850 TBN589847:TBO589850 TLJ589847:TLK589850 TVF589847:TVG589850 UFB589847:UFC589850 UOX589847:UOY589850 UYT589847:UYU589850 VIP589847:VIQ589850 VSL589847:VSM589850 WCH589847:WCI589850 WMD589847:WME589850 WVZ589847:WWA589850 R655383:S655386 JN655383:JO655386 TJ655383:TK655386 ADF655383:ADG655386 ANB655383:ANC655386 AWX655383:AWY655386 BGT655383:BGU655386 BQP655383:BQQ655386 CAL655383:CAM655386 CKH655383:CKI655386 CUD655383:CUE655386 DDZ655383:DEA655386 DNV655383:DNW655386 DXR655383:DXS655386 EHN655383:EHO655386 ERJ655383:ERK655386 FBF655383:FBG655386 FLB655383:FLC655386 FUX655383:FUY655386 GET655383:GEU655386 GOP655383:GOQ655386 GYL655383:GYM655386 HIH655383:HII655386 HSD655383:HSE655386 IBZ655383:ICA655386 ILV655383:ILW655386 IVR655383:IVS655386 JFN655383:JFO655386 JPJ655383:JPK655386 JZF655383:JZG655386 KJB655383:KJC655386 KSX655383:KSY655386 LCT655383:LCU655386 LMP655383:LMQ655386 LWL655383:LWM655386 MGH655383:MGI655386 MQD655383:MQE655386 MZZ655383:NAA655386 NJV655383:NJW655386 NTR655383:NTS655386 ODN655383:ODO655386 ONJ655383:ONK655386 OXF655383:OXG655386 PHB655383:PHC655386 PQX655383:PQY655386 QAT655383:QAU655386 QKP655383:QKQ655386 QUL655383:QUM655386 REH655383:REI655386 ROD655383:ROE655386 RXZ655383:RYA655386 SHV655383:SHW655386 SRR655383:SRS655386 TBN655383:TBO655386 TLJ655383:TLK655386 TVF655383:TVG655386 UFB655383:UFC655386 UOX655383:UOY655386 UYT655383:UYU655386 VIP655383:VIQ655386 VSL655383:VSM655386 WCH655383:WCI655386 WMD655383:WME655386 WVZ655383:WWA655386 R720919:S720922 JN720919:JO720922 TJ720919:TK720922 ADF720919:ADG720922 ANB720919:ANC720922 AWX720919:AWY720922 BGT720919:BGU720922 BQP720919:BQQ720922 CAL720919:CAM720922 CKH720919:CKI720922 CUD720919:CUE720922 DDZ720919:DEA720922 DNV720919:DNW720922 DXR720919:DXS720922 EHN720919:EHO720922 ERJ720919:ERK720922 FBF720919:FBG720922 FLB720919:FLC720922 FUX720919:FUY720922 GET720919:GEU720922 GOP720919:GOQ720922 GYL720919:GYM720922 HIH720919:HII720922 HSD720919:HSE720922 IBZ720919:ICA720922 ILV720919:ILW720922 IVR720919:IVS720922 JFN720919:JFO720922 JPJ720919:JPK720922 JZF720919:JZG720922 KJB720919:KJC720922 KSX720919:KSY720922 LCT720919:LCU720922 LMP720919:LMQ720922 LWL720919:LWM720922 MGH720919:MGI720922 MQD720919:MQE720922 MZZ720919:NAA720922 NJV720919:NJW720922 NTR720919:NTS720922 ODN720919:ODO720922 ONJ720919:ONK720922 OXF720919:OXG720922 PHB720919:PHC720922 PQX720919:PQY720922 QAT720919:QAU720922 QKP720919:QKQ720922 QUL720919:QUM720922 REH720919:REI720922 ROD720919:ROE720922 RXZ720919:RYA720922 SHV720919:SHW720922 SRR720919:SRS720922 TBN720919:TBO720922 TLJ720919:TLK720922 TVF720919:TVG720922 UFB720919:UFC720922 UOX720919:UOY720922 UYT720919:UYU720922 VIP720919:VIQ720922 VSL720919:VSM720922 WCH720919:WCI720922 WMD720919:WME720922 WVZ720919:WWA720922 R786455:S786458 JN786455:JO786458 TJ786455:TK786458 ADF786455:ADG786458 ANB786455:ANC786458 AWX786455:AWY786458 BGT786455:BGU786458 BQP786455:BQQ786458 CAL786455:CAM786458 CKH786455:CKI786458 CUD786455:CUE786458 DDZ786455:DEA786458 DNV786455:DNW786458 DXR786455:DXS786458 EHN786455:EHO786458 ERJ786455:ERK786458 FBF786455:FBG786458 FLB786455:FLC786458 FUX786455:FUY786458 GET786455:GEU786458 GOP786455:GOQ786458 GYL786455:GYM786458 HIH786455:HII786458 HSD786455:HSE786458 IBZ786455:ICA786458 ILV786455:ILW786458 IVR786455:IVS786458 JFN786455:JFO786458 JPJ786455:JPK786458 JZF786455:JZG786458 KJB786455:KJC786458 KSX786455:KSY786458 LCT786455:LCU786458 LMP786455:LMQ786458 LWL786455:LWM786458 MGH786455:MGI786458 MQD786455:MQE786458 MZZ786455:NAA786458 NJV786455:NJW786458 NTR786455:NTS786458 ODN786455:ODO786458 ONJ786455:ONK786458 OXF786455:OXG786458 PHB786455:PHC786458 PQX786455:PQY786458 QAT786455:QAU786458 QKP786455:QKQ786458 QUL786455:QUM786458 REH786455:REI786458 ROD786455:ROE786458 RXZ786455:RYA786458 SHV786455:SHW786458 SRR786455:SRS786458 TBN786455:TBO786458 TLJ786455:TLK786458 TVF786455:TVG786458 UFB786455:UFC786458 UOX786455:UOY786458 UYT786455:UYU786458 VIP786455:VIQ786458 VSL786455:VSM786458 WCH786455:WCI786458 WMD786455:WME786458 WVZ786455:WWA786458 R851991:S851994 JN851991:JO851994 TJ851991:TK851994 ADF851991:ADG851994 ANB851991:ANC851994 AWX851991:AWY851994 BGT851991:BGU851994 BQP851991:BQQ851994 CAL851991:CAM851994 CKH851991:CKI851994 CUD851991:CUE851994 DDZ851991:DEA851994 DNV851991:DNW851994 DXR851991:DXS851994 EHN851991:EHO851994 ERJ851991:ERK851994 FBF851991:FBG851994 FLB851991:FLC851994 FUX851991:FUY851994 GET851991:GEU851994 GOP851991:GOQ851994 GYL851991:GYM851994 HIH851991:HII851994 HSD851991:HSE851994 IBZ851991:ICA851994 ILV851991:ILW851994 IVR851991:IVS851994 JFN851991:JFO851994 JPJ851991:JPK851994 JZF851991:JZG851994 KJB851991:KJC851994 KSX851991:KSY851994 LCT851991:LCU851994 LMP851991:LMQ851994 LWL851991:LWM851994 MGH851991:MGI851994 MQD851991:MQE851994 MZZ851991:NAA851994 NJV851991:NJW851994 NTR851991:NTS851994 ODN851991:ODO851994 ONJ851991:ONK851994 OXF851991:OXG851994 PHB851991:PHC851994 PQX851991:PQY851994 QAT851991:QAU851994 QKP851991:QKQ851994 QUL851991:QUM851994 REH851991:REI851994 ROD851991:ROE851994 RXZ851991:RYA851994 SHV851991:SHW851994 SRR851991:SRS851994 TBN851991:TBO851994 TLJ851991:TLK851994 TVF851991:TVG851994 UFB851991:UFC851994 UOX851991:UOY851994 UYT851991:UYU851994 VIP851991:VIQ851994 VSL851991:VSM851994 WCH851991:WCI851994 WMD851991:WME851994 WVZ851991:WWA851994 R917527:S917530 JN917527:JO917530 TJ917527:TK917530 ADF917527:ADG917530 ANB917527:ANC917530 AWX917527:AWY917530 BGT917527:BGU917530 BQP917527:BQQ917530 CAL917527:CAM917530 CKH917527:CKI917530 CUD917527:CUE917530 DDZ917527:DEA917530 DNV917527:DNW917530 DXR917527:DXS917530 EHN917527:EHO917530 ERJ917527:ERK917530 FBF917527:FBG917530 FLB917527:FLC917530 FUX917527:FUY917530 GET917527:GEU917530 GOP917527:GOQ917530 GYL917527:GYM917530 HIH917527:HII917530 HSD917527:HSE917530 IBZ917527:ICA917530 ILV917527:ILW917530 IVR917527:IVS917530 JFN917527:JFO917530 JPJ917527:JPK917530 JZF917527:JZG917530 KJB917527:KJC917530 KSX917527:KSY917530 LCT917527:LCU917530 LMP917527:LMQ917530 LWL917527:LWM917530 MGH917527:MGI917530 MQD917527:MQE917530 MZZ917527:NAA917530 NJV917527:NJW917530 NTR917527:NTS917530 ODN917527:ODO917530 ONJ917527:ONK917530 OXF917527:OXG917530 PHB917527:PHC917530 PQX917527:PQY917530 QAT917527:QAU917530 QKP917527:QKQ917530 QUL917527:QUM917530 REH917527:REI917530 ROD917527:ROE917530 RXZ917527:RYA917530 SHV917527:SHW917530 SRR917527:SRS917530 TBN917527:TBO917530 TLJ917527:TLK917530 TVF917527:TVG917530 UFB917527:UFC917530 UOX917527:UOY917530 UYT917527:UYU917530 VIP917527:VIQ917530 VSL917527:VSM917530 WCH917527:WCI917530 WMD917527:WME917530 WVZ917527:WWA917530 R983063:S983066 JN983063:JO983066 TJ983063:TK983066 ADF983063:ADG983066 ANB983063:ANC983066 AWX983063:AWY983066 BGT983063:BGU983066 BQP983063:BQQ983066 CAL983063:CAM983066 CKH983063:CKI983066 CUD983063:CUE983066 DDZ983063:DEA983066 DNV983063:DNW983066 DXR983063:DXS983066 EHN983063:EHO983066 ERJ983063:ERK983066 FBF983063:FBG983066 FLB983063:FLC983066 FUX983063:FUY983066 GET983063:GEU983066 GOP983063:GOQ983066 GYL983063:GYM983066 HIH983063:HII983066 HSD983063:HSE983066 IBZ983063:ICA983066 ILV983063:ILW983066 IVR983063:IVS983066 JFN983063:JFO983066 JPJ983063:JPK983066 JZF983063:JZG983066 KJB983063:KJC983066 KSX983063:KSY983066 LCT983063:LCU983066 LMP983063:LMQ983066 LWL983063:LWM983066 MGH983063:MGI983066 MQD983063:MQE983066 MZZ983063:NAA983066 NJV983063:NJW983066 NTR983063:NTS983066 ODN983063:ODO983066 ONJ983063:ONK983066 OXF983063:OXG983066 PHB983063:PHC983066 PQX983063:PQY983066 QAT983063:QAU983066 QKP983063:QKQ983066 QUL983063:QUM983066 REH983063:REI983066 ROD983063:ROE983066 RXZ983063:RYA983066 SHV983063:SHW983066 SRR983063:SRS983066 TBN983063:TBO983066 TLJ983063:TLK983066 TVF983063:TVG983066 UFB983063:UFC983066 UOX983063:UOY983066 UYT983063:UYU983066 VIP983063:VIQ983066 VSL983063:VSM983066 WCH983063:WCI983066 WMD983063:WME983066 WVZ983063:WWA983066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AE65555:AF65555 KA65555:KB65555 TW65555:TX65555 ADS65555:ADT65555 ANO65555:ANP65555 AXK65555:AXL65555 BHG65555:BHH65555 BRC65555:BRD65555 CAY65555:CAZ65555 CKU65555:CKV65555 CUQ65555:CUR65555 DEM65555:DEN65555 DOI65555:DOJ65555 DYE65555:DYF65555 EIA65555:EIB65555 ERW65555:ERX65555 FBS65555:FBT65555 FLO65555:FLP65555 FVK65555:FVL65555 GFG65555:GFH65555 GPC65555:GPD65555 GYY65555:GYZ65555 HIU65555:HIV65555 HSQ65555:HSR65555 ICM65555:ICN65555 IMI65555:IMJ65555 IWE65555:IWF65555 JGA65555:JGB65555 JPW65555:JPX65555 JZS65555:JZT65555 KJO65555:KJP65555 KTK65555:KTL65555 LDG65555:LDH65555 LNC65555:LND65555 LWY65555:LWZ65555 MGU65555:MGV65555 MQQ65555:MQR65555 NAM65555:NAN65555 NKI65555:NKJ65555 NUE65555:NUF65555 OEA65555:OEB65555 ONW65555:ONX65555 OXS65555:OXT65555 PHO65555:PHP65555 PRK65555:PRL65555 QBG65555:QBH65555 QLC65555:QLD65555 QUY65555:QUZ65555 REU65555:REV65555 ROQ65555:ROR65555 RYM65555:RYN65555 SII65555:SIJ65555 SSE65555:SSF65555 TCA65555:TCB65555 TLW65555:TLX65555 TVS65555:TVT65555 UFO65555:UFP65555 UPK65555:UPL65555 UZG65555:UZH65555 VJC65555:VJD65555 VSY65555:VSZ65555 WCU65555:WCV65555 WMQ65555:WMR65555 WWM65555:WWN65555 AE131091:AF131091 KA131091:KB131091 TW131091:TX131091 ADS131091:ADT131091 ANO131091:ANP131091 AXK131091:AXL131091 BHG131091:BHH131091 BRC131091:BRD131091 CAY131091:CAZ131091 CKU131091:CKV131091 CUQ131091:CUR131091 DEM131091:DEN131091 DOI131091:DOJ131091 DYE131091:DYF131091 EIA131091:EIB131091 ERW131091:ERX131091 FBS131091:FBT131091 FLO131091:FLP131091 FVK131091:FVL131091 GFG131091:GFH131091 GPC131091:GPD131091 GYY131091:GYZ131091 HIU131091:HIV131091 HSQ131091:HSR131091 ICM131091:ICN131091 IMI131091:IMJ131091 IWE131091:IWF131091 JGA131091:JGB131091 JPW131091:JPX131091 JZS131091:JZT131091 KJO131091:KJP131091 KTK131091:KTL131091 LDG131091:LDH131091 LNC131091:LND131091 LWY131091:LWZ131091 MGU131091:MGV131091 MQQ131091:MQR131091 NAM131091:NAN131091 NKI131091:NKJ131091 NUE131091:NUF131091 OEA131091:OEB131091 ONW131091:ONX131091 OXS131091:OXT131091 PHO131091:PHP131091 PRK131091:PRL131091 QBG131091:QBH131091 QLC131091:QLD131091 QUY131091:QUZ131091 REU131091:REV131091 ROQ131091:ROR131091 RYM131091:RYN131091 SII131091:SIJ131091 SSE131091:SSF131091 TCA131091:TCB131091 TLW131091:TLX131091 TVS131091:TVT131091 UFO131091:UFP131091 UPK131091:UPL131091 UZG131091:UZH131091 VJC131091:VJD131091 VSY131091:VSZ131091 WCU131091:WCV131091 WMQ131091:WMR131091 WWM131091:WWN131091 AE196627:AF196627 KA196627:KB196627 TW196627:TX196627 ADS196627:ADT196627 ANO196627:ANP196627 AXK196627:AXL196627 BHG196627:BHH196627 BRC196627:BRD196627 CAY196627:CAZ196627 CKU196627:CKV196627 CUQ196627:CUR196627 DEM196627:DEN196627 DOI196627:DOJ196627 DYE196627:DYF196627 EIA196627:EIB196627 ERW196627:ERX196627 FBS196627:FBT196627 FLO196627:FLP196627 FVK196627:FVL196627 GFG196627:GFH196627 GPC196627:GPD196627 GYY196627:GYZ196627 HIU196627:HIV196627 HSQ196627:HSR196627 ICM196627:ICN196627 IMI196627:IMJ196627 IWE196627:IWF196627 JGA196627:JGB196627 JPW196627:JPX196627 JZS196627:JZT196627 KJO196627:KJP196627 KTK196627:KTL196627 LDG196627:LDH196627 LNC196627:LND196627 LWY196627:LWZ196627 MGU196627:MGV196627 MQQ196627:MQR196627 NAM196627:NAN196627 NKI196627:NKJ196627 NUE196627:NUF196627 OEA196627:OEB196627 ONW196627:ONX196627 OXS196627:OXT196627 PHO196627:PHP196627 PRK196627:PRL196627 QBG196627:QBH196627 QLC196627:QLD196627 QUY196627:QUZ196627 REU196627:REV196627 ROQ196627:ROR196627 RYM196627:RYN196627 SII196627:SIJ196627 SSE196627:SSF196627 TCA196627:TCB196627 TLW196627:TLX196627 TVS196627:TVT196627 UFO196627:UFP196627 UPK196627:UPL196627 UZG196627:UZH196627 VJC196627:VJD196627 VSY196627:VSZ196627 WCU196627:WCV196627 WMQ196627:WMR196627 WWM196627:WWN196627 AE262163:AF262163 KA262163:KB262163 TW262163:TX262163 ADS262163:ADT262163 ANO262163:ANP262163 AXK262163:AXL262163 BHG262163:BHH262163 BRC262163:BRD262163 CAY262163:CAZ262163 CKU262163:CKV262163 CUQ262163:CUR262163 DEM262163:DEN262163 DOI262163:DOJ262163 DYE262163:DYF262163 EIA262163:EIB262163 ERW262163:ERX262163 FBS262163:FBT262163 FLO262163:FLP262163 FVK262163:FVL262163 GFG262163:GFH262163 GPC262163:GPD262163 GYY262163:GYZ262163 HIU262163:HIV262163 HSQ262163:HSR262163 ICM262163:ICN262163 IMI262163:IMJ262163 IWE262163:IWF262163 JGA262163:JGB262163 JPW262163:JPX262163 JZS262163:JZT262163 KJO262163:KJP262163 KTK262163:KTL262163 LDG262163:LDH262163 LNC262163:LND262163 LWY262163:LWZ262163 MGU262163:MGV262163 MQQ262163:MQR262163 NAM262163:NAN262163 NKI262163:NKJ262163 NUE262163:NUF262163 OEA262163:OEB262163 ONW262163:ONX262163 OXS262163:OXT262163 PHO262163:PHP262163 PRK262163:PRL262163 QBG262163:QBH262163 QLC262163:QLD262163 QUY262163:QUZ262163 REU262163:REV262163 ROQ262163:ROR262163 RYM262163:RYN262163 SII262163:SIJ262163 SSE262163:SSF262163 TCA262163:TCB262163 TLW262163:TLX262163 TVS262163:TVT262163 UFO262163:UFP262163 UPK262163:UPL262163 UZG262163:UZH262163 VJC262163:VJD262163 VSY262163:VSZ262163 WCU262163:WCV262163 WMQ262163:WMR262163 WWM262163:WWN262163 AE327699:AF327699 KA327699:KB327699 TW327699:TX327699 ADS327699:ADT327699 ANO327699:ANP327699 AXK327699:AXL327699 BHG327699:BHH327699 BRC327699:BRD327699 CAY327699:CAZ327699 CKU327699:CKV327699 CUQ327699:CUR327699 DEM327699:DEN327699 DOI327699:DOJ327699 DYE327699:DYF327699 EIA327699:EIB327699 ERW327699:ERX327699 FBS327699:FBT327699 FLO327699:FLP327699 FVK327699:FVL327699 GFG327699:GFH327699 GPC327699:GPD327699 GYY327699:GYZ327699 HIU327699:HIV327699 HSQ327699:HSR327699 ICM327699:ICN327699 IMI327699:IMJ327699 IWE327699:IWF327699 JGA327699:JGB327699 JPW327699:JPX327699 JZS327699:JZT327699 KJO327699:KJP327699 KTK327699:KTL327699 LDG327699:LDH327699 LNC327699:LND327699 LWY327699:LWZ327699 MGU327699:MGV327699 MQQ327699:MQR327699 NAM327699:NAN327699 NKI327699:NKJ327699 NUE327699:NUF327699 OEA327699:OEB327699 ONW327699:ONX327699 OXS327699:OXT327699 PHO327699:PHP327699 PRK327699:PRL327699 QBG327699:QBH327699 QLC327699:QLD327699 QUY327699:QUZ327699 REU327699:REV327699 ROQ327699:ROR327699 RYM327699:RYN327699 SII327699:SIJ327699 SSE327699:SSF327699 TCA327699:TCB327699 TLW327699:TLX327699 TVS327699:TVT327699 UFO327699:UFP327699 UPK327699:UPL327699 UZG327699:UZH327699 VJC327699:VJD327699 VSY327699:VSZ327699 WCU327699:WCV327699 WMQ327699:WMR327699 WWM327699:WWN327699 AE393235:AF393235 KA393235:KB393235 TW393235:TX393235 ADS393235:ADT393235 ANO393235:ANP393235 AXK393235:AXL393235 BHG393235:BHH393235 BRC393235:BRD393235 CAY393235:CAZ393235 CKU393235:CKV393235 CUQ393235:CUR393235 DEM393235:DEN393235 DOI393235:DOJ393235 DYE393235:DYF393235 EIA393235:EIB393235 ERW393235:ERX393235 FBS393235:FBT393235 FLO393235:FLP393235 FVK393235:FVL393235 GFG393235:GFH393235 GPC393235:GPD393235 GYY393235:GYZ393235 HIU393235:HIV393235 HSQ393235:HSR393235 ICM393235:ICN393235 IMI393235:IMJ393235 IWE393235:IWF393235 JGA393235:JGB393235 JPW393235:JPX393235 JZS393235:JZT393235 KJO393235:KJP393235 KTK393235:KTL393235 LDG393235:LDH393235 LNC393235:LND393235 LWY393235:LWZ393235 MGU393235:MGV393235 MQQ393235:MQR393235 NAM393235:NAN393235 NKI393235:NKJ393235 NUE393235:NUF393235 OEA393235:OEB393235 ONW393235:ONX393235 OXS393235:OXT393235 PHO393235:PHP393235 PRK393235:PRL393235 QBG393235:QBH393235 QLC393235:QLD393235 QUY393235:QUZ393235 REU393235:REV393235 ROQ393235:ROR393235 RYM393235:RYN393235 SII393235:SIJ393235 SSE393235:SSF393235 TCA393235:TCB393235 TLW393235:TLX393235 TVS393235:TVT393235 UFO393235:UFP393235 UPK393235:UPL393235 UZG393235:UZH393235 VJC393235:VJD393235 VSY393235:VSZ393235 WCU393235:WCV393235 WMQ393235:WMR393235 WWM393235:WWN393235 AE458771:AF458771 KA458771:KB458771 TW458771:TX458771 ADS458771:ADT458771 ANO458771:ANP458771 AXK458771:AXL458771 BHG458771:BHH458771 BRC458771:BRD458771 CAY458771:CAZ458771 CKU458771:CKV458771 CUQ458771:CUR458771 DEM458771:DEN458771 DOI458771:DOJ458771 DYE458771:DYF458771 EIA458771:EIB458771 ERW458771:ERX458771 FBS458771:FBT458771 FLO458771:FLP458771 FVK458771:FVL458771 GFG458771:GFH458771 GPC458771:GPD458771 GYY458771:GYZ458771 HIU458771:HIV458771 HSQ458771:HSR458771 ICM458771:ICN458771 IMI458771:IMJ458771 IWE458771:IWF458771 JGA458771:JGB458771 JPW458771:JPX458771 JZS458771:JZT458771 KJO458771:KJP458771 KTK458771:KTL458771 LDG458771:LDH458771 LNC458771:LND458771 LWY458771:LWZ458771 MGU458771:MGV458771 MQQ458771:MQR458771 NAM458771:NAN458771 NKI458771:NKJ458771 NUE458771:NUF458771 OEA458771:OEB458771 ONW458771:ONX458771 OXS458771:OXT458771 PHO458771:PHP458771 PRK458771:PRL458771 QBG458771:QBH458771 QLC458771:QLD458771 QUY458771:QUZ458771 REU458771:REV458771 ROQ458771:ROR458771 RYM458771:RYN458771 SII458771:SIJ458771 SSE458771:SSF458771 TCA458771:TCB458771 TLW458771:TLX458771 TVS458771:TVT458771 UFO458771:UFP458771 UPK458771:UPL458771 UZG458771:UZH458771 VJC458771:VJD458771 VSY458771:VSZ458771 WCU458771:WCV458771 WMQ458771:WMR458771 WWM458771:WWN458771 AE524307:AF524307 KA524307:KB524307 TW524307:TX524307 ADS524307:ADT524307 ANO524307:ANP524307 AXK524307:AXL524307 BHG524307:BHH524307 BRC524307:BRD524307 CAY524307:CAZ524307 CKU524307:CKV524307 CUQ524307:CUR524307 DEM524307:DEN524307 DOI524307:DOJ524307 DYE524307:DYF524307 EIA524307:EIB524307 ERW524307:ERX524307 FBS524307:FBT524307 FLO524307:FLP524307 FVK524307:FVL524307 GFG524307:GFH524307 GPC524307:GPD524307 GYY524307:GYZ524307 HIU524307:HIV524307 HSQ524307:HSR524307 ICM524307:ICN524307 IMI524307:IMJ524307 IWE524307:IWF524307 JGA524307:JGB524307 JPW524307:JPX524307 JZS524307:JZT524307 KJO524307:KJP524307 KTK524307:KTL524307 LDG524307:LDH524307 LNC524307:LND524307 LWY524307:LWZ524307 MGU524307:MGV524307 MQQ524307:MQR524307 NAM524307:NAN524307 NKI524307:NKJ524307 NUE524307:NUF524307 OEA524307:OEB524307 ONW524307:ONX524307 OXS524307:OXT524307 PHO524307:PHP524307 PRK524307:PRL524307 QBG524307:QBH524307 QLC524307:QLD524307 QUY524307:QUZ524307 REU524307:REV524307 ROQ524307:ROR524307 RYM524307:RYN524307 SII524307:SIJ524307 SSE524307:SSF524307 TCA524307:TCB524307 TLW524307:TLX524307 TVS524307:TVT524307 UFO524307:UFP524307 UPK524307:UPL524307 UZG524307:UZH524307 VJC524307:VJD524307 VSY524307:VSZ524307 WCU524307:WCV524307 WMQ524307:WMR524307 WWM524307:WWN524307 AE589843:AF589843 KA589843:KB589843 TW589843:TX589843 ADS589843:ADT589843 ANO589843:ANP589843 AXK589843:AXL589843 BHG589843:BHH589843 BRC589843:BRD589843 CAY589843:CAZ589843 CKU589843:CKV589843 CUQ589843:CUR589843 DEM589843:DEN589843 DOI589843:DOJ589843 DYE589843:DYF589843 EIA589843:EIB589843 ERW589843:ERX589843 FBS589843:FBT589843 FLO589843:FLP589843 FVK589843:FVL589843 GFG589843:GFH589843 GPC589843:GPD589843 GYY589843:GYZ589843 HIU589843:HIV589843 HSQ589843:HSR589843 ICM589843:ICN589843 IMI589843:IMJ589843 IWE589843:IWF589843 JGA589843:JGB589843 JPW589843:JPX589843 JZS589843:JZT589843 KJO589843:KJP589843 KTK589843:KTL589843 LDG589843:LDH589843 LNC589843:LND589843 LWY589843:LWZ589843 MGU589843:MGV589843 MQQ589843:MQR589843 NAM589843:NAN589843 NKI589843:NKJ589843 NUE589843:NUF589843 OEA589843:OEB589843 ONW589843:ONX589843 OXS589843:OXT589843 PHO589843:PHP589843 PRK589843:PRL589843 QBG589843:QBH589843 QLC589843:QLD589843 QUY589843:QUZ589843 REU589843:REV589843 ROQ589843:ROR589843 RYM589843:RYN589843 SII589843:SIJ589843 SSE589843:SSF589843 TCA589843:TCB589843 TLW589843:TLX589843 TVS589843:TVT589843 UFO589843:UFP589843 UPK589843:UPL589843 UZG589843:UZH589843 VJC589843:VJD589843 VSY589843:VSZ589843 WCU589843:WCV589843 WMQ589843:WMR589843 WWM589843:WWN589843 AE655379:AF655379 KA655379:KB655379 TW655379:TX655379 ADS655379:ADT655379 ANO655379:ANP655379 AXK655379:AXL655379 BHG655379:BHH655379 BRC655379:BRD655379 CAY655379:CAZ655379 CKU655379:CKV655379 CUQ655379:CUR655379 DEM655379:DEN655379 DOI655379:DOJ655379 DYE655379:DYF655379 EIA655379:EIB655379 ERW655379:ERX655379 FBS655379:FBT655379 FLO655379:FLP655379 FVK655379:FVL655379 GFG655379:GFH655379 GPC655379:GPD655379 GYY655379:GYZ655379 HIU655379:HIV655379 HSQ655379:HSR655379 ICM655379:ICN655379 IMI655379:IMJ655379 IWE655379:IWF655379 JGA655379:JGB655379 JPW655379:JPX655379 JZS655379:JZT655379 KJO655379:KJP655379 KTK655379:KTL655379 LDG655379:LDH655379 LNC655379:LND655379 LWY655379:LWZ655379 MGU655379:MGV655379 MQQ655379:MQR655379 NAM655379:NAN655379 NKI655379:NKJ655379 NUE655379:NUF655379 OEA655379:OEB655379 ONW655379:ONX655379 OXS655379:OXT655379 PHO655379:PHP655379 PRK655379:PRL655379 QBG655379:QBH655379 QLC655379:QLD655379 QUY655379:QUZ655379 REU655379:REV655379 ROQ655379:ROR655379 RYM655379:RYN655379 SII655379:SIJ655379 SSE655379:SSF655379 TCA655379:TCB655379 TLW655379:TLX655379 TVS655379:TVT655379 UFO655379:UFP655379 UPK655379:UPL655379 UZG655379:UZH655379 VJC655379:VJD655379 VSY655379:VSZ655379 WCU655379:WCV655379 WMQ655379:WMR655379 WWM655379:WWN655379 AE720915:AF720915 KA720915:KB720915 TW720915:TX720915 ADS720915:ADT720915 ANO720915:ANP720915 AXK720915:AXL720915 BHG720915:BHH720915 BRC720915:BRD720915 CAY720915:CAZ720915 CKU720915:CKV720915 CUQ720915:CUR720915 DEM720915:DEN720915 DOI720915:DOJ720915 DYE720915:DYF720915 EIA720915:EIB720915 ERW720915:ERX720915 FBS720915:FBT720915 FLO720915:FLP720915 FVK720915:FVL720915 GFG720915:GFH720915 GPC720915:GPD720915 GYY720915:GYZ720915 HIU720915:HIV720915 HSQ720915:HSR720915 ICM720915:ICN720915 IMI720915:IMJ720915 IWE720915:IWF720915 JGA720915:JGB720915 JPW720915:JPX720915 JZS720915:JZT720915 KJO720915:KJP720915 KTK720915:KTL720915 LDG720915:LDH720915 LNC720915:LND720915 LWY720915:LWZ720915 MGU720915:MGV720915 MQQ720915:MQR720915 NAM720915:NAN720915 NKI720915:NKJ720915 NUE720915:NUF720915 OEA720915:OEB720915 ONW720915:ONX720915 OXS720915:OXT720915 PHO720915:PHP720915 PRK720915:PRL720915 QBG720915:QBH720915 QLC720915:QLD720915 QUY720915:QUZ720915 REU720915:REV720915 ROQ720915:ROR720915 RYM720915:RYN720915 SII720915:SIJ720915 SSE720915:SSF720915 TCA720915:TCB720915 TLW720915:TLX720915 TVS720915:TVT720915 UFO720915:UFP720915 UPK720915:UPL720915 UZG720915:UZH720915 VJC720915:VJD720915 VSY720915:VSZ720915 WCU720915:WCV720915 WMQ720915:WMR720915 WWM720915:WWN720915 AE786451:AF786451 KA786451:KB786451 TW786451:TX786451 ADS786451:ADT786451 ANO786451:ANP786451 AXK786451:AXL786451 BHG786451:BHH786451 BRC786451:BRD786451 CAY786451:CAZ786451 CKU786451:CKV786451 CUQ786451:CUR786451 DEM786451:DEN786451 DOI786451:DOJ786451 DYE786451:DYF786451 EIA786451:EIB786451 ERW786451:ERX786451 FBS786451:FBT786451 FLO786451:FLP786451 FVK786451:FVL786451 GFG786451:GFH786451 GPC786451:GPD786451 GYY786451:GYZ786451 HIU786451:HIV786451 HSQ786451:HSR786451 ICM786451:ICN786451 IMI786451:IMJ786451 IWE786451:IWF786451 JGA786451:JGB786451 JPW786451:JPX786451 JZS786451:JZT786451 KJO786451:KJP786451 KTK786451:KTL786451 LDG786451:LDH786451 LNC786451:LND786451 LWY786451:LWZ786451 MGU786451:MGV786451 MQQ786451:MQR786451 NAM786451:NAN786451 NKI786451:NKJ786451 NUE786451:NUF786451 OEA786451:OEB786451 ONW786451:ONX786451 OXS786451:OXT786451 PHO786451:PHP786451 PRK786451:PRL786451 QBG786451:QBH786451 QLC786451:QLD786451 QUY786451:QUZ786451 REU786451:REV786451 ROQ786451:ROR786451 RYM786451:RYN786451 SII786451:SIJ786451 SSE786451:SSF786451 TCA786451:TCB786451 TLW786451:TLX786451 TVS786451:TVT786451 UFO786451:UFP786451 UPK786451:UPL786451 UZG786451:UZH786451 VJC786451:VJD786451 VSY786451:VSZ786451 WCU786451:WCV786451 WMQ786451:WMR786451 WWM786451:WWN786451 AE851987:AF851987 KA851987:KB851987 TW851987:TX851987 ADS851987:ADT851987 ANO851987:ANP851987 AXK851987:AXL851987 BHG851987:BHH851987 BRC851987:BRD851987 CAY851987:CAZ851987 CKU851987:CKV851987 CUQ851987:CUR851987 DEM851987:DEN851987 DOI851987:DOJ851987 DYE851987:DYF851987 EIA851987:EIB851987 ERW851987:ERX851987 FBS851987:FBT851987 FLO851987:FLP851987 FVK851987:FVL851987 GFG851987:GFH851987 GPC851987:GPD851987 GYY851987:GYZ851987 HIU851987:HIV851987 HSQ851987:HSR851987 ICM851987:ICN851987 IMI851987:IMJ851987 IWE851987:IWF851987 JGA851987:JGB851987 JPW851987:JPX851987 JZS851987:JZT851987 KJO851987:KJP851987 KTK851987:KTL851987 LDG851987:LDH851987 LNC851987:LND851987 LWY851987:LWZ851987 MGU851987:MGV851987 MQQ851987:MQR851987 NAM851987:NAN851987 NKI851987:NKJ851987 NUE851987:NUF851987 OEA851987:OEB851987 ONW851987:ONX851987 OXS851987:OXT851987 PHO851987:PHP851987 PRK851987:PRL851987 QBG851987:QBH851987 QLC851987:QLD851987 QUY851987:QUZ851987 REU851987:REV851987 ROQ851987:ROR851987 RYM851987:RYN851987 SII851987:SIJ851987 SSE851987:SSF851987 TCA851987:TCB851987 TLW851987:TLX851987 TVS851987:TVT851987 UFO851987:UFP851987 UPK851987:UPL851987 UZG851987:UZH851987 VJC851987:VJD851987 VSY851987:VSZ851987 WCU851987:WCV851987 WMQ851987:WMR851987 WWM851987:WWN851987 AE917523:AF917523 KA917523:KB917523 TW917523:TX917523 ADS917523:ADT917523 ANO917523:ANP917523 AXK917523:AXL917523 BHG917523:BHH917523 BRC917523:BRD917523 CAY917523:CAZ917523 CKU917523:CKV917523 CUQ917523:CUR917523 DEM917523:DEN917523 DOI917523:DOJ917523 DYE917523:DYF917523 EIA917523:EIB917523 ERW917523:ERX917523 FBS917523:FBT917523 FLO917523:FLP917523 FVK917523:FVL917523 GFG917523:GFH917523 GPC917523:GPD917523 GYY917523:GYZ917523 HIU917523:HIV917523 HSQ917523:HSR917523 ICM917523:ICN917523 IMI917523:IMJ917523 IWE917523:IWF917523 JGA917523:JGB917523 JPW917523:JPX917523 JZS917523:JZT917523 KJO917523:KJP917523 KTK917523:KTL917523 LDG917523:LDH917523 LNC917523:LND917523 LWY917523:LWZ917523 MGU917523:MGV917523 MQQ917523:MQR917523 NAM917523:NAN917523 NKI917523:NKJ917523 NUE917523:NUF917523 OEA917523:OEB917523 ONW917523:ONX917523 OXS917523:OXT917523 PHO917523:PHP917523 PRK917523:PRL917523 QBG917523:QBH917523 QLC917523:QLD917523 QUY917523:QUZ917523 REU917523:REV917523 ROQ917523:ROR917523 RYM917523:RYN917523 SII917523:SIJ917523 SSE917523:SSF917523 TCA917523:TCB917523 TLW917523:TLX917523 TVS917523:TVT917523 UFO917523:UFP917523 UPK917523:UPL917523 UZG917523:UZH917523 VJC917523:VJD917523 VSY917523:VSZ917523 WCU917523:WCV917523 WMQ917523:WMR917523 WWM917523:WWN917523 AE983059:AF983059 KA983059:KB983059 TW983059:TX983059 ADS983059:ADT983059 ANO983059:ANP983059 AXK983059:AXL983059 BHG983059:BHH983059 BRC983059:BRD983059 CAY983059:CAZ983059 CKU983059:CKV983059 CUQ983059:CUR983059 DEM983059:DEN983059 DOI983059:DOJ983059 DYE983059:DYF983059 EIA983059:EIB983059 ERW983059:ERX983059 FBS983059:FBT983059 FLO983059:FLP983059 FVK983059:FVL983059 GFG983059:GFH983059 GPC983059:GPD983059 GYY983059:GYZ983059 HIU983059:HIV983059 HSQ983059:HSR983059 ICM983059:ICN983059 IMI983059:IMJ983059 IWE983059:IWF983059 JGA983059:JGB983059 JPW983059:JPX983059 JZS983059:JZT983059 KJO983059:KJP983059 KTK983059:KTL983059 LDG983059:LDH983059 LNC983059:LND983059 LWY983059:LWZ983059 MGU983059:MGV983059 MQQ983059:MQR983059 NAM983059:NAN983059 NKI983059:NKJ983059 NUE983059:NUF983059 OEA983059:OEB983059 ONW983059:ONX983059 OXS983059:OXT983059 PHO983059:PHP983059 PRK983059:PRL983059 QBG983059:QBH983059 QLC983059:QLD983059 QUY983059:QUZ983059 REU983059:REV983059 ROQ983059:ROR983059 RYM983059:RYN983059 SII983059:SIJ983059 SSE983059:SSF983059 TCA983059:TCB983059 TLW983059:TLX983059 TVS983059:TVT983059 UFO983059:UFP983059 UPK983059:UPL983059 UZG983059:UZH983059 VJC983059:VJD983059 VSY983059:VSZ983059 WCU983059:WCV983059 WMQ983059:WMR983059 WWM983059:WWN983059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AE131095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AE196631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AE262167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AE327703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AE393239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AE458775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AE524311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AE589847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AE655383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AE720919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AE786455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AE851991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AE917527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AE983063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BM65553 LI65553 VE65553 AFA65553 AOW65553 AYS65553 BIO65553 BSK65553 CCG65553 CMC65553 CVY65553 DFU65553 DPQ65553 DZM65553 EJI65553 ETE65553 FDA65553 FMW65553 FWS65553 GGO65553 GQK65553 HAG65553 HKC65553 HTY65553 IDU65553 INQ65553 IXM65553 JHI65553 JRE65553 KBA65553 KKW65553 KUS65553 LEO65553 LOK65553 LYG65553 MIC65553 MRY65553 NBU65553 NLQ65553 NVM65553 OFI65553 OPE65553 OZA65553 PIW65553 PSS65553 QCO65553 QMK65553 QWG65553 RGC65553 RPY65553 RZU65553 SJQ65553 STM65553 TDI65553 TNE65553 TXA65553 UGW65553 UQS65553 VAO65553 VKK65553 VUG65553 WEC65553 WNY65553 WXU65553 BM131089 LI131089 VE131089 AFA131089 AOW131089 AYS131089 BIO131089 BSK131089 CCG131089 CMC131089 CVY131089 DFU131089 DPQ131089 DZM131089 EJI131089 ETE131089 FDA131089 FMW131089 FWS131089 GGO131089 GQK131089 HAG131089 HKC131089 HTY131089 IDU131089 INQ131089 IXM131089 JHI131089 JRE131089 KBA131089 KKW131089 KUS131089 LEO131089 LOK131089 LYG131089 MIC131089 MRY131089 NBU131089 NLQ131089 NVM131089 OFI131089 OPE131089 OZA131089 PIW131089 PSS131089 QCO131089 QMK131089 QWG131089 RGC131089 RPY131089 RZU131089 SJQ131089 STM131089 TDI131089 TNE131089 TXA131089 UGW131089 UQS131089 VAO131089 VKK131089 VUG131089 WEC131089 WNY131089 WXU131089 BM196625 LI196625 VE196625 AFA196625 AOW196625 AYS196625 BIO196625 BSK196625 CCG196625 CMC196625 CVY196625 DFU196625 DPQ196625 DZM196625 EJI196625 ETE196625 FDA196625 FMW196625 FWS196625 GGO196625 GQK196625 HAG196625 HKC196625 HTY196625 IDU196625 INQ196625 IXM196625 JHI196625 JRE196625 KBA196625 KKW196625 KUS196625 LEO196625 LOK196625 LYG196625 MIC196625 MRY196625 NBU196625 NLQ196625 NVM196625 OFI196625 OPE196625 OZA196625 PIW196625 PSS196625 QCO196625 QMK196625 QWG196625 RGC196625 RPY196625 RZU196625 SJQ196625 STM196625 TDI196625 TNE196625 TXA196625 UGW196625 UQS196625 VAO196625 VKK196625 VUG196625 WEC196625 WNY196625 WXU196625 BM262161 LI262161 VE262161 AFA262161 AOW262161 AYS262161 BIO262161 BSK262161 CCG262161 CMC262161 CVY262161 DFU262161 DPQ262161 DZM262161 EJI262161 ETE262161 FDA262161 FMW262161 FWS262161 GGO262161 GQK262161 HAG262161 HKC262161 HTY262161 IDU262161 INQ262161 IXM262161 JHI262161 JRE262161 KBA262161 KKW262161 KUS262161 LEO262161 LOK262161 LYG262161 MIC262161 MRY262161 NBU262161 NLQ262161 NVM262161 OFI262161 OPE262161 OZA262161 PIW262161 PSS262161 QCO262161 QMK262161 QWG262161 RGC262161 RPY262161 RZU262161 SJQ262161 STM262161 TDI262161 TNE262161 TXA262161 UGW262161 UQS262161 VAO262161 VKK262161 VUG262161 WEC262161 WNY262161 WXU262161 BM327697 LI327697 VE327697 AFA327697 AOW327697 AYS327697 BIO327697 BSK327697 CCG327697 CMC327697 CVY327697 DFU327697 DPQ327697 DZM327697 EJI327697 ETE327697 FDA327697 FMW327697 FWS327697 GGO327697 GQK327697 HAG327697 HKC327697 HTY327697 IDU327697 INQ327697 IXM327697 JHI327697 JRE327697 KBA327697 KKW327697 KUS327697 LEO327697 LOK327697 LYG327697 MIC327697 MRY327697 NBU327697 NLQ327697 NVM327697 OFI327697 OPE327697 OZA327697 PIW327697 PSS327697 QCO327697 QMK327697 QWG327697 RGC327697 RPY327697 RZU327697 SJQ327697 STM327697 TDI327697 TNE327697 TXA327697 UGW327697 UQS327697 VAO327697 VKK327697 VUG327697 WEC327697 WNY327697 WXU327697 BM393233 LI393233 VE393233 AFA393233 AOW393233 AYS393233 BIO393233 BSK393233 CCG393233 CMC393233 CVY393233 DFU393233 DPQ393233 DZM393233 EJI393233 ETE393233 FDA393233 FMW393233 FWS393233 GGO393233 GQK393233 HAG393233 HKC393233 HTY393233 IDU393233 INQ393233 IXM393233 JHI393233 JRE393233 KBA393233 KKW393233 KUS393233 LEO393233 LOK393233 LYG393233 MIC393233 MRY393233 NBU393233 NLQ393233 NVM393233 OFI393233 OPE393233 OZA393233 PIW393233 PSS393233 QCO393233 QMK393233 QWG393233 RGC393233 RPY393233 RZU393233 SJQ393233 STM393233 TDI393233 TNE393233 TXA393233 UGW393233 UQS393233 VAO393233 VKK393233 VUG393233 WEC393233 WNY393233 WXU393233 BM458769 LI458769 VE458769 AFA458769 AOW458769 AYS458769 BIO458769 BSK458769 CCG458769 CMC458769 CVY458769 DFU458769 DPQ458769 DZM458769 EJI458769 ETE458769 FDA458769 FMW458769 FWS458769 GGO458769 GQK458769 HAG458769 HKC458769 HTY458769 IDU458769 INQ458769 IXM458769 JHI458769 JRE458769 KBA458769 KKW458769 KUS458769 LEO458769 LOK458769 LYG458769 MIC458769 MRY458769 NBU458769 NLQ458769 NVM458769 OFI458769 OPE458769 OZA458769 PIW458769 PSS458769 QCO458769 QMK458769 QWG458769 RGC458769 RPY458769 RZU458769 SJQ458769 STM458769 TDI458769 TNE458769 TXA458769 UGW458769 UQS458769 VAO458769 VKK458769 VUG458769 WEC458769 WNY458769 WXU458769 BM524305 LI524305 VE524305 AFA524305 AOW524305 AYS524305 BIO524305 BSK524305 CCG524305 CMC524305 CVY524305 DFU524305 DPQ524305 DZM524305 EJI524305 ETE524305 FDA524305 FMW524305 FWS524305 GGO524305 GQK524305 HAG524305 HKC524305 HTY524305 IDU524305 INQ524305 IXM524305 JHI524305 JRE524305 KBA524305 KKW524305 KUS524305 LEO524305 LOK524305 LYG524305 MIC524305 MRY524305 NBU524305 NLQ524305 NVM524305 OFI524305 OPE524305 OZA524305 PIW524305 PSS524305 QCO524305 QMK524305 QWG524305 RGC524305 RPY524305 RZU524305 SJQ524305 STM524305 TDI524305 TNE524305 TXA524305 UGW524305 UQS524305 VAO524305 VKK524305 VUG524305 WEC524305 WNY524305 WXU524305 BM589841 LI589841 VE589841 AFA589841 AOW589841 AYS589841 BIO589841 BSK589841 CCG589841 CMC589841 CVY589841 DFU589841 DPQ589841 DZM589841 EJI589841 ETE589841 FDA589841 FMW589841 FWS589841 GGO589841 GQK589841 HAG589841 HKC589841 HTY589841 IDU589841 INQ589841 IXM589841 JHI589841 JRE589841 KBA589841 KKW589841 KUS589841 LEO589841 LOK589841 LYG589841 MIC589841 MRY589841 NBU589841 NLQ589841 NVM589841 OFI589841 OPE589841 OZA589841 PIW589841 PSS589841 QCO589841 QMK589841 QWG589841 RGC589841 RPY589841 RZU589841 SJQ589841 STM589841 TDI589841 TNE589841 TXA589841 UGW589841 UQS589841 VAO589841 VKK589841 VUG589841 WEC589841 WNY589841 WXU589841 BM655377 LI655377 VE655377 AFA655377 AOW655377 AYS655377 BIO655377 BSK655377 CCG655377 CMC655377 CVY655377 DFU655377 DPQ655377 DZM655377 EJI655377 ETE655377 FDA655377 FMW655377 FWS655377 GGO655377 GQK655377 HAG655377 HKC655377 HTY655377 IDU655377 INQ655377 IXM655377 JHI655377 JRE655377 KBA655377 KKW655377 KUS655377 LEO655377 LOK655377 LYG655377 MIC655377 MRY655377 NBU655377 NLQ655377 NVM655377 OFI655377 OPE655377 OZA655377 PIW655377 PSS655377 QCO655377 QMK655377 QWG655377 RGC655377 RPY655377 RZU655377 SJQ655377 STM655377 TDI655377 TNE655377 TXA655377 UGW655377 UQS655377 VAO655377 VKK655377 VUG655377 WEC655377 WNY655377 WXU655377 BM720913 LI720913 VE720913 AFA720913 AOW720913 AYS720913 BIO720913 BSK720913 CCG720913 CMC720913 CVY720913 DFU720913 DPQ720913 DZM720913 EJI720913 ETE720913 FDA720913 FMW720913 FWS720913 GGO720913 GQK720913 HAG720913 HKC720913 HTY720913 IDU720913 INQ720913 IXM720913 JHI720913 JRE720913 KBA720913 KKW720913 KUS720913 LEO720913 LOK720913 LYG720913 MIC720913 MRY720913 NBU720913 NLQ720913 NVM720913 OFI720913 OPE720913 OZA720913 PIW720913 PSS720913 QCO720913 QMK720913 QWG720913 RGC720913 RPY720913 RZU720913 SJQ720913 STM720913 TDI720913 TNE720913 TXA720913 UGW720913 UQS720913 VAO720913 VKK720913 VUG720913 WEC720913 WNY720913 WXU720913 BM786449 LI786449 VE786449 AFA786449 AOW786449 AYS786449 BIO786449 BSK786449 CCG786449 CMC786449 CVY786449 DFU786449 DPQ786449 DZM786449 EJI786449 ETE786449 FDA786449 FMW786449 FWS786449 GGO786449 GQK786449 HAG786449 HKC786449 HTY786449 IDU786449 INQ786449 IXM786449 JHI786449 JRE786449 KBA786449 KKW786449 KUS786449 LEO786449 LOK786449 LYG786449 MIC786449 MRY786449 NBU786449 NLQ786449 NVM786449 OFI786449 OPE786449 OZA786449 PIW786449 PSS786449 QCO786449 QMK786449 QWG786449 RGC786449 RPY786449 RZU786449 SJQ786449 STM786449 TDI786449 TNE786449 TXA786449 UGW786449 UQS786449 VAO786449 VKK786449 VUG786449 WEC786449 WNY786449 WXU786449 BM851985 LI851985 VE851985 AFA851985 AOW851985 AYS851985 BIO851985 BSK851985 CCG851985 CMC851985 CVY851985 DFU851985 DPQ851985 DZM851985 EJI851985 ETE851985 FDA851985 FMW851985 FWS851985 GGO851985 GQK851985 HAG851985 HKC851985 HTY851985 IDU851985 INQ851985 IXM851985 JHI851985 JRE851985 KBA851985 KKW851985 KUS851985 LEO851985 LOK851985 LYG851985 MIC851985 MRY851985 NBU851985 NLQ851985 NVM851985 OFI851985 OPE851985 OZA851985 PIW851985 PSS851985 QCO851985 QMK851985 QWG851985 RGC851985 RPY851985 RZU851985 SJQ851985 STM851985 TDI851985 TNE851985 TXA851985 UGW851985 UQS851985 VAO851985 VKK851985 VUG851985 WEC851985 WNY851985 WXU851985 BM917521 LI917521 VE917521 AFA917521 AOW917521 AYS917521 BIO917521 BSK917521 CCG917521 CMC917521 CVY917521 DFU917521 DPQ917521 DZM917521 EJI917521 ETE917521 FDA917521 FMW917521 FWS917521 GGO917521 GQK917521 HAG917521 HKC917521 HTY917521 IDU917521 INQ917521 IXM917521 JHI917521 JRE917521 KBA917521 KKW917521 KUS917521 LEO917521 LOK917521 LYG917521 MIC917521 MRY917521 NBU917521 NLQ917521 NVM917521 OFI917521 OPE917521 OZA917521 PIW917521 PSS917521 QCO917521 QMK917521 QWG917521 RGC917521 RPY917521 RZU917521 SJQ917521 STM917521 TDI917521 TNE917521 TXA917521 UGW917521 UQS917521 VAO917521 VKK917521 VUG917521 WEC917521 WNY917521 WXU917521 BM983057 LI983057 VE983057 AFA983057 AOW983057 AYS983057 BIO983057 BSK983057 CCG983057 CMC983057 CVY983057 DFU983057 DPQ983057 DZM983057 EJI983057 ETE983057 FDA983057 FMW983057 FWS983057 GGO983057 GQK983057 HAG983057 HKC983057 HTY983057 IDU983057 INQ983057 IXM983057 JHI983057 JRE983057 KBA983057 KKW983057 KUS983057 LEO983057 LOK983057 LYG983057 MIC983057 MRY983057 NBU983057 NLQ983057 NVM983057 OFI983057 OPE983057 OZA983057 PIW983057 PSS983057 QCO983057 QMK983057 QWG983057 RGC983057 RPY983057 RZU983057 SJQ983057 STM983057 TDI983057 TNE983057 TXA983057 UGW983057 UQS983057 VAO983057 VKK983057 VUG983057 WEC983057 WNY983057 WXU983057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BB65553 KX65553 UT65553 AEP65553 AOL65553 AYH65553 BID65553 BRZ65553 CBV65553 CLR65553 CVN65553 DFJ65553 DPF65553 DZB65553 EIX65553 EST65553 FCP65553 FML65553 FWH65553 GGD65553 GPZ65553 GZV65553 HJR65553 HTN65553 IDJ65553 INF65553 IXB65553 JGX65553 JQT65553 KAP65553 KKL65553 KUH65553 LED65553 LNZ65553 LXV65553 MHR65553 MRN65553 NBJ65553 NLF65553 NVB65553 OEX65553 OOT65553 OYP65553 PIL65553 PSH65553 QCD65553 QLZ65553 QVV65553 RFR65553 RPN65553 RZJ65553 SJF65553 STB65553 TCX65553 TMT65553 TWP65553 UGL65553 UQH65553 VAD65553 VJZ65553 VTV65553 WDR65553 WNN65553 WXJ65553 BB131089 KX131089 UT131089 AEP131089 AOL131089 AYH131089 BID131089 BRZ131089 CBV131089 CLR131089 CVN131089 DFJ131089 DPF131089 DZB131089 EIX131089 EST131089 FCP131089 FML131089 FWH131089 GGD131089 GPZ131089 GZV131089 HJR131089 HTN131089 IDJ131089 INF131089 IXB131089 JGX131089 JQT131089 KAP131089 KKL131089 KUH131089 LED131089 LNZ131089 LXV131089 MHR131089 MRN131089 NBJ131089 NLF131089 NVB131089 OEX131089 OOT131089 OYP131089 PIL131089 PSH131089 QCD131089 QLZ131089 QVV131089 RFR131089 RPN131089 RZJ131089 SJF131089 STB131089 TCX131089 TMT131089 TWP131089 UGL131089 UQH131089 VAD131089 VJZ131089 VTV131089 WDR131089 WNN131089 WXJ131089 BB196625 KX196625 UT196625 AEP196625 AOL196625 AYH196625 BID196625 BRZ196625 CBV196625 CLR196625 CVN196625 DFJ196625 DPF196625 DZB196625 EIX196625 EST196625 FCP196625 FML196625 FWH196625 GGD196625 GPZ196625 GZV196625 HJR196625 HTN196625 IDJ196625 INF196625 IXB196625 JGX196625 JQT196625 KAP196625 KKL196625 KUH196625 LED196625 LNZ196625 LXV196625 MHR196625 MRN196625 NBJ196625 NLF196625 NVB196625 OEX196625 OOT196625 OYP196625 PIL196625 PSH196625 QCD196625 QLZ196625 QVV196625 RFR196625 RPN196625 RZJ196625 SJF196625 STB196625 TCX196625 TMT196625 TWP196625 UGL196625 UQH196625 VAD196625 VJZ196625 VTV196625 WDR196625 WNN196625 WXJ196625 BB262161 KX262161 UT262161 AEP262161 AOL262161 AYH262161 BID262161 BRZ262161 CBV262161 CLR262161 CVN262161 DFJ262161 DPF262161 DZB262161 EIX262161 EST262161 FCP262161 FML262161 FWH262161 GGD262161 GPZ262161 GZV262161 HJR262161 HTN262161 IDJ262161 INF262161 IXB262161 JGX262161 JQT262161 KAP262161 KKL262161 KUH262161 LED262161 LNZ262161 LXV262161 MHR262161 MRN262161 NBJ262161 NLF262161 NVB262161 OEX262161 OOT262161 OYP262161 PIL262161 PSH262161 QCD262161 QLZ262161 QVV262161 RFR262161 RPN262161 RZJ262161 SJF262161 STB262161 TCX262161 TMT262161 TWP262161 UGL262161 UQH262161 VAD262161 VJZ262161 VTV262161 WDR262161 WNN262161 WXJ262161 BB327697 KX327697 UT327697 AEP327697 AOL327697 AYH327697 BID327697 BRZ327697 CBV327697 CLR327697 CVN327697 DFJ327697 DPF327697 DZB327697 EIX327697 EST327697 FCP327697 FML327697 FWH327697 GGD327697 GPZ327697 GZV327697 HJR327697 HTN327697 IDJ327697 INF327697 IXB327697 JGX327697 JQT327697 KAP327697 KKL327697 KUH327697 LED327697 LNZ327697 LXV327697 MHR327697 MRN327697 NBJ327697 NLF327697 NVB327697 OEX327697 OOT327697 OYP327697 PIL327697 PSH327697 QCD327697 QLZ327697 QVV327697 RFR327697 RPN327697 RZJ327697 SJF327697 STB327697 TCX327697 TMT327697 TWP327697 UGL327697 UQH327697 VAD327697 VJZ327697 VTV327697 WDR327697 WNN327697 WXJ327697 BB393233 KX393233 UT393233 AEP393233 AOL393233 AYH393233 BID393233 BRZ393233 CBV393233 CLR393233 CVN393233 DFJ393233 DPF393233 DZB393233 EIX393233 EST393233 FCP393233 FML393233 FWH393233 GGD393233 GPZ393233 GZV393233 HJR393233 HTN393233 IDJ393233 INF393233 IXB393233 JGX393233 JQT393233 KAP393233 KKL393233 KUH393233 LED393233 LNZ393233 LXV393233 MHR393233 MRN393233 NBJ393233 NLF393233 NVB393233 OEX393233 OOT393233 OYP393233 PIL393233 PSH393233 QCD393233 QLZ393233 QVV393233 RFR393233 RPN393233 RZJ393233 SJF393233 STB393233 TCX393233 TMT393233 TWP393233 UGL393233 UQH393233 VAD393233 VJZ393233 VTV393233 WDR393233 WNN393233 WXJ393233 BB458769 KX458769 UT458769 AEP458769 AOL458769 AYH458769 BID458769 BRZ458769 CBV458769 CLR458769 CVN458769 DFJ458769 DPF458769 DZB458769 EIX458769 EST458769 FCP458769 FML458769 FWH458769 GGD458769 GPZ458769 GZV458769 HJR458769 HTN458769 IDJ458769 INF458769 IXB458769 JGX458769 JQT458769 KAP458769 KKL458769 KUH458769 LED458769 LNZ458769 LXV458769 MHR458769 MRN458769 NBJ458769 NLF458769 NVB458769 OEX458769 OOT458769 OYP458769 PIL458769 PSH458769 QCD458769 QLZ458769 QVV458769 RFR458769 RPN458769 RZJ458769 SJF458769 STB458769 TCX458769 TMT458769 TWP458769 UGL458769 UQH458769 VAD458769 VJZ458769 VTV458769 WDR458769 WNN458769 WXJ458769 BB524305 KX524305 UT524305 AEP524305 AOL524305 AYH524305 BID524305 BRZ524305 CBV524305 CLR524305 CVN524305 DFJ524305 DPF524305 DZB524305 EIX524305 EST524305 FCP524305 FML524305 FWH524305 GGD524305 GPZ524305 GZV524305 HJR524305 HTN524305 IDJ524305 INF524305 IXB524305 JGX524305 JQT524305 KAP524305 KKL524305 KUH524305 LED524305 LNZ524305 LXV524305 MHR524305 MRN524305 NBJ524305 NLF524305 NVB524305 OEX524305 OOT524305 OYP524305 PIL524305 PSH524305 QCD524305 QLZ524305 QVV524305 RFR524305 RPN524305 RZJ524305 SJF524305 STB524305 TCX524305 TMT524305 TWP524305 UGL524305 UQH524305 VAD524305 VJZ524305 VTV524305 WDR524305 WNN524305 WXJ524305 BB589841 KX589841 UT589841 AEP589841 AOL589841 AYH589841 BID589841 BRZ589841 CBV589841 CLR589841 CVN589841 DFJ589841 DPF589841 DZB589841 EIX589841 EST589841 FCP589841 FML589841 FWH589841 GGD589841 GPZ589841 GZV589841 HJR589841 HTN589841 IDJ589841 INF589841 IXB589841 JGX589841 JQT589841 KAP589841 KKL589841 KUH589841 LED589841 LNZ589841 LXV589841 MHR589841 MRN589841 NBJ589841 NLF589841 NVB589841 OEX589841 OOT589841 OYP589841 PIL589841 PSH589841 QCD589841 QLZ589841 QVV589841 RFR589841 RPN589841 RZJ589841 SJF589841 STB589841 TCX589841 TMT589841 TWP589841 UGL589841 UQH589841 VAD589841 VJZ589841 VTV589841 WDR589841 WNN589841 WXJ589841 BB655377 KX655377 UT655377 AEP655377 AOL655377 AYH655377 BID655377 BRZ655377 CBV655377 CLR655377 CVN655377 DFJ655377 DPF655377 DZB655377 EIX655377 EST655377 FCP655377 FML655377 FWH655377 GGD655377 GPZ655377 GZV655377 HJR655377 HTN655377 IDJ655377 INF655377 IXB655377 JGX655377 JQT655377 KAP655377 KKL655377 KUH655377 LED655377 LNZ655377 LXV655377 MHR655377 MRN655377 NBJ655377 NLF655377 NVB655377 OEX655377 OOT655377 OYP655377 PIL655377 PSH655377 QCD655377 QLZ655377 QVV655377 RFR655377 RPN655377 RZJ655377 SJF655377 STB655377 TCX655377 TMT655377 TWP655377 UGL655377 UQH655377 VAD655377 VJZ655377 VTV655377 WDR655377 WNN655377 WXJ655377 BB720913 KX720913 UT720913 AEP720913 AOL720913 AYH720913 BID720913 BRZ720913 CBV720913 CLR720913 CVN720913 DFJ720913 DPF720913 DZB720913 EIX720913 EST720913 FCP720913 FML720913 FWH720913 GGD720913 GPZ720913 GZV720913 HJR720913 HTN720913 IDJ720913 INF720913 IXB720913 JGX720913 JQT720913 KAP720913 KKL720913 KUH720913 LED720913 LNZ720913 LXV720913 MHR720913 MRN720913 NBJ720913 NLF720913 NVB720913 OEX720913 OOT720913 OYP720913 PIL720913 PSH720913 QCD720913 QLZ720913 QVV720913 RFR720913 RPN720913 RZJ720913 SJF720913 STB720913 TCX720913 TMT720913 TWP720913 UGL720913 UQH720913 VAD720913 VJZ720913 VTV720913 WDR720913 WNN720913 WXJ720913 BB786449 KX786449 UT786449 AEP786449 AOL786449 AYH786449 BID786449 BRZ786449 CBV786449 CLR786449 CVN786449 DFJ786449 DPF786449 DZB786449 EIX786449 EST786449 FCP786449 FML786449 FWH786449 GGD786449 GPZ786449 GZV786449 HJR786449 HTN786449 IDJ786449 INF786449 IXB786449 JGX786449 JQT786449 KAP786449 KKL786449 KUH786449 LED786449 LNZ786449 LXV786449 MHR786449 MRN786449 NBJ786449 NLF786449 NVB786449 OEX786449 OOT786449 OYP786449 PIL786449 PSH786449 QCD786449 QLZ786449 QVV786449 RFR786449 RPN786449 RZJ786449 SJF786449 STB786449 TCX786449 TMT786449 TWP786449 UGL786449 UQH786449 VAD786449 VJZ786449 VTV786449 WDR786449 WNN786449 WXJ786449 BB851985 KX851985 UT851985 AEP851985 AOL851985 AYH851985 BID851985 BRZ851985 CBV851985 CLR851985 CVN851985 DFJ851985 DPF851985 DZB851985 EIX851985 EST851985 FCP851985 FML851985 FWH851985 GGD851985 GPZ851985 GZV851985 HJR851985 HTN851985 IDJ851985 INF851985 IXB851985 JGX851985 JQT851985 KAP851985 KKL851985 KUH851985 LED851985 LNZ851985 LXV851985 MHR851985 MRN851985 NBJ851985 NLF851985 NVB851985 OEX851985 OOT851985 OYP851985 PIL851985 PSH851985 QCD851985 QLZ851985 QVV851985 RFR851985 RPN851985 RZJ851985 SJF851985 STB851985 TCX851985 TMT851985 TWP851985 UGL851985 UQH851985 VAD851985 VJZ851985 VTV851985 WDR851985 WNN851985 WXJ851985 BB917521 KX917521 UT917521 AEP917521 AOL917521 AYH917521 BID917521 BRZ917521 CBV917521 CLR917521 CVN917521 DFJ917521 DPF917521 DZB917521 EIX917521 EST917521 FCP917521 FML917521 FWH917521 GGD917521 GPZ917521 GZV917521 HJR917521 HTN917521 IDJ917521 INF917521 IXB917521 JGX917521 JQT917521 KAP917521 KKL917521 KUH917521 LED917521 LNZ917521 LXV917521 MHR917521 MRN917521 NBJ917521 NLF917521 NVB917521 OEX917521 OOT917521 OYP917521 PIL917521 PSH917521 QCD917521 QLZ917521 QVV917521 RFR917521 RPN917521 RZJ917521 SJF917521 STB917521 TCX917521 TMT917521 TWP917521 UGL917521 UQH917521 VAD917521 VJZ917521 VTV917521 WDR917521 WNN917521 WXJ917521 BB983057 KX983057 UT983057 AEP983057 AOL983057 AYH983057 BID983057 BRZ983057 CBV983057 CLR983057 CVN983057 DFJ983057 DPF983057 DZB983057 EIX983057 EST983057 FCP983057 FML983057 FWH983057 GGD983057 GPZ983057 GZV983057 HJR983057 HTN983057 IDJ983057 INF983057 IXB983057 JGX983057 JQT983057 KAP983057 KKL983057 KUH983057 LED983057 LNZ983057 LXV983057 MHR983057 MRN983057 NBJ983057 NLF983057 NVB983057 OEX983057 OOT983057 OYP983057 PIL983057 PSH983057 QCD983057 QLZ983057 QVV983057 RFR983057 RPN983057 RZJ983057 SJF983057 STB983057 TCX983057 TMT983057 TWP983057 UGL983057 UQH983057 VAD983057 VJZ983057 VTV983057 WDR983057 WNN983057 WXJ983057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R65553:S65556 JN65553:JO65556 TJ65553:TK65556 ADF65553:ADG65556 ANB65553:ANC65556 AWX65553:AWY65556 BGT65553:BGU65556 BQP65553:BQQ65556 CAL65553:CAM65556 CKH65553:CKI65556 CUD65553:CUE65556 DDZ65553:DEA65556 DNV65553:DNW65556 DXR65553:DXS65556 EHN65553:EHO65556 ERJ65553:ERK65556 FBF65553:FBG65556 FLB65553:FLC65556 FUX65553:FUY65556 GET65553:GEU65556 GOP65553:GOQ65556 GYL65553:GYM65556 HIH65553:HII65556 HSD65553:HSE65556 IBZ65553:ICA65556 ILV65553:ILW65556 IVR65553:IVS65556 JFN65553:JFO65556 JPJ65553:JPK65556 JZF65553:JZG65556 KJB65553:KJC65556 KSX65553:KSY65556 LCT65553:LCU65556 LMP65553:LMQ65556 LWL65553:LWM65556 MGH65553:MGI65556 MQD65553:MQE65556 MZZ65553:NAA65556 NJV65553:NJW65556 NTR65553:NTS65556 ODN65553:ODO65556 ONJ65553:ONK65556 OXF65553:OXG65556 PHB65553:PHC65556 PQX65553:PQY65556 QAT65553:QAU65556 QKP65553:QKQ65556 QUL65553:QUM65556 REH65553:REI65556 ROD65553:ROE65556 RXZ65553:RYA65556 SHV65553:SHW65556 SRR65553:SRS65556 TBN65553:TBO65556 TLJ65553:TLK65556 TVF65553:TVG65556 UFB65553:UFC65556 UOX65553:UOY65556 UYT65553:UYU65556 VIP65553:VIQ65556 VSL65553:VSM65556 WCH65553:WCI65556 WMD65553:WME65556 WVZ65553:WWA65556 R131089:S131092 JN131089:JO131092 TJ131089:TK131092 ADF131089:ADG131092 ANB131089:ANC131092 AWX131089:AWY131092 BGT131089:BGU131092 BQP131089:BQQ131092 CAL131089:CAM131092 CKH131089:CKI131092 CUD131089:CUE131092 DDZ131089:DEA131092 DNV131089:DNW131092 DXR131089:DXS131092 EHN131089:EHO131092 ERJ131089:ERK131092 FBF131089:FBG131092 FLB131089:FLC131092 FUX131089:FUY131092 GET131089:GEU131092 GOP131089:GOQ131092 GYL131089:GYM131092 HIH131089:HII131092 HSD131089:HSE131092 IBZ131089:ICA131092 ILV131089:ILW131092 IVR131089:IVS131092 JFN131089:JFO131092 JPJ131089:JPK131092 JZF131089:JZG131092 KJB131089:KJC131092 KSX131089:KSY131092 LCT131089:LCU131092 LMP131089:LMQ131092 LWL131089:LWM131092 MGH131089:MGI131092 MQD131089:MQE131092 MZZ131089:NAA131092 NJV131089:NJW131092 NTR131089:NTS131092 ODN131089:ODO131092 ONJ131089:ONK131092 OXF131089:OXG131092 PHB131089:PHC131092 PQX131089:PQY131092 QAT131089:QAU131092 QKP131089:QKQ131092 QUL131089:QUM131092 REH131089:REI131092 ROD131089:ROE131092 RXZ131089:RYA131092 SHV131089:SHW131092 SRR131089:SRS131092 TBN131089:TBO131092 TLJ131089:TLK131092 TVF131089:TVG131092 UFB131089:UFC131092 UOX131089:UOY131092 UYT131089:UYU131092 VIP131089:VIQ131092 VSL131089:VSM131092 WCH131089:WCI131092 WMD131089:WME131092 WVZ131089:WWA131092 R196625:S196628 JN196625:JO196628 TJ196625:TK196628 ADF196625:ADG196628 ANB196625:ANC196628 AWX196625:AWY196628 BGT196625:BGU196628 BQP196625:BQQ196628 CAL196625:CAM196628 CKH196625:CKI196628 CUD196625:CUE196628 DDZ196625:DEA196628 DNV196625:DNW196628 DXR196625:DXS196628 EHN196625:EHO196628 ERJ196625:ERK196628 FBF196625:FBG196628 FLB196625:FLC196628 FUX196625:FUY196628 GET196625:GEU196628 GOP196625:GOQ196628 GYL196625:GYM196628 HIH196625:HII196628 HSD196625:HSE196628 IBZ196625:ICA196628 ILV196625:ILW196628 IVR196625:IVS196628 JFN196625:JFO196628 JPJ196625:JPK196628 JZF196625:JZG196628 KJB196625:KJC196628 KSX196625:KSY196628 LCT196625:LCU196628 LMP196625:LMQ196628 LWL196625:LWM196628 MGH196625:MGI196628 MQD196625:MQE196628 MZZ196625:NAA196628 NJV196625:NJW196628 NTR196625:NTS196628 ODN196625:ODO196628 ONJ196625:ONK196628 OXF196625:OXG196628 PHB196625:PHC196628 PQX196625:PQY196628 QAT196625:QAU196628 QKP196625:QKQ196628 QUL196625:QUM196628 REH196625:REI196628 ROD196625:ROE196628 RXZ196625:RYA196628 SHV196625:SHW196628 SRR196625:SRS196628 TBN196625:TBO196628 TLJ196625:TLK196628 TVF196625:TVG196628 UFB196625:UFC196628 UOX196625:UOY196628 UYT196625:UYU196628 VIP196625:VIQ196628 VSL196625:VSM196628 WCH196625:WCI196628 WMD196625:WME196628 WVZ196625:WWA196628 R262161:S262164 JN262161:JO262164 TJ262161:TK262164 ADF262161:ADG262164 ANB262161:ANC262164 AWX262161:AWY262164 BGT262161:BGU262164 BQP262161:BQQ262164 CAL262161:CAM262164 CKH262161:CKI262164 CUD262161:CUE262164 DDZ262161:DEA262164 DNV262161:DNW262164 DXR262161:DXS262164 EHN262161:EHO262164 ERJ262161:ERK262164 FBF262161:FBG262164 FLB262161:FLC262164 FUX262161:FUY262164 GET262161:GEU262164 GOP262161:GOQ262164 GYL262161:GYM262164 HIH262161:HII262164 HSD262161:HSE262164 IBZ262161:ICA262164 ILV262161:ILW262164 IVR262161:IVS262164 JFN262161:JFO262164 JPJ262161:JPK262164 JZF262161:JZG262164 KJB262161:KJC262164 KSX262161:KSY262164 LCT262161:LCU262164 LMP262161:LMQ262164 LWL262161:LWM262164 MGH262161:MGI262164 MQD262161:MQE262164 MZZ262161:NAA262164 NJV262161:NJW262164 NTR262161:NTS262164 ODN262161:ODO262164 ONJ262161:ONK262164 OXF262161:OXG262164 PHB262161:PHC262164 PQX262161:PQY262164 QAT262161:QAU262164 QKP262161:QKQ262164 QUL262161:QUM262164 REH262161:REI262164 ROD262161:ROE262164 RXZ262161:RYA262164 SHV262161:SHW262164 SRR262161:SRS262164 TBN262161:TBO262164 TLJ262161:TLK262164 TVF262161:TVG262164 UFB262161:UFC262164 UOX262161:UOY262164 UYT262161:UYU262164 VIP262161:VIQ262164 VSL262161:VSM262164 WCH262161:WCI262164 WMD262161:WME262164 WVZ262161:WWA262164 R327697:S327700 JN327697:JO327700 TJ327697:TK327700 ADF327697:ADG327700 ANB327697:ANC327700 AWX327697:AWY327700 BGT327697:BGU327700 BQP327697:BQQ327700 CAL327697:CAM327700 CKH327697:CKI327700 CUD327697:CUE327700 DDZ327697:DEA327700 DNV327697:DNW327700 DXR327697:DXS327700 EHN327697:EHO327700 ERJ327697:ERK327700 FBF327697:FBG327700 FLB327697:FLC327700 FUX327697:FUY327700 GET327697:GEU327700 GOP327697:GOQ327700 GYL327697:GYM327700 HIH327697:HII327700 HSD327697:HSE327700 IBZ327697:ICA327700 ILV327697:ILW327700 IVR327697:IVS327700 JFN327697:JFO327700 JPJ327697:JPK327700 JZF327697:JZG327700 KJB327697:KJC327700 KSX327697:KSY327700 LCT327697:LCU327700 LMP327697:LMQ327700 LWL327697:LWM327700 MGH327697:MGI327700 MQD327697:MQE327700 MZZ327697:NAA327700 NJV327697:NJW327700 NTR327697:NTS327700 ODN327697:ODO327700 ONJ327697:ONK327700 OXF327697:OXG327700 PHB327697:PHC327700 PQX327697:PQY327700 QAT327697:QAU327700 QKP327697:QKQ327700 QUL327697:QUM327700 REH327697:REI327700 ROD327697:ROE327700 RXZ327697:RYA327700 SHV327697:SHW327700 SRR327697:SRS327700 TBN327697:TBO327700 TLJ327697:TLK327700 TVF327697:TVG327700 UFB327697:UFC327700 UOX327697:UOY327700 UYT327697:UYU327700 VIP327697:VIQ327700 VSL327697:VSM327700 WCH327697:WCI327700 WMD327697:WME327700 WVZ327697:WWA327700 R393233:S393236 JN393233:JO393236 TJ393233:TK393236 ADF393233:ADG393236 ANB393233:ANC393236 AWX393233:AWY393236 BGT393233:BGU393236 BQP393233:BQQ393236 CAL393233:CAM393236 CKH393233:CKI393236 CUD393233:CUE393236 DDZ393233:DEA393236 DNV393233:DNW393236 DXR393233:DXS393236 EHN393233:EHO393236 ERJ393233:ERK393236 FBF393233:FBG393236 FLB393233:FLC393236 FUX393233:FUY393236 GET393233:GEU393236 GOP393233:GOQ393236 GYL393233:GYM393236 HIH393233:HII393236 HSD393233:HSE393236 IBZ393233:ICA393236 ILV393233:ILW393236 IVR393233:IVS393236 JFN393233:JFO393236 JPJ393233:JPK393236 JZF393233:JZG393236 KJB393233:KJC393236 KSX393233:KSY393236 LCT393233:LCU393236 LMP393233:LMQ393236 LWL393233:LWM393236 MGH393233:MGI393236 MQD393233:MQE393236 MZZ393233:NAA393236 NJV393233:NJW393236 NTR393233:NTS393236 ODN393233:ODO393236 ONJ393233:ONK393236 OXF393233:OXG393236 PHB393233:PHC393236 PQX393233:PQY393236 QAT393233:QAU393236 QKP393233:QKQ393236 QUL393233:QUM393236 REH393233:REI393236 ROD393233:ROE393236 RXZ393233:RYA393236 SHV393233:SHW393236 SRR393233:SRS393236 TBN393233:TBO393236 TLJ393233:TLK393236 TVF393233:TVG393236 UFB393233:UFC393236 UOX393233:UOY393236 UYT393233:UYU393236 VIP393233:VIQ393236 VSL393233:VSM393236 WCH393233:WCI393236 WMD393233:WME393236 WVZ393233:WWA393236 R458769:S458772 JN458769:JO458772 TJ458769:TK458772 ADF458769:ADG458772 ANB458769:ANC458772 AWX458769:AWY458772 BGT458769:BGU458772 BQP458769:BQQ458772 CAL458769:CAM458772 CKH458769:CKI458772 CUD458769:CUE458772 DDZ458769:DEA458772 DNV458769:DNW458772 DXR458769:DXS458772 EHN458769:EHO458772 ERJ458769:ERK458772 FBF458769:FBG458772 FLB458769:FLC458772 FUX458769:FUY458772 GET458769:GEU458772 GOP458769:GOQ458772 GYL458769:GYM458772 HIH458769:HII458772 HSD458769:HSE458772 IBZ458769:ICA458772 ILV458769:ILW458772 IVR458769:IVS458772 JFN458769:JFO458772 JPJ458769:JPK458772 JZF458769:JZG458772 KJB458769:KJC458772 KSX458769:KSY458772 LCT458769:LCU458772 LMP458769:LMQ458772 LWL458769:LWM458772 MGH458769:MGI458772 MQD458769:MQE458772 MZZ458769:NAA458772 NJV458769:NJW458772 NTR458769:NTS458772 ODN458769:ODO458772 ONJ458769:ONK458772 OXF458769:OXG458772 PHB458769:PHC458772 PQX458769:PQY458772 QAT458769:QAU458772 QKP458769:QKQ458772 QUL458769:QUM458772 REH458769:REI458772 ROD458769:ROE458772 RXZ458769:RYA458772 SHV458769:SHW458772 SRR458769:SRS458772 TBN458769:TBO458772 TLJ458769:TLK458772 TVF458769:TVG458772 UFB458769:UFC458772 UOX458769:UOY458772 UYT458769:UYU458772 VIP458769:VIQ458772 VSL458769:VSM458772 WCH458769:WCI458772 WMD458769:WME458772 WVZ458769:WWA458772 R524305:S524308 JN524305:JO524308 TJ524305:TK524308 ADF524305:ADG524308 ANB524305:ANC524308 AWX524305:AWY524308 BGT524305:BGU524308 BQP524305:BQQ524308 CAL524305:CAM524308 CKH524305:CKI524308 CUD524305:CUE524308 DDZ524305:DEA524308 DNV524305:DNW524308 DXR524305:DXS524308 EHN524305:EHO524308 ERJ524305:ERK524308 FBF524305:FBG524308 FLB524305:FLC524308 FUX524305:FUY524308 GET524305:GEU524308 GOP524305:GOQ524308 GYL524305:GYM524308 HIH524305:HII524308 HSD524305:HSE524308 IBZ524305:ICA524308 ILV524305:ILW524308 IVR524305:IVS524308 JFN524305:JFO524308 JPJ524305:JPK524308 JZF524305:JZG524308 KJB524305:KJC524308 KSX524305:KSY524308 LCT524305:LCU524308 LMP524305:LMQ524308 LWL524305:LWM524308 MGH524305:MGI524308 MQD524305:MQE524308 MZZ524305:NAA524308 NJV524305:NJW524308 NTR524305:NTS524308 ODN524305:ODO524308 ONJ524305:ONK524308 OXF524305:OXG524308 PHB524305:PHC524308 PQX524305:PQY524308 QAT524305:QAU524308 QKP524305:QKQ524308 QUL524305:QUM524308 REH524305:REI524308 ROD524305:ROE524308 RXZ524305:RYA524308 SHV524305:SHW524308 SRR524305:SRS524308 TBN524305:TBO524308 TLJ524305:TLK524308 TVF524305:TVG524308 UFB524305:UFC524308 UOX524305:UOY524308 UYT524305:UYU524308 VIP524305:VIQ524308 VSL524305:VSM524308 WCH524305:WCI524308 WMD524305:WME524308 WVZ524305:WWA524308 R589841:S589844 JN589841:JO589844 TJ589841:TK589844 ADF589841:ADG589844 ANB589841:ANC589844 AWX589841:AWY589844 BGT589841:BGU589844 BQP589841:BQQ589844 CAL589841:CAM589844 CKH589841:CKI589844 CUD589841:CUE589844 DDZ589841:DEA589844 DNV589841:DNW589844 DXR589841:DXS589844 EHN589841:EHO589844 ERJ589841:ERK589844 FBF589841:FBG589844 FLB589841:FLC589844 FUX589841:FUY589844 GET589841:GEU589844 GOP589841:GOQ589844 GYL589841:GYM589844 HIH589841:HII589844 HSD589841:HSE589844 IBZ589841:ICA589844 ILV589841:ILW589844 IVR589841:IVS589844 JFN589841:JFO589844 JPJ589841:JPK589844 JZF589841:JZG589844 KJB589841:KJC589844 KSX589841:KSY589844 LCT589841:LCU589844 LMP589841:LMQ589844 LWL589841:LWM589844 MGH589841:MGI589844 MQD589841:MQE589844 MZZ589841:NAA589844 NJV589841:NJW589844 NTR589841:NTS589844 ODN589841:ODO589844 ONJ589841:ONK589844 OXF589841:OXG589844 PHB589841:PHC589844 PQX589841:PQY589844 QAT589841:QAU589844 QKP589841:QKQ589844 QUL589841:QUM589844 REH589841:REI589844 ROD589841:ROE589844 RXZ589841:RYA589844 SHV589841:SHW589844 SRR589841:SRS589844 TBN589841:TBO589844 TLJ589841:TLK589844 TVF589841:TVG589844 UFB589841:UFC589844 UOX589841:UOY589844 UYT589841:UYU589844 VIP589841:VIQ589844 VSL589841:VSM589844 WCH589841:WCI589844 WMD589841:WME589844 WVZ589841:WWA589844 R655377:S655380 JN655377:JO655380 TJ655377:TK655380 ADF655377:ADG655380 ANB655377:ANC655380 AWX655377:AWY655380 BGT655377:BGU655380 BQP655377:BQQ655380 CAL655377:CAM655380 CKH655377:CKI655380 CUD655377:CUE655380 DDZ655377:DEA655380 DNV655377:DNW655380 DXR655377:DXS655380 EHN655377:EHO655380 ERJ655377:ERK655380 FBF655377:FBG655380 FLB655377:FLC655380 FUX655377:FUY655380 GET655377:GEU655380 GOP655377:GOQ655380 GYL655377:GYM655380 HIH655377:HII655380 HSD655377:HSE655380 IBZ655377:ICA655380 ILV655377:ILW655380 IVR655377:IVS655380 JFN655377:JFO655380 JPJ655377:JPK655380 JZF655377:JZG655380 KJB655377:KJC655380 KSX655377:KSY655380 LCT655377:LCU655380 LMP655377:LMQ655380 LWL655377:LWM655380 MGH655377:MGI655380 MQD655377:MQE655380 MZZ655377:NAA655380 NJV655377:NJW655380 NTR655377:NTS655380 ODN655377:ODO655380 ONJ655377:ONK655380 OXF655377:OXG655380 PHB655377:PHC655380 PQX655377:PQY655380 QAT655377:QAU655380 QKP655377:QKQ655380 QUL655377:QUM655380 REH655377:REI655380 ROD655377:ROE655380 RXZ655377:RYA655380 SHV655377:SHW655380 SRR655377:SRS655380 TBN655377:TBO655380 TLJ655377:TLK655380 TVF655377:TVG655380 UFB655377:UFC655380 UOX655377:UOY655380 UYT655377:UYU655380 VIP655377:VIQ655380 VSL655377:VSM655380 WCH655377:WCI655380 WMD655377:WME655380 WVZ655377:WWA655380 R720913:S720916 JN720913:JO720916 TJ720913:TK720916 ADF720913:ADG720916 ANB720913:ANC720916 AWX720913:AWY720916 BGT720913:BGU720916 BQP720913:BQQ720916 CAL720913:CAM720916 CKH720913:CKI720916 CUD720913:CUE720916 DDZ720913:DEA720916 DNV720913:DNW720916 DXR720913:DXS720916 EHN720913:EHO720916 ERJ720913:ERK720916 FBF720913:FBG720916 FLB720913:FLC720916 FUX720913:FUY720916 GET720913:GEU720916 GOP720913:GOQ720916 GYL720913:GYM720916 HIH720913:HII720916 HSD720913:HSE720916 IBZ720913:ICA720916 ILV720913:ILW720916 IVR720913:IVS720916 JFN720913:JFO720916 JPJ720913:JPK720916 JZF720913:JZG720916 KJB720913:KJC720916 KSX720913:KSY720916 LCT720913:LCU720916 LMP720913:LMQ720916 LWL720913:LWM720916 MGH720913:MGI720916 MQD720913:MQE720916 MZZ720913:NAA720916 NJV720913:NJW720916 NTR720913:NTS720916 ODN720913:ODO720916 ONJ720913:ONK720916 OXF720913:OXG720916 PHB720913:PHC720916 PQX720913:PQY720916 QAT720913:QAU720916 QKP720913:QKQ720916 QUL720913:QUM720916 REH720913:REI720916 ROD720913:ROE720916 RXZ720913:RYA720916 SHV720913:SHW720916 SRR720913:SRS720916 TBN720913:TBO720916 TLJ720913:TLK720916 TVF720913:TVG720916 UFB720913:UFC720916 UOX720913:UOY720916 UYT720913:UYU720916 VIP720913:VIQ720916 VSL720913:VSM720916 WCH720913:WCI720916 WMD720913:WME720916 WVZ720913:WWA720916 R786449:S786452 JN786449:JO786452 TJ786449:TK786452 ADF786449:ADG786452 ANB786449:ANC786452 AWX786449:AWY786452 BGT786449:BGU786452 BQP786449:BQQ786452 CAL786449:CAM786452 CKH786449:CKI786452 CUD786449:CUE786452 DDZ786449:DEA786452 DNV786449:DNW786452 DXR786449:DXS786452 EHN786449:EHO786452 ERJ786449:ERK786452 FBF786449:FBG786452 FLB786449:FLC786452 FUX786449:FUY786452 GET786449:GEU786452 GOP786449:GOQ786452 GYL786449:GYM786452 HIH786449:HII786452 HSD786449:HSE786452 IBZ786449:ICA786452 ILV786449:ILW786452 IVR786449:IVS786452 JFN786449:JFO786452 JPJ786449:JPK786452 JZF786449:JZG786452 KJB786449:KJC786452 KSX786449:KSY786452 LCT786449:LCU786452 LMP786449:LMQ786452 LWL786449:LWM786452 MGH786449:MGI786452 MQD786449:MQE786452 MZZ786449:NAA786452 NJV786449:NJW786452 NTR786449:NTS786452 ODN786449:ODO786452 ONJ786449:ONK786452 OXF786449:OXG786452 PHB786449:PHC786452 PQX786449:PQY786452 QAT786449:QAU786452 QKP786449:QKQ786452 QUL786449:QUM786452 REH786449:REI786452 ROD786449:ROE786452 RXZ786449:RYA786452 SHV786449:SHW786452 SRR786449:SRS786452 TBN786449:TBO786452 TLJ786449:TLK786452 TVF786449:TVG786452 UFB786449:UFC786452 UOX786449:UOY786452 UYT786449:UYU786452 VIP786449:VIQ786452 VSL786449:VSM786452 WCH786449:WCI786452 WMD786449:WME786452 WVZ786449:WWA786452 R851985:S851988 JN851985:JO851988 TJ851985:TK851988 ADF851985:ADG851988 ANB851985:ANC851988 AWX851985:AWY851988 BGT851985:BGU851988 BQP851985:BQQ851988 CAL851985:CAM851988 CKH851985:CKI851988 CUD851985:CUE851988 DDZ851985:DEA851988 DNV851985:DNW851988 DXR851985:DXS851988 EHN851985:EHO851988 ERJ851985:ERK851988 FBF851985:FBG851988 FLB851985:FLC851988 FUX851985:FUY851988 GET851985:GEU851988 GOP851985:GOQ851988 GYL851985:GYM851988 HIH851985:HII851988 HSD851985:HSE851988 IBZ851985:ICA851988 ILV851985:ILW851988 IVR851985:IVS851988 JFN851985:JFO851988 JPJ851985:JPK851988 JZF851985:JZG851988 KJB851985:KJC851988 KSX851985:KSY851988 LCT851985:LCU851988 LMP851985:LMQ851988 LWL851985:LWM851988 MGH851985:MGI851988 MQD851985:MQE851988 MZZ851985:NAA851988 NJV851985:NJW851988 NTR851985:NTS851988 ODN851985:ODO851988 ONJ851985:ONK851988 OXF851985:OXG851988 PHB851985:PHC851988 PQX851985:PQY851988 QAT851985:QAU851988 QKP851985:QKQ851988 QUL851985:QUM851988 REH851985:REI851988 ROD851985:ROE851988 RXZ851985:RYA851988 SHV851985:SHW851988 SRR851985:SRS851988 TBN851985:TBO851988 TLJ851985:TLK851988 TVF851985:TVG851988 UFB851985:UFC851988 UOX851985:UOY851988 UYT851985:UYU851988 VIP851985:VIQ851988 VSL851985:VSM851988 WCH851985:WCI851988 WMD851985:WME851988 WVZ851985:WWA851988 R917521:S917524 JN917521:JO917524 TJ917521:TK917524 ADF917521:ADG917524 ANB917521:ANC917524 AWX917521:AWY917524 BGT917521:BGU917524 BQP917521:BQQ917524 CAL917521:CAM917524 CKH917521:CKI917524 CUD917521:CUE917524 DDZ917521:DEA917524 DNV917521:DNW917524 DXR917521:DXS917524 EHN917521:EHO917524 ERJ917521:ERK917524 FBF917521:FBG917524 FLB917521:FLC917524 FUX917521:FUY917524 GET917521:GEU917524 GOP917521:GOQ917524 GYL917521:GYM917524 HIH917521:HII917524 HSD917521:HSE917524 IBZ917521:ICA917524 ILV917521:ILW917524 IVR917521:IVS917524 JFN917521:JFO917524 JPJ917521:JPK917524 JZF917521:JZG917524 KJB917521:KJC917524 KSX917521:KSY917524 LCT917521:LCU917524 LMP917521:LMQ917524 LWL917521:LWM917524 MGH917521:MGI917524 MQD917521:MQE917524 MZZ917521:NAA917524 NJV917521:NJW917524 NTR917521:NTS917524 ODN917521:ODO917524 ONJ917521:ONK917524 OXF917521:OXG917524 PHB917521:PHC917524 PQX917521:PQY917524 QAT917521:QAU917524 QKP917521:QKQ917524 QUL917521:QUM917524 REH917521:REI917524 ROD917521:ROE917524 RXZ917521:RYA917524 SHV917521:SHW917524 SRR917521:SRS917524 TBN917521:TBO917524 TLJ917521:TLK917524 TVF917521:TVG917524 UFB917521:UFC917524 UOX917521:UOY917524 UYT917521:UYU917524 VIP917521:VIQ917524 VSL917521:VSM917524 WCH917521:WCI917524 WMD917521:WME917524 WVZ917521:WWA917524 R983057:S983060 JN983057:JO983060 TJ983057:TK983060 ADF983057:ADG983060 ANB983057:ANC983060 AWX983057:AWY983060 BGT983057:BGU983060 BQP983057:BQQ983060 CAL983057:CAM983060 CKH983057:CKI983060 CUD983057:CUE983060 DDZ983057:DEA983060 DNV983057:DNW983060 DXR983057:DXS983060 EHN983057:EHO983060 ERJ983057:ERK983060 FBF983057:FBG983060 FLB983057:FLC983060 FUX983057:FUY983060 GET983057:GEU983060 GOP983057:GOQ983060 GYL983057:GYM983060 HIH983057:HII983060 HSD983057:HSE983060 IBZ983057:ICA983060 ILV983057:ILW983060 IVR983057:IVS983060 JFN983057:JFO983060 JPJ983057:JPK983060 JZF983057:JZG983060 KJB983057:KJC983060 KSX983057:KSY983060 LCT983057:LCU983060 LMP983057:LMQ983060 LWL983057:LWM983060 MGH983057:MGI983060 MQD983057:MQE983060 MZZ983057:NAA983060 NJV983057:NJW983060 NTR983057:NTS983060 ODN983057:ODO983060 ONJ983057:ONK983060 OXF983057:OXG983060 PHB983057:PHC983060 PQX983057:PQY983060 QAT983057:QAU983060 QKP983057:QKQ983060 QUL983057:QUM983060 REH983057:REI983060 ROD983057:ROE983060 RXZ983057:RYA983060 SHV983057:SHW983060 SRR983057:SRS983060 TBN983057:TBO983060 TLJ983057:TLK983060 TVF983057:TVG983060 UFB983057:UFC983060 UOX983057:UOY983060 UYT983057:UYU983060 VIP983057:VIQ983060 VSL983057:VSM983060 WCH983057:WCI983060 WMD983057:WME983060 WVZ983057:WWA983060 WVL983072:WVM983072 KP24:KP26 UL24:UL26 AEH24:AEH26 AOD24:AOD26 AXZ24:AXZ26 BHV24:BHV26 BRR24:BRR26 CBN24:CBN26 CLJ24:CLJ26 CVF24:CVF26 DFB24:DFB26 DOX24:DOX26 DYT24:DYT26 EIP24:EIP26 ESL24:ESL26 FCH24:FCH26 FMD24:FMD26 FVZ24:FVZ26 GFV24:GFV26 GPR24:GPR26 GZN24:GZN26 HJJ24:HJJ26 HTF24:HTF26 IDB24:IDB26 IMX24:IMX26 IWT24:IWT26 JGP24:JGP26 JQL24:JQL26 KAH24:KAH26 KKD24:KKD26 KTZ24:KTZ26 LDV24:LDV26 LNR24:LNR26 LXN24:LXN26 MHJ24:MHJ26 MRF24:MRF26 NBB24:NBB26 NKX24:NKX26 NUT24:NUT26 OEP24:OEP26 OOL24:OOL26 OYH24:OYH26 PID24:PID26 PRZ24:PRZ26 QBV24:QBV26 QLR24:QLR26 QVN24:QVN26 RFJ24:RFJ26 RPF24:RPF26 RZB24:RZB26 SIX24:SIX26 SST24:SST26 TCP24:TCP26 TML24:TML26 TWH24:TWH26 UGD24:UGD26 UPZ24:UPZ26 UZV24:UZV26 VJR24:VJR26 VTN24:VTN26 WDJ24:WDJ26 WNF24:WNF26 WXB24:WXB26 AT65564:AT65566 KP65564:KP65566 UL65564:UL65566 AEH65564:AEH65566 AOD65564:AOD65566 AXZ65564:AXZ65566 BHV65564:BHV65566 BRR65564:BRR65566 CBN65564:CBN65566 CLJ65564:CLJ65566 CVF65564:CVF65566 DFB65564:DFB65566 DOX65564:DOX65566 DYT65564:DYT65566 EIP65564:EIP65566 ESL65564:ESL65566 FCH65564:FCH65566 FMD65564:FMD65566 FVZ65564:FVZ65566 GFV65564:GFV65566 GPR65564:GPR65566 GZN65564:GZN65566 HJJ65564:HJJ65566 HTF65564:HTF65566 IDB65564:IDB65566 IMX65564:IMX65566 IWT65564:IWT65566 JGP65564:JGP65566 JQL65564:JQL65566 KAH65564:KAH65566 KKD65564:KKD65566 KTZ65564:KTZ65566 LDV65564:LDV65566 LNR65564:LNR65566 LXN65564:LXN65566 MHJ65564:MHJ65566 MRF65564:MRF65566 NBB65564:NBB65566 NKX65564:NKX65566 NUT65564:NUT65566 OEP65564:OEP65566 OOL65564:OOL65566 OYH65564:OYH65566 PID65564:PID65566 PRZ65564:PRZ65566 QBV65564:QBV65566 QLR65564:QLR65566 QVN65564:QVN65566 RFJ65564:RFJ65566 RPF65564:RPF65566 RZB65564:RZB65566 SIX65564:SIX65566 SST65564:SST65566 TCP65564:TCP65566 TML65564:TML65566 TWH65564:TWH65566 UGD65564:UGD65566 UPZ65564:UPZ65566 UZV65564:UZV65566 VJR65564:VJR65566 VTN65564:VTN65566 WDJ65564:WDJ65566 WNF65564:WNF65566 WXB65564:WXB65566 AT131100:AT131102 KP131100:KP131102 UL131100:UL131102 AEH131100:AEH131102 AOD131100:AOD131102 AXZ131100:AXZ131102 BHV131100:BHV131102 BRR131100:BRR131102 CBN131100:CBN131102 CLJ131100:CLJ131102 CVF131100:CVF131102 DFB131100:DFB131102 DOX131100:DOX131102 DYT131100:DYT131102 EIP131100:EIP131102 ESL131100:ESL131102 FCH131100:FCH131102 FMD131100:FMD131102 FVZ131100:FVZ131102 GFV131100:GFV131102 GPR131100:GPR131102 GZN131100:GZN131102 HJJ131100:HJJ131102 HTF131100:HTF131102 IDB131100:IDB131102 IMX131100:IMX131102 IWT131100:IWT131102 JGP131100:JGP131102 JQL131100:JQL131102 KAH131100:KAH131102 KKD131100:KKD131102 KTZ131100:KTZ131102 LDV131100:LDV131102 LNR131100:LNR131102 LXN131100:LXN131102 MHJ131100:MHJ131102 MRF131100:MRF131102 NBB131100:NBB131102 NKX131100:NKX131102 NUT131100:NUT131102 OEP131100:OEP131102 OOL131100:OOL131102 OYH131100:OYH131102 PID131100:PID131102 PRZ131100:PRZ131102 QBV131100:QBV131102 QLR131100:QLR131102 QVN131100:QVN131102 RFJ131100:RFJ131102 RPF131100:RPF131102 RZB131100:RZB131102 SIX131100:SIX131102 SST131100:SST131102 TCP131100:TCP131102 TML131100:TML131102 TWH131100:TWH131102 UGD131100:UGD131102 UPZ131100:UPZ131102 UZV131100:UZV131102 VJR131100:VJR131102 VTN131100:VTN131102 WDJ131100:WDJ131102 WNF131100:WNF131102 WXB131100:WXB131102 AT196636:AT196638 KP196636:KP196638 UL196636:UL196638 AEH196636:AEH196638 AOD196636:AOD196638 AXZ196636:AXZ196638 BHV196636:BHV196638 BRR196636:BRR196638 CBN196636:CBN196638 CLJ196636:CLJ196638 CVF196636:CVF196638 DFB196636:DFB196638 DOX196636:DOX196638 DYT196636:DYT196638 EIP196636:EIP196638 ESL196636:ESL196638 FCH196636:FCH196638 FMD196636:FMD196638 FVZ196636:FVZ196638 GFV196636:GFV196638 GPR196636:GPR196638 GZN196636:GZN196638 HJJ196636:HJJ196638 HTF196636:HTF196638 IDB196636:IDB196638 IMX196636:IMX196638 IWT196636:IWT196638 JGP196636:JGP196638 JQL196636:JQL196638 KAH196636:KAH196638 KKD196636:KKD196638 KTZ196636:KTZ196638 LDV196636:LDV196638 LNR196636:LNR196638 LXN196636:LXN196638 MHJ196636:MHJ196638 MRF196636:MRF196638 NBB196636:NBB196638 NKX196636:NKX196638 NUT196636:NUT196638 OEP196636:OEP196638 OOL196636:OOL196638 OYH196636:OYH196638 PID196636:PID196638 PRZ196636:PRZ196638 QBV196636:QBV196638 QLR196636:QLR196638 QVN196636:QVN196638 RFJ196636:RFJ196638 RPF196636:RPF196638 RZB196636:RZB196638 SIX196636:SIX196638 SST196636:SST196638 TCP196636:TCP196638 TML196636:TML196638 TWH196636:TWH196638 UGD196636:UGD196638 UPZ196636:UPZ196638 UZV196636:UZV196638 VJR196636:VJR196638 VTN196636:VTN196638 WDJ196636:WDJ196638 WNF196636:WNF196638 WXB196636:WXB196638 AT262172:AT262174 KP262172:KP262174 UL262172:UL262174 AEH262172:AEH262174 AOD262172:AOD262174 AXZ262172:AXZ262174 BHV262172:BHV262174 BRR262172:BRR262174 CBN262172:CBN262174 CLJ262172:CLJ262174 CVF262172:CVF262174 DFB262172:DFB262174 DOX262172:DOX262174 DYT262172:DYT262174 EIP262172:EIP262174 ESL262172:ESL262174 FCH262172:FCH262174 FMD262172:FMD262174 FVZ262172:FVZ262174 GFV262172:GFV262174 GPR262172:GPR262174 GZN262172:GZN262174 HJJ262172:HJJ262174 HTF262172:HTF262174 IDB262172:IDB262174 IMX262172:IMX262174 IWT262172:IWT262174 JGP262172:JGP262174 JQL262172:JQL262174 KAH262172:KAH262174 KKD262172:KKD262174 KTZ262172:KTZ262174 LDV262172:LDV262174 LNR262172:LNR262174 LXN262172:LXN262174 MHJ262172:MHJ262174 MRF262172:MRF262174 NBB262172:NBB262174 NKX262172:NKX262174 NUT262172:NUT262174 OEP262172:OEP262174 OOL262172:OOL262174 OYH262172:OYH262174 PID262172:PID262174 PRZ262172:PRZ262174 QBV262172:QBV262174 QLR262172:QLR262174 QVN262172:QVN262174 RFJ262172:RFJ262174 RPF262172:RPF262174 RZB262172:RZB262174 SIX262172:SIX262174 SST262172:SST262174 TCP262172:TCP262174 TML262172:TML262174 TWH262172:TWH262174 UGD262172:UGD262174 UPZ262172:UPZ262174 UZV262172:UZV262174 VJR262172:VJR262174 VTN262172:VTN262174 WDJ262172:WDJ262174 WNF262172:WNF262174 WXB262172:WXB262174 AT327708:AT327710 KP327708:KP327710 UL327708:UL327710 AEH327708:AEH327710 AOD327708:AOD327710 AXZ327708:AXZ327710 BHV327708:BHV327710 BRR327708:BRR327710 CBN327708:CBN327710 CLJ327708:CLJ327710 CVF327708:CVF327710 DFB327708:DFB327710 DOX327708:DOX327710 DYT327708:DYT327710 EIP327708:EIP327710 ESL327708:ESL327710 FCH327708:FCH327710 FMD327708:FMD327710 FVZ327708:FVZ327710 GFV327708:GFV327710 GPR327708:GPR327710 GZN327708:GZN327710 HJJ327708:HJJ327710 HTF327708:HTF327710 IDB327708:IDB327710 IMX327708:IMX327710 IWT327708:IWT327710 JGP327708:JGP327710 JQL327708:JQL327710 KAH327708:KAH327710 KKD327708:KKD327710 KTZ327708:KTZ327710 LDV327708:LDV327710 LNR327708:LNR327710 LXN327708:LXN327710 MHJ327708:MHJ327710 MRF327708:MRF327710 NBB327708:NBB327710 NKX327708:NKX327710 NUT327708:NUT327710 OEP327708:OEP327710 OOL327708:OOL327710 OYH327708:OYH327710 PID327708:PID327710 PRZ327708:PRZ327710 QBV327708:QBV327710 QLR327708:QLR327710 QVN327708:QVN327710 RFJ327708:RFJ327710 RPF327708:RPF327710 RZB327708:RZB327710 SIX327708:SIX327710 SST327708:SST327710 TCP327708:TCP327710 TML327708:TML327710 TWH327708:TWH327710 UGD327708:UGD327710 UPZ327708:UPZ327710 UZV327708:UZV327710 VJR327708:VJR327710 VTN327708:VTN327710 WDJ327708:WDJ327710 WNF327708:WNF327710 WXB327708:WXB327710 AT393244:AT393246 KP393244:KP393246 UL393244:UL393246 AEH393244:AEH393246 AOD393244:AOD393246 AXZ393244:AXZ393246 BHV393244:BHV393246 BRR393244:BRR393246 CBN393244:CBN393246 CLJ393244:CLJ393246 CVF393244:CVF393246 DFB393244:DFB393246 DOX393244:DOX393246 DYT393244:DYT393246 EIP393244:EIP393246 ESL393244:ESL393246 FCH393244:FCH393246 FMD393244:FMD393246 FVZ393244:FVZ393246 GFV393244:GFV393246 GPR393244:GPR393246 GZN393244:GZN393246 HJJ393244:HJJ393246 HTF393244:HTF393246 IDB393244:IDB393246 IMX393244:IMX393246 IWT393244:IWT393246 JGP393244:JGP393246 JQL393244:JQL393246 KAH393244:KAH393246 KKD393244:KKD393246 KTZ393244:KTZ393246 LDV393244:LDV393246 LNR393244:LNR393246 LXN393244:LXN393246 MHJ393244:MHJ393246 MRF393244:MRF393246 NBB393244:NBB393246 NKX393244:NKX393246 NUT393244:NUT393246 OEP393244:OEP393246 OOL393244:OOL393246 OYH393244:OYH393246 PID393244:PID393246 PRZ393244:PRZ393246 QBV393244:QBV393246 QLR393244:QLR393246 QVN393244:QVN393246 RFJ393244:RFJ393246 RPF393244:RPF393246 RZB393244:RZB393246 SIX393244:SIX393246 SST393244:SST393246 TCP393244:TCP393246 TML393244:TML393246 TWH393244:TWH393246 UGD393244:UGD393246 UPZ393244:UPZ393246 UZV393244:UZV393246 VJR393244:VJR393246 VTN393244:VTN393246 WDJ393244:WDJ393246 WNF393244:WNF393246 WXB393244:WXB393246 AT458780:AT458782 KP458780:KP458782 UL458780:UL458782 AEH458780:AEH458782 AOD458780:AOD458782 AXZ458780:AXZ458782 BHV458780:BHV458782 BRR458780:BRR458782 CBN458780:CBN458782 CLJ458780:CLJ458782 CVF458780:CVF458782 DFB458780:DFB458782 DOX458780:DOX458782 DYT458780:DYT458782 EIP458780:EIP458782 ESL458780:ESL458782 FCH458780:FCH458782 FMD458780:FMD458782 FVZ458780:FVZ458782 GFV458780:GFV458782 GPR458780:GPR458782 GZN458780:GZN458782 HJJ458780:HJJ458782 HTF458780:HTF458782 IDB458780:IDB458782 IMX458780:IMX458782 IWT458780:IWT458782 JGP458780:JGP458782 JQL458780:JQL458782 KAH458780:KAH458782 KKD458780:KKD458782 KTZ458780:KTZ458782 LDV458780:LDV458782 LNR458780:LNR458782 LXN458780:LXN458782 MHJ458780:MHJ458782 MRF458780:MRF458782 NBB458780:NBB458782 NKX458780:NKX458782 NUT458780:NUT458782 OEP458780:OEP458782 OOL458780:OOL458782 OYH458780:OYH458782 PID458780:PID458782 PRZ458780:PRZ458782 QBV458780:QBV458782 QLR458780:QLR458782 QVN458780:QVN458782 RFJ458780:RFJ458782 RPF458780:RPF458782 RZB458780:RZB458782 SIX458780:SIX458782 SST458780:SST458782 TCP458780:TCP458782 TML458780:TML458782 TWH458780:TWH458782 UGD458780:UGD458782 UPZ458780:UPZ458782 UZV458780:UZV458782 VJR458780:VJR458782 VTN458780:VTN458782 WDJ458780:WDJ458782 WNF458780:WNF458782 WXB458780:WXB458782 AT524316:AT524318 KP524316:KP524318 UL524316:UL524318 AEH524316:AEH524318 AOD524316:AOD524318 AXZ524316:AXZ524318 BHV524316:BHV524318 BRR524316:BRR524318 CBN524316:CBN524318 CLJ524316:CLJ524318 CVF524316:CVF524318 DFB524316:DFB524318 DOX524316:DOX524318 DYT524316:DYT524318 EIP524316:EIP524318 ESL524316:ESL524318 FCH524316:FCH524318 FMD524316:FMD524318 FVZ524316:FVZ524318 GFV524316:GFV524318 GPR524316:GPR524318 GZN524316:GZN524318 HJJ524316:HJJ524318 HTF524316:HTF524318 IDB524316:IDB524318 IMX524316:IMX524318 IWT524316:IWT524318 JGP524316:JGP524318 JQL524316:JQL524318 KAH524316:KAH524318 KKD524316:KKD524318 KTZ524316:KTZ524318 LDV524316:LDV524318 LNR524316:LNR524318 LXN524316:LXN524318 MHJ524316:MHJ524318 MRF524316:MRF524318 NBB524316:NBB524318 NKX524316:NKX524318 NUT524316:NUT524318 OEP524316:OEP524318 OOL524316:OOL524318 OYH524316:OYH524318 PID524316:PID524318 PRZ524316:PRZ524318 QBV524316:QBV524318 QLR524316:QLR524318 QVN524316:QVN524318 RFJ524316:RFJ524318 RPF524316:RPF524318 RZB524316:RZB524318 SIX524316:SIX524318 SST524316:SST524318 TCP524316:TCP524318 TML524316:TML524318 TWH524316:TWH524318 UGD524316:UGD524318 UPZ524316:UPZ524318 UZV524316:UZV524318 VJR524316:VJR524318 VTN524316:VTN524318 WDJ524316:WDJ524318 WNF524316:WNF524318 WXB524316:WXB524318 AT589852:AT589854 KP589852:KP589854 UL589852:UL589854 AEH589852:AEH589854 AOD589852:AOD589854 AXZ589852:AXZ589854 BHV589852:BHV589854 BRR589852:BRR589854 CBN589852:CBN589854 CLJ589852:CLJ589854 CVF589852:CVF589854 DFB589852:DFB589854 DOX589852:DOX589854 DYT589852:DYT589854 EIP589852:EIP589854 ESL589852:ESL589854 FCH589852:FCH589854 FMD589852:FMD589854 FVZ589852:FVZ589854 GFV589852:GFV589854 GPR589852:GPR589854 GZN589852:GZN589854 HJJ589852:HJJ589854 HTF589852:HTF589854 IDB589852:IDB589854 IMX589852:IMX589854 IWT589852:IWT589854 JGP589852:JGP589854 JQL589852:JQL589854 KAH589852:KAH589854 KKD589852:KKD589854 KTZ589852:KTZ589854 LDV589852:LDV589854 LNR589852:LNR589854 LXN589852:LXN589854 MHJ589852:MHJ589854 MRF589852:MRF589854 NBB589852:NBB589854 NKX589852:NKX589854 NUT589852:NUT589854 OEP589852:OEP589854 OOL589852:OOL589854 OYH589852:OYH589854 PID589852:PID589854 PRZ589852:PRZ589854 QBV589852:QBV589854 QLR589852:QLR589854 QVN589852:QVN589854 RFJ589852:RFJ589854 RPF589852:RPF589854 RZB589852:RZB589854 SIX589852:SIX589854 SST589852:SST589854 TCP589852:TCP589854 TML589852:TML589854 TWH589852:TWH589854 UGD589852:UGD589854 UPZ589852:UPZ589854 UZV589852:UZV589854 VJR589852:VJR589854 VTN589852:VTN589854 WDJ589852:WDJ589854 WNF589852:WNF589854 WXB589852:WXB589854 AT655388:AT655390 KP655388:KP655390 UL655388:UL655390 AEH655388:AEH655390 AOD655388:AOD655390 AXZ655388:AXZ655390 BHV655388:BHV655390 BRR655388:BRR655390 CBN655388:CBN655390 CLJ655388:CLJ655390 CVF655388:CVF655390 DFB655388:DFB655390 DOX655388:DOX655390 DYT655388:DYT655390 EIP655388:EIP655390 ESL655388:ESL655390 FCH655388:FCH655390 FMD655388:FMD655390 FVZ655388:FVZ655390 GFV655388:GFV655390 GPR655388:GPR655390 GZN655388:GZN655390 HJJ655388:HJJ655390 HTF655388:HTF655390 IDB655388:IDB655390 IMX655388:IMX655390 IWT655388:IWT655390 JGP655388:JGP655390 JQL655388:JQL655390 KAH655388:KAH655390 KKD655388:KKD655390 KTZ655388:KTZ655390 LDV655388:LDV655390 LNR655388:LNR655390 LXN655388:LXN655390 MHJ655388:MHJ655390 MRF655388:MRF655390 NBB655388:NBB655390 NKX655388:NKX655390 NUT655388:NUT655390 OEP655388:OEP655390 OOL655388:OOL655390 OYH655388:OYH655390 PID655388:PID655390 PRZ655388:PRZ655390 QBV655388:QBV655390 QLR655388:QLR655390 QVN655388:QVN655390 RFJ655388:RFJ655390 RPF655388:RPF655390 RZB655388:RZB655390 SIX655388:SIX655390 SST655388:SST655390 TCP655388:TCP655390 TML655388:TML655390 TWH655388:TWH655390 UGD655388:UGD655390 UPZ655388:UPZ655390 UZV655388:UZV655390 VJR655388:VJR655390 VTN655388:VTN655390 WDJ655388:WDJ655390 WNF655388:WNF655390 WXB655388:WXB655390 AT720924:AT720926 KP720924:KP720926 UL720924:UL720926 AEH720924:AEH720926 AOD720924:AOD720926 AXZ720924:AXZ720926 BHV720924:BHV720926 BRR720924:BRR720926 CBN720924:CBN720926 CLJ720924:CLJ720926 CVF720924:CVF720926 DFB720924:DFB720926 DOX720924:DOX720926 DYT720924:DYT720926 EIP720924:EIP720926 ESL720924:ESL720926 FCH720924:FCH720926 FMD720924:FMD720926 FVZ720924:FVZ720926 GFV720924:GFV720926 GPR720924:GPR720926 GZN720924:GZN720926 HJJ720924:HJJ720926 HTF720924:HTF720926 IDB720924:IDB720926 IMX720924:IMX720926 IWT720924:IWT720926 JGP720924:JGP720926 JQL720924:JQL720926 KAH720924:KAH720926 KKD720924:KKD720926 KTZ720924:KTZ720926 LDV720924:LDV720926 LNR720924:LNR720926 LXN720924:LXN720926 MHJ720924:MHJ720926 MRF720924:MRF720926 NBB720924:NBB720926 NKX720924:NKX720926 NUT720924:NUT720926 OEP720924:OEP720926 OOL720924:OOL720926 OYH720924:OYH720926 PID720924:PID720926 PRZ720924:PRZ720926 QBV720924:QBV720926 QLR720924:QLR720926 QVN720924:QVN720926 RFJ720924:RFJ720926 RPF720924:RPF720926 RZB720924:RZB720926 SIX720924:SIX720926 SST720924:SST720926 TCP720924:TCP720926 TML720924:TML720926 TWH720924:TWH720926 UGD720924:UGD720926 UPZ720924:UPZ720926 UZV720924:UZV720926 VJR720924:VJR720926 VTN720924:VTN720926 WDJ720924:WDJ720926 WNF720924:WNF720926 WXB720924:WXB720926 AT786460:AT786462 KP786460:KP786462 UL786460:UL786462 AEH786460:AEH786462 AOD786460:AOD786462 AXZ786460:AXZ786462 BHV786460:BHV786462 BRR786460:BRR786462 CBN786460:CBN786462 CLJ786460:CLJ786462 CVF786460:CVF786462 DFB786460:DFB786462 DOX786460:DOX786462 DYT786460:DYT786462 EIP786460:EIP786462 ESL786460:ESL786462 FCH786460:FCH786462 FMD786460:FMD786462 FVZ786460:FVZ786462 GFV786460:GFV786462 GPR786460:GPR786462 GZN786460:GZN786462 HJJ786460:HJJ786462 HTF786460:HTF786462 IDB786460:IDB786462 IMX786460:IMX786462 IWT786460:IWT786462 JGP786460:JGP786462 JQL786460:JQL786462 KAH786460:KAH786462 KKD786460:KKD786462 KTZ786460:KTZ786462 LDV786460:LDV786462 LNR786460:LNR786462 LXN786460:LXN786462 MHJ786460:MHJ786462 MRF786460:MRF786462 NBB786460:NBB786462 NKX786460:NKX786462 NUT786460:NUT786462 OEP786460:OEP786462 OOL786460:OOL786462 OYH786460:OYH786462 PID786460:PID786462 PRZ786460:PRZ786462 QBV786460:QBV786462 QLR786460:QLR786462 QVN786460:QVN786462 RFJ786460:RFJ786462 RPF786460:RPF786462 RZB786460:RZB786462 SIX786460:SIX786462 SST786460:SST786462 TCP786460:TCP786462 TML786460:TML786462 TWH786460:TWH786462 UGD786460:UGD786462 UPZ786460:UPZ786462 UZV786460:UZV786462 VJR786460:VJR786462 VTN786460:VTN786462 WDJ786460:WDJ786462 WNF786460:WNF786462 WXB786460:WXB786462 AT851996:AT851998 KP851996:KP851998 UL851996:UL851998 AEH851996:AEH851998 AOD851996:AOD851998 AXZ851996:AXZ851998 BHV851996:BHV851998 BRR851996:BRR851998 CBN851996:CBN851998 CLJ851996:CLJ851998 CVF851996:CVF851998 DFB851996:DFB851998 DOX851996:DOX851998 DYT851996:DYT851998 EIP851996:EIP851998 ESL851996:ESL851998 FCH851996:FCH851998 FMD851996:FMD851998 FVZ851996:FVZ851998 GFV851996:GFV851998 GPR851996:GPR851998 GZN851996:GZN851998 HJJ851996:HJJ851998 HTF851996:HTF851998 IDB851996:IDB851998 IMX851996:IMX851998 IWT851996:IWT851998 JGP851996:JGP851998 JQL851996:JQL851998 KAH851996:KAH851998 KKD851996:KKD851998 KTZ851996:KTZ851998 LDV851996:LDV851998 LNR851996:LNR851998 LXN851996:LXN851998 MHJ851996:MHJ851998 MRF851996:MRF851998 NBB851996:NBB851998 NKX851996:NKX851998 NUT851996:NUT851998 OEP851996:OEP851998 OOL851996:OOL851998 OYH851996:OYH851998 PID851996:PID851998 PRZ851996:PRZ851998 QBV851996:QBV851998 QLR851996:QLR851998 QVN851996:QVN851998 RFJ851996:RFJ851998 RPF851996:RPF851998 RZB851996:RZB851998 SIX851996:SIX851998 SST851996:SST851998 TCP851996:TCP851998 TML851996:TML851998 TWH851996:TWH851998 UGD851996:UGD851998 UPZ851996:UPZ851998 UZV851996:UZV851998 VJR851996:VJR851998 VTN851996:VTN851998 WDJ851996:WDJ851998 WNF851996:WNF851998 WXB851996:WXB851998 AT917532:AT917534 KP917532:KP917534 UL917532:UL917534 AEH917532:AEH917534 AOD917532:AOD917534 AXZ917532:AXZ917534 BHV917532:BHV917534 BRR917532:BRR917534 CBN917532:CBN917534 CLJ917532:CLJ917534 CVF917532:CVF917534 DFB917532:DFB917534 DOX917532:DOX917534 DYT917532:DYT917534 EIP917532:EIP917534 ESL917532:ESL917534 FCH917532:FCH917534 FMD917532:FMD917534 FVZ917532:FVZ917534 GFV917532:GFV917534 GPR917532:GPR917534 GZN917532:GZN917534 HJJ917532:HJJ917534 HTF917532:HTF917534 IDB917532:IDB917534 IMX917532:IMX917534 IWT917532:IWT917534 JGP917532:JGP917534 JQL917532:JQL917534 KAH917532:KAH917534 KKD917532:KKD917534 KTZ917532:KTZ917534 LDV917532:LDV917534 LNR917532:LNR917534 LXN917532:LXN917534 MHJ917532:MHJ917534 MRF917532:MRF917534 NBB917532:NBB917534 NKX917532:NKX917534 NUT917532:NUT917534 OEP917532:OEP917534 OOL917532:OOL917534 OYH917532:OYH917534 PID917532:PID917534 PRZ917532:PRZ917534 QBV917532:QBV917534 QLR917532:QLR917534 QVN917532:QVN917534 RFJ917532:RFJ917534 RPF917532:RPF917534 RZB917532:RZB917534 SIX917532:SIX917534 SST917532:SST917534 TCP917532:TCP917534 TML917532:TML917534 TWH917532:TWH917534 UGD917532:UGD917534 UPZ917532:UPZ917534 UZV917532:UZV917534 VJR917532:VJR917534 VTN917532:VTN917534 WDJ917532:WDJ917534 WNF917532:WNF917534 WXB917532:WXB917534 AT983068:AT983070 KP983068:KP983070 UL983068:UL983070 AEH983068:AEH983070 AOD983068:AOD983070 AXZ983068:AXZ983070 BHV983068:BHV983070 BRR983068:BRR983070 CBN983068:CBN983070 CLJ983068:CLJ983070 CVF983068:CVF983070 DFB983068:DFB983070 DOX983068:DOX983070 DYT983068:DYT983070 EIP983068:EIP983070 ESL983068:ESL983070 FCH983068:FCH983070 FMD983068:FMD983070 FVZ983068:FVZ983070 GFV983068:GFV983070 GPR983068:GPR983070 GZN983068:GZN983070 HJJ983068:HJJ983070 HTF983068:HTF983070 IDB983068:IDB983070 IMX983068:IMX983070 IWT983068:IWT983070 JGP983068:JGP983070 JQL983068:JQL983070 KAH983068:KAH983070 KKD983068:KKD983070 KTZ983068:KTZ983070 LDV983068:LDV983070 LNR983068:LNR983070 LXN983068:LXN983070 MHJ983068:MHJ983070 MRF983068:MRF983070 NBB983068:NBB983070 NKX983068:NKX983070 NUT983068:NUT983070 OEP983068:OEP983070 OOL983068:OOL983070 OYH983068:OYH983070 PID983068:PID983070 PRZ983068:PRZ983070 QBV983068:QBV983070 QLR983068:QLR983070 QVN983068:QVN983070 RFJ983068:RFJ983070 RPF983068:RPF983070 RZB983068:RZB983070 SIX983068:SIX983070 SST983068:SST983070 TCP983068:TCP983070 TML983068:TML983070 TWH983068:TWH983070 UGD983068:UGD983070 UPZ983068:UPZ983070 UZV983068:UZV983070 VJR983068:VJR983070 VTN983068:VTN983070 WDJ983068:WDJ983070 WNF983068:WNF983070 WXB983068:WXB983070 AD25:AE26 JZ25:KA26 TV25:TW26 ADR25:ADS26 ANN25:ANO26 AXJ25:AXK26 BHF25:BHG26 BRB25:BRC26 CAX25:CAY26 CKT25:CKU26 CUP25:CUQ26 DEL25:DEM26 DOH25:DOI26 DYD25:DYE26 EHZ25:EIA26 ERV25:ERW26 FBR25:FBS26 FLN25:FLO26 FVJ25:FVK26 GFF25:GFG26 GPB25:GPC26 GYX25:GYY26 HIT25:HIU26 HSP25:HSQ26 ICL25:ICM26 IMH25:IMI26 IWD25:IWE26 JFZ25:JGA26 JPV25:JPW26 JZR25:JZS26 KJN25:KJO26 KTJ25:KTK26 LDF25:LDG26 LNB25:LNC26 LWX25:LWY26 MGT25:MGU26 MQP25:MQQ26 NAL25:NAM26 NKH25:NKI26 NUD25:NUE26 ODZ25:OEA26 ONV25:ONW26 OXR25:OXS26 PHN25:PHO26 PRJ25:PRK26 QBF25:QBG26 QLB25:QLC26 QUX25:QUY26 RET25:REU26 ROP25:ROQ26 RYL25:RYM26 SIH25:SII26 SSD25:SSE26 TBZ25:TCA26 TLV25:TLW26 TVR25:TVS26 UFN25:UFO26 UPJ25:UPK26 UZF25:UZG26 VJB25:VJC26 VSX25:VSY26 WCT25:WCU26 WMP25:WMQ26 WWL25:WWM26 AD65565:AE65566 JZ65565:KA65566 TV65565:TW65566 ADR65565:ADS65566 ANN65565:ANO65566 AXJ65565:AXK65566 BHF65565:BHG65566 BRB65565:BRC65566 CAX65565:CAY65566 CKT65565:CKU65566 CUP65565:CUQ65566 DEL65565:DEM65566 DOH65565:DOI65566 DYD65565:DYE65566 EHZ65565:EIA65566 ERV65565:ERW65566 FBR65565:FBS65566 FLN65565:FLO65566 FVJ65565:FVK65566 GFF65565:GFG65566 GPB65565:GPC65566 GYX65565:GYY65566 HIT65565:HIU65566 HSP65565:HSQ65566 ICL65565:ICM65566 IMH65565:IMI65566 IWD65565:IWE65566 JFZ65565:JGA65566 JPV65565:JPW65566 JZR65565:JZS65566 KJN65565:KJO65566 KTJ65565:KTK65566 LDF65565:LDG65566 LNB65565:LNC65566 LWX65565:LWY65566 MGT65565:MGU65566 MQP65565:MQQ65566 NAL65565:NAM65566 NKH65565:NKI65566 NUD65565:NUE65566 ODZ65565:OEA65566 ONV65565:ONW65566 OXR65565:OXS65566 PHN65565:PHO65566 PRJ65565:PRK65566 QBF65565:QBG65566 QLB65565:QLC65566 QUX65565:QUY65566 RET65565:REU65566 ROP65565:ROQ65566 RYL65565:RYM65566 SIH65565:SII65566 SSD65565:SSE65566 TBZ65565:TCA65566 TLV65565:TLW65566 TVR65565:TVS65566 UFN65565:UFO65566 UPJ65565:UPK65566 UZF65565:UZG65566 VJB65565:VJC65566 VSX65565:VSY65566 WCT65565:WCU65566 WMP65565:WMQ65566 WWL65565:WWM65566 AD131101:AE131102 JZ131101:KA131102 TV131101:TW131102 ADR131101:ADS131102 ANN131101:ANO131102 AXJ131101:AXK131102 BHF131101:BHG131102 BRB131101:BRC131102 CAX131101:CAY131102 CKT131101:CKU131102 CUP131101:CUQ131102 DEL131101:DEM131102 DOH131101:DOI131102 DYD131101:DYE131102 EHZ131101:EIA131102 ERV131101:ERW131102 FBR131101:FBS131102 FLN131101:FLO131102 FVJ131101:FVK131102 GFF131101:GFG131102 GPB131101:GPC131102 GYX131101:GYY131102 HIT131101:HIU131102 HSP131101:HSQ131102 ICL131101:ICM131102 IMH131101:IMI131102 IWD131101:IWE131102 JFZ131101:JGA131102 JPV131101:JPW131102 JZR131101:JZS131102 KJN131101:KJO131102 KTJ131101:KTK131102 LDF131101:LDG131102 LNB131101:LNC131102 LWX131101:LWY131102 MGT131101:MGU131102 MQP131101:MQQ131102 NAL131101:NAM131102 NKH131101:NKI131102 NUD131101:NUE131102 ODZ131101:OEA131102 ONV131101:ONW131102 OXR131101:OXS131102 PHN131101:PHO131102 PRJ131101:PRK131102 QBF131101:QBG131102 QLB131101:QLC131102 QUX131101:QUY131102 RET131101:REU131102 ROP131101:ROQ131102 RYL131101:RYM131102 SIH131101:SII131102 SSD131101:SSE131102 TBZ131101:TCA131102 TLV131101:TLW131102 TVR131101:TVS131102 UFN131101:UFO131102 UPJ131101:UPK131102 UZF131101:UZG131102 VJB131101:VJC131102 VSX131101:VSY131102 WCT131101:WCU131102 WMP131101:WMQ131102 WWL131101:WWM131102 AD196637:AE196638 JZ196637:KA196638 TV196637:TW196638 ADR196637:ADS196638 ANN196637:ANO196638 AXJ196637:AXK196638 BHF196637:BHG196638 BRB196637:BRC196638 CAX196637:CAY196638 CKT196637:CKU196638 CUP196637:CUQ196638 DEL196637:DEM196638 DOH196637:DOI196638 DYD196637:DYE196638 EHZ196637:EIA196638 ERV196637:ERW196638 FBR196637:FBS196638 FLN196637:FLO196638 FVJ196637:FVK196638 GFF196637:GFG196638 GPB196637:GPC196638 GYX196637:GYY196638 HIT196637:HIU196638 HSP196637:HSQ196638 ICL196637:ICM196638 IMH196637:IMI196638 IWD196637:IWE196638 JFZ196637:JGA196638 JPV196637:JPW196638 JZR196637:JZS196638 KJN196637:KJO196638 KTJ196637:KTK196638 LDF196637:LDG196638 LNB196637:LNC196638 LWX196637:LWY196638 MGT196637:MGU196638 MQP196637:MQQ196638 NAL196637:NAM196638 NKH196637:NKI196638 NUD196637:NUE196638 ODZ196637:OEA196638 ONV196637:ONW196638 OXR196637:OXS196638 PHN196637:PHO196638 PRJ196637:PRK196638 QBF196637:QBG196638 QLB196637:QLC196638 QUX196637:QUY196638 RET196637:REU196638 ROP196637:ROQ196638 RYL196637:RYM196638 SIH196637:SII196638 SSD196637:SSE196638 TBZ196637:TCA196638 TLV196637:TLW196638 TVR196637:TVS196638 UFN196637:UFO196638 UPJ196637:UPK196638 UZF196637:UZG196638 VJB196637:VJC196638 VSX196637:VSY196638 WCT196637:WCU196638 WMP196637:WMQ196638 WWL196637:WWM196638 AD262173:AE262174 JZ262173:KA262174 TV262173:TW262174 ADR262173:ADS262174 ANN262173:ANO262174 AXJ262173:AXK262174 BHF262173:BHG262174 BRB262173:BRC262174 CAX262173:CAY262174 CKT262173:CKU262174 CUP262173:CUQ262174 DEL262173:DEM262174 DOH262173:DOI262174 DYD262173:DYE262174 EHZ262173:EIA262174 ERV262173:ERW262174 FBR262173:FBS262174 FLN262173:FLO262174 FVJ262173:FVK262174 GFF262173:GFG262174 GPB262173:GPC262174 GYX262173:GYY262174 HIT262173:HIU262174 HSP262173:HSQ262174 ICL262173:ICM262174 IMH262173:IMI262174 IWD262173:IWE262174 JFZ262173:JGA262174 JPV262173:JPW262174 JZR262173:JZS262174 KJN262173:KJO262174 KTJ262173:KTK262174 LDF262173:LDG262174 LNB262173:LNC262174 LWX262173:LWY262174 MGT262173:MGU262174 MQP262173:MQQ262174 NAL262173:NAM262174 NKH262173:NKI262174 NUD262173:NUE262174 ODZ262173:OEA262174 ONV262173:ONW262174 OXR262173:OXS262174 PHN262173:PHO262174 PRJ262173:PRK262174 QBF262173:QBG262174 QLB262173:QLC262174 QUX262173:QUY262174 RET262173:REU262174 ROP262173:ROQ262174 RYL262173:RYM262174 SIH262173:SII262174 SSD262173:SSE262174 TBZ262173:TCA262174 TLV262173:TLW262174 TVR262173:TVS262174 UFN262173:UFO262174 UPJ262173:UPK262174 UZF262173:UZG262174 VJB262173:VJC262174 VSX262173:VSY262174 WCT262173:WCU262174 WMP262173:WMQ262174 WWL262173:WWM262174 AD327709:AE327710 JZ327709:KA327710 TV327709:TW327710 ADR327709:ADS327710 ANN327709:ANO327710 AXJ327709:AXK327710 BHF327709:BHG327710 BRB327709:BRC327710 CAX327709:CAY327710 CKT327709:CKU327710 CUP327709:CUQ327710 DEL327709:DEM327710 DOH327709:DOI327710 DYD327709:DYE327710 EHZ327709:EIA327710 ERV327709:ERW327710 FBR327709:FBS327710 FLN327709:FLO327710 FVJ327709:FVK327710 GFF327709:GFG327710 GPB327709:GPC327710 GYX327709:GYY327710 HIT327709:HIU327710 HSP327709:HSQ327710 ICL327709:ICM327710 IMH327709:IMI327710 IWD327709:IWE327710 JFZ327709:JGA327710 JPV327709:JPW327710 JZR327709:JZS327710 KJN327709:KJO327710 KTJ327709:KTK327710 LDF327709:LDG327710 LNB327709:LNC327710 LWX327709:LWY327710 MGT327709:MGU327710 MQP327709:MQQ327710 NAL327709:NAM327710 NKH327709:NKI327710 NUD327709:NUE327710 ODZ327709:OEA327710 ONV327709:ONW327710 OXR327709:OXS327710 PHN327709:PHO327710 PRJ327709:PRK327710 QBF327709:QBG327710 QLB327709:QLC327710 QUX327709:QUY327710 RET327709:REU327710 ROP327709:ROQ327710 RYL327709:RYM327710 SIH327709:SII327710 SSD327709:SSE327710 TBZ327709:TCA327710 TLV327709:TLW327710 TVR327709:TVS327710 UFN327709:UFO327710 UPJ327709:UPK327710 UZF327709:UZG327710 VJB327709:VJC327710 VSX327709:VSY327710 WCT327709:WCU327710 WMP327709:WMQ327710 WWL327709:WWM327710 AD393245:AE393246 JZ393245:KA393246 TV393245:TW393246 ADR393245:ADS393246 ANN393245:ANO393246 AXJ393245:AXK393246 BHF393245:BHG393246 BRB393245:BRC393246 CAX393245:CAY393246 CKT393245:CKU393246 CUP393245:CUQ393246 DEL393245:DEM393246 DOH393245:DOI393246 DYD393245:DYE393246 EHZ393245:EIA393246 ERV393245:ERW393246 FBR393245:FBS393246 FLN393245:FLO393246 FVJ393245:FVK393246 GFF393245:GFG393246 GPB393245:GPC393246 GYX393245:GYY393246 HIT393245:HIU393246 HSP393245:HSQ393246 ICL393245:ICM393246 IMH393245:IMI393246 IWD393245:IWE393246 JFZ393245:JGA393246 JPV393245:JPW393246 JZR393245:JZS393246 KJN393245:KJO393246 KTJ393245:KTK393246 LDF393245:LDG393246 LNB393245:LNC393246 LWX393245:LWY393246 MGT393245:MGU393246 MQP393245:MQQ393246 NAL393245:NAM393246 NKH393245:NKI393246 NUD393245:NUE393246 ODZ393245:OEA393246 ONV393245:ONW393246 OXR393245:OXS393246 PHN393245:PHO393246 PRJ393245:PRK393246 QBF393245:QBG393246 QLB393245:QLC393246 QUX393245:QUY393246 RET393245:REU393246 ROP393245:ROQ393246 RYL393245:RYM393246 SIH393245:SII393246 SSD393245:SSE393246 TBZ393245:TCA393246 TLV393245:TLW393246 TVR393245:TVS393246 UFN393245:UFO393246 UPJ393245:UPK393246 UZF393245:UZG393246 VJB393245:VJC393246 VSX393245:VSY393246 WCT393245:WCU393246 WMP393245:WMQ393246 WWL393245:WWM393246 AD458781:AE458782 JZ458781:KA458782 TV458781:TW458782 ADR458781:ADS458782 ANN458781:ANO458782 AXJ458781:AXK458782 BHF458781:BHG458782 BRB458781:BRC458782 CAX458781:CAY458782 CKT458781:CKU458782 CUP458781:CUQ458782 DEL458781:DEM458782 DOH458781:DOI458782 DYD458781:DYE458782 EHZ458781:EIA458782 ERV458781:ERW458782 FBR458781:FBS458782 FLN458781:FLO458782 FVJ458781:FVK458782 GFF458781:GFG458782 GPB458781:GPC458782 GYX458781:GYY458782 HIT458781:HIU458782 HSP458781:HSQ458782 ICL458781:ICM458782 IMH458781:IMI458782 IWD458781:IWE458782 JFZ458781:JGA458782 JPV458781:JPW458782 JZR458781:JZS458782 KJN458781:KJO458782 KTJ458781:KTK458782 LDF458781:LDG458782 LNB458781:LNC458782 LWX458781:LWY458782 MGT458781:MGU458782 MQP458781:MQQ458782 NAL458781:NAM458782 NKH458781:NKI458782 NUD458781:NUE458782 ODZ458781:OEA458782 ONV458781:ONW458782 OXR458781:OXS458782 PHN458781:PHO458782 PRJ458781:PRK458782 QBF458781:QBG458782 QLB458781:QLC458782 QUX458781:QUY458782 RET458781:REU458782 ROP458781:ROQ458782 RYL458781:RYM458782 SIH458781:SII458782 SSD458781:SSE458782 TBZ458781:TCA458782 TLV458781:TLW458782 TVR458781:TVS458782 UFN458781:UFO458782 UPJ458781:UPK458782 UZF458781:UZG458782 VJB458781:VJC458782 VSX458781:VSY458782 WCT458781:WCU458782 WMP458781:WMQ458782 WWL458781:WWM458782 AD524317:AE524318 JZ524317:KA524318 TV524317:TW524318 ADR524317:ADS524318 ANN524317:ANO524318 AXJ524317:AXK524318 BHF524317:BHG524318 BRB524317:BRC524318 CAX524317:CAY524318 CKT524317:CKU524318 CUP524317:CUQ524318 DEL524317:DEM524318 DOH524317:DOI524318 DYD524317:DYE524318 EHZ524317:EIA524318 ERV524317:ERW524318 FBR524317:FBS524318 FLN524317:FLO524318 FVJ524317:FVK524318 GFF524317:GFG524318 GPB524317:GPC524318 GYX524317:GYY524318 HIT524317:HIU524318 HSP524317:HSQ524318 ICL524317:ICM524318 IMH524317:IMI524318 IWD524317:IWE524318 JFZ524317:JGA524318 JPV524317:JPW524318 JZR524317:JZS524318 KJN524317:KJO524318 KTJ524317:KTK524318 LDF524317:LDG524318 LNB524317:LNC524318 LWX524317:LWY524318 MGT524317:MGU524318 MQP524317:MQQ524318 NAL524317:NAM524318 NKH524317:NKI524318 NUD524317:NUE524318 ODZ524317:OEA524318 ONV524317:ONW524318 OXR524317:OXS524318 PHN524317:PHO524318 PRJ524317:PRK524318 QBF524317:QBG524318 QLB524317:QLC524318 QUX524317:QUY524318 RET524317:REU524318 ROP524317:ROQ524318 RYL524317:RYM524318 SIH524317:SII524318 SSD524317:SSE524318 TBZ524317:TCA524318 TLV524317:TLW524318 TVR524317:TVS524318 UFN524317:UFO524318 UPJ524317:UPK524318 UZF524317:UZG524318 VJB524317:VJC524318 VSX524317:VSY524318 WCT524317:WCU524318 WMP524317:WMQ524318 WWL524317:WWM524318 AD589853:AE589854 JZ589853:KA589854 TV589853:TW589854 ADR589853:ADS589854 ANN589853:ANO589854 AXJ589853:AXK589854 BHF589853:BHG589854 BRB589853:BRC589854 CAX589853:CAY589854 CKT589853:CKU589854 CUP589853:CUQ589854 DEL589853:DEM589854 DOH589853:DOI589854 DYD589853:DYE589854 EHZ589853:EIA589854 ERV589853:ERW589854 FBR589853:FBS589854 FLN589853:FLO589854 FVJ589853:FVK589854 GFF589853:GFG589854 GPB589853:GPC589854 GYX589853:GYY589854 HIT589853:HIU589854 HSP589853:HSQ589854 ICL589853:ICM589854 IMH589853:IMI589854 IWD589853:IWE589854 JFZ589853:JGA589854 JPV589853:JPW589854 JZR589853:JZS589854 KJN589853:KJO589854 KTJ589853:KTK589854 LDF589853:LDG589854 LNB589853:LNC589854 LWX589853:LWY589854 MGT589853:MGU589854 MQP589853:MQQ589854 NAL589853:NAM589854 NKH589853:NKI589854 NUD589853:NUE589854 ODZ589853:OEA589854 ONV589853:ONW589854 OXR589853:OXS589854 PHN589853:PHO589854 PRJ589853:PRK589854 QBF589853:QBG589854 QLB589853:QLC589854 QUX589853:QUY589854 RET589853:REU589854 ROP589853:ROQ589854 RYL589853:RYM589854 SIH589853:SII589854 SSD589853:SSE589854 TBZ589853:TCA589854 TLV589853:TLW589854 TVR589853:TVS589854 UFN589853:UFO589854 UPJ589853:UPK589854 UZF589853:UZG589854 VJB589853:VJC589854 VSX589853:VSY589854 WCT589853:WCU589854 WMP589853:WMQ589854 WWL589853:WWM589854 AD655389:AE655390 JZ655389:KA655390 TV655389:TW655390 ADR655389:ADS655390 ANN655389:ANO655390 AXJ655389:AXK655390 BHF655389:BHG655390 BRB655389:BRC655390 CAX655389:CAY655390 CKT655389:CKU655390 CUP655389:CUQ655390 DEL655389:DEM655390 DOH655389:DOI655390 DYD655389:DYE655390 EHZ655389:EIA655390 ERV655389:ERW655390 FBR655389:FBS655390 FLN655389:FLO655390 FVJ655389:FVK655390 GFF655389:GFG655390 GPB655389:GPC655390 GYX655389:GYY655390 HIT655389:HIU655390 HSP655389:HSQ655390 ICL655389:ICM655390 IMH655389:IMI655390 IWD655389:IWE655390 JFZ655389:JGA655390 JPV655389:JPW655390 JZR655389:JZS655390 KJN655389:KJO655390 KTJ655389:KTK655390 LDF655389:LDG655390 LNB655389:LNC655390 LWX655389:LWY655390 MGT655389:MGU655390 MQP655389:MQQ655390 NAL655389:NAM655390 NKH655389:NKI655390 NUD655389:NUE655390 ODZ655389:OEA655390 ONV655389:ONW655390 OXR655389:OXS655390 PHN655389:PHO655390 PRJ655389:PRK655390 QBF655389:QBG655390 QLB655389:QLC655390 QUX655389:QUY655390 RET655389:REU655390 ROP655389:ROQ655390 RYL655389:RYM655390 SIH655389:SII655390 SSD655389:SSE655390 TBZ655389:TCA655390 TLV655389:TLW655390 TVR655389:TVS655390 UFN655389:UFO655390 UPJ655389:UPK655390 UZF655389:UZG655390 VJB655389:VJC655390 VSX655389:VSY655390 WCT655389:WCU655390 WMP655389:WMQ655390 WWL655389:WWM655390 AD720925:AE720926 JZ720925:KA720926 TV720925:TW720926 ADR720925:ADS720926 ANN720925:ANO720926 AXJ720925:AXK720926 BHF720925:BHG720926 BRB720925:BRC720926 CAX720925:CAY720926 CKT720925:CKU720926 CUP720925:CUQ720926 DEL720925:DEM720926 DOH720925:DOI720926 DYD720925:DYE720926 EHZ720925:EIA720926 ERV720925:ERW720926 FBR720925:FBS720926 FLN720925:FLO720926 FVJ720925:FVK720926 GFF720925:GFG720926 GPB720925:GPC720926 GYX720925:GYY720926 HIT720925:HIU720926 HSP720925:HSQ720926 ICL720925:ICM720926 IMH720925:IMI720926 IWD720925:IWE720926 JFZ720925:JGA720926 JPV720925:JPW720926 JZR720925:JZS720926 KJN720925:KJO720926 KTJ720925:KTK720926 LDF720925:LDG720926 LNB720925:LNC720926 LWX720925:LWY720926 MGT720925:MGU720926 MQP720925:MQQ720926 NAL720925:NAM720926 NKH720925:NKI720926 NUD720925:NUE720926 ODZ720925:OEA720926 ONV720925:ONW720926 OXR720925:OXS720926 PHN720925:PHO720926 PRJ720925:PRK720926 QBF720925:QBG720926 QLB720925:QLC720926 QUX720925:QUY720926 RET720925:REU720926 ROP720925:ROQ720926 RYL720925:RYM720926 SIH720925:SII720926 SSD720925:SSE720926 TBZ720925:TCA720926 TLV720925:TLW720926 TVR720925:TVS720926 UFN720925:UFO720926 UPJ720925:UPK720926 UZF720925:UZG720926 VJB720925:VJC720926 VSX720925:VSY720926 WCT720925:WCU720926 WMP720925:WMQ720926 WWL720925:WWM720926 AD786461:AE786462 JZ786461:KA786462 TV786461:TW786462 ADR786461:ADS786462 ANN786461:ANO786462 AXJ786461:AXK786462 BHF786461:BHG786462 BRB786461:BRC786462 CAX786461:CAY786462 CKT786461:CKU786462 CUP786461:CUQ786462 DEL786461:DEM786462 DOH786461:DOI786462 DYD786461:DYE786462 EHZ786461:EIA786462 ERV786461:ERW786462 FBR786461:FBS786462 FLN786461:FLO786462 FVJ786461:FVK786462 GFF786461:GFG786462 GPB786461:GPC786462 GYX786461:GYY786462 HIT786461:HIU786462 HSP786461:HSQ786462 ICL786461:ICM786462 IMH786461:IMI786462 IWD786461:IWE786462 JFZ786461:JGA786462 JPV786461:JPW786462 JZR786461:JZS786462 KJN786461:KJO786462 KTJ786461:KTK786462 LDF786461:LDG786462 LNB786461:LNC786462 LWX786461:LWY786462 MGT786461:MGU786462 MQP786461:MQQ786462 NAL786461:NAM786462 NKH786461:NKI786462 NUD786461:NUE786462 ODZ786461:OEA786462 ONV786461:ONW786462 OXR786461:OXS786462 PHN786461:PHO786462 PRJ786461:PRK786462 QBF786461:QBG786462 QLB786461:QLC786462 QUX786461:QUY786462 RET786461:REU786462 ROP786461:ROQ786462 RYL786461:RYM786462 SIH786461:SII786462 SSD786461:SSE786462 TBZ786461:TCA786462 TLV786461:TLW786462 TVR786461:TVS786462 UFN786461:UFO786462 UPJ786461:UPK786462 UZF786461:UZG786462 VJB786461:VJC786462 VSX786461:VSY786462 WCT786461:WCU786462 WMP786461:WMQ786462 WWL786461:WWM786462 AD851997:AE851998 JZ851997:KA851998 TV851997:TW851998 ADR851997:ADS851998 ANN851997:ANO851998 AXJ851997:AXK851998 BHF851997:BHG851998 BRB851997:BRC851998 CAX851997:CAY851998 CKT851997:CKU851998 CUP851997:CUQ851998 DEL851997:DEM851998 DOH851997:DOI851998 DYD851997:DYE851998 EHZ851997:EIA851998 ERV851997:ERW851998 FBR851997:FBS851998 FLN851997:FLO851998 FVJ851997:FVK851998 GFF851997:GFG851998 GPB851997:GPC851998 GYX851997:GYY851998 HIT851997:HIU851998 HSP851997:HSQ851998 ICL851997:ICM851998 IMH851997:IMI851998 IWD851997:IWE851998 JFZ851997:JGA851998 JPV851997:JPW851998 JZR851997:JZS851998 KJN851997:KJO851998 KTJ851997:KTK851998 LDF851997:LDG851998 LNB851997:LNC851998 LWX851997:LWY851998 MGT851997:MGU851998 MQP851997:MQQ851998 NAL851997:NAM851998 NKH851997:NKI851998 NUD851997:NUE851998 ODZ851997:OEA851998 ONV851997:ONW851998 OXR851997:OXS851998 PHN851997:PHO851998 PRJ851997:PRK851998 QBF851997:QBG851998 QLB851997:QLC851998 QUX851997:QUY851998 RET851997:REU851998 ROP851997:ROQ851998 RYL851997:RYM851998 SIH851997:SII851998 SSD851997:SSE851998 TBZ851997:TCA851998 TLV851997:TLW851998 TVR851997:TVS851998 UFN851997:UFO851998 UPJ851997:UPK851998 UZF851997:UZG851998 VJB851997:VJC851998 VSX851997:VSY851998 WCT851997:WCU851998 WMP851997:WMQ851998 WWL851997:WWM851998 AD917533:AE917534 JZ917533:KA917534 TV917533:TW917534 ADR917533:ADS917534 ANN917533:ANO917534 AXJ917533:AXK917534 BHF917533:BHG917534 BRB917533:BRC917534 CAX917533:CAY917534 CKT917533:CKU917534 CUP917533:CUQ917534 DEL917533:DEM917534 DOH917533:DOI917534 DYD917533:DYE917534 EHZ917533:EIA917534 ERV917533:ERW917534 FBR917533:FBS917534 FLN917533:FLO917534 FVJ917533:FVK917534 GFF917533:GFG917534 GPB917533:GPC917534 GYX917533:GYY917534 HIT917533:HIU917534 HSP917533:HSQ917534 ICL917533:ICM917534 IMH917533:IMI917534 IWD917533:IWE917534 JFZ917533:JGA917534 JPV917533:JPW917534 JZR917533:JZS917534 KJN917533:KJO917534 KTJ917533:KTK917534 LDF917533:LDG917534 LNB917533:LNC917534 LWX917533:LWY917534 MGT917533:MGU917534 MQP917533:MQQ917534 NAL917533:NAM917534 NKH917533:NKI917534 NUD917533:NUE917534 ODZ917533:OEA917534 ONV917533:ONW917534 OXR917533:OXS917534 PHN917533:PHO917534 PRJ917533:PRK917534 QBF917533:QBG917534 QLB917533:QLC917534 QUX917533:QUY917534 RET917533:REU917534 ROP917533:ROQ917534 RYL917533:RYM917534 SIH917533:SII917534 SSD917533:SSE917534 TBZ917533:TCA917534 TLV917533:TLW917534 TVR917533:TVS917534 UFN917533:UFO917534 UPJ917533:UPK917534 UZF917533:UZG917534 VJB917533:VJC917534 VSX917533:VSY917534 WCT917533:WCU917534 WMP917533:WMQ917534 WWL917533:WWM917534 AD983069:AE983070 JZ983069:KA983070 TV983069:TW983070 ADR983069:ADS983070 ANN983069:ANO983070 AXJ983069:AXK983070 BHF983069:BHG983070 BRB983069:BRC983070 CAX983069:CAY983070 CKT983069:CKU983070 CUP983069:CUQ983070 DEL983069:DEM983070 DOH983069:DOI983070 DYD983069:DYE983070 EHZ983069:EIA983070 ERV983069:ERW983070 FBR983069:FBS983070 FLN983069:FLO983070 FVJ983069:FVK983070 GFF983069:GFG983070 GPB983069:GPC983070 GYX983069:GYY983070 HIT983069:HIU983070 HSP983069:HSQ983070 ICL983069:ICM983070 IMH983069:IMI983070 IWD983069:IWE983070 JFZ983069:JGA983070 JPV983069:JPW983070 JZR983069:JZS983070 KJN983069:KJO983070 KTJ983069:KTK983070 LDF983069:LDG983070 LNB983069:LNC983070 LWX983069:LWY983070 MGT983069:MGU983070 MQP983069:MQQ983070 NAL983069:NAM983070 NKH983069:NKI983070 NUD983069:NUE983070 ODZ983069:OEA983070 ONV983069:ONW983070 OXR983069:OXS983070 PHN983069:PHO983070 PRJ983069:PRK983070 QBF983069:QBG983070 QLB983069:QLC983070 QUX983069:QUY983070 RET983069:REU983070 ROP983069:ROQ983070 RYL983069:RYM983070 SIH983069:SII983070 SSD983069:SSE983070 TBZ983069:TCA983070 TLV983069:TLW983070 TVR983069:TVS983070 UFN983069:UFO983070 UPJ983069:UPK983070 UZF983069:UZG983070 VJB983069:VJC983070 VSX983069:VSY983070 WCT983069:WCU983070 WMP983069:WMQ983070 WWL983069:WWM983070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BD65555 KZ65555 UV65555 AER65555 AON65555 AYJ65555 BIF65555 BSB65555 CBX65555 CLT65555 CVP65555 DFL65555 DPH65555 DZD65555 EIZ65555 ESV65555 FCR65555 FMN65555 FWJ65555 GGF65555 GQB65555 GZX65555 HJT65555 HTP65555 IDL65555 INH65555 IXD65555 JGZ65555 JQV65555 KAR65555 KKN65555 KUJ65555 LEF65555 LOB65555 LXX65555 MHT65555 MRP65555 NBL65555 NLH65555 NVD65555 OEZ65555 OOV65555 OYR65555 PIN65555 PSJ65555 QCF65555 QMB65555 QVX65555 RFT65555 RPP65555 RZL65555 SJH65555 STD65555 TCZ65555 TMV65555 TWR65555 UGN65555 UQJ65555 VAF65555 VKB65555 VTX65555 WDT65555 WNP65555 WXL65555 BD131091 KZ131091 UV131091 AER131091 AON131091 AYJ131091 BIF131091 BSB131091 CBX131091 CLT131091 CVP131091 DFL131091 DPH131091 DZD131091 EIZ131091 ESV131091 FCR131091 FMN131091 FWJ131091 GGF131091 GQB131091 GZX131091 HJT131091 HTP131091 IDL131091 INH131091 IXD131091 JGZ131091 JQV131091 KAR131091 KKN131091 KUJ131091 LEF131091 LOB131091 LXX131091 MHT131091 MRP131091 NBL131091 NLH131091 NVD131091 OEZ131091 OOV131091 OYR131091 PIN131091 PSJ131091 QCF131091 QMB131091 QVX131091 RFT131091 RPP131091 RZL131091 SJH131091 STD131091 TCZ131091 TMV131091 TWR131091 UGN131091 UQJ131091 VAF131091 VKB131091 VTX131091 WDT131091 WNP131091 WXL131091 BD196627 KZ196627 UV196627 AER196627 AON196627 AYJ196627 BIF196627 BSB196627 CBX196627 CLT196627 CVP196627 DFL196627 DPH196627 DZD196627 EIZ196627 ESV196627 FCR196627 FMN196627 FWJ196627 GGF196627 GQB196627 GZX196627 HJT196627 HTP196627 IDL196627 INH196627 IXD196627 JGZ196627 JQV196627 KAR196627 KKN196627 KUJ196627 LEF196627 LOB196627 LXX196627 MHT196627 MRP196627 NBL196627 NLH196627 NVD196627 OEZ196627 OOV196627 OYR196627 PIN196627 PSJ196627 QCF196627 QMB196627 QVX196627 RFT196627 RPP196627 RZL196627 SJH196627 STD196627 TCZ196627 TMV196627 TWR196627 UGN196627 UQJ196627 VAF196627 VKB196627 VTX196627 WDT196627 WNP196627 WXL196627 BD262163 KZ262163 UV262163 AER262163 AON262163 AYJ262163 BIF262163 BSB262163 CBX262163 CLT262163 CVP262163 DFL262163 DPH262163 DZD262163 EIZ262163 ESV262163 FCR262163 FMN262163 FWJ262163 GGF262163 GQB262163 GZX262163 HJT262163 HTP262163 IDL262163 INH262163 IXD262163 JGZ262163 JQV262163 KAR262163 KKN262163 KUJ262163 LEF262163 LOB262163 LXX262163 MHT262163 MRP262163 NBL262163 NLH262163 NVD262163 OEZ262163 OOV262163 OYR262163 PIN262163 PSJ262163 QCF262163 QMB262163 QVX262163 RFT262163 RPP262163 RZL262163 SJH262163 STD262163 TCZ262163 TMV262163 TWR262163 UGN262163 UQJ262163 VAF262163 VKB262163 VTX262163 WDT262163 WNP262163 WXL262163 BD327699 KZ327699 UV327699 AER327699 AON327699 AYJ327699 BIF327699 BSB327699 CBX327699 CLT327699 CVP327699 DFL327699 DPH327699 DZD327699 EIZ327699 ESV327699 FCR327699 FMN327699 FWJ327699 GGF327699 GQB327699 GZX327699 HJT327699 HTP327699 IDL327699 INH327699 IXD327699 JGZ327699 JQV327699 KAR327699 KKN327699 KUJ327699 LEF327699 LOB327699 LXX327699 MHT327699 MRP327699 NBL327699 NLH327699 NVD327699 OEZ327699 OOV327699 OYR327699 PIN327699 PSJ327699 QCF327699 QMB327699 QVX327699 RFT327699 RPP327699 RZL327699 SJH327699 STD327699 TCZ327699 TMV327699 TWR327699 UGN327699 UQJ327699 VAF327699 VKB327699 VTX327699 WDT327699 WNP327699 WXL327699 BD393235 KZ393235 UV393235 AER393235 AON393235 AYJ393235 BIF393235 BSB393235 CBX393235 CLT393235 CVP393235 DFL393235 DPH393235 DZD393235 EIZ393235 ESV393235 FCR393235 FMN393235 FWJ393235 GGF393235 GQB393235 GZX393235 HJT393235 HTP393235 IDL393235 INH393235 IXD393235 JGZ393235 JQV393235 KAR393235 KKN393235 KUJ393235 LEF393235 LOB393235 LXX393235 MHT393235 MRP393235 NBL393235 NLH393235 NVD393235 OEZ393235 OOV393235 OYR393235 PIN393235 PSJ393235 QCF393235 QMB393235 QVX393235 RFT393235 RPP393235 RZL393235 SJH393235 STD393235 TCZ393235 TMV393235 TWR393235 UGN393235 UQJ393235 VAF393235 VKB393235 VTX393235 WDT393235 WNP393235 WXL393235 BD458771 KZ458771 UV458771 AER458771 AON458771 AYJ458771 BIF458771 BSB458771 CBX458771 CLT458771 CVP458771 DFL458771 DPH458771 DZD458771 EIZ458771 ESV458771 FCR458771 FMN458771 FWJ458771 GGF458771 GQB458771 GZX458771 HJT458771 HTP458771 IDL458771 INH458771 IXD458771 JGZ458771 JQV458771 KAR458771 KKN458771 KUJ458771 LEF458771 LOB458771 LXX458771 MHT458771 MRP458771 NBL458771 NLH458771 NVD458771 OEZ458771 OOV458771 OYR458771 PIN458771 PSJ458771 QCF458771 QMB458771 QVX458771 RFT458771 RPP458771 RZL458771 SJH458771 STD458771 TCZ458771 TMV458771 TWR458771 UGN458771 UQJ458771 VAF458771 VKB458771 VTX458771 WDT458771 WNP458771 WXL458771 BD524307 KZ524307 UV524307 AER524307 AON524307 AYJ524307 BIF524307 BSB524307 CBX524307 CLT524307 CVP524307 DFL524307 DPH524307 DZD524307 EIZ524307 ESV524307 FCR524307 FMN524307 FWJ524307 GGF524307 GQB524307 GZX524307 HJT524307 HTP524307 IDL524307 INH524307 IXD524307 JGZ524307 JQV524307 KAR524307 KKN524307 KUJ524307 LEF524307 LOB524307 LXX524307 MHT524307 MRP524307 NBL524307 NLH524307 NVD524307 OEZ524307 OOV524307 OYR524307 PIN524307 PSJ524307 QCF524307 QMB524307 QVX524307 RFT524307 RPP524307 RZL524307 SJH524307 STD524307 TCZ524307 TMV524307 TWR524307 UGN524307 UQJ524307 VAF524307 VKB524307 VTX524307 WDT524307 WNP524307 WXL524307 BD589843 KZ589843 UV589843 AER589843 AON589843 AYJ589843 BIF589843 BSB589843 CBX589843 CLT589843 CVP589843 DFL589843 DPH589843 DZD589843 EIZ589843 ESV589843 FCR589843 FMN589843 FWJ589843 GGF589843 GQB589843 GZX589843 HJT589843 HTP589843 IDL589843 INH589843 IXD589843 JGZ589843 JQV589843 KAR589843 KKN589843 KUJ589843 LEF589843 LOB589843 LXX589843 MHT589843 MRP589843 NBL589843 NLH589843 NVD589843 OEZ589843 OOV589843 OYR589843 PIN589843 PSJ589843 QCF589843 QMB589843 QVX589843 RFT589843 RPP589843 RZL589843 SJH589843 STD589843 TCZ589843 TMV589843 TWR589843 UGN589843 UQJ589843 VAF589843 VKB589843 VTX589843 WDT589843 WNP589843 WXL589843 BD655379 KZ655379 UV655379 AER655379 AON655379 AYJ655379 BIF655379 BSB655379 CBX655379 CLT655379 CVP655379 DFL655379 DPH655379 DZD655379 EIZ655379 ESV655379 FCR655379 FMN655379 FWJ655379 GGF655379 GQB655379 GZX655379 HJT655379 HTP655379 IDL655379 INH655379 IXD655379 JGZ655379 JQV655379 KAR655379 KKN655379 KUJ655379 LEF655379 LOB655379 LXX655379 MHT655379 MRP655379 NBL655379 NLH655379 NVD655379 OEZ655379 OOV655379 OYR655379 PIN655379 PSJ655379 QCF655379 QMB655379 QVX655379 RFT655379 RPP655379 RZL655379 SJH655379 STD655379 TCZ655379 TMV655379 TWR655379 UGN655379 UQJ655379 VAF655379 VKB655379 VTX655379 WDT655379 WNP655379 WXL655379 BD720915 KZ720915 UV720915 AER720915 AON720915 AYJ720915 BIF720915 BSB720915 CBX720915 CLT720915 CVP720915 DFL720915 DPH720915 DZD720915 EIZ720915 ESV720915 FCR720915 FMN720915 FWJ720915 GGF720915 GQB720915 GZX720915 HJT720915 HTP720915 IDL720915 INH720915 IXD720915 JGZ720915 JQV720915 KAR720915 KKN720915 KUJ720915 LEF720915 LOB720915 LXX720915 MHT720915 MRP720915 NBL720915 NLH720915 NVD720915 OEZ720915 OOV720915 OYR720915 PIN720915 PSJ720915 QCF720915 QMB720915 QVX720915 RFT720915 RPP720915 RZL720915 SJH720915 STD720915 TCZ720915 TMV720915 TWR720915 UGN720915 UQJ720915 VAF720915 VKB720915 VTX720915 WDT720915 WNP720915 WXL720915 BD786451 KZ786451 UV786451 AER786451 AON786451 AYJ786451 BIF786451 BSB786451 CBX786451 CLT786451 CVP786451 DFL786451 DPH786451 DZD786451 EIZ786451 ESV786451 FCR786451 FMN786451 FWJ786451 GGF786451 GQB786451 GZX786451 HJT786451 HTP786451 IDL786451 INH786451 IXD786451 JGZ786451 JQV786451 KAR786451 KKN786451 KUJ786451 LEF786451 LOB786451 LXX786451 MHT786451 MRP786451 NBL786451 NLH786451 NVD786451 OEZ786451 OOV786451 OYR786451 PIN786451 PSJ786451 QCF786451 QMB786451 QVX786451 RFT786451 RPP786451 RZL786451 SJH786451 STD786451 TCZ786451 TMV786451 TWR786451 UGN786451 UQJ786451 VAF786451 VKB786451 VTX786451 WDT786451 WNP786451 WXL786451 BD851987 KZ851987 UV851987 AER851987 AON851987 AYJ851987 BIF851987 BSB851987 CBX851987 CLT851987 CVP851987 DFL851987 DPH851987 DZD851987 EIZ851987 ESV851987 FCR851987 FMN851987 FWJ851987 GGF851987 GQB851987 GZX851987 HJT851987 HTP851987 IDL851987 INH851987 IXD851987 JGZ851987 JQV851987 KAR851987 KKN851987 KUJ851987 LEF851987 LOB851987 LXX851987 MHT851987 MRP851987 NBL851987 NLH851987 NVD851987 OEZ851987 OOV851987 OYR851987 PIN851987 PSJ851987 QCF851987 QMB851987 QVX851987 RFT851987 RPP851987 RZL851987 SJH851987 STD851987 TCZ851987 TMV851987 TWR851987 UGN851987 UQJ851987 VAF851987 VKB851987 VTX851987 WDT851987 WNP851987 WXL851987 BD917523 KZ917523 UV917523 AER917523 AON917523 AYJ917523 BIF917523 BSB917523 CBX917523 CLT917523 CVP917523 DFL917523 DPH917523 DZD917523 EIZ917523 ESV917523 FCR917523 FMN917523 FWJ917523 GGF917523 GQB917523 GZX917523 HJT917523 HTP917523 IDL917523 INH917523 IXD917523 JGZ917523 JQV917523 KAR917523 KKN917523 KUJ917523 LEF917523 LOB917523 LXX917523 MHT917523 MRP917523 NBL917523 NLH917523 NVD917523 OEZ917523 OOV917523 OYR917523 PIN917523 PSJ917523 QCF917523 QMB917523 QVX917523 RFT917523 RPP917523 RZL917523 SJH917523 STD917523 TCZ917523 TMV917523 TWR917523 UGN917523 UQJ917523 VAF917523 VKB917523 VTX917523 WDT917523 WNP917523 WXL917523 BD983059 KZ983059 UV983059 AER983059 AON983059 AYJ983059 BIF983059 BSB983059 CBX983059 CLT983059 CVP983059 DFL983059 DPH983059 DZD983059 EIZ983059 ESV983059 FCR983059 FMN983059 FWJ983059 GGF983059 GQB983059 GZX983059 HJT983059 HTP983059 IDL983059 INH983059 IXD983059 JGZ983059 JQV983059 KAR983059 KKN983059 KUJ983059 LEF983059 LOB983059 LXX983059 MHT983059 MRP983059 NBL983059 NLH983059 NVD983059 OEZ983059 OOV983059 OYR983059 PIN983059 PSJ983059 QCF983059 QMB983059 QVX983059 RFT983059 RPP983059 RZL983059 SJH983059 STD983059 TCZ983059 TMV983059 TWR983059 UGN983059 UQJ983059 VAF983059 VKB983059 VTX983059 WDT983059 WNP983059 WXL983059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BN65555 LJ65555 VF65555 AFB65555 AOX65555 AYT65555 BIP65555 BSL65555 CCH65555 CMD65555 CVZ65555 DFV65555 DPR65555 DZN65555 EJJ65555 ETF65555 FDB65555 FMX65555 FWT65555 GGP65555 GQL65555 HAH65555 HKD65555 HTZ65555 IDV65555 INR65555 IXN65555 JHJ65555 JRF65555 KBB65555 KKX65555 KUT65555 LEP65555 LOL65555 LYH65555 MID65555 MRZ65555 NBV65555 NLR65555 NVN65555 OFJ65555 OPF65555 OZB65555 PIX65555 PST65555 QCP65555 QML65555 QWH65555 RGD65555 RPZ65555 RZV65555 SJR65555 STN65555 TDJ65555 TNF65555 TXB65555 UGX65555 UQT65555 VAP65555 VKL65555 VUH65555 WED65555 WNZ65555 WXV65555 BN131091 LJ131091 VF131091 AFB131091 AOX131091 AYT131091 BIP131091 BSL131091 CCH131091 CMD131091 CVZ131091 DFV131091 DPR131091 DZN131091 EJJ131091 ETF131091 FDB131091 FMX131091 FWT131091 GGP131091 GQL131091 HAH131091 HKD131091 HTZ131091 IDV131091 INR131091 IXN131091 JHJ131091 JRF131091 KBB131091 KKX131091 KUT131091 LEP131091 LOL131091 LYH131091 MID131091 MRZ131091 NBV131091 NLR131091 NVN131091 OFJ131091 OPF131091 OZB131091 PIX131091 PST131091 QCP131091 QML131091 QWH131091 RGD131091 RPZ131091 RZV131091 SJR131091 STN131091 TDJ131091 TNF131091 TXB131091 UGX131091 UQT131091 VAP131091 VKL131091 VUH131091 WED131091 WNZ131091 WXV131091 BN196627 LJ196627 VF196627 AFB196627 AOX196627 AYT196627 BIP196627 BSL196627 CCH196627 CMD196627 CVZ196627 DFV196627 DPR196627 DZN196627 EJJ196627 ETF196627 FDB196627 FMX196627 FWT196627 GGP196627 GQL196627 HAH196627 HKD196627 HTZ196627 IDV196627 INR196627 IXN196627 JHJ196627 JRF196627 KBB196627 KKX196627 KUT196627 LEP196627 LOL196627 LYH196627 MID196627 MRZ196627 NBV196627 NLR196627 NVN196627 OFJ196627 OPF196627 OZB196627 PIX196627 PST196627 QCP196627 QML196627 QWH196627 RGD196627 RPZ196627 RZV196627 SJR196627 STN196627 TDJ196627 TNF196627 TXB196627 UGX196627 UQT196627 VAP196627 VKL196627 VUH196627 WED196627 WNZ196627 WXV196627 BN262163 LJ262163 VF262163 AFB262163 AOX262163 AYT262163 BIP262163 BSL262163 CCH262163 CMD262163 CVZ262163 DFV262163 DPR262163 DZN262163 EJJ262163 ETF262163 FDB262163 FMX262163 FWT262163 GGP262163 GQL262163 HAH262163 HKD262163 HTZ262163 IDV262163 INR262163 IXN262163 JHJ262163 JRF262163 KBB262163 KKX262163 KUT262163 LEP262163 LOL262163 LYH262163 MID262163 MRZ262163 NBV262163 NLR262163 NVN262163 OFJ262163 OPF262163 OZB262163 PIX262163 PST262163 QCP262163 QML262163 QWH262163 RGD262163 RPZ262163 RZV262163 SJR262163 STN262163 TDJ262163 TNF262163 TXB262163 UGX262163 UQT262163 VAP262163 VKL262163 VUH262163 WED262163 WNZ262163 WXV262163 BN327699 LJ327699 VF327699 AFB327699 AOX327699 AYT327699 BIP327699 BSL327699 CCH327699 CMD327699 CVZ327699 DFV327699 DPR327699 DZN327699 EJJ327699 ETF327699 FDB327699 FMX327699 FWT327699 GGP327699 GQL327699 HAH327699 HKD327699 HTZ327699 IDV327699 INR327699 IXN327699 JHJ327699 JRF327699 KBB327699 KKX327699 KUT327699 LEP327699 LOL327699 LYH327699 MID327699 MRZ327699 NBV327699 NLR327699 NVN327699 OFJ327699 OPF327699 OZB327699 PIX327699 PST327699 QCP327699 QML327699 QWH327699 RGD327699 RPZ327699 RZV327699 SJR327699 STN327699 TDJ327699 TNF327699 TXB327699 UGX327699 UQT327699 VAP327699 VKL327699 VUH327699 WED327699 WNZ327699 WXV327699 BN393235 LJ393235 VF393235 AFB393235 AOX393235 AYT393235 BIP393235 BSL393235 CCH393235 CMD393235 CVZ393235 DFV393235 DPR393235 DZN393235 EJJ393235 ETF393235 FDB393235 FMX393235 FWT393235 GGP393235 GQL393235 HAH393235 HKD393235 HTZ393235 IDV393235 INR393235 IXN393235 JHJ393235 JRF393235 KBB393235 KKX393235 KUT393235 LEP393235 LOL393235 LYH393235 MID393235 MRZ393235 NBV393235 NLR393235 NVN393235 OFJ393235 OPF393235 OZB393235 PIX393235 PST393235 QCP393235 QML393235 QWH393235 RGD393235 RPZ393235 RZV393235 SJR393235 STN393235 TDJ393235 TNF393235 TXB393235 UGX393235 UQT393235 VAP393235 VKL393235 VUH393235 WED393235 WNZ393235 WXV393235 BN458771 LJ458771 VF458771 AFB458771 AOX458771 AYT458771 BIP458771 BSL458771 CCH458771 CMD458771 CVZ458771 DFV458771 DPR458771 DZN458771 EJJ458771 ETF458771 FDB458771 FMX458771 FWT458771 GGP458771 GQL458771 HAH458771 HKD458771 HTZ458771 IDV458771 INR458771 IXN458771 JHJ458771 JRF458771 KBB458771 KKX458771 KUT458771 LEP458771 LOL458771 LYH458771 MID458771 MRZ458771 NBV458771 NLR458771 NVN458771 OFJ458771 OPF458771 OZB458771 PIX458771 PST458771 QCP458771 QML458771 QWH458771 RGD458771 RPZ458771 RZV458771 SJR458771 STN458771 TDJ458771 TNF458771 TXB458771 UGX458771 UQT458771 VAP458771 VKL458771 VUH458771 WED458771 WNZ458771 WXV458771 BN524307 LJ524307 VF524307 AFB524307 AOX524307 AYT524307 BIP524307 BSL524307 CCH524307 CMD524307 CVZ524307 DFV524307 DPR524307 DZN524307 EJJ524307 ETF524307 FDB524307 FMX524307 FWT524307 GGP524307 GQL524307 HAH524307 HKD524307 HTZ524307 IDV524307 INR524307 IXN524307 JHJ524307 JRF524307 KBB524307 KKX524307 KUT524307 LEP524307 LOL524307 LYH524307 MID524307 MRZ524307 NBV524307 NLR524307 NVN524307 OFJ524307 OPF524307 OZB524307 PIX524307 PST524307 QCP524307 QML524307 QWH524307 RGD524307 RPZ524307 RZV524307 SJR524307 STN524307 TDJ524307 TNF524307 TXB524307 UGX524307 UQT524307 VAP524307 VKL524307 VUH524307 WED524307 WNZ524307 WXV524307 BN589843 LJ589843 VF589843 AFB589843 AOX589843 AYT589843 BIP589843 BSL589843 CCH589843 CMD589843 CVZ589843 DFV589843 DPR589843 DZN589843 EJJ589843 ETF589843 FDB589843 FMX589843 FWT589843 GGP589843 GQL589843 HAH589843 HKD589843 HTZ589843 IDV589843 INR589843 IXN589843 JHJ589843 JRF589843 KBB589843 KKX589843 KUT589843 LEP589843 LOL589843 LYH589843 MID589843 MRZ589843 NBV589843 NLR589843 NVN589843 OFJ589843 OPF589843 OZB589843 PIX589843 PST589843 QCP589843 QML589843 QWH589843 RGD589843 RPZ589843 RZV589843 SJR589843 STN589843 TDJ589843 TNF589843 TXB589843 UGX589843 UQT589843 VAP589843 VKL589843 VUH589843 WED589843 WNZ589843 WXV589843 BN655379 LJ655379 VF655379 AFB655379 AOX655379 AYT655379 BIP655379 BSL655379 CCH655379 CMD655379 CVZ655379 DFV655379 DPR655379 DZN655379 EJJ655379 ETF655379 FDB655379 FMX655379 FWT655379 GGP655379 GQL655379 HAH655379 HKD655379 HTZ655379 IDV655379 INR655379 IXN655379 JHJ655379 JRF655379 KBB655379 KKX655379 KUT655379 LEP655379 LOL655379 LYH655379 MID655379 MRZ655379 NBV655379 NLR655379 NVN655379 OFJ655379 OPF655379 OZB655379 PIX655379 PST655379 QCP655379 QML655379 QWH655379 RGD655379 RPZ655379 RZV655379 SJR655379 STN655379 TDJ655379 TNF655379 TXB655379 UGX655379 UQT655379 VAP655379 VKL655379 VUH655379 WED655379 WNZ655379 WXV655379 BN720915 LJ720915 VF720915 AFB720915 AOX720915 AYT720915 BIP720915 BSL720915 CCH720915 CMD720915 CVZ720915 DFV720915 DPR720915 DZN720915 EJJ720915 ETF720915 FDB720915 FMX720915 FWT720915 GGP720915 GQL720915 HAH720915 HKD720915 HTZ720915 IDV720915 INR720915 IXN720915 JHJ720915 JRF720915 KBB720915 KKX720915 KUT720915 LEP720915 LOL720915 LYH720915 MID720915 MRZ720915 NBV720915 NLR720915 NVN720915 OFJ720915 OPF720915 OZB720915 PIX720915 PST720915 QCP720915 QML720915 QWH720915 RGD720915 RPZ720915 RZV720915 SJR720915 STN720915 TDJ720915 TNF720915 TXB720915 UGX720915 UQT720915 VAP720915 VKL720915 VUH720915 WED720915 WNZ720915 WXV720915 BN786451 LJ786451 VF786451 AFB786451 AOX786451 AYT786451 BIP786451 BSL786451 CCH786451 CMD786451 CVZ786451 DFV786451 DPR786451 DZN786451 EJJ786451 ETF786451 FDB786451 FMX786451 FWT786451 GGP786451 GQL786451 HAH786451 HKD786451 HTZ786451 IDV786451 INR786451 IXN786451 JHJ786451 JRF786451 KBB786451 KKX786451 KUT786451 LEP786451 LOL786451 LYH786451 MID786451 MRZ786451 NBV786451 NLR786451 NVN786451 OFJ786451 OPF786451 OZB786451 PIX786451 PST786451 QCP786451 QML786451 QWH786451 RGD786451 RPZ786451 RZV786451 SJR786451 STN786451 TDJ786451 TNF786451 TXB786451 UGX786451 UQT786451 VAP786451 VKL786451 VUH786451 WED786451 WNZ786451 WXV786451 BN851987 LJ851987 VF851987 AFB851987 AOX851987 AYT851987 BIP851987 BSL851987 CCH851987 CMD851987 CVZ851987 DFV851987 DPR851987 DZN851987 EJJ851987 ETF851987 FDB851987 FMX851987 FWT851987 GGP851987 GQL851987 HAH851987 HKD851987 HTZ851987 IDV851987 INR851987 IXN851987 JHJ851987 JRF851987 KBB851987 KKX851987 KUT851987 LEP851987 LOL851987 LYH851987 MID851987 MRZ851987 NBV851987 NLR851987 NVN851987 OFJ851987 OPF851987 OZB851987 PIX851987 PST851987 QCP851987 QML851987 QWH851987 RGD851987 RPZ851987 RZV851987 SJR851987 STN851987 TDJ851987 TNF851987 TXB851987 UGX851987 UQT851987 VAP851987 VKL851987 VUH851987 WED851987 WNZ851987 WXV851987 BN917523 LJ917523 VF917523 AFB917523 AOX917523 AYT917523 BIP917523 BSL917523 CCH917523 CMD917523 CVZ917523 DFV917523 DPR917523 DZN917523 EJJ917523 ETF917523 FDB917523 FMX917523 FWT917523 GGP917523 GQL917523 HAH917523 HKD917523 HTZ917523 IDV917523 INR917523 IXN917523 JHJ917523 JRF917523 KBB917523 KKX917523 KUT917523 LEP917523 LOL917523 LYH917523 MID917523 MRZ917523 NBV917523 NLR917523 NVN917523 OFJ917523 OPF917523 OZB917523 PIX917523 PST917523 QCP917523 QML917523 QWH917523 RGD917523 RPZ917523 RZV917523 SJR917523 STN917523 TDJ917523 TNF917523 TXB917523 UGX917523 UQT917523 VAP917523 VKL917523 VUH917523 WED917523 WNZ917523 WXV917523 BN983059 LJ983059 VF983059 AFB983059 AOX983059 AYT983059 BIP983059 BSL983059 CCH983059 CMD983059 CVZ983059 DFV983059 DPR983059 DZN983059 EJJ983059 ETF983059 FDB983059 FMX983059 FWT983059 GGP983059 GQL983059 HAH983059 HKD983059 HTZ983059 IDV983059 INR983059 IXN983059 JHJ983059 JRF983059 KBB983059 KKX983059 KUT983059 LEP983059 LOL983059 LYH983059 MID983059 MRZ983059 NBV983059 NLR983059 NVN983059 OFJ983059 OPF983059 OZB983059 PIX983059 PST983059 QCP983059 QML983059 QWH983059 RGD983059 RPZ983059 RZV983059 SJR983059 STN983059 TDJ983059 TNF983059 TXB983059 UGX983059 UQT983059 VAP983059 VKL983059 VUH983059 WED983059 WNZ983059 WXV983059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AQ65562:AR65562 KM65562:KN65562 UI65562:UJ65562 AEE65562:AEF65562 AOA65562:AOB65562 AXW65562:AXX65562 BHS65562:BHT65562 BRO65562:BRP65562 CBK65562:CBL65562 CLG65562:CLH65562 CVC65562:CVD65562 DEY65562:DEZ65562 DOU65562:DOV65562 DYQ65562:DYR65562 EIM65562:EIN65562 ESI65562:ESJ65562 FCE65562:FCF65562 FMA65562:FMB65562 FVW65562:FVX65562 GFS65562:GFT65562 GPO65562:GPP65562 GZK65562:GZL65562 HJG65562:HJH65562 HTC65562:HTD65562 ICY65562:ICZ65562 IMU65562:IMV65562 IWQ65562:IWR65562 JGM65562:JGN65562 JQI65562:JQJ65562 KAE65562:KAF65562 KKA65562:KKB65562 KTW65562:KTX65562 LDS65562:LDT65562 LNO65562:LNP65562 LXK65562:LXL65562 MHG65562:MHH65562 MRC65562:MRD65562 NAY65562:NAZ65562 NKU65562:NKV65562 NUQ65562:NUR65562 OEM65562:OEN65562 OOI65562:OOJ65562 OYE65562:OYF65562 PIA65562:PIB65562 PRW65562:PRX65562 QBS65562:QBT65562 QLO65562:QLP65562 QVK65562:QVL65562 RFG65562:RFH65562 RPC65562:RPD65562 RYY65562:RYZ65562 SIU65562:SIV65562 SSQ65562:SSR65562 TCM65562:TCN65562 TMI65562:TMJ65562 TWE65562:TWF65562 UGA65562:UGB65562 UPW65562:UPX65562 UZS65562:UZT65562 VJO65562:VJP65562 VTK65562:VTL65562 WDG65562:WDH65562 WNC65562:WND65562 WWY65562:WWZ65562 AQ131098:AR131098 KM131098:KN131098 UI131098:UJ131098 AEE131098:AEF131098 AOA131098:AOB131098 AXW131098:AXX131098 BHS131098:BHT131098 BRO131098:BRP131098 CBK131098:CBL131098 CLG131098:CLH131098 CVC131098:CVD131098 DEY131098:DEZ131098 DOU131098:DOV131098 DYQ131098:DYR131098 EIM131098:EIN131098 ESI131098:ESJ131098 FCE131098:FCF131098 FMA131098:FMB131098 FVW131098:FVX131098 GFS131098:GFT131098 GPO131098:GPP131098 GZK131098:GZL131098 HJG131098:HJH131098 HTC131098:HTD131098 ICY131098:ICZ131098 IMU131098:IMV131098 IWQ131098:IWR131098 JGM131098:JGN131098 JQI131098:JQJ131098 KAE131098:KAF131098 KKA131098:KKB131098 KTW131098:KTX131098 LDS131098:LDT131098 LNO131098:LNP131098 LXK131098:LXL131098 MHG131098:MHH131098 MRC131098:MRD131098 NAY131098:NAZ131098 NKU131098:NKV131098 NUQ131098:NUR131098 OEM131098:OEN131098 OOI131098:OOJ131098 OYE131098:OYF131098 PIA131098:PIB131098 PRW131098:PRX131098 QBS131098:QBT131098 QLO131098:QLP131098 QVK131098:QVL131098 RFG131098:RFH131098 RPC131098:RPD131098 RYY131098:RYZ131098 SIU131098:SIV131098 SSQ131098:SSR131098 TCM131098:TCN131098 TMI131098:TMJ131098 TWE131098:TWF131098 UGA131098:UGB131098 UPW131098:UPX131098 UZS131098:UZT131098 VJO131098:VJP131098 VTK131098:VTL131098 WDG131098:WDH131098 WNC131098:WND131098 WWY131098:WWZ131098 AQ196634:AR196634 KM196634:KN196634 UI196634:UJ196634 AEE196634:AEF196634 AOA196634:AOB196634 AXW196634:AXX196634 BHS196634:BHT196634 BRO196634:BRP196634 CBK196634:CBL196634 CLG196634:CLH196634 CVC196634:CVD196634 DEY196634:DEZ196634 DOU196634:DOV196634 DYQ196634:DYR196634 EIM196634:EIN196634 ESI196634:ESJ196634 FCE196634:FCF196634 FMA196634:FMB196634 FVW196634:FVX196634 GFS196634:GFT196634 GPO196634:GPP196634 GZK196634:GZL196634 HJG196634:HJH196634 HTC196634:HTD196634 ICY196634:ICZ196634 IMU196634:IMV196634 IWQ196634:IWR196634 JGM196634:JGN196634 JQI196634:JQJ196634 KAE196634:KAF196634 KKA196634:KKB196634 KTW196634:KTX196634 LDS196634:LDT196634 LNO196634:LNP196634 LXK196634:LXL196634 MHG196634:MHH196634 MRC196634:MRD196634 NAY196634:NAZ196634 NKU196634:NKV196634 NUQ196634:NUR196634 OEM196634:OEN196634 OOI196634:OOJ196634 OYE196634:OYF196634 PIA196634:PIB196634 PRW196634:PRX196634 QBS196634:QBT196634 QLO196634:QLP196634 QVK196634:QVL196634 RFG196634:RFH196634 RPC196634:RPD196634 RYY196634:RYZ196634 SIU196634:SIV196634 SSQ196634:SSR196634 TCM196634:TCN196634 TMI196634:TMJ196634 TWE196634:TWF196634 UGA196634:UGB196634 UPW196634:UPX196634 UZS196634:UZT196634 VJO196634:VJP196634 VTK196634:VTL196634 WDG196634:WDH196634 WNC196634:WND196634 WWY196634:WWZ196634 AQ262170:AR262170 KM262170:KN262170 UI262170:UJ262170 AEE262170:AEF262170 AOA262170:AOB262170 AXW262170:AXX262170 BHS262170:BHT262170 BRO262170:BRP262170 CBK262170:CBL262170 CLG262170:CLH262170 CVC262170:CVD262170 DEY262170:DEZ262170 DOU262170:DOV262170 DYQ262170:DYR262170 EIM262170:EIN262170 ESI262170:ESJ262170 FCE262170:FCF262170 FMA262170:FMB262170 FVW262170:FVX262170 GFS262170:GFT262170 GPO262170:GPP262170 GZK262170:GZL262170 HJG262170:HJH262170 HTC262170:HTD262170 ICY262170:ICZ262170 IMU262170:IMV262170 IWQ262170:IWR262170 JGM262170:JGN262170 JQI262170:JQJ262170 KAE262170:KAF262170 KKA262170:KKB262170 KTW262170:KTX262170 LDS262170:LDT262170 LNO262170:LNP262170 LXK262170:LXL262170 MHG262170:MHH262170 MRC262170:MRD262170 NAY262170:NAZ262170 NKU262170:NKV262170 NUQ262170:NUR262170 OEM262170:OEN262170 OOI262170:OOJ262170 OYE262170:OYF262170 PIA262170:PIB262170 PRW262170:PRX262170 QBS262170:QBT262170 QLO262170:QLP262170 QVK262170:QVL262170 RFG262170:RFH262170 RPC262170:RPD262170 RYY262170:RYZ262170 SIU262170:SIV262170 SSQ262170:SSR262170 TCM262170:TCN262170 TMI262170:TMJ262170 TWE262170:TWF262170 UGA262170:UGB262170 UPW262170:UPX262170 UZS262170:UZT262170 VJO262170:VJP262170 VTK262170:VTL262170 WDG262170:WDH262170 WNC262170:WND262170 WWY262170:WWZ262170 AQ327706:AR327706 KM327706:KN327706 UI327706:UJ327706 AEE327706:AEF327706 AOA327706:AOB327706 AXW327706:AXX327706 BHS327706:BHT327706 BRO327706:BRP327706 CBK327706:CBL327706 CLG327706:CLH327706 CVC327706:CVD327706 DEY327706:DEZ327706 DOU327706:DOV327706 DYQ327706:DYR327706 EIM327706:EIN327706 ESI327706:ESJ327706 FCE327706:FCF327706 FMA327706:FMB327706 FVW327706:FVX327706 GFS327706:GFT327706 GPO327706:GPP327706 GZK327706:GZL327706 HJG327706:HJH327706 HTC327706:HTD327706 ICY327706:ICZ327706 IMU327706:IMV327706 IWQ327706:IWR327706 JGM327706:JGN327706 JQI327706:JQJ327706 KAE327706:KAF327706 KKA327706:KKB327706 KTW327706:KTX327706 LDS327706:LDT327706 LNO327706:LNP327706 LXK327706:LXL327706 MHG327706:MHH327706 MRC327706:MRD327706 NAY327706:NAZ327706 NKU327706:NKV327706 NUQ327706:NUR327706 OEM327706:OEN327706 OOI327706:OOJ327706 OYE327706:OYF327706 PIA327706:PIB327706 PRW327706:PRX327706 QBS327706:QBT327706 QLO327706:QLP327706 QVK327706:QVL327706 RFG327706:RFH327706 RPC327706:RPD327706 RYY327706:RYZ327706 SIU327706:SIV327706 SSQ327706:SSR327706 TCM327706:TCN327706 TMI327706:TMJ327706 TWE327706:TWF327706 UGA327706:UGB327706 UPW327706:UPX327706 UZS327706:UZT327706 VJO327706:VJP327706 VTK327706:VTL327706 WDG327706:WDH327706 WNC327706:WND327706 WWY327706:WWZ327706 AQ393242:AR393242 KM393242:KN393242 UI393242:UJ393242 AEE393242:AEF393242 AOA393242:AOB393242 AXW393242:AXX393242 BHS393242:BHT393242 BRO393242:BRP393242 CBK393242:CBL393242 CLG393242:CLH393242 CVC393242:CVD393242 DEY393242:DEZ393242 DOU393242:DOV393242 DYQ393242:DYR393242 EIM393242:EIN393242 ESI393242:ESJ393242 FCE393242:FCF393242 FMA393242:FMB393242 FVW393242:FVX393242 GFS393242:GFT393242 GPO393242:GPP393242 GZK393242:GZL393242 HJG393242:HJH393242 HTC393242:HTD393242 ICY393242:ICZ393242 IMU393242:IMV393242 IWQ393242:IWR393242 JGM393242:JGN393242 JQI393242:JQJ393242 KAE393242:KAF393242 KKA393242:KKB393242 KTW393242:KTX393242 LDS393242:LDT393242 LNO393242:LNP393242 LXK393242:LXL393242 MHG393242:MHH393242 MRC393242:MRD393242 NAY393242:NAZ393242 NKU393242:NKV393242 NUQ393242:NUR393242 OEM393242:OEN393242 OOI393242:OOJ393242 OYE393242:OYF393242 PIA393242:PIB393242 PRW393242:PRX393242 QBS393242:QBT393242 QLO393242:QLP393242 QVK393242:QVL393242 RFG393242:RFH393242 RPC393242:RPD393242 RYY393242:RYZ393242 SIU393242:SIV393242 SSQ393242:SSR393242 TCM393242:TCN393242 TMI393242:TMJ393242 TWE393242:TWF393242 UGA393242:UGB393242 UPW393242:UPX393242 UZS393242:UZT393242 VJO393242:VJP393242 VTK393242:VTL393242 WDG393242:WDH393242 WNC393242:WND393242 WWY393242:WWZ393242 AQ458778:AR458778 KM458778:KN458778 UI458778:UJ458778 AEE458778:AEF458778 AOA458778:AOB458778 AXW458778:AXX458778 BHS458778:BHT458778 BRO458778:BRP458778 CBK458778:CBL458778 CLG458778:CLH458778 CVC458778:CVD458778 DEY458778:DEZ458778 DOU458778:DOV458778 DYQ458778:DYR458778 EIM458778:EIN458778 ESI458778:ESJ458778 FCE458778:FCF458778 FMA458778:FMB458778 FVW458778:FVX458778 GFS458778:GFT458778 GPO458778:GPP458778 GZK458778:GZL458778 HJG458778:HJH458778 HTC458778:HTD458778 ICY458778:ICZ458778 IMU458778:IMV458778 IWQ458778:IWR458778 JGM458778:JGN458778 JQI458778:JQJ458778 KAE458778:KAF458778 KKA458778:KKB458778 KTW458778:KTX458778 LDS458778:LDT458778 LNO458778:LNP458778 LXK458778:LXL458778 MHG458778:MHH458778 MRC458778:MRD458778 NAY458778:NAZ458778 NKU458778:NKV458778 NUQ458778:NUR458778 OEM458778:OEN458778 OOI458778:OOJ458778 OYE458778:OYF458778 PIA458778:PIB458778 PRW458778:PRX458778 QBS458778:QBT458778 QLO458778:QLP458778 QVK458778:QVL458778 RFG458778:RFH458778 RPC458778:RPD458778 RYY458778:RYZ458778 SIU458778:SIV458778 SSQ458778:SSR458778 TCM458778:TCN458778 TMI458778:TMJ458778 TWE458778:TWF458778 UGA458778:UGB458778 UPW458778:UPX458778 UZS458778:UZT458778 VJO458778:VJP458778 VTK458778:VTL458778 WDG458778:WDH458778 WNC458778:WND458778 WWY458778:WWZ458778 AQ524314:AR524314 KM524314:KN524314 UI524314:UJ524314 AEE524314:AEF524314 AOA524314:AOB524314 AXW524314:AXX524314 BHS524314:BHT524314 BRO524314:BRP524314 CBK524314:CBL524314 CLG524314:CLH524314 CVC524314:CVD524314 DEY524314:DEZ524314 DOU524314:DOV524314 DYQ524314:DYR524314 EIM524314:EIN524314 ESI524314:ESJ524314 FCE524314:FCF524314 FMA524314:FMB524314 FVW524314:FVX524314 GFS524314:GFT524314 GPO524314:GPP524314 GZK524314:GZL524314 HJG524314:HJH524314 HTC524314:HTD524314 ICY524314:ICZ524314 IMU524314:IMV524314 IWQ524314:IWR524314 JGM524314:JGN524314 JQI524314:JQJ524314 KAE524314:KAF524314 KKA524314:KKB524314 KTW524314:KTX524314 LDS524314:LDT524314 LNO524314:LNP524314 LXK524314:LXL524314 MHG524314:MHH524314 MRC524314:MRD524314 NAY524314:NAZ524314 NKU524314:NKV524314 NUQ524314:NUR524314 OEM524314:OEN524314 OOI524314:OOJ524314 OYE524314:OYF524314 PIA524314:PIB524314 PRW524314:PRX524314 QBS524314:QBT524314 QLO524314:QLP524314 QVK524314:QVL524314 RFG524314:RFH524314 RPC524314:RPD524314 RYY524314:RYZ524314 SIU524314:SIV524314 SSQ524314:SSR524314 TCM524314:TCN524314 TMI524314:TMJ524314 TWE524314:TWF524314 UGA524314:UGB524314 UPW524314:UPX524314 UZS524314:UZT524314 VJO524314:VJP524314 VTK524314:VTL524314 WDG524314:WDH524314 WNC524314:WND524314 WWY524314:WWZ524314 AQ589850:AR589850 KM589850:KN589850 UI589850:UJ589850 AEE589850:AEF589850 AOA589850:AOB589850 AXW589850:AXX589850 BHS589850:BHT589850 BRO589850:BRP589850 CBK589850:CBL589850 CLG589850:CLH589850 CVC589850:CVD589850 DEY589850:DEZ589850 DOU589850:DOV589850 DYQ589850:DYR589850 EIM589850:EIN589850 ESI589850:ESJ589850 FCE589850:FCF589850 FMA589850:FMB589850 FVW589850:FVX589850 GFS589850:GFT589850 GPO589850:GPP589850 GZK589850:GZL589850 HJG589850:HJH589850 HTC589850:HTD589850 ICY589850:ICZ589850 IMU589850:IMV589850 IWQ589850:IWR589850 JGM589850:JGN589850 JQI589850:JQJ589850 KAE589850:KAF589850 KKA589850:KKB589850 KTW589850:KTX589850 LDS589850:LDT589850 LNO589850:LNP589850 LXK589850:LXL589850 MHG589850:MHH589850 MRC589850:MRD589850 NAY589850:NAZ589850 NKU589850:NKV589850 NUQ589850:NUR589850 OEM589850:OEN589850 OOI589850:OOJ589850 OYE589850:OYF589850 PIA589850:PIB589850 PRW589850:PRX589850 QBS589850:QBT589850 QLO589850:QLP589850 QVK589850:QVL589850 RFG589850:RFH589850 RPC589850:RPD589850 RYY589850:RYZ589850 SIU589850:SIV589850 SSQ589850:SSR589850 TCM589850:TCN589850 TMI589850:TMJ589850 TWE589850:TWF589850 UGA589850:UGB589850 UPW589850:UPX589850 UZS589850:UZT589850 VJO589850:VJP589850 VTK589850:VTL589850 WDG589850:WDH589850 WNC589850:WND589850 WWY589850:WWZ589850 AQ655386:AR655386 KM655386:KN655386 UI655386:UJ655386 AEE655386:AEF655386 AOA655386:AOB655386 AXW655386:AXX655386 BHS655386:BHT655386 BRO655386:BRP655386 CBK655386:CBL655386 CLG655386:CLH655386 CVC655386:CVD655386 DEY655386:DEZ655386 DOU655386:DOV655386 DYQ655386:DYR655386 EIM655386:EIN655386 ESI655386:ESJ655386 FCE655386:FCF655386 FMA655386:FMB655386 FVW655386:FVX655386 GFS655386:GFT655386 GPO655386:GPP655386 GZK655386:GZL655386 HJG655386:HJH655386 HTC655386:HTD655386 ICY655386:ICZ655386 IMU655386:IMV655386 IWQ655386:IWR655386 JGM655386:JGN655386 JQI655386:JQJ655386 KAE655386:KAF655386 KKA655386:KKB655386 KTW655386:KTX655386 LDS655386:LDT655386 LNO655386:LNP655386 LXK655386:LXL655386 MHG655386:MHH655386 MRC655386:MRD655386 NAY655386:NAZ655386 NKU655386:NKV655386 NUQ655386:NUR655386 OEM655386:OEN655386 OOI655386:OOJ655386 OYE655386:OYF655386 PIA655386:PIB655386 PRW655386:PRX655386 QBS655386:QBT655386 QLO655386:QLP655386 QVK655386:QVL655386 RFG655386:RFH655386 RPC655386:RPD655386 RYY655386:RYZ655386 SIU655386:SIV655386 SSQ655386:SSR655386 TCM655386:TCN655386 TMI655386:TMJ655386 TWE655386:TWF655386 UGA655386:UGB655386 UPW655386:UPX655386 UZS655386:UZT655386 VJO655386:VJP655386 VTK655386:VTL655386 WDG655386:WDH655386 WNC655386:WND655386 WWY655386:WWZ655386 AQ720922:AR720922 KM720922:KN720922 UI720922:UJ720922 AEE720922:AEF720922 AOA720922:AOB720922 AXW720922:AXX720922 BHS720922:BHT720922 BRO720922:BRP720922 CBK720922:CBL720922 CLG720922:CLH720922 CVC720922:CVD720922 DEY720922:DEZ720922 DOU720922:DOV720922 DYQ720922:DYR720922 EIM720922:EIN720922 ESI720922:ESJ720922 FCE720922:FCF720922 FMA720922:FMB720922 FVW720922:FVX720922 GFS720922:GFT720922 GPO720922:GPP720922 GZK720922:GZL720922 HJG720922:HJH720922 HTC720922:HTD720922 ICY720922:ICZ720922 IMU720922:IMV720922 IWQ720922:IWR720922 JGM720922:JGN720922 JQI720922:JQJ720922 KAE720922:KAF720922 KKA720922:KKB720922 KTW720922:KTX720922 LDS720922:LDT720922 LNO720922:LNP720922 LXK720922:LXL720922 MHG720922:MHH720922 MRC720922:MRD720922 NAY720922:NAZ720922 NKU720922:NKV720922 NUQ720922:NUR720922 OEM720922:OEN720922 OOI720922:OOJ720922 OYE720922:OYF720922 PIA720922:PIB720922 PRW720922:PRX720922 QBS720922:QBT720922 QLO720922:QLP720922 QVK720922:QVL720922 RFG720922:RFH720922 RPC720922:RPD720922 RYY720922:RYZ720922 SIU720922:SIV720922 SSQ720922:SSR720922 TCM720922:TCN720922 TMI720922:TMJ720922 TWE720922:TWF720922 UGA720922:UGB720922 UPW720922:UPX720922 UZS720922:UZT720922 VJO720922:VJP720922 VTK720922:VTL720922 WDG720922:WDH720922 WNC720922:WND720922 WWY720922:WWZ720922 AQ786458:AR786458 KM786458:KN786458 UI786458:UJ786458 AEE786458:AEF786458 AOA786458:AOB786458 AXW786458:AXX786458 BHS786458:BHT786458 BRO786458:BRP786458 CBK786458:CBL786458 CLG786458:CLH786458 CVC786458:CVD786458 DEY786458:DEZ786458 DOU786458:DOV786458 DYQ786458:DYR786458 EIM786458:EIN786458 ESI786458:ESJ786458 FCE786458:FCF786458 FMA786458:FMB786458 FVW786458:FVX786458 GFS786458:GFT786458 GPO786458:GPP786458 GZK786458:GZL786458 HJG786458:HJH786458 HTC786458:HTD786458 ICY786458:ICZ786458 IMU786458:IMV786458 IWQ786458:IWR786458 JGM786458:JGN786458 JQI786458:JQJ786458 KAE786458:KAF786458 KKA786458:KKB786458 KTW786458:KTX786458 LDS786458:LDT786458 LNO786458:LNP786458 LXK786458:LXL786458 MHG786458:MHH786458 MRC786458:MRD786458 NAY786458:NAZ786458 NKU786458:NKV786458 NUQ786458:NUR786458 OEM786458:OEN786458 OOI786458:OOJ786458 OYE786458:OYF786458 PIA786458:PIB786458 PRW786458:PRX786458 QBS786458:QBT786458 QLO786458:QLP786458 QVK786458:QVL786458 RFG786458:RFH786458 RPC786458:RPD786458 RYY786458:RYZ786458 SIU786458:SIV786458 SSQ786458:SSR786458 TCM786458:TCN786458 TMI786458:TMJ786458 TWE786458:TWF786458 UGA786458:UGB786458 UPW786458:UPX786458 UZS786458:UZT786458 VJO786458:VJP786458 VTK786458:VTL786458 WDG786458:WDH786458 WNC786458:WND786458 WWY786458:WWZ786458 AQ851994:AR851994 KM851994:KN851994 UI851994:UJ851994 AEE851994:AEF851994 AOA851994:AOB851994 AXW851994:AXX851994 BHS851994:BHT851994 BRO851994:BRP851994 CBK851994:CBL851994 CLG851994:CLH851994 CVC851994:CVD851994 DEY851994:DEZ851994 DOU851994:DOV851994 DYQ851994:DYR851994 EIM851994:EIN851994 ESI851994:ESJ851994 FCE851994:FCF851994 FMA851994:FMB851994 FVW851994:FVX851994 GFS851994:GFT851994 GPO851994:GPP851994 GZK851994:GZL851994 HJG851994:HJH851994 HTC851994:HTD851994 ICY851994:ICZ851994 IMU851994:IMV851994 IWQ851994:IWR851994 JGM851994:JGN851994 JQI851994:JQJ851994 KAE851994:KAF851994 KKA851994:KKB851994 KTW851994:KTX851994 LDS851994:LDT851994 LNO851994:LNP851994 LXK851994:LXL851994 MHG851994:MHH851994 MRC851994:MRD851994 NAY851994:NAZ851994 NKU851994:NKV851994 NUQ851994:NUR851994 OEM851994:OEN851994 OOI851994:OOJ851994 OYE851994:OYF851994 PIA851994:PIB851994 PRW851994:PRX851994 QBS851994:QBT851994 QLO851994:QLP851994 QVK851994:QVL851994 RFG851994:RFH851994 RPC851994:RPD851994 RYY851994:RYZ851994 SIU851994:SIV851994 SSQ851994:SSR851994 TCM851994:TCN851994 TMI851994:TMJ851994 TWE851994:TWF851994 UGA851994:UGB851994 UPW851994:UPX851994 UZS851994:UZT851994 VJO851994:VJP851994 VTK851994:VTL851994 WDG851994:WDH851994 WNC851994:WND851994 WWY851994:WWZ851994 AQ917530:AR917530 KM917530:KN917530 UI917530:UJ917530 AEE917530:AEF917530 AOA917530:AOB917530 AXW917530:AXX917530 BHS917530:BHT917530 BRO917530:BRP917530 CBK917530:CBL917530 CLG917530:CLH917530 CVC917530:CVD917530 DEY917530:DEZ917530 DOU917530:DOV917530 DYQ917530:DYR917530 EIM917530:EIN917530 ESI917530:ESJ917530 FCE917530:FCF917530 FMA917530:FMB917530 FVW917530:FVX917530 GFS917530:GFT917530 GPO917530:GPP917530 GZK917530:GZL917530 HJG917530:HJH917530 HTC917530:HTD917530 ICY917530:ICZ917530 IMU917530:IMV917530 IWQ917530:IWR917530 JGM917530:JGN917530 JQI917530:JQJ917530 KAE917530:KAF917530 KKA917530:KKB917530 KTW917530:KTX917530 LDS917530:LDT917530 LNO917530:LNP917530 LXK917530:LXL917530 MHG917530:MHH917530 MRC917530:MRD917530 NAY917530:NAZ917530 NKU917530:NKV917530 NUQ917530:NUR917530 OEM917530:OEN917530 OOI917530:OOJ917530 OYE917530:OYF917530 PIA917530:PIB917530 PRW917530:PRX917530 QBS917530:QBT917530 QLO917530:QLP917530 QVK917530:QVL917530 RFG917530:RFH917530 RPC917530:RPD917530 RYY917530:RYZ917530 SIU917530:SIV917530 SSQ917530:SSR917530 TCM917530:TCN917530 TMI917530:TMJ917530 TWE917530:TWF917530 UGA917530:UGB917530 UPW917530:UPX917530 UZS917530:UZT917530 VJO917530:VJP917530 VTK917530:VTL917530 WDG917530:WDH917530 WNC917530:WND917530 WWY917530:WWZ917530 AQ983066:AR983066 KM983066:KN983066 UI983066:UJ983066 AEE983066:AEF983066 AOA983066:AOB983066 AXW983066:AXX983066 BHS983066:BHT983066 BRO983066:BRP983066 CBK983066:CBL983066 CLG983066:CLH983066 CVC983066:CVD983066 DEY983066:DEZ983066 DOU983066:DOV983066 DYQ983066:DYR983066 EIM983066:EIN983066 ESI983066:ESJ983066 FCE983066:FCF983066 FMA983066:FMB983066 FVW983066:FVX983066 GFS983066:GFT983066 GPO983066:GPP983066 GZK983066:GZL983066 HJG983066:HJH983066 HTC983066:HTD983066 ICY983066:ICZ983066 IMU983066:IMV983066 IWQ983066:IWR983066 JGM983066:JGN983066 JQI983066:JQJ983066 KAE983066:KAF983066 KKA983066:KKB983066 KTW983066:KTX983066 LDS983066:LDT983066 LNO983066:LNP983066 LXK983066:LXL983066 MHG983066:MHH983066 MRC983066:MRD983066 NAY983066:NAZ983066 NKU983066:NKV983066 NUQ983066:NUR983066 OEM983066:OEN983066 OOI983066:OOJ983066 OYE983066:OYF983066 PIA983066:PIB983066 PRW983066:PRX983066 QBS983066:QBT983066 QLO983066:QLP983066 QVK983066:QVL983066 RFG983066:RFH983066 RPC983066:RPD983066 RYY983066:RYZ983066 SIU983066:SIV983066 SSQ983066:SSR983066 TCM983066:TCN983066 TMI983066:TMJ983066 TWE983066:TWF983066 UGA983066:UGB983066 UPW983066:UPX983066 UZS983066:UZT983066 VJO983066:VJP983066 VTK983066:VTL983066 WDG983066:WDH983066 WNC983066:WND983066 WWY983066:WWZ983066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AT65561 KP65561 UL65561 AEH65561 AOD65561 AXZ65561 BHV65561 BRR65561 CBN65561 CLJ65561 CVF65561 DFB65561 DOX65561 DYT65561 EIP65561 ESL65561 FCH65561 FMD65561 FVZ65561 GFV65561 GPR65561 GZN65561 HJJ65561 HTF65561 IDB65561 IMX65561 IWT65561 JGP65561 JQL65561 KAH65561 KKD65561 KTZ65561 LDV65561 LNR65561 LXN65561 MHJ65561 MRF65561 NBB65561 NKX65561 NUT65561 OEP65561 OOL65561 OYH65561 PID65561 PRZ65561 QBV65561 QLR65561 QVN65561 RFJ65561 RPF65561 RZB65561 SIX65561 SST65561 TCP65561 TML65561 TWH65561 UGD65561 UPZ65561 UZV65561 VJR65561 VTN65561 WDJ65561 WNF65561 WXB65561 AT131097 KP131097 UL131097 AEH131097 AOD131097 AXZ131097 BHV131097 BRR131097 CBN131097 CLJ131097 CVF131097 DFB131097 DOX131097 DYT131097 EIP131097 ESL131097 FCH131097 FMD131097 FVZ131097 GFV131097 GPR131097 GZN131097 HJJ131097 HTF131097 IDB131097 IMX131097 IWT131097 JGP131097 JQL131097 KAH131097 KKD131097 KTZ131097 LDV131097 LNR131097 LXN131097 MHJ131097 MRF131097 NBB131097 NKX131097 NUT131097 OEP131097 OOL131097 OYH131097 PID131097 PRZ131097 QBV131097 QLR131097 QVN131097 RFJ131097 RPF131097 RZB131097 SIX131097 SST131097 TCP131097 TML131097 TWH131097 UGD131097 UPZ131097 UZV131097 VJR131097 VTN131097 WDJ131097 WNF131097 WXB131097 AT196633 KP196633 UL196633 AEH196633 AOD196633 AXZ196633 BHV196633 BRR196633 CBN196633 CLJ196633 CVF196633 DFB196633 DOX196633 DYT196633 EIP196633 ESL196633 FCH196633 FMD196633 FVZ196633 GFV196633 GPR196633 GZN196633 HJJ196633 HTF196633 IDB196633 IMX196633 IWT196633 JGP196633 JQL196633 KAH196633 KKD196633 KTZ196633 LDV196633 LNR196633 LXN196633 MHJ196633 MRF196633 NBB196633 NKX196633 NUT196633 OEP196633 OOL196633 OYH196633 PID196633 PRZ196633 QBV196633 QLR196633 QVN196633 RFJ196633 RPF196633 RZB196633 SIX196633 SST196633 TCP196633 TML196633 TWH196633 UGD196633 UPZ196633 UZV196633 VJR196633 VTN196633 WDJ196633 WNF196633 WXB196633 AT262169 KP262169 UL262169 AEH262169 AOD262169 AXZ262169 BHV262169 BRR262169 CBN262169 CLJ262169 CVF262169 DFB262169 DOX262169 DYT262169 EIP262169 ESL262169 FCH262169 FMD262169 FVZ262169 GFV262169 GPR262169 GZN262169 HJJ262169 HTF262169 IDB262169 IMX262169 IWT262169 JGP262169 JQL262169 KAH262169 KKD262169 KTZ262169 LDV262169 LNR262169 LXN262169 MHJ262169 MRF262169 NBB262169 NKX262169 NUT262169 OEP262169 OOL262169 OYH262169 PID262169 PRZ262169 QBV262169 QLR262169 QVN262169 RFJ262169 RPF262169 RZB262169 SIX262169 SST262169 TCP262169 TML262169 TWH262169 UGD262169 UPZ262169 UZV262169 VJR262169 VTN262169 WDJ262169 WNF262169 WXB262169 AT327705 KP327705 UL327705 AEH327705 AOD327705 AXZ327705 BHV327705 BRR327705 CBN327705 CLJ327705 CVF327705 DFB327705 DOX327705 DYT327705 EIP327705 ESL327705 FCH327705 FMD327705 FVZ327705 GFV327705 GPR327705 GZN327705 HJJ327705 HTF327705 IDB327705 IMX327705 IWT327705 JGP327705 JQL327705 KAH327705 KKD327705 KTZ327705 LDV327705 LNR327705 LXN327705 MHJ327705 MRF327705 NBB327705 NKX327705 NUT327705 OEP327705 OOL327705 OYH327705 PID327705 PRZ327705 QBV327705 QLR327705 QVN327705 RFJ327705 RPF327705 RZB327705 SIX327705 SST327705 TCP327705 TML327705 TWH327705 UGD327705 UPZ327705 UZV327705 VJR327705 VTN327705 WDJ327705 WNF327705 WXB327705 AT393241 KP393241 UL393241 AEH393241 AOD393241 AXZ393241 BHV393241 BRR393241 CBN393241 CLJ393241 CVF393241 DFB393241 DOX393241 DYT393241 EIP393241 ESL393241 FCH393241 FMD393241 FVZ393241 GFV393241 GPR393241 GZN393241 HJJ393241 HTF393241 IDB393241 IMX393241 IWT393241 JGP393241 JQL393241 KAH393241 KKD393241 KTZ393241 LDV393241 LNR393241 LXN393241 MHJ393241 MRF393241 NBB393241 NKX393241 NUT393241 OEP393241 OOL393241 OYH393241 PID393241 PRZ393241 QBV393241 QLR393241 QVN393241 RFJ393241 RPF393241 RZB393241 SIX393241 SST393241 TCP393241 TML393241 TWH393241 UGD393241 UPZ393241 UZV393241 VJR393241 VTN393241 WDJ393241 WNF393241 WXB393241 AT458777 KP458777 UL458777 AEH458777 AOD458777 AXZ458777 BHV458777 BRR458777 CBN458777 CLJ458777 CVF458777 DFB458777 DOX458777 DYT458777 EIP458777 ESL458777 FCH458777 FMD458777 FVZ458777 GFV458777 GPR458777 GZN458777 HJJ458777 HTF458777 IDB458777 IMX458777 IWT458777 JGP458777 JQL458777 KAH458777 KKD458777 KTZ458777 LDV458777 LNR458777 LXN458777 MHJ458777 MRF458777 NBB458777 NKX458777 NUT458777 OEP458777 OOL458777 OYH458777 PID458777 PRZ458777 QBV458777 QLR458777 QVN458777 RFJ458777 RPF458777 RZB458777 SIX458777 SST458777 TCP458777 TML458777 TWH458777 UGD458777 UPZ458777 UZV458777 VJR458777 VTN458777 WDJ458777 WNF458777 WXB458777 AT524313 KP524313 UL524313 AEH524313 AOD524313 AXZ524313 BHV524313 BRR524313 CBN524313 CLJ524313 CVF524313 DFB524313 DOX524313 DYT524313 EIP524313 ESL524313 FCH524313 FMD524313 FVZ524313 GFV524313 GPR524313 GZN524313 HJJ524313 HTF524313 IDB524313 IMX524313 IWT524313 JGP524313 JQL524313 KAH524313 KKD524313 KTZ524313 LDV524313 LNR524313 LXN524313 MHJ524313 MRF524313 NBB524313 NKX524313 NUT524313 OEP524313 OOL524313 OYH524313 PID524313 PRZ524313 QBV524313 QLR524313 QVN524313 RFJ524313 RPF524313 RZB524313 SIX524313 SST524313 TCP524313 TML524313 TWH524313 UGD524313 UPZ524313 UZV524313 VJR524313 VTN524313 WDJ524313 WNF524313 WXB524313 AT589849 KP589849 UL589849 AEH589849 AOD589849 AXZ589849 BHV589849 BRR589849 CBN589849 CLJ589849 CVF589849 DFB589849 DOX589849 DYT589849 EIP589849 ESL589849 FCH589849 FMD589849 FVZ589849 GFV589849 GPR589849 GZN589849 HJJ589849 HTF589849 IDB589849 IMX589849 IWT589849 JGP589849 JQL589849 KAH589849 KKD589849 KTZ589849 LDV589849 LNR589849 LXN589849 MHJ589849 MRF589849 NBB589849 NKX589849 NUT589849 OEP589849 OOL589849 OYH589849 PID589849 PRZ589849 QBV589849 QLR589849 QVN589849 RFJ589849 RPF589849 RZB589849 SIX589849 SST589849 TCP589849 TML589849 TWH589849 UGD589849 UPZ589849 UZV589849 VJR589849 VTN589849 WDJ589849 WNF589849 WXB589849 AT655385 KP655385 UL655385 AEH655385 AOD655385 AXZ655385 BHV655385 BRR655385 CBN655385 CLJ655385 CVF655385 DFB655385 DOX655385 DYT655385 EIP655385 ESL655385 FCH655385 FMD655385 FVZ655385 GFV655385 GPR655385 GZN655385 HJJ655385 HTF655385 IDB655385 IMX655385 IWT655385 JGP655385 JQL655385 KAH655385 KKD655385 KTZ655385 LDV655385 LNR655385 LXN655385 MHJ655385 MRF655385 NBB655385 NKX655385 NUT655385 OEP655385 OOL655385 OYH655385 PID655385 PRZ655385 QBV655385 QLR655385 QVN655385 RFJ655385 RPF655385 RZB655385 SIX655385 SST655385 TCP655385 TML655385 TWH655385 UGD655385 UPZ655385 UZV655385 VJR655385 VTN655385 WDJ655385 WNF655385 WXB655385 AT720921 KP720921 UL720921 AEH720921 AOD720921 AXZ720921 BHV720921 BRR720921 CBN720921 CLJ720921 CVF720921 DFB720921 DOX720921 DYT720921 EIP720921 ESL720921 FCH720921 FMD720921 FVZ720921 GFV720921 GPR720921 GZN720921 HJJ720921 HTF720921 IDB720921 IMX720921 IWT720921 JGP720921 JQL720921 KAH720921 KKD720921 KTZ720921 LDV720921 LNR720921 LXN720921 MHJ720921 MRF720921 NBB720921 NKX720921 NUT720921 OEP720921 OOL720921 OYH720921 PID720921 PRZ720921 QBV720921 QLR720921 QVN720921 RFJ720921 RPF720921 RZB720921 SIX720921 SST720921 TCP720921 TML720921 TWH720921 UGD720921 UPZ720921 UZV720921 VJR720921 VTN720921 WDJ720921 WNF720921 WXB720921 AT786457 KP786457 UL786457 AEH786457 AOD786457 AXZ786457 BHV786457 BRR786457 CBN786457 CLJ786457 CVF786457 DFB786457 DOX786457 DYT786457 EIP786457 ESL786457 FCH786457 FMD786457 FVZ786457 GFV786457 GPR786457 GZN786457 HJJ786457 HTF786457 IDB786457 IMX786457 IWT786457 JGP786457 JQL786457 KAH786457 KKD786457 KTZ786457 LDV786457 LNR786457 LXN786457 MHJ786457 MRF786457 NBB786457 NKX786457 NUT786457 OEP786457 OOL786457 OYH786457 PID786457 PRZ786457 QBV786457 QLR786457 QVN786457 RFJ786457 RPF786457 RZB786457 SIX786457 SST786457 TCP786457 TML786457 TWH786457 UGD786457 UPZ786457 UZV786457 VJR786457 VTN786457 WDJ786457 WNF786457 WXB786457 AT851993 KP851993 UL851993 AEH851993 AOD851993 AXZ851993 BHV851993 BRR851993 CBN851993 CLJ851993 CVF851993 DFB851993 DOX851993 DYT851993 EIP851993 ESL851993 FCH851993 FMD851993 FVZ851993 GFV851993 GPR851993 GZN851993 HJJ851993 HTF851993 IDB851993 IMX851993 IWT851993 JGP851993 JQL851993 KAH851993 KKD851993 KTZ851993 LDV851993 LNR851993 LXN851993 MHJ851993 MRF851993 NBB851993 NKX851993 NUT851993 OEP851993 OOL851993 OYH851993 PID851993 PRZ851993 QBV851993 QLR851993 QVN851993 RFJ851993 RPF851993 RZB851993 SIX851993 SST851993 TCP851993 TML851993 TWH851993 UGD851993 UPZ851993 UZV851993 VJR851993 VTN851993 WDJ851993 WNF851993 WXB851993 AT917529 KP917529 UL917529 AEH917529 AOD917529 AXZ917529 BHV917529 BRR917529 CBN917529 CLJ917529 CVF917529 DFB917529 DOX917529 DYT917529 EIP917529 ESL917529 FCH917529 FMD917529 FVZ917529 GFV917529 GPR917529 GZN917529 HJJ917529 HTF917529 IDB917529 IMX917529 IWT917529 JGP917529 JQL917529 KAH917529 KKD917529 KTZ917529 LDV917529 LNR917529 LXN917529 MHJ917529 MRF917529 NBB917529 NKX917529 NUT917529 OEP917529 OOL917529 OYH917529 PID917529 PRZ917529 QBV917529 QLR917529 QVN917529 RFJ917529 RPF917529 RZB917529 SIX917529 SST917529 TCP917529 TML917529 TWH917529 UGD917529 UPZ917529 UZV917529 VJR917529 VTN917529 WDJ917529 WNF917529 WXB917529 AT983065 KP983065 UL983065 AEH983065 AOD983065 AXZ983065 BHV983065 BRR983065 CBN983065 CLJ983065 CVF983065 DFB983065 DOX983065 DYT983065 EIP983065 ESL983065 FCH983065 FMD983065 FVZ983065 GFV983065 GPR983065 GZN983065 HJJ983065 HTF983065 IDB983065 IMX983065 IWT983065 JGP983065 JQL983065 KAH983065 KKD983065 KTZ983065 LDV983065 LNR983065 LXN983065 MHJ983065 MRF983065 NBB983065 NKX983065 NUT983065 OEP983065 OOL983065 OYH983065 PID983065 PRZ983065 QBV983065 QLR983065 QVN983065 RFJ983065 RPF983065 RZB983065 SIX983065 SST983065 TCP983065 TML983065 TWH983065 UGD983065 UPZ983065 UZV983065 VJR983065 VTN983065 WDJ983065 WNF983065 WXB983065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BI65561 LE65561 VA65561 AEW65561 AOS65561 AYO65561 BIK65561 BSG65561 CCC65561 CLY65561 CVU65561 DFQ65561 DPM65561 DZI65561 EJE65561 ETA65561 FCW65561 FMS65561 FWO65561 GGK65561 GQG65561 HAC65561 HJY65561 HTU65561 IDQ65561 INM65561 IXI65561 JHE65561 JRA65561 KAW65561 KKS65561 KUO65561 LEK65561 LOG65561 LYC65561 MHY65561 MRU65561 NBQ65561 NLM65561 NVI65561 OFE65561 OPA65561 OYW65561 PIS65561 PSO65561 QCK65561 QMG65561 QWC65561 RFY65561 RPU65561 RZQ65561 SJM65561 STI65561 TDE65561 TNA65561 TWW65561 UGS65561 UQO65561 VAK65561 VKG65561 VUC65561 WDY65561 WNU65561 WXQ65561 BI131097 LE131097 VA131097 AEW131097 AOS131097 AYO131097 BIK131097 BSG131097 CCC131097 CLY131097 CVU131097 DFQ131097 DPM131097 DZI131097 EJE131097 ETA131097 FCW131097 FMS131097 FWO131097 GGK131097 GQG131097 HAC131097 HJY131097 HTU131097 IDQ131097 INM131097 IXI131097 JHE131097 JRA131097 KAW131097 KKS131097 KUO131097 LEK131097 LOG131097 LYC131097 MHY131097 MRU131097 NBQ131097 NLM131097 NVI131097 OFE131097 OPA131097 OYW131097 PIS131097 PSO131097 QCK131097 QMG131097 QWC131097 RFY131097 RPU131097 RZQ131097 SJM131097 STI131097 TDE131097 TNA131097 TWW131097 UGS131097 UQO131097 VAK131097 VKG131097 VUC131097 WDY131097 WNU131097 WXQ131097 BI196633 LE196633 VA196633 AEW196633 AOS196633 AYO196633 BIK196633 BSG196633 CCC196633 CLY196633 CVU196633 DFQ196633 DPM196633 DZI196633 EJE196633 ETA196633 FCW196633 FMS196633 FWO196633 GGK196633 GQG196633 HAC196633 HJY196633 HTU196633 IDQ196633 INM196633 IXI196633 JHE196633 JRA196633 KAW196633 KKS196633 KUO196633 LEK196633 LOG196633 LYC196633 MHY196633 MRU196633 NBQ196633 NLM196633 NVI196633 OFE196633 OPA196633 OYW196633 PIS196633 PSO196633 QCK196633 QMG196633 QWC196633 RFY196633 RPU196633 RZQ196633 SJM196633 STI196633 TDE196633 TNA196633 TWW196633 UGS196633 UQO196633 VAK196633 VKG196633 VUC196633 WDY196633 WNU196633 WXQ196633 BI262169 LE262169 VA262169 AEW262169 AOS262169 AYO262169 BIK262169 BSG262169 CCC262169 CLY262169 CVU262169 DFQ262169 DPM262169 DZI262169 EJE262169 ETA262169 FCW262169 FMS262169 FWO262169 GGK262169 GQG262169 HAC262169 HJY262169 HTU262169 IDQ262169 INM262169 IXI262169 JHE262169 JRA262169 KAW262169 KKS262169 KUO262169 LEK262169 LOG262169 LYC262169 MHY262169 MRU262169 NBQ262169 NLM262169 NVI262169 OFE262169 OPA262169 OYW262169 PIS262169 PSO262169 QCK262169 QMG262169 QWC262169 RFY262169 RPU262169 RZQ262169 SJM262169 STI262169 TDE262169 TNA262169 TWW262169 UGS262169 UQO262169 VAK262169 VKG262169 VUC262169 WDY262169 WNU262169 WXQ262169 BI327705 LE327705 VA327705 AEW327705 AOS327705 AYO327705 BIK327705 BSG327705 CCC327705 CLY327705 CVU327705 DFQ327705 DPM327705 DZI327705 EJE327705 ETA327705 FCW327705 FMS327705 FWO327705 GGK327705 GQG327705 HAC327705 HJY327705 HTU327705 IDQ327705 INM327705 IXI327705 JHE327705 JRA327705 KAW327705 KKS327705 KUO327705 LEK327705 LOG327705 LYC327705 MHY327705 MRU327705 NBQ327705 NLM327705 NVI327705 OFE327705 OPA327705 OYW327705 PIS327705 PSO327705 QCK327705 QMG327705 QWC327705 RFY327705 RPU327705 RZQ327705 SJM327705 STI327705 TDE327705 TNA327705 TWW327705 UGS327705 UQO327705 VAK327705 VKG327705 VUC327705 WDY327705 WNU327705 WXQ327705 BI393241 LE393241 VA393241 AEW393241 AOS393241 AYO393241 BIK393241 BSG393241 CCC393241 CLY393241 CVU393241 DFQ393241 DPM393241 DZI393241 EJE393241 ETA393241 FCW393241 FMS393241 FWO393241 GGK393241 GQG393241 HAC393241 HJY393241 HTU393241 IDQ393241 INM393241 IXI393241 JHE393241 JRA393241 KAW393241 KKS393241 KUO393241 LEK393241 LOG393241 LYC393241 MHY393241 MRU393241 NBQ393241 NLM393241 NVI393241 OFE393241 OPA393241 OYW393241 PIS393241 PSO393241 QCK393241 QMG393241 QWC393241 RFY393241 RPU393241 RZQ393241 SJM393241 STI393241 TDE393241 TNA393241 TWW393241 UGS393241 UQO393241 VAK393241 VKG393241 VUC393241 WDY393241 WNU393241 WXQ393241 BI458777 LE458777 VA458777 AEW458777 AOS458777 AYO458777 BIK458777 BSG458777 CCC458777 CLY458777 CVU458777 DFQ458777 DPM458777 DZI458777 EJE458777 ETA458777 FCW458777 FMS458777 FWO458777 GGK458777 GQG458777 HAC458777 HJY458777 HTU458777 IDQ458777 INM458777 IXI458777 JHE458777 JRA458777 KAW458777 KKS458777 KUO458777 LEK458777 LOG458777 LYC458777 MHY458777 MRU458777 NBQ458777 NLM458777 NVI458777 OFE458777 OPA458777 OYW458777 PIS458777 PSO458777 QCK458777 QMG458777 QWC458777 RFY458777 RPU458777 RZQ458777 SJM458777 STI458777 TDE458777 TNA458777 TWW458777 UGS458777 UQO458777 VAK458777 VKG458777 VUC458777 WDY458777 WNU458777 WXQ458777 BI524313 LE524313 VA524313 AEW524313 AOS524313 AYO524313 BIK524313 BSG524313 CCC524313 CLY524313 CVU524313 DFQ524313 DPM524313 DZI524313 EJE524313 ETA524313 FCW524313 FMS524313 FWO524313 GGK524313 GQG524313 HAC524313 HJY524313 HTU524313 IDQ524313 INM524313 IXI524313 JHE524313 JRA524313 KAW524313 KKS524313 KUO524313 LEK524313 LOG524313 LYC524313 MHY524313 MRU524313 NBQ524313 NLM524313 NVI524313 OFE524313 OPA524313 OYW524313 PIS524313 PSO524313 QCK524313 QMG524313 QWC524313 RFY524313 RPU524313 RZQ524313 SJM524313 STI524313 TDE524313 TNA524313 TWW524313 UGS524313 UQO524313 VAK524313 VKG524313 VUC524313 WDY524313 WNU524313 WXQ524313 BI589849 LE589849 VA589849 AEW589849 AOS589849 AYO589849 BIK589849 BSG589849 CCC589849 CLY589849 CVU589849 DFQ589849 DPM589849 DZI589849 EJE589849 ETA589849 FCW589849 FMS589849 FWO589849 GGK589849 GQG589849 HAC589849 HJY589849 HTU589849 IDQ589849 INM589849 IXI589849 JHE589849 JRA589849 KAW589849 KKS589849 KUO589849 LEK589849 LOG589849 LYC589849 MHY589849 MRU589849 NBQ589849 NLM589849 NVI589849 OFE589849 OPA589849 OYW589849 PIS589849 PSO589849 QCK589849 QMG589849 QWC589849 RFY589849 RPU589849 RZQ589849 SJM589849 STI589849 TDE589849 TNA589849 TWW589849 UGS589849 UQO589849 VAK589849 VKG589849 VUC589849 WDY589849 WNU589849 WXQ589849 BI655385 LE655385 VA655385 AEW655385 AOS655385 AYO655385 BIK655385 BSG655385 CCC655385 CLY655385 CVU655385 DFQ655385 DPM655385 DZI655385 EJE655385 ETA655385 FCW655385 FMS655385 FWO655385 GGK655385 GQG655385 HAC655385 HJY655385 HTU655385 IDQ655385 INM655385 IXI655385 JHE655385 JRA655385 KAW655385 KKS655385 KUO655385 LEK655385 LOG655385 LYC655385 MHY655385 MRU655385 NBQ655385 NLM655385 NVI655385 OFE655385 OPA655385 OYW655385 PIS655385 PSO655385 QCK655385 QMG655385 QWC655385 RFY655385 RPU655385 RZQ655385 SJM655385 STI655385 TDE655385 TNA655385 TWW655385 UGS655385 UQO655385 VAK655385 VKG655385 VUC655385 WDY655385 WNU655385 WXQ655385 BI720921 LE720921 VA720921 AEW720921 AOS720921 AYO720921 BIK720921 BSG720921 CCC720921 CLY720921 CVU720921 DFQ720921 DPM720921 DZI720921 EJE720921 ETA720921 FCW720921 FMS720921 FWO720921 GGK720921 GQG720921 HAC720921 HJY720921 HTU720921 IDQ720921 INM720921 IXI720921 JHE720921 JRA720921 KAW720921 KKS720921 KUO720921 LEK720921 LOG720921 LYC720921 MHY720921 MRU720921 NBQ720921 NLM720921 NVI720921 OFE720921 OPA720921 OYW720921 PIS720921 PSO720921 QCK720921 QMG720921 QWC720921 RFY720921 RPU720921 RZQ720921 SJM720921 STI720921 TDE720921 TNA720921 TWW720921 UGS720921 UQO720921 VAK720921 VKG720921 VUC720921 WDY720921 WNU720921 WXQ720921 BI786457 LE786457 VA786457 AEW786457 AOS786457 AYO786457 BIK786457 BSG786457 CCC786457 CLY786457 CVU786457 DFQ786457 DPM786457 DZI786457 EJE786457 ETA786457 FCW786457 FMS786457 FWO786457 GGK786457 GQG786457 HAC786457 HJY786457 HTU786457 IDQ786457 INM786457 IXI786457 JHE786457 JRA786457 KAW786457 KKS786457 KUO786457 LEK786457 LOG786457 LYC786457 MHY786457 MRU786457 NBQ786457 NLM786457 NVI786457 OFE786457 OPA786457 OYW786457 PIS786457 PSO786457 QCK786457 QMG786457 QWC786457 RFY786457 RPU786457 RZQ786457 SJM786457 STI786457 TDE786457 TNA786457 TWW786457 UGS786457 UQO786457 VAK786457 VKG786457 VUC786457 WDY786457 WNU786457 WXQ786457 BI851993 LE851993 VA851993 AEW851993 AOS851993 AYO851993 BIK851993 BSG851993 CCC851993 CLY851993 CVU851993 DFQ851993 DPM851993 DZI851993 EJE851993 ETA851993 FCW851993 FMS851993 FWO851993 GGK851993 GQG851993 HAC851993 HJY851993 HTU851993 IDQ851993 INM851993 IXI851993 JHE851993 JRA851993 KAW851993 KKS851993 KUO851993 LEK851993 LOG851993 LYC851993 MHY851993 MRU851993 NBQ851993 NLM851993 NVI851993 OFE851993 OPA851993 OYW851993 PIS851993 PSO851993 QCK851993 QMG851993 QWC851993 RFY851993 RPU851993 RZQ851993 SJM851993 STI851993 TDE851993 TNA851993 TWW851993 UGS851993 UQO851993 VAK851993 VKG851993 VUC851993 WDY851993 WNU851993 WXQ851993 BI917529 LE917529 VA917529 AEW917529 AOS917529 AYO917529 BIK917529 BSG917529 CCC917529 CLY917529 CVU917529 DFQ917529 DPM917529 DZI917529 EJE917529 ETA917529 FCW917529 FMS917529 FWO917529 GGK917529 GQG917529 HAC917529 HJY917529 HTU917529 IDQ917529 INM917529 IXI917529 JHE917529 JRA917529 KAW917529 KKS917529 KUO917529 LEK917529 LOG917529 LYC917529 MHY917529 MRU917529 NBQ917529 NLM917529 NVI917529 OFE917529 OPA917529 OYW917529 PIS917529 PSO917529 QCK917529 QMG917529 QWC917529 RFY917529 RPU917529 RZQ917529 SJM917529 STI917529 TDE917529 TNA917529 TWW917529 UGS917529 UQO917529 VAK917529 VKG917529 VUC917529 WDY917529 WNU917529 WXQ917529 BI983065 LE983065 VA983065 AEW983065 AOS983065 AYO983065 BIK983065 BSG983065 CCC983065 CLY983065 CVU983065 DFQ983065 DPM983065 DZI983065 EJE983065 ETA983065 FCW983065 FMS983065 FWO983065 GGK983065 GQG983065 HAC983065 HJY983065 HTU983065 IDQ983065 INM983065 IXI983065 JHE983065 JRA983065 KAW983065 KKS983065 KUO983065 LEK983065 LOG983065 LYC983065 MHY983065 MRU983065 NBQ983065 NLM983065 NVI983065 OFE983065 OPA983065 OYW983065 PIS983065 PSO983065 QCK983065 QMG983065 QWC983065 RFY983065 RPU983065 RZQ983065 SJM983065 STI983065 TDE983065 TNA983065 TWW983065 UGS983065 UQO983065 VAK983065 VKG983065 VUC983065 WDY983065 WNU983065 WXQ983065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BI65559 LE65559 VA65559 AEW65559 AOS65559 AYO65559 BIK65559 BSG65559 CCC65559 CLY65559 CVU65559 DFQ65559 DPM65559 DZI65559 EJE65559 ETA65559 FCW65559 FMS65559 FWO65559 GGK65559 GQG65559 HAC65559 HJY65559 HTU65559 IDQ65559 INM65559 IXI65559 JHE65559 JRA65559 KAW65559 KKS65559 KUO65559 LEK65559 LOG65559 LYC65559 MHY65559 MRU65559 NBQ65559 NLM65559 NVI65559 OFE65559 OPA65559 OYW65559 PIS65559 PSO65559 QCK65559 QMG65559 QWC65559 RFY65559 RPU65559 RZQ65559 SJM65559 STI65559 TDE65559 TNA65559 TWW65559 UGS65559 UQO65559 VAK65559 VKG65559 VUC65559 WDY65559 WNU65559 WXQ65559 BI131095 LE131095 VA131095 AEW131095 AOS131095 AYO131095 BIK131095 BSG131095 CCC131095 CLY131095 CVU131095 DFQ131095 DPM131095 DZI131095 EJE131095 ETA131095 FCW131095 FMS131095 FWO131095 GGK131095 GQG131095 HAC131095 HJY131095 HTU131095 IDQ131095 INM131095 IXI131095 JHE131095 JRA131095 KAW131095 KKS131095 KUO131095 LEK131095 LOG131095 LYC131095 MHY131095 MRU131095 NBQ131095 NLM131095 NVI131095 OFE131095 OPA131095 OYW131095 PIS131095 PSO131095 QCK131095 QMG131095 QWC131095 RFY131095 RPU131095 RZQ131095 SJM131095 STI131095 TDE131095 TNA131095 TWW131095 UGS131095 UQO131095 VAK131095 VKG131095 VUC131095 WDY131095 WNU131095 WXQ131095 BI196631 LE196631 VA196631 AEW196631 AOS196631 AYO196631 BIK196631 BSG196631 CCC196631 CLY196631 CVU196631 DFQ196631 DPM196631 DZI196631 EJE196631 ETA196631 FCW196631 FMS196631 FWO196631 GGK196631 GQG196631 HAC196631 HJY196631 HTU196631 IDQ196631 INM196631 IXI196631 JHE196631 JRA196631 KAW196631 KKS196631 KUO196631 LEK196631 LOG196631 LYC196631 MHY196631 MRU196631 NBQ196631 NLM196631 NVI196631 OFE196631 OPA196631 OYW196631 PIS196631 PSO196631 QCK196631 QMG196631 QWC196631 RFY196631 RPU196631 RZQ196631 SJM196631 STI196631 TDE196631 TNA196631 TWW196631 UGS196631 UQO196631 VAK196631 VKG196631 VUC196631 WDY196631 WNU196631 WXQ196631 BI262167 LE262167 VA262167 AEW262167 AOS262167 AYO262167 BIK262167 BSG262167 CCC262167 CLY262167 CVU262167 DFQ262167 DPM262167 DZI262167 EJE262167 ETA262167 FCW262167 FMS262167 FWO262167 GGK262167 GQG262167 HAC262167 HJY262167 HTU262167 IDQ262167 INM262167 IXI262167 JHE262167 JRA262167 KAW262167 KKS262167 KUO262167 LEK262167 LOG262167 LYC262167 MHY262167 MRU262167 NBQ262167 NLM262167 NVI262167 OFE262167 OPA262167 OYW262167 PIS262167 PSO262167 QCK262167 QMG262167 QWC262167 RFY262167 RPU262167 RZQ262167 SJM262167 STI262167 TDE262167 TNA262167 TWW262167 UGS262167 UQO262167 VAK262167 VKG262167 VUC262167 WDY262167 WNU262167 WXQ262167 BI327703 LE327703 VA327703 AEW327703 AOS327703 AYO327703 BIK327703 BSG327703 CCC327703 CLY327703 CVU327703 DFQ327703 DPM327703 DZI327703 EJE327703 ETA327703 FCW327703 FMS327703 FWO327703 GGK327703 GQG327703 HAC327703 HJY327703 HTU327703 IDQ327703 INM327703 IXI327703 JHE327703 JRA327703 KAW327703 KKS327703 KUO327703 LEK327703 LOG327703 LYC327703 MHY327703 MRU327703 NBQ327703 NLM327703 NVI327703 OFE327703 OPA327703 OYW327703 PIS327703 PSO327703 QCK327703 QMG327703 QWC327703 RFY327703 RPU327703 RZQ327703 SJM327703 STI327703 TDE327703 TNA327703 TWW327703 UGS327703 UQO327703 VAK327703 VKG327703 VUC327703 WDY327703 WNU327703 WXQ327703 BI393239 LE393239 VA393239 AEW393239 AOS393239 AYO393239 BIK393239 BSG393239 CCC393239 CLY393239 CVU393239 DFQ393239 DPM393239 DZI393239 EJE393239 ETA393239 FCW393239 FMS393239 FWO393239 GGK393239 GQG393239 HAC393239 HJY393239 HTU393239 IDQ393239 INM393239 IXI393239 JHE393239 JRA393239 KAW393239 KKS393239 KUO393239 LEK393239 LOG393239 LYC393239 MHY393239 MRU393239 NBQ393239 NLM393239 NVI393239 OFE393239 OPA393239 OYW393239 PIS393239 PSO393239 QCK393239 QMG393239 QWC393239 RFY393239 RPU393239 RZQ393239 SJM393239 STI393239 TDE393239 TNA393239 TWW393239 UGS393239 UQO393239 VAK393239 VKG393239 VUC393239 WDY393239 WNU393239 WXQ393239 BI458775 LE458775 VA458775 AEW458775 AOS458775 AYO458775 BIK458775 BSG458775 CCC458775 CLY458775 CVU458775 DFQ458775 DPM458775 DZI458775 EJE458775 ETA458775 FCW458775 FMS458775 FWO458775 GGK458775 GQG458775 HAC458775 HJY458775 HTU458775 IDQ458775 INM458775 IXI458775 JHE458775 JRA458775 KAW458775 KKS458775 KUO458775 LEK458775 LOG458775 LYC458775 MHY458775 MRU458775 NBQ458775 NLM458775 NVI458775 OFE458775 OPA458775 OYW458775 PIS458775 PSO458775 QCK458775 QMG458775 QWC458775 RFY458775 RPU458775 RZQ458775 SJM458775 STI458775 TDE458775 TNA458775 TWW458775 UGS458775 UQO458775 VAK458775 VKG458775 VUC458775 WDY458775 WNU458775 WXQ458775 BI524311 LE524311 VA524311 AEW524311 AOS524311 AYO524311 BIK524311 BSG524311 CCC524311 CLY524311 CVU524311 DFQ524311 DPM524311 DZI524311 EJE524311 ETA524311 FCW524311 FMS524311 FWO524311 GGK524311 GQG524311 HAC524311 HJY524311 HTU524311 IDQ524311 INM524311 IXI524311 JHE524311 JRA524311 KAW524311 KKS524311 KUO524311 LEK524311 LOG524311 LYC524311 MHY524311 MRU524311 NBQ524311 NLM524311 NVI524311 OFE524311 OPA524311 OYW524311 PIS524311 PSO524311 QCK524311 QMG524311 QWC524311 RFY524311 RPU524311 RZQ524311 SJM524311 STI524311 TDE524311 TNA524311 TWW524311 UGS524311 UQO524311 VAK524311 VKG524311 VUC524311 WDY524311 WNU524311 WXQ524311 BI589847 LE589847 VA589847 AEW589847 AOS589847 AYO589847 BIK589847 BSG589847 CCC589847 CLY589847 CVU589847 DFQ589847 DPM589847 DZI589847 EJE589847 ETA589847 FCW589847 FMS589847 FWO589847 GGK589847 GQG589847 HAC589847 HJY589847 HTU589847 IDQ589847 INM589847 IXI589847 JHE589847 JRA589847 KAW589847 KKS589847 KUO589847 LEK589847 LOG589847 LYC589847 MHY589847 MRU589847 NBQ589847 NLM589847 NVI589847 OFE589847 OPA589847 OYW589847 PIS589847 PSO589847 QCK589847 QMG589847 QWC589847 RFY589847 RPU589847 RZQ589847 SJM589847 STI589847 TDE589847 TNA589847 TWW589847 UGS589847 UQO589847 VAK589847 VKG589847 VUC589847 WDY589847 WNU589847 WXQ589847 BI655383 LE655383 VA655383 AEW655383 AOS655383 AYO655383 BIK655383 BSG655383 CCC655383 CLY655383 CVU655383 DFQ655383 DPM655383 DZI655383 EJE655383 ETA655383 FCW655383 FMS655383 FWO655383 GGK655383 GQG655383 HAC655383 HJY655383 HTU655383 IDQ655383 INM655383 IXI655383 JHE655383 JRA655383 KAW655383 KKS655383 KUO655383 LEK655383 LOG655383 LYC655383 MHY655383 MRU655383 NBQ655383 NLM655383 NVI655383 OFE655383 OPA655383 OYW655383 PIS655383 PSO655383 QCK655383 QMG655383 QWC655383 RFY655383 RPU655383 RZQ655383 SJM655383 STI655383 TDE655383 TNA655383 TWW655383 UGS655383 UQO655383 VAK655383 VKG655383 VUC655383 WDY655383 WNU655383 WXQ655383 BI720919 LE720919 VA720919 AEW720919 AOS720919 AYO720919 BIK720919 BSG720919 CCC720919 CLY720919 CVU720919 DFQ720919 DPM720919 DZI720919 EJE720919 ETA720919 FCW720919 FMS720919 FWO720919 GGK720919 GQG720919 HAC720919 HJY720919 HTU720919 IDQ720919 INM720919 IXI720919 JHE720919 JRA720919 KAW720919 KKS720919 KUO720919 LEK720919 LOG720919 LYC720919 MHY720919 MRU720919 NBQ720919 NLM720919 NVI720919 OFE720919 OPA720919 OYW720919 PIS720919 PSO720919 QCK720919 QMG720919 QWC720919 RFY720919 RPU720919 RZQ720919 SJM720919 STI720919 TDE720919 TNA720919 TWW720919 UGS720919 UQO720919 VAK720919 VKG720919 VUC720919 WDY720919 WNU720919 WXQ720919 BI786455 LE786455 VA786455 AEW786455 AOS786455 AYO786455 BIK786455 BSG786455 CCC786455 CLY786455 CVU786455 DFQ786455 DPM786455 DZI786455 EJE786455 ETA786455 FCW786455 FMS786455 FWO786455 GGK786455 GQG786455 HAC786455 HJY786455 HTU786455 IDQ786455 INM786455 IXI786455 JHE786455 JRA786455 KAW786455 KKS786455 KUO786455 LEK786455 LOG786455 LYC786455 MHY786455 MRU786455 NBQ786455 NLM786455 NVI786455 OFE786455 OPA786455 OYW786455 PIS786455 PSO786455 QCK786455 QMG786455 QWC786455 RFY786455 RPU786455 RZQ786455 SJM786455 STI786455 TDE786455 TNA786455 TWW786455 UGS786455 UQO786455 VAK786455 VKG786455 VUC786455 WDY786455 WNU786455 WXQ786455 BI851991 LE851991 VA851991 AEW851991 AOS851991 AYO851991 BIK851991 BSG851991 CCC851991 CLY851991 CVU851991 DFQ851991 DPM851991 DZI851991 EJE851991 ETA851991 FCW851991 FMS851991 FWO851991 GGK851991 GQG851991 HAC851991 HJY851991 HTU851991 IDQ851991 INM851991 IXI851991 JHE851991 JRA851991 KAW851991 KKS851991 KUO851991 LEK851991 LOG851991 LYC851991 MHY851991 MRU851991 NBQ851991 NLM851991 NVI851991 OFE851991 OPA851991 OYW851991 PIS851991 PSO851991 QCK851991 QMG851991 QWC851991 RFY851991 RPU851991 RZQ851991 SJM851991 STI851991 TDE851991 TNA851991 TWW851991 UGS851991 UQO851991 VAK851991 VKG851991 VUC851991 WDY851991 WNU851991 WXQ851991 BI917527 LE917527 VA917527 AEW917527 AOS917527 AYO917527 BIK917527 BSG917527 CCC917527 CLY917527 CVU917527 DFQ917527 DPM917527 DZI917527 EJE917527 ETA917527 FCW917527 FMS917527 FWO917527 GGK917527 GQG917527 HAC917527 HJY917527 HTU917527 IDQ917527 INM917527 IXI917527 JHE917527 JRA917527 KAW917527 KKS917527 KUO917527 LEK917527 LOG917527 LYC917527 MHY917527 MRU917527 NBQ917527 NLM917527 NVI917527 OFE917527 OPA917527 OYW917527 PIS917527 PSO917527 QCK917527 QMG917527 QWC917527 RFY917527 RPU917527 RZQ917527 SJM917527 STI917527 TDE917527 TNA917527 TWW917527 UGS917527 UQO917527 VAK917527 VKG917527 VUC917527 WDY917527 WNU917527 WXQ917527 BI983063 LE983063 VA983063 AEW983063 AOS983063 AYO983063 BIK983063 BSG983063 CCC983063 CLY983063 CVU983063 DFQ983063 DPM983063 DZI983063 EJE983063 ETA983063 FCW983063 FMS983063 FWO983063 GGK983063 GQG983063 HAC983063 HJY983063 HTU983063 IDQ983063 INM983063 IXI983063 JHE983063 JRA983063 KAW983063 KKS983063 KUO983063 LEK983063 LOG983063 LYC983063 MHY983063 MRU983063 NBQ983063 NLM983063 NVI983063 OFE983063 OPA983063 OYW983063 PIS983063 PSO983063 QCK983063 QMG983063 QWC983063 RFY983063 RPU983063 RZQ983063 SJM983063 STI983063 TDE983063 TNA983063 TWW983063 UGS983063 UQO983063 VAK983063 VKG983063 VUC983063 WDY983063 WNU983063 WXQ983063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AC65560:AD65560 JY65560:JZ65560 TU65560:TV65560 ADQ65560:ADR65560 ANM65560:ANN65560 AXI65560:AXJ65560 BHE65560:BHF65560 BRA65560:BRB65560 CAW65560:CAX65560 CKS65560:CKT65560 CUO65560:CUP65560 DEK65560:DEL65560 DOG65560:DOH65560 DYC65560:DYD65560 EHY65560:EHZ65560 ERU65560:ERV65560 FBQ65560:FBR65560 FLM65560:FLN65560 FVI65560:FVJ65560 GFE65560:GFF65560 GPA65560:GPB65560 GYW65560:GYX65560 HIS65560:HIT65560 HSO65560:HSP65560 ICK65560:ICL65560 IMG65560:IMH65560 IWC65560:IWD65560 JFY65560:JFZ65560 JPU65560:JPV65560 JZQ65560:JZR65560 KJM65560:KJN65560 KTI65560:KTJ65560 LDE65560:LDF65560 LNA65560:LNB65560 LWW65560:LWX65560 MGS65560:MGT65560 MQO65560:MQP65560 NAK65560:NAL65560 NKG65560:NKH65560 NUC65560:NUD65560 ODY65560:ODZ65560 ONU65560:ONV65560 OXQ65560:OXR65560 PHM65560:PHN65560 PRI65560:PRJ65560 QBE65560:QBF65560 QLA65560:QLB65560 QUW65560:QUX65560 RES65560:RET65560 ROO65560:ROP65560 RYK65560:RYL65560 SIG65560:SIH65560 SSC65560:SSD65560 TBY65560:TBZ65560 TLU65560:TLV65560 TVQ65560:TVR65560 UFM65560:UFN65560 UPI65560:UPJ65560 UZE65560:UZF65560 VJA65560:VJB65560 VSW65560:VSX65560 WCS65560:WCT65560 WMO65560:WMP65560 WWK65560:WWL65560 AC131096:AD131096 JY131096:JZ131096 TU131096:TV131096 ADQ131096:ADR131096 ANM131096:ANN131096 AXI131096:AXJ131096 BHE131096:BHF131096 BRA131096:BRB131096 CAW131096:CAX131096 CKS131096:CKT131096 CUO131096:CUP131096 DEK131096:DEL131096 DOG131096:DOH131096 DYC131096:DYD131096 EHY131096:EHZ131096 ERU131096:ERV131096 FBQ131096:FBR131096 FLM131096:FLN131096 FVI131096:FVJ131096 GFE131096:GFF131096 GPA131096:GPB131096 GYW131096:GYX131096 HIS131096:HIT131096 HSO131096:HSP131096 ICK131096:ICL131096 IMG131096:IMH131096 IWC131096:IWD131096 JFY131096:JFZ131096 JPU131096:JPV131096 JZQ131096:JZR131096 KJM131096:KJN131096 KTI131096:KTJ131096 LDE131096:LDF131096 LNA131096:LNB131096 LWW131096:LWX131096 MGS131096:MGT131096 MQO131096:MQP131096 NAK131096:NAL131096 NKG131096:NKH131096 NUC131096:NUD131096 ODY131096:ODZ131096 ONU131096:ONV131096 OXQ131096:OXR131096 PHM131096:PHN131096 PRI131096:PRJ131096 QBE131096:QBF131096 QLA131096:QLB131096 QUW131096:QUX131096 RES131096:RET131096 ROO131096:ROP131096 RYK131096:RYL131096 SIG131096:SIH131096 SSC131096:SSD131096 TBY131096:TBZ131096 TLU131096:TLV131096 TVQ131096:TVR131096 UFM131096:UFN131096 UPI131096:UPJ131096 UZE131096:UZF131096 VJA131096:VJB131096 VSW131096:VSX131096 WCS131096:WCT131096 WMO131096:WMP131096 WWK131096:WWL131096 AC196632:AD196632 JY196632:JZ196632 TU196632:TV196632 ADQ196632:ADR196632 ANM196632:ANN196632 AXI196632:AXJ196632 BHE196632:BHF196632 BRA196632:BRB196632 CAW196632:CAX196632 CKS196632:CKT196632 CUO196632:CUP196632 DEK196632:DEL196632 DOG196632:DOH196632 DYC196632:DYD196632 EHY196632:EHZ196632 ERU196632:ERV196632 FBQ196632:FBR196632 FLM196632:FLN196632 FVI196632:FVJ196632 GFE196632:GFF196632 GPA196632:GPB196632 GYW196632:GYX196632 HIS196632:HIT196632 HSO196632:HSP196632 ICK196632:ICL196632 IMG196632:IMH196632 IWC196632:IWD196632 JFY196632:JFZ196632 JPU196632:JPV196632 JZQ196632:JZR196632 KJM196632:KJN196632 KTI196632:KTJ196632 LDE196632:LDF196632 LNA196632:LNB196632 LWW196632:LWX196632 MGS196632:MGT196632 MQO196632:MQP196632 NAK196632:NAL196632 NKG196632:NKH196632 NUC196632:NUD196632 ODY196632:ODZ196632 ONU196632:ONV196632 OXQ196632:OXR196632 PHM196632:PHN196632 PRI196632:PRJ196632 QBE196632:QBF196632 QLA196632:QLB196632 QUW196632:QUX196632 RES196632:RET196632 ROO196632:ROP196632 RYK196632:RYL196632 SIG196632:SIH196632 SSC196632:SSD196632 TBY196632:TBZ196632 TLU196632:TLV196632 TVQ196632:TVR196632 UFM196632:UFN196632 UPI196632:UPJ196632 UZE196632:UZF196632 VJA196632:VJB196632 VSW196632:VSX196632 WCS196632:WCT196632 WMO196632:WMP196632 WWK196632:WWL196632 AC262168:AD262168 JY262168:JZ262168 TU262168:TV262168 ADQ262168:ADR262168 ANM262168:ANN262168 AXI262168:AXJ262168 BHE262168:BHF262168 BRA262168:BRB262168 CAW262168:CAX262168 CKS262168:CKT262168 CUO262168:CUP262168 DEK262168:DEL262168 DOG262168:DOH262168 DYC262168:DYD262168 EHY262168:EHZ262168 ERU262168:ERV262168 FBQ262168:FBR262168 FLM262168:FLN262168 FVI262168:FVJ262168 GFE262168:GFF262168 GPA262168:GPB262168 GYW262168:GYX262168 HIS262168:HIT262168 HSO262168:HSP262168 ICK262168:ICL262168 IMG262168:IMH262168 IWC262168:IWD262168 JFY262168:JFZ262168 JPU262168:JPV262168 JZQ262168:JZR262168 KJM262168:KJN262168 KTI262168:KTJ262168 LDE262168:LDF262168 LNA262168:LNB262168 LWW262168:LWX262168 MGS262168:MGT262168 MQO262168:MQP262168 NAK262168:NAL262168 NKG262168:NKH262168 NUC262168:NUD262168 ODY262168:ODZ262168 ONU262168:ONV262168 OXQ262168:OXR262168 PHM262168:PHN262168 PRI262168:PRJ262168 QBE262168:QBF262168 QLA262168:QLB262168 QUW262168:QUX262168 RES262168:RET262168 ROO262168:ROP262168 RYK262168:RYL262168 SIG262168:SIH262168 SSC262168:SSD262168 TBY262168:TBZ262168 TLU262168:TLV262168 TVQ262168:TVR262168 UFM262168:UFN262168 UPI262168:UPJ262168 UZE262168:UZF262168 VJA262168:VJB262168 VSW262168:VSX262168 WCS262168:WCT262168 WMO262168:WMP262168 WWK262168:WWL262168 AC327704:AD327704 JY327704:JZ327704 TU327704:TV327704 ADQ327704:ADR327704 ANM327704:ANN327704 AXI327704:AXJ327704 BHE327704:BHF327704 BRA327704:BRB327704 CAW327704:CAX327704 CKS327704:CKT327704 CUO327704:CUP327704 DEK327704:DEL327704 DOG327704:DOH327704 DYC327704:DYD327704 EHY327704:EHZ327704 ERU327704:ERV327704 FBQ327704:FBR327704 FLM327704:FLN327704 FVI327704:FVJ327704 GFE327704:GFF327704 GPA327704:GPB327704 GYW327704:GYX327704 HIS327704:HIT327704 HSO327704:HSP327704 ICK327704:ICL327704 IMG327704:IMH327704 IWC327704:IWD327704 JFY327704:JFZ327704 JPU327704:JPV327704 JZQ327704:JZR327704 KJM327704:KJN327704 KTI327704:KTJ327704 LDE327704:LDF327704 LNA327704:LNB327704 LWW327704:LWX327704 MGS327704:MGT327704 MQO327704:MQP327704 NAK327704:NAL327704 NKG327704:NKH327704 NUC327704:NUD327704 ODY327704:ODZ327704 ONU327704:ONV327704 OXQ327704:OXR327704 PHM327704:PHN327704 PRI327704:PRJ327704 QBE327704:QBF327704 QLA327704:QLB327704 QUW327704:QUX327704 RES327704:RET327704 ROO327704:ROP327704 RYK327704:RYL327704 SIG327704:SIH327704 SSC327704:SSD327704 TBY327704:TBZ327704 TLU327704:TLV327704 TVQ327704:TVR327704 UFM327704:UFN327704 UPI327704:UPJ327704 UZE327704:UZF327704 VJA327704:VJB327704 VSW327704:VSX327704 WCS327704:WCT327704 WMO327704:WMP327704 WWK327704:WWL327704 AC393240:AD393240 JY393240:JZ393240 TU393240:TV393240 ADQ393240:ADR393240 ANM393240:ANN393240 AXI393240:AXJ393240 BHE393240:BHF393240 BRA393240:BRB393240 CAW393240:CAX393240 CKS393240:CKT393240 CUO393240:CUP393240 DEK393240:DEL393240 DOG393240:DOH393240 DYC393240:DYD393240 EHY393240:EHZ393240 ERU393240:ERV393240 FBQ393240:FBR393240 FLM393240:FLN393240 FVI393240:FVJ393240 GFE393240:GFF393240 GPA393240:GPB393240 GYW393240:GYX393240 HIS393240:HIT393240 HSO393240:HSP393240 ICK393240:ICL393240 IMG393240:IMH393240 IWC393240:IWD393240 JFY393240:JFZ393240 JPU393240:JPV393240 JZQ393240:JZR393240 KJM393240:KJN393240 KTI393240:KTJ393240 LDE393240:LDF393240 LNA393240:LNB393240 LWW393240:LWX393240 MGS393240:MGT393240 MQO393240:MQP393240 NAK393240:NAL393240 NKG393240:NKH393240 NUC393240:NUD393240 ODY393240:ODZ393240 ONU393240:ONV393240 OXQ393240:OXR393240 PHM393240:PHN393240 PRI393240:PRJ393240 QBE393240:QBF393240 QLA393240:QLB393240 QUW393240:QUX393240 RES393240:RET393240 ROO393240:ROP393240 RYK393240:RYL393240 SIG393240:SIH393240 SSC393240:SSD393240 TBY393240:TBZ393240 TLU393240:TLV393240 TVQ393240:TVR393240 UFM393240:UFN393240 UPI393240:UPJ393240 UZE393240:UZF393240 VJA393240:VJB393240 VSW393240:VSX393240 WCS393240:WCT393240 WMO393240:WMP393240 WWK393240:WWL393240 AC458776:AD458776 JY458776:JZ458776 TU458776:TV458776 ADQ458776:ADR458776 ANM458776:ANN458776 AXI458776:AXJ458776 BHE458776:BHF458776 BRA458776:BRB458776 CAW458776:CAX458776 CKS458776:CKT458776 CUO458776:CUP458776 DEK458776:DEL458776 DOG458776:DOH458776 DYC458776:DYD458776 EHY458776:EHZ458776 ERU458776:ERV458776 FBQ458776:FBR458776 FLM458776:FLN458776 FVI458776:FVJ458776 GFE458776:GFF458776 GPA458776:GPB458776 GYW458776:GYX458776 HIS458776:HIT458776 HSO458776:HSP458776 ICK458776:ICL458776 IMG458776:IMH458776 IWC458776:IWD458776 JFY458776:JFZ458776 JPU458776:JPV458776 JZQ458776:JZR458776 KJM458776:KJN458776 KTI458776:KTJ458776 LDE458776:LDF458776 LNA458776:LNB458776 LWW458776:LWX458776 MGS458776:MGT458776 MQO458776:MQP458776 NAK458776:NAL458776 NKG458776:NKH458776 NUC458776:NUD458776 ODY458776:ODZ458776 ONU458776:ONV458776 OXQ458776:OXR458776 PHM458776:PHN458776 PRI458776:PRJ458776 QBE458776:QBF458776 QLA458776:QLB458776 QUW458776:QUX458776 RES458776:RET458776 ROO458776:ROP458776 RYK458776:RYL458776 SIG458776:SIH458776 SSC458776:SSD458776 TBY458776:TBZ458776 TLU458776:TLV458776 TVQ458776:TVR458776 UFM458776:UFN458776 UPI458776:UPJ458776 UZE458776:UZF458776 VJA458776:VJB458776 VSW458776:VSX458776 WCS458776:WCT458776 WMO458776:WMP458776 WWK458776:WWL458776 AC524312:AD524312 JY524312:JZ524312 TU524312:TV524312 ADQ524312:ADR524312 ANM524312:ANN524312 AXI524312:AXJ524312 BHE524312:BHF524312 BRA524312:BRB524312 CAW524312:CAX524312 CKS524312:CKT524312 CUO524312:CUP524312 DEK524312:DEL524312 DOG524312:DOH524312 DYC524312:DYD524312 EHY524312:EHZ524312 ERU524312:ERV524312 FBQ524312:FBR524312 FLM524312:FLN524312 FVI524312:FVJ524312 GFE524312:GFF524312 GPA524312:GPB524312 GYW524312:GYX524312 HIS524312:HIT524312 HSO524312:HSP524312 ICK524312:ICL524312 IMG524312:IMH524312 IWC524312:IWD524312 JFY524312:JFZ524312 JPU524312:JPV524312 JZQ524312:JZR524312 KJM524312:KJN524312 KTI524312:KTJ524312 LDE524312:LDF524312 LNA524312:LNB524312 LWW524312:LWX524312 MGS524312:MGT524312 MQO524312:MQP524312 NAK524312:NAL524312 NKG524312:NKH524312 NUC524312:NUD524312 ODY524312:ODZ524312 ONU524312:ONV524312 OXQ524312:OXR524312 PHM524312:PHN524312 PRI524312:PRJ524312 QBE524312:QBF524312 QLA524312:QLB524312 QUW524312:QUX524312 RES524312:RET524312 ROO524312:ROP524312 RYK524312:RYL524312 SIG524312:SIH524312 SSC524312:SSD524312 TBY524312:TBZ524312 TLU524312:TLV524312 TVQ524312:TVR524312 UFM524312:UFN524312 UPI524312:UPJ524312 UZE524312:UZF524312 VJA524312:VJB524312 VSW524312:VSX524312 WCS524312:WCT524312 WMO524312:WMP524312 WWK524312:WWL524312 AC589848:AD589848 JY589848:JZ589848 TU589848:TV589848 ADQ589848:ADR589848 ANM589848:ANN589848 AXI589848:AXJ589848 BHE589848:BHF589848 BRA589848:BRB589848 CAW589848:CAX589848 CKS589848:CKT589848 CUO589848:CUP589848 DEK589848:DEL589848 DOG589848:DOH589848 DYC589848:DYD589848 EHY589848:EHZ589848 ERU589848:ERV589848 FBQ589848:FBR589848 FLM589848:FLN589848 FVI589848:FVJ589848 GFE589848:GFF589848 GPA589848:GPB589848 GYW589848:GYX589848 HIS589848:HIT589848 HSO589848:HSP589848 ICK589848:ICL589848 IMG589848:IMH589848 IWC589848:IWD589848 JFY589848:JFZ589848 JPU589848:JPV589848 JZQ589848:JZR589848 KJM589848:KJN589848 KTI589848:KTJ589848 LDE589848:LDF589848 LNA589848:LNB589848 LWW589848:LWX589848 MGS589848:MGT589848 MQO589848:MQP589848 NAK589848:NAL589848 NKG589848:NKH589848 NUC589848:NUD589848 ODY589848:ODZ589848 ONU589848:ONV589848 OXQ589848:OXR589848 PHM589848:PHN589848 PRI589848:PRJ589848 QBE589848:QBF589848 QLA589848:QLB589848 QUW589848:QUX589848 RES589848:RET589848 ROO589848:ROP589848 RYK589848:RYL589848 SIG589848:SIH589848 SSC589848:SSD589848 TBY589848:TBZ589848 TLU589848:TLV589848 TVQ589848:TVR589848 UFM589848:UFN589848 UPI589848:UPJ589848 UZE589848:UZF589848 VJA589848:VJB589848 VSW589848:VSX589848 WCS589848:WCT589848 WMO589848:WMP589848 WWK589848:WWL589848 AC655384:AD655384 JY655384:JZ655384 TU655384:TV655384 ADQ655384:ADR655384 ANM655384:ANN655384 AXI655384:AXJ655384 BHE655384:BHF655384 BRA655384:BRB655384 CAW655384:CAX655384 CKS655384:CKT655384 CUO655384:CUP655384 DEK655384:DEL655384 DOG655384:DOH655384 DYC655384:DYD655384 EHY655384:EHZ655384 ERU655384:ERV655384 FBQ655384:FBR655384 FLM655384:FLN655384 FVI655384:FVJ655384 GFE655384:GFF655384 GPA655384:GPB655384 GYW655384:GYX655384 HIS655384:HIT655384 HSO655384:HSP655384 ICK655384:ICL655384 IMG655384:IMH655384 IWC655384:IWD655384 JFY655384:JFZ655384 JPU655384:JPV655384 JZQ655384:JZR655384 KJM655384:KJN655384 KTI655384:KTJ655384 LDE655384:LDF655384 LNA655384:LNB655384 LWW655384:LWX655384 MGS655384:MGT655384 MQO655384:MQP655384 NAK655384:NAL655384 NKG655384:NKH655384 NUC655384:NUD655384 ODY655384:ODZ655384 ONU655384:ONV655384 OXQ655384:OXR655384 PHM655384:PHN655384 PRI655384:PRJ655384 QBE655384:QBF655384 QLA655384:QLB655384 QUW655384:QUX655384 RES655384:RET655384 ROO655384:ROP655384 RYK655384:RYL655384 SIG655384:SIH655384 SSC655384:SSD655384 TBY655384:TBZ655384 TLU655384:TLV655384 TVQ655384:TVR655384 UFM655384:UFN655384 UPI655384:UPJ655384 UZE655384:UZF655384 VJA655384:VJB655384 VSW655384:VSX655384 WCS655384:WCT655384 WMO655384:WMP655384 WWK655384:WWL655384 AC720920:AD720920 JY720920:JZ720920 TU720920:TV720920 ADQ720920:ADR720920 ANM720920:ANN720920 AXI720920:AXJ720920 BHE720920:BHF720920 BRA720920:BRB720920 CAW720920:CAX720920 CKS720920:CKT720920 CUO720920:CUP720920 DEK720920:DEL720920 DOG720920:DOH720920 DYC720920:DYD720920 EHY720920:EHZ720920 ERU720920:ERV720920 FBQ720920:FBR720920 FLM720920:FLN720920 FVI720920:FVJ720920 GFE720920:GFF720920 GPA720920:GPB720920 GYW720920:GYX720920 HIS720920:HIT720920 HSO720920:HSP720920 ICK720920:ICL720920 IMG720920:IMH720920 IWC720920:IWD720920 JFY720920:JFZ720920 JPU720920:JPV720920 JZQ720920:JZR720920 KJM720920:KJN720920 KTI720920:KTJ720920 LDE720920:LDF720920 LNA720920:LNB720920 LWW720920:LWX720920 MGS720920:MGT720920 MQO720920:MQP720920 NAK720920:NAL720920 NKG720920:NKH720920 NUC720920:NUD720920 ODY720920:ODZ720920 ONU720920:ONV720920 OXQ720920:OXR720920 PHM720920:PHN720920 PRI720920:PRJ720920 QBE720920:QBF720920 QLA720920:QLB720920 QUW720920:QUX720920 RES720920:RET720920 ROO720920:ROP720920 RYK720920:RYL720920 SIG720920:SIH720920 SSC720920:SSD720920 TBY720920:TBZ720920 TLU720920:TLV720920 TVQ720920:TVR720920 UFM720920:UFN720920 UPI720920:UPJ720920 UZE720920:UZF720920 VJA720920:VJB720920 VSW720920:VSX720920 WCS720920:WCT720920 WMO720920:WMP720920 WWK720920:WWL720920 AC786456:AD786456 JY786456:JZ786456 TU786456:TV786456 ADQ786456:ADR786456 ANM786456:ANN786456 AXI786456:AXJ786456 BHE786456:BHF786456 BRA786456:BRB786456 CAW786456:CAX786456 CKS786456:CKT786456 CUO786456:CUP786456 DEK786456:DEL786456 DOG786456:DOH786456 DYC786456:DYD786456 EHY786456:EHZ786456 ERU786456:ERV786456 FBQ786456:FBR786456 FLM786456:FLN786456 FVI786456:FVJ786456 GFE786456:GFF786456 GPA786456:GPB786456 GYW786456:GYX786456 HIS786456:HIT786456 HSO786456:HSP786456 ICK786456:ICL786456 IMG786456:IMH786456 IWC786456:IWD786456 JFY786456:JFZ786456 JPU786456:JPV786456 JZQ786456:JZR786456 KJM786456:KJN786456 KTI786456:KTJ786456 LDE786456:LDF786456 LNA786456:LNB786456 LWW786456:LWX786456 MGS786456:MGT786456 MQO786456:MQP786456 NAK786456:NAL786456 NKG786456:NKH786456 NUC786456:NUD786456 ODY786456:ODZ786456 ONU786456:ONV786456 OXQ786456:OXR786456 PHM786456:PHN786456 PRI786456:PRJ786456 QBE786456:QBF786456 QLA786456:QLB786456 QUW786456:QUX786456 RES786456:RET786456 ROO786456:ROP786456 RYK786456:RYL786456 SIG786456:SIH786456 SSC786456:SSD786456 TBY786456:TBZ786456 TLU786456:TLV786456 TVQ786456:TVR786456 UFM786456:UFN786456 UPI786456:UPJ786456 UZE786456:UZF786456 VJA786456:VJB786456 VSW786456:VSX786456 WCS786456:WCT786456 WMO786456:WMP786456 WWK786456:WWL786456 AC851992:AD851992 JY851992:JZ851992 TU851992:TV851992 ADQ851992:ADR851992 ANM851992:ANN851992 AXI851992:AXJ851992 BHE851992:BHF851992 BRA851992:BRB851992 CAW851992:CAX851992 CKS851992:CKT851992 CUO851992:CUP851992 DEK851992:DEL851992 DOG851992:DOH851992 DYC851992:DYD851992 EHY851992:EHZ851992 ERU851992:ERV851992 FBQ851992:FBR851992 FLM851992:FLN851992 FVI851992:FVJ851992 GFE851992:GFF851992 GPA851992:GPB851992 GYW851992:GYX851992 HIS851992:HIT851992 HSO851992:HSP851992 ICK851992:ICL851992 IMG851992:IMH851992 IWC851992:IWD851992 JFY851992:JFZ851992 JPU851992:JPV851992 JZQ851992:JZR851992 KJM851992:KJN851992 KTI851992:KTJ851992 LDE851992:LDF851992 LNA851992:LNB851992 LWW851992:LWX851992 MGS851992:MGT851992 MQO851992:MQP851992 NAK851992:NAL851992 NKG851992:NKH851992 NUC851992:NUD851992 ODY851992:ODZ851992 ONU851992:ONV851992 OXQ851992:OXR851992 PHM851992:PHN851992 PRI851992:PRJ851992 QBE851992:QBF851992 QLA851992:QLB851992 QUW851992:QUX851992 RES851992:RET851992 ROO851992:ROP851992 RYK851992:RYL851992 SIG851992:SIH851992 SSC851992:SSD851992 TBY851992:TBZ851992 TLU851992:TLV851992 TVQ851992:TVR851992 UFM851992:UFN851992 UPI851992:UPJ851992 UZE851992:UZF851992 VJA851992:VJB851992 VSW851992:VSX851992 WCS851992:WCT851992 WMO851992:WMP851992 WWK851992:WWL851992 AC917528:AD917528 JY917528:JZ917528 TU917528:TV917528 ADQ917528:ADR917528 ANM917528:ANN917528 AXI917528:AXJ917528 BHE917528:BHF917528 BRA917528:BRB917528 CAW917528:CAX917528 CKS917528:CKT917528 CUO917528:CUP917528 DEK917528:DEL917528 DOG917528:DOH917528 DYC917528:DYD917528 EHY917528:EHZ917528 ERU917528:ERV917528 FBQ917528:FBR917528 FLM917528:FLN917528 FVI917528:FVJ917528 GFE917528:GFF917528 GPA917528:GPB917528 GYW917528:GYX917528 HIS917528:HIT917528 HSO917528:HSP917528 ICK917528:ICL917528 IMG917528:IMH917528 IWC917528:IWD917528 JFY917528:JFZ917528 JPU917528:JPV917528 JZQ917528:JZR917528 KJM917528:KJN917528 KTI917528:KTJ917528 LDE917528:LDF917528 LNA917528:LNB917528 LWW917528:LWX917528 MGS917528:MGT917528 MQO917528:MQP917528 NAK917528:NAL917528 NKG917528:NKH917528 NUC917528:NUD917528 ODY917528:ODZ917528 ONU917528:ONV917528 OXQ917528:OXR917528 PHM917528:PHN917528 PRI917528:PRJ917528 QBE917528:QBF917528 QLA917528:QLB917528 QUW917528:QUX917528 RES917528:RET917528 ROO917528:ROP917528 RYK917528:RYL917528 SIG917528:SIH917528 SSC917528:SSD917528 TBY917528:TBZ917528 TLU917528:TLV917528 TVQ917528:TVR917528 UFM917528:UFN917528 UPI917528:UPJ917528 UZE917528:UZF917528 VJA917528:VJB917528 VSW917528:VSX917528 WCS917528:WCT917528 WMO917528:WMP917528 WWK917528:WWL917528 AC983064:AD983064 JY983064:JZ983064 TU983064:TV983064 ADQ983064:ADR983064 ANM983064:ANN983064 AXI983064:AXJ983064 BHE983064:BHF983064 BRA983064:BRB983064 CAW983064:CAX983064 CKS983064:CKT983064 CUO983064:CUP983064 DEK983064:DEL983064 DOG983064:DOH983064 DYC983064:DYD983064 EHY983064:EHZ983064 ERU983064:ERV983064 FBQ983064:FBR983064 FLM983064:FLN983064 FVI983064:FVJ983064 GFE983064:GFF983064 GPA983064:GPB983064 GYW983064:GYX983064 HIS983064:HIT983064 HSO983064:HSP983064 ICK983064:ICL983064 IMG983064:IMH983064 IWC983064:IWD983064 JFY983064:JFZ983064 JPU983064:JPV983064 JZQ983064:JZR983064 KJM983064:KJN983064 KTI983064:KTJ983064 LDE983064:LDF983064 LNA983064:LNB983064 LWW983064:LWX983064 MGS983064:MGT983064 MQO983064:MQP983064 NAK983064:NAL983064 NKG983064:NKH983064 NUC983064:NUD983064 ODY983064:ODZ983064 ONU983064:ONV983064 OXQ983064:OXR983064 PHM983064:PHN983064 PRI983064:PRJ983064 QBE983064:QBF983064 QLA983064:QLB983064 QUW983064:QUX983064 RES983064:RET983064 ROO983064:ROP983064 RYK983064:RYL983064 SIG983064:SIH983064 SSC983064:SSD983064 TBY983064:TBZ983064 TLU983064:TLV983064 TVQ983064:TVR983064 UFM983064:UFN983064 UPI983064:UPJ983064 UZE983064:UZF983064 VJA983064:VJB983064 VSW983064:VSX983064 WCS983064:WCT983064 WMO983064:WMP983064 WWK983064:WWL983064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AR65553 KN65553 UJ65553 AEF65553 AOB65553 AXX65553 BHT65553 BRP65553 CBL65553 CLH65553 CVD65553 DEZ65553 DOV65553 DYR65553 EIN65553 ESJ65553 FCF65553 FMB65553 FVX65553 GFT65553 GPP65553 GZL65553 HJH65553 HTD65553 ICZ65553 IMV65553 IWR65553 JGN65553 JQJ65553 KAF65553 KKB65553 KTX65553 LDT65553 LNP65553 LXL65553 MHH65553 MRD65553 NAZ65553 NKV65553 NUR65553 OEN65553 OOJ65553 OYF65553 PIB65553 PRX65553 QBT65553 QLP65553 QVL65553 RFH65553 RPD65553 RYZ65553 SIV65553 SSR65553 TCN65553 TMJ65553 TWF65553 UGB65553 UPX65553 UZT65553 VJP65553 VTL65553 WDH65553 WND65553 WWZ65553 AR131089 KN131089 UJ131089 AEF131089 AOB131089 AXX131089 BHT131089 BRP131089 CBL131089 CLH131089 CVD131089 DEZ131089 DOV131089 DYR131089 EIN131089 ESJ131089 FCF131089 FMB131089 FVX131089 GFT131089 GPP131089 GZL131089 HJH131089 HTD131089 ICZ131089 IMV131089 IWR131089 JGN131089 JQJ131089 KAF131089 KKB131089 KTX131089 LDT131089 LNP131089 LXL131089 MHH131089 MRD131089 NAZ131089 NKV131089 NUR131089 OEN131089 OOJ131089 OYF131089 PIB131089 PRX131089 QBT131089 QLP131089 QVL131089 RFH131089 RPD131089 RYZ131089 SIV131089 SSR131089 TCN131089 TMJ131089 TWF131089 UGB131089 UPX131089 UZT131089 VJP131089 VTL131089 WDH131089 WND131089 WWZ131089 AR196625 KN196625 UJ196625 AEF196625 AOB196625 AXX196625 BHT196625 BRP196625 CBL196625 CLH196625 CVD196625 DEZ196625 DOV196625 DYR196625 EIN196625 ESJ196625 FCF196625 FMB196625 FVX196625 GFT196625 GPP196625 GZL196625 HJH196625 HTD196625 ICZ196625 IMV196625 IWR196625 JGN196625 JQJ196625 KAF196625 KKB196625 KTX196625 LDT196625 LNP196625 LXL196625 MHH196625 MRD196625 NAZ196625 NKV196625 NUR196625 OEN196625 OOJ196625 OYF196625 PIB196625 PRX196625 QBT196625 QLP196625 QVL196625 RFH196625 RPD196625 RYZ196625 SIV196625 SSR196625 TCN196625 TMJ196625 TWF196625 UGB196625 UPX196625 UZT196625 VJP196625 VTL196625 WDH196625 WND196625 WWZ196625 AR262161 KN262161 UJ262161 AEF262161 AOB262161 AXX262161 BHT262161 BRP262161 CBL262161 CLH262161 CVD262161 DEZ262161 DOV262161 DYR262161 EIN262161 ESJ262161 FCF262161 FMB262161 FVX262161 GFT262161 GPP262161 GZL262161 HJH262161 HTD262161 ICZ262161 IMV262161 IWR262161 JGN262161 JQJ262161 KAF262161 KKB262161 KTX262161 LDT262161 LNP262161 LXL262161 MHH262161 MRD262161 NAZ262161 NKV262161 NUR262161 OEN262161 OOJ262161 OYF262161 PIB262161 PRX262161 QBT262161 QLP262161 QVL262161 RFH262161 RPD262161 RYZ262161 SIV262161 SSR262161 TCN262161 TMJ262161 TWF262161 UGB262161 UPX262161 UZT262161 VJP262161 VTL262161 WDH262161 WND262161 WWZ262161 AR327697 KN327697 UJ327697 AEF327697 AOB327697 AXX327697 BHT327697 BRP327697 CBL327697 CLH327697 CVD327697 DEZ327697 DOV327697 DYR327697 EIN327697 ESJ327697 FCF327697 FMB327697 FVX327697 GFT327697 GPP327697 GZL327697 HJH327697 HTD327697 ICZ327697 IMV327697 IWR327697 JGN327697 JQJ327697 KAF327697 KKB327697 KTX327697 LDT327697 LNP327697 LXL327697 MHH327697 MRD327697 NAZ327697 NKV327697 NUR327697 OEN327697 OOJ327697 OYF327697 PIB327697 PRX327697 QBT327697 QLP327697 QVL327697 RFH327697 RPD327697 RYZ327697 SIV327697 SSR327697 TCN327697 TMJ327697 TWF327697 UGB327697 UPX327697 UZT327697 VJP327697 VTL327697 WDH327697 WND327697 WWZ327697 AR393233 KN393233 UJ393233 AEF393233 AOB393233 AXX393233 BHT393233 BRP393233 CBL393233 CLH393233 CVD393233 DEZ393233 DOV393233 DYR393233 EIN393233 ESJ393233 FCF393233 FMB393233 FVX393233 GFT393233 GPP393233 GZL393233 HJH393233 HTD393233 ICZ393233 IMV393233 IWR393233 JGN393233 JQJ393233 KAF393233 KKB393233 KTX393233 LDT393233 LNP393233 LXL393233 MHH393233 MRD393233 NAZ393233 NKV393233 NUR393233 OEN393233 OOJ393233 OYF393233 PIB393233 PRX393233 QBT393233 QLP393233 QVL393233 RFH393233 RPD393233 RYZ393233 SIV393233 SSR393233 TCN393233 TMJ393233 TWF393233 UGB393233 UPX393233 UZT393233 VJP393233 VTL393233 WDH393233 WND393233 WWZ393233 AR458769 KN458769 UJ458769 AEF458769 AOB458769 AXX458769 BHT458769 BRP458769 CBL458769 CLH458769 CVD458769 DEZ458769 DOV458769 DYR458769 EIN458769 ESJ458769 FCF458769 FMB458769 FVX458769 GFT458769 GPP458769 GZL458769 HJH458769 HTD458769 ICZ458769 IMV458769 IWR458769 JGN458769 JQJ458769 KAF458769 KKB458769 KTX458769 LDT458769 LNP458769 LXL458769 MHH458769 MRD458769 NAZ458769 NKV458769 NUR458769 OEN458769 OOJ458769 OYF458769 PIB458769 PRX458769 QBT458769 QLP458769 QVL458769 RFH458769 RPD458769 RYZ458769 SIV458769 SSR458769 TCN458769 TMJ458769 TWF458769 UGB458769 UPX458769 UZT458769 VJP458769 VTL458769 WDH458769 WND458769 WWZ458769 AR524305 KN524305 UJ524305 AEF524305 AOB524305 AXX524305 BHT524305 BRP524305 CBL524305 CLH524305 CVD524305 DEZ524305 DOV524305 DYR524305 EIN524305 ESJ524305 FCF524305 FMB524305 FVX524305 GFT524305 GPP524305 GZL524305 HJH524305 HTD524305 ICZ524305 IMV524305 IWR524305 JGN524305 JQJ524305 KAF524305 KKB524305 KTX524305 LDT524305 LNP524305 LXL524305 MHH524305 MRD524305 NAZ524305 NKV524305 NUR524305 OEN524305 OOJ524305 OYF524305 PIB524305 PRX524305 QBT524305 QLP524305 QVL524305 RFH524305 RPD524305 RYZ524305 SIV524305 SSR524305 TCN524305 TMJ524305 TWF524305 UGB524305 UPX524305 UZT524305 VJP524305 VTL524305 WDH524305 WND524305 WWZ524305 AR589841 KN589841 UJ589841 AEF589841 AOB589841 AXX589841 BHT589841 BRP589841 CBL589841 CLH589841 CVD589841 DEZ589841 DOV589841 DYR589841 EIN589841 ESJ589841 FCF589841 FMB589841 FVX589841 GFT589841 GPP589841 GZL589841 HJH589841 HTD589841 ICZ589841 IMV589841 IWR589841 JGN589841 JQJ589841 KAF589841 KKB589841 KTX589841 LDT589841 LNP589841 LXL589841 MHH589841 MRD589841 NAZ589841 NKV589841 NUR589841 OEN589841 OOJ589841 OYF589841 PIB589841 PRX589841 QBT589841 QLP589841 QVL589841 RFH589841 RPD589841 RYZ589841 SIV589841 SSR589841 TCN589841 TMJ589841 TWF589841 UGB589841 UPX589841 UZT589841 VJP589841 VTL589841 WDH589841 WND589841 WWZ589841 AR655377 KN655377 UJ655377 AEF655377 AOB655377 AXX655377 BHT655377 BRP655377 CBL655377 CLH655377 CVD655377 DEZ655377 DOV655377 DYR655377 EIN655377 ESJ655377 FCF655377 FMB655377 FVX655377 GFT655377 GPP655377 GZL655377 HJH655377 HTD655377 ICZ655377 IMV655377 IWR655377 JGN655377 JQJ655377 KAF655377 KKB655377 KTX655377 LDT655377 LNP655377 LXL655377 MHH655377 MRD655377 NAZ655377 NKV655377 NUR655377 OEN655377 OOJ655377 OYF655377 PIB655377 PRX655377 QBT655377 QLP655377 QVL655377 RFH655377 RPD655377 RYZ655377 SIV655377 SSR655377 TCN655377 TMJ655377 TWF655377 UGB655377 UPX655377 UZT655377 VJP655377 VTL655377 WDH655377 WND655377 WWZ655377 AR720913 KN720913 UJ720913 AEF720913 AOB720913 AXX720913 BHT720913 BRP720913 CBL720913 CLH720913 CVD720913 DEZ720913 DOV720913 DYR720913 EIN720913 ESJ720913 FCF720913 FMB720913 FVX720913 GFT720913 GPP720913 GZL720913 HJH720913 HTD720913 ICZ720913 IMV720913 IWR720913 JGN720913 JQJ720913 KAF720913 KKB720913 KTX720913 LDT720913 LNP720913 LXL720913 MHH720913 MRD720913 NAZ720913 NKV720913 NUR720913 OEN720913 OOJ720913 OYF720913 PIB720913 PRX720913 QBT720913 QLP720913 QVL720913 RFH720913 RPD720913 RYZ720913 SIV720913 SSR720913 TCN720913 TMJ720913 TWF720913 UGB720913 UPX720913 UZT720913 VJP720913 VTL720913 WDH720913 WND720913 WWZ720913 AR786449 KN786449 UJ786449 AEF786449 AOB786449 AXX786449 BHT786449 BRP786449 CBL786449 CLH786449 CVD786449 DEZ786449 DOV786449 DYR786449 EIN786449 ESJ786449 FCF786449 FMB786449 FVX786449 GFT786449 GPP786449 GZL786449 HJH786449 HTD786449 ICZ786449 IMV786449 IWR786449 JGN786449 JQJ786449 KAF786449 KKB786449 KTX786449 LDT786449 LNP786449 LXL786449 MHH786449 MRD786449 NAZ786449 NKV786449 NUR786449 OEN786449 OOJ786449 OYF786449 PIB786449 PRX786449 QBT786449 QLP786449 QVL786449 RFH786449 RPD786449 RYZ786449 SIV786449 SSR786449 TCN786449 TMJ786449 TWF786449 UGB786449 UPX786449 UZT786449 VJP786449 VTL786449 WDH786449 WND786449 WWZ786449 AR851985 KN851985 UJ851985 AEF851985 AOB851985 AXX851985 BHT851985 BRP851985 CBL851985 CLH851985 CVD851985 DEZ851985 DOV851985 DYR851985 EIN851985 ESJ851985 FCF851985 FMB851985 FVX851985 GFT851985 GPP851985 GZL851985 HJH851985 HTD851985 ICZ851985 IMV851985 IWR851985 JGN851985 JQJ851985 KAF851985 KKB851985 KTX851985 LDT851985 LNP851985 LXL851985 MHH851985 MRD851985 NAZ851985 NKV851985 NUR851985 OEN851985 OOJ851985 OYF851985 PIB851985 PRX851985 QBT851985 QLP851985 QVL851985 RFH851985 RPD851985 RYZ851985 SIV851985 SSR851985 TCN851985 TMJ851985 TWF851985 UGB851985 UPX851985 UZT851985 VJP851985 VTL851985 WDH851985 WND851985 WWZ851985 AR917521 KN917521 UJ917521 AEF917521 AOB917521 AXX917521 BHT917521 BRP917521 CBL917521 CLH917521 CVD917521 DEZ917521 DOV917521 DYR917521 EIN917521 ESJ917521 FCF917521 FMB917521 FVX917521 GFT917521 GPP917521 GZL917521 HJH917521 HTD917521 ICZ917521 IMV917521 IWR917521 JGN917521 JQJ917521 KAF917521 KKB917521 KTX917521 LDT917521 LNP917521 LXL917521 MHH917521 MRD917521 NAZ917521 NKV917521 NUR917521 OEN917521 OOJ917521 OYF917521 PIB917521 PRX917521 QBT917521 QLP917521 QVL917521 RFH917521 RPD917521 RYZ917521 SIV917521 SSR917521 TCN917521 TMJ917521 TWF917521 UGB917521 UPX917521 UZT917521 VJP917521 VTL917521 WDH917521 WND917521 WWZ917521 AR983057 KN983057 UJ983057 AEF983057 AOB983057 AXX983057 BHT983057 BRP983057 CBL983057 CLH983057 CVD983057 DEZ983057 DOV983057 DYR983057 EIN983057 ESJ983057 FCF983057 FMB983057 FVX983057 GFT983057 GPP983057 GZL983057 HJH983057 HTD983057 ICZ983057 IMV983057 IWR983057 JGN983057 JQJ983057 KAF983057 KKB983057 KTX983057 LDT983057 LNP983057 LXL983057 MHH983057 MRD983057 NAZ983057 NKV983057 NUR983057 OEN983057 OOJ983057 OYF983057 PIB983057 PRX983057 QBT983057 QLP983057 QVL983057 RFH983057 RPD983057 RYZ983057 SIV983057 SSR983057 TCN983057 TMJ983057 TWF983057 UGB983057 UPX983057 UZT983057 VJP983057 VTL983057 WDH983057 WND983057 WWZ983057 AK30:AK32 KG30:KG32 UC30:UC32 ADY30:ADY32 ANU30:ANU32 AXQ30:AXQ32 BHM30:BHM32 BRI30:BRI32 CBE30:CBE32 CLA30:CLA32 CUW30:CUW32 DES30:DES32 DOO30:DOO32 DYK30:DYK32 EIG30:EIG32 ESC30:ESC32 FBY30:FBY32 FLU30:FLU32 FVQ30:FVQ32 GFM30:GFM32 GPI30:GPI32 GZE30:GZE32 HJA30:HJA32 HSW30:HSW32 ICS30:ICS32 IMO30:IMO32 IWK30:IWK32 JGG30:JGG32 JQC30:JQC32 JZY30:JZY32 KJU30:KJU32 KTQ30:KTQ32 LDM30:LDM32 LNI30:LNI32 LXE30:LXE32 MHA30:MHA32 MQW30:MQW32 NAS30:NAS32 NKO30:NKO32 NUK30:NUK32 OEG30:OEG32 OOC30:OOC32 OXY30:OXY32 PHU30:PHU32 PRQ30:PRQ32 QBM30:QBM32 QLI30:QLI32 QVE30:QVE32 RFA30:RFA32 ROW30:ROW32 RYS30:RYS32 SIO30:SIO32 SSK30:SSK32 TCG30:TCG32 TMC30:TMC32 TVY30:TVY32 UFU30:UFU32 UPQ30:UPQ32 UZM30:UZM32 VJI30:VJI32 VTE30:VTE32 WDA30:WDA32 WMW30:WMW32 WWS30:WWS32 AK65570:AK65573 KG65570:KG65573 UC65570:UC65573 ADY65570:ADY65573 ANU65570:ANU65573 AXQ65570:AXQ65573 BHM65570:BHM65573 BRI65570:BRI65573 CBE65570:CBE65573 CLA65570:CLA65573 CUW65570:CUW65573 DES65570:DES65573 DOO65570:DOO65573 DYK65570:DYK65573 EIG65570:EIG65573 ESC65570:ESC65573 FBY65570:FBY65573 FLU65570:FLU65573 FVQ65570:FVQ65573 GFM65570:GFM65573 GPI65570:GPI65573 GZE65570:GZE65573 HJA65570:HJA65573 HSW65570:HSW65573 ICS65570:ICS65573 IMO65570:IMO65573 IWK65570:IWK65573 JGG65570:JGG65573 JQC65570:JQC65573 JZY65570:JZY65573 KJU65570:KJU65573 KTQ65570:KTQ65573 LDM65570:LDM65573 LNI65570:LNI65573 LXE65570:LXE65573 MHA65570:MHA65573 MQW65570:MQW65573 NAS65570:NAS65573 NKO65570:NKO65573 NUK65570:NUK65573 OEG65570:OEG65573 OOC65570:OOC65573 OXY65570:OXY65573 PHU65570:PHU65573 PRQ65570:PRQ65573 QBM65570:QBM65573 QLI65570:QLI65573 QVE65570:QVE65573 RFA65570:RFA65573 ROW65570:ROW65573 RYS65570:RYS65573 SIO65570:SIO65573 SSK65570:SSK65573 TCG65570:TCG65573 TMC65570:TMC65573 TVY65570:TVY65573 UFU65570:UFU65573 UPQ65570:UPQ65573 UZM65570:UZM65573 VJI65570:VJI65573 VTE65570:VTE65573 WDA65570:WDA65573 WMW65570:WMW65573 WWS65570:WWS65573 AK131106:AK131109 KG131106:KG131109 UC131106:UC131109 ADY131106:ADY131109 ANU131106:ANU131109 AXQ131106:AXQ131109 BHM131106:BHM131109 BRI131106:BRI131109 CBE131106:CBE131109 CLA131106:CLA131109 CUW131106:CUW131109 DES131106:DES131109 DOO131106:DOO131109 DYK131106:DYK131109 EIG131106:EIG131109 ESC131106:ESC131109 FBY131106:FBY131109 FLU131106:FLU131109 FVQ131106:FVQ131109 GFM131106:GFM131109 GPI131106:GPI131109 GZE131106:GZE131109 HJA131106:HJA131109 HSW131106:HSW131109 ICS131106:ICS131109 IMO131106:IMO131109 IWK131106:IWK131109 JGG131106:JGG131109 JQC131106:JQC131109 JZY131106:JZY131109 KJU131106:KJU131109 KTQ131106:KTQ131109 LDM131106:LDM131109 LNI131106:LNI131109 LXE131106:LXE131109 MHA131106:MHA131109 MQW131106:MQW131109 NAS131106:NAS131109 NKO131106:NKO131109 NUK131106:NUK131109 OEG131106:OEG131109 OOC131106:OOC131109 OXY131106:OXY131109 PHU131106:PHU131109 PRQ131106:PRQ131109 QBM131106:QBM131109 QLI131106:QLI131109 QVE131106:QVE131109 RFA131106:RFA131109 ROW131106:ROW131109 RYS131106:RYS131109 SIO131106:SIO131109 SSK131106:SSK131109 TCG131106:TCG131109 TMC131106:TMC131109 TVY131106:TVY131109 UFU131106:UFU131109 UPQ131106:UPQ131109 UZM131106:UZM131109 VJI131106:VJI131109 VTE131106:VTE131109 WDA131106:WDA131109 WMW131106:WMW131109 WWS131106:WWS131109 AK196642:AK196645 KG196642:KG196645 UC196642:UC196645 ADY196642:ADY196645 ANU196642:ANU196645 AXQ196642:AXQ196645 BHM196642:BHM196645 BRI196642:BRI196645 CBE196642:CBE196645 CLA196642:CLA196645 CUW196642:CUW196645 DES196642:DES196645 DOO196642:DOO196645 DYK196642:DYK196645 EIG196642:EIG196645 ESC196642:ESC196645 FBY196642:FBY196645 FLU196642:FLU196645 FVQ196642:FVQ196645 GFM196642:GFM196645 GPI196642:GPI196645 GZE196642:GZE196645 HJA196642:HJA196645 HSW196642:HSW196645 ICS196642:ICS196645 IMO196642:IMO196645 IWK196642:IWK196645 JGG196642:JGG196645 JQC196642:JQC196645 JZY196642:JZY196645 KJU196642:KJU196645 KTQ196642:KTQ196645 LDM196642:LDM196645 LNI196642:LNI196645 LXE196642:LXE196645 MHA196642:MHA196645 MQW196642:MQW196645 NAS196642:NAS196645 NKO196642:NKO196645 NUK196642:NUK196645 OEG196642:OEG196645 OOC196642:OOC196645 OXY196642:OXY196645 PHU196642:PHU196645 PRQ196642:PRQ196645 QBM196642:QBM196645 QLI196642:QLI196645 QVE196642:QVE196645 RFA196642:RFA196645 ROW196642:ROW196645 RYS196642:RYS196645 SIO196642:SIO196645 SSK196642:SSK196645 TCG196642:TCG196645 TMC196642:TMC196645 TVY196642:TVY196645 UFU196642:UFU196645 UPQ196642:UPQ196645 UZM196642:UZM196645 VJI196642:VJI196645 VTE196642:VTE196645 WDA196642:WDA196645 WMW196642:WMW196645 WWS196642:WWS196645 AK262178:AK262181 KG262178:KG262181 UC262178:UC262181 ADY262178:ADY262181 ANU262178:ANU262181 AXQ262178:AXQ262181 BHM262178:BHM262181 BRI262178:BRI262181 CBE262178:CBE262181 CLA262178:CLA262181 CUW262178:CUW262181 DES262178:DES262181 DOO262178:DOO262181 DYK262178:DYK262181 EIG262178:EIG262181 ESC262178:ESC262181 FBY262178:FBY262181 FLU262178:FLU262181 FVQ262178:FVQ262181 GFM262178:GFM262181 GPI262178:GPI262181 GZE262178:GZE262181 HJA262178:HJA262181 HSW262178:HSW262181 ICS262178:ICS262181 IMO262178:IMO262181 IWK262178:IWK262181 JGG262178:JGG262181 JQC262178:JQC262181 JZY262178:JZY262181 KJU262178:KJU262181 KTQ262178:KTQ262181 LDM262178:LDM262181 LNI262178:LNI262181 LXE262178:LXE262181 MHA262178:MHA262181 MQW262178:MQW262181 NAS262178:NAS262181 NKO262178:NKO262181 NUK262178:NUK262181 OEG262178:OEG262181 OOC262178:OOC262181 OXY262178:OXY262181 PHU262178:PHU262181 PRQ262178:PRQ262181 QBM262178:QBM262181 QLI262178:QLI262181 QVE262178:QVE262181 RFA262178:RFA262181 ROW262178:ROW262181 RYS262178:RYS262181 SIO262178:SIO262181 SSK262178:SSK262181 TCG262178:TCG262181 TMC262178:TMC262181 TVY262178:TVY262181 UFU262178:UFU262181 UPQ262178:UPQ262181 UZM262178:UZM262181 VJI262178:VJI262181 VTE262178:VTE262181 WDA262178:WDA262181 WMW262178:WMW262181 WWS262178:WWS262181 AK327714:AK327717 KG327714:KG327717 UC327714:UC327717 ADY327714:ADY327717 ANU327714:ANU327717 AXQ327714:AXQ327717 BHM327714:BHM327717 BRI327714:BRI327717 CBE327714:CBE327717 CLA327714:CLA327717 CUW327714:CUW327717 DES327714:DES327717 DOO327714:DOO327717 DYK327714:DYK327717 EIG327714:EIG327717 ESC327714:ESC327717 FBY327714:FBY327717 FLU327714:FLU327717 FVQ327714:FVQ327717 GFM327714:GFM327717 GPI327714:GPI327717 GZE327714:GZE327717 HJA327714:HJA327717 HSW327714:HSW327717 ICS327714:ICS327717 IMO327714:IMO327717 IWK327714:IWK327717 JGG327714:JGG327717 JQC327714:JQC327717 JZY327714:JZY327717 KJU327714:KJU327717 KTQ327714:KTQ327717 LDM327714:LDM327717 LNI327714:LNI327717 LXE327714:LXE327717 MHA327714:MHA327717 MQW327714:MQW327717 NAS327714:NAS327717 NKO327714:NKO327717 NUK327714:NUK327717 OEG327714:OEG327717 OOC327714:OOC327717 OXY327714:OXY327717 PHU327714:PHU327717 PRQ327714:PRQ327717 QBM327714:QBM327717 QLI327714:QLI327717 QVE327714:QVE327717 RFA327714:RFA327717 ROW327714:ROW327717 RYS327714:RYS327717 SIO327714:SIO327717 SSK327714:SSK327717 TCG327714:TCG327717 TMC327714:TMC327717 TVY327714:TVY327717 UFU327714:UFU327717 UPQ327714:UPQ327717 UZM327714:UZM327717 VJI327714:VJI327717 VTE327714:VTE327717 WDA327714:WDA327717 WMW327714:WMW327717 WWS327714:WWS327717 AK393250:AK393253 KG393250:KG393253 UC393250:UC393253 ADY393250:ADY393253 ANU393250:ANU393253 AXQ393250:AXQ393253 BHM393250:BHM393253 BRI393250:BRI393253 CBE393250:CBE393253 CLA393250:CLA393253 CUW393250:CUW393253 DES393250:DES393253 DOO393250:DOO393253 DYK393250:DYK393253 EIG393250:EIG393253 ESC393250:ESC393253 FBY393250:FBY393253 FLU393250:FLU393253 FVQ393250:FVQ393253 GFM393250:GFM393253 GPI393250:GPI393253 GZE393250:GZE393253 HJA393250:HJA393253 HSW393250:HSW393253 ICS393250:ICS393253 IMO393250:IMO393253 IWK393250:IWK393253 JGG393250:JGG393253 JQC393250:JQC393253 JZY393250:JZY393253 KJU393250:KJU393253 KTQ393250:KTQ393253 LDM393250:LDM393253 LNI393250:LNI393253 LXE393250:LXE393253 MHA393250:MHA393253 MQW393250:MQW393253 NAS393250:NAS393253 NKO393250:NKO393253 NUK393250:NUK393253 OEG393250:OEG393253 OOC393250:OOC393253 OXY393250:OXY393253 PHU393250:PHU393253 PRQ393250:PRQ393253 QBM393250:QBM393253 QLI393250:QLI393253 QVE393250:QVE393253 RFA393250:RFA393253 ROW393250:ROW393253 RYS393250:RYS393253 SIO393250:SIO393253 SSK393250:SSK393253 TCG393250:TCG393253 TMC393250:TMC393253 TVY393250:TVY393253 UFU393250:UFU393253 UPQ393250:UPQ393253 UZM393250:UZM393253 VJI393250:VJI393253 VTE393250:VTE393253 WDA393250:WDA393253 WMW393250:WMW393253 WWS393250:WWS393253 AK458786:AK458789 KG458786:KG458789 UC458786:UC458789 ADY458786:ADY458789 ANU458786:ANU458789 AXQ458786:AXQ458789 BHM458786:BHM458789 BRI458786:BRI458789 CBE458786:CBE458789 CLA458786:CLA458789 CUW458786:CUW458789 DES458786:DES458789 DOO458786:DOO458789 DYK458786:DYK458789 EIG458786:EIG458789 ESC458786:ESC458789 FBY458786:FBY458789 FLU458786:FLU458789 FVQ458786:FVQ458789 GFM458786:GFM458789 GPI458786:GPI458789 GZE458786:GZE458789 HJA458786:HJA458789 HSW458786:HSW458789 ICS458786:ICS458789 IMO458786:IMO458789 IWK458786:IWK458789 JGG458786:JGG458789 JQC458786:JQC458789 JZY458786:JZY458789 KJU458786:KJU458789 KTQ458786:KTQ458789 LDM458786:LDM458789 LNI458786:LNI458789 LXE458786:LXE458789 MHA458786:MHA458789 MQW458786:MQW458789 NAS458786:NAS458789 NKO458786:NKO458789 NUK458786:NUK458789 OEG458786:OEG458789 OOC458786:OOC458789 OXY458786:OXY458789 PHU458786:PHU458789 PRQ458786:PRQ458789 QBM458786:QBM458789 QLI458786:QLI458789 QVE458786:QVE458789 RFA458786:RFA458789 ROW458786:ROW458789 RYS458786:RYS458789 SIO458786:SIO458789 SSK458786:SSK458789 TCG458786:TCG458789 TMC458786:TMC458789 TVY458786:TVY458789 UFU458786:UFU458789 UPQ458786:UPQ458789 UZM458786:UZM458789 VJI458786:VJI458789 VTE458786:VTE458789 WDA458786:WDA458789 WMW458786:WMW458789 WWS458786:WWS458789 AK524322:AK524325 KG524322:KG524325 UC524322:UC524325 ADY524322:ADY524325 ANU524322:ANU524325 AXQ524322:AXQ524325 BHM524322:BHM524325 BRI524322:BRI524325 CBE524322:CBE524325 CLA524322:CLA524325 CUW524322:CUW524325 DES524322:DES524325 DOO524322:DOO524325 DYK524322:DYK524325 EIG524322:EIG524325 ESC524322:ESC524325 FBY524322:FBY524325 FLU524322:FLU524325 FVQ524322:FVQ524325 GFM524322:GFM524325 GPI524322:GPI524325 GZE524322:GZE524325 HJA524322:HJA524325 HSW524322:HSW524325 ICS524322:ICS524325 IMO524322:IMO524325 IWK524322:IWK524325 JGG524322:JGG524325 JQC524322:JQC524325 JZY524322:JZY524325 KJU524322:KJU524325 KTQ524322:KTQ524325 LDM524322:LDM524325 LNI524322:LNI524325 LXE524322:LXE524325 MHA524322:MHA524325 MQW524322:MQW524325 NAS524322:NAS524325 NKO524322:NKO524325 NUK524322:NUK524325 OEG524322:OEG524325 OOC524322:OOC524325 OXY524322:OXY524325 PHU524322:PHU524325 PRQ524322:PRQ524325 QBM524322:QBM524325 QLI524322:QLI524325 QVE524322:QVE524325 RFA524322:RFA524325 ROW524322:ROW524325 RYS524322:RYS524325 SIO524322:SIO524325 SSK524322:SSK524325 TCG524322:TCG524325 TMC524322:TMC524325 TVY524322:TVY524325 UFU524322:UFU524325 UPQ524322:UPQ524325 UZM524322:UZM524325 VJI524322:VJI524325 VTE524322:VTE524325 WDA524322:WDA524325 WMW524322:WMW524325 WWS524322:WWS524325 AK589858:AK589861 KG589858:KG589861 UC589858:UC589861 ADY589858:ADY589861 ANU589858:ANU589861 AXQ589858:AXQ589861 BHM589858:BHM589861 BRI589858:BRI589861 CBE589858:CBE589861 CLA589858:CLA589861 CUW589858:CUW589861 DES589858:DES589861 DOO589858:DOO589861 DYK589858:DYK589861 EIG589858:EIG589861 ESC589858:ESC589861 FBY589858:FBY589861 FLU589858:FLU589861 FVQ589858:FVQ589861 GFM589858:GFM589861 GPI589858:GPI589861 GZE589858:GZE589861 HJA589858:HJA589861 HSW589858:HSW589861 ICS589858:ICS589861 IMO589858:IMO589861 IWK589858:IWK589861 JGG589858:JGG589861 JQC589858:JQC589861 JZY589858:JZY589861 KJU589858:KJU589861 KTQ589858:KTQ589861 LDM589858:LDM589861 LNI589858:LNI589861 LXE589858:LXE589861 MHA589858:MHA589861 MQW589858:MQW589861 NAS589858:NAS589861 NKO589858:NKO589861 NUK589858:NUK589861 OEG589858:OEG589861 OOC589858:OOC589861 OXY589858:OXY589861 PHU589858:PHU589861 PRQ589858:PRQ589861 QBM589858:QBM589861 QLI589858:QLI589861 QVE589858:QVE589861 RFA589858:RFA589861 ROW589858:ROW589861 RYS589858:RYS589861 SIO589858:SIO589861 SSK589858:SSK589861 TCG589858:TCG589861 TMC589858:TMC589861 TVY589858:TVY589861 UFU589858:UFU589861 UPQ589858:UPQ589861 UZM589858:UZM589861 VJI589858:VJI589861 VTE589858:VTE589861 WDA589858:WDA589861 WMW589858:WMW589861 WWS589858:WWS589861 AK655394:AK655397 KG655394:KG655397 UC655394:UC655397 ADY655394:ADY655397 ANU655394:ANU655397 AXQ655394:AXQ655397 BHM655394:BHM655397 BRI655394:BRI655397 CBE655394:CBE655397 CLA655394:CLA655397 CUW655394:CUW655397 DES655394:DES655397 DOO655394:DOO655397 DYK655394:DYK655397 EIG655394:EIG655397 ESC655394:ESC655397 FBY655394:FBY655397 FLU655394:FLU655397 FVQ655394:FVQ655397 GFM655394:GFM655397 GPI655394:GPI655397 GZE655394:GZE655397 HJA655394:HJA655397 HSW655394:HSW655397 ICS655394:ICS655397 IMO655394:IMO655397 IWK655394:IWK655397 JGG655394:JGG655397 JQC655394:JQC655397 JZY655394:JZY655397 KJU655394:KJU655397 KTQ655394:KTQ655397 LDM655394:LDM655397 LNI655394:LNI655397 LXE655394:LXE655397 MHA655394:MHA655397 MQW655394:MQW655397 NAS655394:NAS655397 NKO655394:NKO655397 NUK655394:NUK655397 OEG655394:OEG655397 OOC655394:OOC655397 OXY655394:OXY655397 PHU655394:PHU655397 PRQ655394:PRQ655397 QBM655394:QBM655397 QLI655394:QLI655397 QVE655394:QVE655397 RFA655394:RFA655397 ROW655394:ROW655397 RYS655394:RYS655397 SIO655394:SIO655397 SSK655394:SSK655397 TCG655394:TCG655397 TMC655394:TMC655397 TVY655394:TVY655397 UFU655394:UFU655397 UPQ655394:UPQ655397 UZM655394:UZM655397 VJI655394:VJI655397 VTE655394:VTE655397 WDA655394:WDA655397 WMW655394:WMW655397 WWS655394:WWS655397 AK720930:AK720933 KG720930:KG720933 UC720930:UC720933 ADY720930:ADY720933 ANU720930:ANU720933 AXQ720930:AXQ720933 BHM720930:BHM720933 BRI720930:BRI720933 CBE720930:CBE720933 CLA720930:CLA720933 CUW720930:CUW720933 DES720930:DES720933 DOO720930:DOO720933 DYK720930:DYK720933 EIG720930:EIG720933 ESC720930:ESC720933 FBY720930:FBY720933 FLU720930:FLU720933 FVQ720930:FVQ720933 GFM720930:GFM720933 GPI720930:GPI720933 GZE720930:GZE720933 HJA720930:HJA720933 HSW720930:HSW720933 ICS720930:ICS720933 IMO720930:IMO720933 IWK720930:IWK720933 JGG720930:JGG720933 JQC720930:JQC720933 JZY720930:JZY720933 KJU720930:KJU720933 KTQ720930:KTQ720933 LDM720930:LDM720933 LNI720930:LNI720933 LXE720930:LXE720933 MHA720930:MHA720933 MQW720930:MQW720933 NAS720930:NAS720933 NKO720930:NKO720933 NUK720930:NUK720933 OEG720930:OEG720933 OOC720930:OOC720933 OXY720930:OXY720933 PHU720930:PHU720933 PRQ720930:PRQ720933 QBM720930:QBM720933 QLI720930:QLI720933 QVE720930:QVE720933 RFA720930:RFA720933 ROW720930:ROW720933 RYS720930:RYS720933 SIO720930:SIO720933 SSK720930:SSK720933 TCG720930:TCG720933 TMC720930:TMC720933 TVY720930:TVY720933 UFU720930:UFU720933 UPQ720930:UPQ720933 UZM720930:UZM720933 VJI720930:VJI720933 VTE720930:VTE720933 WDA720930:WDA720933 WMW720930:WMW720933 WWS720930:WWS720933 AK786466:AK786469 KG786466:KG786469 UC786466:UC786469 ADY786466:ADY786469 ANU786466:ANU786469 AXQ786466:AXQ786469 BHM786466:BHM786469 BRI786466:BRI786469 CBE786466:CBE786469 CLA786466:CLA786469 CUW786466:CUW786469 DES786466:DES786469 DOO786466:DOO786469 DYK786466:DYK786469 EIG786466:EIG786469 ESC786466:ESC786469 FBY786466:FBY786469 FLU786466:FLU786469 FVQ786466:FVQ786469 GFM786466:GFM786469 GPI786466:GPI786469 GZE786466:GZE786469 HJA786466:HJA786469 HSW786466:HSW786469 ICS786466:ICS786469 IMO786466:IMO786469 IWK786466:IWK786469 JGG786466:JGG786469 JQC786466:JQC786469 JZY786466:JZY786469 KJU786466:KJU786469 KTQ786466:KTQ786469 LDM786466:LDM786469 LNI786466:LNI786469 LXE786466:LXE786469 MHA786466:MHA786469 MQW786466:MQW786469 NAS786466:NAS786469 NKO786466:NKO786469 NUK786466:NUK786469 OEG786466:OEG786469 OOC786466:OOC786469 OXY786466:OXY786469 PHU786466:PHU786469 PRQ786466:PRQ786469 QBM786466:QBM786469 QLI786466:QLI786469 QVE786466:QVE786469 RFA786466:RFA786469 ROW786466:ROW786469 RYS786466:RYS786469 SIO786466:SIO786469 SSK786466:SSK786469 TCG786466:TCG786469 TMC786466:TMC786469 TVY786466:TVY786469 UFU786466:UFU786469 UPQ786466:UPQ786469 UZM786466:UZM786469 VJI786466:VJI786469 VTE786466:VTE786469 WDA786466:WDA786469 WMW786466:WMW786469 WWS786466:WWS786469 AK852002:AK852005 KG852002:KG852005 UC852002:UC852005 ADY852002:ADY852005 ANU852002:ANU852005 AXQ852002:AXQ852005 BHM852002:BHM852005 BRI852002:BRI852005 CBE852002:CBE852005 CLA852002:CLA852005 CUW852002:CUW852005 DES852002:DES852005 DOO852002:DOO852005 DYK852002:DYK852005 EIG852002:EIG852005 ESC852002:ESC852005 FBY852002:FBY852005 FLU852002:FLU852005 FVQ852002:FVQ852005 GFM852002:GFM852005 GPI852002:GPI852005 GZE852002:GZE852005 HJA852002:HJA852005 HSW852002:HSW852005 ICS852002:ICS852005 IMO852002:IMO852005 IWK852002:IWK852005 JGG852002:JGG852005 JQC852002:JQC852005 JZY852002:JZY852005 KJU852002:KJU852005 KTQ852002:KTQ852005 LDM852002:LDM852005 LNI852002:LNI852005 LXE852002:LXE852005 MHA852002:MHA852005 MQW852002:MQW852005 NAS852002:NAS852005 NKO852002:NKO852005 NUK852002:NUK852005 OEG852002:OEG852005 OOC852002:OOC852005 OXY852002:OXY852005 PHU852002:PHU852005 PRQ852002:PRQ852005 QBM852002:QBM852005 QLI852002:QLI852005 QVE852002:QVE852005 RFA852002:RFA852005 ROW852002:ROW852005 RYS852002:RYS852005 SIO852002:SIO852005 SSK852002:SSK852005 TCG852002:TCG852005 TMC852002:TMC852005 TVY852002:TVY852005 UFU852002:UFU852005 UPQ852002:UPQ852005 UZM852002:UZM852005 VJI852002:VJI852005 VTE852002:VTE852005 WDA852002:WDA852005 WMW852002:WMW852005 WWS852002:WWS852005 AK917538:AK917541 KG917538:KG917541 UC917538:UC917541 ADY917538:ADY917541 ANU917538:ANU917541 AXQ917538:AXQ917541 BHM917538:BHM917541 BRI917538:BRI917541 CBE917538:CBE917541 CLA917538:CLA917541 CUW917538:CUW917541 DES917538:DES917541 DOO917538:DOO917541 DYK917538:DYK917541 EIG917538:EIG917541 ESC917538:ESC917541 FBY917538:FBY917541 FLU917538:FLU917541 FVQ917538:FVQ917541 GFM917538:GFM917541 GPI917538:GPI917541 GZE917538:GZE917541 HJA917538:HJA917541 HSW917538:HSW917541 ICS917538:ICS917541 IMO917538:IMO917541 IWK917538:IWK917541 JGG917538:JGG917541 JQC917538:JQC917541 JZY917538:JZY917541 KJU917538:KJU917541 KTQ917538:KTQ917541 LDM917538:LDM917541 LNI917538:LNI917541 LXE917538:LXE917541 MHA917538:MHA917541 MQW917538:MQW917541 NAS917538:NAS917541 NKO917538:NKO917541 NUK917538:NUK917541 OEG917538:OEG917541 OOC917538:OOC917541 OXY917538:OXY917541 PHU917538:PHU917541 PRQ917538:PRQ917541 QBM917538:QBM917541 QLI917538:QLI917541 QVE917538:QVE917541 RFA917538:RFA917541 ROW917538:ROW917541 RYS917538:RYS917541 SIO917538:SIO917541 SSK917538:SSK917541 TCG917538:TCG917541 TMC917538:TMC917541 TVY917538:TVY917541 UFU917538:UFU917541 UPQ917538:UPQ917541 UZM917538:UZM917541 VJI917538:VJI917541 VTE917538:VTE917541 WDA917538:WDA917541 WMW917538:WMW917541 WWS917538:WWS917541 AK983074:AK983077 KG983074:KG983077 UC983074:UC983077 ADY983074:ADY983077 ANU983074:ANU983077 AXQ983074:AXQ983077 BHM983074:BHM983077 BRI983074:BRI983077 CBE983074:CBE983077 CLA983074:CLA983077 CUW983074:CUW983077 DES983074:DES983077 DOO983074:DOO983077 DYK983074:DYK983077 EIG983074:EIG983077 ESC983074:ESC983077 FBY983074:FBY983077 FLU983074:FLU983077 FVQ983074:FVQ983077 GFM983074:GFM983077 GPI983074:GPI983077 GZE983074:GZE983077 HJA983074:HJA983077 HSW983074:HSW983077 ICS983074:ICS983077 IMO983074:IMO983077 IWK983074:IWK983077 JGG983074:JGG983077 JQC983074:JQC983077 JZY983074:JZY983077 KJU983074:KJU983077 KTQ983074:KTQ983077 LDM983074:LDM983077 LNI983074:LNI983077 LXE983074:LXE983077 MHA983074:MHA983077 MQW983074:MQW983077 NAS983074:NAS983077 NKO983074:NKO983077 NUK983074:NUK983077 OEG983074:OEG983077 OOC983074:OOC983077 OXY983074:OXY983077 PHU983074:PHU983077 PRQ983074:PRQ983077 QBM983074:QBM983077 QLI983074:QLI983077 QVE983074:QVE983077 RFA983074:RFA983077 ROW983074:ROW983077 RYS983074:RYS983077 SIO983074:SIO983077 SSK983074:SSK983077 TCG983074:TCG983077 TMC983074:TMC983077 TVY983074:TVY983077 UFU983074:UFU983077 UPQ983074:UPQ983077 UZM983074:UZM983077 VJI983074:VJI983077 VTE983074:VTE983077 WDA983074:WDA983077 WMW983074:WMW983077 WWS983074:WWS983077 AM25:AN26 KI25:KJ26 UE25:UF26 AEA25:AEB26 ANW25:ANX26 AXS25:AXT26 BHO25:BHP26 BRK25:BRL26 CBG25:CBH26 CLC25:CLD26 CUY25:CUZ26 DEU25:DEV26 DOQ25:DOR26 DYM25:DYN26 EII25:EIJ26 ESE25:ESF26 FCA25:FCB26 FLW25:FLX26 FVS25:FVT26 GFO25:GFP26 GPK25:GPL26 GZG25:GZH26 HJC25:HJD26 HSY25:HSZ26 ICU25:ICV26 IMQ25:IMR26 IWM25:IWN26 JGI25:JGJ26 JQE25:JQF26 KAA25:KAB26 KJW25:KJX26 KTS25:KTT26 LDO25:LDP26 LNK25:LNL26 LXG25:LXH26 MHC25:MHD26 MQY25:MQZ26 NAU25:NAV26 NKQ25:NKR26 NUM25:NUN26 OEI25:OEJ26 OOE25:OOF26 OYA25:OYB26 PHW25:PHX26 PRS25:PRT26 QBO25:QBP26 QLK25:QLL26 QVG25:QVH26 RFC25:RFD26 ROY25:ROZ26 RYU25:RYV26 SIQ25:SIR26 SSM25:SSN26 TCI25:TCJ26 TME25:TMF26 TWA25:TWB26 UFW25:UFX26 UPS25:UPT26 UZO25:UZP26 VJK25:VJL26 VTG25:VTH26 WDC25:WDD26 WMY25:WMZ26 WWU25:WWV26 AM65565:AN65566 KI65565:KJ65566 UE65565:UF65566 AEA65565:AEB65566 ANW65565:ANX65566 AXS65565:AXT65566 BHO65565:BHP65566 BRK65565:BRL65566 CBG65565:CBH65566 CLC65565:CLD65566 CUY65565:CUZ65566 DEU65565:DEV65566 DOQ65565:DOR65566 DYM65565:DYN65566 EII65565:EIJ65566 ESE65565:ESF65566 FCA65565:FCB65566 FLW65565:FLX65566 FVS65565:FVT65566 GFO65565:GFP65566 GPK65565:GPL65566 GZG65565:GZH65566 HJC65565:HJD65566 HSY65565:HSZ65566 ICU65565:ICV65566 IMQ65565:IMR65566 IWM65565:IWN65566 JGI65565:JGJ65566 JQE65565:JQF65566 KAA65565:KAB65566 KJW65565:KJX65566 KTS65565:KTT65566 LDO65565:LDP65566 LNK65565:LNL65566 LXG65565:LXH65566 MHC65565:MHD65566 MQY65565:MQZ65566 NAU65565:NAV65566 NKQ65565:NKR65566 NUM65565:NUN65566 OEI65565:OEJ65566 OOE65565:OOF65566 OYA65565:OYB65566 PHW65565:PHX65566 PRS65565:PRT65566 QBO65565:QBP65566 QLK65565:QLL65566 QVG65565:QVH65566 RFC65565:RFD65566 ROY65565:ROZ65566 RYU65565:RYV65566 SIQ65565:SIR65566 SSM65565:SSN65566 TCI65565:TCJ65566 TME65565:TMF65566 TWA65565:TWB65566 UFW65565:UFX65566 UPS65565:UPT65566 UZO65565:UZP65566 VJK65565:VJL65566 VTG65565:VTH65566 WDC65565:WDD65566 WMY65565:WMZ65566 WWU65565:WWV65566 AM131101:AN131102 KI131101:KJ131102 UE131101:UF131102 AEA131101:AEB131102 ANW131101:ANX131102 AXS131101:AXT131102 BHO131101:BHP131102 BRK131101:BRL131102 CBG131101:CBH131102 CLC131101:CLD131102 CUY131101:CUZ131102 DEU131101:DEV131102 DOQ131101:DOR131102 DYM131101:DYN131102 EII131101:EIJ131102 ESE131101:ESF131102 FCA131101:FCB131102 FLW131101:FLX131102 FVS131101:FVT131102 GFO131101:GFP131102 GPK131101:GPL131102 GZG131101:GZH131102 HJC131101:HJD131102 HSY131101:HSZ131102 ICU131101:ICV131102 IMQ131101:IMR131102 IWM131101:IWN131102 JGI131101:JGJ131102 JQE131101:JQF131102 KAA131101:KAB131102 KJW131101:KJX131102 KTS131101:KTT131102 LDO131101:LDP131102 LNK131101:LNL131102 LXG131101:LXH131102 MHC131101:MHD131102 MQY131101:MQZ131102 NAU131101:NAV131102 NKQ131101:NKR131102 NUM131101:NUN131102 OEI131101:OEJ131102 OOE131101:OOF131102 OYA131101:OYB131102 PHW131101:PHX131102 PRS131101:PRT131102 QBO131101:QBP131102 QLK131101:QLL131102 QVG131101:QVH131102 RFC131101:RFD131102 ROY131101:ROZ131102 RYU131101:RYV131102 SIQ131101:SIR131102 SSM131101:SSN131102 TCI131101:TCJ131102 TME131101:TMF131102 TWA131101:TWB131102 UFW131101:UFX131102 UPS131101:UPT131102 UZO131101:UZP131102 VJK131101:VJL131102 VTG131101:VTH131102 WDC131101:WDD131102 WMY131101:WMZ131102 WWU131101:WWV131102 AM196637:AN196638 KI196637:KJ196638 UE196637:UF196638 AEA196637:AEB196638 ANW196637:ANX196638 AXS196637:AXT196638 BHO196637:BHP196638 BRK196637:BRL196638 CBG196637:CBH196638 CLC196637:CLD196638 CUY196637:CUZ196638 DEU196637:DEV196638 DOQ196637:DOR196638 DYM196637:DYN196638 EII196637:EIJ196638 ESE196637:ESF196638 FCA196637:FCB196638 FLW196637:FLX196638 FVS196637:FVT196638 GFO196637:GFP196638 GPK196637:GPL196638 GZG196637:GZH196638 HJC196637:HJD196638 HSY196637:HSZ196638 ICU196637:ICV196638 IMQ196637:IMR196638 IWM196637:IWN196638 JGI196637:JGJ196638 JQE196637:JQF196638 KAA196637:KAB196638 KJW196637:KJX196638 KTS196637:KTT196638 LDO196637:LDP196638 LNK196637:LNL196638 LXG196637:LXH196638 MHC196637:MHD196638 MQY196637:MQZ196638 NAU196637:NAV196638 NKQ196637:NKR196638 NUM196637:NUN196638 OEI196637:OEJ196638 OOE196637:OOF196638 OYA196637:OYB196638 PHW196637:PHX196638 PRS196637:PRT196638 QBO196637:QBP196638 QLK196637:QLL196638 QVG196637:QVH196638 RFC196637:RFD196638 ROY196637:ROZ196638 RYU196637:RYV196638 SIQ196637:SIR196638 SSM196637:SSN196638 TCI196637:TCJ196638 TME196637:TMF196638 TWA196637:TWB196638 UFW196637:UFX196638 UPS196637:UPT196638 UZO196637:UZP196638 VJK196637:VJL196638 VTG196637:VTH196638 WDC196637:WDD196638 WMY196637:WMZ196638 WWU196637:WWV196638 AM262173:AN262174 KI262173:KJ262174 UE262173:UF262174 AEA262173:AEB262174 ANW262173:ANX262174 AXS262173:AXT262174 BHO262173:BHP262174 BRK262173:BRL262174 CBG262173:CBH262174 CLC262173:CLD262174 CUY262173:CUZ262174 DEU262173:DEV262174 DOQ262173:DOR262174 DYM262173:DYN262174 EII262173:EIJ262174 ESE262173:ESF262174 FCA262173:FCB262174 FLW262173:FLX262174 FVS262173:FVT262174 GFO262173:GFP262174 GPK262173:GPL262174 GZG262173:GZH262174 HJC262173:HJD262174 HSY262173:HSZ262174 ICU262173:ICV262174 IMQ262173:IMR262174 IWM262173:IWN262174 JGI262173:JGJ262174 JQE262173:JQF262174 KAA262173:KAB262174 KJW262173:KJX262174 KTS262173:KTT262174 LDO262173:LDP262174 LNK262173:LNL262174 LXG262173:LXH262174 MHC262173:MHD262174 MQY262173:MQZ262174 NAU262173:NAV262174 NKQ262173:NKR262174 NUM262173:NUN262174 OEI262173:OEJ262174 OOE262173:OOF262174 OYA262173:OYB262174 PHW262173:PHX262174 PRS262173:PRT262174 QBO262173:QBP262174 QLK262173:QLL262174 QVG262173:QVH262174 RFC262173:RFD262174 ROY262173:ROZ262174 RYU262173:RYV262174 SIQ262173:SIR262174 SSM262173:SSN262174 TCI262173:TCJ262174 TME262173:TMF262174 TWA262173:TWB262174 UFW262173:UFX262174 UPS262173:UPT262174 UZO262173:UZP262174 VJK262173:VJL262174 VTG262173:VTH262174 WDC262173:WDD262174 WMY262173:WMZ262174 WWU262173:WWV262174 AM327709:AN327710 KI327709:KJ327710 UE327709:UF327710 AEA327709:AEB327710 ANW327709:ANX327710 AXS327709:AXT327710 BHO327709:BHP327710 BRK327709:BRL327710 CBG327709:CBH327710 CLC327709:CLD327710 CUY327709:CUZ327710 DEU327709:DEV327710 DOQ327709:DOR327710 DYM327709:DYN327710 EII327709:EIJ327710 ESE327709:ESF327710 FCA327709:FCB327710 FLW327709:FLX327710 FVS327709:FVT327710 GFO327709:GFP327710 GPK327709:GPL327710 GZG327709:GZH327710 HJC327709:HJD327710 HSY327709:HSZ327710 ICU327709:ICV327710 IMQ327709:IMR327710 IWM327709:IWN327710 JGI327709:JGJ327710 JQE327709:JQF327710 KAA327709:KAB327710 KJW327709:KJX327710 KTS327709:KTT327710 LDO327709:LDP327710 LNK327709:LNL327710 LXG327709:LXH327710 MHC327709:MHD327710 MQY327709:MQZ327710 NAU327709:NAV327710 NKQ327709:NKR327710 NUM327709:NUN327710 OEI327709:OEJ327710 OOE327709:OOF327710 OYA327709:OYB327710 PHW327709:PHX327710 PRS327709:PRT327710 QBO327709:QBP327710 QLK327709:QLL327710 QVG327709:QVH327710 RFC327709:RFD327710 ROY327709:ROZ327710 RYU327709:RYV327710 SIQ327709:SIR327710 SSM327709:SSN327710 TCI327709:TCJ327710 TME327709:TMF327710 TWA327709:TWB327710 UFW327709:UFX327710 UPS327709:UPT327710 UZO327709:UZP327710 VJK327709:VJL327710 VTG327709:VTH327710 WDC327709:WDD327710 WMY327709:WMZ327710 WWU327709:WWV327710 AM393245:AN393246 KI393245:KJ393246 UE393245:UF393246 AEA393245:AEB393246 ANW393245:ANX393246 AXS393245:AXT393246 BHO393245:BHP393246 BRK393245:BRL393246 CBG393245:CBH393246 CLC393245:CLD393246 CUY393245:CUZ393246 DEU393245:DEV393246 DOQ393245:DOR393246 DYM393245:DYN393246 EII393245:EIJ393246 ESE393245:ESF393246 FCA393245:FCB393246 FLW393245:FLX393246 FVS393245:FVT393246 GFO393245:GFP393246 GPK393245:GPL393246 GZG393245:GZH393246 HJC393245:HJD393246 HSY393245:HSZ393246 ICU393245:ICV393246 IMQ393245:IMR393246 IWM393245:IWN393246 JGI393245:JGJ393246 JQE393245:JQF393246 KAA393245:KAB393246 KJW393245:KJX393246 KTS393245:KTT393246 LDO393245:LDP393246 LNK393245:LNL393246 LXG393245:LXH393246 MHC393245:MHD393246 MQY393245:MQZ393246 NAU393245:NAV393246 NKQ393245:NKR393246 NUM393245:NUN393246 OEI393245:OEJ393246 OOE393245:OOF393246 OYA393245:OYB393246 PHW393245:PHX393246 PRS393245:PRT393246 QBO393245:QBP393246 QLK393245:QLL393246 QVG393245:QVH393246 RFC393245:RFD393246 ROY393245:ROZ393246 RYU393245:RYV393246 SIQ393245:SIR393246 SSM393245:SSN393246 TCI393245:TCJ393246 TME393245:TMF393246 TWA393245:TWB393246 UFW393245:UFX393246 UPS393245:UPT393246 UZO393245:UZP393246 VJK393245:VJL393246 VTG393245:VTH393246 WDC393245:WDD393246 WMY393245:WMZ393246 WWU393245:WWV393246 AM458781:AN458782 KI458781:KJ458782 UE458781:UF458782 AEA458781:AEB458782 ANW458781:ANX458782 AXS458781:AXT458782 BHO458781:BHP458782 BRK458781:BRL458782 CBG458781:CBH458782 CLC458781:CLD458782 CUY458781:CUZ458782 DEU458781:DEV458782 DOQ458781:DOR458782 DYM458781:DYN458782 EII458781:EIJ458782 ESE458781:ESF458782 FCA458781:FCB458782 FLW458781:FLX458782 FVS458781:FVT458782 GFO458781:GFP458782 GPK458781:GPL458782 GZG458781:GZH458782 HJC458781:HJD458782 HSY458781:HSZ458782 ICU458781:ICV458782 IMQ458781:IMR458782 IWM458781:IWN458782 JGI458781:JGJ458782 JQE458781:JQF458782 KAA458781:KAB458782 KJW458781:KJX458782 KTS458781:KTT458782 LDO458781:LDP458782 LNK458781:LNL458782 LXG458781:LXH458782 MHC458781:MHD458782 MQY458781:MQZ458782 NAU458781:NAV458782 NKQ458781:NKR458782 NUM458781:NUN458782 OEI458781:OEJ458782 OOE458781:OOF458782 OYA458781:OYB458782 PHW458781:PHX458782 PRS458781:PRT458782 QBO458781:QBP458782 QLK458781:QLL458782 QVG458781:QVH458782 RFC458781:RFD458782 ROY458781:ROZ458782 RYU458781:RYV458782 SIQ458781:SIR458782 SSM458781:SSN458782 TCI458781:TCJ458782 TME458781:TMF458782 TWA458781:TWB458782 UFW458781:UFX458782 UPS458781:UPT458782 UZO458781:UZP458782 VJK458781:VJL458782 VTG458781:VTH458782 WDC458781:WDD458782 WMY458781:WMZ458782 WWU458781:WWV458782 AM524317:AN524318 KI524317:KJ524318 UE524317:UF524318 AEA524317:AEB524318 ANW524317:ANX524318 AXS524317:AXT524318 BHO524317:BHP524318 BRK524317:BRL524318 CBG524317:CBH524318 CLC524317:CLD524318 CUY524317:CUZ524318 DEU524317:DEV524318 DOQ524317:DOR524318 DYM524317:DYN524318 EII524317:EIJ524318 ESE524317:ESF524318 FCA524317:FCB524318 FLW524317:FLX524318 FVS524317:FVT524318 GFO524317:GFP524318 GPK524317:GPL524318 GZG524317:GZH524318 HJC524317:HJD524318 HSY524317:HSZ524318 ICU524317:ICV524318 IMQ524317:IMR524318 IWM524317:IWN524318 JGI524317:JGJ524318 JQE524317:JQF524318 KAA524317:KAB524318 KJW524317:KJX524318 KTS524317:KTT524318 LDO524317:LDP524318 LNK524317:LNL524318 LXG524317:LXH524318 MHC524317:MHD524318 MQY524317:MQZ524318 NAU524317:NAV524318 NKQ524317:NKR524318 NUM524317:NUN524318 OEI524317:OEJ524318 OOE524317:OOF524318 OYA524317:OYB524318 PHW524317:PHX524318 PRS524317:PRT524318 QBO524317:QBP524318 QLK524317:QLL524318 QVG524317:QVH524318 RFC524317:RFD524318 ROY524317:ROZ524318 RYU524317:RYV524318 SIQ524317:SIR524318 SSM524317:SSN524318 TCI524317:TCJ524318 TME524317:TMF524318 TWA524317:TWB524318 UFW524317:UFX524318 UPS524317:UPT524318 UZO524317:UZP524318 VJK524317:VJL524318 VTG524317:VTH524318 WDC524317:WDD524318 WMY524317:WMZ524318 WWU524317:WWV524318 AM589853:AN589854 KI589853:KJ589854 UE589853:UF589854 AEA589853:AEB589854 ANW589853:ANX589854 AXS589853:AXT589854 BHO589853:BHP589854 BRK589853:BRL589854 CBG589853:CBH589854 CLC589853:CLD589854 CUY589853:CUZ589854 DEU589853:DEV589854 DOQ589853:DOR589854 DYM589853:DYN589854 EII589853:EIJ589854 ESE589853:ESF589854 FCA589853:FCB589854 FLW589853:FLX589854 FVS589853:FVT589854 GFO589853:GFP589854 GPK589853:GPL589854 GZG589853:GZH589854 HJC589853:HJD589854 HSY589853:HSZ589854 ICU589853:ICV589854 IMQ589853:IMR589854 IWM589853:IWN589854 JGI589853:JGJ589854 JQE589853:JQF589854 KAA589853:KAB589854 KJW589853:KJX589854 KTS589853:KTT589854 LDO589853:LDP589854 LNK589853:LNL589854 LXG589853:LXH589854 MHC589853:MHD589854 MQY589853:MQZ589854 NAU589853:NAV589854 NKQ589853:NKR589854 NUM589853:NUN589854 OEI589853:OEJ589854 OOE589853:OOF589854 OYA589853:OYB589854 PHW589853:PHX589854 PRS589853:PRT589854 QBO589853:QBP589854 QLK589853:QLL589854 QVG589853:QVH589854 RFC589853:RFD589854 ROY589853:ROZ589854 RYU589853:RYV589854 SIQ589853:SIR589854 SSM589853:SSN589854 TCI589853:TCJ589854 TME589853:TMF589854 TWA589853:TWB589854 UFW589853:UFX589854 UPS589853:UPT589854 UZO589853:UZP589854 VJK589853:VJL589854 VTG589853:VTH589854 WDC589853:WDD589854 WMY589853:WMZ589854 WWU589853:WWV589854 AM655389:AN655390 KI655389:KJ655390 UE655389:UF655390 AEA655389:AEB655390 ANW655389:ANX655390 AXS655389:AXT655390 BHO655389:BHP655390 BRK655389:BRL655390 CBG655389:CBH655390 CLC655389:CLD655390 CUY655389:CUZ655390 DEU655389:DEV655390 DOQ655389:DOR655390 DYM655389:DYN655390 EII655389:EIJ655390 ESE655389:ESF655390 FCA655389:FCB655390 FLW655389:FLX655390 FVS655389:FVT655390 GFO655389:GFP655390 GPK655389:GPL655390 GZG655389:GZH655390 HJC655389:HJD655390 HSY655389:HSZ655390 ICU655389:ICV655390 IMQ655389:IMR655390 IWM655389:IWN655390 JGI655389:JGJ655390 JQE655389:JQF655390 KAA655389:KAB655390 KJW655389:KJX655390 KTS655389:KTT655390 LDO655389:LDP655390 LNK655389:LNL655390 LXG655389:LXH655390 MHC655389:MHD655390 MQY655389:MQZ655390 NAU655389:NAV655390 NKQ655389:NKR655390 NUM655389:NUN655390 OEI655389:OEJ655390 OOE655389:OOF655390 OYA655389:OYB655390 PHW655389:PHX655390 PRS655389:PRT655390 QBO655389:QBP655390 QLK655389:QLL655390 QVG655389:QVH655390 RFC655389:RFD655390 ROY655389:ROZ655390 RYU655389:RYV655390 SIQ655389:SIR655390 SSM655389:SSN655390 TCI655389:TCJ655390 TME655389:TMF655390 TWA655389:TWB655390 UFW655389:UFX655390 UPS655389:UPT655390 UZO655389:UZP655390 VJK655389:VJL655390 VTG655389:VTH655390 WDC655389:WDD655390 WMY655389:WMZ655390 WWU655389:WWV655390 AM720925:AN720926 KI720925:KJ720926 UE720925:UF720926 AEA720925:AEB720926 ANW720925:ANX720926 AXS720925:AXT720926 BHO720925:BHP720926 BRK720925:BRL720926 CBG720925:CBH720926 CLC720925:CLD720926 CUY720925:CUZ720926 DEU720925:DEV720926 DOQ720925:DOR720926 DYM720925:DYN720926 EII720925:EIJ720926 ESE720925:ESF720926 FCA720925:FCB720926 FLW720925:FLX720926 FVS720925:FVT720926 GFO720925:GFP720926 GPK720925:GPL720926 GZG720925:GZH720926 HJC720925:HJD720926 HSY720925:HSZ720926 ICU720925:ICV720926 IMQ720925:IMR720926 IWM720925:IWN720926 JGI720925:JGJ720926 JQE720925:JQF720926 KAA720925:KAB720926 KJW720925:KJX720926 KTS720925:KTT720926 LDO720925:LDP720926 LNK720925:LNL720926 LXG720925:LXH720926 MHC720925:MHD720926 MQY720925:MQZ720926 NAU720925:NAV720926 NKQ720925:NKR720926 NUM720925:NUN720926 OEI720925:OEJ720926 OOE720925:OOF720926 OYA720925:OYB720926 PHW720925:PHX720926 PRS720925:PRT720926 QBO720925:QBP720926 QLK720925:QLL720926 QVG720925:QVH720926 RFC720925:RFD720926 ROY720925:ROZ720926 RYU720925:RYV720926 SIQ720925:SIR720926 SSM720925:SSN720926 TCI720925:TCJ720926 TME720925:TMF720926 TWA720925:TWB720926 UFW720925:UFX720926 UPS720925:UPT720926 UZO720925:UZP720926 VJK720925:VJL720926 VTG720925:VTH720926 WDC720925:WDD720926 WMY720925:WMZ720926 WWU720925:WWV720926 AM786461:AN786462 KI786461:KJ786462 UE786461:UF786462 AEA786461:AEB786462 ANW786461:ANX786462 AXS786461:AXT786462 BHO786461:BHP786462 BRK786461:BRL786462 CBG786461:CBH786462 CLC786461:CLD786462 CUY786461:CUZ786462 DEU786461:DEV786462 DOQ786461:DOR786462 DYM786461:DYN786462 EII786461:EIJ786462 ESE786461:ESF786462 FCA786461:FCB786462 FLW786461:FLX786462 FVS786461:FVT786462 GFO786461:GFP786462 GPK786461:GPL786462 GZG786461:GZH786462 HJC786461:HJD786462 HSY786461:HSZ786462 ICU786461:ICV786462 IMQ786461:IMR786462 IWM786461:IWN786462 JGI786461:JGJ786462 JQE786461:JQF786462 KAA786461:KAB786462 KJW786461:KJX786462 KTS786461:KTT786462 LDO786461:LDP786462 LNK786461:LNL786462 LXG786461:LXH786462 MHC786461:MHD786462 MQY786461:MQZ786462 NAU786461:NAV786462 NKQ786461:NKR786462 NUM786461:NUN786462 OEI786461:OEJ786462 OOE786461:OOF786462 OYA786461:OYB786462 PHW786461:PHX786462 PRS786461:PRT786462 QBO786461:QBP786462 QLK786461:QLL786462 QVG786461:QVH786462 RFC786461:RFD786462 ROY786461:ROZ786462 RYU786461:RYV786462 SIQ786461:SIR786462 SSM786461:SSN786462 TCI786461:TCJ786462 TME786461:TMF786462 TWA786461:TWB786462 UFW786461:UFX786462 UPS786461:UPT786462 UZO786461:UZP786462 VJK786461:VJL786462 VTG786461:VTH786462 WDC786461:WDD786462 WMY786461:WMZ786462 WWU786461:WWV786462 AM851997:AN851998 KI851997:KJ851998 UE851997:UF851998 AEA851997:AEB851998 ANW851997:ANX851998 AXS851997:AXT851998 BHO851997:BHP851998 BRK851997:BRL851998 CBG851997:CBH851998 CLC851997:CLD851998 CUY851997:CUZ851998 DEU851997:DEV851998 DOQ851997:DOR851998 DYM851997:DYN851998 EII851997:EIJ851998 ESE851997:ESF851998 FCA851997:FCB851998 FLW851997:FLX851998 FVS851997:FVT851998 GFO851997:GFP851998 GPK851997:GPL851998 GZG851997:GZH851998 HJC851997:HJD851998 HSY851997:HSZ851998 ICU851997:ICV851998 IMQ851997:IMR851998 IWM851997:IWN851998 JGI851997:JGJ851998 JQE851997:JQF851998 KAA851997:KAB851998 KJW851997:KJX851998 KTS851997:KTT851998 LDO851997:LDP851998 LNK851997:LNL851998 LXG851997:LXH851998 MHC851997:MHD851998 MQY851997:MQZ851998 NAU851997:NAV851998 NKQ851997:NKR851998 NUM851997:NUN851998 OEI851997:OEJ851998 OOE851997:OOF851998 OYA851997:OYB851998 PHW851997:PHX851998 PRS851997:PRT851998 QBO851997:QBP851998 QLK851997:QLL851998 QVG851997:QVH851998 RFC851997:RFD851998 ROY851997:ROZ851998 RYU851997:RYV851998 SIQ851997:SIR851998 SSM851997:SSN851998 TCI851997:TCJ851998 TME851997:TMF851998 TWA851997:TWB851998 UFW851997:UFX851998 UPS851997:UPT851998 UZO851997:UZP851998 VJK851997:VJL851998 VTG851997:VTH851998 WDC851997:WDD851998 WMY851997:WMZ851998 WWU851997:WWV851998 AM917533:AN917534 KI917533:KJ917534 UE917533:UF917534 AEA917533:AEB917534 ANW917533:ANX917534 AXS917533:AXT917534 BHO917533:BHP917534 BRK917533:BRL917534 CBG917533:CBH917534 CLC917533:CLD917534 CUY917533:CUZ917534 DEU917533:DEV917534 DOQ917533:DOR917534 DYM917533:DYN917534 EII917533:EIJ917534 ESE917533:ESF917534 FCA917533:FCB917534 FLW917533:FLX917534 FVS917533:FVT917534 GFO917533:GFP917534 GPK917533:GPL917534 GZG917533:GZH917534 HJC917533:HJD917534 HSY917533:HSZ917534 ICU917533:ICV917534 IMQ917533:IMR917534 IWM917533:IWN917534 JGI917533:JGJ917534 JQE917533:JQF917534 KAA917533:KAB917534 KJW917533:KJX917534 KTS917533:KTT917534 LDO917533:LDP917534 LNK917533:LNL917534 LXG917533:LXH917534 MHC917533:MHD917534 MQY917533:MQZ917534 NAU917533:NAV917534 NKQ917533:NKR917534 NUM917533:NUN917534 OEI917533:OEJ917534 OOE917533:OOF917534 OYA917533:OYB917534 PHW917533:PHX917534 PRS917533:PRT917534 QBO917533:QBP917534 QLK917533:QLL917534 QVG917533:QVH917534 RFC917533:RFD917534 ROY917533:ROZ917534 RYU917533:RYV917534 SIQ917533:SIR917534 SSM917533:SSN917534 TCI917533:TCJ917534 TME917533:TMF917534 TWA917533:TWB917534 UFW917533:UFX917534 UPS917533:UPT917534 UZO917533:UZP917534 VJK917533:VJL917534 VTG917533:VTH917534 WDC917533:WDD917534 WMY917533:WMZ917534 WWU917533:WWV917534 AM983069:AN983070 KI983069:KJ983070 UE983069:UF983070 AEA983069:AEB983070 ANW983069:ANX983070 AXS983069:AXT983070 BHO983069:BHP983070 BRK983069:BRL983070 CBG983069:CBH983070 CLC983069:CLD983070 CUY983069:CUZ983070 DEU983069:DEV983070 DOQ983069:DOR983070 DYM983069:DYN983070 EII983069:EIJ983070 ESE983069:ESF983070 FCA983069:FCB983070 FLW983069:FLX983070 FVS983069:FVT983070 GFO983069:GFP983070 GPK983069:GPL983070 GZG983069:GZH983070 HJC983069:HJD983070 HSY983069:HSZ983070 ICU983069:ICV983070 IMQ983069:IMR983070 IWM983069:IWN983070 JGI983069:JGJ983070 JQE983069:JQF983070 KAA983069:KAB983070 KJW983069:KJX983070 KTS983069:KTT983070 LDO983069:LDP983070 LNK983069:LNL983070 LXG983069:LXH983070 MHC983069:MHD983070 MQY983069:MQZ983070 NAU983069:NAV983070 NKQ983069:NKR983070 NUM983069:NUN983070 OEI983069:OEJ983070 OOE983069:OOF983070 OYA983069:OYB983070 PHW983069:PHX983070 PRS983069:PRT983070 QBO983069:QBP983070 QLK983069:QLL983070 QVG983069:QVH983070 RFC983069:RFD983070 ROY983069:ROZ983070 RYU983069:RYV983070 SIQ983069:SIR983070 SSM983069:SSN983070 TCI983069:TCJ983070 TME983069:TMF983070 TWA983069:TWB983070 UFW983069:UFX983070 UPS983069:UPT983070 UZO983069:UZP983070 VJK983069:VJL983070 VTG983069:VTH983070 WDC983069:WDD983070 WMY983069:WMZ983070 WWU983069:WWV983070 BI24:BI26 LE24:LE26 VA24:VA26 AEW24:AEW26 AOS24:AOS26 AYO24:AYO26 BIK24:BIK26 BSG24:BSG26 CCC24:CCC26 CLY24:CLY26 CVU24:CVU26 DFQ24:DFQ26 DPM24:DPM26 DZI24:DZI26 EJE24:EJE26 ETA24:ETA26 FCW24:FCW26 FMS24:FMS26 FWO24:FWO26 GGK24:GGK26 GQG24:GQG26 HAC24:HAC26 HJY24:HJY26 HTU24:HTU26 IDQ24:IDQ26 INM24:INM26 IXI24:IXI26 JHE24:JHE26 JRA24:JRA26 KAW24:KAW26 KKS24:KKS26 KUO24:KUO26 LEK24:LEK26 LOG24:LOG26 LYC24:LYC26 MHY24:MHY26 MRU24:MRU26 NBQ24:NBQ26 NLM24:NLM26 NVI24:NVI26 OFE24:OFE26 OPA24:OPA26 OYW24:OYW26 PIS24:PIS26 PSO24:PSO26 QCK24:QCK26 QMG24:QMG26 QWC24:QWC26 RFY24:RFY26 RPU24:RPU26 RZQ24:RZQ26 SJM24:SJM26 STI24:STI26 TDE24:TDE26 TNA24:TNA26 TWW24:TWW26 UGS24:UGS26 UQO24:UQO26 VAK24:VAK26 VKG24:VKG26 VUC24:VUC26 WDY24:WDY26 WNU24:WNU26 WXQ24:WXQ26 BI65564:BI65566 LE65564:LE65566 VA65564:VA65566 AEW65564:AEW65566 AOS65564:AOS65566 AYO65564:AYO65566 BIK65564:BIK65566 BSG65564:BSG65566 CCC65564:CCC65566 CLY65564:CLY65566 CVU65564:CVU65566 DFQ65564:DFQ65566 DPM65564:DPM65566 DZI65564:DZI65566 EJE65564:EJE65566 ETA65564:ETA65566 FCW65564:FCW65566 FMS65564:FMS65566 FWO65564:FWO65566 GGK65564:GGK65566 GQG65564:GQG65566 HAC65564:HAC65566 HJY65564:HJY65566 HTU65564:HTU65566 IDQ65564:IDQ65566 INM65564:INM65566 IXI65564:IXI65566 JHE65564:JHE65566 JRA65564:JRA65566 KAW65564:KAW65566 KKS65564:KKS65566 KUO65564:KUO65566 LEK65564:LEK65566 LOG65564:LOG65566 LYC65564:LYC65566 MHY65564:MHY65566 MRU65564:MRU65566 NBQ65564:NBQ65566 NLM65564:NLM65566 NVI65564:NVI65566 OFE65564:OFE65566 OPA65564:OPA65566 OYW65564:OYW65566 PIS65564:PIS65566 PSO65564:PSO65566 QCK65564:QCK65566 QMG65564:QMG65566 QWC65564:QWC65566 RFY65564:RFY65566 RPU65564:RPU65566 RZQ65564:RZQ65566 SJM65564:SJM65566 STI65564:STI65566 TDE65564:TDE65566 TNA65564:TNA65566 TWW65564:TWW65566 UGS65564:UGS65566 UQO65564:UQO65566 VAK65564:VAK65566 VKG65564:VKG65566 VUC65564:VUC65566 WDY65564:WDY65566 WNU65564:WNU65566 WXQ65564:WXQ65566 BI131100:BI131102 LE131100:LE131102 VA131100:VA131102 AEW131100:AEW131102 AOS131100:AOS131102 AYO131100:AYO131102 BIK131100:BIK131102 BSG131100:BSG131102 CCC131100:CCC131102 CLY131100:CLY131102 CVU131100:CVU131102 DFQ131100:DFQ131102 DPM131100:DPM131102 DZI131100:DZI131102 EJE131100:EJE131102 ETA131100:ETA131102 FCW131100:FCW131102 FMS131100:FMS131102 FWO131100:FWO131102 GGK131100:GGK131102 GQG131100:GQG131102 HAC131100:HAC131102 HJY131100:HJY131102 HTU131100:HTU131102 IDQ131100:IDQ131102 INM131100:INM131102 IXI131100:IXI131102 JHE131100:JHE131102 JRA131100:JRA131102 KAW131100:KAW131102 KKS131100:KKS131102 KUO131100:KUO131102 LEK131100:LEK131102 LOG131100:LOG131102 LYC131100:LYC131102 MHY131100:MHY131102 MRU131100:MRU131102 NBQ131100:NBQ131102 NLM131100:NLM131102 NVI131100:NVI131102 OFE131100:OFE131102 OPA131100:OPA131102 OYW131100:OYW131102 PIS131100:PIS131102 PSO131100:PSO131102 QCK131100:QCK131102 QMG131100:QMG131102 QWC131100:QWC131102 RFY131100:RFY131102 RPU131100:RPU131102 RZQ131100:RZQ131102 SJM131100:SJM131102 STI131100:STI131102 TDE131100:TDE131102 TNA131100:TNA131102 TWW131100:TWW131102 UGS131100:UGS131102 UQO131100:UQO131102 VAK131100:VAK131102 VKG131100:VKG131102 VUC131100:VUC131102 WDY131100:WDY131102 WNU131100:WNU131102 WXQ131100:WXQ131102 BI196636:BI196638 LE196636:LE196638 VA196636:VA196638 AEW196636:AEW196638 AOS196636:AOS196638 AYO196636:AYO196638 BIK196636:BIK196638 BSG196636:BSG196638 CCC196636:CCC196638 CLY196636:CLY196638 CVU196636:CVU196638 DFQ196636:DFQ196638 DPM196636:DPM196638 DZI196636:DZI196638 EJE196636:EJE196638 ETA196636:ETA196638 FCW196636:FCW196638 FMS196636:FMS196638 FWO196636:FWO196638 GGK196636:GGK196638 GQG196636:GQG196638 HAC196636:HAC196638 HJY196636:HJY196638 HTU196636:HTU196638 IDQ196636:IDQ196638 INM196636:INM196638 IXI196636:IXI196638 JHE196636:JHE196638 JRA196636:JRA196638 KAW196636:KAW196638 KKS196636:KKS196638 KUO196636:KUO196638 LEK196636:LEK196638 LOG196636:LOG196638 LYC196636:LYC196638 MHY196636:MHY196638 MRU196636:MRU196638 NBQ196636:NBQ196638 NLM196636:NLM196638 NVI196636:NVI196638 OFE196636:OFE196638 OPA196636:OPA196638 OYW196636:OYW196638 PIS196636:PIS196638 PSO196636:PSO196638 QCK196636:QCK196638 QMG196636:QMG196638 QWC196636:QWC196638 RFY196636:RFY196638 RPU196636:RPU196638 RZQ196636:RZQ196638 SJM196636:SJM196638 STI196636:STI196638 TDE196636:TDE196638 TNA196636:TNA196638 TWW196636:TWW196638 UGS196636:UGS196638 UQO196636:UQO196638 VAK196636:VAK196638 VKG196636:VKG196638 VUC196636:VUC196638 WDY196636:WDY196638 WNU196636:WNU196638 WXQ196636:WXQ196638 BI262172:BI262174 LE262172:LE262174 VA262172:VA262174 AEW262172:AEW262174 AOS262172:AOS262174 AYO262172:AYO262174 BIK262172:BIK262174 BSG262172:BSG262174 CCC262172:CCC262174 CLY262172:CLY262174 CVU262172:CVU262174 DFQ262172:DFQ262174 DPM262172:DPM262174 DZI262172:DZI262174 EJE262172:EJE262174 ETA262172:ETA262174 FCW262172:FCW262174 FMS262172:FMS262174 FWO262172:FWO262174 GGK262172:GGK262174 GQG262172:GQG262174 HAC262172:HAC262174 HJY262172:HJY262174 HTU262172:HTU262174 IDQ262172:IDQ262174 INM262172:INM262174 IXI262172:IXI262174 JHE262172:JHE262174 JRA262172:JRA262174 KAW262172:KAW262174 KKS262172:KKS262174 KUO262172:KUO262174 LEK262172:LEK262174 LOG262172:LOG262174 LYC262172:LYC262174 MHY262172:MHY262174 MRU262172:MRU262174 NBQ262172:NBQ262174 NLM262172:NLM262174 NVI262172:NVI262174 OFE262172:OFE262174 OPA262172:OPA262174 OYW262172:OYW262174 PIS262172:PIS262174 PSO262172:PSO262174 QCK262172:QCK262174 QMG262172:QMG262174 QWC262172:QWC262174 RFY262172:RFY262174 RPU262172:RPU262174 RZQ262172:RZQ262174 SJM262172:SJM262174 STI262172:STI262174 TDE262172:TDE262174 TNA262172:TNA262174 TWW262172:TWW262174 UGS262172:UGS262174 UQO262172:UQO262174 VAK262172:VAK262174 VKG262172:VKG262174 VUC262172:VUC262174 WDY262172:WDY262174 WNU262172:WNU262174 WXQ262172:WXQ262174 BI327708:BI327710 LE327708:LE327710 VA327708:VA327710 AEW327708:AEW327710 AOS327708:AOS327710 AYO327708:AYO327710 BIK327708:BIK327710 BSG327708:BSG327710 CCC327708:CCC327710 CLY327708:CLY327710 CVU327708:CVU327710 DFQ327708:DFQ327710 DPM327708:DPM327710 DZI327708:DZI327710 EJE327708:EJE327710 ETA327708:ETA327710 FCW327708:FCW327710 FMS327708:FMS327710 FWO327708:FWO327710 GGK327708:GGK327710 GQG327708:GQG327710 HAC327708:HAC327710 HJY327708:HJY327710 HTU327708:HTU327710 IDQ327708:IDQ327710 INM327708:INM327710 IXI327708:IXI327710 JHE327708:JHE327710 JRA327708:JRA327710 KAW327708:KAW327710 KKS327708:KKS327710 KUO327708:KUO327710 LEK327708:LEK327710 LOG327708:LOG327710 LYC327708:LYC327710 MHY327708:MHY327710 MRU327708:MRU327710 NBQ327708:NBQ327710 NLM327708:NLM327710 NVI327708:NVI327710 OFE327708:OFE327710 OPA327708:OPA327710 OYW327708:OYW327710 PIS327708:PIS327710 PSO327708:PSO327710 QCK327708:QCK327710 QMG327708:QMG327710 QWC327708:QWC327710 RFY327708:RFY327710 RPU327708:RPU327710 RZQ327708:RZQ327710 SJM327708:SJM327710 STI327708:STI327710 TDE327708:TDE327710 TNA327708:TNA327710 TWW327708:TWW327710 UGS327708:UGS327710 UQO327708:UQO327710 VAK327708:VAK327710 VKG327708:VKG327710 VUC327708:VUC327710 WDY327708:WDY327710 WNU327708:WNU327710 WXQ327708:WXQ327710 BI393244:BI393246 LE393244:LE393246 VA393244:VA393246 AEW393244:AEW393246 AOS393244:AOS393246 AYO393244:AYO393246 BIK393244:BIK393246 BSG393244:BSG393246 CCC393244:CCC393246 CLY393244:CLY393246 CVU393244:CVU393246 DFQ393244:DFQ393246 DPM393244:DPM393246 DZI393244:DZI393246 EJE393244:EJE393246 ETA393244:ETA393246 FCW393244:FCW393246 FMS393244:FMS393246 FWO393244:FWO393246 GGK393244:GGK393246 GQG393244:GQG393246 HAC393244:HAC393246 HJY393244:HJY393246 HTU393244:HTU393246 IDQ393244:IDQ393246 INM393244:INM393246 IXI393244:IXI393246 JHE393244:JHE393246 JRA393244:JRA393246 KAW393244:KAW393246 KKS393244:KKS393246 KUO393244:KUO393246 LEK393244:LEK393246 LOG393244:LOG393246 LYC393244:LYC393246 MHY393244:MHY393246 MRU393244:MRU393246 NBQ393244:NBQ393246 NLM393244:NLM393246 NVI393244:NVI393246 OFE393244:OFE393246 OPA393244:OPA393246 OYW393244:OYW393246 PIS393244:PIS393246 PSO393244:PSO393246 QCK393244:QCK393246 QMG393244:QMG393246 QWC393244:QWC393246 RFY393244:RFY393246 RPU393244:RPU393246 RZQ393244:RZQ393246 SJM393244:SJM393246 STI393244:STI393246 TDE393244:TDE393246 TNA393244:TNA393246 TWW393244:TWW393246 UGS393244:UGS393246 UQO393244:UQO393246 VAK393244:VAK393246 VKG393244:VKG393246 VUC393244:VUC393246 WDY393244:WDY393246 WNU393244:WNU393246 WXQ393244:WXQ393246 BI458780:BI458782 LE458780:LE458782 VA458780:VA458782 AEW458780:AEW458782 AOS458780:AOS458782 AYO458780:AYO458782 BIK458780:BIK458782 BSG458780:BSG458782 CCC458780:CCC458782 CLY458780:CLY458782 CVU458780:CVU458782 DFQ458780:DFQ458782 DPM458780:DPM458782 DZI458780:DZI458782 EJE458780:EJE458782 ETA458780:ETA458782 FCW458780:FCW458782 FMS458780:FMS458782 FWO458780:FWO458782 GGK458780:GGK458782 GQG458780:GQG458782 HAC458780:HAC458782 HJY458780:HJY458782 HTU458780:HTU458782 IDQ458780:IDQ458782 INM458780:INM458782 IXI458780:IXI458782 JHE458780:JHE458782 JRA458780:JRA458782 KAW458780:KAW458782 KKS458780:KKS458782 KUO458780:KUO458782 LEK458780:LEK458782 LOG458780:LOG458782 LYC458780:LYC458782 MHY458780:MHY458782 MRU458780:MRU458782 NBQ458780:NBQ458782 NLM458780:NLM458782 NVI458780:NVI458782 OFE458780:OFE458782 OPA458780:OPA458782 OYW458780:OYW458782 PIS458780:PIS458782 PSO458780:PSO458782 QCK458780:QCK458782 QMG458780:QMG458782 QWC458780:QWC458782 RFY458780:RFY458782 RPU458780:RPU458782 RZQ458780:RZQ458782 SJM458780:SJM458782 STI458780:STI458782 TDE458780:TDE458782 TNA458780:TNA458782 TWW458780:TWW458782 UGS458780:UGS458782 UQO458780:UQO458782 VAK458780:VAK458782 VKG458780:VKG458782 VUC458780:VUC458782 WDY458780:WDY458782 WNU458780:WNU458782 WXQ458780:WXQ458782 BI524316:BI524318 LE524316:LE524318 VA524316:VA524318 AEW524316:AEW524318 AOS524316:AOS524318 AYO524316:AYO524318 BIK524316:BIK524318 BSG524316:BSG524318 CCC524316:CCC524318 CLY524316:CLY524318 CVU524316:CVU524318 DFQ524316:DFQ524318 DPM524316:DPM524318 DZI524316:DZI524318 EJE524316:EJE524318 ETA524316:ETA524318 FCW524316:FCW524318 FMS524316:FMS524318 FWO524316:FWO524318 GGK524316:GGK524318 GQG524316:GQG524318 HAC524316:HAC524318 HJY524316:HJY524318 HTU524316:HTU524318 IDQ524316:IDQ524318 INM524316:INM524318 IXI524316:IXI524318 JHE524316:JHE524318 JRA524316:JRA524318 KAW524316:KAW524318 KKS524316:KKS524318 KUO524316:KUO524318 LEK524316:LEK524318 LOG524316:LOG524318 LYC524316:LYC524318 MHY524316:MHY524318 MRU524316:MRU524318 NBQ524316:NBQ524318 NLM524316:NLM524318 NVI524316:NVI524318 OFE524316:OFE524318 OPA524316:OPA524318 OYW524316:OYW524318 PIS524316:PIS524318 PSO524316:PSO524318 QCK524316:QCK524318 QMG524316:QMG524318 QWC524316:QWC524318 RFY524316:RFY524318 RPU524316:RPU524318 RZQ524316:RZQ524318 SJM524316:SJM524318 STI524316:STI524318 TDE524316:TDE524318 TNA524316:TNA524318 TWW524316:TWW524318 UGS524316:UGS524318 UQO524316:UQO524318 VAK524316:VAK524318 VKG524316:VKG524318 VUC524316:VUC524318 WDY524316:WDY524318 WNU524316:WNU524318 WXQ524316:WXQ524318 BI589852:BI589854 LE589852:LE589854 VA589852:VA589854 AEW589852:AEW589854 AOS589852:AOS589854 AYO589852:AYO589854 BIK589852:BIK589854 BSG589852:BSG589854 CCC589852:CCC589854 CLY589852:CLY589854 CVU589852:CVU589854 DFQ589852:DFQ589854 DPM589852:DPM589854 DZI589852:DZI589854 EJE589852:EJE589854 ETA589852:ETA589854 FCW589852:FCW589854 FMS589852:FMS589854 FWO589852:FWO589854 GGK589852:GGK589854 GQG589852:GQG589854 HAC589852:HAC589854 HJY589852:HJY589854 HTU589852:HTU589854 IDQ589852:IDQ589854 INM589852:INM589854 IXI589852:IXI589854 JHE589852:JHE589854 JRA589852:JRA589854 KAW589852:KAW589854 KKS589852:KKS589854 KUO589852:KUO589854 LEK589852:LEK589854 LOG589852:LOG589854 LYC589852:LYC589854 MHY589852:MHY589854 MRU589852:MRU589854 NBQ589852:NBQ589854 NLM589852:NLM589854 NVI589852:NVI589854 OFE589852:OFE589854 OPA589852:OPA589854 OYW589852:OYW589854 PIS589852:PIS589854 PSO589852:PSO589854 QCK589852:QCK589854 QMG589852:QMG589854 QWC589852:QWC589854 RFY589852:RFY589854 RPU589852:RPU589854 RZQ589852:RZQ589854 SJM589852:SJM589854 STI589852:STI589854 TDE589852:TDE589854 TNA589852:TNA589854 TWW589852:TWW589854 UGS589852:UGS589854 UQO589852:UQO589854 VAK589852:VAK589854 VKG589852:VKG589854 VUC589852:VUC589854 WDY589852:WDY589854 WNU589852:WNU589854 WXQ589852:WXQ589854 BI655388:BI655390 LE655388:LE655390 VA655388:VA655390 AEW655388:AEW655390 AOS655388:AOS655390 AYO655388:AYO655390 BIK655388:BIK655390 BSG655388:BSG655390 CCC655388:CCC655390 CLY655388:CLY655390 CVU655388:CVU655390 DFQ655388:DFQ655390 DPM655388:DPM655390 DZI655388:DZI655390 EJE655388:EJE655390 ETA655388:ETA655390 FCW655388:FCW655390 FMS655388:FMS655390 FWO655388:FWO655390 GGK655388:GGK655390 GQG655388:GQG655390 HAC655388:HAC655390 HJY655388:HJY655390 HTU655388:HTU655390 IDQ655388:IDQ655390 INM655388:INM655390 IXI655388:IXI655390 JHE655388:JHE655390 JRA655388:JRA655390 KAW655388:KAW655390 KKS655388:KKS655390 KUO655388:KUO655390 LEK655388:LEK655390 LOG655388:LOG655390 LYC655388:LYC655390 MHY655388:MHY655390 MRU655388:MRU655390 NBQ655388:NBQ655390 NLM655388:NLM655390 NVI655388:NVI655390 OFE655388:OFE655390 OPA655388:OPA655390 OYW655388:OYW655390 PIS655388:PIS655390 PSO655388:PSO655390 QCK655388:QCK655390 QMG655388:QMG655390 QWC655388:QWC655390 RFY655388:RFY655390 RPU655388:RPU655390 RZQ655388:RZQ655390 SJM655388:SJM655390 STI655388:STI655390 TDE655388:TDE655390 TNA655388:TNA655390 TWW655388:TWW655390 UGS655388:UGS655390 UQO655388:UQO655390 VAK655388:VAK655390 VKG655388:VKG655390 VUC655388:VUC655390 WDY655388:WDY655390 WNU655388:WNU655390 WXQ655388:WXQ655390 BI720924:BI720926 LE720924:LE720926 VA720924:VA720926 AEW720924:AEW720926 AOS720924:AOS720926 AYO720924:AYO720926 BIK720924:BIK720926 BSG720924:BSG720926 CCC720924:CCC720926 CLY720924:CLY720926 CVU720924:CVU720926 DFQ720924:DFQ720926 DPM720924:DPM720926 DZI720924:DZI720926 EJE720924:EJE720926 ETA720924:ETA720926 FCW720924:FCW720926 FMS720924:FMS720926 FWO720924:FWO720926 GGK720924:GGK720926 GQG720924:GQG720926 HAC720924:HAC720926 HJY720924:HJY720926 HTU720924:HTU720926 IDQ720924:IDQ720926 INM720924:INM720926 IXI720924:IXI720926 JHE720924:JHE720926 JRA720924:JRA720926 KAW720924:KAW720926 KKS720924:KKS720926 KUO720924:KUO720926 LEK720924:LEK720926 LOG720924:LOG720926 LYC720924:LYC720926 MHY720924:MHY720926 MRU720924:MRU720926 NBQ720924:NBQ720926 NLM720924:NLM720926 NVI720924:NVI720926 OFE720924:OFE720926 OPA720924:OPA720926 OYW720924:OYW720926 PIS720924:PIS720926 PSO720924:PSO720926 QCK720924:QCK720926 QMG720924:QMG720926 QWC720924:QWC720926 RFY720924:RFY720926 RPU720924:RPU720926 RZQ720924:RZQ720926 SJM720924:SJM720926 STI720924:STI720926 TDE720924:TDE720926 TNA720924:TNA720926 TWW720924:TWW720926 UGS720924:UGS720926 UQO720924:UQO720926 VAK720924:VAK720926 VKG720924:VKG720926 VUC720924:VUC720926 WDY720924:WDY720926 WNU720924:WNU720926 WXQ720924:WXQ720926 BI786460:BI786462 LE786460:LE786462 VA786460:VA786462 AEW786460:AEW786462 AOS786460:AOS786462 AYO786460:AYO786462 BIK786460:BIK786462 BSG786460:BSG786462 CCC786460:CCC786462 CLY786460:CLY786462 CVU786460:CVU786462 DFQ786460:DFQ786462 DPM786460:DPM786462 DZI786460:DZI786462 EJE786460:EJE786462 ETA786460:ETA786462 FCW786460:FCW786462 FMS786460:FMS786462 FWO786460:FWO786462 GGK786460:GGK786462 GQG786460:GQG786462 HAC786460:HAC786462 HJY786460:HJY786462 HTU786460:HTU786462 IDQ786460:IDQ786462 INM786460:INM786462 IXI786460:IXI786462 JHE786460:JHE786462 JRA786460:JRA786462 KAW786460:KAW786462 KKS786460:KKS786462 KUO786460:KUO786462 LEK786460:LEK786462 LOG786460:LOG786462 LYC786460:LYC786462 MHY786460:MHY786462 MRU786460:MRU786462 NBQ786460:NBQ786462 NLM786460:NLM786462 NVI786460:NVI786462 OFE786460:OFE786462 OPA786460:OPA786462 OYW786460:OYW786462 PIS786460:PIS786462 PSO786460:PSO786462 QCK786460:QCK786462 QMG786460:QMG786462 QWC786460:QWC786462 RFY786460:RFY786462 RPU786460:RPU786462 RZQ786460:RZQ786462 SJM786460:SJM786462 STI786460:STI786462 TDE786460:TDE786462 TNA786460:TNA786462 TWW786460:TWW786462 UGS786460:UGS786462 UQO786460:UQO786462 VAK786460:VAK786462 VKG786460:VKG786462 VUC786460:VUC786462 WDY786460:WDY786462 WNU786460:WNU786462 WXQ786460:WXQ786462 BI851996:BI851998 LE851996:LE851998 VA851996:VA851998 AEW851996:AEW851998 AOS851996:AOS851998 AYO851996:AYO851998 BIK851996:BIK851998 BSG851996:BSG851998 CCC851996:CCC851998 CLY851996:CLY851998 CVU851996:CVU851998 DFQ851996:DFQ851998 DPM851996:DPM851998 DZI851996:DZI851998 EJE851996:EJE851998 ETA851996:ETA851998 FCW851996:FCW851998 FMS851996:FMS851998 FWO851996:FWO851998 GGK851996:GGK851998 GQG851996:GQG851998 HAC851996:HAC851998 HJY851996:HJY851998 HTU851996:HTU851998 IDQ851996:IDQ851998 INM851996:INM851998 IXI851996:IXI851998 JHE851996:JHE851998 JRA851996:JRA851998 KAW851996:KAW851998 KKS851996:KKS851998 KUO851996:KUO851998 LEK851996:LEK851998 LOG851996:LOG851998 LYC851996:LYC851998 MHY851996:MHY851998 MRU851996:MRU851998 NBQ851996:NBQ851998 NLM851996:NLM851998 NVI851996:NVI851998 OFE851996:OFE851998 OPA851996:OPA851998 OYW851996:OYW851998 PIS851996:PIS851998 PSO851996:PSO851998 QCK851996:QCK851998 QMG851996:QMG851998 QWC851996:QWC851998 RFY851996:RFY851998 RPU851996:RPU851998 RZQ851996:RZQ851998 SJM851996:SJM851998 STI851996:STI851998 TDE851996:TDE851998 TNA851996:TNA851998 TWW851996:TWW851998 UGS851996:UGS851998 UQO851996:UQO851998 VAK851996:VAK851998 VKG851996:VKG851998 VUC851996:VUC851998 WDY851996:WDY851998 WNU851996:WNU851998 WXQ851996:WXQ851998 BI917532:BI917534 LE917532:LE917534 VA917532:VA917534 AEW917532:AEW917534 AOS917532:AOS917534 AYO917532:AYO917534 BIK917532:BIK917534 BSG917532:BSG917534 CCC917532:CCC917534 CLY917532:CLY917534 CVU917532:CVU917534 DFQ917532:DFQ917534 DPM917532:DPM917534 DZI917532:DZI917534 EJE917532:EJE917534 ETA917532:ETA917534 FCW917532:FCW917534 FMS917532:FMS917534 FWO917532:FWO917534 GGK917532:GGK917534 GQG917532:GQG917534 HAC917532:HAC917534 HJY917532:HJY917534 HTU917532:HTU917534 IDQ917532:IDQ917534 INM917532:INM917534 IXI917532:IXI917534 JHE917532:JHE917534 JRA917532:JRA917534 KAW917532:KAW917534 KKS917532:KKS917534 KUO917532:KUO917534 LEK917532:LEK917534 LOG917532:LOG917534 LYC917532:LYC917534 MHY917532:MHY917534 MRU917532:MRU917534 NBQ917532:NBQ917534 NLM917532:NLM917534 NVI917532:NVI917534 OFE917532:OFE917534 OPA917532:OPA917534 OYW917532:OYW917534 PIS917532:PIS917534 PSO917532:PSO917534 QCK917532:QCK917534 QMG917532:QMG917534 QWC917532:QWC917534 RFY917532:RFY917534 RPU917532:RPU917534 RZQ917532:RZQ917534 SJM917532:SJM917534 STI917532:STI917534 TDE917532:TDE917534 TNA917532:TNA917534 TWW917532:TWW917534 UGS917532:UGS917534 UQO917532:UQO917534 VAK917532:VAK917534 VKG917532:VKG917534 VUC917532:VUC917534 WDY917532:WDY917534 WNU917532:WNU917534 WXQ917532:WXQ917534 BI983068:BI983070 LE983068:LE983070 VA983068:VA983070 AEW983068:AEW983070 AOS983068:AOS983070 AYO983068:AYO983070 BIK983068:BIK983070 BSG983068:BSG983070 CCC983068:CCC983070 CLY983068:CLY983070 CVU983068:CVU983070 DFQ983068:DFQ983070 DPM983068:DPM983070 DZI983068:DZI983070 EJE983068:EJE983070 ETA983068:ETA983070 FCW983068:FCW983070 FMS983068:FMS983070 FWO983068:FWO983070 GGK983068:GGK983070 GQG983068:GQG983070 HAC983068:HAC983070 HJY983068:HJY983070 HTU983068:HTU983070 IDQ983068:IDQ983070 INM983068:INM983070 IXI983068:IXI983070 JHE983068:JHE983070 JRA983068:JRA983070 KAW983068:KAW983070 KKS983068:KKS983070 KUO983068:KUO983070 LEK983068:LEK983070 LOG983068:LOG983070 LYC983068:LYC983070 MHY983068:MHY983070 MRU983068:MRU983070 NBQ983068:NBQ983070 NLM983068:NLM983070 NVI983068:NVI983070 OFE983068:OFE983070 OPA983068:OPA983070 OYW983068:OYW983070 PIS983068:PIS983070 PSO983068:PSO983070 QCK983068:QCK983070 QMG983068:QMG983070 QWC983068:QWC983070 RFY983068:RFY983070 RPU983068:RPU983070 RZQ983068:RZQ983070 SJM983068:SJM983070 STI983068:STI983070 TDE983068:TDE983070 TNA983068:TNA983070 TWW983068:TWW983070 UGS983068:UGS983070 UQO983068:UQO983070 VAK983068:VAK983070 VKG983068:VKG983070 VUC983068:VUC983070 WDY983068:WDY983070 WNU983068:WNU983070 WXQ983068:WXQ983070 D28:E28 IZ28:JA28 SV28:SW28 ACR28:ACS28 AMN28:AMO28 AWJ28:AWK28 BGF28:BGG28 BQB28:BQC28 BZX28:BZY28 CJT28:CJU28 CTP28:CTQ28 DDL28:DDM28 DNH28:DNI28 DXD28:DXE28 EGZ28:EHA28 EQV28:EQW28 FAR28:FAS28 FKN28:FKO28 FUJ28:FUK28 GEF28:GEG28 GOB28:GOC28 GXX28:GXY28 HHT28:HHU28 HRP28:HRQ28 IBL28:IBM28 ILH28:ILI28 IVD28:IVE28 JEZ28:JFA28 JOV28:JOW28 JYR28:JYS28 KIN28:KIO28 KSJ28:KSK28 LCF28:LCG28 LMB28:LMC28 LVX28:LVY28 MFT28:MFU28 MPP28:MPQ28 MZL28:MZM28 NJH28:NJI28 NTD28:NTE28 OCZ28:ODA28 OMV28:OMW28 OWR28:OWS28 PGN28:PGO28 PQJ28:PQK28 QAF28:QAG28 QKB28:QKC28 QTX28:QTY28 RDT28:RDU28 RNP28:RNQ28 RXL28:RXM28 SHH28:SHI28 SRD28:SRE28 TAZ28:TBA28 TKV28:TKW28 TUR28:TUS28 UEN28:UEO28 UOJ28:UOK28 UYF28:UYG28 VIB28:VIC28 VRX28:VRY28 WBT28:WBU28 WLP28:WLQ28 WVL28:WVM28 D65568:E65568 IZ65568:JA65568 SV65568:SW65568 ACR65568:ACS65568 AMN65568:AMO65568 AWJ65568:AWK65568 BGF65568:BGG65568 BQB65568:BQC65568 BZX65568:BZY65568 CJT65568:CJU65568 CTP65568:CTQ65568 DDL65568:DDM65568 DNH65568:DNI65568 DXD65568:DXE65568 EGZ65568:EHA65568 EQV65568:EQW65568 FAR65568:FAS65568 FKN65568:FKO65568 FUJ65568:FUK65568 GEF65568:GEG65568 GOB65568:GOC65568 GXX65568:GXY65568 HHT65568:HHU65568 HRP65568:HRQ65568 IBL65568:IBM65568 ILH65568:ILI65568 IVD65568:IVE65568 JEZ65568:JFA65568 JOV65568:JOW65568 JYR65568:JYS65568 KIN65568:KIO65568 KSJ65568:KSK65568 LCF65568:LCG65568 LMB65568:LMC65568 LVX65568:LVY65568 MFT65568:MFU65568 MPP65568:MPQ65568 MZL65568:MZM65568 NJH65568:NJI65568 NTD65568:NTE65568 OCZ65568:ODA65568 OMV65568:OMW65568 OWR65568:OWS65568 PGN65568:PGO65568 PQJ65568:PQK65568 QAF65568:QAG65568 QKB65568:QKC65568 QTX65568:QTY65568 RDT65568:RDU65568 RNP65568:RNQ65568 RXL65568:RXM65568 SHH65568:SHI65568 SRD65568:SRE65568 TAZ65568:TBA65568 TKV65568:TKW65568 TUR65568:TUS65568 UEN65568:UEO65568 UOJ65568:UOK65568 UYF65568:UYG65568 VIB65568:VIC65568 VRX65568:VRY65568 WBT65568:WBU65568 WLP65568:WLQ65568 WVL65568:WVM65568 D131104:E131104 IZ131104:JA131104 SV131104:SW131104 ACR131104:ACS131104 AMN131104:AMO131104 AWJ131104:AWK131104 BGF131104:BGG131104 BQB131104:BQC131104 BZX131104:BZY131104 CJT131104:CJU131104 CTP131104:CTQ131104 DDL131104:DDM131104 DNH131104:DNI131104 DXD131104:DXE131104 EGZ131104:EHA131104 EQV131104:EQW131104 FAR131104:FAS131104 FKN131104:FKO131104 FUJ131104:FUK131104 GEF131104:GEG131104 GOB131104:GOC131104 GXX131104:GXY131104 HHT131104:HHU131104 HRP131104:HRQ131104 IBL131104:IBM131104 ILH131104:ILI131104 IVD131104:IVE131104 JEZ131104:JFA131104 JOV131104:JOW131104 JYR131104:JYS131104 KIN131104:KIO131104 KSJ131104:KSK131104 LCF131104:LCG131104 LMB131104:LMC131104 LVX131104:LVY131104 MFT131104:MFU131104 MPP131104:MPQ131104 MZL131104:MZM131104 NJH131104:NJI131104 NTD131104:NTE131104 OCZ131104:ODA131104 OMV131104:OMW131104 OWR131104:OWS131104 PGN131104:PGO131104 PQJ131104:PQK131104 QAF131104:QAG131104 QKB131104:QKC131104 QTX131104:QTY131104 RDT131104:RDU131104 RNP131104:RNQ131104 RXL131104:RXM131104 SHH131104:SHI131104 SRD131104:SRE131104 TAZ131104:TBA131104 TKV131104:TKW131104 TUR131104:TUS131104 UEN131104:UEO131104 UOJ131104:UOK131104 UYF131104:UYG131104 VIB131104:VIC131104 VRX131104:VRY131104 WBT131104:WBU131104 WLP131104:WLQ131104 WVL131104:WVM131104 D196640:E196640 IZ196640:JA196640 SV196640:SW196640 ACR196640:ACS196640 AMN196640:AMO196640 AWJ196640:AWK196640 BGF196640:BGG196640 BQB196640:BQC196640 BZX196640:BZY196640 CJT196640:CJU196640 CTP196640:CTQ196640 DDL196640:DDM196640 DNH196640:DNI196640 DXD196640:DXE196640 EGZ196640:EHA196640 EQV196640:EQW196640 FAR196640:FAS196640 FKN196640:FKO196640 FUJ196640:FUK196640 GEF196640:GEG196640 GOB196640:GOC196640 GXX196640:GXY196640 HHT196640:HHU196640 HRP196640:HRQ196640 IBL196640:IBM196640 ILH196640:ILI196640 IVD196640:IVE196640 JEZ196640:JFA196640 JOV196640:JOW196640 JYR196640:JYS196640 KIN196640:KIO196640 KSJ196640:KSK196640 LCF196640:LCG196640 LMB196640:LMC196640 LVX196640:LVY196640 MFT196640:MFU196640 MPP196640:MPQ196640 MZL196640:MZM196640 NJH196640:NJI196640 NTD196640:NTE196640 OCZ196640:ODA196640 OMV196640:OMW196640 OWR196640:OWS196640 PGN196640:PGO196640 PQJ196640:PQK196640 QAF196640:QAG196640 QKB196640:QKC196640 QTX196640:QTY196640 RDT196640:RDU196640 RNP196640:RNQ196640 RXL196640:RXM196640 SHH196640:SHI196640 SRD196640:SRE196640 TAZ196640:TBA196640 TKV196640:TKW196640 TUR196640:TUS196640 UEN196640:UEO196640 UOJ196640:UOK196640 UYF196640:UYG196640 VIB196640:VIC196640 VRX196640:VRY196640 WBT196640:WBU196640 WLP196640:WLQ196640 WVL196640:WVM196640 D262176:E262176 IZ262176:JA262176 SV262176:SW262176 ACR262176:ACS262176 AMN262176:AMO262176 AWJ262176:AWK262176 BGF262176:BGG262176 BQB262176:BQC262176 BZX262176:BZY262176 CJT262176:CJU262176 CTP262176:CTQ262176 DDL262176:DDM262176 DNH262176:DNI262176 DXD262176:DXE262176 EGZ262176:EHA262176 EQV262176:EQW262176 FAR262176:FAS262176 FKN262176:FKO262176 FUJ262176:FUK262176 GEF262176:GEG262176 GOB262176:GOC262176 GXX262176:GXY262176 HHT262176:HHU262176 HRP262176:HRQ262176 IBL262176:IBM262176 ILH262176:ILI262176 IVD262176:IVE262176 JEZ262176:JFA262176 JOV262176:JOW262176 JYR262176:JYS262176 KIN262176:KIO262176 KSJ262176:KSK262176 LCF262176:LCG262176 LMB262176:LMC262176 LVX262176:LVY262176 MFT262176:MFU262176 MPP262176:MPQ262176 MZL262176:MZM262176 NJH262176:NJI262176 NTD262176:NTE262176 OCZ262176:ODA262176 OMV262176:OMW262176 OWR262176:OWS262176 PGN262176:PGO262176 PQJ262176:PQK262176 QAF262176:QAG262176 QKB262176:QKC262176 QTX262176:QTY262176 RDT262176:RDU262176 RNP262176:RNQ262176 RXL262176:RXM262176 SHH262176:SHI262176 SRD262176:SRE262176 TAZ262176:TBA262176 TKV262176:TKW262176 TUR262176:TUS262176 UEN262176:UEO262176 UOJ262176:UOK262176 UYF262176:UYG262176 VIB262176:VIC262176 VRX262176:VRY262176 WBT262176:WBU262176 WLP262176:WLQ262176 WVL262176:WVM262176 D327712:E327712 IZ327712:JA327712 SV327712:SW327712 ACR327712:ACS327712 AMN327712:AMO327712 AWJ327712:AWK327712 BGF327712:BGG327712 BQB327712:BQC327712 BZX327712:BZY327712 CJT327712:CJU327712 CTP327712:CTQ327712 DDL327712:DDM327712 DNH327712:DNI327712 DXD327712:DXE327712 EGZ327712:EHA327712 EQV327712:EQW327712 FAR327712:FAS327712 FKN327712:FKO327712 FUJ327712:FUK327712 GEF327712:GEG327712 GOB327712:GOC327712 GXX327712:GXY327712 HHT327712:HHU327712 HRP327712:HRQ327712 IBL327712:IBM327712 ILH327712:ILI327712 IVD327712:IVE327712 JEZ327712:JFA327712 JOV327712:JOW327712 JYR327712:JYS327712 KIN327712:KIO327712 KSJ327712:KSK327712 LCF327712:LCG327712 LMB327712:LMC327712 LVX327712:LVY327712 MFT327712:MFU327712 MPP327712:MPQ327712 MZL327712:MZM327712 NJH327712:NJI327712 NTD327712:NTE327712 OCZ327712:ODA327712 OMV327712:OMW327712 OWR327712:OWS327712 PGN327712:PGO327712 PQJ327712:PQK327712 QAF327712:QAG327712 QKB327712:QKC327712 QTX327712:QTY327712 RDT327712:RDU327712 RNP327712:RNQ327712 RXL327712:RXM327712 SHH327712:SHI327712 SRD327712:SRE327712 TAZ327712:TBA327712 TKV327712:TKW327712 TUR327712:TUS327712 UEN327712:UEO327712 UOJ327712:UOK327712 UYF327712:UYG327712 VIB327712:VIC327712 VRX327712:VRY327712 WBT327712:WBU327712 WLP327712:WLQ327712 WVL327712:WVM327712 D393248:E393248 IZ393248:JA393248 SV393248:SW393248 ACR393248:ACS393248 AMN393248:AMO393248 AWJ393248:AWK393248 BGF393248:BGG393248 BQB393248:BQC393248 BZX393248:BZY393248 CJT393248:CJU393248 CTP393248:CTQ393248 DDL393248:DDM393248 DNH393248:DNI393248 DXD393248:DXE393248 EGZ393248:EHA393248 EQV393248:EQW393248 FAR393248:FAS393248 FKN393248:FKO393248 FUJ393248:FUK393248 GEF393248:GEG393248 GOB393248:GOC393248 GXX393248:GXY393248 HHT393248:HHU393248 HRP393248:HRQ393248 IBL393248:IBM393248 ILH393248:ILI393248 IVD393248:IVE393248 JEZ393248:JFA393248 JOV393248:JOW393248 JYR393248:JYS393248 KIN393248:KIO393248 KSJ393248:KSK393248 LCF393248:LCG393248 LMB393248:LMC393248 LVX393248:LVY393248 MFT393248:MFU393248 MPP393248:MPQ393248 MZL393248:MZM393248 NJH393248:NJI393248 NTD393248:NTE393248 OCZ393248:ODA393248 OMV393248:OMW393248 OWR393248:OWS393248 PGN393248:PGO393248 PQJ393248:PQK393248 QAF393248:QAG393248 QKB393248:QKC393248 QTX393248:QTY393248 RDT393248:RDU393248 RNP393248:RNQ393248 RXL393248:RXM393248 SHH393248:SHI393248 SRD393248:SRE393248 TAZ393248:TBA393248 TKV393248:TKW393248 TUR393248:TUS393248 UEN393248:UEO393248 UOJ393248:UOK393248 UYF393248:UYG393248 VIB393248:VIC393248 VRX393248:VRY393248 WBT393248:WBU393248 WLP393248:WLQ393248 WVL393248:WVM393248 D458784:E458784 IZ458784:JA458784 SV458784:SW458784 ACR458784:ACS458784 AMN458784:AMO458784 AWJ458784:AWK458784 BGF458784:BGG458784 BQB458784:BQC458784 BZX458784:BZY458784 CJT458784:CJU458784 CTP458784:CTQ458784 DDL458784:DDM458784 DNH458784:DNI458784 DXD458784:DXE458784 EGZ458784:EHA458784 EQV458784:EQW458784 FAR458784:FAS458784 FKN458784:FKO458784 FUJ458784:FUK458784 GEF458784:GEG458784 GOB458784:GOC458784 GXX458784:GXY458784 HHT458784:HHU458784 HRP458784:HRQ458784 IBL458784:IBM458784 ILH458784:ILI458784 IVD458784:IVE458784 JEZ458784:JFA458784 JOV458784:JOW458784 JYR458784:JYS458784 KIN458784:KIO458784 KSJ458784:KSK458784 LCF458784:LCG458784 LMB458784:LMC458784 LVX458784:LVY458784 MFT458784:MFU458784 MPP458784:MPQ458784 MZL458784:MZM458784 NJH458784:NJI458784 NTD458784:NTE458784 OCZ458784:ODA458784 OMV458784:OMW458784 OWR458784:OWS458784 PGN458784:PGO458784 PQJ458784:PQK458784 QAF458784:QAG458784 QKB458784:QKC458784 QTX458784:QTY458784 RDT458784:RDU458784 RNP458784:RNQ458784 RXL458784:RXM458784 SHH458784:SHI458784 SRD458784:SRE458784 TAZ458784:TBA458784 TKV458784:TKW458784 TUR458784:TUS458784 UEN458784:UEO458784 UOJ458784:UOK458784 UYF458784:UYG458784 VIB458784:VIC458784 VRX458784:VRY458784 WBT458784:WBU458784 WLP458784:WLQ458784 WVL458784:WVM458784 D524320:E524320 IZ524320:JA524320 SV524320:SW524320 ACR524320:ACS524320 AMN524320:AMO524320 AWJ524320:AWK524320 BGF524320:BGG524320 BQB524320:BQC524320 BZX524320:BZY524320 CJT524320:CJU524320 CTP524320:CTQ524320 DDL524320:DDM524320 DNH524320:DNI524320 DXD524320:DXE524320 EGZ524320:EHA524320 EQV524320:EQW524320 FAR524320:FAS524320 FKN524320:FKO524320 FUJ524320:FUK524320 GEF524320:GEG524320 GOB524320:GOC524320 GXX524320:GXY524320 HHT524320:HHU524320 HRP524320:HRQ524320 IBL524320:IBM524320 ILH524320:ILI524320 IVD524320:IVE524320 JEZ524320:JFA524320 JOV524320:JOW524320 JYR524320:JYS524320 KIN524320:KIO524320 KSJ524320:KSK524320 LCF524320:LCG524320 LMB524320:LMC524320 LVX524320:LVY524320 MFT524320:MFU524320 MPP524320:MPQ524320 MZL524320:MZM524320 NJH524320:NJI524320 NTD524320:NTE524320 OCZ524320:ODA524320 OMV524320:OMW524320 OWR524320:OWS524320 PGN524320:PGO524320 PQJ524320:PQK524320 QAF524320:QAG524320 QKB524320:QKC524320 QTX524320:QTY524320 RDT524320:RDU524320 RNP524320:RNQ524320 RXL524320:RXM524320 SHH524320:SHI524320 SRD524320:SRE524320 TAZ524320:TBA524320 TKV524320:TKW524320 TUR524320:TUS524320 UEN524320:UEO524320 UOJ524320:UOK524320 UYF524320:UYG524320 VIB524320:VIC524320 VRX524320:VRY524320 WBT524320:WBU524320 WLP524320:WLQ524320 WVL524320:WVM524320 D589856:E589856 IZ589856:JA589856 SV589856:SW589856 ACR589856:ACS589856 AMN589856:AMO589856 AWJ589856:AWK589856 BGF589856:BGG589856 BQB589856:BQC589856 BZX589856:BZY589856 CJT589856:CJU589856 CTP589856:CTQ589856 DDL589856:DDM589856 DNH589856:DNI589856 DXD589856:DXE589856 EGZ589856:EHA589856 EQV589856:EQW589856 FAR589856:FAS589856 FKN589856:FKO589856 FUJ589856:FUK589856 GEF589856:GEG589856 GOB589856:GOC589856 GXX589856:GXY589856 HHT589856:HHU589856 HRP589856:HRQ589856 IBL589856:IBM589856 ILH589856:ILI589856 IVD589856:IVE589856 JEZ589856:JFA589856 JOV589856:JOW589856 JYR589856:JYS589856 KIN589856:KIO589856 KSJ589856:KSK589856 LCF589856:LCG589856 LMB589856:LMC589856 LVX589856:LVY589856 MFT589856:MFU589856 MPP589856:MPQ589856 MZL589856:MZM589856 NJH589856:NJI589856 NTD589856:NTE589856 OCZ589856:ODA589856 OMV589856:OMW589856 OWR589856:OWS589856 PGN589856:PGO589856 PQJ589856:PQK589856 QAF589856:QAG589856 QKB589856:QKC589856 QTX589856:QTY589856 RDT589856:RDU589856 RNP589856:RNQ589856 RXL589856:RXM589856 SHH589856:SHI589856 SRD589856:SRE589856 TAZ589856:TBA589856 TKV589856:TKW589856 TUR589856:TUS589856 UEN589856:UEO589856 UOJ589856:UOK589856 UYF589856:UYG589856 VIB589856:VIC589856 VRX589856:VRY589856 WBT589856:WBU589856 WLP589856:WLQ589856 WVL589856:WVM589856 D655392:E655392 IZ655392:JA655392 SV655392:SW655392 ACR655392:ACS655392 AMN655392:AMO655392 AWJ655392:AWK655392 BGF655392:BGG655392 BQB655392:BQC655392 BZX655392:BZY655392 CJT655392:CJU655392 CTP655392:CTQ655392 DDL655392:DDM655392 DNH655392:DNI655392 DXD655392:DXE655392 EGZ655392:EHA655392 EQV655392:EQW655392 FAR655392:FAS655392 FKN655392:FKO655392 FUJ655392:FUK655392 GEF655392:GEG655392 GOB655392:GOC655392 GXX655392:GXY655392 HHT655392:HHU655392 HRP655392:HRQ655392 IBL655392:IBM655392 ILH655392:ILI655392 IVD655392:IVE655392 JEZ655392:JFA655392 JOV655392:JOW655392 JYR655392:JYS655392 KIN655392:KIO655392 KSJ655392:KSK655392 LCF655392:LCG655392 LMB655392:LMC655392 LVX655392:LVY655392 MFT655392:MFU655392 MPP655392:MPQ655392 MZL655392:MZM655392 NJH655392:NJI655392 NTD655392:NTE655392 OCZ655392:ODA655392 OMV655392:OMW655392 OWR655392:OWS655392 PGN655392:PGO655392 PQJ655392:PQK655392 QAF655392:QAG655392 QKB655392:QKC655392 QTX655392:QTY655392 RDT655392:RDU655392 RNP655392:RNQ655392 RXL655392:RXM655392 SHH655392:SHI655392 SRD655392:SRE655392 TAZ655392:TBA655392 TKV655392:TKW655392 TUR655392:TUS655392 UEN655392:UEO655392 UOJ655392:UOK655392 UYF655392:UYG655392 VIB655392:VIC655392 VRX655392:VRY655392 WBT655392:WBU655392 WLP655392:WLQ655392 WVL655392:WVM655392 D720928:E720928 IZ720928:JA720928 SV720928:SW720928 ACR720928:ACS720928 AMN720928:AMO720928 AWJ720928:AWK720928 BGF720928:BGG720928 BQB720928:BQC720928 BZX720928:BZY720928 CJT720928:CJU720928 CTP720928:CTQ720928 DDL720928:DDM720928 DNH720928:DNI720928 DXD720928:DXE720928 EGZ720928:EHA720928 EQV720928:EQW720928 FAR720928:FAS720928 FKN720928:FKO720928 FUJ720928:FUK720928 GEF720928:GEG720928 GOB720928:GOC720928 GXX720928:GXY720928 HHT720928:HHU720928 HRP720928:HRQ720928 IBL720928:IBM720928 ILH720928:ILI720928 IVD720928:IVE720928 JEZ720928:JFA720928 JOV720928:JOW720928 JYR720928:JYS720928 KIN720928:KIO720928 KSJ720928:KSK720928 LCF720928:LCG720928 LMB720928:LMC720928 LVX720928:LVY720928 MFT720928:MFU720928 MPP720928:MPQ720928 MZL720928:MZM720928 NJH720928:NJI720928 NTD720928:NTE720928 OCZ720928:ODA720928 OMV720928:OMW720928 OWR720928:OWS720928 PGN720928:PGO720928 PQJ720928:PQK720928 QAF720928:QAG720928 QKB720928:QKC720928 QTX720928:QTY720928 RDT720928:RDU720928 RNP720928:RNQ720928 RXL720928:RXM720928 SHH720928:SHI720928 SRD720928:SRE720928 TAZ720928:TBA720928 TKV720928:TKW720928 TUR720928:TUS720928 UEN720928:UEO720928 UOJ720928:UOK720928 UYF720928:UYG720928 VIB720928:VIC720928 VRX720928:VRY720928 WBT720928:WBU720928 WLP720928:WLQ720928 WVL720928:WVM720928 D786464:E786464 IZ786464:JA786464 SV786464:SW786464 ACR786464:ACS786464 AMN786464:AMO786464 AWJ786464:AWK786464 BGF786464:BGG786464 BQB786464:BQC786464 BZX786464:BZY786464 CJT786464:CJU786464 CTP786464:CTQ786464 DDL786464:DDM786464 DNH786464:DNI786464 DXD786464:DXE786464 EGZ786464:EHA786464 EQV786464:EQW786464 FAR786464:FAS786464 FKN786464:FKO786464 FUJ786464:FUK786464 GEF786464:GEG786464 GOB786464:GOC786464 GXX786464:GXY786464 HHT786464:HHU786464 HRP786464:HRQ786464 IBL786464:IBM786464 ILH786464:ILI786464 IVD786464:IVE786464 JEZ786464:JFA786464 JOV786464:JOW786464 JYR786464:JYS786464 KIN786464:KIO786464 KSJ786464:KSK786464 LCF786464:LCG786464 LMB786464:LMC786464 LVX786464:LVY786464 MFT786464:MFU786464 MPP786464:MPQ786464 MZL786464:MZM786464 NJH786464:NJI786464 NTD786464:NTE786464 OCZ786464:ODA786464 OMV786464:OMW786464 OWR786464:OWS786464 PGN786464:PGO786464 PQJ786464:PQK786464 QAF786464:QAG786464 QKB786464:QKC786464 QTX786464:QTY786464 RDT786464:RDU786464 RNP786464:RNQ786464 RXL786464:RXM786464 SHH786464:SHI786464 SRD786464:SRE786464 TAZ786464:TBA786464 TKV786464:TKW786464 TUR786464:TUS786464 UEN786464:UEO786464 UOJ786464:UOK786464 UYF786464:UYG786464 VIB786464:VIC786464 VRX786464:VRY786464 WBT786464:WBU786464 WLP786464:WLQ786464 WVL786464:WVM786464 D852000:E852000 IZ852000:JA852000 SV852000:SW852000 ACR852000:ACS852000 AMN852000:AMO852000 AWJ852000:AWK852000 BGF852000:BGG852000 BQB852000:BQC852000 BZX852000:BZY852000 CJT852000:CJU852000 CTP852000:CTQ852000 DDL852000:DDM852000 DNH852000:DNI852000 DXD852000:DXE852000 EGZ852000:EHA852000 EQV852000:EQW852000 FAR852000:FAS852000 FKN852000:FKO852000 FUJ852000:FUK852000 GEF852000:GEG852000 GOB852000:GOC852000 GXX852000:GXY852000 HHT852000:HHU852000 HRP852000:HRQ852000 IBL852000:IBM852000 ILH852000:ILI852000 IVD852000:IVE852000 JEZ852000:JFA852000 JOV852000:JOW852000 JYR852000:JYS852000 KIN852000:KIO852000 KSJ852000:KSK852000 LCF852000:LCG852000 LMB852000:LMC852000 LVX852000:LVY852000 MFT852000:MFU852000 MPP852000:MPQ852000 MZL852000:MZM852000 NJH852000:NJI852000 NTD852000:NTE852000 OCZ852000:ODA852000 OMV852000:OMW852000 OWR852000:OWS852000 PGN852000:PGO852000 PQJ852000:PQK852000 QAF852000:QAG852000 QKB852000:QKC852000 QTX852000:QTY852000 RDT852000:RDU852000 RNP852000:RNQ852000 RXL852000:RXM852000 SHH852000:SHI852000 SRD852000:SRE852000 TAZ852000:TBA852000 TKV852000:TKW852000 TUR852000:TUS852000 UEN852000:UEO852000 UOJ852000:UOK852000 UYF852000:UYG852000 VIB852000:VIC852000 VRX852000:VRY852000 WBT852000:WBU852000 WLP852000:WLQ852000 WVL852000:WVM852000 D917536:E917536 IZ917536:JA917536 SV917536:SW917536 ACR917536:ACS917536 AMN917536:AMO917536 AWJ917536:AWK917536 BGF917536:BGG917536 BQB917536:BQC917536 BZX917536:BZY917536 CJT917536:CJU917536 CTP917536:CTQ917536 DDL917536:DDM917536 DNH917536:DNI917536 DXD917536:DXE917536 EGZ917536:EHA917536 EQV917536:EQW917536 FAR917536:FAS917536 FKN917536:FKO917536 FUJ917536:FUK917536 GEF917536:GEG917536 GOB917536:GOC917536 GXX917536:GXY917536 HHT917536:HHU917536 HRP917536:HRQ917536 IBL917536:IBM917536 ILH917536:ILI917536 IVD917536:IVE917536 JEZ917536:JFA917536 JOV917536:JOW917536 JYR917536:JYS917536 KIN917536:KIO917536 KSJ917536:KSK917536 LCF917536:LCG917536 LMB917536:LMC917536 LVX917536:LVY917536 MFT917536:MFU917536 MPP917536:MPQ917536 MZL917536:MZM917536 NJH917536:NJI917536 NTD917536:NTE917536 OCZ917536:ODA917536 OMV917536:OMW917536 OWR917536:OWS917536 PGN917536:PGO917536 PQJ917536:PQK917536 QAF917536:QAG917536 QKB917536:QKC917536 QTX917536:QTY917536 RDT917536:RDU917536 RNP917536:RNQ917536 RXL917536:RXM917536 SHH917536:SHI917536 SRD917536:SRE917536 TAZ917536:TBA917536 TKV917536:TKW917536 TUR917536:TUS917536 UEN917536:UEO917536 UOJ917536:UOK917536 UYF917536:UYG917536 VIB917536:VIC917536 VRX917536:VRY917536 WBT917536:WBU917536 WLP917536:WLQ917536 WVL917536:WVM917536 D983072:E983072 IZ983072:JA983072 SV983072:SW983072 ACR983072:ACS983072 AMN983072:AMO983072 AWJ983072:AWK983072 BGF983072:BGG983072 BQB983072:BQC983072 BZX983072:BZY983072 CJT983072:CJU983072 CTP983072:CTQ983072 DDL983072:DDM983072 DNH983072:DNI983072 DXD983072:DXE983072 EGZ983072:EHA983072 EQV983072:EQW983072 FAR983072:FAS983072 FKN983072:FKO983072 FUJ983072:FUK983072 GEF983072:GEG983072 GOB983072:GOC983072 GXX983072:GXY983072 HHT983072:HHU983072 HRP983072:HRQ983072 IBL983072:IBM983072 ILH983072:ILI983072 IVD983072:IVE983072 JEZ983072:JFA983072 JOV983072:JOW983072 JYR983072:JYS983072 KIN983072:KIO983072 KSJ983072:KSK983072 LCF983072:LCG983072 LMB983072:LMC983072 LVX983072:LVY983072 MFT983072:MFU983072 MPP983072:MPQ983072 MZL983072:MZM983072 NJH983072:NJI983072 NTD983072:NTE983072 OCZ983072:ODA983072 OMV983072:OMW983072 OWR983072:OWS983072 PGN983072:PGO983072 PQJ983072:PQK983072 QAF983072:QAG983072 QKB983072:QKC983072 QTX983072:QTY983072 RDT983072:RDU983072 RNP983072:RNQ983072 RXL983072:RXM983072 SHH983072:SHI983072 SRD983072:SRE983072 TAZ983072:TBA983072 TKV983072:TKW983072 TUR983072:TUS983072 UEN983072:UEO983072 UOJ983072:UOK983072 UYF983072:UYG983072 VIB983072:VIC983072 VRX983072:VRY983072 WBT983072:WBU983072 WLP983072:WLQ983072 X38 X40 AX44 BE42:BE43 BF44 BM44 AQ44 AK42:AK44</xm:sqref>
        </x14:dataValidation>
        <x14:dataValidation type="whole" imeMode="halfAlpha" operator="greaterThanOrEqual" allowBlank="1" showInputMessage="1" showErrorMessage="1" error="半角数字で入力してください" xr:uid="{F258542D-A2CC-4C9A-B2FF-14834BB45663}">
          <x14:formula1>
            <xm:f>0</xm:f>
          </x14:formula1>
          <xm:sqref>SRX983054 KE48:KJ49 UA48:UF49 ADW48:AEB49 ANS48:ANX49 AXO48:AXT49 BHK48:BHP49 BRG48:BRL49 CBC48:CBH49 CKY48:CLD49 CUU48:CUZ49 DEQ48:DEV49 DOM48:DOR49 DYI48:DYN49 EIE48:EIJ49 ESA48:ESF49 FBW48:FCB49 FLS48:FLX49 FVO48:FVT49 GFK48:GFP49 GPG48:GPL49 GZC48:GZH49 HIY48:HJD49 HSU48:HSZ49 ICQ48:ICV49 IMM48:IMR49 IWI48:IWN49 JGE48:JGJ49 JQA48:JQF49 JZW48:KAB49 KJS48:KJX49 KTO48:KTT49 LDK48:LDP49 LNG48:LNL49 LXC48:LXH49 MGY48:MHD49 MQU48:MQZ49 NAQ48:NAV49 NKM48:NKR49 NUI48:NUN49 OEE48:OEJ49 OOA48:OOF49 OXW48:OYB49 PHS48:PHX49 PRO48:PRT49 QBK48:QBP49 QLG48:QLL49 QVC48:QVH49 REY48:RFD49 ROU48:ROZ49 RYQ48:RYV49 SIM48:SIR49 SSI48:SSN49 TCE48:TCJ49 TMA48:TMF49 TVW48:TWB49 UFS48:UFX49 UPO48:UPT49 UZK48:UZP49 VJG48:VJL49 VTC48:VTH49 WCY48:WDD49 WMU48:WMZ49 WWQ48:WWV49 AI65586:AN65587 KE65586:KJ65587 UA65586:UF65587 ADW65586:AEB65587 ANS65586:ANX65587 AXO65586:AXT65587 BHK65586:BHP65587 BRG65586:BRL65587 CBC65586:CBH65587 CKY65586:CLD65587 CUU65586:CUZ65587 DEQ65586:DEV65587 DOM65586:DOR65587 DYI65586:DYN65587 EIE65586:EIJ65587 ESA65586:ESF65587 FBW65586:FCB65587 FLS65586:FLX65587 FVO65586:FVT65587 GFK65586:GFP65587 GPG65586:GPL65587 GZC65586:GZH65587 HIY65586:HJD65587 HSU65586:HSZ65587 ICQ65586:ICV65587 IMM65586:IMR65587 IWI65586:IWN65587 JGE65586:JGJ65587 JQA65586:JQF65587 JZW65586:KAB65587 KJS65586:KJX65587 KTO65586:KTT65587 LDK65586:LDP65587 LNG65586:LNL65587 LXC65586:LXH65587 MGY65586:MHD65587 MQU65586:MQZ65587 NAQ65586:NAV65587 NKM65586:NKR65587 NUI65586:NUN65587 OEE65586:OEJ65587 OOA65586:OOF65587 OXW65586:OYB65587 PHS65586:PHX65587 PRO65586:PRT65587 QBK65586:QBP65587 QLG65586:QLL65587 QVC65586:QVH65587 REY65586:RFD65587 ROU65586:ROZ65587 RYQ65586:RYV65587 SIM65586:SIR65587 SSI65586:SSN65587 TCE65586:TCJ65587 TMA65586:TMF65587 TVW65586:TWB65587 UFS65586:UFX65587 UPO65586:UPT65587 UZK65586:UZP65587 VJG65586:VJL65587 VTC65586:VTH65587 WCY65586:WDD65587 WMU65586:WMZ65587 WWQ65586:WWV65587 AI131122:AN131123 KE131122:KJ131123 UA131122:UF131123 ADW131122:AEB131123 ANS131122:ANX131123 AXO131122:AXT131123 BHK131122:BHP131123 BRG131122:BRL131123 CBC131122:CBH131123 CKY131122:CLD131123 CUU131122:CUZ131123 DEQ131122:DEV131123 DOM131122:DOR131123 DYI131122:DYN131123 EIE131122:EIJ131123 ESA131122:ESF131123 FBW131122:FCB131123 FLS131122:FLX131123 FVO131122:FVT131123 GFK131122:GFP131123 GPG131122:GPL131123 GZC131122:GZH131123 HIY131122:HJD131123 HSU131122:HSZ131123 ICQ131122:ICV131123 IMM131122:IMR131123 IWI131122:IWN131123 JGE131122:JGJ131123 JQA131122:JQF131123 JZW131122:KAB131123 KJS131122:KJX131123 KTO131122:KTT131123 LDK131122:LDP131123 LNG131122:LNL131123 LXC131122:LXH131123 MGY131122:MHD131123 MQU131122:MQZ131123 NAQ131122:NAV131123 NKM131122:NKR131123 NUI131122:NUN131123 OEE131122:OEJ131123 OOA131122:OOF131123 OXW131122:OYB131123 PHS131122:PHX131123 PRO131122:PRT131123 QBK131122:QBP131123 QLG131122:QLL131123 QVC131122:QVH131123 REY131122:RFD131123 ROU131122:ROZ131123 RYQ131122:RYV131123 SIM131122:SIR131123 SSI131122:SSN131123 TCE131122:TCJ131123 TMA131122:TMF131123 TVW131122:TWB131123 UFS131122:UFX131123 UPO131122:UPT131123 UZK131122:UZP131123 VJG131122:VJL131123 VTC131122:VTH131123 WCY131122:WDD131123 WMU131122:WMZ131123 WWQ131122:WWV131123 AI196658:AN196659 KE196658:KJ196659 UA196658:UF196659 ADW196658:AEB196659 ANS196658:ANX196659 AXO196658:AXT196659 BHK196658:BHP196659 BRG196658:BRL196659 CBC196658:CBH196659 CKY196658:CLD196659 CUU196658:CUZ196659 DEQ196658:DEV196659 DOM196658:DOR196659 DYI196658:DYN196659 EIE196658:EIJ196659 ESA196658:ESF196659 FBW196658:FCB196659 FLS196658:FLX196659 FVO196658:FVT196659 GFK196658:GFP196659 GPG196658:GPL196659 GZC196658:GZH196659 HIY196658:HJD196659 HSU196658:HSZ196659 ICQ196658:ICV196659 IMM196658:IMR196659 IWI196658:IWN196659 JGE196658:JGJ196659 JQA196658:JQF196659 JZW196658:KAB196659 KJS196658:KJX196659 KTO196658:KTT196659 LDK196658:LDP196659 LNG196658:LNL196659 LXC196658:LXH196659 MGY196658:MHD196659 MQU196658:MQZ196659 NAQ196658:NAV196659 NKM196658:NKR196659 NUI196658:NUN196659 OEE196658:OEJ196659 OOA196658:OOF196659 OXW196658:OYB196659 PHS196658:PHX196659 PRO196658:PRT196659 QBK196658:QBP196659 QLG196658:QLL196659 QVC196658:QVH196659 REY196658:RFD196659 ROU196658:ROZ196659 RYQ196658:RYV196659 SIM196658:SIR196659 SSI196658:SSN196659 TCE196658:TCJ196659 TMA196658:TMF196659 TVW196658:TWB196659 UFS196658:UFX196659 UPO196658:UPT196659 UZK196658:UZP196659 VJG196658:VJL196659 VTC196658:VTH196659 WCY196658:WDD196659 WMU196658:WMZ196659 WWQ196658:WWV196659 AI262194:AN262195 KE262194:KJ262195 UA262194:UF262195 ADW262194:AEB262195 ANS262194:ANX262195 AXO262194:AXT262195 BHK262194:BHP262195 BRG262194:BRL262195 CBC262194:CBH262195 CKY262194:CLD262195 CUU262194:CUZ262195 DEQ262194:DEV262195 DOM262194:DOR262195 DYI262194:DYN262195 EIE262194:EIJ262195 ESA262194:ESF262195 FBW262194:FCB262195 FLS262194:FLX262195 FVO262194:FVT262195 GFK262194:GFP262195 GPG262194:GPL262195 GZC262194:GZH262195 HIY262194:HJD262195 HSU262194:HSZ262195 ICQ262194:ICV262195 IMM262194:IMR262195 IWI262194:IWN262195 JGE262194:JGJ262195 JQA262194:JQF262195 JZW262194:KAB262195 KJS262194:KJX262195 KTO262194:KTT262195 LDK262194:LDP262195 LNG262194:LNL262195 LXC262194:LXH262195 MGY262194:MHD262195 MQU262194:MQZ262195 NAQ262194:NAV262195 NKM262194:NKR262195 NUI262194:NUN262195 OEE262194:OEJ262195 OOA262194:OOF262195 OXW262194:OYB262195 PHS262194:PHX262195 PRO262194:PRT262195 QBK262194:QBP262195 QLG262194:QLL262195 QVC262194:QVH262195 REY262194:RFD262195 ROU262194:ROZ262195 RYQ262194:RYV262195 SIM262194:SIR262195 SSI262194:SSN262195 TCE262194:TCJ262195 TMA262194:TMF262195 TVW262194:TWB262195 UFS262194:UFX262195 UPO262194:UPT262195 UZK262194:UZP262195 VJG262194:VJL262195 VTC262194:VTH262195 WCY262194:WDD262195 WMU262194:WMZ262195 WWQ262194:WWV262195 AI327730:AN327731 KE327730:KJ327731 UA327730:UF327731 ADW327730:AEB327731 ANS327730:ANX327731 AXO327730:AXT327731 BHK327730:BHP327731 BRG327730:BRL327731 CBC327730:CBH327731 CKY327730:CLD327731 CUU327730:CUZ327731 DEQ327730:DEV327731 DOM327730:DOR327731 DYI327730:DYN327731 EIE327730:EIJ327731 ESA327730:ESF327731 FBW327730:FCB327731 FLS327730:FLX327731 FVO327730:FVT327731 GFK327730:GFP327731 GPG327730:GPL327731 GZC327730:GZH327731 HIY327730:HJD327731 HSU327730:HSZ327731 ICQ327730:ICV327731 IMM327730:IMR327731 IWI327730:IWN327731 JGE327730:JGJ327731 JQA327730:JQF327731 JZW327730:KAB327731 KJS327730:KJX327731 KTO327730:KTT327731 LDK327730:LDP327731 LNG327730:LNL327731 LXC327730:LXH327731 MGY327730:MHD327731 MQU327730:MQZ327731 NAQ327730:NAV327731 NKM327730:NKR327731 NUI327730:NUN327731 OEE327730:OEJ327731 OOA327730:OOF327731 OXW327730:OYB327731 PHS327730:PHX327731 PRO327730:PRT327731 QBK327730:QBP327731 QLG327730:QLL327731 QVC327730:QVH327731 REY327730:RFD327731 ROU327730:ROZ327731 RYQ327730:RYV327731 SIM327730:SIR327731 SSI327730:SSN327731 TCE327730:TCJ327731 TMA327730:TMF327731 TVW327730:TWB327731 UFS327730:UFX327731 UPO327730:UPT327731 UZK327730:UZP327731 VJG327730:VJL327731 VTC327730:VTH327731 WCY327730:WDD327731 WMU327730:WMZ327731 WWQ327730:WWV327731 AI393266:AN393267 KE393266:KJ393267 UA393266:UF393267 ADW393266:AEB393267 ANS393266:ANX393267 AXO393266:AXT393267 BHK393266:BHP393267 BRG393266:BRL393267 CBC393266:CBH393267 CKY393266:CLD393267 CUU393266:CUZ393267 DEQ393266:DEV393267 DOM393266:DOR393267 DYI393266:DYN393267 EIE393266:EIJ393267 ESA393266:ESF393267 FBW393266:FCB393267 FLS393266:FLX393267 FVO393266:FVT393267 GFK393266:GFP393267 GPG393266:GPL393267 GZC393266:GZH393267 HIY393266:HJD393267 HSU393266:HSZ393267 ICQ393266:ICV393267 IMM393266:IMR393267 IWI393266:IWN393267 JGE393266:JGJ393267 JQA393266:JQF393267 JZW393266:KAB393267 KJS393266:KJX393267 KTO393266:KTT393267 LDK393266:LDP393267 LNG393266:LNL393267 LXC393266:LXH393267 MGY393266:MHD393267 MQU393266:MQZ393267 NAQ393266:NAV393267 NKM393266:NKR393267 NUI393266:NUN393267 OEE393266:OEJ393267 OOA393266:OOF393267 OXW393266:OYB393267 PHS393266:PHX393267 PRO393266:PRT393267 QBK393266:QBP393267 QLG393266:QLL393267 QVC393266:QVH393267 REY393266:RFD393267 ROU393266:ROZ393267 RYQ393266:RYV393267 SIM393266:SIR393267 SSI393266:SSN393267 TCE393266:TCJ393267 TMA393266:TMF393267 TVW393266:TWB393267 UFS393266:UFX393267 UPO393266:UPT393267 UZK393266:UZP393267 VJG393266:VJL393267 VTC393266:VTH393267 WCY393266:WDD393267 WMU393266:WMZ393267 WWQ393266:WWV393267 AI458802:AN458803 KE458802:KJ458803 UA458802:UF458803 ADW458802:AEB458803 ANS458802:ANX458803 AXO458802:AXT458803 BHK458802:BHP458803 BRG458802:BRL458803 CBC458802:CBH458803 CKY458802:CLD458803 CUU458802:CUZ458803 DEQ458802:DEV458803 DOM458802:DOR458803 DYI458802:DYN458803 EIE458802:EIJ458803 ESA458802:ESF458803 FBW458802:FCB458803 FLS458802:FLX458803 FVO458802:FVT458803 GFK458802:GFP458803 GPG458802:GPL458803 GZC458802:GZH458803 HIY458802:HJD458803 HSU458802:HSZ458803 ICQ458802:ICV458803 IMM458802:IMR458803 IWI458802:IWN458803 JGE458802:JGJ458803 JQA458802:JQF458803 JZW458802:KAB458803 KJS458802:KJX458803 KTO458802:KTT458803 LDK458802:LDP458803 LNG458802:LNL458803 LXC458802:LXH458803 MGY458802:MHD458803 MQU458802:MQZ458803 NAQ458802:NAV458803 NKM458802:NKR458803 NUI458802:NUN458803 OEE458802:OEJ458803 OOA458802:OOF458803 OXW458802:OYB458803 PHS458802:PHX458803 PRO458802:PRT458803 QBK458802:QBP458803 QLG458802:QLL458803 QVC458802:QVH458803 REY458802:RFD458803 ROU458802:ROZ458803 RYQ458802:RYV458803 SIM458802:SIR458803 SSI458802:SSN458803 TCE458802:TCJ458803 TMA458802:TMF458803 TVW458802:TWB458803 UFS458802:UFX458803 UPO458802:UPT458803 UZK458802:UZP458803 VJG458802:VJL458803 VTC458802:VTH458803 WCY458802:WDD458803 WMU458802:WMZ458803 WWQ458802:WWV458803 AI524338:AN524339 KE524338:KJ524339 UA524338:UF524339 ADW524338:AEB524339 ANS524338:ANX524339 AXO524338:AXT524339 BHK524338:BHP524339 BRG524338:BRL524339 CBC524338:CBH524339 CKY524338:CLD524339 CUU524338:CUZ524339 DEQ524338:DEV524339 DOM524338:DOR524339 DYI524338:DYN524339 EIE524338:EIJ524339 ESA524338:ESF524339 FBW524338:FCB524339 FLS524338:FLX524339 FVO524338:FVT524339 GFK524338:GFP524339 GPG524338:GPL524339 GZC524338:GZH524339 HIY524338:HJD524339 HSU524338:HSZ524339 ICQ524338:ICV524339 IMM524338:IMR524339 IWI524338:IWN524339 JGE524338:JGJ524339 JQA524338:JQF524339 JZW524338:KAB524339 KJS524338:KJX524339 KTO524338:KTT524339 LDK524338:LDP524339 LNG524338:LNL524339 LXC524338:LXH524339 MGY524338:MHD524339 MQU524338:MQZ524339 NAQ524338:NAV524339 NKM524338:NKR524339 NUI524338:NUN524339 OEE524338:OEJ524339 OOA524338:OOF524339 OXW524338:OYB524339 PHS524338:PHX524339 PRO524338:PRT524339 QBK524338:QBP524339 QLG524338:QLL524339 QVC524338:QVH524339 REY524338:RFD524339 ROU524338:ROZ524339 RYQ524338:RYV524339 SIM524338:SIR524339 SSI524338:SSN524339 TCE524338:TCJ524339 TMA524338:TMF524339 TVW524338:TWB524339 UFS524338:UFX524339 UPO524338:UPT524339 UZK524338:UZP524339 VJG524338:VJL524339 VTC524338:VTH524339 WCY524338:WDD524339 WMU524338:WMZ524339 WWQ524338:WWV524339 AI589874:AN589875 KE589874:KJ589875 UA589874:UF589875 ADW589874:AEB589875 ANS589874:ANX589875 AXO589874:AXT589875 BHK589874:BHP589875 BRG589874:BRL589875 CBC589874:CBH589875 CKY589874:CLD589875 CUU589874:CUZ589875 DEQ589874:DEV589875 DOM589874:DOR589875 DYI589874:DYN589875 EIE589874:EIJ589875 ESA589874:ESF589875 FBW589874:FCB589875 FLS589874:FLX589875 FVO589874:FVT589875 GFK589874:GFP589875 GPG589874:GPL589875 GZC589874:GZH589875 HIY589874:HJD589875 HSU589874:HSZ589875 ICQ589874:ICV589875 IMM589874:IMR589875 IWI589874:IWN589875 JGE589874:JGJ589875 JQA589874:JQF589875 JZW589874:KAB589875 KJS589874:KJX589875 KTO589874:KTT589875 LDK589874:LDP589875 LNG589874:LNL589875 LXC589874:LXH589875 MGY589874:MHD589875 MQU589874:MQZ589875 NAQ589874:NAV589875 NKM589874:NKR589875 NUI589874:NUN589875 OEE589874:OEJ589875 OOA589874:OOF589875 OXW589874:OYB589875 PHS589874:PHX589875 PRO589874:PRT589875 QBK589874:QBP589875 QLG589874:QLL589875 QVC589874:QVH589875 REY589874:RFD589875 ROU589874:ROZ589875 RYQ589874:RYV589875 SIM589874:SIR589875 SSI589874:SSN589875 TCE589874:TCJ589875 TMA589874:TMF589875 TVW589874:TWB589875 UFS589874:UFX589875 UPO589874:UPT589875 UZK589874:UZP589875 VJG589874:VJL589875 VTC589874:VTH589875 WCY589874:WDD589875 WMU589874:WMZ589875 WWQ589874:WWV589875 AI655410:AN655411 KE655410:KJ655411 UA655410:UF655411 ADW655410:AEB655411 ANS655410:ANX655411 AXO655410:AXT655411 BHK655410:BHP655411 BRG655410:BRL655411 CBC655410:CBH655411 CKY655410:CLD655411 CUU655410:CUZ655411 DEQ655410:DEV655411 DOM655410:DOR655411 DYI655410:DYN655411 EIE655410:EIJ655411 ESA655410:ESF655411 FBW655410:FCB655411 FLS655410:FLX655411 FVO655410:FVT655411 GFK655410:GFP655411 GPG655410:GPL655411 GZC655410:GZH655411 HIY655410:HJD655411 HSU655410:HSZ655411 ICQ655410:ICV655411 IMM655410:IMR655411 IWI655410:IWN655411 JGE655410:JGJ655411 JQA655410:JQF655411 JZW655410:KAB655411 KJS655410:KJX655411 KTO655410:KTT655411 LDK655410:LDP655411 LNG655410:LNL655411 LXC655410:LXH655411 MGY655410:MHD655411 MQU655410:MQZ655411 NAQ655410:NAV655411 NKM655410:NKR655411 NUI655410:NUN655411 OEE655410:OEJ655411 OOA655410:OOF655411 OXW655410:OYB655411 PHS655410:PHX655411 PRO655410:PRT655411 QBK655410:QBP655411 QLG655410:QLL655411 QVC655410:QVH655411 REY655410:RFD655411 ROU655410:ROZ655411 RYQ655410:RYV655411 SIM655410:SIR655411 SSI655410:SSN655411 TCE655410:TCJ655411 TMA655410:TMF655411 TVW655410:TWB655411 UFS655410:UFX655411 UPO655410:UPT655411 UZK655410:UZP655411 VJG655410:VJL655411 VTC655410:VTH655411 WCY655410:WDD655411 WMU655410:WMZ655411 WWQ655410:WWV655411 AI720946:AN720947 KE720946:KJ720947 UA720946:UF720947 ADW720946:AEB720947 ANS720946:ANX720947 AXO720946:AXT720947 BHK720946:BHP720947 BRG720946:BRL720947 CBC720946:CBH720947 CKY720946:CLD720947 CUU720946:CUZ720947 DEQ720946:DEV720947 DOM720946:DOR720947 DYI720946:DYN720947 EIE720946:EIJ720947 ESA720946:ESF720947 FBW720946:FCB720947 FLS720946:FLX720947 FVO720946:FVT720947 GFK720946:GFP720947 GPG720946:GPL720947 GZC720946:GZH720947 HIY720946:HJD720947 HSU720946:HSZ720947 ICQ720946:ICV720947 IMM720946:IMR720947 IWI720946:IWN720947 JGE720946:JGJ720947 JQA720946:JQF720947 JZW720946:KAB720947 KJS720946:KJX720947 KTO720946:KTT720947 LDK720946:LDP720947 LNG720946:LNL720947 LXC720946:LXH720947 MGY720946:MHD720947 MQU720946:MQZ720947 NAQ720946:NAV720947 NKM720946:NKR720947 NUI720946:NUN720947 OEE720946:OEJ720947 OOA720946:OOF720947 OXW720946:OYB720947 PHS720946:PHX720947 PRO720946:PRT720947 QBK720946:QBP720947 QLG720946:QLL720947 QVC720946:QVH720947 REY720946:RFD720947 ROU720946:ROZ720947 RYQ720946:RYV720947 SIM720946:SIR720947 SSI720946:SSN720947 TCE720946:TCJ720947 TMA720946:TMF720947 TVW720946:TWB720947 UFS720946:UFX720947 UPO720946:UPT720947 UZK720946:UZP720947 VJG720946:VJL720947 VTC720946:VTH720947 WCY720946:WDD720947 WMU720946:WMZ720947 WWQ720946:WWV720947 AI786482:AN786483 KE786482:KJ786483 UA786482:UF786483 ADW786482:AEB786483 ANS786482:ANX786483 AXO786482:AXT786483 BHK786482:BHP786483 BRG786482:BRL786483 CBC786482:CBH786483 CKY786482:CLD786483 CUU786482:CUZ786483 DEQ786482:DEV786483 DOM786482:DOR786483 DYI786482:DYN786483 EIE786482:EIJ786483 ESA786482:ESF786483 FBW786482:FCB786483 FLS786482:FLX786483 FVO786482:FVT786483 GFK786482:GFP786483 GPG786482:GPL786483 GZC786482:GZH786483 HIY786482:HJD786483 HSU786482:HSZ786483 ICQ786482:ICV786483 IMM786482:IMR786483 IWI786482:IWN786483 JGE786482:JGJ786483 JQA786482:JQF786483 JZW786482:KAB786483 KJS786482:KJX786483 KTO786482:KTT786483 LDK786482:LDP786483 LNG786482:LNL786483 LXC786482:LXH786483 MGY786482:MHD786483 MQU786482:MQZ786483 NAQ786482:NAV786483 NKM786482:NKR786483 NUI786482:NUN786483 OEE786482:OEJ786483 OOA786482:OOF786483 OXW786482:OYB786483 PHS786482:PHX786483 PRO786482:PRT786483 QBK786482:QBP786483 QLG786482:QLL786483 QVC786482:QVH786483 REY786482:RFD786483 ROU786482:ROZ786483 RYQ786482:RYV786483 SIM786482:SIR786483 SSI786482:SSN786483 TCE786482:TCJ786483 TMA786482:TMF786483 TVW786482:TWB786483 UFS786482:UFX786483 UPO786482:UPT786483 UZK786482:UZP786483 VJG786482:VJL786483 VTC786482:VTH786483 WCY786482:WDD786483 WMU786482:WMZ786483 WWQ786482:WWV786483 AI852018:AN852019 KE852018:KJ852019 UA852018:UF852019 ADW852018:AEB852019 ANS852018:ANX852019 AXO852018:AXT852019 BHK852018:BHP852019 BRG852018:BRL852019 CBC852018:CBH852019 CKY852018:CLD852019 CUU852018:CUZ852019 DEQ852018:DEV852019 DOM852018:DOR852019 DYI852018:DYN852019 EIE852018:EIJ852019 ESA852018:ESF852019 FBW852018:FCB852019 FLS852018:FLX852019 FVO852018:FVT852019 GFK852018:GFP852019 GPG852018:GPL852019 GZC852018:GZH852019 HIY852018:HJD852019 HSU852018:HSZ852019 ICQ852018:ICV852019 IMM852018:IMR852019 IWI852018:IWN852019 JGE852018:JGJ852019 JQA852018:JQF852019 JZW852018:KAB852019 KJS852018:KJX852019 KTO852018:KTT852019 LDK852018:LDP852019 LNG852018:LNL852019 LXC852018:LXH852019 MGY852018:MHD852019 MQU852018:MQZ852019 NAQ852018:NAV852019 NKM852018:NKR852019 NUI852018:NUN852019 OEE852018:OEJ852019 OOA852018:OOF852019 OXW852018:OYB852019 PHS852018:PHX852019 PRO852018:PRT852019 QBK852018:QBP852019 QLG852018:QLL852019 QVC852018:QVH852019 REY852018:RFD852019 ROU852018:ROZ852019 RYQ852018:RYV852019 SIM852018:SIR852019 SSI852018:SSN852019 TCE852018:TCJ852019 TMA852018:TMF852019 TVW852018:TWB852019 UFS852018:UFX852019 UPO852018:UPT852019 UZK852018:UZP852019 VJG852018:VJL852019 VTC852018:VTH852019 WCY852018:WDD852019 WMU852018:WMZ852019 WWQ852018:WWV852019 AI917554:AN917555 KE917554:KJ917555 UA917554:UF917555 ADW917554:AEB917555 ANS917554:ANX917555 AXO917554:AXT917555 BHK917554:BHP917555 BRG917554:BRL917555 CBC917554:CBH917555 CKY917554:CLD917555 CUU917554:CUZ917555 DEQ917554:DEV917555 DOM917554:DOR917555 DYI917554:DYN917555 EIE917554:EIJ917555 ESA917554:ESF917555 FBW917554:FCB917555 FLS917554:FLX917555 FVO917554:FVT917555 GFK917554:GFP917555 GPG917554:GPL917555 GZC917554:GZH917555 HIY917554:HJD917555 HSU917554:HSZ917555 ICQ917554:ICV917555 IMM917554:IMR917555 IWI917554:IWN917555 JGE917554:JGJ917555 JQA917554:JQF917555 JZW917554:KAB917555 KJS917554:KJX917555 KTO917554:KTT917555 LDK917554:LDP917555 LNG917554:LNL917555 LXC917554:LXH917555 MGY917554:MHD917555 MQU917554:MQZ917555 NAQ917554:NAV917555 NKM917554:NKR917555 NUI917554:NUN917555 OEE917554:OEJ917555 OOA917554:OOF917555 OXW917554:OYB917555 PHS917554:PHX917555 PRO917554:PRT917555 QBK917554:QBP917555 QLG917554:QLL917555 QVC917554:QVH917555 REY917554:RFD917555 ROU917554:ROZ917555 RYQ917554:RYV917555 SIM917554:SIR917555 SSI917554:SSN917555 TCE917554:TCJ917555 TMA917554:TMF917555 TVW917554:TWB917555 UFS917554:UFX917555 UPO917554:UPT917555 UZK917554:UZP917555 VJG917554:VJL917555 VTC917554:VTH917555 WCY917554:WDD917555 WMU917554:WMZ917555 WWQ917554:WWV917555 AI983090:AN983091 KE983090:KJ983091 UA983090:UF983091 ADW983090:AEB983091 ANS983090:ANX983091 AXO983090:AXT983091 BHK983090:BHP983091 BRG983090:BRL983091 CBC983090:CBH983091 CKY983090:CLD983091 CUU983090:CUZ983091 DEQ983090:DEV983091 DOM983090:DOR983091 DYI983090:DYN983091 EIE983090:EIJ983091 ESA983090:ESF983091 FBW983090:FCB983091 FLS983090:FLX983091 FVO983090:FVT983091 GFK983090:GFP983091 GPG983090:GPL983091 GZC983090:GZH983091 HIY983090:HJD983091 HSU983090:HSZ983091 ICQ983090:ICV983091 IMM983090:IMR983091 IWI983090:IWN983091 JGE983090:JGJ983091 JQA983090:JQF983091 JZW983090:KAB983091 KJS983090:KJX983091 KTO983090:KTT983091 LDK983090:LDP983091 LNG983090:LNL983091 LXC983090:LXH983091 MGY983090:MHD983091 MQU983090:MQZ983091 NAQ983090:NAV983091 NKM983090:NKR983091 NUI983090:NUN983091 OEE983090:OEJ983091 OOA983090:OOF983091 OXW983090:OYB983091 PHS983090:PHX983091 PRO983090:PRT983091 QBK983090:QBP983091 QLG983090:QLL983091 QVC983090:QVH983091 REY983090:RFD983091 ROU983090:ROZ983091 RYQ983090:RYV983091 SIM983090:SIR983091 SSI983090:SSN983091 TCE983090:TCJ983091 TMA983090:TMF983091 TVW983090:TWB983091 UFS983090:UFX983091 UPO983090:UPT983091 UZK983090:UZP983091 VJG983090:VJL983091 VTC983090:VTH983091 WCY983090:WDD983091 WMU983090:WMZ983091 WWQ983090:WWV983091 TBT983054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BS65550 LO65550 VK65550 AFG65550 APC65550 AYY65550 BIU65550 BSQ65550 CCM65550 CMI65550 CWE65550 DGA65550 DPW65550 DZS65550 EJO65550 ETK65550 FDG65550 FNC65550 FWY65550 GGU65550 GQQ65550 HAM65550 HKI65550 HUE65550 IEA65550 INW65550 IXS65550 JHO65550 JRK65550 KBG65550 KLC65550 KUY65550 LEU65550 LOQ65550 LYM65550 MII65550 MSE65550 NCA65550 NLW65550 NVS65550 OFO65550 OPK65550 OZG65550 PJC65550 PSY65550 QCU65550 QMQ65550 QWM65550 RGI65550 RQE65550 SAA65550 SJW65550 STS65550 TDO65550 TNK65550 TXG65550 UHC65550 UQY65550 VAU65550 VKQ65550 VUM65550 WEI65550 WOE65550 WYA65550 BS131086 LO131086 VK131086 AFG131086 APC131086 AYY131086 BIU131086 BSQ131086 CCM131086 CMI131086 CWE131086 DGA131086 DPW131086 DZS131086 EJO131086 ETK131086 FDG131086 FNC131086 FWY131086 GGU131086 GQQ131086 HAM131086 HKI131086 HUE131086 IEA131086 INW131086 IXS131086 JHO131086 JRK131086 KBG131086 KLC131086 KUY131086 LEU131086 LOQ131086 LYM131086 MII131086 MSE131086 NCA131086 NLW131086 NVS131086 OFO131086 OPK131086 OZG131086 PJC131086 PSY131086 QCU131086 QMQ131086 QWM131086 RGI131086 RQE131086 SAA131086 SJW131086 STS131086 TDO131086 TNK131086 TXG131086 UHC131086 UQY131086 VAU131086 VKQ131086 VUM131086 WEI131086 WOE131086 WYA131086 BS196622 LO196622 VK196622 AFG196622 APC196622 AYY196622 BIU196622 BSQ196622 CCM196622 CMI196622 CWE196622 DGA196622 DPW196622 DZS196622 EJO196622 ETK196622 FDG196622 FNC196622 FWY196622 GGU196622 GQQ196622 HAM196622 HKI196622 HUE196622 IEA196622 INW196622 IXS196622 JHO196622 JRK196622 KBG196622 KLC196622 KUY196622 LEU196622 LOQ196622 LYM196622 MII196622 MSE196622 NCA196622 NLW196622 NVS196622 OFO196622 OPK196622 OZG196622 PJC196622 PSY196622 QCU196622 QMQ196622 QWM196622 RGI196622 RQE196622 SAA196622 SJW196622 STS196622 TDO196622 TNK196622 TXG196622 UHC196622 UQY196622 VAU196622 VKQ196622 VUM196622 WEI196622 WOE196622 WYA196622 BS262158 LO262158 VK262158 AFG262158 APC262158 AYY262158 BIU262158 BSQ262158 CCM262158 CMI262158 CWE262158 DGA262158 DPW262158 DZS262158 EJO262158 ETK262158 FDG262158 FNC262158 FWY262158 GGU262158 GQQ262158 HAM262158 HKI262158 HUE262158 IEA262158 INW262158 IXS262158 JHO262158 JRK262158 KBG262158 KLC262158 KUY262158 LEU262158 LOQ262158 LYM262158 MII262158 MSE262158 NCA262158 NLW262158 NVS262158 OFO262158 OPK262158 OZG262158 PJC262158 PSY262158 QCU262158 QMQ262158 QWM262158 RGI262158 RQE262158 SAA262158 SJW262158 STS262158 TDO262158 TNK262158 TXG262158 UHC262158 UQY262158 VAU262158 VKQ262158 VUM262158 WEI262158 WOE262158 WYA262158 BS327694 LO327694 VK327694 AFG327694 APC327694 AYY327694 BIU327694 BSQ327694 CCM327694 CMI327694 CWE327694 DGA327694 DPW327694 DZS327694 EJO327694 ETK327694 FDG327694 FNC327694 FWY327694 GGU327694 GQQ327694 HAM327694 HKI327694 HUE327694 IEA327694 INW327694 IXS327694 JHO327694 JRK327694 KBG327694 KLC327694 KUY327694 LEU327694 LOQ327694 LYM327694 MII327694 MSE327694 NCA327694 NLW327694 NVS327694 OFO327694 OPK327694 OZG327694 PJC327694 PSY327694 QCU327694 QMQ327694 QWM327694 RGI327694 RQE327694 SAA327694 SJW327694 STS327694 TDO327694 TNK327694 TXG327694 UHC327694 UQY327694 VAU327694 VKQ327694 VUM327694 WEI327694 WOE327694 WYA327694 BS393230 LO393230 VK393230 AFG393230 APC393230 AYY393230 BIU393230 BSQ393230 CCM393230 CMI393230 CWE393230 DGA393230 DPW393230 DZS393230 EJO393230 ETK393230 FDG393230 FNC393230 FWY393230 GGU393230 GQQ393230 HAM393230 HKI393230 HUE393230 IEA393230 INW393230 IXS393230 JHO393230 JRK393230 KBG393230 KLC393230 KUY393230 LEU393230 LOQ393230 LYM393230 MII393230 MSE393230 NCA393230 NLW393230 NVS393230 OFO393230 OPK393230 OZG393230 PJC393230 PSY393230 QCU393230 QMQ393230 QWM393230 RGI393230 RQE393230 SAA393230 SJW393230 STS393230 TDO393230 TNK393230 TXG393230 UHC393230 UQY393230 VAU393230 VKQ393230 VUM393230 WEI393230 WOE393230 WYA393230 BS458766 LO458766 VK458766 AFG458766 APC458766 AYY458766 BIU458766 BSQ458766 CCM458766 CMI458766 CWE458766 DGA458766 DPW458766 DZS458766 EJO458766 ETK458766 FDG458766 FNC458766 FWY458766 GGU458766 GQQ458766 HAM458766 HKI458766 HUE458766 IEA458766 INW458766 IXS458766 JHO458766 JRK458766 KBG458766 KLC458766 KUY458766 LEU458766 LOQ458766 LYM458766 MII458766 MSE458766 NCA458766 NLW458766 NVS458766 OFO458766 OPK458766 OZG458766 PJC458766 PSY458766 QCU458766 QMQ458766 QWM458766 RGI458766 RQE458766 SAA458766 SJW458766 STS458766 TDO458766 TNK458766 TXG458766 UHC458766 UQY458766 VAU458766 VKQ458766 VUM458766 WEI458766 WOE458766 WYA458766 BS524302 LO524302 VK524302 AFG524302 APC524302 AYY524302 BIU524302 BSQ524302 CCM524302 CMI524302 CWE524302 DGA524302 DPW524302 DZS524302 EJO524302 ETK524302 FDG524302 FNC524302 FWY524302 GGU524302 GQQ524302 HAM524302 HKI524302 HUE524302 IEA524302 INW524302 IXS524302 JHO524302 JRK524302 KBG524302 KLC524302 KUY524302 LEU524302 LOQ524302 LYM524302 MII524302 MSE524302 NCA524302 NLW524302 NVS524302 OFO524302 OPK524302 OZG524302 PJC524302 PSY524302 QCU524302 QMQ524302 QWM524302 RGI524302 RQE524302 SAA524302 SJW524302 STS524302 TDO524302 TNK524302 TXG524302 UHC524302 UQY524302 VAU524302 VKQ524302 VUM524302 WEI524302 WOE524302 WYA524302 BS589838 LO589838 VK589838 AFG589838 APC589838 AYY589838 BIU589838 BSQ589838 CCM589838 CMI589838 CWE589838 DGA589838 DPW589838 DZS589838 EJO589838 ETK589838 FDG589838 FNC589838 FWY589838 GGU589838 GQQ589838 HAM589838 HKI589838 HUE589838 IEA589838 INW589838 IXS589838 JHO589838 JRK589838 KBG589838 KLC589838 KUY589838 LEU589838 LOQ589838 LYM589838 MII589838 MSE589838 NCA589838 NLW589838 NVS589838 OFO589838 OPK589838 OZG589838 PJC589838 PSY589838 QCU589838 QMQ589838 QWM589838 RGI589838 RQE589838 SAA589838 SJW589838 STS589838 TDO589838 TNK589838 TXG589838 UHC589838 UQY589838 VAU589838 VKQ589838 VUM589838 WEI589838 WOE589838 WYA589838 BS655374 LO655374 VK655374 AFG655374 APC655374 AYY655374 BIU655374 BSQ655374 CCM655374 CMI655374 CWE655374 DGA655374 DPW655374 DZS655374 EJO655374 ETK655374 FDG655374 FNC655374 FWY655374 GGU655374 GQQ655374 HAM655374 HKI655374 HUE655374 IEA655374 INW655374 IXS655374 JHO655374 JRK655374 KBG655374 KLC655374 KUY655374 LEU655374 LOQ655374 LYM655374 MII655374 MSE655374 NCA655374 NLW655374 NVS655374 OFO655374 OPK655374 OZG655374 PJC655374 PSY655374 QCU655374 QMQ655374 QWM655374 RGI655374 RQE655374 SAA655374 SJW655374 STS655374 TDO655374 TNK655374 TXG655374 UHC655374 UQY655374 VAU655374 VKQ655374 VUM655374 WEI655374 WOE655374 WYA655374 BS720910 LO720910 VK720910 AFG720910 APC720910 AYY720910 BIU720910 BSQ720910 CCM720910 CMI720910 CWE720910 DGA720910 DPW720910 DZS720910 EJO720910 ETK720910 FDG720910 FNC720910 FWY720910 GGU720910 GQQ720910 HAM720910 HKI720910 HUE720910 IEA720910 INW720910 IXS720910 JHO720910 JRK720910 KBG720910 KLC720910 KUY720910 LEU720910 LOQ720910 LYM720910 MII720910 MSE720910 NCA720910 NLW720910 NVS720910 OFO720910 OPK720910 OZG720910 PJC720910 PSY720910 QCU720910 QMQ720910 QWM720910 RGI720910 RQE720910 SAA720910 SJW720910 STS720910 TDO720910 TNK720910 TXG720910 UHC720910 UQY720910 VAU720910 VKQ720910 VUM720910 WEI720910 WOE720910 WYA720910 BS786446 LO786446 VK786446 AFG786446 APC786446 AYY786446 BIU786446 BSQ786446 CCM786446 CMI786446 CWE786446 DGA786446 DPW786446 DZS786446 EJO786446 ETK786446 FDG786446 FNC786446 FWY786446 GGU786446 GQQ786446 HAM786446 HKI786446 HUE786446 IEA786446 INW786446 IXS786446 JHO786446 JRK786446 KBG786446 KLC786446 KUY786446 LEU786446 LOQ786446 LYM786446 MII786446 MSE786446 NCA786446 NLW786446 NVS786446 OFO786446 OPK786446 OZG786446 PJC786446 PSY786446 QCU786446 QMQ786446 QWM786446 RGI786446 RQE786446 SAA786446 SJW786446 STS786446 TDO786446 TNK786446 TXG786446 UHC786446 UQY786446 VAU786446 VKQ786446 VUM786446 WEI786446 WOE786446 WYA786446 BS851982 LO851982 VK851982 AFG851982 APC851982 AYY851982 BIU851982 BSQ851982 CCM851982 CMI851982 CWE851982 DGA851982 DPW851982 DZS851982 EJO851982 ETK851982 FDG851982 FNC851982 FWY851982 GGU851982 GQQ851982 HAM851982 HKI851982 HUE851982 IEA851982 INW851982 IXS851982 JHO851982 JRK851982 KBG851982 KLC851982 KUY851982 LEU851982 LOQ851982 LYM851982 MII851982 MSE851982 NCA851982 NLW851982 NVS851982 OFO851982 OPK851982 OZG851982 PJC851982 PSY851982 QCU851982 QMQ851982 QWM851982 RGI851982 RQE851982 SAA851982 SJW851982 STS851982 TDO851982 TNK851982 TXG851982 UHC851982 UQY851982 VAU851982 VKQ851982 VUM851982 WEI851982 WOE851982 WYA851982 BS917518 LO917518 VK917518 AFG917518 APC917518 AYY917518 BIU917518 BSQ917518 CCM917518 CMI917518 CWE917518 DGA917518 DPW917518 DZS917518 EJO917518 ETK917518 FDG917518 FNC917518 FWY917518 GGU917518 GQQ917518 HAM917518 HKI917518 HUE917518 IEA917518 INW917518 IXS917518 JHO917518 JRK917518 KBG917518 KLC917518 KUY917518 LEU917518 LOQ917518 LYM917518 MII917518 MSE917518 NCA917518 NLW917518 NVS917518 OFO917518 OPK917518 OZG917518 PJC917518 PSY917518 QCU917518 QMQ917518 QWM917518 RGI917518 RQE917518 SAA917518 SJW917518 STS917518 TDO917518 TNK917518 TXG917518 UHC917518 UQY917518 VAU917518 VKQ917518 VUM917518 WEI917518 WOE917518 WYA917518 BS983054 LO983054 VK983054 AFG983054 APC983054 AYY983054 BIU983054 BSQ983054 CCM983054 CMI983054 CWE983054 DGA983054 DPW983054 DZS983054 EJO983054 ETK983054 FDG983054 FNC983054 FWY983054 GGU983054 GQQ983054 HAM983054 HKI983054 HUE983054 IEA983054 INW983054 IXS983054 JHO983054 JRK983054 KBG983054 KLC983054 KUY983054 LEU983054 LOQ983054 LYM983054 MII983054 MSE983054 NCA983054 NLW983054 NVS983054 OFO983054 OPK983054 OZG983054 PJC983054 PSY983054 QCU983054 QMQ983054 QWM983054 RGI983054 RQE983054 SAA983054 SJW983054 STS983054 TDO983054 TNK983054 TXG983054 UHC983054 UQY983054 VAU983054 VKQ983054 VUM983054 WEI983054 WOE983054 WYA983054 TLP983054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BM65550 LI65550 VE65550 AFA65550 AOW65550 AYS65550 BIO65550 BSK65550 CCG65550 CMC65550 CVY65550 DFU65550 DPQ65550 DZM65550 EJI65550 ETE65550 FDA65550 FMW65550 FWS65550 GGO65550 GQK65550 HAG65550 HKC65550 HTY65550 IDU65550 INQ65550 IXM65550 JHI65550 JRE65550 KBA65550 KKW65550 KUS65550 LEO65550 LOK65550 LYG65550 MIC65550 MRY65550 NBU65550 NLQ65550 NVM65550 OFI65550 OPE65550 OZA65550 PIW65550 PSS65550 QCO65550 QMK65550 QWG65550 RGC65550 RPY65550 RZU65550 SJQ65550 STM65550 TDI65550 TNE65550 TXA65550 UGW65550 UQS65550 VAO65550 VKK65550 VUG65550 WEC65550 WNY65550 WXU65550 BM131086 LI131086 VE131086 AFA131086 AOW131086 AYS131086 BIO131086 BSK131086 CCG131086 CMC131086 CVY131086 DFU131086 DPQ131086 DZM131086 EJI131086 ETE131086 FDA131086 FMW131086 FWS131086 GGO131086 GQK131086 HAG131086 HKC131086 HTY131086 IDU131086 INQ131086 IXM131086 JHI131086 JRE131086 KBA131086 KKW131086 KUS131086 LEO131086 LOK131086 LYG131086 MIC131086 MRY131086 NBU131086 NLQ131086 NVM131086 OFI131086 OPE131086 OZA131086 PIW131086 PSS131086 QCO131086 QMK131086 QWG131086 RGC131086 RPY131086 RZU131086 SJQ131086 STM131086 TDI131086 TNE131086 TXA131086 UGW131086 UQS131086 VAO131086 VKK131086 VUG131086 WEC131086 WNY131086 WXU131086 BM196622 LI196622 VE196622 AFA196622 AOW196622 AYS196622 BIO196622 BSK196622 CCG196622 CMC196622 CVY196622 DFU196622 DPQ196622 DZM196622 EJI196622 ETE196622 FDA196622 FMW196622 FWS196622 GGO196622 GQK196622 HAG196622 HKC196622 HTY196622 IDU196622 INQ196622 IXM196622 JHI196622 JRE196622 KBA196622 KKW196622 KUS196622 LEO196622 LOK196622 LYG196622 MIC196622 MRY196622 NBU196622 NLQ196622 NVM196622 OFI196622 OPE196622 OZA196622 PIW196622 PSS196622 QCO196622 QMK196622 QWG196622 RGC196622 RPY196622 RZU196622 SJQ196622 STM196622 TDI196622 TNE196622 TXA196622 UGW196622 UQS196622 VAO196622 VKK196622 VUG196622 WEC196622 WNY196622 WXU196622 BM262158 LI262158 VE262158 AFA262158 AOW262158 AYS262158 BIO262158 BSK262158 CCG262158 CMC262158 CVY262158 DFU262158 DPQ262158 DZM262158 EJI262158 ETE262158 FDA262158 FMW262158 FWS262158 GGO262158 GQK262158 HAG262158 HKC262158 HTY262158 IDU262158 INQ262158 IXM262158 JHI262158 JRE262158 KBA262158 KKW262158 KUS262158 LEO262158 LOK262158 LYG262158 MIC262158 MRY262158 NBU262158 NLQ262158 NVM262158 OFI262158 OPE262158 OZA262158 PIW262158 PSS262158 QCO262158 QMK262158 QWG262158 RGC262158 RPY262158 RZU262158 SJQ262158 STM262158 TDI262158 TNE262158 TXA262158 UGW262158 UQS262158 VAO262158 VKK262158 VUG262158 WEC262158 WNY262158 WXU262158 BM327694 LI327694 VE327694 AFA327694 AOW327694 AYS327694 BIO327694 BSK327694 CCG327694 CMC327694 CVY327694 DFU327694 DPQ327694 DZM327694 EJI327694 ETE327694 FDA327694 FMW327694 FWS327694 GGO327694 GQK327694 HAG327694 HKC327694 HTY327694 IDU327694 INQ327694 IXM327694 JHI327694 JRE327694 KBA327694 KKW327694 KUS327694 LEO327694 LOK327694 LYG327694 MIC327694 MRY327694 NBU327694 NLQ327694 NVM327694 OFI327694 OPE327694 OZA327694 PIW327694 PSS327694 QCO327694 QMK327694 QWG327694 RGC327694 RPY327694 RZU327694 SJQ327694 STM327694 TDI327694 TNE327694 TXA327694 UGW327694 UQS327694 VAO327694 VKK327694 VUG327694 WEC327694 WNY327694 WXU327694 BM393230 LI393230 VE393230 AFA393230 AOW393230 AYS393230 BIO393230 BSK393230 CCG393230 CMC393230 CVY393230 DFU393230 DPQ393230 DZM393230 EJI393230 ETE393230 FDA393230 FMW393230 FWS393230 GGO393230 GQK393230 HAG393230 HKC393230 HTY393230 IDU393230 INQ393230 IXM393230 JHI393230 JRE393230 KBA393230 KKW393230 KUS393230 LEO393230 LOK393230 LYG393230 MIC393230 MRY393230 NBU393230 NLQ393230 NVM393230 OFI393230 OPE393230 OZA393230 PIW393230 PSS393230 QCO393230 QMK393230 QWG393230 RGC393230 RPY393230 RZU393230 SJQ393230 STM393230 TDI393230 TNE393230 TXA393230 UGW393230 UQS393230 VAO393230 VKK393230 VUG393230 WEC393230 WNY393230 WXU393230 BM458766 LI458766 VE458766 AFA458766 AOW458766 AYS458766 BIO458766 BSK458766 CCG458766 CMC458766 CVY458766 DFU458766 DPQ458766 DZM458766 EJI458766 ETE458766 FDA458766 FMW458766 FWS458766 GGO458766 GQK458766 HAG458766 HKC458766 HTY458766 IDU458766 INQ458766 IXM458766 JHI458766 JRE458766 KBA458766 KKW458766 KUS458766 LEO458766 LOK458766 LYG458766 MIC458766 MRY458766 NBU458766 NLQ458766 NVM458766 OFI458766 OPE458766 OZA458766 PIW458766 PSS458766 QCO458766 QMK458766 QWG458766 RGC458766 RPY458766 RZU458766 SJQ458766 STM458766 TDI458766 TNE458766 TXA458766 UGW458766 UQS458766 VAO458766 VKK458766 VUG458766 WEC458766 WNY458766 WXU458766 BM524302 LI524302 VE524302 AFA524302 AOW524302 AYS524302 BIO524302 BSK524302 CCG524302 CMC524302 CVY524302 DFU524302 DPQ524302 DZM524302 EJI524302 ETE524302 FDA524302 FMW524302 FWS524302 GGO524302 GQK524302 HAG524302 HKC524302 HTY524302 IDU524302 INQ524302 IXM524302 JHI524302 JRE524302 KBA524302 KKW524302 KUS524302 LEO524302 LOK524302 LYG524302 MIC524302 MRY524302 NBU524302 NLQ524302 NVM524302 OFI524302 OPE524302 OZA524302 PIW524302 PSS524302 QCO524302 QMK524302 QWG524302 RGC524302 RPY524302 RZU524302 SJQ524302 STM524302 TDI524302 TNE524302 TXA524302 UGW524302 UQS524302 VAO524302 VKK524302 VUG524302 WEC524302 WNY524302 WXU524302 BM589838 LI589838 VE589838 AFA589838 AOW589838 AYS589838 BIO589838 BSK589838 CCG589838 CMC589838 CVY589838 DFU589838 DPQ589838 DZM589838 EJI589838 ETE589838 FDA589838 FMW589838 FWS589838 GGO589838 GQK589838 HAG589838 HKC589838 HTY589838 IDU589838 INQ589838 IXM589838 JHI589838 JRE589838 KBA589838 KKW589838 KUS589838 LEO589838 LOK589838 LYG589838 MIC589838 MRY589838 NBU589838 NLQ589838 NVM589838 OFI589838 OPE589838 OZA589838 PIW589838 PSS589838 QCO589838 QMK589838 QWG589838 RGC589838 RPY589838 RZU589838 SJQ589838 STM589838 TDI589838 TNE589838 TXA589838 UGW589838 UQS589838 VAO589838 VKK589838 VUG589838 WEC589838 WNY589838 WXU589838 BM655374 LI655374 VE655374 AFA655374 AOW655374 AYS655374 BIO655374 BSK655374 CCG655374 CMC655374 CVY655374 DFU655374 DPQ655374 DZM655374 EJI655374 ETE655374 FDA655374 FMW655374 FWS655374 GGO655374 GQK655374 HAG655374 HKC655374 HTY655374 IDU655374 INQ655374 IXM655374 JHI655374 JRE655374 KBA655374 KKW655374 KUS655374 LEO655374 LOK655374 LYG655374 MIC655374 MRY655374 NBU655374 NLQ655374 NVM655374 OFI655374 OPE655374 OZA655374 PIW655374 PSS655374 QCO655374 QMK655374 QWG655374 RGC655374 RPY655374 RZU655374 SJQ655374 STM655374 TDI655374 TNE655374 TXA655374 UGW655374 UQS655374 VAO655374 VKK655374 VUG655374 WEC655374 WNY655374 WXU655374 BM720910 LI720910 VE720910 AFA720910 AOW720910 AYS720910 BIO720910 BSK720910 CCG720910 CMC720910 CVY720910 DFU720910 DPQ720910 DZM720910 EJI720910 ETE720910 FDA720910 FMW720910 FWS720910 GGO720910 GQK720910 HAG720910 HKC720910 HTY720910 IDU720910 INQ720910 IXM720910 JHI720910 JRE720910 KBA720910 KKW720910 KUS720910 LEO720910 LOK720910 LYG720910 MIC720910 MRY720910 NBU720910 NLQ720910 NVM720910 OFI720910 OPE720910 OZA720910 PIW720910 PSS720910 QCO720910 QMK720910 QWG720910 RGC720910 RPY720910 RZU720910 SJQ720910 STM720910 TDI720910 TNE720910 TXA720910 UGW720910 UQS720910 VAO720910 VKK720910 VUG720910 WEC720910 WNY720910 WXU720910 BM786446 LI786446 VE786446 AFA786446 AOW786446 AYS786446 BIO786446 BSK786446 CCG786446 CMC786446 CVY786446 DFU786446 DPQ786446 DZM786446 EJI786446 ETE786446 FDA786446 FMW786446 FWS786446 GGO786446 GQK786446 HAG786446 HKC786446 HTY786446 IDU786446 INQ786446 IXM786446 JHI786446 JRE786446 KBA786446 KKW786446 KUS786446 LEO786446 LOK786446 LYG786446 MIC786446 MRY786446 NBU786446 NLQ786446 NVM786446 OFI786446 OPE786446 OZA786446 PIW786446 PSS786446 QCO786446 QMK786446 QWG786446 RGC786446 RPY786446 RZU786446 SJQ786446 STM786446 TDI786446 TNE786446 TXA786446 UGW786446 UQS786446 VAO786446 VKK786446 VUG786446 WEC786446 WNY786446 WXU786446 BM851982 LI851982 VE851982 AFA851982 AOW851982 AYS851982 BIO851982 BSK851982 CCG851982 CMC851982 CVY851982 DFU851982 DPQ851982 DZM851982 EJI851982 ETE851982 FDA851982 FMW851982 FWS851982 GGO851982 GQK851982 HAG851982 HKC851982 HTY851982 IDU851982 INQ851982 IXM851982 JHI851982 JRE851982 KBA851982 KKW851982 KUS851982 LEO851982 LOK851982 LYG851982 MIC851982 MRY851982 NBU851982 NLQ851982 NVM851982 OFI851982 OPE851982 OZA851982 PIW851982 PSS851982 QCO851982 QMK851982 QWG851982 RGC851982 RPY851982 RZU851982 SJQ851982 STM851982 TDI851982 TNE851982 TXA851982 UGW851982 UQS851982 VAO851982 VKK851982 VUG851982 WEC851982 WNY851982 WXU851982 BM917518 LI917518 VE917518 AFA917518 AOW917518 AYS917518 BIO917518 BSK917518 CCG917518 CMC917518 CVY917518 DFU917518 DPQ917518 DZM917518 EJI917518 ETE917518 FDA917518 FMW917518 FWS917518 GGO917518 GQK917518 HAG917518 HKC917518 HTY917518 IDU917518 INQ917518 IXM917518 JHI917518 JRE917518 KBA917518 KKW917518 KUS917518 LEO917518 LOK917518 LYG917518 MIC917518 MRY917518 NBU917518 NLQ917518 NVM917518 OFI917518 OPE917518 OZA917518 PIW917518 PSS917518 QCO917518 QMK917518 QWG917518 RGC917518 RPY917518 RZU917518 SJQ917518 STM917518 TDI917518 TNE917518 TXA917518 UGW917518 UQS917518 VAO917518 VKK917518 VUG917518 WEC917518 WNY917518 WXU917518 BM983054 LI983054 VE983054 AFA983054 AOW983054 AYS983054 BIO983054 BSK983054 CCG983054 CMC983054 CVY983054 DFU983054 DPQ983054 DZM983054 EJI983054 ETE983054 FDA983054 FMW983054 FWS983054 GGO983054 GQK983054 HAG983054 HKC983054 HTY983054 IDU983054 INQ983054 IXM983054 JHI983054 JRE983054 KBA983054 KKW983054 KUS983054 LEO983054 LOK983054 LYG983054 MIC983054 MRY983054 NBU983054 NLQ983054 NVM983054 OFI983054 OPE983054 OZA983054 PIW983054 PSS983054 QCO983054 QMK983054 QWG983054 RGC983054 RPY983054 RZU983054 SJQ983054 STM983054 TDI983054 TNE983054 TXA983054 UGW983054 UQS983054 VAO983054 VKK983054 VUG983054 WEC983054 WNY983054 WXU983054 VIV983054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AB65550 JX65550 TT65550 ADP65550 ANL65550 AXH65550 BHD65550 BQZ65550 CAV65550 CKR65550 CUN65550 DEJ65550 DOF65550 DYB65550 EHX65550 ERT65550 FBP65550 FLL65550 FVH65550 GFD65550 GOZ65550 GYV65550 HIR65550 HSN65550 ICJ65550 IMF65550 IWB65550 JFX65550 JPT65550 JZP65550 KJL65550 KTH65550 LDD65550 LMZ65550 LWV65550 MGR65550 MQN65550 NAJ65550 NKF65550 NUB65550 ODX65550 ONT65550 OXP65550 PHL65550 PRH65550 QBD65550 QKZ65550 QUV65550 RER65550 RON65550 RYJ65550 SIF65550 SSB65550 TBX65550 TLT65550 TVP65550 UFL65550 UPH65550 UZD65550 VIZ65550 VSV65550 WCR65550 WMN65550 WWJ65550 AB131086 JX131086 TT131086 ADP131086 ANL131086 AXH131086 BHD131086 BQZ131086 CAV131086 CKR131086 CUN131086 DEJ131086 DOF131086 DYB131086 EHX131086 ERT131086 FBP131086 FLL131086 FVH131086 GFD131086 GOZ131086 GYV131086 HIR131086 HSN131086 ICJ131086 IMF131086 IWB131086 JFX131086 JPT131086 JZP131086 KJL131086 KTH131086 LDD131086 LMZ131086 LWV131086 MGR131086 MQN131086 NAJ131086 NKF131086 NUB131086 ODX131086 ONT131086 OXP131086 PHL131086 PRH131086 QBD131086 QKZ131086 QUV131086 RER131086 RON131086 RYJ131086 SIF131086 SSB131086 TBX131086 TLT131086 TVP131086 UFL131086 UPH131086 UZD131086 VIZ131086 VSV131086 WCR131086 WMN131086 WWJ131086 AB196622 JX196622 TT196622 ADP196622 ANL196622 AXH196622 BHD196622 BQZ196622 CAV196622 CKR196622 CUN196622 DEJ196622 DOF196622 DYB196622 EHX196622 ERT196622 FBP196622 FLL196622 FVH196622 GFD196622 GOZ196622 GYV196622 HIR196622 HSN196622 ICJ196622 IMF196622 IWB196622 JFX196622 JPT196622 JZP196622 KJL196622 KTH196622 LDD196622 LMZ196622 LWV196622 MGR196622 MQN196622 NAJ196622 NKF196622 NUB196622 ODX196622 ONT196622 OXP196622 PHL196622 PRH196622 QBD196622 QKZ196622 QUV196622 RER196622 RON196622 RYJ196622 SIF196622 SSB196622 TBX196622 TLT196622 TVP196622 UFL196622 UPH196622 UZD196622 VIZ196622 VSV196622 WCR196622 WMN196622 WWJ196622 AB262158 JX262158 TT262158 ADP262158 ANL262158 AXH262158 BHD262158 BQZ262158 CAV262158 CKR262158 CUN262158 DEJ262158 DOF262158 DYB262158 EHX262158 ERT262158 FBP262158 FLL262158 FVH262158 GFD262158 GOZ262158 GYV262158 HIR262158 HSN262158 ICJ262158 IMF262158 IWB262158 JFX262158 JPT262158 JZP262158 KJL262158 KTH262158 LDD262158 LMZ262158 LWV262158 MGR262158 MQN262158 NAJ262158 NKF262158 NUB262158 ODX262158 ONT262158 OXP262158 PHL262158 PRH262158 QBD262158 QKZ262158 QUV262158 RER262158 RON262158 RYJ262158 SIF262158 SSB262158 TBX262158 TLT262158 TVP262158 UFL262158 UPH262158 UZD262158 VIZ262158 VSV262158 WCR262158 WMN262158 WWJ262158 AB327694 JX327694 TT327694 ADP327694 ANL327694 AXH327694 BHD327694 BQZ327694 CAV327694 CKR327694 CUN327694 DEJ327694 DOF327694 DYB327694 EHX327694 ERT327694 FBP327694 FLL327694 FVH327694 GFD327694 GOZ327694 GYV327694 HIR327694 HSN327694 ICJ327694 IMF327694 IWB327694 JFX327694 JPT327694 JZP327694 KJL327694 KTH327694 LDD327694 LMZ327694 LWV327694 MGR327694 MQN327694 NAJ327694 NKF327694 NUB327694 ODX327694 ONT327694 OXP327694 PHL327694 PRH327694 QBD327694 QKZ327694 QUV327694 RER327694 RON327694 RYJ327694 SIF327694 SSB327694 TBX327694 TLT327694 TVP327694 UFL327694 UPH327694 UZD327694 VIZ327694 VSV327694 WCR327694 WMN327694 WWJ327694 AB393230 JX393230 TT393230 ADP393230 ANL393230 AXH393230 BHD393230 BQZ393230 CAV393230 CKR393230 CUN393230 DEJ393230 DOF393230 DYB393230 EHX393230 ERT393230 FBP393230 FLL393230 FVH393230 GFD393230 GOZ393230 GYV393230 HIR393230 HSN393230 ICJ393230 IMF393230 IWB393230 JFX393230 JPT393230 JZP393230 KJL393230 KTH393230 LDD393230 LMZ393230 LWV393230 MGR393230 MQN393230 NAJ393230 NKF393230 NUB393230 ODX393230 ONT393230 OXP393230 PHL393230 PRH393230 QBD393230 QKZ393230 QUV393230 RER393230 RON393230 RYJ393230 SIF393230 SSB393230 TBX393230 TLT393230 TVP393230 UFL393230 UPH393230 UZD393230 VIZ393230 VSV393230 WCR393230 WMN393230 WWJ393230 AB458766 JX458766 TT458766 ADP458766 ANL458766 AXH458766 BHD458766 BQZ458766 CAV458766 CKR458766 CUN458766 DEJ458766 DOF458766 DYB458766 EHX458766 ERT458766 FBP458766 FLL458766 FVH458766 GFD458766 GOZ458766 GYV458766 HIR458766 HSN458766 ICJ458766 IMF458766 IWB458766 JFX458766 JPT458766 JZP458766 KJL458766 KTH458766 LDD458766 LMZ458766 LWV458766 MGR458766 MQN458766 NAJ458766 NKF458766 NUB458766 ODX458766 ONT458766 OXP458766 PHL458766 PRH458766 QBD458766 QKZ458766 QUV458766 RER458766 RON458766 RYJ458766 SIF458766 SSB458766 TBX458766 TLT458766 TVP458766 UFL458766 UPH458766 UZD458766 VIZ458766 VSV458766 WCR458766 WMN458766 WWJ458766 AB524302 JX524302 TT524302 ADP524302 ANL524302 AXH524302 BHD524302 BQZ524302 CAV524302 CKR524302 CUN524302 DEJ524302 DOF524302 DYB524302 EHX524302 ERT524302 FBP524302 FLL524302 FVH524302 GFD524302 GOZ524302 GYV524302 HIR524302 HSN524302 ICJ524302 IMF524302 IWB524302 JFX524302 JPT524302 JZP524302 KJL524302 KTH524302 LDD524302 LMZ524302 LWV524302 MGR524302 MQN524302 NAJ524302 NKF524302 NUB524302 ODX524302 ONT524302 OXP524302 PHL524302 PRH524302 QBD524302 QKZ524302 QUV524302 RER524302 RON524302 RYJ524302 SIF524302 SSB524302 TBX524302 TLT524302 TVP524302 UFL524302 UPH524302 UZD524302 VIZ524302 VSV524302 WCR524302 WMN524302 WWJ524302 AB589838 JX589838 TT589838 ADP589838 ANL589838 AXH589838 BHD589838 BQZ589838 CAV589838 CKR589838 CUN589838 DEJ589838 DOF589838 DYB589838 EHX589838 ERT589838 FBP589838 FLL589838 FVH589838 GFD589838 GOZ589838 GYV589838 HIR589838 HSN589838 ICJ589838 IMF589838 IWB589838 JFX589838 JPT589838 JZP589838 KJL589838 KTH589838 LDD589838 LMZ589838 LWV589838 MGR589838 MQN589838 NAJ589838 NKF589838 NUB589838 ODX589838 ONT589838 OXP589838 PHL589838 PRH589838 QBD589838 QKZ589838 QUV589838 RER589838 RON589838 RYJ589838 SIF589838 SSB589838 TBX589838 TLT589838 TVP589838 UFL589838 UPH589838 UZD589838 VIZ589838 VSV589838 WCR589838 WMN589838 WWJ589838 AB655374 JX655374 TT655374 ADP655374 ANL655374 AXH655374 BHD655374 BQZ655374 CAV655374 CKR655374 CUN655374 DEJ655374 DOF655374 DYB655374 EHX655374 ERT655374 FBP655374 FLL655374 FVH655374 GFD655374 GOZ655374 GYV655374 HIR655374 HSN655374 ICJ655374 IMF655374 IWB655374 JFX655374 JPT655374 JZP655374 KJL655374 KTH655374 LDD655374 LMZ655374 LWV655374 MGR655374 MQN655374 NAJ655374 NKF655374 NUB655374 ODX655374 ONT655374 OXP655374 PHL655374 PRH655374 QBD655374 QKZ655374 QUV655374 RER655374 RON655374 RYJ655374 SIF655374 SSB655374 TBX655374 TLT655374 TVP655374 UFL655374 UPH655374 UZD655374 VIZ655374 VSV655374 WCR655374 WMN655374 WWJ655374 AB720910 JX720910 TT720910 ADP720910 ANL720910 AXH720910 BHD720910 BQZ720910 CAV720910 CKR720910 CUN720910 DEJ720910 DOF720910 DYB720910 EHX720910 ERT720910 FBP720910 FLL720910 FVH720910 GFD720910 GOZ720910 GYV720910 HIR720910 HSN720910 ICJ720910 IMF720910 IWB720910 JFX720910 JPT720910 JZP720910 KJL720910 KTH720910 LDD720910 LMZ720910 LWV720910 MGR720910 MQN720910 NAJ720910 NKF720910 NUB720910 ODX720910 ONT720910 OXP720910 PHL720910 PRH720910 QBD720910 QKZ720910 QUV720910 RER720910 RON720910 RYJ720910 SIF720910 SSB720910 TBX720910 TLT720910 TVP720910 UFL720910 UPH720910 UZD720910 VIZ720910 VSV720910 WCR720910 WMN720910 WWJ720910 AB786446 JX786446 TT786446 ADP786446 ANL786446 AXH786446 BHD786446 BQZ786446 CAV786446 CKR786446 CUN786446 DEJ786446 DOF786446 DYB786446 EHX786446 ERT786446 FBP786446 FLL786446 FVH786446 GFD786446 GOZ786446 GYV786446 HIR786446 HSN786446 ICJ786446 IMF786446 IWB786446 JFX786446 JPT786446 JZP786446 KJL786446 KTH786446 LDD786446 LMZ786446 LWV786446 MGR786446 MQN786446 NAJ786446 NKF786446 NUB786446 ODX786446 ONT786446 OXP786446 PHL786446 PRH786446 QBD786446 QKZ786446 QUV786446 RER786446 RON786446 RYJ786446 SIF786446 SSB786446 TBX786446 TLT786446 TVP786446 UFL786446 UPH786446 UZD786446 VIZ786446 VSV786446 WCR786446 WMN786446 WWJ786446 AB851982 JX851982 TT851982 ADP851982 ANL851982 AXH851982 BHD851982 BQZ851982 CAV851982 CKR851982 CUN851982 DEJ851982 DOF851982 DYB851982 EHX851982 ERT851982 FBP851982 FLL851982 FVH851982 GFD851982 GOZ851982 GYV851982 HIR851982 HSN851982 ICJ851982 IMF851982 IWB851982 JFX851982 JPT851982 JZP851982 KJL851982 KTH851982 LDD851982 LMZ851982 LWV851982 MGR851982 MQN851982 NAJ851982 NKF851982 NUB851982 ODX851982 ONT851982 OXP851982 PHL851982 PRH851982 QBD851982 QKZ851982 QUV851982 RER851982 RON851982 RYJ851982 SIF851982 SSB851982 TBX851982 TLT851982 TVP851982 UFL851982 UPH851982 UZD851982 VIZ851982 VSV851982 WCR851982 WMN851982 WWJ851982 AB917518 JX917518 TT917518 ADP917518 ANL917518 AXH917518 BHD917518 BQZ917518 CAV917518 CKR917518 CUN917518 DEJ917518 DOF917518 DYB917518 EHX917518 ERT917518 FBP917518 FLL917518 FVH917518 GFD917518 GOZ917518 GYV917518 HIR917518 HSN917518 ICJ917518 IMF917518 IWB917518 JFX917518 JPT917518 JZP917518 KJL917518 KTH917518 LDD917518 LMZ917518 LWV917518 MGR917518 MQN917518 NAJ917518 NKF917518 NUB917518 ODX917518 ONT917518 OXP917518 PHL917518 PRH917518 QBD917518 QKZ917518 QUV917518 RER917518 RON917518 RYJ917518 SIF917518 SSB917518 TBX917518 TLT917518 TVP917518 UFL917518 UPH917518 UZD917518 VIZ917518 VSV917518 WCR917518 WMN917518 WWJ917518 AB983054 JX983054 TT983054 ADP983054 ANL983054 AXH983054 BHD983054 BQZ983054 CAV983054 CKR983054 CUN983054 DEJ983054 DOF983054 DYB983054 EHX983054 ERT983054 FBP983054 FLL983054 FVH983054 GFD983054 GOZ983054 GYV983054 HIR983054 HSN983054 ICJ983054 IMF983054 IWB983054 JFX983054 JPT983054 JZP983054 KJL983054 KTH983054 LDD983054 LMZ983054 LWV983054 MGR983054 MQN983054 NAJ983054 NKF983054 NUB983054 ODX983054 ONT983054 OXP983054 PHL983054 PRH983054 QBD983054 QKZ983054 QUV983054 RER983054 RON983054 RYJ983054 SIF983054 SSB983054 TBX983054 TLT983054 TVP983054 UFL983054 UPH983054 UZD983054 VIZ983054 VSV983054 WCR983054 WMN983054 WWJ983054 TVL983054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BI65550 LE65550 VA65550 AEW65550 AOS65550 AYO65550 BIK65550 BSG65550 CCC65550 CLY65550 CVU65550 DFQ65550 DPM65550 DZI65550 EJE65550 ETA65550 FCW65550 FMS65550 FWO65550 GGK65550 GQG65550 HAC65550 HJY65550 HTU65550 IDQ65550 INM65550 IXI65550 JHE65550 JRA65550 KAW65550 KKS65550 KUO65550 LEK65550 LOG65550 LYC65550 MHY65550 MRU65550 NBQ65550 NLM65550 NVI65550 OFE65550 OPA65550 OYW65550 PIS65550 PSO65550 QCK65550 QMG65550 QWC65550 RFY65550 RPU65550 RZQ65550 SJM65550 STI65550 TDE65550 TNA65550 TWW65550 UGS65550 UQO65550 VAK65550 VKG65550 VUC65550 WDY65550 WNU65550 WXQ65550 BI131086 LE131086 VA131086 AEW131086 AOS131086 AYO131086 BIK131086 BSG131086 CCC131086 CLY131086 CVU131086 DFQ131086 DPM131086 DZI131086 EJE131086 ETA131086 FCW131086 FMS131086 FWO131086 GGK131086 GQG131086 HAC131086 HJY131086 HTU131086 IDQ131086 INM131086 IXI131086 JHE131086 JRA131086 KAW131086 KKS131086 KUO131086 LEK131086 LOG131086 LYC131086 MHY131086 MRU131086 NBQ131086 NLM131086 NVI131086 OFE131086 OPA131086 OYW131086 PIS131086 PSO131086 QCK131086 QMG131086 QWC131086 RFY131086 RPU131086 RZQ131086 SJM131086 STI131086 TDE131086 TNA131086 TWW131086 UGS131086 UQO131086 VAK131086 VKG131086 VUC131086 WDY131086 WNU131086 WXQ131086 BI196622 LE196622 VA196622 AEW196622 AOS196622 AYO196622 BIK196622 BSG196622 CCC196622 CLY196622 CVU196622 DFQ196622 DPM196622 DZI196622 EJE196622 ETA196622 FCW196622 FMS196622 FWO196622 GGK196622 GQG196622 HAC196622 HJY196622 HTU196622 IDQ196622 INM196622 IXI196622 JHE196622 JRA196622 KAW196622 KKS196622 KUO196622 LEK196622 LOG196622 LYC196622 MHY196622 MRU196622 NBQ196622 NLM196622 NVI196622 OFE196622 OPA196622 OYW196622 PIS196622 PSO196622 QCK196622 QMG196622 QWC196622 RFY196622 RPU196622 RZQ196622 SJM196622 STI196622 TDE196622 TNA196622 TWW196622 UGS196622 UQO196622 VAK196622 VKG196622 VUC196622 WDY196622 WNU196622 WXQ196622 BI262158 LE262158 VA262158 AEW262158 AOS262158 AYO262158 BIK262158 BSG262158 CCC262158 CLY262158 CVU262158 DFQ262158 DPM262158 DZI262158 EJE262158 ETA262158 FCW262158 FMS262158 FWO262158 GGK262158 GQG262158 HAC262158 HJY262158 HTU262158 IDQ262158 INM262158 IXI262158 JHE262158 JRA262158 KAW262158 KKS262158 KUO262158 LEK262158 LOG262158 LYC262158 MHY262158 MRU262158 NBQ262158 NLM262158 NVI262158 OFE262158 OPA262158 OYW262158 PIS262158 PSO262158 QCK262158 QMG262158 QWC262158 RFY262158 RPU262158 RZQ262158 SJM262158 STI262158 TDE262158 TNA262158 TWW262158 UGS262158 UQO262158 VAK262158 VKG262158 VUC262158 WDY262158 WNU262158 WXQ262158 BI327694 LE327694 VA327694 AEW327694 AOS327694 AYO327694 BIK327694 BSG327694 CCC327694 CLY327694 CVU327694 DFQ327694 DPM327694 DZI327694 EJE327694 ETA327694 FCW327694 FMS327694 FWO327694 GGK327694 GQG327694 HAC327694 HJY327694 HTU327694 IDQ327694 INM327694 IXI327694 JHE327694 JRA327694 KAW327694 KKS327694 KUO327694 LEK327694 LOG327694 LYC327694 MHY327694 MRU327694 NBQ327694 NLM327694 NVI327694 OFE327694 OPA327694 OYW327694 PIS327694 PSO327694 QCK327694 QMG327694 QWC327694 RFY327694 RPU327694 RZQ327694 SJM327694 STI327694 TDE327694 TNA327694 TWW327694 UGS327694 UQO327694 VAK327694 VKG327694 VUC327694 WDY327694 WNU327694 WXQ327694 BI393230 LE393230 VA393230 AEW393230 AOS393230 AYO393230 BIK393230 BSG393230 CCC393230 CLY393230 CVU393230 DFQ393230 DPM393230 DZI393230 EJE393230 ETA393230 FCW393230 FMS393230 FWO393230 GGK393230 GQG393230 HAC393230 HJY393230 HTU393230 IDQ393230 INM393230 IXI393230 JHE393230 JRA393230 KAW393230 KKS393230 KUO393230 LEK393230 LOG393230 LYC393230 MHY393230 MRU393230 NBQ393230 NLM393230 NVI393230 OFE393230 OPA393230 OYW393230 PIS393230 PSO393230 QCK393230 QMG393230 QWC393230 RFY393230 RPU393230 RZQ393230 SJM393230 STI393230 TDE393230 TNA393230 TWW393230 UGS393230 UQO393230 VAK393230 VKG393230 VUC393230 WDY393230 WNU393230 WXQ393230 BI458766 LE458766 VA458766 AEW458766 AOS458766 AYO458766 BIK458766 BSG458766 CCC458766 CLY458766 CVU458766 DFQ458766 DPM458766 DZI458766 EJE458766 ETA458766 FCW458766 FMS458766 FWO458766 GGK458766 GQG458766 HAC458766 HJY458766 HTU458766 IDQ458766 INM458766 IXI458766 JHE458766 JRA458766 KAW458766 KKS458766 KUO458766 LEK458766 LOG458766 LYC458766 MHY458766 MRU458766 NBQ458766 NLM458766 NVI458766 OFE458766 OPA458766 OYW458766 PIS458766 PSO458766 QCK458766 QMG458766 QWC458766 RFY458766 RPU458766 RZQ458766 SJM458766 STI458766 TDE458766 TNA458766 TWW458766 UGS458766 UQO458766 VAK458766 VKG458766 VUC458766 WDY458766 WNU458766 WXQ458766 BI524302 LE524302 VA524302 AEW524302 AOS524302 AYO524302 BIK524302 BSG524302 CCC524302 CLY524302 CVU524302 DFQ524302 DPM524302 DZI524302 EJE524302 ETA524302 FCW524302 FMS524302 FWO524302 GGK524302 GQG524302 HAC524302 HJY524302 HTU524302 IDQ524302 INM524302 IXI524302 JHE524302 JRA524302 KAW524302 KKS524302 KUO524302 LEK524302 LOG524302 LYC524302 MHY524302 MRU524302 NBQ524302 NLM524302 NVI524302 OFE524302 OPA524302 OYW524302 PIS524302 PSO524302 QCK524302 QMG524302 QWC524302 RFY524302 RPU524302 RZQ524302 SJM524302 STI524302 TDE524302 TNA524302 TWW524302 UGS524302 UQO524302 VAK524302 VKG524302 VUC524302 WDY524302 WNU524302 WXQ524302 BI589838 LE589838 VA589838 AEW589838 AOS589838 AYO589838 BIK589838 BSG589838 CCC589838 CLY589838 CVU589838 DFQ589838 DPM589838 DZI589838 EJE589838 ETA589838 FCW589838 FMS589838 FWO589838 GGK589838 GQG589838 HAC589838 HJY589838 HTU589838 IDQ589838 INM589838 IXI589838 JHE589838 JRA589838 KAW589838 KKS589838 KUO589838 LEK589838 LOG589838 LYC589838 MHY589838 MRU589838 NBQ589838 NLM589838 NVI589838 OFE589838 OPA589838 OYW589838 PIS589838 PSO589838 QCK589838 QMG589838 QWC589838 RFY589838 RPU589838 RZQ589838 SJM589838 STI589838 TDE589838 TNA589838 TWW589838 UGS589838 UQO589838 VAK589838 VKG589838 VUC589838 WDY589838 WNU589838 WXQ589838 BI655374 LE655374 VA655374 AEW655374 AOS655374 AYO655374 BIK655374 BSG655374 CCC655374 CLY655374 CVU655374 DFQ655374 DPM655374 DZI655374 EJE655374 ETA655374 FCW655374 FMS655374 FWO655374 GGK655374 GQG655374 HAC655374 HJY655374 HTU655374 IDQ655374 INM655374 IXI655374 JHE655374 JRA655374 KAW655374 KKS655374 KUO655374 LEK655374 LOG655374 LYC655374 MHY655374 MRU655374 NBQ655374 NLM655374 NVI655374 OFE655374 OPA655374 OYW655374 PIS655374 PSO655374 QCK655374 QMG655374 QWC655374 RFY655374 RPU655374 RZQ655374 SJM655374 STI655374 TDE655374 TNA655374 TWW655374 UGS655374 UQO655374 VAK655374 VKG655374 VUC655374 WDY655374 WNU655374 WXQ655374 BI720910 LE720910 VA720910 AEW720910 AOS720910 AYO720910 BIK720910 BSG720910 CCC720910 CLY720910 CVU720910 DFQ720910 DPM720910 DZI720910 EJE720910 ETA720910 FCW720910 FMS720910 FWO720910 GGK720910 GQG720910 HAC720910 HJY720910 HTU720910 IDQ720910 INM720910 IXI720910 JHE720910 JRA720910 KAW720910 KKS720910 KUO720910 LEK720910 LOG720910 LYC720910 MHY720910 MRU720910 NBQ720910 NLM720910 NVI720910 OFE720910 OPA720910 OYW720910 PIS720910 PSO720910 QCK720910 QMG720910 QWC720910 RFY720910 RPU720910 RZQ720910 SJM720910 STI720910 TDE720910 TNA720910 TWW720910 UGS720910 UQO720910 VAK720910 VKG720910 VUC720910 WDY720910 WNU720910 WXQ720910 BI786446 LE786446 VA786446 AEW786446 AOS786446 AYO786446 BIK786446 BSG786446 CCC786446 CLY786446 CVU786446 DFQ786446 DPM786446 DZI786446 EJE786446 ETA786446 FCW786446 FMS786446 FWO786446 GGK786446 GQG786446 HAC786446 HJY786446 HTU786446 IDQ786446 INM786446 IXI786446 JHE786446 JRA786446 KAW786446 KKS786446 KUO786446 LEK786446 LOG786446 LYC786446 MHY786446 MRU786446 NBQ786446 NLM786446 NVI786446 OFE786446 OPA786446 OYW786446 PIS786446 PSO786446 QCK786446 QMG786446 QWC786446 RFY786446 RPU786446 RZQ786446 SJM786446 STI786446 TDE786446 TNA786446 TWW786446 UGS786446 UQO786446 VAK786446 VKG786446 VUC786446 WDY786446 WNU786446 WXQ786446 BI851982 LE851982 VA851982 AEW851982 AOS851982 AYO851982 BIK851982 BSG851982 CCC851982 CLY851982 CVU851982 DFQ851982 DPM851982 DZI851982 EJE851982 ETA851982 FCW851982 FMS851982 FWO851982 GGK851982 GQG851982 HAC851982 HJY851982 HTU851982 IDQ851982 INM851982 IXI851982 JHE851982 JRA851982 KAW851982 KKS851982 KUO851982 LEK851982 LOG851982 LYC851982 MHY851982 MRU851982 NBQ851982 NLM851982 NVI851982 OFE851982 OPA851982 OYW851982 PIS851982 PSO851982 QCK851982 QMG851982 QWC851982 RFY851982 RPU851982 RZQ851982 SJM851982 STI851982 TDE851982 TNA851982 TWW851982 UGS851982 UQO851982 VAK851982 VKG851982 VUC851982 WDY851982 WNU851982 WXQ851982 BI917518 LE917518 VA917518 AEW917518 AOS917518 AYO917518 BIK917518 BSG917518 CCC917518 CLY917518 CVU917518 DFQ917518 DPM917518 DZI917518 EJE917518 ETA917518 FCW917518 FMS917518 FWO917518 GGK917518 GQG917518 HAC917518 HJY917518 HTU917518 IDQ917518 INM917518 IXI917518 JHE917518 JRA917518 KAW917518 KKS917518 KUO917518 LEK917518 LOG917518 LYC917518 MHY917518 MRU917518 NBQ917518 NLM917518 NVI917518 OFE917518 OPA917518 OYW917518 PIS917518 PSO917518 QCK917518 QMG917518 QWC917518 RFY917518 RPU917518 RZQ917518 SJM917518 STI917518 TDE917518 TNA917518 TWW917518 UGS917518 UQO917518 VAK917518 VKG917518 VUC917518 WDY917518 WNU917518 WXQ917518 BI983054 LE983054 VA983054 AEW983054 AOS983054 AYO983054 BIK983054 BSG983054 CCC983054 CLY983054 CVU983054 DFQ983054 DPM983054 DZI983054 EJE983054 ETA983054 FCW983054 FMS983054 FWO983054 GGK983054 GQG983054 HAC983054 HJY983054 HTU983054 IDQ983054 INM983054 IXI983054 JHE983054 JRA983054 KAW983054 KKS983054 KUO983054 LEK983054 LOG983054 LYC983054 MHY983054 MRU983054 NBQ983054 NLM983054 NVI983054 OFE983054 OPA983054 OYW983054 PIS983054 PSO983054 QCK983054 QMG983054 QWC983054 RFY983054 RPU983054 RZQ983054 SJM983054 STI983054 TDE983054 TNA983054 TWW983054 UGS983054 UQO983054 VAK983054 VKG983054 VUC983054 WDY983054 WNU983054 WXQ983054 VSR983054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AH65550 KD65550 TZ65550 ADV65550 ANR65550 AXN65550 BHJ65550 BRF65550 CBB65550 CKX65550 CUT65550 DEP65550 DOL65550 DYH65550 EID65550 ERZ65550 FBV65550 FLR65550 FVN65550 GFJ65550 GPF65550 GZB65550 HIX65550 HST65550 ICP65550 IML65550 IWH65550 JGD65550 JPZ65550 JZV65550 KJR65550 KTN65550 LDJ65550 LNF65550 LXB65550 MGX65550 MQT65550 NAP65550 NKL65550 NUH65550 OED65550 ONZ65550 OXV65550 PHR65550 PRN65550 QBJ65550 QLF65550 QVB65550 REX65550 ROT65550 RYP65550 SIL65550 SSH65550 TCD65550 TLZ65550 TVV65550 UFR65550 UPN65550 UZJ65550 VJF65550 VTB65550 WCX65550 WMT65550 WWP65550 AH131086 KD131086 TZ131086 ADV131086 ANR131086 AXN131086 BHJ131086 BRF131086 CBB131086 CKX131086 CUT131086 DEP131086 DOL131086 DYH131086 EID131086 ERZ131086 FBV131086 FLR131086 FVN131086 GFJ131086 GPF131086 GZB131086 HIX131086 HST131086 ICP131086 IML131086 IWH131086 JGD131086 JPZ131086 JZV131086 KJR131086 KTN131086 LDJ131086 LNF131086 LXB131086 MGX131086 MQT131086 NAP131086 NKL131086 NUH131086 OED131086 ONZ131086 OXV131086 PHR131086 PRN131086 QBJ131086 QLF131086 QVB131086 REX131086 ROT131086 RYP131086 SIL131086 SSH131086 TCD131086 TLZ131086 TVV131086 UFR131086 UPN131086 UZJ131086 VJF131086 VTB131086 WCX131086 WMT131086 WWP131086 AH196622 KD196622 TZ196622 ADV196622 ANR196622 AXN196622 BHJ196622 BRF196622 CBB196622 CKX196622 CUT196622 DEP196622 DOL196622 DYH196622 EID196622 ERZ196622 FBV196622 FLR196622 FVN196622 GFJ196622 GPF196622 GZB196622 HIX196622 HST196622 ICP196622 IML196622 IWH196622 JGD196622 JPZ196622 JZV196622 KJR196622 KTN196622 LDJ196622 LNF196622 LXB196622 MGX196622 MQT196622 NAP196622 NKL196622 NUH196622 OED196622 ONZ196622 OXV196622 PHR196622 PRN196622 QBJ196622 QLF196622 QVB196622 REX196622 ROT196622 RYP196622 SIL196622 SSH196622 TCD196622 TLZ196622 TVV196622 UFR196622 UPN196622 UZJ196622 VJF196622 VTB196622 WCX196622 WMT196622 WWP196622 AH262158 KD262158 TZ262158 ADV262158 ANR262158 AXN262158 BHJ262158 BRF262158 CBB262158 CKX262158 CUT262158 DEP262158 DOL262158 DYH262158 EID262158 ERZ262158 FBV262158 FLR262158 FVN262158 GFJ262158 GPF262158 GZB262158 HIX262158 HST262158 ICP262158 IML262158 IWH262158 JGD262158 JPZ262158 JZV262158 KJR262158 KTN262158 LDJ262158 LNF262158 LXB262158 MGX262158 MQT262158 NAP262158 NKL262158 NUH262158 OED262158 ONZ262158 OXV262158 PHR262158 PRN262158 QBJ262158 QLF262158 QVB262158 REX262158 ROT262158 RYP262158 SIL262158 SSH262158 TCD262158 TLZ262158 TVV262158 UFR262158 UPN262158 UZJ262158 VJF262158 VTB262158 WCX262158 WMT262158 WWP262158 AH327694 KD327694 TZ327694 ADV327694 ANR327694 AXN327694 BHJ327694 BRF327694 CBB327694 CKX327694 CUT327694 DEP327694 DOL327694 DYH327694 EID327694 ERZ327694 FBV327694 FLR327694 FVN327694 GFJ327694 GPF327694 GZB327694 HIX327694 HST327694 ICP327694 IML327694 IWH327694 JGD327694 JPZ327694 JZV327694 KJR327694 KTN327694 LDJ327694 LNF327694 LXB327694 MGX327694 MQT327694 NAP327694 NKL327694 NUH327694 OED327694 ONZ327694 OXV327694 PHR327694 PRN327694 QBJ327694 QLF327694 QVB327694 REX327694 ROT327694 RYP327694 SIL327694 SSH327694 TCD327694 TLZ327694 TVV327694 UFR327694 UPN327694 UZJ327694 VJF327694 VTB327694 WCX327694 WMT327694 WWP327694 AH393230 KD393230 TZ393230 ADV393230 ANR393230 AXN393230 BHJ393230 BRF393230 CBB393230 CKX393230 CUT393230 DEP393230 DOL393230 DYH393230 EID393230 ERZ393230 FBV393230 FLR393230 FVN393230 GFJ393230 GPF393230 GZB393230 HIX393230 HST393230 ICP393230 IML393230 IWH393230 JGD393230 JPZ393230 JZV393230 KJR393230 KTN393230 LDJ393230 LNF393230 LXB393230 MGX393230 MQT393230 NAP393230 NKL393230 NUH393230 OED393230 ONZ393230 OXV393230 PHR393230 PRN393230 QBJ393230 QLF393230 QVB393230 REX393230 ROT393230 RYP393230 SIL393230 SSH393230 TCD393230 TLZ393230 TVV393230 UFR393230 UPN393230 UZJ393230 VJF393230 VTB393230 WCX393230 WMT393230 WWP393230 AH458766 KD458766 TZ458766 ADV458766 ANR458766 AXN458766 BHJ458766 BRF458766 CBB458766 CKX458766 CUT458766 DEP458766 DOL458766 DYH458766 EID458766 ERZ458766 FBV458766 FLR458766 FVN458766 GFJ458766 GPF458766 GZB458766 HIX458766 HST458766 ICP458766 IML458766 IWH458766 JGD458766 JPZ458766 JZV458766 KJR458766 KTN458766 LDJ458766 LNF458766 LXB458766 MGX458766 MQT458766 NAP458766 NKL458766 NUH458766 OED458766 ONZ458766 OXV458766 PHR458766 PRN458766 QBJ458766 QLF458766 QVB458766 REX458766 ROT458766 RYP458766 SIL458766 SSH458766 TCD458766 TLZ458766 TVV458766 UFR458766 UPN458766 UZJ458766 VJF458766 VTB458766 WCX458766 WMT458766 WWP458766 AH524302 KD524302 TZ524302 ADV524302 ANR524302 AXN524302 BHJ524302 BRF524302 CBB524302 CKX524302 CUT524302 DEP524302 DOL524302 DYH524302 EID524302 ERZ524302 FBV524302 FLR524302 FVN524302 GFJ524302 GPF524302 GZB524302 HIX524302 HST524302 ICP524302 IML524302 IWH524302 JGD524302 JPZ524302 JZV524302 KJR524302 KTN524302 LDJ524302 LNF524302 LXB524302 MGX524302 MQT524302 NAP524302 NKL524302 NUH524302 OED524302 ONZ524302 OXV524302 PHR524302 PRN524302 QBJ524302 QLF524302 QVB524302 REX524302 ROT524302 RYP524302 SIL524302 SSH524302 TCD524302 TLZ524302 TVV524302 UFR524302 UPN524302 UZJ524302 VJF524302 VTB524302 WCX524302 WMT524302 WWP524302 AH589838 KD589838 TZ589838 ADV589838 ANR589838 AXN589838 BHJ589838 BRF589838 CBB589838 CKX589838 CUT589838 DEP589838 DOL589838 DYH589838 EID589838 ERZ589838 FBV589838 FLR589838 FVN589838 GFJ589838 GPF589838 GZB589838 HIX589838 HST589838 ICP589838 IML589838 IWH589838 JGD589838 JPZ589838 JZV589838 KJR589838 KTN589838 LDJ589838 LNF589838 LXB589838 MGX589838 MQT589838 NAP589838 NKL589838 NUH589838 OED589838 ONZ589838 OXV589838 PHR589838 PRN589838 QBJ589838 QLF589838 QVB589838 REX589838 ROT589838 RYP589838 SIL589838 SSH589838 TCD589838 TLZ589838 TVV589838 UFR589838 UPN589838 UZJ589838 VJF589838 VTB589838 WCX589838 WMT589838 WWP589838 AH655374 KD655374 TZ655374 ADV655374 ANR655374 AXN655374 BHJ655374 BRF655374 CBB655374 CKX655374 CUT655374 DEP655374 DOL655374 DYH655374 EID655374 ERZ655374 FBV655374 FLR655374 FVN655374 GFJ655374 GPF655374 GZB655374 HIX655374 HST655374 ICP655374 IML655374 IWH655374 JGD655374 JPZ655374 JZV655374 KJR655374 KTN655374 LDJ655374 LNF655374 LXB655374 MGX655374 MQT655374 NAP655374 NKL655374 NUH655374 OED655374 ONZ655374 OXV655374 PHR655374 PRN655374 QBJ655374 QLF655374 QVB655374 REX655374 ROT655374 RYP655374 SIL655374 SSH655374 TCD655374 TLZ655374 TVV655374 UFR655374 UPN655374 UZJ655374 VJF655374 VTB655374 WCX655374 WMT655374 WWP655374 AH720910 KD720910 TZ720910 ADV720910 ANR720910 AXN720910 BHJ720910 BRF720910 CBB720910 CKX720910 CUT720910 DEP720910 DOL720910 DYH720910 EID720910 ERZ720910 FBV720910 FLR720910 FVN720910 GFJ720910 GPF720910 GZB720910 HIX720910 HST720910 ICP720910 IML720910 IWH720910 JGD720910 JPZ720910 JZV720910 KJR720910 KTN720910 LDJ720910 LNF720910 LXB720910 MGX720910 MQT720910 NAP720910 NKL720910 NUH720910 OED720910 ONZ720910 OXV720910 PHR720910 PRN720910 QBJ720910 QLF720910 QVB720910 REX720910 ROT720910 RYP720910 SIL720910 SSH720910 TCD720910 TLZ720910 TVV720910 UFR720910 UPN720910 UZJ720910 VJF720910 VTB720910 WCX720910 WMT720910 WWP720910 AH786446 KD786446 TZ786446 ADV786446 ANR786446 AXN786446 BHJ786446 BRF786446 CBB786446 CKX786446 CUT786446 DEP786446 DOL786446 DYH786446 EID786446 ERZ786446 FBV786446 FLR786446 FVN786446 GFJ786446 GPF786446 GZB786446 HIX786446 HST786446 ICP786446 IML786446 IWH786446 JGD786446 JPZ786446 JZV786446 KJR786446 KTN786446 LDJ786446 LNF786446 LXB786446 MGX786446 MQT786446 NAP786446 NKL786446 NUH786446 OED786446 ONZ786446 OXV786446 PHR786446 PRN786446 QBJ786446 QLF786446 QVB786446 REX786446 ROT786446 RYP786446 SIL786446 SSH786446 TCD786446 TLZ786446 TVV786446 UFR786446 UPN786446 UZJ786446 VJF786446 VTB786446 WCX786446 WMT786446 WWP786446 AH851982 KD851982 TZ851982 ADV851982 ANR851982 AXN851982 BHJ851982 BRF851982 CBB851982 CKX851982 CUT851982 DEP851982 DOL851982 DYH851982 EID851982 ERZ851982 FBV851982 FLR851982 FVN851982 GFJ851982 GPF851982 GZB851982 HIX851982 HST851982 ICP851982 IML851982 IWH851982 JGD851982 JPZ851982 JZV851982 KJR851982 KTN851982 LDJ851982 LNF851982 LXB851982 MGX851982 MQT851982 NAP851982 NKL851982 NUH851982 OED851982 ONZ851982 OXV851982 PHR851982 PRN851982 QBJ851982 QLF851982 QVB851982 REX851982 ROT851982 RYP851982 SIL851982 SSH851982 TCD851982 TLZ851982 TVV851982 UFR851982 UPN851982 UZJ851982 VJF851982 VTB851982 WCX851982 WMT851982 WWP851982 AH917518 KD917518 TZ917518 ADV917518 ANR917518 AXN917518 BHJ917518 BRF917518 CBB917518 CKX917518 CUT917518 DEP917518 DOL917518 DYH917518 EID917518 ERZ917518 FBV917518 FLR917518 FVN917518 GFJ917518 GPF917518 GZB917518 HIX917518 HST917518 ICP917518 IML917518 IWH917518 JGD917518 JPZ917518 JZV917518 KJR917518 KTN917518 LDJ917518 LNF917518 LXB917518 MGX917518 MQT917518 NAP917518 NKL917518 NUH917518 OED917518 ONZ917518 OXV917518 PHR917518 PRN917518 QBJ917518 QLF917518 QVB917518 REX917518 ROT917518 RYP917518 SIL917518 SSH917518 TCD917518 TLZ917518 TVV917518 UFR917518 UPN917518 UZJ917518 VJF917518 VTB917518 WCX917518 WMT917518 WWP917518 AH983054 KD983054 TZ983054 ADV983054 ANR983054 AXN983054 BHJ983054 BRF983054 CBB983054 CKX983054 CUT983054 DEP983054 DOL983054 DYH983054 EID983054 ERZ983054 FBV983054 FLR983054 FVN983054 GFJ983054 GPF983054 GZB983054 HIX983054 HST983054 ICP983054 IML983054 IWH983054 JGD983054 JPZ983054 JZV983054 KJR983054 KTN983054 LDJ983054 LNF983054 LXB983054 MGX983054 MQT983054 NAP983054 NKL983054 NUH983054 OED983054 ONZ983054 OXV983054 PHR983054 PRN983054 QBJ983054 QLF983054 QVB983054 REX983054 ROT983054 RYP983054 SIL983054 SSH983054 TCD983054 TLZ983054 TVV983054 UFR983054 UPN983054 UZJ983054 VJF983054 VTB983054 WCX983054 WMT983054 WWP983054 UFH983054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BK65550 LG65550 VC65550 AEY65550 AOU65550 AYQ65550 BIM65550 BSI65550 CCE65550 CMA65550 CVW65550 DFS65550 DPO65550 DZK65550 EJG65550 ETC65550 FCY65550 FMU65550 FWQ65550 GGM65550 GQI65550 HAE65550 HKA65550 HTW65550 IDS65550 INO65550 IXK65550 JHG65550 JRC65550 KAY65550 KKU65550 KUQ65550 LEM65550 LOI65550 LYE65550 MIA65550 MRW65550 NBS65550 NLO65550 NVK65550 OFG65550 OPC65550 OYY65550 PIU65550 PSQ65550 QCM65550 QMI65550 QWE65550 RGA65550 RPW65550 RZS65550 SJO65550 STK65550 TDG65550 TNC65550 TWY65550 UGU65550 UQQ65550 VAM65550 VKI65550 VUE65550 WEA65550 WNW65550 WXS65550 BK131086 LG131086 VC131086 AEY131086 AOU131086 AYQ131086 BIM131086 BSI131086 CCE131086 CMA131086 CVW131086 DFS131086 DPO131086 DZK131086 EJG131086 ETC131086 FCY131086 FMU131086 FWQ131086 GGM131086 GQI131086 HAE131086 HKA131086 HTW131086 IDS131086 INO131086 IXK131086 JHG131086 JRC131086 KAY131086 KKU131086 KUQ131086 LEM131086 LOI131086 LYE131086 MIA131086 MRW131086 NBS131086 NLO131086 NVK131086 OFG131086 OPC131086 OYY131086 PIU131086 PSQ131086 QCM131086 QMI131086 QWE131086 RGA131086 RPW131086 RZS131086 SJO131086 STK131086 TDG131086 TNC131086 TWY131086 UGU131086 UQQ131086 VAM131086 VKI131086 VUE131086 WEA131086 WNW131086 WXS131086 BK196622 LG196622 VC196622 AEY196622 AOU196622 AYQ196622 BIM196622 BSI196622 CCE196622 CMA196622 CVW196622 DFS196622 DPO196622 DZK196622 EJG196622 ETC196622 FCY196622 FMU196622 FWQ196622 GGM196622 GQI196622 HAE196622 HKA196622 HTW196622 IDS196622 INO196622 IXK196622 JHG196622 JRC196622 KAY196622 KKU196622 KUQ196622 LEM196622 LOI196622 LYE196622 MIA196622 MRW196622 NBS196622 NLO196622 NVK196622 OFG196622 OPC196622 OYY196622 PIU196622 PSQ196622 QCM196622 QMI196622 QWE196622 RGA196622 RPW196622 RZS196622 SJO196622 STK196622 TDG196622 TNC196622 TWY196622 UGU196622 UQQ196622 VAM196622 VKI196622 VUE196622 WEA196622 WNW196622 WXS196622 BK262158 LG262158 VC262158 AEY262158 AOU262158 AYQ262158 BIM262158 BSI262158 CCE262158 CMA262158 CVW262158 DFS262158 DPO262158 DZK262158 EJG262158 ETC262158 FCY262158 FMU262158 FWQ262158 GGM262158 GQI262158 HAE262158 HKA262158 HTW262158 IDS262158 INO262158 IXK262158 JHG262158 JRC262158 KAY262158 KKU262158 KUQ262158 LEM262158 LOI262158 LYE262158 MIA262158 MRW262158 NBS262158 NLO262158 NVK262158 OFG262158 OPC262158 OYY262158 PIU262158 PSQ262158 QCM262158 QMI262158 QWE262158 RGA262158 RPW262158 RZS262158 SJO262158 STK262158 TDG262158 TNC262158 TWY262158 UGU262158 UQQ262158 VAM262158 VKI262158 VUE262158 WEA262158 WNW262158 WXS262158 BK327694 LG327694 VC327694 AEY327694 AOU327694 AYQ327694 BIM327694 BSI327694 CCE327694 CMA327694 CVW327694 DFS327694 DPO327694 DZK327694 EJG327694 ETC327694 FCY327694 FMU327694 FWQ327694 GGM327694 GQI327694 HAE327694 HKA327694 HTW327694 IDS327694 INO327694 IXK327694 JHG327694 JRC327694 KAY327694 KKU327694 KUQ327694 LEM327694 LOI327694 LYE327694 MIA327694 MRW327694 NBS327694 NLO327694 NVK327694 OFG327694 OPC327694 OYY327694 PIU327694 PSQ327694 QCM327694 QMI327694 QWE327694 RGA327694 RPW327694 RZS327694 SJO327694 STK327694 TDG327694 TNC327694 TWY327694 UGU327694 UQQ327694 VAM327694 VKI327694 VUE327694 WEA327694 WNW327694 WXS327694 BK393230 LG393230 VC393230 AEY393230 AOU393230 AYQ393230 BIM393230 BSI393230 CCE393230 CMA393230 CVW393230 DFS393230 DPO393230 DZK393230 EJG393230 ETC393230 FCY393230 FMU393230 FWQ393230 GGM393230 GQI393230 HAE393230 HKA393230 HTW393230 IDS393230 INO393230 IXK393230 JHG393230 JRC393230 KAY393230 KKU393230 KUQ393230 LEM393230 LOI393230 LYE393230 MIA393230 MRW393230 NBS393230 NLO393230 NVK393230 OFG393230 OPC393230 OYY393230 PIU393230 PSQ393230 QCM393230 QMI393230 QWE393230 RGA393230 RPW393230 RZS393230 SJO393230 STK393230 TDG393230 TNC393230 TWY393230 UGU393230 UQQ393230 VAM393230 VKI393230 VUE393230 WEA393230 WNW393230 WXS393230 BK458766 LG458766 VC458766 AEY458766 AOU458766 AYQ458766 BIM458766 BSI458766 CCE458766 CMA458766 CVW458766 DFS458766 DPO458766 DZK458766 EJG458766 ETC458766 FCY458766 FMU458766 FWQ458766 GGM458766 GQI458766 HAE458766 HKA458766 HTW458766 IDS458766 INO458766 IXK458766 JHG458766 JRC458766 KAY458766 KKU458766 KUQ458766 LEM458766 LOI458766 LYE458766 MIA458766 MRW458766 NBS458766 NLO458766 NVK458766 OFG458766 OPC458766 OYY458766 PIU458766 PSQ458766 QCM458766 QMI458766 QWE458766 RGA458766 RPW458766 RZS458766 SJO458766 STK458766 TDG458766 TNC458766 TWY458766 UGU458766 UQQ458766 VAM458766 VKI458766 VUE458766 WEA458766 WNW458766 WXS458766 BK524302 LG524302 VC524302 AEY524302 AOU524302 AYQ524302 BIM524302 BSI524302 CCE524302 CMA524302 CVW524302 DFS524302 DPO524302 DZK524302 EJG524302 ETC524302 FCY524302 FMU524302 FWQ524302 GGM524302 GQI524302 HAE524302 HKA524302 HTW524302 IDS524302 INO524302 IXK524302 JHG524302 JRC524302 KAY524302 KKU524302 KUQ524302 LEM524302 LOI524302 LYE524302 MIA524302 MRW524302 NBS524302 NLO524302 NVK524302 OFG524302 OPC524302 OYY524302 PIU524302 PSQ524302 QCM524302 QMI524302 QWE524302 RGA524302 RPW524302 RZS524302 SJO524302 STK524302 TDG524302 TNC524302 TWY524302 UGU524302 UQQ524302 VAM524302 VKI524302 VUE524302 WEA524302 WNW524302 WXS524302 BK589838 LG589838 VC589838 AEY589838 AOU589838 AYQ589838 BIM589838 BSI589838 CCE589838 CMA589838 CVW589838 DFS589838 DPO589838 DZK589838 EJG589838 ETC589838 FCY589838 FMU589838 FWQ589838 GGM589838 GQI589838 HAE589838 HKA589838 HTW589838 IDS589838 INO589838 IXK589838 JHG589838 JRC589838 KAY589838 KKU589838 KUQ589838 LEM589838 LOI589838 LYE589838 MIA589838 MRW589838 NBS589838 NLO589838 NVK589838 OFG589838 OPC589838 OYY589838 PIU589838 PSQ589838 QCM589838 QMI589838 QWE589838 RGA589838 RPW589838 RZS589838 SJO589838 STK589838 TDG589838 TNC589838 TWY589838 UGU589838 UQQ589838 VAM589838 VKI589838 VUE589838 WEA589838 WNW589838 WXS589838 BK655374 LG655374 VC655374 AEY655374 AOU655374 AYQ655374 BIM655374 BSI655374 CCE655374 CMA655374 CVW655374 DFS655374 DPO655374 DZK655374 EJG655374 ETC655374 FCY655374 FMU655374 FWQ655374 GGM655374 GQI655374 HAE655374 HKA655374 HTW655374 IDS655374 INO655374 IXK655374 JHG655374 JRC655374 KAY655374 KKU655374 KUQ655374 LEM655374 LOI655374 LYE655374 MIA655374 MRW655374 NBS655374 NLO655374 NVK655374 OFG655374 OPC655374 OYY655374 PIU655374 PSQ655374 QCM655374 QMI655374 QWE655374 RGA655374 RPW655374 RZS655374 SJO655374 STK655374 TDG655374 TNC655374 TWY655374 UGU655374 UQQ655374 VAM655374 VKI655374 VUE655374 WEA655374 WNW655374 WXS655374 BK720910 LG720910 VC720910 AEY720910 AOU720910 AYQ720910 BIM720910 BSI720910 CCE720910 CMA720910 CVW720910 DFS720910 DPO720910 DZK720910 EJG720910 ETC720910 FCY720910 FMU720910 FWQ720910 GGM720910 GQI720910 HAE720910 HKA720910 HTW720910 IDS720910 INO720910 IXK720910 JHG720910 JRC720910 KAY720910 KKU720910 KUQ720910 LEM720910 LOI720910 LYE720910 MIA720910 MRW720910 NBS720910 NLO720910 NVK720910 OFG720910 OPC720910 OYY720910 PIU720910 PSQ720910 QCM720910 QMI720910 QWE720910 RGA720910 RPW720910 RZS720910 SJO720910 STK720910 TDG720910 TNC720910 TWY720910 UGU720910 UQQ720910 VAM720910 VKI720910 VUE720910 WEA720910 WNW720910 WXS720910 BK786446 LG786446 VC786446 AEY786446 AOU786446 AYQ786446 BIM786446 BSI786446 CCE786446 CMA786446 CVW786446 DFS786446 DPO786446 DZK786446 EJG786446 ETC786446 FCY786446 FMU786446 FWQ786446 GGM786446 GQI786446 HAE786446 HKA786446 HTW786446 IDS786446 INO786446 IXK786446 JHG786446 JRC786446 KAY786446 KKU786446 KUQ786446 LEM786446 LOI786446 LYE786446 MIA786446 MRW786446 NBS786446 NLO786446 NVK786446 OFG786446 OPC786446 OYY786446 PIU786446 PSQ786446 QCM786446 QMI786446 QWE786446 RGA786446 RPW786446 RZS786446 SJO786446 STK786446 TDG786446 TNC786446 TWY786446 UGU786446 UQQ786446 VAM786446 VKI786446 VUE786446 WEA786446 WNW786446 WXS786446 BK851982 LG851982 VC851982 AEY851982 AOU851982 AYQ851982 BIM851982 BSI851982 CCE851982 CMA851982 CVW851982 DFS851982 DPO851982 DZK851982 EJG851982 ETC851982 FCY851982 FMU851982 FWQ851982 GGM851982 GQI851982 HAE851982 HKA851982 HTW851982 IDS851982 INO851982 IXK851982 JHG851982 JRC851982 KAY851982 KKU851982 KUQ851982 LEM851982 LOI851982 LYE851982 MIA851982 MRW851982 NBS851982 NLO851982 NVK851982 OFG851982 OPC851982 OYY851982 PIU851982 PSQ851982 QCM851982 QMI851982 QWE851982 RGA851982 RPW851982 RZS851982 SJO851982 STK851982 TDG851982 TNC851982 TWY851982 UGU851982 UQQ851982 VAM851982 VKI851982 VUE851982 WEA851982 WNW851982 WXS851982 BK917518 LG917518 VC917518 AEY917518 AOU917518 AYQ917518 BIM917518 BSI917518 CCE917518 CMA917518 CVW917518 DFS917518 DPO917518 DZK917518 EJG917518 ETC917518 FCY917518 FMU917518 FWQ917518 GGM917518 GQI917518 HAE917518 HKA917518 HTW917518 IDS917518 INO917518 IXK917518 JHG917518 JRC917518 KAY917518 KKU917518 KUQ917518 LEM917518 LOI917518 LYE917518 MIA917518 MRW917518 NBS917518 NLO917518 NVK917518 OFG917518 OPC917518 OYY917518 PIU917518 PSQ917518 QCM917518 QMI917518 QWE917518 RGA917518 RPW917518 RZS917518 SJO917518 STK917518 TDG917518 TNC917518 TWY917518 UGU917518 UQQ917518 VAM917518 VKI917518 VUE917518 WEA917518 WNW917518 WXS917518 BK983054 LG983054 VC983054 AEY983054 AOU983054 AYQ983054 BIM983054 BSI983054 CCE983054 CMA983054 CVW983054 DFS983054 DPO983054 DZK983054 EJG983054 ETC983054 FCY983054 FMU983054 FWQ983054 GGM983054 GQI983054 HAE983054 HKA983054 HTW983054 IDS983054 INO983054 IXK983054 JHG983054 JRC983054 KAY983054 KKU983054 KUQ983054 LEM983054 LOI983054 LYE983054 MIA983054 MRW983054 NBS983054 NLO983054 NVK983054 OFG983054 OPC983054 OYY983054 PIU983054 PSQ983054 QCM983054 QMI983054 QWE983054 RGA983054 RPW983054 RZS983054 SJO983054 STK983054 TDG983054 TNC983054 TWY983054 UGU983054 UQQ983054 VAM983054 VKI983054 VUE983054 WEA983054 WNW983054 WXS983054 UPD983054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BQ65550 LM65550 VI65550 AFE65550 APA65550 AYW65550 BIS65550 BSO65550 CCK65550 CMG65550 CWC65550 DFY65550 DPU65550 DZQ65550 EJM65550 ETI65550 FDE65550 FNA65550 FWW65550 GGS65550 GQO65550 HAK65550 HKG65550 HUC65550 IDY65550 INU65550 IXQ65550 JHM65550 JRI65550 KBE65550 KLA65550 KUW65550 LES65550 LOO65550 LYK65550 MIG65550 MSC65550 NBY65550 NLU65550 NVQ65550 OFM65550 OPI65550 OZE65550 PJA65550 PSW65550 QCS65550 QMO65550 QWK65550 RGG65550 RQC65550 RZY65550 SJU65550 STQ65550 TDM65550 TNI65550 TXE65550 UHA65550 UQW65550 VAS65550 VKO65550 VUK65550 WEG65550 WOC65550 WXY65550 BQ131086 LM131086 VI131086 AFE131086 APA131086 AYW131086 BIS131086 BSO131086 CCK131086 CMG131086 CWC131086 DFY131086 DPU131086 DZQ131086 EJM131086 ETI131086 FDE131086 FNA131086 FWW131086 GGS131086 GQO131086 HAK131086 HKG131086 HUC131086 IDY131086 INU131086 IXQ131086 JHM131086 JRI131086 KBE131086 KLA131086 KUW131086 LES131086 LOO131086 LYK131086 MIG131086 MSC131086 NBY131086 NLU131086 NVQ131086 OFM131086 OPI131086 OZE131086 PJA131086 PSW131086 QCS131086 QMO131086 QWK131086 RGG131086 RQC131086 RZY131086 SJU131086 STQ131086 TDM131086 TNI131086 TXE131086 UHA131086 UQW131086 VAS131086 VKO131086 VUK131086 WEG131086 WOC131086 WXY131086 BQ196622 LM196622 VI196622 AFE196622 APA196622 AYW196622 BIS196622 BSO196622 CCK196622 CMG196622 CWC196622 DFY196622 DPU196622 DZQ196622 EJM196622 ETI196622 FDE196622 FNA196622 FWW196622 GGS196622 GQO196622 HAK196622 HKG196622 HUC196622 IDY196622 INU196622 IXQ196622 JHM196622 JRI196622 KBE196622 KLA196622 KUW196622 LES196622 LOO196622 LYK196622 MIG196622 MSC196622 NBY196622 NLU196622 NVQ196622 OFM196622 OPI196622 OZE196622 PJA196622 PSW196622 QCS196622 QMO196622 QWK196622 RGG196622 RQC196622 RZY196622 SJU196622 STQ196622 TDM196622 TNI196622 TXE196622 UHA196622 UQW196622 VAS196622 VKO196622 VUK196622 WEG196622 WOC196622 WXY196622 BQ262158 LM262158 VI262158 AFE262158 APA262158 AYW262158 BIS262158 BSO262158 CCK262158 CMG262158 CWC262158 DFY262158 DPU262158 DZQ262158 EJM262158 ETI262158 FDE262158 FNA262158 FWW262158 GGS262158 GQO262158 HAK262158 HKG262158 HUC262158 IDY262158 INU262158 IXQ262158 JHM262158 JRI262158 KBE262158 KLA262158 KUW262158 LES262158 LOO262158 LYK262158 MIG262158 MSC262158 NBY262158 NLU262158 NVQ262158 OFM262158 OPI262158 OZE262158 PJA262158 PSW262158 QCS262158 QMO262158 QWK262158 RGG262158 RQC262158 RZY262158 SJU262158 STQ262158 TDM262158 TNI262158 TXE262158 UHA262158 UQW262158 VAS262158 VKO262158 VUK262158 WEG262158 WOC262158 WXY262158 BQ327694 LM327694 VI327694 AFE327694 APA327694 AYW327694 BIS327694 BSO327694 CCK327694 CMG327694 CWC327694 DFY327694 DPU327694 DZQ327694 EJM327694 ETI327694 FDE327694 FNA327694 FWW327694 GGS327694 GQO327694 HAK327694 HKG327694 HUC327694 IDY327694 INU327694 IXQ327694 JHM327694 JRI327694 KBE327694 KLA327694 KUW327694 LES327694 LOO327694 LYK327694 MIG327694 MSC327694 NBY327694 NLU327694 NVQ327694 OFM327694 OPI327694 OZE327694 PJA327694 PSW327694 QCS327694 QMO327694 QWK327694 RGG327694 RQC327694 RZY327694 SJU327694 STQ327694 TDM327694 TNI327694 TXE327694 UHA327694 UQW327694 VAS327694 VKO327694 VUK327694 WEG327694 WOC327694 WXY327694 BQ393230 LM393230 VI393230 AFE393230 APA393230 AYW393230 BIS393230 BSO393230 CCK393230 CMG393230 CWC393230 DFY393230 DPU393230 DZQ393230 EJM393230 ETI393230 FDE393230 FNA393230 FWW393230 GGS393230 GQO393230 HAK393230 HKG393230 HUC393230 IDY393230 INU393230 IXQ393230 JHM393230 JRI393230 KBE393230 KLA393230 KUW393230 LES393230 LOO393230 LYK393230 MIG393230 MSC393230 NBY393230 NLU393230 NVQ393230 OFM393230 OPI393230 OZE393230 PJA393230 PSW393230 QCS393230 QMO393230 QWK393230 RGG393230 RQC393230 RZY393230 SJU393230 STQ393230 TDM393230 TNI393230 TXE393230 UHA393230 UQW393230 VAS393230 VKO393230 VUK393230 WEG393230 WOC393230 WXY393230 BQ458766 LM458766 VI458766 AFE458766 APA458766 AYW458766 BIS458766 BSO458766 CCK458766 CMG458766 CWC458766 DFY458766 DPU458766 DZQ458766 EJM458766 ETI458766 FDE458766 FNA458766 FWW458766 GGS458766 GQO458766 HAK458766 HKG458766 HUC458766 IDY458766 INU458766 IXQ458766 JHM458766 JRI458766 KBE458766 KLA458766 KUW458766 LES458766 LOO458766 LYK458766 MIG458766 MSC458766 NBY458766 NLU458766 NVQ458766 OFM458766 OPI458766 OZE458766 PJA458766 PSW458766 QCS458766 QMO458766 QWK458766 RGG458766 RQC458766 RZY458766 SJU458766 STQ458766 TDM458766 TNI458766 TXE458766 UHA458766 UQW458766 VAS458766 VKO458766 VUK458766 WEG458766 WOC458766 WXY458766 BQ524302 LM524302 VI524302 AFE524302 APA524302 AYW524302 BIS524302 BSO524302 CCK524302 CMG524302 CWC524302 DFY524302 DPU524302 DZQ524302 EJM524302 ETI524302 FDE524302 FNA524302 FWW524302 GGS524302 GQO524302 HAK524302 HKG524302 HUC524302 IDY524302 INU524302 IXQ524302 JHM524302 JRI524302 KBE524302 KLA524302 KUW524302 LES524302 LOO524302 LYK524302 MIG524302 MSC524302 NBY524302 NLU524302 NVQ524302 OFM524302 OPI524302 OZE524302 PJA524302 PSW524302 QCS524302 QMO524302 QWK524302 RGG524302 RQC524302 RZY524302 SJU524302 STQ524302 TDM524302 TNI524302 TXE524302 UHA524302 UQW524302 VAS524302 VKO524302 VUK524302 WEG524302 WOC524302 WXY524302 BQ589838 LM589838 VI589838 AFE589838 APA589838 AYW589838 BIS589838 BSO589838 CCK589838 CMG589838 CWC589838 DFY589838 DPU589838 DZQ589838 EJM589838 ETI589838 FDE589838 FNA589838 FWW589838 GGS589838 GQO589838 HAK589838 HKG589838 HUC589838 IDY589838 INU589838 IXQ589838 JHM589838 JRI589838 KBE589838 KLA589838 KUW589838 LES589838 LOO589838 LYK589838 MIG589838 MSC589838 NBY589838 NLU589838 NVQ589838 OFM589838 OPI589838 OZE589838 PJA589838 PSW589838 QCS589838 QMO589838 QWK589838 RGG589838 RQC589838 RZY589838 SJU589838 STQ589838 TDM589838 TNI589838 TXE589838 UHA589838 UQW589838 VAS589838 VKO589838 VUK589838 WEG589838 WOC589838 WXY589838 BQ655374 LM655374 VI655374 AFE655374 APA655374 AYW655374 BIS655374 BSO655374 CCK655374 CMG655374 CWC655374 DFY655374 DPU655374 DZQ655374 EJM655374 ETI655374 FDE655374 FNA655374 FWW655374 GGS655374 GQO655374 HAK655374 HKG655374 HUC655374 IDY655374 INU655374 IXQ655374 JHM655374 JRI655374 KBE655374 KLA655374 KUW655374 LES655374 LOO655374 LYK655374 MIG655374 MSC655374 NBY655374 NLU655374 NVQ655374 OFM655374 OPI655374 OZE655374 PJA655374 PSW655374 QCS655374 QMO655374 QWK655374 RGG655374 RQC655374 RZY655374 SJU655374 STQ655374 TDM655374 TNI655374 TXE655374 UHA655374 UQW655374 VAS655374 VKO655374 VUK655374 WEG655374 WOC655374 WXY655374 BQ720910 LM720910 VI720910 AFE720910 APA720910 AYW720910 BIS720910 BSO720910 CCK720910 CMG720910 CWC720910 DFY720910 DPU720910 DZQ720910 EJM720910 ETI720910 FDE720910 FNA720910 FWW720910 GGS720910 GQO720910 HAK720910 HKG720910 HUC720910 IDY720910 INU720910 IXQ720910 JHM720910 JRI720910 KBE720910 KLA720910 KUW720910 LES720910 LOO720910 LYK720910 MIG720910 MSC720910 NBY720910 NLU720910 NVQ720910 OFM720910 OPI720910 OZE720910 PJA720910 PSW720910 QCS720910 QMO720910 QWK720910 RGG720910 RQC720910 RZY720910 SJU720910 STQ720910 TDM720910 TNI720910 TXE720910 UHA720910 UQW720910 VAS720910 VKO720910 VUK720910 WEG720910 WOC720910 WXY720910 BQ786446 LM786446 VI786446 AFE786446 APA786446 AYW786446 BIS786446 BSO786446 CCK786446 CMG786446 CWC786446 DFY786446 DPU786446 DZQ786446 EJM786446 ETI786446 FDE786446 FNA786446 FWW786446 GGS786446 GQO786446 HAK786446 HKG786446 HUC786446 IDY786446 INU786446 IXQ786446 JHM786446 JRI786446 KBE786446 KLA786446 KUW786446 LES786446 LOO786446 LYK786446 MIG786446 MSC786446 NBY786446 NLU786446 NVQ786446 OFM786446 OPI786446 OZE786446 PJA786446 PSW786446 QCS786446 QMO786446 QWK786446 RGG786446 RQC786446 RZY786446 SJU786446 STQ786446 TDM786446 TNI786446 TXE786446 UHA786446 UQW786446 VAS786446 VKO786446 VUK786446 WEG786446 WOC786446 WXY786446 BQ851982 LM851982 VI851982 AFE851982 APA851982 AYW851982 BIS851982 BSO851982 CCK851982 CMG851982 CWC851982 DFY851982 DPU851982 DZQ851982 EJM851982 ETI851982 FDE851982 FNA851982 FWW851982 GGS851982 GQO851982 HAK851982 HKG851982 HUC851982 IDY851982 INU851982 IXQ851982 JHM851982 JRI851982 KBE851982 KLA851982 KUW851982 LES851982 LOO851982 LYK851982 MIG851982 MSC851982 NBY851982 NLU851982 NVQ851982 OFM851982 OPI851982 OZE851982 PJA851982 PSW851982 QCS851982 QMO851982 QWK851982 RGG851982 RQC851982 RZY851982 SJU851982 STQ851982 TDM851982 TNI851982 TXE851982 UHA851982 UQW851982 VAS851982 VKO851982 VUK851982 WEG851982 WOC851982 WXY851982 BQ917518 LM917518 VI917518 AFE917518 APA917518 AYW917518 BIS917518 BSO917518 CCK917518 CMG917518 CWC917518 DFY917518 DPU917518 DZQ917518 EJM917518 ETI917518 FDE917518 FNA917518 FWW917518 GGS917518 GQO917518 HAK917518 HKG917518 HUC917518 IDY917518 INU917518 IXQ917518 JHM917518 JRI917518 KBE917518 KLA917518 KUW917518 LES917518 LOO917518 LYK917518 MIG917518 MSC917518 NBY917518 NLU917518 NVQ917518 OFM917518 OPI917518 OZE917518 PJA917518 PSW917518 QCS917518 QMO917518 QWK917518 RGG917518 RQC917518 RZY917518 SJU917518 STQ917518 TDM917518 TNI917518 TXE917518 UHA917518 UQW917518 VAS917518 VKO917518 VUK917518 WEG917518 WOC917518 WXY917518 BQ983054 LM983054 VI983054 AFE983054 APA983054 AYW983054 BIS983054 BSO983054 CCK983054 CMG983054 CWC983054 DFY983054 DPU983054 DZQ983054 EJM983054 ETI983054 FDE983054 FNA983054 FWW983054 GGS983054 GQO983054 HAK983054 HKG983054 HUC983054 IDY983054 INU983054 IXQ983054 JHM983054 JRI983054 KBE983054 KLA983054 KUW983054 LES983054 LOO983054 LYK983054 MIG983054 MSC983054 NBY983054 NLU983054 NVQ983054 OFM983054 OPI983054 OZE983054 PJA983054 PSW983054 QCS983054 QMO983054 QWK983054 RGG983054 RQC983054 RZY983054 SJU983054 STQ983054 TDM983054 TNI983054 TXE983054 UHA983054 UQW983054 VAS983054 VKO983054 VUK983054 WEG983054 WOC983054 WXY983054 UYZ983054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BG65550 LC65550 UY65550 AEU65550 AOQ65550 AYM65550 BII65550 BSE65550 CCA65550 CLW65550 CVS65550 DFO65550 DPK65550 DZG65550 EJC65550 ESY65550 FCU65550 FMQ65550 FWM65550 GGI65550 GQE65550 HAA65550 HJW65550 HTS65550 IDO65550 INK65550 IXG65550 JHC65550 JQY65550 KAU65550 KKQ65550 KUM65550 LEI65550 LOE65550 LYA65550 MHW65550 MRS65550 NBO65550 NLK65550 NVG65550 OFC65550 OOY65550 OYU65550 PIQ65550 PSM65550 QCI65550 QME65550 QWA65550 RFW65550 RPS65550 RZO65550 SJK65550 STG65550 TDC65550 TMY65550 TWU65550 UGQ65550 UQM65550 VAI65550 VKE65550 VUA65550 WDW65550 WNS65550 WXO65550 BG131086 LC131086 UY131086 AEU131086 AOQ131086 AYM131086 BII131086 BSE131086 CCA131086 CLW131086 CVS131086 DFO131086 DPK131086 DZG131086 EJC131086 ESY131086 FCU131086 FMQ131086 FWM131086 GGI131086 GQE131086 HAA131086 HJW131086 HTS131086 IDO131086 INK131086 IXG131086 JHC131086 JQY131086 KAU131086 KKQ131086 KUM131086 LEI131086 LOE131086 LYA131086 MHW131086 MRS131086 NBO131086 NLK131086 NVG131086 OFC131086 OOY131086 OYU131086 PIQ131086 PSM131086 QCI131086 QME131086 QWA131086 RFW131086 RPS131086 RZO131086 SJK131086 STG131086 TDC131086 TMY131086 TWU131086 UGQ131086 UQM131086 VAI131086 VKE131086 VUA131086 WDW131086 WNS131086 WXO131086 BG196622 LC196622 UY196622 AEU196622 AOQ196622 AYM196622 BII196622 BSE196622 CCA196622 CLW196622 CVS196622 DFO196622 DPK196622 DZG196622 EJC196622 ESY196622 FCU196622 FMQ196622 FWM196622 GGI196622 GQE196622 HAA196622 HJW196622 HTS196622 IDO196622 INK196622 IXG196622 JHC196622 JQY196622 KAU196622 KKQ196622 KUM196622 LEI196622 LOE196622 LYA196622 MHW196622 MRS196622 NBO196622 NLK196622 NVG196622 OFC196622 OOY196622 OYU196622 PIQ196622 PSM196622 QCI196622 QME196622 QWA196622 RFW196622 RPS196622 RZO196622 SJK196622 STG196622 TDC196622 TMY196622 TWU196622 UGQ196622 UQM196622 VAI196622 VKE196622 VUA196622 WDW196622 WNS196622 WXO196622 BG262158 LC262158 UY262158 AEU262158 AOQ262158 AYM262158 BII262158 BSE262158 CCA262158 CLW262158 CVS262158 DFO262158 DPK262158 DZG262158 EJC262158 ESY262158 FCU262158 FMQ262158 FWM262158 GGI262158 GQE262158 HAA262158 HJW262158 HTS262158 IDO262158 INK262158 IXG262158 JHC262158 JQY262158 KAU262158 KKQ262158 KUM262158 LEI262158 LOE262158 LYA262158 MHW262158 MRS262158 NBO262158 NLK262158 NVG262158 OFC262158 OOY262158 OYU262158 PIQ262158 PSM262158 QCI262158 QME262158 QWA262158 RFW262158 RPS262158 RZO262158 SJK262158 STG262158 TDC262158 TMY262158 TWU262158 UGQ262158 UQM262158 VAI262158 VKE262158 VUA262158 WDW262158 WNS262158 WXO262158 BG327694 LC327694 UY327694 AEU327694 AOQ327694 AYM327694 BII327694 BSE327694 CCA327694 CLW327694 CVS327694 DFO327694 DPK327694 DZG327694 EJC327694 ESY327694 FCU327694 FMQ327694 FWM327694 GGI327694 GQE327694 HAA327694 HJW327694 HTS327694 IDO327694 INK327694 IXG327694 JHC327694 JQY327694 KAU327694 KKQ327694 KUM327694 LEI327694 LOE327694 LYA327694 MHW327694 MRS327694 NBO327694 NLK327694 NVG327694 OFC327694 OOY327694 OYU327694 PIQ327694 PSM327694 QCI327694 QME327694 QWA327694 RFW327694 RPS327694 RZO327694 SJK327694 STG327694 TDC327694 TMY327694 TWU327694 UGQ327694 UQM327694 VAI327694 VKE327694 VUA327694 WDW327694 WNS327694 WXO327694 BG393230 LC393230 UY393230 AEU393230 AOQ393230 AYM393230 BII393230 BSE393230 CCA393230 CLW393230 CVS393230 DFO393230 DPK393230 DZG393230 EJC393230 ESY393230 FCU393230 FMQ393230 FWM393230 GGI393230 GQE393230 HAA393230 HJW393230 HTS393230 IDO393230 INK393230 IXG393230 JHC393230 JQY393230 KAU393230 KKQ393230 KUM393230 LEI393230 LOE393230 LYA393230 MHW393230 MRS393230 NBO393230 NLK393230 NVG393230 OFC393230 OOY393230 OYU393230 PIQ393230 PSM393230 QCI393230 QME393230 QWA393230 RFW393230 RPS393230 RZO393230 SJK393230 STG393230 TDC393230 TMY393230 TWU393230 UGQ393230 UQM393230 VAI393230 VKE393230 VUA393230 WDW393230 WNS393230 WXO393230 BG458766 LC458766 UY458766 AEU458766 AOQ458766 AYM458766 BII458766 BSE458766 CCA458766 CLW458766 CVS458766 DFO458766 DPK458766 DZG458766 EJC458766 ESY458766 FCU458766 FMQ458766 FWM458766 GGI458766 GQE458766 HAA458766 HJW458766 HTS458766 IDO458766 INK458766 IXG458766 JHC458766 JQY458766 KAU458766 KKQ458766 KUM458766 LEI458766 LOE458766 LYA458766 MHW458766 MRS458766 NBO458766 NLK458766 NVG458766 OFC458766 OOY458766 OYU458766 PIQ458766 PSM458766 QCI458766 QME458766 QWA458766 RFW458766 RPS458766 RZO458766 SJK458766 STG458766 TDC458766 TMY458766 TWU458766 UGQ458766 UQM458766 VAI458766 VKE458766 VUA458766 WDW458766 WNS458766 WXO458766 BG524302 LC524302 UY524302 AEU524302 AOQ524302 AYM524302 BII524302 BSE524302 CCA524302 CLW524302 CVS524302 DFO524302 DPK524302 DZG524302 EJC524302 ESY524302 FCU524302 FMQ524302 FWM524302 GGI524302 GQE524302 HAA524302 HJW524302 HTS524302 IDO524302 INK524302 IXG524302 JHC524302 JQY524302 KAU524302 KKQ524302 KUM524302 LEI524302 LOE524302 LYA524302 MHW524302 MRS524302 NBO524302 NLK524302 NVG524302 OFC524302 OOY524302 OYU524302 PIQ524302 PSM524302 QCI524302 QME524302 QWA524302 RFW524302 RPS524302 RZO524302 SJK524302 STG524302 TDC524302 TMY524302 TWU524302 UGQ524302 UQM524302 VAI524302 VKE524302 VUA524302 WDW524302 WNS524302 WXO524302 BG589838 LC589838 UY589838 AEU589838 AOQ589838 AYM589838 BII589838 BSE589838 CCA589838 CLW589838 CVS589838 DFO589838 DPK589838 DZG589838 EJC589838 ESY589838 FCU589838 FMQ589838 FWM589838 GGI589838 GQE589838 HAA589838 HJW589838 HTS589838 IDO589838 INK589838 IXG589838 JHC589838 JQY589838 KAU589838 KKQ589838 KUM589838 LEI589838 LOE589838 LYA589838 MHW589838 MRS589838 NBO589838 NLK589838 NVG589838 OFC589838 OOY589838 OYU589838 PIQ589838 PSM589838 QCI589838 QME589838 QWA589838 RFW589838 RPS589838 RZO589838 SJK589838 STG589838 TDC589838 TMY589838 TWU589838 UGQ589838 UQM589838 VAI589838 VKE589838 VUA589838 WDW589838 WNS589838 WXO589838 BG655374 LC655374 UY655374 AEU655374 AOQ655374 AYM655374 BII655374 BSE655374 CCA655374 CLW655374 CVS655374 DFO655374 DPK655374 DZG655374 EJC655374 ESY655374 FCU655374 FMQ655374 FWM655374 GGI655374 GQE655374 HAA655374 HJW655374 HTS655374 IDO655374 INK655374 IXG655374 JHC655374 JQY655374 KAU655374 KKQ655374 KUM655374 LEI655374 LOE655374 LYA655374 MHW655374 MRS655374 NBO655374 NLK655374 NVG655374 OFC655374 OOY655374 OYU655374 PIQ655374 PSM655374 QCI655374 QME655374 QWA655374 RFW655374 RPS655374 RZO655374 SJK655374 STG655374 TDC655374 TMY655374 TWU655374 UGQ655374 UQM655374 VAI655374 VKE655374 VUA655374 WDW655374 WNS655374 WXO655374 BG720910 LC720910 UY720910 AEU720910 AOQ720910 AYM720910 BII720910 BSE720910 CCA720910 CLW720910 CVS720910 DFO720910 DPK720910 DZG720910 EJC720910 ESY720910 FCU720910 FMQ720910 FWM720910 GGI720910 GQE720910 HAA720910 HJW720910 HTS720910 IDO720910 INK720910 IXG720910 JHC720910 JQY720910 KAU720910 KKQ720910 KUM720910 LEI720910 LOE720910 LYA720910 MHW720910 MRS720910 NBO720910 NLK720910 NVG720910 OFC720910 OOY720910 OYU720910 PIQ720910 PSM720910 QCI720910 QME720910 QWA720910 RFW720910 RPS720910 RZO720910 SJK720910 STG720910 TDC720910 TMY720910 TWU720910 UGQ720910 UQM720910 VAI720910 VKE720910 VUA720910 WDW720910 WNS720910 WXO720910 BG786446 LC786446 UY786446 AEU786446 AOQ786446 AYM786446 BII786446 BSE786446 CCA786446 CLW786446 CVS786446 DFO786446 DPK786446 DZG786446 EJC786446 ESY786446 FCU786446 FMQ786446 FWM786446 GGI786446 GQE786446 HAA786446 HJW786446 HTS786446 IDO786446 INK786446 IXG786446 JHC786446 JQY786446 KAU786446 KKQ786446 KUM786446 LEI786446 LOE786446 LYA786446 MHW786446 MRS786446 NBO786446 NLK786446 NVG786446 OFC786446 OOY786446 OYU786446 PIQ786446 PSM786446 QCI786446 QME786446 QWA786446 RFW786446 RPS786446 RZO786446 SJK786446 STG786446 TDC786446 TMY786446 TWU786446 UGQ786446 UQM786446 VAI786446 VKE786446 VUA786446 WDW786446 WNS786446 WXO786446 BG851982 LC851982 UY851982 AEU851982 AOQ851982 AYM851982 BII851982 BSE851982 CCA851982 CLW851982 CVS851982 DFO851982 DPK851982 DZG851982 EJC851982 ESY851982 FCU851982 FMQ851982 FWM851982 GGI851982 GQE851982 HAA851982 HJW851982 HTS851982 IDO851982 INK851982 IXG851982 JHC851982 JQY851982 KAU851982 KKQ851982 KUM851982 LEI851982 LOE851982 LYA851982 MHW851982 MRS851982 NBO851982 NLK851982 NVG851982 OFC851982 OOY851982 OYU851982 PIQ851982 PSM851982 QCI851982 QME851982 QWA851982 RFW851982 RPS851982 RZO851982 SJK851982 STG851982 TDC851982 TMY851982 TWU851982 UGQ851982 UQM851982 VAI851982 VKE851982 VUA851982 WDW851982 WNS851982 WXO851982 BG917518 LC917518 UY917518 AEU917518 AOQ917518 AYM917518 BII917518 BSE917518 CCA917518 CLW917518 CVS917518 DFO917518 DPK917518 DZG917518 EJC917518 ESY917518 FCU917518 FMQ917518 FWM917518 GGI917518 GQE917518 HAA917518 HJW917518 HTS917518 IDO917518 INK917518 IXG917518 JHC917518 JQY917518 KAU917518 KKQ917518 KUM917518 LEI917518 LOE917518 LYA917518 MHW917518 MRS917518 NBO917518 NLK917518 NVG917518 OFC917518 OOY917518 OYU917518 PIQ917518 PSM917518 QCI917518 QME917518 QWA917518 RFW917518 RPS917518 RZO917518 SJK917518 STG917518 TDC917518 TMY917518 TWU917518 UGQ917518 UQM917518 VAI917518 VKE917518 VUA917518 WDW917518 WNS917518 WXO917518 BG983054 LC983054 UY983054 AEU983054 AOQ983054 AYM983054 BII983054 BSE983054 CCA983054 CLW983054 CVS983054 DFO983054 DPK983054 DZG983054 EJC983054 ESY983054 FCU983054 FMQ983054 FWM983054 GGI983054 GQE983054 HAA983054 HJW983054 HTS983054 IDO983054 INK983054 IXG983054 JHC983054 JQY983054 KAU983054 KKQ983054 KUM983054 LEI983054 LOE983054 LYA983054 MHW983054 MRS983054 NBO983054 NLK983054 NVG983054 OFC983054 OOY983054 OYU983054 PIQ983054 PSM983054 QCI983054 QME983054 QWA983054 RFW983054 RPS983054 RZO983054 SJK983054 STG983054 TDC983054 TMY983054 TWU983054 UGQ983054 UQM983054 VAI983054 VKE983054 VUA983054 WDW983054 WNS983054 WXO983054 WCN983054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Z65550 JV65550 TR65550 ADN65550 ANJ65550 AXF65550 BHB65550 BQX65550 CAT65550 CKP65550 CUL65550 DEH65550 DOD65550 DXZ65550 EHV65550 ERR65550 FBN65550 FLJ65550 FVF65550 GFB65550 GOX65550 GYT65550 HIP65550 HSL65550 ICH65550 IMD65550 IVZ65550 JFV65550 JPR65550 JZN65550 KJJ65550 KTF65550 LDB65550 LMX65550 LWT65550 MGP65550 MQL65550 NAH65550 NKD65550 NTZ65550 ODV65550 ONR65550 OXN65550 PHJ65550 PRF65550 QBB65550 QKX65550 QUT65550 REP65550 ROL65550 RYH65550 SID65550 SRZ65550 TBV65550 TLR65550 TVN65550 UFJ65550 UPF65550 UZB65550 VIX65550 VST65550 WCP65550 WML65550 WWH65550 Z131086 JV131086 TR131086 ADN131086 ANJ131086 AXF131086 BHB131086 BQX131086 CAT131086 CKP131086 CUL131086 DEH131086 DOD131086 DXZ131086 EHV131086 ERR131086 FBN131086 FLJ131086 FVF131086 GFB131086 GOX131086 GYT131086 HIP131086 HSL131086 ICH131086 IMD131086 IVZ131086 JFV131086 JPR131086 JZN131086 KJJ131086 KTF131086 LDB131086 LMX131086 LWT131086 MGP131086 MQL131086 NAH131086 NKD131086 NTZ131086 ODV131086 ONR131086 OXN131086 PHJ131086 PRF131086 QBB131086 QKX131086 QUT131086 REP131086 ROL131086 RYH131086 SID131086 SRZ131086 TBV131086 TLR131086 TVN131086 UFJ131086 UPF131086 UZB131086 VIX131086 VST131086 WCP131086 WML131086 WWH131086 Z196622 JV196622 TR196622 ADN196622 ANJ196622 AXF196622 BHB196622 BQX196622 CAT196622 CKP196622 CUL196622 DEH196622 DOD196622 DXZ196622 EHV196622 ERR196622 FBN196622 FLJ196622 FVF196622 GFB196622 GOX196622 GYT196622 HIP196622 HSL196622 ICH196622 IMD196622 IVZ196622 JFV196622 JPR196622 JZN196622 KJJ196622 KTF196622 LDB196622 LMX196622 LWT196622 MGP196622 MQL196622 NAH196622 NKD196622 NTZ196622 ODV196622 ONR196622 OXN196622 PHJ196622 PRF196622 QBB196622 QKX196622 QUT196622 REP196622 ROL196622 RYH196622 SID196622 SRZ196622 TBV196622 TLR196622 TVN196622 UFJ196622 UPF196622 UZB196622 VIX196622 VST196622 WCP196622 WML196622 WWH196622 Z262158 JV262158 TR262158 ADN262158 ANJ262158 AXF262158 BHB262158 BQX262158 CAT262158 CKP262158 CUL262158 DEH262158 DOD262158 DXZ262158 EHV262158 ERR262158 FBN262158 FLJ262158 FVF262158 GFB262158 GOX262158 GYT262158 HIP262158 HSL262158 ICH262158 IMD262158 IVZ262158 JFV262158 JPR262158 JZN262158 KJJ262158 KTF262158 LDB262158 LMX262158 LWT262158 MGP262158 MQL262158 NAH262158 NKD262158 NTZ262158 ODV262158 ONR262158 OXN262158 PHJ262158 PRF262158 QBB262158 QKX262158 QUT262158 REP262158 ROL262158 RYH262158 SID262158 SRZ262158 TBV262158 TLR262158 TVN262158 UFJ262158 UPF262158 UZB262158 VIX262158 VST262158 WCP262158 WML262158 WWH262158 Z327694 JV327694 TR327694 ADN327694 ANJ327694 AXF327694 BHB327694 BQX327694 CAT327694 CKP327694 CUL327694 DEH327694 DOD327694 DXZ327694 EHV327694 ERR327694 FBN327694 FLJ327694 FVF327694 GFB327694 GOX327694 GYT327694 HIP327694 HSL327694 ICH327694 IMD327694 IVZ327694 JFV327694 JPR327694 JZN327694 KJJ327694 KTF327694 LDB327694 LMX327694 LWT327694 MGP327694 MQL327694 NAH327694 NKD327694 NTZ327694 ODV327694 ONR327694 OXN327694 PHJ327694 PRF327694 QBB327694 QKX327694 QUT327694 REP327694 ROL327694 RYH327694 SID327694 SRZ327694 TBV327694 TLR327694 TVN327694 UFJ327694 UPF327694 UZB327694 VIX327694 VST327694 WCP327694 WML327694 WWH327694 Z393230 JV393230 TR393230 ADN393230 ANJ393230 AXF393230 BHB393230 BQX393230 CAT393230 CKP393230 CUL393230 DEH393230 DOD393230 DXZ393230 EHV393230 ERR393230 FBN393230 FLJ393230 FVF393230 GFB393230 GOX393230 GYT393230 HIP393230 HSL393230 ICH393230 IMD393230 IVZ393230 JFV393230 JPR393230 JZN393230 KJJ393230 KTF393230 LDB393230 LMX393230 LWT393230 MGP393230 MQL393230 NAH393230 NKD393230 NTZ393230 ODV393230 ONR393230 OXN393230 PHJ393230 PRF393230 QBB393230 QKX393230 QUT393230 REP393230 ROL393230 RYH393230 SID393230 SRZ393230 TBV393230 TLR393230 TVN393230 UFJ393230 UPF393230 UZB393230 VIX393230 VST393230 WCP393230 WML393230 WWH393230 Z458766 JV458766 TR458766 ADN458766 ANJ458766 AXF458766 BHB458766 BQX458766 CAT458766 CKP458766 CUL458766 DEH458766 DOD458766 DXZ458766 EHV458766 ERR458766 FBN458766 FLJ458766 FVF458766 GFB458766 GOX458766 GYT458766 HIP458766 HSL458766 ICH458766 IMD458766 IVZ458766 JFV458766 JPR458766 JZN458766 KJJ458766 KTF458766 LDB458766 LMX458766 LWT458766 MGP458766 MQL458766 NAH458766 NKD458766 NTZ458766 ODV458766 ONR458766 OXN458766 PHJ458766 PRF458766 QBB458766 QKX458766 QUT458766 REP458766 ROL458766 RYH458766 SID458766 SRZ458766 TBV458766 TLR458766 TVN458766 UFJ458766 UPF458766 UZB458766 VIX458766 VST458766 WCP458766 WML458766 WWH458766 Z524302 JV524302 TR524302 ADN524302 ANJ524302 AXF524302 BHB524302 BQX524302 CAT524302 CKP524302 CUL524302 DEH524302 DOD524302 DXZ524302 EHV524302 ERR524302 FBN524302 FLJ524302 FVF524302 GFB524302 GOX524302 GYT524302 HIP524302 HSL524302 ICH524302 IMD524302 IVZ524302 JFV524302 JPR524302 JZN524302 KJJ524302 KTF524302 LDB524302 LMX524302 LWT524302 MGP524302 MQL524302 NAH524302 NKD524302 NTZ524302 ODV524302 ONR524302 OXN524302 PHJ524302 PRF524302 QBB524302 QKX524302 QUT524302 REP524302 ROL524302 RYH524302 SID524302 SRZ524302 TBV524302 TLR524302 TVN524302 UFJ524302 UPF524302 UZB524302 VIX524302 VST524302 WCP524302 WML524302 WWH524302 Z589838 JV589838 TR589838 ADN589838 ANJ589838 AXF589838 BHB589838 BQX589838 CAT589838 CKP589838 CUL589838 DEH589838 DOD589838 DXZ589838 EHV589838 ERR589838 FBN589838 FLJ589838 FVF589838 GFB589838 GOX589838 GYT589838 HIP589838 HSL589838 ICH589838 IMD589838 IVZ589838 JFV589838 JPR589838 JZN589838 KJJ589838 KTF589838 LDB589838 LMX589838 LWT589838 MGP589838 MQL589838 NAH589838 NKD589838 NTZ589838 ODV589838 ONR589838 OXN589838 PHJ589838 PRF589838 QBB589838 QKX589838 QUT589838 REP589838 ROL589838 RYH589838 SID589838 SRZ589838 TBV589838 TLR589838 TVN589838 UFJ589838 UPF589838 UZB589838 VIX589838 VST589838 WCP589838 WML589838 WWH589838 Z655374 JV655374 TR655374 ADN655374 ANJ655374 AXF655374 BHB655374 BQX655374 CAT655374 CKP655374 CUL655374 DEH655374 DOD655374 DXZ655374 EHV655374 ERR655374 FBN655374 FLJ655374 FVF655374 GFB655374 GOX655374 GYT655374 HIP655374 HSL655374 ICH655374 IMD655374 IVZ655374 JFV655374 JPR655374 JZN655374 KJJ655374 KTF655374 LDB655374 LMX655374 LWT655374 MGP655374 MQL655374 NAH655374 NKD655374 NTZ655374 ODV655374 ONR655374 OXN655374 PHJ655374 PRF655374 QBB655374 QKX655374 QUT655374 REP655374 ROL655374 RYH655374 SID655374 SRZ655374 TBV655374 TLR655374 TVN655374 UFJ655374 UPF655374 UZB655374 VIX655374 VST655374 WCP655374 WML655374 WWH655374 Z720910 JV720910 TR720910 ADN720910 ANJ720910 AXF720910 BHB720910 BQX720910 CAT720910 CKP720910 CUL720910 DEH720910 DOD720910 DXZ720910 EHV720910 ERR720910 FBN720910 FLJ720910 FVF720910 GFB720910 GOX720910 GYT720910 HIP720910 HSL720910 ICH720910 IMD720910 IVZ720910 JFV720910 JPR720910 JZN720910 KJJ720910 KTF720910 LDB720910 LMX720910 LWT720910 MGP720910 MQL720910 NAH720910 NKD720910 NTZ720910 ODV720910 ONR720910 OXN720910 PHJ720910 PRF720910 QBB720910 QKX720910 QUT720910 REP720910 ROL720910 RYH720910 SID720910 SRZ720910 TBV720910 TLR720910 TVN720910 UFJ720910 UPF720910 UZB720910 VIX720910 VST720910 WCP720910 WML720910 WWH720910 Z786446 JV786446 TR786446 ADN786446 ANJ786446 AXF786446 BHB786446 BQX786446 CAT786446 CKP786446 CUL786446 DEH786446 DOD786446 DXZ786446 EHV786446 ERR786446 FBN786446 FLJ786446 FVF786446 GFB786446 GOX786446 GYT786446 HIP786446 HSL786446 ICH786446 IMD786446 IVZ786446 JFV786446 JPR786446 JZN786446 KJJ786446 KTF786446 LDB786446 LMX786446 LWT786446 MGP786446 MQL786446 NAH786446 NKD786446 NTZ786446 ODV786446 ONR786446 OXN786446 PHJ786446 PRF786446 QBB786446 QKX786446 QUT786446 REP786446 ROL786446 RYH786446 SID786446 SRZ786446 TBV786446 TLR786446 TVN786446 UFJ786446 UPF786446 UZB786446 VIX786446 VST786446 WCP786446 WML786446 WWH786446 Z851982 JV851982 TR851982 ADN851982 ANJ851982 AXF851982 BHB851982 BQX851982 CAT851982 CKP851982 CUL851982 DEH851982 DOD851982 DXZ851982 EHV851982 ERR851982 FBN851982 FLJ851982 FVF851982 GFB851982 GOX851982 GYT851982 HIP851982 HSL851982 ICH851982 IMD851982 IVZ851982 JFV851982 JPR851982 JZN851982 KJJ851982 KTF851982 LDB851982 LMX851982 LWT851982 MGP851982 MQL851982 NAH851982 NKD851982 NTZ851982 ODV851982 ONR851982 OXN851982 PHJ851982 PRF851982 QBB851982 QKX851982 QUT851982 REP851982 ROL851982 RYH851982 SID851982 SRZ851982 TBV851982 TLR851982 TVN851982 UFJ851982 UPF851982 UZB851982 VIX851982 VST851982 WCP851982 WML851982 WWH851982 Z917518 JV917518 TR917518 ADN917518 ANJ917518 AXF917518 BHB917518 BQX917518 CAT917518 CKP917518 CUL917518 DEH917518 DOD917518 DXZ917518 EHV917518 ERR917518 FBN917518 FLJ917518 FVF917518 GFB917518 GOX917518 GYT917518 HIP917518 HSL917518 ICH917518 IMD917518 IVZ917518 JFV917518 JPR917518 JZN917518 KJJ917518 KTF917518 LDB917518 LMX917518 LWT917518 MGP917518 MQL917518 NAH917518 NKD917518 NTZ917518 ODV917518 ONR917518 OXN917518 PHJ917518 PRF917518 QBB917518 QKX917518 QUT917518 REP917518 ROL917518 RYH917518 SID917518 SRZ917518 TBV917518 TLR917518 TVN917518 UFJ917518 UPF917518 UZB917518 VIX917518 VST917518 WCP917518 WML917518 WWH917518 Z983054 JV983054 TR983054 ADN983054 ANJ983054 AXF983054 BHB983054 BQX983054 CAT983054 CKP983054 CUL983054 DEH983054 DOD983054 DXZ983054 EHV983054 ERR983054 FBN983054 FLJ983054 FVF983054 GFB983054 GOX983054 GYT983054 HIP983054 HSL983054 ICH983054 IMD983054 IVZ983054 JFV983054 JPR983054 JZN983054 KJJ983054 KTF983054 LDB983054 LMX983054 LWT983054 MGP983054 MQL983054 NAH983054 NKD983054 NTZ983054 ODV983054 ONR983054 OXN983054 PHJ983054 PRF983054 QBB983054 QKX983054 QUT983054 REP983054 ROL983054 RYH983054 SID983054 SRZ983054 TBV983054 TLR983054 TVN983054 UFJ983054 UPF983054 UZB983054 VIX983054 VST983054 WCP983054 WML983054 WWH983054 WMJ983054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AF65550 KB65550 TX65550 ADT65550 ANP65550 AXL65550 BHH65550 BRD65550 CAZ65550 CKV65550 CUR65550 DEN65550 DOJ65550 DYF65550 EIB65550 ERX65550 FBT65550 FLP65550 FVL65550 GFH65550 GPD65550 GYZ65550 HIV65550 HSR65550 ICN65550 IMJ65550 IWF65550 JGB65550 JPX65550 JZT65550 KJP65550 KTL65550 LDH65550 LND65550 LWZ65550 MGV65550 MQR65550 NAN65550 NKJ65550 NUF65550 OEB65550 ONX65550 OXT65550 PHP65550 PRL65550 QBH65550 QLD65550 QUZ65550 REV65550 ROR65550 RYN65550 SIJ65550 SSF65550 TCB65550 TLX65550 TVT65550 UFP65550 UPL65550 UZH65550 VJD65550 VSZ65550 WCV65550 WMR65550 WWN65550 AF131086 KB131086 TX131086 ADT131086 ANP131086 AXL131086 BHH131086 BRD131086 CAZ131086 CKV131086 CUR131086 DEN131086 DOJ131086 DYF131086 EIB131086 ERX131086 FBT131086 FLP131086 FVL131086 GFH131086 GPD131086 GYZ131086 HIV131086 HSR131086 ICN131086 IMJ131086 IWF131086 JGB131086 JPX131086 JZT131086 KJP131086 KTL131086 LDH131086 LND131086 LWZ131086 MGV131086 MQR131086 NAN131086 NKJ131086 NUF131086 OEB131086 ONX131086 OXT131086 PHP131086 PRL131086 QBH131086 QLD131086 QUZ131086 REV131086 ROR131086 RYN131086 SIJ131086 SSF131086 TCB131086 TLX131086 TVT131086 UFP131086 UPL131086 UZH131086 VJD131086 VSZ131086 WCV131086 WMR131086 WWN131086 AF196622 KB196622 TX196622 ADT196622 ANP196622 AXL196622 BHH196622 BRD196622 CAZ196622 CKV196622 CUR196622 DEN196622 DOJ196622 DYF196622 EIB196622 ERX196622 FBT196622 FLP196622 FVL196622 GFH196622 GPD196622 GYZ196622 HIV196622 HSR196622 ICN196622 IMJ196622 IWF196622 JGB196622 JPX196622 JZT196622 KJP196622 KTL196622 LDH196622 LND196622 LWZ196622 MGV196622 MQR196622 NAN196622 NKJ196622 NUF196622 OEB196622 ONX196622 OXT196622 PHP196622 PRL196622 QBH196622 QLD196622 QUZ196622 REV196622 ROR196622 RYN196622 SIJ196622 SSF196622 TCB196622 TLX196622 TVT196622 UFP196622 UPL196622 UZH196622 VJD196622 VSZ196622 WCV196622 WMR196622 WWN196622 AF262158 KB262158 TX262158 ADT262158 ANP262158 AXL262158 BHH262158 BRD262158 CAZ262158 CKV262158 CUR262158 DEN262158 DOJ262158 DYF262158 EIB262158 ERX262158 FBT262158 FLP262158 FVL262158 GFH262158 GPD262158 GYZ262158 HIV262158 HSR262158 ICN262158 IMJ262158 IWF262158 JGB262158 JPX262158 JZT262158 KJP262158 KTL262158 LDH262158 LND262158 LWZ262158 MGV262158 MQR262158 NAN262158 NKJ262158 NUF262158 OEB262158 ONX262158 OXT262158 PHP262158 PRL262158 QBH262158 QLD262158 QUZ262158 REV262158 ROR262158 RYN262158 SIJ262158 SSF262158 TCB262158 TLX262158 TVT262158 UFP262158 UPL262158 UZH262158 VJD262158 VSZ262158 WCV262158 WMR262158 WWN262158 AF327694 KB327694 TX327694 ADT327694 ANP327694 AXL327694 BHH327694 BRD327694 CAZ327694 CKV327694 CUR327694 DEN327694 DOJ327694 DYF327694 EIB327694 ERX327694 FBT327694 FLP327694 FVL327694 GFH327694 GPD327694 GYZ327694 HIV327694 HSR327694 ICN327694 IMJ327694 IWF327694 JGB327694 JPX327694 JZT327694 KJP327694 KTL327694 LDH327694 LND327694 LWZ327694 MGV327694 MQR327694 NAN327694 NKJ327694 NUF327694 OEB327694 ONX327694 OXT327694 PHP327694 PRL327694 QBH327694 QLD327694 QUZ327694 REV327694 ROR327694 RYN327694 SIJ327694 SSF327694 TCB327694 TLX327694 TVT327694 UFP327694 UPL327694 UZH327694 VJD327694 VSZ327694 WCV327694 WMR327694 WWN327694 AF393230 KB393230 TX393230 ADT393230 ANP393230 AXL393230 BHH393230 BRD393230 CAZ393230 CKV393230 CUR393230 DEN393230 DOJ393230 DYF393230 EIB393230 ERX393230 FBT393230 FLP393230 FVL393230 GFH393230 GPD393230 GYZ393230 HIV393230 HSR393230 ICN393230 IMJ393230 IWF393230 JGB393230 JPX393230 JZT393230 KJP393230 KTL393230 LDH393230 LND393230 LWZ393230 MGV393230 MQR393230 NAN393230 NKJ393230 NUF393230 OEB393230 ONX393230 OXT393230 PHP393230 PRL393230 QBH393230 QLD393230 QUZ393230 REV393230 ROR393230 RYN393230 SIJ393230 SSF393230 TCB393230 TLX393230 TVT393230 UFP393230 UPL393230 UZH393230 VJD393230 VSZ393230 WCV393230 WMR393230 WWN393230 AF458766 KB458766 TX458766 ADT458766 ANP458766 AXL458766 BHH458766 BRD458766 CAZ458766 CKV458766 CUR458766 DEN458766 DOJ458766 DYF458766 EIB458766 ERX458766 FBT458766 FLP458766 FVL458766 GFH458766 GPD458766 GYZ458766 HIV458766 HSR458766 ICN458766 IMJ458766 IWF458766 JGB458766 JPX458766 JZT458766 KJP458766 KTL458766 LDH458766 LND458766 LWZ458766 MGV458766 MQR458766 NAN458766 NKJ458766 NUF458766 OEB458766 ONX458766 OXT458766 PHP458766 PRL458766 QBH458766 QLD458766 QUZ458766 REV458766 ROR458766 RYN458766 SIJ458766 SSF458766 TCB458766 TLX458766 TVT458766 UFP458766 UPL458766 UZH458766 VJD458766 VSZ458766 WCV458766 WMR458766 WWN458766 AF524302 KB524302 TX524302 ADT524302 ANP524302 AXL524302 BHH524302 BRD524302 CAZ524302 CKV524302 CUR524302 DEN524302 DOJ524302 DYF524302 EIB524302 ERX524302 FBT524302 FLP524302 FVL524302 GFH524302 GPD524302 GYZ524302 HIV524302 HSR524302 ICN524302 IMJ524302 IWF524302 JGB524302 JPX524302 JZT524302 KJP524302 KTL524302 LDH524302 LND524302 LWZ524302 MGV524302 MQR524302 NAN524302 NKJ524302 NUF524302 OEB524302 ONX524302 OXT524302 PHP524302 PRL524302 QBH524302 QLD524302 QUZ524302 REV524302 ROR524302 RYN524302 SIJ524302 SSF524302 TCB524302 TLX524302 TVT524302 UFP524302 UPL524302 UZH524302 VJD524302 VSZ524302 WCV524302 WMR524302 WWN524302 AF589838 KB589838 TX589838 ADT589838 ANP589838 AXL589838 BHH589838 BRD589838 CAZ589838 CKV589838 CUR589838 DEN589838 DOJ589838 DYF589838 EIB589838 ERX589838 FBT589838 FLP589838 FVL589838 GFH589838 GPD589838 GYZ589838 HIV589838 HSR589838 ICN589838 IMJ589838 IWF589838 JGB589838 JPX589838 JZT589838 KJP589838 KTL589838 LDH589838 LND589838 LWZ589838 MGV589838 MQR589838 NAN589838 NKJ589838 NUF589838 OEB589838 ONX589838 OXT589838 PHP589838 PRL589838 QBH589838 QLD589838 QUZ589838 REV589838 ROR589838 RYN589838 SIJ589838 SSF589838 TCB589838 TLX589838 TVT589838 UFP589838 UPL589838 UZH589838 VJD589838 VSZ589838 WCV589838 WMR589838 WWN589838 AF655374 KB655374 TX655374 ADT655374 ANP655374 AXL655374 BHH655374 BRD655374 CAZ655374 CKV655374 CUR655374 DEN655374 DOJ655374 DYF655374 EIB655374 ERX655374 FBT655374 FLP655374 FVL655374 GFH655374 GPD655374 GYZ655374 HIV655374 HSR655374 ICN655374 IMJ655374 IWF655374 JGB655374 JPX655374 JZT655374 KJP655374 KTL655374 LDH655374 LND655374 LWZ655374 MGV655374 MQR655374 NAN655374 NKJ655374 NUF655374 OEB655374 ONX655374 OXT655374 PHP655374 PRL655374 QBH655374 QLD655374 QUZ655374 REV655374 ROR655374 RYN655374 SIJ655374 SSF655374 TCB655374 TLX655374 TVT655374 UFP655374 UPL655374 UZH655374 VJD655374 VSZ655374 WCV655374 WMR655374 WWN655374 AF720910 KB720910 TX720910 ADT720910 ANP720910 AXL720910 BHH720910 BRD720910 CAZ720910 CKV720910 CUR720910 DEN720910 DOJ720910 DYF720910 EIB720910 ERX720910 FBT720910 FLP720910 FVL720910 GFH720910 GPD720910 GYZ720910 HIV720910 HSR720910 ICN720910 IMJ720910 IWF720910 JGB720910 JPX720910 JZT720910 KJP720910 KTL720910 LDH720910 LND720910 LWZ720910 MGV720910 MQR720910 NAN720910 NKJ720910 NUF720910 OEB720910 ONX720910 OXT720910 PHP720910 PRL720910 QBH720910 QLD720910 QUZ720910 REV720910 ROR720910 RYN720910 SIJ720910 SSF720910 TCB720910 TLX720910 TVT720910 UFP720910 UPL720910 UZH720910 VJD720910 VSZ720910 WCV720910 WMR720910 WWN720910 AF786446 KB786446 TX786446 ADT786446 ANP786446 AXL786446 BHH786446 BRD786446 CAZ786446 CKV786446 CUR786446 DEN786446 DOJ786446 DYF786446 EIB786446 ERX786446 FBT786446 FLP786446 FVL786446 GFH786446 GPD786446 GYZ786446 HIV786446 HSR786446 ICN786446 IMJ786446 IWF786446 JGB786446 JPX786446 JZT786446 KJP786446 KTL786446 LDH786446 LND786446 LWZ786446 MGV786446 MQR786446 NAN786446 NKJ786446 NUF786446 OEB786446 ONX786446 OXT786446 PHP786446 PRL786446 QBH786446 QLD786446 QUZ786446 REV786446 ROR786446 RYN786446 SIJ786446 SSF786446 TCB786446 TLX786446 TVT786446 UFP786446 UPL786446 UZH786446 VJD786446 VSZ786446 WCV786446 WMR786446 WWN786446 AF851982 KB851982 TX851982 ADT851982 ANP851982 AXL851982 BHH851982 BRD851982 CAZ851982 CKV851982 CUR851982 DEN851982 DOJ851982 DYF851982 EIB851982 ERX851982 FBT851982 FLP851982 FVL851982 GFH851982 GPD851982 GYZ851982 HIV851982 HSR851982 ICN851982 IMJ851982 IWF851982 JGB851982 JPX851982 JZT851982 KJP851982 KTL851982 LDH851982 LND851982 LWZ851982 MGV851982 MQR851982 NAN851982 NKJ851982 NUF851982 OEB851982 ONX851982 OXT851982 PHP851982 PRL851982 QBH851982 QLD851982 QUZ851982 REV851982 ROR851982 RYN851982 SIJ851982 SSF851982 TCB851982 TLX851982 TVT851982 UFP851982 UPL851982 UZH851982 VJD851982 VSZ851982 WCV851982 WMR851982 WWN851982 AF917518 KB917518 TX917518 ADT917518 ANP917518 AXL917518 BHH917518 BRD917518 CAZ917518 CKV917518 CUR917518 DEN917518 DOJ917518 DYF917518 EIB917518 ERX917518 FBT917518 FLP917518 FVL917518 GFH917518 GPD917518 GYZ917518 HIV917518 HSR917518 ICN917518 IMJ917518 IWF917518 JGB917518 JPX917518 JZT917518 KJP917518 KTL917518 LDH917518 LND917518 LWZ917518 MGV917518 MQR917518 NAN917518 NKJ917518 NUF917518 OEB917518 ONX917518 OXT917518 PHP917518 PRL917518 QBH917518 QLD917518 QUZ917518 REV917518 ROR917518 RYN917518 SIJ917518 SSF917518 TCB917518 TLX917518 TVT917518 UFP917518 UPL917518 UZH917518 VJD917518 VSZ917518 WCV917518 WMR917518 WWN917518 AF983054 KB983054 TX983054 ADT983054 ANP983054 AXL983054 BHH983054 BRD983054 CAZ983054 CKV983054 CUR983054 DEN983054 DOJ983054 DYF983054 EIB983054 ERX983054 FBT983054 FLP983054 FVL983054 GFH983054 GPD983054 GYZ983054 HIV983054 HSR983054 ICN983054 IMJ983054 IWF983054 JGB983054 JPX983054 JZT983054 KJP983054 KTL983054 LDH983054 LND983054 LWZ983054 MGV983054 MQR983054 NAN983054 NKJ983054 NUF983054 OEB983054 ONX983054 OXT983054 PHP983054 PRL983054 QBH983054 QLD983054 QUZ983054 REV983054 ROR983054 RYN983054 SIJ983054 SSF983054 TCB983054 TLX983054 TVT983054 UFP983054 UPL983054 UZH983054 VJD983054 VSZ983054 WCV983054 WMR983054 WWN983054 WWF983054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AI48</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DX137"/>
  <sheetViews>
    <sheetView showGridLines="0" zoomScaleNormal="100" zoomScaleSheetLayoutView="100" workbookViewId="0">
      <selection activeCell="BO1" sqref="BO1"/>
    </sheetView>
  </sheetViews>
  <sheetFormatPr defaultColWidth="1.5" defaultRowHeight="8.85" customHeight="1"/>
  <cols>
    <col min="1" max="1" width="1.5" style="799" customWidth="1"/>
    <col min="2" max="16384" width="1.5" style="799"/>
  </cols>
  <sheetData>
    <row r="1" spans="2:128" ht="12" customHeight="1" thickBot="1">
      <c r="B1" s="3663" t="s">
        <v>3722</v>
      </c>
      <c r="C1" s="3663"/>
      <c r="D1" s="3663"/>
      <c r="E1" s="3663"/>
      <c r="F1" s="3663"/>
      <c r="G1" s="3663"/>
      <c r="H1" s="3663"/>
      <c r="I1" s="3663"/>
      <c r="J1" s="3663"/>
      <c r="K1" s="3663"/>
      <c r="L1" s="3663"/>
      <c r="M1" s="3663"/>
    </row>
    <row r="2" spans="2:128" ht="19.5" customHeight="1" thickBot="1">
      <c r="B2" s="800"/>
      <c r="C2" s="800"/>
      <c r="D2" s="800"/>
      <c r="E2" s="800"/>
      <c r="F2" s="800"/>
      <c r="G2" s="800"/>
      <c r="H2" s="800"/>
      <c r="I2" s="800"/>
      <c r="J2" s="800"/>
      <c r="K2" s="800"/>
      <c r="L2" s="800"/>
      <c r="M2" s="800"/>
      <c r="AS2" s="3645" t="s">
        <v>496</v>
      </c>
      <c r="AT2" s="3645"/>
      <c r="AU2" s="3645"/>
      <c r="AV2" s="3664"/>
      <c r="AW2" s="3665" t="s">
        <v>2542</v>
      </c>
      <c r="AX2" s="3666"/>
      <c r="AY2" s="3666"/>
      <c r="AZ2" s="3658"/>
      <c r="BA2" s="3658"/>
      <c r="BB2" s="3658"/>
      <c r="BC2" s="3657" t="s">
        <v>477</v>
      </c>
      <c r="BD2" s="3657"/>
      <c r="BE2" s="3658"/>
      <c r="BF2" s="3658"/>
      <c r="BG2" s="3657" t="s">
        <v>5</v>
      </c>
      <c r="BH2" s="3657"/>
      <c r="BI2" s="3658"/>
      <c r="BJ2" s="3658"/>
      <c r="BK2" s="3658"/>
      <c r="BL2" s="3657" t="s">
        <v>478</v>
      </c>
      <c r="BM2" s="3659"/>
      <c r="BQ2" s="801"/>
      <c r="BR2" s="801"/>
      <c r="BS2" s="801"/>
      <c r="BT2" s="801"/>
    </row>
    <row r="3" spans="2:128" ht="8.25" customHeight="1">
      <c r="B3" s="800"/>
      <c r="C3" s="800"/>
      <c r="D3" s="800"/>
      <c r="E3" s="800"/>
      <c r="F3" s="800"/>
      <c r="G3" s="800"/>
      <c r="H3" s="800"/>
      <c r="I3" s="800"/>
      <c r="J3" s="800"/>
      <c r="K3" s="800"/>
      <c r="L3" s="800"/>
      <c r="M3" s="800"/>
      <c r="AS3" s="802"/>
      <c r="AT3" s="802"/>
      <c r="AU3" s="802"/>
      <c r="AV3" s="802"/>
      <c r="AW3" s="803"/>
      <c r="AX3" s="803"/>
      <c r="AY3" s="803"/>
      <c r="AZ3" s="804"/>
      <c r="BA3" s="804"/>
      <c r="BB3" s="805"/>
      <c r="BC3" s="803"/>
      <c r="BD3" s="803"/>
      <c r="BE3" s="804"/>
      <c r="BF3" s="805"/>
      <c r="BG3" s="803"/>
      <c r="BH3" s="803"/>
      <c r="BI3" s="804"/>
      <c r="BJ3" s="805"/>
      <c r="BK3" s="805"/>
      <c r="BL3" s="803"/>
      <c r="BM3" s="803"/>
      <c r="BQ3" s="801"/>
      <c r="BR3" s="801"/>
      <c r="BS3" s="801"/>
      <c r="BT3" s="801"/>
    </row>
    <row r="4" spans="2:128" ht="11.25" customHeight="1">
      <c r="Q4" s="3660" t="s">
        <v>3723</v>
      </c>
      <c r="R4" s="3660"/>
      <c r="S4" s="3660"/>
      <c r="T4" s="3660"/>
      <c r="U4" s="3660"/>
      <c r="V4" s="3660"/>
      <c r="W4" s="3660"/>
      <c r="X4" s="3660"/>
      <c r="Y4" s="3660"/>
      <c r="Z4" s="3660"/>
      <c r="AA4" s="3660"/>
      <c r="AB4" s="3660"/>
      <c r="AC4" s="3660"/>
      <c r="AD4" s="3660"/>
      <c r="AE4" s="3660"/>
      <c r="AF4" s="3660"/>
      <c r="AG4" s="3660"/>
      <c r="AH4" s="3660"/>
      <c r="AI4" s="3660"/>
      <c r="AJ4" s="3660"/>
      <c r="AK4" s="3660"/>
      <c r="AL4" s="3660"/>
      <c r="AM4" s="3660"/>
      <c r="AN4" s="3660"/>
      <c r="AO4" s="3660"/>
      <c r="AP4" s="3660"/>
      <c r="AQ4" s="3660"/>
      <c r="AR4" s="3660"/>
      <c r="AS4" s="3660"/>
      <c r="AT4" s="3660"/>
      <c r="AU4" s="3660"/>
      <c r="AV4" s="3660"/>
      <c r="AW4" s="3660"/>
      <c r="AX4" s="3660"/>
      <c r="BP4" s="801"/>
      <c r="BQ4" s="801"/>
      <c r="BR4" s="801"/>
      <c r="BS4" s="801"/>
      <c r="BT4" s="801"/>
      <c r="BU4" s="804"/>
      <c r="BV4" s="804"/>
      <c r="BW4" s="804"/>
      <c r="BX4" s="805"/>
      <c r="BY4" s="805"/>
      <c r="BZ4" s="804"/>
      <c r="CA4" s="804"/>
      <c r="CB4" s="805"/>
      <c r="CC4" s="805"/>
      <c r="CD4" s="804"/>
      <c r="CE4" s="804"/>
      <c r="CF4" s="805"/>
      <c r="CG4" s="805"/>
      <c r="CH4" s="804"/>
      <c r="CI4" s="804"/>
    </row>
    <row r="5" spans="2:128" ht="11.25" customHeight="1">
      <c r="Q5" s="3660"/>
      <c r="R5" s="3660"/>
      <c r="S5" s="3660"/>
      <c r="T5" s="3660"/>
      <c r="U5" s="3660"/>
      <c r="V5" s="3660"/>
      <c r="W5" s="3660"/>
      <c r="X5" s="3660"/>
      <c r="Y5" s="3660"/>
      <c r="Z5" s="3660"/>
      <c r="AA5" s="3660"/>
      <c r="AB5" s="3660"/>
      <c r="AC5" s="3660"/>
      <c r="AD5" s="3660"/>
      <c r="AE5" s="3660"/>
      <c r="AF5" s="3660"/>
      <c r="AG5" s="3660"/>
      <c r="AH5" s="3660"/>
      <c r="AI5" s="3660"/>
      <c r="AJ5" s="3660"/>
      <c r="AK5" s="3660"/>
      <c r="AL5" s="3660"/>
      <c r="AM5" s="3660"/>
      <c r="AN5" s="3660"/>
      <c r="AO5" s="3660"/>
      <c r="AP5" s="3660"/>
      <c r="AQ5" s="3660"/>
      <c r="AR5" s="3660"/>
      <c r="AS5" s="3660"/>
      <c r="AT5" s="3660"/>
      <c r="AU5" s="3660"/>
      <c r="AV5" s="3660"/>
      <c r="AW5" s="3660"/>
      <c r="AX5" s="3660"/>
      <c r="BP5" s="801"/>
      <c r="BQ5" s="801"/>
      <c r="BR5" s="801"/>
      <c r="BS5" s="801"/>
      <c r="BT5" s="801"/>
      <c r="BU5" s="804"/>
      <c r="BV5" s="804"/>
      <c r="BW5" s="804"/>
      <c r="BX5" s="805"/>
      <c r="BY5" s="805"/>
      <c r="BZ5" s="804"/>
      <c r="CA5" s="804"/>
      <c r="CB5" s="805"/>
      <c r="CC5" s="805"/>
      <c r="CD5" s="804"/>
      <c r="CE5" s="804"/>
      <c r="CF5" s="805"/>
      <c r="CG5" s="805"/>
      <c r="CH5" s="804"/>
      <c r="CI5" s="804"/>
    </row>
    <row r="6" spans="2:128" ht="15" customHeight="1">
      <c r="Q6" s="3661" t="s">
        <v>2526</v>
      </c>
      <c r="R6" s="3661"/>
      <c r="S6" s="3661"/>
      <c r="T6" s="3661"/>
      <c r="U6" s="3661"/>
      <c r="V6" s="3661"/>
      <c r="W6" s="3661"/>
      <c r="X6" s="3661"/>
      <c r="Y6" s="3661"/>
      <c r="Z6" s="3661"/>
      <c r="AA6" s="3661"/>
      <c r="AB6" s="3661"/>
      <c r="AC6" s="3661"/>
      <c r="AD6" s="3661"/>
      <c r="AE6" s="3661"/>
      <c r="AF6" s="3661"/>
      <c r="AG6" s="3661"/>
      <c r="AH6" s="3661"/>
      <c r="AI6" s="3661"/>
      <c r="AJ6" s="3661"/>
      <c r="AK6" s="3661"/>
      <c r="AL6" s="3661"/>
      <c r="AM6" s="3661"/>
      <c r="AN6" s="3661"/>
      <c r="AO6" s="3661"/>
      <c r="AP6" s="3661"/>
      <c r="AQ6" s="3661"/>
      <c r="AR6" s="3661"/>
      <c r="AS6" s="3661"/>
      <c r="AT6" s="3661"/>
      <c r="AU6" s="3661"/>
      <c r="AV6" s="3661"/>
      <c r="AW6" s="3661"/>
      <c r="AX6" s="3661"/>
    </row>
    <row r="7" spans="2:128" s="807" customFormat="1" ht="12">
      <c r="B7" s="806"/>
      <c r="C7" s="806"/>
      <c r="D7" s="806"/>
      <c r="E7" s="806"/>
      <c r="F7" s="806"/>
      <c r="G7" s="806"/>
      <c r="H7" s="806"/>
      <c r="I7" s="806"/>
      <c r="J7" s="806"/>
      <c r="K7" s="806"/>
      <c r="L7" s="806"/>
      <c r="M7" s="806"/>
      <c r="N7" s="806"/>
      <c r="O7" s="806"/>
      <c r="P7" s="806"/>
      <c r="Q7" s="806"/>
      <c r="R7" s="806"/>
      <c r="S7" s="806"/>
      <c r="T7" s="806"/>
      <c r="U7" s="806"/>
      <c r="V7" s="806"/>
      <c r="W7" s="806"/>
      <c r="X7" s="806"/>
      <c r="Y7" s="806"/>
      <c r="Z7" s="806"/>
      <c r="AA7" s="806"/>
      <c r="AB7" s="806"/>
      <c r="AC7" s="806"/>
      <c r="AD7" s="3662" t="s">
        <v>15</v>
      </c>
      <c r="AE7" s="3662"/>
      <c r="AF7" s="3662"/>
      <c r="AG7" s="3662"/>
      <c r="AH7" s="3662"/>
      <c r="AI7" s="3662"/>
      <c r="AJ7" s="3662"/>
      <c r="AK7" s="3662"/>
      <c r="AL7" s="806"/>
      <c r="AM7" s="806"/>
      <c r="AN7" s="806"/>
      <c r="AO7" s="806"/>
      <c r="AP7" s="806"/>
      <c r="AQ7" s="806"/>
      <c r="AR7" s="806"/>
      <c r="AS7" s="806"/>
      <c r="AT7" s="806"/>
      <c r="AU7" s="806"/>
      <c r="AV7" s="806"/>
      <c r="AW7" s="806"/>
      <c r="AX7" s="806"/>
      <c r="AY7" s="806"/>
      <c r="AZ7" s="806"/>
      <c r="BA7" s="806"/>
      <c r="BD7" s="808"/>
      <c r="BG7" s="809"/>
      <c r="BH7" s="809"/>
      <c r="BI7" s="809"/>
      <c r="BJ7" s="809"/>
      <c r="BK7" s="809"/>
      <c r="BL7" s="809"/>
      <c r="BM7" s="809"/>
      <c r="BN7" s="809"/>
      <c r="BO7" s="809"/>
      <c r="BP7" s="809"/>
    </row>
    <row r="8" spans="2:128" s="807" customFormat="1" ht="2.25" customHeight="1">
      <c r="B8" s="806"/>
      <c r="C8" s="806"/>
      <c r="D8" s="806"/>
      <c r="E8" s="806"/>
      <c r="F8" s="806"/>
      <c r="G8" s="806"/>
      <c r="H8" s="806"/>
      <c r="I8" s="806"/>
      <c r="J8" s="806"/>
      <c r="K8" s="806"/>
      <c r="L8" s="806"/>
      <c r="M8" s="806"/>
      <c r="N8" s="806"/>
      <c r="O8" s="806"/>
      <c r="P8" s="806"/>
      <c r="Q8" s="806"/>
      <c r="R8" s="806"/>
      <c r="S8" s="806"/>
      <c r="T8" s="806"/>
      <c r="U8" s="806"/>
      <c r="V8" s="806"/>
      <c r="W8" s="806"/>
      <c r="X8" s="806"/>
      <c r="Y8" s="806"/>
      <c r="Z8" s="806"/>
      <c r="AA8" s="806"/>
      <c r="AB8" s="806"/>
      <c r="AC8" s="806"/>
      <c r="AD8" s="806"/>
      <c r="AE8" s="806"/>
      <c r="AF8" s="806"/>
      <c r="AG8" s="806"/>
      <c r="AH8" s="806"/>
      <c r="AI8" s="806"/>
      <c r="AJ8" s="806"/>
      <c r="AK8" s="806"/>
      <c r="AL8" s="806"/>
      <c r="AM8" s="806"/>
      <c r="AN8" s="806"/>
      <c r="AO8" s="806"/>
      <c r="AP8" s="806"/>
      <c r="AQ8" s="806"/>
      <c r="AR8" s="806"/>
      <c r="AS8" s="806"/>
      <c r="AT8" s="806"/>
      <c r="AU8" s="806"/>
      <c r="AV8" s="806"/>
      <c r="AW8" s="806"/>
      <c r="AX8" s="806"/>
      <c r="AY8" s="806"/>
      <c r="AZ8" s="806"/>
      <c r="BA8" s="806"/>
      <c r="BB8" s="809"/>
      <c r="BC8" s="809"/>
      <c r="BD8" s="809"/>
      <c r="BE8" s="809"/>
      <c r="BF8" s="809"/>
      <c r="BG8" s="809"/>
      <c r="BH8" s="809"/>
      <c r="BI8" s="809"/>
      <c r="BJ8" s="809"/>
      <c r="BK8" s="809"/>
      <c r="BL8" s="809"/>
      <c r="BM8" s="809"/>
      <c r="BN8" s="809"/>
      <c r="BO8" s="809"/>
      <c r="BP8" s="809"/>
    </row>
    <row r="9" spans="2:128" ht="15.75" customHeight="1">
      <c r="B9" s="3643" t="s">
        <v>2543</v>
      </c>
      <c r="C9" s="3643"/>
      <c r="D9" s="3643"/>
      <c r="E9" s="3644" t="s">
        <v>2594</v>
      </c>
      <c r="F9" s="3644"/>
      <c r="G9" s="3644"/>
      <c r="H9" s="3644"/>
      <c r="I9" s="3644"/>
      <c r="J9" s="3644"/>
      <c r="K9" s="3644"/>
      <c r="L9" s="3644"/>
      <c r="M9" s="3644"/>
      <c r="N9" s="3644"/>
      <c r="O9" s="3644"/>
      <c r="P9" s="3644"/>
      <c r="Q9" s="3644"/>
      <c r="R9" s="3644"/>
      <c r="S9" s="3644"/>
      <c r="T9" s="3644"/>
      <c r="U9" s="3644"/>
      <c r="V9" s="3644"/>
      <c r="W9" s="3644"/>
      <c r="X9" s="3644"/>
      <c r="Y9" s="3644"/>
      <c r="Z9" s="3644"/>
      <c r="AA9" s="3644"/>
      <c r="AB9" s="3644"/>
      <c r="AC9" s="3644"/>
      <c r="AD9" s="3644"/>
      <c r="AE9" s="3644"/>
      <c r="AF9" s="3644"/>
      <c r="AG9" s="3644"/>
      <c r="AH9" s="3644"/>
      <c r="AI9" s="3644"/>
      <c r="AJ9" s="3644"/>
      <c r="AK9" s="3644"/>
      <c r="AL9" s="3644"/>
      <c r="AM9" s="3644"/>
      <c r="AN9" s="3644"/>
      <c r="AO9" s="3644"/>
      <c r="AP9" s="3644"/>
      <c r="AQ9" s="3644"/>
      <c r="AR9" s="3644"/>
      <c r="AS9" s="3644"/>
      <c r="AT9" s="3644"/>
      <c r="AU9" s="3644"/>
      <c r="AV9" s="3644"/>
      <c r="AW9" s="3644"/>
      <c r="AX9" s="3644"/>
      <c r="AY9" s="3644"/>
      <c r="AZ9" s="3644"/>
      <c r="BA9" s="3644"/>
      <c r="BB9" s="3644"/>
      <c r="BC9" s="3644"/>
      <c r="BD9" s="3644"/>
      <c r="BE9" s="3644"/>
      <c r="BF9" s="3644"/>
      <c r="BG9" s="3644"/>
      <c r="BH9" s="3644"/>
      <c r="BI9" s="3644"/>
      <c r="BJ9" s="3644"/>
      <c r="BK9" s="3644"/>
      <c r="BL9" s="3644"/>
      <c r="BM9" s="3644"/>
      <c r="BN9" s="810"/>
      <c r="BO9" s="810"/>
      <c r="BP9" s="810"/>
      <c r="BQ9" s="810"/>
      <c r="BR9" s="810"/>
      <c r="BS9" s="810"/>
      <c r="BT9" s="810"/>
      <c r="BU9" s="810"/>
      <c r="BV9" s="810"/>
      <c r="BW9" s="810"/>
      <c r="BX9" s="810"/>
      <c r="BY9" s="810"/>
      <c r="BZ9" s="810"/>
      <c r="CA9" s="810"/>
      <c r="CB9" s="810"/>
      <c r="CC9" s="810"/>
      <c r="CD9" s="810"/>
      <c r="CE9" s="810"/>
      <c r="CF9" s="810"/>
      <c r="CG9" s="810"/>
      <c r="CH9" s="810"/>
      <c r="CI9" s="810"/>
      <c r="CJ9" s="810"/>
      <c r="CK9" s="810"/>
      <c r="CL9" s="810"/>
      <c r="CM9" s="810"/>
      <c r="CN9" s="810"/>
      <c r="CO9" s="810"/>
      <c r="CP9" s="810"/>
      <c r="CQ9" s="810"/>
      <c r="CR9" s="810"/>
      <c r="CS9" s="810"/>
      <c r="CT9" s="810"/>
      <c r="CU9" s="810"/>
      <c r="CV9" s="810"/>
      <c r="CW9" s="810"/>
      <c r="CX9" s="810"/>
      <c r="CY9" s="810"/>
      <c r="CZ9" s="810"/>
      <c r="DA9" s="810"/>
      <c r="DB9" s="810"/>
      <c r="DC9" s="810"/>
      <c r="DD9" s="810"/>
      <c r="DE9" s="810"/>
      <c r="DF9" s="810"/>
      <c r="DG9" s="810"/>
      <c r="DH9" s="810"/>
      <c r="DI9" s="810"/>
      <c r="DJ9" s="810"/>
      <c r="DK9" s="810"/>
      <c r="DL9" s="810"/>
      <c r="DM9" s="810"/>
      <c r="DN9" s="810"/>
      <c r="DO9" s="810"/>
      <c r="DP9" s="810"/>
      <c r="DQ9" s="810"/>
      <c r="DR9" s="810"/>
      <c r="DS9" s="810"/>
      <c r="DT9" s="810"/>
      <c r="DU9" s="810"/>
      <c r="DV9" s="810"/>
      <c r="DW9" s="810"/>
      <c r="DX9" s="810"/>
    </row>
    <row r="10" spans="2:128" ht="16.5" customHeight="1">
      <c r="B10" s="811"/>
      <c r="C10" s="811"/>
      <c r="D10" s="811"/>
      <c r="E10" s="3644"/>
      <c r="F10" s="3644"/>
      <c r="G10" s="3644"/>
      <c r="H10" s="3644"/>
      <c r="I10" s="3644"/>
      <c r="J10" s="3644"/>
      <c r="K10" s="3644"/>
      <c r="L10" s="3644"/>
      <c r="M10" s="3644"/>
      <c r="N10" s="3644"/>
      <c r="O10" s="3644"/>
      <c r="P10" s="3644"/>
      <c r="Q10" s="3644"/>
      <c r="R10" s="3644"/>
      <c r="S10" s="3644"/>
      <c r="T10" s="3644"/>
      <c r="U10" s="3644"/>
      <c r="V10" s="3644"/>
      <c r="W10" s="3644"/>
      <c r="X10" s="3644"/>
      <c r="Y10" s="3644"/>
      <c r="Z10" s="3644"/>
      <c r="AA10" s="3644"/>
      <c r="AB10" s="3644"/>
      <c r="AC10" s="3644"/>
      <c r="AD10" s="3644"/>
      <c r="AE10" s="3644"/>
      <c r="AF10" s="3644"/>
      <c r="AG10" s="3644"/>
      <c r="AH10" s="3644"/>
      <c r="AI10" s="3644"/>
      <c r="AJ10" s="3644"/>
      <c r="AK10" s="3644"/>
      <c r="AL10" s="3644"/>
      <c r="AM10" s="3644"/>
      <c r="AN10" s="3644"/>
      <c r="AO10" s="3644"/>
      <c r="AP10" s="3644"/>
      <c r="AQ10" s="3644"/>
      <c r="AR10" s="3644"/>
      <c r="AS10" s="3644"/>
      <c r="AT10" s="3644"/>
      <c r="AU10" s="3644"/>
      <c r="AV10" s="3644"/>
      <c r="AW10" s="3644"/>
      <c r="AX10" s="3644"/>
      <c r="AY10" s="3644"/>
      <c r="AZ10" s="3644"/>
      <c r="BA10" s="3644"/>
      <c r="BB10" s="3644"/>
      <c r="BC10" s="3644"/>
      <c r="BD10" s="3644"/>
      <c r="BE10" s="3644"/>
      <c r="BF10" s="3644"/>
      <c r="BG10" s="3644"/>
      <c r="BH10" s="3644"/>
      <c r="BI10" s="3644"/>
      <c r="BJ10" s="3644"/>
      <c r="BK10" s="3644"/>
      <c r="BL10" s="3644"/>
      <c r="BM10" s="3644"/>
      <c r="BN10" s="810"/>
      <c r="BO10" s="810"/>
      <c r="BP10" s="810"/>
      <c r="BQ10" s="810"/>
      <c r="BR10" s="810"/>
      <c r="BS10" s="810"/>
      <c r="BT10" s="810"/>
      <c r="BU10" s="810"/>
      <c r="BV10" s="810"/>
      <c r="BW10" s="810"/>
      <c r="BX10" s="810"/>
      <c r="BY10" s="810"/>
      <c r="BZ10" s="810"/>
      <c r="CA10" s="810"/>
      <c r="CB10" s="810"/>
      <c r="CC10" s="810"/>
      <c r="CD10" s="810"/>
      <c r="CE10" s="810"/>
      <c r="CF10" s="810"/>
      <c r="CG10" s="810"/>
      <c r="CH10" s="810"/>
      <c r="CI10" s="810"/>
      <c r="CJ10" s="810"/>
      <c r="CK10" s="810"/>
      <c r="CL10" s="810"/>
      <c r="CM10" s="810"/>
      <c r="CN10" s="810"/>
      <c r="CO10" s="810"/>
      <c r="CP10" s="810"/>
      <c r="CQ10" s="810"/>
      <c r="CR10" s="810"/>
      <c r="CS10" s="810"/>
      <c r="CT10" s="810"/>
      <c r="CU10" s="810"/>
      <c r="CV10" s="810"/>
      <c r="CW10" s="810"/>
      <c r="CX10" s="810"/>
      <c r="CY10" s="810"/>
      <c r="CZ10" s="810"/>
      <c r="DA10" s="810"/>
      <c r="DB10" s="810"/>
      <c r="DC10" s="810"/>
      <c r="DD10" s="810"/>
      <c r="DE10" s="810"/>
      <c r="DF10" s="810"/>
      <c r="DG10" s="810"/>
      <c r="DH10" s="810"/>
      <c r="DI10" s="810"/>
      <c r="DJ10" s="810"/>
      <c r="DK10" s="810"/>
      <c r="DL10" s="810"/>
      <c r="DM10" s="810"/>
      <c r="DN10" s="810"/>
      <c r="DO10" s="810"/>
      <c r="DP10" s="810"/>
      <c r="DQ10" s="810"/>
      <c r="DR10" s="810"/>
      <c r="DS10" s="810"/>
      <c r="DT10" s="810"/>
      <c r="DU10" s="810"/>
      <c r="DV10" s="810"/>
      <c r="DW10" s="810"/>
      <c r="DX10" s="810"/>
    </row>
    <row r="11" spans="2:128" ht="17.25" customHeight="1">
      <c r="B11" s="812"/>
      <c r="C11" s="812"/>
      <c r="D11" s="812"/>
      <c r="E11" s="3644"/>
      <c r="F11" s="3644"/>
      <c r="G11" s="3644"/>
      <c r="H11" s="3644"/>
      <c r="I11" s="3644"/>
      <c r="J11" s="3644"/>
      <c r="K11" s="3644"/>
      <c r="L11" s="3644"/>
      <c r="M11" s="3644"/>
      <c r="N11" s="3644"/>
      <c r="O11" s="3644"/>
      <c r="P11" s="3644"/>
      <c r="Q11" s="3644"/>
      <c r="R11" s="3644"/>
      <c r="S11" s="3644"/>
      <c r="T11" s="3644"/>
      <c r="U11" s="3644"/>
      <c r="V11" s="3644"/>
      <c r="W11" s="3644"/>
      <c r="X11" s="3644"/>
      <c r="Y11" s="3644"/>
      <c r="Z11" s="3644"/>
      <c r="AA11" s="3644"/>
      <c r="AB11" s="3644"/>
      <c r="AC11" s="3644"/>
      <c r="AD11" s="3644"/>
      <c r="AE11" s="3644"/>
      <c r="AF11" s="3644"/>
      <c r="AG11" s="3644"/>
      <c r="AH11" s="3644"/>
      <c r="AI11" s="3644"/>
      <c r="AJ11" s="3644"/>
      <c r="AK11" s="3644"/>
      <c r="AL11" s="3644"/>
      <c r="AM11" s="3644"/>
      <c r="AN11" s="3644"/>
      <c r="AO11" s="3644"/>
      <c r="AP11" s="3644"/>
      <c r="AQ11" s="3644"/>
      <c r="AR11" s="3644"/>
      <c r="AS11" s="3644"/>
      <c r="AT11" s="3644"/>
      <c r="AU11" s="3644"/>
      <c r="AV11" s="3644"/>
      <c r="AW11" s="3644"/>
      <c r="AX11" s="3644"/>
      <c r="AY11" s="3644"/>
      <c r="AZ11" s="3644"/>
      <c r="BA11" s="3644"/>
      <c r="BB11" s="3644"/>
      <c r="BC11" s="3644"/>
      <c r="BD11" s="3644"/>
      <c r="BE11" s="3644"/>
      <c r="BF11" s="3644"/>
      <c r="BG11" s="3644"/>
      <c r="BH11" s="3644"/>
      <c r="BI11" s="3644"/>
      <c r="BJ11" s="3644"/>
      <c r="BK11" s="3644"/>
      <c r="BL11" s="3644"/>
      <c r="BM11" s="3644"/>
      <c r="BN11" s="810"/>
      <c r="BO11" s="810"/>
      <c r="BP11" s="810"/>
      <c r="BQ11" s="810"/>
      <c r="BR11" s="810"/>
      <c r="BS11" s="810"/>
      <c r="BT11" s="810"/>
      <c r="BU11" s="810"/>
      <c r="BV11" s="810"/>
      <c r="BW11" s="810"/>
      <c r="BX11" s="810"/>
      <c r="BY11" s="810"/>
      <c r="BZ11" s="810"/>
      <c r="CA11" s="810"/>
      <c r="CB11" s="810"/>
      <c r="CC11" s="810"/>
      <c r="CD11" s="810"/>
      <c r="CE11" s="810"/>
      <c r="CF11" s="810"/>
      <c r="CG11" s="810"/>
      <c r="CH11" s="810"/>
      <c r="CI11" s="810"/>
      <c r="CJ11" s="810"/>
      <c r="CK11" s="810"/>
      <c r="CL11" s="810"/>
      <c r="CM11" s="810"/>
      <c r="CN11" s="810"/>
      <c r="CO11" s="810"/>
      <c r="CP11" s="810"/>
      <c r="CQ11" s="810"/>
      <c r="CR11" s="810"/>
      <c r="CS11" s="810"/>
      <c r="CT11" s="810"/>
      <c r="CU11" s="810"/>
      <c r="CV11" s="810"/>
      <c r="CW11" s="810"/>
      <c r="CX11" s="810"/>
      <c r="CY11" s="810"/>
      <c r="CZ11" s="810"/>
      <c r="DA11" s="810"/>
      <c r="DB11" s="810"/>
      <c r="DC11" s="810"/>
      <c r="DD11" s="810"/>
      <c r="DE11" s="810"/>
      <c r="DF11" s="810"/>
      <c r="DG11" s="810"/>
      <c r="DH11" s="810"/>
      <c r="DI11" s="810"/>
      <c r="DJ11" s="810"/>
      <c r="DK11" s="810"/>
      <c r="DL11" s="810"/>
      <c r="DM11" s="810"/>
      <c r="DN11" s="810"/>
      <c r="DO11" s="810"/>
      <c r="DP11" s="810"/>
      <c r="DQ11" s="810"/>
      <c r="DR11" s="810"/>
      <c r="DS11" s="810"/>
      <c r="DT11" s="810"/>
      <c r="DU11" s="810"/>
      <c r="DV11" s="810"/>
      <c r="DW11" s="810"/>
      <c r="DX11" s="810"/>
    </row>
    <row r="12" spans="2:128" ht="13.5">
      <c r="B12" s="3643" t="s">
        <v>2545</v>
      </c>
      <c r="C12" s="3643"/>
      <c r="D12" s="3643"/>
      <c r="E12" s="3644" t="s">
        <v>2546</v>
      </c>
      <c r="F12" s="3644"/>
      <c r="G12" s="3644"/>
      <c r="H12" s="3644"/>
      <c r="I12" s="3644"/>
      <c r="J12" s="3644"/>
      <c r="K12" s="3644"/>
      <c r="L12" s="3644"/>
      <c r="M12" s="3644"/>
      <c r="N12" s="3644"/>
      <c r="O12" s="3644"/>
      <c r="P12" s="3644"/>
      <c r="Q12" s="3644"/>
      <c r="R12" s="3644"/>
      <c r="S12" s="3644"/>
      <c r="T12" s="3644"/>
      <c r="U12" s="3644"/>
      <c r="V12" s="3644"/>
      <c r="W12" s="3644"/>
      <c r="X12" s="3644"/>
      <c r="Y12" s="3644"/>
      <c r="Z12" s="3644"/>
      <c r="AA12" s="3644"/>
      <c r="AB12" s="3644"/>
      <c r="AC12" s="3644"/>
      <c r="AD12" s="3644"/>
      <c r="AE12" s="3644"/>
      <c r="AF12" s="3644"/>
      <c r="AG12" s="3644"/>
      <c r="AH12" s="3644"/>
      <c r="AI12" s="3644"/>
      <c r="AJ12" s="3644"/>
      <c r="AK12" s="3644"/>
      <c r="AL12" s="3644"/>
      <c r="AM12" s="3644"/>
      <c r="AN12" s="3644"/>
      <c r="AO12" s="3644"/>
      <c r="AP12" s="3644"/>
      <c r="AQ12" s="3644"/>
      <c r="AR12" s="3644"/>
      <c r="AS12" s="3644"/>
      <c r="AT12" s="3644"/>
      <c r="AU12" s="3644"/>
      <c r="AV12" s="3644"/>
      <c r="AW12" s="3644"/>
      <c r="AX12" s="3644"/>
      <c r="AY12" s="3644"/>
      <c r="AZ12" s="3644"/>
      <c r="BA12" s="3644"/>
      <c r="BB12" s="3644"/>
      <c r="BC12" s="3644"/>
      <c r="BD12" s="3644"/>
      <c r="BE12" s="3644"/>
      <c r="BF12" s="3644"/>
      <c r="BG12" s="3644"/>
      <c r="BH12" s="3644"/>
      <c r="BI12" s="3644"/>
      <c r="BJ12" s="3644"/>
      <c r="BK12" s="3644"/>
      <c r="BL12" s="3644"/>
      <c r="BM12" s="3644"/>
      <c r="BN12" s="810"/>
      <c r="BO12" s="810"/>
      <c r="BP12" s="810"/>
      <c r="BQ12" s="810"/>
      <c r="BR12" s="810"/>
      <c r="BS12" s="810"/>
      <c r="BT12" s="810"/>
      <c r="BU12" s="810"/>
      <c r="BV12" s="810"/>
      <c r="BW12" s="810"/>
      <c r="BX12" s="810"/>
      <c r="BY12" s="810"/>
      <c r="BZ12" s="810"/>
      <c r="CA12" s="810"/>
      <c r="CB12" s="810"/>
      <c r="CC12" s="810"/>
      <c r="CD12" s="810"/>
      <c r="CE12" s="810"/>
      <c r="CF12" s="810"/>
      <c r="CG12" s="810"/>
      <c r="CH12" s="810"/>
      <c r="CI12" s="810"/>
      <c r="CJ12" s="810"/>
      <c r="CK12" s="810"/>
      <c r="CL12" s="810"/>
      <c r="CM12" s="810"/>
      <c r="CN12" s="810"/>
      <c r="CO12" s="810"/>
      <c r="CP12" s="810"/>
      <c r="CQ12" s="810"/>
      <c r="CR12" s="810"/>
      <c r="CS12" s="810"/>
      <c r="CT12" s="810"/>
      <c r="CU12" s="810"/>
      <c r="CV12" s="810"/>
      <c r="CW12" s="810"/>
      <c r="CX12" s="810"/>
      <c r="CY12" s="810"/>
      <c r="CZ12" s="810"/>
      <c r="DA12" s="810"/>
      <c r="DB12" s="810"/>
      <c r="DC12" s="810"/>
      <c r="DD12" s="810"/>
      <c r="DE12" s="810"/>
      <c r="DF12" s="810"/>
      <c r="DG12" s="810"/>
      <c r="DH12" s="810"/>
      <c r="DI12" s="810"/>
      <c r="DJ12" s="810"/>
      <c r="DK12" s="810"/>
      <c r="DL12" s="810"/>
      <c r="DM12" s="810"/>
      <c r="DN12" s="810"/>
      <c r="DO12" s="810"/>
      <c r="DP12" s="810"/>
      <c r="DQ12" s="810"/>
      <c r="DR12" s="810"/>
      <c r="DS12" s="810"/>
      <c r="DT12" s="810"/>
      <c r="DU12" s="810"/>
      <c r="DV12" s="810"/>
      <c r="DW12" s="810"/>
      <c r="DX12" s="810"/>
    </row>
    <row r="13" spans="2:128" ht="12" customHeight="1">
      <c r="B13" s="812"/>
      <c r="C13" s="812"/>
      <c r="D13" s="812"/>
      <c r="E13" s="812"/>
      <c r="F13" s="812"/>
      <c r="G13" s="812"/>
      <c r="H13" s="812"/>
      <c r="I13" s="812"/>
      <c r="J13" s="812"/>
      <c r="K13" s="812"/>
      <c r="L13" s="812"/>
      <c r="M13" s="812"/>
      <c r="N13" s="812"/>
      <c r="O13" s="812"/>
      <c r="P13" s="812"/>
      <c r="Q13" s="812"/>
      <c r="R13" s="812"/>
      <c r="S13" s="812"/>
      <c r="T13" s="812"/>
      <c r="U13" s="812"/>
      <c r="V13" s="812"/>
      <c r="W13" s="812"/>
      <c r="X13" s="812"/>
      <c r="Y13" s="812"/>
      <c r="Z13" s="812"/>
      <c r="AA13" s="812"/>
      <c r="AB13" s="812"/>
      <c r="AC13" s="812"/>
      <c r="AD13" s="812"/>
      <c r="AE13" s="812"/>
      <c r="AF13" s="812"/>
      <c r="AG13" s="812"/>
      <c r="AH13" s="812"/>
      <c r="AI13" s="812"/>
      <c r="AJ13" s="812"/>
      <c r="AK13" s="812"/>
      <c r="AL13" s="812"/>
      <c r="AM13" s="812"/>
      <c r="AN13" s="812"/>
      <c r="AO13" s="812"/>
      <c r="AP13" s="812"/>
      <c r="AQ13" s="812"/>
      <c r="AR13" s="812"/>
      <c r="AS13" s="812"/>
      <c r="AT13" s="812"/>
      <c r="AU13" s="812"/>
      <c r="AV13" s="812"/>
      <c r="AW13" s="812"/>
      <c r="AX13" s="812"/>
      <c r="AY13" s="812"/>
      <c r="AZ13" s="812"/>
      <c r="BA13" s="812"/>
      <c r="BB13" s="812"/>
      <c r="BC13" s="812"/>
      <c r="BD13" s="812"/>
      <c r="BE13" s="812"/>
      <c r="BF13" s="812"/>
      <c r="BG13" s="812"/>
      <c r="BH13" s="812"/>
      <c r="BI13" s="812"/>
      <c r="BJ13" s="812"/>
      <c r="BK13" s="812"/>
      <c r="BL13" s="812"/>
      <c r="BM13" s="812"/>
      <c r="BN13" s="810"/>
      <c r="BO13" s="810"/>
      <c r="BP13" s="810"/>
      <c r="BQ13" s="810"/>
      <c r="BR13" s="810"/>
      <c r="BS13" s="810"/>
      <c r="BT13" s="810"/>
      <c r="BU13" s="810"/>
      <c r="BV13" s="810"/>
      <c r="BW13" s="810"/>
      <c r="BX13" s="810"/>
      <c r="BY13" s="810"/>
      <c r="BZ13" s="810"/>
      <c r="CA13" s="810"/>
      <c r="CB13" s="810"/>
      <c r="CC13" s="810"/>
      <c r="CD13" s="810"/>
      <c r="CE13" s="810"/>
      <c r="CF13" s="810"/>
      <c r="CG13" s="810"/>
      <c r="CH13" s="810"/>
      <c r="CI13" s="810"/>
      <c r="CJ13" s="810"/>
      <c r="CK13" s="810"/>
      <c r="CL13" s="810"/>
      <c r="CM13" s="810"/>
      <c r="CN13" s="810"/>
      <c r="CO13" s="810"/>
      <c r="CP13" s="810"/>
      <c r="CQ13" s="810"/>
      <c r="CR13" s="810"/>
      <c r="CS13" s="810"/>
      <c r="CT13" s="810"/>
      <c r="CU13" s="810"/>
      <c r="CV13" s="810"/>
      <c r="CW13" s="810"/>
      <c r="CX13" s="810"/>
      <c r="CY13" s="810"/>
      <c r="CZ13" s="810"/>
      <c r="DA13" s="810"/>
      <c r="DB13" s="810"/>
      <c r="DC13" s="810"/>
      <c r="DD13" s="810"/>
      <c r="DE13" s="810"/>
      <c r="DF13" s="810"/>
      <c r="DG13" s="810"/>
      <c r="DH13" s="810"/>
      <c r="DI13" s="810"/>
      <c r="DJ13" s="810"/>
      <c r="DK13" s="810"/>
      <c r="DL13" s="810"/>
      <c r="DM13" s="810"/>
      <c r="DN13" s="810"/>
      <c r="DO13" s="810"/>
      <c r="DP13" s="810"/>
      <c r="DQ13" s="810"/>
      <c r="DR13" s="810"/>
      <c r="DS13" s="810"/>
      <c r="DT13" s="810"/>
      <c r="DU13" s="810"/>
      <c r="DV13" s="810"/>
      <c r="DW13" s="810"/>
      <c r="DX13" s="810"/>
    </row>
    <row r="14" spans="2:128" ht="7.5" customHeight="1">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3"/>
      <c r="AE14" s="813"/>
      <c r="AF14" s="813"/>
      <c r="AG14" s="813"/>
      <c r="AH14" s="813"/>
      <c r="AI14" s="813"/>
      <c r="AJ14" s="813"/>
      <c r="AK14" s="813"/>
      <c r="AL14" s="813"/>
      <c r="AM14" s="813"/>
      <c r="AN14" s="813"/>
      <c r="AO14" s="813"/>
      <c r="AP14" s="813"/>
      <c r="AQ14" s="813"/>
      <c r="AR14" s="813"/>
      <c r="AS14" s="813"/>
      <c r="AT14" s="813"/>
      <c r="AU14" s="813"/>
      <c r="AV14" s="813"/>
      <c r="AW14" s="813"/>
      <c r="AX14" s="813"/>
      <c r="AY14" s="813"/>
      <c r="AZ14" s="813"/>
      <c r="BA14" s="813"/>
      <c r="BB14" s="813"/>
      <c r="BC14" s="813"/>
      <c r="BD14" s="813"/>
      <c r="BE14" s="813"/>
      <c r="BF14" s="813"/>
      <c r="BG14" s="813"/>
      <c r="BH14" s="813"/>
      <c r="BI14" s="813"/>
      <c r="BJ14" s="813"/>
      <c r="BK14" s="812"/>
      <c r="BL14" s="812"/>
      <c r="BM14" s="812"/>
    </row>
    <row r="15" spans="2:128" ht="7.5" customHeight="1" thickBot="1"/>
    <row r="16" spans="2:128" ht="7.5" customHeight="1">
      <c r="B16" s="3645" t="s">
        <v>2547</v>
      </c>
      <c r="C16" s="3646"/>
      <c r="D16" s="3646"/>
      <c r="E16" s="3646"/>
      <c r="F16" s="3646"/>
      <c r="G16" s="3646"/>
      <c r="H16" s="3647"/>
      <c r="I16" s="3648" t="s">
        <v>2997</v>
      </c>
      <c r="J16" s="3649"/>
      <c r="K16" s="3649"/>
      <c r="L16" s="3649"/>
      <c r="M16" s="3649"/>
      <c r="N16" s="3649"/>
      <c r="O16" s="3649"/>
      <c r="P16" s="3649"/>
      <c r="Q16" s="3649"/>
      <c r="R16" s="3649"/>
      <c r="S16" s="3649"/>
      <c r="T16" s="3649"/>
      <c r="U16" s="3649"/>
      <c r="V16" s="3649"/>
      <c r="W16" s="3649"/>
      <c r="X16" s="3649"/>
      <c r="Y16" s="3649"/>
      <c r="Z16" s="3649"/>
      <c r="AA16" s="3649"/>
      <c r="AB16" s="3649"/>
      <c r="AC16" s="3649"/>
      <c r="AD16" s="3650"/>
    </row>
    <row r="17" spans="2:65" ht="7.5" customHeight="1">
      <c r="B17" s="3646"/>
      <c r="C17" s="3646"/>
      <c r="D17" s="3646"/>
      <c r="E17" s="3646"/>
      <c r="F17" s="3646"/>
      <c r="G17" s="3646"/>
      <c r="H17" s="3647"/>
      <c r="I17" s="3651"/>
      <c r="J17" s="3652"/>
      <c r="K17" s="3652"/>
      <c r="L17" s="3652"/>
      <c r="M17" s="3652"/>
      <c r="N17" s="3652"/>
      <c r="O17" s="3652"/>
      <c r="P17" s="3652"/>
      <c r="Q17" s="3652"/>
      <c r="R17" s="3652"/>
      <c r="S17" s="3652"/>
      <c r="T17" s="3652"/>
      <c r="U17" s="3652"/>
      <c r="V17" s="3652"/>
      <c r="W17" s="3652"/>
      <c r="X17" s="3652"/>
      <c r="Y17" s="3652"/>
      <c r="Z17" s="3652"/>
      <c r="AA17" s="3652"/>
      <c r="AB17" s="3652"/>
      <c r="AC17" s="3652"/>
      <c r="AD17" s="3653"/>
      <c r="AE17" s="3645" t="s">
        <v>479</v>
      </c>
      <c r="AF17" s="3645"/>
      <c r="AG17" s="3645"/>
    </row>
    <row r="18" spans="2:65" ht="7.5" customHeight="1" thickBot="1">
      <c r="B18" s="3646"/>
      <c r="C18" s="3646"/>
      <c r="D18" s="3646"/>
      <c r="E18" s="3646"/>
      <c r="F18" s="3646"/>
      <c r="G18" s="3646"/>
      <c r="H18" s="3647"/>
      <c r="I18" s="3654"/>
      <c r="J18" s="3655"/>
      <c r="K18" s="3655"/>
      <c r="L18" s="3655"/>
      <c r="M18" s="3655"/>
      <c r="N18" s="3655"/>
      <c r="O18" s="3655"/>
      <c r="P18" s="3655"/>
      <c r="Q18" s="3655"/>
      <c r="R18" s="3655"/>
      <c r="S18" s="3655"/>
      <c r="T18" s="3655"/>
      <c r="U18" s="3655"/>
      <c r="V18" s="3655"/>
      <c r="W18" s="3655"/>
      <c r="X18" s="3655"/>
      <c r="Y18" s="3655"/>
      <c r="Z18" s="3655"/>
      <c r="AA18" s="3655"/>
      <c r="AB18" s="3655"/>
      <c r="AC18" s="3655"/>
      <c r="AD18" s="3656"/>
      <c r="AE18" s="3645"/>
      <c r="AF18" s="3645"/>
      <c r="AG18" s="3645"/>
    </row>
    <row r="19" spans="2:65" ht="7.5" customHeight="1" thickBot="1"/>
    <row r="20" spans="2:65" ht="7.5" customHeight="1" thickBot="1">
      <c r="B20" s="3623" t="s">
        <v>509</v>
      </c>
      <c r="C20" s="3624"/>
      <c r="D20" s="3624"/>
      <c r="E20" s="3624"/>
      <c r="F20" s="3625"/>
      <c r="G20" s="3627" t="s">
        <v>2548</v>
      </c>
      <c r="H20" s="3627"/>
      <c r="I20" s="3627"/>
      <c r="J20" s="3627"/>
      <c r="K20" s="3627"/>
      <c r="L20" s="3629" t="str">
        <f>cst_wskakunin_owner1__space</f>
        <v>テスト建て主　代表取締役社長　テストさん</v>
      </c>
      <c r="M20" s="3629"/>
      <c r="N20" s="3629"/>
      <c r="O20" s="3629"/>
      <c r="P20" s="3629"/>
      <c r="Q20" s="3629"/>
      <c r="R20" s="3629"/>
      <c r="S20" s="3629"/>
      <c r="T20" s="3629"/>
      <c r="U20" s="3629"/>
      <c r="V20" s="3629"/>
      <c r="W20" s="3629"/>
      <c r="X20" s="3629"/>
      <c r="Y20" s="3629"/>
      <c r="Z20" s="3629"/>
      <c r="AA20" s="3629"/>
      <c r="AB20" s="3629"/>
      <c r="AC20" s="3629"/>
      <c r="AD20" s="3629"/>
      <c r="AE20" s="3629"/>
      <c r="AF20" s="3629"/>
      <c r="AG20" s="3629"/>
      <c r="AH20" s="3629"/>
      <c r="AI20" s="3629"/>
      <c r="AJ20" s="3629"/>
      <c r="AK20" s="3629"/>
      <c r="AL20" s="3629"/>
      <c r="AM20" s="3629"/>
      <c r="AN20" s="3629"/>
      <c r="AO20" s="3629"/>
      <c r="AP20" s="3629"/>
      <c r="AQ20" s="3629"/>
      <c r="AR20" s="3629"/>
      <c r="AS20" s="3629"/>
      <c r="AT20" s="3629"/>
      <c r="AU20" s="3629"/>
      <c r="AV20" s="3629"/>
      <c r="AW20" s="3629"/>
      <c r="AX20" s="3629"/>
      <c r="AY20" s="814"/>
      <c r="AZ20" s="814"/>
      <c r="BA20" s="814"/>
      <c r="BB20" s="814"/>
      <c r="BC20" s="814"/>
      <c r="BD20" s="815"/>
      <c r="BE20" s="815"/>
      <c r="BF20" s="815"/>
      <c r="BG20" s="815"/>
      <c r="BH20" s="815"/>
      <c r="BI20" s="815"/>
      <c r="BJ20" s="815"/>
      <c r="BK20" s="815"/>
      <c r="BL20" s="816"/>
      <c r="BM20" s="817"/>
    </row>
    <row r="21" spans="2:65" ht="7.5" customHeight="1" thickBot="1">
      <c r="B21" s="3626"/>
      <c r="C21" s="3624"/>
      <c r="D21" s="3624"/>
      <c r="E21" s="3624"/>
      <c r="F21" s="3625"/>
      <c r="G21" s="3628"/>
      <c r="H21" s="3628"/>
      <c r="I21" s="3628"/>
      <c r="J21" s="3628"/>
      <c r="K21" s="3628"/>
      <c r="L21" s="3630"/>
      <c r="M21" s="3630"/>
      <c r="N21" s="3630"/>
      <c r="O21" s="3630"/>
      <c r="P21" s="3630"/>
      <c r="Q21" s="3630"/>
      <c r="R21" s="3630"/>
      <c r="S21" s="3630"/>
      <c r="T21" s="3630"/>
      <c r="U21" s="3630"/>
      <c r="V21" s="3630"/>
      <c r="W21" s="3630"/>
      <c r="X21" s="3630"/>
      <c r="Y21" s="3630"/>
      <c r="Z21" s="3630"/>
      <c r="AA21" s="3630"/>
      <c r="AB21" s="3630"/>
      <c r="AC21" s="3630"/>
      <c r="AD21" s="3630"/>
      <c r="AE21" s="3630"/>
      <c r="AF21" s="3630"/>
      <c r="AG21" s="3630"/>
      <c r="AH21" s="3630"/>
      <c r="AI21" s="3630"/>
      <c r="AJ21" s="3630"/>
      <c r="AK21" s="3630"/>
      <c r="AL21" s="3630"/>
      <c r="AM21" s="3630"/>
      <c r="AN21" s="3630"/>
      <c r="AO21" s="3630"/>
      <c r="AP21" s="3630"/>
      <c r="AQ21" s="3630"/>
      <c r="AR21" s="3630"/>
      <c r="AS21" s="3630"/>
      <c r="AT21" s="3630"/>
      <c r="AU21" s="3630"/>
      <c r="AV21" s="3630"/>
      <c r="AW21" s="3630"/>
      <c r="AX21" s="3630"/>
      <c r="AY21" s="818"/>
      <c r="AZ21" s="818"/>
      <c r="BA21" s="818"/>
      <c r="BB21" s="818"/>
      <c r="BC21" s="818"/>
      <c r="BD21" s="819"/>
      <c r="BE21" s="819"/>
      <c r="BF21" s="819"/>
      <c r="BG21" s="819"/>
      <c r="BH21" s="819"/>
      <c r="BI21" s="819"/>
      <c r="BJ21" s="819"/>
      <c r="BK21" s="819"/>
      <c r="BL21" s="820"/>
      <c r="BM21" s="821"/>
    </row>
    <row r="22" spans="2:65" ht="7.5" customHeight="1" thickBot="1">
      <c r="B22" s="3626"/>
      <c r="C22" s="3624"/>
      <c r="D22" s="3624"/>
      <c r="E22" s="3624"/>
      <c r="F22" s="3625"/>
      <c r="G22" s="3628"/>
      <c r="H22" s="3628"/>
      <c r="I22" s="3628"/>
      <c r="J22" s="3628"/>
      <c r="K22" s="3628"/>
      <c r="L22" s="3630"/>
      <c r="M22" s="3630"/>
      <c r="N22" s="3630"/>
      <c r="O22" s="3630"/>
      <c r="P22" s="3630"/>
      <c r="Q22" s="3630"/>
      <c r="R22" s="3630"/>
      <c r="S22" s="3630"/>
      <c r="T22" s="3630"/>
      <c r="U22" s="3630"/>
      <c r="V22" s="3630"/>
      <c r="W22" s="3630"/>
      <c r="X22" s="3630"/>
      <c r="Y22" s="3630"/>
      <c r="Z22" s="3630"/>
      <c r="AA22" s="3630"/>
      <c r="AB22" s="3630"/>
      <c r="AC22" s="3630"/>
      <c r="AD22" s="3630"/>
      <c r="AE22" s="3630"/>
      <c r="AF22" s="3630"/>
      <c r="AG22" s="3630"/>
      <c r="AH22" s="3630"/>
      <c r="AI22" s="3630"/>
      <c r="AJ22" s="3630"/>
      <c r="AK22" s="3630"/>
      <c r="AL22" s="3630"/>
      <c r="AM22" s="3630"/>
      <c r="AN22" s="3630"/>
      <c r="AO22" s="3630"/>
      <c r="AP22" s="3630"/>
      <c r="AQ22" s="3630"/>
      <c r="AR22" s="3630"/>
      <c r="AS22" s="3630"/>
      <c r="AT22" s="3630"/>
      <c r="AU22" s="3630"/>
      <c r="AV22" s="3630"/>
      <c r="AW22" s="3630"/>
      <c r="AX22" s="3630"/>
      <c r="AY22" s="818"/>
      <c r="AZ22" s="818"/>
      <c r="BA22" s="818"/>
      <c r="BB22" s="818"/>
      <c r="BC22" s="818"/>
      <c r="BD22" s="819"/>
      <c r="BE22" s="819"/>
      <c r="BF22" s="819"/>
      <c r="BG22" s="819"/>
      <c r="BH22" s="819"/>
      <c r="BI22" s="819"/>
      <c r="BJ22" s="819"/>
      <c r="BK22" s="819"/>
      <c r="BL22" s="820"/>
      <c r="BM22" s="821"/>
    </row>
    <row r="23" spans="2:65" ht="7.5" customHeight="1" thickBot="1">
      <c r="B23" s="3626"/>
      <c r="C23" s="3624"/>
      <c r="D23" s="3624"/>
      <c r="E23" s="3624"/>
      <c r="F23" s="3625"/>
      <c r="G23" s="3628"/>
      <c r="H23" s="3628"/>
      <c r="I23" s="3628"/>
      <c r="J23" s="3628"/>
      <c r="K23" s="3628"/>
      <c r="L23" s="3630"/>
      <c r="M23" s="3630"/>
      <c r="N23" s="3630"/>
      <c r="O23" s="3630"/>
      <c r="P23" s="3630"/>
      <c r="Q23" s="3630"/>
      <c r="R23" s="3630"/>
      <c r="S23" s="3630"/>
      <c r="T23" s="3630"/>
      <c r="U23" s="3630"/>
      <c r="V23" s="3630"/>
      <c r="W23" s="3630"/>
      <c r="X23" s="3630"/>
      <c r="Y23" s="3630"/>
      <c r="Z23" s="3630"/>
      <c r="AA23" s="3630"/>
      <c r="AB23" s="3630"/>
      <c r="AC23" s="3630"/>
      <c r="AD23" s="3630"/>
      <c r="AE23" s="3630"/>
      <c r="AF23" s="3630"/>
      <c r="AG23" s="3630"/>
      <c r="AH23" s="3630"/>
      <c r="AI23" s="3630"/>
      <c r="AJ23" s="3630"/>
      <c r="AK23" s="3630"/>
      <c r="AL23" s="3630"/>
      <c r="AM23" s="3630"/>
      <c r="AN23" s="3630"/>
      <c r="AO23" s="3630"/>
      <c r="AP23" s="3630"/>
      <c r="AQ23" s="3630"/>
      <c r="AR23" s="3630"/>
      <c r="AS23" s="3630"/>
      <c r="AT23" s="3630"/>
      <c r="AU23" s="3630"/>
      <c r="AV23" s="3630"/>
      <c r="AW23" s="3630"/>
      <c r="AX23" s="3630"/>
      <c r="AY23" s="822"/>
      <c r="AZ23" s="822"/>
      <c r="BA23" s="822"/>
      <c r="BB23" s="822"/>
      <c r="BC23" s="822"/>
      <c r="BD23" s="822"/>
      <c r="BE23" s="818"/>
      <c r="BF23" s="818"/>
      <c r="BG23" s="3438"/>
      <c r="BH23" s="3438"/>
      <c r="BI23" s="822"/>
      <c r="BJ23" s="822"/>
      <c r="BK23" s="822"/>
      <c r="BL23" s="822"/>
      <c r="BM23" s="823"/>
    </row>
    <row r="24" spans="2:65" ht="7.5" customHeight="1" thickBot="1">
      <c r="B24" s="3626"/>
      <c r="C24" s="3624"/>
      <c r="D24" s="3624"/>
      <c r="E24" s="3624"/>
      <c r="F24" s="3625"/>
      <c r="G24" s="3628"/>
      <c r="H24" s="3628"/>
      <c r="I24" s="3628"/>
      <c r="J24" s="3628"/>
      <c r="K24" s="3628"/>
      <c r="L24" s="3630"/>
      <c r="M24" s="3630"/>
      <c r="N24" s="3630"/>
      <c r="O24" s="3630"/>
      <c r="P24" s="3630"/>
      <c r="Q24" s="3630"/>
      <c r="R24" s="3630"/>
      <c r="S24" s="3630"/>
      <c r="T24" s="3630"/>
      <c r="U24" s="3630"/>
      <c r="V24" s="3630"/>
      <c r="W24" s="3630"/>
      <c r="X24" s="3630"/>
      <c r="Y24" s="3630"/>
      <c r="Z24" s="3630"/>
      <c r="AA24" s="3630"/>
      <c r="AB24" s="3630"/>
      <c r="AC24" s="3630"/>
      <c r="AD24" s="3630"/>
      <c r="AE24" s="3630"/>
      <c r="AF24" s="3630"/>
      <c r="AG24" s="3630"/>
      <c r="AH24" s="3630"/>
      <c r="AI24" s="3630"/>
      <c r="AJ24" s="3630"/>
      <c r="AK24" s="3630"/>
      <c r="AL24" s="3630"/>
      <c r="AM24" s="3630"/>
      <c r="AN24" s="3630"/>
      <c r="AO24" s="3630"/>
      <c r="AP24" s="3630"/>
      <c r="AQ24" s="3630"/>
      <c r="AR24" s="3630"/>
      <c r="AS24" s="3630"/>
      <c r="AT24" s="3630"/>
      <c r="AU24" s="3630"/>
      <c r="AV24" s="3630"/>
      <c r="AW24" s="3630"/>
      <c r="AX24" s="3630"/>
      <c r="AY24" s="818"/>
      <c r="AZ24" s="818"/>
      <c r="BA24" s="818"/>
      <c r="BB24" s="818"/>
      <c r="BC24" s="818"/>
      <c r="BD24" s="818"/>
      <c r="BE24" s="822"/>
      <c r="BF24" s="818"/>
      <c r="BG24" s="3438"/>
      <c r="BH24" s="3438"/>
      <c r="BI24" s="824"/>
      <c r="BJ24" s="824"/>
      <c r="BK24" s="825"/>
      <c r="BL24" s="825"/>
      <c r="BM24" s="826"/>
    </row>
    <row r="25" spans="2:65" ht="7.5" customHeight="1" thickBot="1">
      <c r="B25" s="3626"/>
      <c r="C25" s="3624"/>
      <c r="D25" s="3624"/>
      <c r="E25" s="3624"/>
      <c r="F25" s="3625"/>
      <c r="G25" s="3628"/>
      <c r="H25" s="3628"/>
      <c r="I25" s="3628"/>
      <c r="J25" s="3628"/>
      <c r="K25" s="3628"/>
      <c r="L25" s="3631"/>
      <c r="M25" s="3631"/>
      <c r="N25" s="3631"/>
      <c r="O25" s="3631"/>
      <c r="P25" s="3631"/>
      <c r="Q25" s="3631"/>
      <c r="R25" s="3631"/>
      <c r="S25" s="3631"/>
      <c r="T25" s="3631"/>
      <c r="U25" s="3631"/>
      <c r="V25" s="3631"/>
      <c r="W25" s="3631"/>
      <c r="X25" s="3631"/>
      <c r="Y25" s="3631"/>
      <c r="Z25" s="3631"/>
      <c r="AA25" s="3631"/>
      <c r="AB25" s="3631"/>
      <c r="AC25" s="3631"/>
      <c r="AD25" s="3631"/>
      <c r="AE25" s="3631"/>
      <c r="AF25" s="3631"/>
      <c r="AG25" s="3631"/>
      <c r="AH25" s="3631"/>
      <c r="AI25" s="3631"/>
      <c r="AJ25" s="3631"/>
      <c r="AK25" s="3631"/>
      <c r="AL25" s="3631"/>
      <c r="AM25" s="3631"/>
      <c r="AN25" s="3631"/>
      <c r="AO25" s="3631"/>
      <c r="AP25" s="3631"/>
      <c r="AQ25" s="3631"/>
      <c r="AR25" s="3631"/>
      <c r="AS25" s="3631"/>
      <c r="AT25" s="3631"/>
      <c r="AU25" s="3631"/>
      <c r="AV25" s="3631"/>
      <c r="AW25" s="3631"/>
      <c r="AX25" s="3631"/>
      <c r="AY25" s="822"/>
      <c r="AZ25" s="822"/>
      <c r="BA25" s="822"/>
      <c r="BB25" s="822"/>
      <c r="BC25" s="822"/>
      <c r="BD25" s="822"/>
      <c r="BE25" s="822"/>
      <c r="BF25" s="827"/>
      <c r="BG25" s="818"/>
      <c r="BH25" s="818"/>
      <c r="BI25" s="818"/>
      <c r="BJ25" s="825"/>
      <c r="BK25" s="825"/>
      <c r="BL25" s="825"/>
      <c r="BM25" s="826"/>
    </row>
    <row r="26" spans="2:65" ht="7.5" customHeight="1" thickBot="1">
      <c r="B26" s="3626"/>
      <c r="C26" s="3624"/>
      <c r="D26" s="3624"/>
      <c r="E26" s="3624"/>
      <c r="F26" s="3625"/>
      <c r="G26" s="3632" t="s">
        <v>2549</v>
      </c>
      <c r="H26" s="3632"/>
      <c r="I26" s="3638" t="str">
        <f>cst_wskakunin_owner1_ZIP</f>
        <v>330-0064</v>
      </c>
      <c r="J26" s="3638"/>
      <c r="K26" s="3638"/>
      <c r="L26" s="3638"/>
      <c r="M26" s="3638"/>
      <c r="N26" s="3638"/>
      <c r="O26" s="3638"/>
      <c r="P26" s="3638"/>
      <c r="Q26" s="3638"/>
      <c r="R26" s="3632" t="s">
        <v>57</v>
      </c>
      <c r="S26" s="3581" t="s">
        <v>2550</v>
      </c>
      <c r="T26" s="3581"/>
      <c r="U26" s="3581"/>
      <c r="V26" s="3581"/>
      <c r="W26" s="3639" t="str">
        <f>cst_wskakunin_owner1__address</f>
        <v>埼玉県埼玉県さいたま市浦和区岸町７－１２－３</v>
      </c>
      <c r="X26" s="3639"/>
      <c r="Y26" s="3639"/>
      <c r="Z26" s="3639"/>
      <c r="AA26" s="3639"/>
      <c r="AB26" s="3639"/>
      <c r="AC26" s="3639"/>
      <c r="AD26" s="3639"/>
      <c r="AE26" s="3639"/>
      <c r="AF26" s="3639"/>
      <c r="AG26" s="3639"/>
      <c r="AH26" s="3639"/>
      <c r="AI26" s="3639"/>
      <c r="AJ26" s="3639"/>
      <c r="AK26" s="3639"/>
      <c r="AL26" s="3639"/>
      <c r="AM26" s="3639"/>
      <c r="AN26" s="3639"/>
      <c r="AO26" s="3639"/>
      <c r="AP26" s="3639"/>
      <c r="AQ26" s="3639"/>
      <c r="AR26" s="3639"/>
      <c r="AS26" s="3639"/>
      <c r="AT26" s="3639"/>
      <c r="AU26" s="3639"/>
      <c r="AV26" s="3639"/>
      <c r="AW26" s="3639"/>
      <c r="AX26" s="3639"/>
      <c r="AY26" s="3639"/>
      <c r="AZ26" s="3639"/>
      <c r="BA26" s="3639"/>
      <c r="BB26" s="3639"/>
      <c r="BC26" s="3639"/>
      <c r="BD26" s="3639"/>
      <c r="BE26" s="3639"/>
      <c r="BF26" s="3639"/>
      <c r="BG26" s="3639"/>
      <c r="BH26" s="3639"/>
      <c r="BI26" s="3639"/>
      <c r="BJ26" s="3639"/>
      <c r="BK26" s="3639"/>
      <c r="BL26" s="3639"/>
      <c r="BM26" s="3640"/>
    </row>
    <row r="27" spans="2:65" ht="7.5" customHeight="1" thickBot="1">
      <c r="B27" s="3626"/>
      <c r="C27" s="3624"/>
      <c r="D27" s="3624"/>
      <c r="E27" s="3624"/>
      <c r="F27" s="3625"/>
      <c r="G27" s="3632"/>
      <c r="H27" s="3632"/>
      <c r="I27" s="3638"/>
      <c r="J27" s="3638"/>
      <c r="K27" s="3638"/>
      <c r="L27" s="3638"/>
      <c r="M27" s="3638"/>
      <c r="N27" s="3638"/>
      <c r="O27" s="3638"/>
      <c r="P27" s="3638"/>
      <c r="Q27" s="3638"/>
      <c r="R27" s="3632"/>
      <c r="S27" s="3581"/>
      <c r="T27" s="3581"/>
      <c r="U27" s="3581"/>
      <c r="V27" s="3581"/>
      <c r="W27" s="3639"/>
      <c r="X27" s="3639"/>
      <c r="Y27" s="3639"/>
      <c r="Z27" s="3639"/>
      <c r="AA27" s="3639"/>
      <c r="AB27" s="3639"/>
      <c r="AC27" s="3639"/>
      <c r="AD27" s="3639"/>
      <c r="AE27" s="3639"/>
      <c r="AF27" s="3639"/>
      <c r="AG27" s="3639"/>
      <c r="AH27" s="3639"/>
      <c r="AI27" s="3639"/>
      <c r="AJ27" s="3639"/>
      <c r="AK27" s="3639"/>
      <c r="AL27" s="3639"/>
      <c r="AM27" s="3639"/>
      <c r="AN27" s="3639"/>
      <c r="AO27" s="3639"/>
      <c r="AP27" s="3639"/>
      <c r="AQ27" s="3639"/>
      <c r="AR27" s="3639"/>
      <c r="AS27" s="3639"/>
      <c r="AT27" s="3639"/>
      <c r="AU27" s="3639"/>
      <c r="AV27" s="3639"/>
      <c r="AW27" s="3639"/>
      <c r="AX27" s="3639"/>
      <c r="AY27" s="3639"/>
      <c r="AZ27" s="3639"/>
      <c r="BA27" s="3639"/>
      <c r="BB27" s="3639"/>
      <c r="BC27" s="3639"/>
      <c r="BD27" s="3639"/>
      <c r="BE27" s="3639"/>
      <c r="BF27" s="3639"/>
      <c r="BG27" s="3639"/>
      <c r="BH27" s="3639"/>
      <c r="BI27" s="3639"/>
      <c r="BJ27" s="3639"/>
      <c r="BK27" s="3639"/>
      <c r="BL27" s="3639"/>
      <c r="BM27" s="3640"/>
    </row>
    <row r="28" spans="2:65" ht="7.5" customHeight="1" thickBot="1">
      <c r="B28" s="3626"/>
      <c r="C28" s="3624"/>
      <c r="D28" s="3624"/>
      <c r="E28" s="3624"/>
      <c r="F28" s="3625"/>
      <c r="G28" s="3632"/>
      <c r="H28" s="3632"/>
      <c r="I28" s="3638"/>
      <c r="J28" s="3638"/>
      <c r="K28" s="3638"/>
      <c r="L28" s="3638"/>
      <c r="M28" s="3638"/>
      <c r="N28" s="3638"/>
      <c r="O28" s="3638"/>
      <c r="P28" s="3638"/>
      <c r="Q28" s="3638"/>
      <c r="R28" s="3632"/>
      <c r="S28" s="3581"/>
      <c r="T28" s="3581"/>
      <c r="U28" s="3581"/>
      <c r="V28" s="3581"/>
      <c r="W28" s="3639"/>
      <c r="X28" s="3639"/>
      <c r="Y28" s="3639"/>
      <c r="Z28" s="3639"/>
      <c r="AA28" s="3639"/>
      <c r="AB28" s="3639"/>
      <c r="AC28" s="3639"/>
      <c r="AD28" s="3639"/>
      <c r="AE28" s="3639"/>
      <c r="AF28" s="3639"/>
      <c r="AG28" s="3639"/>
      <c r="AH28" s="3639"/>
      <c r="AI28" s="3639"/>
      <c r="AJ28" s="3639"/>
      <c r="AK28" s="3639"/>
      <c r="AL28" s="3639"/>
      <c r="AM28" s="3639"/>
      <c r="AN28" s="3639"/>
      <c r="AO28" s="3639"/>
      <c r="AP28" s="3639"/>
      <c r="AQ28" s="3639"/>
      <c r="AR28" s="3639"/>
      <c r="AS28" s="3639"/>
      <c r="AT28" s="3639"/>
      <c r="AU28" s="3639"/>
      <c r="AV28" s="3639"/>
      <c r="AW28" s="3639"/>
      <c r="AX28" s="3639"/>
      <c r="AY28" s="3639"/>
      <c r="AZ28" s="3639"/>
      <c r="BA28" s="3639"/>
      <c r="BB28" s="3639"/>
      <c r="BC28" s="3639"/>
      <c r="BD28" s="3639"/>
      <c r="BE28" s="3639"/>
      <c r="BF28" s="3639"/>
      <c r="BG28" s="3639"/>
      <c r="BH28" s="3639"/>
      <c r="BI28" s="3639"/>
      <c r="BJ28" s="3639"/>
      <c r="BK28" s="3639"/>
      <c r="BL28" s="3639"/>
      <c r="BM28" s="3640"/>
    </row>
    <row r="29" spans="2:65" ht="7.5" customHeight="1" thickBot="1">
      <c r="B29" s="3626"/>
      <c r="C29" s="3624"/>
      <c r="D29" s="3624"/>
      <c r="E29" s="3624"/>
      <c r="F29" s="3625"/>
      <c r="G29" s="3641" t="s">
        <v>3666</v>
      </c>
      <c r="H29" s="3583"/>
      <c r="I29" s="3583"/>
      <c r="J29" s="3581" t="s">
        <v>11</v>
      </c>
      <c r="K29" s="3634" t="str">
        <f>cst_wskakunin_owner1_TEL</f>
        <v>048-222-2222</v>
      </c>
      <c r="L29" s="3634"/>
      <c r="M29" s="3634"/>
      <c r="N29" s="3634"/>
      <c r="O29" s="3634"/>
      <c r="P29" s="3634"/>
      <c r="Q29" s="3634"/>
      <c r="R29" s="3634"/>
      <c r="S29" s="3634"/>
      <c r="T29" s="3634"/>
      <c r="U29" s="3634"/>
      <c r="V29" s="3634"/>
      <c r="W29" s="3634"/>
      <c r="X29" s="3634"/>
      <c r="Y29" s="3634"/>
      <c r="Z29" s="3634"/>
      <c r="AA29" s="3634"/>
      <c r="AB29" s="3581" t="s">
        <v>57</v>
      </c>
      <c r="AC29" s="3583" t="s">
        <v>2891</v>
      </c>
      <c r="AD29" s="3583"/>
      <c r="AE29" s="3583"/>
      <c r="AF29" s="3581" t="s">
        <v>11</v>
      </c>
      <c r="AG29" s="3636"/>
      <c r="AH29" s="3636"/>
      <c r="AI29" s="3636"/>
      <c r="AJ29" s="3636"/>
      <c r="AK29" s="3636"/>
      <c r="AL29" s="3636"/>
      <c r="AM29" s="3636"/>
      <c r="AN29" s="3636"/>
      <c r="AO29" s="3636"/>
      <c r="AP29" s="3636"/>
      <c r="AQ29" s="3636"/>
      <c r="AR29" s="3636"/>
      <c r="AS29" s="3636"/>
      <c r="AT29" s="3636"/>
      <c r="AU29" s="3636"/>
      <c r="AV29" s="3636"/>
      <c r="AW29" s="3636"/>
      <c r="AX29" s="3581" t="s">
        <v>57</v>
      </c>
      <c r="AY29" s="3587" t="s">
        <v>2553</v>
      </c>
      <c r="AZ29" s="3588"/>
      <c r="BA29" s="3588"/>
      <c r="BB29" s="3588"/>
      <c r="BC29" s="3588"/>
      <c r="BD29" s="3588"/>
      <c r="BE29" s="3593"/>
      <c r="BF29" s="3593"/>
      <c r="BG29" s="3593"/>
      <c r="BH29" s="3593"/>
      <c r="BI29" s="3593"/>
      <c r="BJ29" s="3593"/>
      <c r="BK29" s="3593"/>
      <c r="BL29" s="3593"/>
      <c r="BM29" s="3594"/>
    </row>
    <row r="30" spans="2:65" ht="7.5" customHeight="1" thickBot="1">
      <c r="B30" s="3626"/>
      <c r="C30" s="3624"/>
      <c r="D30" s="3624"/>
      <c r="E30" s="3624"/>
      <c r="F30" s="3625"/>
      <c r="G30" s="3641"/>
      <c r="H30" s="3583"/>
      <c r="I30" s="3583"/>
      <c r="J30" s="3581"/>
      <c r="K30" s="3634"/>
      <c r="L30" s="3634"/>
      <c r="M30" s="3634"/>
      <c r="N30" s="3634"/>
      <c r="O30" s="3634"/>
      <c r="P30" s="3634"/>
      <c r="Q30" s="3634"/>
      <c r="R30" s="3634"/>
      <c r="S30" s="3634"/>
      <c r="T30" s="3634"/>
      <c r="U30" s="3634"/>
      <c r="V30" s="3634"/>
      <c r="W30" s="3634"/>
      <c r="X30" s="3634"/>
      <c r="Y30" s="3634"/>
      <c r="Z30" s="3634"/>
      <c r="AA30" s="3634"/>
      <c r="AB30" s="3581"/>
      <c r="AC30" s="3583"/>
      <c r="AD30" s="3583"/>
      <c r="AE30" s="3583"/>
      <c r="AF30" s="3581"/>
      <c r="AG30" s="3636"/>
      <c r="AH30" s="3636"/>
      <c r="AI30" s="3636"/>
      <c r="AJ30" s="3636"/>
      <c r="AK30" s="3636"/>
      <c r="AL30" s="3636"/>
      <c r="AM30" s="3636"/>
      <c r="AN30" s="3636"/>
      <c r="AO30" s="3636"/>
      <c r="AP30" s="3636"/>
      <c r="AQ30" s="3636"/>
      <c r="AR30" s="3636"/>
      <c r="AS30" s="3636"/>
      <c r="AT30" s="3636"/>
      <c r="AU30" s="3636"/>
      <c r="AV30" s="3636"/>
      <c r="AW30" s="3636"/>
      <c r="AX30" s="3581"/>
      <c r="AY30" s="3589"/>
      <c r="AZ30" s="3590"/>
      <c r="BA30" s="3590"/>
      <c r="BB30" s="3590"/>
      <c r="BC30" s="3590"/>
      <c r="BD30" s="3590"/>
      <c r="BE30" s="3595"/>
      <c r="BF30" s="3595"/>
      <c r="BG30" s="3595"/>
      <c r="BH30" s="3595"/>
      <c r="BI30" s="3595"/>
      <c r="BJ30" s="3595"/>
      <c r="BK30" s="3595"/>
      <c r="BL30" s="3595"/>
      <c r="BM30" s="3596"/>
    </row>
    <row r="31" spans="2:65" ht="7.5" customHeight="1" thickBot="1">
      <c r="B31" s="3626"/>
      <c r="C31" s="3624"/>
      <c r="D31" s="3624"/>
      <c r="E31" s="3624"/>
      <c r="F31" s="3625"/>
      <c r="G31" s="3642"/>
      <c r="H31" s="3584"/>
      <c r="I31" s="3584"/>
      <c r="J31" s="3582"/>
      <c r="K31" s="3635"/>
      <c r="L31" s="3635"/>
      <c r="M31" s="3635"/>
      <c r="N31" s="3635"/>
      <c r="O31" s="3635"/>
      <c r="P31" s="3635"/>
      <c r="Q31" s="3635"/>
      <c r="R31" s="3635"/>
      <c r="S31" s="3635"/>
      <c r="T31" s="3635"/>
      <c r="U31" s="3635"/>
      <c r="V31" s="3635"/>
      <c r="W31" s="3635"/>
      <c r="X31" s="3635"/>
      <c r="Y31" s="3635"/>
      <c r="Z31" s="3635"/>
      <c r="AA31" s="3635"/>
      <c r="AB31" s="3582"/>
      <c r="AC31" s="3584"/>
      <c r="AD31" s="3584"/>
      <c r="AE31" s="3584"/>
      <c r="AF31" s="3582"/>
      <c r="AG31" s="3637"/>
      <c r="AH31" s="3637"/>
      <c r="AI31" s="3637"/>
      <c r="AJ31" s="3637"/>
      <c r="AK31" s="3637"/>
      <c r="AL31" s="3637"/>
      <c r="AM31" s="3637"/>
      <c r="AN31" s="3637"/>
      <c r="AO31" s="3637"/>
      <c r="AP31" s="3637"/>
      <c r="AQ31" s="3637"/>
      <c r="AR31" s="3637"/>
      <c r="AS31" s="3637"/>
      <c r="AT31" s="3637"/>
      <c r="AU31" s="3637"/>
      <c r="AV31" s="3637"/>
      <c r="AW31" s="3637"/>
      <c r="AX31" s="3582"/>
      <c r="AY31" s="3591"/>
      <c r="AZ31" s="3592"/>
      <c r="BA31" s="3592"/>
      <c r="BB31" s="3592"/>
      <c r="BC31" s="3592"/>
      <c r="BD31" s="3592"/>
      <c r="BE31" s="3597"/>
      <c r="BF31" s="3597"/>
      <c r="BG31" s="3597"/>
      <c r="BH31" s="3597"/>
      <c r="BI31" s="3597"/>
      <c r="BJ31" s="3597"/>
      <c r="BK31" s="3597"/>
      <c r="BL31" s="3597"/>
      <c r="BM31" s="3598"/>
    </row>
    <row r="32" spans="2:65" ht="7.5" customHeight="1" thickBot="1">
      <c r="B32" s="3623" t="s">
        <v>3667</v>
      </c>
      <c r="C32" s="3624"/>
      <c r="D32" s="3624"/>
      <c r="E32" s="3624"/>
      <c r="F32" s="3625"/>
      <c r="G32" s="3627" t="s">
        <v>2548</v>
      </c>
      <c r="H32" s="3627"/>
      <c r="I32" s="3627"/>
      <c r="J32" s="3627"/>
      <c r="K32" s="3627"/>
      <c r="L32" s="3629" t="str">
        <f>cst_wskakunin_dairi1__space</f>
        <v>XXXアーキ　テスト代理人</v>
      </c>
      <c r="M32" s="3629"/>
      <c r="N32" s="3629"/>
      <c r="O32" s="3629"/>
      <c r="P32" s="3629"/>
      <c r="Q32" s="3629"/>
      <c r="R32" s="3629"/>
      <c r="S32" s="3629"/>
      <c r="T32" s="3629"/>
      <c r="U32" s="3629"/>
      <c r="V32" s="3629"/>
      <c r="W32" s="3629"/>
      <c r="X32" s="3629"/>
      <c r="Y32" s="3629"/>
      <c r="Z32" s="3629"/>
      <c r="AA32" s="3629"/>
      <c r="AB32" s="3629"/>
      <c r="AC32" s="3629"/>
      <c r="AD32" s="3629"/>
      <c r="AE32" s="3629"/>
      <c r="AF32" s="3629"/>
      <c r="AG32" s="3629"/>
      <c r="AH32" s="3629"/>
      <c r="AI32" s="3629"/>
      <c r="AJ32" s="3629"/>
      <c r="AK32" s="3629"/>
      <c r="AL32" s="3629"/>
      <c r="AM32" s="3629"/>
      <c r="AN32" s="3629"/>
      <c r="AO32" s="3629"/>
      <c r="AP32" s="3629"/>
      <c r="AQ32" s="3629"/>
      <c r="AR32" s="3629"/>
      <c r="AS32" s="3629"/>
      <c r="AT32" s="3629"/>
      <c r="AU32" s="3629"/>
      <c r="AV32" s="3629"/>
      <c r="AW32" s="3629"/>
      <c r="AX32" s="3629"/>
      <c r="AY32" s="828"/>
      <c r="AZ32" s="828"/>
      <c r="BA32" s="828"/>
      <c r="BB32" s="828"/>
      <c r="BC32" s="828"/>
      <c r="BD32" s="815"/>
      <c r="BE32" s="815"/>
      <c r="BF32" s="815"/>
      <c r="BG32" s="815"/>
      <c r="BH32" s="815"/>
      <c r="BI32" s="815"/>
      <c r="BJ32" s="815"/>
      <c r="BK32" s="815"/>
      <c r="BL32" s="816"/>
      <c r="BM32" s="817"/>
    </row>
    <row r="33" spans="2:98" ht="7.5" customHeight="1" thickBot="1">
      <c r="B33" s="3626"/>
      <c r="C33" s="3624"/>
      <c r="D33" s="3624"/>
      <c r="E33" s="3624"/>
      <c r="F33" s="3625"/>
      <c r="G33" s="3628"/>
      <c r="H33" s="3628"/>
      <c r="I33" s="3628"/>
      <c r="J33" s="3628"/>
      <c r="K33" s="3628"/>
      <c r="L33" s="3630"/>
      <c r="M33" s="3630"/>
      <c r="N33" s="3630"/>
      <c r="O33" s="3630"/>
      <c r="P33" s="3630"/>
      <c r="Q33" s="3630"/>
      <c r="R33" s="3630"/>
      <c r="S33" s="3630"/>
      <c r="T33" s="3630"/>
      <c r="U33" s="3630"/>
      <c r="V33" s="3630"/>
      <c r="W33" s="3630"/>
      <c r="X33" s="3630"/>
      <c r="Y33" s="3630"/>
      <c r="Z33" s="3630"/>
      <c r="AA33" s="3630"/>
      <c r="AB33" s="3630"/>
      <c r="AC33" s="3630"/>
      <c r="AD33" s="3630"/>
      <c r="AE33" s="3630"/>
      <c r="AF33" s="3630"/>
      <c r="AG33" s="3630"/>
      <c r="AH33" s="3630"/>
      <c r="AI33" s="3630"/>
      <c r="AJ33" s="3630"/>
      <c r="AK33" s="3630"/>
      <c r="AL33" s="3630"/>
      <c r="AM33" s="3630"/>
      <c r="AN33" s="3630"/>
      <c r="AO33" s="3630"/>
      <c r="AP33" s="3630"/>
      <c r="AQ33" s="3630"/>
      <c r="AR33" s="3630"/>
      <c r="AS33" s="3630"/>
      <c r="AT33" s="3630"/>
      <c r="AU33" s="3630"/>
      <c r="AV33" s="3630"/>
      <c r="AW33" s="3630"/>
      <c r="AX33" s="3630"/>
      <c r="AY33" s="829"/>
      <c r="AZ33" s="829"/>
      <c r="BA33" s="829"/>
      <c r="BB33" s="829"/>
      <c r="BC33" s="829"/>
      <c r="BD33" s="819"/>
      <c r="BE33" s="819"/>
      <c r="BF33" s="819"/>
      <c r="BG33" s="819"/>
      <c r="BH33" s="819"/>
      <c r="BI33" s="819"/>
      <c r="BJ33" s="819"/>
      <c r="BK33" s="819"/>
      <c r="BL33" s="820"/>
      <c r="BM33" s="821"/>
    </row>
    <row r="34" spans="2:98" ht="7.5" customHeight="1" thickBot="1">
      <c r="B34" s="3626"/>
      <c r="C34" s="3624"/>
      <c r="D34" s="3624"/>
      <c r="E34" s="3624"/>
      <c r="F34" s="3625"/>
      <c r="G34" s="3628"/>
      <c r="H34" s="3628"/>
      <c r="I34" s="3628"/>
      <c r="J34" s="3628"/>
      <c r="K34" s="3628"/>
      <c r="L34" s="3630"/>
      <c r="M34" s="3630"/>
      <c r="N34" s="3630"/>
      <c r="O34" s="3630"/>
      <c r="P34" s="3630"/>
      <c r="Q34" s="3630"/>
      <c r="R34" s="3630"/>
      <c r="S34" s="3630"/>
      <c r="T34" s="3630"/>
      <c r="U34" s="3630"/>
      <c r="V34" s="3630"/>
      <c r="W34" s="3630"/>
      <c r="X34" s="3630"/>
      <c r="Y34" s="3630"/>
      <c r="Z34" s="3630"/>
      <c r="AA34" s="3630"/>
      <c r="AB34" s="3630"/>
      <c r="AC34" s="3630"/>
      <c r="AD34" s="3630"/>
      <c r="AE34" s="3630"/>
      <c r="AF34" s="3630"/>
      <c r="AG34" s="3630"/>
      <c r="AH34" s="3630"/>
      <c r="AI34" s="3630"/>
      <c r="AJ34" s="3630"/>
      <c r="AK34" s="3630"/>
      <c r="AL34" s="3630"/>
      <c r="AM34" s="3630"/>
      <c r="AN34" s="3630"/>
      <c r="AO34" s="3630"/>
      <c r="AP34" s="3630"/>
      <c r="AQ34" s="3630"/>
      <c r="AR34" s="3630"/>
      <c r="AS34" s="3630"/>
      <c r="AT34" s="3630"/>
      <c r="AU34" s="3630"/>
      <c r="AV34" s="3630"/>
      <c r="AW34" s="3630"/>
      <c r="AX34" s="3630"/>
      <c r="AY34" s="829"/>
      <c r="AZ34" s="829"/>
      <c r="BA34" s="829"/>
      <c r="BB34" s="829"/>
      <c r="BC34" s="829"/>
      <c r="BD34" s="819"/>
      <c r="BE34" s="819"/>
      <c r="BF34" s="819"/>
      <c r="BG34" s="819"/>
      <c r="BH34" s="819"/>
      <c r="BI34" s="819"/>
      <c r="BJ34" s="819"/>
      <c r="BK34" s="819"/>
      <c r="BL34" s="820"/>
      <c r="BM34" s="821"/>
    </row>
    <row r="35" spans="2:98" ht="7.5" customHeight="1" thickBot="1">
      <c r="B35" s="3626"/>
      <c r="C35" s="3624"/>
      <c r="D35" s="3624"/>
      <c r="E35" s="3624"/>
      <c r="F35" s="3625"/>
      <c r="G35" s="3628"/>
      <c r="H35" s="3628"/>
      <c r="I35" s="3628"/>
      <c r="J35" s="3628"/>
      <c r="K35" s="3628"/>
      <c r="L35" s="3630"/>
      <c r="M35" s="3630"/>
      <c r="N35" s="3630"/>
      <c r="O35" s="3630"/>
      <c r="P35" s="3630"/>
      <c r="Q35" s="3630"/>
      <c r="R35" s="3630"/>
      <c r="S35" s="3630"/>
      <c r="T35" s="3630"/>
      <c r="U35" s="3630"/>
      <c r="V35" s="3630"/>
      <c r="W35" s="3630"/>
      <c r="X35" s="3630"/>
      <c r="Y35" s="3630"/>
      <c r="Z35" s="3630"/>
      <c r="AA35" s="3630"/>
      <c r="AB35" s="3630"/>
      <c r="AC35" s="3630"/>
      <c r="AD35" s="3630"/>
      <c r="AE35" s="3630"/>
      <c r="AF35" s="3630"/>
      <c r="AG35" s="3630"/>
      <c r="AH35" s="3630"/>
      <c r="AI35" s="3630"/>
      <c r="AJ35" s="3630"/>
      <c r="AK35" s="3630"/>
      <c r="AL35" s="3630"/>
      <c r="AM35" s="3630"/>
      <c r="AN35" s="3630"/>
      <c r="AO35" s="3630"/>
      <c r="AP35" s="3630"/>
      <c r="AQ35" s="3630"/>
      <c r="AR35" s="3630"/>
      <c r="AS35" s="3630"/>
      <c r="AT35" s="3630"/>
      <c r="AU35" s="3630"/>
      <c r="AV35" s="3630"/>
      <c r="AW35" s="3630"/>
      <c r="AX35" s="3630"/>
      <c r="AY35" s="822"/>
      <c r="AZ35" s="822"/>
      <c r="BA35" s="822"/>
      <c r="BB35" s="822"/>
      <c r="BC35" s="822"/>
      <c r="BD35" s="822"/>
      <c r="BE35" s="818"/>
      <c r="BF35" s="818"/>
      <c r="BG35" s="818"/>
      <c r="BH35" s="822"/>
      <c r="BI35" s="822"/>
      <c r="BJ35" s="822"/>
      <c r="BK35" s="822"/>
      <c r="BL35" s="822"/>
      <c r="BM35" s="823"/>
    </row>
    <row r="36" spans="2:98" ht="7.5" customHeight="1" thickBot="1">
      <c r="B36" s="3626"/>
      <c r="C36" s="3624"/>
      <c r="D36" s="3624"/>
      <c r="E36" s="3624"/>
      <c r="F36" s="3625"/>
      <c r="G36" s="3628"/>
      <c r="H36" s="3628"/>
      <c r="I36" s="3628"/>
      <c r="J36" s="3628"/>
      <c r="K36" s="3628"/>
      <c r="L36" s="3630"/>
      <c r="M36" s="3630"/>
      <c r="N36" s="3630"/>
      <c r="O36" s="3630"/>
      <c r="P36" s="3630"/>
      <c r="Q36" s="3630"/>
      <c r="R36" s="3630"/>
      <c r="S36" s="3630"/>
      <c r="T36" s="3630"/>
      <c r="U36" s="3630"/>
      <c r="V36" s="3630"/>
      <c r="W36" s="3630"/>
      <c r="X36" s="3630"/>
      <c r="Y36" s="3630"/>
      <c r="Z36" s="3630"/>
      <c r="AA36" s="3630"/>
      <c r="AB36" s="3630"/>
      <c r="AC36" s="3630"/>
      <c r="AD36" s="3630"/>
      <c r="AE36" s="3630"/>
      <c r="AF36" s="3630"/>
      <c r="AG36" s="3630"/>
      <c r="AH36" s="3630"/>
      <c r="AI36" s="3630"/>
      <c r="AJ36" s="3630"/>
      <c r="AK36" s="3630"/>
      <c r="AL36" s="3630"/>
      <c r="AM36" s="3630"/>
      <c r="AN36" s="3630"/>
      <c r="AO36" s="3630"/>
      <c r="AP36" s="3630"/>
      <c r="AQ36" s="3630"/>
      <c r="AR36" s="3630"/>
      <c r="AS36" s="3630"/>
      <c r="AT36" s="3630"/>
      <c r="AU36" s="3630"/>
      <c r="AV36" s="3630"/>
      <c r="AW36" s="3630"/>
      <c r="AX36" s="3630"/>
      <c r="AY36" s="818"/>
      <c r="AZ36" s="818"/>
      <c r="BA36" s="818"/>
      <c r="BB36" s="818"/>
      <c r="BC36" s="818"/>
      <c r="BD36" s="818"/>
      <c r="BE36" s="822"/>
      <c r="BF36" s="818"/>
      <c r="BG36" s="818"/>
      <c r="BH36" s="818"/>
      <c r="BI36" s="824"/>
      <c r="BJ36" s="824"/>
      <c r="BK36" s="825"/>
      <c r="BL36" s="825"/>
      <c r="BM36" s="826"/>
    </row>
    <row r="37" spans="2:98" ht="7.5" customHeight="1" thickBot="1">
      <c r="B37" s="3626"/>
      <c r="C37" s="3624"/>
      <c r="D37" s="3624"/>
      <c r="E37" s="3624"/>
      <c r="F37" s="3625"/>
      <c r="G37" s="3628"/>
      <c r="H37" s="3628"/>
      <c r="I37" s="3628"/>
      <c r="J37" s="3628"/>
      <c r="K37" s="3628"/>
      <c r="L37" s="3631"/>
      <c r="M37" s="3631"/>
      <c r="N37" s="3631"/>
      <c r="O37" s="3631"/>
      <c r="P37" s="3631"/>
      <c r="Q37" s="3631"/>
      <c r="R37" s="3631"/>
      <c r="S37" s="3631"/>
      <c r="T37" s="3631"/>
      <c r="U37" s="3631"/>
      <c r="V37" s="3631"/>
      <c r="W37" s="3631"/>
      <c r="X37" s="3631"/>
      <c r="Y37" s="3631"/>
      <c r="Z37" s="3631"/>
      <c r="AA37" s="3631"/>
      <c r="AB37" s="3631"/>
      <c r="AC37" s="3631"/>
      <c r="AD37" s="3631"/>
      <c r="AE37" s="3631"/>
      <c r="AF37" s="3631"/>
      <c r="AG37" s="3631"/>
      <c r="AH37" s="3631"/>
      <c r="AI37" s="3631"/>
      <c r="AJ37" s="3631"/>
      <c r="AK37" s="3631"/>
      <c r="AL37" s="3631"/>
      <c r="AM37" s="3631"/>
      <c r="AN37" s="3631"/>
      <c r="AO37" s="3631"/>
      <c r="AP37" s="3631"/>
      <c r="AQ37" s="3631"/>
      <c r="AR37" s="3631"/>
      <c r="AS37" s="3631"/>
      <c r="AT37" s="3631"/>
      <c r="AU37" s="3631"/>
      <c r="AV37" s="3631"/>
      <c r="AW37" s="3631"/>
      <c r="AX37" s="3631"/>
      <c r="AY37" s="822"/>
      <c r="AZ37" s="822"/>
      <c r="BA37" s="822"/>
      <c r="BB37" s="822"/>
      <c r="BC37" s="822"/>
      <c r="BD37" s="822"/>
      <c r="BE37" s="822"/>
      <c r="BF37" s="827"/>
      <c r="BG37" s="818"/>
      <c r="BH37" s="818"/>
      <c r="BI37" s="818"/>
      <c r="BJ37" s="825"/>
      <c r="BK37" s="825"/>
      <c r="BL37" s="825"/>
      <c r="BM37" s="826"/>
    </row>
    <row r="38" spans="2:98" ht="7.5" customHeight="1" thickBot="1">
      <c r="B38" s="3626"/>
      <c r="C38" s="3624"/>
      <c r="D38" s="3624"/>
      <c r="E38" s="3624"/>
      <c r="F38" s="3625"/>
      <c r="G38" s="3632" t="s">
        <v>2549</v>
      </c>
      <c r="H38" s="3632"/>
      <c r="I38" s="3633" t="str">
        <f>cst_wskakunin_dairi1_ZIP</f>
        <v>359-0034</v>
      </c>
      <c r="J38" s="3633"/>
      <c r="K38" s="3633"/>
      <c r="L38" s="3633"/>
      <c r="M38" s="3633"/>
      <c r="N38" s="3633"/>
      <c r="O38" s="3633"/>
      <c r="P38" s="3633"/>
      <c r="Q38" s="3633"/>
      <c r="R38" s="3632" t="s">
        <v>57</v>
      </c>
      <c r="S38" s="3581" t="s">
        <v>2550</v>
      </c>
      <c r="T38" s="3581"/>
      <c r="U38" s="3581"/>
      <c r="V38" s="3581"/>
      <c r="W38" s="3639" t="str">
        <f>cst_wskakunin_dairi1__address</f>
        <v>埼玉県所沢市東新井町307-7</v>
      </c>
      <c r="X38" s="3639"/>
      <c r="Y38" s="3639"/>
      <c r="Z38" s="3639"/>
      <c r="AA38" s="3639"/>
      <c r="AB38" s="3639"/>
      <c r="AC38" s="3639"/>
      <c r="AD38" s="3639"/>
      <c r="AE38" s="3639"/>
      <c r="AF38" s="3639"/>
      <c r="AG38" s="3639"/>
      <c r="AH38" s="3639"/>
      <c r="AI38" s="3639"/>
      <c r="AJ38" s="3639"/>
      <c r="AK38" s="3639"/>
      <c r="AL38" s="3639"/>
      <c r="AM38" s="3639"/>
      <c r="AN38" s="3639"/>
      <c r="AO38" s="3639"/>
      <c r="AP38" s="3639"/>
      <c r="AQ38" s="3639"/>
      <c r="AR38" s="3639"/>
      <c r="AS38" s="3639"/>
      <c r="AT38" s="3639"/>
      <c r="AU38" s="3639"/>
      <c r="AV38" s="3639"/>
      <c r="AW38" s="3639"/>
      <c r="AX38" s="3639"/>
      <c r="AY38" s="3639"/>
      <c r="AZ38" s="3639"/>
      <c r="BA38" s="3639"/>
      <c r="BB38" s="3639"/>
      <c r="BC38" s="3639"/>
      <c r="BD38" s="3639"/>
      <c r="BE38" s="3639"/>
      <c r="BF38" s="3639"/>
      <c r="BG38" s="3639"/>
      <c r="BH38" s="3639"/>
      <c r="BI38" s="3639"/>
      <c r="BJ38" s="3639"/>
      <c r="BK38" s="3639"/>
      <c r="BL38" s="3639"/>
      <c r="BM38" s="3640"/>
      <c r="BY38" s="830"/>
      <c r="BZ38" s="830"/>
      <c r="CA38" s="830"/>
      <c r="CB38" s="830"/>
      <c r="CC38" s="830"/>
      <c r="CD38" s="830"/>
      <c r="CE38" s="830"/>
      <c r="CF38" s="830"/>
      <c r="CG38" s="830"/>
      <c r="CH38" s="830"/>
      <c r="CI38" s="830"/>
      <c r="CJ38" s="830"/>
      <c r="CK38" s="830"/>
      <c r="CL38" s="830"/>
      <c r="CM38" s="830"/>
      <c r="CN38" s="830"/>
      <c r="CO38" s="830"/>
      <c r="CP38" s="830"/>
      <c r="CQ38" s="830"/>
      <c r="CR38" s="830"/>
      <c r="CS38" s="830"/>
      <c r="CT38" s="830"/>
    </row>
    <row r="39" spans="2:98" ht="7.5" customHeight="1" thickBot="1">
      <c r="B39" s="3626"/>
      <c r="C39" s="3624"/>
      <c r="D39" s="3624"/>
      <c r="E39" s="3624"/>
      <c r="F39" s="3625"/>
      <c r="G39" s="3632"/>
      <c r="H39" s="3632"/>
      <c r="I39" s="3633"/>
      <c r="J39" s="3633"/>
      <c r="K39" s="3633"/>
      <c r="L39" s="3633"/>
      <c r="M39" s="3633"/>
      <c r="N39" s="3633"/>
      <c r="O39" s="3633"/>
      <c r="P39" s="3633"/>
      <c r="Q39" s="3633"/>
      <c r="R39" s="3632"/>
      <c r="S39" s="3581"/>
      <c r="T39" s="3581"/>
      <c r="U39" s="3581"/>
      <c r="V39" s="3581"/>
      <c r="W39" s="3639"/>
      <c r="X39" s="3639"/>
      <c r="Y39" s="3639"/>
      <c r="Z39" s="3639"/>
      <c r="AA39" s="3639"/>
      <c r="AB39" s="3639"/>
      <c r="AC39" s="3639"/>
      <c r="AD39" s="3639"/>
      <c r="AE39" s="3639"/>
      <c r="AF39" s="3639"/>
      <c r="AG39" s="3639"/>
      <c r="AH39" s="3639"/>
      <c r="AI39" s="3639"/>
      <c r="AJ39" s="3639"/>
      <c r="AK39" s="3639"/>
      <c r="AL39" s="3639"/>
      <c r="AM39" s="3639"/>
      <c r="AN39" s="3639"/>
      <c r="AO39" s="3639"/>
      <c r="AP39" s="3639"/>
      <c r="AQ39" s="3639"/>
      <c r="AR39" s="3639"/>
      <c r="AS39" s="3639"/>
      <c r="AT39" s="3639"/>
      <c r="AU39" s="3639"/>
      <c r="AV39" s="3639"/>
      <c r="AW39" s="3639"/>
      <c r="AX39" s="3639"/>
      <c r="AY39" s="3639"/>
      <c r="AZ39" s="3639"/>
      <c r="BA39" s="3639"/>
      <c r="BB39" s="3639"/>
      <c r="BC39" s="3639"/>
      <c r="BD39" s="3639"/>
      <c r="BE39" s="3639"/>
      <c r="BF39" s="3639"/>
      <c r="BG39" s="3639"/>
      <c r="BH39" s="3639"/>
      <c r="BI39" s="3639"/>
      <c r="BJ39" s="3639"/>
      <c r="BK39" s="3639"/>
      <c r="BL39" s="3639"/>
      <c r="BM39" s="3640"/>
      <c r="BY39" s="830"/>
      <c r="BZ39" s="830"/>
      <c r="CA39" s="830"/>
      <c r="CB39" s="830"/>
      <c r="CC39" s="830"/>
      <c r="CD39" s="830"/>
      <c r="CE39" s="830"/>
      <c r="CF39" s="830"/>
      <c r="CG39" s="830"/>
      <c r="CH39" s="830"/>
      <c r="CI39" s="830"/>
      <c r="CJ39" s="830"/>
      <c r="CK39" s="830"/>
      <c r="CL39" s="830"/>
      <c r="CM39" s="830"/>
      <c r="CN39" s="830"/>
      <c r="CO39" s="830"/>
      <c r="CP39" s="830"/>
      <c r="CQ39" s="830"/>
      <c r="CR39" s="830"/>
      <c r="CS39" s="830"/>
      <c r="CT39" s="830"/>
    </row>
    <row r="40" spans="2:98" ht="7.5" customHeight="1" thickBot="1">
      <c r="B40" s="3626"/>
      <c r="C40" s="3624"/>
      <c r="D40" s="3624"/>
      <c r="E40" s="3624"/>
      <c r="F40" s="3625"/>
      <c r="G40" s="3632"/>
      <c r="H40" s="3632"/>
      <c r="I40" s="3633"/>
      <c r="J40" s="3633"/>
      <c r="K40" s="3633"/>
      <c r="L40" s="3633"/>
      <c r="M40" s="3633"/>
      <c r="N40" s="3633"/>
      <c r="O40" s="3633"/>
      <c r="P40" s="3633"/>
      <c r="Q40" s="3633"/>
      <c r="R40" s="3632"/>
      <c r="S40" s="3581"/>
      <c r="T40" s="3581"/>
      <c r="U40" s="3581"/>
      <c r="V40" s="3581"/>
      <c r="W40" s="3639"/>
      <c r="X40" s="3639"/>
      <c r="Y40" s="3639"/>
      <c r="Z40" s="3639"/>
      <c r="AA40" s="3639"/>
      <c r="AB40" s="3639"/>
      <c r="AC40" s="3639"/>
      <c r="AD40" s="3639"/>
      <c r="AE40" s="3639"/>
      <c r="AF40" s="3639"/>
      <c r="AG40" s="3639"/>
      <c r="AH40" s="3639"/>
      <c r="AI40" s="3639"/>
      <c r="AJ40" s="3639"/>
      <c r="AK40" s="3639"/>
      <c r="AL40" s="3639"/>
      <c r="AM40" s="3639"/>
      <c r="AN40" s="3639"/>
      <c r="AO40" s="3639"/>
      <c r="AP40" s="3639"/>
      <c r="AQ40" s="3639"/>
      <c r="AR40" s="3639"/>
      <c r="AS40" s="3639"/>
      <c r="AT40" s="3639"/>
      <c r="AU40" s="3639"/>
      <c r="AV40" s="3639"/>
      <c r="AW40" s="3639"/>
      <c r="AX40" s="3639"/>
      <c r="AY40" s="3639"/>
      <c r="AZ40" s="3639"/>
      <c r="BA40" s="3639"/>
      <c r="BB40" s="3639"/>
      <c r="BC40" s="3639"/>
      <c r="BD40" s="3639"/>
      <c r="BE40" s="3639"/>
      <c r="BF40" s="3639"/>
      <c r="BG40" s="3639"/>
      <c r="BH40" s="3639"/>
      <c r="BI40" s="3639"/>
      <c r="BJ40" s="3639"/>
      <c r="BK40" s="3639"/>
      <c r="BL40" s="3639"/>
      <c r="BM40" s="3640"/>
      <c r="BY40" s="830"/>
      <c r="BZ40" s="830"/>
      <c r="CA40" s="830"/>
      <c r="CB40" s="830"/>
      <c r="CC40" s="830"/>
      <c r="CD40" s="830"/>
      <c r="CE40" s="830"/>
      <c r="CF40" s="830"/>
      <c r="CG40" s="830"/>
      <c r="CH40" s="830"/>
      <c r="CI40" s="830"/>
      <c r="CJ40" s="830"/>
      <c r="CK40" s="830"/>
      <c r="CL40" s="830"/>
      <c r="CM40" s="830"/>
      <c r="CN40" s="830"/>
      <c r="CO40" s="830"/>
      <c r="CP40" s="830"/>
      <c r="CQ40" s="830"/>
      <c r="CR40" s="830"/>
      <c r="CS40" s="830"/>
      <c r="CT40" s="830"/>
    </row>
    <row r="41" spans="2:98" ht="7.5" customHeight="1" thickBot="1">
      <c r="B41" s="3626"/>
      <c r="C41" s="3624"/>
      <c r="D41" s="3624"/>
      <c r="E41" s="3624"/>
      <c r="F41" s="3625"/>
      <c r="G41" s="3641" t="s">
        <v>3666</v>
      </c>
      <c r="H41" s="3583"/>
      <c r="I41" s="3583"/>
      <c r="J41" s="3581" t="s">
        <v>11</v>
      </c>
      <c r="K41" s="3634" t="str">
        <f>cst_wskakunin_dairi1_TEL</f>
        <v>048-222-2222</v>
      </c>
      <c r="L41" s="3634"/>
      <c r="M41" s="3634"/>
      <c r="N41" s="3634"/>
      <c r="O41" s="3634"/>
      <c r="P41" s="3634"/>
      <c r="Q41" s="3634"/>
      <c r="R41" s="3634"/>
      <c r="S41" s="3634"/>
      <c r="T41" s="3634"/>
      <c r="U41" s="3634"/>
      <c r="V41" s="3634"/>
      <c r="W41" s="3634"/>
      <c r="X41" s="3634"/>
      <c r="Y41" s="3634"/>
      <c r="Z41" s="3634"/>
      <c r="AA41" s="3634"/>
      <c r="AB41" s="3581" t="s">
        <v>57</v>
      </c>
      <c r="AC41" s="3583" t="s">
        <v>2891</v>
      </c>
      <c r="AD41" s="3583"/>
      <c r="AE41" s="3583"/>
      <c r="AF41" s="3581" t="s">
        <v>11</v>
      </c>
      <c r="AG41" s="3585"/>
      <c r="AH41" s="3585"/>
      <c r="AI41" s="3585"/>
      <c r="AJ41" s="3585"/>
      <c r="AK41" s="3585"/>
      <c r="AL41" s="3585"/>
      <c r="AM41" s="3585"/>
      <c r="AN41" s="3585"/>
      <c r="AO41" s="3585"/>
      <c r="AP41" s="3585"/>
      <c r="AQ41" s="3585"/>
      <c r="AR41" s="3585"/>
      <c r="AS41" s="3585"/>
      <c r="AT41" s="3585"/>
      <c r="AU41" s="3585"/>
      <c r="AV41" s="3585"/>
      <c r="AW41" s="3585"/>
      <c r="AX41" s="3581" t="s">
        <v>57</v>
      </c>
      <c r="AY41" s="3587" t="s">
        <v>2553</v>
      </c>
      <c r="AZ41" s="3588"/>
      <c r="BA41" s="3588"/>
      <c r="BB41" s="3588"/>
      <c r="BC41" s="3588"/>
      <c r="BD41" s="3588"/>
      <c r="BE41" s="3593"/>
      <c r="BF41" s="3593"/>
      <c r="BG41" s="3593"/>
      <c r="BH41" s="3593"/>
      <c r="BI41" s="3593"/>
      <c r="BJ41" s="3593"/>
      <c r="BK41" s="3593"/>
      <c r="BL41" s="3593"/>
      <c r="BM41" s="3594"/>
      <c r="BY41" s="830"/>
      <c r="BZ41" s="830"/>
      <c r="CA41" s="830"/>
      <c r="CB41" s="830"/>
      <c r="CC41" s="830"/>
      <c r="CD41" s="830"/>
      <c r="CE41" s="830"/>
      <c r="CF41" s="830"/>
      <c r="CG41" s="830"/>
      <c r="CH41" s="830"/>
      <c r="CI41" s="830"/>
      <c r="CJ41" s="830"/>
      <c r="CK41" s="830"/>
      <c r="CL41" s="830"/>
      <c r="CM41" s="830"/>
      <c r="CN41" s="830"/>
      <c r="CO41" s="830"/>
      <c r="CP41" s="830"/>
      <c r="CQ41" s="830"/>
      <c r="CR41" s="830"/>
      <c r="CS41" s="830"/>
      <c r="CT41" s="830"/>
    </row>
    <row r="42" spans="2:98" ht="7.5" customHeight="1" thickBot="1">
      <c r="B42" s="3626"/>
      <c r="C42" s="3624"/>
      <c r="D42" s="3624"/>
      <c r="E42" s="3624"/>
      <c r="F42" s="3625"/>
      <c r="G42" s="3641"/>
      <c r="H42" s="3583"/>
      <c r="I42" s="3583"/>
      <c r="J42" s="3581"/>
      <c r="K42" s="3634"/>
      <c r="L42" s="3634"/>
      <c r="M42" s="3634"/>
      <c r="N42" s="3634"/>
      <c r="O42" s="3634"/>
      <c r="P42" s="3634"/>
      <c r="Q42" s="3634"/>
      <c r="R42" s="3634"/>
      <c r="S42" s="3634"/>
      <c r="T42" s="3634"/>
      <c r="U42" s="3634"/>
      <c r="V42" s="3634"/>
      <c r="W42" s="3634"/>
      <c r="X42" s="3634"/>
      <c r="Y42" s="3634"/>
      <c r="Z42" s="3634"/>
      <c r="AA42" s="3634"/>
      <c r="AB42" s="3581"/>
      <c r="AC42" s="3583"/>
      <c r="AD42" s="3583"/>
      <c r="AE42" s="3583"/>
      <c r="AF42" s="3581"/>
      <c r="AG42" s="3585"/>
      <c r="AH42" s="3585"/>
      <c r="AI42" s="3585"/>
      <c r="AJ42" s="3585"/>
      <c r="AK42" s="3585"/>
      <c r="AL42" s="3585"/>
      <c r="AM42" s="3585"/>
      <c r="AN42" s="3585"/>
      <c r="AO42" s="3585"/>
      <c r="AP42" s="3585"/>
      <c r="AQ42" s="3585"/>
      <c r="AR42" s="3585"/>
      <c r="AS42" s="3585"/>
      <c r="AT42" s="3585"/>
      <c r="AU42" s="3585"/>
      <c r="AV42" s="3585"/>
      <c r="AW42" s="3585"/>
      <c r="AX42" s="3581"/>
      <c r="AY42" s="3589"/>
      <c r="AZ42" s="3590"/>
      <c r="BA42" s="3590"/>
      <c r="BB42" s="3590"/>
      <c r="BC42" s="3590"/>
      <c r="BD42" s="3590"/>
      <c r="BE42" s="3595"/>
      <c r="BF42" s="3595"/>
      <c r="BG42" s="3595"/>
      <c r="BH42" s="3595"/>
      <c r="BI42" s="3595"/>
      <c r="BJ42" s="3595"/>
      <c r="BK42" s="3595"/>
      <c r="BL42" s="3595"/>
      <c r="BM42" s="3596"/>
    </row>
    <row r="43" spans="2:98" ht="7.5" customHeight="1" thickBot="1">
      <c r="B43" s="3626"/>
      <c r="C43" s="3624"/>
      <c r="D43" s="3624"/>
      <c r="E43" s="3624"/>
      <c r="F43" s="3625"/>
      <c r="G43" s="3642"/>
      <c r="H43" s="3584"/>
      <c r="I43" s="3584"/>
      <c r="J43" s="3582"/>
      <c r="K43" s="3635"/>
      <c r="L43" s="3635"/>
      <c r="M43" s="3635"/>
      <c r="N43" s="3635"/>
      <c r="O43" s="3635"/>
      <c r="P43" s="3635"/>
      <c r="Q43" s="3635"/>
      <c r="R43" s="3635"/>
      <c r="S43" s="3635"/>
      <c r="T43" s="3635"/>
      <c r="U43" s="3635"/>
      <c r="V43" s="3635"/>
      <c r="W43" s="3635"/>
      <c r="X43" s="3635"/>
      <c r="Y43" s="3635"/>
      <c r="Z43" s="3635"/>
      <c r="AA43" s="3635"/>
      <c r="AB43" s="3582"/>
      <c r="AC43" s="3584"/>
      <c r="AD43" s="3584"/>
      <c r="AE43" s="3584"/>
      <c r="AF43" s="3582"/>
      <c r="AG43" s="3586"/>
      <c r="AH43" s="3586"/>
      <c r="AI43" s="3586"/>
      <c r="AJ43" s="3586"/>
      <c r="AK43" s="3586"/>
      <c r="AL43" s="3586"/>
      <c r="AM43" s="3586"/>
      <c r="AN43" s="3586"/>
      <c r="AO43" s="3586"/>
      <c r="AP43" s="3586"/>
      <c r="AQ43" s="3586"/>
      <c r="AR43" s="3586"/>
      <c r="AS43" s="3586"/>
      <c r="AT43" s="3586"/>
      <c r="AU43" s="3586"/>
      <c r="AV43" s="3586"/>
      <c r="AW43" s="3586"/>
      <c r="AX43" s="3582"/>
      <c r="AY43" s="3591"/>
      <c r="AZ43" s="3592"/>
      <c r="BA43" s="3592"/>
      <c r="BB43" s="3592"/>
      <c r="BC43" s="3592"/>
      <c r="BD43" s="3592"/>
      <c r="BE43" s="3597"/>
      <c r="BF43" s="3597"/>
      <c r="BG43" s="3597"/>
      <c r="BH43" s="3597"/>
      <c r="BI43" s="3597"/>
      <c r="BJ43" s="3597"/>
      <c r="BK43" s="3597"/>
      <c r="BL43" s="3597"/>
      <c r="BM43" s="3598"/>
    </row>
    <row r="44" spans="2:98" ht="7.5" customHeight="1" thickBot="1">
      <c r="B44" s="3599" t="s">
        <v>2554</v>
      </c>
      <c r="C44" s="3600"/>
      <c r="D44" s="3600"/>
      <c r="E44" s="3600"/>
      <c r="F44" s="3601"/>
      <c r="G44" s="3602" t="s">
        <v>139</v>
      </c>
      <c r="H44" s="3602"/>
      <c r="I44" s="3604" t="s">
        <v>509</v>
      </c>
      <c r="J44" s="3604"/>
      <c r="K44" s="3604"/>
      <c r="L44" s="3604"/>
      <c r="M44" s="3602" t="s">
        <v>139</v>
      </c>
      <c r="N44" s="3602"/>
      <c r="O44" s="3606" t="s">
        <v>8</v>
      </c>
      <c r="P44" s="3606"/>
      <c r="Q44" s="3606"/>
      <c r="R44" s="3606"/>
      <c r="S44" s="3608" t="s">
        <v>525</v>
      </c>
      <c r="T44" s="3606" t="s">
        <v>2555</v>
      </c>
      <c r="U44" s="3606"/>
      <c r="V44" s="3606"/>
      <c r="W44" s="3606"/>
      <c r="X44" s="3611"/>
      <c r="Y44" s="3611"/>
      <c r="Z44" s="3611"/>
      <c r="AA44" s="3611"/>
      <c r="AB44" s="3611"/>
      <c r="AC44" s="3611"/>
      <c r="AD44" s="3611"/>
      <c r="AE44" s="3611"/>
      <c r="AF44" s="3611"/>
      <c r="AG44" s="3611"/>
      <c r="AH44" s="3611"/>
      <c r="AI44" s="3611"/>
      <c r="AJ44" s="3611"/>
      <c r="AK44" s="3606" t="s">
        <v>2556</v>
      </c>
      <c r="AL44" s="3606"/>
      <c r="AM44" s="3606"/>
      <c r="AN44" s="3606"/>
      <c r="AO44" s="3606"/>
      <c r="AP44" s="3606"/>
      <c r="AQ44" s="3606"/>
      <c r="AR44" s="3606"/>
      <c r="AS44" s="3611"/>
      <c r="AT44" s="3611"/>
      <c r="AU44" s="3611"/>
      <c r="AV44" s="3611"/>
      <c r="AW44" s="3611"/>
      <c r="AX44" s="3611"/>
      <c r="AY44" s="3611"/>
      <c r="AZ44" s="3611"/>
      <c r="BA44" s="3606" t="s">
        <v>2557</v>
      </c>
      <c r="BB44" s="3606"/>
      <c r="BC44" s="3606"/>
      <c r="BD44" s="3606"/>
      <c r="BE44" s="3613"/>
      <c r="BF44" s="3613"/>
      <c r="BG44" s="3613"/>
      <c r="BH44" s="3613"/>
      <c r="BI44" s="3613"/>
      <c r="BJ44" s="3613"/>
      <c r="BK44" s="3613"/>
      <c r="BL44" s="3613"/>
      <c r="BM44" s="3614" t="s">
        <v>527</v>
      </c>
    </row>
    <row r="45" spans="2:98" ht="7.5" customHeight="1" thickBot="1">
      <c r="B45" s="3599"/>
      <c r="C45" s="3600"/>
      <c r="D45" s="3600"/>
      <c r="E45" s="3600"/>
      <c r="F45" s="3601"/>
      <c r="G45" s="3603"/>
      <c r="H45" s="3603"/>
      <c r="I45" s="3605"/>
      <c r="J45" s="3605"/>
      <c r="K45" s="3605"/>
      <c r="L45" s="3605"/>
      <c r="M45" s="3603"/>
      <c r="N45" s="3603"/>
      <c r="O45" s="3607"/>
      <c r="P45" s="3607"/>
      <c r="Q45" s="3607"/>
      <c r="R45" s="3607"/>
      <c r="S45" s="3609"/>
      <c r="T45" s="3607"/>
      <c r="U45" s="3607"/>
      <c r="V45" s="3607"/>
      <c r="W45" s="3607"/>
      <c r="X45" s="3612"/>
      <c r="Y45" s="3612"/>
      <c r="Z45" s="3612"/>
      <c r="AA45" s="3612"/>
      <c r="AB45" s="3612"/>
      <c r="AC45" s="3612"/>
      <c r="AD45" s="3612"/>
      <c r="AE45" s="3612"/>
      <c r="AF45" s="3612"/>
      <c r="AG45" s="3612"/>
      <c r="AH45" s="3612"/>
      <c r="AI45" s="3612"/>
      <c r="AJ45" s="3612"/>
      <c r="AK45" s="3607"/>
      <c r="AL45" s="3607"/>
      <c r="AM45" s="3607"/>
      <c r="AN45" s="3607"/>
      <c r="AO45" s="3607"/>
      <c r="AP45" s="3607"/>
      <c r="AQ45" s="3607"/>
      <c r="AR45" s="3607"/>
      <c r="AS45" s="3612"/>
      <c r="AT45" s="3612"/>
      <c r="AU45" s="3612"/>
      <c r="AV45" s="3612"/>
      <c r="AW45" s="3612"/>
      <c r="AX45" s="3612"/>
      <c r="AY45" s="3612"/>
      <c r="AZ45" s="3612"/>
      <c r="BA45" s="3607"/>
      <c r="BB45" s="3607"/>
      <c r="BC45" s="3607"/>
      <c r="BD45" s="3607"/>
      <c r="BE45" s="3565"/>
      <c r="BF45" s="3565"/>
      <c r="BG45" s="3565"/>
      <c r="BH45" s="3565"/>
      <c r="BI45" s="3565"/>
      <c r="BJ45" s="3565"/>
      <c r="BK45" s="3565"/>
      <c r="BL45" s="3565"/>
      <c r="BM45" s="3615"/>
    </row>
    <row r="46" spans="2:98" ht="7.5" customHeight="1" thickBot="1">
      <c r="B46" s="3599"/>
      <c r="C46" s="3600"/>
      <c r="D46" s="3600"/>
      <c r="E46" s="3600"/>
      <c r="F46" s="3601"/>
      <c r="G46" s="3603" t="s">
        <v>139</v>
      </c>
      <c r="H46" s="3603"/>
      <c r="I46" s="3605" t="s">
        <v>144</v>
      </c>
      <c r="J46" s="3605"/>
      <c r="K46" s="3605"/>
      <c r="L46" s="3605"/>
      <c r="M46" s="831"/>
      <c r="N46" s="832"/>
      <c r="O46" s="832"/>
      <c r="P46" s="832"/>
      <c r="Q46" s="832"/>
      <c r="R46" s="832"/>
      <c r="S46" s="3609"/>
      <c r="T46" s="3619" t="s">
        <v>2558</v>
      </c>
      <c r="U46" s="3619"/>
      <c r="V46" s="3619"/>
      <c r="W46" s="3619"/>
      <c r="X46" s="3619"/>
      <c r="Y46" s="3621"/>
      <c r="Z46" s="3621"/>
      <c r="AA46" s="3621"/>
      <c r="AB46" s="3561" t="s">
        <v>3668</v>
      </c>
      <c r="AC46" s="3563"/>
      <c r="AD46" s="3563"/>
      <c r="AE46" s="3563"/>
      <c r="AF46" s="3561" t="s">
        <v>57</v>
      </c>
      <c r="AG46" s="3565"/>
      <c r="AH46" s="3565"/>
      <c r="AI46" s="3565"/>
      <c r="AJ46" s="3565"/>
      <c r="AK46" s="3565"/>
      <c r="AL46" s="3565"/>
      <c r="AM46" s="3565"/>
      <c r="AN46" s="3565"/>
      <c r="AO46" s="3565"/>
      <c r="AP46" s="3565"/>
      <c r="AQ46" s="3565"/>
      <c r="AR46" s="3565"/>
      <c r="AS46" s="3565"/>
      <c r="AT46" s="3565"/>
      <c r="AU46" s="3565"/>
      <c r="AV46" s="3565"/>
      <c r="AW46" s="3565"/>
      <c r="AX46" s="3565"/>
      <c r="AY46" s="3565"/>
      <c r="AZ46" s="3565"/>
      <c r="BA46" s="3565"/>
      <c r="BB46" s="3565"/>
      <c r="BC46" s="3565"/>
      <c r="BD46" s="3565"/>
      <c r="BE46" s="3565"/>
      <c r="BF46" s="3565"/>
      <c r="BG46" s="3565"/>
      <c r="BH46" s="3565"/>
      <c r="BI46" s="3565"/>
      <c r="BJ46" s="3565"/>
      <c r="BK46" s="3565"/>
      <c r="BL46" s="3565"/>
      <c r="BM46" s="3615"/>
    </row>
    <row r="47" spans="2:98" ht="7.5" customHeight="1" thickBot="1">
      <c r="B47" s="3599"/>
      <c r="C47" s="3600"/>
      <c r="D47" s="3600"/>
      <c r="E47" s="3600"/>
      <c r="F47" s="3601"/>
      <c r="G47" s="3617"/>
      <c r="H47" s="3617"/>
      <c r="I47" s="3618"/>
      <c r="J47" s="3618"/>
      <c r="K47" s="3618"/>
      <c r="L47" s="3618"/>
      <c r="M47" s="833"/>
      <c r="N47" s="834"/>
      <c r="O47" s="835"/>
      <c r="P47" s="835"/>
      <c r="Q47" s="835"/>
      <c r="R47" s="835"/>
      <c r="S47" s="3610"/>
      <c r="T47" s="3620"/>
      <c r="U47" s="3620"/>
      <c r="V47" s="3620"/>
      <c r="W47" s="3620"/>
      <c r="X47" s="3620"/>
      <c r="Y47" s="3622"/>
      <c r="Z47" s="3622"/>
      <c r="AA47" s="3622"/>
      <c r="AB47" s="3562"/>
      <c r="AC47" s="3564"/>
      <c r="AD47" s="3564"/>
      <c r="AE47" s="3564"/>
      <c r="AF47" s="3562"/>
      <c r="AG47" s="3566"/>
      <c r="AH47" s="3566"/>
      <c r="AI47" s="3566"/>
      <c r="AJ47" s="3566"/>
      <c r="AK47" s="3566"/>
      <c r="AL47" s="3566"/>
      <c r="AM47" s="3566"/>
      <c r="AN47" s="3566"/>
      <c r="AO47" s="3566"/>
      <c r="AP47" s="3566"/>
      <c r="AQ47" s="3566"/>
      <c r="AR47" s="3566"/>
      <c r="AS47" s="3566"/>
      <c r="AT47" s="3566"/>
      <c r="AU47" s="3566"/>
      <c r="AV47" s="3566"/>
      <c r="AW47" s="3566"/>
      <c r="AX47" s="3566"/>
      <c r="AY47" s="3566"/>
      <c r="AZ47" s="3566"/>
      <c r="BA47" s="3566"/>
      <c r="BB47" s="3566"/>
      <c r="BC47" s="3566"/>
      <c r="BD47" s="3566"/>
      <c r="BE47" s="3566"/>
      <c r="BF47" s="3566"/>
      <c r="BG47" s="3566"/>
      <c r="BH47" s="3566"/>
      <c r="BI47" s="3566"/>
      <c r="BJ47" s="3566"/>
      <c r="BK47" s="3566"/>
      <c r="BL47" s="3566"/>
      <c r="BM47" s="3616"/>
    </row>
    <row r="48" spans="2:98" ht="7.5" customHeight="1" thickBot="1">
      <c r="B48" s="836"/>
      <c r="C48" s="836"/>
      <c r="D48" s="836"/>
      <c r="E48" s="836"/>
      <c r="F48" s="836"/>
      <c r="G48" s="837"/>
      <c r="H48" s="837"/>
      <c r="I48" s="838"/>
      <c r="J48" s="838"/>
      <c r="K48" s="838"/>
      <c r="L48" s="837"/>
      <c r="M48" s="837"/>
      <c r="N48" s="836"/>
      <c r="O48" s="839"/>
      <c r="P48" s="839"/>
      <c r="Q48" s="840"/>
      <c r="R48" s="840"/>
      <c r="S48" s="839"/>
      <c r="T48" s="839"/>
      <c r="U48" s="839"/>
      <c r="V48" s="839"/>
      <c r="W48" s="841"/>
      <c r="X48" s="841"/>
      <c r="Y48" s="841"/>
      <c r="Z48" s="841"/>
      <c r="AA48" s="841"/>
      <c r="AB48" s="841"/>
      <c r="AC48" s="841"/>
      <c r="AD48" s="841"/>
      <c r="AE48" s="841"/>
      <c r="AF48" s="841"/>
      <c r="AG48" s="841"/>
      <c r="AH48" s="841"/>
      <c r="AI48" s="841"/>
      <c r="AJ48" s="841"/>
      <c r="AK48" s="841"/>
      <c r="AL48" s="841"/>
      <c r="AM48" s="841"/>
      <c r="AN48" s="841"/>
      <c r="AO48" s="841"/>
      <c r="AP48" s="841"/>
      <c r="AQ48" s="841"/>
      <c r="AR48" s="841"/>
      <c r="AS48" s="841"/>
      <c r="AT48" s="841"/>
      <c r="AU48" s="841"/>
      <c r="AV48" s="841"/>
      <c r="AW48" s="841"/>
      <c r="AX48" s="841"/>
      <c r="AY48" s="841"/>
      <c r="AZ48" s="841"/>
      <c r="BA48" s="841"/>
      <c r="BB48" s="841"/>
      <c r="BC48" s="841"/>
      <c r="BD48" s="841"/>
      <c r="BE48" s="841"/>
      <c r="BF48" s="841"/>
      <c r="BG48" s="841"/>
      <c r="BH48" s="841"/>
      <c r="BI48" s="841"/>
      <c r="BJ48" s="841"/>
      <c r="BK48" s="841"/>
      <c r="BL48" s="841"/>
      <c r="BM48" s="839"/>
    </row>
    <row r="49" spans="2:68" ht="7.5" customHeight="1">
      <c r="B49" s="3567" t="s">
        <v>3669</v>
      </c>
      <c r="C49" s="3568"/>
      <c r="D49" s="3568"/>
      <c r="E49" s="3568"/>
      <c r="F49" s="3568"/>
      <c r="G49" s="3568"/>
      <c r="H49" s="3568"/>
      <c r="I49" s="3568"/>
      <c r="J49" s="3568"/>
      <c r="K49" s="3568"/>
      <c r="L49" s="3568"/>
      <c r="M49" s="3568"/>
      <c r="N49" s="3568"/>
      <c r="O49" s="3571" t="str">
        <f>cst_wskakunin_BUILD__address</f>
        <v>埼玉県さいたま市緑区</v>
      </c>
      <c r="P49" s="3571"/>
      <c r="Q49" s="3571"/>
      <c r="R49" s="3571"/>
      <c r="S49" s="3571"/>
      <c r="T49" s="3571"/>
      <c r="U49" s="3571"/>
      <c r="V49" s="3571"/>
      <c r="W49" s="3571"/>
      <c r="X49" s="3571"/>
      <c r="Y49" s="3571"/>
      <c r="Z49" s="3571"/>
      <c r="AA49" s="3571"/>
      <c r="AB49" s="3571"/>
      <c r="AC49" s="3571"/>
      <c r="AD49" s="3571"/>
      <c r="AE49" s="3571"/>
      <c r="AF49" s="3571"/>
      <c r="AG49" s="3571"/>
      <c r="AH49" s="3571"/>
      <c r="AI49" s="3571"/>
      <c r="AJ49" s="3571"/>
      <c r="AK49" s="3571"/>
      <c r="AL49" s="3571"/>
      <c r="AM49" s="3571"/>
      <c r="AN49" s="3571"/>
      <c r="AO49" s="3571"/>
      <c r="AP49" s="3571"/>
      <c r="AQ49" s="3571"/>
      <c r="AR49" s="3571"/>
      <c r="AS49" s="3571"/>
      <c r="AT49" s="3571"/>
      <c r="AU49" s="3571"/>
      <c r="AV49" s="3571"/>
      <c r="AW49" s="3571"/>
      <c r="AX49" s="3571"/>
      <c r="AY49" s="3571"/>
      <c r="AZ49" s="3571"/>
      <c r="BA49" s="3571"/>
      <c r="BB49" s="3571"/>
      <c r="BC49" s="3571"/>
      <c r="BD49" s="3571"/>
      <c r="BE49" s="3571"/>
      <c r="BF49" s="3571"/>
      <c r="BG49" s="3571"/>
      <c r="BH49" s="3571"/>
      <c r="BI49" s="3571"/>
      <c r="BJ49" s="3571"/>
      <c r="BK49" s="3571"/>
      <c r="BL49" s="3571"/>
      <c r="BM49" s="3572"/>
    </row>
    <row r="50" spans="2:68" ht="7.5" customHeight="1">
      <c r="B50" s="3569"/>
      <c r="C50" s="3570"/>
      <c r="D50" s="3570"/>
      <c r="E50" s="3570"/>
      <c r="F50" s="3570"/>
      <c r="G50" s="3570"/>
      <c r="H50" s="3570"/>
      <c r="I50" s="3570"/>
      <c r="J50" s="3570"/>
      <c r="K50" s="3570"/>
      <c r="L50" s="3570"/>
      <c r="M50" s="3570"/>
      <c r="N50" s="3570"/>
      <c r="O50" s="3573"/>
      <c r="P50" s="3573"/>
      <c r="Q50" s="3573"/>
      <c r="R50" s="3573"/>
      <c r="S50" s="3573"/>
      <c r="T50" s="3573"/>
      <c r="U50" s="3573"/>
      <c r="V50" s="3573"/>
      <c r="W50" s="3573"/>
      <c r="X50" s="3573"/>
      <c r="Y50" s="3573"/>
      <c r="Z50" s="3573"/>
      <c r="AA50" s="3573"/>
      <c r="AB50" s="3573"/>
      <c r="AC50" s="3573"/>
      <c r="AD50" s="3573"/>
      <c r="AE50" s="3573"/>
      <c r="AF50" s="3573"/>
      <c r="AG50" s="3573"/>
      <c r="AH50" s="3573"/>
      <c r="AI50" s="3573"/>
      <c r="AJ50" s="3573"/>
      <c r="AK50" s="3573"/>
      <c r="AL50" s="3573"/>
      <c r="AM50" s="3573"/>
      <c r="AN50" s="3573"/>
      <c r="AO50" s="3573"/>
      <c r="AP50" s="3573"/>
      <c r="AQ50" s="3573"/>
      <c r="AR50" s="3573"/>
      <c r="AS50" s="3573"/>
      <c r="AT50" s="3573"/>
      <c r="AU50" s="3573"/>
      <c r="AV50" s="3573"/>
      <c r="AW50" s="3573"/>
      <c r="AX50" s="3573"/>
      <c r="AY50" s="3573"/>
      <c r="AZ50" s="3573"/>
      <c r="BA50" s="3573"/>
      <c r="BB50" s="3573"/>
      <c r="BC50" s="3573"/>
      <c r="BD50" s="3573"/>
      <c r="BE50" s="3573"/>
      <c r="BF50" s="3573"/>
      <c r="BG50" s="3573"/>
      <c r="BH50" s="3573"/>
      <c r="BI50" s="3573"/>
      <c r="BJ50" s="3573"/>
      <c r="BK50" s="3573"/>
      <c r="BL50" s="3573"/>
      <c r="BM50" s="3574"/>
    </row>
    <row r="51" spans="2:68" ht="7.5" customHeight="1">
      <c r="B51" s="3569"/>
      <c r="C51" s="3570"/>
      <c r="D51" s="3570"/>
      <c r="E51" s="3570"/>
      <c r="F51" s="3570"/>
      <c r="G51" s="3570"/>
      <c r="H51" s="3570"/>
      <c r="I51" s="3570"/>
      <c r="J51" s="3570"/>
      <c r="K51" s="3570"/>
      <c r="L51" s="3570"/>
      <c r="M51" s="3570"/>
      <c r="N51" s="3570"/>
      <c r="O51" s="3573"/>
      <c r="P51" s="3573"/>
      <c r="Q51" s="3573"/>
      <c r="R51" s="3573"/>
      <c r="S51" s="3573"/>
      <c r="T51" s="3573"/>
      <c r="U51" s="3573"/>
      <c r="V51" s="3573"/>
      <c r="W51" s="3573"/>
      <c r="X51" s="3573"/>
      <c r="Y51" s="3573"/>
      <c r="Z51" s="3573"/>
      <c r="AA51" s="3573"/>
      <c r="AB51" s="3573"/>
      <c r="AC51" s="3573"/>
      <c r="AD51" s="3573"/>
      <c r="AE51" s="3573"/>
      <c r="AF51" s="3573"/>
      <c r="AG51" s="3573"/>
      <c r="AH51" s="3573"/>
      <c r="AI51" s="3573"/>
      <c r="AJ51" s="3573"/>
      <c r="AK51" s="3573"/>
      <c r="AL51" s="3573"/>
      <c r="AM51" s="3573"/>
      <c r="AN51" s="3573"/>
      <c r="AO51" s="3573"/>
      <c r="AP51" s="3573"/>
      <c r="AQ51" s="3573"/>
      <c r="AR51" s="3573"/>
      <c r="AS51" s="3573"/>
      <c r="AT51" s="3573"/>
      <c r="AU51" s="3573"/>
      <c r="AV51" s="3573"/>
      <c r="AW51" s="3573"/>
      <c r="AX51" s="3573"/>
      <c r="AY51" s="3573"/>
      <c r="AZ51" s="3573"/>
      <c r="BA51" s="3573"/>
      <c r="BB51" s="3573"/>
      <c r="BC51" s="3573"/>
      <c r="BD51" s="3573"/>
      <c r="BE51" s="3573"/>
      <c r="BF51" s="3573"/>
      <c r="BG51" s="3573"/>
      <c r="BH51" s="3573"/>
      <c r="BI51" s="3573"/>
      <c r="BJ51" s="3573"/>
      <c r="BK51" s="3573"/>
      <c r="BL51" s="3573"/>
      <c r="BM51" s="3574"/>
    </row>
    <row r="52" spans="2:68" ht="7.5" customHeight="1">
      <c r="B52" s="3569"/>
      <c r="C52" s="3570"/>
      <c r="D52" s="3570"/>
      <c r="E52" s="3570"/>
      <c r="F52" s="3570"/>
      <c r="G52" s="3570"/>
      <c r="H52" s="3570"/>
      <c r="I52" s="3570"/>
      <c r="J52" s="3570"/>
      <c r="K52" s="3570"/>
      <c r="L52" s="3570"/>
      <c r="M52" s="3570"/>
      <c r="N52" s="3570"/>
      <c r="O52" s="3573"/>
      <c r="P52" s="3573"/>
      <c r="Q52" s="3573"/>
      <c r="R52" s="3573"/>
      <c r="S52" s="3573"/>
      <c r="T52" s="3573"/>
      <c r="U52" s="3573"/>
      <c r="V52" s="3573"/>
      <c r="W52" s="3573"/>
      <c r="X52" s="3573"/>
      <c r="Y52" s="3573"/>
      <c r="Z52" s="3573"/>
      <c r="AA52" s="3573"/>
      <c r="AB52" s="3573"/>
      <c r="AC52" s="3573"/>
      <c r="AD52" s="3573"/>
      <c r="AE52" s="3573"/>
      <c r="AF52" s="3573"/>
      <c r="AG52" s="3573"/>
      <c r="AH52" s="3573"/>
      <c r="AI52" s="3573"/>
      <c r="AJ52" s="3573"/>
      <c r="AK52" s="3573"/>
      <c r="AL52" s="3573"/>
      <c r="AM52" s="3573"/>
      <c r="AN52" s="3573"/>
      <c r="AO52" s="3573"/>
      <c r="AP52" s="3573"/>
      <c r="AQ52" s="3573"/>
      <c r="AR52" s="3573"/>
      <c r="AS52" s="3573"/>
      <c r="AT52" s="3573"/>
      <c r="AU52" s="3573"/>
      <c r="AV52" s="3573"/>
      <c r="AW52" s="3573"/>
      <c r="AX52" s="3573"/>
      <c r="AY52" s="3573"/>
      <c r="AZ52" s="3573"/>
      <c r="BA52" s="3573"/>
      <c r="BB52" s="3573"/>
      <c r="BC52" s="3573"/>
      <c r="BD52" s="3573"/>
      <c r="BE52" s="3573"/>
      <c r="BF52" s="3573"/>
      <c r="BG52" s="3573"/>
      <c r="BH52" s="3573"/>
      <c r="BI52" s="3573"/>
      <c r="BJ52" s="3573"/>
      <c r="BK52" s="3573"/>
      <c r="BL52" s="3573"/>
      <c r="BM52" s="3574"/>
    </row>
    <row r="53" spans="2:68" s="807" customFormat="1" ht="4.5" customHeight="1">
      <c r="B53" s="2970" t="s">
        <v>2559</v>
      </c>
      <c r="C53" s="2971"/>
      <c r="D53" s="2971"/>
      <c r="E53" s="2971"/>
      <c r="F53" s="2971"/>
      <c r="G53" s="2971"/>
      <c r="H53" s="2971"/>
      <c r="I53" s="2971"/>
      <c r="J53" s="2971"/>
      <c r="K53" s="2971"/>
      <c r="L53" s="2971"/>
      <c r="M53" s="2971"/>
      <c r="N53" s="2972"/>
      <c r="O53" s="3578" t="str">
        <f>cst_wskakunin_BUILD_NAME</f>
        <v>テスト０７１１－１</v>
      </c>
      <c r="P53" s="3578"/>
      <c r="Q53" s="3578"/>
      <c r="R53" s="3578"/>
      <c r="S53" s="3578"/>
      <c r="T53" s="3578"/>
      <c r="U53" s="3578"/>
      <c r="V53" s="3578"/>
      <c r="W53" s="3578"/>
      <c r="X53" s="3578"/>
      <c r="Y53" s="3578"/>
      <c r="Z53" s="3578"/>
      <c r="AA53" s="3578"/>
      <c r="AB53" s="3578"/>
      <c r="AC53" s="3578"/>
      <c r="AD53" s="3578"/>
      <c r="AE53" s="3578"/>
      <c r="AF53" s="3578"/>
      <c r="AG53" s="3578"/>
      <c r="AH53" s="3578"/>
      <c r="AI53" s="3578"/>
      <c r="AJ53" s="2979" t="s">
        <v>2560</v>
      </c>
      <c r="AK53" s="2980"/>
      <c r="AL53" s="2980"/>
      <c r="AM53" s="2980"/>
      <c r="AN53" s="2980"/>
      <c r="AO53" s="2980"/>
      <c r="AP53" s="2980"/>
      <c r="AQ53" s="2980"/>
      <c r="AR53" s="2980"/>
      <c r="AS53" s="2981"/>
      <c r="AT53" s="842"/>
      <c r="AU53" s="843"/>
      <c r="AV53" s="844"/>
      <c r="AW53" s="844"/>
      <c r="AX53" s="844"/>
      <c r="AY53" s="845"/>
      <c r="AZ53" s="843"/>
      <c r="BA53" s="843"/>
      <c r="BB53" s="843"/>
      <c r="BC53" s="843"/>
      <c r="BD53" s="843"/>
      <c r="BE53" s="843"/>
      <c r="BF53" s="843"/>
      <c r="BG53" s="843"/>
      <c r="BH53" s="843"/>
      <c r="BI53" s="843"/>
      <c r="BJ53" s="843"/>
      <c r="BK53" s="843"/>
      <c r="BL53" s="843"/>
      <c r="BM53" s="846"/>
      <c r="BN53" s="809"/>
      <c r="BO53" s="809"/>
      <c r="BP53" s="809"/>
    </row>
    <row r="54" spans="2:68" s="807" customFormat="1" ht="10.5" customHeight="1">
      <c r="B54" s="2973"/>
      <c r="C54" s="2974"/>
      <c r="D54" s="2974"/>
      <c r="E54" s="2974"/>
      <c r="F54" s="2974"/>
      <c r="G54" s="2974"/>
      <c r="H54" s="2974"/>
      <c r="I54" s="2974"/>
      <c r="J54" s="2974"/>
      <c r="K54" s="2974"/>
      <c r="L54" s="2974"/>
      <c r="M54" s="2974"/>
      <c r="N54" s="2975"/>
      <c r="O54" s="3579"/>
      <c r="P54" s="3579"/>
      <c r="Q54" s="3579"/>
      <c r="R54" s="3579"/>
      <c r="S54" s="3579"/>
      <c r="T54" s="3579"/>
      <c r="U54" s="3579"/>
      <c r="V54" s="3579"/>
      <c r="W54" s="3579"/>
      <c r="X54" s="3579"/>
      <c r="Y54" s="3579"/>
      <c r="Z54" s="3579"/>
      <c r="AA54" s="3579"/>
      <c r="AB54" s="3579"/>
      <c r="AC54" s="3579"/>
      <c r="AD54" s="3579"/>
      <c r="AE54" s="3579"/>
      <c r="AF54" s="3579"/>
      <c r="AG54" s="3579"/>
      <c r="AH54" s="3579"/>
      <c r="AI54" s="3579"/>
      <c r="AJ54" s="2982"/>
      <c r="AK54" s="2983"/>
      <c r="AL54" s="2983"/>
      <c r="AM54" s="2983"/>
      <c r="AN54" s="2983"/>
      <c r="AO54" s="2983"/>
      <c r="AP54" s="2983"/>
      <c r="AQ54" s="2983"/>
      <c r="AR54" s="2983"/>
      <c r="AS54" s="2984"/>
      <c r="AT54" s="3533" t="s">
        <v>139</v>
      </c>
      <c r="AU54" s="3533"/>
      <c r="AV54" s="2988" t="s">
        <v>2561</v>
      </c>
      <c r="AW54" s="2988"/>
      <c r="AX54" s="2988"/>
      <c r="AY54" s="2988"/>
      <c r="AZ54" s="2988"/>
      <c r="BA54" s="2988"/>
      <c r="BB54" s="2988"/>
      <c r="BC54" s="2988"/>
      <c r="BD54" s="3533" t="s">
        <v>139</v>
      </c>
      <c r="BE54" s="3533"/>
      <c r="BF54" s="2988" t="s">
        <v>2562</v>
      </c>
      <c r="BG54" s="2988"/>
      <c r="BH54" s="2988"/>
      <c r="BI54" s="2988"/>
      <c r="BJ54" s="2988"/>
      <c r="BK54" s="2988"/>
      <c r="BL54" s="2988"/>
      <c r="BM54" s="2989"/>
      <c r="BN54" s="809"/>
      <c r="BO54" s="809"/>
      <c r="BP54" s="809"/>
    </row>
    <row r="55" spans="2:68" s="807" customFormat="1" ht="10.5" customHeight="1">
      <c r="B55" s="2973"/>
      <c r="C55" s="2974"/>
      <c r="D55" s="2974"/>
      <c r="E55" s="2974"/>
      <c r="F55" s="2974"/>
      <c r="G55" s="2974"/>
      <c r="H55" s="2974"/>
      <c r="I55" s="2974"/>
      <c r="J55" s="2974"/>
      <c r="K55" s="2974"/>
      <c r="L55" s="2974"/>
      <c r="M55" s="2974"/>
      <c r="N55" s="2975"/>
      <c r="O55" s="3579"/>
      <c r="P55" s="3579"/>
      <c r="Q55" s="3579"/>
      <c r="R55" s="3579"/>
      <c r="S55" s="3579"/>
      <c r="T55" s="3579"/>
      <c r="U55" s="3579"/>
      <c r="V55" s="3579"/>
      <c r="W55" s="3579"/>
      <c r="X55" s="3579"/>
      <c r="Y55" s="3579"/>
      <c r="Z55" s="3579"/>
      <c r="AA55" s="3579"/>
      <c r="AB55" s="3579"/>
      <c r="AC55" s="3579"/>
      <c r="AD55" s="3579"/>
      <c r="AE55" s="3579"/>
      <c r="AF55" s="3579"/>
      <c r="AG55" s="3579"/>
      <c r="AH55" s="3579"/>
      <c r="AI55" s="3579"/>
      <c r="AJ55" s="2982"/>
      <c r="AK55" s="2983"/>
      <c r="AL55" s="2983"/>
      <c r="AM55" s="2983"/>
      <c r="AN55" s="2983"/>
      <c r="AO55" s="2983"/>
      <c r="AP55" s="2983"/>
      <c r="AQ55" s="2983"/>
      <c r="AR55" s="2983"/>
      <c r="AS55" s="2984"/>
      <c r="AT55" s="3533"/>
      <c r="AU55" s="3533"/>
      <c r="AV55" s="2988"/>
      <c r="AW55" s="2988"/>
      <c r="AX55" s="2988"/>
      <c r="AY55" s="2988"/>
      <c r="AZ55" s="2988"/>
      <c r="BA55" s="2988"/>
      <c r="BB55" s="2988"/>
      <c r="BC55" s="2988"/>
      <c r="BD55" s="3533"/>
      <c r="BE55" s="3533"/>
      <c r="BF55" s="2988"/>
      <c r="BG55" s="2988"/>
      <c r="BH55" s="2988"/>
      <c r="BI55" s="2988"/>
      <c r="BJ55" s="2988"/>
      <c r="BK55" s="2988"/>
      <c r="BL55" s="2988"/>
      <c r="BM55" s="2989"/>
      <c r="BN55" s="809"/>
      <c r="BO55" s="809"/>
      <c r="BP55" s="809"/>
    </row>
    <row r="56" spans="2:68" ht="4.5" customHeight="1">
      <c r="B56" s="3575"/>
      <c r="C56" s="3576"/>
      <c r="D56" s="3576"/>
      <c r="E56" s="3576"/>
      <c r="F56" s="3576"/>
      <c r="G56" s="3576"/>
      <c r="H56" s="3576"/>
      <c r="I56" s="3576"/>
      <c r="J56" s="3576"/>
      <c r="K56" s="3576"/>
      <c r="L56" s="3576"/>
      <c r="M56" s="3576"/>
      <c r="N56" s="3577"/>
      <c r="O56" s="3580"/>
      <c r="P56" s="3580"/>
      <c r="Q56" s="3580"/>
      <c r="R56" s="3580"/>
      <c r="S56" s="3580"/>
      <c r="T56" s="3580"/>
      <c r="U56" s="3580"/>
      <c r="V56" s="3580"/>
      <c r="W56" s="3580"/>
      <c r="X56" s="3580"/>
      <c r="Y56" s="3580"/>
      <c r="Z56" s="3580"/>
      <c r="AA56" s="3580"/>
      <c r="AB56" s="3580"/>
      <c r="AC56" s="3580"/>
      <c r="AD56" s="3580"/>
      <c r="AE56" s="3580"/>
      <c r="AF56" s="3580"/>
      <c r="AG56" s="3580"/>
      <c r="AH56" s="3580"/>
      <c r="AI56" s="3580"/>
      <c r="AJ56" s="2985"/>
      <c r="AK56" s="2986"/>
      <c r="AL56" s="2986"/>
      <c r="AM56" s="2986"/>
      <c r="AN56" s="2986"/>
      <c r="AO56" s="2986"/>
      <c r="AP56" s="2986"/>
      <c r="AQ56" s="2986"/>
      <c r="AR56" s="2986"/>
      <c r="AS56" s="2987"/>
      <c r="AT56" s="847"/>
      <c r="AU56" s="847"/>
      <c r="AV56" s="848"/>
      <c r="AW56" s="848"/>
      <c r="AX56" s="848"/>
      <c r="AY56" s="848"/>
      <c r="AZ56" s="848"/>
      <c r="BA56" s="848"/>
      <c r="BB56" s="848"/>
      <c r="BC56" s="848"/>
      <c r="BD56" s="847"/>
      <c r="BE56" s="847"/>
      <c r="BF56" s="848"/>
      <c r="BG56" s="848"/>
      <c r="BH56" s="848"/>
      <c r="BI56" s="848"/>
      <c r="BJ56" s="848"/>
      <c r="BK56" s="848"/>
      <c r="BL56" s="848"/>
      <c r="BM56" s="849"/>
    </row>
    <row r="57" spans="2:68" ht="7.5" customHeight="1">
      <c r="B57" s="3543" t="s">
        <v>3724</v>
      </c>
      <c r="C57" s="3544"/>
      <c r="D57" s="3544"/>
      <c r="E57" s="3544"/>
      <c r="F57" s="3544"/>
      <c r="G57" s="3544" t="s">
        <v>2563</v>
      </c>
      <c r="H57" s="3544"/>
      <c r="I57" s="3544"/>
      <c r="J57" s="3544"/>
      <c r="K57" s="3544"/>
      <c r="L57" s="3544"/>
      <c r="M57" s="3544"/>
      <c r="N57" s="3544"/>
      <c r="O57" s="3548"/>
      <c r="P57" s="3548"/>
      <c r="Q57" s="3548"/>
      <c r="R57" s="3548"/>
      <c r="S57" s="3548"/>
      <c r="T57" s="3548"/>
      <c r="U57" s="3548"/>
      <c r="V57" s="3548"/>
      <c r="W57" s="3548"/>
      <c r="X57" s="3548"/>
      <c r="Y57" s="3548"/>
      <c r="Z57" s="3548"/>
      <c r="AA57" s="3548"/>
      <c r="AB57" s="3548"/>
      <c r="AC57" s="3548"/>
      <c r="AD57" s="3548"/>
      <c r="AE57" s="3548"/>
      <c r="AF57" s="3548"/>
      <c r="AG57" s="3548"/>
      <c r="AH57" s="3548"/>
      <c r="AI57" s="3548"/>
      <c r="AJ57" s="3548"/>
      <c r="AK57" s="3548"/>
      <c r="AL57" s="3548"/>
      <c r="AM57" s="3548"/>
      <c r="AN57" s="3548"/>
      <c r="AO57" s="3548"/>
      <c r="AP57" s="3548"/>
      <c r="AQ57" s="3548"/>
      <c r="AR57" s="3548"/>
      <c r="AS57" s="3548"/>
      <c r="AT57" s="3548"/>
      <c r="AU57" s="3548"/>
      <c r="AV57" s="3548"/>
      <c r="AW57" s="3548"/>
      <c r="AX57" s="3548"/>
      <c r="AY57" s="3548"/>
      <c r="AZ57" s="3548"/>
      <c r="BA57" s="3548"/>
      <c r="BB57" s="3548"/>
      <c r="BC57" s="3548"/>
      <c r="BD57" s="3548"/>
      <c r="BE57" s="3548"/>
      <c r="BF57" s="3548"/>
      <c r="BG57" s="3548"/>
      <c r="BH57" s="3548"/>
      <c r="BI57" s="3548"/>
      <c r="BJ57" s="3548"/>
      <c r="BK57" s="3548"/>
      <c r="BL57" s="3548"/>
      <c r="BM57" s="3549"/>
    </row>
    <row r="58" spans="2:68" ht="7.5" customHeight="1">
      <c r="B58" s="3545"/>
      <c r="C58" s="3544"/>
      <c r="D58" s="3544"/>
      <c r="E58" s="3544"/>
      <c r="F58" s="3544"/>
      <c r="G58" s="3544"/>
      <c r="H58" s="3544"/>
      <c r="I58" s="3544"/>
      <c r="J58" s="3544"/>
      <c r="K58" s="3544"/>
      <c r="L58" s="3544"/>
      <c r="M58" s="3544"/>
      <c r="N58" s="3544"/>
      <c r="O58" s="3548"/>
      <c r="P58" s="3548"/>
      <c r="Q58" s="3548"/>
      <c r="R58" s="3548"/>
      <c r="S58" s="3548"/>
      <c r="T58" s="3548"/>
      <c r="U58" s="3548"/>
      <c r="V58" s="3548"/>
      <c r="W58" s="3548"/>
      <c r="X58" s="3548"/>
      <c r="Y58" s="3548"/>
      <c r="Z58" s="3548"/>
      <c r="AA58" s="3548"/>
      <c r="AB58" s="3548"/>
      <c r="AC58" s="3548"/>
      <c r="AD58" s="3548"/>
      <c r="AE58" s="3548"/>
      <c r="AF58" s="3548"/>
      <c r="AG58" s="3548"/>
      <c r="AH58" s="3548"/>
      <c r="AI58" s="3548"/>
      <c r="AJ58" s="3548"/>
      <c r="AK58" s="3548"/>
      <c r="AL58" s="3548"/>
      <c r="AM58" s="3548"/>
      <c r="AN58" s="3548"/>
      <c r="AO58" s="3548"/>
      <c r="AP58" s="3548"/>
      <c r="AQ58" s="3548"/>
      <c r="AR58" s="3548"/>
      <c r="AS58" s="3548"/>
      <c r="AT58" s="3548"/>
      <c r="AU58" s="3548"/>
      <c r="AV58" s="3548"/>
      <c r="AW58" s="3548"/>
      <c r="AX58" s="3548"/>
      <c r="AY58" s="3548"/>
      <c r="AZ58" s="3548"/>
      <c r="BA58" s="3548"/>
      <c r="BB58" s="3548"/>
      <c r="BC58" s="3548"/>
      <c r="BD58" s="3548"/>
      <c r="BE58" s="3548"/>
      <c r="BF58" s="3548"/>
      <c r="BG58" s="3548"/>
      <c r="BH58" s="3548"/>
      <c r="BI58" s="3548"/>
      <c r="BJ58" s="3548"/>
      <c r="BK58" s="3548"/>
      <c r="BL58" s="3548"/>
      <c r="BM58" s="3549"/>
    </row>
    <row r="59" spans="2:68" ht="7.5" customHeight="1">
      <c r="B59" s="3545"/>
      <c r="C59" s="3544"/>
      <c r="D59" s="3544"/>
      <c r="E59" s="3544"/>
      <c r="F59" s="3544"/>
      <c r="G59" s="3544"/>
      <c r="H59" s="3544"/>
      <c r="I59" s="3544"/>
      <c r="J59" s="3544"/>
      <c r="K59" s="3544"/>
      <c r="L59" s="3544"/>
      <c r="M59" s="3544"/>
      <c r="N59" s="3544"/>
      <c r="O59" s="3548"/>
      <c r="P59" s="3548"/>
      <c r="Q59" s="3548"/>
      <c r="R59" s="3548"/>
      <c r="S59" s="3548"/>
      <c r="T59" s="3548"/>
      <c r="U59" s="3548"/>
      <c r="V59" s="3548"/>
      <c r="W59" s="3548"/>
      <c r="X59" s="3548"/>
      <c r="Y59" s="3548"/>
      <c r="Z59" s="3548"/>
      <c r="AA59" s="3548"/>
      <c r="AB59" s="3548"/>
      <c r="AC59" s="3548"/>
      <c r="AD59" s="3548"/>
      <c r="AE59" s="3548"/>
      <c r="AF59" s="3548"/>
      <c r="AG59" s="3548"/>
      <c r="AH59" s="3548"/>
      <c r="AI59" s="3548"/>
      <c r="AJ59" s="3548"/>
      <c r="AK59" s="3548"/>
      <c r="AL59" s="3548"/>
      <c r="AM59" s="3548"/>
      <c r="AN59" s="3548"/>
      <c r="AO59" s="3548"/>
      <c r="AP59" s="3548"/>
      <c r="AQ59" s="3548"/>
      <c r="AR59" s="3548"/>
      <c r="AS59" s="3548"/>
      <c r="AT59" s="3548"/>
      <c r="AU59" s="3548"/>
      <c r="AV59" s="3548"/>
      <c r="AW59" s="3548"/>
      <c r="AX59" s="3548"/>
      <c r="AY59" s="3548"/>
      <c r="AZ59" s="3548"/>
      <c r="BA59" s="3548"/>
      <c r="BB59" s="3548"/>
      <c r="BC59" s="3548"/>
      <c r="BD59" s="3548"/>
      <c r="BE59" s="3548"/>
      <c r="BF59" s="3548"/>
      <c r="BG59" s="3548"/>
      <c r="BH59" s="3548"/>
      <c r="BI59" s="3548"/>
      <c r="BJ59" s="3548"/>
      <c r="BK59" s="3548"/>
      <c r="BL59" s="3548"/>
      <c r="BM59" s="3549"/>
    </row>
    <row r="60" spans="2:68" ht="7.5" customHeight="1">
      <c r="B60" s="3545"/>
      <c r="C60" s="3544"/>
      <c r="D60" s="3544"/>
      <c r="E60" s="3544"/>
      <c r="F60" s="3544"/>
      <c r="G60" s="3547"/>
      <c r="H60" s="3547"/>
      <c r="I60" s="3547"/>
      <c r="J60" s="3547"/>
      <c r="K60" s="3547"/>
      <c r="L60" s="3547"/>
      <c r="M60" s="3547"/>
      <c r="N60" s="3547"/>
      <c r="O60" s="3548"/>
      <c r="P60" s="3548"/>
      <c r="Q60" s="3548"/>
      <c r="R60" s="3548"/>
      <c r="S60" s="3548"/>
      <c r="T60" s="3548"/>
      <c r="U60" s="3548"/>
      <c r="V60" s="3548"/>
      <c r="W60" s="3548"/>
      <c r="X60" s="3548"/>
      <c r="Y60" s="3548"/>
      <c r="Z60" s="3548"/>
      <c r="AA60" s="3548"/>
      <c r="AB60" s="3548"/>
      <c r="AC60" s="3548"/>
      <c r="AD60" s="3548"/>
      <c r="AE60" s="3548"/>
      <c r="AF60" s="3548"/>
      <c r="AG60" s="3548"/>
      <c r="AH60" s="3548"/>
      <c r="AI60" s="3548"/>
      <c r="AJ60" s="3548"/>
      <c r="AK60" s="3548"/>
      <c r="AL60" s="3548"/>
      <c r="AM60" s="3548"/>
      <c r="AN60" s="3548"/>
      <c r="AO60" s="3548"/>
      <c r="AP60" s="3548"/>
      <c r="AQ60" s="3548"/>
      <c r="AR60" s="3548"/>
      <c r="AS60" s="3548"/>
      <c r="AT60" s="3548"/>
      <c r="AU60" s="3548"/>
      <c r="AV60" s="3548"/>
      <c r="AW60" s="3548"/>
      <c r="AX60" s="3548"/>
      <c r="AY60" s="3548"/>
      <c r="AZ60" s="3548"/>
      <c r="BA60" s="3548"/>
      <c r="BB60" s="3548"/>
      <c r="BC60" s="3548"/>
      <c r="BD60" s="3548"/>
      <c r="BE60" s="3548"/>
      <c r="BF60" s="3548"/>
      <c r="BG60" s="3548"/>
      <c r="BH60" s="3548"/>
      <c r="BI60" s="3548"/>
      <c r="BJ60" s="3548"/>
      <c r="BK60" s="3548"/>
      <c r="BL60" s="3548"/>
      <c r="BM60" s="3549"/>
    </row>
    <row r="61" spans="2:68" ht="7.5" customHeight="1">
      <c r="B61" s="3545"/>
      <c r="C61" s="3544"/>
      <c r="D61" s="3544"/>
      <c r="E61" s="3544"/>
      <c r="F61" s="3544"/>
      <c r="G61" s="3550" t="s">
        <v>2564</v>
      </c>
      <c r="H61" s="3550"/>
      <c r="I61" s="3550"/>
      <c r="J61" s="3550"/>
      <c r="K61" s="3550"/>
      <c r="L61" s="3550"/>
      <c r="M61" s="3550"/>
      <c r="N61" s="3550"/>
      <c r="O61" s="3551" t="s">
        <v>3671</v>
      </c>
      <c r="P61" s="3551"/>
      <c r="Q61" s="3553"/>
      <c r="R61" s="3553"/>
      <c r="S61" s="3553"/>
      <c r="T61" s="3555" t="s">
        <v>3672</v>
      </c>
      <c r="U61" s="3555"/>
      <c r="V61" s="3557"/>
      <c r="W61" s="3557"/>
      <c r="X61" s="3557"/>
      <c r="Y61" s="3557"/>
      <c r="Z61" s="850"/>
      <c r="AA61" s="3559"/>
      <c r="AB61" s="3559"/>
      <c r="AC61" s="3559"/>
      <c r="AD61" s="3559"/>
      <c r="AE61" s="3559"/>
      <c r="AF61" s="3559"/>
      <c r="AG61" s="3559"/>
      <c r="AH61" s="3559"/>
      <c r="AI61" s="3559"/>
      <c r="AJ61" s="3559"/>
      <c r="AK61" s="3559"/>
      <c r="AL61" s="3559"/>
      <c r="AM61" s="3559"/>
      <c r="AN61" s="3559"/>
      <c r="AO61" s="3559"/>
      <c r="AP61" s="3559"/>
      <c r="AQ61" s="3559"/>
      <c r="AR61" s="3559"/>
      <c r="AS61" s="3559"/>
      <c r="AT61" s="3559"/>
      <c r="AU61" s="3559"/>
      <c r="AV61" s="3559"/>
      <c r="AW61" s="3559"/>
      <c r="AX61" s="3559"/>
      <c r="AY61" s="3559"/>
      <c r="AZ61" s="3559"/>
      <c r="BA61" s="3559"/>
      <c r="BB61" s="3559"/>
      <c r="BC61" s="3559"/>
      <c r="BD61" s="3559"/>
      <c r="BE61" s="3559"/>
      <c r="BF61" s="3559"/>
      <c r="BG61" s="3559"/>
      <c r="BH61" s="3559"/>
      <c r="BI61" s="3559"/>
      <c r="BJ61" s="3559"/>
      <c r="BK61" s="3559"/>
      <c r="BL61" s="3559"/>
      <c r="BM61" s="3560"/>
    </row>
    <row r="62" spans="2:68" ht="7.5" customHeight="1">
      <c r="B62" s="3545"/>
      <c r="C62" s="3544"/>
      <c r="D62" s="3544"/>
      <c r="E62" s="3544"/>
      <c r="F62" s="3544"/>
      <c r="G62" s="3544"/>
      <c r="H62" s="3544"/>
      <c r="I62" s="3544"/>
      <c r="J62" s="3544"/>
      <c r="K62" s="3544"/>
      <c r="L62" s="3544"/>
      <c r="M62" s="3544"/>
      <c r="N62" s="3544"/>
      <c r="O62" s="3552"/>
      <c r="P62" s="3552"/>
      <c r="Q62" s="3554"/>
      <c r="R62" s="3554"/>
      <c r="S62" s="3554"/>
      <c r="T62" s="3556"/>
      <c r="U62" s="3556"/>
      <c r="V62" s="3558"/>
      <c r="W62" s="3558"/>
      <c r="X62" s="3558"/>
      <c r="Y62" s="3558"/>
      <c r="Z62" s="851"/>
      <c r="AA62" s="3548"/>
      <c r="AB62" s="3548"/>
      <c r="AC62" s="3548"/>
      <c r="AD62" s="3548"/>
      <c r="AE62" s="3548"/>
      <c r="AF62" s="3548"/>
      <c r="AG62" s="3548"/>
      <c r="AH62" s="3548"/>
      <c r="AI62" s="3548"/>
      <c r="AJ62" s="3548"/>
      <c r="AK62" s="3548"/>
      <c r="AL62" s="3548"/>
      <c r="AM62" s="3548"/>
      <c r="AN62" s="3548"/>
      <c r="AO62" s="3548"/>
      <c r="AP62" s="3548"/>
      <c r="AQ62" s="3548"/>
      <c r="AR62" s="3548"/>
      <c r="AS62" s="3548"/>
      <c r="AT62" s="3548"/>
      <c r="AU62" s="3548"/>
      <c r="AV62" s="3548"/>
      <c r="AW62" s="3548"/>
      <c r="AX62" s="3548"/>
      <c r="AY62" s="3548"/>
      <c r="AZ62" s="3548"/>
      <c r="BA62" s="3548"/>
      <c r="BB62" s="3548"/>
      <c r="BC62" s="3548"/>
      <c r="BD62" s="3548"/>
      <c r="BE62" s="3548"/>
      <c r="BF62" s="3548"/>
      <c r="BG62" s="3548"/>
      <c r="BH62" s="3548"/>
      <c r="BI62" s="3548"/>
      <c r="BJ62" s="3548"/>
      <c r="BK62" s="3548"/>
      <c r="BL62" s="3548"/>
      <c r="BM62" s="3549"/>
    </row>
    <row r="63" spans="2:68" ht="7.5" customHeight="1">
      <c r="B63" s="3545"/>
      <c r="C63" s="3544"/>
      <c r="D63" s="3544"/>
      <c r="E63" s="3544"/>
      <c r="F63" s="3544"/>
      <c r="G63" s="3544"/>
      <c r="H63" s="3544"/>
      <c r="I63" s="3544"/>
      <c r="J63" s="3544"/>
      <c r="K63" s="3544"/>
      <c r="L63" s="3544"/>
      <c r="M63" s="3544"/>
      <c r="N63" s="3544"/>
      <c r="O63" s="3552"/>
      <c r="P63" s="3552"/>
      <c r="Q63" s="3554"/>
      <c r="R63" s="3554"/>
      <c r="S63" s="3554"/>
      <c r="T63" s="3556"/>
      <c r="U63" s="3556"/>
      <c r="V63" s="3558"/>
      <c r="W63" s="3558"/>
      <c r="X63" s="3558"/>
      <c r="Y63" s="3558"/>
      <c r="Z63" s="851"/>
      <c r="AA63" s="3548"/>
      <c r="AB63" s="3548"/>
      <c r="AC63" s="3548"/>
      <c r="AD63" s="3548"/>
      <c r="AE63" s="3548"/>
      <c r="AF63" s="3548"/>
      <c r="AG63" s="3548"/>
      <c r="AH63" s="3548"/>
      <c r="AI63" s="3548"/>
      <c r="AJ63" s="3548"/>
      <c r="AK63" s="3548"/>
      <c r="AL63" s="3548"/>
      <c r="AM63" s="3548"/>
      <c r="AN63" s="3548"/>
      <c r="AO63" s="3548"/>
      <c r="AP63" s="3548"/>
      <c r="AQ63" s="3548"/>
      <c r="AR63" s="3548"/>
      <c r="AS63" s="3548"/>
      <c r="AT63" s="3548"/>
      <c r="AU63" s="3548"/>
      <c r="AV63" s="3548"/>
      <c r="AW63" s="3548"/>
      <c r="AX63" s="3548"/>
      <c r="AY63" s="3548"/>
      <c r="AZ63" s="3548"/>
      <c r="BA63" s="3548"/>
      <c r="BB63" s="3548"/>
      <c r="BC63" s="3548"/>
      <c r="BD63" s="3548"/>
      <c r="BE63" s="3548"/>
      <c r="BF63" s="3548"/>
      <c r="BG63" s="3548"/>
      <c r="BH63" s="3548"/>
      <c r="BI63" s="3548"/>
      <c r="BJ63" s="3548"/>
      <c r="BK63" s="3548"/>
      <c r="BL63" s="3548"/>
      <c r="BM63" s="3549"/>
    </row>
    <row r="64" spans="2:68" ht="7.5" customHeight="1">
      <c r="B64" s="3546"/>
      <c r="C64" s="3547"/>
      <c r="D64" s="3547"/>
      <c r="E64" s="3547"/>
      <c r="F64" s="3547"/>
      <c r="G64" s="3544"/>
      <c r="H64" s="3544"/>
      <c r="I64" s="3544"/>
      <c r="J64" s="3544"/>
      <c r="K64" s="3544"/>
      <c r="L64" s="3544"/>
      <c r="M64" s="3544"/>
      <c r="N64" s="3544"/>
      <c r="O64" s="3552"/>
      <c r="P64" s="3552"/>
      <c r="Q64" s="3554"/>
      <c r="R64" s="3554"/>
      <c r="S64" s="3554"/>
      <c r="T64" s="3556"/>
      <c r="U64" s="3556"/>
      <c r="V64" s="3558"/>
      <c r="W64" s="3558"/>
      <c r="X64" s="3558"/>
      <c r="Y64" s="3558"/>
      <c r="Z64" s="851"/>
      <c r="AA64" s="3548"/>
      <c r="AB64" s="3548"/>
      <c r="AC64" s="3548"/>
      <c r="AD64" s="3548"/>
      <c r="AE64" s="3548"/>
      <c r="AF64" s="3548"/>
      <c r="AG64" s="3548"/>
      <c r="AH64" s="3548"/>
      <c r="AI64" s="3548"/>
      <c r="AJ64" s="3548"/>
      <c r="AK64" s="3548"/>
      <c r="AL64" s="3548"/>
      <c r="AM64" s="3548"/>
      <c r="AN64" s="3548"/>
      <c r="AO64" s="3548"/>
      <c r="AP64" s="3548"/>
      <c r="AQ64" s="3548"/>
      <c r="AR64" s="3548"/>
      <c r="AS64" s="3548"/>
      <c r="AT64" s="3548"/>
      <c r="AU64" s="3548"/>
      <c r="AV64" s="3548"/>
      <c r="AW64" s="3548"/>
      <c r="AX64" s="3548"/>
      <c r="AY64" s="3548"/>
      <c r="AZ64" s="3548"/>
      <c r="BA64" s="3548"/>
      <c r="BB64" s="3548"/>
      <c r="BC64" s="3548"/>
      <c r="BD64" s="3548"/>
      <c r="BE64" s="3548"/>
      <c r="BF64" s="3548"/>
      <c r="BG64" s="3548"/>
      <c r="BH64" s="3548"/>
      <c r="BI64" s="3548"/>
      <c r="BJ64" s="3548"/>
      <c r="BK64" s="3548"/>
      <c r="BL64" s="3548"/>
      <c r="BM64" s="3549"/>
    </row>
    <row r="65" spans="2:67" ht="7.5" customHeight="1">
      <c r="B65" s="3520" t="s">
        <v>2596</v>
      </c>
      <c r="C65" s="3521"/>
      <c r="D65" s="3521"/>
      <c r="E65" s="3521"/>
      <c r="F65" s="3521"/>
      <c r="G65" s="3521"/>
      <c r="H65" s="3521"/>
      <c r="I65" s="3521"/>
      <c r="J65" s="3521"/>
      <c r="K65" s="3521"/>
      <c r="L65" s="3521"/>
      <c r="M65" s="3521"/>
      <c r="N65" s="3522"/>
      <c r="O65" s="852"/>
      <c r="P65" s="852"/>
      <c r="Q65" s="852"/>
      <c r="R65" s="852"/>
      <c r="S65" s="852"/>
      <c r="T65" s="852"/>
      <c r="U65" s="852"/>
      <c r="V65" s="852"/>
      <c r="W65" s="852"/>
      <c r="X65" s="852"/>
      <c r="Y65" s="852"/>
      <c r="Z65" s="852"/>
      <c r="AA65" s="852"/>
      <c r="AB65" s="852"/>
      <c r="AC65" s="853"/>
      <c r="AD65" s="854"/>
      <c r="AE65" s="854"/>
      <c r="AF65" s="854"/>
      <c r="AG65" s="854"/>
      <c r="AH65" s="854"/>
      <c r="AI65" s="855"/>
      <c r="AJ65" s="856"/>
      <c r="AK65" s="852"/>
      <c r="AL65" s="3490" t="s">
        <v>2566</v>
      </c>
      <c r="AM65" s="3490"/>
      <c r="AN65" s="3490"/>
      <c r="AO65" s="852"/>
      <c r="AP65" s="857"/>
      <c r="AQ65" s="857"/>
      <c r="AR65" s="857"/>
      <c r="AS65" s="857"/>
      <c r="AT65" s="857"/>
      <c r="AU65" s="857"/>
      <c r="AV65" s="857"/>
      <c r="AW65" s="857"/>
      <c r="AX65" s="857"/>
      <c r="AY65" s="857"/>
      <c r="AZ65" s="857"/>
      <c r="BA65" s="857"/>
      <c r="BB65" s="858"/>
      <c r="BC65" s="858"/>
      <c r="BD65" s="858"/>
      <c r="BE65" s="858"/>
      <c r="BF65" s="858"/>
      <c r="BG65" s="858"/>
      <c r="BH65" s="858"/>
      <c r="BI65" s="858"/>
      <c r="BJ65" s="858"/>
      <c r="BK65" s="858"/>
      <c r="BL65" s="858"/>
      <c r="BM65" s="859"/>
    </row>
    <row r="66" spans="2:67" ht="7.5" customHeight="1">
      <c r="B66" s="3523"/>
      <c r="C66" s="3524"/>
      <c r="D66" s="3524"/>
      <c r="E66" s="3524"/>
      <c r="F66" s="3524"/>
      <c r="G66" s="3524"/>
      <c r="H66" s="3524"/>
      <c r="I66" s="3524"/>
      <c r="J66" s="3524"/>
      <c r="K66" s="3524"/>
      <c r="L66" s="3524"/>
      <c r="M66" s="3524"/>
      <c r="N66" s="3525"/>
      <c r="O66" s="3475" t="s">
        <v>139</v>
      </c>
      <c r="P66" s="3475"/>
      <c r="Q66" s="3529" t="s">
        <v>2597</v>
      </c>
      <c r="R66" s="3529"/>
      <c r="S66" s="3529"/>
      <c r="T66" s="3529"/>
      <c r="U66" s="3529"/>
      <c r="V66" s="3529"/>
      <c r="W66" s="3529"/>
      <c r="X66" s="3529"/>
      <c r="Y66" s="3529"/>
      <c r="Z66" s="3529"/>
      <c r="AA66" s="3529"/>
      <c r="AB66" s="3529"/>
      <c r="AC66" s="3530" t="s">
        <v>2598</v>
      </c>
      <c r="AD66" s="3531"/>
      <c r="AE66" s="3531"/>
      <c r="AF66" s="3531"/>
      <c r="AG66" s="3531"/>
      <c r="AH66" s="3531"/>
      <c r="AI66" s="3532"/>
      <c r="AJ66" s="860"/>
      <c r="AK66" s="861"/>
      <c r="AL66" s="3491" t="s">
        <v>140</v>
      </c>
      <c r="AM66" s="3491"/>
      <c r="AN66" s="3492"/>
      <c r="AO66" s="3493"/>
      <c r="AP66" s="3494"/>
      <c r="AQ66" s="3542" t="s">
        <v>477</v>
      </c>
      <c r="AR66" s="3436"/>
      <c r="AS66" s="3493"/>
      <c r="AT66" s="3494"/>
      <c r="AU66" s="3542" t="s">
        <v>5</v>
      </c>
      <c r="AV66" s="3436"/>
      <c r="AW66" s="3493"/>
      <c r="AX66" s="3494"/>
      <c r="AY66" s="3542" t="s">
        <v>478</v>
      </c>
      <c r="AZ66" s="3434"/>
      <c r="BA66" s="3434" t="s">
        <v>3725</v>
      </c>
      <c r="BB66" s="3434"/>
      <c r="BC66" s="3537"/>
      <c r="BD66" s="3537"/>
      <c r="BE66" s="3537"/>
      <c r="BF66" s="3537"/>
      <c r="BG66" s="3537"/>
      <c r="BH66" s="3537"/>
      <c r="BI66" s="3537"/>
      <c r="BJ66" s="3537"/>
      <c r="BK66" s="3538" t="s">
        <v>3726</v>
      </c>
      <c r="BL66" s="3538"/>
      <c r="BM66" s="3539"/>
    </row>
    <row r="67" spans="2:67" ht="9" customHeight="1">
      <c r="B67" s="3523"/>
      <c r="C67" s="3524"/>
      <c r="D67" s="3524"/>
      <c r="E67" s="3524"/>
      <c r="F67" s="3524"/>
      <c r="G67" s="3524"/>
      <c r="H67" s="3524"/>
      <c r="I67" s="3524"/>
      <c r="J67" s="3524"/>
      <c r="K67" s="3524"/>
      <c r="L67" s="3524"/>
      <c r="M67" s="3524"/>
      <c r="N67" s="3525"/>
      <c r="O67" s="3475"/>
      <c r="P67" s="3475"/>
      <c r="Q67" s="3529"/>
      <c r="R67" s="3529"/>
      <c r="S67" s="3529"/>
      <c r="T67" s="3529"/>
      <c r="U67" s="3529"/>
      <c r="V67" s="3529"/>
      <c r="W67" s="3529"/>
      <c r="X67" s="3529"/>
      <c r="Y67" s="3529"/>
      <c r="Z67" s="3529"/>
      <c r="AA67" s="3529"/>
      <c r="AB67" s="3529"/>
      <c r="AC67" s="3530"/>
      <c r="AD67" s="3531"/>
      <c r="AE67" s="3531"/>
      <c r="AF67" s="3531"/>
      <c r="AG67" s="3531"/>
      <c r="AH67" s="3531"/>
      <c r="AI67" s="3532"/>
      <c r="AJ67" s="860"/>
      <c r="AK67" s="861"/>
      <c r="AL67" s="3491"/>
      <c r="AM67" s="3491"/>
      <c r="AN67" s="3492"/>
      <c r="AO67" s="3495"/>
      <c r="AP67" s="3496"/>
      <c r="AQ67" s="3542"/>
      <c r="AR67" s="3436"/>
      <c r="AS67" s="3495"/>
      <c r="AT67" s="3496"/>
      <c r="AU67" s="3542"/>
      <c r="AV67" s="3436"/>
      <c r="AW67" s="3495"/>
      <c r="AX67" s="3496"/>
      <c r="AY67" s="3542"/>
      <c r="AZ67" s="3434"/>
      <c r="BA67" s="3434"/>
      <c r="BB67" s="3434"/>
      <c r="BC67" s="3537"/>
      <c r="BD67" s="3537"/>
      <c r="BE67" s="3537"/>
      <c r="BF67" s="3537"/>
      <c r="BG67" s="3537"/>
      <c r="BH67" s="3537"/>
      <c r="BI67" s="3537"/>
      <c r="BJ67" s="3537"/>
      <c r="BK67" s="3538"/>
      <c r="BL67" s="3538"/>
      <c r="BM67" s="3539"/>
    </row>
    <row r="68" spans="2:67" ht="4.5" customHeight="1">
      <c r="B68" s="3523"/>
      <c r="C68" s="3524"/>
      <c r="D68" s="3524"/>
      <c r="E68" s="3524"/>
      <c r="F68" s="3524"/>
      <c r="G68" s="3524"/>
      <c r="H68" s="3524"/>
      <c r="I68" s="3524"/>
      <c r="J68" s="3524"/>
      <c r="K68" s="3524"/>
      <c r="L68" s="3524"/>
      <c r="M68" s="3524"/>
      <c r="N68" s="3525"/>
      <c r="O68" s="862"/>
      <c r="P68" s="862"/>
      <c r="Q68" s="818"/>
      <c r="R68" s="818"/>
      <c r="S68" s="818"/>
      <c r="T68" s="818"/>
      <c r="U68" s="818"/>
      <c r="V68" s="818"/>
      <c r="W68" s="818"/>
      <c r="X68" s="818"/>
      <c r="Y68" s="818"/>
      <c r="Z68" s="818"/>
      <c r="AA68" s="818"/>
      <c r="AB68" s="818"/>
      <c r="AC68" s="863"/>
      <c r="AD68" s="864"/>
      <c r="AE68" s="864"/>
      <c r="AF68" s="864"/>
      <c r="AG68" s="864"/>
      <c r="AH68" s="864"/>
      <c r="AI68" s="865"/>
      <c r="AJ68" s="866"/>
      <c r="AK68" s="862"/>
      <c r="AL68" s="862"/>
      <c r="AM68" s="862"/>
      <c r="AN68" s="862"/>
      <c r="AO68" s="862"/>
      <c r="AP68" s="867"/>
      <c r="AQ68" s="867"/>
      <c r="AR68" s="867"/>
      <c r="AS68" s="867"/>
      <c r="AT68" s="867"/>
      <c r="AU68" s="867"/>
      <c r="AV68" s="867"/>
      <c r="AW68" s="867"/>
      <c r="AX68" s="867"/>
      <c r="AY68" s="867"/>
      <c r="AZ68" s="867"/>
      <c r="BA68" s="867"/>
      <c r="BB68" s="868"/>
      <c r="BC68" s="868"/>
      <c r="BD68" s="868"/>
      <c r="BE68" s="868"/>
      <c r="BF68" s="868"/>
      <c r="BG68" s="868"/>
      <c r="BH68" s="868"/>
      <c r="BI68" s="868"/>
      <c r="BJ68" s="868"/>
      <c r="BK68" s="868"/>
      <c r="BL68" s="868"/>
      <c r="BM68" s="869"/>
    </row>
    <row r="69" spans="2:67" ht="8.25" customHeight="1">
      <c r="B69" s="3523"/>
      <c r="C69" s="3524"/>
      <c r="D69" s="3524"/>
      <c r="E69" s="3524"/>
      <c r="F69" s="3524"/>
      <c r="G69" s="3524"/>
      <c r="H69" s="3524"/>
      <c r="I69" s="3524"/>
      <c r="J69" s="3524"/>
      <c r="K69" s="3524"/>
      <c r="L69" s="3524"/>
      <c r="M69" s="3524"/>
      <c r="N69" s="3525"/>
      <c r="O69" s="3540" t="s">
        <v>139</v>
      </c>
      <c r="P69" s="3540"/>
      <c r="Q69" s="3541" t="s">
        <v>3727</v>
      </c>
      <c r="R69" s="3541"/>
      <c r="S69" s="3541"/>
      <c r="T69" s="3541"/>
      <c r="U69" s="3541"/>
      <c r="V69" s="3541"/>
      <c r="W69" s="3541"/>
      <c r="X69" s="3541"/>
      <c r="Y69" s="3541"/>
      <c r="Z69" s="3541"/>
      <c r="AA69" s="3541"/>
      <c r="AB69" s="3541"/>
      <c r="AC69" s="3541"/>
      <c r="AD69" s="3529"/>
      <c r="AE69" s="3529"/>
      <c r="AF69" s="3529"/>
      <c r="AG69" s="3529"/>
      <c r="AH69" s="3529"/>
      <c r="AI69" s="3529"/>
      <c r="AJ69" s="3529"/>
      <c r="AK69" s="3541"/>
      <c r="AL69" s="3541"/>
      <c r="AM69" s="3541"/>
      <c r="AN69" s="3541"/>
      <c r="AO69" s="3541"/>
      <c r="AP69" s="3541"/>
      <c r="AQ69" s="3541"/>
      <c r="AR69" s="3541"/>
      <c r="AS69" s="3541"/>
      <c r="AT69" s="3541"/>
      <c r="AU69" s="3541"/>
      <c r="AV69" s="3541"/>
      <c r="AW69" s="3541"/>
      <c r="AX69" s="3541"/>
      <c r="AY69" s="870"/>
      <c r="AZ69" s="870"/>
      <c r="BA69" s="870"/>
      <c r="BB69" s="870"/>
      <c r="BC69" s="870"/>
      <c r="BD69" s="870"/>
      <c r="BE69" s="870"/>
      <c r="BF69" s="870"/>
      <c r="BG69" s="870"/>
      <c r="BH69" s="870"/>
      <c r="BI69" s="870"/>
      <c r="BJ69" s="870"/>
      <c r="BK69" s="870"/>
      <c r="BL69" s="870"/>
      <c r="BM69" s="871"/>
    </row>
    <row r="70" spans="2:67" ht="8.25" customHeight="1">
      <c r="B70" s="3523"/>
      <c r="C70" s="3524"/>
      <c r="D70" s="3524"/>
      <c r="E70" s="3524"/>
      <c r="F70" s="3524"/>
      <c r="G70" s="3524"/>
      <c r="H70" s="3524"/>
      <c r="I70" s="3524"/>
      <c r="J70" s="3524"/>
      <c r="K70" s="3524"/>
      <c r="L70" s="3524"/>
      <c r="M70" s="3524"/>
      <c r="N70" s="3525"/>
      <c r="O70" s="3475"/>
      <c r="P70" s="3475"/>
      <c r="Q70" s="3529"/>
      <c r="R70" s="3529"/>
      <c r="S70" s="3529"/>
      <c r="T70" s="3529"/>
      <c r="U70" s="3529"/>
      <c r="V70" s="3529"/>
      <c r="W70" s="3529"/>
      <c r="X70" s="3529"/>
      <c r="Y70" s="3529"/>
      <c r="Z70" s="3529"/>
      <c r="AA70" s="3529"/>
      <c r="AB70" s="3529"/>
      <c r="AC70" s="3529"/>
      <c r="AD70" s="3529"/>
      <c r="AE70" s="3529"/>
      <c r="AF70" s="3529"/>
      <c r="AG70" s="3529"/>
      <c r="AH70" s="3529"/>
      <c r="AI70" s="3529"/>
      <c r="AJ70" s="3529"/>
      <c r="AK70" s="3529"/>
      <c r="AL70" s="3529"/>
      <c r="AM70" s="3529"/>
      <c r="AN70" s="3529"/>
      <c r="AO70" s="3529"/>
      <c r="AP70" s="3529"/>
      <c r="AQ70" s="3529"/>
      <c r="AR70" s="3529"/>
      <c r="AS70" s="3529"/>
      <c r="AT70" s="3529"/>
      <c r="AU70" s="3529"/>
      <c r="AV70" s="3529"/>
      <c r="AW70" s="3529"/>
      <c r="AX70" s="3529"/>
      <c r="AY70" s="872"/>
      <c r="AZ70" s="872"/>
      <c r="BA70" s="872"/>
      <c r="BB70" s="872"/>
      <c r="BC70" s="872"/>
      <c r="BD70" s="872"/>
      <c r="BE70" s="872"/>
      <c r="BF70" s="872"/>
      <c r="BG70" s="872"/>
      <c r="BH70" s="872"/>
      <c r="BI70" s="872"/>
      <c r="BJ70" s="872"/>
      <c r="BK70" s="872"/>
      <c r="BL70" s="872"/>
      <c r="BM70" s="873"/>
    </row>
    <row r="71" spans="2:67" ht="8.25" customHeight="1">
      <c r="B71" s="3523"/>
      <c r="C71" s="3524"/>
      <c r="D71" s="3524"/>
      <c r="E71" s="3524"/>
      <c r="F71" s="3524"/>
      <c r="G71" s="3524"/>
      <c r="H71" s="3524"/>
      <c r="I71" s="3524"/>
      <c r="J71" s="3524"/>
      <c r="K71" s="3524"/>
      <c r="L71" s="3524"/>
      <c r="M71" s="3524"/>
      <c r="N71" s="3525"/>
      <c r="O71" s="874"/>
      <c r="P71" s="875"/>
      <c r="Q71" s="3533" t="s">
        <v>139</v>
      </c>
      <c r="R71" s="3533"/>
      <c r="S71" s="3478" t="s">
        <v>3728</v>
      </c>
      <c r="T71" s="3478"/>
      <c r="U71" s="3478"/>
      <c r="V71" s="3478"/>
      <c r="W71" s="3478"/>
      <c r="X71" s="3478"/>
      <c r="Y71" s="3478"/>
      <c r="Z71" s="3478"/>
      <c r="AA71" s="3478"/>
      <c r="AB71" s="3478"/>
      <c r="AC71" s="3478"/>
      <c r="AD71" s="3478"/>
      <c r="AE71" s="3478"/>
      <c r="AF71" s="3478"/>
      <c r="AG71" s="3478"/>
      <c r="AH71" s="3478"/>
      <c r="AI71" s="3478"/>
      <c r="AJ71" s="3478"/>
      <c r="AK71" s="3478"/>
      <c r="AL71" s="3478"/>
      <c r="AM71" s="3478"/>
      <c r="AN71" s="3478"/>
      <c r="AO71" s="3478"/>
      <c r="AP71" s="3478"/>
      <c r="AQ71" s="3478"/>
      <c r="AR71" s="3478"/>
      <c r="AS71" s="3478"/>
      <c r="AT71" s="3478"/>
      <c r="AU71" s="3478"/>
      <c r="AV71" s="3478"/>
      <c r="AW71" s="3478"/>
      <c r="AX71" s="3478"/>
      <c r="AY71" s="3478"/>
      <c r="AZ71" s="3478"/>
      <c r="BA71" s="3478"/>
      <c r="BB71" s="3478"/>
      <c r="BC71" s="3478"/>
      <c r="BD71" s="3478"/>
      <c r="BE71" s="3478"/>
      <c r="BF71" s="3478"/>
      <c r="BG71" s="3478"/>
      <c r="BH71" s="3478"/>
      <c r="BI71" s="3478"/>
      <c r="BJ71" s="3478"/>
      <c r="BK71" s="3478"/>
      <c r="BL71" s="3478"/>
      <c r="BM71" s="3479"/>
      <c r="BN71" s="876"/>
      <c r="BO71" s="876"/>
    </row>
    <row r="72" spans="2:67" ht="8.25" customHeight="1">
      <c r="B72" s="3523"/>
      <c r="C72" s="3524"/>
      <c r="D72" s="3524"/>
      <c r="E72" s="3524"/>
      <c r="F72" s="3524"/>
      <c r="G72" s="3524"/>
      <c r="H72" s="3524"/>
      <c r="I72" s="3524"/>
      <c r="J72" s="3524"/>
      <c r="K72" s="3524"/>
      <c r="L72" s="3524"/>
      <c r="M72" s="3524"/>
      <c r="N72" s="3525"/>
      <c r="O72" s="868"/>
      <c r="P72" s="875"/>
      <c r="Q72" s="3533"/>
      <c r="R72" s="3533"/>
      <c r="S72" s="3478"/>
      <c r="T72" s="3478"/>
      <c r="U72" s="3478"/>
      <c r="V72" s="3478"/>
      <c r="W72" s="3478"/>
      <c r="X72" s="3478"/>
      <c r="Y72" s="3478"/>
      <c r="Z72" s="3478"/>
      <c r="AA72" s="3478"/>
      <c r="AB72" s="3478"/>
      <c r="AC72" s="3478"/>
      <c r="AD72" s="3478"/>
      <c r="AE72" s="3478"/>
      <c r="AF72" s="3478"/>
      <c r="AG72" s="3478"/>
      <c r="AH72" s="3478"/>
      <c r="AI72" s="3478"/>
      <c r="AJ72" s="3478"/>
      <c r="AK72" s="3478"/>
      <c r="AL72" s="3478"/>
      <c r="AM72" s="3478"/>
      <c r="AN72" s="3478"/>
      <c r="AO72" s="3478"/>
      <c r="AP72" s="3478"/>
      <c r="AQ72" s="3478"/>
      <c r="AR72" s="3478"/>
      <c r="AS72" s="3478"/>
      <c r="AT72" s="3478"/>
      <c r="AU72" s="3478"/>
      <c r="AV72" s="3478"/>
      <c r="AW72" s="3478"/>
      <c r="AX72" s="3478"/>
      <c r="AY72" s="3478"/>
      <c r="AZ72" s="3478"/>
      <c r="BA72" s="3478"/>
      <c r="BB72" s="3478"/>
      <c r="BC72" s="3478"/>
      <c r="BD72" s="3478"/>
      <c r="BE72" s="3478"/>
      <c r="BF72" s="3478"/>
      <c r="BG72" s="3478"/>
      <c r="BH72" s="3478"/>
      <c r="BI72" s="3478"/>
      <c r="BJ72" s="3478"/>
      <c r="BK72" s="3478"/>
      <c r="BL72" s="3478"/>
      <c r="BM72" s="3479"/>
      <c r="BN72" s="876"/>
      <c r="BO72" s="876"/>
    </row>
    <row r="73" spans="2:67" ht="8.25" customHeight="1">
      <c r="B73" s="3523"/>
      <c r="C73" s="3524"/>
      <c r="D73" s="3524"/>
      <c r="E73" s="3524"/>
      <c r="F73" s="3524"/>
      <c r="G73" s="3524"/>
      <c r="H73" s="3524"/>
      <c r="I73" s="3524"/>
      <c r="J73" s="3524"/>
      <c r="K73" s="3524"/>
      <c r="L73" s="3524"/>
      <c r="M73" s="3524"/>
      <c r="N73" s="3525"/>
      <c r="O73" s="868"/>
      <c r="P73" s="875"/>
      <c r="Q73" s="3533" t="s">
        <v>139</v>
      </c>
      <c r="R73" s="3533"/>
      <c r="S73" s="3478" t="s">
        <v>3729</v>
      </c>
      <c r="T73" s="3478"/>
      <c r="U73" s="3478"/>
      <c r="V73" s="3478"/>
      <c r="W73" s="3478"/>
      <c r="X73" s="3478"/>
      <c r="Y73" s="3478"/>
      <c r="Z73" s="3478"/>
      <c r="AA73" s="3478"/>
      <c r="AB73" s="3478"/>
      <c r="AC73" s="3478"/>
      <c r="AD73" s="3478"/>
      <c r="AE73" s="3478"/>
      <c r="AF73" s="3478"/>
      <c r="AG73" s="3478"/>
      <c r="AH73" s="3478"/>
      <c r="AI73" s="3478"/>
      <c r="AJ73" s="3478"/>
      <c r="AK73" s="3478"/>
      <c r="AL73" s="3478"/>
      <c r="AM73" s="3478"/>
      <c r="AN73" s="3478"/>
      <c r="AO73" s="3478"/>
      <c r="AP73" s="3478"/>
      <c r="AQ73" s="3478"/>
      <c r="AR73" s="3478"/>
      <c r="AS73" s="3478"/>
      <c r="AT73" s="3478"/>
      <c r="AU73" s="3478"/>
      <c r="AV73" s="3478"/>
      <c r="AW73" s="3478"/>
      <c r="AX73" s="3478"/>
      <c r="AY73" s="3478"/>
      <c r="AZ73" s="3478"/>
      <c r="BA73" s="3478"/>
      <c r="BB73" s="3478"/>
      <c r="BC73" s="3478"/>
      <c r="BD73" s="3478"/>
      <c r="BE73" s="3478"/>
      <c r="BF73" s="3478"/>
      <c r="BG73" s="3478"/>
      <c r="BH73" s="3478"/>
      <c r="BI73" s="3478"/>
      <c r="BJ73" s="3478"/>
      <c r="BK73" s="3478"/>
      <c r="BL73" s="3478"/>
      <c r="BM73" s="3479"/>
      <c r="BN73" s="876"/>
      <c r="BO73" s="876"/>
    </row>
    <row r="74" spans="2:67" ht="8.25" customHeight="1">
      <c r="B74" s="3526"/>
      <c r="C74" s="3527"/>
      <c r="D74" s="3527"/>
      <c r="E74" s="3527"/>
      <c r="F74" s="3527"/>
      <c r="G74" s="3527"/>
      <c r="H74" s="3527"/>
      <c r="I74" s="3527"/>
      <c r="J74" s="3527"/>
      <c r="K74" s="3527"/>
      <c r="L74" s="3527"/>
      <c r="M74" s="3527"/>
      <c r="N74" s="3528"/>
      <c r="O74" s="877"/>
      <c r="P74" s="847"/>
      <c r="Q74" s="3534"/>
      <c r="R74" s="3534"/>
      <c r="S74" s="3535"/>
      <c r="T74" s="3535"/>
      <c r="U74" s="3535"/>
      <c r="V74" s="3535"/>
      <c r="W74" s="3535"/>
      <c r="X74" s="3535"/>
      <c r="Y74" s="3535"/>
      <c r="Z74" s="3535"/>
      <c r="AA74" s="3535"/>
      <c r="AB74" s="3535"/>
      <c r="AC74" s="3535"/>
      <c r="AD74" s="3535"/>
      <c r="AE74" s="3535"/>
      <c r="AF74" s="3535"/>
      <c r="AG74" s="3535"/>
      <c r="AH74" s="3535"/>
      <c r="AI74" s="3535"/>
      <c r="AJ74" s="3535"/>
      <c r="AK74" s="3535"/>
      <c r="AL74" s="3535"/>
      <c r="AM74" s="3535"/>
      <c r="AN74" s="3535"/>
      <c r="AO74" s="3535"/>
      <c r="AP74" s="3535"/>
      <c r="AQ74" s="3535"/>
      <c r="AR74" s="3535"/>
      <c r="AS74" s="3535"/>
      <c r="AT74" s="3535"/>
      <c r="AU74" s="3535"/>
      <c r="AV74" s="3535"/>
      <c r="AW74" s="3535"/>
      <c r="AX74" s="3535"/>
      <c r="AY74" s="3535"/>
      <c r="AZ74" s="3535"/>
      <c r="BA74" s="3535"/>
      <c r="BB74" s="3535"/>
      <c r="BC74" s="3535"/>
      <c r="BD74" s="3535"/>
      <c r="BE74" s="3535"/>
      <c r="BF74" s="3535"/>
      <c r="BG74" s="3535"/>
      <c r="BH74" s="3535"/>
      <c r="BI74" s="3535"/>
      <c r="BJ74" s="3535"/>
      <c r="BK74" s="3535"/>
      <c r="BL74" s="3535"/>
      <c r="BM74" s="3536"/>
      <c r="BN74" s="876"/>
      <c r="BO74" s="876"/>
    </row>
    <row r="75" spans="2:67" ht="6.75" customHeight="1">
      <c r="B75" s="3487" t="s">
        <v>2601</v>
      </c>
      <c r="C75" s="3488"/>
      <c r="D75" s="3488"/>
      <c r="E75" s="3488"/>
      <c r="F75" s="3488"/>
      <c r="G75" s="3488"/>
      <c r="H75" s="3488"/>
      <c r="I75" s="3488"/>
      <c r="J75" s="3488"/>
      <c r="K75" s="3488"/>
      <c r="L75" s="3488"/>
      <c r="M75" s="3488"/>
      <c r="N75" s="3489"/>
      <c r="O75" s="858"/>
      <c r="P75" s="3490" t="s">
        <v>2566</v>
      </c>
      <c r="Q75" s="3490"/>
      <c r="R75" s="3490"/>
      <c r="S75" s="858"/>
      <c r="T75" s="858"/>
      <c r="U75" s="858"/>
      <c r="V75" s="858"/>
      <c r="W75" s="858"/>
      <c r="X75" s="858"/>
      <c r="Y75" s="858"/>
      <c r="Z75" s="858"/>
      <c r="AA75" s="858"/>
      <c r="AB75" s="858"/>
      <c r="AC75" s="858"/>
      <c r="AD75" s="852"/>
      <c r="AE75" s="852"/>
      <c r="AF75" s="852"/>
      <c r="AG75" s="852"/>
      <c r="AH75" s="857"/>
      <c r="AI75" s="858"/>
      <c r="AJ75" s="3497" t="s">
        <v>3679</v>
      </c>
      <c r="AK75" s="3498"/>
      <c r="AL75" s="3498"/>
      <c r="AM75" s="3498"/>
      <c r="AN75" s="3498"/>
      <c r="AO75" s="3498"/>
      <c r="AP75" s="3498"/>
      <c r="AQ75" s="3498"/>
      <c r="AR75" s="3499"/>
      <c r="AS75" s="3500"/>
      <c r="AT75" s="858"/>
      <c r="AU75" s="3490" t="s">
        <v>2566</v>
      </c>
      <c r="AV75" s="3490"/>
      <c r="AW75" s="3490"/>
      <c r="AX75" s="858"/>
      <c r="AY75" s="858"/>
      <c r="AZ75" s="858"/>
      <c r="BA75" s="858"/>
      <c r="BB75" s="858"/>
      <c r="BC75" s="858"/>
      <c r="BD75" s="858"/>
      <c r="BE75" s="852"/>
      <c r="BF75" s="852"/>
      <c r="BG75" s="852"/>
      <c r="BH75" s="852"/>
      <c r="BI75" s="858"/>
      <c r="BJ75" s="858"/>
      <c r="BK75" s="858"/>
      <c r="BL75" s="858"/>
      <c r="BM75" s="859"/>
    </row>
    <row r="76" spans="2:67" ht="7.5" customHeight="1">
      <c r="B76" s="3487"/>
      <c r="C76" s="3488"/>
      <c r="D76" s="3488"/>
      <c r="E76" s="3488"/>
      <c r="F76" s="3488"/>
      <c r="G76" s="3488"/>
      <c r="H76" s="3488"/>
      <c r="I76" s="3488"/>
      <c r="J76" s="3488"/>
      <c r="K76" s="3488"/>
      <c r="L76" s="3488"/>
      <c r="M76" s="3488"/>
      <c r="N76" s="3489"/>
      <c r="O76" s="878"/>
      <c r="P76" s="3491" t="s">
        <v>140</v>
      </c>
      <c r="Q76" s="3491"/>
      <c r="R76" s="3492"/>
      <c r="S76" s="3493"/>
      <c r="T76" s="3494"/>
      <c r="U76" s="3434" t="s">
        <v>477</v>
      </c>
      <c r="V76" s="3434"/>
      <c r="W76" s="3493"/>
      <c r="X76" s="3494"/>
      <c r="Y76" s="3434" t="s">
        <v>5</v>
      </c>
      <c r="Z76" s="3434"/>
      <c r="AA76" s="3493"/>
      <c r="AB76" s="3494"/>
      <c r="AC76" s="3434" t="s">
        <v>478</v>
      </c>
      <c r="AD76" s="3434"/>
      <c r="AE76" s="862"/>
      <c r="AF76" s="862"/>
      <c r="AG76" s="862"/>
      <c r="AH76" s="868"/>
      <c r="AI76" s="868"/>
      <c r="AJ76" s="3501"/>
      <c r="AK76" s="3502"/>
      <c r="AL76" s="3502"/>
      <c r="AM76" s="3502"/>
      <c r="AN76" s="3502"/>
      <c r="AO76" s="3502"/>
      <c r="AP76" s="3502"/>
      <c r="AQ76" s="3502"/>
      <c r="AR76" s="3503"/>
      <c r="AS76" s="3504"/>
      <c r="AT76" s="878"/>
      <c r="AU76" s="3491" t="s">
        <v>140</v>
      </c>
      <c r="AV76" s="3491"/>
      <c r="AW76" s="3492"/>
      <c r="AX76" s="3493"/>
      <c r="AY76" s="3494"/>
      <c r="AZ76" s="3434" t="s">
        <v>477</v>
      </c>
      <c r="BA76" s="3434"/>
      <c r="BB76" s="3493"/>
      <c r="BC76" s="3494"/>
      <c r="BD76" s="3434" t="s">
        <v>5</v>
      </c>
      <c r="BE76" s="3434"/>
      <c r="BF76" s="3493"/>
      <c r="BG76" s="3494"/>
      <c r="BH76" s="3434" t="s">
        <v>478</v>
      </c>
      <c r="BI76" s="3434"/>
      <c r="BJ76" s="868"/>
      <c r="BK76" s="868"/>
      <c r="BL76" s="868"/>
      <c r="BM76" s="869"/>
    </row>
    <row r="77" spans="2:67" ht="6.75" customHeight="1">
      <c r="B77" s="3487"/>
      <c r="C77" s="3488"/>
      <c r="D77" s="3488"/>
      <c r="E77" s="3488"/>
      <c r="F77" s="3488"/>
      <c r="G77" s="3488"/>
      <c r="H77" s="3488"/>
      <c r="I77" s="3488"/>
      <c r="J77" s="3488"/>
      <c r="K77" s="3488"/>
      <c r="L77" s="3488"/>
      <c r="M77" s="3488"/>
      <c r="N77" s="3489"/>
      <c r="O77" s="878"/>
      <c r="P77" s="3491"/>
      <c r="Q77" s="3491"/>
      <c r="R77" s="3492"/>
      <c r="S77" s="3495"/>
      <c r="T77" s="3496"/>
      <c r="U77" s="3434"/>
      <c r="V77" s="3434"/>
      <c r="W77" s="3495"/>
      <c r="X77" s="3496"/>
      <c r="Y77" s="3434"/>
      <c r="Z77" s="3434"/>
      <c r="AA77" s="3495"/>
      <c r="AB77" s="3496"/>
      <c r="AC77" s="3434"/>
      <c r="AD77" s="3434"/>
      <c r="AE77" s="862"/>
      <c r="AF77" s="862"/>
      <c r="AG77" s="862"/>
      <c r="AH77" s="868"/>
      <c r="AI77" s="868"/>
      <c r="AJ77" s="3501"/>
      <c r="AK77" s="3502"/>
      <c r="AL77" s="3502"/>
      <c r="AM77" s="3502"/>
      <c r="AN77" s="3502"/>
      <c r="AO77" s="3502"/>
      <c r="AP77" s="3502"/>
      <c r="AQ77" s="3502"/>
      <c r="AR77" s="3503"/>
      <c r="AS77" s="3504"/>
      <c r="AT77" s="878"/>
      <c r="AU77" s="3491"/>
      <c r="AV77" s="3491"/>
      <c r="AW77" s="3492"/>
      <c r="AX77" s="3495"/>
      <c r="AY77" s="3496"/>
      <c r="AZ77" s="3434"/>
      <c r="BA77" s="3434"/>
      <c r="BB77" s="3495"/>
      <c r="BC77" s="3496"/>
      <c r="BD77" s="3434"/>
      <c r="BE77" s="3434"/>
      <c r="BF77" s="3495"/>
      <c r="BG77" s="3496"/>
      <c r="BH77" s="3434"/>
      <c r="BI77" s="3434"/>
      <c r="BJ77" s="868"/>
      <c r="BK77" s="868"/>
      <c r="BL77" s="868"/>
      <c r="BM77" s="869"/>
    </row>
    <row r="78" spans="2:67" ht="4.5" customHeight="1">
      <c r="B78" s="3487"/>
      <c r="C78" s="3488"/>
      <c r="D78" s="3488"/>
      <c r="E78" s="3488"/>
      <c r="F78" s="3488"/>
      <c r="G78" s="3488"/>
      <c r="H78" s="3488"/>
      <c r="I78" s="3488"/>
      <c r="J78" s="3488"/>
      <c r="K78" s="3488"/>
      <c r="L78" s="3488"/>
      <c r="M78" s="3488"/>
      <c r="N78" s="3489"/>
      <c r="O78" s="879"/>
      <c r="P78" s="879"/>
      <c r="Q78" s="879"/>
      <c r="R78" s="879"/>
      <c r="S78" s="879"/>
      <c r="T78" s="879"/>
      <c r="U78" s="879"/>
      <c r="V78" s="879"/>
      <c r="W78" s="879"/>
      <c r="X78" s="879"/>
      <c r="Y78" s="879"/>
      <c r="Z78" s="879"/>
      <c r="AA78" s="879"/>
      <c r="AB78" s="879"/>
      <c r="AC78" s="879"/>
      <c r="AD78" s="880"/>
      <c r="AE78" s="880"/>
      <c r="AF78" s="880"/>
      <c r="AG78" s="880"/>
      <c r="AH78" s="879"/>
      <c r="AI78" s="879"/>
      <c r="AJ78" s="3505"/>
      <c r="AK78" s="3506"/>
      <c r="AL78" s="3506"/>
      <c r="AM78" s="3506"/>
      <c r="AN78" s="3506"/>
      <c r="AO78" s="3506"/>
      <c r="AP78" s="3506"/>
      <c r="AQ78" s="3506"/>
      <c r="AR78" s="3507"/>
      <c r="AS78" s="3508"/>
      <c r="AT78" s="879"/>
      <c r="AU78" s="879"/>
      <c r="AV78" s="879"/>
      <c r="AW78" s="879"/>
      <c r="AX78" s="879"/>
      <c r="AY78" s="879"/>
      <c r="AZ78" s="879"/>
      <c r="BA78" s="879"/>
      <c r="BB78" s="879"/>
      <c r="BC78" s="879"/>
      <c r="BD78" s="879"/>
      <c r="BE78" s="880"/>
      <c r="BF78" s="880"/>
      <c r="BG78" s="880"/>
      <c r="BH78" s="880"/>
      <c r="BI78" s="879"/>
      <c r="BJ78" s="879"/>
      <c r="BK78" s="879"/>
      <c r="BL78" s="879"/>
      <c r="BM78" s="881"/>
    </row>
    <row r="79" spans="2:67" ht="6.75" customHeight="1">
      <c r="B79" s="3484" t="s">
        <v>3730</v>
      </c>
      <c r="C79" s="3485"/>
      <c r="D79" s="3485"/>
      <c r="E79" s="3485"/>
      <c r="F79" s="3485"/>
      <c r="G79" s="3485"/>
      <c r="H79" s="3485"/>
      <c r="I79" s="3485"/>
      <c r="J79" s="3485"/>
      <c r="K79" s="3485"/>
      <c r="L79" s="3485"/>
      <c r="M79" s="3485"/>
      <c r="N79" s="3486"/>
      <c r="O79" s="858"/>
      <c r="P79" s="3490" t="s">
        <v>2566</v>
      </c>
      <c r="Q79" s="3490"/>
      <c r="R79" s="3490"/>
      <c r="S79" s="858"/>
      <c r="T79" s="858"/>
      <c r="U79" s="858"/>
      <c r="V79" s="858"/>
      <c r="W79" s="858"/>
      <c r="X79" s="858"/>
      <c r="Y79" s="858"/>
      <c r="Z79" s="858"/>
      <c r="AA79" s="858"/>
      <c r="AB79" s="858"/>
      <c r="AC79" s="858"/>
      <c r="AD79" s="852"/>
      <c r="AE79" s="852"/>
      <c r="AF79" s="852"/>
      <c r="AG79" s="852"/>
      <c r="AH79" s="858"/>
      <c r="AI79" s="858"/>
      <c r="AJ79" s="858"/>
      <c r="AK79" s="882"/>
      <c r="AL79" s="882"/>
      <c r="AM79" s="882"/>
      <c r="AN79" s="882"/>
      <c r="AO79" s="882"/>
      <c r="AP79" s="882"/>
      <c r="AQ79" s="882"/>
      <c r="AR79" s="882"/>
      <c r="AS79" s="882"/>
      <c r="AT79" s="882"/>
      <c r="AU79" s="882"/>
      <c r="AV79" s="882"/>
      <c r="AW79" s="882"/>
      <c r="AX79" s="882"/>
      <c r="AY79" s="882"/>
      <c r="AZ79" s="882"/>
      <c r="BA79" s="882"/>
      <c r="BB79" s="882"/>
      <c r="BC79" s="882"/>
      <c r="BD79" s="882"/>
      <c r="BE79" s="882"/>
      <c r="BF79" s="882"/>
      <c r="BG79" s="882"/>
      <c r="BH79" s="882"/>
      <c r="BI79" s="882"/>
      <c r="BJ79" s="882"/>
      <c r="BK79" s="882"/>
      <c r="BL79" s="882"/>
      <c r="BM79" s="883"/>
    </row>
    <row r="80" spans="2:67" ht="8.25" customHeight="1">
      <c r="B80" s="3487"/>
      <c r="C80" s="3488"/>
      <c r="D80" s="3488"/>
      <c r="E80" s="3488"/>
      <c r="F80" s="3488"/>
      <c r="G80" s="3488"/>
      <c r="H80" s="3488"/>
      <c r="I80" s="3488"/>
      <c r="J80" s="3488"/>
      <c r="K80" s="3488"/>
      <c r="L80" s="3488"/>
      <c r="M80" s="3488"/>
      <c r="N80" s="3489"/>
      <c r="O80" s="878"/>
      <c r="P80" s="3491" t="s">
        <v>140</v>
      </c>
      <c r="Q80" s="3491"/>
      <c r="R80" s="3492"/>
      <c r="S80" s="3493"/>
      <c r="T80" s="3494"/>
      <c r="U80" s="3434" t="s">
        <v>477</v>
      </c>
      <c r="V80" s="3434"/>
      <c r="W80" s="3493"/>
      <c r="X80" s="3494"/>
      <c r="Y80" s="3434" t="s">
        <v>5</v>
      </c>
      <c r="Z80" s="3434"/>
      <c r="AA80" s="3493"/>
      <c r="AB80" s="3494"/>
      <c r="AC80" s="3434" t="s">
        <v>478</v>
      </c>
      <c r="AD80" s="3434"/>
      <c r="AE80" s="862"/>
      <c r="AF80" s="862"/>
      <c r="AG80" s="862"/>
      <c r="AH80" s="868"/>
      <c r="AI80" s="868"/>
      <c r="AJ80" s="884"/>
      <c r="AK80" s="884"/>
      <c r="AL80" s="884"/>
      <c r="AM80" s="884"/>
      <c r="AN80" s="884"/>
      <c r="AO80" s="884"/>
      <c r="AP80" s="884"/>
      <c r="AQ80" s="884"/>
      <c r="AR80" s="884"/>
      <c r="AS80" s="884"/>
      <c r="AT80" s="884"/>
      <c r="AU80" s="884"/>
      <c r="AV80" s="884"/>
      <c r="AW80" s="884"/>
      <c r="AX80" s="884"/>
      <c r="AY80" s="884"/>
      <c r="AZ80" s="884"/>
      <c r="BA80" s="884"/>
      <c r="BB80" s="884"/>
      <c r="BC80" s="884"/>
      <c r="BD80" s="884"/>
      <c r="BE80" s="884"/>
      <c r="BF80" s="884"/>
      <c r="BG80" s="884"/>
      <c r="BH80" s="884"/>
      <c r="BI80" s="884"/>
      <c r="BJ80" s="884"/>
      <c r="BK80" s="884"/>
      <c r="BL80" s="884"/>
      <c r="BM80" s="885"/>
    </row>
    <row r="81" spans="2:65" ht="8.25" customHeight="1">
      <c r="B81" s="3487"/>
      <c r="C81" s="3488"/>
      <c r="D81" s="3488"/>
      <c r="E81" s="3488"/>
      <c r="F81" s="3488"/>
      <c r="G81" s="3488"/>
      <c r="H81" s="3488"/>
      <c r="I81" s="3488"/>
      <c r="J81" s="3488"/>
      <c r="K81" s="3488"/>
      <c r="L81" s="3488"/>
      <c r="M81" s="3488"/>
      <c r="N81" s="3489"/>
      <c r="O81" s="878"/>
      <c r="P81" s="3491"/>
      <c r="Q81" s="3491"/>
      <c r="R81" s="3492"/>
      <c r="S81" s="3495"/>
      <c r="T81" s="3496"/>
      <c r="U81" s="3434"/>
      <c r="V81" s="3434"/>
      <c r="W81" s="3495"/>
      <c r="X81" s="3496"/>
      <c r="Y81" s="3434"/>
      <c r="Z81" s="3434"/>
      <c r="AA81" s="3495"/>
      <c r="AB81" s="3496"/>
      <c r="AC81" s="3434"/>
      <c r="AD81" s="3434"/>
      <c r="AE81" s="862"/>
      <c r="AF81" s="862"/>
      <c r="AG81" s="862"/>
      <c r="AH81" s="868"/>
      <c r="AI81" s="868"/>
      <c r="AJ81" s="884"/>
      <c r="AK81" s="884"/>
      <c r="AL81" s="884"/>
      <c r="AM81" s="884"/>
      <c r="AN81" s="884"/>
      <c r="AO81" s="884"/>
      <c r="AP81" s="884"/>
      <c r="AQ81" s="884"/>
      <c r="AR81" s="884"/>
      <c r="AS81" s="884"/>
      <c r="AT81" s="884"/>
      <c r="AU81" s="884"/>
      <c r="AV81" s="884"/>
      <c r="AW81" s="884"/>
      <c r="AX81" s="884"/>
      <c r="AY81" s="884"/>
      <c r="AZ81" s="884"/>
      <c r="BA81" s="884"/>
      <c r="BB81" s="884"/>
      <c r="BC81" s="884"/>
      <c r="BD81" s="884"/>
      <c r="BE81" s="884"/>
      <c r="BF81" s="884"/>
      <c r="BG81" s="884"/>
      <c r="BH81" s="884"/>
      <c r="BI81" s="884"/>
      <c r="BJ81" s="884"/>
      <c r="BK81" s="884"/>
      <c r="BL81" s="884"/>
      <c r="BM81" s="885"/>
    </row>
    <row r="82" spans="2:65" ht="4.5" customHeight="1">
      <c r="B82" s="3487"/>
      <c r="C82" s="3488"/>
      <c r="D82" s="3488"/>
      <c r="E82" s="3488"/>
      <c r="F82" s="3488"/>
      <c r="G82" s="3488"/>
      <c r="H82" s="3488"/>
      <c r="I82" s="3488"/>
      <c r="J82" s="3488"/>
      <c r="K82" s="3488"/>
      <c r="L82" s="3488"/>
      <c r="M82" s="3488"/>
      <c r="N82" s="3489"/>
      <c r="O82" s="879"/>
      <c r="P82" s="879"/>
      <c r="Q82" s="879"/>
      <c r="R82" s="879"/>
      <c r="S82" s="879"/>
      <c r="T82" s="879"/>
      <c r="U82" s="879"/>
      <c r="V82" s="879"/>
      <c r="W82" s="879"/>
      <c r="X82" s="879"/>
      <c r="Y82" s="879"/>
      <c r="Z82" s="879"/>
      <c r="AA82" s="879"/>
      <c r="AB82" s="879"/>
      <c r="AC82" s="879"/>
      <c r="AD82" s="880"/>
      <c r="AE82" s="880"/>
      <c r="AF82" s="880"/>
      <c r="AG82" s="880"/>
      <c r="AH82" s="879"/>
      <c r="AI82" s="879"/>
      <c r="AJ82" s="886"/>
      <c r="AK82" s="886"/>
      <c r="AL82" s="886"/>
      <c r="AM82" s="886"/>
      <c r="AN82" s="886"/>
      <c r="AO82" s="886"/>
      <c r="AP82" s="886"/>
      <c r="AQ82" s="886"/>
      <c r="AR82" s="886"/>
      <c r="AS82" s="886"/>
      <c r="AT82" s="886"/>
      <c r="AU82" s="886"/>
      <c r="AV82" s="886"/>
      <c r="AW82" s="886"/>
      <c r="AX82" s="886"/>
      <c r="AY82" s="886"/>
      <c r="AZ82" s="886"/>
      <c r="BA82" s="886"/>
      <c r="BB82" s="886"/>
      <c r="BC82" s="886"/>
      <c r="BD82" s="886"/>
      <c r="BE82" s="886"/>
      <c r="BF82" s="886"/>
      <c r="BG82" s="886"/>
      <c r="BH82" s="886"/>
      <c r="BI82" s="886"/>
      <c r="BJ82" s="886"/>
      <c r="BK82" s="886"/>
      <c r="BL82" s="886"/>
      <c r="BM82" s="887"/>
    </row>
    <row r="83" spans="2:65" ht="7.5" customHeight="1">
      <c r="B83" s="3465" t="s">
        <v>2602</v>
      </c>
      <c r="C83" s="3466"/>
      <c r="D83" s="3466"/>
      <c r="E83" s="3466"/>
      <c r="F83" s="3466"/>
      <c r="G83" s="3466"/>
      <c r="H83" s="3466"/>
      <c r="I83" s="3466"/>
      <c r="J83" s="3466"/>
      <c r="K83" s="3466"/>
      <c r="L83" s="3466"/>
      <c r="M83" s="3466"/>
      <c r="N83" s="3467"/>
      <c r="O83" s="3474" t="s">
        <v>139</v>
      </c>
      <c r="P83" s="3474"/>
      <c r="Q83" s="3442" t="s">
        <v>2603</v>
      </c>
      <c r="R83" s="3442"/>
      <c r="S83" s="3442"/>
      <c r="T83" s="888"/>
      <c r="U83" s="3474" t="s">
        <v>139</v>
      </c>
      <c r="V83" s="3474"/>
      <c r="W83" s="3476" t="s">
        <v>3731</v>
      </c>
      <c r="X83" s="3476"/>
      <c r="Y83" s="3476"/>
      <c r="Z83" s="3476"/>
      <c r="AA83" s="3476"/>
      <c r="AB83" s="3476"/>
      <c r="AC83" s="3476"/>
      <c r="AD83" s="3476"/>
      <c r="AE83" s="3476"/>
      <c r="AF83" s="3476"/>
      <c r="AG83" s="3476"/>
      <c r="AH83" s="3476"/>
      <c r="AI83" s="3476"/>
      <c r="AJ83" s="3476"/>
      <c r="AK83" s="3476"/>
      <c r="AL83" s="3476"/>
      <c r="AM83" s="3476"/>
      <c r="AN83" s="3476"/>
      <c r="AO83" s="3476"/>
      <c r="AP83" s="3476"/>
      <c r="AQ83" s="3476"/>
      <c r="AR83" s="3476"/>
      <c r="AS83" s="3476"/>
      <c r="AT83" s="3476"/>
      <c r="AU83" s="3476"/>
      <c r="AV83" s="3476"/>
      <c r="AW83" s="3476"/>
      <c r="AX83" s="3476"/>
      <c r="AY83" s="3476"/>
      <c r="AZ83" s="3476"/>
      <c r="BA83" s="3476"/>
      <c r="BB83" s="3476"/>
      <c r="BC83" s="3476"/>
      <c r="BD83" s="3476"/>
      <c r="BE83" s="3476"/>
      <c r="BF83" s="3476"/>
      <c r="BG83" s="3476"/>
      <c r="BH83" s="3476"/>
      <c r="BI83" s="3476"/>
      <c r="BJ83" s="3476"/>
      <c r="BK83" s="3476"/>
      <c r="BL83" s="3476"/>
      <c r="BM83" s="3477"/>
    </row>
    <row r="84" spans="2:65" ht="7.5" customHeight="1">
      <c r="B84" s="3468"/>
      <c r="C84" s="3469"/>
      <c r="D84" s="3469"/>
      <c r="E84" s="3469"/>
      <c r="F84" s="3469"/>
      <c r="G84" s="3469"/>
      <c r="H84" s="3469"/>
      <c r="I84" s="3469"/>
      <c r="J84" s="3469"/>
      <c r="K84" s="3469"/>
      <c r="L84" s="3469"/>
      <c r="M84" s="3469"/>
      <c r="N84" s="3470"/>
      <c r="O84" s="3475"/>
      <c r="P84" s="3475"/>
      <c r="Q84" s="3438"/>
      <c r="R84" s="3438"/>
      <c r="S84" s="3438"/>
      <c r="T84" s="818"/>
      <c r="U84" s="3475"/>
      <c r="V84" s="3475"/>
      <c r="W84" s="3478"/>
      <c r="X84" s="3478"/>
      <c r="Y84" s="3478"/>
      <c r="Z84" s="3478"/>
      <c r="AA84" s="3478"/>
      <c r="AB84" s="3478"/>
      <c r="AC84" s="3478"/>
      <c r="AD84" s="3478"/>
      <c r="AE84" s="3478"/>
      <c r="AF84" s="3478"/>
      <c r="AG84" s="3478"/>
      <c r="AH84" s="3478"/>
      <c r="AI84" s="3478"/>
      <c r="AJ84" s="3478"/>
      <c r="AK84" s="3478"/>
      <c r="AL84" s="3478"/>
      <c r="AM84" s="3478"/>
      <c r="AN84" s="3478"/>
      <c r="AO84" s="3478"/>
      <c r="AP84" s="3478"/>
      <c r="AQ84" s="3478"/>
      <c r="AR84" s="3478"/>
      <c r="AS84" s="3478"/>
      <c r="AT84" s="3478"/>
      <c r="AU84" s="3478"/>
      <c r="AV84" s="3478"/>
      <c r="AW84" s="3478"/>
      <c r="AX84" s="3478"/>
      <c r="AY84" s="3478"/>
      <c r="AZ84" s="3478"/>
      <c r="BA84" s="3478"/>
      <c r="BB84" s="3478"/>
      <c r="BC84" s="3478"/>
      <c r="BD84" s="3478"/>
      <c r="BE84" s="3478"/>
      <c r="BF84" s="3478"/>
      <c r="BG84" s="3478"/>
      <c r="BH84" s="3478"/>
      <c r="BI84" s="3478"/>
      <c r="BJ84" s="3478"/>
      <c r="BK84" s="3478"/>
      <c r="BL84" s="3478"/>
      <c r="BM84" s="3479"/>
    </row>
    <row r="85" spans="2:65" ht="6.75" customHeight="1">
      <c r="B85" s="3468"/>
      <c r="C85" s="3469"/>
      <c r="D85" s="3469"/>
      <c r="E85" s="3469"/>
      <c r="F85" s="3469"/>
      <c r="G85" s="3469"/>
      <c r="H85" s="3469"/>
      <c r="I85" s="3469"/>
      <c r="J85" s="3469"/>
      <c r="K85" s="3469"/>
      <c r="L85" s="3469"/>
      <c r="M85" s="3469"/>
      <c r="N85" s="3470"/>
      <c r="O85" s="3438"/>
      <c r="P85" s="3438"/>
      <c r="Q85" s="3438"/>
      <c r="R85" s="3438"/>
      <c r="S85" s="3438"/>
      <c r="T85" s="3438"/>
      <c r="U85" s="3438"/>
      <c r="V85" s="3438"/>
      <c r="W85" s="3480" t="s">
        <v>3732</v>
      </c>
      <c r="X85" s="3480"/>
      <c r="Y85" s="3480"/>
      <c r="Z85" s="3480"/>
      <c r="AA85" s="3480"/>
      <c r="AB85" s="3480"/>
      <c r="AC85" s="3480"/>
      <c r="AD85" s="3480"/>
      <c r="AE85" s="3480"/>
      <c r="AF85" s="3480"/>
      <c r="AG85" s="3480"/>
      <c r="AH85" s="3480"/>
      <c r="AI85" s="3480"/>
      <c r="AJ85" s="3480"/>
      <c r="AK85" s="3480"/>
      <c r="AL85" s="3480"/>
      <c r="AM85" s="3480"/>
      <c r="AN85" s="3480"/>
      <c r="AO85" s="3480"/>
      <c r="AP85" s="3480"/>
      <c r="AQ85" s="3480"/>
      <c r="AR85" s="3480"/>
      <c r="AS85" s="3480"/>
      <c r="AT85" s="3480"/>
      <c r="AU85" s="3480"/>
      <c r="AV85" s="3480"/>
      <c r="AW85" s="3480"/>
      <c r="AX85" s="3480"/>
      <c r="AY85" s="3480"/>
      <c r="AZ85" s="3480"/>
      <c r="BA85" s="3480"/>
      <c r="BB85" s="3480"/>
      <c r="BC85" s="3480"/>
      <c r="BD85" s="3480"/>
      <c r="BE85" s="3480"/>
      <c r="BF85" s="3480"/>
      <c r="BG85" s="3480"/>
      <c r="BH85" s="3480"/>
      <c r="BI85" s="3480"/>
      <c r="BJ85" s="3480"/>
      <c r="BK85" s="3480"/>
      <c r="BL85" s="3480"/>
      <c r="BM85" s="3481"/>
    </row>
    <row r="86" spans="2:65" ht="6.75" customHeight="1">
      <c r="B86" s="3471"/>
      <c r="C86" s="3472"/>
      <c r="D86" s="3472"/>
      <c r="E86" s="3472"/>
      <c r="F86" s="3472"/>
      <c r="G86" s="3472"/>
      <c r="H86" s="3472"/>
      <c r="I86" s="3472"/>
      <c r="J86" s="3472"/>
      <c r="K86" s="3472"/>
      <c r="L86" s="3472"/>
      <c r="M86" s="3472"/>
      <c r="N86" s="3473"/>
      <c r="O86" s="3439"/>
      <c r="P86" s="3439"/>
      <c r="Q86" s="3439"/>
      <c r="R86" s="3439"/>
      <c r="S86" s="3439"/>
      <c r="T86" s="3439"/>
      <c r="U86" s="3439"/>
      <c r="V86" s="3439"/>
      <c r="W86" s="3482"/>
      <c r="X86" s="3482"/>
      <c r="Y86" s="3482"/>
      <c r="Z86" s="3482"/>
      <c r="AA86" s="3482"/>
      <c r="AB86" s="3482"/>
      <c r="AC86" s="3482"/>
      <c r="AD86" s="3482"/>
      <c r="AE86" s="3482"/>
      <c r="AF86" s="3482"/>
      <c r="AG86" s="3482"/>
      <c r="AH86" s="3482"/>
      <c r="AI86" s="3482"/>
      <c r="AJ86" s="3482"/>
      <c r="AK86" s="3482"/>
      <c r="AL86" s="3482"/>
      <c r="AM86" s="3482"/>
      <c r="AN86" s="3482"/>
      <c r="AO86" s="3482"/>
      <c r="AP86" s="3482"/>
      <c r="AQ86" s="3482"/>
      <c r="AR86" s="3482"/>
      <c r="AS86" s="3482"/>
      <c r="AT86" s="3482"/>
      <c r="AU86" s="3482"/>
      <c r="AV86" s="3482"/>
      <c r="AW86" s="3482"/>
      <c r="AX86" s="3482"/>
      <c r="AY86" s="3482"/>
      <c r="AZ86" s="3482"/>
      <c r="BA86" s="3482"/>
      <c r="BB86" s="3482"/>
      <c r="BC86" s="3482"/>
      <c r="BD86" s="3482"/>
      <c r="BE86" s="3482"/>
      <c r="BF86" s="3482"/>
      <c r="BG86" s="3482"/>
      <c r="BH86" s="3482"/>
      <c r="BI86" s="3482"/>
      <c r="BJ86" s="3482"/>
      <c r="BK86" s="3482"/>
      <c r="BL86" s="3482"/>
      <c r="BM86" s="3483"/>
    </row>
    <row r="87" spans="2:65" ht="12" customHeight="1">
      <c r="B87" s="3509" t="s">
        <v>2567</v>
      </c>
      <c r="C87" s="3510"/>
      <c r="D87" s="3510"/>
      <c r="E87" s="3510"/>
      <c r="F87" s="3510"/>
      <c r="G87" s="3510"/>
      <c r="H87" s="3510"/>
      <c r="I87" s="3510"/>
      <c r="J87" s="3510"/>
      <c r="K87" s="3510"/>
      <c r="L87" s="3510"/>
      <c r="M87" s="3510"/>
      <c r="N87" s="3511"/>
      <c r="O87" s="3515"/>
      <c r="P87" s="3516"/>
      <c r="Q87" s="3516"/>
      <c r="R87" s="3516"/>
      <c r="S87" s="3516"/>
      <c r="T87" s="3516"/>
      <c r="U87" s="3516"/>
      <c r="V87" s="3516"/>
      <c r="W87" s="3516"/>
      <c r="X87" s="3516"/>
      <c r="Y87" s="3516"/>
      <c r="Z87" s="3516"/>
      <c r="AA87" s="3516"/>
      <c r="AB87" s="3516"/>
      <c r="AC87" s="3516"/>
      <c r="AD87" s="3516"/>
      <c r="AE87" s="3516"/>
      <c r="AF87" s="3516"/>
      <c r="AG87" s="3516"/>
      <c r="AH87" s="3516"/>
      <c r="AI87" s="3516"/>
      <c r="AJ87" s="3516"/>
      <c r="AK87" s="3516"/>
      <c r="AL87" s="3516"/>
      <c r="AM87" s="3516"/>
      <c r="AN87" s="3516"/>
      <c r="AO87" s="3516"/>
      <c r="AP87" s="3516"/>
      <c r="AQ87" s="3516"/>
      <c r="AR87" s="3516"/>
      <c r="AS87" s="3516"/>
      <c r="AT87" s="3516"/>
      <c r="AU87" s="3516"/>
      <c r="AV87" s="3516"/>
      <c r="AW87" s="3516"/>
      <c r="AX87" s="3516"/>
      <c r="AY87" s="3516"/>
      <c r="AZ87" s="3516"/>
      <c r="BA87" s="3516"/>
      <c r="BB87" s="3516"/>
      <c r="BC87" s="3516"/>
      <c r="BD87" s="3516"/>
      <c r="BE87" s="3516"/>
      <c r="BF87" s="3516"/>
      <c r="BG87" s="3516"/>
      <c r="BH87" s="3516"/>
      <c r="BI87" s="3516"/>
      <c r="BJ87" s="3516"/>
      <c r="BK87" s="3516"/>
      <c r="BL87" s="3516"/>
      <c r="BM87" s="3517"/>
    </row>
    <row r="88" spans="2:65" ht="12" customHeight="1">
      <c r="B88" s="3509"/>
      <c r="C88" s="3510"/>
      <c r="D88" s="3510"/>
      <c r="E88" s="3510"/>
      <c r="F88" s="3510"/>
      <c r="G88" s="3510"/>
      <c r="H88" s="3510"/>
      <c r="I88" s="3510"/>
      <c r="J88" s="3510"/>
      <c r="K88" s="3510"/>
      <c r="L88" s="3510"/>
      <c r="M88" s="3510"/>
      <c r="N88" s="3511"/>
      <c r="O88" s="3516"/>
      <c r="P88" s="3516"/>
      <c r="Q88" s="3516"/>
      <c r="R88" s="3516"/>
      <c r="S88" s="3516"/>
      <c r="T88" s="3516"/>
      <c r="U88" s="3516"/>
      <c r="V88" s="3516"/>
      <c r="W88" s="3516"/>
      <c r="X88" s="3516"/>
      <c r="Y88" s="3516"/>
      <c r="Z88" s="3516"/>
      <c r="AA88" s="3516"/>
      <c r="AB88" s="3516"/>
      <c r="AC88" s="3516"/>
      <c r="AD88" s="3516"/>
      <c r="AE88" s="3516"/>
      <c r="AF88" s="3516"/>
      <c r="AG88" s="3516"/>
      <c r="AH88" s="3516"/>
      <c r="AI88" s="3516"/>
      <c r="AJ88" s="3516"/>
      <c r="AK88" s="3516"/>
      <c r="AL88" s="3516"/>
      <c r="AM88" s="3516"/>
      <c r="AN88" s="3516"/>
      <c r="AO88" s="3516"/>
      <c r="AP88" s="3516"/>
      <c r="AQ88" s="3516"/>
      <c r="AR88" s="3516"/>
      <c r="AS88" s="3516"/>
      <c r="AT88" s="3516"/>
      <c r="AU88" s="3516"/>
      <c r="AV88" s="3516"/>
      <c r="AW88" s="3516"/>
      <c r="AX88" s="3516"/>
      <c r="AY88" s="3516"/>
      <c r="AZ88" s="3516"/>
      <c r="BA88" s="3516"/>
      <c r="BB88" s="3516"/>
      <c r="BC88" s="3516"/>
      <c r="BD88" s="3516"/>
      <c r="BE88" s="3516"/>
      <c r="BF88" s="3516"/>
      <c r="BG88" s="3516"/>
      <c r="BH88" s="3516"/>
      <c r="BI88" s="3516"/>
      <c r="BJ88" s="3516"/>
      <c r="BK88" s="3516"/>
      <c r="BL88" s="3516"/>
      <c r="BM88" s="3517"/>
    </row>
    <row r="89" spans="2:65" ht="12" customHeight="1">
      <c r="B89" s="3509"/>
      <c r="C89" s="3510"/>
      <c r="D89" s="3510"/>
      <c r="E89" s="3510"/>
      <c r="F89" s="3510"/>
      <c r="G89" s="3510"/>
      <c r="H89" s="3510"/>
      <c r="I89" s="3510"/>
      <c r="J89" s="3510"/>
      <c r="K89" s="3510"/>
      <c r="L89" s="3510"/>
      <c r="M89" s="3510"/>
      <c r="N89" s="3511"/>
      <c r="O89" s="3516"/>
      <c r="P89" s="3516"/>
      <c r="Q89" s="3516"/>
      <c r="R89" s="3516"/>
      <c r="S89" s="3516"/>
      <c r="T89" s="3516"/>
      <c r="U89" s="3516"/>
      <c r="V89" s="3516"/>
      <c r="W89" s="3516"/>
      <c r="X89" s="3516"/>
      <c r="Y89" s="3516"/>
      <c r="Z89" s="3516"/>
      <c r="AA89" s="3516"/>
      <c r="AB89" s="3516"/>
      <c r="AC89" s="3516"/>
      <c r="AD89" s="3516"/>
      <c r="AE89" s="3516"/>
      <c r="AF89" s="3516"/>
      <c r="AG89" s="3516"/>
      <c r="AH89" s="3516"/>
      <c r="AI89" s="3516"/>
      <c r="AJ89" s="3516"/>
      <c r="AK89" s="3516"/>
      <c r="AL89" s="3516"/>
      <c r="AM89" s="3516"/>
      <c r="AN89" s="3516"/>
      <c r="AO89" s="3516"/>
      <c r="AP89" s="3516"/>
      <c r="AQ89" s="3516"/>
      <c r="AR89" s="3516"/>
      <c r="AS89" s="3516"/>
      <c r="AT89" s="3516"/>
      <c r="AU89" s="3516"/>
      <c r="AV89" s="3516"/>
      <c r="AW89" s="3516"/>
      <c r="AX89" s="3516"/>
      <c r="AY89" s="3516"/>
      <c r="AZ89" s="3516"/>
      <c r="BA89" s="3516"/>
      <c r="BB89" s="3516"/>
      <c r="BC89" s="3516"/>
      <c r="BD89" s="3516"/>
      <c r="BE89" s="3516"/>
      <c r="BF89" s="3516"/>
      <c r="BG89" s="3516"/>
      <c r="BH89" s="3516"/>
      <c r="BI89" s="3516"/>
      <c r="BJ89" s="3516"/>
      <c r="BK89" s="3516"/>
      <c r="BL89" s="3516"/>
      <c r="BM89" s="3517"/>
    </row>
    <row r="90" spans="2:65" ht="12" customHeight="1">
      <c r="B90" s="3509"/>
      <c r="C90" s="3510"/>
      <c r="D90" s="3510"/>
      <c r="E90" s="3510"/>
      <c r="F90" s="3510"/>
      <c r="G90" s="3510"/>
      <c r="H90" s="3510"/>
      <c r="I90" s="3510"/>
      <c r="J90" s="3510"/>
      <c r="K90" s="3510"/>
      <c r="L90" s="3510"/>
      <c r="M90" s="3510"/>
      <c r="N90" s="3511"/>
      <c r="O90" s="3516"/>
      <c r="P90" s="3516"/>
      <c r="Q90" s="3516"/>
      <c r="R90" s="3516"/>
      <c r="S90" s="3516"/>
      <c r="T90" s="3516"/>
      <c r="U90" s="3516"/>
      <c r="V90" s="3516"/>
      <c r="W90" s="3516"/>
      <c r="X90" s="3516"/>
      <c r="Y90" s="3516"/>
      <c r="Z90" s="3516"/>
      <c r="AA90" s="3516"/>
      <c r="AB90" s="3516"/>
      <c r="AC90" s="3516"/>
      <c r="AD90" s="3516"/>
      <c r="AE90" s="3516"/>
      <c r="AF90" s="3516"/>
      <c r="AG90" s="3516"/>
      <c r="AH90" s="3516"/>
      <c r="AI90" s="3516"/>
      <c r="AJ90" s="3516"/>
      <c r="AK90" s="3516"/>
      <c r="AL90" s="3516"/>
      <c r="AM90" s="3516"/>
      <c r="AN90" s="3516"/>
      <c r="AO90" s="3516"/>
      <c r="AP90" s="3516"/>
      <c r="AQ90" s="3516"/>
      <c r="AR90" s="3516"/>
      <c r="AS90" s="3516"/>
      <c r="AT90" s="3516"/>
      <c r="AU90" s="3516"/>
      <c r="AV90" s="3516"/>
      <c r="AW90" s="3516"/>
      <c r="AX90" s="3516"/>
      <c r="AY90" s="3516"/>
      <c r="AZ90" s="3516"/>
      <c r="BA90" s="3516"/>
      <c r="BB90" s="3516"/>
      <c r="BC90" s="3516"/>
      <c r="BD90" s="3516"/>
      <c r="BE90" s="3516"/>
      <c r="BF90" s="3516"/>
      <c r="BG90" s="3516"/>
      <c r="BH90" s="3516"/>
      <c r="BI90" s="3516"/>
      <c r="BJ90" s="3516"/>
      <c r="BK90" s="3516"/>
      <c r="BL90" s="3516"/>
      <c r="BM90" s="3517"/>
    </row>
    <row r="91" spans="2:65" ht="12" customHeight="1">
      <c r="B91" s="3509"/>
      <c r="C91" s="3510"/>
      <c r="D91" s="3510"/>
      <c r="E91" s="3510"/>
      <c r="F91" s="3510"/>
      <c r="G91" s="3510"/>
      <c r="H91" s="3510"/>
      <c r="I91" s="3510"/>
      <c r="J91" s="3510"/>
      <c r="K91" s="3510"/>
      <c r="L91" s="3510"/>
      <c r="M91" s="3510"/>
      <c r="N91" s="3511"/>
      <c r="O91" s="3516"/>
      <c r="P91" s="3516"/>
      <c r="Q91" s="3516"/>
      <c r="R91" s="3516"/>
      <c r="S91" s="3516"/>
      <c r="T91" s="3516"/>
      <c r="U91" s="3516"/>
      <c r="V91" s="3516"/>
      <c r="W91" s="3516"/>
      <c r="X91" s="3516"/>
      <c r="Y91" s="3516"/>
      <c r="Z91" s="3516"/>
      <c r="AA91" s="3516"/>
      <c r="AB91" s="3516"/>
      <c r="AC91" s="3516"/>
      <c r="AD91" s="3516"/>
      <c r="AE91" s="3516"/>
      <c r="AF91" s="3516"/>
      <c r="AG91" s="3516"/>
      <c r="AH91" s="3516"/>
      <c r="AI91" s="3516"/>
      <c r="AJ91" s="3516"/>
      <c r="AK91" s="3516"/>
      <c r="AL91" s="3516"/>
      <c r="AM91" s="3516"/>
      <c r="AN91" s="3516"/>
      <c r="AO91" s="3516"/>
      <c r="AP91" s="3516"/>
      <c r="AQ91" s="3516"/>
      <c r="AR91" s="3516"/>
      <c r="AS91" s="3516"/>
      <c r="AT91" s="3516"/>
      <c r="AU91" s="3516"/>
      <c r="AV91" s="3516"/>
      <c r="AW91" s="3516"/>
      <c r="AX91" s="3516"/>
      <c r="AY91" s="3516"/>
      <c r="AZ91" s="3516"/>
      <c r="BA91" s="3516"/>
      <c r="BB91" s="3516"/>
      <c r="BC91" s="3516"/>
      <c r="BD91" s="3516"/>
      <c r="BE91" s="3516"/>
      <c r="BF91" s="3516"/>
      <c r="BG91" s="3516"/>
      <c r="BH91" s="3516"/>
      <c r="BI91" s="3516"/>
      <c r="BJ91" s="3516"/>
      <c r="BK91" s="3516"/>
      <c r="BL91" s="3516"/>
      <c r="BM91" s="3517"/>
    </row>
    <row r="92" spans="2:65" ht="12" customHeight="1">
      <c r="B92" s="3509"/>
      <c r="C92" s="3510"/>
      <c r="D92" s="3510"/>
      <c r="E92" s="3510"/>
      <c r="F92" s="3510"/>
      <c r="G92" s="3510"/>
      <c r="H92" s="3510"/>
      <c r="I92" s="3510"/>
      <c r="J92" s="3510"/>
      <c r="K92" s="3510"/>
      <c r="L92" s="3510"/>
      <c r="M92" s="3510"/>
      <c r="N92" s="3511"/>
      <c r="O92" s="3516"/>
      <c r="P92" s="3516"/>
      <c r="Q92" s="3516"/>
      <c r="R92" s="3516"/>
      <c r="S92" s="3516"/>
      <c r="T92" s="3516"/>
      <c r="U92" s="3516"/>
      <c r="V92" s="3516"/>
      <c r="W92" s="3516"/>
      <c r="X92" s="3516"/>
      <c r="Y92" s="3516"/>
      <c r="Z92" s="3516"/>
      <c r="AA92" s="3516"/>
      <c r="AB92" s="3516"/>
      <c r="AC92" s="3516"/>
      <c r="AD92" s="3516"/>
      <c r="AE92" s="3516"/>
      <c r="AF92" s="3516"/>
      <c r="AG92" s="3516"/>
      <c r="AH92" s="3516"/>
      <c r="AI92" s="3516"/>
      <c r="AJ92" s="3516"/>
      <c r="AK92" s="3516"/>
      <c r="AL92" s="3516"/>
      <c r="AM92" s="3516"/>
      <c r="AN92" s="3516"/>
      <c r="AO92" s="3516"/>
      <c r="AP92" s="3516"/>
      <c r="AQ92" s="3516"/>
      <c r="AR92" s="3516"/>
      <c r="AS92" s="3516"/>
      <c r="AT92" s="3516"/>
      <c r="AU92" s="3516"/>
      <c r="AV92" s="3516"/>
      <c r="AW92" s="3516"/>
      <c r="AX92" s="3516"/>
      <c r="AY92" s="3516"/>
      <c r="AZ92" s="3516"/>
      <c r="BA92" s="3516"/>
      <c r="BB92" s="3516"/>
      <c r="BC92" s="3516"/>
      <c r="BD92" s="3516"/>
      <c r="BE92" s="3516"/>
      <c r="BF92" s="3516"/>
      <c r="BG92" s="3516"/>
      <c r="BH92" s="3516"/>
      <c r="BI92" s="3516"/>
      <c r="BJ92" s="3516"/>
      <c r="BK92" s="3516"/>
      <c r="BL92" s="3516"/>
      <c r="BM92" s="3517"/>
    </row>
    <row r="93" spans="2:65" ht="12" customHeight="1">
      <c r="B93" s="3509"/>
      <c r="C93" s="3510"/>
      <c r="D93" s="3510"/>
      <c r="E93" s="3510"/>
      <c r="F93" s="3510"/>
      <c r="G93" s="3510"/>
      <c r="H93" s="3510"/>
      <c r="I93" s="3510"/>
      <c r="J93" s="3510"/>
      <c r="K93" s="3510"/>
      <c r="L93" s="3510"/>
      <c r="M93" s="3510"/>
      <c r="N93" s="3511"/>
      <c r="O93" s="3516"/>
      <c r="P93" s="3516"/>
      <c r="Q93" s="3516"/>
      <c r="R93" s="3516"/>
      <c r="S93" s="3516"/>
      <c r="T93" s="3516"/>
      <c r="U93" s="3516"/>
      <c r="V93" s="3516"/>
      <c r="W93" s="3516"/>
      <c r="X93" s="3516"/>
      <c r="Y93" s="3516"/>
      <c r="Z93" s="3516"/>
      <c r="AA93" s="3516"/>
      <c r="AB93" s="3516"/>
      <c r="AC93" s="3516"/>
      <c r="AD93" s="3516"/>
      <c r="AE93" s="3516"/>
      <c r="AF93" s="3516"/>
      <c r="AG93" s="3516"/>
      <c r="AH93" s="3516"/>
      <c r="AI93" s="3516"/>
      <c r="AJ93" s="3516"/>
      <c r="AK93" s="3516"/>
      <c r="AL93" s="3516"/>
      <c r="AM93" s="3516"/>
      <c r="AN93" s="3516"/>
      <c r="AO93" s="3516"/>
      <c r="AP93" s="3516"/>
      <c r="AQ93" s="3516"/>
      <c r="AR93" s="3516"/>
      <c r="AS93" s="3516"/>
      <c r="AT93" s="3516"/>
      <c r="AU93" s="3516"/>
      <c r="AV93" s="3516"/>
      <c r="AW93" s="3516"/>
      <c r="AX93" s="3516"/>
      <c r="AY93" s="3516"/>
      <c r="AZ93" s="3516"/>
      <c r="BA93" s="3516"/>
      <c r="BB93" s="3516"/>
      <c r="BC93" s="3516"/>
      <c r="BD93" s="3516"/>
      <c r="BE93" s="3516"/>
      <c r="BF93" s="3516"/>
      <c r="BG93" s="3516"/>
      <c r="BH93" s="3516"/>
      <c r="BI93" s="3516"/>
      <c r="BJ93" s="3516"/>
      <c r="BK93" s="3516"/>
      <c r="BL93" s="3516"/>
      <c r="BM93" s="3517"/>
    </row>
    <row r="94" spans="2:65" ht="11.1" customHeight="1">
      <c r="B94" s="3509"/>
      <c r="C94" s="3510"/>
      <c r="D94" s="3510"/>
      <c r="E94" s="3510"/>
      <c r="F94" s="3510"/>
      <c r="G94" s="3510"/>
      <c r="H94" s="3510"/>
      <c r="I94" s="3510"/>
      <c r="J94" s="3510"/>
      <c r="K94" s="3510"/>
      <c r="L94" s="3510"/>
      <c r="M94" s="3510"/>
      <c r="N94" s="3511"/>
      <c r="O94" s="3516"/>
      <c r="P94" s="3516"/>
      <c r="Q94" s="3516"/>
      <c r="R94" s="3516"/>
      <c r="S94" s="3516"/>
      <c r="T94" s="3516"/>
      <c r="U94" s="3516"/>
      <c r="V94" s="3516"/>
      <c r="W94" s="3516"/>
      <c r="X94" s="3516"/>
      <c r="Y94" s="3516"/>
      <c r="Z94" s="3516"/>
      <c r="AA94" s="3516"/>
      <c r="AB94" s="3516"/>
      <c r="AC94" s="3516"/>
      <c r="AD94" s="3516"/>
      <c r="AE94" s="3516"/>
      <c r="AF94" s="3516"/>
      <c r="AG94" s="3516"/>
      <c r="AH94" s="3516"/>
      <c r="AI94" s="3516"/>
      <c r="AJ94" s="3516"/>
      <c r="AK94" s="3516"/>
      <c r="AL94" s="3516"/>
      <c r="AM94" s="3516"/>
      <c r="AN94" s="3516"/>
      <c r="AO94" s="3516"/>
      <c r="AP94" s="3516"/>
      <c r="AQ94" s="3516"/>
      <c r="AR94" s="3516"/>
      <c r="AS94" s="3516"/>
      <c r="AT94" s="3516"/>
      <c r="AU94" s="3516"/>
      <c r="AV94" s="3516"/>
      <c r="AW94" s="3516"/>
      <c r="AX94" s="3516"/>
      <c r="AY94" s="3516"/>
      <c r="AZ94" s="3516"/>
      <c r="BA94" s="3516"/>
      <c r="BB94" s="3516"/>
      <c r="BC94" s="3516"/>
      <c r="BD94" s="3516"/>
      <c r="BE94" s="3516"/>
      <c r="BF94" s="3516"/>
      <c r="BG94" s="3516"/>
      <c r="BH94" s="3516"/>
      <c r="BI94" s="3516"/>
      <c r="BJ94" s="3516"/>
      <c r="BK94" s="3516"/>
      <c r="BL94" s="3516"/>
      <c r="BM94" s="3517"/>
    </row>
    <row r="95" spans="2:65" ht="11.1" customHeight="1">
      <c r="B95" s="3509"/>
      <c r="C95" s="3510"/>
      <c r="D95" s="3510"/>
      <c r="E95" s="3510"/>
      <c r="F95" s="3510"/>
      <c r="G95" s="3510"/>
      <c r="H95" s="3510"/>
      <c r="I95" s="3510"/>
      <c r="J95" s="3510"/>
      <c r="K95" s="3510"/>
      <c r="L95" s="3510"/>
      <c r="M95" s="3510"/>
      <c r="N95" s="3511"/>
      <c r="O95" s="3516"/>
      <c r="P95" s="3516"/>
      <c r="Q95" s="3516"/>
      <c r="R95" s="3516"/>
      <c r="S95" s="3516"/>
      <c r="T95" s="3516"/>
      <c r="U95" s="3516"/>
      <c r="V95" s="3516"/>
      <c r="W95" s="3516"/>
      <c r="X95" s="3516"/>
      <c r="Y95" s="3516"/>
      <c r="Z95" s="3516"/>
      <c r="AA95" s="3516"/>
      <c r="AB95" s="3516"/>
      <c r="AC95" s="3516"/>
      <c r="AD95" s="3516"/>
      <c r="AE95" s="3516"/>
      <c r="AF95" s="3516"/>
      <c r="AG95" s="3516"/>
      <c r="AH95" s="3516"/>
      <c r="AI95" s="3516"/>
      <c r="AJ95" s="3516"/>
      <c r="AK95" s="3516"/>
      <c r="AL95" s="3516"/>
      <c r="AM95" s="3516"/>
      <c r="AN95" s="3516"/>
      <c r="AO95" s="3516"/>
      <c r="AP95" s="3516"/>
      <c r="AQ95" s="3516"/>
      <c r="AR95" s="3516"/>
      <c r="AS95" s="3516"/>
      <c r="AT95" s="3516"/>
      <c r="AU95" s="3516"/>
      <c r="AV95" s="3516"/>
      <c r="AW95" s="3516"/>
      <c r="AX95" s="3516"/>
      <c r="AY95" s="3516"/>
      <c r="AZ95" s="3516"/>
      <c r="BA95" s="3516"/>
      <c r="BB95" s="3516"/>
      <c r="BC95" s="3516"/>
      <c r="BD95" s="3516"/>
      <c r="BE95" s="3516"/>
      <c r="BF95" s="3516"/>
      <c r="BG95" s="3516"/>
      <c r="BH95" s="3516"/>
      <c r="BI95" s="3516"/>
      <c r="BJ95" s="3516"/>
      <c r="BK95" s="3516"/>
      <c r="BL95" s="3516"/>
      <c r="BM95" s="3517"/>
    </row>
    <row r="96" spans="2:65" ht="11.1" customHeight="1" thickBot="1">
      <c r="B96" s="3512"/>
      <c r="C96" s="3513"/>
      <c r="D96" s="3513"/>
      <c r="E96" s="3513"/>
      <c r="F96" s="3513"/>
      <c r="G96" s="3513"/>
      <c r="H96" s="3513"/>
      <c r="I96" s="3513"/>
      <c r="J96" s="3513"/>
      <c r="K96" s="3513"/>
      <c r="L96" s="3513"/>
      <c r="M96" s="3513"/>
      <c r="N96" s="3514"/>
      <c r="O96" s="3518"/>
      <c r="P96" s="3518"/>
      <c r="Q96" s="3518"/>
      <c r="R96" s="3518"/>
      <c r="S96" s="3518"/>
      <c r="T96" s="3518"/>
      <c r="U96" s="3518"/>
      <c r="V96" s="3518"/>
      <c r="W96" s="3518"/>
      <c r="X96" s="3518"/>
      <c r="Y96" s="3518"/>
      <c r="Z96" s="3518"/>
      <c r="AA96" s="3518"/>
      <c r="AB96" s="3518"/>
      <c r="AC96" s="3518"/>
      <c r="AD96" s="3518"/>
      <c r="AE96" s="3518"/>
      <c r="AF96" s="3518"/>
      <c r="AG96" s="3518"/>
      <c r="AH96" s="3518"/>
      <c r="AI96" s="3518"/>
      <c r="AJ96" s="3518"/>
      <c r="AK96" s="3518"/>
      <c r="AL96" s="3518"/>
      <c r="AM96" s="3518"/>
      <c r="AN96" s="3518"/>
      <c r="AO96" s="3518"/>
      <c r="AP96" s="3518"/>
      <c r="AQ96" s="3518"/>
      <c r="AR96" s="3518"/>
      <c r="AS96" s="3518"/>
      <c r="AT96" s="3518"/>
      <c r="AU96" s="3518"/>
      <c r="AV96" s="3518"/>
      <c r="AW96" s="3518"/>
      <c r="AX96" s="3518"/>
      <c r="AY96" s="3518"/>
      <c r="AZ96" s="3518"/>
      <c r="BA96" s="3518"/>
      <c r="BB96" s="3518"/>
      <c r="BC96" s="3518"/>
      <c r="BD96" s="3518"/>
      <c r="BE96" s="3518"/>
      <c r="BF96" s="3518"/>
      <c r="BG96" s="3518"/>
      <c r="BH96" s="3518"/>
      <c r="BI96" s="3518"/>
      <c r="BJ96" s="3518"/>
      <c r="BK96" s="3518"/>
      <c r="BL96" s="3518"/>
      <c r="BM96" s="3519"/>
    </row>
    <row r="97" spans="2:65" ht="5.0999999999999996" customHeight="1">
      <c r="B97" s="818"/>
      <c r="C97" s="818"/>
      <c r="D97" s="818"/>
      <c r="E97" s="818"/>
      <c r="F97" s="818"/>
      <c r="G97" s="818"/>
      <c r="H97" s="818"/>
      <c r="I97" s="818"/>
      <c r="J97" s="818"/>
      <c r="K97" s="818"/>
      <c r="L97" s="818"/>
      <c r="M97" s="818"/>
      <c r="N97" s="818"/>
      <c r="O97" s="818"/>
      <c r="P97" s="818"/>
      <c r="Q97" s="818"/>
      <c r="R97" s="818"/>
      <c r="S97" s="818"/>
      <c r="T97" s="818"/>
      <c r="U97" s="818"/>
      <c r="V97" s="818"/>
      <c r="W97" s="818"/>
      <c r="X97" s="818"/>
      <c r="Y97" s="818"/>
      <c r="Z97" s="818"/>
      <c r="AA97" s="818"/>
      <c r="AB97" s="818"/>
      <c r="AC97" s="818"/>
      <c r="AD97" s="818"/>
      <c r="AE97" s="818"/>
      <c r="AF97" s="818"/>
      <c r="AG97" s="818"/>
      <c r="AH97" s="818"/>
      <c r="AI97" s="818"/>
      <c r="AJ97" s="818"/>
      <c r="AK97" s="818"/>
      <c r="AL97" s="818"/>
      <c r="AM97" s="818"/>
      <c r="AN97" s="818"/>
      <c r="AO97" s="818"/>
      <c r="AP97" s="818"/>
      <c r="AQ97" s="818"/>
      <c r="AR97" s="818"/>
      <c r="AS97" s="818"/>
      <c r="AT97" s="818"/>
      <c r="AU97" s="818"/>
      <c r="AV97" s="818"/>
      <c r="AW97" s="818"/>
      <c r="AX97" s="818"/>
      <c r="AY97" s="818"/>
      <c r="AZ97" s="818"/>
      <c r="BA97" s="818"/>
      <c r="BB97" s="818"/>
      <c r="BC97" s="818"/>
      <c r="BD97" s="818"/>
      <c r="BE97" s="818"/>
      <c r="BF97" s="818"/>
      <c r="BG97" s="818"/>
      <c r="BH97" s="818"/>
      <c r="BI97" s="818"/>
      <c r="BJ97" s="818"/>
      <c r="BK97" s="818"/>
      <c r="BL97" s="818"/>
      <c r="BM97" s="818"/>
    </row>
    <row r="98" spans="2:65" ht="5.0999999999999996" customHeight="1">
      <c r="B98" s="818"/>
      <c r="C98" s="818"/>
      <c r="D98" s="818"/>
      <c r="E98" s="818"/>
      <c r="F98" s="818"/>
      <c r="G98" s="818"/>
      <c r="H98" s="818"/>
      <c r="I98" s="818"/>
      <c r="J98" s="818"/>
      <c r="K98" s="818"/>
      <c r="L98" s="818"/>
      <c r="M98" s="818"/>
      <c r="N98" s="818"/>
      <c r="O98" s="818"/>
      <c r="P98" s="818"/>
      <c r="Q98" s="818"/>
      <c r="R98" s="818"/>
      <c r="S98" s="818"/>
      <c r="T98" s="818"/>
      <c r="U98" s="818"/>
      <c r="V98" s="818"/>
      <c r="W98" s="818"/>
      <c r="X98" s="818"/>
      <c r="Y98" s="818"/>
      <c r="Z98" s="818"/>
      <c r="AA98" s="818"/>
      <c r="AB98" s="818"/>
      <c r="AC98" s="818"/>
      <c r="AD98" s="818"/>
      <c r="AE98" s="818"/>
      <c r="AF98" s="818"/>
      <c r="AG98" s="818"/>
      <c r="AH98" s="818"/>
      <c r="AI98" s="818"/>
      <c r="AJ98" s="818"/>
      <c r="AK98" s="818"/>
      <c r="AL98" s="818"/>
      <c r="AM98" s="818"/>
      <c r="AN98" s="818"/>
      <c r="AO98" s="818"/>
      <c r="AP98" s="818"/>
      <c r="AQ98" s="818"/>
      <c r="AR98" s="818"/>
      <c r="AS98" s="818"/>
      <c r="AT98" s="818"/>
      <c r="AU98" s="818"/>
      <c r="AV98" s="818"/>
      <c r="AW98" s="818"/>
      <c r="AX98" s="818"/>
      <c r="AY98" s="818"/>
      <c r="AZ98" s="818"/>
      <c r="BA98" s="818"/>
      <c r="BB98" s="818"/>
      <c r="BC98" s="818"/>
      <c r="BD98" s="818"/>
      <c r="BE98" s="818"/>
      <c r="BF98" s="818"/>
      <c r="BG98" s="818"/>
      <c r="BH98" s="818"/>
      <c r="BI98" s="818"/>
      <c r="BJ98" s="818"/>
      <c r="BK98" s="818"/>
      <c r="BL98" s="818"/>
      <c r="BM98" s="818"/>
    </row>
    <row r="99" spans="2:65" ht="8.1" customHeight="1">
      <c r="B99" s="3459" t="s">
        <v>2568</v>
      </c>
      <c r="C99" s="3460"/>
      <c r="D99" s="3460"/>
      <c r="E99" s="3460"/>
      <c r="F99" s="3460"/>
      <c r="G99" s="3460"/>
      <c r="H99" s="3460"/>
      <c r="I99" s="3460"/>
      <c r="J99" s="3460"/>
      <c r="K99" s="3460"/>
      <c r="L99" s="3460"/>
      <c r="M99" s="3460"/>
      <c r="N99" s="3460"/>
      <c r="O99" s="2850" t="s">
        <v>2569</v>
      </c>
      <c r="P99" s="2850"/>
      <c r="Q99" s="2850"/>
      <c r="R99" s="2850"/>
      <c r="S99" s="2850"/>
      <c r="T99" s="2850"/>
      <c r="U99" s="2850"/>
      <c r="V99" s="2850"/>
      <c r="W99" s="2850"/>
      <c r="X99" s="2850"/>
      <c r="Y99" s="2850"/>
      <c r="Z99" s="2850" t="s">
        <v>2570</v>
      </c>
      <c r="AA99" s="2850"/>
      <c r="AB99" s="2850"/>
      <c r="AC99" s="2850"/>
      <c r="AD99" s="2850"/>
      <c r="AE99" s="2850"/>
      <c r="AF99" s="2850"/>
      <c r="AG99" s="2850"/>
      <c r="AH99" s="2850"/>
      <c r="AI99" s="2850"/>
      <c r="AJ99" s="2850"/>
      <c r="AK99" s="2850" t="s">
        <v>2571</v>
      </c>
      <c r="AL99" s="2850"/>
      <c r="AM99" s="2850"/>
      <c r="AN99" s="2850"/>
      <c r="AO99" s="2850"/>
      <c r="AP99" s="2850"/>
      <c r="AQ99" s="2850"/>
      <c r="AR99" s="2850"/>
      <c r="AS99" s="2850"/>
      <c r="AT99" s="2850"/>
      <c r="AU99" s="2850"/>
      <c r="AV99" s="3460" t="s">
        <v>2572</v>
      </c>
      <c r="AW99" s="3460"/>
      <c r="AX99" s="3460"/>
      <c r="AY99" s="3460"/>
      <c r="AZ99" s="3460"/>
      <c r="BA99" s="3460"/>
      <c r="BB99" s="3460"/>
      <c r="BC99" s="3460"/>
      <c r="BD99" s="3460"/>
      <c r="BE99" s="3460"/>
      <c r="BF99" s="3460"/>
      <c r="BG99" s="3460"/>
      <c r="BH99" s="3460"/>
      <c r="BI99" s="3460"/>
      <c r="BJ99" s="3460"/>
      <c r="BK99" s="3460"/>
      <c r="BL99" s="3460"/>
      <c r="BM99" s="3463"/>
    </row>
    <row r="100" spans="2:65" ht="8.1" customHeight="1">
      <c r="B100" s="3461"/>
      <c r="C100" s="3462"/>
      <c r="D100" s="3462"/>
      <c r="E100" s="3462"/>
      <c r="F100" s="3462"/>
      <c r="G100" s="3462"/>
      <c r="H100" s="3462"/>
      <c r="I100" s="3462"/>
      <c r="J100" s="3462"/>
      <c r="K100" s="3462"/>
      <c r="L100" s="3462"/>
      <c r="M100" s="3462"/>
      <c r="N100" s="3462"/>
      <c r="O100" s="2850"/>
      <c r="P100" s="2850"/>
      <c r="Q100" s="2850"/>
      <c r="R100" s="2850"/>
      <c r="S100" s="2850"/>
      <c r="T100" s="2850"/>
      <c r="U100" s="2850"/>
      <c r="V100" s="2850"/>
      <c r="W100" s="2850"/>
      <c r="X100" s="2850"/>
      <c r="Y100" s="2850"/>
      <c r="Z100" s="2850"/>
      <c r="AA100" s="2850"/>
      <c r="AB100" s="2850"/>
      <c r="AC100" s="2850"/>
      <c r="AD100" s="2850"/>
      <c r="AE100" s="2850"/>
      <c r="AF100" s="2850"/>
      <c r="AG100" s="2850"/>
      <c r="AH100" s="2850"/>
      <c r="AI100" s="2850"/>
      <c r="AJ100" s="2850"/>
      <c r="AK100" s="2850"/>
      <c r="AL100" s="2850"/>
      <c r="AM100" s="2850"/>
      <c r="AN100" s="2850"/>
      <c r="AO100" s="2850"/>
      <c r="AP100" s="2850"/>
      <c r="AQ100" s="2850"/>
      <c r="AR100" s="2850"/>
      <c r="AS100" s="2850"/>
      <c r="AT100" s="2850"/>
      <c r="AU100" s="2850"/>
      <c r="AV100" s="3462"/>
      <c r="AW100" s="3462"/>
      <c r="AX100" s="3462"/>
      <c r="AY100" s="3462"/>
      <c r="AZ100" s="3462"/>
      <c r="BA100" s="3462"/>
      <c r="BB100" s="3462"/>
      <c r="BC100" s="3462"/>
      <c r="BD100" s="3462"/>
      <c r="BE100" s="3462"/>
      <c r="BF100" s="3462"/>
      <c r="BG100" s="3462"/>
      <c r="BH100" s="3462"/>
      <c r="BI100" s="3462"/>
      <c r="BJ100" s="3462"/>
      <c r="BK100" s="3462"/>
      <c r="BL100" s="3462"/>
      <c r="BM100" s="3464"/>
    </row>
    <row r="101" spans="2:65" ht="6" customHeight="1">
      <c r="B101" s="3441"/>
      <c r="C101" s="3442"/>
      <c r="D101" s="3442"/>
      <c r="E101" s="3442"/>
      <c r="F101" s="3442"/>
      <c r="G101" s="3442"/>
      <c r="H101" s="3442"/>
      <c r="I101" s="3442"/>
      <c r="J101" s="3442"/>
      <c r="K101" s="3442"/>
      <c r="L101" s="3442"/>
      <c r="M101" s="3442"/>
      <c r="N101" s="3443"/>
      <c r="O101" s="2859"/>
      <c r="P101" s="2859"/>
      <c r="Q101" s="2859"/>
      <c r="R101" s="2859"/>
      <c r="S101" s="2859"/>
      <c r="T101" s="2859"/>
      <c r="U101" s="2859"/>
      <c r="V101" s="2859"/>
      <c r="W101" s="2859"/>
      <c r="X101" s="2859"/>
      <c r="Y101" s="2859"/>
      <c r="Z101" s="2859"/>
      <c r="AA101" s="2859"/>
      <c r="AB101" s="2859"/>
      <c r="AC101" s="2859"/>
      <c r="AD101" s="2859"/>
      <c r="AE101" s="2859"/>
      <c r="AF101" s="2859"/>
      <c r="AG101" s="2859"/>
      <c r="AH101" s="2859"/>
      <c r="AI101" s="2859"/>
      <c r="AJ101" s="2859"/>
      <c r="AK101" s="2859"/>
      <c r="AL101" s="2859"/>
      <c r="AM101" s="2859"/>
      <c r="AN101" s="2859"/>
      <c r="AO101" s="2859"/>
      <c r="AP101" s="2859"/>
      <c r="AQ101" s="2859"/>
      <c r="AR101" s="2859"/>
      <c r="AS101" s="2859"/>
      <c r="AT101" s="2859"/>
      <c r="AU101" s="2859"/>
      <c r="AV101" s="3433" t="s">
        <v>2542</v>
      </c>
      <c r="AW101" s="3433"/>
      <c r="AX101" s="3433"/>
      <c r="AY101" s="3433"/>
      <c r="AZ101" s="3433"/>
      <c r="BA101" s="3433"/>
      <c r="BB101" s="3433" t="s">
        <v>477</v>
      </c>
      <c r="BC101" s="3433"/>
      <c r="BD101" s="3433"/>
      <c r="BE101" s="3433"/>
      <c r="BF101" s="3433"/>
      <c r="BG101" s="3433" t="s">
        <v>5</v>
      </c>
      <c r="BH101" s="3433"/>
      <c r="BI101" s="3433"/>
      <c r="BJ101" s="3433"/>
      <c r="BK101" s="3433"/>
      <c r="BL101" s="3433" t="s">
        <v>478</v>
      </c>
      <c r="BM101" s="3435"/>
    </row>
    <row r="102" spans="2:65" ht="6" customHeight="1">
      <c r="B102" s="3444"/>
      <c r="C102" s="3438"/>
      <c r="D102" s="3438"/>
      <c r="E102" s="3438"/>
      <c r="F102" s="3438"/>
      <c r="G102" s="3438"/>
      <c r="H102" s="3438"/>
      <c r="I102" s="3438"/>
      <c r="J102" s="3438"/>
      <c r="K102" s="3438"/>
      <c r="L102" s="3438"/>
      <c r="M102" s="3438"/>
      <c r="N102" s="3445"/>
      <c r="O102" s="2859"/>
      <c r="P102" s="2859"/>
      <c r="Q102" s="2859"/>
      <c r="R102" s="2859"/>
      <c r="S102" s="2859"/>
      <c r="T102" s="2859"/>
      <c r="U102" s="2859"/>
      <c r="V102" s="2859"/>
      <c r="W102" s="2859"/>
      <c r="X102" s="2859"/>
      <c r="Y102" s="2859"/>
      <c r="Z102" s="2859"/>
      <c r="AA102" s="2859"/>
      <c r="AB102" s="2859"/>
      <c r="AC102" s="2859"/>
      <c r="AD102" s="2859"/>
      <c r="AE102" s="2859"/>
      <c r="AF102" s="2859"/>
      <c r="AG102" s="2859"/>
      <c r="AH102" s="2859"/>
      <c r="AI102" s="2859"/>
      <c r="AJ102" s="2859"/>
      <c r="AK102" s="2859"/>
      <c r="AL102" s="2859"/>
      <c r="AM102" s="2859"/>
      <c r="AN102" s="2859"/>
      <c r="AO102" s="2859"/>
      <c r="AP102" s="2859"/>
      <c r="AQ102" s="2859"/>
      <c r="AR102" s="2859"/>
      <c r="AS102" s="2859"/>
      <c r="AT102" s="2859"/>
      <c r="AU102" s="2859"/>
      <c r="AV102" s="3434"/>
      <c r="AW102" s="3434"/>
      <c r="AX102" s="3434"/>
      <c r="AY102" s="3434"/>
      <c r="AZ102" s="3434"/>
      <c r="BA102" s="3434"/>
      <c r="BB102" s="3434"/>
      <c r="BC102" s="3434"/>
      <c r="BD102" s="3434"/>
      <c r="BE102" s="3434"/>
      <c r="BF102" s="3434"/>
      <c r="BG102" s="3434"/>
      <c r="BH102" s="3434"/>
      <c r="BI102" s="3434"/>
      <c r="BJ102" s="3434"/>
      <c r="BK102" s="3434"/>
      <c r="BL102" s="3434"/>
      <c r="BM102" s="3436"/>
    </row>
    <row r="103" spans="2:65" ht="6" customHeight="1">
      <c r="B103" s="3444"/>
      <c r="C103" s="3438"/>
      <c r="D103" s="3438"/>
      <c r="E103" s="3438"/>
      <c r="F103" s="3438"/>
      <c r="G103" s="3438"/>
      <c r="H103" s="3438"/>
      <c r="I103" s="3438"/>
      <c r="J103" s="3438"/>
      <c r="K103" s="3438"/>
      <c r="L103" s="3438"/>
      <c r="M103" s="3438"/>
      <c r="N103" s="3445"/>
      <c r="O103" s="2859"/>
      <c r="P103" s="2859"/>
      <c r="Q103" s="2859"/>
      <c r="R103" s="2859"/>
      <c r="S103" s="2859"/>
      <c r="T103" s="2859"/>
      <c r="U103" s="2859"/>
      <c r="V103" s="2859"/>
      <c r="W103" s="2859"/>
      <c r="X103" s="2859"/>
      <c r="Y103" s="2859"/>
      <c r="Z103" s="2859"/>
      <c r="AA103" s="2859"/>
      <c r="AB103" s="2859"/>
      <c r="AC103" s="2859"/>
      <c r="AD103" s="2859"/>
      <c r="AE103" s="2859"/>
      <c r="AF103" s="2859"/>
      <c r="AG103" s="2859"/>
      <c r="AH103" s="2859"/>
      <c r="AI103" s="2859"/>
      <c r="AJ103" s="2859"/>
      <c r="AK103" s="2859"/>
      <c r="AL103" s="2859"/>
      <c r="AM103" s="2859"/>
      <c r="AN103" s="2859"/>
      <c r="AO103" s="2859"/>
      <c r="AP103" s="2859"/>
      <c r="AQ103" s="2859"/>
      <c r="AR103" s="2859"/>
      <c r="AS103" s="2859"/>
      <c r="AT103" s="2859"/>
      <c r="AU103" s="2859"/>
      <c r="AV103" s="3434"/>
      <c r="AW103" s="3434"/>
      <c r="AX103" s="3434"/>
      <c r="AY103" s="3434"/>
      <c r="AZ103" s="3434"/>
      <c r="BA103" s="3434"/>
      <c r="BB103" s="3434"/>
      <c r="BC103" s="3434"/>
      <c r="BD103" s="3434"/>
      <c r="BE103" s="3434"/>
      <c r="BF103" s="3434"/>
      <c r="BG103" s="3434"/>
      <c r="BH103" s="3434"/>
      <c r="BI103" s="3434"/>
      <c r="BJ103" s="3434"/>
      <c r="BK103" s="3434"/>
      <c r="BL103" s="3434"/>
      <c r="BM103" s="3436"/>
    </row>
    <row r="104" spans="2:65" ht="6" customHeight="1">
      <c r="B104" s="3444"/>
      <c r="C104" s="3438"/>
      <c r="D104" s="3438"/>
      <c r="E104" s="3438"/>
      <c r="F104" s="3438"/>
      <c r="G104" s="3438"/>
      <c r="H104" s="3438"/>
      <c r="I104" s="3438"/>
      <c r="J104" s="3438"/>
      <c r="K104" s="3438"/>
      <c r="L104" s="3438"/>
      <c r="M104" s="3438"/>
      <c r="N104" s="3445"/>
      <c r="O104" s="2859"/>
      <c r="P104" s="2859"/>
      <c r="Q104" s="2859"/>
      <c r="R104" s="2859"/>
      <c r="S104" s="2859"/>
      <c r="T104" s="2859"/>
      <c r="U104" s="2859"/>
      <c r="V104" s="2859"/>
      <c r="W104" s="2859"/>
      <c r="X104" s="2859"/>
      <c r="Y104" s="2859"/>
      <c r="Z104" s="2859"/>
      <c r="AA104" s="2859"/>
      <c r="AB104" s="2859"/>
      <c r="AC104" s="2859"/>
      <c r="AD104" s="2859"/>
      <c r="AE104" s="2859"/>
      <c r="AF104" s="2859"/>
      <c r="AG104" s="2859"/>
      <c r="AH104" s="2859"/>
      <c r="AI104" s="2859"/>
      <c r="AJ104" s="2859"/>
      <c r="AK104" s="2859"/>
      <c r="AL104" s="2859"/>
      <c r="AM104" s="2859"/>
      <c r="AN104" s="2859"/>
      <c r="AO104" s="2859"/>
      <c r="AP104" s="2859"/>
      <c r="AQ104" s="2859"/>
      <c r="AR104" s="2859"/>
      <c r="AS104" s="2859"/>
      <c r="AT104" s="2859"/>
      <c r="AU104" s="2859"/>
      <c r="AV104" s="3434" t="s">
        <v>6</v>
      </c>
      <c r="AW104" s="3434"/>
      <c r="AX104" s="3434"/>
      <c r="AY104" s="3438"/>
      <c r="AZ104" s="3438"/>
      <c r="BA104" s="3438"/>
      <c r="BB104" s="3438"/>
      <c r="BC104" s="3438"/>
      <c r="BD104" s="3438"/>
      <c r="BE104" s="3438"/>
      <c r="BF104" s="3438"/>
      <c r="BG104" s="3438"/>
      <c r="BH104" s="3438"/>
      <c r="BI104" s="3438"/>
      <c r="BJ104" s="3438"/>
      <c r="BK104" s="3438"/>
      <c r="BL104" s="3434" t="s">
        <v>7</v>
      </c>
      <c r="BM104" s="3436"/>
    </row>
    <row r="105" spans="2:65" ht="6" customHeight="1">
      <c r="B105" s="3444"/>
      <c r="C105" s="3438"/>
      <c r="D105" s="3438"/>
      <c r="E105" s="3438"/>
      <c r="F105" s="3438"/>
      <c r="G105" s="3438"/>
      <c r="H105" s="3438"/>
      <c r="I105" s="3438"/>
      <c r="J105" s="3438"/>
      <c r="K105" s="3438"/>
      <c r="L105" s="3438"/>
      <c r="M105" s="3438"/>
      <c r="N105" s="3445"/>
      <c r="O105" s="2859"/>
      <c r="P105" s="2859"/>
      <c r="Q105" s="2859"/>
      <c r="R105" s="2859"/>
      <c r="S105" s="2859"/>
      <c r="T105" s="2859"/>
      <c r="U105" s="2859"/>
      <c r="V105" s="2859"/>
      <c r="W105" s="2859"/>
      <c r="X105" s="2859"/>
      <c r="Y105" s="2859"/>
      <c r="Z105" s="2859"/>
      <c r="AA105" s="2859"/>
      <c r="AB105" s="2859"/>
      <c r="AC105" s="2859"/>
      <c r="AD105" s="2859"/>
      <c r="AE105" s="2859"/>
      <c r="AF105" s="2859"/>
      <c r="AG105" s="2859"/>
      <c r="AH105" s="2859"/>
      <c r="AI105" s="2859"/>
      <c r="AJ105" s="2859"/>
      <c r="AK105" s="2859"/>
      <c r="AL105" s="2859"/>
      <c r="AM105" s="2859"/>
      <c r="AN105" s="2859"/>
      <c r="AO105" s="2859"/>
      <c r="AP105" s="2859"/>
      <c r="AQ105" s="2859"/>
      <c r="AR105" s="2859"/>
      <c r="AS105" s="2859"/>
      <c r="AT105" s="2859"/>
      <c r="AU105" s="2859"/>
      <c r="AV105" s="3434"/>
      <c r="AW105" s="3434"/>
      <c r="AX105" s="3434"/>
      <c r="AY105" s="3438"/>
      <c r="AZ105" s="3438"/>
      <c r="BA105" s="3438"/>
      <c r="BB105" s="3438"/>
      <c r="BC105" s="3438"/>
      <c r="BD105" s="3438"/>
      <c r="BE105" s="3438"/>
      <c r="BF105" s="3438"/>
      <c r="BG105" s="3438"/>
      <c r="BH105" s="3438"/>
      <c r="BI105" s="3438"/>
      <c r="BJ105" s="3438"/>
      <c r="BK105" s="3438"/>
      <c r="BL105" s="3434"/>
      <c r="BM105" s="3436"/>
    </row>
    <row r="106" spans="2:65" ht="6" customHeight="1">
      <c r="B106" s="3444"/>
      <c r="C106" s="3438"/>
      <c r="D106" s="3438"/>
      <c r="E106" s="3438"/>
      <c r="F106" s="3438"/>
      <c r="G106" s="3438"/>
      <c r="H106" s="3438"/>
      <c r="I106" s="3438"/>
      <c r="J106" s="3438"/>
      <c r="K106" s="3438"/>
      <c r="L106" s="3438"/>
      <c r="M106" s="3438"/>
      <c r="N106" s="3445"/>
      <c r="O106" s="2859"/>
      <c r="P106" s="2859"/>
      <c r="Q106" s="2859"/>
      <c r="R106" s="2859"/>
      <c r="S106" s="2859"/>
      <c r="T106" s="2859"/>
      <c r="U106" s="2859"/>
      <c r="V106" s="2859"/>
      <c r="W106" s="2859"/>
      <c r="X106" s="2859"/>
      <c r="Y106" s="2859"/>
      <c r="Z106" s="2859"/>
      <c r="AA106" s="2859"/>
      <c r="AB106" s="2859"/>
      <c r="AC106" s="2859"/>
      <c r="AD106" s="2859"/>
      <c r="AE106" s="2859"/>
      <c r="AF106" s="2859"/>
      <c r="AG106" s="2859"/>
      <c r="AH106" s="2859"/>
      <c r="AI106" s="2859"/>
      <c r="AJ106" s="2859"/>
      <c r="AK106" s="2859"/>
      <c r="AL106" s="2859"/>
      <c r="AM106" s="2859"/>
      <c r="AN106" s="2859"/>
      <c r="AO106" s="2859"/>
      <c r="AP106" s="2859"/>
      <c r="AQ106" s="2859"/>
      <c r="AR106" s="2859"/>
      <c r="AS106" s="2859"/>
      <c r="AT106" s="2859"/>
      <c r="AU106" s="2859"/>
      <c r="AV106" s="3437"/>
      <c r="AW106" s="3437"/>
      <c r="AX106" s="3437"/>
      <c r="AY106" s="3439"/>
      <c r="AZ106" s="3439"/>
      <c r="BA106" s="3439"/>
      <c r="BB106" s="3439"/>
      <c r="BC106" s="3439"/>
      <c r="BD106" s="3439"/>
      <c r="BE106" s="3439"/>
      <c r="BF106" s="3439"/>
      <c r="BG106" s="3439"/>
      <c r="BH106" s="3439"/>
      <c r="BI106" s="3439"/>
      <c r="BJ106" s="3439"/>
      <c r="BK106" s="3439"/>
      <c r="BL106" s="3437"/>
      <c r="BM106" s="3440"/>
    </row>
    <row r="107" spans="2:65" ht="6" customHeight="1">
      <c r="B107" s="3444"/>
      <c r="C107" s="3438"/>
      <c r="D107" s="3438"/>
      <c r="E107" s="3438"/>
      <c r="F107" s="3438"/>
      <c r="G107" s="3438"/>
      <c r="H107" s="3438"/>
      <c r="I107" s="3438"/>
      <c r="J107" s="3438"/>
      <c r="K107" s="3438"/>
      <c r="L107" s="3438"/>
      <c r="M107" s="3438"/>
      <c r="N107" s="3445"/>
      <c r="O107" s="3448" t="s">
        <v>2573</v>
      </c>
      <c r="P107" s="3449"/>
      <c r="Q107" s="3449"/>
      <c r="R107" s="3449"/>
      <c r="S107" s="3449"/>
      <c r="T107" s="3449"/>
      <c r="U107" s="3449"/>
      <c r="V107" s="3449"/>
      <c r="W107" s="3449"/>
      <c r="X107" s="3449"/>
      <c r="Y107" s="3449"/>
      <c r="Z107" s="3449"/>
      <c r="AA107" s="3449"/>
      <c r="AB107" s="3449"/>
      <c r="AC107" s="3449"/>
      <c r="AD107" s="3449"/>
      <c r="AE107" s="3449"/>
      <c r="AF107" s="3449"/>
      <c r="AG107" s="3449"/>
      <c r="AH107" s="3449"/>
      <c r="AI107" s="3449"/>
      <c r="AJ107" s="3449"/>
      <c r="AK107" s="3449"/>
      <c r="AL107" s="3449"/>
      <c r="AM107" s="3449"/>
      <c r="AN107" s="3449"/>
      <c r="AO107" s="3449"/>
      <c r="AP107" s="3449"/>
      <c r="AQ107" s="3449"/>
      <c r="AR107" s="3449"/>
      <c r="AS107" s="3449"/>
      <c r="AT107" s="3449"/>
      <c r="AU107" s="3449"/>
      <c r="AV107" s="3449"/>
      <c r="AW107" s="3449"/>
      <c r="AX107" s="3449"/>
      <c r="AY107" s="3449"/>
      <c r="AZ107" s="3449"/>
      <c r="BA107" s="3449"/>
      <c r="BB107" s="3449"/>
      <c r="BC107" s="3449"/>
      <c r="BD107" s="3449"/>
      <c r="BE107" s="3449"/>
      <c r="BF107" s="3449"/>
      <c r="BG107" s="3449"/>
      <c r="BH107" s="3449"/>
      <c r="BI107" s="3449"/>
      <c r="BJ107" s="3449"/>
      <c r="BK107" s="3449"/>
      <c r="BL107" s="3449"/>
      <c r="BM107" s="3450"/>
    </row>
    <row r="108" spans="2:65" ht="6" customHeight="1">
      <c r="B108" s="3444"/>
      <c r="C108" s="3438"/>
      <c r="D108" s="3438"/>
      <c r="E108" s="3438"/>
      <c r="F108" s="3438"/>
      <c r="G108" s="3438"/>
      <c r="H108" s="3438"/>
      <c r="I108" s="3438"/>
      <c r="J108" s="3438"/>
      <c r="K108" s="3438"/>
      <c r="L108" s="3438"/>
      <c r="M108" s="3438"/>
      <c r="N108" s="3445"/>
      <c r="O108" s="3448"/>
      <c r="P108" s="3449"/>
      <c r="Q108" s="3449"/>
      <c r="R108" s="3449"/>
      <c r="S108" s="3449"/>
      <c r="T108" s="3449"/>
      <c r="U108" s="3449"/>
      <c r="V108" s="3449"/>
      <c r="W108" s="3449"/>
      <c r="X108" s="3449"/>
      <c r="Y108" s="3449"/>
      <c r="Z108" s="3449"/>
      <c r="AA108" s="3449"/>
      <c r="AB108" s="3449"/>
      <c r="AC108" s="3449"/>
      <c r="AD108" s="3449"/>
      <c r="AE108" s="3449"/>
      <c r="AF108" s="3449"/>
      <c r="AG108" s="3449"/>
      <c r="AH108" s="3449"/>
      <c r="AI108" s="3449"/>
      <c r="AJ108" s="3449"/>
      <c r="AK108" s="3449"/>
      <c r="AL108" s="3449"/>
      <c r="AM108" s="3449"/>
      <c r="AN108" s="3449"/>
      <c r="AO108" s="3449"/>
      <c r="AP108" s="3449"/>
      <c r="AQ108" s="3449"/>
      <c r="AR108" s="3449"/>
      <c r="AS108" s="3449"/>
      <c r="AT108" s="3449"/>
      <c r="AU108" s="3449"/>
      <c r="AV108" s="3449"/>
      <c r="AW108" s="3449"/>
      <c r="AX108" s="3449"/>
      <c r="AY108" s="3449"/>
      <c r="AZ108" s="3449"/>
      <c r="BA108" s="3449"/>
      <c r="BB108" s="3449"/>
      <c r="BC108" s="3449"/>
      <c r="BD108" s="3449"/>
      <c r="BE108" s="3449"/>
      <c r="BF108" s="3449"/>
      <c r="BG108" s="3449"/>
      <c r="BH108" s="3449"/>
      <c r="BI108" s="3449"/>
      <c r="BJ108" s="3449"/>
      <c r="BK108" s="3449"/>
      <c r="BL108" s="3449"/>
      <c r="BM108" s="3450"/>
    </row>
    <row r="109" spans="2:65" ht="6" customHeight="1">
      <c r="B109" s="3444"/>
      <c r="C109" s="3438"/>
      <c r="D109" s="3438"/>
      <c r="E109" s="3438"/>
      <c r="F109" s="3438"/>
      <c r="G109" s="3438"/>
      <c r="H109" s="3438"/>
      <c r="I109" s="3438"/>
      <c r="J109" s="3438"/>
      <c r="K109" s="3438"/>
      <c r="L109" s="3438"/>
      <c r="M109" s="3438"/>
      <c r="N109" s="3445"/>
      <c r="O109" s="3451"/>
      <c r="P109" s="3452"/>
      <c r="Q109" s="3452"/>
      <c r="R109" s="3452"/>
      <c r="S109" s="3452"/>
      <c r="T109" s="3452"/>
      <c r="U109" s="3452"/>
      <c r="V109" s="3452"/>
      <c r="W109" s="3452"/>
      <c r="X109" s="3452"/>
      <c r="Y109" s="3452"/>
      <c r="Z109" s="3452"/>
      <c r="AA109" s="3452"/>
      <c r="AB109" s="3452"/>
      <c r="AC109" s="3452"/>
      <c r="AD109" s="3452"/>
      <c r="AE109" s="3452"/>
      <c r="AF109" s="3452"/>
      <c r="AG109" s="3452"/>
      <c r="AH109" s="3452"/>
      <c r="AI109" s="3452"/>
      <c r="AJ109" s="3452"/>
      <c r="AK109" s="3452"/>
      <c r="AL109" s="3452"/>
      <c r="AM109" s="3452"/>
      <c r="AN109" s="3452"/>
      <c r="AO109" s="3452"/>
      <c r="AP109" s="3452"/>
      <c r="AQ109" s="3452"/>
      <c r="AR109" s="3452"/>
      <c r="AS109" s="3452"/>
      <c r="AT109" s="3452"/>
      <c r="AU109" s="3452"/>
      <c r="AV109" s="3452"/>
      <c r="AW109" s="3452"/>
      <c r="AX109" s="3452"/>
      <c r="AY109" s="3452"/>
      <c r="AZ109" s="3452"/>
      <c r="BA109" s="3452"/>
      <c r="BB109" s="3452"/>
      <c r="BC109" s="3452"/>
      <c r="BD109" s="3452"/>
      <c r="BE109" s="3452"/>
      <c r="BF109" s="3452"/>
      <c r="BG109" s="3452"/>
      <c r="BH109" s="3452"/>
      <c r="BI109" s="3452"/>
      <c r="BJ109" s="3452"/>
      <c r="BK109" s="3452"/>
      <c r="BL109" s="3452"/>
      <c r="BM109" s="3453"/>
    </row>
    <row r="110" spans="2:65" ht="6" customHeight="1">
      <c r="B110" s="3444"/>
      <c r="C110" s="3438"/>
      <c r="D110" s="3438"/>
      <c r="E110" s="3438"/>
      <c r="F110" s="3438"/>
      <c r="G110" s="3438"/>
      <c r="H110" s="3438"/>
      <c r="I110" s="3438"/>
      <c r="J110" s="3438"/>
      <c r="K110" s="3438"/>
      <c r="L110" s="3438"/>
      <c r="M110" s="3438"/>
      <c r="N110" s="3445"/>
      <c r="O110" s="3454"/>
      <c r="P110" s="3455"/>
      <c r="Q110" s="3455"/>
      <c r="R110" s="3455"/>
      <c r="S110" s="3455"/>
      <c r="T110" s="3455"/>
      <c r="U110" s="3455"/>
      <c r="V110" s="3455"/>
      <c r="W110" s="3455"/>
      <c r="X110" s="3455"/>
      <c r="Y110" s="3455"/>
      <c r="Z110" s="3455"/>
      <c r="AA110" s="3455"/>
      <c r="AB110" s="3455"/>
      <c r="AC110" s="3455"/>
      <c r="AD110" s="3455"/>
      <c r="AE110" s="3455"/>
      <c r="AF110" s="3455"/>
      <c r="AG110" s="3455"/>
      <c r="AH110" s="3455"/>
      <c r="AI110" s="3455"/>
      <c r="AJ110" s="3455"/>
      <c r="AK110" s="3455"/>
      <c r="AL110" s="3455"/>
      <c r="AM110" s="3455"/>
      <c r="AN110" s="3455"/>
      <c r="AO110" s="3455"/>
      <c r="AP110" s="3455"/>
      <c r="AQ110" s="3455"/>
      <c r="AR110" s="3455"/>
      <c r="AS110" s="3455"/>
      <c r="AT110" s="3455"/>
      <c r="AU110" s="3455"/>
      <c r="AV110" s="3455"/>
      <c r="AW110" s="3455"/>
      <c r="AX110" s="3455"/>
      <c r="AY110" s="3455"/>
      <c r="AZ110" s="3455"/>
      <c r="BA110" s="3455"/>
      <c r="BB110" s="3455"/>
      <c r="BC110" s="3455"/>
      <c r="BD110" s="3455"/>
      <c r="BE110" s="3455"/>
      <c r="BF110" s="3455"/>
      <c r="BG110" s="3455"/>
      <c r="BH110" s="3455"/>
      <c r="BI110" s="3455"/>
      <c r="BJ110" s="3455"/>
      <c r="BK110" s="3455"/>
      <c r="BL110" s="3455"/>
      <c r="BM110" s="3456"/>
    </row>
    <row r="111" spans="2:65" ht="6" customHeight="1">
      <c r="B111" s="3444"/>
      <c r="C111" s="3438"/>
      <c r="D111" s="3438"/>
      <c r="E111" s="3438"/>
      <c r="F111" s="3438"/>
      <c r="G111" s="3438"/>
      <c r="H111" s="3438"/>
      <c r="I111" s="3438"/>
      <c r="J111" s="3438"/>
      <c r="K111" s="3438"/>
      <c r="L111" s="3438"/>
      <c r="M111" s="3438"/>
      <c r="N111" s="3445"/>
      <c r="O111" s="3454"/>
      <c r="P111" s="3455"/>
      <c r="Q111" s="3455"/>
      <c r="R111" s="3455"/>
      <c r="S111" s="3455"/>
      <c r="T111" s="3455"/>
      <c r="U111" s="3455"/>
      <c r="V111" s="3455"/>
      <c r="W111" s="3455"/>
      <c r="X111" s="3455"/>
      <c r="Y111" s="3455"/>
      <c r="Z111" s="3455"/>
      <c r="AA111" s="3455"/>
      <c r="AB111" s="3455"/>
      <c r="AC111" s="3455"/>
      <c r="AD111" s="3455"/>
      <c r="AE111" s="3455"/>
      <c r="AF111" s="3455"/>
      <c r="AG111" s="3455"/>
      <c r="AH111" s="3455"/>
      <c r="AI111" s="3455"/>
      <c r="AJ111" s="3455"/>
      <c r="AK111" s="3455"/>
      <c r="AL111" s="3455"/>
      <c r="AM111" s="3455"/>
      <c r="AN111" s="3455"/>
      <c r="AO111" s="3455"/>
      <c r="AP111" s="3455"/>
      <c r="AQ111" s="3455"/>
      <c r="AR111" s="3455"/>
      <c r="AS111" s="3455"/>
      <c r="AT111" s="3455"/>
      <c r="AU111" s="3455"/>
      <c r="AV111" s="3455"/>
      <c r="AW111" s="3455"/>
      <c r="AX111" s="3455"/>
      <c r="AY111" s="3455"/>
      <c r="AZ111" s="3455"/>
      <c r="BA111" s="3455"/>
      <c r="BB111" s="3455"/>
      <c r="BC111" s="3455"/>
      <c r="BD111" s="3455"/>
      <c r="BE111" s="3455"/>
      <c r="BF111" s="3455"/>
      <c r="BG111" s="3455"/>
      <c r="BH111" s="3455"/>
      <c r="BI111" s="3455"/>
      <c r="BJ111" s="3455"/>
      <c r="BK111" s="3455"/>
      <c r="BL111" s="3455"/>
      <c r="BM111" s="3456"/>
    </row>
    <row r="112" spans="2:65" ht="6" customHeight="1">
      <c r="B112" s="3444"/>
      <c r="C112" s="3438"/>
      <c r="D112" s="3438"/>
      <c r="E112" s="3438"/>
      <c r="F112" s="3438"/>
      <c r="G112" s="3438"/>
      <c r="H112" s="3438"/>
      <c r="I112" s="3438"/>
      <c r="J112" s="3438"/>
      <c r="K112" s="3438"/>
      <c r="L112" s="3438"/>
      <c r="M112" s="3438"/>
      <c r="N112" s="3445"/>
      <c r="O112" s="3454"/>
      <c r="P112" s="3455"/>
      <c r="Q112" s="3455"/>
      <c r="R112" s="3455"/>
      <c r="S112" s="3455"/>
      <c r="T112" s="3455"/>
      <c r="U112" s="3455"/>
      <c r="V112" s="3455"/>
      <c r="W112" s="3455"/>
      <c r="X112" s="3455"/>
      <c r="Y112" s="3455"/>
      <c r="Z112" s="3455"/>
      <c r="AA112" s="3455"/>
      <c r="AB112" s="3455"/>
      <c r="AC112" s="3455"/>
      <c r="AD112" s="3455"/>
      <c r="AE112" s="3455"/>
      <c r="AF112" s="3455"/>
      <c r="AG112" s="3455"/>
      <c r="AH112" s="3455"/>
      <c r="AI112" s="3455"/>
      <c r="AJ112" s="3455"/>
      <c r="AK112" s="3455"/>
      <c r="AL112" s="3455"/>
      <c r="AM112" s="3455"/>
      <c r="AN112" s="3455"/>
      <c r="AO112" s="3455"/>
      <c r="AP112" s="3455"/>
      <c r="AQ112" s="3455"/>
      <c r="AR112" s="3455"/>
      <c r="AS112" s="3455"/>
      <c r="AT112" s="3455"/>
      <c r="AU112" s="3455"/>
      <c r="AV112" s="3455"/>
      <c r="AW112" s="3455"/>
      <c r="AX112" s="3455"/>
      <c r="AY112" s="3455"/>
      <c r="AZ112" s="3455"/>
      <c r="BA112" s="3455"/>
      <c r="BB112" s="3455"/>
      <c r="BC112" s="3455"/>
      <c r="BD112" s="3455"/>
      <c r="BE112" s="3455"/>
      <c r="BF112" s="3455"/>
      <c r="BG112" s="3455"/>
      <c r="BH112" s="3455"/>
      <c r="BI112" s="3455"/>
      <c r="BJ112" s="3455"/>
      <c r="BK112" s="3455"/>
      <c r="BL112" s="3455"/>
      <c r="BM112" s="3456"/>
    </row>
    <row r="113" spans="2:65" ht="6" customHeight="1">
      <c r="B113" s="3444"/>
      <c r="C113" s="3438"/>
      <c r="D113" s="3438"/>
      <c r="E113" s="3438"/>
      <c r="F113" s="3438"/>
      <c r="G113" s="3438"/>
      <c r="H113" s="3438"/>
      <c r="I113" s="3438"/>
      <c r="J113" s="3438"/>
      <c r="K113" s="3438"/>
      <c r="L113" s="3438"/>
      <c r="M113" s="3438"/>
      <c r="N113" s="3445"/>
      <c r="O113" s="3454"/>
      <c r="P113" s="3455"/>
      <c r="Q113" s="3455"/>
      <c r="R113" s="3455"/>
      <c r="S113" s="3455"/>
      <c r="T113" s="3455"/>
      <c r="U113" s="3455"/>
      <c r="V113" s="3455"/>
      <c r="W113" s="3455"/>
      <c r="X113" s="3455"/>
      <c r="Y113" s="3455"/>
      <c r="Z113" s="3455"/>
      <c r="AA113" s="3455"/>
      <c r="AB113" s="3455"/>
      <c r="AC113" s="3455"/>
      <c r="AD113" s="3455"/>
      <c r="AE113" s="3455"/>
      <c r="AF113" s="3455"/>
      <c r="AG113" s="3455"/>
      <c r="AH113" s="3455"/>
      <c r="AI113" s="3455"/>
      <c r="AJ113" s="3455"/>
      <c r="AK113" s="3455"/>
      <c r="AL113" s="3455"/>
      <c r="AM113" s="3455"/>
      <c r="AN113" s="3455"/>
      <c r="AO113" s="3455"/>
      <c r="AP113" s="3455"/>
      <c r="AQ113" s="3455"/>
      <c r="AR113" s="3455"/>
      <c r="AS113" s="3455"/>
      <c r="AT113" s="3455"/>
      <c r="AU113" s="3455"/>
      <c r="AV113" s="3455"/>
      <c r="AW113" s="3455"/>
      <c r="AX113" s="3455"/>
      <c r="AY113" s="3455"/>
      <c r="AZ113" s="3455"/>
      <c r="BA113" s="3455"/>
      <c r="BB113" s="3455"/>
      <c r="BC113" s="3455"/>
      <c r="BD113" s="3455"/>
      <c r="BE113" s="3455"/>
      <c r="BF113" s="3455"/>
      <c r="BG113" s="3455"/>
      <c r="BH113" s="3455"/>
      <c r="BI113" s="3455"/>
      <c r="BJ113" s="3455"/>
      <c r="BK113" s="3455"/>
      <c r="BL113" s="3455"/>
      <c r="BM113" s="3456"/>
    </row>
    <row r="114" spans="2:65" ht="6" customHeight="1">
      <c r="B114" s="3444"/>
      <c r="C114" s="3438"/>
      <c r="D114" s="3438"/>
      <c r="E114" s="3438"/>
      <c r="F114" s="3438"/>
      <c r="G114" s="3438"/>
      <c r="H114" s="3438"/>
      <c r="I114" s="3438"/>
      <c r="J114" s="3438"/>
      <c r="K114" s="3438"/>
      <c r="L114" s="3438"/>
      <c r="M114" s="3438"/>
      <c r="N114" s="3445"/>
      <c r="O114" s="3454"/>
      <c r="P114" s="3455"/>
      <c r="Q114" s="3455"/>
      <c r="R114" s="3455"/>
      <c r="S114" s="3455"/>
      <c r="T114" s="3455"/>
      <c r="U114" s="3455"/>
      <c r="V114" s="3455"/>
      <c r="W114" s="3455"/>
      <c r="X114" s="3455"/>
      <c r="Y114" s="3455"/>
      <c r="Z114" s="3455"/>
      <c r="AA114" s="3455"/>
      <c r="AB114" s="3455"/>
      <c r="AC114" s="3455"/>
      <c r="AD114" s="3455"/>
      <c r="AE114" s="3455"/>
      <c r="AF114" s="3455"/>
      <c r="AG114" s="3455"/>
      <c r="AH114" s="3455"/>
      <c r="AI114" s="3455"/>
      <c r="AJ114" s="3455"/>
      <c r="AK114" s="3455"/>
      <c r="AL114" s="3455"/>
      <c r="AM114" s="3455"/>
      <c r="AN114" s="3455"/>
      <c r="AO114" s="3455"/>
      <c r="AP114" s="3455"/>
      <c r="AQ114" s="3455"/>
      <c r="AR114" s="3455"/>
      <c r="AS114" s="3455"/>
      <c r="AT114" s="3455"/>
      <c r="AU114" s="3455"/>
      <c r="AV114" s="3455"/>
      <c r="AW114" s="3455"/>
      <c r="AX114" s="3455"/>
      <c r="AY114" s="3455"/>
      <c r="AZ114" s="3455"/>
      <c r="BA114" s="3455"/>
      <c r="BB114" s="3455"/>
      <c r="BC114" s="3455"/>
      <c r="BD114" s="3455"/>
      <c r="BE114" s="3455"/>
      <c r="BF114" s="3455"/>
      <c r="BG114" s="3455"/>
      <c r="BH114" s="3455"/>
      <c r="BI114" s="3455"/>
      <c r="BJ114" s="3455"/>
      <c r="BK114" s="3455"/>
      <c r="BL114" s="3455"/>
      <c r="BM114" s="3456"/>
    </row>
    <row r="115" spans="2:65" ht="0.75" customHeight="1">
      <c r="B115" s="3444"/>
      <c r="C115" s="3438"/>
      <c r="D115" s="3438"/>
      <c r="E115" s="3438"/>
      <c r="F115" s="3438"/>
      <c r="G115" s="3438"/>
      <c r="H115" s="3438"/>
      <c r="I115" s="3438"/>
      <c r="J115" s="3438"/>
      <c r="K115" s="3438"/>
      <c r="L115" s="3438"/>
      <c r="M115" s="3438"/>
      <c r="N115" s="3445"/>
      <c r="O115" s="3454"/>
      <c r="P115" s="3455"/>
      <c r="Q115" s="3455"/>
      <c r="R115" s="3455"/>
      <c r="S115" s="3455"/>
      <c r="T115" s="3455"/>
      <c r="U115" s="3455"/>
      <c r="V115" s="3455"/>
      <c r="W115" s="3455"/>
      <c r="X115" s="3455"/>
      <c r="Y115" s="3455"/>
      <c r="Z115" s="3455"/>
      <c r="AA115" s="3455"/>
      <c r="AB115" s="3455"/>
      <c r="AC115" s="3455"/>
      <c r="AD115" s="3455"/>
      <c r="AE115" s="3455"/>
      <c r="AF115" s="3455"/>
      <c r="AG115" s="3455"/>
      <c r="AH115" s="3455"/>
      <c r="AI115" s="3455"/>
      <c r="AJ115" s="3455"/>
      <c r="AK115" s="3455"/>
      <c r="AL115" s="3455"/>
      <c r="AM115" s="3455"/>
      <c r="AN115" s="3455"/>
      <c r="AO115" s="3455"/>
      <c r="AP115" s="3455"/>
      <c r="AQ115" s="3455"/>
      <c r="AR115" s="3455"/>
      <c r="AS115" s="3455"/>
      <c r="AT115" s="3455"/>
      <c r="AU115" s="3455"/>
      <c r="AV115" s="3455"/>
      <c r="AW115" s="3455"/>
      <c r="AX115" s="3455"/>
      <c r="AY115" s="3455"/>
      <c r="AZ115" s="3455"/>
      <c r="BA115" s="3455"/>
      <c r="BB115" s="3455"/>
      <c r="BC115" s="3455"/>
      <c r="BD115" s="3455"/>
      <c r="BE115" s="3455"/>
      <c r="BF115" s="3455"/>
      <c r="BG115" s="3455"/>
      <c r="BH115" s="3455"/>
      <c r="BI115" s="3455"/>
      <c r="BJ115" s="3455"/>
      <c r="BK115" s="3455"/>
      <c r="BL115" s="3455"/>
      <c r="BM115" s="3456"/>
    </row>
    <row r="116" spans="2:65" ht="6" customHeight="1">
      <c r="B116" s="3444"/>
      <c r="C116" s="3438"/>
      <c r="D116" s="3438"/>
      <c r="E116" s="3438"/>
      <c r="F116" s="3438"/>
      <c r="G116" s="3438"/>
      <c r="H116" s="3438"/>
      <c r="I116" s="3438"/>
      <c r="J116" s="3438"/>
      <c r="K116" s="3438"/>
      <c r="L116" s="3438"/>
      <c r="M116" s="3438"/>
      <c r="N116" s="3445"/>
      <c r="O116" s="3454"/>
      <c r="P116" s="3455"/>
      <c r="Q116" s="3455"/>
      <c r="R116" s="3455"/>
      <c r="S116" s="3455"/>
      <c r="T116" s="3455"/>
      <c r="U116" s="3455"/>
      <c r="V116" s="3455"/>
      <c r="W116" s="3455"/>
      <c r="X116" s="3455"/>
      <c r="Y116" s="3455"/>
      <c r="Z116" s="3455"/>
      <c r="AA116" s="3455"/>
      <c r="AB116" s="3455"/>
      <c r="AC116" s="3455"/>
      <c r="AD116" s="3455"/>
      <c r="AE116" s="3455"/>
      <c r="AF116" s="3455"/>
      <c r="AG116" s="3455"/>
      <c r="AH116" s="3455"/>
      <c r="AI116" s="3455"/>
      <c r="AJ116" s="3455"/>
      <c r="AK116" s="3455"/>
      <c r="AL116" s="3455"/>
      <c r="AM116" s="3455"/>
      <c r="AN116" s="3455"/>
      <c r="AO116" s="3455"/>
      <c r="AP116" s="3455"/>
      <c r="AQ116" s="3455"/>
      <c r="AR116" s="3455"/>
      <c r="AS116" s="3455"/>
      <c r="AT116" s="3455"/>
      <c r="AU116" s="3455"/>
      <c r="AV116" s="3455"/>
      <c r="AW116" s="3455"/>
      <c r="AX116" s="3455"/>
      <c r="AY116" s="3455"/>
      <c r="AZ116" s="3455"/>
      <c r="BA116" s="3455"/>
      <c r="BB116" s="3455"/>
      <c r="BC116" s="3455"/>
      <c r="BD116" s="3455"/>
      <c r="BE116" s="3455"/>
      <c r="BF116" s="3455"/>
      <c r="BG116" s="3455"/>
      <c r="BH116" s="3455"/>
      <c r="BI116" s="3455"/>
      <c r="BJ116" s="3455"/>
      <c r="BK116" s="3455"/>
      <c r="BL116" s="3455"/>
      <c r="BM116" s="3456"/>
    </row>
    <row r="117" spans="2:65" ht="6" customHeight="1">
      <c r="B117" s="3444"/>
      <c r="C117" s="3438"/>
      <c r="D117" s="3438"/>
      <c r="E117" s="3438"/>
      <c r="F117" s="3438"/>
      <c r="G117" s="3438"/>
      <c r="H117" s="3438"/>
      <c r="I117" s="3438"/>
      <c r="J117" s="3438"/>
      <c r="K117" s="3438"/>
      <c r="L117" s="3438"/>
      <c r="M117" s="3438"/>
      <c r="N117" s="3445"/>
      <c r="O117" s="3454"/>
      <c r="P117" s="3455"/>
      <c r="Q117" s="3455"/>
      <c r="R117" s="3455"/>
      <c r="S117" s="3455"/>
      <c r="T117" s="3455"/>
      <c r="U117" s="3455"/>
      <c r="V117" s="3455"/>
      <c r="W117" s="3455"/>
      <c r="X117" s="3455"/>
      <c r="Y117" s="3455"/>
      <c r="Z117" s="3455"/>
      <c r="AA117" s="3455"/>
      <c r="AB117" s="3455"/>
      <c r="AC117" s="3455"/>
      <c r="AD117" s="3455"/>
      <c r="AE117" s="3455"/>
      <c r="AF117" s="3455"/>
      <c r="AG117" s="3455"/>
      <c r="AH117" s="3455"/>
      <c r="AI117" s="3455"/>
      <c r="AJ117" s="3455"/>
      <c r="AK117" s="3455"/>
      <c r="AL117" s="3455"/>
      <c r="AM117" s="3455"/>
      <c r="AN117" s="3455"/>
      <c r="AO117" s="3455"/>
      <c r="AP117" s="3455"/>
      <c r="AQ117" s="3455"/>
      <c r="AR117" s="3455"/>
      <c r="AS117" s="3455"/>
      <c r="AT117" s="3455"/>
      <c r="AU117" s="3455"/>
      <c r="AV117" s="3455"/>
      <c r="AW117" s="3455"/>
      <c r="AX117" s="3455"/>
      <c r="AY117" s="3455"/>
      <c r="AZ117" s="3455"/>
      <c r="BA117" s="3455"/>
      <c r="BB117" s="3455"/>
      <c r="BC117" s="3455"/>
      <c r="BD117" s="3455"/>
      <c r="BE117" s="3455"/>
      <c r="BF117" s="3455"/>
      <c r="BG117" s="3455"/>
      <c r="BH117" s="3455"/>
      <c r="BI117" s="3455"/>
      <c r="BJ117" s="3455"/>
      <c r="BK117" s="3455"/>
      <c r="BL117" s="3455"/>
      <c r="BM117" s="3456"/>
    </row>
    <row r="118" spans="2:65" s="193" customFormat="1" ht="12" customHeight="1">
      <c r="B118" s="3444"/>
      <c r="C118" s="3438"/>
      <c r="D118" s="3438"/>
      <c r="E118" s="3438"/>
      <c r="F118" s="3438"/>
      <c r="G118" s="3438"/>
      <c r="H118" s="3438"/>
      <c r="I118" s="3438"/>
      <c r="J118" s="3438"/>
      <c r="K118" s="3438"/>
      <c r="L118" s="3438"/>
      <c r="M118" s="3438"/>
      <c r="N118" s="3445"/>
      <c r="O118" s="3431" t="s">
        <v>5893</v>
      </c>
      <c r="P118" s="3432"/>
      <c r="Q118" s="3432"/>
      <c r="R118" s="3432"/>
      <c r="S118" s="3432"/>
      <c r="T118" s="3432"/>
      <c r="U118" s="3432"/>
      <c r="V118" s="3432"/>
      <c r="W118" s="3432"/>
      <c r="X118" s="3432"/>
      <c r="Y118" s="3432"/>
      <c r="Z118" s="3432"/>
      <c r="AA118" s="3432"/>
      <c r="AB118" s="3432"/>
      <c r="AC118" s="3432"/>
      <c r="AD118" s="3432"/>
      <c r="AE118" s="3432"/>
      <c r="AF118" s="3432"/>
      <c r="AG118" s="3432"/>
      <c r="AH118" s="3432"/>
      <c r="AI118" s="3432"/>
      <c r="AJ118" s="3432"/>
      <c r="AK118" s="3432"/>
      <c r="AL118" s="3432"/>
      <c r="AM118" s="3432"/>
      <c r="AN118" s="3432"/>
      <c r="AO118" s="3432"/>
      <c r="AP118" s="3432"/>
      <c r="AQ118" s="3432"/>
      <c r="AR118" s="3432"/>
      <c r="AS118" s="3432"/>
      <c r="AT118" s="3432"/>
      <c r="AU118" s="3432"/>
      <c r="AV118" s="3432"/>
      <c r="AW118" s="3432"/>
      <c r="AX118" s="3432"/>
      <c r="AY118" s="3432"/>
      <c r="AZ118" s="3432"/>
      <c r="BA118" s="3432"/>
      <c r="BB118" s="3432"/>
      <c r="BC118" s="3432"/>
      <c r="BD118" s="3432"/>
      <c r="BE118" s="2835" t="s">
        <v>139</v>
      </c>
      <c r="BF118" s="2835"/>
      <c r="BG118" s="2836" t="s">
        <v>497</v>
      </c>
      <c r="BH118" s="2836"/>
      <c r="BI118" s="2835" t="s">
        <v>139</v>
      </c>
      <c r="BJ118" s="2835"/>
      <c r="BK118" s="2836" t="s">
        <v>498</v>
      </c>
      <c r="BL118" s="2836"/>
      <c r="BM118" s="1325"/>
    </row>
    <row r="119" spans="2:65" s="193" customFormat="1" ht="12" customHeight="1">
      <c r="B119" s="3444"/>
      <c r="C119" s="3438"/>
      <c r="D119" s="3438"/>
      <c r="E119" s="3438"/>
      <c r="F119" s="3438"/>
      <c r="G119" s="3438"/>
      <c r="H119" s="3438"/>
      <c r="I119" s="3438"/>
      <c r="J119" s="3438"/>
      <c r="K119" s="3438"/>
      <c r="L119" s="3438"/>
      <c r="M119" s="3438"/>
      <c r="N119" s="3445"/>
      <c r="O119" s="3431" t="s">
        <v>4974</v>
      </c>
      <c r="P119" s="3432"/>
      <c r="Q119" s="3432"/>
      <c r="R119" s="3432"/>
      <c r="S119" s="3432"/>
      <c r="T119" s="3432"/>
      <c r="U119" s="3432"/>
      <c r="V119" s="3432"/>
      <c r="W119" s="3432"/>
      <c r="X119" s="3432"/>
      <c r="Y119" s="3432"/>
      <c r="Z119" s="3432"/>
      <c r="AA119" s="3432"/>
      <c r="AB119" s="3432"/>
      <c r="AC119" s="3432"/>
      <c r="AD119" s="3432"/>
      <c r="AE119" s="3432"/>
      <c r="AF119" s="3432"/>
      <c r="AG119" s="3432"/>
      <c r="AH119" s="3432"/>
      <c r="AI119" s="3432"/>
      <c r="AJ119" s="3432"/>
      <c r="AK119" s="3432"/>
      <c r="AL119" s="3432"/>
      <c r="AM119" s="3432"/>
      <c r="AN119" s="3432"/>
      <c r="AO119" s="3432"/>
      <c r="AP119" s="3432"/>
      <c r="AQ119" s="3432"/>
      <c r="AR119" s="3432"/>
      <c r="AS119" s="3432"/>
      <c r="AT119" s="3432"/>
      <c r="AU119" s="3432"/>
      <c r="AV119" s="3432"/>
      <c r="AW119" s="3432"/>
      <c r="AX119" s="3432"/>
      <c r="AY119" s="3432"/>
      <c r="AZ119" s="3432"/>
      <c r="BA119" s="3432"/>
      <c r="BB119" s="3432"/>
      <c r="BC119" s="3432"/>
      <c r="BD119" s="3432"/>
      <c r="BE119" s="2835" t="s">
        <v>139</v>
      </c>
      <c r="BF119" s="2835"/>
      <c r="BG119" s="2836" t="s">
        <v>497</v>
      </c>
      <c r="BH119" s="2836"/>
      <c r="BI119" s="2835" t="s">
        <v>139</v>
      </c>
      <c r="BJ119" s="2835"/>
      <c r="BK119" s="2836" t="s">
        <v>498</v>
      </c>
      <c r="BL119" s="2836"/>
      <c r="BM119" s="1325"/>
    </row>
    <row r="120" spans="2:65" s="193" customFormat="1" ht="11.25" customHeight="1">
      <c r="B120" s="3446"/>
      <c r="C120" s="3439"/>
      <c r="D120" s="3439"/>
      <c r="E120" s="3439"/>
      <c r="F120" s="3439"/>
      <c r="G120" s="3439"/>
      <c r="H120" s="3439"/>
      <c r="I120" s="3439"/>
      <c r="J120" s="3439"/>
      <c r="K120" s="3439"/>
      <c r="L120" s="3439"/>
      <c r="M120" s="3439"/>
      <c r="N120" s="3447"/>
      <c r="O120" s="3457" t="s">
        <v>4766</v>
      </c>
      <c r="P120" s="3458"/>
      <c r="Q120" s="3458"/>
      <c r="R120" s="3458"/>
      <c r="S120" s="3458"/>
      <c r="T120" s="3458"/>
      <c r="U120" s="3458"/>
      <c r="V120" s="3458"/>
      <c r="W120" s="3458"/>
      <c r="X120" s="3458"/>
      <c r="Y120" s="3458"/>
      <c r="Z120" s="3458"/>
      <c r="AA120" s="3458"/>
      <c r="AB120" s="3458"/>
      <c r="AC120" s="3458"/>
      <c r="AD120" s="3458"/>
      <c r="AE120" s="3458"/>
      <c r="AF120" s="3458"/>
      <c r="AG120" s="3458"/>
      <c r="AH120" s="3458"/>
      <c r="AI120" s="3458"/>
      <c r="AJ120" s="3458"/>
      <c r="AK120" s="3458"/>
      <c r="AL120" s="3458"/>
      <c r="AM120" s="3458"/>
      <c r="AN120" s="3458"/>
      <c r="AO120" s="3458"/>
      <c r="AP120" s="3458"/>
      <c r="AQ120" s="3458"/>
      <c r="AR120" s="3458"/>
      <c r="AS120" s="3458"/>
      <c r="AT120" s="3458"/>
      <c r="AU120" s="3458"/>
      <c r="AV120" s="3458"/>
      <c r="AW120" s="3458"/>
      <c r="AX120" s="3458"/>
      <c r="AY120" s="3458"/>
      <c r="AZ120" s="3458"/>
      <c r="BA120" s="3458"/>
      <c r="BB120" s="3458"/>
      <c r="BC120" s="3458"/>
      <c r="BD120" s="3458"/>
      <c r="BE120" s="2828" t="s">
        <v>139</v>
      </c>
      <c r="BF120" s="2828"/>
      <c r="BG120" s="2829" t="s">
        <v>497</v>
      </c>
      <c r="BH120" s="2829"/>
      <c r="BI120" s="2828" t="s">
        <v>139</v>
      </c>
      <c r="BJ120" s="2828"/>
      <c r="BK120" s="2829" t="s">
        <v>498</v>
      </c>
      <c r="BL120" s="2829"/>
      <c r="BM120" s="1329"/>
    </row>
    <row r="121" spans="2:65" ht="5.0999999999999996" customHeight="1"/>
    <row r="122" spans="2:65" ht="15" customHeight="1">
      <c r="BA122" s="3430" t="s">
        <v>5873</v>
      </c>
      <c r="BB122" s="3430"/>
      <c r="BC122" s="3430"/>
      <c r="BD122" s="3430"/>
      <c r="BE122" s="3430"/>
      <c r="BF122" s="3430"/>
      <c r="BG122" s="3430"/>
      <c r="BH122" s="3430"/>
      <c r="BI122" s="3430"/>
      <c r="BJ122" s="3430"/>
      <c r="BK122" s="3430"/>
      <c r="BL122" s="3430"/>
      <c r="BM122" s="3430"/>
    </row>
    <row r="137" spans="60:65" ht="8.85" customHeight="1">
      <c r="BH137" s="889"/>
      <c r="BI137" s="890"/>
      <c r="BJ137" s="890"/>
      <c r="BK137" s="890"/>
      <c r="BL137" s="890"/>
      <c r="BM137" s="890"/>
    </row>
  </sheetData>
  <mergeCells count="189">
    <mergeCell ref="BG2:BH2"/>
    <mergeCell ref="BI2:BK2"/>
    <mergeCell ref="BL2:BM2"/>
    <mergeCell ref="Q4:AX5"/>
    <mergeCell ref="Q6:AX6"/>
    <mergeCell ref="AD7:AK7"/>
    <mergeCell ref="B1:M1"/>
    <mergeCell ref="AS2:AV2"/>
    <mergeCell ref="AW2:AY2"/>
    <mergeCell ref="AZ2:BB2"/>
    <mergeCell ref="BC2:BD2"/>
    <mergeCell ref="BE2:BF2"/>
    <mergeCell ref="W26:BM28"/>
    <mergeCell ref="G29:I31"/>
    <mergeCell ref="B9:D9"/>
    <mergeCell ref="E9:BM11"/>
    <mergeCell ref="B12:D12"/>
    <mergeCell ref="E12:BM12"/>
    <mergeCell ref="B16:H18"/>
    <mergeCell ref="I16:AD18"/>
    <mergeCell ref="AE17:AG18"/>
    <mergeCell ref="AX29:AX31"/>
    <mergeCell ref="AY29:BD31"/>
    <mergeCell ref="BE29:BM31"/>
    <mergeCell ref="BG23:BH24"/>
    <mergeCell ref="B32:F43"/>
    <mergeCell ref="G32:K37"/>
    <mergeCell ref="L32:AX37"/>
    <mergeCell ref="G38:H40"/>
    <mergeCell ref="I38:Q40"/>
    <mergeCell ref="R38:R40"/>
    <mergeCell ref="S38:V40"/>
    <mergeCell ref="J29:J31"/>
    <mergeCell ref="K29:AA31"/>
    <mergeCell ref="AB29:AB31"/>
    <mergeCell ref="AC29:AE31"/>
    <mergeCell ref="AF29:AF31"/>
    <mergeCell ref="AG29:AW31"/>
    <mergeCell ref="B20:F31"/>
    <mergeCell ref="G20:K25"/>
    <mergeCell ref="L20:AX25"/>
    <mergeCell ref="G26:H28"/>
    <mergeCell ref="I26:Q28"/>
    <mergeCell ref="R26:R28"/>
    <mergeCell ref="S26:V28"/>
    <mergeCell ref="W38:BM40"/>
    <mergeCell ref="G41:I43"/>
    <mergeCell ref="J41:J43"/>
    <mergeCell ref="K41:AA43"/>
    <mergeCell ref="AB41:AB43"/>
    <mergeCell ref="AC41:AE43"/>
    <mergeCell ref="AF41:AF43"/>
    <mergeCell ref="AG41:AW43"/>
    <mergeCell ref="AX41:AX43"/>
    <mergeCell ref="AY41:BD43"/>
    <mergeCell ref="BE41:BM43"/>
    <mergeCell ref="B44:F47"/>
    <mergeCell ref="G44:H45"/>
    <mergeCell ref="I44:L45"/>
    <mergeCell ref="M44:N45"/>
    <mergeCell ref="O44:R45"/>
    <mergeCell ref="S44:S47"/>
    <mergeCell ref="T44:W45"/>
    <mergeCell ref="X44:AJ45"/>
    <mergeCell ref="AK44:AR45"/>
    <mergeCell ref="AS44:AZ45"/>
    <mergeCell ref="BA44:BD45"/>
    <mergeCell ref="BE44:BL45"/>
    <mergeCell ref="BM44:BM47"/>
    <mergeCell ref="G46:H47"/>
    <mergeCell ref="I46:L47"/>
    <mergeCell ref="T46:X47"/>
    <mergeCell ref="Y46:AA47"/>
    <mergeCell ref="AB46:AB47"/>
    <mergeCell ref="AC46:AE47"/>
    <mergeCell ref="AF46:AF47"/>
    <mergeCell ref="AG46:BL47"/>
    <mergeCell ref="B49:N52"/>
    <mergeCell ref="O49:BM52"/>
    <mergeCell ref="B53:N56"/>
    <mergeCell ref="O53:AI56"/>
    <mergeCell ref="AJ53:AS56"/>
    <mergeCell ref="AT54:AU55"/>
    <mergeCell ref="AV54:BC55"/>
    <mergeCell ref="BD54:BE55"/>
    <mergeCell ref="BF54:BM55"/>
    <mergeCell ref="B57:F64"/>
    <mergeCell ref="G57:N60"/>
    <mergeCell ref="O57:BM60"/>
    <mergeCell ref="G61:N64"/>
    <mergeCell ref="O61:P64"/>
    <mergeCell ref="Q61:S64"/>
    <mergeCell ref="T61:U64"/>
    <mergeCell ref="V61:Y64"/>
    <mergeCell ref="AA61:BM64"/>
    <mergeCell ref="B65:N74"/>
    <mergeCell ref="AL65:AN65"/>
    <mergeCell ref="O66:P67"/>
    <mergeCell ref="Q66:AB67"/>
    <mergeCell ref="AC66:AI67"/>
    <mergeCell ref="AL66:AN67"/>
    <mergeCell ref="Q73:R74"/>
    <mergeCell ref="S73:BM74"/>
    <mergeCell ref="BA66:BB67"/>
    <mergeCell ref="BC66:BJ67"/>
    <mergeCell ref="BK66:BM67"/>
    <mergeCell ref="O69:P70"/>
    <mergeCell ref="Q69:AX70"/>
    <mergeCell ref="Q71:R72"/>
    <mergeCell ref="S71:BM72"/>
    <mergeCell ref="AO66:AP67"/>
    <mergeCell ref="AQ66:AR67"/>
    <mergeCell ref="AS66:AT67"/>
    <mergeCell ref="AU66:AV67"/>
    <mergeCell ref="AW66:AX67"/>
    <mergeCell ref="AY66:AZ67"/>
    <mergeCell ref="BF76:BG77"/>
    <mergeCell ref="BH76:BI77"/>
    <mergeCell ref="AU76:AW77"/>
    <mergeCell ref="AX76:AY77"/>
    <mergeCell ref="AZ76:BA77"/>
    <mergeCell ref="BB76:BC77"/>
    <mergeCell ref="BD76:BE77"/>
    <mergeCell ref="AJ75:AS78"/>
    <mergeCell ref="B87:N96"/>
    <mergeCell ref="O87:BM96"/>
    <mergeCell ref="AC76:AD77"/>
    <mergeCell ref="B75:N78"/>
    <mergeCell ref="P75:R75"/>
    <mergeCell ref="P76:R77"/>
    <mergeCell ref="S76:T77"/>
    <mergeCell ref="U76:V77"/>
    <mergeCell ref="W76:X77"/>
    <mergeCell ref="Y76:Z77"/>
    <mergeCell ref="AA76:AB77"/>
    <mergeCell ref="AU75:AW75"/>
    <mergeCell ref="B99:N100"/>
    <mergeCell ref="O99:Y100"/>
    <mergeCell ref="Z99:AJ100"/>
    <mergeCell ref="AK99:AU100"/>
    <mergeCell ref="AV99:BM100"/>
    <mergeCell ref="AC80:AD81"/>
    <mergeCell ref="B83:N86"/>
    <mergeCell ref="O83:P84"/>
    <mergeCell ref="Q83:S84"/>
    <mergeCell ref="U83:V84"/>
    <mergeCell ref="W83:BM84"/>
    <mergeCell ref="O85:V86"/>
    <mergeCell ref="W85:BM86"/>
    <mergeCell ref="B79:N82"/>
    <mergeCell ref="P79:R79"/>
    <mergeCell ref="P80:R81"/>
    <mergeCell ref="S80:T81"/>
    <mergeCell ref="U80:V81"/>
    <mergeCell ref="W80:X81"/>
    <mergeCell ref="Y80:Z81"/>
    <mergeCell ref="AA80:AB81"/>
    <mergeCell ref="BB101:BC103"/>
    <mergeCell ref="BD101:BF103"/>
    <mergeCell ref="BG101:BH103"/>
    <mergeCell ref="BI101:BK103"/>
    <mergeCell ref="BL101:BM103"/>
    <mergeCell ref="AV104:AX106"/>
    <mergeCell ref="AY104:BK106"/>
    <mergeCell ref="BL104:BM106"/>
    <mergeCell ref="B101:N120"/>
    <mergeCell ref="O101:Y106"/>
    <mergeCell ref="Z101:AJ106"/>
    <mergeCell ref="AK101:AU106"/>
    <mergeCell ref="AV101:AX103"/>
    <mergeCell ref="AY101:BA103"/>
    <mergeCell ref="O107:BM108"/>
    <mergeCell ref="O109:BM117"/>
    <mergeCell ref="O118:BD118"/>
    <mergeCell ref="BE118:BF118"/>
    <mergeCell ref="O120:BD120"/>
    <mergeCell ref="BE120:BF120"/>
    <mergeCell ref="BG120:BH120"/>
    <mergeCell ref="BI120:BJ120"/>
    <mergeCell ref="BK120:BL120"/>
    <mergeCell ref="BA122:BM122"/>
    <mergeCell ref="BG118:BH118"/>
    <mergeCell ref="BI118:BJ118"/>
    <mergeCell ref="BK118:BL118"/>
    <mergeCell ref="O119:BD119"/>
    <mergeCell ref="BE119:BF119"/>
    <mergeCell ref="BG119:BH119"/>
    <mergeCell ref="BI119:BJ119"/>
    <mergeCell ref="BK119:BL119"/>
  </mergeCells>
  <phoneticPr fontId="129"/>
  <dataValidations count="4">
    <dataValidation type="whole" allowBlank="1" showInputMessage="1" showErrorMessage="1" sqref="I65562:K65564 I65574:K65576 I131098:K131100 I131110:K131112 I196634:K196636 I196646:K196648 I262170:K262172 I262182:K262184 I327706:K327708 I327718:K327720 I393242:K393244 I393254:K393256 I458778:K458780 I458790:K458792 I524314:K524316 I524326:K524328 I589850:K589852 I589862:K589864 I655386:K655388 I655398:K655400 I720922:K720924 I720934:K720936 I786458:K786460 I786470:K786472 I851994:K851996 I852006:K852008 I917530:K917532 I917542:K917544 I983066:K983068 I983078:K983080 Q61:S64 Q65597:S65600 Q131133:S131136 Q196669:S196672 Q262205:S262208 Q327741:S327744 Q393277:S393280 Q458813:S458816 Q524349:S524352 Q589885:S589888 Q655421:S655424 Q720957:S720960 Q786493:S786496 Q852029:S852032 Q917565:S917568 Q983101:S983104 Y46 Y65582 Y131118 Y196654 Y262190 Y327726 Y393262 Y458798 Y524334 Y589870 Y655406 Y720942 Y786478 Y852014 Y917550 Y983086 JE26:JG28 JE38:JG40 JE65562:JG65564 JE65574:JG65576 JE131098:JG131100 JE131110:JG131112 JE196634:JG196636 JE196646:JG196648 JE262170:JG262172 JE262182:JG262184 JE327706:JG327708 JE327718:JG327720 JE393242:JG393244 JE393254:JG393256 JE458778:JG458780 JE458790:JG458792 JE524314:JG524316 JE524326:JG524328 JE589850:JG589852 JE589862:JG589864 JE655386:JG655388 JE655398:JG655400 JE720922:JG720924 JE720934:JG720936 JE786458:JG786460 JE786470:JG786472 JE851994:JG851996 JE852006:JG852008 JE917530:JG917532 JE917542:JG917544 JE983066:JG983068 JE983078:JG983080 JM61:JO64 JM65597:JO65600 JM131133:JO131136 JM196669:JO196672 JM262205:JO262208 JM327741:JO327744 JM393277:JO393280 JM458813:JO458816 JM524349:JO524352 JM589885:JO589888 JM655421:JO655424 JM720957:JO720960 JM786493:JO786496 JM852029:JO852032 JM917565:JO917568 JM983101:JO983104 JU46 JU65582 JU131118 JU196654 JU262190 JU327726 JU393262 JU458798 JU524334 JU589870 JU655406 JU720942 JU786478 JU852014 JU917550 JU983086 TA26:TC28 TA38:TC40 TA65562:TC65564 TA65574:TC65576 TA131098:TC131100 TA131110:TC131112 TA196634:TC196636 TA196646:TC196648 TA262170:TC262172 TA262182:TC262184 TA327706:TC327708 TA327718:TC327720 TA393242:TC393244 TA393254:TC393256 TA458778:TC458780 TA458790:TC458792 TA524314:TC524316 TA524326:TC524328 TA589850:TC589852 TA589862:TC589864 TA655386:TC655388 TA655398:TC655400 TA720922:TC720924 TA720934:TC720936 TA786458:TC786460 TA786470:TC786472 TA851994:TC851996 TA852006:TC852008 TA917530:TC917532 TA917542:TC917544 TA983066:TC983068 TA983078:TC983080 TI61:TK64 TI65597:TK65600 TI131133:TK131136 TI196669:TK196672 TI262205:TK262208 TI327741:TK327744 TI393277:TK393280 TI458813:TK458816 TI524349:TK524352 TI589885:TK589888 TI655421:TK655424 TI720957:TK720960 TI786493:TK786496 TI852029:TK852032 TI917565:TK917568 TI983101:TK983104 TQ46 TQ65582 TQ131118 TQ196654 TQ262190 TQ327726 TQ393262 TQ458798 TQ524334 TQ589870 TQ655406 TQ720942 TQ786478 TQ852014 TQ917550 TQ983086 ACW26:ACY28 ACW38:ACY40 ACW65562:ACY65564 ACW65574:ACY65576 ACW131098:ACY131100 ACW131110:ACY131112 ACW196634:ACY196636 ACW196646:ACY196648 ACW262170:ACY262172 ACW262182:ACY262184 ACW327706:ACY327708 ACW327718:ACY327720 ACW393242:ACY393244 ACW393254:ACY393256 ACW458778:ACY458780 ACW458790:ACY458792 ACW524314:ACY524316 ACW524326:ACY524328 ACW589850:ACY589852 ACW589862:ACY589864 ACW655386:ACY655388 ACW655398:ACY655400 ACW720922:ACY720924 ACW720934:ACY720936 ACW786458:ACY786460 ACW786470:ACY786472 ACW851994:ACY851996 ACW852006:ACY852008 ACW917530:ACY917532 ACW917542:ACY917544 ACW983066:ACY983068 ACW983078:ACY983080 ADE61:ADG64 ADE65597:ADG65600 ADE131133:ADG131136 ADE196669:ADG196672 ADE262205:ADG262208 ADE327741:ADG327744 ADE393277:ADG393280 ADE458813:ADG458816 ADE524349:ADG524352 ADE589885:ADG589888 ADE655421:ADG655424 ADE720957:ADG720960 ADE786493:ADG786496 ADE852029:ADG852032 ADE917565:ADG917568 ADE983101:ADG983104 ADM46 ADM65582 ADM131118 ADM196654 ADM262190 ADM327726 ADM393262 ADM458798 ADM524334 ADM589870 ADM655406 ADM720942 ADM786478 ADM852014 ADM917550 ADM983086 AMS26:AMU28 AMS38:AMU40 AMS65562:AMU65564 AMS65574:AMU65576 AMS131098:AMU131100 AMS131110:AMU131112 AMS196634:AMU196636 AMS196646:AMU196648 AMS262170:AMU262172 AMS262182:AMU262184 AMS327706:AMU327708 AMS327718:AMU327720 AMS393242:AMU393244 AMS393254:AMU393256 AMS458778:AMU458780 AMS458790:AMU458792 AMS524314:AMU524316 AMS524326:AMU524328 AMS589850:AMU589852 AMS589862:AMU589864 AMS655386:AMU655388 AMS655398:AMU655400 AMS720922:AMU720924 AMS720934:AMU720936 AMS786458:AMU786460 AMS786470:AMU786472 AMS851994:AMU851996 AMS852006:AMU852008 AMS917530:AMU917532 AMS917542:AMU917544 AMS983066:AMU983068 AMS983078:AMU983080 ANA61:ANC64 ANA65597:ANC65600 ANA131133:ANC131136 ANA196669:ANC196672 ANA262205:ANC262208 ANA327741:ANC327744 ANA393277:ANC393280 ANA458813:ANC458816 ANA524349:ANC524352 ANA589885:ANC589888 ANA655421:ANC655424 ANA720957:ANC720960 ANA786493:ANC786496 ANA852029:ANC852032 ANA917565:ANC917568 ANA983101:ANC983104 ANI46 ANI65582 ANI131118 ANI196654 ANI262190 ANI327726 ANI393262 ANI458798 ANI524334 ANI589870 ANI655406 ANI720942 ANI786478 ANI852014 ANI917550 ANI983086 AWO26:AWQ28 AWO38:AWQ40 AWO65562:AWQ65564 AWO65574:AWQ65576 AWO131098:AWQ131100 AWO131110:AWQ131112 AWO196634:AWQ196636 AWO196646:AWQ196648 AWO262170:AWQ262172 AWO262182:AWQ262184 AWO327706:AWQ327708 AWO327718:AWQ327720 AWO393242:AWQ393244 AWO393254:AWQ393256 AWO458778:AWQ458780 AWO458790:AWQ458792 AWO524314:AWQ524316 AWO524326:AWQ524328 AWO589850:AWQ589852 AWO589862:AWQ589864 AWO655386:AWQ655388 AWO655398:AWQ655400 AWO720922:AWQ720924 AWO720934:AWQ720936 AWO786458:AWQ786460 AWO786470:AWQ786472 AWO851994:AWQ851996 AWO852006:AWQ852008 AWO917530:AWQ917532 AWO917542:AWQ917544 AWO983066:AWQ983068 AWO983078:AWQ983080 AWW61:AWY64 AWW65597:AWY65600 AWW131133:AWY131136 AWW196669:AWY196672 AWW262205:AWY262208 AWW327741:AWY327744 AWW393277:AWY393280 AWW458813:AWY458816 AWW524349:AWY524352 AWW589885:AWY589888 AWW655421:AWY655424 AWW720957:AWY720960 AWW786493:AWY786496 AWW852029:AWY852032 AWW917565:AWY917568 AWW983101:AWY983104 AXE46 AXE65582 AXE131118 AXE196654 AXE262190 AXE327726 AXE393262 AXE458798 AXE524334 AXE589870 AXE655406 AXE720942 AXE786478 AXE852014 AXE917550 AXE983086 BGK26:BGM28 BGK38:BGM40 BGK65562:BGM65564 BGK65574:BGM65576 BGK131098:BGM131100 BGK131110:BGM131112 BGK196634:BGM196636 BGK196646:BGM196648 BGK262170:BGM262172 BGK262182:BGM262184 BGK327706:BGM327708 BGK327718:BGM327720 BGK393242:BGM393244 BGK393254:BGM393256 BGK458778:BGM458780 BGK458790:BGM458792 BGK524314:BGM524316 BGK524326:BGM524328 BGK589850:BGM589852 BGK589862:BGM589864 BGK655386:BGM655388 BGK655398:BGM655400 BGK720922:BGM720924 BGK720934:BGM720936 BGK786458:BGM786460 BGK786470:BGM786472 BGK851994:BGM851996 BGK852006:BGM852008 BGK917530:BGM917532 BGK917542:BGM917544 BGK983066:BGM983068 BGK983078:BGM983080 BGS61:BGU64 BGS65597:BGU65600 BGS131133:BGU131136 BGS196669:BGU196672 BGS262205:BGU262208 BGS327741:BGU327744 BGS393277:BGU393280 BGS458813:BGU458816 BGS524349:BGU524352 BGS589885:BGU589888 BGS655421:BGU655424 BGS720957:BGU720960 BGS786493:BGU786496 BGS852029:BGU852032 BGS917565:BGU917568 BGS983101:BGU983104 BHA46 BHA65582 BHA131118 BHA196654 BHA262190 BHA327726 BHA393262 BHA458798 BHA524334 BHA589870 BHA655406 BHA720942 BHA786478 BHA852014 BHA917550 BHA983086 BQG26:BQI28 BQG38:BQI40 BQG65562:BQI65564 BQG65574:BQI65576 BQG131098:BQI131100 BQG131110:BQI131112 BQG196634:BQI196636 BQG196646:BQI196648 BQG262170:BQI262172 BQG262182:BQI262184 BQG327706:BQI327708 BQG327718:BQI327720 BQG393242:BQI393244 BQG393254:BQI393256 BQG458778:BQI458780 BQG458790:BQI458792 BQG524314:BQI524316 BQG524326:BQI524328 BQG589850:BQI589852 BQG589862:BQI589864 BQG655386:BQI655388 BQG655398:BQI655400 BQG720922:BQI720924 BQG720934:BQI720936 BQG786458:BQI786460 BQG786470:BQI786472 BQG851994:BQI851996 BQG852006:BQI852008 BQG917530:BQI917532 BQG917542:BQI917544 BQG983066:BQI983068 BQG983078:BQI983080 BQO61:BQQ64 BQO65597:BQQ65600 BQO131133:BQQ131136 BQO196669:BQQ196672 BQO262205:BQQ262208 BQO327741:BQQ327744 BQO393277:BQQ393280 BQO458813:BQQ458816 BQO524349:BQQ524352 BQO589885:BQQ589888 BQO655421:BQQ655424 BQO720957:BQQ720960 BQO786493:BQQ786496 BQO852029:BQQ852032 BQO917565:BQQ917568 BQO983101:BQQ983104 BQW46 BQW65582 BQW131118 BQW196654 BQW262190 BQW327726 BQW393262 BQW458798 BQW524334 BQW589870 BQW655406 BQW720942 BQW786478 BQW852014 BQW917550 BQW983086 CAC26:CAE28 CAC38:CAE40 CAC65562:CAE65564 CAC65574:CAE65576 CAC131098:CAE131100 CAC131110:CAE131112 CAC196634:CAE196636 CAC196646:CAE196648 CAC262170:CAE262172 CAC262182:CAE262184 CAC327706:CAE327708 CAC327718:CAE327720 CAC393242:CAE393244 CAC393254:CAE393256 CAC458778:CAE458780 CAC458790:CAE458792 CAC524314:CAE524316 CAC524326:CAE524328 CAC589850:CAE589852 CAC589862:CAE589864 CAC655386:CAE655388 CAC655398:CAE655400 CAC720922:CAE720924 CAC720934:CAE720936 CAC786458:CAE786460 CAC786470:CAE786472 CAC851994:CAE851996 CAC852006:CAE852008 CAC917530:CAE917532 CAC917542:CAE917544 CAC983066:CAE983068 CAC983078:CAE983080 CAK61:CAM64 CAK65597:CAM65600 CAK131133:CAM131136 CAK196669:CAM196672 CAK262205:CAM262208 CAK327741:CAM327744 CAK393277:CAM393280 CAK458813:CAM458816 CAK524349:CAM524352 CAK589885:CAM589888 CAK655421:CAM655424 CAK720957:CAM720960 CAK786493:CAM786496 CAK852029:CAM852032 CAK917565:CAM917568 CAK983101:CAM983104 CAS46 CAS65582 CAS131118 CAS196654 CAS262190 CAS327726 CAS393262 CAS458798 CAS524334 CAS589870 CAS655406 CAS720942 CAS786478 CAS852014 CAS917550 CAS983086 CJY26:CKA28 CJY38:CKA40 CJY65562:CKA65564 CJY65574:CKA65576 CJY131098:CKA131100 CJY131110:CKA131112 CJY196634:CKA196636 CJY196646:CKA196648 CJY262170:CKA262172 CJY262182:CKA262184 CJY327706:CKA327708 CJY327718:CKA327720 CJY393242:CKA393244 CJY393254:CKA393256 CJY458778:CKA458780 CJY458790:CKA458792 CJY524314:CKA524316 CJY524326:CKA524328 CJY589850:CKA589852 CJY589862:CKA589864 CJY655386:CKA655388 CJY655398:CKA655400 CJY720922:CKA720924 CJY720934:CKA720936 CJY786458:CKA786460 CJY786470:CKA786472 CJY851994:CKA851996 CJY852006:CKA852008 CJY917530:CKA917532 CJY917542:CKA917544 CJY983066:CKA983068 CJY983078:CKA983080 CKG61:CKI64 CKG65597:CKI65600 CKG131133:CKI131136 CKG196669:CKI196672 CKG262205:CKI262208 CKG327741:CKI327744 CKG393277:CKI393280 CKG458813:CKI458816 CKG524349:CKI524352 CKG589885:CKI589888 CKG655421:CKI655424 CKG720957:CKI720960 CKG786493:CKI786496 CKG852029:CKI852032 CKG917565:CKI917568 CKG983101:CKI983104 CKO46 CKO65582 CKO131118 CKO196654 CKO262190 CKO327726 CKO393262 CKO458798 CKO524334 CKO589870 CKO655406 CKO720942 CKO786478 CKO852014 CKO917550 CKO983086 CTU26:CTW28 CTU38:CTW40 CTU65562:CTW65564 CTU65574:CTW65576 CTU131098:CTW131100 CTU131110:CTW131112 CTU196634:CTW196636 CTU196646:CTW196648 CTU262170:CTW262172 CTU262182:CTW262184 CTU327706:CTW327708 CTU327718:CTW327720 CTU393242:CTW393244 CTU393254:CTW393256 CTU458778:CTW458780 CTU458790:CTW458792 CTU524314:CTW524316 CTU524326:CTW524328 CTU589850:CTW589852 CTU589862:CTW589864 CTU655386:CTW655388 CTU655398:CTW655400 CTU720922:CTW720924 CTU720934:CTW720936 CTU786458:CTW786460 CTU786470:CTW786472 CTU851994:CTW851996 CTU852006:CTW852008 CTU917530:CTW917532 CTU917542:CTW917544 CTU983066:CTW983068 CTU983078:CTW983080 CUC61:CUE64 CUC65597:CUE65600 CUC131133:CUE131136 CUC196669:CUE196672 CUC262205:CUE262208 CUC327741:CUE327744 CUC393277:CUE393280 CUC458813:CUE458816 CUC524349:CUE524352 CUC589885:CUE589888 CUC655421:CUE655424 CUC720957:CUE720960 CUC786493:CUE786496 CUC852029:CUE852032 CUC917565:CUE917568 CUC983101:CUE983104 CUK46 CUK65582 CUK131118 CUK196654 CUK262190 CUK327726 CUK393262 CUK458798 CUK524334 CUK589870 CUK655406 CUK720942 CUK786478 CUK852014 CUK917550 CUK983086 DDQ26:DDS28 DDQ38:DDS40 DDQ65562:DDS65564 DDQ65574:DDS65576 DDQ131098:DDS131100 DDQ131110:DDS131112 DDQ196634:DDS196636 DDQ196646:DDS196648 DDQ262170:DDS262172 DDQ262182:DDS262184 DDQ327706:DDS327708 DDQ327718:DDS327720 DDQ393242:DDS393244 DDQ393254:DDS393256 DDQ458778:DDS458780 DDQ458790:DDS458792 DDQ524314:DDS524316 DDQ524326:DDS524328 DDQ589850:DDS589852 DDQ589862:DDS589864 DDQ655386:DDS655388 DDQ655398:DDS655400 DDQ720922:DDS720924 DDQ720934:DDS720936 DDQ786458:DDS786460 DDQ786470:DDS786472 DDQ851994:DDS851996 DDQ852006:DDS852008 DDQ917530:DDS917532 DDQ917542:DDS917544 DDQ983066:DDS983068 DDQ983078:DDS983080 DDY61:DEA64 DDY65597:DEA65600 DDY131133:DEA131136 DDY196669:DEA196672 DDY262205:DEA262208 DDY327741:DEA327744 DDY393277:DEA393280 DDY458813:DEA458816 DDY524349:DEA524352 DDY589885:DEA589888 DDY655421:DEA655424 DDY720957:DEA720960 DDY786493:DEA786496 DDY852029:DEA852032 DDY917565:DEA917568 DDY983101:DEA983104 DEG46 DEG65582 DEG131118 DEG196654 DEG262190 DEG327726 DEG393262 DEG458798 DEG524334 DEG589870 DEG655406 DEG720942 DEG786478 DEG852014 DEG917550 DEG983086 DNM26:DNO28 DNM38:DNO40 DNM65562:DNO65564 DNM65574:DNO65576 DNM131098:DNO131100 DNM131110:DNO131112 DNM196634:DNO196636 DNM196646:DNO196648 DNM262170:DNO262172 DNM262182:DNO262184 DNM327706:DNO327708 DNM327718:DNO327720 DNM393242:DNO393244 DNM393254:DNO393256 DNM458778:DNO458780 DNM458790:DNO458792 DNM524314:DNO524316 DNM524326:DNO524328 DNM589850:DNO589852 DNM589862:DNO589864 DNM655386:DNO655388 DNM655398:DNO655400 DNM720922:DNO720924 DNM720934:DNO720936 DNM786458:DNO786460 DNM786470:DNO786472 DNM851994:DNO851996 DNM852006:DNO852008 DNM917530:DNO917532 DNM917542:DNO917544 DNM983066:DNO983068 DNM983078:DNO983080 DNU61:DNW64 DNU65597:DNW65600 DNU131133:DNW131136 DNU196669:DNW196672 DNU262205:DNW262208 DNU327741:DNW327744 DNU393277:DNW393280 DNU458813:DNW458816 DNU524349:DNW524352 DNU589885:DNW589888 DNU655421:DNW655424 DNU720957:DNW720960 DNU786493:DNW786496 DNU852029:DNW852032 DNU917565:DNW917568 DNU983101:DNW983104 DOC46 DOC65582 DOC131118 DOC196654 DOC262190 DOC327726 DOC393262 DOC458798 DOC524334 DOC589870 DOC655406 DOC720942 DOC786478 DOC852014 DOC917550 DOC983086 DXI26:DXK28 DXI38:DXK40 DXI65562:DXK65564 DXI65574:DXK65576 DXI131098:DXK131100 DXI131110:DXK131112 DXI196634:DXK196636 DXI196646:DXK196648 DXI262170:DXK262172 DXI262182:DXK262184 DXI327706:DXK327708 DXI327718:DXK327720 DXI393242:DXK393244 DXI393254:DXK393256 DXI458778:DXK458780 DXI458790:DXK458792 DXI524314:DXK524316 DXI524326:DXK524328 DXI589850:DXK589852 DXI589862:DXK589864 DXI655386:DXK655388 DXI655398:DXK655400 DXI720922:DXK720924 DXI720934:DXK720936 DXI786458:DXK786460 DXI786470:DXK786472 DXI851994:DXK851996 DXI852006:DXK852008 DXI917530:DXK917532 DXI917542:DXK917544 DXI983066:DXK983068 DXI983078:DXK983080 DXQ61:DXS64 DXQ65597:DXS65600 DXQ131133:DXS131136 DXQ196669:DXS196672 DXQ262205:DXS262208 DXQ327741:DXS327744 DXQ393277:DXS393280 DXQ458813:DXS458816 DXQ524349:DXS524352 DXQ589885:DXS589888 DXQ655421:DXS655424 DXQ720957:DXS720960 DXQ786493:DXS786496 DXQ852029:DXS852032 DXQ917565:DXS917568 DXQ983101:DXS983104 DXY46 DXY65582 DXY131118 DXY196654 DXY262190 DXY327726 DXY393262 DXY458798 DXY524334 DXY589870 DXY655406 DXY720942 DXY786478 DXY852014 DXY917550 DXY983086 EHE26:EHG28 EHE38:EHG40 EHE65562:EHG65564 EHE65574:EHG65576 EHE131098:EHG131100 EHE131110:EHG131112 EHE196634:EHG196636 EHE196646:EHG196648 EHE262170:EHG262172 EHE262182:EHG262184 EHE327706:EHG327708 EHE327718:EHG327720 EHE393242:EHG393244 EHE393254:EHG393256 EHE458778:EHG458780 EHE458790:EHG458792 EHE524314:EHG524316 EHE524326:EHG524328 EHE589850:EHG589852 EHE589862:EHG589864 EHE655386:EHG655388 EHE655398:EHG655400 EHE720922:EHG720924 EHE720934:EHG720936 EHE786458:EHG786460 EHE786470:EHG786472 EHE851994:EHG851996 EHE852006:EHG852008 EHE917530:EHG917532 EHE917542:EHG917544 EHE983066:EHG983068 EHE983078:EHG983080 EHM61:EHO64 EHM65597:EHO65600 EHM131133:EHO131136 EHM196669:EHO196672 EHM262205:EHO262208 EHM327741:EHO327744 EHM393277:EHO393280 EHM458813:EHO458816 EHM524349:EHO524352 EHM589885:EHO589888 EHM655421:EHO655424 EHM720957:EHO720960 EHM786493:EHO786496 EHM852029:EHO852032 EHM917565:EHO917568 EHM983101:EHO983104 EHU46 EHU65582 EHU131118 EHU196654 EHU262190 EHU327726 EHU393262 EHU458798 EHU524334 EHU589870 EHU655406 EHU720942 EHU786478 EHU852014 EHU917550 EHU983086 ERA26:ERC28 ERA38:ERC40 ERA65562:ERC65564 ERA65574:ERC65576 ERA131098:ERC131100 ERA131110:ERC131112 ERA196634:ERC196636 ERA196646:ERC196648 ERA262170:ERC262172 ERA262182:ERC262184 ERA327706:ERC327708 ERA327718:ERC327720 ERA393242:ERC393244 ERA393254:ERC393256 ERA458778:ERC458780 ERA458790:ERC458792 ERA524314:ERC524316 ERA524326:ERC524328 ERA589850:ERC589852 ERA589862:ERC589864 ERA655386:ERC655388 ERA655398:ERC655400 ERA720922:ERC720924 ERA720934:ERC720936 ERA786458:ERC786460 ERA786470:ERC786472 ERA851994:ERC851996 ERA852006:ERC852008 ERA917530:ERC917532 ERA917542:ERC917544 ERA983066:ERC983068 ERA983078:ERC983080 ERI61:ERK64 ERI65597:ERK65600 ERI131133:ERK131136 ERI196669:ERK196672 ERI262205:ERK262208 ERI327741:ERK327744 ERI393277:ERK393280 ERI458813:ERK458816 ERI524349:ERK524352 ERI589885:ERK589888 ERI655421:ERK655424 ERI720957:ERK720960 ERI786493:ERK786496 ERI852029:ERK852032 ERI917565:ERK917568 ERI983101:ERK983104 ERQ46 ERQ65582 ERQ131118 ERQ196654 ERQ262190 ERQ327726 ERQ393262 ERQ458798 ERQ524334 ERQ589870 ERQ655406 ERQ720942 ERQ786478 ERQ852014 ERQ917550 ERQ983086 FAW26:FAY28 FAW38:FAY40 FAW65562:FAY65564 FAW65574:FAY65576 FAW131098:FAY131100 FAW131110:FAY131112 FAW196634:FAY196636 FAW196646:FAY196648 FAW262170:FAY262172 FAW262182:FAY262184 FAW327706:FAY327708 FAW327718:FAY327720 FAW393242:FAY393244 FAW393254:FAY393256 FAW458778:FAY458780 FAW458790:FAY458792 FAW524314:FAY524316 FAW524326:FAY524328 FAW589850:FAY589852 FAW589862:FAY589864 FAW655386:FAY655388 FAW655398:FAY655400 FAW720922:FAY720924 FAW720934:FAY720936 FAW786458:FAY786460 FAW786470:FAY786472 FAW851994:FAY851996 FAW852006:FAY852008 FAW917530:FAY917532 FAW917542:FAY917544 FAW983066:FAY983068 FAW983078:FAY983080 FBE61:FBG64 FBE65597:FBG65600 FBE131133:FBG131136 FBE196669:FBG196672 FBE262205:FBG262208 FBE327741:FBG327744 FBE393277:FBG393280 FBE458813:FBG458816 FBE524349:FBG524352 FBE589885:FBG589888 FBE655421:FBG655424 FBE720957:FBG720960 FBE786493:FBG786496 FBE852029:FBG852032 FBE917565:FBG917568 FBE983101:FBG983104 FBM46 FBM65582 FBM131118 FBM196654 FBM262190 FBM327726 FBM393262 FBM458798 FBM524334 FBM589870 FBM655406 FBM720942 FBM786478 FBM852014 FBM917550 FBM983086 FKS26:FKU28 FKS38:FKU40 FKS65562:FKU65564 FKS65574:FKU65576 FKS131098:FKU131100 FKS131110:FKU131112 FKS196634:FKU196636 FKS196646:FKU196648 FKS262170:FKU262172 FKS262182:FKU262184 FKS327706:FKU327708 FKS327718:FKU327720 FKS393242:FKU393244 FKS393254:FKU393256 FKS458778:FKU458780 FKS458790:FKU458792 FKS524314:FKU524316 FKS524326:FKU524328 FKS589850:FKU589852 FKS589862:FKU589864 FKS655386:FKU655388 FKS655398:FKU655400 FKS720922:FKU720924 FKS720934:FKU720936 FKS786458:FKU786460 FKS786470:FKU786472 FKS851994:FKU851996 FKS852006:FKU852008 FKS917530:FKU917532 FKS917542:FKU917544 FKS983066:FKU983068 FKS983078:FKU983080 FLA61:FLC64 FLA65597:FLC65600 FLA131133:FLC131136 FLA196669:FLC196672 FLA262205:FLC262208 FLA327741:FLC327744 FLA393277:FLC393280 FLA458813:FLC458816 FLA524349:FLC524352 FLA589885:FLC589888 FLA655421:FLC655424 FLA720957:FLC720960 FLA786493:FLC786496 FLA852029:FLC852032 FLA917565:FLC917568 FLA983101:FLC983104 FLI46 FLI65582 FLI131118 FLI196654 FLI262190 FLI327726 FLI393262 FLI458798 FLI524334 FLI589870 FLI655406 FLI720942 FLI786478 FLI852014 FLI917550 FLI983086 FUO26:FUQ28 FUO38:FUQ40 FUO65562:FUQ65564 FUO65574:FUQ65576 FUO131098:FUQ131100 FUO131110:FUQ131112 FUO196634:FUQ196636 FUO196646:FUQ196648 FUO262170:FUQ262172 FUO262182:FUQ262184 FUO327706:FUQ327708 FUO327718:FUQ327720 FUO393242:FUQ393244 FUO393254:FUQ393256 FUO458778:FUQ458780 FUO458790:FUQ458792 FUO524314:FUQ524316 FUO524326:FUQ524328 FUO589850:FUQ589852 FUO589862:FUQ589864 FUO655386:FUQ655388 FUO655398:FUQ655400 FUO720922:FUQ720924 FUO720934:FUQ720936 FUO786458:FUQ786460 FUO786470:FUQ786472 FUO851994:FUQ851996 FUO852006:FUQ852008 FUO917530:FUQ917532 FUO917542:FUQ917544 FUO983066:FUQ983068 FUO983078:FUQ983080 FUW61:FUY64 FUW65597:FUY65600 FUW131133:FUY131136 FUW196669:FUY196672 FUW262205:FUY262208 FUW327741:FUY327744 FUW393277:FUY393280 FUW458813:FUY458816 FUW524349:FUY524352 FUW589885:FUY589888 FUW655421:FUY655424 FUW720957:FUY720960 FUW786493:FUY786496 FUW852029:FUY852032 FUW917565:FUY917568 FUW983101:FUY983104 FVE46 FVE65582 FVE131118 FVE196654 FVE262190 FVE327726 FVE393262 FVE458798 FVE524334 FVE589870 FVE655406 FVE720942 FVE786478 FVE852014 FVE917550 FVE983086 GEK26:GEM28 GEK38:GEM40 GEK65562:GEM65564 GEK65574:GEM65576 GEK131098:GEM131100 GEK131110:GEM131112 GEK196634:GEM196636 GEK196646:GEM196648 GEK262170:GEM262172 GEK262182:GEM262184 GEK327706:GEM327708 GEK327718:GEM327720 GEK393242:GEM393244 GEK393254:GEM393256 GEK458778:GEM458780 GEK458790:GEM458792 GEK524314:GEM524316 GEK524326:GEM524328 GEK589850:GEM589852 GEK589862:GEM589864 GEK655386:GEM655388 GEK655398:GEM655400 GEK720922:GEM720924 GEK720934:GEM720936 GEK786458:GEM786460 GEK786470:GEM786472 GEK851994:GEM851996 GEK852006:GEM852008 GEK917530:GEM917532 GEK917542:GEM917544 GEK983066:GEM983068 GEK983078:GEM983080 GES61:GEU64 GES65597:GEU65600 GES131133:GEU131136 GES196669:GEU196672 GES262205:GEU262208 GES327741:GEU327744 GES393277:GEU393280 GES458813:GEU458816 GES524349:GEU524352 GES589885:GEU589888 GES655421:GEU655424 GES720957:GEU720960 GES786493:GEU786496 GES852029:GEU852032 GES917565:GEU917568 GES983101:GEU983104 GFA46 GFA65582 GFA131118 GFA196654 GFA262190 GFA327726 GFA393262 GFA458798 GFA524334 GFA589870 GFA655406 GFA720942 GFA786478 GFA852014 GFA917550 GFA983086 GOG26:GOI28 GOG38:GOI40 GOG65562:GOI65564 GOG65574:GOI65576 GOG131098:GOI131100 GOG131110:GOI131112 GOG196634:GOI196636 GOG196646:GOI196648 GOG262170:GOI262172 GOG262182:GOI262184 GOG327706:GOI327708 GOG327718:GOI327720 GOG393242:GOI393244 GOG393254:GOI393256 GOG458778:GOI458780 GOG458790:GOI458792 GOG524314:GOI524316 GOG524326:GOI524328 GOG589850:GOI589852 GOG589862:GOI589864 GOG655386:GOI655388 GOG655398:GOI655400 GOG720922:GOI720924 GOG720934:GOI720936 GOG786458:GOI786460 GOG786470:GOI786472 GOG851994:GOI851996 GOG852006:GOI852008 GOG917530:GOI917532 GOG917542:GOI917544 GOG983066:GOI983068 GOG983078:GOI983080 GOO61:GOQ64 GOO65597:GOQ65600 GOO131133:GOQ131136 GOO196669:GOQ196672 GOO262205:GOQ262208 GOO327741:GOQ327744 GOO393277:GOQ393280 GOO458813:GOQ458816 GOO524349:GOQ524352 GOO589885:GOQ589888 GOO655421:GOQ655424 GOO720957:GOQ720960 GOO786493:GOQ786496 GOO852029:GOQ852032 GOO917565:GOQ917568 GOO983101:GOQ983104 GOW46 GOW65582 GOW131118 GOW196654 GOW262190 GOW327726 GOW393262 GOW458798 GOW524334 GOW589870 GOW655406 GOW720942 GOW786478 GOW852014 GOW917550 GOW983086 GYC26:GYE28 GYC38:GYE40 GYC65562:GYE65564 GYC65574:GYE65576 GYC131098:GYE131100 GYC131110:GYE131112 GYC196634:GYE196636 GYC196646:GYE196648 GYC262170:GYE262172 GYC262182:GYE262184 GYC327706:GYE327708 GYC327718:GYE327720 GYC393242:GYE393244 GYC393254:GYE393256 GYC458778:GYE458780 GYC458790:GYE458792 GYC524314:GYE524316 GYC524326:GYE524328 GYC589850:GYE589852 GYC589862:GYE589864 GYC655386:GYE655388 GYC655398:GYE655400 GYC720922:GYE720924 GYC720934:GYE720936 GYC786458:GYE786460 GYC786470:GYE786472 GYC851994:GYE851996 GYC852006:GYE852008 GYC917530:GYE917532 GYC917542:GYE917544 GYC983066:GYE983068 GYC983078:GYE983080 GYK61:GYM64 GYK65597:GYM65600 GYK131133:GYM131136 GYK196669:GYM196672 GYK262205:GYM262208 GYK327741:GYM327744 GYK393277:GYM393280 GYK458813:GYM458816 GYK524349:GYM524352 GYK589885:GYM589888 GYK655421:GYM655424 GYK720957:GYM720960 GYK786493:GYM786496 GYK852029:GYM852032 GYK917565:GYM917568 GYK983101:GYM983104 GYS46 GYS65582 GYS131118 GYS196654 GYS262190 GYS327726 GYS393262 GYS458798 GYS524334 GYS589870 GYS655406 GYS720942 GYS786478 GYS852014 GYS917550 GYS983086 HHY26:HIA28 HHY38:HIA40 HHY65562:HIA65564 HHY65574:HIA65576 HHY131098:HIA131100 HHY131110:HIA131112 HHY196634:HIA196636 HHY196646:HIA196648 HHY262170:HIA262172 HHY262182:HIA262184 HHY327706:HIA327708 HHY327718:HIA327720 HHY393242:HIA393244 HHY393254:HIA393256 HHY458778:HIA458780 HHY458790:HIA458792 HHY524314:HIA524316 HHY524326:HIA524328 HHY589850:HIA589852 HHY589862:HIA589864 HHY655386:HIA655388 HHY655398:HIA655400 HHY720922:HIA720924 HHY720934:HIA720936 HHY786458:HIA786460 HHY786470:HIA786472 HHY851994:HIA851996 HHY852006:HIA852008 HHY917530:HIA917532 HHY917542:HIA917544 HHY983066:HIA983068 HHY983078:HIA983080 HIG61:HII64 HIG65597:HII65600 HIG131133:HII131136 HIG196669:HII196672 HIG262205:HII262208 HIG327741:HII327744 HIG393277:HII393280 HIG458813:HII458816 HIG524349:HII524352 HIG589885:HII589888 HIG655421:HII655424 HIG720957:HII720960 HIG786493:HII786496 HIG852029:HII852032 HIG917565:HII917568 HIG983101:HII983104 HIO46 HIO65582 HIO131118 HIO196654 HIO262190 HIO327726 HIO393262 HIO458798 HIO524334 HIO589870 HIO655406 HIO720942 HIO786478 HIO852014 HIO917550 HIO983086 HRU26:HRW28 HRU38:HRW40 HRU65562:HRW65564 HRU65574:HRW65576 HRU131098:HRW131100 HRU131110:HRW131112 HRU196634:HRW196636 HRU196646:HRW196648 HRU262170:HRW262172 HRU262182:HRW262184 HRU327706:HRW327708 HRU327718:HRW327720 HRU393242:HRW393244 HRU393254:HRW393256 HRU458778:HRW458780 HRU458790:HRW458792 HRU524314:HRW524316 HRU524326:HRW524328 HRU589850:HRW589852 HRU589862:HRW589864 HRU655386:HRW655388 HRU655398:HRW655400 HRU720922:HRW720924 HRU720934:HRW720936 HRU786458:HRW786460 HRU786470:HRW786472 HRU851994:HRW851996 HRU852006:HRW852008 HRU917530:HRW917532 HRU917542:HRW917544 HRU983066:HRW983068 HRU983078:HRW983080 HSC61:HSE64 HSC65597:HSE65600 HSC131133:HSE131136 HSC196669:HSE196672 HSC262205:HSE262208 HSC327741:HSE327744 HSC393277:HSE393280 HSC458813:HSE458816 HSC524349:HSE524352 HSC589885:HSE589888 HSC655421:HSE655424 HSC720957:HSE720960 HSC786493:HSE786496 HSC852029:HSE852032 HSC917565:HSE917568 HSC983101:HSE983104 HSK46 HSK65582 HSK131118 HSK196654 HSK262190 HSK327726 HSK393262 HSK458798 HSK524334 HSK589870 HSK655406 HSK720942 HSK786478 HSK852014 HSK917550 HSK983086 IBQ26:IBS28 IBQ38:IBS40 IBQ65562:IBS65564 IBQ65574:IBS65576 IBQ131098:IBS131100 IBQ131110:IBS131112 IBQ196634:IBS196636 IBQ196646:IBS196648 IBQ262170:IBS262172 IBQ262182:IBS262184 IBQ327706:IBS327708 IBQ327718:IBS327720 IBQ393242:IBS393244 IBQ393254:IBS393256 IBQ458778:IBS458780 IBQ458790:IBS458792 IBQ524314:IBS524316 IBQ524326:IBS524328 IBQ589850:IBS589852 IBQ589862:IBS589864 IBQ655386:IBS655388 IBQ655398:IBS655400 IBQ720922:IBS720924 IBQ720934:IBS720936 IBQ786458:IBS786460 IBQ786470:IBS786472 IBQ851994:IBS851996 IBQ852006:IBS852008 IBQ917530:IBS917532 IBQ917542:IBS917544 IBQ983066:IBS983068 IBQ983078:IBS983080 IBY61:ICA64 IBY65597:ICA65600 IBY131133:ICA131136 IBY196669:ICA196672 IBY262205:ICA262208 IBY327741:ICA327744 IBY393277:ICA393280 IBY458813:ICA458816 IBY524349:ICA524352 IBY589885:ICA589888 IBY655421:ICA655424 IBY720957:ICA720960 IBY786493:ICA786496 IBY852029:ICA852032 IBY917565:ICA917568 IBY983101:ICA983104 ICG46 ICG65582 ICG131118 ICG196654 ICG262190 ICG327726 ICG393262 ICG458798 ICG524334 ICG589870 ICG655406 ICG720942 ICG786478 ICG852014 ICG917550 ICG983086 ILM26:ILO28 ILM38:ILO40 ILM65562:ILO65564 ILM65574:ILO65576 ILM131098:ILO131100 ILM131110:ILO131112 ILM196634:ILO196636 ILM196646:ILO196648 ILM262170:ILO262172 ILM262182:ILO262184 ILM327706:ILO327708 ILM327718:ILO327720 ILM393242:ILO393244 ILM393254:ILO393256 ILM458778:ILO458780 ILM458790:ILO458792 ILM524314:ILO524316 ILM524326:ILO524328 ILM589850:ILO589852 ILM589862:ILO589864 ILM655386:ILO655388 ILM655398:ILO655400 ILM720922:ILO720924 ILM720934:ILO720936 ILM786458:ILO786460 ILM786470:ILO786472 ILM851994:ILO851996 ILM852006:ILO852008 ILM917530:ILO917532 ILM917542:ILO917544 ILM983066:ILO983068 ILM983078:ILO983080 ILU61:ILW64 ILU65597:ILW65600 ILU131133:ILW131136 ILU196669:ILW196672 ILU262205:ILW262208 ILU327741:ILW327744 ILU393277:ILW393280 ILU458813:ILW458816 ILU524349:ILW524352 ILU589885:ILW589888 ILU655421:ILW655424 ILU720957:ILW720960 ILU786493:ILW786496 ILU852029:ILW852032 ILU917565:ILW917568 ILU983101:ILW983104 IMC46 IMC65582 IMC131118 IMC196654 IMC262190 IMC327726 IMC393262 IMC458798 IMC524334 IMC589870 IMC655406 IMC720942 IMC786478 IMC852014 IMC917550 IMC983086 IVI26:IVK28 IVI38:IVK40 IVI65562:IVK65564 IVI65574:IVK65576 IVI131098:IVK131100 IVI131110:IVK131112 IVI196634:IVK196636 IVI196646:IVK196648 IVI262170:IVK262172 IVI262182:IVK262184 IVI327706:IVK327708 IVI327718:IVK327720 IVI393242:IVK393244 IVI393254:IVK393256 IVI458778:IVK458780 IVI458790:IVK458792 IVI524314:IVK524316 IVI524326:IVK524328 IVI589850:IVK589852 IVI589862:IVK589864 IVI655386:IVK655388 IVI655398:IVK655400 IVI720922:IVK720924 IVI720934:IVK720936 IVI786458:IVK786460 IVI786470:IVK786472 IVI851994:IVK851996 IVI852006:IVK852008 IVI917530:IVK917532 IVI917542:IVK917544 IVI983066:IVK983068 IVI983078:IVK983080 IVQ61:IVS64 IVQ65597:IVS65600 IVQ131133:IVS131136 IVQ196669:IVS196672 IVQ262205:IVS262208 IVQ327741:IVS327744 IVQ393277:IVS393280 IVQ458813:IVS458816 IVQ524349:IVS524352 IVQ589885:IVS589888 IVQ655421:IVS655424 IVQ720957:IVS720960 IVQ786493:IVS786496 IVQ852029:IVS852032 IVQ917565:IVS917568 IVQ983101:IVS983104 IVY46 IVY65582 IVY131118 IVY196654 IVY262190 IVY327726 IVY393262 IVY458798 IVY524334 IVY589870 IVY655406 IVY720942 IVY786478 IVY852014 IVY917550 IVY983086 JFE26:JFG28 JFE38:JFG40 JFE65562:JFG65564 JFE65574:JFG65576 JFE131098:JFG131100 JFE131110:JFG131112 JFE196634:JFG196636 JFE196646:JFG196648 JFE262170:JFG262172 JFE262182:JFG262184 JFE327706:JFG327708 JFE327718:JFG327720 JFE393242:JFG393244 JFE393254:JFG393256 JFE458778:JFG458780 JFE458790:JFG458792 JFE524314:JFG524316 JFE524326:JFG524328 JFE589850:JFG589852 JFE589862:JFG589864 JFE655386:JFG655388 JFE655398:JFG655400 JFE720922:JFG720924 JFE720934:JFG720936 JFE786458:JFG786460 JFE786470:JFG786472 JFE851994:JFG851996 JFE852006:JFG852008 JFE917530:JFG917532 JFE917542:JFG917544 JFE983066:JFG983068 JFE983078:JFG983080 JFM61:JFO64 JFM65597:JFO65600 JFM131133:JFO131136 JFM196669:JFO196672 JFM262205:JFO262208 JFM327741:JFO327744 JFM393277:JFO393280 JFM458813:JFO458816 JFM524349:JFO524352 JFM589885:JFO589888 JFM655421:JFO655424 JFM720957:JFO720960 JFM786493:JFO786496 JFM852029:JFO852032 JFM917565:JFO917568 JFM983101:JFO983104 JFU46 JFU65582 JFU131118 JFU196654 JFU262190 JFU327726 JFU393262 JFU458798 JFU524334 JFU589870 JFU655406 JFU720942 JFU786478 JFU852014 JFU917550 JFU983086 JPA26:JPC28 JPA38:JPC40 JPA65562:JPC65564 JPA65574:JPC65576 JPA131098:JPC131100 JPA131110:JPC131112 JPA196634:JPC196636 JPA196646:JPC196648 JPA262170:JPC262172 JPA262182:JPC262184 JPA327706:JPC327708 JPA327718:JPC327720 JPA393242:JPC393244 JPA393254:JPC393256 JPA458778:JPC458780 JPA458790:JPC458792 JPA524314:JPC524316 JPA524326:JPC524328 JPA589850:JPC589852 JPA589862:JPC589864 JPA655386:JPC655388 JPA655398:JPC655400 JPA720922:JPC720924 JPA720934:JPC720936 JPA786458:JPC786460 JPA786470:JPC786472 JPA851994:JPC851996 JPA852006:JPC852008 JPA917530:JPC917532 JPA917542:JPC917544 JPA983066:JPC983068 JPA983078:JPC983080 JPI61:JPK64 JPI65597:JPK65600 JPI131133:JPK131136 JPI196669:JPK196672 JPI262205:JPK262208 JPI327741:JPK327744 JPI393277:JPK393280 JPI458813:JPK458816 JPI524349:JPK524352 JPI589885:JPK589888 JPI655421:JPK655424 JPI720957:JPK720960 JPI786493:JPK786496 JPI852029:JPK852032 JPI917565:JPK917568 JPI983101:JPK983104 JPQ46 JPQ65582 JPQ131118 JPQ196654 JPQ262190 JPQ327726 JPQ393262 JPQ458798 JPQ524334 JPQ589870 JPQ655406 JPQ720942 JPQ786478 JPQ852014 JPQ917550 JPQ983086 JYW26:JYY28 JYW38:JYY40 JYW65562:JYY65564 JYW65574:JYY65576 JYW131098:JYY131100 JYW131110:JYY131112 JYW196634:JYY196636 JYW196646:JYY196648 JYW262170:JYY262172 JYW262182:JYY262184 JYW327706:JYY327708 JYW327718:JYY327720 JYW393242:JYY393244 JYW393254:JYY393256 JYW458778:JYY458780 JYW458790:JYY458792 JYW524314:JYY524316 JYW524326:JYY524328 JYW589850:JYY589852 JYW589862:JYY589864 JYW655386:JYY655388 JYW655398:JYY655400 JYW720922:JYY720924 JYW720934:JYY720936 JYW786458:JYY786460 JYW786470:JYY786472 JYW851994:JYY851996 JYW852006:JYY852008 JYW917530:JYY917532 JYW917542:JYY917544 JYW983066:JYY983068 JYW983078:JYY983080 JZE61:JZG64 JZE65597:JZG65600 JZE131133:JZG131136 JZE196669:JZG196672 JZE262205:JZG262208 JZE327741:JZG327744 JZE393277:JZG393280 JZE458813:JZG458816 JZE524349:JZG524352 JZE589885:JZG589888 JZE655421:JZG655424 JZE720957:JZG720960 JZE786493:JZG786496 JZE852029:JZG852032 JZE917565:JZG917568 JZE983101:JZG983104 JZM46 JZM65582 JZM131118 JZM196654 JZM262190 JZM327726 JZM393262 JZM458798 JZM524334 JZM589870 JZM655406 JZM720942 JZM786478 JZM852014 JZM917550 JZM983086 KIS26:KIU28 KIS38:KIU40 KIS65562:KIU65564 KIS65574:KIU65576 KIS131098:KIU131100 KIS131110:KIU131112 KIS196634:KIU196636 KIS196646:KIU196648 KIS262170:KIU262172 KIS262182:KIU262184 KIS327706:KIU327708 KIS327718:KIU327720 KIS393242:KIU393244 KIS393254:KIU393256 KIS458778:KIU458780 KIS458790:KIU458792 KIS524314:KIU524316 KIS524326:KIU524328 KIS589850:KIU589852 KIS589862:KIU589864 KIS655386:KIU655388 KIS655398:KIU655400 KIS720922:KIU720924 KIS720934:KIU720936 KIS786458:KIU786460 KIS786470:KIU786472 KIS851994:KIU851996 KIS852006:KIU852008 KIS917530:KIU917532 KIS917542:KIU917544 KIS983066:KIU983068 KIS983078:KIU983080 KJA61:KJC64 KJA65597:KJC65600 KJA131133:KJC131136 KJA196669:KJC196672 KJA262205:KJC262208 KJA327741:KJC327744 KJA393277:KJC393280 KJA458813:KJC458816 KJA524349:KJC524352 KJA589885:KJC589888 KJA655421:KJC655424 KJA720957:KJC720960 KJA786493:KJC786496 KJA852029:KJC852032 KJA917565:KJC917568 KJA983101:KJC983104 KJI46 KJI65582 KJI131118 KJI196654 KJI262190 KJI327726 KJI393262 KJI458798 KJI524334 KJI589870 KJI655406 KJI720942 KJI786478 KJI852014 KJI917550 KJI983086 KSO26:KSQ28 KSO38:KSQ40 KSO65562:KSQ65564 KSO65574:KSQ65576 KSO131098:KSQ131100 KSO131110:KSQ131112 KSO196634:KSQ196636 KSO196646:KSQ196648 KSO262170:KSQ262172 KSO262182:KSQ262184 KSO327706:KSQ327708 KSO327718:KSQ327720 KSO393242:KSQ393244 KSO393254:KSQ393256 KSO458778:KSQ458780 KSO458790:KSQ458792 KSO524314:KSQ524316 KSO524326:KSQ524328 KSO589850:KSQ589852 KSO589862:KSQ589864 KSO655386:KSQ655388 KSO655398:KSQ655400 KSO720922:KSQ720924 KSO720934:KSQ720936 KSO786458:KSQ786460 KSO786470:KSQ786472 KSO851994:KSQ851996 KSO852006:KSQ852008 KSO917530:KSQ917532 KSO917542:KSQ917544 KSO983066:KSQ983068 KSO983078:KSQ983080 KSW61:KSY64 KSW65597:KSY65600 KSW131133:KSY131136 KSW196669:KSY196672 KSW262205:KSY262208 KSW327741:KSY327744 KSW393277:KSY393280 KSW458813:KSY458816 KSW524349:KSY524352 KSW589885:KSY589888 KSW655421:KSY655424 KSW720957:KSY720960 KSW786493:KSY786496 KSW852029:KSY852032 KSW917565:KSY917568 KSW983101:KSY983104 KTE46 KTE65582 KTE131118 KTE196654 KTE262190 KTE327726 KTE393262 KTE458798 KTE524334 KTE589870 KTE655406 KTE720942 KTE786478 KTE852014 KTE917550 KTE983086 LCK26:LCM28 LCK38:LCM40 LCK65562:LCM65564 LCK65574:LCM65576 LCK131098:LCM131100 LCK131110:LCM131112 LCK196634:LCM196636 LCK196646:LCM196648 LCK262170:LCM262172 LCK262182:LCM262184 LCK327706:LCM327708 LCK327718:LCM327720 LCK393242:LCM393244 LCK393254:LCM393256 LCK458778:LCM458780 LCK458790:LCM458792 LCK524314:LCM524316 LCK524326:LCM524328 LCK589850:LCM589852 LCK589862:LCM589864 LCK655386:LCM655388 LCK655398:LCM655400 LCK720922:LCM720924 LCK720934:LCM720936 LCK786458:LCM786460 LCK786470:LCM786472 LCK851994:LCM851996 LCK852006:LCM852008 LCK917530:LCM917532 LCK917542:LCM917544 LCK983066:LCM983068 LCK983078:LCM983080 LCS61:LCU64 LCS65597:LCU65600 LCS131133:LCU131136 LCS196669:LCU196672 LCS262205:LCU262208 LCS327741:LCU327744 LCS393277:LCU393280 LCS458813:LCU458816 LCS524349:LCU524352 LCS589885:LCU589888 LCS655421:LCU655424 LCS720957:LCU720960 LCS786493:LCU786496 LCS852029:LCU852032 LCS917565:LCU917568 LCS983101:LCU983104 LDA46 LDA65582 LDA131118 LDA196654 LDA262190 LDA327726 LDA393262 LDA458798 LDA524334 LDA589870 LDA655406 LDA720942 LDA786478 LDA852014 LDA917550 LDA983086 LMG26:LMI28 LMG38:LMI40 LMG65562:LMI65564 LMG65574:LMI65576 LMG131098:LMI131100 LMG131110:LMI131112 LMG196634:LMI196636 LMG196646:LMI196648 LMG262170:LMI262172 LMG262182:LMI262184 LMG327706:LMI327708 LMG327718:LMI327720 LMG393242:LMI393244 LMG393254:LMI393256 LMG458778:LMI458780 LMG458790:LMI458792 LMG524314:LMI524316 LMG524326:LMI524328 LMG589850:LMI589852 LMG589862:LMI589864 LMG655386:LMI655388 LMG655398:LMI655400 LMG720922:LMI720924 LMG720934:LMI720936 LMG786458:LMI786460 LMG786470:LMI786472 LMG851994:LMI851996 LMG852006:LMI852008 LMG917530:LMI917532 LMG917542:LMI917544 LMG983066:LMI983068 LMG983078:LMI983080 LMO61:LMQ64 LMO65597:LMQ65600 LMO131133:LMQ131136 LMO196669:LMQ196672 LMO262205:LMQ262208 LMO327741:LMQ327744 LMO393277:LMQ393280 LMO458813:LMQ458816 LMO524349:LMQ524352 LMO589885:LMQ589888 LMO655421:LMQ655424 LMO720957:LMQ720960 LMO786493:LMQ786496 LMO852029:LMQ852032 LMO917565:LMQ917568 LMO983101:LMQ983104 LMW46 LMW65582 LMW131118 LMW196654 LMW262190 LMW327726 LMW393262 LMW458798 LMW524334 LMW589870 LMW655406 LMW720942 LMW786478 LMW852014 LMW917550 LMW983086 LWC26:LWE28 LWC38:LWE40 LWC65562:LWE65564 LWC65574:LWE65576 LWC131098:LWE131100 LWC131110:LWE131112 LWC196634:LWE196636 LWC196646:LWE196648 LWC262170:LWE262172 LWC262182:LWE262184 LWC327706:LWE327708 LWC327718:LWE327720 LWC393242:LWE393244 LWC393254:LWE393256 LWC458778:LWE458780 LWC458790:LWE458792 LWC524314:LWE524316 LWC524326:LWE524328 LWC589850:LWE589852 LWC589862:LWE589864 LWC655386:LWE655388 LWC655398:LWE655400 LWC720922:LWE720924 LWC720934:LWE720936 LWC786458:LWE786460 LWC786470:LWE786472 LWC851994:LWE851996 LWC852006:LWE852008 LWC917530:LWE917532 LWC917542:LWE917544 LWC983066:LWE983068 LWC983078:LWE983080 LWK61:LWM64 LWK65597:LWM65600 LWK131133:LWM131136 LWK196669:LWM196672 LWK262205:LWM262208 LWK327741:LWM327744 LWK393277:LWM393280 LWK458813:LWM458816 LWK524349:LWM524352 LWK589885:LWM589888 LWK655421:LWM655424 LWK720957:LWM720960 LWK786493:LWM786496 LWK852029:LWM852032 LWK917565:LWM917568 LWK983101:LWM983104 LWS46 LWS65582 LWS131118 LWS196654 LWS262190 LWS327726 LWS393262 LWS458798 LWS524334 LWS589870 LWS655406 LWS720942 LWS786478 LWS852014 LWS917550 LWS983086 MFY26:MGA28 MFY38:MGA40 MFY65562:MGA65564 MFY65574:MGA65576 MFY131098:MGA131100 MFY131110:MGA131112 MFY196634:MGA196636 MFY196646:MGA196648 MFY262170:MGA262172 MFY262182:MGA262184 MFY327706:MGA327708 MFY327718:MGA327720 MFY393242:MGA393244 MFY393254:MGA393256 MFY458778:MGA458780 MFY458790:MGA458792 MFY524314:MGA524316 MFY524326:MGA524328 MFY589850:MGA589852 MFY589862:MGA589864 MFY655386:MGA655388 MFY655398:MGA655400 MFY720922:MGA720924 MFY720934:MGA720936 MFY786458:MGA786460 MFY786470:MGA786472 MFY851994:MGA851996 MFY852006:MGA852008 MFY917530:MGA917532 MFY917542:MGA917544 MFY983066:MGA983068 MFY983078:MGA983080 MGG61:MGI64 MGG65597:MGI65600 MGG131133:MGI131136 MGG196669:MGI196672 MGG262205:MGI262208 MGG327741:MGI327744 MGG393277:MGI393280 MGG458813:MGI458816 MGG524349:MGI524352 MGG589885:MGI589888 MGG655421:MGI655424 MGG720957:MGI720960 MGG786493:MGI786496 MGG852029:MGI852032 MGG917565:MGI917568 MGG983101:MGI983104 MGO46 MGO65582 MGO131118 MGO196654 MGO262190 MGO327726 MGO393262 MGO458798 MGO524334 MGO589870 MGO655406 MGO720942 MGO786478 MGO852014 MGO917550 MGO983086 MPU26:MPW28 MPU38:MPW40 MPU65562:MPW65564 MPU65574:MPW65576 MPU131098:MPW131100 MPU131110:MPW131112 MPU196634:MPW196636 MPU196646:MPW196648 MPU262170:MPW262172 MPU262182:MPW262184 MPU327706:MPW327708 MPU327718:MPW327720 MPU393242:MPW393244 MPU393254:MPW393256 MPU458778:MPW458780 MPU458790:MPW458792 MPU524314:MPW524316 MPU524326:MPW524328 MPU589850:MPW589852 MPU589862:MPW589864 MPU655386:MPW655388 MPU655398:MPW655400 MPU720922:MPW720924 MPU720934:MPW720936 MPU786458:MPW786460 MPU786470:MPW786472 MPU851994:MPW851996 MPU852006:MPW852008 MPU917530:MPW917532 MPU917542:MPW917544 MPU983066:MPW983068 MPU983078:MPW983080 MQC61:MQE64 MQC65597:MQE65600 MQC131133:MQE131136 MQC196669:MQE196672 MQC262205:MQE262208 MQC327741:MQE327744 MQC393277:MQE393280 MQC458813:MQE458816 MQC524349:MQE524352 MQC589885:MQE589888 MQC655421:MQE655424 MQC720957:MQE720960 MQC786493:MQE786496 MQC852029:MQE852032 MQC917565:MQE917568 MQC983101:MQE983104 MQK46 MQK65582 MQK131118 MQK196654 MQK262190 MQK327726 MQK393262 MQK458798 MQK524334 MQK589870 MQK655406 MQK720942 MQK786478 MQK852014 MQK917550 MQK983086 MZQ26:MZS28 MZQ38:MZS40 MZQ65562:MZS65564 MZQ65574:MZS65576 MZQ131098:MZS131100 MZQ131110:MZS131112 MZQ196634:MZS196636 MZQ196646:MZS196648 MZQ262170:MZS262172 MZQ262182:MZS262184 MZQ327706:MZS327708 MZQ327718:MZS327720 MZQ393242:MZS393244 MZQ393254:MZS393256 MZQ458778:MZS458780 MZQ458790:MZS458792 MZQ524314:MZS524316 MZQ524326:MZS524328 MZQ589850:MZS589852 MZQ589862:MZS589864 MZQ655386:MZS655388 MZQ655398:MZS655400 MZQ720922:MZS720924 MZQ720934:MZS720936 MZQ786458:MZS786460 MZQ786470:MZS786472 MZQ851994:MZS851996 MZQ852006:MZS852008 MZQ917530:MZS917532 MZQ917542:MZS917544 MZQ983066:MZS983068 MZQ983078:MZS983080 MZY61:NAA64 MZY65597:NAA65600 MZY131133:NAA131136 MZY196669:NAA196672 MZY262205:NAA262208 MZY327741:NAA327744 MZY393277:NAA393280 MZY458813:NAA458816 MZY524349:NAA524352 MZY589885:NAA589888 MZY655421:NAA655424 MZY720957:NAA720960 MZY786493:NAA786496 MZY852029:NAA852032 MZY917565:NAA917568 MZY983101:NAA983104 NAG46 NAG65582 NAG131118 NAG196654 NAG262190 NAG327726 NAG393262 NAG458798 NAG524334 NAG589870 NAG655406 NAG720942 NAG786478 NAG852014 NAG917550 NAG983086 NJM26:NJO28 NJM38:NJO40 NJM65562:NJO65564 NJM65574:NJO65576 NJM131098:NJO131100 NJM131110:NJO131112 NJM196634:NJO196636 NJM196646:NJO196648 NJM262170:NJO262172 NJM262182:NJO262184 NJM327706:NJO327708 NJM327718:NJO327720 NJM393242:NJO393244 NJM393254:NJO393256 NJM458778:NJO458780 NJM458790:NJO458792 NJM524314:NJO524316 NJM524326:NJO524328 NJM589850:NJO589852 NJM589862:NJO589864 NJM655386:NJO655388 NJM655398:NJO655400 NJM720922:NJO720924 NJM720934:NJO720936 NJM786458:NJO786460 NJM786470:NJO786472 NJM851994:NJO851996 NJM852006:NJO852008 NJM917530:NJO917532 NJM917542:NJO917544 NJM983066:NJO983068 NJM983078:NJO983080 NJU61:NJW64 NJU65597:NJW65600 NJU131133:NJW131136 NJU196669:NJW196672 NJU262205:NJW262208 NJU327741:NJW327744 NJU393277:NJW393280 NJU458813:NJW458816 NJU524349:NJW524352 NJU589885:NJW589888 NJU655421:NJW655424 NJU720957:NJW720960 NJU786493:NJW786496 NJU852029:NJW852032 NJU917565:NJW917568 NJU983101:NJW983104 NKC46 NKC65582 NKC131118 NKC196654 NKC262190 NKC327726 NKC393262 NKC458798 NKC524334 NKC589870 NKC655406 NKC720942 NKC786478 NKC852014 NKC917550 NKC983086 NTI26:NTK28 NTI38:NTK40 NTI65562:NTK65564 NTI65574:NTK65576 NTI131098:NTK131100 NTI131110:NTK131112 NTI196634:NTK196636 NTI196646:NTK196648 NTI262170:NTK262172 NTI262182:NTK262184 NTI327706:NTK327708 NTI327718:NTK327720 NTI393242:NTK393244 NTI393254:NTK393256 NTI458778:NTK458780 NTI458790:NTK458792 NTI524314:NTK524316 NTI524326:NTK524328 NTI589850:NTK589852 NTI589862:NTK589864 NTI655386:NTK655388 NTI655398:NTK655400 NTI720922:NTK720924 NTI720934:NTK720936 NTI786458:NTK786460 NTI786470:NTK786472 NTI851994:NTK851996 NTI852006:NTK852008 NTI917530:NTK917532 NTI917542:NTK917544 NTI983066:NTK983068 NTI983078:NTK983080 NTQ61:NTS64 NTQ65597:NTS65600 NTQ131133:NTS131136 NTQ196669:NTS196672 NTQ262205:NTS262208 NTQ327741:NTS327744 NTQ393277:NTS393280 NTQ458813:NTS458816 NTQ524349:NTS524352 NTQ589885:NTS589888 NTQ655421:NTS655424 NTQ720957:NTS720960 NTQ786493:NTS786496 NTQ852029:NTS852032 NTQ917565:NTS917568 NTQ983101:NTS983104 NTY46 NTY65582 NTY131118 NTY196654 NTY262190 NTY327726 NTY393262 NTY458798 NTY524334 NTY589870 NTY655406 NTY720942 NTY786478 NTY852014 NTY917550 NTY983086 ODE26:ODG28 ODE38:ODG40 ODE65562:ODG65564 ODE65574:ODG65576 ODE131098:ODG131100 ODE131110:ODG131112 ODE196634:ODG196636 ODE196646:ODG196648 ODE262170:ODG262172 ODE262182:ODG262184 ODE327706:ODG327708 ODE327718:ODG327720 ODE393242:ODG393244 ODE393254:ODG393256 ODE458778:ODG458780 ODE458790:ODG458792 ODE524314:ODG524316 ODE524326:ODG524328 ODE589850:ODG589852 ODE589862:ODG589864 ODE655386:ODG655388 ODE655398:ODG655400 ODE720922:ODG720924 ODE720934:ODG720936 ODE786458:ODG786460 ODE786470:ODG786472 ODE851994:ODG851996 ODE852006:ODG852008 ODE917530:ODG917532 ODE917542:ODG917544 ODE983066:ODG983068 ODE983078:ODG983080 ODM61:ODO64 ODM65597:ODO65600 ODM131133:ODO131136 ODM196669:ODO196672 ODM262205:ODO262208 ODM327741:ODO327744 ODM393277:ODO393280 ODM458813:ODO458816 ODM524349:ODO524352 ODM589885:ODO589888 ODM655421:ODO655424 ODM720957:ODO720960 ODM786493:ODO786496 ODM852029:ODO852032 ODM917565:ODO917568 ODM983101:ODO983104 ODU46 ODU65582 ODU131118 ODU196654 ODU262190 ODU327726 ODU393262 ODU458798 ODU524334 ODU589870 ODU655406 ODU720942 ODU786478 ODU852014 ODU917550 ODU983086 ONA26:ONC28 ONA38:ONC40 ONA65562:ONC65564 ONA65574:ONC65576 ONA131098:ONC131100 ONA131110:ONC131112 ONA196634:ONC196636 ONA196646:ONC196648 ONA262170:ONC262172 ONA262182:ONC262184 ONA327706:ONC327708 ONA327718:ONC327720 ONA393242:ONC393244 ONA393254:ONC393256 ONA458778:ONC458780 ONA458790:ONC458792 ONA524314:ONC524316 ONA524326:ONC524328 ONA589850:ONC589852 ONA589862:ONC589864 ONA655386:ONC655388 ONA655398:ONC655400 ONA720922:ONC720924 ONA720934:ONC720936 ONA786458:ONC786460 ONA786470:ONC786472 ONA851994:ONC851996 ONA852006:ONC852008 ONA917530:ONC917532 ONA917542:ONC917544 ONA983066:ONC983068 ONA983078:ONC983080 ONI61:ONK64 ONI65597:ONK65600 ONI131133:ONK131136 ONI196669:ONK196672 ONI262205:ONK262208 ONI327741:ONK327744 ONI393277:ONK393280 ONI458813:ONK458816 ONI524349:ONK524352 ONI589885:ONK589888 ONI655421:ONK655424 ONI720957:ONK720960 ONI786493:ONK786496 ONI852029:ONK852032 ONI917565:ONK917568 ONI983101:ONK983104 ONQ46 ONQ65582 ONQ131118 ONQ196654 ONQ262190 ONQ327726 ONQ393262 ONQ458798 ONQ524334 ONQ589870 ONQ655406 ONQ720942 ONQ786478 ONQ852014 ONQ917550 ONQ983086 OWW26:OWY28 OWW38:OWY40 OWW65562:OWY65564 OWW65574:OWY65576 OWW131098:OWY131100 OWW131110:OWY131112 OWW196634:OWY196636 OWW196646:OWY196648 OWW262170:OWY262172 OWW262182:OWY262184 OWW327706:OWY327708 OWW327718:OWY327720 OWW393242:OWY393244 OWW393254:OWY393256 OWW458778:OWY458780 OWW458790:OWY458792 OWW524314:OWY524316 OWW524326:OWY524328 OWW589850:OWY589852 OWW589862:OWY589864 OWW655386:OWY655388 OWW655398:OWY655400 OWW720922:OWY720924 OWW720934:OWY720936 OWW786458:OWY786460 OWW786470:OWY786472 OWW851994:OWY851996 OWW852006:OWY852008 OWW917530:OWY917532 OWW917542:OWY917544 OWW983066:OWY983068 OWW983078:OWY983080 OXE61:OXG64 OXE65597:OXG65600 OXE131133:OXG131136 OXE196669:OXG196672 OXE262205:OXG262208 OXE327741:OXG327744 OXE393277:OXG393280 OXE458813:OXG458816 OXE524349:OXG524352 OXE589885:OXG589888 OXE655421:OXG655424 OXE720957:OXG720960 OXE786493:OXG786496 OXE852029:OXG852032 OXE917565:OXG917568 OXE983101:OXG983104 OXM46 OXM65582 OXM131118 OXM196654 OXM262190 OXM327726 OXM393262 OXM458798 OXM524334 OXM589870 OXM655406 OXM720942 OXM786478 OXM852014 OXM917550 OXM983086 PGS26:PGU28 PGS38:PGU40 PGS65562:PGU65564 PGS65574:PGU65576 PGS131098:PGU131100 PGS131110:PGU131112 PGS196634:PGU196636 PGS196646:PGU196648 PGS262170:PGU262172 PGS262182:PGU262184 PGS327706:PGU327708 PGS327718:PGU327720 PGS393242:PGU393244 PGS393254:PGU393256 PGS458778:PGU458780 PGS458790:PGU458792 PGS524314:PGU524316 PGS524326:PGU524328 PGS589850:PGU589852 PGS589862:PGU589864 PGS655386:PGU655388 PGS655398:PGU655400 PGS720922:PGU720924 PGS720934:PGU720936 PGS786458:PGU786460 PGS786470:PGU786472 PGS851994:PGU851996 PGS852006:PGU852008 PGS917530:PGU917532 PGS917542:PGU917544 PGS983066:PGU983068 PGS983078:PGU983080 PHA61:PHC64 PHA65597:PHC65600 PHA131133:PHC131136 PHA196669:PHC196672 PHA262205:PHC262208 PHA327741:PHC327744 PHA393277:PHC393280 PHA458813:PHC458816 PHA524349:PHC524352 PHA589885:PHC589888 PHA655421:PHC655424 PHA720957:PHC720960 PHA786493:PHC786496 PHA852029:PHC852032 PHA917565:PHC917568 PHA983101:PHC983104 PHI46 PHI65582 PHI131118 PHI196654 PHI262190 PHI327726 PHI393262 PHI458798 PHI524334 PHI589870 PHI655406 PHI720942 PHI786478 PHI852014 PHI917550 PHI983086 PQO26:PQQ28 PQO38:PQQ40 PQO65562:PQQ65564 PQO65574:PQQ65576 PQO131098:PQQ131100 PQO131110:PQQ131112 PQO196634:PQQ196636 PQO196646:PQQ196648 PQO262170:PQQ262172 PQO262182:PQQ262184 PQO327706:PQQ327708 PQO327718:PQQ327720 PQO393242:PQQ393244 PQO393254:PQQ393256 PQO458778:PQQ458780 PQO458790:PQQ458792 PQO524314:PQQ524316 PQO524326:PQQ524328 PQO589850:PQQ589852 PQO589862:PQQ589864 PQO655386:PQQ655388 PQO655398:PQQ655400 PQO720922:PQQ720924 PQO720934:PQQ720936 PQO786458:PQQ786460 PQO786470:PQQ786472 PQO851994:PQQ851996 PQO852006:PQQ852008 PQO917530:PQQ917532 PQO917542:PQQ917544 PQO983066:PQQ983068 PQO983078:PQQ983080 PQW61:PQY64 PQW65597:PQY65600 PQW131133:PQY131136 PQW196669:PQY196672 PQW262205:PQY262208 PQW327741:PQY327744 PQW393277:PQY393280 PQW458813:PQY458816 PQW524349:PQY524352 PQW589885:PQY589888 PQW655421:PQY655424 PQW720957:PQY720960 PQW786493:PQY786496 PQW852029:PQY852032 PQW917565:PQY917568 PQW983101:PQY983104 PRE46 PRE65582 PRE131118 PRE196654 PRE262190 PRE327726 PRE393262 PRE458798 PRE524334 PRE589870 PRE655406 PRE720942 PRE786478 PRE852014 PRE917550 PRE983086 QAK26:QAM28 QAK38:QAM40 QAK65562:QAM65564 QAK65574:QAM65576 QAK131098:QAM131100 QAK131110:QAM131112 QAK196634:QAM196636 QAK196646:QAM196648 QAK262170:QAM262172 QAK262182:QAM262184 QAK327706:QAM327708 QAK327718:QAM327720 QAK393242:QAM393244 QAK393254:QAM393256 QAK458778:QAM458780 QAK458790:QAM458792 QAK524314:QAM524316 QAK524326:QAM524328 QAK589850:QAM589852 QAK589862:QAM589864 QAK655386:QAM655388 QAK655398:QAM655400 QAK720922:QAM720924 QAK720934:QAM720936 QAK786458:QAM786460 QAK786470:QAM786472 QAK851994:QAM851996 QAK852006:QAM852008 QAK917530:QAM917532 QAK917542:QAM917544 QAK983066:QAM983068 QAK983078:QAM983080 QAS61:QAU64 QAS65597:QAU65600 QAS131133:QAU131136 QAS196669:QAU196672 QAS262205:QAU262208 QAS327741:QAU327744 QAS393277:QAU393280 QAS458813:QAU458816 QAS524349:QAU524352 QAS589885:QAU589888 QAS655421:QAU655424 QAS720957:QAU720960 QAS786493:QAU786496 QAS852029:QAU852032 QAS917565:QAU917568 QAS983101:QAU983104 QBA46 QBA65582 QBA131118 QBA196654 QBA262190 QBA327726 QBA393262 QBA458798 QBA524334 QBA589870 QBA655406 QBA720942 QBA786478 QBA852014 QBA917550 QBA983086 QKG26:QKI28 QKG38:QKI40 QKG65562:QKI65564 QKG65574:QKI65576 QKG131098:QKI131100 QKG131110:QKI131112 QKG196634:QKI196636 QKG196646:QKI196648 QKG262170:QKI262172 QKG262182:QKI262184 QKG327706:QKI327708 QKG327718:QKI327720 QKG393242:QKI393244 QKG393254:QKI393256 QKG458778:QKI458780 QKG458790:QKI458792 QKG524314:QKI524316 QKG524326:QKI524328 QKG589850:QKI589852 QKG589862:QKI589864 QKG655386:QKI655388 QKG655398:QKI655400 QKG720922:QKI720924 QKG720934:QKI720936 QKG786458:QKI786460 QKG786470:QKI786472 QKG851994:QKI851996 QKG852006:QKI852008 QKG917530:QKI917532 QKG917542:QKI917544 QKG983066:QKI983068 QKG983078:QKI983080 QKO61:QKQ64 QKO65597:QKQ65600 QKO131133:QKQ131136 QKO196669:QKQ196672 QKO262205:QKQ262208 QKO327741:QKQ327744 QKO393277:QKQ393280 QKO458813:QKQ458816 QKO524349:QKQ524352 QKO589885:QKQ589888 QKO655421:QKQ655424 QKO720957:QKQ720960 QKO786493:QKQ786496 QKO852029:QKQ852032 QKO917565:QKQ917568 QKO983101:QKQ983104 QKW46 QKW65582 QKW131118 QKW196654 QKW262190 QKW327726 QKW393262 QKW458798 QKW524334 QKW589870 QKW655406 QKW720942 QKW786478 QKW852014 QKW917550 QKW983086 QUC26:QUE28 QUC38:QUE40 QUC65562:QUE65564 QUC65574:QUE65576 QUC131098:QUE131100 QUC131110:QUE131112 QUC196634:QUE196636 QUC196646:QUE196648 QUC262170:QUE262172 QUC262182:QUE262184 QUC327706:QUE327708 QUC327718:QUE327720 QUC393242:QUE393244 QUC393254:QUE393256 QUC458778:QUE458780 QUC458790:QUE458792 QUC524314:QUE524316 QUC524326:QUE524328 QUC589850:QUE589852 QUC589862:QUE589864 QUC655386:QUE655388 QUC655398:QUE655400 QUC720922:QUE720924 QUC720934:QUE720936 QUC786458:QUE786460 QUC786470:QUE786472 QUC851994:QUE851996 QUC852006:QUE852008 QUC917530:QUE917532 QUC917542:QUE917544 QUC983066:QUE983068 QUC983078:QUE983080 QUK61:QUM64 QUK65597:QUM65600 QUK131133:QUM131136 QUK196669:QUM196672 QUK262205:QUM262208 QUK327741:QUM327744 QUK393277:QUM393280 QUK458813:QUM458816 QUK524349:QUM524352 QUK589885:QUM589888 QUK655421:QUM655424 QUK720957:QUM720960 QUK786493:QUM786496 QUK852029:QUM852032 QUK917565:QUM917568 QUK983101:QUM983104 QUS46 QUS65582 QUS131118 QUS196654 QUS262190 QUS327726 QUS393262 QUS458798 QUS524334 QUS589870 QUS655406 QUS720942 QUS786478 QUS852014 QUS917550 QUS983086 RDY26:REA28 RDY38:REA40 RDY65562:REA65564 RDY65574:REA65576 RDY131098:REA131100 RDY131110:REA131112 RDY196634:REA196636 RDY196646:REA196648 RDY262170:REA262172 RDY262182:REA262184 RDY327706:REA327708 RDY327718:REA327720 RDY393242:REA393244 RDY393254:REA393256 RDY458778:REA458780 RDY458790:REA458792 RDY524314:REA524316 RDY524326:REA524328 RDY589850:REA589852 RDY589862:REA589864 RDY655386:REA655388 RDY655398:REA655400 RDY720922:REA720924 RDY720934:REA720936 RDY786458:REA786460 RDY786470:REA786472 RDY851994:REA851996 RDY852006:REA852008 RDY917530:REA917532 RDY917542:REA917544 RDY983066:REA983068 RDY983078:REA983080 REG61:REI64 REG65597:REI65600 REG131133:REI131136 REG196669:REI196672 REG262205:REI262208 REG327741:REI327744 REG393277:REI393280 REG458813:REI458816 REG524349:REI524352 REG589885:REI589888 REG655421:REI655424 REG720957:REI720960 REG786493:REI786496 REG852029:REI852032 REG917565:REI917568 REG983101:REI983104 REO46 REO65582 REO131118 REO196654 REO262190 REO327726 REO393262 REO458798 REO524334 REO589870 REO655406 REO720942 REO786478 REO852014 REO917550 REO983086 RNU26:RNW28 RNU38:RNW40 RNU65562:RNW65564 RNU65574:RNW65576 RNU131098:RNW131100 RNU131110:RNW131112 RNU196634:RNW196636 RNU196646:RNW196648 RNU262170:RNW262172 RNU262182:RNW262184 RNU327706:RNW327708 RNU327718:RNW327720 RNU393242:RNW393244 RNU393254:RNW393256 RNU458778:RNW458780 RNU458790:RNW458792 RNU524314:RNW524316 RNU524326:RNW524328 RNU589850:RNW589852 RNU589862:RNW589864 RNU655386:RNW655388 RNU655398:RNW655400 RNU720922:RNW720924 RNU720934:RNW720936 RNU786458:RNW786460 RNU786470:RNW786472 RNU851994:RNW851996 RNU852006:RNW852008 RNU917530:RNW917532 RNU917542:RNW917544 RNU983066:RNW983068 RNU983078:RNW983080 ROC61:ROE64 ROC65597:ROE65600 ROC131133:ROE131136 ROC196669:ROE196672 ROC262205:ROE262208 ROC327741:ROE327744 ROC393277:ROE393280 ROC458813:ROE458816 ROC524349:ROE524352 ROC589885:ROE589888 ROC655421:ROE655424 ROC720957:ROE720960 ROC786493:ROE786496 ROC852029:ROE852032 ROC917565:ROE917568 ROC983101:ROE983104 ROK46 ROK65582 ROK131118 ROK196654 ROK262190 ROK327726 ROK393262 ROK458798 ROK524334 ROK589870 ROK655406 ROK720942 ROK786478 ROK852014 ROK917550 ROK983086 RXQ26:RXS28 RXQ38:RXS40 RXQ65562:RXS65564 RXQ65574:RXS65576 RXQ131098:RXS131100 RXQ131110:RXS131112 RXQ196634:RXS196636 RXQ196646:RXS196648 RXQ262170:RXS262172 RXQ262182:RXS262184 RXQ327706:RXS327708 RXQ327718:RXS327720 RXQ393242:RXS393244 RXQ393254:RXS393256 RXQ458778:RXS458780 RXQ458790:RXS458792 RXQ524314:RXS524316 RXQ524326:RXS524328 RXQ589850:RXS589852 RXQ589862:RXS589864 RXQ655386:RXS655388 RXQ655398:RXS655400 RXQ720922:RXS720924 RXQ720934:RXS720936 RXQ786458:RXS786460 RXQ786470:RXS786472 RXQ851994:RXS851996 RXQ852006:RXS852008 RXQ917530:RXS917532 RXQ917542:RXS917544 RXQ983066:RXS983068 RXQ983078:RXS983080 RXY61:RYA64 RXY65597:RYA65600 RXY131133:RYA131136 RXY196669:RYA196672 RXY262205:RYA262208 RXY327741:RYA327744 RXY393277:RYA393280 RXY458813:RYA458816 RXY524349:RYA524352 RXY589885:RYA589888 RXY655421:RYA655424 RXY720957:RYA720960 RXY786493:RYA786496 RXY852029:RYA852032 RXY917565:RYA917568 RXY983101:RYA983104 RYG46 RYG65582 RYG131118 RYG196654 RYG262190 RYG327726 RYG393262 RYG458798 RYG524334 RYG589870 RYG655406 RYG720942 RYG786478 RYG852014 RYG917550 RYG983086 SHM26:SHO28 SHM38:SHO40 SHM65562:SHO65564 SHM65574:SHO65576 SHM131098:SHO131100 SHM131110:SHO131112 SHM196634:SHO196636 SHM196646:SHO196648 SHM262170:SHO262172 SHM262182:SHO262184 SHM327706:SHO327708 SHM327718:SHO327720 SHM393242:SHO393244 SHM393254:SHO393256 SHM458778:SHO458780 SHM458790:SHO458792 SHM524314:SHO524316 SHM524326:SHO524328 SHM589850:SHO589852 SHM589862:SHO589864 SHM655386:SHO655388 SHM655398:SHO655400 SHM720922:SHO720924 SHM720934:SHO720936 SHM786458:SHO786460 SHM786470:SHO786472 SHM851994:SHO851996 SHM852006:SHO852008 SHM917530:SHO917532 SHM917542:SHO917544 SHM983066:SHO983068 SHM983078:SHO983080 SHU61:SHW64 SHU65597:SHW65600 SHU131133:SHW131136 SHU196669:SHW196672 SHU262205:SHW262208 SHU327741:SHW327744 SHU393277:SHW393280 SHU458813:SHW458816 SHU524349:SHW524352 SHU589885:SHW589888 SHU655421:SHW655424 SHU720957:SHW720960 SHU786493:SHW786496 SHU852029:SHW852032 SHU917565:SHW917568 SHU983101:SHW983104 SIC46 SIC65582 SIC131118 SIC196654 SIC262190 SIC327726 SIC393262 SIC458798 SIC524334 SIC589870 SIC655406 SIC720942 SIC786478 SIC852014 SIC917550 SIC983086 SRI26:SRK28 SRI38:SRK40 SRI65562:SRK65564 SRI65574:SRK65576 SRI131098:SRK131100 SRI131110:SRK131112 SRI196634:SRK196636 SRI196646:SRK196648 SRI262170:SRK262172 SRI262182:SRK262184 SRI327706:SRK327708 SRI327718:SRK327720 SRI393242:SRK393244 SRI393254:SRK393256 SRI458778:SRK458780 SRI458790:SRK458792 SRI524314:SRK524316 SRI524326:SRK524328 SRI589850:SRK589852 SRI589862:SRK589864 SRI655386:SRK655388 SRI655398:SRK655400 SRI720922:SRK720924 SRI720934:SRK720936 SRI786458:SRK786460 SRI786470:SRK786472 SRI851994:SRK851996 SRI852006:SRK852008 SRI917530:SRK917532 SRI917542:SRK917544 SRI983066:SRK983068 SRI983078:SRK983080 SRQ61:SRS64 SRQ65597:SRS65600 SRQ131133:SRS131136 SRQ196669:SRS196672 SRQ262205:SRS262208 SRQ327741:SRS327744 SRQ393277:SRS393280 SRQ458813:SRS458816 SRQ524349:SRS524352 SRQ589885:SRS589888 SRQ655421:SRS655424 SRQ720957:SRS720960 SRQ786493:SRS786496 SRQ852029:SRS852032 SRQ917565:SRS917568 SRQ983101:SRS983104 SRY46 SRY65582 SRY131118 SRY196654 SRY262190 SRY327726 SRY393262 SRY458798 SRY524334 SRY589870 SRY655406 SRY720942 SRY786478 SRY852014 SRY917550 SRY983086 TBE26:TBG28 TBE38:TBG40 TBE65562:TBG65564 TBE65574:TBG65576 TBE131098:TBG131100 TBE131110:TBG131112 TBE196634:TBG196636 TBE196646:TBG196648 TBE262170:TBG262172 TBE262182:TBG262184 TBE327706:TBG327708 TBE327718:TBG327720 TBE393242:TBG393244 TBE393254:TBG393256 TBE458778:TBG458780 TBE458790:TBG458792 TBE524314:TBG524316 TBE524326:TBG524328 TBE589850:TBG589852 TBE589862:TBG589864 TBE655386:TBG655388 TBE655398:TBG655400 TBE720922:TBG720924 TBE720934:TBG720936 TBE786458:TBG786460 TBE786470:TBG786472 TBE851994:TBG851996 TBE852006:TBG852008 TBE917530:TBG917532 TBE917542:TBG917544 TBE983066:TBG983068 TBE983078:TBG983080 TBM61:TBO64 TBM65597:TBO65600 TBM131133:TBO131136 TBM196669:TBO196672 TBM262205:TBO262208 TBM327741:TBO327744 TBM393277:TBO393280 TBM458813:TBO458816 TBM524349:TBO524352 TBM589885:TBO589888 TBM655421:TBO655424 TBM720957:TBO720960 TBM786493:TBO786496 TBM852029:TBO852032 TBM917565:TBO917568 TBM983101:TBO983104 TBU46 TBU65582 TBU131118 TBU196654 TBU262190 TBU327726 TBU393262 TBU458798 TBU524334 TBU589870 TBU655406 TBU720942 TBU786478 TBU852014 TBU917550 TBU983086 TLA26:TLC28 TLA38:TLC40 TLA65562:TLC65564 TLA65574:TLC65576 TLA131098:TLC131100 TLA131110:TLC131112 TLA196634:TLC196636 TLA196646:TLC196648 TLA262170:TLC262172 TLA262182:TLC262184 TLA327706:TLC327708 TLA327718:TLC327720 TLA393242:TLC393244 TLA393254:TLC393256 TLA458778:TLC458780 TLA458790:TLC458792 TLA524314:TLC524316 TLA524326:TLC524328 TLA589850:TLC589852 TLA589862:TLC589864 TLA655386:TLC655388 TLA655398:TLC655400 TLA720922:TLC720924 TLA720934:TLC720936 TLA786458:TLC786460 TLA786470:TLC786472 TLA851994:TLC851996 TLA852006:TLC852008 TLA917530:TLC917532 TLA917542:TLC917544 TLA983066:TLC983068 TLA983078:TLC983080 TLI61:TLK64 TLI65597:TLK65600 TLI131133:TLK131136 TLI196669:TLK196672 TLI262205:TLK262208 TLI327741:TLK327744 TLI393277:TLK393280 TLI458813:TLK458816 TLI524349:TLK524352 TLI589885:TLK589888 TLI655421:TLK655424 TLI720957:TLK720960 TLI786493:TLK786496 TLI852029:TLK852032 TLI917565:TLK917568 TLI983101:TLK983104 TLQ46 TLQ65582 TLQ131118 TLQ196654 TLQ262190 TLQ327726 TLQ393262 TLQ458798 TLQ524334 TLQ589870 TLQ655406 TLQ720942 TLQ786478 TLQ852014 TLQ917550 TLQ983086 TUW26:TUY28 TUW38:TUY40 TUW65562:TUY65564 TUW65574:TUY65576 TUW131098:TUY131100 TUW131110:TUY131112 TUW196634:TUY196636 TUW196646:TUY196648 TUW262170:TUY262172 TUW262182:TUY262184 TUW327706:TUY327708 TUW327718:TUY327720 TUW393242:TUY393244 TUW393254:TUY393256 TUW458778:TUY458780 TUW458790:TUY458792 TUW524314:TUY524316 TUW524326:TUY524328 TUW589850:TUY589852 TUW589862:TUY589864 TUW655386:TUY655388 TUW655398:TUY655400 TUW720922:TUY720924 TUW720934:TUY720936 TUW786458:TUY786460 TUW786470:TUY786472 TUW851994:TUY851996 TUW852006:TUY852008 TUW917530:TUY917532 TUW917542:TUY917544 TUW983066:TUY983068 TUW983078:TUY983080 TVE61:TVG64 TVE65597:TVG65600 TVE131133:TVG131136 TVE196669:TVG196672 TVE262205:TVG262208 TVE327741:TVG327744 TVE393277:TVG393280 TVE458813:TVG458816 TVE524349:TVG524352 TVE589885:TVG589888 TVE655421:TVG655424 TVE720957:TVG720960 TVE786493:TVG786496 TVE852029:TVG852032 TVE917565:TVG917568 TVE983101:TVG983104 TVM46 TVM65582 TVM131118 TVM196654 TVM262190 TVM327726 TVM393262 TVM458798 TVM524334 TVM589870 TVM655406 TVM720942 TVM786478 TVM852014 TVM917550 TVM983086 UES26:UEU28 UES38:UEU40 UES65562:UEU65564 UES65574:UEU65576 UES131098:UEU131100 UES131110:UEU131112 UES196634:UEU196636 UES196646:UEU196648 UES262170:UEU262172 UES262182:UEU262184 UES327706:UEU327708 UES327718:UEU327720 UES393242:UEU393244 UES393254:UEU393256 UES458778:UEU458780 UES458790:UEU458792 UES524314:UEU524316 UES524326:UEU524328 UES589850:UEU589852 UES589862:UEU589864 UES655386:UEU655388 UES655398:UEU655400 UES720922:UEU720924 UES720934:UEU720936 UES786458:UEU786460 UES786470:UEU786472 UES851994:UEU851996 UES852006:UEU852008 UES917530:UEU917532 UES917542:UEU917544 UES983066:UEU983068 UES983078:UEU983080 UFA61:UFC64 UFA65597:UFC65600 UFA131133:UFC131136 UFA196669:UFC196672 UFA262205:UFC262208 UFA327741:UFC327744 UFA393277:UFC393280 UFA458813:UFC458816 UFA524349:UFC524352 UFA589885:UFC589888 UFA655421:UFC655424 UFA720957:UFC720960 UFA786493:UFC786496 UFA852029:UFC852032 UFA917565:UFC917568 UFA983101:UFC983104 UFI46 UFI65582 UFI131118 UFI196654 UFI262190 UFI327726 UFI393262 UFI458798 UFI524334 UFI589870 UFI655406 UFI720942 UFI786478 UFI852014 UFI917550 UFI983086 UOO26:UOQ28 UOO38:UOQ40 UOO65562:UOQ65564 UOO65574:UOQ65576 UOO131098:UOQ131100 UOO131110:UOQ131112 UOO196634:UOQ196636 UOO196646:UOQ196648 UOO262170:UOQ262172 UOO262182:UOQ262184 UOO327706:UOQ327708 UOO327718:UOQ327720 UOO393242:UOQ393244 UOO393254:UOQ393256 UOO458778:UOQ458780 UOO458790:UOQ458792 UOO524314:UOQ524316 UOO524326:UOQ524328 UOO589850:UOQ589852 UOO589862:UOQ589864 UOO655386:UOQ655388 UOO655398:UOQ655400 UOO720922:UOQ720924 UOO720934:UOQ720936 UOO786458:UOQ786460 UOO786470:UOQ786472 UOO851994:UOQ851996 UOO852006:UOQ852008 UOO917530:UOQ917532 UOO917542:UOQ917544 UOO983066:UOQ983068 UOO983078:UOQ983080 UOW61:UOY64 UOW65597:UOY65600 UOW131133:UOY131136 UOW196669:UOY196672 UOW262205:UOY262208 UOW327741:UOY327744 UOW393277:UOY393280 UOW458813:UOY458816 UOW524349:UOY524352 UOW589885:UOY589888 UOW655421:UOY655424 UOW720957:UOY720960 UOW786493:UOY786496 UOW852029:UOY852032 UOW917565:UOY917568 UOW983101:UOY983104 UPE46 UPE65582 UPE131118 UPE196654 UPE262190 UPE327726 UPE393262 UPE458798 UPE524334 UPE589870 UPE655406 UPE720942 UPE786478 UPE852014 UPE917550 UPE983086 UYK26:UYM28 UYK38:UYM40 UYK65562:UYM65564 UYK65574:UYM65576 UYK131098:UYM131100 UYK131110:UYM131112 UYK196634:UYM196636 UYK196646:UYM196648 UYK262170:UYM262172 UYK262182:UYM262184 UYK327706:UYM327708 UYK327718:UYM327720 UYK393242:UYM393244 UYK393254:UYM393256 UYK458778:UYM458780 UYK458790:UYM458792 UYK524314:UYM524316 UYK524326:UYM524328 UYK589850:UYM589852 UYK589862:UYM589864 UYK655386:UYM655388 UYK655398:UYM655400 UYK720922:UYM720924 UYK720934:UYM720936 UYK786458:UYM786460 UYK786470:UYM786472 UYK851994:UYM851996 UYK852006:UYM852008 UYK917530:UYM917532 UYK917542:UYM917544 UYK983066:UYM983068 UYK983078:UYM983080 UYS61:UYU64 UYS65597:UYU65600 UYS131133:UYU131136 UYS196669:UYU196672 UYS262205:UYU262208 UYS327741:UYU327744 UYS393277:UYU393280 UYS458813:UYU458816 UYS524349:UYU524352 UYS589885:UYU589888 UYS655421:UYU655424 UYS720957:UYU720960 UYS786493:UYU786496 UYS852029:UYU852032 UYS917565:UYU917568 UYS983101:UYU983104 UZA46 UZA65582 UZA131118 UZA196654 UZA262190 UZA327726 UZA393262 UZA458798 UZA524334 UZA589870 UZA655406 UZA720942 UZA786478 UZA852014 UZA917550 UZA983086 VIG26:VII28 VIG38:VII40 VIG65562:VII65564 VIG65574:VII65576 VIG131098:VII131100 VIG131110:VII131112 VIG196634:VII196636 VIG196646:VII196648 VIG262170:VII262172 VIG262182:VII262184 VIG327706:VII327708 VIG327718:VII327720 VIG393242:VII393244 VIG393254:VII393256 VIG458778:VII458780 VIG458790:VII458792 VIG524314:VII524316 VIG524326:VII524328 VIG589850:VII589852 VIG589862:VII589864 VIG655386:VII655388 VIG655398:VII655400 VIG720922:VII720924 VIG720934:VII720936 VIG786458:VII786460 VIG786470:VII786472 VIG851994:VII851996 VIG852006:VII852008 VIG917530:VII917532 VIG917542:VII917544 VIG983066:VII983068 VIG983078:VII983080 VIO61:VIQ64 VIO65597:VIQ65600 VIO131133:VIQ131136 VIO196669:VIQ196672 VIO262205:VIQ262208 VIO327741:VIQ327744 VIO393277:VIQ393280 VIO458813:VIQ458816 VIO524349:VIQ524352 VIO589885:VIQ589888 VIO655421:VIQ655424 VIO720957:VIQ720960 VIO786493:VIQ786496 VIO852029:VIQ852032 VIO917565:VIQ917568 VIO983101:VIQ983104 VIW46 VIW65582 VIW131118 VIW196654 VIW262190 VIW327726 VIW393262 VIW458798 VIW524334 VIW589870 VIW655406 VIW720942 VIW786478 VIW852014 VIW917550 VIW983086 VSC26:VSE28 VSC38:VSE40 VSC65562:VSE65564 VSC65574:VSE65576 VSC131098:VSE131100 VSC131110:VSE131112 VSC196634:VSE196636 VSC196646:VSE196648 VSC262170:VSE262172 VSC262182:VSE262184 VSC327706:VSE327708 VSC327718:VSE327720 VSC393242:VSE393244 VSC393254:VSE393256 VSC458778:VSE458780 VSC458790:VSE458792 VSC524314:VSE524316 VSC524326:VSE524328 VSC589850:VSE589852 VSC589862:VSE589864 VSC655386:VSE655388 VSC655398:VSE655400 VSC720922:VSE720924 VSC720934:VSE720936 VSC786458:VSE786460 VSC786470:VSE786472 VSC851994:VSE851996 VSC852006:VSE852008 VSC917530:VSE917532 VSC917542:VSE917544 VSC983066:VSE983068 VSC983078:VSE983080 VSK61:VSM64 VSK65597:VSM65600 VSK131133:VSM131136 VSK196669:VSM196672 VSK262205:VSM262208 VSK327741:VSM327744 VSK393277:VSM393280 VSK458813:VSM458816 VSK524349:VSM524352 VSK589885:VSM589888 VSK655421:VSM655424 VSK720957:VSM720960 VSK786493:VSM786496 VSK852029:VSM852032 VSK917565:VSM917568 VSK983101:VSM983104 VSS46 VSS65582 VSS131118 VSS196654 VSS262190 VSS327726 VSS393262 VSS458798 VSS524334 VSS589870 VSS655406 VSS720942 VSS786478 VSS852014 VSS917550 VSS983086 WBY26:WCA28 WBY38:WCA40 WBY65562:WCA65564 WBY65574:WCA65576 WBY131098:WCA131100 WBY131110:WCA131112 WBY196634:WCA196636 WBY196646:WCA196648 WBY262170:WCA262172 WBY262182:WCA262184 WBY327706:WCA327708 WBY327718:WCA327720 WBY393242:WCA393244 WBY393254:WCA393256 WBY458778:WCA458780 WBY458790:WCA458792 WBY524314:WCA524316 WBY524326:WCA524328 WBY589850:WCA589852 WBY589862:WCA589864 WBY655386:WCA655388 WBY655398:WCA655400 WBY720922:WCA720924 WBY720934:WCA720936 WBY786458:WCA786460 WBY786470:WCA786472 WBY851994:WCA851996 WBY852006:WCA852008 WBY917530:WCA917532 WBY917542:WCA917544 WBY983066:WCA983068 WBY983078:WCA983080 WCG61:WCI64 WCG65597:WCI65600 WCG131133:WCI131136 WCG196669:WCI196672 WCG262205:WCI262208 WCG327741:WCI327744 WCG393277:WCI393280 WCG458813:WCI458816 WCG524349:WCI524352 WCG589885:WCI589888 WCG655421:WCI655424 WCG720957:WCI720960 WCG786493:WCI786496 WCG852029:WCI852032 WCG917565:WCI917568 WCG983101:WCI983104 WCO46 WCO65582 WCO131118 WCO196654 WCO262190 WCO327726 WCO393262 WCO458798 WCO524334 WCO589870 WCO655406 WCO720942 WCO786478 WCO852014 WCO917550 WCO983086 WLU26:WLW28 WLU38:WLW40 WLU65562:WLW65564 WLU65574:WLW65576 WLU131098:WLW131100 WLU131110:WLW131112 WLU196634:WLW196636 WLU196646:WLW196648 WLU262170:WLW262172 WLU262182:WLW262184 WLU327706:WLW327708 WLU327718:WLW327720 WLU393242:WLW393244 WLU393254:WLW393256 WLU458778:WLW458780 WLU458790:WLW458792 WLU524314:WLW524316 WLU524326:WLW524328 WLU589850:WLW589852 WLU589862:WLW589864 WLU655386:WLW655388 WLU655398:WLW655400 WLU720922:WLW720924 WLU720934:WLW720936 WLU786458:WLW786460 WLU786470:WLW786472 WLU851994:WLW851996 WLU852006:WLW852008 WLU917530:WLW917532 WLU917542:WLW917544 WLU983066:WLW983068 WLU983078:WLW983080 WMC61:WME64 WMC65597:WME65600 WMC131133:WME131136 WMC196669:WME196672 WMC262205:WME262208 WMC327741:WME327744 WMC393277:WME393280 WMC458813:WME458816 WMC524349:WME524352 WMC589885:WME589888 WMC655421:WME655424 WMC720957:WME720960 WMC786493:WME786496 WMC852029:WME852032 WMC917565:WME917568 WMC983101:WME983104 WMK46 WMK65582 WMK131118 WMK196654 WMK262190 WMK327726 WMK393262 WMK458798 WMK524334 WMK589870 WMK655406 WMK720942 WMK786478 WMK852014 WMK917550 WMK983086 WVQ26:WVS28 WVQ38:WVS40 WVQ65562:WVS65564 WVQ65574:WVS65576 WVQ131098:WVS131100 WVQ131110:WVS131112 WVQ196634:WVS196636 WVQ196646:WVS196648 WVQ262170:WVS262172 WVQ262182:WVS262184 WVQ327706:WVS327708 WVQ327718:WVS327720 WVQ393242:WVS393244 WVQ393254:WVS393256 WVQ458778:WVS458780 WVQ458790:WVS458792 WVQ524314:WVS524316 WVQ524326:WVS524328 WVQ589850:WVS589852 WVQ589862:WVS589864 WVQ655386:WVS655388 WVQ655398:WVS655400 WVQ720922:WVS720924 WVQ720934:WVS720936 WVQ786458:WVS786460 WVQ786470:WVS786472 WVQ851994:WVS851996 WVQ852006:WVS852008 WVQ917530:WVS917532 WVQ917542:WVS917544 WVQ983066:WVS983068 WVQ983078:WVS983080 WVY61:WWA64 WVY65597:WWA65600 WVY131133:WWA131136 WVY196669:WWA196672 WVY262205:WWA262208 WVY327741:WWA327744 WVY393277:WWA393280 WVY458813:WWA458816 WVY524349:WWA524352 WVY589885:WWA589888 WVY655421:WWA655424 WVY720957:WWA720960 WVY786493:WWA786496 WVY852029:WWA852032 WVY917565:WWA917568 WVY983101:WWA983104 WWG46 WWG65582 WWG131118 WWG196654 WWG262190 WWG327726 WWG393262 WWG458798 WWG524334 WWG589870 WWG655406 WWG720942 WWG786478 WWG852014 WWG917550 WWG983086" xr:uid="{00000000-0002-0000-2500-000000000000}">
      <formula1>0</formula1>
      <formula2>999</formula2>
    </dataValidation>
    <dataValidation type="whole" allowBlank="1" showInputMessage="1" showErrorMessage="1" sqref="N65562:Q65564 N65574:Q65576 N131098:Q131100 N131110:Q131112 N196634:Q196636 N196646:Q196648 N262170:Q262172 N262182:Q262184 N327706:Q327708 N327718:Q327720 N393242:Q393244 N393254:Q393256 N458778:Q458780 N458790:Q458792 N524314:Q524316 N524326:Q524328 N589850:Q589852 N589862:Q589864 N655386:Q655388 N655398:Q655400 N720922:Q720924 N720934:Q720936 N786458:Q786460 N786470:Q786472 N851994:Q851996 N852006:Q852008 N917530:Q917532 N917542:Q917544 N983066:Q983068 N983078:Q983080 V61:Y64 V65597:Y65600 V131133:Y131136 V196669:Y196672 V262205:Y262208 V327741:Y327744 V393277:Y393280 V458813:Y458816 V524349:Y524352 V589885:Y589888 V655421:Y655424 V720957:Y720960 V786493:Y786496 V852029:Y852032 V917565:Y917568 V983101:Y983104 AC46 AC65582 AC131118 AC196654 AC262190 AC327726 AC393262 AC458798 AC524334 AC589870 AC655406 AC720942 AC786478 AC852014 AC917550 AC983086 JJ26:JM28 JJ38:JM40 JJ65562:JM65564 JJ65574:JM65576 JJ131098:JM131100 JJ131110:JM131112 JJ196634:JM196636 JJ196646:JM196648 JJ262170:JM262172 JJ262182:JM262184 JJ327706:JM327708 JJ327718:JM327720 JJ393242:JM393244 JJ393254:JM393256 JJ458778:JM458780 JJ458790:JM458792 JJ524314:JM524316 JJ524326:JM524328 JJ589850:JM589852 JJ589862:JM589864 JJ655386:JM655388 JJ655398:JM655400 JJ720922:JM720924 JJ720934:JM720936 JJ786458:JM786460 JJ786470:JM786472 JJ851994:JM851996 JJ852006:JM852008 JJ917530:JM917532 JJ917542:JM917544 JJ983066:JM983068 JJ983078:JM983080 JR61:JU64 JR65597:JU65600 JR131133:JU131136 JR196669:JU196672 JR262205:JU262208 JR327741:JU327744 JR393277:JU393280 JR458813:JU458816 JR524349:JU524352 JR589885:JU589888 JR655421:JU655424 JR720957:JU720960 JR786493:JU786496 JR852029:JU852032 JR917565:JU917568 JR983101:JU983104 JY46 JY65582 JY131118 JY196654 JY262190 JY327726 JY393262 JY458798 JY524334 JY589870 JY655406 JY720942 JY786478 JY852014 JY917550 JY983086 TF26:TI28 TF38:TI40 TF65562:TI65564 TF65574:TI65576 TF131098:TI131100 TF131110:TI131112 TF196634:TI196636 TF196646:TI196648 TF262170:TI262172 TF262182:TI262184 TF327706:TI327708 TF327718:TI327720 TF393242:TI393244 TF393254:TI393256 TF458778:TI458780 TF458790:TI458792 TF524314:TI524316 TF524326:TI524328 TF589850:TI589852 TF589862:TI589864 TF655386:TI655388 TF655398:TI655400 TF720922:TI720924 TF720934:TI720936 TF786458:TI786460 TF786470:TI786472 TF851994:TI851996 TF852006:TI852008 TF917530:TI917532 TF917542:TI917544 TF983066:TI983068 TF983078:TI983080 TN61:TQ64 TN65597:TQ65600 TN131133:TQ131136 TN196669:TQ196672 TN262205:TQ262208 TN327741:TQ327744 TN393277:TQ393280 TN458813:TQ458816 TN524349:TQ524352 TN589885:TQ589888 TN655421:TQ655424 TN720957:TQ720960 TN786493:TQ786496 TN852029:TQ852032 TN917565:TQ917568 TN983101:TQ983104 TU46 TU65582 TU131118 TU196654 TU262190 TU327726 TU393262 TU458798 TU524334 TU589870 TU655406 TU720942 TU786478 TU852014 TU917550 TU983086 ADB26:ADE28 ADB38:ADE40 ADB65562:ADE65564 ADB65574:ADE65576 ADB131098:ADE131100 ADB131110:ADE131112 ADB196634:ADE196636 ADB196646:ADE196648 ADB262170:ADE262172 ADB262182:ADE262184 ADB327706:ADE327708 ADB327718:ADE327720 ADB393242:ADE393244 ADB393254:ADE393256 ADB458778:ADE458780 ADB458790:ADE458792 ADB524314:ADE524316 ADB524326:ADE524328 ADB589850:ADE589852 ADB589862:ADE589864 ADB655386:ADE655388 ADB655398:ADE655400 ADB720922:ADE720924 ADB720934:ADE720936 ADB786458:ADE786460 ADB786470:ADE786472 ADB851994:ADE851996 ADB852006:ADE852008 ADB917530:ADE917532 ADB917542:ADE917544 ADB983066:ADE983068 ADB983078:ADE983080 ADJ61:ADM64 ADJ65597:ADM65600 ADJ131133:ADM131136 ADJ196669:ADM196672 ADJ262205:ADM262208 ADJ327741:ADM327744 ADJ393277:ADM393280 ADJ458813:ADM458816 ADJ524349:ADM524352 ADJ589885:ADM589888 ADJ655421:ADM655424 ADJ720957:ADM720960 ADJ786493:ADM786496 ADJ852029:ADM852032 ADJ917565:ADM917568 ADJ983101:ADM983104 ADQ46 ADQ65582 ADQ131118 ADQ196654 ADQ262190 ADQ327726 ADQ393262 ADQ458798 ADQ524334 ADQ589870 ADQ655406 ADQ720942 ADQ786478 ADQ852014 ADQ917550 ADQ983086 AMX26:ANA28 AMX38:ANA40 AMX65562:ANA65564 AMX65574:ANA65576 AMX131098:ANA131100 AMX131110:ANA131112 AMX196634:ANA196636 AMX196646:ANA196648 AMX262170:ANA262172 AMX262182:ANA262184 AMX327706:ANA327708 AMX327718:ANA327720 AMX393242:ANA393244 AMX393254:ANA393256 AMX458778:ANA458780 AMX458790:ANA458792 AMX524314:ANA524316 AMX524326:ANA524328 AMX589850:ANA589852 AMX589862:ANA589864 AMX655386:ANA655388 AMX655398:ANA655400 AMX720922:ANA720924 AMX720934:ANA720936 AMX786458:ANA786460 AMX786470:ANA786472 AMX851994:ANA851996 AMX852006:ANA852008 AMX917530:ANA917532 AMX917542:ANA917544 AMX983066:ANA983068 AMX983078:ANA983080 ANF61:ANI64 ANF65597:ANI65600 ANF131133:ANI131136 ANF196669:ANI196672 ANF262205:ANI262208 ANF327741:ANI327744 ANF393277:ANI393280 ANF458813:ANI458816 ANF524349:ANI524352 ANF589885:ANI589888 ANF655421:ANI655424 ANF720957:ANI720960 ANF786493:ANI786496 ANF852029:ANI852032 ANF917565:ANI917568 ANF983101:ANI983104 ANM46 ANM65582 ANM131118 ANM196654 ANM262190 ANM327726 ANM393262 ANM458798 ANM524334 ANM589870 ANM655406 ANM720942 ANM786478 ANM852014 ANM917550 ANM983086 AWT26:AWW28 AWT38:AWW40 AWT65562:AWW65564 AWT65574:AWW65576 AWT131098:AWW131100 AWT131110:AWW131112 AWT196634:AWW196636 AWT196646:AWW196648 AWT262170:AWW262172 AWT262182:AWW262184 AWT327706:AWW327708 AWT327718:AWW327720 AWT393242:AWW393244 AWT393254:AWW393256 AWT458778:AWW458780 AWT458790:AWW458792 AWT524314:AWW524316 AWT524326:AWW524328 AWT589850:AWW589852 AWT589862:AWW589864 AWT655386:AWW655388 AWT655398:AWW655400 AWT720922:AWW720924 AWT720934:AWW720936 AWT786458:AWW786460 AWT786470:AWW786472 AWT851994:AWW851996 AWT852006:AWW852008 AWT917530:AWW917532 AWT917542:AWW917544 AWT983066:AWW983068 AWT983078:AWW983080 AXB61:AXE64 AXB65597:AXE65600 AXB131133:AXE131136 AXB196669:AXE196672 AXB262205:AXE262208 AXB327741:AXE327744 AXB393277:AXE393280 AXB458813:AXE458816 AXB524349:AXE524352 AXB589885:AXE589888 AXB655421:AXE655424 AXB720957:AXE720960 AXB786493:AXE786496 AXB852029:AXE852032 AXB917565:AXE917568 AXB983101:AXE983104 AXI46 AXI65582 AXI131118 AXI196654 AXI262190 AXI327726 AXI393262 AXI458798 AXI524334 AXI589870 AXI655406 AXI720942 AXI786478 AXI852014 AXI917550 AXI983086 BGP26:BGS28 BGP38:BGS40 BGP65562:BGS65564 BGP65574:BGS65576 BGP131098:BGS131100 BGP131110:BGS131112 BGP196634:BGS196636 BGP196646:BGS196648 BGP262170:BGS262172 BGP262182:BGS262184 BGP327706:BGS327708 BGP327718:BGS327720 BGP393242:BGS393244 BGP393254:BGS393256 BGP458778:BGS458780 BGP458790:BGS458792 BGP524314:BGS524316 BGP524326:BGS524328 BGP589850:BGS589852 BGP589862:BGS589864 BGP655386:BGS655388 BGP655398:BGS655400 BGP720922:BGS720924 BGP720934:BGS720936 BGP786458:BGS786460 BGP786470:BGS786472 BGP851994:BGS851996 BGP852006:BGS852008 BGP917530:BGS917532 BGP917542:BGS917544 BGP983066:BGS983068 BGP983078:BGS983080 BGX61:BHA64 BGX65597:BHA65600 BGX131133:BHA131136 BGX196669:BHA196672 BGX262205:BHA262208 BGX327741:BHA327744 BGX393277:BHA393280 BGX458813:BHA458816 BGX524349:BHA524352 BGX589885:BHA589888 BGX655421:BHA655424 BGX720957:BHA720960 BGX786493:BHA786496 BGX852029:BHA852032 BGX917565:BHA917568 BGX983101:BHA983104 BHE46 BHE65582 BHE131118 BHE196654 BHE262190 BHE327726 BHE393262 BHE458798 BHE524334 BHE589870 BHE655406 BHE720942 BHE786478 BHE852014 BHE917550 BHE983086 BQL26:BQO28 BQL38:BQO40 BQL65562:BQO65564 BQL65574:BQO65576 BQL131098:BQO131100 BQL131110:BQO131112 BQL196634:BQO196636 BQL196646:BQO196648 BQL262170:BQO262172 BQL262182:BQO262184 BQL327706:BQO327708 BQL327718:BQO327720 BQL393242:BQO393244 BQL393254:BQO393256 BQL458778:BQO458780 BQL458790:BQO458792 BQL524314:BQO524316 BQL524326:BQO524328 BQL589850:BQO589852 BQL589862:BQO589864 BQL655386:BQO655388 BQL655398:BQO655400 BQL720922:BQO720924 BQL720934:BQO720936 BQL786458:BQO786460 BQL786470:BQO786472 BQL851994:BQO851996 BQL852006:BQO852008 BQL917530:BQO917532 BQL917542:BQO917544 BQL983066:BQO983068 BQL983078:BQO983080 BQT61:BQW64 BQT65597:BQW65600 BQT131133:BQW131136 BQT196669:BQW196672 BQT262205:BQW262208 BQT327741:BQW327744 BQT393277:BQW393280 BQT458813:BQW458816 BQT524349:BQW524352 BQT589885:BQW589888 BQT655421:BQW655424 BQT720957:BQW720960 BQT786493:BQW786496 BQT852029:BQW852032 BQT917565:BQW917568 BQT983101:BQW983104 BRA46 BRA65582 BRA131118 BRA196654 BRA262190 BRA327726 BRA393262 BRA458798 BRA524334 BRA589870 BRA655406 BRA720942 BRA786478 BRA852014 BRA917550 BRA983086 CAH26:CAK28 CAH38:CAK40 CAH65562:CAK65564 CAH65574:CAK65576 CAH131098:CAK131100 CAH131110:CAK131112 CAH196634:CAK196636 CAH196646:CAK196648 CAH262170:CAK262172 CAH262182:CAK262184 CAH327706:CAK327708 CAH327718:CAK327720 CAH393242:CAK393244 CAH393254:CAK393256 CAH458778:CAK458780 CAH458790:CAK458792 CAH524314:CAK524316 CAH524326:CAK524328 CAH589850:CAK589852 CAH589862:CAK589864 CAH655386:CAK655388 CAH655398:CAK655400 CAH720922:CAK720924 CAH720934:CAK720936 CAH786458:CAK786460 CAH786470:CAK786472 CAH851994:CAK851996 CAH852006:CAK852008 CAH917530:CAK917532 CAH917542:CAK917544 CAH983066:CAK983068 CAH983078:CAK983080 CAP61:CAS64 CAP65597:CAS65600 CAP131133:CAS131136 CAP196669:CAS196672 CAP262205:CAS262208 CAP327741:CAS327744 CAP393277:CAS393280 CAP458813:CAS458816 CAP524349:CAS524352 CAP589885:CAS589888 CAP655421:CAS655424 CAP720957:CAS720960 CAP786493:CAS786496 CAP852029:CAS852032 CAP917565:CAS917568 CAP983101:CAS983104 CAW46 CAW65582 CAW131118 CAW196654 CAW262190 CAW327726 CAW393262 CAW458798 CAW524334 CAW589870 CAW655406 CAW720942 CAW786478 CAW852014 CAW917550 CAW983086 CKD26:CKG28 CKD38:CKG40 CKD65562:CKG65564 CKD65574:CKG65576 CKD131098:CKG131100 CKD131110:CKG131112 CKD196634:CKG196636 CKD196646:CKG196648 CKD262170:CKG262172 CKD262182:CKG262184 CKD327706:CKG327708 CKD327718:CKG327720 CKD393242:CKG393244 CKD393254:CKG393256 CKD458778:CKG458780 CKD458790:CKG458792 CKD524314:CKG524316 CKD524326:CKG524328 CKD589850:CKG589852 CKD589862:CKG589864 CKD655386:CKG655388 CKD655398:CKG655400 CKD720922:CKG720924 CKD720934:CKG720936 CKD786458:CKG786460 CKD786470:CKG786472 CKD851994:CKG851996 CKD852006:CKG852008 CKD917530:CKG917532 CKD917542:CKG917544 CKD983066:CKG983068 CKD983078:CKG983080 CKL61:CKO64 CKL65597:CKO65600 CKL131133:CKO131136 CKL196669:CKO196672 CKL262205:CKO262208 CKL327741:CKO327744 CKL393277:CKO393280 CKL458813:CKO458816 CKL524349:CKO524352 CKL589885:CKO589888 CKL655421:CKO655424 CKL720957:CKO720960 CKL786493:CKO786496 CKL852029:CKO852032 CKL917565:CKO917568 CKL983101:CKO983104 CKS46 CKS65582 CKS131118 CKS196654 CKS262190 CKS327726 CKS393262 CKS458798 CKS524334 CKS589870 CKS655406 CKS720942 CKS786478 CKS852014 CKS917550 CKS983086 CTZ26:CUC28 CTZ38:CUC40 CTZ65562:CUC65564 CTZ65574:CUC65576 CTZ131098:CUC131100 CTZ131110:CUC131112 CTZ196634:CUC196636 CTZ196646:CUC196648 CTZ262170:CUC262172 CTZ262182:CUC262184 CTZ327706:CUC327708 CTZ327718:CUC327720 CTZ393242:CUC393244 CTZ393254:CUC393256 CTZ458778:CUC458780 CTZ458790:CUC458792 CTZ524314:CUC524316 CTZ524326:CUC524328 CTZ589850:CUC589852 CTZ589862:CUC589864 CTZ655386:CUC655388 CTZ655398:CUC655400 CTZ720922:CUC720924 CTZ720934:CUC720936 CTZ786458:CUC786460 CTZ786470:CUC786472 CTZ851994:CUC851996 CTZ852006:CUC852008 CTZ917530:CUC917532 CTZ917542:CUC917544 CTZ983066:CUC983068 CTZ983078:CUC983080 CUH61:CUK64 CUH65597:CUK65600 CUH131133:CUK131136 CUH196669:CUK196672 CUH262205:CUK262208 CUH327741:CUK327744 CUH393277:CUK393280 CUH458813:CUK458816 CUH524349:CUK524352 CUH589885:CUK589888 CUH655421:CUK655424 CUH720957:CUK720960 CUH786493:CUK786496 CUH852029:CUK852032 CUH917565:CUK917568 CUH983101:CUK983104 CUO46 CUO65582 CUO131118 CUO196654 CUO262190 CUO327726 CUO393262 CUO458798 CUO524334 CUO589870 CUO655406 CUO720942 CUO786478 CUO852014 CUO917550 CUO983086 DDV26:DDY28 DDV38:DDY40 DDV65562:DDY65564 DDV65574:DDY65576 DDV131098:DDY131100 DDV131110:DDY131112 DDV196634:DDY196636 DDV196646:DDY196648 DDV262170:DDY262172 DDV262182:DDY262184 DDV327706:DDY327708 DDV327718:DDY327720 DDV393242:DDY393244 DDV393254:DDY393256 DDV458778:DDY458780 DDV458790:DDY458792 DDV524314:DDY524316 DDV524326:DDY524328 DDV589850:DDY589852 DDV589862:DDY589864 DDV655386:DDY655388 DDV655398:DDY655400 DDV720922:DDY720924 DDV720934:DDY720936 DDV786458:DDY786460 DDV786470:DDY786472 DDV851994:DDY851996 DDV852006:DDY852008 DDV917530:DDY917532 DDV917542:DDY917544 DDV983066:DDY983068 DDV983078:DDY983080 DED61:DEG64 DED65597:DEG65600 DED131133:DEG131136 DED196669:DEG196672 DED262205:DEG262208 DED327741:DEG327744 DED393277:DEG393280 DED458813:DEG458816 DED524349:DEG524352 DED589885:DEG589888 DED655421:DEG655424 DED720957:DEG720960 DED786493:DEG786496 DED852029:DEG852032 DED917565:DEG917568 DED983101:DEG983104 DEK46 DEK65582 DEK131118 DEK196654 DEK262190 DEK327726 DEK393262 DEK458798 DEK524334 DEK589870 DEK655406 DEK720942 DEK786478 DEK852014 DEK917550 DEK983086 DNR26:DNU28 DNR38:DNU40 DNR65562:DNU65564 DNR65574:DNU65576 DNR131098:DNU131100 DNR131110:DNU131112 DNR196634:DNU196636 DNR196646:DNU196648 DNR262170:DNU262172 DNR262182:DNU262184 DNR327706:DNU327708 DNR327718:DNU327720 DNR393242:DNU393244 DNR393254:DNU393256 DNR458778:DNU458780 DNR458790:DNU458792 DNR524314:DNU524316 DNR524326:DNU524328 DNR589850:DNU589852 DNR589862:DNU589864 DNR655386:DNU655388 DNR655398:DNU655400 DNR720922:DNU720924 DNR720934:DNU720936 DNR786458:DNU786460 DNR786470:DNU786472 DNR851994:DNU851996 DNR852006:DNU852008 DNR917530:DNU917532 DNR917542:DNU917544 DNR983066:DNU983068 DNR983078:DNU983080 DNZ61:DOC64 DNZ65597:DOC65600 DNZ131133:DOC131136 DNZ196669:DOC196672 DNZ262205:DOC262208 DNZ327741:DOC327744 DNZ393277:DOC393280 DNZ458813:DOC458816 DNZ524349:DOC524352 DNZ589885:DOC589888 DNZ655421:DOC655424 DNZ720957:DOC720960 DNZ786493:DOC786496 DNZ852029:DOC852032 DNZ917565:DOC917568 DNZ983101:DOC983104 DOG46 DOG65582 DOG131118 DOG196654 DOG262190 DOG327726 DOG393262 DOG458798 DOG524334 DOG589870 DOG655406 DOG720942 DOG786478 DOG852014 DOG917550 DOG983086 DXN26:DXQ28 DXN38:DXQ40 DXN65562:DXQ65564 DXN65574:DXQ65576 DXN131098:DXQ131100 DXN131110:DXQ131112 DXN196634:DXQ196636 DXN196646:DXQ196648 DXN262170:DXQ262172 DXN262182:DXQ262184 DXN327706:DXQ327708 DXN327718:DXQ327720 DXN393242:DXQ393244 DXN393254:DXQ393256 DXN458778:DXQ458780 DXN458790:DXQ458792 DXN524314:DXQ524316 DXN524326:DXQ524328 DXN589850:DXQ589852 DXN589862:DXQ589864 DXN655386:DXQ655388 DXN655398:DXQ655400 DXN720922:DXQ720924 DXN720934:DXQ720936 DXN786458:DXQ786460 DXN786470:DXQ786472 DXN851994:DXQ851996 DXN852006:DXQ852008 DXN917530:DXQ917532 DXN917542:DXQ917544 DXN983066:DXQ983068 DXN983078:DXQ983080 DXV61:DXY64 DXV65597:DXY65600 DXV131133:DXY131136 DXV196669:DXY196672 DXV262205:DXY262208 DXV327741:DXY327744 DXV393277:DXY393280 DXV458813:DXY458816 DXV524349:DXY524352 DXV589885:DXY589888 DXV655421:DXY655424 DXV720957:DXY720960 DXV786493:DXY786496 DXV852029:DXY852032 DXV917565:DXY917568 DXV983101:DXY983104 DYC46 DYC65582 DYC131118 DYC196654 DYC262190 DYC327726 DYC393262 DYC458798 DYC524334 DYC589870 DYC655406 DYC720942 DYC786478 DYC852014 DYC917550 DYC983086 EHJ26:EHM28 EHJ38:EHM40 EHJ65562:EHM65564 EHJ65574:EHM65576 EHJ131098:EHM131100 EHJ131110:EHM131112 EHJ196634:EHM196636 EHJ196646:EHM196648 EHJ262170:EHM262172 EHJ262182:EHM262184 EHJ327706:EHM327708 EHJ327718:EHM327720 EHJ393242:EHM393244 EHJ393254:EHM393256 EHJ458778:EHM458780 EHJ458790:EHM458792 EHJ524314:EHM524316 EHJ524326:EHM524328 EHJ589850:EHM589852 EHJ589862:EHM589864 EHJ655386:EHM655388 EHJ655398:EHM655400 EHJ720922:EHM720924 EHJ720934:EHM720936 EHJ786458:EHM786460 EHJ786470:EHM786472 EHJ851994:EHM851996 EHJ852006:EHM852008 EHJ917530:EHM917532 EHJ917542:EHM917544 EHJ983066:EHM983068 EHJ983078:EHM983080 EHR61:EHU64 EHR65597:EHU65600 EHR131133:EHU131136 EHR196669:EHU196672 EHR262205:EHU262208 EHR327741:EHU327744 EHR393277:EHU393280 EHR458813:EHU458816 EHR524349:EHU524352 EHR589885:EHU589888 EHR655421:EHU655424 EHR720957:EHU720960 EHR786493:EHU786496 EHR852029:EHU852032 EHR917565:EHU917568 EHR983101:EHU983104 EHY46 EHY65582 EHY131118 EHY196654 EHY262190 EHY327726 EHY393262 EHY458798 EHY524334 EHY589870 EHY655406 EHY720942 EHY786478 EHY852014 EHY917550 EHY983086 ERF26:ERI28 ERF38:ERI40 ERF65562:ERI65564 ERF65574:ERI65576 ERF131098:ERI131100 ERF131110:ERI131112 ERF196634:ERI196636 ERF196646:ERI196648 ERF262170:ERI262172 ERF262182:ERI262184 ERF327706:ERI327708 ERF327718:ERI327720 ERF393242:ERI393244 ERF393254:ERI393256 ERF458778:ERI458780 ERF458790:ERI458792 ERF524314:ERI524316 ERF524326:ERI524328 ERF589850:ERI589852 ERF589862:ERI589864 ERF655386:ERI655388 ERF655398:ERI655400 ERF720922:ERI720924 ERF720934:ERI720936 ERF786458:ERI786460 ERF786470:ERI786472 ERF851994:ERI851996 ERF852006:ERI852008 ERF917530:ERI917532 ERF917542:ERI917544 ERF983066:ERI983068 ERF983078:ERI983080 ERN61:ERQ64 ERN65597:ERQ65600 ERN131133:ERQ131136 ERN196669:ERQ196672 ERN262205:ERQ262208 ERN327741:ERQ327744 ERN393277:ERQ393280 ERN458813:ERQ458816 ERN524349:ERQ524352 ERN589885:ERQ589888 ERN655421:ERQ655424 ERN720957:ERQ720960 ERN786493:ERQ786496 ERN852029:ERQ852032 ERN917565:ERQ917568 ERN983101:ERQ983104 ERU46 ERU65582 ERU131118 ERU196654 ERU262190 ERU327726 ERU393262 ERU458798 ERU524334 ERU589870 ERU655406 ERU720942 ERU786478 ERU852014 ERU917550 ERU983086 FBB26:FBE28 FBB38:FBE40 FBB65562:FBE65564 FBB65574:FBE65576 FBB131098:FBE131100 FBB131110:FBE131112 FBB196634:FBE196636 FBB196646:FBE196648 FBB262170:FBE262172 FBB262182:FBE262184 FBB327706:FBE327708 FBB327718:FBE327720 FBB393242:FBE393244 FBB393254:FBE393256 FBB458778:FBE458780 FBB458790:FBE458792 FBB524314:FBE524316 FBB524326:FBE524328 FBB589850:FBE589852 FBB589862:FBE589864 FBB655386:FBE655388 FBB655398:FBE655400 FBB720922:FBE720924 FBB720934:FBE720936 FBB786458:FBE786460 FBB786470:FBE786472 FBB851994:FBE851996 FBB852006:FBE852008 FBB917530:FBE917532 FBB917542:FBE917544 FBB983066:FBE983068 FBB983078:FBE983080 FBJ61:FBM64 FBJ65597:FBM65600 FBJ131133:FBM131136 FBJ196669:FBM196672 FBJ262205:FBM262208 FBJ327741:FBM327744 FBJ393277:FBM393280 FBJ458813:FBM458816 FBJ524349:FBM524352 FBJ589885:FBM589888 FBJ655421:FBM655424 FBJ720957:FBM720960 FBJ786493:FBM786496 FBJ852029:FBM852032 FBJ917565:FBM917568 FBJ983101:FBM983104 FBQ46 FBQ65582 FBQ131118 FBQ196654 FBQ262190 FBQ327726 FBQ393262 FBQ458798 FBQ524334 FBQ589870 FBQ655406 FBQ720942 FBQ786478 FBQ852014 FBQ917550 FBQ983086 FKX26:FLA28 FKX38:FLA40 FKX65562:FLA65564 FKX65574:FLA65576 FKX131098:FLA131100 FKX131110:FLA131112 FKX196634:FLA196636 FKX196646:FLA196648 FKX262170:FLA262172 FKX262182:FLA262184 FKX327706:FLA327708 FKX327718:FLA327720 FKX393242:FLA393244 FKX393254:FLA393256 FKX458778:FLA458780 FKX458790:FLA458792 FKX524314:FLA524316 FKX524326:FLA524328 FKX589850:FLA589852 FKX589862:FLA589864 FKX655386:FLA655388 FKX655398:FLA655400 FKX720922:FLA720924 FKX720934:FLA720936 FKX786458:FLA786460 FKX786470:FLA786472 FKX851994:FLA851996 FKX852006:FLA852008 FKX917530:FLA917532 FKX917542:FLA917544 FKX983066:FLA983068 FKX983078:FLA983080 FLF61:FLI64 FLF65597:FLI65600 FLF131133:FLI131136 FLF196669:FLI196672 FLF262205:FLI262208 FLF327741:FLI327744 FLF393277:FLI393280 FLF458813:FLI458816 FLF524349:FLI524352 FLF589885:FLI589888 FLF655421:FLI655424 FLF720957:FLI720960 FLF786493:FLI786496 FLF852029:FLI852032 FLF917565:FLI917568 FLF983101:FLI983104 FLM46 FLM65582 FLM131118 FLM196654 FLM262190 FLM327726 FLM393262 FLM458798 FLM524334 FLM589870 FLM655406 FLM720942 FLM786478 FLM852014 FLM917550 FLM983086 FUT26:FUW28 FUT38:FUW40 FUT65562:FUW65564 FUT65574:FUW65576 FUT131098:FUW131100 FUT131110:FUW131112 FUT196634:FUW196636 FUT196646:FUW196648 FUT262170:FUW262172 FUT262182:FUW262184 FUT327706:FUW327708 FUT327718:FUW327720 FUT393242:FUW393244 FUT393254:FUW393256 FUT458778:FUW458780 FUT458790:FUW458792 FUT524314:FUW524316 FUT524326:FUW524328 FUT589850:FUW589852 FUT589862:FUW589864 FUT655386:FUW655388 FUT655398:FUW655400 FUT720922:FUW720924 FUT720934:FUW720936 FUT786458:FUW786460 FUT786470:FUW786472 FUT851994:FUW851996 FUT852006:FUW852008 FUT917530:FUW917532 FUT917542:FUW917544 FUT983066:FUW983068 FUT983078:FUW983080 FVB61:FVE64 FVB65597:FVE65600 FVB131133:FVE131136 FVB196669:FVE196672 FVB262205:FVE262208 FVB327741:FVE327744 FVB393277:FVE393280 FVB458813:FVE458816 FVB524349:FVE524352 FVB589885:FVE589888 FVB655421:FVE655424 FVB720957:FVE720960 FVB786493:FVE786496 FVB852029:FVE852032 FVB917565:FVE917568 FVB983101:FVE983104 FVI46 FVI65582 FVI131118 FVI196654 FVI262190 FVI327726 FVI393262 FVI458798 FVI524334 FVI589870 FVI655406 FVI720942 FVI786478 FVI852014 FVI917550 FVI983086 GEP26:GES28 GEP38:GES40 GEP65562:GES65564 GEP65574:GES65576 GEP131098:GES131100 GEP131110:GES131112 GEP196634:GES196636 GEP196646:GES196648 GEP262170:GES262172 GEP262182:GES262184 GEP327706:GES327708 GEP327718:GES327720 GEP393242:GES393244 GEP393254:GES393256 GEP458778:GES458780 GEP458790:GES458792 GEP524314:GES524316 GEP524326:GES524328 GEP589850:GES589852 GEP589862:GES589864 GEP655386:GES655388 GEP655398:GES655400 GEP720922:GES720924 GEP720934:GES720936 GEP786458:GES786460 GEP786470:GES786472 GEP851994:GES851996 GEP852006:GES852008 GEP917530:GES917532 GEP917542:GES917544 GEP983066:GES983068 GEP983078:GES983080 GEX61:GFA64 GEX65597:GFA65600 GEX131133:GFA131136 GEX196669:GFA196672 GEX262205:GFA262208 GEX327741:GFA327744 GEX393277:GFA393280 GEX458813:GFA458816 GEX524349:GFA524352 GEX589885:GFA589888 GEX655421:GFA655424 GEX720957:GFA720960 GEX786493:GFA786496 GEX852029:GFA852032 GEX917565:GFA917568 GEX983101:GFA983104 GFE46 GFE65582 GFE131118 GFE196654 GFE262190 GFE327726 GFE393262 GFE458798 GFE524334 GFE589870 GFE655406 GFE720942 GFE786478 GFE852014 GFE917550 GFE983086 GOL26:GOO28 GOL38:GOO40 GOL65562:GOO65564 GOL65574:GOO65576 GOL131098:GOO131100 GOL131110:GOO131112 GOL196634:GOO196636 GOL196646:GOO196648 GOL262170:GOO262172 GOL262182:GOO262184 GOL327706:GOO327708 GOL327718:GOO327720 GOL393242:GOO393244 GOL393254:GOO393256 GOL458778:GOO458780 GOL458790:GOO458792 GOL524314:GOO524316 GOL524326:GOO524328 GOL589850:GOO589852 GOL589862:GOO589864 GOL655386:GOO655388 GOL655398:GOO655400 GOL720922:GOO720924 GOL720934:GOO720936 GOL786458:GOO786460 GOL786470:GOO786472 GOL851994:GOO851996 GOL852006:GOO852008 GOL917530:GOO917532 GOL917542:GOO917544 GOL983066:GOO983068 GOL983078:GOO983080 GOT61:GOW64 GOT65597:GOW65600 GOT131133:GOW131136 GOT196669:GOW196672 GOT262205:GOW262208 GOT327741:GOW327744 GOT393277:GOW393280 GOT458813:GOW458816 GOT524349:GOW524352 GOT589885:GOW589888 GOT655421:GOW655424 GOT720957:GOW720960 GOT786493:GOW786496 GOT852029:GOW852032 GOT917565:GOW917568 GOT983101:GOW983104 GPA46 GPA65582 GPA131118 GPA196654 GPA262190 GPA327726 GPA393262 GPA458798 GPA524334 GPA589870 GPA655406 GPA720942 GPA786478 GPA852014 GPA917550 GPA983086 GYH26:GYK28 GYH38:GYK40 GYH65562:GYK65564 GYH65574:GYK65576 GYH131098:GYK131100 GYH131110:GYK131112 GYH196634:GYK196636 GYH196646:GYK196648 GYH262170:GYK262172 GYH262182:GYK262184 GYH327706:GYK327708 GYH327718:GYK327720 GYH393242:GYK393244 GYH393254:GYK393256 GYH458778:GYK458780 GYH458790:GYK458792 GYH524314:GYK524316 GYH524326:GYK524328 GYH589850:GYK589852 GYH589862:GYK589864 GYH655386:GYK655388 GYH655398:GYK655400 GYH720922:GYK720924 GYH720934:GYK720936 GYH786458:GYK786460 GYH786470:GYK786472 GYH851994:GYK851996 GYH852006:GYK852008 GYH917530:GYK917532 GYH917542:GYK917544 GYH983066:GYK983068 GYH983078:GYK983080 GYP61:GYS64 GYP65597:GYS65600 GYP131133:GYS131136 GYP196669:GYS196672 GYP262205:GYS262208 GYP327741:GYS327744 GYP393277:GYS393280 GYP458813:GYS458816 GYP524349:GYS524352 GYP589885:GYS589888 GYP655421:GYS655424 GYP720957:GYS720960 GYP786493:GYS786496 GYP852029:GYS852032 GYP917565:GYS917568 GYP983101:GYS983104 GYW46 GYW65582 GYW131118 GYW196654 GYW262190 GYW327726 GYW393262 GYW458798 GYW524334 GYW589870 GYW655406 GYW720942 GYW786478 GYW852014 GYW917550 GYW983086 HID26:HIG28 HID38:HIG40 HID65562:HIG65564 HID65574:HIG65576 HID131098:HIG131100 HID131110:HIG131112 HID196634:HIG196636 HID196646:HIG196648 HID262170:HIG262172 HID262182:HIG262184 HID327706:HIG327708 HID327718:HIG327720 HID393242:HIG393244 HID393254:HIG393256 HID458778:HIG458780 HID458790:HIG458792 HID524314:HIG524316 HID524326:HIG524328 HID589850:HIG589852 HID589862:HIG589864 HID655386:HIG655388 HID655398:HIG655400 HID720922:HIG720924 HID720934:HIG720936 HID786458:HIG786460 HID786470:HIG786472 HID851994:HIG851996 HID852006:HIG852008 HID917530:HIG917532 HID917542:HIG917544 HID983066:HIG983068 HID983078:HIG983080 HIL61:HIO64 HIL65597:HIO65600 HIL131133:HIO131136 HIL196669:HIO196672 HIL262205:HIO262208 HIL327741:HIO327744 HIL393277:HIO393280 HIL458813:HIO458816 HIL524349:HIO524352 HIL589885:HIO589888 HIL655421:HIO655424 HIL720957:HIO720960 HIL786493:HIO786496 HIL852029:HIO852032 HIL917565:HIO917568 HIL983101:HIO983104 HIS46 HIS65582 HIS131118 HIS196654 HIS262190 HIS327726 HIS393262 HIS458798 HIS524334 HIS589870 HIS655406 HIS720942 HIS786478 HIS852014 HIS917550 HIS983086 HRZ26:HSC28 HRZ38:HSC40 HRZ65562:HSC65564 HRZ65574:HSC65576 HRZ131098:HSC131100 HRZ131110:HSC131112 HRZ196634:HSC196636 HRZ196646:HSC196648 HRZ262170:HSC262172 HRZ262182:HSC262184 HRZ327706:HSC327708 HRZ327718:HSC327720 HRZ393242:HSC393244 HRZ393254:HSC393256 HRZ458778:HSC458780 HRZ458790:HSC458792 HRZ524314:HSC524316 HRZ524326:HSC524328 HRZ589850:HSC589852 HRZ589862:HSC589864 HRZ655386:HSC655388 HRZ655398:HSC655400 HRZ720922:HSC720924 HRZ720934:HSC720936 HRZ786458:HSC786460 HRZ786470:HSC786472 HRZ851994:HSC851996 HRZ852006:HSC852008 HRZ917530:HSC917532 HRZ917542:HSC917544 HRZ983066:HSC983068 HRZ983078:HSC983080 HSH61:HSK64 HSH65597:HSK65600 HSH131133:HSK131136 HSH196669:HSK196672 HSH262205:HSK262208 HSH327741:HSK327744 HSH393277:HSK393280 HSH458813:HSK458816 HSH524349:HSK524352 HSH589885:HSK589888 HSH655421:HSK655424 HSH720957:HSK720960 HSH786493:HSK786496 HSH852029:HSK852032 HSH917565:HSK917568 HSH983101:HSK983104 HSO46 HSO65582 HSO131118 HSO196654 HSO262190 HSO327726 HSO393262 HSO458798 HSO524334 HSO589870 HSO655406 HSO720942 HSO786478 HSO852014 HSO917550 HSO983086 IBV26:IBY28 IBV38:IBY40 IBV65562:IBY65564 IBV65574:IBY65576 IBV131098:IBY131100 IBV131110:IBY131112 IBV196634:IBY196636 IBV196646:IBY196648 IBV262170:IBY262172 IBV262182:IBY262184 IBV327706:IBY327708 IBV327718:IBY327720 IBV393242:IBY393244 IBV393254:IBY393256 IBV458778:IBY458780 IBV458790:IBY458792 IBV524314:IBY524316 IBV524326:IBY524328 IBV589850:IBY589852 IBV589862:IBY589864 IBV655386:IBY655388 IBV655398:IBY655400 IBV720922:IBY720924 IBV720934:IBY720936 IBV786458:IBY786460 IBV786470:IBY786472 IBV851994:IBY851996 IBV852006:IBY852008 IBV917530:IBY917532 IBV917542:IBY917544 IBV983066:IBY983068 IBV983078:IBY983080 ICD61:ICG64 ICD65597:ICG65600 ICD131133:ICG131136 ICD196669:ICG196672 ICD262205:ICG262208 ICD327741:ICG327744 ICD393277:ICG393280 ICD458813:ICG458816 ICD524349:ICG524352 ICD589885:ICG589888 ICD655421:ICG655424 ICD720957:ICG720960 ICD786493:ICG786496 ICD852029:ICG852032 ICD917565:ICG917568 ICD983101:ICG983104 ICK46 ICK65582 ICK131118 ICK196654 ICK262190 ICK327726 ICK393262 ICK458798 ICK524334 ICK589870 ICK655406 ICK720942 ICK786478 ICK852014 ICK917550 ICK983086 ILR26:ILU28 ILR38:ILU40 ILR65562:ILU65564 ILR65574:ILU65576 ILR131098:ILU131100 ILR131110:ILU131112 ILR196634:ILU196636 ILR196646:ILU196648 ILR262170:ILU262172 ILR262182:ILU262184 ILR327706:ILU327708 ILR327718:ILU327720 ILR393242:ILU393244 ILR393254:ILU393256 ILR458778:ILU458780 ILR458790:ILU458792 ILR524314:ILU524316 ILR524326:ILU524328 ILR589850:ILU589852 ILR589862:ILU589864 ILR655386:ILU655388 ILR655398:ILU655400 ILR720922:ILU720924 ILR720934:ILU720936 ILR786458:ILU786460 ILR786470:ILU786472 ILR851994:ILU851996 ILR852006:ILU852008 ILR917530:ILU917532 ILR917542:ILU917544 ILR983066:ILU983068 ILR983078:ILU983080 ILZ61:IMC64 ILZ65597:IMC65600 ILZ131133:IMC131136 ILZ196669:IMC196672 ILZ262205:IMC262208 ILZ327741:IMC327744 ILZ393277:IMC393280 ILZ458813:IMC458816 ILZ524349:IMC524352 ILZ589885:IMC589888 ILZ655421:IMC655424 ILZ720957:IMC720960 ILZ786493:IMC786496 ILZ852029:IMC852032 ILZ917565:IMC917568 ILZ983101:IMC983104 IMG46 IMG65582 IMG131118 IMG196654 IMG262190 IMG327726 IMG393262 IMG458798 IMG524334 IMG589870 IMG655406 IMG720942 IMG786478 IMG852014 IMG917550 IMG983086 IVN26:IVQ28 IVN38:IVQ40 IVN65562:IVQ65564 IVN65574:IVQ65576 IVN131098:IVQ131100 IVN131110:IVQ131112 IVN196634:IVQ196636 IVN196646:IVQ196648 IVN262170:IVQ262172 IVN262182:IVQ262184 IVN327706:IVQ327708 IVN327718:IVQ327720 IVN393242:IVQ393244 IVN393254:IVQ393256 IVN458778:IVQ458780 IVN458790:IVQ458792 IVN524314:IVQ524316 IVN524326:IVQ524328 IVN589850:IVQ589852 IVN589862:IVQ589864 IVN655386:IVQ655388 IVN655398:IVQ655400 IVN720922:IVQ720924 IVN720934:IVQ720936 IVN786458:IVQ786460 IVN786470:IVQ786472 IVN851994:IVQ851996 IVN852006:IVQ852008 IVN917530:IVQ917532 IVN917542:IVQ917544 IVN983066:IVQ983068 IVN983078:IVQ983080 IVV61:IVY64 IVV65597:IVY65600 IVV131133:IVY131136 IVV196669:IVY196672 IVV262205:IVY262208 IVV327741:IVY327744 IVV393277:IVY393280 IVV458813:IVY458816 IVV524349:IVY524352 IVV589885:IVY589888 IVV655421:IVY655424 IVV720957:IVY720960 IVV786493:IVY786496 IVV852029:IVY852032 IVV917565:IVY917568 IVV983101:IVY983104 IWC46 IWC65582 IWC131118 IWC196654 IWC262190 IWC327726 IWC393262 IWC458798 IWC524334 IWC589870 IWC655406 IWC720942 IWC786478 IWC852014 IWC917550 IWC983086 JFJ26:JFM28 JFJ38:JFM40 JFJ65562:JFM65564 JFJ65574:JFM65576 JFJ131098:JFM131100 JFJ131110:JFM131112 JFJ196634:JFM196636 JFJ196646:JFM196648 JFJ262170:JFM262172 JFJ262182:JFM262184 JFJ327706:JFM327708 JFJ327718:JFM327720 JFJ393242:JFM393244 JFJ393254:JFM393256 JFJ458778:JFM458780 JFJ458790:JFM458792 JFJ524314:JFM524316 JFJ524326:JFM524328 JFJ589850:JFM589852 JFJ589862:JFM589864 JFJ655386:JFM655388 JFJ655398:JFM655400 JFJ720922:JFM720924 JFJ720934:JFM720936 JFJ786458:JFM786460 JFJ786470:JFM786472 JFJ851994:JFM851996 JFJ852006:JFM852008 JFJ917530:JFM917532 JFJ917542:JFM917544 JFJ983066:JFM983068 JFJ983078:JFM983080 JFR61:JFU64 JFR65597:JFU65600 JFR131133:JFU131136 JFR196669:JFU196672 JFR262205:JFU262208 JFR327741:JFU327744 JFR393277:JFU393280 JFR458813:JFU458816 JFR524349:JFU524352 JFR589885:JFU589888 JFR655421:JFU655424 JFR720957:JFU720960 JFR786493:JFU786496 JFR852029:JFU852032 JFR917565:JFU917568 JFR983101:JFU983104 JFY46 JFY65582 JFY131118 JFY196654 JFY262190 JFY327726 JFY393262 JFY458798 JFY524334 JFY589870 JFY655406 JFY720942 JFY786478 JFY852014 JFY917550 JFY983086 JPF26:JPI28 JPF38:JPI40 JPF65562:JPI65564 JPF65574:JPI65576 JPF131098:JPI131100 JPF131110:JPI131112 JPF196634:JPI196636 JPF196646:JPI196648 JPF262170:JPI262172 JPF262182:JPI262184 JPF327706:JPI327708 JPF327718:JPI327720 JPF393242:JPI393244 JPF393254:JPI393256 JPF458778:JPI458780 JPF458790:JPI458792 JPF524314:JPI524316 JPF524326:JPI524328 JPF589850:JPI589852 JPF589862:JPI589864 JPF655386:JPI655388 JPF655398:JPI655400 JPF720922:JPI720924 JPF720934:JPI720936 JPF786458:JPI786460 JPF786470:JPI786472 JPF851994:JPI851996 JPF852006:JPI852008 JPF917530:JPI917532 JPF917542:JPI917544 JPF983066:JPI983068 JPF983078:JPI983080 JPN61:JPQ64 JPN65597:JPQ65600 JPN131133:JPQ131136 JPN196669:JPQ196672 JPN262205:JPQ262208 JPN327741:JPQ327744 JPN393277:JPQ393280 JPN458813:JPQ458816 JPN524349:JPQ524352 JPN589885:JPQ589888 JPN655421:JPQ655424 JPN720957:JPQ720960 JPN786493:JPQ786496 JPN852029:JPQ852032 JPN917565:JPQ917568 JPN983101:JPQ983104 JPU46 JPU65582 JPU131118 JPU196654 JPU262190 JPU327726 JPU393262 JPU458798 JPU524334 JPU589870 JPU655406 JPU720942 JPU786478 JPU852014 JPU917550 JPU983086 JZB26:JZE28 JZB38:JZE40 JZB65562:JZE65564 JZB65574:JZE65576 JZB131098:JZE131100 JZB131110:JZE131112 JZB196634:JZE196636 JZB196646:JZE196648 JZB262170:JZE262172 JZB262182:JZE262184 JZB327706:JZE327708 JZB327718:JZE327720 JZB393242:JZE393244 JZB393254:JZE393256 JZB458778:JZE458780 JZB458790:JZE458792 JZB524314:JZE524316 JZB524326:JZE524328 JZB589850:JZE589852 JZB589862:JZE589864 JZB655386:JZE655388 JZB655398:JZE655400 JZB720922:JZE720924 JZB720934:JZE720936 JZB786458:JZE786460 JZB786470:JZE786472 JZB851994:JZE851996 JZB852006:JZE852008 JZB917530:JZE917532 JZB917542:JZE917544 JZB983066:JZE983068 JZB983078:JZE983080 JZJ61:JZM64 JZJ65597:JZM65600 JZJ131133:JZM131136 JZJ196669:JZM196672 JZJ262205:JZM262208 JZJ327741:JZM327744 JZJ393277:JZM393280 JZJ458813:JZM458816 JZJ524349:JZM524352 JZJ589885:JZM589888 JZJ655421:JZM655424 JZJ720957:JZM720960 JZJ786493:JZM786496 JZJ852029:JZM852032 JZJ917565:JZM917568 JZJ983101:JZM983104 JZQ46 JZQ65582 JZQ131118 JZQ196654 JZQ262190 JZQ327726 JZQ393262 JZQ458798 JZQ524334 JZQ589870 JZQ655406 JZQ720942 JZQ786478 JZQ852014 JZQ917550 JZQ983086 KIX26:KJA28 KIX38:KJA40 KIX65562:KJA65564 KIX65574:KJA65576 KIX131098:KJA131100 KIX131110:KJA131112 KIX196634:KJA196636 KIX196646:KJA196648 KIX262170:KJA262172 KIX262182:KJA262184 KIX327706:KJA327708 KIX327718:KJA327720 KIX393242:KJA393244 KIX393254:KJA393256 KIX458778:KJA458780 KIX458790:KJA458792 KIX524314:KJA524316 KIX524326:KJA524328 KIX589850:KJA589852 KIX589862:KJA589864 KIX655386:KJA655388 KIX655398:KJA655400 KIX720922:KJA720924 KIX720934:KJA720936 KIX786458:KJA786460 KIX786470:KJA786472 KIX851994:KJA851996 KIX852006:KJA852008 KIX917530:KJA917532 KIX917542:KJA917544 KIX983066:KJA983068 KIX983078:KJA983080 KJF61:KJI64 KJF65597:KJI65600 KJF131133:KJI131136 KJF196669:KJI196672 KJF262205:KJI262208 KJF327741:KJI327744 KJF393277:KJI393280 KJF458813:KJI458816 KJF524349:KJI524352 KJF589885:KJI589888 KJF655421:KJI655424 KJF720957:KJI720960 KJF786493:KJI786496 KJF852029:KJI852032 KJF917565:KJI917568 KJF983101:KJI983104 KJM46 KJM65582 KJM131118 KJM196654 KJM262190 KJM327726 KJM393262 KJM458798 KJM524334 KJM589870 KJM655406 KJM720942 KJM786478 KJM852014 KJM917550 KJM983086 KST26:KSW28 KST38:KSW40 KST65562:KSW65564 KST65574:KSW65576 KST131098:KSW131100 KST131110:KSW131112 KST196634:KSW196636 KST196646:KSW196648 KST262170:KSW262172 KST262182:KSW262184 KST327706:KSW327708 KST327718:KSW327720 KST393242:KSW393244 KST393254:KSW393256 KST458778:KSW458780 KST458790:KSW458792 KST524314:KSW524316 KST524326:KSW524328 KST589850:KSW589852 KST589862:KSW589864 KST655386:KSW655388 KST655398:KSW655400 KST720922:KSW720924 KST720934:KSW720936 KST786458:KSW786460 KST786470:KSW786472 KST851994:KSW851996 KST852006:KSW852008 KST917530:KSW917532 KST917542:KSW917544 KST983066:KSW983068 KST983078:KSW983080 KTB61:KTE64 KTB65597:KTE65600 KTB131133:KTE131136 KTB196669:KTE196672 KTB262205:KTE262208 KTB327741:KTE327744 KTB393277:KTE393280 KTB458813:KTE458816 KTB524349:KTE524352 KTB589885:KTE589888 KTB655421:KTE655424 KTB720957:KTE720960 KTB786493:KTE786496 KTB852029:KTE852032 KTB917565:KTE917568 KTB983101:KTE983104 KTI46 KTI65582 KTI131118 KTI196654 KTI262190 KTI327726 KTI393262 KTI458798 KTI524334 KTI589870 KTI655406 KTI720942 KTI786478 KTI852014 KTI917550 KTI983086 LCP26:LCS28 LCP38:LCS40 LCP65562:LCS65564 LCP65574:LCS65576 LCP131098:LCS131100 LCP131110:LCS131112 LCP196634:LCS196636 LCP196646:LCS196648 LCP262170:LCS262172 LCP262182:LCS262184 LCP327706:LCS327708 LCP327718:LCS327720 LCP393242:LCS393244 LCP393254:LCS393256 LCP458778:LCS458780 LCP458790:LCS458792 LCP524314:LCS524316 LCP524326:LCS524328 LCP589850:LCS589852 LCP589862:LCS589864 LCP655386:LCS655388 LCP655398:LCS655400 LCP720922:LCS720924 LCP720934:LCS720936 LCP786458:LCS786460 LCP786470:LCS786472 LCP851994:LCS851996 LCP852006:LCS852008 LCP917530:LCS917532 LCP917542:LCS917544 LCP983066:LCS983068 LCP983078:LCS983080 LCX61:LDA64 LCX65597:LDA65600 LCX131133:LDA131136 LCX196669:LDA196672 LCX262205:LDA262208 LCX327741:LDA327744 LCX393277:LDA393280 LCX458813:LDA458816 LCX524349:LDA524352 LCX589885:LDA589888 LCX655421:LDA655424 LCX720957:LDA720960 LCX786493:LDA786496 LCX852029:LDA852032 LCX917565:LDA917568 LCX983101:LDA983104 LDE46 LDE65582 LDE131118 LDE196654 LDE262190 LDE327726 LDE393262 LDE458798 LDE524334 LDE589870 LDE655406 LDE720942 LDE786478 LDE852014 LDE917550 LDE983086 LML26:LMO28 LML38:LMO40 LML65562:LMO65564 LML65574:LMO65576 LML131098:LMO131100 LML131110:LMO131112 LML196634:LMO196636 LML196646:LMO196648 LML262170:LMO262172 LML262182:LMO262184 LML327706:LMO327708 LML327718:LMO327720 LML393242:LMO393244 LML393254:LMO393256 LML458778:LMO458780 LML458790:LMO458792 LML524314:LMO524316 LML524326:LMO524328 LML589850:LMO589852 LML589862:LMO589864 LML655386:LMO655388 LML655398:LMO655400 LML720922:LMO720924 LML720934:LMO720936 LML786458:LMO786460 LML786470:LMO786472 LML851994:LMO851996 LML852006:LMO852008 LML917530:LMO917532 LML917542:LMO917544 LML983066:LMO983068 LML983078:LMO983080 LMT61:LMW64 LMT65597:LMW65600 LMT131133:LMW131136 LMT196669:LMW196672 LMT262205:LMW262208 LMT327741:LMW327744 LMT393277:LMW393280 LMT458813:LMW458816 LMT524349:LMW524352 LMT589885:LMW589888 LMT655421:LMW655424 LMT720957:LMW720960 LMT786493:LMW786496 LMT852029:LMW852032 LMT917565:LMW917568 LMT983101:LMW983104 LNA46 LNA65582 LNA131118 LNA196654 LNA262190 LNA327726 LNA393262 LNA458798 LNA524334 LNA589870 LNA655406 LNA720942 LNA786478 LNA852014 LNA917550 LNA983086 LWH26:LWK28 LWH38:LWK40 LWH65562:LWK65564 LWH65574:LWK65576 LWH131098:LWK131100 LWH131110:LWK131112 LWH196634:LWK196636 LWH196646:LWK196648 LWH262170:LWK262172 LWH262182:LWK262184 LWH327706:LWK327708 LWH327718:LWK327720 LWH393242:LWK393244 LWH393254:LWK393256 LWH458778:LWK458780 LWH458790:LWK458792 LWH524314:LWK524316 LWH524326:LWK524328 LWH589850:LWK589852 LWH589862:LWK589864 LWH655386:LWK655388 LWH655398:LWK655400 LWH720922:LWK720924 LWH720934:LWK720936 LWH786458:LWK786460 LWH786470:LWK786472 LWH851994:LWK851996 LWH852006:LWK852008 LWH917530:LWK917532 LWH917542:LWK917544 LWH983066:LWK983068 LWH983078:LWK983080 LWP61:LWS64 LWP65597:LWS65600 LWP131133:LWS131136 LWP196669:LWS196672 LWP262205:LWS262208 LWP327741:LWS327744 LWP393277:LWS393280 LWP458813:LWS458816 LWP524349:LWS524352 LWP589885:LWS589888 LWP655421:LWS655424 LWP720957:LWS720960 LWP786493:LWS786496 LWP852029:LWS852032 LWP917565:LWS917568 LWP983101:LWS983104 LWW46 LWW65582 LWW131118 LWW196654 LWW262190 LWW327726 LWW393262 LWW458798 LWW524334 LWW589870 LWW655406 LWW720942 LWW786478 LWW852014 LWW917550 LWW983086 MGD26:MGG28 MGD38:MGG40 MGD65562:MGG65564 MGD65574:MGG65576 MGD131098:MGG131100 MGD131110:MGG131112 MGD196634:MGG196636 MGD196646:MGG196648 MGD262170:MGG262172 MGD262182:MGG262184 MGD327706:MGG327708 MGD327718:MGG327720 MGD393242:MGG393244 MGD393254:MGG393256 MGD458778:MGG458780 MGD458790:MGG458792 MGD524314:MGG524316 MGD524326:MGG524328 MGD589850:MGG589852 MGD589862:MGG589864 MGD655386:MGG655388 MGD655398:MGG655400 MGD720922:MGG720924 MGD720934:MGG720936 MGD786458:MGG786460 MGD786470:MGG786472 MGD851994:MGG851996 MGD852006:MGG852008 MGD917530:MGG917532 MGD917542:MGG917544 MGD983066:MGG983068 MGD983078:MGG983080 MGL61:MGO64 MGL65597:MGO65600 MGL131133:MGO131136 MGL196669:MGO196672 MGL262205:MGO262208 MGL327741:MGO327744 MGL393277:MGO393280 MGL458813:MGO458816 MGL524349:MGO524352 MGL589885:MGO589888 MGL655421:MGO655424 MGL720957:MGO720960 MGL786493:MGO786496 MGL852029:MGO852032 MGL917565:MGO917568 MGL983101:MGO983104 MGS46 MGS65582 MGS131118 MGS196654 MGS262190 MGS327726 MGS393262 MGS458798 MGS524334 MGS589870 MGS655406 MGS720942 MGS786478 MGS852014 MGS917550 MGS983086 MPZ26:MQC28 MPZ38:MQC40 MPZ65562:MQC65564 MPZ65574:MQC65576 MPZ131098:MQC131100 MPZ131110:MQC131112 MPZ196634:MQC196636 MPZ196646:MQC196648 MPZ262170:MQC262172 MPZ262182:MQC262184 MPZ327706:MQC327708 MPZ327718:MQC327720 MPZ393242:MQC393244 MPZ393254:MQC393256 MPZ458778:MQC458780 MPZ458790:MQC458792 MPZ524314:MQC524316 MPZ524326:MQC524328 MPZ589850:MQC589852 MPZ589862:MQC589864 MPZ655386:MQC655388 MPZ655398:MQC655400 MPZ720922:MQC720924 MPZ720934:MQC720936 MPZ786458:MQC786460 MPZ786470:MQC786472 MPZ851994:MQC851996 MPZ852006:MQC852008 MPZ917530:MQC917532 MPZ917542:MQC917544 MPZ983066:MQC983068 MPZ983078:MQC983080 MQH61:MQK64 MQH65597:MQK65600 MQH131133:MQK131136 MQH196669:MQK196672 MQH262205:MQK262208 MQH327741:MQK327744 MQH393277:MQK393280 MQH458813:MQK458816 MQH524349:MQK524352 MQH589885:MQK589888 MQH655421:MQK655424 MQH720957:MQK720960 MQH786493:MQK786496 MQH852029:MQK852032 MQH917565:MQK917568 MQH983101:MQK983104 MQO46 MQO65582 MQO131118 MQO196654 MQO262190 MQO327726 MQO393262 MQO458798 MQO524334 MQO589870 MQO655406 MQO720942 MQO786478 MQO852014 MQO917550 MQO983086 MZV26:MZY28 MZV38:MZY40 MZV65562:MZY65564 MZV65574:MZY65576 MZV131098:MZY131100 MZV131110:MZY131112 MZV196634:MZY196636 MZV196646:MZY196648 MZV262170:MZY262172 MZV262182:MZY262184 MZV327706:MZY327708 MZV327718:MZY327720 MZV393242:MZY393244 MZV393254:MZY393256 MZV458778:MZY458780 MZV458790:MZY458792 MZV524314:MZY524316 MZV524326:MZY524328 MZV589850:MZY589852 MZV589862:MZY589864 MZV655386:MZY655388 MZV655398:MZY655400 MZV720922:MZY720924 MZV720934:MZY720936 MZV786458:MZY786460 MZV786470:MZY786472 MZV851994:MZY851996 MZV852006:MZY852008 MZV917530:MZY917532 MZV917542:MZY917544 MZV983066:MZY983068 MZV983078:MZY983080 NAD61:NAG64 NAD65597:NAG65600 NAD131133:NAG131136 NAD196669:NAG196672 NAD262205:NAG262208 NAD327741:NAG327744 NAD393277:NAG393280 NAD458813:NAG458816 NAD524349:NAG524352 NAD589885:NAG589888 NAD655421:NAG655424 NAD720957:NAG720960 NAD786493:NAG786496 NAD852029:NAG852032 NAD917565:NAG917568 NAD983101:NAG983104 NAK46 NAK65582 NAK131118 NAK196654 NAK262190 NAK327726 NAK393262 NAK458798 NAK524334 NAK589870 NAK655406 NAK720942 NAK786478 NAK852014 NAK917550 NAK983086 NJR26:NJU28 NJR38:NJU40 NJR65562:NJU65564 NJR65574:NJU65576 NJR131098:NJU131100 NJR131110:NJU131112 NJR196634:NJU196636 NJR196646:NJU196648 NJR262170:NJU262172 NJR262182:NJU262184 NJR327706:NJU327708 NJR327718:NJU327720 NJR393242:NJU393244 NJR393254:NJU393256 NJR458778:NJU458780 NJR458790:NJU458792 NJR524314:NJU524316 NJR524326:NJU524328 NJR589850:NJU589852 NJR589862:NJU589864 NJR655386:NJU655388 NJR655398:NJU655400 NJR720922:NJU720924 NJR720934:NJU720936 NJR786458:NJU786460 NJR786470:NJU786472 NJR851994:NJU851996 NJR852006:NJU852008 NJR917530:NJU917532 NJR917542:NJU917544 NJR983066:NJU983068 NJR983078:NJU983080 NJZ61:NKC64 NJZ65597:NKC65600 NJZ131133:NKC131136 NJZ196669:NKC196672 NJZ262205:NKC262208 NJZ327741:NKC327744 NJZ393277:NKC393280 NJZ458813:NKC458816 NJZ524349:NKC524352 NJZ589885:NKC589888 NJZ655421:NKC655424 NJZ720957:NKC720960 NJZ786493:NKC786496 NJZ852029:NKC852032 NJZ917565:NKC917568 NJZ983101:NKC983104 NKG46 NKG65582 NKG131118 NKG196654 NKG262190 NKG327726 NKG393262 NKG458798 NKG524334 NKG589870 NKG655406 NKG720942 NKG786478 NKG852014 NKG917550 NKG983086 NTN26:NTQ28 NTN38:NTQ40 NTN65562:NTQ65564 NTN65574:NTQ65576 NTN131098:NTQ131100 NTN131110:NTQ131112 NTN196634:NTQ196636 NTN196646:NTQ196648 NTN262170:NTQ262172 NTN262182:NTQ262184 NTN327706:NTQ327708 NTN327718:NTQ327720 NTN393242:NTQ393244 NTN393254:NTQ393256 NTN458778:NTQ458780 NTN458790:NTQ458792 NTN524314:NTQ524316 NTN524326:NTQ524328 NTN589850:NTQ589852 NTN589862:NTQ589864 NTN655386:NTQ655388 NTN655398:NTQ655400 NTN720922:NTQ720924 NTN720934:NTQ720936 NTN786458:NTQ786460 NTN786470:NTQ786472 NTN851994:NTQ851996 NTN852006:NTQ852008 NTN917530:NTQ917532 NTN917542:NTQ917544 NTN983066:NTQ983068 NTN983078:NTQ983080 NTV61:NTY64 NTV65597:NTY65600 NTV131133:NTY131136 NTV196669:NTY196672 NTV262205:NTY262208 NTV327741:NTY327744 NTV393277:NTY393280 NTV458813:NTY458816 NTV524349:NTY524352 NTV589885:NTY589888 NTV655421:NTY655424 NTV720957:NTY720960 NTV786493:NTY786496 NTV852029:NTY852032 NTV917565:NTY917568 NTV983101:NTY983104 NUC46 NUC65582 NUC131118 NUC196654 NUC262190 NUC327726 NUC393262 NUC458798 NUC524334 NUC589870 NUC655406 NUC720942 NUC786478 NUC852014 NUC917550 NUC983086 ODJ26:ODM28 ODJ38:ODM40 ODJ65562:ODM65564 ODJ65574:ODM65576 ODJ131098:ODM131100 ODJ131110:ODM131112 ODJ196634:ODM196636 ODJ196646:ODM196648 ODJ262170:ODM262172 ODJ262182:ODM262184 ODJ327706:ODM327708 ODJ327718:ODM327720 ODJ393242:ODM393244 ODJ393254:ODM393256 ODJ458778:ODM458780 ODJ458790:ODM458792 ODJ524314:ODM524316 ODJ524326:ODM524328 ODJ589850:ODM589852 ODJ589862:ODM589864 ODJ655386:ODM655388 ODJ655398:ODM655400 ODJ720922:ODM720924 ODJ720934:ODM720936 ODJ786458:ODM786460 ODJ786470:ODM786472 ODJ851994:ODM851996 ODJ852006:ODM852008 ODJ917530:ODM917532 ODJ917542:ODM917544 ODJ983066:ODM983068 ODJ983078:ODM983080 ODR61:ODU64 ODR65597:ODU65600 ODR131133:ODU131136 ODR196669:ODU196672 ODR262205:ODU262208 ODR327741:ODU327744 ODR393277:ODU393280 ODR458813:ODU458816 ODR524349:ODU524352 ODR589885:ODU589888 ODR655421:ODU655424 ODR720957:ODU720960 ODR786493:ODU786496 ODR852029:ODU852032 ODR917565:ODU917568 ODR983101:ODU983104 ODY46 ODY65582 ODY131118 ODY196654 ODY262190 ODY327726 ODY393262 ODY458798 ODY524334 ODY589870 ODY655406 ODY720942 ODY786478 ODY852014 ODY917550 ODY983086 ONF26:ONI28 ONF38:ONI40 ONF65562:ONI65564 ONF65574:ONI65576 ONF131098:ONI131100 ONF131110:ONI131112 ONF196634:ONI196636 ONF196646:ONI196648 ONF262170:ONI262172 ONF262182:ONI262184 ONF327706:ONI327708 ONF327718:ONI327720 ONF393242:ONI393244 ONF393254:ONI393256 ONF458778:ONI458780 ONF458790:ONI458792 ONF524314:ONI524316 ONF524326:ONI524328 ONF589850:ONI589852 ONF589862:ONI589864 ONF655386:ONI655388 ONF655398:ONI655400 ONF720922:ONI720924 ONF720934:ONI720936 ONF786458:ONI786460 ONF786470:ONI786472 ONF851994:ONI851996 ONF852006:ONI852008 ONF917530:ONI917532 ONF917542:ONI917544 ONF983066:ONI983068 ONF983078:ONI983080 ONN61:ONQ64 ONN65597:ONQ65600 ONN131133:ONQ131136 ONN196669:ONQ196672 ONN262205:ONQ262208 ONN327741:ONQ327744 ONN393277:ONQ393280 ONN458813:ONQ458816 ONN524349:ONQ524352 ONN589885:ONQ589888 ONN655421:ONQ655424 ONN720957:ONQ720960 ONN786493:ONQ786496 ONN852029:ONQ852032 ONN917565:ONQ917568 ONN983101:ONQ983104 ONU46 ONU65582 ONU131118 ONU196654 ONU262190 ONU327726 ONU393262 ONU458798 ONU524334 ONU589870 ONU655406 ONU720942 ONU786478 ONU852014 ONU917550 ONU983086 OXB26:OXE28 OXB38:OXE40 OXB65562:OXE65564 OXB65574:OXE65576 OXB131098:OXE131100 OXB131110:OXE131112 OXB196634:OXE196636 OXB196646:OXE196648 OXB262170:OXE262172 OXB262182:OXE262184 OXB327706:OXE327708 OXB327718:OXE327720 OXB393242:OXE393244 OXB393254:OXE393256 OXB458778:OXE458780 OXB458790:OXE458792 OXB524314:OXE524316 OXB524326:OXE524328 OXB589850:OXE589852 OXB589862:OXE589864 OXB655386:OXE655388 OXB655398:OXE655400 OXB720922:OXE720924 OXB720934:OXE720936 OXB786458:OXE786460 OXB786470:OXE786472 OXB851994:OXE851996 OXB852006:OXE852008 OXB917530:OXE917532 OXB917542:OXE917544 OXB983066:OXE983068 OXB983078:OXE983080 OXJ61:OXM64 OXJ65597:OXM65600 OXJ131133:OXM131136 OXJ196669:OXM196672 OXJ262205:OXM262208 OXJ327741:OXM327744 OXJ393277:OXM393280 OXJ458813:OXM458816 OXJ524349:OXM524352 OXJ589885:OXM589888 OXJ655421:OXM655424 OXJ720957:OXM720960 OXJ786493:OXM786496 OXJ852029:OXM852032 OXJ917565:OXM917568 OXJ983101:OXM983104 OXQ46 OXQ65582 OXQ131118 OXQ196654 OXQ262190 OXQ327726 OXQ393262 OXQ458798 OXQ524334 OXQ589870 OXQ655406 OXQ720942 OXQ786478 OXQ852014 OXQ917550 OXQ983086 PGX26:PHA28 PGX38:PHA40 PGX65562:PHA65564 PGX65574:PHA65576 PGX131098:PHA131100 PGX131110:PHA131112 PGX196634:PHA196636 PGX196646:PHA196648 PGX262170:PHA262172 PGX262182:PHA262184 PGX327706:PHA327708 PGX327718:PHA327720 PGX393242:PHA393244 PGX393254:PHA393256 PGX458778:PHA458780 PGX458790:PHA458792 PGX524314:PHA524316 PGX524326:PHA524328 PGX589850:PHA589852 PGX589862:PHA589864 PGX655386:PHA655388 PGX655398:PHA655400 PGX720922:PHA720924 PGX720934:PHA720936 PGX786458:PHA786460 PGX786470:PHA786472 PGX851994:PHA851996 PGX852006:PHA852008 PGX917530:PHA917532 PGX917542:PHA917544 PGX983066:PHA983068 PGX983078:PHA983080 PHF61:PHI64 PHF65597:PHI65600 PHF131133:PHI131136 PHF196669:PHI196672 PHF262205:PHI262208 PHF327741:PHI327744 PHF393277:PHI393280 PHF458813:PHI458816 PHF524349:PHI524352 PHF589885:PHI589888 PHF655421:PHI655424 PHF720957:PHI720960 PHF786493:PHI786496 PHF852029:PHI852032 PHF917565:PHI917568 PHF983101:PHI983104 PHM46 PHM65582 PHM131118 PHM196654 PHM262190 PHM327726 PHM393262 PHM458798 PHM524334 PHM589870 PHM655406 PHM720942 PHM786478 PHM852014 PHM917550 PHM983086 PQT26:PQW28 PQT38:PQW40 PQT65562:PQW65564 PQT65574:PQW65576 PQT131098:PQW131100 PQT131110:PQW131112 PQT196634:PQW196636 PQT196646:PQW196648 PQT262170:PQW262172 PQT262182:PQW262184 PQT327706:PQW327708 PQT327718:PQW327720 PQT393242:PQW393244 PQT393254:PQW393256 PQT458778:PQW458780 PQT458790:PQW458792 PQT524314:PQW524316 PQT524326:PQW524328 PQT589850:PQW589852 PQT589862:PQW589864 PQT655386:PQW655388 PQT655398:PQW655400 PQT720922:PQW720924 PQT720934:PQW720936 PQT786458:PQW786460 PQT786470:PQW786472 PQT851994:PQW851996 PQT852006:PQW852008 PQT917530:PQW917532 PQT917542:PQW917544 PQT983066:PQW983068 PQT983078:PQW983080 PRB61:PRE64 PRB65597:PRE65600 PRB131133:PRE131136 PRB196669:PRE196672 PRB262205:PRE262208 PRB327741:PRE327744 PRB393277:PRE393280 PRB458813:PRE458816 PRB524349:PRE524352 PRB589885:PRE589888 PRB655421:PRE655424 PRB720957:PRE720960 PRB786493:PRE786496 PRB852029:PRE852032 PRB917565:PRE917568 PRB983101:PRE983104 PRI46 PRI65582 PRI131118 PRI196654 PRI262190 PRI327726 PRI393262 PRI458798 PRI524334 PRI589870 PRI655406 PRI720942 PRI786478 PRI852014 PRI917550 PRI983086 QAP26:QAS28 QAP38:QAS40 QAP65562:QAS65564 QAP65574:QAS65576 QAP131098:QAS131100 QAP131110:QAS131112 QAP196634:QAS196636 QAP196646:QAS196648 QAP262170:QAS262172 QAP262182:QAS262184 QAP327706:QAS327708 QAP327718:QAS327720 QAP393242:QAS393244 QAP393254:QAS393256 QAP458778:QAS458780 QAP458790:QAS458792 QAP524314:QAS524316 QAP524326:QAS524328 QAP589850:QAS589852 QAP589862:QAS589864 QAP655386:QAS655388 QAP655398:QAS655400 QAP720922:QAS720924 QAP720934:QAS720936 QAP786458:QAS786460 QAP786470:QAS786472 QAP851994:QAS851996 QAP852006:QAS852008 QAP917530:QAS917532 QAP917542:QAS917544 QAP983066:QAS983068 QAP983078:QAS983080 QAX61:QBA64 QAX65597:QBA65600 QAX131133:QBA131136 QAX196669:QBA196672 QAX262205:QBA262208 QAX327741:QBA327744 QAX393277:QBA393280 QAX458813:QBA458816 QAX524349:QBA524352 QAX589885:QBA589888 QAX655421:QBA655424 QAX720957:QBA720960 QAX786493:QBA786496 QAX852029:QBA852032 QAX917565:QBA917568 QAX983101:QBA983104 QBE46 QBE65582 QBE131118 QBE196654 QBE262190 QBE327726 QBE393262 QBE458798 QBE524334 QBE589870 QBE655406 QBE720942 QBE786478 QBE852014 QBE917550 QBE983086 QKL26:QKO28 QKL38:QKO40 QKL65562:QKO65564 QKL65574:QKO65576 QKL131098:QKO131100 QKL131110:QKO131112 QKL196634:QKO196636 QKL196646:QKO196648 QKL262170:QKO262172 QKL262182:QKO262184 QKL327706:QKO327708 QKL327718:QKO327720 QKL393242:QKO393244 QKL393254:QKO393256 QKL458778:QKO458780 QKL458790:QKO458792 QKL524314:QKO524316 QKL524326:QKO524328 QKL589850:QKO589852 QKL589862:QKO589864 QKL655386:QKO655388 QKL655398:QKO655400 QKL720922:QKO720924 QKL720934:QKO720936 QKL786458:QKO786460 QKL786470:QKO786472 QKL851994:QKO851996 QKL852006:QKO852008 QKL917530:QKO917532 QKL917542:QKO917544 QKL983066:QKO983068 QKL983078:QKO983080 QKT61:QKW64 QKT65597:QKW65600 QKT131133:QKW131136 QKT196669:QKW196672 QKT262205:QKW262208 QKT327741:QKW327744 QKT393277:QKW393280 QKT458813:QKW458816 QKT524349:QKW524352 QKT589885:QKW589888 QKT655421:QKW655424 QKT720957:QKW720960 QKT786493:QKW786496 QKT852029:QKW852032 QKT917565:QKW917568 QKT983101:QKW983104 QLA46 QLA65582 QLA131118 QLA196654 QLA262190 QLA327726 QLA393262 QLA458798 QLA524334 QLA589870 QLA655406 QLA720942 QLA786478 QLA852014 QLA917550 QLA983086 QUH26:QUK28 QUH38:QUK40 QUH65562:QUK65564 QUH65574:QUK65576 QUH131098:QUK131100 QUH131110:QUK131112 QUH196634:QUK196636 QUH196646:QUK196648 QUH262170:QUK262172 QUH262182:QUK262184 QUH327706:QUK327708 QUH327718:QUK327720 QUH393242:QUK393244 QUH393254:QUK393256 QUH458778:QUK458780 QUH458790:QUK458792 QUH524314:QUK524316 QUH524326:QUK524328 QUH589850:QUK589852 QUH589862:QUK589864 QUH655386:QUK655388 QUH655398:QUK655400 QUH720922:QUK720924 QUH720934:QUK720936 QUH786458:QUK786460 QUH786470:QUK786472 QUH851994:QUK851996 QUH852006:QUK852008 QUH917530:QUK917532 QUH917542:QUK917544 QUH983066:QUK983068 QUH983078:QUK983080 QUP61:QUS64 QUP65597:QUS65600 QUP131133:QUS131136 QUP196669:QUS196672 QUP262205:QUS262208 QUP327741:QUS327744 QUP393277:QUS393280 QUP458813:QUS458816 QUP524349:QUS524352 QUP589885:QUS589888 QUP655421:QUS655424 QUP720957:QUS720960 QUP786493:QUS786496 QUP852029:QUS852032 QUP917565:QUS917568 QUP983101:QUS983104 QUW46 QUW65582 QUW131118 QUW196654 QUW262190 QUW327726 QUW393262 QUW458798 QUW524334 QUW589870 QUW655406 QUW720942 QUW786478 QUW852014 QUW917550 QUW983086 RED26:REG28 RED38:REG40 RED65562:REG65564 RED65574:REG65576 RED131098:REG131100 RED131110:REG131112 RED196634:REG196636 RED196646:REG196648 RED262170:REG262172 RED262182:REG262184 RED327706:REG327708 RED327718:REG327720 RED393242:REG393244 RED393254:REG393256 RED458778:REG458780 RED458790:REG458792 RED524314:REG524316 RED524326:REG524328 RED589850:REG589852 RED589862:REG589864 RED655386:REG655388 RED655398:REG655400 RED720922:REG720924 RED720934:REG720936 RED786458:REG786460 RED786470:REG786472 RED851994:REG851996 RED852006:REG852008 RED917530:REG917532 RED917542:REG917544 RED983066:REG983068 RED983078:REG983080 REL61:REO64 REL65597:REO65600 REL131133:REO131136 REL196669:REO196672 REL262205:REO262208 REL327741:REO327744 REL393277:REO393280 REL458813:REO458816 REL524349:REO524352 REL589885:REO589888 REL655421:REO655424 REL720957:REO720960 REL786493:REO786496 REL852029:REO852032 REL917565:REO917568 REL983101:REO983104 RES46 RES65582 RES131118 RES196654 RES262190 RES327726 RES393262 RES458798 RES524334 RES589870 RES655406 RES720942 RES786478 RES852014 RES917550 RES983086 RNZ26:ROC28 RNZ38:ROC40 RNZ65562:ROC65564 RNZ65574:ROC65576 RNZ131098:ROC131100 RNZ131110:ROC131112 RNZ196634:ROC196636 RNZ196646:ROC196648 RNZ262170:ROC262172 RNZ262182:ROC262184 RNZ327706:ROC327708 RNZ327718:ROC327720 RNZ393242:ROC393244 RNZ393254:ROC393256 RNZ458778:ROC458780 RNZ458790:ROC458792 RNZ524314:ROC524316 RNZ524326:ROC524328 RNZ589850:ROC589852 RNZ589862:ROC589864 RNZ655386:ROC655388 RNZ655398:ROC655400 RNZ720922:ROC720924 RNZ720934:ROC720936 RNZ786458:ROC786460 RNZ786470:ROC786472 RNZ851994:ROC851996 RNZ852006:ROC852008 RNZ917530:ROC917532 RNZ917542:ROC917544 RNZ983066:ROC983068 RNZ983078:ROC983080 ROH61:ROK64 ROH65597:ROK65600 ROH131133:ROK131136 ROH196669:ROK196672 ROH262205:ROK262208 ROH327741:ROK327744 ROH393277:ROK393280 ROH458813:ROK458816 ROH524349:ROK524352 ROH589885:ROK589888 ROH655421:ROK655424 ROH720957:ROK720960 ROH786493:ROK786496 ROH852029:ROK852032 ROH917565:ROK917568 ROH983101:ROK983104 ROO46 ROO65582 ROO131118 ROO196654 ROO262190 ROO327726 ROO393262 ROO458798 ROO524334 ROO589870 ROO655406 ROO720942 ROO786478 ROO852014 ROO917550 ROO983086 RXV26:RXY28 RXV38:RXY40 RXV65562:RXY65564 RXV65574:RXY65576 RXV131098:RXY131100 RXV131110:RXY131112 RXV196634:RXY196636 RXV196646:RXY196648 RXV262170:RXY262172 RXV262182:RXY262184 RXV327706:RXY327708 RXV327718:RXY327720 RXV393242:RXY393244 RXV393254:RXY393256 RXV458778:RXY458780 RXV458790:RXY458792 RXV524314:RXY524316 RXV524326:RXY524328 RXV589850:RXY589852 RXV589862:RXY589864 RXV655386:RXY655388 RXV655398:RXY655400 RXV720922:RXY720924 RXV720934:RXY720936 RXV786458:RXY786460 RXV786470:RXY786472 RXV851994:RXY851996 RXV852006:RXY852008 RXV917530:RXY917532 RXV917542:RXY917544 RXV983066:RXY983068 RXV983078:RXY983080 RYD61:RYG64 RYD65597:RYG65600 RYD131133:RYG131136 RYD196669:RYG196672 RYD262205:RYG262208 RYD327741:RYG327744 RYD393277:RYG393280 RYD458813:RYG458816 RYD524349:RYG524352 RYD589885:RYG589888 RYD655421:RYG655424 RYD720957:RYG720960 RYD786493:RYG786496 RYD852029:RYG852032 RYD917565:RYG917568 RYD983101:RYG983104 RYK46 RYK65582 RYK131118 RYK196654 RYK262190 RYK327726 RYK393262 RYK458798 RYK524334 RYK589870 RYK655406 RYK720942 RYK786478 RYK852014 RYK917550 RYK983086 SHR26:SHU28 SHR38:SHU40 SHR65562:SHU65564 SHR65574:SHU65576 SHR131098:SHU131100 SHR131110:SHU131112 SHR196634:SHU196636 SHR196646:SHU196648 SHR262170:SHU262172 SHR262182:SHU262184 SHR327706:SHU327708 SHR327718:SHU327720 SHR393242:SHU393244 SHR393254:SHU393256 SHR458778:SHU458780 SHR458790:SHU458792 SHR524314:SHU524316 SHR524326:SHU524328 SHR589850:SHU589852 SHR589862:SHU589864 SHR655386:SHU655388 SHR655398:SHU655400 SHR720922:SHU720924 SHR720934:SHU720936 SHR786458:SHU786460 SHR786470:SHU786472 SHR851994:SHU851996 SHR852006:SHU852008 SHR917530:SHU917532 SHR917542:SHU917544 SHR983066:SHU983068 SHR983078:SHU983080 SHZ61:SIC64 SHZ65597:SIC65600 SHZ131133:SIC131136 SHZ196669:SIC196672 SHZ262205:SIC262208 SHZ327741:SIC327744 SHZ393277:SIC393280 SHZ458813:SIC458816 SHZ524349:SIC524352 SHZ589885:SIC589888 SHZ655421:SIC655424 SHZ720957:SIC720960 SHZ786493:SIC786496 SHZ852029:SIC852032 SHZ917565:SIC917568 SHZ983101:SIC983104 SIG46 SIG65582 SIG131118 SIG196654 SIG262190 SIG327726 SIG393262 SIG458798 SIG524334 SIG589870 SIG655406 SIG720942 SIG786478 SIG852014 SIG917550 SIG983086 SRN26:SRQ28 SRN38:SRQ40 SRN65562:SRQ65564 SRN65574:SRQ65576 SRN131098:SRQ131100 SRN131110:SRQ131112 SRN196634:SRQ196636 SRN196646:SRQ196648 SRN262170:SRQ262172 SRN262182:SRQ262184 SRN327706:SRQ327708 SRN327718:SRQ327720 SRN393242:SRQ393244 SRN393254:SRQ393256 SRN458778:SRQ458780 SRN458790:SRQ458792 SRN524314:SRQ524316 SRN524326:SRQ524328 SRN589850:SRQ589852 SRN589862:SRQ589864 SRN655386:SRQ655388 SRN655398:SRQ655400 SRN720922:SRQ720924 SRN720934:SRQ720936 SRN786458:SRQ786460 SRN786470:SRQ786472 SRN851994:SRQ851996 SRN852006:SRQ852008 SRN917530:SRQ917532 SRN917542:SRQ917544 SRN983066:SRQ983068 SRN983078:SRQ983080 SRV61:SRY64 SRV65597:SRY65600 SRV131133:SRY131136 SRV196669:SRY196672 SRV262205:SRY262208 SRV327741:SRY327744 SRV393277:SRY393280 SRV458813:SRY458816 SRV524349:SRY524352 SRV589885:SRY589888 SRV655421:SRY655424 SRV720957:SRY720960 SRV786493:SRY786496 SRV852029:SRY852032 SRV917565:SRY917568 SRV983101:SRY983104 SSC46 SSC65582 SSC131118 SSC196654 SSC262190 SSC327726 SSC393262 SSC458798 SSC524334 SSC589870 SSC655406 SSC720942 SSC786478 SSC852014 SSC917550 SSC983086 TBJ26:TBM28 TBJ38:TBM40 TBJ65562:TBM65564 TBJ65574:TBM65576 TBJ131098:TBM131100 TBJ131110:TBM131112 TBJ196634:TBM196636 TBJ196646:TBM196648 TBJ262170:TBM262172 TBJ262182:TBM262184 TBJ327706:TBM327708 TBJ327718:TBM327720 TBJ393242:TBM393244 TBJ393254:TBM393256 TBJ458778:TBM458780 TBJ458790:TBM458792 TBJ524314:TBM524316 TBJ524326:TBM524328 TBJ589850:TBM589852 TBJ589862:TBM589864 TBJ655386:TBM655388 TBJ655398:TBM655400 TBJ720922:TBM720924 TBJ720934:TBM720936 TBJ786458:TBM786460 TBJ786470:TBM786472 TBJ851994:TBM851996 TBJ852006:TBM852008 TBJ917530:TBM917532 TBJ917542:TBM917544 TBJ983066:TBM983068 TBJ983078:TBM983080 TBR61:TBU64 TBR65597:TBU65600 TBR131133:TBU131136 TBR196669:TBU196672 TBR262205:TBU262208 TBR327741:TBU327744 TBR393277:TBU393280 TBR458813:TBU458816 TBR524349:TBU524352 TBR589885:TBU589888 TBR655421:TBU655424 TBR720957:TBU720960 TBR786493:TBU786496 TBR852029:TBU852032 TBR917565:TBU917568 TBR983101:TBU983104 TBY46 TBY65582 TBY131118 TBY196654 TBY262190 TBY327726 TBY393262 TBY458798 TBY524334 TBY589870 TBY655406 TBY720942 TBY786478 TBY852014 TBY917550 TBY983086 TLF26:TLI28 TLF38:TLI40 TLF65562:TLI65564 TLF65574:TLI65576 TLF131098:TLI131100 TLF131110:TLI131112 TLF196634:TLI196636 TLF196646:TLI196648 TLF262170:TLI262172 TLF262182:TLI262184 TLF327706:TLI327708 TLF327718:TLI327720 TLF393242:TLI393244 TLF393254:TLI393256 TLF458778:TLI458780 TLF458790:TLI458792 TLF524314:TLI524316 TLF524326:TLI524328 TLF589850:TLI589852 TLF589862:TLI589864 TLF655386:TLI655388 TLF655398:TLI655400 TLF720922:TLI720924 TLF720934:TLI720936 TLF786458:TLI786460 TLF786470:TLI786472 TLF851994:TLI851996 TLF852006:TLI852008 TLF917530:TLI917532 TLF917542:TLI917544 TLF983066:TLI983068 TLF983078:TLI983080 TLN61:TLQ64 TLN65597:TLQ65600 TLN131133:TLQ131136 TLN196669:TLQ196672 TLN262205:TLQ262208 TLN327741:TLQ327744 TLN393277:TLQ393280 TLN458813:TLQ458816 TLN524349:TLQ524352 TLN589885:TLQ589888 TLN655421:TLQ655424 TLN720957:TLQ720960 TLN786493:TLQ786496 TLN852029:TLQ852032 TLN917565:TLQ917568 TLN983101:TLQ983104 TLU46 TLU65582 TLU131118 TLU196654 TLU262190 TLU327726 TLU393262 TLU458798 TLU524334 TLU589870 TLU655406 TLU720942 TLU786478 TLU852014 TLU917550 TLU983086 TVB26:TVE28 TVB38:TVE40 TVB65562:TVE65564 TVB65574:TVE65576 TVB131098:TVE131100 TVB131110:TVE131112 TVB196634:TVE196636 TVB196646:TVE196648 TVB262170:TVE262172 TVB262182:TVE262184 TVB327706:TVE327708 TVB327718:TVE327720 TVB393242:TVE393244 TVB393254:TVE393256 TVB458778:TVE458780 TVB458790:TVE458792 TVB524314:TVE524316 TVB524326:TVE524328 TVB589850:TVE589852 TVB589862:TVE589864 TVB655386:TVE655388 TVB655398:TVE655400 TVB720922:TVE720924 TVB720934:TVE720936 TVB786458:TVE786460 TVB786470:TVE786472 TVB851994:TVE851996 TVB852006:TVE852008 TVB917530:TVE917532 TVB917542:TVE917544 TVB983066:TVE983068 TVB983078:TVE983080 TVJ61:TVM64 TVJ65597:TVM65600 TVJ131133:TVM131136 TVJ196669:TVM196672 TVJ262205:TVM262208 TVJ327741:TVM327744 TVJ393277:TVM393280 TVJ458813:TVM458816 TVJ524349:TVM524352 TVJ589885:TVM589888 TVJ655421:TVM655424 TVJ720957:TVM720960 TVJ786493:TVM786496 TVJ852029:TVM852032 TVJ917565:TVM917568 TVJ983101:TVM983104 TVQ46 TVQ65582 TVQ131118 TVQ196654 TVQ262190 TVQ327726 TVQ393262 TVQ458798 TVQ524334 TVQ589870 TVQ655406 TVQ720942 TVQ786478 TVQ852014 TVQ917550 TVQ983086 UEX26:UFA28 UEX38:UFA40 UEX65562:UFA65564 UEX65574:UFA65576 UEX131098:UFA131100 UEX131110:UFA131112 UEX196634:UFA196636 UEX196646:UFA196648 UEX262170:UFA262172 UEX262182:UFA262184 UEX327706:UFA327708 UEX327718:UFA327720 UEX393242:UFA393244 UEX393254:UFA393256 UEX458778:UFA458780 UEX458790:UFA458792 UEX524314:UFA524316 UEX524326:UFA524328 UEX589850:UFA589852 UEX589862:UFA589864 UEX655386:UFA655388 UEX655398:UFA655400 UEX720922:UFA720924 UEX720934:UFA720936 UEX786458:UFA786460 UEX786470:UFA786472 UEX851994:UFA851996 UEX852006:UFA852008 UEX917530:UFA917532 UEX917542:UFA917544 UEX983066:UFA983068 UEX983078:UFA983080 UFF61:UFI64 UFF65597:UFI65600 UFF131133:UFI131136 UFF196669:UFI196672 UFF262205:UFI262208 UFF327741:UFI327744 UFF393277:UFI393280 UFF458813:UFI458816 UFF524349:UFI524352 UFF589885:UFI589888 UFF655421:UFI655424 UFF720957:UFI720960 UFF786493:UFI786496 UFF852029:UFI852032 UFF917565:UFI917568 UFF983101:UFI983104 UFM46 UFM65582 UFM131118 UFM196654 UFM262190 UFM327726 UFM393262 UFM458798 UFM524334 UFM589870 UFM655406 UFM720942 UFM786478 UFM852014 UFM917550 UFM983086 UOT26:UOW28 UOT38:UOW40 UOT65562:UOW65564 UOT65574:UOW65576 UOT131098:UOW131100 UOT131110:UOW131112 UOT196634:UOW196636 UOT196646:UOW196648 UOT262170:UOW262172 UOT262182:UOW262184 UOT327706:UOW327708 UOT327718:UOW327720 UOT393242:UOW393244 UOT393254:UOW393256 UOT458778:UOW458780 UOT458790:UOW458792 UOT524314:UOW524316 UOT524326:UOW524328 UOT589850:UOW589852 UOT589862:UOW589864 UOT655386:UOW655388 UOT655398:UOW655400 UOT720922:UOW720924 UOT720934:UOW720936 UOT786458:UOW786460 UOT786470:UOW786472 UOT851994:UOW851996 UOT852006:UOW852008 UOT917530:UOW917532 UOT917542:UOW917544 UOT983066:UOW983068 UOT983078:UOW983080 UPB61:UPE64 UPB65597:UPE65600 UPB131133:UPE131136 UPB196669:UPE196672 UPB262205:UPE262208 UPB327741:UPE327744 UPB393277:UPE393280 UPB458813:UPE458816 UPB524349:UPE524352 UPB589885:UPE589888 UPB655421:UPE655424 UPB720957:UPE720960 UPB786493:UPE786496 UPB852029:UPE852032 UPB917565:UPE917568 UPB983101:UPE983104 UPI46 UPI65582 UPI131118 UPI196654 UPI262190 UPI327726 UPI393262 UPI458798 UPI524334 UPI589870 UPI655406 UPI720942 UPI786478 UPI852014 UPI917550 UPI983086 UYP26:UYS28 UYP38:UYS40 UYP65562:UYS65564 UYP65574:UYS65576 UYP131098:UYS131100 UYP131110:UYS131112 UYP196634:UYS196636 UYP196646:UYS196648 UYP262170:UYS262172 UYP262182:UYS262184 UYP327706:UYS327708 UYP327718:UYS327720 UYP393242:UYS393244 UYP393254:UYS393256 UYP458778:UYS458780 UYP458790:UYS458792 UYP524314:UYS524316 UYP524326:UYS524328 UYP589850:UYS589852 UYP589862:UYS589864 UYP655386:UYS655388 UYP655398:UYS655400 UYP720922:UYS720924 UYP720934:UYS720936 UYP786458:UYS786460 UYP786470:UYS786472 UYP851994:UYS851996 UYP852006:UYS852008 UYP917530:UYS917532 UYP917542:UYS917544 UYP983066:UYS983068 UYP983078:UYS983080 UYX61:UZA64 UYX65597:UZA65600 UYX131133:UZA131136 UYX196669:UZA196672 UYX262205:UZA262208 UYX327741:UZA327744 UYX393277:UZA393280 UYX458813:UZA458816 UYX524349:UZA524352 UYX589885:UZA589888 UYX655421:UZA655424 UYX720957:UZA720960 UYX786493:UZA786496 UYX852029:UZA852032 UYX917565:UZA917568 UYX983101:UZA983104 UZE46 UZE65582 UZE131118 UZE196654 UZE262190 UZE327726 UZE393262 UZE458798 UZE524334 UZE589870 UZE655406 UZE720942 UZE786478 UZE852014 UZE917550 UZE983086 VIL26:VIO28 VIL38:VIO40 VIL65562:VIO65564 VIL65574:VIO65576 VIL131098:VIO131100 VIL131110:VIO131112 VIL196634:VIO196636 VIL196646:VIO196648 VIL262170:VIO262172 VIL262182:VIO262184 VIL327706:VIO327708 VIL327718:VIO327720 VIL393242:VIO393244 VIL393254:VIO393256 VIL458778:VIO458780 VIL458790:VIO458792 VIL524314:VIO524316 VIL524326:VIO524328 VIL589850:VIO589852 VIL589862:VIO589864 VIL655386:VIO655388 VIL655398:VIO655400 VIL720922:VIO720924 VIL720934:VIO720936 VIL786458:VIO786460 VIL786470:VIO786472 VIL851994:VIO851996 VIL852006:VIO852008 VIL917530:VIO917532 VIL917542:VIO917544 VIL983066:VIO983068 VIL983078:VIO983080 VIT61:VIW64 VIT65597:VIW65600 VIT131133:VIW131136 VIT196669:VIW196672 VIT262205:VIW262208 VIT327741:VIW327744 VIT393277:VIW393280 VIT458813:VIW458816 VIT524349:VIW524352 VIT589885:VIW589888 VIT655421:VIW655424 VIT720957:VIW720960 VIT786493:VIW786496 VIT852029:VIW852032 VIT917565:VIW917568 VIT983101:VIW983104 VJA46 VJA65582 VJA131118 VJA196654 VJA262190 VJA327726 VJA393262 VJA458798 VJA524334 VJA589870 VJA655406 VJA720942 VJA786478 VJA852014 VJA917550 VJA983086 VSH26:VSK28 VSH38:VSK40 VSH65562:VSK65564 VSH65574:VSK65576 VSH131098:VSK131100 VSH131110:VSK131112 VSH196634:VSK196636 VSH196646:VSK196648 VSH262170:VSK262172 VSH262182:VSK262184 VSH327706:VSK327708 VSH327718:VSK327720 VSH393242:VSK393244 VSH393254:VSK393256 VSH458778:VSK458780 VSH458790:VSK458792 VSH524314:VSK524316 VSH524326:VSK524328 VSH589850:VSK589852 VSH589862:VSK589864 VSH655386:VSK655388 VSH655398:VSK655400 VSH720922:VSK720924 VSH720934:VSK720936 VSH786458:VSK786460 VSH786470:VSK786472 VSH851994:VSK851996 VSH852006:VSK852008 VSH917530:VSK917532 VSH917542:VSK917544 VSH983066:VSK983068 VSH983078:VSK983080 VSP61:VSS64 VSP65597:VSS65600 VSP131133:VSS131136 VSP196669:VSS196672 VSP262205:VSS262208 VSP327741:VSS327744 VSP393277:VSS393280 VSP458813:VSS458816 VSP524349:VSS524352 VSP589885:VSS589888 VSP655421:VSS655424 VSP720957:VSS720960 VSP786493:VSS786496 VSP852029:VSS852032 VSP917565:VSS917568 VSP983101:VSS983104 VSW46 VSW65582 VSW131118 VSW196654 VSW262190 VSW327726 VSW393262 VSW458798 VSW524334 VSW589870 VSW655406 VSW720942 VSW786478 VSW852014 VSW917550 VSW983086 WCD26:WCG28 WCD38:WCG40 WCD65562:WCG65564 WCD65574:WCG65576 WCD131098:WCG131100 WCD131110:WCG131112 WCD196634:WCG196636 WCD196646:WCG196648 WCD262170:WCG262172 WCD262182:WCG262184 WCD327706:WCG327708 WCD327718:WCG327720 WCD393242:WCG393244 WCD393254:WCG393256 WCD458778:WCG458780 WCD458790:WCG458792 WCD524314:WCG524316 WCD524326:WCG524328 WCD589850:WCG589852 WCD589862:WCG589864 WCD655386:WCG655388 WCD655398:WCG655400 WCD720922:WCG720924 WCD720934:WCG720936 WCD786458:WCG786460 WCD786470:WCG786472 WCD851994:WCG851996 WCD852006:WCG852008 WCD917530:WCG917532 WCD917542:WCG917544 WCD983066:WCG983068 WCD983078:WCG983080 WCL61:WCO64 WCL65597:WCO65600 WCL131133:WCO131136 WCL196669:WCO196672 WCL262205:WCO262208 WCL327741:WCO327744 WCL393277:WCO393280 WCL458813:WCO458816 WCL524349:WCO524352 WCL589885:WCO589888 WCL655421:WCO655424 WCL720957:WCO720960 WCL786493:WCO786496 WCL852029:WCO852032 WCL917565:WCO917568 WCL983101:WCO983104 WCS46 WCS65582 WCS131118 WCS196654 WCS262190 WCS327726 WCS393262 WCS458798 WCS524334 WCS589870 WCS655406 WCS720942 WCS786478 WCS852014 WCS917550 WCS983086 WLZ26:WMC28 WLZ38:WMC40 WLZ65562:WMC65564 WLZ65574:WMC65576 WLZ131098:WMC131100 WLZ131110:WMC131112 WLZ196634:WMC196636 WLZ196646:WMC196648 WLZ262170:WMC262172 WLZ262182:WMC262184 WLZ327706:WMC327708 WLZ327718:WMC327720 WLZ393242:WMC393244 WLZ393254:WMC393256 WLZ458778:WMC458780 WLZ458790:WMC458792 WLZ524314:WMC524316 WLZ524326:WMC524328 WLZ589850:WMC589852 WLZ589862:WMC589864 WLZ655386:WMC655388 WLZ655398:WMC655400 WLZ720922:WMC720924 WLZ720934:WMC720936 WLZ786458:WMC786460 WLZ786470:WMC786472 WLZ851994:WMC851996 WLZ852006:WMC852008 WLZ917530:WMC917532 WLZ917542:WMC917544 WLZ983066:WMC983068 WLZ983078:WMC983080 WMH61:WMK64 WMH65597:WMK65600 WMH131133:WMK131136 WMH196669:WMK196672 WMH262205:WMK262208 WMH327741:WMK327744 WMH393277:WMK393280 WMH458813:WMK458816 WMH524349:WMK524352 WMH589885:WMK589888 WMH655421:WMK655424 WMH720957:WMK720960 WMH786493:WMK786496 WMH852029:WMK852032 WMH917565:WMK917568 WMH983101:WMK983104 WMO46 WMO65582 WMO131118 WMO196654 WMO262190 WMO327726 WMO393262 WMO458798 WMO524334 WMO589870 WMO655406 WMO720942 WMO786478 WMO852014 WMO917550 WMO983086 WVV26:WVY28 WVV38:WVY40 WVV65562:WVY65564 WVV65574:WVY65576 WVV131098:WVY131100 WVV131110:WVY131112 WVV196634:WVY196636 WVV196646:WVY196648 WVV262170:WVY262172 WVV262182:WVY262184 WVV327706:WVY327708 WVV327718:WVY327720 WVV393242:WVY393244 WVV393254:WVY393256 WVV458778:WVY458780 WVV458790:WVY458792 WVV524314:WVY524316 WVV524326:WVY524328 WVV589850:WVY589852 WVV589862:WVY589864 WVV655386:WVY655388 WVV655398:WVY655400 WVV720922:WVY720924 WVV720934:WVY720936 WVV786458:WVY786460 WVV786470:WVY786472 WVV851994:WVY851996 WVV852006:WVY852008 WVV917530:WVY917532 WVV917542:WVY917544 WVV983066:WVY983068 WVV983078:WVY983080 WWD61:WWG64 WWD65597:WWG65600 WWD131133:WWG131136 WWD196669:WWG196672 WWD262205:WWG262208 WWD327741:WWG327744 WWD393277:WWG393280 WWD458813:WWG458816 WWD524349:WWG524352 WWD589885:WWG589888 WWD655421:WWG655424 WWD720957:WWG720960 WWD786493:WWG786496 WWD852029:WWG852032 WWD917565:WWG917568 WWD983101:WWG983104 WWK46 WWK65582 WWK131118 WWK196654 WWK262190 WWK327726 WWK393262 WWK458798 WWK524334 WWK589870 WWK655406 WWK720942 WWK786478 WWK852014 WWK917550 WWK983086" xr:uid="{00000000-0002-0000-2500-000001000000}">
      <formula1>0</formula1>
      <formula2>9999</formula2>
    </dataValidation>
    <dataValidation operator="greaterThan" allowBlank="1" showInputMessage="1" showErrorMessage="1" sqref="BC66 BC65602 BC131138 BC196674 BC262210 BC327746 BC393282 BC458818 BC524354 BC589890 BC655426 BC720962 BC786498 BC852034 BC917570 BC983106 KY66 KY65602 KY131138 KY196674 KY262210 KY327746 KY393282 KY458818 KY524354 KY589890 KY655426 KY720962 KY786498 KY852034 KY917570 KY983106 UU66 UU65602 UU131138 UU196674 UU262210 UU327746 UU393282 UU458818 UU524354 UU589890 UU655426 UU720962 UU786498 UU852034 UU917570 UU983106 AEQ66 AEQ65602 AEQ131138 AEQ196674 AEQ262210 AEQ327746 AEQ393282 AEQ458818 AEQ524354 AEQ589890 AEQ655426 AEQ720962 AEQ786498 AEQ852034 AEQ917570 AEQ983106 AOM66 AOM65602 AOM131138 AOM196674 AOM262210 AOM327746 AOM393282 AOM458818 AOM524354 AOM589890 AOM655426 AOM720962 AOM786498 AOM852034 AOM917570 AOM983106 AYI66 AYI65602 AYI131138 AYI196674 AYI262210 AYI327746 AYI393282 AYI458818 AYI524354 AYI589890 AYI655426 AYI720962 AYI786498 AYI852034 AYI917570 AYI983106 BIE66 BIE65602 BIE131138 BIE196674 BIE262210 BIE327746 BIE393282 BIE458818 BIE524354 BIE589890 BIE655426 BIE720962 BIE786498 BIE852034 BIE917570 BIE983106 BSA66 BSA65602 BSA131138 BSA196674 BSA262210 BSA327746 BSA393282 BSA458818 BSA524354 BSA589890 BSA655426 BSA720962 BSA786498 BSA852034 BSA917570 BSA983106 CBW66 CBW65602 CBW131138 CBW196674 CBW262210 CBW327746 CBW393282 CBW458818 CBW524354 CBW589890 CBW655426 CBW720962 CBW786498 CBW852034 CBW917570 CBW983106 CLS66 CLS65602 CLS131138 CLS196674 CLS262210 CLS327746 CLS393282 CLS458818 CLS524354 CLS589890 CLS655426 CLS720962 CLS786498 CLS852034 CLS917570 CLS983106 CVO66 CVO65602 CVO131138 CVO196674 CVO262210 CVO327746 CVO393282 CVO458818 CVO524354 CVO589890 CVO655426 CVO720962 CVO786498 CVO852034 CVO917570 CVO983106 DFK66 DFK65602 DFK131138 DFK196674 DFK262210 DFK327746 DFK393282 DFK458818 DFK524354 DFK589890 DFK655426 DFK720962 DFK786498 DFK852034 DFK917570 DFK983106 DPG66 DPG65602 DPG131138 DPG196674 DPG262210 DPG327746 DPG393282 DPG458818 DPG524354 DPG589890 DPG655426 DPG720962 DPG786498 DPG852034 DPG917570 DPG983106 DZC66 DZC65602 DZC131138 DZC196674 DZC262210 DZC327746 DZC393282 DZC458818 DZC524354 DZC589890 DZC655426 DZC720962 DZC786498 DZC852034 DZC917570 DZC983106 EIY66 EIY65602 EIY131138 EIY196674 EIY262210 EIY327746 EIY393282 EIY458818 EIY524354 EIY589890 EIY655426 EIY720962 EIY786498 EIY852034 EIY917570 EIY983106 ESU66 ESU65602 ESU131138 ESU196674 ESU262210 ESU327746 ESU393282 ESU458818 ESU524354 ESU589890 ESU655426 ESU720962 ESU786498 ESU852034 ESU917570 ESU983106 FCQ66 FCQ65602 FCQ131138 FCQ196674 FCQ262210 FCQ327746 FCQ393282 FCQ458818 FCQ524354 FCQ589890 FCQ655426 FCQ720962 FCQ786498 FCQ852034 FCQ917570 FCQ983106 FMM66 FMM65602 FMM131138 FMM196674 FMM262210 FMM327746 FMM393282 FMM458818 FMM524354 FMM589890 FMM655426 FMM720962 FMM786498 FMM852034 FMM917570 FMM983106 FWI66 FWI65602 FWI131138 FWI196674 FWI262210 FWI327746 FWI393282 FWI458818 FWI524354 FWI589890 FWI655426 FWI720962 FWI786498 FWI852034 FWI917570 FWI983106 GGE66 GGE65602 GGE131138 GGE196674 GGE262210 GGE327746 GGE393282 GGE458818 GGE524354 GGE589890 GGE655426 GGE720962 GGE786498 GGE852034 GGE917570 GGE983106 GQA66 GQA65602 GQA131138 GQA196674 GQA262210 GQA327746 GQA393282 GQA458818 GQA524354 GQA589890 GQA655426 GQA720962 GQA786498 GQA852034 GQA917570 GQA983106 GZW66 GZW65602 GZW131138 GZW196674 GZW262210 GZW327746 GZW393282 GZW458818 GZW524354 GZW589890 GZW655426 GZW720962 GZW786498 GZW852034 GZW917570 GZW983106 HJS66 HJS65602 HJS131138 HJS196674 HJS262210 HJS327746 HJS393282 HJS458818 HJS524354 HJS589890 HJS655426 HJS720962 HJS786498 HJS852034 HJS917570 HJS983106 HTO66 HTO65602 HTO131138 HTO196674 HTO262210 HTO327746 HTO393282 HTO458818 HTO524354 HTO589890 HTO655426 HTO720962 HTO786498 HTO852034 HTO917570 HTO983106 IDK66 IDK65602 IDK131138 IDK196674 IDK262210 IDK327746 IDK393282 IDK458818 IDK524354 IDK589890 IDK655426 IDK720962 IDK786498 IDK852034 IDK917570 IDK983106 ING66 ING65602 ING131138 ING196674 ING262210 ING327746 ING393282 ING458818 ING524354 ING589890 ING655426 ING720962 ING786498 ING852034 ING917570 ING983106 IXC66 IXC65602 IXC131138 IXC196674 IXC262210 IXC327746 IXC393282 IXC458818 IXC524354 IXC589890 IXC655426 IXC720962 IXC786498 IXC852034 IXC917570 IXC983106 JGY66 JGY65602 JGY131138 JGY196674 JGY262210 JGY327746 JGY393282 JGY458818 JGY524354 JGY589890 JGY655426 JGY720962 JGY786498 JGY852034 JGY917570 JGY983106 JQU66 JQU65602 JQU131138 JQU196674 JQU262210 JQU327746 JQU393282 JQU458818 JQU524354 JQU589890 JQU655426 JQU720962 JQU786498 JQU852034 JQU917570 JQU983106 KAQ66 KAQ65602 KAQ131138 KAQ196674 KAQ262210 KAQ327746 KAQ393282 KAQ458818 KAQ524354 KAQ589890 KAQ655426 KAQ720962 KAQ786498 KAQ852034 KAQ917570 KAQ983106 KKM66 KKM65602 KKM131138 KKM196674 KKM262210 KKM327746 KKM393282 KKM458818 KKM524354 KKM589890 KKM655426 KKM720962 KKM786498 KKM852034 KKM917570 KKM983106 KUI66 KUI65602 KUI131138 KUI196674 KUI262210 KUI327746 KUI393282 KUI458818 KUI524354 KUI589890 KUI655426 KUI720962 KUI786498 KUI852034 KUI917570 KUI983106 LEE66 LEE65602 LEE131138 LEE196674 LEE262210 LEE327746 LEE393282 LEE458818 LEE524354 LEE589890 LEE655426 LEE720962 LEE786498 LEE852034 LEE917570 LEE983106 LOA66 LOA65602 LOA131138 LOA196674 LOA262210 LOA327746 LOA393282 LOA458818 LOA524354 LOA589890 LOA655426 LOA720962 LOA786498 LOA852034 LOA917570 LOA983106 LXW66 LXW65602 LXW131138 LXW196674 LXW262210 LXW327746 LXW393282 LXW458818 LXW524354 LXW589890 LXW655426 LXW720962 LXW786498 LXW852034 LXW917570 LXW983106 MHS66 MHS65602 MHS131138 MHS196674 MHS262210 MHS327746 MHS393282 MHS458818 MHS524354 MHS589890 MHS655426 MHS720962 MHS786498 MHS852034 MHS917570 MHS983106 MRO66 MRO65602 MRO131138 MRO196674 MRO262210 MRO327746 MRO393282 MRO458818 MRO524354 MRO589890 MRO655426 MRO720962 MRO786498 MRO852034 MRO917570 MRO983106 NBK66 NBK65602 NBK131138 NBK196674 NBK262210 NBK327746 NBK393282 NBK458818 NBK524354 NBK589890 NBK655426 NBK720962 NBK786498 NBK852034 NBK917570 NBK983106 NLG66 NLG65602 NLG131138 NLG196674 NLG262210 NLG327746 NLG393282 NLG458818 NLG524354 NLG589890 NLG655426 NLG720962 NLG786498 NLG852034 NLG917570 NLG983106 NVC66 NVC65602 NVC131138 NVC196674 NVC262210 NVC327746 NVC393282 NVC458818 NVC524354 NVC589890 NVC655426 NVC720962 NVC786498 NVC852034 NVC917570 NVC983106 OEY66 OEY65602 OEY131138 OEY196674 OEY262210 OEY327746 OEY393282 OEY458818 OEY524354 OEY589890 OEY655426 OEY720962 OEY786498 OEY852034 OEY917570 OEY983106 OOU66 OOU65602 OOU131138 OOU196674 OOU262210 OOU327746 OOU393282 OOU458818 OOU524354 OOU589890 OOU655426 OOU720962 OOU786498 OOU852034 OOU917570 OOU983106 OYQ66 OYQ65602 OYQ131138 OYQ196674 OYQ262210 OYQ327746 OYQ393282 OYQ458818 OYQ524354 OYQ589890 OYQ655426 OYQ720962 OYQ786498 OYQ852034 OYQ917570 OYQ983106 PIM66 PIM65602 PIM131138 PIM196674 PIM262210 PIM327746 PIM393282 PIM458818 PIM524354 PIM589890 PIM655426 PIM720962 PIM786498 PIM852034 PIM917570 PIM983106 PSI66 PSI65602 PSI131138 PSI196674 PSI262210 PSI327746 PSI393282 PSI458818 PSI524354 PSI589890 PSI655426 PSI720962 PSI786498 PSI852034 PSI917570 PSI983106 QCE66 QCE65602 QCE131138 QCE196674 QCE262210 QCE327746 QCE393282 QCE458818 QCE524354 QCE589890 QCE655426 QCE720962 QCE786498 QCE852034 QCE917570 QCE983106 QMA66 QMA65602 QMA131138 QMA196674 QMA262210 QMA327746 QMA393282 QMA458818 QMA524354 QMA589890 QMA655426 QMA720962 QMA786498 QMA852034 QMA917570 QMA983106 QVW66 QVW65602 QVW131138 QVW196674 QVW262210 QVW327746 QVW393282 QVW458818 QVW524354 QVW589890 QVW655426 QVW720962 QVW786498 QVW852034 QVW917570 QVW983106 RFS66 RFS65602 RFS131138 RFS196674 RFS262210 RFS327746 RFS393282 RFS458818 RFS524354 RFS589890 RFS655426 RFS720962 RFS786498 RFS852034 RFS917570 RFS983106 RPO66 RPO65602 RPO131138 RPO196674 RPO262210 RPO327746 RPO393282 RPO458818 RPO524354 RPO589890 RPO655426 RPO720962 RPO786498 RPO852034 RPO917570 RPO983106 RZK66 RZK65602 RZK131138 RZK196674 RZK262210 RZK327746 RZK393282 RZK458818 RZK524354 RZK589890 RZK655426 RZK720962 RZK786498 RZK852034 RZK917570 RZK983106 SJG66 SJG65602 SJG131138 SJG196674 SJG262210 SJG327746 SJG393282 SJG458818 SJG524354 SJG589890 SJG655426 SJG720962 SJG786498 SJG852034 SJG917570 SJG983106 STC66 STC65602 STC131138 STC196674 STC262210 STC327746 STC393282 STC458818 STC524354 STC589890 STC655426 STC720962 STC786498 STC852034 STC917570 STC983106 TCY66 TCY65602 TCY131138 TCY196674 TCY262210 TCY327746 TCY393282 TCY458818 TCY524354 TCY589890 TCY655426 TCY720962 TCY786498 TCY852034 TCY917570 TCY983106 TMU66 TMU65602 TMU131138 TMU196674 TMU262210 TMU327746 TMU393282 TMU458818 TMU524354 TMU589890 TMU655426 TMU720962 TMU786498 TMU852034 TMU917570 TMU983106 TWQ66 TWQ65602 TWQ131138 TWQ196674 TWQ262210 TWQ327746 TWQ393282 TWQ458818 TWQ524354 TWQ589890 TWQ655426 TWQ720962 TWQ786498 TWQ852034 TWQ917570 TWQ983106 UGM66 UGM65602 UGM131138 UGM196674 UGM262210 UGM327746 UGM393282 UGM458818 UGM524354 UGM589890 UGM655426 UGM720962 UGM786498 UGM852034 UGM917570 UGM983106 UQI66 UQI65602 UQI131138 UQI196674 UQI262210 UQI327746 UQI393282 UQI458818 UQI524354 UQI589890 UQI655426 UQI720962 UQI786498 UQI852034 UQI917570 UQI983106 VAE66 VAE65602 VAE131138 VAE196674 VAE262210 VAE327746 VAE393282 VAE458818 VAE524354 VAE589890 VAE655426 VAE720962 VAE786498 VAE852034 VAE917570 VAE983106 VKA66 VKA65602 VKA131138 VKA196674 VKA262210 VKA327746 VKA393282 VKA458818 VKA524354 VKA589890 VKA655426 VKA720962 VKA786498 VKA852034 VKA917570 VKA983106 VTW66 VTW65602 VTW131138 VTW196674 VTW262210 VTW327746 VTW393282 VTW458818 VTW524354 VTW589890 VTW655426 VTW720962 VTW786498 VTW852034 VTW917570 VTW983106 WDS66 WDS65602 WDS131138 WDS196674 WDS262210 WDS327746 WDS393282 WDS458818 WDS524354 WDS589890 WDS655426 WDS720962 WDS786498 WDS852034 WDS917570 WDS983106 WNO66 WNO65602 WNO131138 WNO196674 WNO262210 WNO327746 WNO393282 WNO458818 WNO524354 WNO589890 WNO655426 WNO720962 WNO786498 WNO852034 WNO917570 WNO983106 WXK66 WXK65602 WXK131138 WXK196674 WXK262210 WXK327746 WXK393282 WXK458818 WXK524354 WXK589890 WXK655426 WXK720962 WXK786498 WXK852034 WXK917570 WXK983106" xr:uid="{00000000-0002-0000-2500-000002000000}"/>
    <dataValidation type="list" allowBlank="1" showInputMessage="1" showErrorMessage="1" sqref="P76:R77 P80:R81 P65612:R65613 P65616:R65617 P131148:R131149 P131152:R131153 P196684:R196685 P196688:R196689 P262220:R262221 P262224:R262225 P327756:R327757 P327760:R327761 P393292:R393293 P393296:R393297 P458828:R458829 P458832:R458833 P524364:R524365 P524368:R524369 P589900:R589901 P589904:R589905 P655436:R655437 P655440:R655441 P720972:R720973 P720976:R720977 P786508:R786509 P786512:R786513 P852044:R852045 P852048:R852049 P917580:R917581 P917584:R917585 P983116:R983117 P983120:R983121 AL66:AN67 AL65602:AN65603 AL131138:AN131139 AL196674:AN196675 AL262210:AN262211 AL327746:AN327747 AL393282:AN393283 AL458818:AN458819 AL524354:AN524355 AL589890:AN589891 AL655426:AN655427 AL720962:AN720963 AL786498:AN786499 AL852034:AN852035 AL917570:AN917571 AL983106:AN983107 AU76:AW77 AU65612:AW65613 AU131148:AW131149 AU196684:AW196685 AU262220:AW262221 AU327756:AW327757 AU393292:AW393293 AU458828:AW458829 AU524364:AW524365 AU589900:AW589901 AU655436:AW655437 AU720972:AW720973 AU786508:AW786509 AU852044:AW852045 AU917580:AW917581 AU983116:AW983117 JL76:JN77 JL80:JN81 JL65612:JN65613 JL65616:JN65617 JL131148:JN131149 JL131152:JN131153 JL196684:JN196685 JL196688:JN196689 JL262220:JN262221 JL262224:JN262225 JL327756:JN327757 JL327760:JN327761 JL393292:JN393293 JL393296:JN393297 JL458828:JN458829 JL458832:JN458833 JL524364:JN524365 JL524368:JN524369 JL589900:JN589901 JL589904:JN589905 JL655436:JN655437 JL655440:JN655441 JL720972:JN720973 JL720976:JN720977 JL786508:JN786509 JL786512:JN786513 JL852044:JN852045 JL852048:JN852049 JL917580:JN917581 JL917584:JN917585 JL983116:JN983117 JL983120:JN983121 KH66:KJ67 KH65602:KJ65603 KH131138:KJ131139 KH196674:KJ196675 KH262210:KJ262211 KH327746:KJ327747 KH393282:KJ393283 KH458818:KJ458819 KH524354:KJ524355 KH589890:KJ589891 KH655426:KJ655427 KH720962:KJ720963 KH786498:KJ786499 KH852034:KJ852035 KH917570:KJ917571 KH983106:KJ983107 KQ76:KS77 KQ65612:KS65613 KQ131148:KS131149 KQ196684:KS196685 KQ262220:KS262221 KQ327756:KS327757 KQ393292:KS393293 KQ458828:KS458829 KQ524364:KS524365 KQ589900:KS589901 KQ655436:KS655437 KQ720972:KS720973 KQ786508:KS786509 KQ852044:KS852045 KQ917580:KS917581 KQ983116:KS983117 TH76:TJ77 TH80:TJ81 TH65612:TJ65613 TH65616:TJ65617 TH131148:TJ131149 TH131152:TJ131153 TH196684:TJ196685 TH196688:TJ196689 TH262220:TJ262221 TH262224:TJ262225 TH327756:TJ327757 TH327760:TJ327761 TH393292:TJ393293 TH393296:TJ393297 TH458828:TJ458829 TH458832:TJ458833 TH524364:TJ524365 TH524368:TJ524369 TH589900:TJ589901 TH589904:TJ589905 TH655436:TJ655437 TH655440:TJ655441 TH720972:TJ720973 TH720976:TJ720977 TH786508:TJ786509 TH786512:TJ786513 TH852044:TJ852045 TH852048:TJ852049 TH917580:TJ917581 TH917584:TJ917585 TH983116:TJ983117 TH983120:TJ983121 UD66:UF67 UD65602:UF65603 UD131138:UF131139 UD196674:UF196675 UD262210:UF262211 UD327746:UF327747 UD393282:UF393283 UD458818:UF458819 UD524354:UF524355 UD589890:UF589891 UD655426:UF655427 UD720962:UF720963 UD786498:UF786499 UD852034:UF852035 UD917570:UF917571 UD983106:UF983107 UM76:UO77 UM65612:UO65613 UM131148:UO131149 UM196684:UO196685 UM262220:UO262221 UM327756:UO327757 UM393292:UO393293 UM458828:UO458829 UM524364:UO524365 UM589900:UO589901 UM655436:UO655437 UM720972:UO720973 UM786508:UO786509 UM852044:UO852045 UM917580:UO917581 UM983116:UO983117 ADD76:ADF77 ADD80:ADF81 ADD65612:ADF65613 ADD65616:ADF65617 ADD131148:ADF131149 ADD131152:ADF131153 ADD196684:ADF196685 ADD196688:ADF196689 ADD262220:ADF262221 ADD262224:ADF262225 ADD327756:ADF327757 ADD327760:ADF327761 ADD393292:ADF393293 ADD393296:ADF393297 ADD458828:ADF458829 ADD458832:ADF458833 ADD524364:ADF524365 ADD524368:ADF524369 ADD589900:ADF589901 ADD589904:ADF589905 ADD655436:ADF655437 ADD655440:ADF655441 ADD720972:ADF720973 ADD720976:ADF720977 ADD786508:ADF786509 ADD786512:ADF786513 ADD852044:ADF852045 ADD852048:ADF852049 ADD917580:ADF917581 ADD917584:ADF917585 ADD983116:ADF983117 ADD983120:ADF983121 ADZ66:AEB67 ADZ65602:AEB65603 ADZ131138:AEB131139 ADZ196674:AEB196675 ADZ262210:AEB262211 ADZ327746:AEB327747 ADZ393282:AEB393283 ADZ458818:AEB458819 ADZ524354:AEB524355 ADZ589890:AEB589891 ADZ655426:AEB655427 ADZ720962:AEB720963 ADZ786498:AEB786499 ADZ852034:AEB852035 ADZ917570:AEB917571 ADZ983106:AEB983107 AEI76:AEK77 AEI65612:AEK65613 AEI131148:AEK131149 AEI196684:AEK196685 AEI262220:AEK262221 AEI327756:AEK327757 AEI393292:AEK393293 AEI458828:AEK458829 AEI524364:AEK524365 AEI589900:AEK589901 AEI655436:AEK655437 AEI720972:AEK720973 AEI786508:AEK786509 AEI852044:AEK852045 AEI917580:AEK917581 AEI983116:AEK983117 AMZ76:ANB77 AMZ80:ANB81 AMZ65612:ANB65613 AMZ65616:ANB65617 AMZ131148:ANB131149 AMZ131152:ANB131153 AMZ196684:ANB196685 AMZ196688:ANB196689 AMZ262220:ANB262221 AMZ262224:ANB262225 AMZ327756:ANB327757 AMZ327760:ANB327761 AMZ393292:ANB393293 AMZ393296:ANB393297 AMZ458828:ANB458829 AMZ458832:ANB458833 AMZ524364:ANB524365 AMZ524368:ANB524369 AMZ589900:ANB589901 AMZ589904:ANB589905 AMZ655436:ANB655437 AMZ655440:ANB655441 AMZ720972:ANB720973 AMZ720976:ANB720977 AMZ786508:ANB786509 AMZ786512:ANB786513 AMZ852044:ANB852045 AMZ852048:ANB852049 AMZ917580:ANB917581 AMZ917584:ANB917585 AMZ983116:ANB983117 AMZ983120:ANB983121 ANV66:ANX67 ANV65602:ANX65603 ANV131138:ANX131139 ANV196674:ANX196675 ANV262210:ANX262211 ANV327746:ANX327747 ANV393282:ANX393283 ANV458818:ANX458819 ANV524354:ANX524355 ANV589890:ANX589891 ANV655426:ANX655427 ANV720962:ANX720963 ANV786498:ANX786499 ANV852034:ANX852035 ANV917570:ANX917571 ANV983106:ANX983107 AOE76:AOG77 AOE65612:AOG65613 AOE131148:AOG131149 AOE196684:AOG196685 AOE262220:AOG262221 AOE327756:AOG327757 AOE393292:AOG393293 AOE458828:AOG458829 AOE524364:AOG524365 AOE589900:AOG589901 AOE655436:AOG655437 AOE720972:AOG720973 AOE786508:AOG786509 AOE852044:AOG852045 AOE917580:AOG917581 AOE983116:AOG983117 AWV76:AWX77 AWV80:AWX81 AWV65612:AWX65613 AWV65616:AWX65617 AWV131148:AWX131149 AWV131152:AWX131153 AWV196684:AWX196685 AWV196688:AWX196689 AWV262220:AWX262221 AWV262224:AWX262225 AWV327756:AWX327757 AWV327760:AWX327761 AWV393292:AWX393293 AWV393296:AWX393297 AWV458828:AWX458829 AWV458832:AWX458833 AWV524364:AWX524365 AWV524368:AWX524369 AWV589900:AWX589901 AWV589904:AWX589905 AWV655436:AWX655437 AWV655440:AWX655441 AWV720972:AWX720973 AWV720976:AWX720977 AWV786508:AWX786509 AWV786512:AWX786513 AWV852044:AWX852045 AWV852048:AWX852049 AWV917580:AWX917581 AWV917584:AWX917585 AWV983116:AWX983117 AWV983120:AWX983121 AXR66:AXT67 AXR65602:AXT65603 AXR131138:AXT131139 AXR196674:AXT196675 AXR262210:AXT262211 AXR327746:AXT327747 AXR393282:AXT393283 AXR458818:AXT458819 AXR524354:AXT524355 AXR589890:AXT589891 AXR655426:AXT655427 AXR720962:AXT720963 AXR786498:AXT786499 AXR852034:AXT852035 AXR917570:AXT917571 AXR983106:AXT983107 AYA76:AYC77 AYA65612:AYC65613 AYA131148:AYC131149 AYA196684:AYC196685 AYA262220:AYC262221 AYA327756:AYC327757 AYA393292:AYC393293 AYA458828:AYC458829 AYA524364:AYC524365 AYA589900:AYC589901 AYA655436:AYC655437 AYA720972:AYC720973 AYA786508:AYC786509 AYA852044:AYC852045 AYA917580:AYC917581 AYA983116:AYC983117 BGR76:BGT77 BGR80:BGT81 BGR65612:BGT65613 BGR65616:BGT65617 BGR131148:BGT131149 BGR131152:BGT131153 BGR196684:BGT196685 BGR196688:BGT196689 BGR262220:BGT262221 BGR262224:BGT262225 BGR327756:BGT327757 BGR327760:BGT327761 BGR393292:BGT393293 BGR393296:BGT393297 BGR458828:BGT458829 BGR458832:BGT458833 BGR524364:BGT524365 BGR524368:BGT524369 BGR589900:BGT589901 BGR589904:BGT589905 BGR655436:BGT655437 BGR655440:BGT655441 BGR720972:BGT720973 BGR720976:BGT720977 BGR786508:BGT786509 BGR786512:BGT786513 BGR852044:BGT852045 BGR852048:BGT852049 BGR917580:BGT917581 BGR917584:BGT917585 BGR983116:BGT983117 BGR983120:BGT983121 BHN66:BHP67 BHN65602:BHP65603 BHN131138:BHP131139 BHN196674:BHP196675 BHN262210:BHP262211 BHN327746:BHP327747 BHN393282:BHP393283 BHN458818:BHP458819 BHN524354:BHP524355 BHN589890:BHP589891 BHN655426:BHP655427 BHN720962:BHP720963 BHN786498:BHP786499 BHN852034:BHP852035 BHN917570:BHP917571 BHN983106:BHP983107 BHW76:BHY77 BHW65612:BHY65613 BHW131148:BHY131149 BHW196684:BHY196685 BHW262220:BHY262221 BHW327756:BHY327757 BHW393292:BHY393293 BHW458828:BHY458829 BHW524364:BHY524365 BHW589900:BHY589901 BHW655436:BHY655437 BHW720972:BHY720973 BHW786508:BHY786509 BHW852044:BHY852045 BHW917580:BHY917581 BHW983116:BHY983117 BQN76:BQP77 BQN80:BQP81 BQN65612:BQP65613 BQN65616:BQP65617 BQN131148:BQP131149 BQN131152:BQP131153 BQN196684:BQP196685 BQN196688:BQP196689 BQN262220:BQP262221 BQN262224:BQP262225 BQN327756:BQP327757 BQN327760:BQP327761 BQN393292:BQP393293 BQN393296:BQP393297 BQN458828:BQP458829 BQN458832:BQP458833 BQN524364:BQP524365 BQN524368:BQP524369 BQN589900:BQP589901 BQN589904:BQP589905 BQN655436:BQP655437 BQN655440:BQP655441 BQN720972:BQP720973 BQN720976:BQP720977 BQN786508:BQP786509 BQN786512:BQP786513 BQN852044:BQP852045 BQN852048:BQP852049 BQN917580:BQP917581 BQN917584:BQP917585 BQN983116:BQP983117 BQN983120:BQP983121 BRJ66:BRL67 BRJ65602:BRL65603 BRJ131138:BRL131139 BRJ196674:BRL196675 BRJ262210:BRL262211 BRJ327746:BRL327747 BRJ393282:BRL393283 BRJ458818:BRL458819 BRJ524354:BRL524355 BRJ589890:BRL589891 BRJ655426:BRL655427 BRJ720962:BRL720963 BRJ786498:BRL786499 BRJ852034:BRL852035 BRJ917570:BRL917571 BRJ983106:BRL983107 BRS76:BRU77 BRS65612:BRU65613 BRS131148:BRU131149 BRS196684:BRU196685 BRS262220:BRU262221 BRS327756:BRU327757 BRS393292:BRU393293 BRS458828:BRU458829 BRS524364:BRU524365 BRS589900:BRU589901 BRS655436:BRU655437 BRS720972:BRU720973 BRS786508:BRU786509 BRS852044:BRU852045 BRS917580:BRU917581 BRS983116:BRU983117 CAJ76:CAL77 CAJ80:CAL81 CAJ65612:CAL65613 CAJ65616:CAL65617 CAJ131148:CAL131149 CAJ131152:CAL131153 CAJ196684:CAL196685 CAJ196688:CAL196689 CAJ262220:CAL262221 CAJ262224:CAL262225 CAJ327756:CAL327757 CAJ327760:CAL327761 CAJ393292:CAL393293 CAJ393296:CAL393297 CAJ458828:CAL458829 CAJ458832:CAL458833 CAJ524364:CAL524365 CAJ524368:CAL524369 CAJ589900:CAL589901 CAJ589904:CAL589905 CAJ655436:CAL655437 CAJ655440:CAL655441 CAJ720972:CAL720973 CAJ720976:CAL720977 CAJ786508:CAL786509 CAJ786512:CAL786513 CAJ852044:CAL852045 CAJ852048:CAL852049 CAJ917580:CAL917581 CAJ917584:CAL917585 CAJ983116:CAL983117 CAJ983120:CAL983121 CBF66:CBH67 CBF65602:CBH65603 CBF131138:CBH131139 CBF196674:CBH196675 CBF262210:CBH262211 CBF327746:CBH327747 CBF393282:CBH393283 CBF458818:CBH458819 CBF524354:CBH524355 CBF589890:CBH589891 CBF655426:CBH655427 CBF720962:CBH720963 CBF786498:CBH786499 CBF852034:CBH852035 CBF917570:CBH917571 CBF983106:CBH983107 CBO76:CBQ77 CBO65612:CBQ65613 CBO131148:CBQ131149 CBO196684:CBQ196685 CBO262220:CBQ262221 CBO327756:CBQ327757 CBO393292:CBQ393293 CBO458828:CBQ458829 CBO524364:CBQ524365 CBO589900:CBQ589901 CBO655436:CBQ655437 CBO720972:CBQ720973 CBO786508:CBQ786509 CBO852044:CBQ852045 CBO917580:CBQ917581 CBO983116:CBQ983117 CKF76:CKH77 CKF80:CKH81 CKF65612:CKH65613 CKF65616:CKH65617 CKF131148:CKH131149 CKF131152:CKH131153 CKF196684:CKH196685 CKF196688:CKH196689 CKF262220:CKH262221 CKF262224:CKH262225 CKF327756:CKH327757 CKF327760:CKH327761 CKF393292:CKH393293 CKF393296:CKH393297 CKF458828:CKH458829 CKF458832:CKH458833 CKF524364:CKH524365 CKF524368:CKH524369 CKF589900:CKH589901 CKF589904:CKH589905 CKF655436:CKH655437 CKF655440:CKH655441 CKF720972:CKH720973 CKF720976:CKH720977 CKF786508:CKH786509 CKF786512:CKH786513 CKF852044:CKH852045 CKF852048:CKH852049 CKF917580:CKH917581 CKF917584:CKH917585 CKF983116:CKH983117 CKF983120:CKH983121 CLB66:CLD67 CLB65602:CLD65603 CLB131138:CLD131139 CLB196674:CLD196675 CLB262210:CLD262211 CLB327746:CLD327747 CLB393282:CLD393283 CLB458818:CLD458819 CLB524354:CLD524355 CLB589890:CLD589891 CLB655426:CLD655427 CLB720962:CLD720963 CLB786498:CLD786499 CLB852034:CLD852035 CLB917570:CLD917571 CLB983106:CLD983107 CLK76:CLM77 CLK65612:CLM65613 CLK131148:CLM131149 CLK196684:CLM196685 CLK262220:CLM262221 CLK327756:CLM327757 CLK393292:CLM393293 CLK458828:CLM458829 CLK524364:CLM524365 CLK589900:CLM589901 CLK655436:CLM655437 CLK720972:CLM720973 CLK786508:CLM786509 CLK852044:CLM852045 CLK917580:CLM917581 CLK983116:CLM983117 CUB76:CUD77 CUB80:CUD81 CUB65612:CUD65613 CUB65616:CUD65617 CUB131148:CUD131149 CUB131152:CUD131153 CUB196684:CUD196685 CUB196688:CUD196689 CUB262220:CUD262221 CUB262224:CUD262225 CUB327756:CUD327757 CUB327760:CUD327761 CUB393292:CUD393293 CUB393296:CUD393297 CUB458828:CUD458829 CUB458832:CUD458833 CUB524364:CUD524365 CUB524368:CUD524369 CUB589900:CUD589901 CUB589904:CUD589905 CUB655436:CUD655437 CUB655440:CUD655441 CUB720972:CUD720973 CUB720976:CUD720977 CUB786508:CUD786509 CUB786512:CUD786513 CUB852044:CUD852045 CUB852048:CUD852049 CUB917580:CUD917581 CUB917584:CUD917585 CUB983116:CUD983117 CUB983120:CUD983121 CUX66:CUZ67 CUX65602:CUZ65603 CUX131138:CUZ131139 CUX196674:CUZ196675 CUX262210:CUZ262211 CUX327746:CUZ327747 CUX393282:CUZ393283 CUX458818:CUZ458819 CUX524354:CUZ524355 CUX589890:CUZ589891 CUX655426:CUZ655427 CUX720962:CUZ720963 CUX786498:CUZ786499 CUX852034:CUZ852035 CUX917570:CUZ917571 CUX983106:CUZ983107 CVG76:CVI77 CVG65612:CVI65613 CVG131148:CVI131149 CVG196684:CVI196685 CVG262220:CVI262221 CVG327756:CVI327757 CVG393292:CVI393293 CVG458828:CVI458829 CVG524364:CVI524365 CVG589900:CVI589901 CVG655436:CVI655437 CVG720972:CVI720973 CVG786508:CVI786509 CVG852044:CVI852045 CVG917580:CVI917581 CVG983116:CVI983117 DDX76:DDZ77 DDX80:DDZ81 DDX65612:DDZ65613 DDX65616:DDZ65617 DDX131148:DDZ131149 DDX131152:DDZ131153 DDX196684:DDZ196685 DDX196688:DDZ196689 DDX262220:DDZ262221 DDX262224:DDZ262225 DDX327756:DDZ327757 DDX327760:DDZ327761 DDX393292:DDZ393293 DDX393296:DDZ393297 DDX458828:DDZ458829 DDX458832:DDZ458833 DDX524364:DDZ524365 DDX524368:DDZ524369 DDX589900:DDZ589901 DDX589904:DDZ589905 DDX655436:DDZ655437 DDX655440:DDZ655441 DDX720972:DDZ720973 DDX720976:DDZ720977 DDX786508:DDZ786509 DDX786512:DDZ786513 DDX852044:DDZ852045 DDX852048:DDZ852049 DDX917580:DDZ917581 DDX917584:DDZ917585 DDX983116:DDZ983117 DDX983120:DDZ983121 DET66:DEV67 DET65602:DEV65603 DET131138:DEV131139 DET196674:DEV196675 DET262210:DEV262211 DET327746:DEV327747 DET393282:DEV393283 DET458818:DEV458819 DET524354:DEV524355 DET589890:DEV589891 DET655426:DEV655427 DET720962:DEV720963 DET786498:DEV786499 DET852034:DEV852035 DET917570:DEV917571 DET983106:DEV983107 DFC76:DFE77 DFC65612:DFE65613 DFC131148:DFE131149 DFC196684:DFE196685 DFC262220:DFE262221 DFC327756:DFE327757 DFC393292:DFE393293 DFC458828:DFE458829 DFC524364:DFE524365 DFC589900:DFE589901 DFC655436:DFE655437 DFC720972:DFE720973 DFC786508:DFE786509 DFC852044:DFE852045 DFC917580:DFE917581 DFC983116:DFE983117 DNT76:DNV77 DNT80:DNV81 DNT65612:DNV65613 DNT65616:DNV65617 DNT131148:DNV131149 DNT131152:DNV131153 DNT196684:DNV196685 DNT196688:DNV196689 DNT262220:DNV262221 DNT262224:DNV262225 DNT327756:DNV327757 DNT327760:DNV327761 DNT393292:DNV393293 DNT393296:DNV393297 DNT458828:DNV458829 DNT458832:DNV458833 DNT524364:DNV524365 DNT524368:DNV524369 DNT589900:DNV589901 DNT589904:DNV589905 DNT655436:DNV655437 DNT655440:DNV655441 DNT720972:DNV720973 DNT720976:DNV720977 DNT786508:DNV786509 DNT786512:DNV786513 DNT852044:DNV852045 DNT852048:DNV852049 DNT917580:DNV917581 DNT917584:DNV917585 DNT983116:DNV983117 DNT983120:DNV983121 DOP66:DOR67 DOP65602:DOR65603 DOP131138:DOR131139 DOP196674:DOR196675 DOP262210:DOR262211 DOP327746:DOR327747 DOP393282:DOR393283 DOP458818:DOR458819 DOP524354:DOR524355 DOP589890:DOR589891 DOP655426:DOR655427 DOP720962:DOR720963 DOP786498:DOR786499 DOP852034:DOR852035 DOP917570:DOR917571 DOP983106:DOR983107 DOY76:DPA77 DOY65612:DPA65613 DOY131148:DPA131149 DOY196684:DPA196685 DOY262220:DPA262221 DOY327756:DPA327757 DOY393292:DPA393293 DOY458828:DPA458829 DOY524364:DPA524365 DOY589900:DPA589901 DOY655436:DPA655437 DOY720972:DPA720973 DOY786508:DPA786509 DOY852044:DPA852045 DOY917580:DPA917581 DOY983116:DPA983117 DXP76:DXR77 DXP80:DXR81 DXP65612:DXR65613 DXP65616:DXR65617 DXP131148:DXR131149 DXP131152:DXR131153 DXP196684:DXR196685 DXP196688:DXR196689 DXP262220:DXR262221 DXP262224:DXR262225 DXP327756:DXR327757 DXP327760:DXR327761 DXP393292:DXR393293 DXP393296:DXR393297 DXP458828:DXR458829 DXP458832:DXR458833 DXP524364:DXR524365 DXP524368:DXR524369 DXP589900:DXR589901 DXP589904:DXR589905 DXP655436:DXR655437 DXP655440:DXR655441 DXP720972:DXR720973 DXP720976:DXR720977 DXP786508:DXR786509 DXP786512:DXR786513 DXP852044:DXR852045 DXP852048:DXR852049 DXP917580:DXR917581 DXP917584:DXR917585 DXP983116:DXR983117 DXP983120:DXR983121 DYL66:DYN67 DYL65602:DYN65603 DYL131138:DYN131139 DYL196674:DYN196675 DYL262210:DYN262211 DYL327746:DYN327747 DYL393282:DYN393283 DYL458818:DYN458819 DYL524354:DYN524355 DYL589890:DYN589891 DYL655426:DYN655427 DYL720962:DYN720963 DYL786498:DYN786499 DYL852034:DYN852035 DYL917570:DYN917571 DYL983106:DYN983107 DYU76:DYW77 DYU65612:DYW65613 DYU131148:DYW131149 DYU196684:DYW196685 DYU262220:DYW262221 DYU327756:DYW327757 DYU393292:DYW393293 DYU458828:DYW458829 DYU524364:DYW524365 DYU589900:DYW589901 DYU655436:DYW655437 DYU720972:DYW720973 DYU786508:DYW786509 DYU852044:DYW852045 DYU917580:DYW917581 DYU983116:DYW983117 EHL76:EHN77 EHL80:EHN81 EHL65612:EHN65613 EHL65616:EHN65617 EHL131148:EHN131149 EHL131152:EHN131153 EHL196684:EHN196685 EHL196688:EHN196689 EHL262220:EHN262221 EHL262224:EHN262225 EHL327756:EHN327757 EHL327760:EHN327761 EHL393292:EHN393293 EHL393296:EHN393297 EHL458828:EHN458829 EHL458832:EHN458833 EHL524364:EHN524365 EHL524368:EHN524369 EHL589900:EHN589901 EHL589904:EHN589905 EHL655436:EHN655437 EHL655440:EHN655441 EHL720972:EHN720973 EHL720976:EHN720977 EHL786508:EHN786509 EHL786512:EHN786513 EHL852044:EHN852045 EHL852048:EHN852049 EHL917580:EHN917581 EHL917584:EHN917585 EHL983116:EHN983117 EHL983120:EHN983121 EIH66:EIJ67 EIH65602:EIJ65603 EIH131138:EIJ131139 EIH196674:EIJ196675 EIH262210:EIJ262211 EIH327746:EIJ327747 EIH393282:EIJ393283 EIH458818:EIJ458819 EIH524354:EIJ524355 EIH589890:EIJ589891 EIH655426:EIJ655427 EIH720962:EIJ720963 EIH786498:EIJ786499 EIH852034:EIJ852035 EIH917570:EIJ917571 EIH983106:EIJ983107 EIQ76:EIS77 EIQ65612:EIS65613 EIQ131148:EIS131149 EIQ196684:EIS196685 EIQ262220:EIS262221 EIQ327756:EIS327757 EIQ393292:EIS393293 EIQ458828:EIS458829 EIQ524364:EIS524365 EIQ589900:EIS589901 EIQ655436:EIS655437 EIQ720972:EIS720973 EIQ786508:EIS786509 EIQ852044:EIS852045 EIQ917580:EIS917581 EIQ983116:EIS983117 ERH76:ERJ77 ERH80:ERJ81 ERH65612:ERJ65613 ERH65616:ERJ65617 ERH131148:ERJ131149 ERH131152:ERJ131153 ERH196684:ERJ196685 ERH196688:ERJ196689 ERH262220:ERJ262221 ERH262224:ERJ262225 ERH327756:ERJ327757 ERH327760:ERJ327761 ERH393292:ERJ393293 ERH393296:ERJ393297 ERH458828:ERJ458829 ERH458832:ERJ458833 ERH524364:ERJ524365 ERH524368:ERJ524369 ERH589900:ERJ589901 ERH589904:ERJ589905 ERH655436:ERJ655437 ERH655440:ERJ655441 ERH720972:ERJ720973 ERH720976:ERJ720977 ERH786508:ERJ786509 ERH786512:ERJ786513 ERH852044:ERJ852045 ERH852048:ERJ852049 ERH917580:ERJ917581 ERH917584:ERJ917585 ERH983116:ERJ983117 ERH983120:ERJ983121 ESD66:ESF67 ESD65602:ESF65603 ESD131138:ESF131139 ESD196674:ESF196675 ESD262210:ESF262211 ESD327746:ESF327747 ESD393282:ESF393283 ESD458818:ESF458819 ESD524354:ESF524355 ESD589890:ESF589891 ESD655426:ESF655427 ESD720962:ESF720963 ESD786498:ESF786499 ESD852034:ESF852035 ESD917570:ESF917571 ESD983106:ESF983107 ESM76:ESO77 ESM65612:ESO65613 ESM131148:ESO131149 ESM196684:ESO196685 ESM262220:ESO262221 ESM327756:ESO327757 ESM393292:ESO393293 ESM458828:ESO458829 ESM524364:ESO524365 ESM589900:ESO589901 ESM655436:ESO655437 ESM720972:ESO720973 ESM786508:ESO786509 ESM852044:ESO852045 ESM917580:ESO917581 ESM983116:ESO983117 FBD76:FBF77 FBD80:FBF81 FBD65612:FBF65613 FBD65616:FBF65617 FBD131148:FBF131149 FBD131152:FBF131153 FBD196684:FBF196685 FBD196688:FBF196689 FBD262220:FBF262221 FBD262224:FBF262225 FBD327756:FBF327757 FBD327760:FBF327761 FBD393292:FBF393293 FBD393296:FBF393297 FBD458828:FBF458829 FBD458832:FBF458833 FBD524364:FBF524365 FBD524368:FBF524369 FBD589900:FBF589901 FBD589904:FBF589905 FBD655436:FBF655437 FBD655440:FBF655441 FBD720972:FBF720973 FBD720976:FBF720977 FBD786508:FBF786509 FBD786512:FBF786513 FBD852044:FBF852045 FBD852048:FBF852049 FBD917580:FBF917581 FBD917584:FBF917585 FBD983116:FBF983117 FBD983120:FBF983121 FBZ66:FCB67 FBZ65602:FCB65603 FBZ131138:FCB131139 FBZ196674:FCB196675 FBZ262210:FCB262211 FBZ327746:FCB327747 FBZ393282:FCB393283 FBZ458818:FCB458819 FBZ524354:FCB524355 FBZ589890:FCB589891 FBZ655426:FCB655427 FBZ720962:FCB720963 FBZ786498:FCB786499 FBZ852034:FCB852035 FBZ917570:FCB917571 FBZ983106:FCB983107 FCI76:FCK77 FCI65612:FCK65613 FCI131148:FCK131149 FCI196684:FCK196685 FCI262220:FCK262221 FCI327756:FCK327757 FCI393292:FCK393293 FCI458828:FCK458829 FCI524364:FCK524365 FCI589900:FCK589901 FCI655436:FCK655437 FCI720972:FCK720973 FCI786508:FCK786509 FCI852044:FCK852045 FCI917580:FCK917581 FCI983116:FCK983117 FKZ76:FLB77 FKZ80:FLB81 FKZ65612:FLB65613 FKZ65616:FLB65617 FKZ131148:FLB131149 FKZ131152:FLB131153 FKZ196684:FLB196685 FKZ196688:FLB196689 FKZ262220:FLB262221 FKZ262224:FLB262225 FKZ327756:FLB327757 FKZ327760:FLB327761 FKZ393292:FLB393293 FKZ393296:FLB393297 FKZ458828:FLB458829 FKZ458832:FLB458833 FKZ524364:FLB524365 FKZ524368:FLB524369 FKZ589900:FLB589901 FKZ589904:FLB589905 FKZ655436:FLB655437 FKZ655440:FLB655441 FKZ720972:FLB720973 FKZ720976:FLB720977 FKZ786508:FLB786509 FKZ786512:FLB786513 FKZ852044:FLB852045 FKZ852048:FLB852049 FKZ917580:FLB917581 FKZ917584:FLB917585 FKZ983116:FLB983117 FKZ983120:FLB983121 FLV66:FLX67 FLV65602:FLX65603 FLV131138:FLX131139 FLV196674:FLX196675 FLV262210:FLX262211 FLV327746:FLX327747 FLV393282:FLX393283 FLV458818:FLX458819 FLV524354:FLX524355 FLV589890:FLX589891 FLV655426:FLX655427 FLV720962:FLX720963 FLV786498:FLX786499 FLV852034:FLX852035 FLV917570:FLX917571 FLV983106:FLX983107 FME76:FMG77 FME65612:FMG65613 FME131148:FMG131149 FME196684:FMG196685 FME262220:FMG262221 FME327756:FMG327757 FME393292:FMG393293 FME458828:FMG458829 FME524364:FMG524365 FME589900:FMG589901 FME655436:FMG655437 FME720972:FMG720973 FME786508:FMG786509 FME852044:FMG852045 FME917580:FMG917581 FME983116:FMG983117 FUV76:FUX77 FUV80:FUX81 FUV65612:FUX65613 FUV65616:FUX65617 FUV131148:FUX131149 FUV131152:FUX131153 FUV196684:FUX196685 FUV196688:FUX196689 FUV262220:FUX262221 FUV262224:FUX262225 FUV327756:FUX327757 FUV327760:FUX327761 FUV393292:FUX393293 FUV393296:FUX393297 FUV458828:FUX458829 FUV458832:FUX458833 FUV524364:FUX524365 FUV524368:FUX524369 FUV589900:FUX589901 FUV589904:FUX589905 FUV655436:FUX655437 FUV655440:FUX655441 FUV720972:FUX720973 FUV720976:FUX720977 FUV786508:FUX786509 FUV786512:FUX786513 FUV852044:FUX852045 FUV852048:FUX852049 FUV917580:FUX917581 FUV917584:FUX917585 FUV983116:FUX983117 FUV983120:FUX983121 FVR66:FVT67 FVR65602:FVT65603 FVR131138:FVT131139 FVR196674:FVT196675 FVR262210:FVT262211 FVR327746:FVT327747 FVR393282:FVT393283 FVR458818:FVT458819 FVR524354:FVT524355 FVR589890:FVT589891 FVR655426:FVT655427 FVR720962:FVT720963 FVR786498:FVT786499 FVR852034:FVT852035 FVR917570:FVT917571 FVR983106:FVT983107 FWA76:FWC77 FWA65612:FWC65613 FWA131148:FWC131149 FWA196684:FWC196685 FWA262220:FWC262221 FWA327756:FWC327757 FWA393292:FWC393293 FWA458828:FWC458829 FWA524364:FWC524365 FWA589900:FWC589901 FWA655436:FWC655437 FWA720972:FWC720973 FWA786508:FWC786509 FWA852044:FWC852045 FWA917580:FWC917581 FWA983116:FWC983117 GER76:GET77 GER80:GET81 GER65612:GET65613 GER65616:GET65617 GER131148:GET131149 GER131152:GET131153 GER196684:GET196685 GER196688:GET196689 GER262220:GET262221 GER262224:GET262225 GER327756:GET327757 GER327760:GET327761 GER393292:GET393293 GER393296:GET393297 GER458828:GET458829 GER458832:GET458833 GER524364:GET524365 GER524368:GET524369 GER589900:GET589901 GER589904:GET589905 GER655436:GET655437 GER655440:GET655441 GER720972:GET720973 GER720976:GET720977 GER786508:GET786509 GER786512:GET786513 GER852044:GET852045 GER852048:GET852049 GER917580:GET917581 GER917584:GET917585 GER983116:GET983117 GER983120:GET983121 GFN66:GFP67 GFN65602:GFP65603 GFN131138:GFP131139 GFN196674:GFP196675 GFN262210:GFP262211 GFN327746:GFP327747 GFN393282:GFP393283 GFN458818:GFP458819 GFN524354:GFP524355 GFN589890:GFP589891 GFN655426:GFP655427 GFN720962:GFP720963 GFN786498:GFP786499 GFN852034:GFP852035 GFN917570:GFP917571 GFN983106:GFP983107 GFW76:GFY77 GFW65612:GFY65613 GFW131148:GFY131149 GFW196684:GFY196685 GFW262220:GFY262221 GFW327756:GFY327757 GFW393292:GFY393293 GFW458828:GFY458829 GFW524364:GFY524365 GFW589900:GFY589901 GFW655436:GFY655437 GFW720972:GFY720973 GFW786508:GFY786509 GFW852044:GFY852045 GFW917580:GFY917581 GFW983116:GFY983117 GON76:GOP77 GON80:GOP81 GON65612:GOP65613 GON65616:GOP65617 GON131148:GOP131149 GON131152:GOP131153 GON196684:GOP196685 GON196688:GOP196689 GON262220:GOP262221 GON262224:GOP262225 GON327756:GOP327757 GON327760:GOP327761 GON393292:GOP393293 GON393296:GOP393297 GON458828:GOP458829 GON458832:GOP458833 GON524364:GOP524365 GON524368:GOP524369 GON589900:GOP589901 GON589904:GOP589905 GON655436:GOP655437 GON655440:GOP655441 GON720972:GOP720973 GON720976:GOP720977 GON786508:GOP786509 GON786512:GOP786513 GON852044:GOP852045 GON852048:GOP852049 GON917580:GOP917581 GON917584:GOP917585 GON983116:GOP983117 GON983120:GOP983121 GPJ66:GPL67 GPJ65602:GPL65603 GPJ131138:GPL131139 GPJ196674:GPL196675 GPJ262210:GPL262211 GPJ327746:GPL327747 GPJ393282:GPL393283 GPJ458818:GPL458819 GPJ524354:GPL524355 GPJ589890:GPL589891 GPJ655426:GPL655427 GPJ720962:GPL720963 GPJ786498:GPL786499 GPJ852034:GPL852035 GPJ917570:GPL917571 GPJ983106:GPL983107 GPS76:GPU77 GPS65612:GPU65613 GPS131148:GPU131149 GPS196684:GPU196685 GPS262220:GPU262221 GPS327756:GPU327757 GPS393292:GPU393293 GPS458828:GPU458829 GPS524364:GPU524365 GPS589900:GPU589901 GPS655436:GPU655437 GPS720972:GPU720973 GPS786508:GPU786509 GPS852044:GPU852045 GPS917580:GPU917581 GPS983116:GPU983117 GYJ76:GYL77 GYJ80:GYL81 GYJ65612:GYL65613 GYJ65616:GYL65617 GYJ131148:GYL131149 GYJ131152:GYL131153 GYJ196684:GYL196685 GYJ196688:GYL196689 GYJ262220:GYL262221 GYJ262224:GYL262225 GYJ327756:GYL327757 GYJ327760:GYL327761 GYJ393292:GYL393293 GYJ393296:GYL393297 GYJ458828:GYL458829 GYJ458832:GYL458833 GYJ524364:GYL524365 GYJ524368:GYL524369 GYJ589900:GYL589901 GYJ589904:GYL589905 GYJ655436:GYL655437 GYJ655440:GYL655441 GYJ720972:GYL720973 GYJ720976:GYL720977 GYJ786508:GYL786509 GYJ786512:GYL786513 GYJ852044:GYL852045 GYJ852048:GYL852049 GYJ917580:GYL917581 GYJ917584:GYL917585 GYJ983116:GYL983117 GYJ983120:GYL983121 GZF66:GZH67 GZF65602:GZH65603 GZF131138:GZH131139 GZF196674:GZH196675 GZF262210:GZH262211 GZF327746:GZH327747 GZF393282:GZH393283 GZF458818:GZH458819 GZF524354:GZH524355 GZF589890:GZH589891 GZF655426:GZH655427 GZF720962:GZH720963 GZF786498:GZH786499 GZF852034:GZH852035 GZF917570:GZH917571 GZF983106:GZH983107 GZO76:GZQ77 GZO65612:GZQ65613 GZO131148:GZQ131149 GZO196684:GZQ196685 GZO262220:GZQ262221 GZO327756:GZQ327757 GZO393292:GZQ393293 GZO458828:GZQ458829 GZO524364:GZQ524365 GZO589900:GZQ589901 GZO655436:GZQ655437 GZO720972:GZQ720973 GZO786508:GZQ786509 GZO852044:GZQ852045 GZO917580:GZQ917581 GZO983116:GZQ983117 HIF76:HIH77 HIF80:HIH81 HIF65612:HIH65613 HIF65616:HIH65617 HIF131148:HIH131149 HIF131152:HIH131153 HIF196684:HIH196685 HIF196688:HIH196689 HIF262220:HIH262221 HIF262224:HIH262225 HIF327756:HIH327757 HIF327760:HIH327761 HIF393292:HIH393293 HIF393296:HIH393297 HIF458828:HIH458829 HIF458832:HIH458833 HIF524364:HIH524365 HIF524368:HIH524369 HIF589900:HIH589901 HIF589904:HIH589905 HIF655436:HIH655437 HIF655440:HIH655441 HIF720972:HIH720973 HIF720976:HIH720977 HIF786508:HIH786509 HIF786512:HIH786513 HIF852044:HIH852045 HIF852048:HIH852049 HIF917580:HIH917581 HIF917584:HIH917585 HIF983116:HIH983117 HIF983120:HIH983121 HJB66:HJD67 HJB65602:HJD65603 HJB131138:HJD131139 HJB196674:HJD196675 HJB262210:HJD262211 HJB327746:HJD327747 HJB393282:HJD393283 HJB458818:HJD458819 HJB524354:HJD524355 HJB589890:HJD589891 HJB655426:HJD655427 HJB720962:HJD720963 HJB786498:HJD786499 HJB852034:HJD852035 HJB917570:HJD917571 HJB983106:HJD983107 HJK76:HJM77 HJK65612:HJM65613 HJK131148:HJM131149 HJK196684:HJM196685 HJK262220:HJM262221 HJK327756:HJM327757 HJK393292:HJM393293 HJK458828:HJM458829 HJK524364:HJM524365 HJK589900:HJM589901 HJK655436:HJM655437 HJK720972:HJM720973 HJK786508:HJM786509 HJK852044:HJM852045 HJK917580:HJM917581 HJK983116:HJM983117 HSB76:HSD77 HSB80:HSD81 HSB65612:HSD65613 HSB65616:HSD65617 HSB131148:HSD131149 HSB131152:HSD131153 HSB196684:HSD196685 HSB196688:HSD196689 HSB262220:HSD262221 HSB262224:HSD262225 HSB327756:HSD327757 HSB327760:HSD327761 HSB393292:HSD393293 HSB393296:HSD393297 HSB458828:HSD458829 HSB458832:HSD458833 HSB524364:HSD524365 HSB524368:HSD524369 HSB589900:HSD589901 HSB589904:HSD589905 HSB655436:HSD655437 HSB655440:HSD655441 HSB720972:HSD720973 HSB720976:HSD720977 HSB786508:HSD786509 HSB786512:HSD786513 HSB852044:HSD852045 HSB852048:HSD852049 HSB917580:HSD917581 HSB917584:HSD917585 HSB983116:HSD983117 HSB983120:HSD983121 HSX66:HSZ67 HSX65602:HSZ65603 HSX131138:HSZ131139 HSX196674:HSZ196675 HSX262210:HSZ262211 HSX327746:HSZ327747 HSX393282:HSZ393283 HSX458818:HSZ458819 HSX524354:HSZ524355 HSX589890:HSZ589891 HSX655426:HSZ655427 HSX720962:HSZ720963 HSX786498:HSZ786499 HSX852034:HSZ852035 HSX917570:HSZ917571 HSX983106:HSZ983107 HTG76:HTI77 HTG65612:HTI65613 HTG131148:HTI131149 HTG196684:HTI196685 HTG262220:HTI262221 HTG327756:HTI327757 HTG393292:HTI393293 HTG458828:HTI458829 HTG524364:HTI524365 HTG589900:HTI589901 HTG655436:HTI655437 HTG720972:HTI720973 HTG786508:HTI786509 HTG852044:HTI852045 HTG917580:HTI917581 HTG983116:HTI983117 IBX76:IBZ77 IBX80:IBZ81 IBX65612:IBZ65613 IBX65616:IBZ65617 IBX131148:IBZ131149 IBX131152:IBZ131153 IBX196684:IBZ196685 IBX196688:IBZ196689 IBX262220:IBZ262221 IBX262224:IBZ262225 IBX327756:IBZ327757 IBX327760:IBZ327761 IBX393292:IBZ393293 IBX393296:IBZ393297 IBX458828:IBZ458829 IBX458832:IBZ458833 IBX524364:IBZ524365 IBX524368:IBZ524369 IBX589900:IBZ589901 IBX589904:IBZ589905 IBX655436:IBZ655437 IBX655440:IBZ655441 IBX720972:IBZ720973 IBX720976:IBZ720977 IBX786508:IBZ786509 IBX786512:IBZ786513 IBX852044:IBZ852045 IBX852048:IBZ852049 IBX917580:IBZ917581 IBX917584:IBZ917585 IBX983116:IBZ983117 IBX983120:IBZ983121 ICT66:ICV67 ICT65602:ICV65603 ICT131138:ICV131139 ICT196674:ICV196675 ICT262210:ICV262211 ICT327746:ICV327747 ICT393282:ICV393283 ICT458818:ICV458819 ICT524354:ICV524355 ICT589890:ICV589891 ICT655426:ICV655427 ICT720962:ICV720963 ICT786498:ICV786499 ICT852034:ICV852035 ICT917570:ICV917571 ICT983106:ICV983107 IDC76:IDE77 IDC65612:IDE65613 IDC131148:IDE131149 IDC196684:IDE196685 IDC262220:IDE262221 IDC327756:IDE327757 IDC393292:IDE393293 IDC458828:IDE458829 IDC524364:IDE524365 IDC589900:IDE589901 IDC655436:IDE655437 IDC720972:IDE720973 IDC786508:IDE786509 IDC852044:IDE852045 IDC917580:IDE917581 IDC983116:IDE983117 ILT76:ILV77 ILT80:ILV81 ILT65612:ILV65613 ILT65616:ILV65617 ILT131148:ILV131149 ILT131152:ILV131153 ILT196684:ILV196685 ILT196688:ILV196689 ILT262220:ILV262221 ILT262224:ILV262225 ILT327756:ILV327757 ILT327760:ILV327761 ILT393292:ILV393293 ILT393296:ILV393297 ILT458828:ILV458829 ILT458832:ILV458833 ILT524364:ILV524365 ILT524368:ILV524369 ILT589900:ILV589901 ILT589904:ILV589905 ILT655436:ILV655437 ILT655440:ILV655441 ILT720972:ILV720973 ILT720976:ILV720977 ILT786508:ILV786509 ILT786512:ILV786513 ILT852044:ILV852045 ILT852048:ILV852049 ILT917580:ILV917581 ILT917584:ILV917585 ILT983116:ILV983117 ILT983120:ILV983121 IMP66:IMR67 IMP65602:IMR65603 IMP131138:IMR131139 IMP196674:IMR196675 IMP262210:IMR262211 IMP327746:IMR327747 IMP393282:IMR393283 IMP458818:IMR458819 IMP524354:IMR524355 IMP589890:IMR589891 IMP655426:IMR655427 IMP720962:IMR720963 IMP786498:IMR786499 IMP852034:IMR852035 IMP917570:IMR917571 IMP983106:IMR983107 IMY76:INA77 IMY65612:INA65613 IMY131148:INA131149 IMY196684:INA196685 IMY262220:INA262221 IMY327756:INA327757 IMY393292:INA393293 IMY458828:INA458829 IMY524364:INA524365 IMY589900:INA589901 IMY655436:INA655437 IMY720972:INA720973 IMY786508:INA786509 IMY852044:INA852045 IMY917580:INA917581 IMY983116:INA983117 IVP76:IVR77 IVP80:IVR81 IVP65612:IVR65613 IVP65616:IVR65617 IVP131148:IVR131149 IVP131152:IVR131153 IVP196684:IVR196685 IVP196688:IVR196689 IVP262220:IVR262221 IVP262224:IVR262225 IVP327756:IVR327757 IVP327760:IVR327761 IVP393292:IVR393293 IVP393296:IVR393297 IVP458828:IVR458829 IVP458832:IVR458833 IVP524364:IVR524365 IVP524368:IVR524369 IVP589900:IVR589901 IVP589904:IVR589905 IVP655436:IVR655437 IVP655440:IVR655441 IVP720972:IVR720973 IVP720976:IVR720977 IVP786508:IVR786509 IVP786512:IVR786513 IVP852044:IVR852045 IVP852048:IVR852049 IVP917580:IVR917581 IVP917584:IVR917585 IVP983116:IVR983117 IVP983120:IVR983121 IWL66:IWN67 IWL65602:IWN65603 IWL131138:IWN131139 IWL196674:IWN196675 IWL262210:IWN262211 IWL327746:IWN327747 IWL393282:IWN393283 IWL458818:IWN458819 IWL524354:IWN524355 IWL589890:IWN589891 IWL655426:IWN655427 IWL720962:IWN720963 IWL786498:IWN786499 IWL852034:IWN852035 IWL917570:IWN917571 IWL983106:IWN983107 IWU76:IWW77 IWU65612:IWW65613 IWU131148:IWW131149 IWU196684:IWW196685 IWU262220:IWW262221 IWU327756:IWW327757 IWU393292:IWW393293 IWU458828:IWW458829 IWU524364:IWW524365 IWU589900:IWW589901 IWU655436:IWW655437 IWU720972:IWW720973 IWU786508:IWW786509 IWU852044:IWW852045 IWU917580:IWW917581 IWU983116:IWW983117 JFL76:JFN77 JFL80:JFN81 JFL65612:JFN65613 JFL65616:JFN65617 JFL131148:JFN131149 JFL131152:JFN131153 JFL196684:JFN196685 JFL196688:JFN196689 JFL262220:JFN262221 JFL262224:JFN262225 JFL327756:JFN327757 JFL327760:JFN327761 JFL393292:JFN393293 JFL393296:JFN393297 JFL458828:JFN458829 JFL458832:JFN458833 JFL524364:JFN524365 JFL524368:JFN524369 JFL589900:JFN589901 JFL589904:JFN589905 JFL655436:JFN655437 JFL655440:JFN655441 JFL720972:JFN720973 JFL720976:JFN720977 JFL786508:JFN786509 JFL786512:JFN786513 JFL852044:JFN852045 JFL852048:JFN852049 JFL917580:JFN917581 JFL917584:JFN917585 JFL983116:JFN983117 JFL983120:JFN983121 JGH66:JGJ67 JGH65602:JGJ65603 JGH131138:JGJ131139 JGH196674:JGJ196675 JGH262210:JGJ262211 JGH327746:JGJ327747 JGH393282:JGJ393283 JGH458818:JGJ458819 JGH524354:JGJ524355 JGH589890:JGJ589891 JGH655426:JGJ655427 JGH720962:JGJ720963 JGH786498:JGJ786499 JGH852034:JGJ852035 JGH917570:JGJ917571 JGH983106:JGJ983107 JGQ76:JGS77 JGQ65612:JGS65613 JGQ131148:JGS131149 JGQ196684:JGS196685 JGQ262220:JGS262221 JGQ327756:JGS327757 JGQ393292:JGS393293 JGQ458828:JGS458829 JGQ524364:JGS524365 JGQ589900:JGS589901 JGQ655436:JGS655437 JGQ720972:JGS720973 JGQ786508:JGS786509 JGQ852044:JGS852045 JGQ917580:JGS917581 JGQ983116:JGS983117 JPH76:JPJ77 JPH80:JPJ81 JPH65612:JPJ65613 JPH65616:JPJ65617 JPH131148:JPJ131149 JPH131152:JPJ131153 JPH196684:JPJ196685 JPH196688:JPJ196689 JPH262220:JPJ262221 JPH262224:JPJ262225 JPH327756:JPJ327757 JPH327760:JPJ327761 JPH393292:JPJ393293 JPH393296:JPJ393297 JPH458828:JPJ458829 JPH458832:JPJ458833 JPH524364:JPJ524365 JPH524368:JPJ524369 JPH589900:JPJ589901 JPH589904:JPJ589905 JPH655436:JPJ655437 JPH655440:JPJ655441 JPH720972:JPJ720973 JPH720976:JPJ720977 JPH786508:JPJ786509 JPH786512:JPJ786513 JPH852044:JPJ852045 JPH852048:JPJ852049 JPH917580:JPJ917581 JPH917584:JPJ917585 JPH983116:JPJ983117 JPH983120:JPJ983121 JQD66:JQF67 JQD65602:JQF65603 JQD131138:JQF131139 JQD196674:JQF196675 JQD262210:JQF262211 JQD327746:JQF327747 JQD393282:JQF393283 JQD458818:JQF458819 JQD524354:JQF524355 JQD589890:JQF589891 JQD655426:JQF655427 JQD720962:JQF720963 JQD786498:JQF786499 JQD852034:JQF852035 JQD917570:JQF917571 JQD983106:JQF983107 JQM76:JQO77 JQM65612:JQO65613 JQM131148:JQO131149 JQM196684:JQO196685 JQM262220:JQO262221 JQM327756:JQO327757 JQM393292:JQO393293 JQM458828:JQO458829 JQM524364:JQO524365 JQM589900:JQO589901 JQM655436:JQO655437 JQM720972:JQO720973 JQM786508:JQO786509 JQM852044:JQO852045 JQM917580:JQO917581 JQM983116:JQO983117 JZD76:JZF77 JZD80:JZF81 JZD65612:JZF65613 JZD65616:JZF65617 JZD131148:JZF131149 JZD131152:JZF131153 JZD196684:JZF196685 JZD196688:JZF196689 JZD262220:JZF262221 JZD262224:JZF262225 JZD327756:JZF327757 JZD327760:JZF327761 JZD393292:JZF393293 JZD393296:JZF393297 JZD458828:JZF458829 JZD458832:JZF458833 JZD524364:JZF524365 JZD524368:JZF524369 JZD589900:JZF589901 JZD589904:JZF589905 JZD655436:JZF655437 JZD655440:JZF655441 JZD720972:JZF720973 JZD720976:JZF720977 JZD786508:JZF786509 JZD786512:JZF786513 JZD852044:JZF852045 JZD852048:JZF852049 JZD917580:JZF917581 JZD917584:JZF917585 JZD983116:JZF983117 JZD983120:JZF983121 JZZ66:KAB67 JZZ65602:KAB65603 JZZ131138:KAB131139 JZZ196674:KAB196675 JZZ262210:KAB262211 JZZ327746:KAB327747 JZZ393282:KAB393283 JZZ458818:KAB458819 JZZ524354:KAB524355 JZZ589890:KAB589891 JZZ655426:KAB655427 JZZ720962:KAB720963 JZZ786498:KAB786499 JZZ852034:KAB852035 JZZ917570:KAB917571 JZZ983106:KAB983107 KAI76:KAK77 KAI65612:KAK65613 KAI131148:KAK131149 KAI196684:KAK196685 KAI262220:KAK262221 KAI327756:KAK327757 KAI393292:KAK393293 KAI458828:KAK458829 KAI524364:KAK524365 KAI589900:KAK589901 KAI655436:KAK655437 KAI720972:KAK720973 KAI786508:KAK786509 KAI852044:KAK852045 KAI917580:KAK917581 KAI983116:KAK983117 KIZ76:KJB77 KIZ80:KJB81 KIZ65612:KJB65613 KIZ65616:KJB65617 KIZ131148:KJB131149 KIZ131152:KJB131153 KIZ196684:KJB196685 KIZ196688:KJB196689 KIZ262220:KJB262221 KIZ262224:KJB262225 KIZ327756:KJB327757 KIZ327760:KJB327761 KIZ393292:KJB393293 KIZ393296:KJB393297 KIZ458828:KJB458829 KIZ458832:KJB458833 KIZ524364:KJB524365 KIZ524368:KJB524369 KIZ589900:KJB589901 KIZ589904:KJB589905 KIZ655436:KJB655437 KIZ655440:KJB655441 KIZ720972:KJB720973 KIZ720976:KJB720977 KIZ786508:KJB786509 KIZ786512:KJB786513 KIZ852044:KJB852045 KIZ852048:KJB852049 KIZ917580:KJB917581 KIZ917584:KJB917585 KIZ983116:KJB983117 KIZ983120:KJB983121 KJV66:KJX67 KJV65602:KJX65603 KJV131138:KJX131139 KJV196674:KJX196675 KJV262210:KJX262211 KJV327746:KJX327747 KJV393282:KJX393283 KJV458818:KJX458819 KJV524354:KJX524355 KJV589890:KJX589891 KJV655426:KJX655427 KJV720962:KJX720963 KJV786498:KJX786499 KJV852034:KJX852035 KJV917570:KJX917571 KJV983106:KJX983107 KKE76:KKG77 KKE65612:KKG65613 KKE131148:KKG131149 KKE196684:KKG196685 KKE262220:KKG262221 KKE327756:KKG327757 KKE393292:KKG393293 KKE458828:KKG458829 KKE524364:KKG524365 KKE589900:KKG589901 KKE655436:KKG655437 KKE720972:KKG720973 KKE786508:KKG786509 KKE852044:KKG852045 KKE917580:KKG917581 KKE983116:KKG983117 KSV76:KSX77 KSV80:KSX81 KSV65612:KSX65613 KSV65616:KSX65617 KSV131148:KSX131149 KSV131152:KSX131153 KSV196684:KSX196685 KSV196688:KSX196689 KSV262220:KSX262221 KSV262224:KSX262225 KSV327756:KSX327757 KSV327760:KSX327761 KSV393292:KSX393293 KSV393296:KSX393297 KSV458828:KSX458829 KSV458832:KSX458833 KSV524364:KSX524365 KSV524368:KSX524369 KSV589900:KSX589901 KSV589904:KSX589905 KSV655436:KSX655437 KSV655440:KSX655441 KSV720972:KSX720973 KSV720976:KSX720977 KSV786508:KSX786509 KSV786512:KSX786513 KSV852044:KSX852045 KSV852048:KSX852049 KSV917580:KSX917581 KSV917584:KSX917585 KSV983116:KSX983117 KSV983120:KSX983121 KTR66:KTT67 KTR65602:KTT65603 KTR131138:KTT131139 KTR196674:KTT196675 KTR262210:KTT262211 KTR327746:KTT327747 KTR393282:KTT393283 KTR458818:KTT458819 KTR524354:KTT524355 KTR589890:KTT589891 KTR655426:KTT655427 KTR720962:KTT720963 KTR786498:KTT786499 KTR852034:KTT852035 KTR917570:KTT917571 KTR983106:KTT983107 KUA76:KUC77 KUA65612:KUC65613 KUA131148:KUC131149 KUA196684:KUC196685 KUA262220:KUC262221 KUA327756:KUC327757 KUA393292:KUC393293 KUA458828:KUC458829 KUA524364:KUC524365 KUA589900:KUC589901 KUA655436:KUC655437 KUA720972:KUC720973 KUA786508:KUC786509 KUA852044:KUC852045 KUA917580:KUC917581 KUA983116:KUC983117 LCR76:LCT77 LCR80:LCT81 LCR65612:LCT65613 LCR65616:LCT65617 LCR131148:LCT131149 LCR131152:LCT131153 LCR196684:LCT196685 LCR196688:LCT196689 LCR262220:LCT262221 LCR262224:LCT262225 LCR327756:LCT327757 LCR327760:LCT327761 LCR393292:LCT393293 LCR393296:LCT393297 LCR458828:LCT458829 LCR458832:LCT458833 LCR524364:LCT524365 LCR524368:LCT524369 LCR589900:LCT589901 LCR589904:LCT589905 LCR655436:LCT655437 LCR655440:LCT655441 LCR720972:LCT720973 LCR720976:LCT720977 LCR786508:LCT786509 LCR786512:LCT786513 LCR852044:LCT852045 LCR852048:LCT852049 LCR917580:LCT917581 LCR917584:LCT917585 LCR983116:LCT983117 LCR983120:LCT983121 LDN66:LDP67 LDN65602:LDP65603 LDN131138:LDP131139 LDN196674:LDP196675 LDN262210:LDP262211 LDN327746:LDP327747 LDN393282:LDP393283 LDN458818:LDP458819 LDN524354:LDP524355 LDN589890:LDP589891 LDN655426:LDP655427 LDN720962:LDP720963 LDN786498:LDP786499 LDN852034:LDP852035 LDN917570:LDP917571 LDN983106:LDP983107 LDW76:LDY77 LDW65612:LDY65613 LDW131148:LDY131149 LDW196684:LDY196685 LDW262220:LDY262221 LDW327756:LDY327757 LDW393292:LDY393293 LDW458828:LDY458829 LDW524364:LDY524365 LDW589900:LDY589901 LDW655436:LDY655437 LDW720972:LDY720973 LDW786508:LDY786509 LDW852044:LDY852045 LDW917580:LDY917581 LDW983116:LDY983117 LMN76:LMP77 LMN80:LMP81 LMN65612:LMP65613 LMN65616:LMP65617 LMN131148:LMP131149 LMN131152:LMP131153 LMN196684:LMP196685 LMN196688:LMP196689 LMN262220:LMP262221 LMN262224:LMP262225 LMN327756:LMP327757 LMN327760:LMP327761 LMN393292:LMP393293 LMN393296:LMP393297 LMN458828:LMP458829 LMN458832:LMP458833 LMN524364:LMP524365 LMN524368:LMP524369 LMN589900:LMP589901 LMN589904:LMP589905 LMN655436:LMP655437 LMN655440:LMP655441 LMN720972:LMP720973 LMN720976:LMP720977 LMN786508:LMP786509 LMN786512:LMP786513 LMN852044:LMP852045 LMN852048:LMP852049 LMN917580:LMP917581 LMN917584:LMP917585 LMN983116:LMP983117 LMN983120:LMP983121 LNJ66:LNL67 LNJ65602:LNL65603 LNJ131138:LNL131139 LNJ196674:LNL196675 LNJ262210:LNL262211 LNJ327746:LNL327747 LNJ393282:LNL393283 LNJ458818:LNL458819 LNJ524354:LNL524355 LNJ589890:LNL589891 LNJ655426:LNL655427 LNJ720962:LNL720963 LNJ786498:LNL786499 LNJ852034:LNL852035 LNJ917570:LNL917571 LNJ983106:LNL983107 LNS76:LNU77 LNS65612:LNU65613 LNS131148:LNU131149 LNS196684:LNU196685 LNS262220:LNU262221 LNS327756:LNU327757 LNS393292:LNU393293 LNS458828:LNU458829 LNS524364:LNU524365 LNS589900:LNU589901 LNS655436:LNU655437 LNS720972:LNU720973 LNS786508:LNU786509 LNS852044:LNU852045 LNS917580:LNU917581 LNS983116:LNU983117 LWJ76:LWL77 LWJ80:LWL81 LWJ65612:LWL65613 LWJ65616:LWL65617 LWJ131148:LWL131149 LWJ131152:LWL131153 LWJ196684:LWL196685 LWJ196688:LWL196689 LWJ262220:LWL262221 LWJ262224:LWL262225 LWJ327756:LWL327757 LWJ327760:LWL327761 LWJ393292:LWL393293 LWJ393296:LWL393297 LWJ458828:LWL458829 LWJ458832:LWL458833 LWJ524364:LWL524365 LWJ524368:LWL524369 LWJ589900:LWL589901 LWJ589904:LWL589905 LWJ655436:LWL655437 LWJ655440:LWL655441 LWJ720972:LWL720973 LWJ720976:LWL720977 LWJ786508:LWL786509 LWJ786512:LWL786513 LWJ852044:LWL852045 LWJ852048:LWL852049 LWJ917580:LWL917581 LWJ917584:LWL917585 LWJ983116:LWL983117 LWJ983120:LWL983121 LXF66:LXH67 LXF65602:LXH65603 LXF131138:LXH131139 LXF196674:LXH196675 LXF262210:LXH262211 LXF327746:LXH327747 LXF393282:LXH393283 LXF458818:LXH458819 LXF524354:LXH524355 LXF589890:LXH589891 LXF655426:LXH655427 LXF720962:LXH720963 LXF786498:LXH786499 LXF852034:LXH852035 LXF917570:LXH917571 LXF983106:LXH983107 LXO76:LXQ77 LXO65612:LXQ65613 LXO131148:LXQ131149 LXO196684:LXQ196685 LXO262220:LXQ262221 LXO327756:LXQ327757 LXO393292:LXQ393293 LXO458828:LXQ458829 LXO524364:LXQ524365 LXO589900:LXQ589901 LXO655436:LXQ655437 LXO720972:LXQ720973 LXO786508:LXQ786509 LXO852044:LXQ852045 LXO917580:LXQ917581 LXO983116:LXQ983117 MGF76:MGH77 MGF80:MGH81 MGF65612:MGH65613 MGF65616:MGH65617 MGF131148:MGH131149 MGF131152:MGH131153 MGF196684:MGH196685 MGF196688:MGH196689 MGF262220:MGH262221 MGF262224:MGH262225 MGF327756:MGH327757 MGF327760:MGH327761 MGF393292:MGH393293 MGF393296:MGH393297 MGF458828:MGH458829 MGF458832:MGH458833 MGF524364:MGH524365 MGF524368:MGH524369 MGF589900:MGH589901 MGF589904:MGH589905 MGF655436:MGH655437 MGF655440:MGH655441 MGF720972:MGH720973 MGF720976:MGH720977 MGF786508:MGH786509 MGF786512:MGH786513 MGF852044:MGH852045 MGF852048:MGH852049 MGF917580:MGH917581 MGF917584:MGH917585 MGF983116:MGH983117 MGF983120:MGH983121 MHB66:MHD67 MHB65602:MHD65603 MHB131138:MHD131139 MHB196674:MHD196675 MHB262210:MHD262211 MHB327746:MHD327747 MHB393282:MHD393283 MHB458818:MHD458819 MHB524354:MHD524355 MHB589890:MHD589891 MHB655426:MHD655427 MHB720962:MHD720963 MHB786498:MHD786499 MHB852034:MHD852035 MHB917570:MHD917571 MHB983106:MHD983107 MHK76:MHM77 MHK65612:MHM65613 MHK131148:MHM131149 MHK196684:MHM196685 MHK262220:MHM262221 MHK327756:MHM327757 MHK393292:MHM393293 MHK458828:MHM458829 MHK524364:MHM524365 MHK589900:MHM589901 MHK655436:MHM655437 MHK720972:MHM720973 MHK786508:MHM786509 MHK852044:MHM852045 MHK917580:MHM917581 MHK983116:MHM983117 MQB76:MQD77 MQB80:MQD81 MQB65612:MQD65613 MQB65616:MQD65617 MQB131148:MQD131149 MQB131152:MQD131153 MQB196684:MQD196685 MQB196688:MQD196689 MQB262220:MQD262221 MQB262224:MQD262225 MQB327756:MQD327757 MQB327760:MQD327761 MQB393292:MQD393293 MQB393296:MQD393297 MQB458828:MQD458829 MQB458832:MQD458833 MQB524364:MQD524365 MQB524368:MQD524369 MQB589900:MQD589901 MQB589904:MQD589905 MQB655436:MQD655437 MQB655440:MQD655441 MQB720972:MQD720973 MQB720976:MQD720977 MQB786508:MQD786509 MQB786512:MQD786513 MQB852044:MQD852045 MQB852048:MQD852049 MQB917580:MQD917581 MQB917584:MQD917585 MQB983116:MQD983117 MQB983120:MQD983121 MQX66:MQZ67 MQX65602:MQZ65603 MQX131138:MQZ131139 MQX196674:MQZ196675 MQX262210:MQZ262211 MQX327746:MQZ327747 MQX393282:MQZ393283 MQX458818:MQZ458819 MQX524354:MQZ524355 MQX589890:MQZ589891 MQX655426:MQZ655427 MQX720962:MQZ720963 MQX786498:MQZ786499 MQX852034:MQZ852035 MQX917570:MQZ917571 MQX983106:MQZ983107 MRG76:MRI77 MRG65612:MRI65613 MRG131148:MRI131149 MRG196684:MRI196685 MRG262220:MRI262221 MRG327756:MRI327757 MRG393292:MRI393293 MRG458828:MRI458829 MRG524364:MRI524365 MRG589900:MRI589901 MRG655436:MRI655437 MRG720972:MRI720973 MRG786508:MRI786509 MRG852044:MRI852045 MRG917580:MRI917581 MRG983116:MRI983117 MZX76:MZZ77 MZX80:MZZ81 MZX65612:MZZ65613 MZX65616:MZZ65617 MZX131148:MZZ131149 MZX131152:MZZ131153 MZX196684:MZZ196685 MZX196688:MZZ196689 MZX262220:MZZ262221 MZX262224:MZZ262225 MZX327756:MZZ327757 MZX327760:MZZ327761 MZX393292:MZZ393293 MZX393296:MZZ393297 MZX458828:MZZ458829 MZX458832:MZZ458833 MZX524364:MZZ524365 MZX524368:MZZ524369 MZX589900:MZZ589901 MZX589904:MZZ589905 MZX655436:MZZ655437 MZX655440:MZZ655441 MZX720972:MZZ720973 MZX720976:MZZ720977 MZX786508:MZZ786509 MZX786512:MZZ786513 MZX852044:MZZ852045 MZX852048:MZZ852049 MZX917580:MZZ917581 MZX917584:MZZ917585 MZX983116:MZZ983117 MZX983120:MZZ983121 NAT66:NAV67 NAT65602:NAV65603 NAT131138:NAV131139 NAT196674:NAV196675 NAT262210:NAV262211 NAT327746:NAV327747 NAT393282:NAV393283 NAT458818:NAV458819 NAT524354:NAV524355 NAT589890:NAV589891 NAT655426:NAV655427 NAT720962:NAV720963 NAT786498:NAV786499 NAT852034:NAV852035 NAT917570:NAV917571 NAT983106:NAV983107 NBC76:NBE77 NBC65612:NBE65613 NBC131148:NBE131149 NBC196684:NBE196685 NBC262220:NBE262221 NBC327756:NBE327757 NBC393292:NBE393293 NBC458828:NBE458829 NBC524364:NBE524365 NBC589900:NBE589901 NBC655436:NBE655437 NBC720972:NBE720973 NBC786508:NBE786509 NBC852044:NBE852045 NBC917580:NBE917581 NBC983116:NBE983117 NJT76:NJV77 NJT80:NJV81 NJT65612:NJV65613 NJT65616:NJV65617 NJT131148:NJV131149 NJT131152:NJV131153 NJT196684:NJV196685 NJT196688:NJV196689 NJT262220:NJV262221 NJT262224:NJV262225 NJT327756:NJV327757 NJT327760:NJV327761 NJT393292:NJV393293 NJT393296:NJV393297 NJT458828:NJV458829 NJT458832:NJV458833 NJT524364:NJV524365 NJT524368:NJV524369 NJT589900:NJV589901 NJT589904:NJV589905 NJT655436:NJV655437 NJT655440:NJV655441 NJT720972:NJV720973 NJT720976:NJV720977 NJT786508:NJV786509 NJT786512:NJV786513 NJT852044:NJV852045 NJT852048:NJV852049 NJT917580:NJV917581 NJT917584:NJV917585 NJT983116:NJV983117 NJT983120:NJV983121 NKP66:NKR67 NKP65602:NKR65603 NKP131138:NKR131139 NKP196674:NKR196675 NKP262210:NKR262211 NKP327746:NKR327747 NKP393282:NKR393283 NKP458818:NKR458819 NKP524354:NKR524355 NKP589890:NKR589891 NKP655426:NKR655427 NKP720962:NKR720963 NKP786498:NKR786499 NKP852034:NKR852035 NKP917570:NKR917571 NKP983106:NKR983107 NKY76:NLA77 NKY65612:NLA65613 NKY131148:NLA131149 NKY196684:NLA196685 NKY262220:NLA262221 NKY327756:NLA327757 NKY393292:NLA393293 NKY458828:NLA458829 NKY524364:NLA524365 NKY589900:NLA589901 NKY655436:NLA655437 NKY720972:NLA720973 NKY786508:NLA786509 NKY852044:NLA852045 NKY917580:NLA917581 NKY983116:NLA983117 NTP76:NTR77 NTP80:NTR81 NTP65612:NTR65613 NTP65616:NTR65617 NTP131148:NTR131149 NTP131152:NTR131153 NTP196684:NTR196685 NTP196688:NTR196689 NTP262220:NTR262221 NTP262224:NTR262225 NTP327756:NTR327757 NTP327760:NTR327761 NTP393292:NTR393293 NTP393296:NTR393297 NTP458828:NTR458829 NTP458832:NTR458833 NTP524364:NTR524365 NTP524368:NTR524369 NTP589900:NTR589901 NTP589904:NTR589905 NTP655436:NTR655437 NTP655440:NTR655441 NTP720972:NTR720973 NTP720976:NTR720977 NTP786508:NTR786509 NTP786512:NTR786513 NTP852044:NTR852045 NTP852048:NTR852049 NTP917580:NTR917581 NTP917584:NTR917585 NTP983116:NTR983117 NTP983120:NTR983121 NUL66:NUN67 NUL65602:NUN65603 NUL131138:NUN131139 NUL196674:NUN196675 NUL262210:NUN262211 NUL327746:NUN327747 NUL393282:NUN393283 NUL458818:NUN458819 NUL524354:NUN524355 NUL589890:NUN589891 NUL655426:NUN655427 NUL720962:NUN720963 NUL786498:NUN786499 NUL852034:NUN852035 NUL917570:NUN917571 NUL983106:NUN983107 NUU76:NUW77 NUU65612:NUW65613 NUU131148:NUW131149 NUU196684:NUW196685 NUU262220:NUW262221 NUU327756:NUW327757 NUU393292:NUW393293 NUU458828:NUW458829 NUU524364:NUW524365 NUU589900:NUW589901 NUU655436:NUW655437 NUU720972:NUW720973 NUU786508:NUW786509 NUU852044:NUW852045 NUU917580:NUW917581 NUU983116:NUW983117 ODL76:ODN77 ODL80:ODN81 ODL65612:ODN65613 ODL65616:ODN65617 ODL131148:ODN131149 ODL131152:ODN131153 ODL196684:ODN196685 ODL196688:ODN196689 ODL262220:ODN262221 ODL262224:ODN262225 ODL327756:ODN327757 ODL327760:ODN327761 ODL393292:ODN393293 ODL393296:ODN393297 ODL458828:ODN458829 ODL458832:ODN458833 ODL524364:ODN524365 ODL524368:ODN524369 ODL589900:ODN589901 ODL589904:ODN589905 ODL655436:ODN655437 ODL655440:ODN655441 ODL720972:ODN720973 ODL720976:ODN720977 ODL786508:ODN786509 ODL786512:ODN786513 ODL852044:ODN852045 ODL852048:ODN852049 ODL917580:ODN917581 ODL917584:ODN917585 ODL983116:ODN983117 ODL983120:ODN983121 OEH66:OEJ67 OEH65602:OEJ65603 OEH131138:OEJ131139 OEH196674:OEJ196675 OEH262210:OEJ262211 OEH327746:OEJ327747 OEH393282:OEJ393283 OEH458818:OEJ458819 OEH524354:OEJ524355 OEH589890:OEJ589891 OEH655426:OEJ655427 OEH720962:OEJ720963 OEH786498:OEJ786499 OEH852034:OEJ852035 OEH917570:OEJ917571 OEH983106:OEJ983107 OEQ76:OES77 OEQ65612:OES65613 OEQ131148:OES131149 OEQ196684:OES196685 OEQ262220:OES262221 OEQ327756:OES327757 OEQ393292:OES393293 OEQ458828:OES458829 OEQ524364:OES524365 OEQ589900:OES589901 OEQ655436:OES655437 OEQ720972:OES720973 OEQ786508:OES786509 OEQ852044:OES852045 OEQ917580:OES917581 OEQ983116:OES983117 ONH76:ONJ77 ONH80:ONJ81 ONH65612:ONJ65613 ONH65616:ONJ65617 ONH131148:ONJ131149 ONH131152:ONJ131153 ONH196684:ONJ196685 ONH196688:ONJ196689 ONH262220:ONJ262221 ONH262224:ONJ262225 ONH327756:ONJ327757 ONH327760:ONJ327761 ONH393292:ONJ393293 ONH393296:ONJ393297 ONH458828:ONJ458829 ONH458832:ONJ458833 ONH524364:ONJ524365 ONH524368:ONJ524369 ONH589900:ONJ589901 ONH589904:ONJ589905 ONH655436:ONJ655437 ONH655440:ONJ655441 ONH720972:ONJ720973 ONH720976:ONJ720977 ONH786508:ONJ786509 ONH786512:ONJ786513 ONH852044:ONJ852045 ONH852048:ONJ852049 ONH917580:ONJ917581 ONH917584:ONJ917585 ONH983116:ONJ983117 ONH983120:ONJ983121 OOD66:OOF67 OOD65602:OOF65603 OOD131138:OOF131139 OOD196674:OOF196675 OOD262210:OOF262211 OOD327746:OOF327747 OOD393282:OOF393283 OOD458818:OOF458819 OOD524354:OOF524355 OOD589890:OOF589891 OOD655426:OOF655427 OOD720962:OOF720963 OOD786498:OOF786499 OOD852034:OOF852035 OOD917570:OOF917571 OOD983106:OOF983107 OOM76:OOO77 OOM65612:OOO65613 OOM131148:OOO131149 OOM196684:OOO196685 OOM262220:OOO262221 OOM327756:OOO327757 OOM393292:OOO393293 OOM458828:OOO458829 OOM524364:OOO524365 OOM589900:OOO589901 OOM655436:OOO655437 OOM720972:OOO720973 OOM786508:OOO786509 OOM852044:OOO852045 OOM917580:OOO917581 OOM983116:OOO983117 OXD76:OXF77 OXD80:OXF81 OXD65612:OXF65613 OXD65616:OXF65617 OXD131148:OXF131149 OXD131152:OXF131153 OXD196684:OXF196685 OXD196688:OXF196689 OXD262220:OXF262221 OXD262224:OXF262225 OXD327756:OXF327757 OXD327760:OXF327761 OXD393292:OXF393293 OXD393296:OXF393297 OXD458828:OXF458829 OXD458832:OXF458833 OXD524364:OXF524365 OXD524368:OXF524369 OXD589900:OXF589901 OXD589904:OXF589905 OXD655436:OXF655437 OXD655440:OXF655441 OXD720972:OXF720973 OXD720976:OXF720977 OXD786508:OXF786509 OXD786512:OXF786513 OXD852044:OXF852045 OXD852048:OXF852049 OXD917580:OXF917581 OXD917584:OXF917585 OXD983116:OXF983117 OXD983120:OXF983121 OXZ66:OYB67 OXZ65602:OYB65603 OXZ131138:OYB131139 OXZ196674:OYB196675 OXZ262210:OYB262211 OXZ327746:OYB327747 OXZ393282:OYB393283 OXZ458818:OYB458819 OXZ524354:OYB524355 OXZ589890:OYB589891 OXZ655426:OYB655427 OXZ720962:OYB720963 OXZ786498:OYB786499 OXZ852034:OYB852035 OXZ917570:OYB917571 OXZ983106:OYB983107 OYI76:OYK77 OYI65612:OYK65613 OYI131148:OYK131149 OYI196684:OYK196685 OYI262220:OYK262221 OYI327756:OYK327757 OYI393292:OYK393293 OYI458828:OYK458829 OYI524364:OYK524365 OYI589900:OYK589901 OYI655436:OYK655437 OYI720972:OYK720973 OYI786508:OYK786509 OYI852044:OYK852045 OYI917580:OYK917581 OYI983116:OYK983117 PGZ76:PHB77 PGZ80:PHB81 PGZ65612:PHB65613 PGZ65616:PHB65617 PGZ131148:PHB131149 PGZ131152:PHB131153 PGZ196684:PHB196685 PGZ196688:PHB196689 PGZ262220:PHB262221 PGZ262224:PHB262225 PGZ327756:PHB327757 PGZ327760:PHB327761 PGZ393292:PHB393293 PGZ393296:PHB393297 PGZ458828:PHB458829 PGZ458832:PHB458833 PGZ524364:PHB524365 PGZ524368:PHB524369 PGZ589900:PHB589901 PGZ589904:PHB589905 PGZ655436:PHB655437 PGZ655440:PHB655441 PGZ720972:PHB720973 PGZ720976:PHB720977 PGZ786508:PHB786509 PGZ786512:PHB786513 PGZ852044:PHB852045 PGZ852048:PHB852049 PGZ917580:PHB917581 PGZ917584:PHB917585 PGZ983116:PHB983117 PGZ983120:PHB983121 PHV66:PHX67 PHV65602:PHX65603 PHV131138:PHX131139 PHV196674:PHX196675 PHV262210:PHX262211 PHV327746:PHX327747 PHV393282:PHX393283 PHV458818:PHX458819 PHV524354:PHX524355 PHV589890:PHX589891 PHV655426:PHX655427 PHV720962:PHX720963 PHV786498:PHX786499 PHV852034:PHX852035 PHV917570:PHX917571 PHV983106:PHX983107 PIE76:PIG77 PIE65612:PIG65613 PIE131148:PIG131149 PIE196684:PIG196685 PIE262220:PIG262221 PIE327756:PIG327757 PIE393292:PIG393293 PIE458828:PIG458829 PIE524364:PIG524365 PIE589900:PIG589901 PIE655436:PIG655437 PIE720972:PIG720973 PIE786508:PIG786509 PIE852044:PIG852045 PIE917580:PIG917581 PIE983116:PIG983117 PQV76:PQX77 PQV80:PQX81 PQV65612:PQX65613 PQV65616:PQX65617 PQV131148:PQX131149 PQV131152:PQX131153 PQV196684:PQX196685 PQV196688:PQX196689 PQV262220:PQX262221 PQV262224:PQX262225 PQV327756:PQX327757 PQV327760:PQX327761 PQV393292:PQX393293 PQV393296:PQX393297 PQV458828:PQX458829 PQV458832:PQX458833 PQV524364:PQX524365 PQV524368:PQX524369 PQV589900:PQX589901 PQV589904:PQX589905 PQV655436:PQX655437 PQV655440:PQX655441 PQV720972:PQX720973 PQV720976:PQX720977 PQV786508:PQX786509 PQV786512:PQX786513 PQV852044:PQX852045 PQV852048:PQX852049 PQV917580:PQX917581 PQV917584:PQX917585 PQV983116:PQX983117 PQV983120:PQX983121 PRR66:PRT67 PRR65602:PRT65603 PRR131138:PRT131139 PRR196674:PRT196675 PRR262210:PRT262211 PRR327746:PRT327747 PRR393282:PRT393283 PRR458818:PRT458819 PRR524354:PRT524355 PRR589890:PRT589891 PRR655426:PRT655427 PRR720962:PRT720963 PRR786498:PRT786499 PRR852034:PRT852035 PRR917570:PRT917571 PRR983106:PRT983107 PSA76:PSC77 PSA65612:PSC65613 PSA131148:PSC131149 PSA196684:PSC196685 PSA262220:PSC262221 PSA327756:PSC327757 PSA393292:PSC393293 PSA458828:PSC458829 PSA524364:PSC524365 PSA589900:PSC589901 PSA655436:PSC655437 PSA720972:PSC720973 PSA786508:PSC786509 PSA852044:PSC852045 PSA917580:PSC917581 PSA983116:PSC983117 QAR76:QAT77 QAR80:QAT81 QAR65612:QAT65613 QAR65616:QAT65617 QAR131148:QAT131149 QAR131152:QAT131153 QAR196684:QAT196685 QAR196688:QAT196689 QAR262220:QAT262221 QAR262224:QAT262225 QAR327756:QAT327757 QAR327760:QAT327761 QAR393292:QAT393293 QAR393296:QAT393297 QAR458828:QAT458829 QAR458832:QAT458833 QAR524364:QAT524365 QAR524368:QAT524369 QAR589900:QAT589901 QAR589904:QAT589905 QAR655436:QAT655437 QAR655440:QAT655441 QAR720972:QAT720973 QAR720976:QAT720977 QAR786508:QAT786509 QAR786512:QAT786513 QAR852044:QAT852045 QAR852048:QAT852049 QAR917580:QAT917581 QAR917584:QAT917585 QAR983116:QAT983117 QAR983120:QAT983121 QBN66:QBP67 QBN65602:QBP65603 QBN131138:QBP131139 QBN196674:QBP196675 QBN262210:QBP262211 QBN327746:QBP327747 QBN393282:QBP393283 QBN458818:QBP458819 QBN524354:QBP524355 QBN589890:QBP589891 QBN655426:QBP655427 QBN720962:QBP720963 QBN786498:QBP786499 QBN852034:QBP852035 QBN917570:QBP917571 QBN983106:QBP983107 QBW76:QBY77 QBW65612:QBY65613 QBW131148:QBY131149 QBW196684:QBY196685 QBW262220:QBY262221 QBW327756:QBY327757 QBW393292:QBY393293 QBW458828:QBY458829 QBW524364:QBY524365 QBW589900:QBY589901 QBW655436:QBY655437 QBW720972:QBY720973 QBW786508:QBY786509 QBW852044:QBY852045 QBW917580:QBY917581 QBW983116:QBY983117 QKN76:QKP77 QKN80:QKP81 QKN65612:QKP65613 QKN65616:QKP65617 QKN131148:QKP131149 QKN131152:QKP131153 QKN196684:QKP196685 QKN196688:QKP196689 QKN262220:QKP262221 QKN262224:QKP262225 QKN327756:QKP327757 QKN327760:QKP327761 QKN393292:QKP393293 QKN393296:QKP393297 QKN458828:QKP458829 QKN458832:QKP458833 QKN524364:QKP524365 QKN524368:QKP524369 QKN589900:QKP589901 QKN589904:QKP589905 QKN655436:QKP655437 QKN655440:QKP655441 QKN720972:QKP720973 QKN720976:QKP720977 QKN786508:QKP786509 QKN786512:QKP786513 QKN852044:QKP852045 QKN852048:QKP852049 QKN917580:QKP917581 QKN917584:QKP917585 QKN983116:QKP983117 QKN983120:QKP983121 QLJ66:QLL67 QLJ65602:QLL65603 QLJ131138:QLL131139 QLJ196674:QLL196675 QLJ262210:QLL262211 QLJ327746:QLL327747 QLJ393282:QLL393283 QLJ458818:QLL458819 QLJ524354:QLL524355 QLJ589890:QLL589891 QLJ655426:QLL655427 QLJ720962:QLL720963 QLJ786498:QLL786499 QLJ852034:QLL852035 QLJ917570:QLL917571 QLJ983106:QLL983107 QLS76:QLU77 QLS65612:QLU65613 QLS131148:QLU131149 QLS196684:QLU196685 QLS262220:QLU262221 QLS327756:QLU327757 QLS393292:QLU393293 QLS458828:QLU458829 QLS524364:QLU524365 QLS589900:QLU589901 QLS655436:QLU655437 QLS720972:QLU720973 QLS786508:QLU786509 QLS852044:QLU852045 QLS917580:QLU917581 QLS983116:QLU983117 QUJ76:QUL77 QUJ80:QUL81 QUJ65612:QUL65613 QUJ65616:QUL65617 QUJ131148:QUL131149 QUJ131152:QUL131153 QUJ196684:QUL196685 QUJ196688:QUL196689 QUJ262220:QUL262221 QUJ262224:QUL262225 QUJ327756:QUL327757 QUJ327760:QUL327761 QUJ393292:QUL393293 QUJ393296:QUL393297 QUJ458828:QUL458829 QUJ458832:QUL458833 QUJ524364:QUL524365 QUJ524368:QUL524369 QUJ589900:QUL589901 QUJ589904:QUL589905 QUJ655436:QUL655437 QUJ655440:QUL655441 QUJ720972:QUL720973 QUJ720976:QUL720977 QUJ786508:QUL786509 QUJ786512:QUL786513 QUJ852044:QUL852045 QUJ852048:QUL852049 QUJ917580:QUL917581 QUJ917584:QUL917585 QUJ983116:QUL983117 QUJ983120:QUL983121 QVF66:QVH67 QVF65602:QVH65603 QVF131138:QVH131139 QVF196674:QVH196675 QVF262210:QVH262211 QVF327746:QVH327747 QVF393282:QVH393283 QVF458818:QVH458819 QVF524354:QVH524355 QVF589890:QVH589891 QVF655426:QVH655427 QVF720962:QVH720963 QVF786498:QVH786499 QVF852034:QVH852035 QVF917570:QVH917571 QVF983106:QVH983107 QVO76:QVQ77 QVO65612:QVQ65613 QVO131148:QVQ131149 QVO196684:QVQ196685 QVO262220:QVQ262221 QVO327756:QVQ327757 QVO393292:QVQ393293 QVO458828:QVQ458829 QVO524364:QVQ524365 QVO589900:QVQ589901 QVO655436:QVQ655437 QVO720972:QVQ720973 QVO786508:QVQ786509 QVO852044:QVQ852045 QVO917580:QVQ917581 QVO983116:QVQ983117 REF76:REH77 REF80:REH81 REF65612:REH65613 REF65616:REH65617 REF131148:REH131149 REF131152:REH131153 REF196684:REH196685 REF196688:REH196689 REF262220:REH262221 REF262224:REH262225 REF327756:REH327757 REF327760:REH327761 REF393292:REH393293 REF393296:REH393297 REF458828:REH458829 REF458832:REH458833 REF524364:REH524365 REF524368:REH524369 REF589900:REH589901 REF589904:REH589905 REF655436:REH655437 REF655440:REH655441 REF720972:REH720973 REF720976:REH720977 REF786508:REH786509 REF786512:REH786513 REF852044:REH852045 REF852048:REH852049 REF917580:REH917581 REF917584:REH917585 REF983116:REH983117 REF983120:REH983121 RFB66:RFD67 RFB65602:RFD65603 RFB131138:RFD131139 RFB196674:RFD196675 RFB262210:RFD262211 RFB327746:RFD327747 RFB393282:RFD393283 RFB458818:RFD458819 RFB524354:RFD524355 RFB589890:RFD589891 RFB655426:RFD655427 RFB720962:RFD720963 RFB786498:RFD786499 RFB852034:RFD852035 RFB917570:RFD917571 RFB983106:RFD983107 RFK76:RFM77 RFK65612:RFM65613 RFK131148:RFM131149 RFK196684:RFM196685 RFK262220:RFM262221 RFK327756:RFM327757 RFK393292:RFM393293 RFK458828:RFM458829 RFK524364:RFM524365 RFK589900:RFM589901 RFK655436:RFM655437 RFK720972:RFM720973 RFK786508:RFM786509 RFK852044:RFM852045 RFK917580:RFM917581 RFK983116:RFM983117 ROB76:ROD77 ROB80:ROD81 ROB65612:ROD65613 ROB65616:ROD65617 ROB131148:ROD131149 ROB131152:ROD131153 ROB196684:ROD196685 ROB196688:ROD196689 ROB262220:ROD262221 ROB262224:ROD262225 ROB327756:ROD327757 ROB327760:ROD327761 ROB393292:ROD393293 ROB393296:ROD393297 ROB458828:ROD458829 ROB458832:ROD458833 ROB524364:ROD524365 ROB524368:ROD524369 ROB589900:ROD589901 ROB589904:ROD589905 ROB655436:ROD655437 ROB655440:ROD655441 ROB720972:ROD720973 ROB720976:ROD720977 ROB786508:ROD786509 ROB786512:ROD786513 ROB852044:ROD852045 ROB852048:ROD852049 ROB917580:ROD917581 ROB917584:ROD917585 ROB983116:ROD983117 ROB983120:ROD983121 ROX66:ROZ67 ROX65602:ROZ65603 ROX131138:ROZ131139 ROX196674:ROZ196675 ROX262210:ROZ262211 ROX327746:ROZ327747 ROX393282:ROZ393283 ROX458818:ROZ458819 ROX524354:ROZ524355 ROX589890:ROZ589891 ROX655426:ROZ655427 ROX720962:ROZ720963 ROX786498:ROZ786499 ROX852034:ROZ852035 ROX917570:ROZ917571 ROX983106:ROZ983107 RPG76:RPI77 RPG65612:RPI65613 RPG131148:RPI131149 RPG196684:RPI196685 RPG262220:RPI262221 RPG327756:RPI327757 RPG393292:RPI393293 RPG458828:RPI458829 RPG524364:RPI524365 RPG589900:RPI589901 RPG655436:RPI655437 RPG720972:RPI720973 RPG786508:RPI786509 RPG852044:RPI852045 RPG917580:RPI917581 RPG983116:RPI983117 RXX76:RXZ77 RXX80:RXZ81 RXX65612:RXZ65613 RXX65616:RXZ65617 RXX131148:RXZ131149 RXX131152:RXZ131153 RXX196684:RXZ196685 RXX196688:RXZ196689 RXX262220:RXZ262221 RXX262224:RXZ262225 RXX327756:RXZ327757 RXX327760:RXZ327761 RXX393292:RXZ393293 RXX393296:RXZ393297 RXX458828:RXZ458829 RXX458832:RXZ458833 RXX524364:RXZ524365 RXX524368:RXZ524369 RXX589900:RXZ589901 RXX589904:RXZ589905 RXX655436:RXZ655437 RXX655440:RXZ655441 RXX720972:RXZ720973 RXX720976:RXZ720977 RXX786508:RXZ786509 RXX786512:RXZ786513 RXX852044:RXZ852045 RXX852048:RXZ852049 RXX917580:RXZ917581 RXX917584:RXZ917585 RXX983116:RXZ983117 RXX983120:RXZ983121 RYT66:RYV67 RYT65602:RYV65603 RYT131138:RYV131139 RYT196674:RYV196675 RYT262210:RYV262211 RYT327746:RYV327747 RYT393282:RYV393283 RYT458818:RYV458819 RYT524354:RYV524355 RYT589890:RYV589891 RYT655426:RYV655427 RYT720962:RYV720963 RYT786498:RYV786499 RYT852034:RYV852035 RYT917570:RYV917571 RYT983106:RYV983107 RZC76:RZE77 RZC65612:RZE65613 RZC131148:RZE131149 RZC196684:RZE196685 RZC262220:RZE262221 RZC327756:RZE327757 RZC393292:RZE393293 RZC458828:RZE458829 RZC524364:RZE524365 RZC589900:RZE589901 RZC655436:RZE655437 RZC720972:RZE720973 RZC786508:RZE786509 RZC852044:RZE852045 RZC917580:RZE917581 RZC983116:RZE983117 SHT76:SHV77 SHT80:SHV81 SHT65612:SHV65613 SHT65616:SHV65617 SHT131148:SHV131149 SHT131152:SHV131153 SHT196684:SHV196685 SHT196688:SHV196689 SHT262220:SHV262221 SHT262224:SHV262225 SHT327756:SHV327757 SHT327760:SHV327761 SHT393292:SHV393293 SHT393296:SHV393297 SHT458828:SHV458829 SHT458832:SHV458833 SHT524364:SHV524365 SHT524368:SHV524369 SHT589900:SHV589901 SHT589904:SHV589905 SHT655436:SHV655437 SHT655440:SHV655441 SHT720972:SHV720973 SHT720976:SHV720977 SHT786508:SHV786509 SHT786512:SHV786513 SHT852044:SHV852045 SHT852048:SHV852049 SHT917580:SHV917581 SHT917584:SHV917585 SHT983116:SHV983117 SHT983120:SHV983121 SIP66:SIR67 SIP65602:SIR65603 SIP131138:SIR131139 SIP196674:SIR196675 SIP262210:SIR262211 SIP327746:SIR327747 SIP393282:SIR393283 SIP458818:SIR458819 SIP524354:SIR524355 SIP589890:SIR589891 SIP655426:SIR655427 SIP720962:SIR720963 SIP786498:SIR786499 SIP852034:SIR852035 SIP917570:SIR917571 SIP983106:SIR983107 SIY76:SJA77 SIY65612:SJA65613 SIY131148:SJA131149 SIY196684:SJA196685 SIY262220:SJA262221 SIY327756:SJA327757 SIY393292:SJA393293 SIY458828:SJA458829 SIY524364:SJA524365 SIY589900:SJA589901 SIY655436:SJA655437 SIY720972:SJA720973 SIY786508:SJA786509 SIY852044:SJA852045 SIY917580:SJA917581 SIY983116:SJA983117 SRP76:SRR77 SRP80:SRR81 SRP65612:SRR65613 SRP65616:SRR65617 SRP131148:SRR131149 SRP131152:SRR131153 SRP196684:SRR196685 SRP196688:SRR196689 SRP262220:SRR262221 SRP262224:SRR262225 SRP327756:SRR327757 SRP327760:SRR327761 SRP393292:SRR393293 SRP393296:SRR393297 SRP458828:SRR458829 SRP458832:SRR458833 SRP524364:SRR524365 SRP524368:SRR524369 SRP589900:SRR589901 SRP589904:SRR589905 SRP655436:SRR655437 SRP655440:SRR655441 SRP720972:SRR720973 SRP720976:SRR720977 SRP786508:SRR786509 SRP786512:SRR786513 SRP852044:SRR852045 SRP852048:SRR852049 SRP917580:SRR917581 SRP917584:SRR917585 SRP983116:SRR983117 SRP983120:SRR983121 SSL66:SSN67 SSL65602:SSN65603 SSL131138:SSN131139 SSL196674:SSN196675 SSL262210:SSN262211 SSL327746:SSN327747 SSL393282:SSN393283 SSL458818:SSN458819 SSL524354:SSN524355 SSL589890:SSN589891 SSL655426:SSN655427 SSL720962:SSN720963 SSL786498:SSN786499 SSL852034:SSN852035 SSL917570:SSN917571 SSL983106:SSN983107 SSU76:SSW77 SSU65612:SSW65613 SSU131148:SSW131149 SSU196684:SSW196685 SSU262220:SSW262221 SSU327756:SSW327757 SSU393292:SSW393293 SSU458828:SSW458829 SSU524364:SSW524365 SSU589900:SSW589901 SSU655436:SSW655437 SSU720972:SSW720973 SSU786508:SSW786509 SSU852044:SSW852045 SSU917580:SSW917581 SSU983116:SSW983117 TBL76:TBN77 TBL80:TBN81 TBL65612:TBN65613 TBL65616:TBN65617 TBL131148:TBN131149 TBL131152:TBN131153 TBL196684:TBN196685 TBL196688:TBN196689 TBL262220:TBN262221 TBL262224:TBN262225 TBL327756:TBN327757 TBL327760:TBN327761 TBL393292:TBN393293 TBL393296:TBN393297 TBL458828:TBN458829 TBL458832:TBN458833 TBL524364:TBN524365 TBL524368:TBN524369 TBL589900:TBN589901 TBL589904:TBN589905 TBL655436:TBN655437 TBL655440:TBN655441 TBL720972:TBN720973 TBL720976:TBN720977 TBL786508:TBN786509 TBL786512:TBN786513 TBL852044:TBN852045 TBL852048:TBN852049 TBL917580:TBN917581 TBL917584:TBN917585 TBL983116:TBN983117 TBL983120:TBN983121 TCH66:TCJ67 TCH65602:TCJ65603 TCH131138:TCJ131139 TCH196674:TCJ196675 TCH262210:TCJ262211 TCH327746:TCJ327747 TCH393282:TCJ393283 TCH458818:TCJ458819 TCH524354:TCJ524355 TCH589890:TCJ589891 TCH655426:TCJ655427 TCH720962:TCJ720963 TCH786498:TCJ786499 TCH852034:TCJ852035 TCH917570:TCJ917571 TCH983106:TCJ983107 TCQ76:TCS77 TCQ65612:TCS65613 TCQ131148:TCS131149 TCQ196684:TCS196685 TCQ262220:TCS262221 TCQ327756:TCS327757 TCQ393292:TCS393293 TCQ458828:TCS458829 TCQ524364:TCS524365 TCQ589900:TCS589901 TCQ655436:TCS655437 TCQ720972:TCS720973 TCQ786508:TCS786509 TCQ852044:TCS852045 TCQ917580:TCS917581 TCQ983116:TCS983117 TLH76:TLJ77 TLH80:TLJ81 TLH65612:TLJ65613 TLH65616:TLJ65617 TLH131148:TLJ131149 TLH131152:TLJ131153 TLH196684:TLJ196685 TLH196688:TLJ196689 TLH262220:TLJ262221 TLH262224:TLJ262225 TLH327756:TLJ327757 TLH327760:TLJ327761 TLH393292:TLJ393293 TLH393296:TLJ393297 TLH458828:TLJ458829 TLH458832:TLJ458833 TLH524364:TLJ524365 TLH524368:TLJ524369 TLH589900:TLJ589901 TLH589904:TLJ589905 TLH655436:TLJ655437 TLH655440:TLJ655441 TLH720972:TLJ720973 TLH720976:TLJ720977 TLH786508:TLJ786509 TLH786512:TLJ786513 TLH852044:TLJ852045 TLH852048:TLJ852049 TLH917580:TLJ917581 TLH917584:TLJ917585 TLH983116:TLJ983117 TLH983120:TLJ983121 TMD66:TMF67 TMD65602:TMF65603 TMD131138:TMF131139 TMD196674:TMF196675 TMD262210:TMF262211 TMD327746:TMF327747 TMD393282:TMF393283 TMD458818:TMF458819 TMD524354:TMF524355 TMD589890:TMF589891 TMD655426:TMF655427 TMD720962:TMF720963 TMD786498:TMF786499 TMD852034:TMF852035 TMD917570:TMF917571 TMD983106:TMF983107 TMM76:TMO77 TMM65612:TMO65613 TMM131148:TMO131149 TMM196684:TMO196685 TMM262220:TMO262221 TMM327756:TMO327757 TMM393292:TMO393293 TMM458828:TMO458829 TMM524364:TMO524365 TMM589900:TMO589901 TMM655436:TMO655437 TMM720972:TMO720973 TMM786508:TMO786509 TMM852044:TMO852045 TMM917580:TMO917581 TMM983116:TMO983117 TVD76:TVF77 TVD80:TVF81 TVD65612:TVF65613 TVD65616:TVF65617 TVD131148:TVF131149 TVD131152:TVF131153 TVD196684:TVF196685 TVD196688:TVF196689 TVD262220:TVF262221 TVD262224:TVF262225 TVD327756:TVF327757 TVD327760:TVF327761 TVD393292:TVF393293 TVD393296:TVF393297 TVD458828:TVF458829 TVD458832:TVF458833 TVD524364:TVF524365 TVD524368:TVF524369 TVD589900:TVF589901 TVD589904:TVF589905 TVD655436:TVF655437 TVD655440:TVF655441 TVD720972:TVF720973 TVD720976:TVF720977 TVD786508:TVF786509 TVD786512:TVF786513 TVD852044:TVF852045 TVD852048:TVF852049 TVD917580:TVF917581 TVD917584:TVF917585 TVD983116:TVF983117 TVD983120:TVF983121 TVZ66:TWB67 TVZ65602:TWB65603 TVZ131138:TWB131139 TVZ196674:TWB196675 TVZ262210:TWB262211 TVZ327746:TWB327747 TVZ393282:TWB393283 TVZ458818:TWB458819 TVZ524354:TWB524355 TVZ589890:TWB589891 TVZ655426:TWB655427 TVZ720962:TWB720963 TVZ786498:TWB786499 TVZ852034:TWB852035 TVZ917570:TWB917571 TVZ983106:TWB983107 TWI76:TWK77 TWI65612:TWK65613 TWI131148:TWK131149 TWI196684:TWK196685 TWI262220:TWK262221 TWI327756:TWK327757 TWI393292:TWK393293 TWI458828:TWK458829 TWI524364:TWK524365 TWI589900:TWK589901 TWI655436:TWK655437 TWI720972:TWK720973 TWI786508:TWK786509 TWI852044:TWK852045 TWI917580:TWK917581 TWI983116:TWK983117 UEZ76:UFB77 UEZ80:UFB81 UEZ65612:UFB65613 UEZ65616:UFB65617 UEZ131148:UFB131149 UEZ131152:UFB131153 UEZ196684:UFB196685 UEZ196688:UFB196689 UEZ262220:UFB262221 UEZ262224:UFB262225 UEZ327756:UFB327757 UEZ327760:UFB327761 UEZ393292:UFB393293 UEZ393296:UFB393297 UEZ458828:UFB458829 UEZ458832:UFB458833 UEZ524364:UFB524365 UEZ524368:UFB524369 UEZ589900:UFB589901 UEZ589904:UFB589905 UEZ655436:UFB655437 UEZ655440:UFB655441 UEZ720972:UFB720973 UEZ720976:UFB720977 UEZ786508:UFB786509 UEZ786512:UFB786513 UEZ852044:UFB852045 UEZ852048:UFB852049 UEZ917580:UFB917581 UEZ917584:UFB917585 UEZ983116:UFB983117 UEZ983120:UFB983121 UFV66:UFX67 UFV65602:UFX65603 UFV131138:UFX131139 UFV196674:UFX196675 UFV262210:UFX262211 UFV327746:UFX327747 UFV393282:UFX393283 UFV458818:UFX458819 UFV524354:UFX524355 UFV589890:UFX589891 UFV655426:UFX655427 UFV720962:UFX720963 UFV786498:UFX786499 UFV852034:UFX852035 UFV917570:UFX917571 UFV983106:UFX983107 UGE76:UGG77 UGE65612:UGG65613 UGE131148:UGG131149 UGE196684:UGG196685 UGE262220:UGG262221 UGE327756:UGG327757 UGE393292:UGG393293 UGE458828:UGG458829 UGE524364:UGG524365 UGE589900:UGG589901 UGE655436:UGG655437 UGE720972:UGG720973 UGE786508:UGG786509 UGE852044:UGG852045 UGE917580:UGG917581 UGE983116:UGG983117 UOV76:UOX77 UOV80:UOX81 UOV65612:UOX65613 UOV65616:UOX65617 UOV131148:UOX131149 UOV131152:UOX131153 UOV196684:UOX196685 UOV196688:UOX196689 UOV262220:UOX262221 UOV262224:UOX262225 UOV327756:UOX327757 UOV327760:UOX327761 UOV393292:UOX393293 UOV393296:UOX393297 UOV458828:UOX458829 UOV458832:UOX458833 UOV524364:UOX524365 UOV524368:UOX524369 UOV589900:UOX589901 UOV589904:UOX589905 UOV655436:UOX655437 UOV655440:UOX655441 UOV720972:UOX720973 UOV720976:UOX720977 UOV786508:UOX786509 UOV786512:UOX786513 UOV852044:UOX852045 UOV852048:UOX852049 UOV917580:UOX917581 UOV917584:UOX917585 UOV983116:UOX983117 UOV983120:UOX983121 UPR66:UPT67 UPR65602:UPT65603 UPR131138:UPT131139 UPR196674:UPT196675 UPR262210:UPT262211 UPR327746:UPT327747 UPR393282:UPT393283 UPR458818:UPT458819 UPR524354:UPT524355 UPR589890:UPT589891 UPR655426:UPT655427 UPR720962:UPT720963 UPR786498:UPT786499 UPR852034:UPT852035 UPR917570:UPT917571 UPR983106:UPT983107 UQA76:UQC77 UQA65612:UQC65613 UQA131148:UQC131149 UQA196684:UQC196685 UQA262220:UQC262221 UQA327756:UQC327757 UQA393292:UQC393293 UQA458828:UQC458829 UQA524364:UQC524365 UQA589900:UQC589901 UQA655436:UQC655437 UQA720972:UQC720973 UQA786508:UQC786509 UQA852044:UQC852045 UQA917580:UQC917581 UQA983116:UQC983117 UYR76:UYT77 UYR80:UYT81 UYR65612:UYT65613 UYR65616:UYT65617 UYR131148:UYT131149 UYR131152:UYT131153 UYR196684:UYT196685 UYR196688:UYT196689 UYR262220:UYT262221 UYR262224:UYT262225 UYR327756:UYT327757 UYR327760:UYT327761 UYR393292:UYT393293 UYR393296:UYT393297 UYR458828:UYT458829 UYR458832:UYT458833 UYR524364:UYT524365 UYR524368:UYT524369 UYR589900:UYT589901 UYR589904:UYT589905 UYR655436:UYT655437 UYR655440:UYT655441 UYR720972:UYT720973 UYR720976:UYT720977 UYR786508:UYT786509 UYR786512:UYT786513 UYR852044:UYT852045 UYR852048:UYT852049 UYR917580:UYT917581 UYR917584:UYT917585 UYR983116:UYT983117 UYR983120:UYT983121 UZN66:UZP67 UZN65602:UZP65603 UZN131138:UZP131139 UZN196674:UZP196675 UZN262210:UZP262211 UZN327746:UZP327747 UZN393282:UZP393283 UZN458818:UZP458819 UZN524354:UZP524355 UZN589890:UZP589891 UZN655426:UZP655427 UZN720962:UZP720963 UZN786498:UZP786499 UZN852034:UZP852035 UZN917570:UZP917571 UZN983106:UZP983107 UZW76:UZY77 UZW65612:UZY65613 UZW131148:UZY131149 UZW196684:UZY196685 UZW262220:UZY262221 UZW327756:UZY327757 UZW393292:UZY393293 UZW458828:UZY458829 UZW524364:UZY524365 UZW589900:UZY589901 UZW655436:UZY655437 UZW720972:UZY720973 UZW786508:UZY786509 UZW852044:UZY852045 UZW917580:UZY917581 UZW983116:UZY983117 VIN76:VIP77 VIN80:VIP81 VIN65612:VIP65613 VIN65616:VIP65617 VIN131148:VIP131149 VIN131152:VIP131153 VIN196684:VIP196685 VIN196688:VIP196689 VIN262220:VIP262221 VIN262224:VIP262225 VIN327756:VIP327757 VIN327760:VIP327761 VIN393292:VIP393293 VIN393296:VIP393297 VIN458828:VIP458829 VIN458832:VIP458833 VIN524364:VIP524365 VIN524368:VIP524369 VIN589900:VIP589901 VIN589904:VIP589905 VIN655436:VIP655437 VIN655440:VIP655441 VIN720972:VIP720973 VIN720976:VIP720977 VIN786508:VIP786509 VIN786512:VIP786513 VIN852044:VIP852045 VIN852048:VIP852049 VIN917580:VIP917581 VIN917584:VIP917585 VIN983116:VIP983117 VIN983120:VIP983121 VJJ66:VJL67 VJJ65602:VJL65603 VJJ131138:VJL131139 VJJ196674:VJL196675 VJJ262210:VJL262211 VJJ327746:VJL327747 VJJ393282:VJL393283 VJJ458818:VJL458819 VJJ524354:VJL524355 VJJ589890:VJL589891 VJJ655426:VJL655427 VJJ720962:VJL720963 VJJ786498:VJL786499 VJJ852034:VJL852035 VJJ917570:VJL917571 VJJ983106:VJL983107 VJS76:VJU77 VJS65612:VJU65613 VJS131148:VJU131149 VJS196684:VJU196685 VJS262220:VJU262221 VJS327756:VJU327757 VJS393292:VJU393293 VJS458828:VJU458829 VJS524364:VJU524365 VJS589900:VJU589901 VJS655436:VJU655437 VJS720972:VJU720973 VJS786508:VJU786509 VJS852044:VJU852045 VJS917580:VJU917581 VJS983116:VJU983117 VSJ76:VSL77 VSJ80:VSL81 VSJ65612:VSL65613 VSJ65616:VSL65617 VSJ131148:VSL131149 VSJ131152:VSL131153 VSJ196684:VSL196685 VSJ196688:VSL196689 VSJ262220:VSL262221 VSJ262224:VSL262225 VSJ327756:VSL327757 VSJ327760:VSL327761 VSJ393292:VSL393293 VSJ393296:VSL393297 VSJ458828:VSL458829 VSJ458832:VSL458833 VSJ524364:VSL524365 VSJ524368:VSL524369 VSJ589900:VSL589901 VSJ589904:VSL589905 VSJ655436:VSL655437 VSJ655440:VSL655441 VSJ720972:VSL720973 VSJ720976:VSL720977 VSJ786508:VSL786509 VSJ786512:VSL786513 VSJ852044:VSL852045 VSJ852048:VSL852049 VSJ917580:VSL917581 VSJ917584:VSL917585 VSJ983116:VSL983117 VSJ983120:VSL983121 VTF66:VTH67 VTF65602:VTH65603 VTF131138:VTH131139 VTF196674:VTH196675 VTF262210:VTH262211 VTF327746:VTH327747 VTF393282:VTH393283 VTF458818:VTH458819 VTF524354:VTH524355 VTF589890:VTH589891 VTF655426:VTH655427 VTF720962:VTH720963 VTF786498:VTH786499 VTF852034:VTH852035 VTF917570:VTH917571 VTF983106:VTH983107 VTO76:VTQ77 VTO65612:VTQ65613 VTO131148:VTQ131149 VTO196684:VTQ196685 VTO262220:VTQ262221 VTO327756:VTQ327757 VTO393292:VTQ393293 VTO458828:VTQ458829 VTO524364:VTQ524365 VTO589900:VTQ589901 VTO655436:VTQ655437 VTO720972:VTQ720973 VTO786508:VTQ786509 VTO852044:VTQ852045 VTO917580:VTQ917581 VTO983116:VTQ983117 WCF76:WCH77 WCF80:WCH81 WCF65612:WCH65613 WCF65616:WCH65617 WCF131148:WCH131149 WCF131152:WCH131153 WCF196684:WCH196685 WCF196688:WCH196689 WCF262220:WCH262221 WCF262224:WCH262225 WCF327756:WCH327757 WCF327760:WCH327761 WCF393292:WCH393293 WCF393296:WCH393297 WCF458828:WCH458829 WCF458832:WCH458833 WCF524364:WCH524365 WCF524368:WCH524369 WCF589900:WCH589901 WCF589904:WCH589905 WCF655436:WCH655437 WCF655440:WCH655441 WCF720972:WCH720973 WCF720976:WCH720977 WCF786508:WCH786509 WCF786512:WCH786513 WCF852044:WCH852045 WCF852048:WCH852049 WCF917580:WCH917581 WCF917584:WCH917585 WCF983116:WCH983117 WCF983120:WCH983121 WDB66:WDD67 WDB65602:WDD65603 WDB131138:WDD131139 WDB196674:WDD196675 WDB262210:WDD262211 WDB327746:WDD327747 WDB393282:WDD393283 WDB458818:WDD458819 WDB524354:WDD524355 WDB589890:WDD589891 WDB655426:WDD655427 WDB720962:WDD720963 WDB786498:WDD786499 WDB852034:WDD852035 WDB917570:WDD917571 WDB983106:WDD983107 WDK76:WDM77 WDK65612:WDM65613 WDK131148:WDM131149 WDK196684:WDM196685 WDK262220:WDM262221 WDK327756:WDM327757 WDK393292:WDM393293 WDK458828:WDM458829 WDK524364:WDM524365 WDK589900:WDM589901 WDK655436:WDM655437 WDK720972:WDM720973 WDK786508:WDM786509 WDK852044:WDM852045 WDK917580:WDM917581 WDK983116:WDM983117 WMB76:WMD77 WMB80:WMD81 WMB65612:WMD65613 WMB65616:WMD65617 WMB131148:WMD131149 WMB131152:WMD131153 WMB196684:WMD196685 WMB196688:WMD196689 WMB262220:WMD262221 WMB262224:WMD262225 WMB327756:WMD327757 WMB327760:WMD327761 WMB393292:WMD393293 WMB393296:WMD393297 WMB458828:WMD458829 WMB458832:WMD458833 WMB524364:WMD524365 WMB524368:WMD524369 WMB589900:WMD589901 WMB589904:WMD589905 WMB655436:WMD655437 WMB655440:WMD655441 WMB720972:WMD720973 WMB720976:WMD720977 WMB786508:WMD786509 WMB786512:WMD786513 WMB852044:WMD852045 WMB852048:WMD852049 WMB917580:WMD917581 WMB917584:WMD917585 WMB983116:WMD983117 WMB983120:WMD983121 WMX66:WMZ67 WMX65602:WMZ65603 WMX131138:WMZ131139 WMX196674:WMZ196675 WMX262210:WMZ262211 WMX327746:WMZ327747 WMX393282:WMZ393283 WMX458818:WMZ458819 WMX524354:WMZ524355 WMX589890:WMZ589891 WMX655426:WMZ655427 WMX720962:WMZ720963 WMX786498:WMZ786499 WMX852034:WMZ852035 WMX917570:WMZ917571 WMX983106:WMZ983107 WNG76:WNI77 WNG65612:WNI65613 WNG131148:WNI131149 WNG196684:WNI196685 WNG262220:WNI262221 WNG327756:WNI327757 WNG393292:WNI393293 WNG458828:WNI458829 WNG524364:WNI524365 WNG589900:WNI589901 WNG655436:WNI655437 WNG720972:WNI720973 WNG786508:WNI786509 WNG852044:WNI852045 WNG917580:WNI917581 WNG983116:WNI983117 WVX76:WVZ77 WVX80:WVZ81 WVX65612:WVZ65613 WVX65616:WVZ65617 WVX131148:WVZ131149 WVX131152:WVZ131153 WVX196684:WVZ196685 WVX196688:WVZ196689 WVX262220:WVZ262221 WVX262224:WVZ262225 WVX327756:WVZ327757 WVX327760:WVZ327761 WVX393292:WVZ393293 WVX393296:WVZ393297 WVX458828:WVZ458829 WVX458832:WVZ458833 WVX524364:WVZ524365 WVX524368:WVZ524369 WVX589900:WVZ589901 WVX589904:WVZ589905 WVX655436:WVZ655437 WVX655440:WVZ655441 WVX720972:WVZ720973 WVX720976:WVZ720977 WVX786508:WVZ786509 WVX786512:WVZ786513 WVX852044:WVZ852045 WVX852048:WVZ852049 WVX917580:WVZ917581 WVX917584:WVZ917585 WVX983116:WVZ983117 WVX983120:WVZ983121 WWT66:WWV67 WWT65602:WWV65603 WWT131138:WWV131139 WWT196674:WWV196675 WWT262210:WWV262211 WWT327746:WWV327747 WWT393282:WWV393283 WWT458818:WWV458819 WWT524354:WWV524355 WWT589890:WWV589891 WWT655426:WWV655427 WWT720962:WWV720963 WWT786498:WWV786499 WWT852034:WWV852035 WWT917570:WWV917571 WWT983106:WWV983107 WXC76:WXE77 WXC65612:WXE65613 WXC131148:WXE131149 WXC196684:WXE196685 WXC262220:WXE262221 WXC327756:WXE327757 WXC393292:WXE393293 WXC458828:WXE458829 WXC524364:WXE524365 WXC589900:WXE589901 WXC655436:WXE655437 WXC720972:WXE720973 WXC786508:WXE786509 WXC852044:WXE852045 WXC917580:WXE917581 WXC983116:WXE983117" xr:uid="{00000000-0002-0000-2500-000003000000}">
      <formula1>"　,令和,平成"</formula1>
    </dataValidation>
  </dataValidations>
  <printOptions horizontalCentered="1"/>
  <pageMargins left="0.70866141732283472" right="0.70866141732283472" top="0.59055118110236227" bottom="0.19685039370078741" header="0" footer="0"/>
  <pageSetup paperSize="9" scale="86"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F04AF8F-780B-4A0A-B77C-E316572E10F1}">
          <x14:formula1>
            <xm:f>"□,■"</xm:f>
          </x14:formula1>
          <xm:sqref>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BE65654:BF65656 LA65654:LB65656 UW65654:UX65656 AES65654:AET65656 AOO65654:AOP65656 AYK65654:AYL65656 BIG65654:BIH65656 BSC65654:BSD65656 CBY65654:CBZ65656 CLU65654:CLV65656 CVQ65654:CVR65656 DFM65654:DFN65656 DPI65654:DPJ65656 DZE65654:DZF65656 EJA65654:EJB65656 ESW65654:ESX65656 FCS65654:FCT65656 FMO65654:FMP65656 FWK65654:FWL65656 GGG65654:GGH65656 GQC65654:GQD65656 GZY65654:GZZ65656 HJU65654:HJV65656 HTQ65654:HTR65656 IDM65654:IDN65656 INI65654:INJ65656 IXE65654:IXF65656 JHA65654:JHB65656 JQW65654:JQX65656 KAS65654:KAT65656 KKO65654:KKP65656 KUK65654:KUL65656 LEG65654:LEH65656 LOC65654:LOD65656 LXY65654:LXZ65656 MHU65654:MHV65656 MRQ65654:MRR65656 NBM65654:NBN65656 NLI65654:NLJ65656 NVE65654:NVF65656 OFA65654:OFB65656 OOW65654:OOX65656 OYS65654:OYT65656 PIO65654:PIP65656 PSK65654:PSL65656 QCG65654:QCH65656 QMC65654:QMD65656 QVY65654:QVZ65656 RFU65654:RFV65656 RPQ65654:RPR65656 RZM65654:RZN65656 SJI65654:SJJ65656 STE65654:STF65656 TDA65654:TDB65656 TMW65654:TMX65656 TWS65654:TWT65656 UGO65654:UGP65656 UQK65654:UQL65656 VAG65654:VAH65656 VKC65654:VKD65656 VTY65654:VTZ65656 WDU65654:WDV65656 WNQ65654:WNR65656 WXM65654:WXN65656 BE131190:BF131192 LA131190:LB131192 UW131190:UX131192 AES131190:AET131192 AOO131190:AOP131192 AYK131190:AYL131192 BIG131190:BIH131192 BSC131190:BSD131192 CBY131190:CBZ131192 CLU131190:CLV131192 CVQ131190:CVR131192 DFM131190:DFN131192 DPI131190:DPJ131192 DZE131190:DZF131192 EJA131190:EJB131192 ESW131190:ESX131192 FCS131190:FCT131192 FMO131190:FMP131192 FWK131190:FWL131192 GGG131190:GGH131192 GQC131190:GQD131192 GZY131190:GZZ131192 HJU131190:HJV131192 HTQ131190:HTR131192 IDM131190:IDN131192 INI131190:INJ131192 IXE131190:IXF131192 JHA131190:JHB131192 JQW131190:JQX131192 KAS131190:KAT131192 KKO131190:KKP131192 KUK131190:KUL131192 LEG131190:LEH131192 LOC131190:LOD131192 LXY131190:LXZ131192 MHU131190:MHV131192 MRQ131190:MRR131192 NBM131190:NBN131192 NLI131190:NLJ131192 NVE131190:NVF131192 OFA131190:OFB131192 OOW131190:OOX131192 OYS131190:OYT131192 PIO131190:PIP131192 PSK131190:PSL131192 QCG131190:QCH131192 QMC131190:QMD131192 QVY131190:QVZ131192 RFU131190:RFV131192 RPQ131190:RPR131192 RZM131190:RZN131192 SJI131190:SJJ131192 STE131190:STF131192 TDA131190:TDB131192 TMW131190:TMX131192 TWS131190:TWT131192 UGO131190:UGP131192 UQK131190:UQL131192 VAG131190:VAH131192 VKC131190:VKD131192 VTY131190:VTZ131192 WDU131190:WDV131192 WNQ131190:WNR131192 WXM131190:WXN131192 BE196726:BF196728 LA196726:LB196728 UW196726:UX196728 AES196726:AET196728 AOO196726:AOP196728 AYK196726:AYL196728 BIG196726:BIH196728 BSC196726:BSD196728 CBY196726:CBZ196728 CLU196726:CLV196728 CVQ196726:CVR196728 DFM196726:DFN196728 DPI196726:DPJ196728 DZE196726:DZF196728 EJA196726:EJB196728 ESW196726:ESX196728 FCS196726:FCT196728 FMO196726:FMP196728 FWK196726:FWL196728 GGG196726:GGH196728 GQC196726:GQD196728 GZY196726:GZZ196728 HJU196726:HJV196728 HTQ196726:HTR196728 IDM196726:IDN196728 INI196726:INJ196728 IXE196726:IXF196728 JHA196726:JHB196728 JQW196726:JQX196728 KAS196726:KAT196728 KKO196726:KKP196728 KUK196726:KUL196728 LEG196726:LEH196728 LOC196726:LOD196728 LXY196726:LXZ196728 MHU196726:MHV196728 MRQ196726:MRR196728 NBM196726:NBN196728 NLI196726:NLJ196728 NVE196726:NVF196728 OFA196726:OFB196728 OOW196726:OOX196728 OYS196726:OYT196728 PIO196726:PIP196728 PSK196726:PSL196728 QCG196726:QCH196728 QMC196726:QMD196728 QVY196726:QVZ196728 RFU196726:RFV196728 RPQ196726:RPR196728 RZM196726:RZN196728 SJI196726:SJJ196728 STE196726:STF196728 TDA196726:TDB196728 TMW196726:TMX196728 TWS196726:TWT196728 UGO196726:UGP196728 UQK196726:UQL196728 VAG196726:VAH196728 VKC196726:VKD196728 VTY196726:VTZ196728 WDU196726:WDV196728 WNQ196726:WNR196728 WXM196726:WXN196728 BE262262:BF262264 LA262262:LB262264 UW262262:UX262264 AES262262:AET262264 AOO262262:AOP262264 AYK262262:AYL262264 BIG262262:BIH262264 BSC262262:BSD262264 CBY262262:CBZ262264 CLU262262:CLV262264 CVQ262262:CVR262264 DFM262262:DFN262264 DPI262262:DPJ262264 DZE262262:DZF262264 EJA262262:EJB262264 ESW262262:ESX262264 FCS262262:FCT262264 FMO262262:FMP262264 FWK262262:FWL262264 GGG262262:GGH262264 GQC262262:GQD262264 GZY262262:GZZ262264 HJU262262:HJV262264 HTQ262262:HTR262264 IDM262262:IDN262264 INI262262:INJ262264 IXE262262:IXF262264 JHA262262:JHB262264 JQW262262:JQX262264 KAS262262:KAT262264 KKO262262:KKP262264 KUK262262:KUL262264 LEG262262:LEH262264 LOC262262:LOD262264 LXY262262:LXZ262264 MHU262262:MHV262264 MRQ262262:MRR262264 NBM262262:NBN262264 NLI262262:NLJ262264 NVE262262:NVF262264 OFA262262:OFB262264 OOW262262:OOX262264 OYS262262:OYT262264 PIO262262:PIP262264 PSK262262:PSL262264 QCG262262:QCH262264 QMC262262:QMD262264 QVY262262:QVZ262264 RFU262262:RFV262264 RPQ262262:RPR262264 RZM262262:RZN262264 SJI262262:SJJ262264 STE262262:STF262264 TDA262262:TDB262264 TMW262262:TMX262264 TWS262262:TWT262264 UGO262262:UGP262264 UQK262262:UQL262264 VAG262262:VAH262264 VKC262262:VKD262264 VTY262262:VTZ262264 WDU262262:WDV262264 WNQ262262:WNR262264 WXM262262:WXN262264 BE327798:BF327800 LA327798:LB327800 UW327798:UX327800 AES327798:AET327800 AOO327798:AOP327800 AYK327798:AYL327800 BIG327798:BIH327800 BSC327798:BSD327800 CBY327798:CBZ327800 CLU327798:CLV327800 CVQ327798:CVR327800 DFM327798:DFN327800 DPI327798:DPJ327800 DZE327798:DZF327800 EJA327798:EJB327800 ESW327798:ESX327800 FCS327798:FCT327800 FMO327798:FMP327800 FWK327798:FWL327800 GGG327798:GGH327800 GQC327798:GQD327800 GZY327798:GZZ327800 HJU327798:HJV327800 HTQ327798:HTR327800 IDM327798:IDN327800 INI327798:INJ327800 IXE327798:IXF327800 JHA327798:JHB327800 JQW327798:JQX327800 KAS327798:KAT327800 KKO327798:KKP327800 KUK327798:KUL327800 LEG327798:LEH327800 LOC327798:LOD327800 LXY327798:LXZ327800 MHU327798:MHV327800 MRQ327798:MRR327800 NBM327798:NBN327800 NLI327798:NLJ327800 NVE327798:NVF327800 OFA327798:OFB327800 OOW327798:OOX327800 OYS327798:OYT327800 PIO327798:PIP327800 PSK327798:PSL327800 QCG327798:QCH327800 QMC327798:QMD327800 QVY327798:QVZ327800 RFU327798:RFV327800 RPQ327798:RPR327800 RZM327798:RZN327800 SJI327798:SJJ327800 STE327798:STF327800 TDA327798:TDB327800 TMW327798:TMX327800 TWS327798:TWT327800 UGO327798:UGP327800 UQK327798:UQL327800 VAG327798:VAH327800 VKC327798:VKD327800 VTY327798:VTZ327800 WDU327798:WDV327800 WNQ327798:WNR327800 WXM327798:WXN327800 BE393334:BF393336 LA393334:LB393336 UW393334:UX393336 AES393334:AET393336 AOO393334:AOP393336 AYK393334:AYL393336 BIG393334:BIH393336 BSC393334:BSD393336 CBY393334:CBZ393336 CLU393334:CLV393336 CVQ393334:CVR393336 DFM393334:DFN393336 DPI393334:DPJ393336 DZE393334:DZF393336 EJA393334:EJB393336 ESW393334:ESX393336 FCS393334:FCT393336 FMO393334:FMP393336 FWK393334:FWL393336 GGG393334:GGH393336 GQC393334:GQD393336 GZY393334:GZZ393336 HJU393334:HJV393336 HTQ393334:HTR393336 IDM393334:IDN393336 INI393334:INJ393336 IXE393334:IXF393336 JHA393334:JHB393336 JQW393334:JQX393336 KAS393334:KAT393336 KKO393334:KKP393336 KUK393334:KUL393336 LEG393334:LEH393336 LOC393334:LOD393336 LXY393334:LXZ393336 MHU393334:MHV393336 MRQ393334:MRR393336 NBM393334:NBN393336 NLI393334:NLJ393336 NVE393334:NVF393336 OFA393334:OFB393336 OOW393334:OOX393336 OYS393334:OYT393336 PIO393334:PIP393336 PSK393334:PSL393336 QCG393334:QCH393336 QMC393334:QMD393336 QVY393334:QVZ393336 RFU393334:RFV393336 RPQ393334:RPR393336 RZM393334:RZN393336 SJI393334:SJJ393336 STE393334:STF393336 TDA393334:TDB393336 TMW393334:TMX393336 TWS393334:TWT393336 UGO393334:UGP393336 UQK393334:UQL393336 VAG393334:VAH393336 VKC393334:VKD393336 VTY393334:VTZ393336 WDU393334:WDV393336 WNQ393334:WNR393336 WXM393334:WXN393336 BE458870:BF458872 LA458870:LB458872 UW458870:UX458872 AES458870:AET458872 AOO458870:AOP458872 AYK458870:AYL458872 BIG458870:BIH458872 BSC458870:BSD458872 CBY458870:CBZ458872 CLU458870:CLV458872 CVQ458870:CVR458872 DFM458870:DFN458872 DPI458870:DPJ458872 DZE458870:DZF458872 EJA458870:EJB458872 ESW458870:ESX458872 FCS458870:FCT458872 FMO458870:FMP458872 FWK458870:FWL458872 GGG458870:GGH458872 GQC458870:GQD458872 GZY458870:GZZ458872 HJU458870:HJV458872 HTQ458870:HTR458872 IDM458870:IDN458872 INI458870:INJ458872 IXE458870:IXF458872 JHA458870:JHB458872 JQW458870:JQX458872 KAS458870:KAT458872 KKO458870:KKP458872 KUK458870:KUL458872 LEG458870:LEH458872 LOC458870:LOD458872 LXY458870:LXZ458872 MHU458870:MHV458872 MRQ458870:MRR458872 NBM458870:NBN458872 NLI458870:NLJ458872 NVE458870:NVF458872 OFA458870:OFB458872 OOW458870:OOX458872 OYS458870:OYT458872 PIO458870:PIP458872 PSK458870:PSL458872 QCG458870:QCH458872 QMC458870:QMD458872 QVY458870:QVZ458872 RFU458870:RFV458872 RPQ458870:RPR458872 RZM458870:RZN458872 SJI458870:SJJ458872 STE458870:STF458872 TDA458870:TDB458872 TMW458870:TMX458872 TWS458870:TWT458872 UGO458870:UGP458872 UQK458870:UQL458872 VAG458870:VAH458872 VKC458870:VKD458872 VTY458870:VTZ458872 WDU458870:WDV458872 WNQ458870:WNR458872 WXM458870:WXN458872 BE524406:BF524408 LA524406:LB524408 UW524406:UX524408 AES524406:AET524408 AOO524406:AOP524408 AYK524406:AYL524408 BIG524406:BIH524408 BSC524406:BSD524408 CBY524406:CBZ524408 CLU524406:CLV524408 CVQ524406:CVR524408 DFM524406:DFN524408 DPI524406:DPJ524408 DZE524406:DZF524408 EJA524406:EJB524408 ESW524406:ESX524408 FCS524406:FCT524408 FMO524406:FMP524408 FWK524406:FWL524408 GGG524406:GGH524408 GQC524406:GQD524408 GZY524406:GZZ524408 HJU524406:HJV524408 HTQ524406:HTR524408 IDM524406:IDN524408 INI524406:INJ524408 IXE524406:IXF524408 JHA524406:JHB524408 JQW524406:JQX524408 KAS524406:KAT524408 KKO524406:KKP524408 KUK524406:KUL524408 LEG524406:LEH524408 LOC524406:LOD524408 LXY524406:LXZ524408 MHU524406:MHV524408 MRQ524406:MRR524408 NBM524406:NBN524408 NLI524406:NLJ524408 NVE524406:NVF524408 OFA524406:OFB524408 OOW524406:OOX524408 OYS524406:OYT524408 PIO524406:PIP524408 PSK524406:PSL524408 QCG524406:QCH524408 QMC524406:QMD524408 QVY524406:QVZ524408 RFU524406:RFV524408 RPQ524406:RPR524408 RZM524406:RZN524408 SJI524406:SJJ524408 STE524406:STF524408 TDA524406:TDB524408 TMW524406:TMX524408 TWS524406:TWT524408 UGO524406:UGP524408 UQK524406:UQL524408 VAG524406:VAH524408 VKC524406:VKD524408 VTY524406:VTZ524408 WDU524406:WDV524408 WNQ524406:WNR524408 WXM524406:WXN524408 BE589942:BF589944 LA589942:LB589944 UW589942:UX589944 AES589942:AET589944 AOO589942:AOP589944 AYK589942:AYL589944 BIG589942:BIH589944 BSC589942:BSD589944 CBY589942:CBZ589944 CLU589942:CLV589944 CVQ589942:CVR589944 DFM589942:DFN589944 DPI589942:DPJ589944 DZE589942:DZF589944 EJA589942:EJB589944 ESW589942:ESX589944 FCS589942:FCT589944 FMO589942:FMP589944 FWK589942:FWL589944 GGG589942:GGH589944 GQC589942:GQD589944 GZY589942:GZZ589944 HJU589942:HJV589944 HTQ589942:HTR589944 IDM589942:IDN589944 INI589942:INJ589944 IXE589942:IXF589944 JHA589942:JHB589944 JQW589942:JQX589944 KAS589942:KAT589944 KKO589942:KKP589944 KUK589942:KUL589944 LEG589942:LEH589944 LOC589942:LOD589944 LXY589942:LXZ589944 MHU589942:MHV589944 MRQ589942:MRR589944 NBM589942:NBN589944 NLI589942:NLJ589944 NVE589942:NVF589944 OFA589942:OFB589944 OOW589942:OOX589944 OYS589942:OYT589944 PIO589942:PIP589944 PSK589942:PSL589944 QCG589942:QCH589944 QMC589942:QMD589944 QVY589942:QVZ589944 RFU589942:RFV589944 RPQ589942:RPR589944 RZM589942:RZN589944 SJI589942:SJJ589944 STE589942:STF589944 TDA589942:TDB589944 TMW589942:TMX589944 TWS589942:TWT589944 UGO589942:UGP589944 UQK589942:UQL589944 VAG589942:VAH589944 VKC589942:VKD589944 VTY589942:VTZ589944 WDU589942:WDV589944 WNQ589942:WNR589944 WXM589942:WXN589944 BE655478:BF655480 LA655478:LB655480 UW655478:UX655480 AES655478:AET655480 AOO655478:AOP655480 AYK655478:AYL655480 BIG655478:BIH655480 BSC655478:BSD655480 CBY655478:CBZ655480 CLU655478:CLV655480 CVQ655478:CVR655480 DFM655478:DFN655480 DPI655478:DPJ655480 DZE655478:DZF655480 EJA655478:EJB655480 ESW655478:ESX655480 FCS655478:FCT655480 FMO655478:FMP655480 FWK655478:FWL655480 GGG655478:GGH655480 GQC655478:GQD655480 GZY655478:GZZ655480 HJU655478:HJV655480 HTQ655478:HTR655480 IDM655478:IDN655480 INI655478:INJ655480 IXE655478:IXF655480 JHA655478:JHB655480 JQW655478:JQX655480 KAS655478:KAT655480 KKO655478:KKP655480 KUK655478:KUL655480 LEG655478:LEH655480 LOC655478:LOD655480 LXY655478:LXZ655480 MHU655478:MHV655480 MRQ655478:MRR655480 NBM655478:NBN655480 NLI655478:NLJ655480 NVE655478:NVF655480 OFA655478:OFB655480 OOW655478:OOX655480 OYS655478:OYT655480 PIO655478:PIP655480 PSK655478:PSL655480 QCG655478:QCH655480 QMC655478:QMD655480 QVY655478:QVZ655480 RFU655478:RFV655480 RPQ655478:RPR655480 RZM655478:RZN655480 SJI655478:SJJ655480 STE655478:STF655480 TDA655478:TDB655480 TMW655478:TMX655480 TWS655478:TWT655480 UGO655478:UGP655480 UQK655478:UQL655480 VAG655478:VAH655480 VKC655478:VKD655480 VTY655478:VTZ655480 WDU655478:WDV655480 WNQ655478:WNR655480 WXM655478:WXN655480 BE721014:BF721016 LA721014:LB721016 UW721014:UX721016 AES721014:AET721016 AOO721014:AOP721016 AYK721014:AYL721016 BIG721014:BIH721016 BSC721014:BSD721016 CBY721014:CBZ721016 CLU721014:CLV721016 CVQ721014:CVR721016 DFM721014:DFN721016 DPI721014:DPJ721016 DZE721014:DZF721016 EJA721014:EJB721016 ESW721014:ESX721016 FCS721014:FCT721016 FMO721014:FMP721016 FWK721014:FWL721016 GGG721014:GGH721016 GQC721014:GQD721016 GZY721014:GZZ721016 HJU721014:HJV721016 HTQ721014:HTR721016 IDM721014:IDN721016 INI721014:INJ721016 IXE721014:IXF721016 JHA721014:JHB721016 JQW721014:JQX721016 KAS721014:KAT721016 KKO721014:KKP721016 KUK721014:KUL721016 LEG721014:LEH721016 LOC721014:LOD721016 LXY721014:LXZ721016 MHU721014:MHV721016 MRQ721014:MRR721016 NBM721014:NBN721016 NLI721014:NLJ721016 NVE721014:NVF721016 OFA721014:OFB721016 OOW721014:OOX721016 OYS721014:OYT721016 PIO721014:PIP721016 PSK721014:PSL721016 QCG721014:QCH721016 QMC721014:QMD721016 QVY721014:QVZ721016 RFU721014:RFV721016 RPQ721014:RPR721016 RZM721014:RZN721016 SJI721014:SJJ721016 STE721014:STF721016 TDA721014:TDB721016 TMW721014:TMX721016 TWS721014:TWT721016 UGO721014:UGP721016 UQK721014:UQL721016 VAG721014:VAH721016 VKC721014:VKD721016 VTY721014:VTZ721016 WDU721014:WDV721016 WNQ721014:WNR721016 WXM721014:WXN721016 BE786550:BF786552 LA786550:LB786552 UW786550:UX786552 AES786550:AET786552 AOO786550:AOP786552 AYK786550:AYL786552 BIG786550:BIH786552 BSC786550:BSD786552 CBY786550:CBZ786552 CLU786550:CLV786552 CVQ786550:CVR786552 DFM786550:DFN786552 DPI786550:DPJ786552 DZE786550:DZF786552 EJA786550:EJB786552 ESW786550:ESX786552 FCS786550:FCT786552 FMO786550:FMP786552 FWK786550:FWL786552 GGG786550:GGH786552 GQC786550:GQD786552 GZY786550:GZZ786552 HJU786550:HJV786552 HTQ786550:HTR786552 IDM786550:IDN786552 INI786550:INJ786552 IXE786550:IXF786552 JHA786550:JHB786552 JQW786550:JQX786552 KAS786550:KAT786552 KKO786550:KKP786552 KUK786550:KUL786552 LEG786550:LEH786552 LOC786550:LOD786552 LXY786550:LXZ786552 MHU786550:MHV786552 MRQ786550:MRR786552 NBM786550:NBN786552 NLI786550:NLJ786552 NVE786550:NVF786552 OFA786550:OFB786552 OOW786550:OOX786552 OYS786550:OYT786552 PIO786550:PIP786552 PSK786550:PSL786552 QCG786550:QCH786552 QMC786550:QMD786552 QVY786550:QVZ786552 RFU786550:RFV786552 RPQ786550:RPR786552 RZM786550:RZN786552 SJI786550:SJJ786552 STE786550:STF786552 TDA786550:TDB786552 TMW786550:TMX786552 TWS786550:TWT786552 UGO786550:UGP786552 UQK786550:UQL786552 VAG786550:VAH786552 VKC786550:VKD786552 VTY786550:VTZ786552 WDU786550:WDV786552 WNQ786550:WNR786552 WXM786550:WXN786552 BE852086:BF852088 LA852086:LB852088 UW852086:UX852088 AES852086:AET852088 AOO852086:AOP852088 AYK852086:AYL852088 BIG852086:BIH852088 BSC852086:BSD852088 CBY852086:CBZ852088 CLU852086:CLV852088 CVQ852086:CVR852088 DFM852086:DFN852088 DPI852086:DPJ852088 DZE852086:DZF852088 EJA852086:EJB852088 ESW852086:ESX852088 FCS852086:FCT852088 FMO852086:FMP852088 FWK852086:FWL852088 GGG852086:GGH852088 GQC852086:GQD852088 GZY852086:GZZ852088 HJU852086:HJV852088 HTQ852086:HTR852088 IDM852086:IDN852088 INI852086:INJ852088 IXE852086:IXF852088 JHA852086:JHB852088 JQW852086:JQX852088 KAS852086:KAT852088 KKO852086:KKP852088 KUK852086:KUL852088 LEG852086:LEH852088 LOC852086:LOD852088 LXY852086:LXZ852088 MHU852086:MHV852088 MRQ852086:MRR852088 NBM852086:NBN852088 NLI852086:NLJ852088 NVE852086:NVF852088 OFA852086:OFB852088 OOW852086:OOX852088 OYS852086:OYT852088 PIO852086:PIP852088 PSK852086:PSL852088 QCG852086:QCH852088 QMC852086:QMD852088 QVY852086:QVZ852088 RFU852086:RFV852088 RPQ852086:RPR852088 RZM852086:RZN852088 SJI852086:SJJ852088 STE852086:STF852088 TDA852086:TDB852088 TMW852086:TMX852088 TWS852086:TWT852088 UGO852086:UGP852088 UQK852086:UQL852088 VAG852086:VAH852088 VKC852086:VKD852088 VTY852086:VTZ852088 WDU852086:WDV852088 WNQ852086:WNR852088 WXM852086:WXN852088 BE917622:BF917624 LA917622:LB917624 UW917622:UX917624 AES917622:AET917624 AOO917622:AOP917624 AYK917622:AYL917624 BIG917622:BIH917624 BSC917622:BSD917624 CBY917622:CBZ917624 CLU917622:CLV917624 CVQ917622:CVR917624 DFM917622:DFN917624 DPI917622:DPJ917624 DZE917622:DZF917624 EJA917622:EJB917624 ESW917622:ESX917624 FCS917622:FCT917624 FMO917622:FMP917624 FWK917622:FWL917624 GGG917622:GGH917624 GQC917622:GQD917624 GZY917622:GZZ917624 HJU917622:HJV917624 HTQ917622:HTR917624 IDM917622:IDN917624 INI917622:INJ917624 IXE917622:IXF917624 JHA917622:JHB917624 JQW917622:JQX917624 KAS917622:KAT917624 KKO917622:KKP917624 KUK917622:KUL917624 LEG917622:LEH917624 LOC917622:LOD917624 LXY917622:LXZ917624 MHU917622:MHV917624 MRQ917622:MRR917624 NBM917622:NBN917624 NLI917622:NLJ917624 NVE917622:NVF917624 OFA917622:OFB917624 OOW917622:OOX917624 OYS917622:OYT917624 PIO917622:PIP917624 PSK917622:PSL917624 QCG917622:QCH917624 QMC917622:QMD917624 QVY917622:QVZ917624 RFU917622:RFV917624 RPQ917622:RPR917624 RZM917622:RZN917624 SJI917622:SJJ917624 STE917622:STF917624 TDA917622:TDB917624 TMW917622:TMX917624 TWS917622:TWT917624 UGO917622:UGP917624 UQK917622:UQL917624 VAG917622:VAH917624 VKC917622:VKD917624 VTY917622:VTZ917624 WDU917622:WDV917624 WNQ917622:WNR917624 WXM917622:WXN917624 BE983158:BF983160 LA983158:LB983160 UW983158:UX983160 AES983158:AET983160 AOO983158:AOP983160 AYK983158:AYL983160 BIG983158:BIH983160 BSC983158:BSD983160 CBY983158:CBZ983160 CLU983158:CLV983160 CVQ983158:CVR983160 DFM983158:DFN983160 DPI983158:DPJ983160 DZE983158:DZF983160 EJA983158:EJB983160 ESW983158:ESX983160 FCS983158:FCT983160 FMO983158:FMP983160 FWK983158:FWL983160 GGG983158:GGH983160 GQC983158:GQD983160 GZY983158:GZZ983160 HJU983158:HJV983160 HTQ983158:HTR983160 IDM983158:IDN983160 INI983158:INJ983160 IXE983158:IXF983160 JHA983158:JHB983160 JQW983158:JQX983160 KAS983158:KAT983160 KKO983158:KKP983160 KUK983158:KUL983160 LEG983158:LEH983160 LOC983158:LOD983160 LXY983158:LXZ983160 MHU983158:MHV983160 MRQ983158:MRR983160 NBM983158:NBN983160 NLI983158:NLJ983160 NVE983158:NVF983160 OFA983158:OFB983160 OOW983158:OOX983160 OYS983158:OYT983160 PIO983158:PIP983160 PSK983158:PSL983160 QCG983158:QCH983160 QMC983158:QMD983160 QVY983158:QVZ983160 RFU983158:RFV983160 RPQ983158:RPR983160 RZM983158:RZN983160 SJI983158:SJJ983160 STE983158:STF983160 TDA983158:TDB983160 TMW983158:TMX983160 TWS983158:TWT983160 UGO983158:UGP983160 UQK983158:UQL983160 VAG983158:VAH983160 VKC983158:VKD983160 VTY983158:VTZ983160 WDU983158:WDV983160 WNQ983158:WNR983160 WXM983158:WXN983160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BI65654:BJ65656 LE65654:LF65656 VA65654:VB65656 AEW65654:AEX65656 AOS65654:AOT65656 AYO65654:AYP65656 BIK65654:BIL65656 BSG65654:BSH65656 CCC65654:CCD65656 CLY65654:CLZ65656 CVU65654:CVV65656 DFQ65654:DFR65656 DPM65654:DPN65656 DZI65654:DZJ65656 EJE65654:EJF65656 ETA65654:ETB65656 FCW65654:FCX65656 FMS65654:FMT65656 FWO65654:FWP65656 GGK65654:GGL65656 GQG65654:GQH65656 HAC65654:HAD65656 HJY65654:HJZ65656 HTU65654:HTV65656 IDQ65654:IDR65656 INM65654:INN65656 IXI65654:IXJ65656 JHE65654:JHF65656 JRA65654:JRB65656 KAW65654:KAX65656 KKS65654:KKT65656 KUO65654:KUP65656 LEK65654:LEL65656 LOG65654:LOH65656 LYC65654:LYD65656 MHY65654:MHZ65656 MRU65654:MRV65656 NBQ65654:NBR65656 NLM65654:NLN65656 NVI65654:NVJ65656 OFE65654:OFF65656 OPA65654:OPB65656 OYW65654:OYX65656 PIS65654:PIT65656 PSO65654:PSP65656 QCK65654:QCL65656 QMG65654:QMH65656 QWC65654:QWD65656 RFY65654:RFZ65656 RPU65654:RPV65656 RZQ65654:RZR65656 SJM65654:SJN65656 STI65654:STJ65656 TDE65654:TDF65656 TNA65654:TNB65656 TWW65654:TWX65656 UGS65654:UGT65656 UQO65654:UQP65656 VAK65654:VAL65656 VKG65654:VKH65656 VUC65654:VUD65656 WDY65654:WDZ65656 WNU65654:WNV65656 WXQ65654:WXR65656 BI131190:BJ131192 LE131190:LF131192 VA131190:VB131192 AEW131190:AEX131192 AOS131190:AOT131192 AYO131190:AYP131192 BIK131190:BIL131192 BSG131190:BSH131192 CCC131190:CCD131192 CLY131190:CLZ131192 CVU131190:CVV131192 DFQ131190:DFR131192 DPM131190:DPN131192 DZI131190:DZJ131192 EJE131190:EJF131192 ETA131190:ETB131192 FCW131190:FCX131192 FMS131190:FMT131192 FWO131190:FWP131192 GGK131190:GGL131192 GQG131190:GQH131192 HAC131190:HAD131192 HJY131190:HJZ131192 HTU131190:HTV131192 IDQ131190:IDR131192 INM131190:INN131192 IXI131190:IXJ131192 JHE131190:JHF131192 JRA131190:JRB131192 KAW131190:KAX131192 KKS131190:KKT131192 KUO131190:KUP131192 LEK131190:LEL131192 LOG131190:LOH131192 LYC131190:LYD131192 MHY131190:MHZ131192 MRU131190:MRV131192 NBQ131190:NBR131192 NLM131190:NLN131192 NVI131190:NVJ131192 OFE131190:OFF131192 OPA131190:OPB131192 OYW131190:OYX131192 PIS131190:PIT131192 PSO131190:PSP131192 QCK131190:QCL131192 QMG131190:QMH131192 QWC131190:QWD131192 RFY131190:RFZ131192 RPU131190:RPV131192 RZQ131190:RZR131192 SJM131190:SJN131192 STI131190:STJ131192 TDE131190:TDF131192 TNA131190:TNB131192 TWW131190:TWX131192 UGS131190:UGT131192 UQO131190:UQP131192 VAK131190:VAL131192 VKG131190:VKH131192 VUC131190:VUD131192 WDY131190:WDZ131192 WNU131190:WNV131192 WXQ131190:WXR131192 BI196726:BJ196728 LE196726:LF196728 VA196726:VB196728 AEW196726:AEX196728 AOS196726:AOT196728 AYO196726:AYP196728 BIK196726:BIL196728 BSG196726:BSH196728 CCC196726:CCD196728 CLY196726:CLZ196728 CVU196726:CVV196728 DFQ196726:DFR196728 DPM196726:DPN196728 DZI196726:DZJ196728 EJE196726:EJF196728 ETA196726:ETB196728 FCW196726:FCX196728 FMS196726:FMT196728 FWO196726:FWP196728 GGK196726:GGL196728 GQG196726:GQH196728 HAC196726:HAD196728 HJY196726:HJZ196728 HTU196726:HTV196728 IDQ196726:IDR196728 INM196726:INN196728 IXI196726:IXJ196728 JHE196726:JHF196728 JRA196726:JRB196728 KAW196726:KAX196728 KKS196726:KKT196728 KUO196726:KUP196728 LEK196726:LEL196728 LOG196726:LOH196728 LYC196726:LYD196728 MHY196726:MHZ196728 MRU196726:MRV196728 NBQ196726:NBR196728 NLM196726:NLN196728 NVI196726:NVJ196728 OFE196726:OFF196728 OPA196726:OPB196728 OYW196726:OYX196728 PIS196726:PIT196728 PSO196726:PSP196728 QCK196726:QCL196728 QMG196726:QMH196728 QWC196726:QWD196728 RFY196726:RFZ196728 RPU196726:RPV196728 RZQ196726:RZR196728 SJM196726:SJN196728 STI196726:STJ196728 TDE196726:TDF196728 TNA196726:TNB196728 TWW196726:TWX196728 UGS196726:UGT196728 UQO196726:UQP196728 VAK196726:VAL196728 VKG196726:VKH196728 VUC196726:VUD196728 WDY196726:WDZ196728 WNU196726:WNV196728 WXQ196726:WXR196728 BI262262:BJ262264 LE262262:LF262264 VA262262:VB262264 AEW262262:AEX262264 AOS262262:AOT262264 AYO262262:AYP262264 BIK262262:BIL262264 BSG262262:BSH262264 CCC262262:CCD262264 CLY262262:CLZ262264 CVU262262:CVV262264 DFQ262262:DFR262264 DPM262262:DPN262264 DZI262262:DZJ262264 EJE262262:EJF262264 ETA262262:ETB262264 FCW262262:FCX262264 FMS262262:FMT262264 FWO262262:FWP262264 GGK262262:GGL262264 GQG262262:GQH262264 HAC262262:HAD262264 HJY262262:HJZ262264 HTU262262:HTV262264 IDQ262262:IDR262264 INM262262:INN262264 IXI262262:IXJ262264 JHE262262:JHF262264 JRA262262:JRB262264 KAW262262:KAX262264 KKS262262:KKT262264 KUO262262:KUP262264 LEK262262:LEL262264 LOG262262:LOH262264 LYC262262:LYD262264 MHY262262:MHZ262264 MRU262262:MRV262264 NBQ262262:NBR262264 NLM262262:NLN262264 NVI262262:NVJ262264 OFE262262:OFF262264 OPA262262:OPB262264 OYW262262:OYX262264 PIS262262:PIT262264 PSO262262:PSP262264 QCK262262:QCL262264 QMG262262:QMH262264 QWC262262:QWD262264 RFY262262:RFZ262264 RPU262262:RPV262264 RZQ262262:RZR262264 SJM262262:SJN262264 STI262262:STJ262264 TDE262262:TDF262264 TNA262262:TNB262264 TWW262262:TWX262264 UGS262262:UGT262264 UQO262262:UQP262264 VAK262262:VAL262264 VKG262262:VKH262264 VUC262262:VUD262264 WDY262262:WDZ262264 WNU262262:WNV262264 WXQ262262:WXR262264 BI327798:BJ327800 LE327798:LF327800 VA327798:VB327800 AEW327798:AEX327800 AOS327798:AOT327800 AYO327798:AYP327800 BIK327798:BIL327800 BSG327798:BSH327800 CCC327798:CCD327800 CLY327798:CLZ327800 CVU327798:CVV327800 DFQ327798:DFR327800 DPM327798:DPN327800 DZI327798:DZJ327800 EJE327798:EJF327800 ETA327798:ETB327800 FCW327798:FCX327800 FMS327798:FMT327800 FWO327798:FWP327800 GGK327798:GGL327800 GQG327798:GQH327800 HAC327798:HAD327800 HJY327798:HJZ327800 HTU327798:HTV327800 IDQ327798:IDR327800 INM327798:INN327800 IXI327798:IXJ327800 JHE327798:JHF327800 JRA327798:JRB327800 KAW327798:KAX327800 KKS327798:KKT327800 KUO327798:KUP327800 LEK327798:LEL327800 LOG327798:LOH327800 LYC327798:LYD327800 MHY327798:MHZ327800 MRU327798:MRV327800 NBQ327798:NBR327800 NLM327798:NLN327800 NVI327798:NVJ327800 OFE327798:OFF327800 OPA327798:OPB327800 OYW327798:OYX327800 PIS327798:PIT327800 PSO327798:PSP327800 QCK327798:QCL327800 QMG327798:QMH327800 QWC327798:QWD327800 RFY327798:RFZ327800 RPU327798:RPV327800 RZQ327798:RZR327800 SJM327798:SJN327800 STI327798:STJ327800 TDE327798:TDF327800 TNA327798:TNB327800 TWW327798:TWX327800 UGS327798:UGT327800 UQO327798:UQP327800 VAK327798:VAL327800 VKG327798:VKH327800 VUC327798:VUD327800 WDY327798:WDZ327800 WNU327798:WNV327800 WXQ327798:WXR327800 BI393334:BJ393336 LE393334:LF393336 VA393334:VB393336 AEW393334:AEX393336 AOS393334:AOT393336 AYO393334:AYP393336 BIK393334:BIL393336 BSG393334:BSH393336 CCC393334:CCD393336 CLY393334:CLZ393336 CVU393334:CVV393336 DFQ393334:DFR393336 DPM393334:DPN393336 DZI393334:DZJ393336 EJE393334:EJF393336 ETA393334:ETB393336 FCW393334:FCX393336 FMS393334:FMT393336 FWO393334:FWP393336 GGK393334:GGL393336 GQG393334:GQH393336 HAC393334:HAD393336 HJY393334:HJZ393336 HTU393334:HTV393336 IDQ393334:IDR393336 INM393334:INN393336 IXI393334:IXJ393336 JHE393334:JHF393336 JRA393334:JRB393336 KAW393334:KAX393336 KKS393334:KKT393336 KUO393334:KUP393336 LEK393334:LEL393336 LOG393334:LOH393336 LYC393334:LYD393336 MHY393334:MHZ393336 MRU393334:MRV393336 NBQ393334:NBR393336 NLM393334:NLN393336 NVI393334:NVJ393336 OFE393334:OFF393336 OPA393334:OPB393336 OYW393334:OYX393336 PIS393334:PIT393336 PSO393334:PSP393336 QCK393334:QCL393336 QMG393334:QMH393336 QWC393334:QWD393336 RFY393334:RFZ393336 RPU393334:RPV393336 RZQ393334:RZR393336 SJM393334:SJN393336 STI393334:STJ393336 TDE393334:TDF393336 TNA393334:TNB393336 TWW393334:TWX393336 UGS393334:UGT393336 UQO393334:UQP393336 VAK393334:VAL393336 VKG393334:VKH393336 VUC393334:VUD393336 WDY393334:WDZ393336 WNU393334:WNV393336 WXQ393334:WXR393336 BI458870:BJ458872 LE458870:LF458872 VA458870:VB458872 AEW458870:AEX458872 AOS458870:AOT458872 AYO458870:AYP458872 BIK458870:BIL458872 BSG458870:BSH458872 CCC458870:CCD458872 CLY458870:CLZ458872 CVU458870:CVV458872 DFQ458870:DFR458872 DPM458870:DPN458872 DZI458870:DZJ458872 EJE458870:EJF458872 ETA458870:ETB458872 FCW458870:FCX458872 FMS458870:FMT458872 FWO458870:FWP458872 GGK458870:GGL458872 GQG458870:GQH458872 HAC458870:HAD458872 HJY458870:HJZ458872 HTU458870:HTV458872 IDQ458870:IDR458872 INM458870:INN458872 IXI458870:IXJ458872 JHE458870:JHF458872 JRA458870:JRB458872 KAW458870:KAX458872 KKS458870:KKT458872 KUO458870:KUP458872 LEK458870:LEL458872 LOG458870:LOH458872 LYC458870:LYD458872 MHY458870:MHZ458872 MRU458870:MRV458872 NBQ458870:NBR458872 NLM458870:NLN458872 NVI458870:NVJ458872 OFE458870:OFF458872 OPA458870:OPB458872 OYW458870:OYX458872 PIS458870:PIT458872 PSO458870:PSP458872 QCK458870:QCL458872 QMG458870:QMH458872 QWC458870:QWD458872 RFY458870:RFZ458872 RPU458870:RPV458872 RZQ458870:RZR458872 SJM458870:SJN458872 STI458870:STJ458872 TDE458870:TDF458872 TNA458870:TNB458872 TWW458870:TWX458872 UGS458870:UGT458872 UQO458870:UQP458872 VAK458870:VAL458872 VKG458870:VKH458872 VUC458870:VUD458872 WDY458870:WDZ458872 WNU458870:WNV458872 WXQ458870:WXR458872 BI524406:BJ524408 LE524406:LF524408 VA524406:VB524408 AEW524406:AEX524408 AOS524406:AOT524408 AYO524406:AYP524408 BIK524406:BIL524408 BSG524406:BSH524408 CCC524406:CCD524408 CLY524406:CLZ524408 CVU524406:CVV524408 DFQ524406:DFR524408 DPM524406:DPN524408 DZI524406:DZJ524408 EJE524406:EJF524408 ETA524406:ETB524408 FCW524406:FCX524408 FMS524406:FMT524408 FWO524406:FWP524408 GGK524406:GGL524408 GQG524406:GQH524408 HAC524406:HAD524408 HJY524406:HJZ524408 HTU524406:HTV524408 IDQ524406:IDR524408 INM524406:INN524408 IXI524406:IXJ524408 JHE524406:JHF524408 JRA524406:JRB524408 KAW524406:KAX524408 KKS524406:KKT524408 KUO524406:KUP524408 LEK524406:LEL524408 LOG524406:LOH524408 LYC524406:LYD524408 MHY524406:MHZ524408 MRU524406:MRV524408 NBQ524406:NBR524408 NLM524406:NLN524408 NVI524406:NVJ524408 OFE524406:OFF524408 OPA524406:OPB524408 OYW524406:OYX524408 PIS524406:PIT524408 PSO524406:PSP524408 QCK524406:QCL524408 QMG524406:QMH524408 QWC524406:QWD524408 RFY524406:RFZ524408 RPU524406:RPV524408 RZQ524406:RZR524408 SJM524406:SJN524408 STI524406:STJ524408 TDE524406:TDF524408 TNA524406:TNB524408 TWW524406:TWX524408 UGS524406:UGT524408 UQO524406:UQP524408 VAK524406:VAL524408 VKG524406:VKH524408 VUC524406:VUD524408 WDY524406:WDZ524408 WNU524406:WNV524408 WXQ524406:WXR524408 BI589942:BJ589944 LE589942:LF589944 VA589942:VB589944 AEW589942:AEX589944 AOS589942:AOT589944 AYO589942:AYP589944 BIK589942:BIL589944 BSG589942:BSH589944 CCC589942:CCD589944 CLY589942:CLZ589944 CVU589942:CVV589944 DFQ589942:DFR589944 DPM589942:DPN589944 DZI589942:DZJ589944 EJE589942:EJF589944 ETA589942:ETB589944 FCW589942:FCX589944 FMS589942:FMT589944 FWO589942:FWP589944 GGK589942:GGL589944 GQG589942:GQH589944 HAC589942:HAD589944 HJY589942:HJZ589944 HTU589942:HTV589944 IDQ589942:IDR589944 INM589942:INN589944 IXI589942:IXJ589944 JHE589942:JHF589944 JRA589942:JRB589944 KAW589942:KAX589944 KKS589942:KKT589944 KUO589942:KUP589944 LEK589942:LEL589944 LOG589942:LOH589944 LYC589942:LYD589944 MHY589942:MHZ589944 MRU589942:MRV589944 NBQ589942:NBR589944 NLM589942:NLN589944 NVI589942:NVJ589944 OFE589942:OFF589944 OPA589942:OPB589944 OYW589942:OYX589944 PIS589942:PIT589944 PSO589942:PSP589944 QCK589942:QCL589944 QMG589942:QMH589944 QWC589942:QWD589944 RFY589942:RFZ589944 RPU589942:RPV589944 RZQ589942:RZR589944 SJM589942:SJN589944 STI589942:STJ589944 TDE589942:TDF589944 TNA589942:TNB589944 TWW589942:TWX589944 UGS589942:UGT589944 UQO589942:UQP589944 VAK589942:VAL589944 VKG589942:VKH589944 VUC589942:VUD589944 WDY589942:WDZ589944 WNU589942:WNV589944 WXQ589942:WXR589944 BI655478:BJ655480 LE655478:LF655480 VA655478:VB655480 AEW655478:AEX655480 AOS655478:AOT655480 AYO655478:AYP655480 BIK655478:BIL655480 BSG655478:BSH655480 CCC655478:CCD655480 CLY655478:CLZ655480 CVU655478:CVV655480 DFQ655478:DFR655480 DPM655478:DPN655480 DZI655478:DZJ655480 EJE655478:EJF655480 ETA655478:ETB655480 FCW655478:FCX655480 FMS655478:FMT655480 FWO655478:FWP655480 GGK655478:GGL655480 GQG655478:GQH655480 HAC655478:HAD655480 HJY655478:HJZ655480 HTU655478:HTV655480 IDQ655478:IDR655480 INM655478:INN655480 IXI655478:IXJ655480 JHE655478:JHF655480 JRA655478:JRB655480 KAW655478:KAX655480 KKS655478:KKT655480 KUO655478:KUP655480 LEK655478:LEL655480 LOG655478:LOH655480 LYC655478:LYD655480 MHY655478:MHZ655480 MRU655478:MRV655480 NBQ655478:NBR655480 NLM655478:NLN655480 NVI655478:NVJ655480 OFE655478:OFF655480 OPA655478:OPB655480 OYW655478:OYX655480 PIS655478:PIT655480 PSO655478:PSP655480 QCK655478:QCL655480 QMG655478:QMH655480 QWC655478:QWD655480 RFY655478:RFZ655480 RPU655478:RPV655480 RZQ655478:RZR655480 SJM655478:SJN655480 STI655478:STJ655480 TDE655478:TDF655480 TNA655478:TNB655480 TWW655478:TWX655480 UGS655478:UGT655480 UQO655478:UQP655480 VAK655478:VAL655480 VKG655478:VKH655480 VUC655478:VUD655480 WDY655478:WDZ655480 WNU655478:WNV655480 WXQ655478:WXR655480 BI721014:BJ721016 LE721014:LF721016 VA721014:VB721016 AEW721014:AEX721016 AOS721014:AOT721016 AYO721014:AYP721016 BIK721014:BIL721016 BSG721014:BSH721016 CCC721014:CCD721016 CLY721014:CLZ721016 CVU721014:CVV721016 DFQ721014:DFR721016 DPM721014:DPN721016 DZI721014:DZJ721016 EJE721014:EJF721016 ETA721014:ETB721016 FCW721014:FCX721016 FMS721014:FMT721016 FWO721014:FWP721016 GGK721014:GGL721016 GQG721014:GQH721016 HAC721014:HAD721016 HJY721014:HJZ721016 HTU721014:HTV721016 IDQ721014:IDR721016 INM721014:INN721016 IXI721014:IXJ721016 JHE721014:JHF721016 JRA721014:JRB721016 KAW721014:KAX721016 KKS721014:KKT721016 KUO721014:KUP721016 LEK721014:LEL721016 LOG721014:LOH721016 LYC721014:LYD721016 MHY721014:MHZ721016 MRU721014:MRV721016 NBQ721014:NBR721016 NLM721014:NLN721016 NVI721014:NVJ721016 OFE721014:OFF721016 OPA721014:OPB721016 OYW721014:OYX721016 PIS721014:PIT721016 PSO721014:PSP721016 QCK721014:QCL721016 QMG721014:QMH721016 QWC721014:QWD721016 RFY721014:RFZ721016 RPU721014:RPV721016 RZQ721014:RZR721016 SJM721014:SJN721016 STI721014:STJ721016 TDE721014:TDF721016 TNA721014:TNB721016 TWW721014:TWX721016 UGS721014:UGT721016 UQO721014:UQP721016 VAK721014:VAL721016 VKG721014:VKH721016 VUC721014:VUD721016 WDY721014:WDZ721016 WNU721014:WNV721016 WXQ721014:WXR721016 BI786550:BJ786552 LE786550:LF786552 VA786550:VB786552 AEW786550:AEX786552 AOS786550:AOT786552 AYO786550:AYP786552 BIK786550:BIL786552 BSG786550:BSH786552 CCC786550:CCD786552 CLY786550:CLZ786552 CVU786550:CVV786552 DFQ786550:DFR786552 DPM786550:DPN786552 DZI786550:DZJ786552 EJE786550:EJF786552 ETA786550:ETB786552 FCW786550:FCX786552 FMS786550:FMT786552 FWO786550:FWP786552 GGK786550:GGL786552 GQG786550:GQH786552 HAC786550:HAD786552 HJY786550:HJZ786552 HTU786550:HTV786552 IDQ786550:IDR786552 INM786550:INN786552 IXI786550:IXJ786552 JHE786550:JHF786552 JRA786550:JRB786552 KAW786550:KAX786552 KKS786550:KKT786552 KUO786550:KUP786552 LEK786550:LEL786552 LOG786550:LOH786552 LYC786550:LYD786552 MHY786550:MHZ786552 MRU786550:MRV786552 NBQ786550:NBR786552 NLM786550:NLN786552 NVI786550:NVJ786552 OFE786550:OFF786552 OPA786550:OPB786552 OYW786550:OYX786552 PIS786550:PIT786552 PSO786550:PSP786552 QCK786550:QCL786552 QMG786550:QMH786552 QWC786550:QWD786552 RFY786550:RFZ786552 RPU786550:RPV786552 RZQ786550:RZR786552 SJM786550:SJN786552 STI786550:STJ786552 TDE786550:TDF786552 TNA786550:TNB786552 TWW786550:TWX786552 UGS786550:UGT786552 UQO786550:UQP786552 VAK786550:VAL786552 VKG786550:VKH786552 VUC786550:VUD786552 WDY786550:WDZ786552 WNU786550:WNV786552 WXQ786550:WXR786552 BI852086:BJ852088 LE852086:LF852088 VA852086:VB852088 AEW852086:AEX852088 AOS852086:AOT852088 AYO852086:AYP852088 BIK852086:BIL852088 BSG852086:BSH852088 CCC852086:CCD852088 CLY852086:CLZ852088 CVU852086:CVV852088 DFQ852086:DFR852088 DPM852086:DPN852088 DZI852086:DZJ852088 EJE852086:EJF852088 ETA852086:ETB852088 FCW852086:FCX852088 FMS852086:FMT852088 FWO852086:FWP852088 GGK852086:GGL852088 GQG852086:GQH852088 HAC852086:HAD852088 HJY852086:HJZ852088 HTU852086:HTV852088 IDQ852086:IDR852088 INM852086:INN852088 IXI852086:IXJ852088 JHE852086:JHF852088 JRA852086:JRB852088 KAW852086:KAX852088 KKS852086:KKT852088 KUO852086:KUP852088 LEK852086:LEL852088 LOG852086:LOH852088 LYC852086:LYD852088 MHY852086:MHZ852088 MRU852086:MRV852088 NBQ852086:NBR852088 NLM852086:NLN852088 NVI852086:NVJ852088 OFE852086:OFF852088 OPA852086:OPB852088 OYW852086:OYX852088 PIS852086:PIT852088 PSO852086:PSP852088 QCK852086:QCL852088 QMG852086:QMH852088 QWC852086:QWD852088 RFY852086:RFZ852088 RPU852086:RPV852088 RZQ852086:RZR852088 SJM852086:SJN852088 STI852086:STJ852088 TDE852086:TDF852088 TNA852086:TNB852088 TWW852086:TWX852088 UGS852086:UGT852088 UQO852086:UQP852088 VAK852086:VAL852088 VKG852086:VKH852088 VUC852086:VUD852088 WDY852086:WDZ852088 WNU852086:WNV852088 WXQ852086:WXR852088 BI917622:BJ917624 LE917622:LF917624 VA917622:VB917624 AEW917622:AEX917624 AOS917622:AOT917624 AYO917622:AYP917624 BIK917622:BIL917624 BSG917622:BSH917624 CCC917622:CCD917624 CLY917622:CLZ917624 CVU917622:CVV917624 DFQ917622:DFR917624 DPM917622:DPN917624 DZI917622:DZJ917624 EJE917622:EJF917624 ETA917622:ETB917624 FCW917622:FCX917624 FMS917622:FMT917624 FWO917622:FWP917624 GGK917622:GGL917624 GQG917622:GQH917624 HAC917622:HAD917624 HJY917622:HJZ917624 HTU917622:HTV917624 IDQ917622:IDR917624 INM917622:INN917624 IXI917622:IXJ917624 JHE917622:JHF917624 JRA917622:JRB917624 KAW917622:KAX917624 KKS917622:KKT917624 KUO917622:KUP917624 LEK917622:LEL917624 LOG917622:LOH917624 LYC917622:LYD917624 MHY917622:MHZ917624 MRU917622:MRV917624 NBQ917622:NBR917624 NLM917622:NLN917624 NVI917622:NVJ917624 OFE917622:OFF917624 OPA917622:OPB917624 OYW917622:OYX917624 PIS917622:PIT917624 PSO917622:PSP917624 QCK917622:QCL917624 QMG917622:QMH917624 QWC917622:QWD917624 RFY917622:RFZ917624 RPU917622:RPV917624 RZQ917622:RZR917624 SJM917622:SJN917624 STI917622:STJ917624 TDE917622:TDF917624 TNA917622:TNB917624 TWW917622:TWX917624 UGS917622:UGT917624 UQO917622:UQP917624 VAK917622:VAL917624 VKG917622:VKH917624 VUC917622:VUD917624 WDY917622:WDZ917624 WNU917622:WNV917624 WXQ917622:WXR917624 BI983158:BJ983160 LE983158:LF983160 VA983158:VB983160 AEW983158:AEX983160 AOS983158:AOT983160 AYO983158:AYP983160 BIK983158:BIL983160 BSG983158:BSH983160 CCC983158:CCD983160 CLY983158:CLZ983160 CVU983158:CVV983160 DFQ983158:DFR983160 DPM983158:DPN983160 DZI983158:DZJ983160 EJE983158:EJF983160 ETA983158:ETB983160 FCW983158:FCX983160 FMS983158:FMT983160 FWO983158:FWP983160 GGK983158:GGL983160 GQG983158:GQH983160 HAC983158:HAD983160 HJY983158:HJZ983160 HTU983158:HTV983160 IDQ983158:IDR983160 INM983158:INN983160 IXI983158:IXJ983160 JHE983158:JHF983160 JRA983158:JRB983160 KAW983158:KAX983160 KKS983158:KKT983160 KUO983158:KUP983160 LEK983158:LEL983160 LOG983158:LOH983160 LYC983158:LYD983160 MHY983158:MHZ983160 MRU983158:MRV983160 NBQ983158:NBR983160 NLM983158:NLN983160 NVI983158:NVJ983160 OFE983158:OFF983160 OPA983158:OPB983160 OYW983158:OYX983160 PIS983158:PIT983160 PSO983158:PSP983160 QCK983158:QCL983160 QMG983158:QMH983160 QWC983158:QWD983160 RFY983158:RFZ983160 RPU983158:RPV983160 RZQ983158:RZR983160 SJM983158:SJN983160 STI983158:STJ983160 TDE983158:TDF983160 TNA983158:TNB983160 TWW983158:TWX983160 UGS983158:UGT983160 UQO983158:UQP983160 VAK983158:VAL983160 VKG983158:VKH983160 VUC983158:VUD983160 WDY983158:WDZ983160 WNU983158:WNV983160 WXQ983158:WXR983160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BE118:BF120 LA118:LB120 UW118:UX120 AES118:AET120 AOO118:AOP120 AYK118:AYL120 BIG118:BIH120 BSC118:BSD120 CBY118:CBZ120 CLU118:CLV120 CVQ118:CVR120 DFM118:DFN120 DPI118:DPJ120 DZE118:DZF120 EJA118:EJB120 ESW118:ESX120 FCS118:FCT120 FMO118:FMP120 FWK118:FWL120 GGG118:GGH120 GQC118:GQD120 GZY118:GZZ120 HJU118:HJV120 HTQ118:HTR120 IDM118:IDN120 INI118:INJ120 IXE118:IXF120 JHA118:JHB120 JQW118:JQX120 KAS118:KAT120 KKO118:KKP120 KUK118:KUL120 LEG118:LEH120 LOC118:LOD120 LXY118:LXZ120 MHU118:MHV120 MRQ118:MRR120 NBM118:NBN120 NLI118:NLJ120 NVE118:NVF120 OFA118:OFB120 OOW118:OOX120 OYS118:OYT120 PIO118:PIP120 PSK118:PSL120 QCG118:QCH120 QMC118:QMD120 QVY118:QVZ120 RFU118:RFV120 RPQ118:RPR120 RZM118:RZN120 SJI118:SJJ120 STE118:STF120 TDA118:TDB120 TMW118:TMX120 TWS118:TWT120 UGO118:UGP120 UQK118:UQL120 VAG118:VAH120 VKC118:VKD120 VTY118:VTZ120 WDU118:WDV120 WNQ118:WNR120 WXM118:WXN120 BI118:BJ120 LE118:LF120 VA118:VB120 AEW118:AEX120 AOS118:AOT120 AYO118:AYP120 BIK118:BIL120 BSG118:BSH120 CCC118:CCD120 CLY118:CLZ120 CVU118:CVV120 DFQ118:DFR120 DPM118:DPN120 DZI118:DZJ120 EJE118:EJF120 ETA118:ETB120 FCW118:FCX120 FMS118:FMT120 FWO118:FWP120 GGK118:GGL120 GQG118:GQH120 HAC118:HAD120 HJY118:HJZ120 HTU118:HTV120 IDQ118:IDR120 INM118:INN120 IXI118:IXJ120 JHE118:JHF120 JRA118:JRB120 KAW118:KAX120 KKS118:KKT120 KUO118:KUP120 LEK118:LEL120 LOG118:LOH120 LYC118:LYD120 MHY118:MHZ120 MRU118:MRV120 NBQ118:NBR120 NLM118:NLN120 NVI118:NVJ120 OFE118:OFF120 OPA118:OPB120 OYW118:OYX120 PIS118:PIT120 PSO118:PSP120 QCK118:QCL120 QMG118:QMH120 QWC118:QWD120 RFY118:RFZ120 RPU118:RPV120 RZQ118:RZR120 SJM118:SJN120 STI118:STJ120 TDE118:TDF120 TNA118:TNB120 TWW118:TWX120 UGS118:UGT120 UQO118:UQP120 VAK118:VAL120 VKG118:VKH120 VUC118:VUD120 WDY118:WDZ120 WNU118:WNV120 WXQ118:WXR120</xm:sqref>
        </x14:dataValidation>
        <x14:dataValidation type="whole" imeMode="halfAlpha" operator="greaterThan" allowBlank="1" showInputMessage="1" showErrorMessage="1" xr:uid="{92CB1506-B04A-48D1-8ADE-42975666919A}">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whole" imeMode="halfAlpha" operator="greaterThanOrEqual" allowBlank="1" showInputMessage="1" showErrorMessage="1" error="半角数字で入力してください" xr:uid="{84A5ACEC-1CB9-4FCE-B234-57619923855F}">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textLength" imeMode="halfAlpha" operator="greaterThan" allowBlank="1" showInputMessage="1" showErrorMessage="1" xr:uid="{A31D0860-FD6B-42B1-A9CC-656558B54F68}">
          <x14:formula1>
            <xm:f>0</xm:f>
          </x14:formula1>
          <xm:sqref>WMJ983081:WMM983083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VIV983081:VIY983083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VSR983081:VSU983083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WCN983081:WCQ983083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UYZ983081:UZC983083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WWF983081:WWI983083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TLP983081:TLS983083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UFH983081:UFK983083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UPD983081:UPG983083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TBT983081:TBW983083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TVL983081:TVO983083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EV103"/>
  <sheetViews>
    <sheetView showGridLines="0" zoomScale="80" zoomScaleNormal="80" zoomScaleSheetLayoutView="100" workbookViewId="0"/>
  </sheetViews>
  <sheetFormatPr defaultColWidth="1.5" defaultRowHeight="8.85" customHeight="1"/>
  <cols>
    <col min="1" max="82" width="1.875" style="1422" customWidth="1"/>
    <col min="83" max="256" width="1.5" style="1422" customWidth="1"/>
    <col min="257" max="338" width="1.875" style="1422" customWidth="1"/>
    <col min="339" max="512" width="1.5" style="1422" customWidth="1"/>
    <col min="513" max="594" width="1.875" style="1422" customWidth="1"/>
    <col min="595" max="768" width="1.5" style="1422" customWidth="1"/>
    <col min="769" max="850" width="1.875" style="1422" customWidth="1"/>
    <col min="851" max="1024" width="1.5" style="1422" customWidth="1"/>
    <col min="1025" max="1106" width="1.875" style="1422" customWidth="1"/>
    <col min="1107" max="1280" width="1.5" style="1422" customWidth="1"/>
    <col min="1281" max="1362" width="1.875" style="1422" customWidth="1"/>
    <col min="1363" max="1536" width="1.5" style="1422" customWidth="1"/>
    <col min="1537" max="1618" width="1.875" style="1422" customWidth="1"/>
    <col min="1619" max="1792" width="1.5" style="1422" customWidth="1"/>
    <col min="1793" max="1874" width="1.875" style="1422" customWidth="1"/>
    <col min="1875" max="2048" width="1.5" style="1422" customWidth="1"/>
    <col min="2049" max="2130" width="1.875" style="1422" customWidth="1"/>
    <col min="2131" max="2304" width="1.5" style="1422" customWidth="1"/>
    <col min="2305" max="2386" width="1.875" style="1422" customWidth="1"/>
    <col min="2387" max="2560" width="1.5" style="1422" customWidth="1"/>
    <col min="2561" max="2642" width="1.875" style="1422" customWidth="1"/>
    <col min="2643" max="2816" width="1.5" style="1422" customWidth="1"/>
    <col min="2817" max="2898" width="1.875" style="1422" customWidth="1"/>
    <col min="2899" max="3072" width="1.5" style="1422" customWidth="1"/>
    <col min="3073" max="3154" width="1.875" style="1422" customWidth="1"/>
    <col min="3155" max="3328" width="1.5" style="1422" customWidth="1"/>
    <col min="3329" max="3410" width="1.875" style="1422" customWidth="1"/>
    <col min="3411" max="3584" width="1.5" style="1422" customWidth="1"/>
    <col min="3585" max="3666" width="1.875" style="1422" customWidth="1"/>
    <col min="3667" max="3840" width="1.5" style="1422" customWidth="1"/>
    <col min="3841" max="3922" width="1.875" style="1422" customWidth="1"/>
    <col min="3923" max="4096" width="1.5" style="1422" customWidth="1"/>
    <col min="4097" max="4178" width="1.875" style="1422" customWidth="1"/>
    <col min="4179" max="4352" width="1.5" style="1422" customWidth="1"/>
    <col min="4353" max="4434" width="1.875" style="1422" customWidth="1"/>
    <col min="4435" max="4608" width="1.5" style="1422" customWidth="1"/>
    <col min="4609" max="4690" width="1.875" style="1422" customWidth="1"/>
    <col min="4691" max="4864" width="1.5" style="1422" customWidth="1"/>
    <col min="4865" max="4946" width="1.875" style="1422" customWidth="1"/>
    <col min="4947" max="5120" width="1.5" style="1422" customWidth="1"/>
    <col min="5121" max="5202" width="1.875" style="1422" customWidth="1"/>
    <col min="5203" max="5376" width="1.5" style="1422" customWidth="1"/>
    <col min="5377" max="5458" width="1.875" style="1422" customWidth="1"/>
    <col min="5459" max="5632" width="1.5" style="1422" customWidth="1"/>
    <col min="5633" max="5714" width="1.875" style="1422" customWidth="1"/>
    <col min="5715" max="5888" width="1.5" style="1422" customWidth="1"/>
    <col min="5889" max="5970" width="1.875" style="1422" customWidth="1"/>
    <col min="5971" max="6144" width="1.5" style="1422" customWidth="1"/>
    <col min="6145" max="6226" width="1.875" style="1422" customWidth="1"/>
    <col min="6227" max="6400" width="1.5" style="1422" customWidth="1"/>
    <col min="6401" max="6482" width="1.875" style="1422" customWidth="1"/>
    <col min="6483" max="6656" width="1.5" style="1422" customWidth="1"/>
    <col min="6657" max="6738" width="1.875" style="1422" customWidth="1"/>
    <col min="6739" max="6912" width="1.5" style="1422" customWidth="1"/>
    <col min="6913" max="6994" width="1.875" style="1422" customWidth="1"/>
    <col min="6995" max="7168" width="1.5" style="1422" customWidth="1"/>
    <col min="7169" max="7250" width="1.875" style="1422" customWidth="1"/>
    <col min="7251" max="7424" width="1.5" style="1422" customWidth="1"/>
    <col min="7425" max="7506" width="1.875" style="1422" customWidth="1"/>
    <col min="7507" max="7680" width="1.5" style="1422" customWidth="1"/>
    <col min="7681" max="7762" width="1.875" style="1422" customWidth="1"/>
    <col min="7763" max="7936" width="1.5" style="1422" customWidth="1"/>
    <col min="7937" max="8018" width="1.875" style="1422" customWidth="1"/>
    <col min="8019" max="8192" width="1.5" style="1422" customWidth="1"/>
    <col min="8193" max="8274" width="1.875" style="1422" customWidth="1"/>
    <col min="8275" max="8448" width="1.5" style="1422" customWidth="1"/>
    <col min="8449" max="8530" width="1.875" style="1422" customWidth="1"/>
    <col min="8531" max="8704" width="1.5" style="1422" customWidth="1"/>
    <col min="8705" max="8786" width="1.875" style="1422" customWidth="1"/>
    <col min="8787" max="8960" width="1.5" style="1422" customWidth="1"/>
    <col min="8961" max="9042" width="1.875" style="1422" customWidth="1"/>
    <col min="9043" max="9216" width="1.5" style="1422" customWidth="1"/>
    <col min="9217" max="9298" width="1.875" style="1422" customWidth="1"/>
    <col min="9299" max="9472" width="1.5" style="1422" customWidth="1"/>
    <col min="9473" max="9554" width="1.875" style="1422" customWidth="1"/>
    <col min="9555" max="9728" width="1.5" style="1422" customWidth="1"/>
    <col min="9729" max="9810" width="1.875" style="1422" customWidth="1"/>
    <col min="9811" max="9984" width="1.5" style="1422" customWidth="1"/>
    <col min="9985" max="10066" width="1.875" style="1422" customWidth="1"/>
    <col min="10067" max="10240" width="1.5" style="1422" customWidth="1"/>
    <col min="10241" max="10322" width="1.875" style="1422" customWidth="1"/>
    <col min="10323" max="10496" width="1.5" style="1422" customWidth="1"/>
    <col min="10497" max="10578" width="1.875" style="1422" customWidth="1"/>
    <col min="10579" max="10752" width="1.5" style="1422" customWidth="1"/>
    <col min="10753" max="10834" width="1.875" style="1422" customWidth="1"/>
    <col min="10835" max="11008" width="1.5" style="1422" customWidth="1"/>
    <col min="11009" max="11090" width="1.875" style="1422" customWidth="1"/>
    <col min="11091" max="11264" width="1.5" style="1422" customWidth="1"/>
    <col min="11265" max="11346" width="1.875" style="1422" customWidth="1"/>
    <col min="11347" max="11520" width="1.5" style="1422" customWidth="1"/>
    <col min="11521" max="11602" width="1.875" style="1422" customWidth="1"/>
    <col min="11603" max="11776" width="1.5" style="1422" customWidth="1"/>
    <col min="11777" max="11858" width="1.875" style="1422" customWidth="1"/>
    <col min="11859" max="12032" width="1.5" style="1422" customWidth="1"/>
    <col min="12033" max="12114" width="1.875" style="1422" customWidth="1"/>
    <col min="12115" max="12288" width="1.5" style="1422" customWidth="1"/>
    <col min="12289" max="12370" width="1.875" style="1422" customWidth="1"/>
    <col min="12371" max="12544" width="1.5" style="1422" customWidth="1"/>
    <col min="12545" max="12626" width="1.875" style="1422" customWidth="1"/>
    <col min="12627" max="12800" width="1.5" style="1422" customWidth="1"/>
    <col min="12801" max="12882" width="1.875" style="1422" customWidth="1"/>
    <col min="12883" max="13056" width="1.5" style="1422" customWidth="1"/>
    <col min="13057" max="13138" width="1.875" style="1422" customWidth="1"/>
    <col min="13139" max="13312" width="1.5" style="1422" customWidth="1"/>
    <col min="13313" max="13394" width="1.875" style="1422" customWidth="1"/>
    <col min="13395" max="13568" width="1.5" style="1422" customWidth="1"/>
    <col min="13569" max="13650" width="1.875" style="1422" customWidth="1"/>
    <col min="13651" max="13824" width="1.5" style="1422" customWidth="1"/>
    <col min="13825" max="13906" width="1.875" style="1422" customWidth="1"/>
    <col min="13907" max="14080" width="1.5" style="1422" customWidth="1"/>
    <col min="14081" max="14162" width="1.875" style="1422" customWidth="1"/>
    <col min="14163" max="14336" width="1.5" style="1422" customWidth="1"/>
    <col min="14337" max="14418" width="1.875" style="1422" customWidth="1"/>
    <col min="14419" max="14592" width="1.5" style="1422" customWidth="1"/>
    <col min="14593" max="14674" width="1.875" style="1422" customWidth="1"/>
    <col min="14675" max="14848" width="1.5" style="1422" customWidth="1"/>
    <col min="14849" max="14930" width="1.875" style="1422" customWidth="1"/>
    <col min="14931" max="15104" width="1.5" style="1422" customWidth="1"/>
    <col min="15105" max="15186" width="1.875" style="1422" customWidth="1"/>
    <col min="15187" max="15360" width="1.5" style="1422" customWidth="1"/>
    <col min="15361" max="15442" width="1.875" style="1422" customWidth="1"/>
    <col min="15443" max="15616" width="1.5" style="1422" customWidth="1"/>
    <col min="15617" max="15698" width="1.875" style="1422" customWidth="1"/>
    <col min="15699" max="15872" width="1.5" style="1422" customWidth="1"/>
    <col min="15873" max="15954" width="1.875" style="1422" customWidth="1"/>
    <col min="15955" max="16128" width="1.5" style="1422" customWidth="1"/>
    <col min="16129" max="16210" width="1.875" style="1422" customWidth="1"/>
    <col min="16211" max="16384" width="1.5" style="1422" customWidth="1"/>
  </cols>
  <sheetData>
    <row r="1" spans="1:97" ht="15.75" customHeight="1">
      <c r="A1" s="3922" t="s">
        <v>3722</v>
      </c>
      <c r="B1" s="3922"/>
      <c r="C1" s="3922"/>
      <c r="D1" s="3922"/>
      <c r="E1" s="3922"/>
      <c r="F1" s="3922"/>
      <c r="G1" s="3922"/>
      <c r="H1" s="3922"/>
      <c r="I1" s="3922"/>
      <c r="J1" s="3922"/>
      <c r="K1" s="3922"/>
      <c r="L1" s="3922"/>
      <c r="M1" s="3922"/>
      <c r="N1" s="3922"/>
    </row>
    <row r="2" spans="1:97" ht="12.75" customHeight="1">
      <c r="C2" s="3923" t="s">
        <v>3723</v>
      </c>
      <c r="D2" s="3923"/>
      <c r="E2" s="3923"/>
      <c r="F2" s="3923"/>
      <c r="G2" s="3923"/>
      <c r="H2" s="3923"/>
      <c r="I2" s="3923"/>
      <c r="J2" s="3923"/>
      <c r="K2" s="3923"/>
      <c r="L2" s="3923"/>
      <c r="M2" s="3923"/>
      <c r="N2" s="3923"/>
      <c r="O2" s="3923"/>
      <c r="P2" s="3923"/>
      <c r="Q2" s="3923"/>
      <c r="R2" s="3923"/>
      <c r="S2" s="3923"/>
      <c r="T2" s="3923"/>
      <c r="U2" s="3923"/>
      <c r="V2" s="3923"/>
      <c r="W2" s="3923"/>
      <c r="X2" s="3923"/>
      <c r="Y2" s="3923"/>
      <c r="Z2" s="3923"/>
      <c r="AA2" s="3923"/>
      <c r="AB2" s="3923"/>
      <c r="AC2" s="3923"/>
      <c r="AD2" s="3923"/>
      <c r="AE2" s="3923"/>
      <c r="AF2" s="3923"/>
      <c r="AG2" s="3923"/>
      <c r="AH2" s="3923"/>
      <c r="AI2" s="3923"/>
      <c r="AJ2" s="3923"/>
      <c r="AK2" s="3923"/>
      <c r="AL2" s="3923"/>
      <c r="AM2" s="3923"/>
      <c r="AN2" s="3923"/>
      <c r="AO2" s="3923"/>
      <c r="AP2" s="3923"/>
      <c r="AQ2" s="3923"/>
      <c r="AR2" s="3923"/>
      <c r="AS2" s="3923"/>
      <c r="AT2" s="3923"/>
      <c r="AU2" s="3923"/>
      <c r="AV2" s="3923"/>
      <c r="AW2" s="3923"/>
      <c r="AX2" s="3923"/>
      <c r="AY2" s="3923"/>
      <c r="AZ2" s="3923"/>
      <c r="BA2" s="3923"/>
      <c r="BB2" s="3923"/>
      <c r="BC2" s="3923"/>
      <c r="BD2" s="3923"/>
      <c r="BE2" s="3923"/>
      <c r="BF2" s="3923"/>
      <c r="BG2" s="3923"/>
      <c r="BH2" s="3923"/>
      <c r="BI2" s="3923"/>
      <c r="BJ2" s="3923"/>
      <c r="BK2" s="3923"/>
      <c r="BL2" s="3923"/>
      <c r="BM2" s="3923"/>
      <c r="BN2" s="3923"/>
      <c r="BO2" s="3923"/>
      <c r="BP2" s="3923"/>
      <c r="BQ2" s="3923"/>
      <c r="BR2" s="3923"/>
      <c r="BS2" s="3923"/>
      <c r="BT2" s="3923"/>
      <c r="BU2" s="3923"/>
      <c r="BV2" s="3923"/>
    </row>
    <row r="3" spans="1:97" ht="8.85" customHeight="1">
      <c r="C3" s="3923"/>
      <c r="D3" s="3923"/>
      <c r="E3" s="3923"/>
      <c r="F3" s="3923"/>
      <c r="G3" s="3923"/>
      <c r="H3" s="3923"/>
      <c r="I3" s="3923"/>
      <c r="J3" s="3923"/>
      <c r="K3" s="3923"/>
      <c r="L3" s="3923"/>
      <c r="M3" s="3923"/>
      <c r="N3" s="3923"/>
      <c r="O3" s="3923"/>
      <c r="P3" s="3923"/>
      <c r="Q3" s="3923"/>
      <c r="R3" s="3923"/>
      <c r="S3" s="3923"/>
      <c r="T3" s="3923"/>
      <c r="U3" s="3923"/>
      <c r="V3" s="3923"/>
      <c r="W3" s="3923"/>
      <c r="X3" s="3923"/>
      <c r="Y3" s="3923"/>
      <c r="Z3" s="3923"/>
      <c r="AA3" s="3923"/>
      <c r="AB3" s="3923"/>
      <c r="AC3" s="3923"/>
      <c r="AD3" s="3923"/>
      <c r="AE3" s="3923"/>
      <c r="AF3" s="3923"/>
      <c r="AG3" s="3923"/>
      <c r="AH3" s="3923"/>
      <c r="AI3" s="3923"/>
      <c r="AJ3" s="3923"/>
      <c r="AK3" s="3923"/>
      <c r="AL3" s="3923"/>
      <c r="AM3" s="3923"/>
      <c r="AN3" s="3923"/>
      <c r="AO3" s="3923"/>
      <c r="AP3" s="3923"/>
      <c r="AQ3" s="3923"/>
      <c r="AR3" s="3923"/>
      <c r="AS3" s="3923"/>
      <c r="AT3" s="3923"/>
      <c r="AU3" s="3923"/>
      <c r="AV3" s="3923"/>
      <c r="AW3" s="3923"/>
      <c r="AX3" s="3923"/>
      <c r="AY3" s="3923"/>
      <c r="AZ3" s="3923"/>
      <c r="BA3" s="3923"/>
      <c r="BB3" s="3923"/>
      <c r="BC3" s="3923"/>
      <c r="BD3" s="3923"/>
      <c r="BE3" s="3923"/>
      <c r="BF3" s="3923"/>
      <c r="BG3" s="3923"/>
      <c r="BH3" s="3923"/>
      <c r="BI3" s="3923"/>
      <c r="BJ3" s="3923"/>
      <c r="BK3" s="3923"/>
      <c r="BL3" s="3923"/>
      <c r="BM3" s="3923"/>
      <c r="BN3" s="3923"/>
      <c r="BO3" s="3923"/>
      <c r="BP3" s="3923"/>
      <c r="BQ3" s="3923"/>
      <c r="BR3" s="3923"/>
      <c r="BS3" s="3923"/>
      <c r="BT3" s="3923"/>
      <c r="BU3" s="3923"/>
      <c r="BV3" s="3923"/>
    </row>
    <row r="4" spans="1:97" ht="14.25">
      <c r="R4" s="3924" t="s">
        <v>2526</v>
      </c>
      <c r="S4" s="3925"/>
      <c r="T4" s="3925"/>
      <c r="U4" s="3925"/>
      <c r="V4" s="3925"/>
      <c r="W4" s="3925"/>
      <c r="X4" s="3925"/>
      <c r="Y4" s="3925"/>
      <c r="Z4" s="3925"/>
      <c r="AA4" s="3925"/>
      <c r="AB4" s="3925"/>
      <c r="AC4" s="3925"/>
      <c r="AD4" s="3925"/>
      <c r="AE4" s="3925"/>
      <c r="AF4" s="3925"/>
      <c r="AG4" s="3925"/>
      <c r="AH4" s="3925"/>
      <c r="AI4" s="3925"/>
      <c r="AJ4" s="3925"/>
      <c r="AK4" s="3925"/>
      <c r="AL4" s="3925"/>
      <c r="AM4" s="3925"/>
      <c r="AN4" s="3925"/>
      <c r="AO4" s="3925"/>
      <c r="AP4" s="3925"/>
      <c r="AQ4" s="3925"/>
      <c r="AR4" s="3925"/>
      <c r="AS4" s="3925"/>
      <c r="AT4" s="3925"/>
      <c r="AU4" s="3925"/>
      <c r="AV4" s="3925"/>
      <c r="AW4" s="3925"/>
      <c r="AX4" s="3925"/>
      <c r="AY4" s="3925"/>
      <c r="AZ4" s="3925"/>
      <c r="BA4" s="3925"/>
      <c r="BB4" s="3925"/>
      <c r="BC4" s="3925"/>
      <c r="BD4" s="3925"/>
      <c r="BE4" s="3925"/>
      <c r="BF4" s="3925"/>
      <c r="BG4" s="3925"/>
    </row>
    <row r="5" spans="1:97" s="1423" customFormat="1" ht="13.5">
      <c r="B5" s="1424"/>
      <c r="C5" s="1424"/>
      <c r="D5" s="1425"/>
      <c r="E5" s="1425"/>
      <c r="F5" s="1425"/>
      <c r="G5" s="1425"/>
      <c r="H5" s="1425"/>
      <c r="I5" s="1425"/>
      <c r="J5" s="1425"/>
      <c r="K5" s="1425"/>
      <c r="L5" s="1425"/>
      <c r="M5" s="1425"/>
      <c r="N5" s="1425"/>
      <c r="O5" s="1425"/>
      <c r="P5" s="1425"/>
      <c r="Q5" s="1425"/>
      <c r="S5" s="1426"/>
      <c r="T5" s="1426"/>
      <c r="U5" s="1426"/>
      <c r="V5" s="1426"/>
      <c r="W5" s="1426"/>
      <c r="X5" s="1426"/>
      <c r="Y5" s="1426"/>
      <c r="Z5" s="1426"/>
      <c r="AA5" s="1426"/>
      <c r="AB5" s="1426"/>
      <c r="AC5" s="1426"/>
      <c r="AD5" s="1426"/>
      <c r="AE5" s="1426"/>
      <c r="AF5" s="3926" t="s">
        <v>3683</v>
      </c>
      <c r="AG5" s="3926"/>
      <c r="AH5" s="3926"/>
      <c r="AI5" s="3926"/>
      <c r="AJ5" s="3926"/>
      <c r="AK5" s="3926"/>
      <c r="AL5" s="3926"/>
      <c r="AM5" s="3926"/>
      <c r="AN5" s="3926"/>
      <c r="AO5" s="3926"/>
      <c r="AP5" s="3926"/>
      <c r="AQ5" s="3926"/>
      <c r="AR5" s="3926"/>
      <c r="AS5" s="3926"/>
      <c r="AT5" s="3926"/>
      <c r="AU5" s="3926"/>
      <c r="AV5" s="1426"/>
      <c r="AW5" s="1426"/>
      <c r="AX5" s="1426"/>
      <c r="AY5" s="1426"/>
      <c r="AZ5" s="1426"/>
      <c r="BA5" s="1426"/>
      <c r="BB5" s="1426"/>
      <c r="BC5" s="1426"/>
      <c r="BD5" s="1426"/>
      <c r="BE5" s="1426"/>
      <c r="BF5" s="1426"/>
      <c r="BG5" s="1426"/>
      <c r="BH5" s="1425"/>
      <c r="BI5" s="1425"/>
      <c r="BJ5" s="1425"/>
      <c r="BK5" s="1424"/>
      <c r="BL5" s="1424"/>
      <c r="BM5" s="1424"/>
      <c r="BN5" s="1424"/>
      <c r="BO5" s="1424"/>
      <c r="BP5" s="1424"/>
      <c r="BQ5" s="1424"/>
      <c r="BR5" s="1424"/>
      <c r="BS5" s="1424"/>
      <c r="BT5" s="1424"/>
      <c r="BU5" s="1424"/>
      <c r="BV5" s="1424"/>
      <c r="BW5" s="1424"/>
      <c r="BX5" s="1424"/>
      <c r="BY5" s="1424"/>
      <c r="BZ5" s="1424"/>
      <c r="CA5" s="1424"/>
      <c r="CB5" s="1424"/>
      <c r="CC5" s="1424"/>
      <c r="CD5" s="1424"/>
      <c r="CE5" s="1424"/>
      <c r="CF5" s="1424"/>
      <c r="CG5" s="1424"/>
      <c r="CH5" s="1424"/>
      <c r="CI5" s="1424"/>
      <c r="CJ5" s="1424"/>
      <c r="CK5" s="1424"/>
      <c r="CL5" s="1424"/>
      <c r="CM5" s="1424"/>
      <c r="CN5" s="1424"/>
      <c r="CO5" s="1424"/>
      <c r="CP5" s="1424"/>
      <c r="CQ5" s="1424"/>
      <c r="CR5" s="1424"/>
      <c r="CS5" s="1424"/>
    </row>
    <row r="6" spans="1:97" ht="7.5" customHeight="1">
      <c r="B6" s="3927" t="s">
        <v>3684</v>
      </c>
      <c r="C6" s="3927"/>
      <c r="D6" s="3927"/>
      <c r="E6" s="3927"/>
      <c r="F6" s="3927"/>
      <c r="G6" s="3927"/>
      <c r="H6" s="3927"/>
      <c r="I6" s="3927"/>
      <c r="J6" s="3927"/>
      <c r="K6" s="3927"/>
      <c r="L6" s="3927"/>
      <c r="M6" s="3927"/>
      <c r="N6" s="3927"/>
      <c r="O6" s="3927"/>
      <c r="P6" s="3927"/>
      <c r="Q6" s="3927"/>
      <c r="R6" s="3927"/>
      <c r="S6" s="3927"/>
      <c r="AA6" s="1422" t="s">
        <v>507</v>
      </c>
    </row>
    <row r="7" spans="1:97" ht="7.5" customHeight="1" thickBot="1">
      <c r="B7" s="3927"/>
      <c r="C7" s="3927"/>
      <c r="D7" s="3927"/>
      <c r="E7" s="3927"/>
      <c r="F7" s="3927"/>
      <c r="G7" s="3927"/>
      <c r="H7" s="3927"/>
      <c r="I7" s="3927"/>
      <c r="J7" s="3927"/>
      <c r="K7" s="3927"/>
      <c r="L7" s="3927"/>
      <c r="M7" s="3927"/>
      <c r="N7" s="3927"/>
      <c r="O7" s="3927"/>
      <c r="P7" s="3927"/>
      <c r="Q7" s="3927"/>
      <c r="R7" s="3927"/>
      <c r="S7" s="3927"/>
      <c r="CC7" s="1427"/>
    </row>
    <row r="8" spans="1:97" ht="3" customHeight="1">
      <c r="B8" s="3928" t="s">
        <v>3685</v>
      </c>
      <c r="C8" s="3929"/>
      <c r="D8" s="3929"/>
      <c r="E8" s="3929"/>
      <c r="F8" s="3929"/>
      <c r="G8" s="3929"/>
      <c r="H8" s="3929"/>
      <c r="I8" s="3929"/>
      <c r="J8" s="3929"/>
      <c r="K8" s="3929"/>
      <c r="L8" s="3929"/>
      <c r="M8" s="3929"/>
      <c r="N8" s="3929"/>
      <c r="O8" s="3929"/>
      <c r="P8" s="3929"/>
      <c r="Q8" s="3929"/>
      <c r="R8" s="3929"/>
      <c r="S8" s="3930"/>
      <c r="T8" s="1428"/>
      <c r="U8" s="1428"/>
      <c r="V8" s="1428"/>
      <c r="W8" s="1428"/>
      <c r="X8" s="1428"/>
      <c r="Y8" s="1428"/>
      <c r="Z8" s="1428"/>
      <c r="AA8" s="1428"/>
      <c r="AB8" s="1428"/>
      <c r="AC8" s="1428"/>
      <c r="AD8" s="1428"/>
      <c r="AE8" s="1428"/>
      <c r="AF8" s="1428"/>
      <c r="AG8" s="1428"/>
      <c r="AH8" s="1428"/>
      <c r="AI8" s="1428"/>
      <c r="AJ8" s="1428"/>
      <c r="AK8" s="1428"/>
      <c r="AL8" s="1428"/>
      <c r="AM8" s="1428"/>
      <c r="AN8" s="1428"/>
      <c r="AO8" s="1429"/>
      <c r="AP8" s="1430"/>
      <c r="AQ8" s="1431"/>
      <c r="AR8" s="3937" t="s">
        <v>738</v>
      </c>
      <c r="AS8" s="3938"/>
      <c r="AT8" s="3938"/>
      <c r="AU8" s="3938"/>
      <c r="AV8" s="3938"/>
      <c r="AW8" s="3938"/>
      <c r="AX8" s="3938"/>
      <c r="AY8" s="3938"/>
      <c r="AZ8" s="3938"/>
      <c r="BA8" s="3938"/>
      <c r="BB8" s="3938"/>
      <c r="BC8" s="1432"/>
      <c r="BD8" s="1430"/>
      <c r="BE8" s="1430"/>
      <c r="BF8" s="1430"/>
      <c r="BG8" s="1430"/>
      <c r="BH8" s="1430"/>
      <c r="BI8" s="1430"/>
      <c r="BJ8" s="1433"/>
      <c r="BK8" s="1433"/>
      <c r="BL8" s="1433"/>
      <c r="BM8" s="1433"/>
      <c r="BN8" s="1433"/>
      <c r="BO8" s="1433"/>
      <c r="BP8" s="1433"/>
      <c r="BQ8" s="1433"/>
      <c r="BR8" s="1433"/>
      <c r="BS8" s="1433"/>
      <c r="BT8" s="1433"/>
      <c r="BU8" s="1433"/>
      <c r="BV8" s="1433"/>
      <c r="BW8" s="1433"/>
      <c r="BX8" s="1433"/>
      <c r="BY8" s="1433"/>
      <c r="BZ8" s="1433"/>
      <c r="CA8" s="1433"/>
      <c r="CB8" s="1433"/>
      <c r="CC8" s="1434"/>
    </row>
    <row r="9" spans="1:97" ht="12" customHeight="1">
      <c r="B9" s="3931"/>
      <c r="C9" s="3932"/>
      <c r="D9" s="3932"/>
      <c r="E9" s="3932"/>
      <c r="F9" s="3932"/>
      <c r="G9" s="3932"/>
      <c r="H9" s="3932"/>
      <c r="I9" s="3932"/>
      <c r="J9" s="3932"/>
      <c r="K9" s="3932"/>
      <c r="L9" s="3932"/>
      <c r="M9" s="3932"/>
      <c r="N9" s="3932"/>
      <c r="O9" s="3932"/>
      <c r="P9" s="3932"/>
      <c r="Q9" s="3932"/>
      <c r="R9" s="3932"/>
      <c r="S9" s="3933"/>
      <c r="T9" s="1435"/>
      <c r="Y9" s="3943" t="str">
        <f>cst_wskakunin_NOBE_MENSEKI_JYUTAKU_SHINSEI</f>
        <v/>
      </c>
      <c r="Z9" s="3944"/>
      <c r="AA9" s="3944"/>
      <c r="AB9" s="3944"/>
      <c r="AC9" s="3944"/>
      <c r="AD9" s="3944"/>
      <c r="AE9" s="3944"/>
      <c r="AF9" s="3944"/>
      <c r="AG9" s="3944"/>
      <c r="AH9" s="3944"/>
      <c r="AI9" s="3944"/>
      <c r="AJ9" s="3945"/>
      <c r="AK9" s="3919" t="s">
        <v>114</v>
      </c>
      <c r="AL9" s="3920"/>
      <c r="AM9" s="3920"/>
      <c r="AN9" s="1436"/>
      <c r="AO9" s="1436"/>
      <c r="AP9" s="1436"/>
      <c r="AQ9" s="1437"/>
      <c r="AR9" s="3939"/>
      <c r="AS9" s="3940"/>
      <c r="AT9" s="3940"/>
      <c r="AU9" s="3940"/>
      <c r="AV9" s="3940"/>
      <c r="AW9" s="3940"/>
      <c r="AX9" s="3940"/>
      <c r="AY9" s="3940"/>
      <c r="AZ9" s="3940"/>
      <c r="BA9" s="3940"/>
      <c r="BB9" s="3940"/>
      <c r="BC9" s="1438"/>
      <c r="BD9" s="1436"/>
      <c r="BE9" s="1436"/>
      <c r="BH9" s="3943" t="str">
        <f>cst_wskakunin_SHIKITI_MENSEKI_1_TOTAL</f>
        <v/>
      </c>
      <c r="BI9" s="3944"/>
      <c r="BJ9" s="3944"/>
      <c r="BK9" s="3944"/>
      <c r="BL9" s="3944"/>
      <c r="BM9" s="3944"/>
      <c r="BN9" s="3944"/>
      <c r="BO9" s="3944"/>
      <c r="BP9" s="3944"/>
      <c r="BQ9" s="3944"/>
      <c r="BR9" s="3944"/>
      <c r="BS9" s="3944"/>
      <c r="BT9" s="3944"/>
      <c r="BU9" s="3945"/>
      <c r="BV9" s="3919" t="s">
        <v>114</v>
      </c>
      <c r="BW9" s="3920"/>
      <c r="BX9" s="3920"/>
      <c r="CA9" s="1439"/>
      <c r="CB9" s="1439"/>
      <c r="CC9" s="1440"/>
    </row>
    <row r="10" spans="1:97" ht="12.6" customHeight="1">
      <c r="B10" s="3931"/>
      <c r="C10" s="3932"/>
      <c r="D10" s="3932"/>
      <c r="E10" s="3932"/>
      <c r="F10" s="3932"/>
      <c r="G10" s="3932"/>
      <c r="H10" s="3932"/>
      <c r="I10" s="3932"/>
      <c r="J10" s="3932"/>
      <c r="K10" s="3932"/>
      <c r="L10" s="3932"/>
      <c r="M10" s="3932"/>
      <c r="N10" s="3932"/>
      <c r="O10" s="3932"/>
      <c r="P10" s="3932"/>
      <c r="Q10" s="3932"/>
      <c r="R10" s="3932"/>
      <c r="S10" s="3933"/>
      <c r="T10" s="1435"/>
      <c r="Y10" s="3946"/>
      <c r="Z10" s="3947"/>
      <c r="AA10" s="3947"/>
      <c r="AB10" s="3947"/>
      <c r="AC10" s="3947"/>
      <c r="AD10" s="3947"/>
      <c r="AE10" s="3947"/>
      <c r="AF10" s="3947"/>
      <c r="AG10" s="3947"/>
      <c r="AH10" s="3947"/>
      <c r="AI10" s="3947"/>
      <c r="AJ10" s="3948"/>
      <c r="AK10" s="3919"/>
      <c r="AL10" s="3920"/>
      <c r="AM10" s="3920"/>
      <c r="AN10" s="1436"/>
      <c r="AO10" s="1436"/>
      <c r="AP10" s="1436"/>
      <c r="AQ10" s="1437"/>
      <c r="AR10" s="3939"/>
      <c r="AS10" s="3940"/>
      <c r="AT10" s="3940"/>
      <c r="AU10" s="3940"/>
      <c r="AV10" s="3940"/>
      <c r="AW10" s="3940"/>
      <c r="AX10" s="3940"/>
      <c r="AY10" s="3940"/>
      <c r="AZ10" s="3940"/>
      <c r="BA10" s="3940"/>
      <c r="BB10" s="3940"/>
      <c r="BC10" s="1438"/>
      <c r="BD10" s="1436"/>
      <c r="BE10" s="1436"/>
      <c r="BH10" s="3946"/>
      <c r="BI10" s="3947"/>
      <c r="BJ10" s="3947"/>
      <c r="BK10" s="3947"/>
      <c r="BL10" s="3947"/>
      <c r="BM10" s="3947"/>
      <c r="BN10" s="3947"/>
      <c r="BO10" s="3947"/>
      <c r="BP10" s="3947"/>
      <c r="BQ10" s="3947"/>
      <c r="BR10" s="3947"/>
      <c r="BS10" s="3947"/>
      <c r="BT10" s="3947"/>
      <c r="BU10" s="3948"/>
      <c r="BV10" s="3919"/>
      <c r="BW10" s="3920"/>
      <c r="BX10" s="3920"/>
      <c r="CA10" s="1439"/>
      <c r="CB10" s="1439"/>
      <c r="CC10" s="1440"/>
    </row>
    <row r="11" spans="1:97" ht="3" customHeight="1">
      <c r="B11" s="3934"/>
      <c r="C11" s="3935"/>
      <c r="D11" s="3935"/>
      <c r="E11" s="3935"/>
      <c r="F11" s="3935"/>
      <c r="G11" s="3935"/>
      <c r="H11" s="3935"/>
      <c r="I11" s="3935"/>
      <c r="J11" s="3935"/>
      <c r="K11" s="3935"/>
      <c r="L11" s="3935"/>
      <c r="M11" s="3935"/>
      <c r="N11" s="3935"/>
      <c r="O11" s="3935"/>
      <c r="P11" s="3935"/>
      <c r="Q11" s="3935"/>
      <c r="R11" s="3935"/>
      <c r="S11" s="3936"/>
      <c r="T11" s="1441"/>
      <c r="U11" s="1441"/>
      <c r="V11" s="1441"/>
      <c r="W11" s="1441"/>
      <c r="X11" s="1441"/>
      <c r="Y11" s="1441"/>
      <c r="Z11" s="1441"/>
      <c r="AA11" s="1441"/>
      <c r="AB11" s="1441"/>
      <c r="AC11" s="1441"/>
      <c r="AD11" s="1441"/>
      <c r="AE11" s="1441"/>
      <c r="AF11" s="1441"/>
      <c r="AG11" s="1441"/>
      <c r="AH11" s="1441"/>
      <c r="AI11" s="1441"/>
      <c r="AJ11" s="1441"/>
      <c r="AK11" s="1441"/>
      <c r="AL11" s="1441"/>
      <c r="AM11" s="1441"/>
      <c r="AN11" s="1441"/>
      <c r="AO11" s="1442"/>
      <c r="AP11" s="1442"/>
      <c r="AQ11" s="1443"/>
      <c r="AR11" s="3941"/>
      <c r="AS11" s="3942"/>
      <c r="AT11" s="3942"/>
      <c r="AU11" s="3942"/>
      <c r="AV11" s="3942"/>
      <c r="AW11" s="3942"/>
      <c r="AX11" s="3942"/>
      <c r="AY11" s="3942"/>
      <c r="AZ11" s="3942"/>
      <c r="BA11" s="3942"/>
      <c r="BB11" s="3942"/>
      <c r="BC11" s="1444"/>
      <c r="BD11" s="1442"/>
      <c r="BE11" s="1442"/>
      <c r="BF11" s="1442"/>
      <c r="BG11" s="1442"/>
      <c r="BH11" s="1442"/>
      <c r="BI11" s="1442"/>
      <c r="BJ11" s="1445"/>
      <c r="BK11" s="1445"/>
      <c r="BL11" s="1445"/>
      <c r="BM11" s="1445"/>
      <c r="BN11" s="1445"/>
      <c r="BO11" s="1445"/>
      <c r="BP11" s="1445"/>
      <c r="BQ11" s="1445"/>
      <c r="BR11" s="1445"/>
      <c r="BS11" s="1445"/>
      <c r="BT11" s="1445"/>
      <c r="BU11" s="1445"/>
      <c r="BV11" s="1445"/>
      <c r="BW11" s="1445"/>
      <c r="BX11" s="1445"/>
      <c r="BY11" s="1445"/>
      <c r="BZ11" s="1445"/>
      <c r="CA11" s="1445"/>
      <c r="CB11" s="1445"/>
      <c r="CC11" s="1446"/>
    </row>
    <row r="12" spans="1:97" ht="15" customHeight="1">
      <c r="B12" s="3897" t="s">
        <v>3686</v>
      </c>
      <c r="C12" s="3898"/>
      <c r="D12" s="3898"/>
      <c r="E12" s="3898"/>
      <c r="F12" s="3898"/>
      <c r="G12" s="3898"/>
      <c r="H12" s="3899"/>
      <c r="I12" s="3834" t="s">
        <v>3687</v>
      </c>
      <c r="J12" s="3889"/>
      <c r="K12" s="3889"/>
      <c r="L12" s="3889"/>
      <c r="M12" s="3889"/>
      <c r="N12" s="3889"/>
      <c r="O12" s="3889"/>
      <c r="P12" s="3889"/>
      <c r="Q12" s="3889"/>
      <c r="R12" s="3889"/>
      <c r="S12" s="3835"/>
      <c r="T12" s="3921" t="s">
        <v>139</v>
      </c>
      <c r="U12" s="3912"/>
      <c r="V12" s="3886" t="s">
        <v>4767</v>
      </c>
      <c r="W12" s="3886"/>
      <c r="X12" s="3886"/>
      <c r="Y12" s="3886"/>
      <c r="Z12" s="3886"/>
      <c r="AA12" s="3886"/>
      <c r="AB12" s="3886"/>
      <c r="AC12" s="3886"/>
      <c r="AD12" s="3886"/>
      <c r="AE12" s="3886"/>
      <c r="AF12" s="3886"/>
      <c r="AG12" s="3886"/>
      <c r="AH12" s="3886"/>
      <c r="AI12" s="3886"/>
      <c r="AJ12" s="3886"/>
      <c r="AK12" s="3886"/>
      <c r="AL12" s="3886"/>
      <c r="AM12" s="3886"/>
      <c r="AN12" s="3886"/>
      <c r="AO12" s="3912" t="s">
        <v>139</v>
      </c>
      <c r="AP12" s="3912"/>
      <c r="AQ12" s="3886" t="s">
        <v>4801</v>
      </c>
      <c r="AR12" s="3886"/>
      <c r="AS12" s="3886"/>
      <c r="AT12" s="3886"/>
      <c r="AU12" s="3886"/>
      <c r="AV12" s="3886"/>
      <c r="AW12" s="3886"/>
      <c r="AX12" s="3912" t="s">
        <v>139</v>
      </c>
      <c r="AY12" s="3912"/>
      <c r="AZ12" s="3886" t="s">
        <v>2534</v>
      </c>
      <c r="BA12" s="3886"/>
      <c r="BB12" s="3886"/>
      <c r="BC12" s="3886"/>
      <c r="BD12" s="3886"/>
      <c r="BE12" s="3886"/>
      <c r="BF12" s="3886"/>
      <c r="BG12" s="3912" t="s">
        <v>139</v>
      </c>
      <c r="BH12" s="3912"/>
      <c r="BI12" s="3886" t="s">
        <v>3688</v>
      </c>
      <c r="BJ12" s="3886"/>
      <c r="BK12" s="3886"/>
      <c r="BL12" s="3886"/>
      <c r="BM12" s="3886"/>
      <c r="BN12" s="3886"/>
      <c r="BO12" s="3886"/>
      <c r="BP12" s="3912" t="s">
        <v>139</v>
      </c>
      <c r="BQ12" s="3912"/>
      <c r="BR12" s="3886" t="s">
        <v>4802</v>
      </c>
      <c r="BS12" s="3886"/>
      <c r="BT12" s="3886"/>
      <c r="BU12" s="3886"/>
      <c r="BV12" s="3886"/>
      <c r="BW12" s="3886"/>
      <c r="BX12" s="3886"/>
      <c r="BY12" s="3886"/>
      <c r="BZ12" s="3886"/>
      <c r="CA12" s="3886"/>
      <c r="CB12" s="3886"/>
      <c r="CC12" s="3905"/>
    </row>
    <row r="13" spans="1:97" ht="15" customHeight="1">
      <c r="B13" s="3882"/>
      <c r="C13" s="3880"/>
      <c r="D13" s="3880"/>
      <c r="E13" s="3880"/>
      <c r="F13" s="3880"/>
      <c r="G13" s="3880"/>
      <c r="H13" s="3881"/>
      <c r="I13" s="3836"/>
      <c r="J13" s="3890"/>
      <c r="K13" s="3890"/>
      <c r="L13" s="3890"/>
      <c r="M13" s="3890"/>
      <c r="N13" s="3890"/>
      <c r="O13" s="3890"/>
      <c r="P13" s="3890"/>
      <c r="Q13" s="3890"/>
      <c r="R13" s="3890"/>
      <c r="S13" s="3837"/>
      <c r="T13" s="3913" t="s">
        <v>139</v>
      </c>
      <c r="U13" s="3914"/>
      <c r="V13" s="3904" t="s">
        <v>2528</v>
      </c>
      <c r="W13" s="3904"/>
      <c r="X13" s="3904"/>
      <c r="Y13" s="3904"/>
      <c r="Z13" s="3904"/>
      <c r="AA13" s="3904"/>
      <c r="AB13" s="3915" t="s">
        <v>4427</v>
      </c>
      <c r="AC13" s="3915"/>
      <c r="AD13" s="3915"/>
      <c r="AE13" s="3915"/>
      <c r="AF13" s="3915"/>
      <c r="AG13" s="3915"/>
      <c r="AH13" s="3915"/>
      <c r="AI13" s="3915"/>
      <c r="AJ13" s="3915"/>
      <c r="AK13" s="3915"/>
      <c r="AL13" s="3915"/>
      <c r="AM13" s="3915"/>
      <c r="AN13" s="3915"/>
      <c r="AO13" s="3915"/>
      <c r="AP13" s="3915"/>
      <c r="AQ13" s="3915"/>
      <c r="AR13" s="3915"/>
      <c r="AS13" s="3915"/>
      <c r="AT13" s="3915"/>
      <c r="AU13" s="3915"/>
      <c r="AV13" s="3915"/>
      <c r="AW13" s="3915"/>
      <c r="AX13" s="3915"/>
      <c r="AY13" s="3915"/>
      <c r="AZ13" s="3915"/>
      <c r="BA13" s="3915"/>
      <c r="BB13" s="3915"/>
      <c r="BC13" s="3915"/>
      <c r="BD13" s="3915"/>
      <c r="BE13" s="3915"/>
      <c r="BF13" s="3915"/>
      <c r="BG13" s="3915"/>
      <c r="BH13" s="3915"/>
      <c r="BI13" s="3915"/>
      <c r="BJ13" s="3915"/>
      <c r="BK13" s="3915"/>
      <c r="BL13" s="3915"/>
      <c r="BM13" s="3915"/>
      <c r="BN13" s="3915"/>
      <c r="BO13" s="3916"/>
      <c r="BP13" s="3916"/>
      <c r="BQ13" s="3916"/>
      <c r="BR13" s="3916"/>
      <c r="BS13" s="3916"/>
      <c r="BT13" s="3916"/>
      <c r="BU13" s="3916"/>
      <c r="BV13" s="3916"/>
      <c r="BW13" s="3916"/>
      <c r="BX13" s="3916"/>
      <c r="BY13" s="3916"/>
      <c r="BZ13" s="3916"/>
      <c r="CA13" s="3917" t="s">
        <v>57</v>
      </c>
      <c r="CB13" s="3917"/>
      <c r="CC13" s="3918"/>
      <c r="CD13" s="1447"/>
      <c r="CE13" s="1448"/>
    </row>
    <row r="14" spans="1:97" ht="15" customHeight="1">
      <c r="B14" s="3882"/>
      <c r="C14" s="3880"/>
      <c r="D14" s="3880"/>
      <c r="E14" s="3880"/>
      <c r="F14" s="3880"/>
      <c r="G14" s="3880"/>
      <c r="H14" s="3881"/>
      <c r="I14" s="3834" t="s">
        <v>3689</v>
      </c>
      <c r="J14" s="3889"/>
      <c r="K14" s="3889"/>
      <c r="L14" s="3889"/>
      <c r="M14" s="3889"/>
      <c r="N14" s="3889"/>
      <c r="O14" s="3889"/>
      <c r="P14" s="3889"/>
      <c r="Q14" s="3889"/>
      <c r="R14" s="3889"/>
      <c r="S14" s="3835"/>
      <c r="T14" s="3885" t="s">
        <v>139</v>
      </c>
      <c r="U14" s="3830"/>
      <c r="V14" s="3886" t="s">
        <v>2577</v>
      </c>
      <c r="W14" s="3886"/>
      <c r="X14" s="3886"/>
      <c r="Y14" s="3886"/>
      <c r="Z14" s="3886"/>
      <c r="AA14" s="3886"/>
      <c r="AB14" s="3886"/>
      <c r="AC14" s="3886"/>
      <c r="AD14" s="3886"/>
      <c r="AE14" s="3884" t="s">
        <v>139</v>
      </c>
      <c r="AF14" s="3884"/>
      <c r="AG14" s="3886" t="s">
        <v>2529</v>
      </c>
      <c r="AH14" s="3886"/>
      <c r="AI14" s="3886"/>
      <c r="AJ14" s="3886"/>
      <c r="AK14" s="3886"/>
      <c r="AL14" s="3886"/>
      <c r="AM14" s="3886"/>
      <c r="AN14" s="3886"/>
      <c r="AO14" s="3886"/>
      <c r="AP14" s="3886"/>
      <c r="AQ14" s="3886"/>
      <c r="AR14" s="3834" t="s">
        <v>3690</v>
      </c>
      <c r="AS14" s="3889"/>
      <c r="AT14" s="3889"/>
      <c r="AU14" s="3889"/>
      <c r="AV14" s="3889"/>
      <c r="AW14" s="3889"/>
      <c r="AX14" s="3889"/>
      <c r="AY14" s="3889"/>
      <c r="AZ14" s="3889"/>
      <c r="BA14" s="3889"/>
      <c r="BB14" s="3835"/>
      <c r="BC14" s="3887" t="s">
        <v>139</v>
      </c>
      <c r="BD14" s="3887"/>
      <c r="BE14" s="3886" t="s">
        <v>2578</v>
      </c>
      <c r="BF14" s="3886"/>
      <c r="BG14" s="3886"/>
      <c r="BH14" s="3886"/>
      <c r="BI14" s="3886"/>
      <c r="BJ14" s="3886"/>
      <c r="BK14" s="3886"/>
      <c r="BL14" s="3886"/>
      <c r="BM14" s="3886"/>
      <c r="BN14" s="3886"/>
      <c r="BO14" s="3887" t="s">
        <v>139</v>
      </c>
      <c r="BP14" s="3887"/>
      <c r="BQ14" s="3886" t="s">
        <v>2530</v>
      </c>
      <c r="BR14" s="3886"/>
      <c r="BS14" s="3886"/>
      <c r="BT14" s="3886"/>
      <c r="BU14" s="3886"/>
      <c r="BV14" s="3886"/>
      <c r="BW14" s="3886"/>
      <c r="BX14" s="3886"/>
      <c r="BY14" s="3886"/>
      <c r="BZ14" s="3886"/>
      <c r="CA14" s="3886"/>
      <c r="CB14" s="3886"/>
      <c r="CC14" s="3905"/>
    </row>
    <row r="15" spans="1:97" ht="15" customHeight="1">
      <c r="B15" s="3882"/>
      <c r="C15" s="3880"/>
      <c r="D15" s="3880"/>
      <c r="E15" s="3880"/>
      <c r="F15" s="3880"/>
      <c r="G15" s="3880"/>
      <c r="H15" s="3881"/>
      <c r="I15" s="3836"/>
      <c r="J15" s="3890"/>
      <c r="K15" s="3890"/>
      <c r="L15" s="3890"/>
      <c r="M15" s="3890"/>
      <c r="N15" s="3890"/>
      <c r="O15" s="3890"/>
      <c r="P15" s="3890"/>
      <c r="Q15" s="3890"/>
      <c r="R15" s="3890"/>
      <c r="S15" s="3837"/>
      <c r="T15" s="3909" t="s">
        <v>139</v>
      </c>
      <c r="U15" s="3910"/>
      <c r="V15" s="3904" t="s">
        <v>2579</v>
      </c>
      <c r="W15" s="3904"/>
      <c r="X15" s="3904"/>
      <c r="Y15" s="3904"/>
      <c r="Z15" s="3904"/>
      <c r="AA15" s="3904"/>
      <c r="AB15" s="3904"/>
      <c r="AC15" s="3904"/>
      <c r="AD15" s="3904"/>
      <c r="AE15" s="3904"/>
      <c r="AF15" s="3904"/>
      <c r="AG15" s="3904"/>
      <c r="AH15" s="3904"/>
      <c r="AI15" s="3904"/>
      <c r="AJ15" s="3904"/>
      <c r="AK15" s="3904"/>
      <c r="AL15" s="3904"/>
      <c r="AM15" s="3904"/>
      <c r="AN15" s="3904"/>
      <c r="AO15" s="3904"/>
      <c r="AP15" s="3904"/>
      <c r="AQ15" s="3911"/>
      <c r="AR15" s="3836"/>
      <c r="AS15" s="3890"/>
      <c r="AT15" s="3890"/>
      <c r="AU15" s="3890"/>
      <c r="AV15" s="3890"/>
      <c r="AW15" s="3890"/>
      <c r="AX15" s="3890"/>
      <c r="AY15" s="3890"/>
      <c r="AZ15" s="3890"/>
      <c r="BA15" s="3890"/>
      <c r="BB15" s="3837"/>
      <c r="BC15" s="3903"/>
      <c r="BD15" s="3903"/>
      <c r="BE15" s="3904"/>
      <c r="BF15" s="3904"/>
      <c r="BG15" s="3904"/>
      <c r="BH15" s="3904"/>
      <c r="BI15" s="3904"/>
      <c r="BJ15" s="3904"/>
      <c r="BK15" s="3904"/>
      <c r="BL15" s="3904"/>
      <c r="BM15" s="3904"/>
      <c r="BN15" s="3904"/>
      <c r="BO15" s="3903"/>
      <c r="BP15" s="3903"/>
      <c r="BQ15" s="3904"/>
      <c r="BR15" s="3904"/>
      <c r="BS15" s="3904"/>
      <c r="BT15" s="3904"/>
      <c r="BU15" s="3904"/>
      <c r="BV15" s="3904"/>
      <c r="BW15" s="3904"/>
      <c r="BX15" s="3904"/>
      <c r="BY15" s="3904"/>
      <c r="BZ15" s="3904"/>
      <c r="CA15" s="3904"/>
      <c r="CB15" s="3904"/>
      <c r="CC15" s="3908"/>
    </row>
    <row r="16" spans="1:97" ht="10.5" customHeight="1">
      <c r="B16" s="3882"/>
      <c r="C16" s="3880"/>
      <c r="D16" s="3880"/>
      <c r="E16" s="3880"/>
      <c r="F16" s="3880"/>
      <c r="G16" s="3880"/>
      <c r="H16" s="3881"/>
      <c r="I16" s="3834" t="s">
        <v>3691</v>
      </c>
      <c r="J16" s="3889"/>
      <c r="K16" s="3889"/>
      <c r="L16" s="3889"/>
      <c r="M16" s="3889"/>
      <c r="N16" s="3889"/>
      <c r="O16" s="3889"/>
      <c r="P16" s="3889"/>
      <c r="Q16" s="3889"/>
      <c r="R16" s="3889"/>
      <c r="S16" s="3835"/>
      <c r="T16" s="3834" t="s">
        <v>3692</v>
      </c>
      <c r="U16" s="3889"/>
      <c r="V16" s="3889"/>
      <c r="W16" s="3889"/>
      <c r="X16" s="3889"/>
      <c r="Y16" s="3889"/>
      <c r="Z16" s="3891" t="str">
        <f>cst_wskakunin_KAISU_TIJYOU_SHINSEI</f>
        <v/>
      </c>
      <c r="AA16" s="3892"/>
      <c r="AB16" s="3892"/>
      <c r="AC16" s="3893"/>
      <c r="AD16" s="3834" t="s">
        <v>481</v>
      </c>
      <c r="AE16" s="3835"/>
      <c r="AF16" s="3834" t="s">
        <v>3693</v>
      </c>
      <c r="AG16" s="3889"/>
      <c r="AH16" s="3889"/>
      <c r="AI16" s="3889"/>
      <c r="AJ16" s="3889"/>
      <c r="AK16" s="3891">
        <f>cst_wskakunin_KAISU_TIKA_SHINSEI__zero</f>
        <v>0</v>
      </c>
      <c r="AL16" s="3892"/>
      <c r="AM16" s="3892"/>
      <c r="AN16" s="3892"/>
      <c r="AO16" s="3893"/>
      <c r="AP16" s="3834" t="s">
        <v>481</v>
      </c>
      <c r="AQ16" s="3835"/>
      <c r="AR16" s="3838"/>
      <c r="AS16" s="3839"/>
      <c r="AT16" s="3839"/>
      <c r="AU16" s="3839"/>
      <c r="AV16" s="3839"/>
      <c r="AW16" s="3839"/>
      <c r="AX16" s="3839"/>
      <c r="AY16" s="3839"/>
      <c r="AZ16" s="3839"/>
      <c r="BA16" s="3839"/>
      <c r="BB16" s="3839"/>
      <c r="BC16" s="3839"/>
      <c r="BD16" s="3839"/>
      <c r="BE16" s="3839"/>
      <c r="BF16" s="3839"/>
      <c r="BG16" s="3839"/>
      <c r="BH16" s="3839"/>
      <c r="BI16" s="3839"/>
      <c r="BJ16" s="3839"/>
      <c r="BK16" s="3839"/>
      <c r="BL16" s="3839"/>
      <c r="BM16" s="3839"/>
      <c r="BN16" s="3839"/>
      <c r="BO16" s="3839"/>
      <c r="BP16" s="3839"/>
      <c r="BQ16" s="3839"/>
      <c r="BR16" s="3839"/>
      <c r="BS16" s="3839"/>
      <c r="BT16" s="3839"/>
      <c r="BU16" s="3839"/>
      <c r="BV16" s="3839"/>
      <c r="BW16" s="3839"/>
      <c r="BX16" s="3839"/>
      <c r="BY16" s="3839"/>
      <c r="BZ16" s="3839"/>
      <c r="CA16" s="3839"/>
      <c r="CB16" s="3839"/>
      <c r="CC16" s="3840"/>
    </row>
    <row r="17" spans="2:96" ht="10.5" customHeight="1">
      <c r="B17" s="3900"/>
      <c r="C17" s="3901"/>
      <c r="D17" s="3901"/>
      <c r="E17" s="3901"/>
      <c r="F17" s="3901"/>
      <c r="G17" s="3901"/>
      <c r="H17" s="3902"/>
      <c r="I17" s="3836"/>
      <c r="J17" s="3890"/>
      <c r="K17" s="3890"/>
      <c r="L17" s="3890"/>
      <c r="M17" s="3890"/>
      <c r="N17" s="3890"/>
      <c r="O17" s="3890"/>
      <c r="P17" s="3890"/>
      <c r="Q17" s="3890"/>
      <c r="R17" s="3890"/>
      <c r="S17" s="3837"/>
      <c r="T17" s="3836"/>
      <c r="U17" s="3890"/>
      <c r="V17" s="3890"/>
      <c r="W17" s="3890"/>
      <c r="X17" s="3890"/>
      <c r="Y17" s="3890"/>
      <c r="Z17" s="3894"/>
      <c r="AA17" s="3895"/>
      <c r="AB17" s="3895"/>
      <c r="AC17" s="3896"/>
      <c r="AD17" s="3836"/>
      <c r="AE17" s="3837"/>
      <c r="AF17" s="3836"/>
      <c r="AG17" s="3890"/>
      <c r="AH17" s="3890"/>
      <c r="AI17" s="3890"/>
      <c r="AJ17" s="3890"/>
      <c r="AK17" s="3894"/>
      <c r="AL17" s="3895"/>
      <c r="AM17" s="3895"/>
      <c r="AN17" s="3895"/>
      <c r="AO17" s="3896"/>
      <c r="AP17" s="3836"/>
      <c r="AQ17" s="3837"/>
      <c r="AR17" s="3841"/>
      <c r="AS17" s="3842"/>
      <c r="AT17" s="3842"/>
      <c r="AU17" s="3842"/>
      <c r="AV17" s="3842"/>
      <c r="AW17" s="3842"/>
      <c r="AX17" s="3842"/>
      <c r="AY17" s="3842"/>
      <c r="AZ17" s="3842"/>
      <c r="BA17" s="3842"/>
      <c r="BB17" s="3842"/>
      <c r="BC17" s="3842"/>
      <c r="BD17" s="3842"/>
      <c r="BE17" s="3842"/>
      <c r="BF17" s="3842"/>
      <c r="BG17" s="3842"/>
      <c r="BH17" s="3842"/>
      <c r="BI17" s="3842"/>
      <c r="BJ17" s="3842"/>
      <c r="BK17" s="3842"/>
      <c r="BL17" s="3842"/>
      <c r="BM17" s="3842"/>
      <c r="BN17" s="3842"/>
      <c r="BO17" s="3842"/>
      <c r="BP17" s="3842"/>
      <c r="BQ17" s="3842"/>
      <c r="BR17" s="3842"/>
      <c r="BS17" s="3842"/>
      <c r="BT17" s="3842"/>
      <c r="BU17" s="3842"/>
      <c r="BV17" s="3842"/>
      <c r="BW17" s="3842"/>
      <c r="BX17" s="3842"/>
      <c r="BY17" s="3842"/>
      <c r="BZ17" s="3842"/>
      <c r="CA17" s="3842"/>
      <c r="CB17" s="3842"/>
      <c r="CC17" s="3843"/>
    </row>
    <row r="18" spans="2:96" ht="7.5" customHeight="1">
      <c r="B18" s="3879" t="s">
        <v>3694</v>
      </c>
      <c r="C18" s="3880"/>
      <c r="D18" s="3880"/>
      <c r="E18" s="3880"/>
      <c r="F18" s="3880"/>
      <c r="G18" s="3880"/>
      <c r="H18" s="3880"/>
      <c r="I18" s="3880"/>
      <c r="J18" s="3880"/>
      <c r="K18" s="3880"/>
      <c r="L18" s="3880"/>
      <c r="M18" s="3880"/>
      <c r="N18" s="3880"/>
      <c r="O18" s="3880"/>
      <c r="P18" s="3880"/>
      <c r="Q18" s="3880"/>
      <c r="R18" s="3880"/>
      <c r="S18" s="3881"/>
      <c r="T18" s="3883" t="s">
        <v>139</v>
      </c>
      <c r="U18" s="3884"/>
      <c r="V18" s="3886" t="s">
        <v>2531</v>
      </c>
      <c r="W18" s="3886"/>
      <c r="X18" s="3886"/>
      <c r="Y18" s="3886"/>
      <c r="Z18" s="3886"/>
      <c r="AA18" s="3886"/>
      <c r="AB18" s="3886"/>
      <c r="AC18" s="3886"/>
      <c r="AD18" s="3886"/>
      <c r="AE18" s="3887" t="s">
        <v>139</v>
      </c>
      <c r="AF18" s="3887"/>
      <c r="AG18" s="3886" t="s">
        <v>2532</v>
      </c>
      <c r="AH18" s="3886"/>
      <c r="AI18" s="3886"/>
      <c r="AJ18" s="3886"/>
      <c r="AK18" s="3886"/>
      <c r="AL18" s="3886"/>
      <c r="AM18" s="3886"/>
      <c r="AN18" s="3886"/>
      <c r="AO18" s="3886"/>
      <c r="AP18" s="3886"/>
      <c r="AQ18" s="3886"/>
      <c r="AR18" s="3886"/>
      <c r="AS18" s="3886"/>
      <c r="AT18" s="3886"/>
      <c r="AU18" s="3887" t="s">
        <v>139</v>
      </c>
      <c r="AV18" s="3887"/>
      <c r="AW18" s="3886" t="s">
        <v>2533</v>
      </c>
      <c r="AX18" s="3886"/>
      <c r="AY18" s="3886"/>
      <c r="AZ18" s="3886"/>
      <c r="BA18" s="3886"/>
      <c r="BB18" s="3886"/>
      <c r="BC18" s="3886"/>
      <c r="BD18" s="3886"/>
      <c r="BE18" s="3886"/>
      <c r="BF18" s="3886"/>
      <c r="BG18" s="3886"/>
      <c r="BH18" s="3886"/>
      <c r="BI18" s="3887" t="s">
        <v>139</v>
      </c>
      <c r="BJ18" s="3887"/>
      <c r="BK18" s="3886" t="s">
        <v>2605</v>
      </c>
      <c r="BL18" s="3886"/>
      <c r="BM18" s="3886"/>
      <c r="BN18" s="3886"/>
      <c r="BO18" s="3886"/>
      <c r="BP18" s="3886"/>
      <c r="BQ18" s="3886"/>
      <c r="BR18" s="3886"/>
      <c r="BS18" s="3886"/>
      <c r="BT18" s="3886"/>
      <c r="BU18" s="3886"/>
      <c r="BV18" s="3886"/>
      <c r="BW18" s="3886"/>
      <c r="BX18" s="3886"/>
      <c r="BY18" s="3886"/>
      <c r="BZ18" s="3886"/>
      <c r="CA18" s="3886"/>
      <c r="CB18" s="3886"/>
      <c r="CC18" s="3905"/>
    </row>
    <row r="19" spans="2:96" ht="8.25" customHeight="1">
      <c r="B19" s="3879"/>
      <c r="C19" s="3880"/>
      <c r="D19" s="3880"/>
      <c r="E19" s="3880"/>
      <c r="F19" s="3880"/>
      <c r="G19" s="3880"/>
      <c r="H19" s="3880"/>
      <c r="I19" s="3880"/>
      <c r="J19" s="3880"/>
      <c r="K19" s="3880"/>
      <c r="L19" s="3880"/>
      <c r="M19" s="3880"/>
      <c r="N19" s="3880"/>
      <c r="O19" s="3880"/>
      <c r="P19" s="3880"/>
      <c r="Q19" s="3880"/>
      <c r="R19" s="3880"/>
      <c r="S19" s="3881"/>
      <c r="T19" s="3885"/>
      <c r="U19" s="3830"/>
      <c r="V19" s="3832"/>
      <c r="W19" s="3832"/>
      <c r="X19" s="3832"/>
      <c r="Y19" s="3832"/>
      <c r="Z19" s="3832"/>
      <c r="AA19" s="3832"/>
      <c r="AB19" s="3832"/>
      <c r="AC19" s="3832"/>
      <c r="AD19" s="3832"/>
      <c r="AE19" s="3888"/>
      <c r="AF19" s="3888"/>
      <c r="AG19" s="3832"/>
      <c r="AH19" s="3832"/>
      <c r="AI19" s="3832"/>
      <c r="AJ19" s="3832"/>
      <c r="AK19" s="3832"/>
      <c r="AL19" s="3832"/>
      <c r="AM19" s="3832"/>
      <c r="AN19" s="3832"/>
      <c r="AO19" s="3832"/>
      <c r="AP19" s="3832"/>
      <c r="AQ19" s="3832"/>
      <c r="AR19" s="3832"/>
      <c r="AS19" s="3832"/>
      <c r="AT19" s="3832"/>
      <c r="AU19" s="3888"/>
      <c r="AV19" s="3888"/>
      <c r="AW19" s="3832"/>
      <c r="AX19" s="3832"/>
      <c r="AY19" s="3832"/>
      <c r="AZ19" s="3832"/>
      <c r="BA19" s="3832"/>
      <c r="BB19" s="3832"/>
      <c r="BC19" s="3832"/>
      <c r="BD19" s="3832"/>
      <c r="BE19" s="3832"/>
      <c r="BF19" s="3832"/>
      <c r="BG19" s="3832"/>
      <c r="BH19" s="3832"/>
      <c r="BI19" s="3888"/>
      <c r="BJ19" s="3888"/>
      <c r="BK19" s="3832"/>
      <c r="BL19" s="3832"/>
      <c r="BM19" s="3832"/>
      <c r="BN19" s="3832"/>
      <c r="BO19" s="3832"/>
      <c r="BP19" s="3832"/>
      <c r="BQ19" s="3832"/>
      <c r="BR19" s="3832"/>
      <c r="BS19" s="3832"/>
      <c r="BT19" s="3832"/>
      <c r="BU19" s="3832"/>
      <c r="BV19" s="3832"/>
      <c r="BW19" s="3832"/>
      <c r="BX19" s="3832"/>
      <c r="BY19" s="3832"/>
      <c r="BZ19" s="3832"/>
      <c r="CA19" s="3832"/>
      <c r="CB19" s="3832"/>
      <c r="CC19" s="3906"/>
    </row>
    <row r="20" spans="2:96" ht="7.5" customHeight="1">
      <c r="B20" s="3882"/>
      <c r="C20" s="3880"/>
      <c r="D20" s="3880"/>
      <c r="E20" s="3880"/>
      <c r="F20" s="3880"/>
      <c r="G20" s="3880"/>
      <c r="H20" s="3880"/>
      <c r="I20" s="3880"/>
      <c r="J20" s="3880"/>
      <c r="K20" s="3880"/>
      <c r="L20" s="3880"/>
      <c r="M20" s="3880"/>
      <c r="N20" s="3880"/>
      <c r="O20" s="3880"/>
      <c r="P20" s="3880"/>
      <c r="Q20" s="3880"/>
      <c r="R20" s="3880"/>
      <c r="S20" s="3881"/>
      <c r="T20" s="3885" t="s">
        <v>139</v>
      </c>
      <c r="U20" s="3830"/>
      <c r="V20" s="3832" t="s">
        <v>3695</v>
      </c>
      <c r="W20" s="3832"/>
      <c r="X20" s="3832"/>
      <c r="Y20" s="3832"/>
      <c r="Z20" s="3832"/>
      <c r="AA20" s="3832"/>
      <c r="AB20" s="3832"/>
      <c r="AC20" s="3832"/>
      <c r="AD20" s="3832"/>
      <c r="AE20" s="3832"/>
      <c r="AF20" s="3832"/>
      <c r="AG20" s="3832"/>
      <c r="AH20" s="3832"/>
      <c r="AI20" s="3832"/>
      <c r="AJ20" s="3832"/>
      <c r="AK20" s="3832"/>
      <c r="AL20" s="3832"/>
      <c r="AM20" s="3832"/>
      <c r="AN20" s="3832"/>
      <c r="AO20" s="3832"/>
      <c r="AP20" s="3832"/>
      <c r="AQ20" s="3832"/>
      <c r="AR20" s="3832"/>
      <c r="AS20" s="3832"/>
      <c r="AT20" s="1435"/>
      <c r="AU20" s="3830" t="s">
        <v>139</v>
      </c>
      <c r="AV20" s="3830"/>
      <c r="AW20" s="3832" t="s">
        <v>2581</v>
      </c>
      <c r="AX20" s="3832"/>
      <c r="AY20" s="3832"/>
      <c r="AZ20" s="3832"/>
      <c r="BA20" s="3832"/>
      <c r="BB20" s="3832"/>
      <c r="BC20" s="3832"/>
      <c r="BD20" s="3832"/>
      <c r="BE20" s="3832"/>
      <c r="BF20" s="3832"/>
      <c r="BG20" s="3832"/>
      <c r="BH20" s="3832"/>
      <c r="BI20" s="3830" t="s">
        <v>139</v>
      </c>
      <c r="BJ20" s="3830"/>
      <c r="BK20" s="3832" t="s">
        <v>2582</v>
      </c>
      <c r="BL20" s="3832"/>
      <c r="BM20" s="3832"/>
      <c r="BN20" s="3832"/>
      <c r="BO20" s="3832"/>
      <c r="BP20" s="3832"/>
      <c r="BQ20" s="3832"/>
      <c r="BR20" s="3832"/>
      <c r="BS20" s="3832"/>
      <c r="BT20" s="3832"/>
      <c r="BU20" s="3832"/>
      <c r="BV20" s="3832"/>
      <c r="BW20" s="3832"/>
      <c r="BX20" s="1449"/>
      <c r="BY20" s="1449"/>
      <c r="BZ20" s="1449"/>
      <c r="CA20" s="1449"/>
      <c r="CB20" s="1449"/>
      <c r="CC20" s="1440"/>
    </row>
    <row r="21" spans="2:96" ht="8.25" customHeight="1">
      <c r="B21" s="3882"/>
      <c r="C21" s="3880"/>
      <c r="D21" s="3880"/>
      <c r="E21" s="3880"/>
      <c r="F21" s="3880"/>
      <c r="G21" s="3880"/>
      <c r="H21" s="3880"/>
      <c r="I21" s="3880"/>
      <c r="J21" s="3880"/>
      <c r="K21" s="3880"/>
      <c r="L21" s="3880"/>
      <c r="M21" s="3880"/>
      <c r="N21" s="3880"/>
      <c r="O21" s="3880"/>
      <c r="P21" s="3880"/>
      <c r="Q21" s="3880"/>
      <c r="R21" s="3880"/>
      <c r="S21" s="3881"/>
      <c r="T21" s="3907"/>
      <c r="U21" s="3831"/>
      <c r="V21" s="3833"/>
      <c r="W21" s="3833"/>
      <c r="X21" s="3833"/>
      <c r="Y21" s="3833"/>
      <c r="Z21" s="3833"/>
      <c r="AA21" s="3833"/>
      <c r="AB21" s="3833"/>
      <c r="AC21" s="3833"/>
      <c r="AD21" s="3833"/>
      <c r="AE21" s="3833"/>
      <c r="AF21" s="3833"/>
      <c r="AG21" s="3833"/>
      <c r="AH21" s="3833"/>
      <c r="AI21" s="3833"/>
      <c r="AJ21" s="3833"/>
      <c r="AK21" s="3833"/>
      <c r="AL21" s="3833"/>
      <c r="AM21" s="3833"/>
      <c r="AN21" s="3833"/>
      <c r="AO21" s="3833"/>
      <c r="AP21" s="3833"/>
      <c r="AQ21" s="3833"/>
      <c r="AR21" s="3833"/>
      <c r="AS21" s="3833"/>
      <c r="AT21" s="1435"/>
      <c r="AU21" s="3831"/>
      <c r="AV21" s="3831"/>
      <c r="AW21" s="3833"/>
      <c r="AX21" s="3833"/>
      <c r="AY21" s="3833"/>
      <c r="AZ21" s="3833"/>
      <c r="BA21" s="3833"/>
      <c r="BB21" s="3833"/>
      <c r="BC21" s="3833"/>
      <c r="BD21" s="3833"/>
      <c r="BE21" s="3833"/>
      <c r="BF21" s="3833"/>
      <c r="BG21" s="3833"/>
      <c r="BH21" s="3833"/>
      <c r="BI21" s="3831"/>
      <c r="BJ21" s="3831"/>
      <c r="BK21" s="3833"/>
      <c r="BL21" s="3833"/>
      <c r="BM21" s="3833"/>
      <c r="BN21" s="3833"/>
      <c r="BO21" s="3833"/>
      <c r="BP21" s="3833"/>
      <c r="BQ21" s="3833"/>
      <c r="BR21" s="3833"/>
      <c r="BS21" s="3833"/>
      <c r="BT21" s="3833"/>
      <c r="BU21" s="3833"/>
      <c r="BV21" s="3833"/>
      <c r="BW21" s="3833"/>
      <c r="BX21" s="1449"/>
      <c r="BY21" s="1449"/>
      <c r="BZ21" s="1449"/>
      <c r="CA21" s="1449"/>
      <c r="CB21" s="1449"/>
      <c r="CC21" s="1440"/>
    </row>
    <row r="22" spans="2:96" ht="18" customHeight="1">
      <c r="B22" s="1450"/>
      <c r="C22" s="1451"/>
      <c r="D22" s="3861" t="s">
        <v>4769</v>
      </c>
      <c r="E22" s="3862"/>
      <c r="F22" s="3862"/>
      <c r="G22" s="3862"/>
      <c r="H22" s="3862"/>
      <c r="I22" s="3862"/>
      <c r="J22" s="3862"/>
      <c r="K22" s="3862"/>
      <c r="L22" s="3862"/>
      <c r="M22" s="3862"/>
      <c r="N22" s="3862"/>
      <c r="O22" s="3862"/>
      <c r="P22" s="3862"/>
      <c r="Q22" s="3862"/>
      <c r="R22" s="3862"/>
      <c r="S22" s="3863"/>
      <c r="T22" s="3867" t="s">
        <v>4770</v>
      </c>
      <c r="U22" s="3868"/>
      <c r="V22" s="3868"/>
      <c r="W22" s="3868"/>
      <c r="X22" s="3868"/>
      <c r="Y22" s="3868"/>
      <c r="Z22" s="3868"/>
      <c r="AA22" s="3868"/>
      <c r="AB22" s="3869"/>
      <c r="AC22" s="3869"/>
      <c r="AD22" s="3869"/>
      <c r="AE22" s="3869"/>
      <c r="AF22" s="3869"/>
      <c r="AG22" s="3869"/>
      <c r="AH22" s="3869"/>
      <c r="AI22" s="3869"/>
      <c r="AJ22" s="3869"/>
      <c r="AK22" s="3869"/>
      <c r="AL22" s="3869"/>
      <c r="AM22" s="3869"/>
      <c r="AN22" s="3869"/>
      <c r="AO22" s="3869"/>
      <c r="AP22" s="3869"/>
      <c r="AQ22" s="3869"/>
      <c r="AR22" s="3869"/>
      <c r="AS22" s="3869"/>
      <c r="AT22" s="3869"/>
      <c r="AU22" s="3869"/>
      <c r="AV22" s="3869"/>
      <c r="AW22" s="3869"/>
      <c r="AX22" s="3869"/>
      <c r="AY22" s="3870" t="s">
        <v>4803</v>
      </c>
      <c r="AZ22" s="3870"/>
      <c r="BA22" s="3870"/>
      <c r="BB22" s="3870"/>
      <c r="BC22" s="3870"/>
      <c r="BD22" s="3870"/>
      <c r="BE22" s="3870"/>
      <c r="BF22" s="3870"/>
      <c r="BG22" s="3870"/>
      <c r="BH22" s="3870"/>
      <c r="BI22" s="3869"/>
      <c r="BJ22" s="3869"/>
      <c r="BK22" s="3869"/>
      <c r="BL22" s="3869"/>
      <c r="BM22" s="3869"/>
      <c r="BN22" s="3869"/>
      <c r="BO22" s="3869"/>
      <c r="BP22" s="3869"/>
      <c r="BQ22" s="3869"/>
      <c r="BR22" s="3869"/>
      <c r="BS22" s="3869"/>
      <c r="BT22" s="3869"/>
      <c r="BU22" s="3869"/>
      <c r="BV22" s="3869"/>
      <c r="BW22" s="3869"/>
      <c r="BX22" s="3869"/>
      <c r="BY22" s="3869"/>
      <c r="BZ22" s="3869"/>
      <c r="CA22" s="3871" t="s">
        <v>10</v>
      </c>
      <c r="CB22" s="3871"/>
      <c r="CC22" s="3872"/>
    </row>
    <row r="23" spans="2:96" ht="17.25" customHeight="1" thickBot="1">
      <c r="B23" s="1452"/>
      <c r="C23" s="1453"/>
      <c r="D23" s="3864"/>
      <c r="E23" s="3865"/>
      <c r="F23" s="3865"/>
      <c r="G23" s="3865"/>
      <c r="H23" s="3865"/>
      <c r="I23" s="3865"/>
      <c r="J23" s="3865"/>
      <c r="K23" s="3865"/>
      <c r="L23" s="3865"/>
      <c r="M23" s="3865"/>
      <c r="N23" s="3865"/>
      <c r="O23" s="3865"/>
      <c r="P23" s="3865"/>
      <c r="Q23" s="3865"/>
      <c r="R23" s="3865"/>
      <c r="S23" s="3866"/>
      <c r="T23" s="3873" t="s">
        <v>4408</v>
      </c>
      <c r="U23" s="3874"/>
      <c r="V23" s="3874"/>
      <c r="W23" s="3874"/>
      <c r="X23" s="3874"/>
      <c r="Y23" s="3874"/>
      <c r="Z23" s="3874"/>
      <c r="AA23" s="3874"/>
      <c r="AB23" s="3874"/>
      <c r="AC23" s="3874"/>
      <c r="AD23" s="3874"/>
      <c r="AE23" s="3874"/>
      <c r="AF23" s="3874"/>
      <c r="AG23" s="3874"/>
      <c r="AH23" s="3874"/>
      <c r="AI23" s="3874"/>
      <c r="AJ23" s="3874"/>
      <c r="AK23" s="3874"/>
      <c r="AL23" s="3874"/>
      <c r="AM23" s="3874"/>
      <c r="AN23" s="3874"/>
      <c r="AO23" s="3875"/>
      <c r="AP23" s="3875"/>
      <c r="AQ23" s="3874"/>
      <c r="AR23" s="3874"/>
      <c r="AS23" s="3874"/>
      <c r="AT23" s="3874"/>
      <c r="AU23" s="3874"/>
      <c r="AV23" s="3874"/>
      <c r="AW23" s="3874"/>
      <c r="AX23" s="3874"/>
      <c r="AY23" s="3874"/>
      <c r="AZ23" s="3874"/>
      <c r="BA23" s="3874"/>
      <c r="BB23" s="3876"/>
      <c r="BC23" s="3877" t="s">
        <v>139</v>
      </c>
      <c r="BD23" s="3878"/>
      <c r="BE23" s="3878"/>
      <c r="BF23" s="3844" t="s">
        <v>4409</v>
      </c>
      <c r="BG23" s="3844"/>
      <c r="BH23" s="3844"/>
      <c r="BI23" s="3844"/>
      <c r="BJ23" s="3844"/>
      <c r="BK23" s="3844"/>
      <c r="BL23" s="3878" t="s">
        <v>139</v>
      </c>
      <c r="BM23" s="3878"/>
      <c r="BN23" s="3878"/>
      <c r="BO23" s="3844" t="s">
        <v>4410</v>
      </c>
      <c r="BP23" s="3844"/>
      <c r="BQ23" s="3844"/>
      <c r="BR23" s="3844"/>
      <c r="BS23" s="3844"/>
      <c r="BT23" s="3844"/>
      <c r="BU23" s="3844"/>
      <c r="BV23" s="3844"/>
      <c r="BW23" s="1449"/>
      <c r="BX23" s="1449"/>
      <c r="BY23" s="1449"/>
      <c r="BZ23" s="1449"/>
      <c r="CA23" s="1449"/>
      <c r="CB23" s="1449"/>
      <c r="CC23" s="1440"/>
    </row>
    <row r="24" spans="2:96" ht="24" customHeight="1" thickBot="1">
      <c r="B24" s="3845" t="s">
        <v>5875</v>
      </c>
      <c r="C24" s="3846"/>
      <c r="D24" s="3846"/>
      <c r="E24" s="3846"/>
      <c r="F24" s="3846"/>
      <c r="G24" s="3846"/>
      <c r="H24" s="3846"/>
      <c r="I24" s="3846"/>
      <c r="J24" s="3846"/>
      <c r="K24" s="3846"/>
      <c r="L24" s="3846"/>
      <c r="M24" s="3846"/>
      <c r="N24" s="3846"/>
      <c r="O24" s="3846"/>
      <c r="P24" s="3846"/>
      <c r="Q24" s="3846"/>
      <c r="R24" s="3846"/>
      <c r="S24" s="3846"/>
      <c r="T24" s="3846"/>
      <c r="U24" s="3846"/>
      <c r="V24" s="3846"/>
      <c r="W24" s="3846"/>
      <c r="X24" s="3846"/>
      <c r="Y24" s="3846"/>
      <c r="Z24" s="3846"/>
      <c r="AA24" s="3846"/>
      <c r="AB24" s="3846"/>
      <c r="AC24" s="3846"/>
      <c r="AD24" s="3846"/>
      <c r="AE24" s="3847"/>
      <c r="AF24" s="2132"/>
      <c r="AG24" s="1430" t="s">
        <v>4409</v>
      </c>
      <c r="AH24" s="1430"/>
      <c r="AI24" s="1430"/>
      <c r="AJ24" s="1430"/>
      <c r="AK24" s="1430"/>
      <c r="AL24" s="1430"/>
      <c r="AM24" s="1430"/>
      <c r="AN24" s="2133"/>
      <c r="AO24" s="3848" t="s">
        <v>139</v>
      </c>
      <c r="AP24" s="3849"/>
      <c r="AQ24" s="3850" t="s">
        <v>5877</v>
      </c>
      <c r="AR24" s="3850"/>
      <c r="AS24" s="3850"/>
      <c r="AT24" s="3850"/>
      <c r="AU24" s="3850"/>
      <c r="AV24" s="3850"/>
      <c r="AW24" s="3850"/>
      <c r="AX24" s="3850"/>
      <c r="AY24" s="3850"/>
      <c r="AZ24" s="3850"/>
      <c r="BA24" s="3850"/>
      <c r="BB24" s="3850"/>
      <c r="BC24" s="3850"/>
      <c r="BD24" s="3850"/>
      <c r="BE24" s="3850"/>
      <c r="BF24" s="3850"/>
      <c r="BG24" s="3850"/>
      <c r="BH24" s="3850"/>
      <c r="BI24" s="3850"/>
      <c r="BJ24" s="3850"/>
      <c r="BK24" s="3850"/>
      <c r="BL24" s="3850"/>
      <c r="BM24" s="3850"/>
      <c r="BN24" s="3850"/>
      <c r="BO24" s="3850"/>
      <c r="BP24" s="3850"/>
      <c r="BQ24" s="3850"/>
      <c r="BR24" s="3850"/>
      <c r="BS24" s="3850"/>
      <c r="BT24" s="3850"/>
      <c r="BU24" s="3850"/>
      <c r="BV24" s="3850"/>
      <c r="BW24" s="3850"/>
      <c r="BX24" s="3850"/>
      <c r="BY24" s="3850"/>
      <c r="BZ24" s="3850"/>
      <c r="CA24" s="3850"/>
      <c r="CB24" s="3850"/>
      <c r="CC24" s="3851"/>
    </row>
    <row r="25" spans="2:96" ht="21" customHeight="1">
      <c r="B25" s="3852"/>
      <c r="C25" s="3853" t="s">
        <v>5878</v>
      </c>
      <c r="D25" s="3854"/>
      <c r="E25" s="3854"/>
      <c r="F25" s="3854"/>
      <c r="G25" s="3854"/>
      <c r="H25" s="3854"/>
      <c r="I25" s="3854"/>
      <c r="J25" s="3854"/>
      <c r="K25" s="3854"/>
      <c r="L25" s="3854"/>
      <c r="M25" s="3854"/>
      <c r="N25" s="3854"/>
      <c r="O25" s="3854"/>
      <c r="P25" s="3854"/>
      <c r="Q25" s="3854"/>
      <c r="R25" s="3854"/>
      <c r="S25" s="3854"/>
      <c r="T25" s="3854"/>
      <c r="U25" s="3854"/>
      <c r="V25" s="3854"/>
      <c r="W25" s="3854"/>
      <c r="X25" s="3854"/>
      <c r="Y25" s="3854"/>
      <c r="Z25" s="3854"/>
      <c r="AA25" s="3854"/>
      <c r="AB25" s="3854"/>
      <c r="AC25" s="3854"/>
      <c r="AD25" s="3854"/>
      <c r="AE25" s="3854"/>
      <c r="AF25" s="3855"/>
      <c r="AG25" s="3855"/>
      <c r="AH25" s="3855"/>
      <c r="AI25" s="3855"/>
      <c r="AJ25" s="3855"/>
      <c r="AK25" s="3855"/>
      <c r="AL25" s="3855"/>
      <c r="AM25" s="3855"/>
      <c r="AN25" s="3855"/>
      <c r="AO25" s="3854"/>
      <c r="AP25" s="3854"/>
      <c r="AQ25" s="3854"/>
      <c r="AR25" s="3854"/>
      <c r="AS25" s="3854"/>
      <c r="AT25" s="3854"/>
      <c r="AU25" s="3854"/>
      <c r="AV25" s="3854"/>
      <c r="AW25" s="3854"/>
      <c r="AX25" s="3854"/>
      <c r="AY25" s="3854"/>
      <c r="AZ25" s="3854"/>
      <c r="BA25" s="3854"/>
      <c r="BB25" s="3854"/>
      <c r="BC25" s="3854"/>
      <c r="BD25" s="3854"/>
      <c r="BE25" s="3854"/>
      <c r="BF25" s="3854"/>
      <c r="BG25" s="3854"/>
      <c r="BH25" s="3854"/>
      <c r="BI25" s="3854"/>
      <c r="BJ25" s="3854"/>
      <c r="BK25" s="3854"/>
      <c r="BL25" s="3854"/>
      <c r="BM25" s="3854"/>
      <c r="BN25" s="3854"/>
      <c r="BO25" s="3854"/>
      <c r="BP25" s="3854"/>
      <c r="BQ25" s="3854"/>
      <c r="BR25" s="3854"/>
      <c r="BS25" s="3854"/>
      <c r="BT25" s="3854"/>
      <c r="BU25" s="3854"/>
      <c r="BV25" s="3854"/>
      <c r="BW25" s="3854"/>
      <c r="BX25" s="1470"/>
      <c r="BY25" s="1471"/>
      <c r="BZ25" s="1471"/>
      <c r="CA25" s="1471"/>
      <c r="CB25" s="1471"/>
      <c r="CC25" s="1472"/>
    </row>
    <row r="26" spans="2:96" ht="18.75" customHeight="1">
      <c r="B26" s="3852"/>
      <c r="C26" s="1473"/>
      <c r="D26" s="3856" t="s">
        <v>139</v>
      </c>
      <c r="E26" s="3857"/>
      <c r="F26" s="3858" t="s">
        <v>4776</v>
      </c>
      <c r="G26" s="3858"/>
      <c r="H26" s="3858"/>
      <c r="I26" s="3858"/>
      <c r="J26" s="3858"/>
      <c r="K26" s="3858"/>
      <c r="L26" s="3858"/>
      <c r="M26" s="3858"/>
      <c r="N26" s="3858"/>
      <c r="O26" s="3858"/>
      <c r="P26" s="3858"/>
      <c r="Q26" s="3858"/>
      <c r="R26" s="3858"/>
      <c r="S26" s="3858"/>
      <c r="T26" s="3858"/>
      <c r="U26" s="3858"/>
      <c r="V26" s="3858"/>
      <c r="W26" s="3858"/>
      <c r="X26" s="3858"/>
      <c r="Y26" s="3858"/>
      <c r="Z26" s="3858"/>
      <c r="AA26" s="3858"/>
      <c r="AB26" s="3858"/>
      <c r="AC26" s="3858"/>
      <c r="AD26" s="3858"/>
      <c r="AE26" s="3858"/>
      <c r="AF26" s="3858"/>
      <c r="AG26" s="3858"/>
      <c r="AH26" s="3858"/>
      <c r="AI26" s="3858"/>
      <c r="AJ26" s="3858"/>
      <c r="AK26" s="3858"/>
      <c r="AL26" s="3858"/>
      <c r="AM26" s="3858"/>
      <c r="AN26" s="3858"/>
      <c r="AO26" s="3858"/>
      <c r="AP26" s="3858"/>
      <c r="AQ26" s="3858"/>
      <c r="AR26" s="3858"/>
      <c r="AS26" s="3858"/>
      <c r="AT26" s="3858"/>
      <c r="AU26" s="3858"/>
      <c r="AV26" s="3858"/>
      <c r="AW26" s="3858"/>
      <c r="AX26" s="3858"/>
      <c r="AY26" s="3858"/>
      <c r="AZ26" s="3858"/>
      <c r="BA26" s="3858"/>
      <c r="BB26" s="3858"/>
      <c r="BC26" s="3858"/>
      <c r="BD26" s="3858"/>
      <c r="BE26" s="3858"/>
      <c r="BF26" s="3858"/>
      <c r="BG26" s="3858"/>
      <c r="BH26" s="3858"/>
      <c r="BI26" s="3858"/>
      <c r="BJ26" s="3858"/>
      <c r="BK26" s="3858"/>
      <c r="BL26" s="3858"/>
      <c r="BM26" s="3858"/>
      <c r="BN26" s="3858"/>
      <c r="BO26" s="3858"/>
      <c r="BP26" s="3858"/>
      <c r="BQ26" s="3858"/>
      <c r="BR26" s="3858"/>
      <c r="BS26" s="3858"/>
      <c r="BT26" s="3858"/>
      <c r="BU26" s="3858"/>
      <c r="BV26" s="3858"/>
      <c r="BW26" s="3858"/>
      <c r="BX26" s="3858"/>
      <c r="BY26" s="1474"/>
      <c r="BZ26" s="1474"/>
      <c r="CA26" s="1474"/>
      <c r="CB26" s="1474"/>
      <c r="CC26" s="1475"/>
    </row>
    <row r="27" spans="2:96" ht="14.25">
      <c r="B27" s="3852"/>
      <c r="C27" s="1473"/>
      <c r="D27" s="1476"/>
      <c r="E27" s="1477"/>
      <c r="F27" s="3859" t="s">
        <v>4777</v>
      </c>
      <c r="G27" s="3859"/>
      <c r="H27" s="3859"/>
      <c r="I27" s="3860" t="s">
        <v>4778</v>
      </c>
      <c r="J27" s="3860"/>
      <c r="K27" s="3860"/>
      <c r="L27" s="3860"/>
      <c r="M27" s="3860"/>
      <c r="N27" s="3860"/>
      <c r="O27" s="3860"/>
      <c r="P27" s="3860"/>
      <c r="Q27" s="3860"/>
      <c r="R27" s="3860"/>
      <c r="S27" s="3860"/>
      <c r="T27" s="3860"/>
      <c r="U27" s="3860"/>
      <c r="V27" s="3860"/>
      <c r="W27" s="3860"/>
      <c r="X27" s="3860"/>
      <c r="Y27" s="3860"/>
      <c r="Z27" s="3860"/>
      <c r="AA27" s="3860"/>
      <c r="AB27" s="3860"/>
      <c r="AC27" s="3860"/>
      <c r="AD27" s="3860"/>
      <c r="AE27" s="3860"/>
      <c r="AF27" s="3860"/>
      <c r="AG27" s="3860"/>
      <c r="AH27" s="3860"/>
      <c r="AI27" s="3860"/>
      <c r="AJ27" s="3860"/>
      <c r="AK27" s="3860"/>
      <c r="AL27" s="3860"/>
      <c r="AM27" s="3860"/>
      <c r="AN27" s="3860"/>
      <c r="AO27" s="3860"/>
      <c r="AP27" s="3860"/>
      <c r="AQ27" s="3860"/>
      <c r="AR27" s="3860"/>
      <c r="AS27" s="3860"/>
      <c r="AT27" s="3860"/>
      <c r="AU27" s="3860"/>
      <c r="AV27" s="3860"/>
      <c r="AW27" s="3860"/>
      <c r="AX27" s="3860"/>
      <c r="AY27" s="3860"/>
      <c r="AZ27" s="3860"/>
      <c r="BA27" s="3860"/>
      <c r="BB27" s="3860"/>
      <c r="BC27" s="3860"/>
      <c r="BD27" s="3860"/>
      <c r="BE27" s="3860"/>
      <c r="BF27" s="3860"/>
      <c r="BG27" s="3860"/>
      <c r="BH27" s="3860"/>
      <c r="BI27" s="3860"/>
      <c r="BJ27" s="3860"/>
      <c r="BK27" s="3860"/>
      <c r="BL27" s="3860"/>
      <c r="BM27" s="3860"/>
      <c r="BN27" s="3860"/>
      <c r="BO27" s="3860"/>
      <c r="BP27" s="3860"/>
      <c r="BQ27" s="3860"/>
      <c r="BR27" s="3860"/>
      <c r="BS27" s="3860"/>
      <c r="BT27" s="3860"/>
      <c r="BU27" s="3860"/>
      <c r="BV27" s="3860"/>
      <c r="BW27" s="3860"/>
      <c r="BX27" s="3860"/>
      <c r="BY27" s="1478"/>
      <c r="BZ27" s="1478"/>
      <c r="CA27" s="1478"/>
      <c r="CB27" s="1478"/>
      <c r="CC27" s="1479"/>
    </row>
    <row r="28" spans="2:96" ht="16.5" customHeight="1">
      <c r="B28" s="3852"/>
      <c r="C28" s="1480"/>
      <c r="D28" s="3774" t="s">
        <v>4779</v>
      </c>
      <c r="E28" s="3775"/>
      <c r="F28" s="3775"/>
      <c r="G28" s="3775"/>
      <c r="H28" s="3775"/>
      <c r="I28" s="3775"/>
      <c r="J28" s="3775"/>
      <c r="K28" s="3775"/>
      <c r="L28" s="3775"/>
      <c r="M28" s="3775"/>
      <c r="N28" s="3775"/>
      <c r="O28" s="3775"/>
      <c r="P28" s="3775"/>
      <c r="Q28" s="3776"/>
      <c r="R28" s="3780" t="s">
        <v>4780</v>
      </c>
      <c r="S28" s="3781"/>
      <c r="T28" s="3781"/>
      <c r="U28" s="3781"/>
      <c r="V28" s="3781"/>
      <c r="W28" s="3782"/>
      <c r="X28" s="3789"/>
      <c r="Y28" s="3790"/>
      <c r="Z28" s="3793" t="s">
        <v>4781</v>
      </c>
      <c r="AA28" s="3793"/>
      <c r="AB28" s="3793"/>
      <c r="AC28" s="3793"/>
      <c r="AD28" s="3793"/>
      <c r="AE28" s="3793"/>
      <c r="AF28" s="3793"/>
      <c r="AG28" s="3793"/>
      <c r="AH28" s="3793"/>
      <c r="AI28" s="3793"/>
      <c r="AJ28" s="3794"/>
      <c r="AK28" s="3797" t="s">
        <v>139</v>
      </c>
      <c r="AL28" s="3798"/>
      <c r="AM28" s="3798"/>
      <c r="AN28" s="3793" t="s">
        <v>5880</v>
      </c>
      <c r="AO28" s="3793"/>
      <c r="AP28" s="3793"/>
      <c r="AQ28" s="3793"/>
      <c r="AR28" s="3793"/>
      <c r="AS28" s="3793"/>
      <c r="AT28" s="3793"/>
      <c r="AU28" s="3793"/>
      <c r="AV28" s="3793"/>
      <c r="AW28" s="3793"/>
      <c r="AX28" s="3793"/>
      <c r="AY28" s="3793"/>
      <c r="AZ28" s="3793"/>
      <c r="BA28" s="3793"/>
      <c r="BB28" s="3793"/>
      <c r="BC28" s="3793"/>
      <c r="BD28" s="3793"/>
      <c r="BE28" s="3793"/>
      <c r="BF28" s="3793"/>
      <c r="BG28" s="3793"/>
      <c r="BH28" s="3793"/>
      <c r="BI28" s="3793"/>
      <c r="BJ28" s="3793"/>
      <c r="BK28" s="3793"/>
      <c r="BL28" s="3793"/>
      <c r="BM28" s="3793"/>
      <c r="BN28" s="3793"/>
      <c r="BO28" s="3793"/>
      <c r="BP28" s="3793"/>
      <c r="BQ28" s="3793"/>
      <c r="BR28" s="3793"/>
      <c r="BS28" s="3793"/>
      <c r="BT28" s="3793"/>
      <c r="BU28" s="3793"/>
      <c r="BV28" s="3793"/>
      <c r="BW28" s="3793"/>
      <c r="BX28" s="3793"/>
      <c r="BY28" s="3793"/>
      <c r="BZ28" s="3793"/>
      <c r="CA28" s="3793"/>
      <c r="CB28" s="3793"/>
      <c r="CC28" s="3799"/>
      <c r="CE28" s="3825"/>
      <c r="CF28" s="3825"/>
      <c r="CG28" s="3825"/>
      <c r="CH28" s="3825"/>
      <c r="CI28" s="3825"/>
      <c r="CJ28" s="3825"/>
      <c r="CK28" s="3825"/>
      <c r="CL28" s="3825"/>
      <c r="CM28" s="3825"/>
      <c r="CN28" s="3825"/>
      <c r="CO28" s="3825"/>
      <c r="CP28" s="3825"/>
      <c r="CQ28" s="3825"/>
      <c r="CR28" s="3825"/>
    </row>
    <row r="29" spans="2:96" ht="16.5" customHeight="1">
      <c r="B29" s="3852"/>
      <c r="C29" s="1480"/>
      <c r="D29" s="3777"/>
      <c r="E29" s="3778"/>
      <c r="F29" s="3778"/>
      <c r="G29" s="3778"/>
      <c r="H29" s="3778"/>
      <c r="I29" s="3778"/>
      <c r="J29" s="3778"/>
      <c r="K29" s="3778"/>
      <c r="L29" s="3778"/>
      <c r="M29" s="3778"/>
      <c r="N29" s="3778"/>
      <c r="O29" s="3778"/>
      <c r="P29" s="3778"/>
      <c r="Q29" s="3779"/>
      <c r="R29" s="3783"/>
      <c r="S29" s="3784"/>
      <c r="T29" s="3784"/>
      <c r="U29" s="3784"/>
      <c r="V29" s="3784"/>
      <c r="W29" s="3785"/>
      <c r="X29" s="3791"/>
      <c r="Y29" s="3792"/>
      <c r="Z29" s="3795"/>
      <c r="AA29" s="3795"/>
      <c r="AB29" s="3795"/>
      <c r="AC29" s="3795"/>
      <c r="AD29" s="3795"/>
      <c r="AE29" s="3795"/>
      <c r="AF29" s="3795"/>
      <c r="AG29" s="3795"/>
      <c r="AH29" s="3795"/>
      <c r="AI29" s="3795"/>
      <c r="AJ29" s="3796"/>
      <c r="AK29" s="3811" t="s">
        <v>139</v>
      </c>
      <c r="AL29" s="3812"/>
      <c r="AM29" s="3812"/>
      <c r="AN29" s="3795" t="s">
        <v>5881</v>
      </c>
      <c r="AO29" s="3795"/>
      <c r="AP29" s="3795"/>
      <c r="AQ29" s="3795"/>
      <c r="AR29" s="3795"/>
      <c r="AS29" s="3795"/>
      <c r="AT29" s="3795"/>
      <c r="AU29" s="3795"/>
      <c r="AV29" s="3795"/>
      <c r="AW29" s="3795"/>
      <c r="AX29" s="3795"/>
      <c r="AY29" s="3795"/>
      <c r="AZ29" s="3795"/>
      <c r="BA29" s="3795"/>
      <c r="BB29" s="3795"/>
      <c r="BC29" s="3795"/>
      <c r="BD29" s="3795"/>
      <c r="BE29" s="3795"/>
      <c r="BF29" s="3795"/>
      <c r="BG29" s="3795"/>
      <c r="BH29" s="3795"/>
      <c r="BI29" s="3795"/>
      <c r="BJ29" s="3795"/>
      <c r="BK29" s="3795"/>
      <c r="BL29" s="3795"/>
      <c r="BM29" s="3795"/>
      <c r="BN29" s="3795"/>
      <c r="BO29" s="3795"/>
      <c r="BP29" s="3795"/>
      <c r="BQ29" s="3795"/>
      <c r="BR29" s="3795"/>
      <c r="BS29" s="3795"/>
      <c r="BT29" s="3795"/>
      <c r="BU29" s="3795"/>
      <c r="BV29" s="3795"/>
      <c r="BW29" s="3795"/>
      <c r="BX29" s="3795"/>
      <c r="BY29" s="3795"/>
      <c r="BZ29" s="3795"/>
      <c r="CA29" s="3795"/>
      <c r="CB29" s="3795"/>
      <c r="CC29" s="3803"/>
    </row>
    <row r="30" spans="2:96" ht="16.5" customHeight="1">
      <c r="B30" s="3852"/>
      <c r="C30" s="1480"/>
      <c r="D30" s="3777"/>
      <c r="E30" s="3778"/>
      <c r="F30" s="3778"/>
      <c r="G30" s="3778"/>
      <c r="H30" s="3778"/>
      <c r="I30" s="3778"/>
      <c r="J30" s="3778"/>
      <c r="K30" s="3778"/>
      <c r="L30" s="3778"/>
      <c r="M30" s="3778"/>
      <c r="N30" s="3778"/>
      <c r="O30" s="3778"/>
      <c r="P30" s="3778"/>
      <c r="Q30" s="3779"/>
      <c r="R30" s="3783"/>
      <c r="S30" s="3784"/>
      <c r="T30" s="3784"/>
      <c r="U30" s="3784"/>
      <c r="V30" s="3784"/>
      <c r="W30" s="3785"/>
      <c r="X30" s="3826" t="s">
        <v>139</v>
      </c>
      <c r="Y30" s="3827"/>
      <c r="Z30" s="3806" t="s">
        <v>4438</v>
      </c>
      <c r="AA30" s="3806"/>
      <c r="AB30" s="3806"/>
      <c r="AC30" s="3806"/>
      <c r="AD30" s="3806"/>
      <c r="AE30" s="3806"/>
      <c r="AF30" s="3806"/>
      <c r="AG30" s="3806"/>
      <c r="AH30" s="3806"/>
      <c r="AI30" s="3806"/>
      <c r="AJ30" s="3807"/>
      <c r="AK30" s="3828"/>
      <c r="AL30" s="3829"/>
      <c r="AM30" s="3829"/>
      <c r="AN30" s="3725" t="s">
        <v>4949</v>
      </c>
      <c r="AO30" s="3725"/>
      <c r="AP30" s="3725"/>
      <c r="AQ30" s="3725"/>
      <c r="AR30" s="3725"/>
      <c r="AS30" s="3725"/>
      <c r="AT30" s="3725"/>
      <c r="AU30" s="3725"/>
      <c r="AV30" s="3725"/>
      <c r="AW30" s="3725"/>
      <c r="AX30" s="3725"/>
      <c r="AY30" s="3725"/>
      <c r="AZ30" s="3725"/>
      <c r="BA30" s="3725"/>
      <c r="BB30" s="3725"/>
      <c r="BC30" s="3725"/>
      <c r="BD30" s="3725"/>
      <c r="BE30" s="3725"/>
      <c r="BF30" s="3725"/>
      <c r="BG30" s="3725"/>
      <c r="BH30" s="3725"/>
      <c r="BI30" s="3725"/>
      <c r="BJ30" s="3725"/>
      <c r="BK30" s="3725"/>
      <c r="BL30" s="3725"/>
      <c r="BM30" s="3725"/>
      <c r="BN30" s="3725"/>
      <c r="BO30" s="3725"/>
      <c r="BP30" s="3725"/>
      <c r="BQ30" s="3725"/>
      <c r="BR30" s="3725"/>
      <c r="BS30" s="3725"/>
      <c r="BT30" s="3725"/>
      <c r="BU30" s="3725"/>
      <c r="BV30" s="3725"/>
      <c r="BW30" s="3725"/>
      <c r="BX30" s="3725"/>
      <c r="BY30" s="3725"/>
      <c r="BZ30" s="3725"/>
      <c r="CA30" s="3725"/>
      <c r="CB30" s="3725"/>
      <c r="CC30" s="3726"/>
    </row>
    <row r="31" spans="2:96" ht="18" customHeight="1">
      <c r="B31" s="3852"/>
      <c r="C31" s="1480"/>
      <c r="D31" s="3777"/>
      <c r="E31" s="3778"/>
      <c r="F31" s="3778"/>
      <c r="G31" s="3778"/>
      <c r="H31" s="3778"/>
      <c r="I31" s="3778"/>
      <c r="J31" s="3778"/>
      <c r="K31" s="3778"/>
      <c r="L31" s="3778"/>
      <c r="M31" s="3778"/>
      <c r="N31" s="3778"/>
      <c r="O31" s="3778"/>
      <c r="P31" s="3778"/>
      <c r="Q31" s="3779"/>
      <c r="R31" s="3783"/>
      <c r="S31" s="3784"/>
      <c r="T31" s="3784"/>
      <c r="U31" s="3784"/>
      <c r="V31" s="3784"/>
      <c r="W31" s="3785"/>
      <c r="X31" s="3800" t="s">
        <v>139</v>
      </c>
      <c r="Y31" s="3801"/>
      <c r="Z31" s="3725" t="s">
        <v>4782</v>
      </c>
      <c r="AA31" s="3725"/>
      <c r="AB31" s="3725"/>
      <c r="AC31" s="3725"/>
      <c r="AD31" s="3725"/>
      <c r="AE31" s="3725"/>
      <c r="AF31" s="3725"/>
      <c r="AG31" s="3725"/>
      <c r="AH31" s="3725"/>
      <c r="AI31" s="3725"/>
      <c r="AJ31" s="3802"/>
      <c r="AK31" s="1491"/>
      <c r="AL31" s="1492"/>
      <c r="AM31" s="1492"/>
      <c r="AN31" s="3725" t="s">
        <v>4950</v>
      </c>
      <c r="AO31" s="3725"/>
      <c r="AP31" s="3725"/>
      <c r="AQ31" s="3725"/>
      <c r="AR31" s="3725"/>
      <c r="AS31" s="3725"/>
      <c r="AT31" s="3725"/>
      <c r="AU31" s="3725"/>
      <c r="AV31" s="3725"/>
      <c r="AW31" s="3725"/>
      <c r="AX31" s="3725"/>
      <c r="AY31" s="3725"/>
      <c r="AZ31" s="3725"/>
      <c r="BA31" s="3725"/>
      <c r="BB31" s="3725"/>
      <c r="BC31" s="3725"/>
      <c r="BD31" s="3725"/>
      <c r="BE31" s="3725"/>
      <c r="BF31" s="3725"/>
      <c r="BG31" s="3725"/>
      <c r="BH31" s="3725"/>
      <c r="BI31" s="3725"/>
      <c r="BJ31" s="3725"/>
      <c r="BK31" s="3725"/>
      <c r="BL31" s="3725"/>
      <c r="BM31" s="3725"/>
      <c r="BN31" s="3725"/>
      <c r="BO31" s="3725"/>
      <c r="BP31" s="3725"/>
      <c r="BQ31" s="3725"/>
      <c r="BR31" s="3725"/>
      <c r="BS31" s="3725"/>
      <c r="BT31" s="3725"/>
      <c r="BU31" s="3725"/>
      <c r="BV31" s="3725"/>
      <c r="BW31" s="3725"/>
      <c r="BX31" s="3725"/>
      <c r="BY31" s="3725"/>
      <c r="BZ31" s="3725"/>
      <c r="CA31" s="3725"/>
      <c r="CB31" s="3725"/>
      <c r="CC31" s="3726"/>
    </row>
    <row r="32" spans="2:96" ht="18" customHeight="1">
      <c r="B32" s="3852"/>
      <c r="C32" s="1480"/>
      <c r="D32" s="3777"/>
      <c r="E32" s="3778"/>
      <c r="F32" s="3778"/>
      <c r="G32" s="3778"/>
      <c r="H32" s="3778"/>
      <c r="I32" s="3778"/>
      <c r="J32" s="3778"/>
      <c r="K32" s="3778"/>
      <c r="L32" s="3778"/>
      <c r="M32" s="3778"/>
      <c r="N32" s="3778"/>
      <c r="O32" s="3778"/>
      <c r="P32" s="3778"/>
      <c r="Q32" s="3779"/>
      <c r="R32" s="3786"/>
      <c r="S32" s="3787"/>
      <c r="T32" s="3787"/>
      <c r="U32" s="3787"/>
      <c r="V32" s="3787"/>
      <c r="W32" s="3788"/>
      <c r="X32" s="3800" t="s">
        <v>139</v>
      </c>
      <c r="Y32" s="3801"/>
      <c r="Z32" s="3725" t="s">
        <v>4783</v>
      </c>
      <c r="AA32" s="3725"/>
      <c r="AB32" s="3725"/>
      <c r="AC32" s="3725"/>
      <c r="AD32" s="3725"/>
      <c r="AE32" s="3725"/>
      <c r="AF32" s="3725"/>
      <c r="AG32" s="3725"/>
      <c r="AH32" s="3725"/>
      <c r="AI32" s="3725"/>
      <c r="AJ32" s="3802"/>
      <c r="AK32" s="1491"/>
      <c r="AL32" s="1492"/>
      <c r="AM32" s="1492"/>
      <c r="AN32" s="3725" t="s">
        <v>4784</v>
      </c>
      <c r="AO32" s="3725"/>
      <c r="AP32" s="3725"/>
      <c r="AQ32" s="3725"/>
      <c r="AR32" s="3725"/>
      <c r="AS32" s="3725"/>
      <c r="AT32" s="3725"/>
      <c r="AU32" s="3725"/>
      <c r="AV32" s="3725"/>
      <c r="AW32" s="3725"/>
      <c r="AX32" s="3725"/>
      <c r="AY32" s="3725"/>
      <c r="AZ32" s="3725"/>
      <c r="BA32" s="3725"/>
      <c r="BB32" s="3725"/>
      <c r="BC32" s="3725"/>
      <c r="BD32" s="3725"/>
      <c r="BE32" s="3725"/>
      <c r="BF32" s="3725"/>
      <c r="BG32" s="3725"/>
      <c r="BH32" s="3725"/>
      <c r="BI32" s="3725"/>
      <c r="BJ32" s="3725"/>
      <c r="BK32" s="3725"/>
      <c r="BL32" s="3725"/>
      <c r="BM32" s="3725"/>
      <c r="BN32" s="3725"/>
      <c r="BO32" s="3725"/>
      <c r="BP32" s="3725"/>
      <c r="BQ32" s="3725"/>
      <c r="BR32" s="3725"/>
      <c r="BS32" s="3725"/>
      <c r="BT32" s="3725"/>
      <c r="BU32" s="3725"/>
      <c r="BV32" s="3725"/>
      <c r="BW32" s="3725"/>
      <c r="BX32" s="3725"/>
      <c r="BY32" s="3725"/>
      <c r="BZ32" s="3725"/>
      <c r="CA32" s="3725"/>
      <c r="CB32" s="3725"/>
      <c r="CC32" s="3726"/>
    </row>
    <row r="33" spans="2:112" ht="16.5" customHeight="1">
      <c r="B33" s="3852"/>
      <c r="C33" s="1480"/>
      <c r="D33" s="3777"/>
      <c r="E33" s="3778"/>
      <c r="F33" s="3778"/>
      <c r="G33" s="3778"/>
      <c r="H33" s="3778"/>
      <c r="I33" s="3778"/>
      <c r="J33" s="3778"/>
      <c r="K33" s="3778"/>
      <c r="L33" s="3778"/>
      <c r="M33" s="3778"/>
      <c r="N33" s="3778"/>
      <c r="O33" s="3778"/>
      <c r="P33" s="3778"/>
      <c r="Q33" s="3779"/>
      <c r="R33" s="3813" t="s">
        <v>4785</v>
      </c>
      <c r="S33" s="3814"/>
      <c r="T33" s="3814"/>
      <c r="U33" s="3814"/>
      <c r="V33" s="3814"/>
      <c r="W33" s="3815"/>
      <c r="X33" s="3804"/>
      <c r="Y33" s="3805"/>
      <c r="Z33" s="3806" t="s">
        <v>3696</v>
      </c>
      <c r="AA33" s="3806"/>
      <c r="AB33" s="3806"/>
      <c r="AC33" s="3806"/>
      <c r="AD33" s="3806"/>
      <c r="AE33" s="3806"/>
      <c r="AF33" s="3806"/>
      <c r="AG33" s="3806"/>
      <c r="AH33" s="3806"/>
      <c r="AI33" s="3806"/>
      <c r="AJ33" s="3807"/>
      <c r="AK33" s="3819" t="s">
        <v>139</v>
      </c>
      <c r="AL33" s="3820"/>
      <c r="AM33" s="3820"/>
      <c r="AN33" s="3806" t="s">
        <v>4952</v>
      </c>
      <c r="AO33" s="3806"/>
      <c r="AP33" s="3806"/>
      <c r="AQ33" s="3806"/>
      <c r="AR33" s="3806"/>
      <c r="AS33" s="3806"/>
      <c r="AT33" s="3806"/>
      <c r="AU33" s="3806"/>
      <c r="AV33" s="3806"/>
      <c r="AW33" s="3806"/>
      <c r="AX33" s="3806"/>
      <c r="AY33" s="3806"/>
      <c r="AZ33" s="3806"/>
      <c r="BA33" s="3806"/>
      <c r="BB33" s="3806"/>
      <c r="BC33" s="3806"/>
      <c r="BD33" s="3806"/>
      <c r="BE33" s="3806"/>
      <c r="BF33" s="3806"/>
      <c r="BG33" s="3806"/>
      <c r="BH33" s="3806"/>
      <c r="BI33" s="3806"/>
      <c r="BJ33" s="3806"/>
      <c r="BK33" s="3806"/>
      <c r="BL33" s="3806"/>
      <c r="BM33" s="3806"/>
      <c r="BN33" s="3806"/>
      <c r="BO33" s="3806"/>
      <c r="BP33" s="3806"/>
      <c r="BQ33" s="3806"/>
      <c r="BR33" s="3806"/>
      <c r="BS33" s="3806"/>
      <c r="BT33" s="3806"/>
      <c r="BU33" s="3806"/>
      <c r="BV33" s="3806"/>
      <c r="BW33" s="3806"/>
      <c r="BX33" s="3806"/>
      <c r="BY33" s="3806"/>
      <c r="BZ33" s="3806"/>
      <c r="CA33" s="3806"/>
      <c r="CB33" s="3806"/>
      <c r="CC33" s="3810"/>
    </row>
    <row r="34" spans="2:112" ht="15" customHeight="1">
      <c r="B34" s="3852"/>
      <c r="C34" s="1480"/>
      <c r="D34" s="3777"/>
      <c r="E34" s="3778"/>
      <c r="F34" s="3778"/>
      <c r="G34" s="3778"/>
      <c r="H34" s="3778"/>
      <c r="I34" s="3778"/>
      <c r="J34" s="3778"/>
      <c r="K34" s="3778"/>
      <c r="L34" s="3778"/>
      <c r="M34" s="3778"/>
      <c r="N34" s="3778"/>
      <c r="O34" s="3778"/>
      <c r="P34" s="3778"/>
      <c r="Q34" s="3779"/>
      <c r="R34" s="3783"/>
      <c r="S34" s="3784"/>
      <c r="T34" s="3784"/>
      <c r="U34" s="3784"/>
      <c r="V34" s="3784"/>
      <c r="W34" s="3785"/>
      <c r="X34" s="3823"/>
      <c r="Y34" s="3738"/>
      <c r="Z34" s="3821"/>
      <c r="AA34" s="3821"/>
      <c r="AB34" s="3821"/>
      <c r="AC34" s="3821"/>
      <c r="AD34" s="3821"/>
      <c r="AE34" s="3821"/>
      <c r="AF34" s="3821"/>
      <c r="AG34" s="3821"/>
      <c r="AH34" s="3821"/>
      <c r="AI34" s="3821"/>
      <c r="AJ34" s="3824"/>
      <c r="AK34" s="3808" t="s">
        <v>139</v>
      </c>
      <c r="AL34" s="3809"/>
      <c r="AM34" s="3809"/>
      <c r="AN34" s="3821" t="s">
        <v>5883</v>
      </c>
      <c r="AO34" s="3821"/>
      <c r="AP34" s="3821"/>
      <c r="AQ34" s="3821"/>
      <c r="AR34" s="3821"/>
      <c r="AS34" s="3821"/>
      <c r="AT34" s="3821"/>
      <c r="AU34" s="3821"/>
      <c r="AV34" s="3821"/>
      <c r="AW34" s="3821"/>
      <c r="AX34" s="3821"/>
      <c r="AY34" s="3821"/>
      <c r="AZ34" s="3821"/>
      <c r="BA34" s="3821"/>
      <c r="BB34" s="3821"/>
      <c r="BC34" s="3821"/>
      <c r="BD34" s="3821"/>
      <c r="BE34" s="3821"/>
      <c r="BF34" s="3821"/>
      <c r="BG34" s="3821"/>
      <c r="BH34" s="3821"/>
      <c r="BI34" s="3821"/>
      <c r="BJ34" s="3821"/>
      <c r="BK34" s="3821"/>
      <c r="BL34" s="3821"/>
      <c r="BM34" s="3821"/>
      <c r="BN34" s="3821"/>
      <c r="BO34" s="3821"/>
      <c r="BP34" s="3821"/>
      <c r="BQ34" s="3821"/>
      <c r="BR34" s="3821"/>
      <c r="BS34" s="3821"/>
      <c r="BT34" s="3821"/>
      <c r="BU34" s="3821"/>
      <c r="BV34" s="3821"/>
      <c r="BW34" s="3821"/>
      <c r="BX34" s="3821"/>
      <c r="BY34" s="3821"/>
      <c r="BZ34" s="3821"/>
      <c r="CA34" s="3821"/>
      <c r="CB34" s="3821"/>
      <c r="CC34" s="3822"/>
    </row>
    <row r="35" spans="2:112" ht="15" customHeight="1">
      <c r="B35" s="3852"/>
      <c r="C35" s="1480"/>
      <c r="D35" s="3777"/>
      <c r="E35" s="3778"/>
      <c r="F35" s="3778"/>
      <c r="G35" s="3778"/>
      <c r="H35" s="3778"/>
      <c r="I35" s="3778"/>
      <c r="J35" s="3778"/>
      <c r="K35" s="3778"/>
      <c r="L35" s="3778"/>
      <c r="M35" s="3778"/>
      <c r="N35" s="3778"/>
      <c r="O35" s="3778"/>
      <c r="P35" s="3778"/>
      <c r="Q35" s="3779"/>
      <c r="R35" s="3783"/>
      <c r="S35" s="3784"/>
      <c r="T35" s="3784"/>
      <c r="U35" s="3784"/>
      <c r="V35" s="3784"/>
      <c r="W35" s="3785"/>
      <c r="X35" s="3791"/>
      <c r="Y35" s="3792"/>
      <c r="Z35" s="3795"/>
      <c r="AA35" s="3795"/>
      <c r="AB35" s="3795"/>
      <c r="AC35" s="3795"/>
      <c r="AD35" s="3795"/>
      <c r="AE35" s="3795"/>
      <c r="AF35" s="3795"/>
      <c r="AG35" s="3795"/>
      <c r="AH35" s="3795"/>
      <c r="AI35" s="3795"/>
      <c r="AJ35" s="3796"/>
      <c r="AK35" s="3811" t="s">
        <v>139</v>
      </c>
      <c r="AL35" s="3812"/>
      <c r="AM35" s="3812"/>
      <c r="AN35" s="3795" t="s">
        <v>5884</v>
      </c>
      <c r="AO35" s="3795"/>
      <c r="AP35" s="3795"/>
      <c r="AQ35" s="3795"/>
      <c r="AR35" s="3795"/>
      <c r="AS35" s="3795"/>
      <c r="AT35" s="3795"/>
      <c r="AU35" s="3795"/>
      <c r="AV35" s="3795"/>
      <c r="AW35" s="3795"/>
      <c r="AX35" s="3795"/>
      <c r="AY35" s="3795"/>
      <c r="AZ35" s="3795"/>
      <c r="BA35" s="3795"/>
      <c r="BB35" s="3795"/>
      <c r="BC35" s="3795"/>
      <c r="BD35" s="3795"/>
      <c r="BE35" s="3795"/>
      <c r="BF35" s="3795"/>
      <c r="BG35" s="3795"/>
      <c r="BH35" s="3795"/>
      <c r="BI35" s="3795"/>
      <c r="BJ35" s="3795"/>
      <c r="BK35" s="3795"/>
      <c r="BL35" s="3795"/>
      <c r="BM35" s="3795"/>
      <c r="BN35" s="3795"/>
      <c r="BO35" s="3795"/>
      <c r="BP35" s="3795"/>
      <c r="BQ35" s="3795"/>
      <c r="BR35" s="3795"/>
      <c r="BS35" s="3795"/>
      <c r="BT35" s="3795"/>
      <c r="BU35" s="3795"/>
      <c r="BV35" s="3795"/>
      <c r="BW35" s="3795"/>
      <c r="BX35" s="3795"/>
      <c r="BY35" s="3795"/>
      <c r="BZ35" s="3795"/>
      <c r="CA35" s="3795"/>
      <c r="CB35" s="3795"/>
      <c r="CC35" s="3803"/>
    </row>
    <row r="36" spans="2:112" ht="18" customHeight="1">
      <c r="B36" s="3852"/>
      <c r="C36" s="1480"/>
      <c r="D36" s="3777"/>
      <c r="E36" s="3778"/>
      <c r="F36" s="3778"/>
      <c r="G36" s="3778"/>
      <c r="H36" s="3778"/>
      <c r="I36" s="3778"/>
      <c r="J36" s="3778"/>
      <c r="K36" s="3778"/>
      <c r="L36" s="3778"/>
      <c r="M36" s="3778"/>
      <c r="N36" s="3778"/>
      <c r="O36" s="3778"/>
      <c r="P36" s="3778"/>
      <c r="Q36" s="3779"/>
      <c r="R36" s="3783"/>
      <c r="S36" s="3784"/>
      <c r="T36" s="3784"/>
      <c r="U36" s="3784"/>
      <c r="V36" s="3784"/>
      <c r="W36" s="3785"/>
      <c r="X36" s="3804"/>
      <c r="Y36" s="3805"/>
      <c r="Z36" s="3806" t="s">
        <v>4786</v>
      </c>
      <c r="AA36" s="3806"/>
      <c r="AB36" s="3806"/>
      <c r="AC36" s="3806"/>
      <c r="AD36" s="3806"/>
      <c r="AE36" s="3806"/>
      <c r="AF36" s="3806"/>
      <c r="AG36" s="3806"/>
      <c r="AH36" s="3806"/>
      <c r="AI36" s="3806"/>
      <c r="AJ36" s="3807"/>
      <c r="AK36" s="3808" t="s">
        <v>139</v>
      </c>
      <c r="AL36" s="3809"/>
      <c r="AM36" s="3809"/>
      <c r="AN36" s="3806" t="s">
        <v>5886</v>
      </c>
      <c r="AO36" s="3806"/>
      <c r="AP36" s="3806"/>
      <c r="AQ36" s="3806"/>
      <c r="AR36" s="3806"/>
      <c r="AS36" s="3806"/>
      <c r="AT36" s="3806"/>
      <c r="AU36" s="3806"/>
      <c r="AV36" s="3806"/>
      <c r="AW36" s="3806"/>
      <c r="AX36" s="3806"/>
      <c r="AY36" s="3806"/>
      <c r="AZ36" s="3806"/>
      <c r="BA36" s="3806"/>
      <c r="BB36" s="3806"/>
      <c r="BC36" s="3806"/>
      <c r="BD36" s="3806"/>
      <c r="BE36" s="3806"/>
      <c r="BF36" s="3806"/>
      <c r="BG36" s="3806"/>
      <c r="BH36" s="3806"/>
      <c r="BI36" s="3806"/>
      <c r="BJ36" s="3806"/>
      <c r="BK36" s="3806"/>
      <c r="BL36" s="3806"/>
      <c r="BM36" s="3806"/>
      <c r="BN36" s="3806"/>
      <c r="BO36" s="3806"/>
      <c r="BP36" s="3806"/>
      <c r="BQ36" s="3806"/>
      <c r="BR36" s="3806"/>
      <c r="BS36" s="3806"/>
      <c r="BT36" s="3806"/>
      <c r="BU36" s="3806"/>
      <c r="BV36" s="3806"/>
      <c r="BW36" s="3806"/>
      <c r="BX36" s="3806"/>
      <c r="BY36" s="3806"/>
      <c r="BZ36" s="3806"/>
      <c r="CA36" s="3806"/>
      <c r="CB36" s="3806"/>
      <c r="CC36" s="3810"/>
      <c r="DH36" s="1499"/>
    </row>
    <row r="37" spans="2:112" ht="18" customHeight="1">
      <c r="B37" s="3852"/>
      <c r="C37" s="1480"/>
      <c r="D37" s="3777"/>
      <c r="E37" s="3778"/>
      <c r="F37" s="3778"/>
      <c r="G37" s="3778"/>
      <c r="H37" s="3778"/>
      <c r="I37" s="3778"/>
      <c r="J37" s="3778"/>
      <c r="K37" s="3778"/>
      <c r="L37" s="3778"/>
      <c r="M37" s="3778"/>
      <c r="N37" s="3778"/>
      <c r="O37" s="3778"/>
      <c r="P37" s="3778"/>
      <c r="Q37" s="3779"/>
      <c r="R37" s="3783"/>
      <c r="S37" s="3784"/>
      <c r="T37" s="3784"/>
      <c r="U37" s="3784"/>
      <c r="V37" s="3784"/>
      <c r="W37" s="3785"/>
      <c r="X37" s="3791"/>
      <c r="Y37" s="3792"/>
      <c r="Z37" s="3795"/>
      <c r="AA37" s="3795"/>
      <c r="AB37" s="3795"/>
      <c r="AC37" s="3795"/>
      <c r="AD37" s="3795"/>
      <c r="AE37" s="3795"/>
      <c r="AF37" s="3795"/>
      <c r="AG37" s="3795"/>
      <c r="AH37" s="3795"/>
      <c r="AI37" s="3795"/>
      <c r="AJ37" s="3796"/>
      <c r="AK37" s="3811" t="s">
        <v>139</v>
      </c>
      <c r="AL37" s="3812"/>
      <c r="AM37" s="3812"/>
      <c r="AN37" s="3795" t="s">
        <v>5887</v>
      </c>
      <c r="AO37" s="3795"/>
      <c r="AP37" s="3795"/>
      <c r="AQ37" s="3795"/>
      <c r="AR37" s="3795"/>
      <c r="AS37" s="3795"/>
      <c r="AT37" s="3795"/>
      <c r="AU37" s="3795"/>
      <c r="AV37" s="3795"/>
      <c r="AW37" s="3795"/>
      <c r="AX37" s="3795"/>
      <c r="AY37" s="3795"/>
      <c r="AZ37" s="3795"/>
      <c r="BA37" s="3795"/>
      <c r="BB37" s="3795"/>
      <c r="BC37" s="3795"/>
      <c r="BD37" s="3795"/>
      <c r="BE37" s="3795"/>
      <c r="BF37" s="3795"/>
      <c r="BG37" s="3795"/>
      <c r="BH37" s="3795"/>
      <c r="BI37" s="3795"/>
      <c r="BJ37" s="3795"/>
      <c r="BK37" s="3795"/>
      <c r="BL37" s="3795"/>
      <c r="BM37" s="3795"/>
      <c r="BN37" s="3795"/>
      <c r="BO37" s="3795"/>
      <c r="BP37" s="3795"/>
      <c r="BQ37" s="3795"/>
      <c r="BR37" s="3795"/>
      <c r="BS37" s="3795"/>
      <c r="BT37" s="3795"/>
      <c r="BU37" s="3795"/>
      <c r="BV37" s="3795"/>
      <c r="BW37" s="3795"/>
      <c r="BX37" s="3795"/>
      <c r="BY37" s="3795"/>
      <c r="BZ37" s="3795"/>
      <c r="CA37" s="3795"/>
      <c r="CB37" s="3795"/>
      <c r="CC37" s="3803"/>
      <c r="DH37" s="1499"/>
    </row>
    <row r="38" spans="2:112" ht="18" customHeight="1">
      <c r="B38" s="3852"/>
      <c r="C38" s="1480"/>
      <c r="D38" s="3777"/>
      <c r="E38" s="3778"/>
      <c r="F38" s="3778"/>
      <c r="G38" s="3778"/>
      <c r="H38" s="3778"/>
      <c r="I38" s="3778"/>
      <c r="J38" s="3778"/>
      <c r="K38" s="3778"/>
      <c r="L38" s="3778"/>
      <c r="M38" s="3778"/>
      <c r="N38" s="3778"/>
      <c r="O38" s="3778"/>
      <c r="P38" s="3778"/>
      <c r="Q38" s="3779"/>
      <c r="R38" s="3783"/>
      <c r="S38" s="3784"/>
      <c r="T38" s="3784"/>
      <c r="U38" s="3784"/>
      <c r="V38" s="3784"/>
      <c r="W38" s="3785"/>
      <c r="X38" s="3800" t="s">
        <v>139</v>
      </c>
      <c r="Y38" s="3801"/>
      <c r="Z38" s="1489" t="s">
        <v>4787</v>
      </c>
      <c r="AA38" s="1489"/>
      <c r="AB38" s="1489"/>
      <c r="AC38" s="1489"/>
      <c r="AD38" s="1489"/>
      <c r="AE38" s="1489"/>
      <c r="AF38" s="1489"/>
      <c r="AG38" s="1489"/>
      <c r="AH38" s="1489"/>
      <c r="AI38" s="1489"/>
      <c r="AJ38" s="1490"/>
      <c r="AK38" s="1491"/>
      <c r="AL38" s="1492"/>
      <c r="AM38" s="1492"/>
      <c r="AN38" s="3725" t="s">
        <v>4788</v>
      </c>
      <c r="AO38" s="3725"/>
      <c r="AP38" s="3725"/>
      <c r="AQ38" s="3725"/>
      <c r="AR38" s="3725"/>
      <c r="AS38" s="3725"/>
      <c r="AT38" s="3725"/>
      <c r="AU38" s="3725"/>
      <c r="AV38" s="3725"/>
      <c r="AW38" s="3725"/>
      <c r="AX38" s="3725"/>
      <c r="AY38" s="3725"/>
      <c r="AZ38" s="3725"/>
      <c r="BA38" s="3725"/>
      <c r="BB38" s="3725"/>
      <c r="BC38" s="3725"/>
      <c r="BD38" s="3725"/>
      <c r="BE38" s="3725"/>
      <c r="BF38" s="3725"/>
      <c r="BG38" s="3725"/>
      <c r="BH38" s="3725"/>
      <c r="BI38" s="3725"/>
      <c r="BJ38" s="3725"/>
      <c r="BK38" s="3725"/>
      <c r="BL38" s="3725"/>
      <c r="BM38" s="3725"/>
      <c r="BN38" s="3725"/>
      <c r="BO38" s="3725"/>
      <c r="BP38" s="3725"/>
      <c r="BQ38" s="3725"/>
      <c r="BR38" s="3725"/>
      <c r="BS38" s="3725"/>
      <c r="BT38" s="3725"/>
      <c r="BU38" s="3725"/>
      <c r="BV38" s="3725"/>
      <c r="BW38" s="3725"/>
      <c r="BX38" s="3725"/>
      <c r="BY38" s="3725"/>
      <c r="BZ38" s="3725"/>
      <c r="CA38" s="3725"/>
      <c r="CB38" s="3725"/>
      <c r="CC38" s="3726"/>
    </row>
    <row r="39" spans="2:112" ht="18" customHeight="1">
      <c r="B39" s="3852"/>
      <c r="C39" s="1480"/>
      <c r="D39" s="3777"/>
      <c r="E39" s="3778"/>
      <c r="F39" s="3778"/>
      <c r="G39" s="3778"/>
      <c r="H39" s="3778"/>
      <c r="I39" s="3778"/>
      <c r="J39" s="3778"/>
      <c r="K39" s="3778"/>
      <c r="L39" s="3778"/>
      <c r="M39" s="3778"/>
      <c r="N39" s="3778"/>
      <c r="O39" s="3778"/>
      <c r="P39" s="3778"/>
      <c r="Q39" s="3779"/>
      <c r="R39" s="3816"/>
      <c r="S39" s="3817"/>
      <c r="T39" s="3817"/>
      <c r="U39" s="3817"/>
      <c r="V39" s="3817"/>
      <c r="W39" s="3818"/>
      <c r="X39" s="3727" t="s">
        <v>139</v>
      </c>
      <c r="Y39" s="3728"/>
      <c r="Z39" s="1500" t="s">
        <v>4789</v>
      </c>
      <c r="AA39" s="1500"/>
      <c r="AB39" s="1500"/>
      <c r="AC39" s="1500"/>
      <c r="AD39" s="1500"/>
      <c r="AE39" s="1500"/>
      <c r="AF39" s="1500"/>
      <c r="AG39" s="1500"/>
      <c r="AH39" s="1500"/>
      <c r="AI39" s="1500"/>
      <c r="AJ39" s="1501"/>
      <c r="AK39" s="1478"/>
      <c r="AL39" s="1502"/>
      <c r="AM39" s="1502"/>
      <c r="AN39" s="3729" t="s">
        <v>4790</v>
      </c>
      <c r="AO39" s="3729"/>
      <c r="AP39" s="3729"/>
      <c r="AQ39" s="3729"/>
      <c r="AR39" s="3729"/>
      <c r="AS39" s="3729"/>
      <c r="AT39" s="3729"/>
      <c r="AU39" s="3729"/>
      <c r="AV39" s="3729"/>
      <c r="AW39" s="3729"/>
      <c r="AX39" s="3729"/>
      <c r="AY39" s="3729"/>
      <c r="AZ39" s="3729"/>
      <c r="BA39" s="3729"/>
      <c r="BB39" s="3729"/>
      <c r="BC39" s="3729"/>
      <c r="BD39" s="3729"/>
      <c r="BE39" s="3729"/>
      <c r="BF39" s="3729"/>
      <c r="BG39" s="3729"/>
      <c r="BH39" s="3729"/>
      <c r="BI39" s="3729"/>
      <c r="BJ39" s="3729"/>
      <c r="BK39" s="3729"/>
      <c r="BL39" s="3729"/>
      <c r="BM39" s="3729"/>
      <c r="BN39" s="3729"/>
      <c r="BO39" s="3729"/>
      <c r="BP39" s="3729"/>
      <c r="BQ39" s="3729"/>
      <c r="BR39" s="3729"/>
      <c r="BS39" s="3729"/>
      <c r="BT39" s="3729"/>
      <c r="BU39" s="3729"/>
      <c r="BV39" s="3729"/>
      <c r="BW39" s="3729"/>
      <c r="BX39" s="3729"/>
      <c r="BY39" s="3729"/>
      <c r="BZ39" s="3729"/>
      <c r="CA39" s="3729"/>
      <c r="CB39" s="3729"/>
      <c r="CC39" s="3730"/>
    </row>
    <row r="40" spans="2:112" ht="18" customHeight="1">
      <c r="B40" s="3852"/>
      <c r="C40" s="1480"/>
      <c r="D40" s="1694"/>
      <c r="E40" s="1695"/>
      <c r="F40" s="1695"/>
      <c r="G40" s="1695"/>
      <c r="H40" s="1695"/>
      <c r="I40" s="1695"/>
      <c r="J40" s="1695"/>
      <c r="K40" s="1695"/>
      <c r="L40" s="1695"/>
      <c r="M40" s="1695"/>
      <c r="N40" s="1695"/>
      <c r="O40" s="1695"/>
      <c r="P40" s="1695"/>
      <c r="Q40" s="1695"/>
      <c r="R40" s="3759" t="s">
        <v>4958</v>
      </c>
      <c r="S40" s="3760"/>
      <c r="T40" s="3760"/>
      <c r="U40" s="3760"/>
      <c r="V40" s="3760"/>
      <c r="W40" s="3761"/>
      <c r="X40" s="3762" t="s">
        <v>4977</v>
      </c>
      <c r="Y40" s="3763"/>
      <c r="Z40" s="3763"/>
      <c r="AA40" s="3763"/>
      <c r="AB40" s="3763"/>
      <c r="AC40" s="3763"/>
      <c r="AD40" s="3763"/>
      <c r="AE40" s="3763"/>
      <c r="AF40" s="3763"/>
      <c r="AG40" s="3763"/>
      <c r="AH40" s="3763"/>
      <c r="AI40" s="3763"/>
      <c r="AJ40" s="3764"/>
      <c r="AK40" s="3768" t="s">
        <v>139</v>
      </c>
      <c r="AL40" s="3768"/>
      <c r="AM40" s="3768"/>
      <c r="AN40" s="3769" t="s">
        <v>4960</v>
      </c>
      <c r="AO40" s="3769"/>
      <c r="AP40" s="3769"/>
      <c r="AQ40" s="3769"/>
      <c r="AR40" s="3769"/>
      <c r="AS40" s="3769"/>
      <c r="AT40" s="3769"/>
      <c r="AU40" s="3769"/>
      <c r="AV40" s="3769"/>
      <c r="AW40" s="3769"/>
      <c r="AX40" s="3769"/>
      <c r="AY40" s="3769"/>
      <c r="AZ40" s="3769"/>
      <c r="BA40" s="3769"/>
      <c r="BB40" s="3769"/>
      <c r="BC40" s="3769"/>
      <c r="BD40" s="3769"/>
      <c r="BE40" s="3768" t="s">
        <v>139</v>
      </c>
      <c r="BF40" s="3768"/>
      <c r="BG40" s="3768"/>
      <c r="BH40" s="3770" t="s">
        <v>5888</v>
      </c>
      <c r="BI40" s="3770"/>
      <c r="BJ40" s="3770"/>
      <c r="BK40" s="3770"/>
      <c r="BL40" s="3770"/>
      <c r="BM40" s="3770"/>
      <c r="BN40" s="3770"/>
      <c r="BO40" s="3770"/>
      <c r="BP40" s="3770"/>
      <c r="BQ40" s="3770"/>
      <c r="BR40" s="3770"/>
      <c r="BS40" s="3770"/>
      <c r="BT40" s="3770"/>
      <c r="BU40" s="3770"/>
      <c r="BV40" s="3770"/>
      <c r="BW40" s="3770"/>
      <c r="BX40" s="3770"/>
      <c r="BY40" s="3770"/>
      <c r="BZ40" s="3770"/>
      <c r="CA40" s="3770"/>
      <c r="CB40" s="3770"/>
      <c r="CC40" s="3771"/>
    </row>
    <row r="41" spans="2:112" ht="18" customHeight="1">
      <c r="B41" s="3852"/>
      <c r="C41" s="1480"/>
      <c r="D41" s="1694"/>
      <c r="E41" s="1695"/>
      <c r="F41" s="1695"/>
      <c r="G41" s="1695"/>
      <c r="H41" s="1695"/>
      <c r="I41" s="1695"/>
      <c r="J41" s="1695"/>
      <c r="K41" s="1695"/>
      <c r="L41" s="1695"/>
      <c r="M41" s="1695"/>
      <c r="N41" s="1695"/>
      <c r="O41" s="1695"/>
      <c r="P41" s="1695"/>
      <c r="Q41" s="1695"/>
      <c r="R41" s="3186"/>
      <c r="S41" s="3187"/>
      <c r="T41" s="3187"/>
      <c r="U41" s="3187"/>
      <c r="V41" s="3187"/>
      <c r="W41" s="3188"/>
      <c r="X41" s="3765"/>
      <c r="Y41" s="3766"/>
      <c r="Z41" s="3766"/>
      <c r="AA41" s="3766"/>
      <c r="AB41" s="3766"/>
      <c r="AC41" s="3766"/>
      <c r="AD41" s="3766"/>
      <c r="AE41" s="3766"/>
      <c r="AF41" s="3766"/>
      <c r="AG41" s="3766"/>
      <c r="AH41" s="3766"/>
      <c r="AI41" s="3766"/>
      <c r="AJ41" s="3767"/>
      <c r="AK41" s="3194" t="s">
        <v>139</v>
      </c>
      <c r="AL41" s="3194"/>
      <c r="AM41" s="3194"/>
      <c r="AN41" s="3195" t="s">
        <v>5889</v>
      </c>
      <c r="AO41" s="3195"/>
      <c r="AP41" s="3195"/>
      <c r="AQ41" s="3195"/>
      <c r="AR41" s="3195"/>
      <c r="AS41" s="3195"/>
      <c r="AT41" s="3195"/>
      <c r="AU41" s="3195"/>
      <c r="AV41" s="3195"/>
      <c r="AW41" s="3195"/>
      <c r="AX41" s="3195"/>
      <c r="AY41" s="3195"/>
      <c r="AZ41" s="3195"/>
      <c r="BA41" s="3195"/>
      <c r="BB41" s="3195"/>
      <c r="BC41" s="3195"/>
      <c r="BD41" s="3195"/>
      <c r="BE41" s="3194" t="s">
        <v>139</v>
      </c>
      <c r="BF41" s="3194"/>
      <c r="BG41" s="3194"/>
      <c r="BH41" s="3196" t="s">
        <v>5890</v>
      </c>
      <c r="BI41" s="3196"/>
      <c r="BJ41" s="3196"/>
      <c r="BK41" s="3196"/>
      <c r="BL41" s="3196"/>
      <c r="BM41" s="3196"/>
      <c r="BN41" s="3196"/>
      <c r="BO41" s="3196"/>
      <c r="BP41" s="3196"/>
      <c r="BQ41" s="3196"/>
      <c r="BR41" s="3196"/>
      <c r="BS41" s="3196"/>
      <c r="BT41" s="3196"/>
      <c r="BU41" s="3196"/>
      <c r="BV41" s="3196"/>
      <c r="BW41" s="3196"/>
      <c r="BX41" s="3196"/>
      <c r="BY41" s="3772"/>
      <c r="BZ41" s="3772"/>
      <c r="CA41" s="3772"/>
      <c r="CB41" s="3772"/>
      <c r="CC41" s="3773"/>
    </row>
    <row r="42" spans="2:112" ht="18" customHeight="1">
      <c r="B42" s="3852"/>
      <c r="C42" s="1480"/>
      <c r="D42" s="1694"/>
      <c r="E42" s="1695"/>
      <c r="F42" s="1695"/>
      <c r="G42" s="1695"/>
      <c r="H42" s="1695"/>
      <c r="I42" s="1695"/>
      <c r="J42" s="1695"/>
      <c r="K42" s="1695"/>
      <c r="L42" s="1695"/>
      <c r="M42" s="1695"/>
      <c r="N42" s="1695"/>
      <c r="O42" s="1695"/>
      <c r="P42" s="1695"/>
      <c r="Q42" s="1695"/>
      <c r="R42" s="3189"/>
      <c r="S42" s="3190"/>
      <c r="T42" s="3190"/>
      <c r="U42" s="3190"/>
      <c r="V42" s="3190"/>
      <c r="W42" s="3191"/>
      <c r="X42" s="3207" t="s">
        <v>4964</v>
      </c>
      <c r="Y42" s="3208"/>
      <c r="Z42" s="3208"/>
      <c r="AA42" s="3208"/>
      <c r="AB42" s="3208"/>
      <c r="AC42" s="3208"/>
      <c r="AD42" s="3208"/>
      <c r="AE42" s="3208"/>
      <c r="AF42" s="3208"/>
      <c r="AG42" s="3208"/>
      <c r="AH42" s="3208"/>
      <c r="AI42" s="3208"/>
      <c r="AJ42" s="3209"/>
      <c r="AK42" s="3210" t="s">
        <v>139</v>
      </c>
      <c r="AL42" s="3175"/>
      <c r="AM42" s="3175"/>
      <c r="AN42" s="3211" t="s">
        <v>243</v>
      </c>
      <c r="AO42" s="3211"/>
      <c r="AP42" s="3211"/>
      <c r="AQ42" s="3175" t="s">
        <v>139</v>
      </c>
      <c r="AR42" s="3175"/>
      <c r="AS42" s="3174" t="s">
        <v>4965</v>
      </c>
      <c r="AT42" s="3174"/>
      <c r="AU42" s="3174"/>
      <c r="AV42" s="3174"/>
      <c r="AW42" s="3174"/>
      <c r="AX42" s="3175" t="s">
        <v>139</v>
      </c>
      <c r="AY42" s="3175"/>
      <c r="AZ42" s="3174" t="s">
        <v>4966</v>
      </c>
      <c r="BA42" s="3174"/>
      <c r="BB42" s="3174"/>
      <c r="BC42" s="3174"/>
      <c r="BD42" s="3174"/>
      <c r="BE42" s="3174"/>
      <c r="BF42" s="3175" t="s">
        <v>139</v>
      </c>
      <c r="BG42" s="3175"/>
      <c r="BH42" s="3174" t="s">
        <v>4967</v>
      </c>
      <c r="BI42" s="3174"/>
      <c r="BJ42" s="3174"/>
      <c r="BK42" s="3174"/>
      <c r="BL42" s="3174"/>
      <c r="BM42" s="3175" t="s">
        <v>139</v>
      </c>
      <c r="BN42" s="3175"/>
      <c r="BO42" s="3174" t="s">
        <v>4968</v>
      </c>
      <c r="BP42" s="3174"/>
      <c r="BQ42" s="3174"/>
      <c r="BR42" s="3174"/>
      <c r="BS42" s="3174"/>
      <c r="BT42" s="3174"/>
      <c r="BU42" s="3174"/>
      <c r="BV42" s="3174"/>
      <c r="BW42" s="3174"/>
      <c r="BX42" s="3174"/>
      <c r="BY42" s="3174"/>
      <c r="BZ42" s="3174"/>
      <c r="CA42" s="3174"/>
      <c r="CB42" s="3174"/>
      <c r="CC42" s="3176"/>
    </row>
    <row r="43" spans="2:112" ht="21.95" customHeight="1" thickBot="1">
      <c r="B43" s="3852"/>
      <c r="C43" s="1504"/>
      <c r="D43" s="3754" t="s">
        <v>4791</v>
      </c>
      <c r="E43" s="3755"/>
      <c r="F43" s="3755"/>
      <c r="G43" s="3755"/>
      <c r="H43" s="3755"/>
      <c r="I43" s="3755"/>
      <c r="J43" s="3755"/>
      <c r="K43" s="3755"/>
      <c r="L43" s="3755"/>
      <c r="M43" s="3755"/>
      <c r="N43" s="3755"/>
      <c r="O43" s="3755"/>
      <c r="P43" s="3755"/>
      <c r="Q43" s="3755"/>
      <c r="R43" s="3755"/>
      <c r="S43" s="3755"/>
      <c r="T43" s="3755"/>
      <c r="U43" s="3755"/>
      <c r="V43" s="3755"/>
      <c r="W43" s="3756"/>
      <c r="X43" s="3757" t="str">
        <f>$X$39</f>
        <v>□</v>
      </c>
      <c r="Y43" s="3757"/>
      <c r="Z43" s="3758" t="s">
        <v>4790</v>
      </c>
      <c r="AA43" s="3758"/>
      <c r="AB43" s="3758"/>
      <c r="AC43" s="3758"/>
      <c r="AD43" s="3758"/>
      <c r="AE43" s="3758"/>
      <c r="AF43" s="3758"/>
      <c r="AG43" s="3758"/>
      <c r="AH43" s="3758"/>
      <c r="AI43" s="3758"/>
      <c r="AJ43" s="3758"/>
      <c r="AK43" s="3758"/>
      <c r="AL43" s="3758"/>
      <c r="AM43" s="3758"/>
      <c r="AN43" s="3758"/>
      <c r="AO43" s="3758"/>
      <c r="AP43" s="3758"/>
      <c r="AQ43" s="3758"/>
      <c r="AR43" s="3758"/>
      <c r="AS43" s="3758"/>
      <c r="AT43" s="3758"/>
      <c r="AU43" s="3758"/>
      <c r="AV43" s="3758"/>
      <c r="AW43" s="3758"/>
      <c r="AX43" s="3758"/>
      <c r="AY43" s="3758"/>
      <c r="AZ43" s="3758"/>
      <c r="BA43" s="3758"/>
      <c r="BB43" s="3758"/>
      <c r="BC43" s="3758"/>
      <c r="BD43" s="3758"/>
      <c r="BE43" s="3758"/>
      <c r="BF43" s="3758"/>
      <c r="BG43" s="3758"/>
      <c r="BH43" s="3758"/>
      <c r="BI43" s="3758"/>
      <c r="BJ43" s="3758"/>
      <c r="BK43" s="3758"/>
      <c r="BL43" s="3758"/>
      <c r="BM43" s="3758"/>
      <c r="BN43" s="1505"/>
      <c r="BO43" s="1505"/>
      <c r="BP43" s="1505"/>
      <c r="BQ43" s="1505"/>
      <c r="BR43" s="1505"/>
      <c r="BS43" s="1505"/>
      <c r="BT43" s="1505"/>
      <c r="BU43" s="1505"/>
      <c r="BY43" s="1506"/>
      <c r="BZ43" s="1506"/>
      <c r="CA43" s="1506"/>
      <c r="CB43" s="1506"/>
      <c r="CC43" s="1507"/>
    </row>
    <row r="44" spans="2:112" ht="5.0999999999999996" customHeight="1" thickBot="1">
      <c r="B44" s="1508"/>
      <c r="C44" s="1509"/>
      <c r="D44" s="1510"/>
      <c r="E44" s="1510"/>
      <c r="F44" s="1510"/>
      <c r="G44" s="1510"/>
      <c r="H44" s="1510"/>
      <c r="I44" s="1510"/>
      <c r="J44" s="1510"/>
      <c r="K44" s="1510"/>
      <c r="L44" s="1510"/>
      <c r="M44" s="1510"/>
      <c r="N44" s="1510"/>
      <c r="O44" s="1510"/>
      <c r="P44" s="1510"/>
      <c r="Q44" s="1510"/>
      <c r="R44" s="1510"/>
      <c r="S44" s="1510"/>
      <c r="T44" s="1510"/>
      <c r="U44" s="1510"/>
      <c r="V44" s="1510"/>
      <c r="W44" s="1510"/>
      <c r="X44" s="1511"/>
      <c r="Y44" s="1511"/>
      <c r="Z44" s="1512"/>
      <c r="AA44" s="1512"/>
      <c r="AB44" s="1512"/>
      <c r="AC44" s="1512"/>
      <c r="AD44" s="1512"/>
      <c r="AE44" s="1512"/>
      <c r="AF44" s="1512"/>
      <c r="AG44" s="1512"/>
      <c r="AH44" s="1512"/>
      <c r="AI44" s="1512"/>
      <c r="AJ44" s="1512"/>
      <c r="AK44" s="1512"/>
      <c r="AL44" s="1512"/>
      <c r="AM44" s="1512"/>
      <c r="AN44" s="1512"/>
      <c r="AO44" s="1512"/>
      <c r="AP44" s="1512"/>
      <c r="AQ44" s="1512"/>
      <c r="AR44" s="1512"/>
      <c r="AS44" s="1512"/>
      <c r="AT44" s="1512"/>
      <c r="AU44" s="1512"/>
      <c r="AV44" s="1512"/>
      <c r="AW44" s="1512"/>
      <c r="AX44" s="1512"/>
      <c r="AY44" s="1512"/>
      <c r="AZ44" s="1512"/>
      <c r="BA44" s="1512"/>
      <c r="BB44" s="1512"/>
      <c r="BC44" s="1512"/>
      <c r="BD44" s="1512"/>
      <c r="BE44" s="1512"/>
      <c r="BF44" s="1512"/>
      <c r="BG44" s="1512"/>
      <c r="BH44" s="1512"/>
      <c r="BI44" s="1512"/>
      <c r="BJ44" s="1512"/>
      <c r="BK44" s="1512"/>
      <c r="BL44" s="1512"/>
      <c r="BM44" s="1512"/>
      <c r="BN44" s="1513"/>
      <c r="BO44" s="1513"/>
      <c r="BP44" s="1513"/>
      <c r="BQ44" s="1513"/>
      <c r="BR44" s="1513"/>
      <c r="BS44" s="1513"/>
      <c r="BT44" s="1513"/>
      <c r="BU44" s="1513"/>
      <c r="BV44" s="1514"/>
      <c r="BW44" s="1514"/>
      <c r="BX44" s="1514"/>
      <c r="BY44" s="1514"/>
      <c r="BZ44" s="1514"/>
      <c r="CA44" s="1514"/>
      <c r="CB44" s="1514"/>
      <c r="CC44" s="1514"/>
    </row>
    <row r="45" spans="2:112" ht="3" customHeight="1">
      <c r="B45" s="3731" t="s">
        <v>5894</v>
      </c>
      <c r="C45" s="3732"/>
      <c r="D45" s="3732"/>
      <c r="E45" s="3732"/>
      <c r="F45" s="3732"/>
      <c r="G45" s="3732"/>
      <c r="H45" s="3732"/>
      <c r="I45" s="3732"/>
      <c r="J45" s="3732"/>
      <c r="K45" s="3732"/>
      <c r="L45" s="3732"/>
      <c r="M45" s="3732"/>
      <c r="N45" s="3732"/>
      <c r="O45" s="3732"/>
      <c r="P45" s="3732"/>
      <c r="Q45" s="3732"/>
      <c r="R45" s="3732"/>
      <c r="S45" s="3733"/>
      <c r="T45" s="3147" t="s">
        <v>3697</v>
      </c>
      <c r="U45" s="2974"/>
      <c r="V45" s="2974"/>
      <c r="W45" s="2974"/>
      <c r="X45" s="2974"/>
      <c r="Y45" s="2974"/>
      <c r="Z45" s="2974"/>
      <c r="AA45" s="2974"/>
      <c r="AB45" s="2974"/>
      <c r="AC45" s="2974"/>
      <c r="AD45" s="2974"/>
      <c r="AE45" s="2974"/>
      <c r="AF45" s="2974"/>
      <c r="AG45" s="2974"/>
      <c r="AH45" s="2975"/>
      <c r="AI45" s="794"/>
      <c r="AJ45" s="794"/>
      <c r="AM45" s="794"/>
      <c r="AN45" s="794"/>
      <c r="AO45" s="794"/>
      <c r="AP45" s="794"/>
      <c r="AQ45" s="794"/>
      <c r="AR45" s="794"/>
      <c r="AS45" s="3738" t="s">
        <v>108</v>
      </c>
      <c r="AT45" s="3738"/>
      <c r="AU45" s="3738"/>
      <c r="AV45" s="1436"/>
      <c r="AW45" s="1436"/>
      <c r="AX45" s="3147" t="s">
        <v>3698</v>
      </c>
      <c r="AY45" s="2974"/>
      <c r="AZ45" s="2974"/>
      <c r="BA45" s="2974"/>
      <c r="BB45" s="2974"/>
      <c r="BC45" s="2974"/>
      <c r="BD45" s="2974"/>
      <c r="BE45" s="2974"/>
      <c r="BF45" s="2974"/>
      <c r="BG45" s="2975"/>
      <c r="BH45" s="3739"/>
      <c r="BI45" s="3740"/>
      <c r="BJ45" s="3740"/>
      <c r="BK45" s="3740"/>
      <c r="BL45" s="3740"/>
      <c r="BM45" s="3740"/>
      <c r="BN45" s="3740"/>
      <c r="BO45" s="3740"/>
      <c r="BP45" s="3740"/>
      <c r="BQ45" s="3740"/>
      <c r="BR45" s="3740"/>
      <c r="BS45" s="3740"/>
      <c r="BT45" s="3740"/>
      <c r="BU45" s="3740"/>
      <c r="BV45" s="3740"/>
      <c r="BW45" s="3740"/>
      <c r="BX45" s="3740"/>
      <c r="BY45" s="3740"/>
      <c r="BZ45" s="3740"/>
      <c r="CA45" s="3740"/>
      <c r="CB45" s="3740"/>
      <c r="CC45" s="3741"/>
    </row>
    <row r="46" spans="2:112" ht="9.75" customHeight="1">
      <c r="B46" s="3734"/>
      <c r="C46" s="3732"/>
      <c r="D46" s="3732"/>
      <c r="E46" s="3732"/>
      <c r="F46" s="3732"/>
      <c r="G46" s="3732"/>
      <c r="H46" s="3732"/>
      <c r="I46" s="3732"/>
      <c r="J46" s="3732"/>
      <c r="K46" s="3732"/>
      <c r="L46" s="3732"/>
      <c r="M46" s="3732"/>
      <c r="N46" s="3732"/>
      <c r="O46" s="3732"/>
      <c r="P46" s="3732"/>
      <c r="Q46" s="3732"/>
      <c r="R46" s="3732"/>
      <c r="S46" s="3733"/>
      <c r="T46" s="3147"/>
      <c r="U46" s="2974"/>
      <c r="V46" s="2974"/>
      <c r="W46" s="2974"/>
      <c r="X46" s="2974"/>
      <c r="Y46" s="2974"/>
      <c r="Z46" s="2974"/>
      <c r="AA46" s="2974"/>
      <c r="AB46" s="2974"/>
      <c r="AC46" s="2974"/>
      <c r="AD46" s="2974"/>
      <c r="AE46" s="2974"/>
      <c r="AF46" s="2974"/>
      <c r="AG46" s="2974"/>
      <c r="AH46" s="2975"/>
      <c r="AI46" s="794"/>
      <c r="AJ46" s="794"/>
      <c r="AM46" s="3748"/>
      <c r="AN46" s="3749"/>
      <c r="AO46" s="3749"/>
      <c r="AP46" s="3749"/>
      <c r="AQ46" s="3749"/>
      <c r="AR46" s="3750"/>
      <c r="AS46" s="3738"/>
      <c r="AT46" s="3738"/>
      <c r="AU46" s="3738"/>
      <c r="AV46" s="1436"/>
      <c r="AW46" s="1436"/>
      <c r="AX46" s="3147"/>
      <c r="AY46" s="2974"/>
      <c r="AZ46" s="2974"/>
      <c r="BA46" s="2974"/>
      <c r="BB46" s="2974"/>
      <c r="BC46" s="2974"/>
      <c r="BD46" s="2974"/>
      <c r="BE46" s="2974"/>
      <c r="BF46" s="2974"/>
      <c r="BG46" s="2975"/>
      <c r="BH46" s="3742"/>
      <c r="BI46" s="3743"/>
      <c r="BJ46" s="3743"/>
      <c r="BK46" s="3743"/>
      <c r="BL46" s="3743"/>
      <c r="BM46" s="3743"/>
      <c r="BN46" s="3743"/>
      <c r="BO46" s="3743"/>
      <c r="BP46" s="3743"/>
      <c r="BQ46" s="3743"/>
      <c r="BR46" s="3743"/>
      <c r="BS46" s="3743"/>
      <c r="BT46" s="3743"/>
      <c r="BU46" s="3743"/>
      <c r="BV46" s="3743"/>
      <c r="BW46" s="3743"/>
      <c r="BX46" s="3743"/>
      <c r="BY46" s="3743"/>
      <c r="BZ46" s="3743"/>
      <c r="CA46" s="3743"/>
      <c r="CB46" s="3743"/>
      <c r="CC46" s="3744"/>
    </row>
    <row r="47" spans="2:112" ht="9.75" customHeight="1">
      <c r="B47" s="3734"/>
      <c r="C47" s="3732"/>
      <c r="D47" s="3732"/>
      <c r="E47" s="3732"/>
      <c r="F47" s="3732"/>
      <c r="G47" s="3732"/>
      <c r="H47" s="3732"/>
      <c r="I47" s="3732"/>
      <c r="J47" s="3732"/>
      <c r="K47" s="3732"/>
      <c r="L47" s="3732"/>
      <c r="M47" s="3732"/>
      <c r="N47" s="3732"/>
      <c r="O47" s="3732"/>
      <c r="P47" s="3732"/>
      <c r="Q47" s="3732"/>
      <c r="R47" s="3732"/>
      <c r="S47" s="3733"/>
      <c r="T47" s="3147"/>
      <c r="U47" s="2974"/>
      <c r="V47" s="2974"/>
      <c r="W47" s="2974"/>
      <c r="X47" s="2974"/>
      <c r="Y47" s="2974"/>
      <c r="Z47" s="2974"/>
      <c r="AA47" s="2974"/>
      <c r="AB47" s="2974"/>
      <c r="AC47" s="2974"/>
      <c r="AD47" s="2974"/>
      <c r="AE47" s="2974"/>
      <c r="AF47" s="2974"/>
      <c r="AG47" s="2974"/>
      <c r="AH47" s="2975"/>
      <c r="AI47" s="794"/>
      <c r="AJ47" s="794"/>
      <c r="AM47" s="3751"/>
      <c r="AN47" s="3752"/>
      <c r="AO47" s="3752"/>
      <c r="AP47" s="3752"/>
      <c r="AQ47" s="3752"/>
      <c r="AR47" s="3753"/>
      <c r="AS47" s="3738"/>
      <c r="AT47" s="3738"/>
      <c r="AU47" s="3738"/>
      <c r="AV47" s="1436"/>
      <c r="AW47" s="1436"/>
      <c r="AX47" s="3147"/>
      <c r="AY47" s="2974"/>
      <c r="AZ47" s="2974"/>
      <c r="BA47" s="2974"/>
      <c r="BB47" s="2974"/>
      <c r="BC47" s="2974"/>
      <c r="BD47" s="2974"/>
      <c r="BE47" s="2974"/>
      <c r="BF47" s="2974"/>
      <c r="BG47" s="2975"/>
      <c r="BH47" s="3742"/>
      <c r="BI47" s="3743"/>
      <c r="BJ47" s="3743"/>
      <c r="BK47" s="3743"/>
      <c r="BL47" s="3743"/>
      <c r="BM47" s="3743"/>
      <c r="BN47" s="3743"/>
      <c r="BO47" s="3743"/>
      <c r="BP47" s="3743"/>
      <c r="BQ47" s="3743"/>
      <c r="BR47" s="3743"/>
      <c r="BS47" s="3743"/>
      <c r="BT47" s="3743"/>
      <c r="BU47" s="3743"/>
      <c r="BV47" s="3743"/>
      <c r="BW47" s="3743"/>
      <c r="BX47" s="3743"/>
      <c r="BY47" s="3743"/>
      <c r="BZ47" s="3743"/>
      <c r="CA47" s="3743"/>
      <c r="CB47" s="3743"/>
      <c r="CC47" s="3744"/>
    </row>
    <row r="48" spans="2:112" ht="3" customHeight="1" thickBot="1">
      <c r="B48" s="3735"/>
      <c r="C48" s="3736"/>
      <c r="D48" s="3736"/>
      <c r="E48" s="3736"/>
      <c r="F48" s="3736"/>
      <c r="G48" s="3736"/>
      <c r="H48" s="3736"/>
      <c r="I48" s="3736"/>
      <c r="J48" s="3736"/>
      <c r="K48" s="3736"/>
      <c r="L48" s="3736"/>
      <c r="M48" s="3736"/>
      <c r="N48" s="3736"/>
      <c r="O48" s="3736"/>
      <c r="P48" s="3736"/>
      <c r="Q48" s="3736"/>
      <c r="R48" s="3736"/>
      <c r="S48" s="3737"/>
      <c r="T48" s="3150"/>
      <c r="U48" s="3151"/>
      <c r="V48" s="3151"/>
      <c r="W48" s="3151"/>
      <c r="X48" s="3151"/>
      <c r="Y48" s="3151"/>
      <c r="Z48" s="3151"/>
      <c r="AA48" s="3151"/>
      <c r="AB48" s="3151"/>
      <c r="AC48" s="3151"/>
      <c r="AD48" s="3151"/>
      <c r="AE48" s="3151"/>
      <c r="AF48" s="3151"/>
      <c r="AG48" s="3151"/>
      <c r="AH48" s="3158"/>
      <c r="AI48" s="795"/>
      <c r="AJ48" s="795"/>
      <c r="AK48" s="795"/>
      <c r="AL48" s="795"/>
      <c r="AM48" s="795"/>
      <c r="AN48" s="795"/>
      <c r="AO48" s="795"/>
      <c r="AP48" s="795"/>
      <c r="AQ48" s="795"/>
      <c r="AR48" s="795"/>
      <c r="AS48" s="1515"/>
      <c r="AT48" s="1515"/>
      <c r="AU48" s="1515"/>
      <c r="AV48" s="1515"/>
      <c r="AW48" s="1515"/>
      <c r="AX48" s="3150"/>
      <c r="AY48" s="3151"/>
      <c r="AZ48" s="3151"/>
      <c r="BA48" s="3151"/>
      <c r="BB48" s="3151"/>
      <c r="BC48" s="3151"/>
      <c r="BD48" s="3151"/>
      <c r="BE48" s="3151"/>
      <c r="BF48" s="3151"/>
      <c r="BG48" s="3158"/>
      <c r="BH48" s="3745"/>
      <c r="BI48" s="3746"/>
      <c r="BJ48" s="3746"/>
      <c r="BK48" s="3746"/>
      <c r="BL48" s="3746"/>
      <c r="BM48" s="3746"/>
      <c r="BN48" s="3746"/>
      <c r="BO48" s="3746"/>
      <c r="BP48" s="3746"/>
      <c r="BQ48" s="3746"/>
      <c r="BR48" s="3746"/>
      <c r="BS48" s="3746"/>
      <c r="BT48" s="3746"/>
      <c r="BU48" s="3746"/>
      <c r="BV48" s="3746"/>
      <c r="BW48" s="3746"/>
      <c r="BX48" s="3746"/>
      <c r="BY48" s="3746"/>
      <c r="BZ48" s="3746"/>
      <c r="CA48" s="3746"/>
      <c r="CB48" s="3746"/>
      <c r="CC48" s="3747"/>
    </row>
    <row r="49" spans="2:152" ht="6.6" customHeight="1">
      <c r="B49" s="1435"/>
      <c r="C49" s="1435"/>
      <c r="D49" s="1516"/>
      <c r="E49" s="1516"/>
      <c r="F49" s="1516"/>
      <c r="G49" s="1516"/>
      <c r="H49" s="1516"/>
      <c r="I49" s="1516"/>
      <c r="J49" s="1516"/>
      <c r="K49" s="1516"/>
      <c r="L49" s="1516"/>
      <c r="M49" s="1516"/>
      <c r="N49" s="1516"/>
      <c r="O49" s="1516"/>
      <c r="P49" s="1516"/>
      <c r="Q49" s="1516"/>
      <c r="R49" s="1516"/>
      <c r="S49" s="1516"/>
      <c r="T49" s="1516"/>
      <c r="U49" s="1516"/>
      <c r="V49" s="1516"/>
      <c r="W49" s="1516"/>
      <c r="X49" s="1516"/>
      <c r="Y49" s="1516"/>
      <c r="Z49" s="1516"/>
      <c r="AA49" s="1516"/>
      <c r="AB49" s="1516"/>
      <c r="AC49" s="1516"/>
      <c r="AD49" s="1516"/>
      <c r="AE49" s="1516"/>
      <c r="AF49" s="1516"/>
      <c r="AG49" s="1516"/>
      <c r="AH49" s="1516"/>
      <c r="AI49" s="1516"/>
      <c r="AJ49" s="1516"/>
      <c r="AK49" s="1517"/>
      <c r="AL49" s="1517"/>
      <c r="AM49" s="1517"/>
      <c r="AN49" s="1516"/>
      <c r="AO49" s="1516"/>
      <c r="AP49" s="1516"/>
      <c r="AQ49" s="1516"/>
      <c r="AR49" s="1516"/>
      <c r="AS49" s="1516"/>
      <c r="AT49" s="1516"/>
      <c r="AU49" s="1516"/>
      <c r="AV49" s="1516"/>
      <c r="AW49" s="1516"/>
      <c r="AX49" s="1516"/>
      <c r="AY49" s="1516"/>
      <c r="AZ49" s="1516"/>
      <c r="BA49" s="1516"/>
      <c r="BB49" s="1516"/>
      <c r="BC49" s="1516"/>
      <c r="BD49" s="1516"/>
      <c r="BE49" s="1516"/>
      <c r="BF49" s="1516"/>
      <c r="BG49" s="1516"/>
      <c r="BH49" s="1516"/>
      <c r="BI49" s="1516"/>
      <c r="BJ49" s="1516"/>
      <c r="BK49" s="1516"/>
      <c r="BL49" s="1516"/>
      <c r="BM49" s="1516"/>
      <c r="BN49" s="1516"/>
      <c r="BO49" s="1516"/>
      <c r="BP49" s="1516"/>
      <c r="BQ49" s="1516"/>
      <c r="BR49" s="1516"/>
      <c r="BS49" s="1435"/>
      <c r="BT49" s="1435"/>
      <c r="BU49" s="1435"/>
      <c r="BV49" s="1435"/>
      <c r="BW49" s="1435"/>
      <c r="BX49" s="1435"/>
      <c r="BY49" s="1435"/>
      <c r="BZ49" s="1435"/>
      <c r="CA49" s="1435"/>
      <c r="CB49" s="1435"/>
      <c r="CC49" s="1435"/>
    </row>
    <row r="50" spans="2:152" ht="13.5">
      <c r="B50" s="3129" t="s">
        <v>4411</v>
      </c>
      <c r="C50" s="3129"/>
      <c r="D50" s="3129"/>
      <c r="E50" s="3130" t="s">
        <v>4412</v>
      </c>
      <c r="F50" s="3130"/>
      <c r="G50" s="3130"/>
      <c r="H50" s="3130"/>
      <c r="I50" s="3130"/>
      <c r="J50" s="3130"/>
      <c r="K50" s="3130"/>
      <c r="L50" s="3130"/>
      <c r="M50" s="3130"/>
      <c r="N50" s="3130"/>
      <c r="O50" s="3130"/>
      <c r="P50" s="3130"/>
      <c r="Q50" s="3130"/>
      <c r="R50" s="3130"/>
      <c r="S50" s="3130"/>
      <c r="T50" s="3130"/>
      <c r="U50" s="3130"/>
      <c r="V50" s="3130"/>
      <c r="W50" s="3130"/>
      <c r="X50" s="3130"/>
      <c r="Y50" s="3130"/>
      <c r="Z50" s="3130"/>
      <c r="AA50" s="3130"/>
      <c r="AB50" s="3130"/>
      <c r="AC50" s="3130"/>
      <c r="AD50" s="3130"/>
      <c r="AE50" s="3130"/>
      <c r="AF50" s="3130"/>
      <c r="AG50" s="3130"/>
      <c r="AH50" s="3130"/>
      <c r="AI50" s="3130"/>
      <c r="AJ50" s="3130"/>
      <c r="AK50" s="3130"/>
      <c r="AL50" s="3130"/>
      <c r="AM50" s="3130"/>
      <c r="AN50" s="3130"/>
      <c r="AO50" s="3130"/>
      <c r="AP50" s="3130"/>
      <c r="AQ50" s="3130"/>
      <c r="AR50" s="3130"/>
      <c r="AS50" s="3130"/>
      <c r="AT50" s="3130"/>
      <c r="AU50" s="3130"/>
      <c r="AV50" s="3130"/>
      <c r="AW50" s="3130"/>
      <c r="AX50" s="3130"/>
      <c r="AY50" s="3130"/>
      <c r="AZ50" s="3130"/>
      <c r="BA50" s="3130"/>
      <c r="BB50" s="3130"/>
      <c r="BC50" s="3130"/>
      <c r="BD50" s="3130"/>
      <c r="BE50" s="3130"/>
      <c r="BF50" s="3130"/>
      <c r="BG50" s="3130"/>
      <c r="BH50" s="3130"/>
      <c r="BI50" s="3130"/>
      <c r="BJ50" s="3130"/>
      <c r="BK50" s="3130"/>
      <c r="BL50" s="3130"/>
      <c r="BM50" s="3130"/>
      <c r="BN50" s="3130"/>
      <c r="BO50" s="3130"/>
      <c r="BP50" s="3130"/>
      <c r="BQ50" s="3130"/>
      <c r="BR50" s="3130"/>
      <c r="BS50" s="3130"/>
      <c r="BT50" s="3130"/>
      <c r="BU50" s="3130"/>
      <c r="BV50" s="3130"/>
      <c r="BW50" s="1324"/>
      <c r="BX50" s="1324"/>
      <c r="BY50" s="1324"/>
      <c r="BZ50" s="1324"/>
      <c r="CA50" s="1324"/>
      <c r="CB50" s="1324"/>
      <c r="CC50" s="1324"/>
    </row>
    <row r="51" spans="2:152" ht="13.5">
      <c r="B51" s="3129" t="s">
        <v>4413</v>
      </c>
      <c r="C51" s="3129"/>
      <c r="D51" s="3129"/>
      <c r="E51" s="3130" t="s">
        <v>4980</v>
      </c>
      <c r="F51" s="3130"/>
      <c r="G51" s="3130"/>
      <c r="H51" s="3130"/>
      <c r="I51" s="3130"/>
      <c r="J51" s="3130"/>
      <c r="K51" s="3130"/>
      <c r="L51" s="3130"/>
      <c r="M51" s="3130"/>
      <c r="N51" s="3130"/>
      <c r="O51" s="3130"/>
      <c r="P51" s="3130"/>
      <c r="Q51" s="3130"/>
      <c r="R51" s="3130"/>
      <c r="S51" s="3130"/>
      <c r="T51" s="3130"/>
      <c r="U51" s="3130"/>
      <c r="V51" s="3130"/>
      <c r="W51" s="3130"/>
      <c r="X51" s="3130"/>
      <c r="Y51" s="3130"/>
      <c r="Z51" s="3130"/>
      <c r="AA51" s="3130"/>
      <c r="AB51" s="3130"/>
      <c r="AC51" s="3130"/>
      <c r="AD51" s="3130"/>
      <c r="AE51" s="3130"/>
      <c r="AF51" s="3130"/>
      <c r="AG51" s="3130"/>
      <c r="AH51" s="3130"/>
      <c r="AI51" s="3130"/>
      <c r="AJ51" s="3130"/>
      <c r="AK51" s="3130"/>
      <c r="AL51" s="3130"/>
      <c r="AM51" s="3130"/>
      <c r="AN51" s="3130"/>
      <c r="AO51" s="3130"/>
      <c r="AP51" s="3130"/>
      <c r="AQ51" s="3130"/>
      <c r="AR51" s="3130"/>
      <c r="AS51" s="3130"/>
      <c r="AT51" s="3130"/>
      <c r="AU51" s="3130"/>
      <c r="AV51" s="3130"/>
      <c r="AW51" s="3130"/>
      <c r="AX51" s="3130"/>
      <c r="AY51" s="3130"/>
      <c r="AZ51" s="3130"/>
      <c r="BA51" s="3130"/>
      <c r="BB51" s="3130"/>
      <c r="BC51" s="3130"/>
      <c r="BD51" s="3130"/>
      <c r="BE51" s="3130"/>
      <c r="BF51" s="3130"/>
      <c r="BG51" s="3130"/>
      <c r="BH51" s="3130"/>
      <c r="BI51" s="3130"/>
      <c r="BJ51" s="3130"/>
      <c r="BK51" s="3130"/>
      <c r="BL51" s="3130"/>
      <c r="BM51" s="3130"/>
      <c r="BN51" s="3130"/>
      <c r="BO51" s="3130"/>
      <c r="BP51" s="3130"/>
      <c r="BQ51" s="3130"/>
      <c r="BR51" s="3130"/>
      <c r="BS51" s="3130"/>
      <c r="BT51" s="3130"/>
      <c r="BU51" s="3130"/>
      <c r="BV51" s="3130"/>
      <c r="BW51" s="3130"/>
      <c r="BX51" s="3130"/>
      <c r="BY51" s="3130"/>
      <c r="BZ51" s="3130"/>
      <c r="CA51" s="3130"/>
      <c r="CB51" s="3130"/>
      <c r="CC51" s="3130"/>
      <c r="CD51" s="892"/>
      <c r="CE51" s="892"/>
      <c r="CF51" s="892"/>
      <c r="CG51" s="892"/>
      <c r="CH51" s="892"/>
      <c r="CI51" s="892"/>
      <c r="CJ51" s="892"/>
      <c r="CK51" s="892"/>
      <c r="CL51" s="892"/>
      <c r="CM51" s="892"/>
      <c r="CN51" s="892"/>
      <c r="CO51" s="892"/>
      <c r="CP51" s="892"/>
      <c r="CQ51" s="892"/>
      <c r="CR51" s="892"/>
      <c r="CS51" s="892"/>
      <c r="CT51" s="892"/>
      <c r="CU51" s="893"/>
      <c r="CV51" s="893"/>
      <c r="CW51" s="893"/>
      <c r="CX51" s="893"/>
      <c r="CY51" s="893"/>
      <c r="CZ51" s="893"/>
      <c r="DA51" s="893"/>
      <c r="DB51" s="893"/>
      <c r="DC51" s="893"/>
      <c r="DD51" s="893"/>
      <c r="DE51" s="893"/>
      <c r="DF51" s="893"/>
      <c r="DG51" s="893"/>
      <c r="DH51" s="893"/>
      <c r="DI51" s="893"/>
      <c r="DJ51" s="893"/>
      <c r="DK51" s="893"/>
      <c r="DL51" s="893"/>
      <c r="DM51" s="893"/>
      <c r="DN51" s="893"/>
      <c r="DO51" s="893"/>
      <c r="DP51" s="893"/>
      <c r="DQ51" s="893"/>
      <c r="DR51" s="893"/>
      <c r="DS51" s="893"/>
      <c r="DT51" s="893"/>
      <c r="DU51" s="893"/>
      <c r="DV51" s="893"/>
      <c r="DW51" s="893"/>
      <c r="DX51" s="893"/>
      <c r="DY51" s="893"/>
      <c r="DZ51" s="893"/>
      <c r="EA51" s="893"/>
      <c r="EB51" s="893"/>
      <c r="EC51" s="893"/>
      <c r="ED51" s="893"/>
      <c r="EE51" s="893"/>
      <c r="EF51" s="893"/>
      <c r="EG51" s="893"/>
      <c r="EH51" s="893"/>
      <c r="EI51" s="893"/>
      <c r="EJ51" s="893"/>
      <c r="EK51" s="893"/>
      <c r="EL51" s="893"/>
      <c r="EM51" s="893"/>
      <c r="EN51" s="893"/>
      <c r="EO51" s="893"/>
      <c r="EP51" s="893"/>
      <c r="EQ51" s="893"/>
      <c r="ER51" s="893"/>
      <c r="ES51" s="893"/>
      <c r="ET51" s="893"/>
      <c r="EU51" s="893"/>
      <c r="EV51" s="893"/>
    </row>
    <row r="52" spans="2:152" ht="13.5">
      <c r="B52" s="1700"/>
      <c r="C52" s="1700"/>
      <c r="D52" s="1700"/>
      <c r="E52" s="3130" t="s">
        <v>4431</v>
      </c>
      <c r="F52" s="3130"/>
      <c r="G52" s="3130"/>
      <c r="H52" s="3130"/>
      <c r="I52" s="3130"/>
      <c r="J52" s="3130"/>
      <c r="K52" s="3130"/>
      <c r="L52" s="3130"/>
      <c r="M52" s="3130"/>
      <c r="N52" s="3130"/>
      <c r="O52" s="3130"/>
      <c r="P52" s="3130"/>
      <c r="Q52" s="3130"/>
      <c r="R52" s="3130"/>
      <c r="S52" s="3130"/>
      <c r="T52" s="3130"/>
      <c r="U52" s="3130"/>
      <c r="V52" s="3130"/>
      <c r="W52" s="3130"/>
      <c r="X52" s="3130"/>
      <c r="Y52" s="3130"/>
      <c r="Z52" s="3130"/>
      <c r="AA52" s="3130"/>
      <c r="AB52" s="3130"/>
      <c r="AC52" s="3130"/>
      <c r="AD52" s="3130"/>
      <c r="AE52" s="3130"/>
      <c r="AF52" s="3130"/>
      <c r="AG52" s="3130"/>
      <c r="AH52" s="3130"/>
      <c r="AI52" s="3130"/>
      <c r="AJ52" s="3130"/>
      <c r="AK52" s="3130"/>
      <c r="AL52" s="3130"/>
      <c r="AM52" s="3130"/>
      <c r="AN52" s="3130"/>
      <c r="AO52" s="3130"/>
      <c r="AP52" s="3130"/>
      <c r="AQ52" s="3130"/>
      <c r="AR52" s="3130"/>
      <c r="AS52" s="3130"/>
      <c r="AT52" s="3130"/>
      <c r="AU52" s="3130"/>
      <c r="AV52" s="3130"/>
      <c r="AW52" s="3130"/>
      <c r="AX52" s="3130"/>
      <c r="AY52" s="3130"/>
      <c r="AZ52" s="3130"/>
      <c r="BA52" s="3130"/>
      <c r="BB52" s="3130"/>
      <c r="BC52" s="3130"/>
      <c r="BD52" s="3130"/>
      <c r="BE52" s="3130"/>
      <c r="BF52" s="3130"/>
      <c r="BG52" s="3130"/>
      <c r="BH52" s="3130"/>
      <c r="BI52" s="3130"/>
      <c r="BJ52" s="3130"/>
      <c r="BK52" s="3130"/>
      <c r="BL52" s="3130"/>
      <c r="BM52" s="3130"/>
      <c r="BN52" s="3130"/>
      <c r="BO52" s="3130"/>
      <c r="BP52" s="3130"/>
      <c r="BQ52" s="3130"/>
      <c r="BR52" s="3130"/>
      <c r="BS52" s="3130"/>
      <c r="BT52" s="3130"/>
      <c r="BU52" s="3130"/>
      <c r="BV52" s="3130"/>
      <c r="BW52" s="3130"/>
      <c r="BX52" s="3130"/>
      <c r="BY52" s="3130"/>
      <c r="BZ52" s="1697"/>
      <c r="CA52" s="1697"/>
      <c r="CB52" s="1697"/>
      <c r="CC52" s="1700"/>
      <c r="CD52" s="891"/>
      <c r="CE52" s="891"/>
      <c r="CF52" s="891"/>
      <c r="CG52" s="891"/>
      <c r="CH52" s="891"/>
      <c r="CI52" s="891"/>
      <c r="CJ52" s="891"/>
      <c r="CK52" s="891"/>
      <c r="CL52" s="891"/>
      <c r="CM52" s="891"/>
      <c r="CN52" s="891"/>
      <c r="CO52" s="891"/>
      <c r="CP52" s="891"/>
      <c r="CQ52" s="891"/>
      <c r="CR52" s="891"/>
      <c r="CS52" s="891"/>
      <c r="CT52" s="891"/>
      <c r="CU52" s="891"/>
      <c r="CV52" s="891"/>
      <c r="CW52" s="891"/>
      <c r="CX52" s="891"/>
      <c r="CY52" s="891"/>
      <c r="CZ52" s="891"/>
      <c r="DA52" s="891"/>
      <c r="DB52" s="891"/>
      <c r="DC52" s="891"/>
      <c r="DD52" s="891"/>
      <c r="DE52" s="891"/>
      <c r="DF52" s="891"/>
      <c r="DG52" s="891"/>
      <c r="DH52" s="891"/>
      <c r="DI52" s="891"/>
      <c r="DJ52" s="891"/>
      <c r="DK52" s="891"/>
      <c r="DL52" s="891"/>
      <c r="DM52" s="891"/>
      <c r="DN52" s="891"/>
      <c r="DO52" s="891"/>
      <c r="DP52" s="891"/>
      <c r="DQ52" s="891"/>
      <c r="DR52" s="891"/>
      <c r="DS52" s="891"/>
      <c r="DT52" s="891"/>
      <c r="DU52" s="891"/>
      <c r="DV52" s="891"/>
      <c r="DW52" s="891"/>
      <c r="DX52" s="891"/>
      <c r="DY52" s="891"/>
      <c r="DZ52" s="891"/>
      <c r="EA52" s="891"/>
      <c r="EB52" s="891"/>
      <c r="EC52" s="891"/>
      <c r="ED52" s="891"/>
      <c r="EE52" s="891"/>
      <c r="EF52" s="891"/>
      <c r="EG52" s="891"/>
      <c r="EH52" s="891"/>
      <c r="EI52" s="891"/>
      <c r="EJ52" s="891"/>
      <c r="EK52" s="891"/>
      <c r="EL52" s="891"/>
      <c r="EM52" s="891"/>
      <c r="EN52" s="891"/>
      <c r="EO52" s="891"/>
      <c r="EP52" s="891"/>
      <c r="EQ52" s="891"/>
      <c r="ER52" s="891"/>
      <c r="ES52" s="891"/>
      <c r="ET52" s="891"/>
      <c r="EU52" s="891"/>
      <c r="EV52" s="891"/>
    </row>
    <row r="53" spans="2:152" ht="13.5">
      <c r="B53" s="3129" t="s">
        <v>4414</v>
      </c>
      <c r="C53" s="3129"/>
      <c r="D53" s="3129"/>
      <c r="E53" s="3130" t="s">
        <v>4416</v>
      </c>
      <c r="F53" s="3130"/>
      <c r="G53" s="3130"/>
      <c r="H53" s="3130"/>
      <c r="I53" s="3130"/>
      <c r="J53" s="3130"/>
      <c r="K53" s="3130"/>
      <c r="L53" s="3130"/>
      <c r="M53" s="3130"/>
      <c r="N53" s="3130"/>
      <c r="O53" s="3130"/>
      <c r="P53" s="3130"/>
      <c r="Q53" s="3130"/>
      <c r="R53" s="3130"/>
      <c r="S53" s="3130"/>
      <c r="T53" s="3130"/>
      <c r="U53" s="3130"/>
      <c r="V53" s="3130"/>
      <c r="W53" s="3130"/>
      <c r="X53" s="3130"/>
      <c r="Y53" s="3130"/>
      <c r="Z53" s="3130"/>
      <c r="AA53" s="3130"/>
      <c r="AB53" s="3130"/>
      <c r="AC53" s="3130"/>
      <c r="AD53" s="3130"/>
      <c r="AE53" s="3130"/>
      <c r="AF53" s="3130"/>
      <c r="AG53" s="3130"/>
      <c r="AH53" s="3130"/>
      <c r="AI53" s="3130"/>
      <c r="AJ53" s="3130"/>
      <c r="AK53" s="3130"/>
      <c r="AL53" s="3130"/>
      <c r="AM53" s="3130"/>
      <c r="AN53" s="3130"/>
      <c r="AO53" s="3130"/>
      <c r="AP53" s="3130"/>
      <c r="AQ53" s="3130"/>
      <c r="AR53" s="3130"/>
      <c r="AS53" s="3130"/>
      <c r="AT53" s="3130"/>
      <c r="AU53" s="3130"/>
      <c r="AV53" s="3130"/>
      <c r="AW53" s="3130"/>
      <c r="AX53" s="3130"/>
      <c r="AY53" s="3130"/>
      <c r="AZ53" s="3130"/>
      <c r="BA53" s="3130"/>
      <c r="BB53" s="3130"/>
      <c r="BC53" s="3130"/>
      <c r="BD53" s="3130"/>
      <c r="BE53" s="3130"/>
      <c r="BF53" s="3130"/>
      <c r="BG53" s="3130"/>
      <c r="BH53" s="3130"/>
      <c r="BI53" s="3130"/>
      <c r="BJ53" s="3130"/>
      <c r="BK53" s="3130"/>
      <c r="BL53" s="3130"/>
      <c r="BM53" s="3130"/>
      <c r="BN53" s="3130"/>
      <c r="BO53" s="3130"/>
      <c r="BP53" s="3130"/>
      <c r="BQ53" s="3130"/>
      <c r="BR53" s="3130"/>
      <c r="BS53" s="3130"/>
      <c r="BT53" s="3130"/>
      <c r="BU53" s="3130"/>
      <c r="BV53" s="3130"/>
      <c r="BW53" s="3130"/>
      <c r="BX53" s="3130"/>
      <c r="BY53" s="3130"/>
      <c r="BZ53" s="3130"/>
      <c r="CA53" s="3130"/>
      <c r="CB53" s="3130"/>
      <c r="CC53" s="3130"/>
      <c r="CD53" s="891"/>
      <c r="CE53" s="891"/>
      <c r="CF53" s="891"/>
      <c r="CG53" s="891"/>
      <c r="CH53" s="891"/>
      <c r="CI53" s="891"/>
      <c r="CJ53" s="891"/>
      <c r="CK53" s="891"/>
      <c r="CL53" s="891"/>
      <c r="CM53" s="891"/>
      <c r="CN53" s="891"/>
      <c r="CO53" s="891"/>
      <c r="CP53" s="891"/>
      <c r="CQ53" s="891"/>
      <c r="CR53" s="891"/>
      <c r="CS53" s="891"/>
      <c r="CT53" s="891"/>
      <c r="CU53" s="891"/>
      <c r="CV53" s="891"/>
      <c r="CW53" s="891"/>
      <c r="CX53" s="891"/>
      <c r="CY53" s="891"/>
      <c r="CZ53" s="891"/>
      <c r="DA53" s="891"/>
      <c r="DB53" s="891"/>
      <c r="DC53" s="891"/>
      <c r="DD53" s="891"/>
      <c r="DE53" s="891"/>
      <c r="DF53" s="891"/>
      <c r="DG53" s="891"/>
      <c r="DH53" s="891"/>
      <c r="DI53" s="891"/>
      <c r="DJ53" s="891"/>
      <c r="DK53" s="891"/>
      <c r="DL53" s="891"/>
      <c r="DM53" s="891"/>
      <c r="DN53" s="891"/>
      <c r="DO53" s="891"/>
      <c r="DP53" s="891"/>
      <c r="DQ53" s="891"/>
      <c r="DR53" s="891"/>
      <c r="DS53" s="891"/>
      <c r="DT53" s="891"/>
      <c r="DU53" s="891"/>
      <c r="DV53" s="891"/>
      <c r="DW53" s="891"/>
      <c r="DX53" s="891"/>
      <c r="DY53" s="891"/>
      <c r="DZ53" s="891"/>
      <c r="EA53" s="891"/>
      <c r="EB53" s="891"/>
      <c r="EC53" s="891"/>
      <c r="ED53" s="891"/>
      <c r="EE53" s="891"/>
      <c r="EF53" s="891"/>
      <c r="EG53" s="891"/>
      <c r="EH53" s="891"/>
      <c r="EI53" s="891"/>
      <c r="EJ53" s="891"/>
      <c r="EK53" s="891"/>
      <c r="EL53" s="891"/>
      <c r="EM53" s="891"/>
      <c r="EN53" s="891"/>
      <c r="EO53" s="891"/>
      <c r="EP53" s="891"/>
      <c r="EQ53" s="891"/>
      <c r="ER53" s="891"/>
      <c r="ES53" s="891"/>
      <c r="ET53" s="891"/>
      <c r="EU53" s="891"/>
      <c r="EV53" s="891"/>
    </row>
    <row r="54" spans="2:152" ht="13.5">
      <c r="B54" s="3129" t="s">
        <v>4415</v>
      </c>
      <c r="C54" s="3129"/>
      <c r="D54" s="3129"/>
      <c r="E54" s="3130" t="s">
        <v>4428</v>
      </c>
      <c r="F54" s="3130"/>
      <c r="G54" s="3130"/>
      <c r="H54" s="3130"/>
      <c r="I54" s="3130"/>
      <c r="J54" s="3130"/>
      <c r="K54" s="3130"/>
      <c r="L54" s="3130"/>
      <c r="M54" s="3130"/>
      <c r="N54" s="3130"/>
      <c r="O54" s="3130"/>
      <c r="P54" s="3130"/>
      <c r="Q54" s="3130"/>
      <c r="R54" s="3130"/>
      <c r="S54" s="3130"/>
      <c r="T54" s="3130"/>
      <c r="U54" s="3130"/>
      <c r="V54" s="3130"/>
      <c r="W54" s="3130"/>
      <c r="X54" s="3130"/>
      <c r="Y54" s="3130"/>
      <c r="Z54" s="3130"/>
      <c r="AA54" s="3130"/>
      <c r="AB54" s="3130"/>
      <c r="AC54" s="3130"/>
      <c r="AD54" s="3130"/>
      <c r="AE54" s="3130"/>
      <c r="AF54" s="3130"/>
      <c r="AG54" s="3130"/>
      <c r="AH54" s="3130"/>
      <c r="AI54" s="3130"/>
      <c r="AJ54" s="3130"/>
      <c r="AK54" s="3130"/>
      <c r="AL54" s="3130"/>
      <c r="AM54" s="3130"/>
      <c r="AN54" s="3130"/>
      <c r="AO54" s="3130"/>
      <c r="AP54" s="3130"/>
      <c r="AQ54" s="3130"/>
      <c r="AR54" s="3130"/>
      <c r="AS54" s="3130"/>
      <c r="AT54" s="3130"/>
      <c r="AU54" s="3130"/>
      <c r="AV54" s="3130"/>
      <c r="AW54" s="3130"/>
      <c r="AX54" s="3130"/>
      <c r="AY54" s="3130"/>
      <c r="AZ54" s="3130"/>
      <c r="BA54" s="3130"/>
      <c r="BB54" s="3130"/>
      <c r="BC54" s="3130"/>
      <c r="BD54" s="3130"/>
      <c r="BE54" s="3130"/>
      <c r="BF54" s="3130"/>
      <c r="BG54" s="3130"/>
      <c r="BH54" s="3130"/>
      <c r="BI54" s="3130"/>
      <c r="BJ54" s="3130"/>
      <c r="BK54" s="3130"/>
      <c r="BL54" s="3130"/>
      <c r="BM54" s="3130"/>
      <c r="BN54" s="3130"/>
      <c r="BO54" s="3130"/>
      <c r="BP54" s="3130"/>
      <c r="BQ54" s="3130"/>
      <c r="BR54" s="3130"/>
      <c r="BS54" s="3130"/>
      <c r="BT54" s="3130"/>
      <c r="BU54" s="3130"/>
      <c r="BV54" s="3130"/>
      <c r="BW54" s="3130"/>
      <c r="BX54" s="3130"/>
      <c r="BY54" s="3130"/>
      <c r="BZ54" s="3130"/>
      <c r="CA54" s="3130"/>
      <c r="CB54" s="3130"/>
      <c r="CC54" s="3130"/>
      <c r="CD54" s="891"/>
      <c r="CE54" s="891"/>
      <c r="CF54" s="891"/>
      <c r="CG54" s="891"/>
      <c r="CH54" s="891"/>
      <c r="CI54" s="891"/>
      <c r="CJ54" s="891"/>
      <c r="CK54" s="891"/>
      <c r="CL54" s="891"/>
      <c r="CM54" s="891"/>
      <c r="CN54" s="891"/>
      <c r="CO54" s="891"/>
      <c r="CP54" s="891"/>
      <c r="CQ54" s="891"/>
      <c r="CR54" s="891"/>
      <c r="CS54" s="891"/>
      <c r="CT54" s="891"/>
      <c r="CU54" s="891"/>
      <c r="CV54" s="891"/>
      <c r="CW54" s="891"/>
      <c r="CX54" s="891"/>
      <c r="CY54" s="891"/>
      <c r="CZ54" s="891"/>
      <c r="DA54" s="891"/>
      <c r="DB54" s="891"/>
      <c r="DC54" s="891"/>
      <c r="DD54" s="891"/>
      <c r="DE54" s="891"/>
      <c r="DF54" s="891"/>
      <c r="DG54" s="891"/>
      <c r="DH54" s="891"/>
      <c r="DI54" s="891"/>
      <c r="DJ54" s="891"/>
      <c r="DK54" s="891"/>
      <c r="DL54" s="891"/>
      <c r="DM54" s="891"/>
      <c r="DN54" s="891"/>
      <c r="DO54" s="891"/>
      <c r="DP54" s="891"/>
      <c r="DQ54" s="891"/>
      <c r="DR54" s="891"/>
      <c r="DS54" s="891"/>
      <c r="DT54" s="891"/>
      <c r="DU54" s="891"/>
      <c r="DV54" s="891"/>
      <c r="DW54" s="891"/>
      <c r="DX54" s="891"/>
      <c r="DY54" s="891"/>
      <c r="DZ54" s="891"/>
      <c r="EA54" s="891"/>
      <c r="EB54" s="891"/>
      <c r="EC54" s="891"/>
      <c r="ED54" s="891"/>
      <c r="EE54" s="891"/>
      <c r="EF54" s="891"/>
      <c r="EG54" s="891"/>
      <c r="EH54" s="891"/>
      <c r="EI54" s="891"/>
      <c r="EJ54" s="891"/>
      <c r="EK54" s="891"/>
      <c r="EL54" s="891"/>
      <c r="EM54" s="891"/>
      <c r="EN54" s="891"/>
      <c r="EO54" s="891"/>
      <c r="EP54" s="891"/>
      <c r="EQ54" s="891"/>
      <c r="ER54" s="891"/>
      <c r="ES54" s="891"/>
      <c r="ET54" s="891"/>
      <c r="EU54" s="891"/>
      <c r="EV54" s="891"/>
    </row>
    <row r="55" spans="2:152" ht="13.5">
      <c r="B55" s="3129" t="s">
        <v>4417</v>
      </c>
      <c r="C55" s="3129"/>
      <c r="D55" s="3129"/>
      <c r="E55" s="3130" t="s">
        <v>4981</v>
      </c>
      <c r="F55" s="3130"/>
      <c r="G55" s="3130"/>
      <c r="H55" s="3130"/>
      <c r="I55" s="3130"/>
      <c r="J55" s="3130"/>
      <c r="K55" s="3130"/>
      <c r="L55" s="3130"/>
      <c r="M55" s="3130"/>
      <c r="N55" s="3130"/>
      <c r="O55" s="3130"/>
      <c r="P55" s="3130"/>
      <c r="Q55" s="3130"/>
      <c r="R55" s="3130"/>
      <c r="S55" s="3130"/>
      <c r="T55" s="3130"/>
      <c r="U55" s="3130"/>
      <c r="V55" s="3130"/>
      <c r="W55" s="3130"/>
      <c r="X55" s="3130"/>
      <c r="Y55" s="3130"/>
      <c r="Z55" s="3130"/>
      <c r="AA55" s="3130"/>
      <c r="AB55" s="3130"/>
      <c r="AC55" s="3130"/>
      <c r="AD55" s="3130"/>
      <c r="AE55" s="3130"/>
      <c r="AF55" s="3130"/>
      <c r="AG55" s="3130"/>
      <c r="AH55" s="3130"/>
      <c r="AI55" s="3130"/>
      <c r="AJ55" s="3130"/>
      <c r="AK55" s="3130"/>
      <c r="AL55" s="3130"/>
      <c r="AM55" s="3130"/>
      <c r="AN55" s="3130"/>
      <c r="AO55" s="3130"/>
      <c r="AP55" s="3130"/>
      <c r="AQ55" s="3130"/>
      <c r="AR55" s="3130"/>
      <c r="AS55" s="3130"/>
      <c r="AT55" s="3130"/>
      <c r="AU55" s="3130"/>
      <c r="AV55" s="3130"/>
      <c r="AW55" s="3130"/>
      <c r="AX55" s="3130"/>
      <c r="AY55" s="3130"/>
      <c r="AZ55" s="3130"/>
      <c r="BA55" s="3130"/>
      <c r="BB55" s="3130"/>
      <c r="BC55" s="3130"/>
      <c r="BD55" s="3130"/>
      <c r="BE55" s="3130"/>
      <c r="BF55" s="3130"/>
      <c r="BG55" s="3130"/>
      <c r="BH55" s="3130"/>
      <c r="BI55" s="3130"/>
      <c r="BJ55" s="3130"/>
      <c r="BK55" s="3130"/>
      <c r="BL55" s="3130"/>
      <c r="BM55" s="3130"/>
      <c r="BN55" s="3130"/>
      <c r="BO55" s="3130"/>
      <c r="BP55" s="3130"/>
      <c r="BQ55" s="3130"/>
      <c r="BR55" s="3130"/>
      <c r="BS55" s="3130"/>
      <c r="BT55" s="3130"/>
      <c r="BU55" s="3130"/>
      <c r="BV55" s="3130"/>
      <c r="BW55" s="3130"/>
      <c r="BX55" s="3130"/>
      <c r="BY55" s="1697"/>
      <c r="BZ55" s="1697"/>
      <c r="CA55" s="1697"/>
      <c r="CB55" s="1697"/>
      <c r="CC55" s="1697"/>
      <c r="CD55" s="891"/>
      <c r="CE55" s="891"/>
      <c r="CF55" s="891"/>
      <c r="CG55" s="891"/>
      <c r="CH55" s="891"/>
      <c r="CI55" s="891"/>
      <c r="CJ55" s="891"/>
      <c r="CK55" s="891"/>
      <c r="CL55" s="891"/>
      <c r="CM55" s="891"/>
      <c r="CN55" s="891"/>
      <c r="CO55" s="891"/>
      <c r="CP55" s="891"/>
      <c r="CQ55" s="891"/>
      <c r="CR55" s="891"/>
      <c r="CS55" s="891"/>
      <c r="CT55" s="891"/>
      <c r="CU55" s="891"/>
      <c r="CV55" s="891"/>
      <c r="CW55" s="891"/>
      <c r="CX55" s="891"/>
      <c r="CY55" s="891"/>
      <c r="CZ55" s="891"/>
      <c r="DA55" s="891"/>
      <c r="DB55" s="891"/>
      <c r="DC55" s="891"/>
      <c r="DD55" s="891"/>
      <c r="DE55" s="891"/>
      <c r="DF55" s="891"/>
      <c r="DG55" s="891"/>
      <c r="DH55" s="891"/>
      <c r="DI55" s="891"/>
      <c r="DJ55" s="891"/>
      <c r="DK55" s="891"/>
      <c r="DL55" s="891"/>
      <c r="DM55" s="891"/>
      <c r="DN55" s="891"/>
      <c r="DO55" s="891"/>
      <c r="DP55" s="891"/>
      <c r="DQ55" s="891"/>
      <c r="DR55" s="891"/>
      <c r="DS55" s="891"/>
      <c r="DT55" s="891"/>
      <c r="DU55" s="891"/>
      <c r="DV55" s="891"/>
      <c r="DW55" s="891"/>
      <c r="DX55" s="891"/>
      <c r="DY55" s="891"/>
      <c r="DZ55" s="891"/>
      <c r="EA55" s="891"/>
      <c r="EB55" s="891"/>
      <c r="EC55" s="891"/>
      <c r="ED55" s="891"/>
      <c r="EE55" s="891"/>
      <c r="EF55" s="891"/>
      <c r="EG55" s="891"/>
      <c r="EH55" s="891"/>
      <c r="EI55" s="891"/>
      <c r="EJ55" s="891"/>
      <c r="EK55" s="891"/>
      <c r="EL55" s="891"/>
      <c r="EM55" s="891"/>
      <c r="EN55" s="891"/>
      <c r="EO55" s="891"/>
      <c r="EP55" s="891"/>
      <c r="EQ55" s="891"/>
      <c r="ER55" s="891"/>
      <c r="ES55" s="891"/>
      <c r="ET55" s="891"/>
      <c r="EU55" s="891"/>
      <c r="EV55" s="891"/>
    </row>
    <row r="56" spans="2:152" ht="13.5">
      <c r="B56" s="3129" t="s">
        <v>4971</v>
      </c>
      <c r="C56" s="3129"/>
      <c r="D56" s="3129"/>
      <c r="E56" s="3130" t="s">
        <v>4429</v>
      </c>
      <c r="F56" s="3130"/>
      <c r="G56" s="3130"/>
      <c r="H56" s="3130"/>
      <c r="I56" s="3130"/>
      <c r="J56" s="3130"/>
      <c r="K56" s="3130"/>
      <c r="L56" s="3130"/>
      <c r="M56" s="3130"/>
      <c r="N56" s="3130"/>
      <c r="O56" s="3130"/>
      <c r="P56" s="3130"/>
      <c r="Q56" s="3130"/>
      <c r="R56" s="3130"/>
      <c r="S56" s="3130"/>
      <c r="T56" s="3130"/>
      <c r="U56" s="3130"/>
      <c r="V56" s="3130"/>
      <c r="W56" s="3130"/>
      <c r="X56" s="3130"/>
      <c r="Y56" s="3130"/>
      <c r="Z56" s="3130"/>
      <c r="AA56" s="3130"/>
      <c r="AB56" s="3130"/>
      <c r="AC56" s="3130"/>
      <c r="AD56" s="3130"/>
      <c r="AE56" s="3130"/>
      <c r="AF56" s="3130"/>
      <c r="AG56" s="3130"/>
      <c r="AH56" s="3130"/>
      <c r="AI56" s="3130"/>
      <c r="AJ56" s="3130"/>
      <c r="AK56" s="3130"/>
      <c r="AL56" s="3130"/>
      <c r="AM56" s="3130"/>
      <c r="AN56" s="3130"/>
      <c r="AO56" s="3130"/>
      <c r="AP56" s="3130"/>
      <c r="AQ56" s="3130"/>
      <c r="AR56" s="3130"/>
      <c r="AS56" s="3130"/>
      <c r="AT56" s="3130"/>
      <c r="AU56" s="3130"/>
      <c r="AV56" s="3130"/>
      <c r="AW56" s="3130"/>
      <c r="AX56" s="3130"/>
      <c r="AY56" s="3130"/>
      <c r="AZ56" s="3130"/>
      <c r="BA56" s="3130"/>
      <c r="BB56" s="3130"/>
      <c r="BC56" s="3130"/>
      <c r="BD56" s="3130"/>
      <c r="BE56" s="3130"/>
      <c r="BF56" s="3130"/>
      <c r="BG56" s="3130"/>
      <c r="BH56" s="3130"/>
      <c r="BI56" s="3130"/>
      <c r="BJ56" s="3130"/>
      <c r="BK56" s="3130"/>
      <c r="BL56" s="3130"/>
      <c r="BM56" s="3130"/>
      <c r="BN56" s="3130"/>
      <c r="BO56" s="3130"/>
      <c r="BP56" s="3130"/>
      <c r="BQ56" s="3130"/>
      <c r="BR56" s="3130"/>
      <c r="BS56" s="3130"/>
      <c r="BT56" s="3130"/>
      <c r="BU56" s="3130"/>
      <c r="BV56" s="3130"/>
      <c r="BW56" s="3130"/>
      <c r="BX56" s="3130"/>
      <c r="BY56" s="3130"/>
      <c r="BZ56" s="3130"/>
      <c r="CA56" s="3130"/>
      <c r="CB56" s="3130"/>
      <c r="CC56" s="3130"/>
      <c r="CD56" s="891"/>
      <c r="CE56" s="891"/>
      <c r="CF56" s="891"/>
      <c r="CG56" s="891"/>
      <c r="CH56" s="891"/>
      <c r="CI56" s="891"/>
      <c r="CJ56" s="891"/>
      <c r="CK56" s="891"/>
      <c r="CL56" s="891"/>
      <c r="CM56" s="891"/>
      <c r="CN56" s="891"/>
      <c r="CO56" s="891"/>
      <c r="CP56" s="891"/>
      <c r="CQ56" s="891"/>
      <c r="CR56" s="891"/>
      <c r="CS56" s="891"/>
      <c r="CT56" s="891"/>
      <c r="CU56" s="891"/>
      <c r="CV56" s="891"/>
      <c r="CW56" s="891"/>
      <c r="CX56" s="891"/>
      <c r="CY56" s="891"/>
      <c r="CZ56" s="891"/>
      <c r="DA56" s="891"/>
      <c r="DB56" s="891"/>
      <c r="DC56" s="891"/>
      <c r="DD56" s="891"/>
      <c r="DE56" s="891"/>
      <c r="DF56" s="891"/>
      <c r="DG56" s="891"/>
      <c r="DH56" s="891"/>
      <c r="DI56" s="891"/>
      <c r="DJ56" s="891"/>
      <c r="DK56" s="891"/>
      <c r="DL56" s="891"/>
      <c r="DM56" s="891"/>
      <c r="DN56" s="891"/>
      <c r="DO56" s="891"/>
      <c r="DP56" s="891"/>
      <c r="DQ56" s="891"/>
      <c r="DR56" s="891"/>
      <c r="DS56" s="891"/>
      <c r="DT56" s="891"/>
      <c r="DU56" s="891"/>
      <c r="DV56" s="891"/>
      <c r="DW56" s="891"/>
      <c r="DX56" s="891"/>
      <c r="DY56" s="891"/>
      <c r="DZ56" s="891"/>
      <c r="EA56" s="891"/>
      <c r="EB56" s="891"/>
      <c r="EC56" s="891"/>
      <c r="ED56" s="891"/>
      <c r="EE56" s="891"/>
      <c r="EF56" s="891"/>
      <c r="EG56" s="891"/>
      <c r="EH56" s="891"/>
      <c r="EI56" s="891"/>
      <c r="EJ56" s="891"/>
      <c r="EK56" s="891"/>
      <c r="EL56" s="891"/>
      <c r="EM56" s="891"/>
      <c r="EN56" s="891"/>
      <c r="EO56" s="891"/>
      <c r="EP56" s="891"/>
      <c r="EQ56" s="891"/>
      <c r="ER56" s="891"/>
      <c r="ES56" s="891"/>
      <c r="ET56" s="891"/>
      <c r="EU56" s="891"/>
      <c r="EV56" s="891"/>
    </row>
    <row r="57" spans="2:152" ht="4.5" customHeight="1">
      <c r="B57" s="892"/>
      <c r="C57" s="892"/>
      <c r="D57" s="892"/>
      <c r="E57" s="892"/>
      <c r="F57" s="892"/>
      <c r="G57" s="892"/>
      <c r="H57" s="892"/>
      <c r="I57" s="892"/>
      <c r="J57" s="892"/>
      <c r="K57" s="892"/>
      <c r="L57" s="892"/>
      <c r="M57" s="892"/>
      <c r="N57" s="892"/>
      <c r="O57" s="892"/>
      <c r="P57" s="892"/>
      <c r="Q57" s="892"/>
      <c r="R57" s="892"/>
      <c r="S57" s="892"/>
      <c r="T57" s="892"/>
      <c r="U57" s="892"/>
      <c r="V57" s="892"/>
      <c r="W57" s="892"/>
      <c r="X57" s="892"/>
      <c r="Y57" s="892"/>
      <c r="Z57" s="892"/>
      <c r="AA57" s="892"/>
      <c r="AB57" s="892"/>
      <c r="AC57" s="892"/>
      <c r="AD57" s="892"/>
      <c r="AE57" s="892"/>
      <c r="AF57" s="892"/>
      <c r="AG57" s="892"/>
      <c r="AH57" s="892"/>
      <c r="AI57" s="892"/>
      <c r="AJ57" s="892"/>
      <c r="AK57" s="892"/>
      <c r="AL57" s="892"/>
      <c r="AM57" s="892"/>
      <c r="AN57" s="892"/>
      <c r="AO57" s="892"/>
      <c r="AP57" s="892"/>
      <c r="AQ57" s="892"/>
      <c r="AR57" s="892"/>
      <c r="AS57" s="892"/>
      <c r="AT57" s="892"/>
      <c r="AU57" s="892"/>
      <c r="AV57" s="892"/>
      <c r="AW57" s="892"/>
      <c r="AX57" s="892"/>
      <c r="AY57" s="892"/>
      <c r="AZ57" s="892"/>
      <c r="BA57" s="892"/>
      <c r="BB57" s="892"/>
      <c r="BC57" s="892"/>
      <c r="BD57" s="892"/>
      <c r="BE57" s="892"/>
      <c r="BF57" s="892"/>
      <c r="BG57" s="892"/>
      <c r="BH57" s="892"/>
      <c r="BI57" s="892"/>
      <c r="BJ57" s="892"/>
      <c r="BK57" s="892"/>
      <c r="BL57" s="892"/>
      <c r="BM57" s="892"/>
      <c r="BN57" s="892"/>
      <c r="BO57" s="892"/>
      <c r="BP57" s="1435"/>
      <c r="BQ57" s="1435"/>
      <c r="BR57" s="1435"/>
      <c r="BS57" s="1435"/>
      <c r="BT57" s="1435"/>
      <c r="BU57" s="1435"/>
      <c r="BV57" s="1435"/>
      <c r="BW57" s="1435"/>
      <c r="BX57" s="1435"/>
      <c r="BY57" s="1435"/>
      <c r="BZ57" s="1435"/>
      <c r="CA57" s="1435"/>
      <c r="CB57" s="1435"/>
      <c r="CC57" s="1435"/>
    </row>
    <row r="58" spans="2:152" ht="12.75" customHeight="1">
      <c r="B58" s="3722" t="s">
        <v>3699</v>
      </c>
      <c r="C58" s="3723"/>
      <c r="D58" s="3723"/>
      <c r="E58" s="3723"/>
      <c r="F58" s="3723"/>
      <c r="G58" s="3723"/>
      <c r="H58" s="3723"/>
      <c r="I58" s="3723"/>
      <c r="J58" s="3723"/>
      <c r="K58" s="3723"/>
      <c r="L58" s="3723"/>
      <c r="M58" s="3723"/>
      <c r="N58" s="3723"/>
      <c r="O58" s="3723"/>
      <c r="P58" s="3723"/>
      <c r="Q58" s="3723"/>
      <c r="R58" s="3723"/>
      <c r="S58" s="3723"/>
      <c r="T58" s="3723"/>
      <c r="U58" s="3723"/>
      <c r="V58" s="3723"/>
      <c r="W58" s="3723"/>
      <c r="X58" s="3723"/>
      <c r="Y58" s="3723"/>
      <c r="Z58" s="3723"/>
      <c r="AA58" s="3723"/>
      <c r="AB58" s="3723"/>
      <c r="AC58" s="3723"/>
      <c r="AD58" s="3723"/>
      <c r="AE58" s="3723"/>
      <c r="AF58" s="3723"/>
      <c r="AG58" s="3723"/>
      <c r="AH58" s="3723"/>
      <c r="AI58" s="3723"/>
      <c r="AJ58" s="3723"/>
      <c r="AK58" s="3723"/>
      <c r="AL58" s="3723"/>
      <c r="AM58" s="3723"/>
      <c r="AN58" s="3723"/>
      <c r="AO58" s="3723"/>
      <c r="AP58" s="3723"/>
      <c r="AQ58" s="3723"/>
      <c r="AR58" s="3723"/>
      <c r="AS58" s="3723"/>
      <c r="AT58" s="3723"/>
      <c r="AU58" s="3723"/>
      <c r="AV58" s="3723"/>
      <c r="AW58" s="3723"/>
      <c r="AX58" s="3723"/>
      <c r="AY58" s="3723"/>
      <c r="AZ58" s="3723"/>
      <c r="BA58" s="3723"/>
      <c r="BB58" s="3723"/>
      <c r="BC58" s="3723"/>
      <c r="BD58" s="3723"/>
      <c r="BE58" s="3723"/>
      <c r="BF58" s="3723"/>
      <c r="BG58" s="3723"/>
      <c r="BH58" s="3723"/>
      <c r="BI58" s="3723"/>
      <c r="BJ58" s="3723"/>
      <c r="BK58" s="3723"/>
      <c r="BL58" s="3723"/>
      <c r="BM58" s="3723"/>
      <c r="BN58" s="3723"/>
      <c r="BO58" s="3723"/>
      <c r="BP58" s="3723"/>
      <c r="BQ58" s="3723"/>
      <c r="BR58" s="3723"/>
      <c r="BS58" s="3723"/>
      <c r="BT58" s="3723"/>
      <c r="BU58" s="3723"/>
      <c r="BV58" s="3723"/>
      <c r="BW58" s="3723"/>
      <c r="BX58" s="1518"/>
      <c r="BY58" s="1518"/>
      <c r="BZ58" s="1518"/>
      <c r="CA58" s="1518"/>
      <c r="CB58" s="1518"/>
      <c r="CC58" s="1519"/>
    </row>
    <row r="59" spans="2:152" ht="36.6" customHeight="1">
      <c r="B59" s="3701">
        <v>1</v>
      </c>
      <c r="C59" s="3702"/>
      <c r="D59" s="3687" t="s">
        <v>4420</v>
      </c>
      <c r="E59" s="3687"/>
      <c r="F59" s="3687"/>
      <c r="G59" s="3687"/>
      <c r="H59" s="3687"/>
      <c r="I59" s="3687"/>
      <c r="J59" s="3687"/>
      <c r="K59" s="3687"/>
      <c r="L59" s="3687"/>
      <c r="M59" s="3687"/>
      <c r="N59" s="3687"/>
      <c r="O59" s="3687"/>
      <c r="P59" s="3687"/>
      <c r="Q59" s="3687"/>
      <c r="R59" s="3687"/>
      <c r="S59" s="3687"/>
      <c r="T59" s="3687"/>
      <c r="U59" s="3687"/>
      <c r="V59" s="3687"/>
      <c r="W59" s="3687"/>
      <c r="X59" s="3687"/>
      <c r="Y59" s="3687"/>
      <c r="Z59" s="3687"/>
      <c r="AA59" s="3687"/>
      <c r="AB59" s="3687"/>
      <c r="AC59" s="3687"/>
      <c r="AD59" s="3687"/>
      <c r="AE59" s="3687"/>
      <c r="AF59" s="3687"/>
      <c r="AG59" s="3687"/>
      <c r="AH59" s="3687"/>
      <c r="AI59" s="3687"/>
      <c r="AJ59" s="3687"/>
      <c r="AK59" s="3687"/>
      <c r="AL59" s="3687"/>
      <c r="AM59" s="3687"/>
      <c r="AN59" s="3687"/>
      <c r="AO59" s="3687"/>
      <c r="AP59" s="3687"/>
      <c r="AQ59" s="3687"/>
      <c r="AR59" s="3687"/>
      <c r="AS59" s="3687"/>
      <c r="AT59" s="3687"/>
      <c r="AU59" s="3687"/>
      <c r="AV59" s="3687"/>
      <c r="AW59" s="3687"/>
      <c r="AX59" s="3687"/>
      <c r="AY59" s="3687"/>
      <c r="AZ59" s="3687"/>
      <c r="BA59" s="3687"/>
      <c r="BB59" s="3687"/>
      <c r="BC59" s="3687"/>
      <c r="BD59" s="3687"/>
      <c r="BE59" s="3687"/>
      <c r="BF59" s="3687"/>
      <c r="BG59" s="3687"/>
      <c r="BH59" s="3687"/>
      <c r="BI59" s="3687"/>
      <c r="BJ59" s="3687"/>
      <c r="BK59" s="3687"/>
      <c r="BL59" s="3687"/>
      <c r="BM59" s="3687"/>
      <c r="BN59" s="3687"/>
      <c r="BO59" s="3687"/>
      <c r="BP59" s="3687"/>
      <c r="BQ59" s="3687"/>
      <c r="BR59" s="3687"/>
      <c r="BS59" s="3687"/>
      <c r="BT59" s="3687"/>
      <c r="BU59" s="3687"/>
      <c r="BV59" s="3687"/>
      <c r="BW59" s="3687"/>
      <c r="BX59" s="3687"/>
      <c r="BY59" s="3687"/>
      <c r="BZ59" s="3687"/>
      <c r="CA59" s="3687"/>
      <c r="CB59" s="3687"/>
      <c r="CC59" s="3688"/>
    </row>
    <row r="60" spans="2:152" ht="11.45" customHeight="1">
      <c r="B60" s="1520"/>
      <c r="C60" s="1521"/>
      <c r="D60" s="3724" t="s">
        <v>3700</v>
      </c>
      <c r="E60" s="3724"/>
      <c r="F60" s="3724"/>
      <c r="G60" s="3724"/>
      <c r="H60" s="3724"/>
      <c r="I60" s="3724"/>
      <c r="J60" s="3724"/>
      <c r="K60" s="3724"/>
      <c r="L60" s="3724"/>
      <c r="M60" s="3724"/>
      <c r="N60" s="3724"/>
      <c r="O60" s="3724"/>
      <c r="P60" s="3724"/>
      <c r="Q60" s="3724"/>
      <c r="R60" s="3724"/>
      <c r="S60" s="3724"/>
      <c r="T60" s="3724"/>
      <c r="U60" s="3724"/>
      <c r="V60" s="3724"/>
      <c r="W60" s="3724"/>
      <c r="X60" s="3724"/>
      <c r="Y60" s="3724"/>
      <c r="Z60" s="3724"/>
      <c r="AA60" s="3724"/>
      <c r="AB60" s="3724"/>
      <c r="AC60" s="3724"/>
      <c r="AD60" s="3724"/>
      <c r="AE60" s="3724"/>
      <c r="AF60" s="3724"/>
      <c r="AG60" s="3724"/>
      <c r="AH60" s="3724"/>
      <c r="AI60" s="3724"/>
      <c r="AJ60" s="3724"/>
      <c r="AK60" s="3724"/>
      <c r="AL60" s="3724"/>
      <c r="AM60" s="3724"/>
      <c r="AN60" s="3724"/>
      <c r="AO60" s="3724"/>
      <c r="AP60" s="3724"/>
      <c r="AQ60" s="3724"/>
      <c r="AR60" s="3724"/>
      <c r="AS60" s="3724"/>
      <c r="AT60" s="3724"/>
      <c r="AU60" s="3724"/>
      <c r="AV60" s="3724"/>
      <c r="AW60" s="3724"/>
      <c r="AX60" s="3724"/>
      <c r="AY60" s="3724"/>
      <c r="AZ60" s="3724"/>
      <c r="BA60" s="3724"/>
      <c r="BB60" s="3724"/>
      <c r="BC60" s="3724"/>
      <c r="BD60" s="3724"/>
      <c r="BE60" s="3724"/>
      <c r="BF60" s="3724"/>
      <c r="BG60" s="3724"/>
      <c r="BH60" s="3724"/>
      <c r="BI60" s="3724"/>
      <c r="BJ60" s="3724"/>
      <c r="BK60" s="3724"/>
      <c r="BL60" s="3724"/>
      <c r="BM60" s="3724"/>
      <c r="BN60" s="3724"/>
      <c r="BO60" s="3724"/>
      <c r="BP60" s="3724"/>
      <c r="BQ60" s="3724"/>
      <c r="BR60" s="3724"/>
      <c r="BS60" s="3724"/>
      <c r="BT60" s="3724"/>
      <c r="BU60" s="3724"/>
      <c r="BV60" s="1522"/>
      <c r="BW60" s="1522"/>
      <c r="BX60" s="1522"/>
      <c r="BY60" s="1522"/>
      <c r="BZ60" s="1522"/>
      <c r="CA60" s="1522"/>
      <c r="CB60" s="1522"/>
      <c r="CC60" s="1523"/>
    </row>
    <row r="61" spans="2:152" ht="13.5">
      <c r="B61" s="1520"/>
      <c r="C61" s="1522"/>
      <c r="D61" s="3668" t="s">
        <v>3701</v>
      </c>
      <c r="E61" s="3668"/>
      <c r="F61" s="3668"/>
      <c r="G61" s="3668"/>
      <c r="H61" s="3668"/>
      <c r="I61" s="3668"/>
      <c r="J61" s="3668"/>
      <c r="K61" s="3668"/>
      <c r="L61" s="3668"/>
      <c r="M61" s="3668"/>
      <c r="N61" s="3668"/>
      <c r="O61" s="3668"/>
      <c r="P61" s="3668"/>
      <c r="Q61" s="3668"/>
      <c r="R61" s="3668"/>
      <c r="S61" s="3668"/>
      <c r="T61" s="3668"/>
      <c r="U61" s="3668"/>
      <c r="V61" s="3668"/>
      <c r="W61" s="3668"/>
      <c r="X61" s="3668"/>
      <c r="Y61" s="3668"/>
      <c r="Z61" s="3668"/>
      <c r="AA61" s="3668"/>
      <c r="AB61" s="3668"/>
      <c r="AC61" s="3668"/>
      <c r="AD61" s="3668"/>
      <c r="AE61" s="3668"/>
      <c r="AF61" s="3668"/>
      <c r="AG61" s="3668"/>
      <c r="AH61" s="3668"/>
      <c r="AI61" s="3668"/>
      <c r="AJ61" s="3668"/>
      <c r="AK61" s="3668"/>
      <c r="AL61" s="3668"/>
      <c r="AM61" s="3668"/>
      <c r="AN61" s="3668"/>
      <c r="AO61" s="3668"/>
      <c r="AP61" s="3668"/>
      <c r="AQ61" s="3668"/>
      <c r="AR61" s="3668"/>
      <c r="AS61" s="3668"/>
      <c r="AT61" s="3668"/>
      <c r="AU61" s="3668"/>
      <c r="AV61" s="3668"/>
      <c r="AW61" s="3668"/>
      <c r="AX61" s="3668"/>
      <c r="AY61" s="3668"/>
      <c r="AZ61" s="3668"/>
      <c r="BA61" s="3668"/>
      <c r="BB61" s="3668"/>
      <c r="BC61" s="3668"/>
      <c r="BD61" s="3668"/>
      <c r="BE61" s="3668"/>
      <c r="BF61" s="3668"/>
      <c r="BG61" s="3668"/>
      <c r="BH61" s="3668"/>
      <c r="BI61" s="3668"/>
      <c r="BJ61" s="3668"/>
      <c r="BK61" s="3668"/>
      <c r="BL61" s="3668"/>
      <c r="BM61" s="3668"/>
      <c r="BN61" s="3668"/>
      <c r="BO61" s="3668"/>
      <c r="BP61" s="3668"/>
      <c r="BQ61" s="3668"/>
      <c r="BR61" s="3668"/>
      <c r="BS61" s="3668"/>
      <c r="BT61" s="3668"/>
      <c r="BU61" s="3668"/>
      <c r="BV61" s="1522"/>
      <c r="BW61" s="1522"/>
      <c r="BX61" s="1522"/>
      <c r="BY61" s="1522"/>
      <c r="BZ61" s="1522"/>
      <c r="CA61" s="1522"/>
      <c r="CB61" s="1522"/>
      <c r="CC61" s="1523"/>
    </row>
    <row r="62" spans="2:152" ht="12.95" customHeight="1">
      <c r="B62" s="1520"/>
      <c r="C62" s="1522"/>
      <c r="D62" s="1522"/>
      <c r="E62" s="3668" t="s">
        <v>3702</v>
      </c>
      <c r="F62" s="3668"/>
      <c r="G62" s="3668"/>
      <c r="H62" s="3668"/>
      <c r="I62" s="3668"/>
      <c r="J62" s="3668"/>
      <c r="K62" s="3668"/>
      <c r="L62" s="3668"/>
      <c r="M62" s="3668"/>
      <c r="N62" s="3668"/>
      <c r="O62" s="3668"/>
      <c r="P62" s="3668"/>
      <c r="Q62" s="3668"/>
      <c r="R62" s="3668"/>
      <c r="S62" s="3668"/>
      <c r="T62" s="3668"/>
      <c r="U62" s="3668"/>
      <c r="V62" s="3668"/>
      <c r="W62" s="3668"/>
      <c r="X62" s="3668"/>
      <c r="Y62" s="3668"/>
      <c r="Z62" s="3668"/>
      <c r="AA62" s="3668"/>
      <c r="AB62" s="3668"/>
      <c r="AC62" s="3668"/>
      <c r="AD62" s="3668"/>
      <c r="AE62" s="3668"/>
      <c r="AF62" s="3668"/>
      <c r="AG62" s="3668"/>
      <c r="AH62" s="3668"/>
      <c r="AI62" s="3668"/>
      <c r="AJ62" s="3668"/>
      <c r="AK62" s="3668"/>
      <c r="AL62" s="3668"/>
      <c r="AM62" s="3668"/>
      <c r="AN62" s="3668"/>
      <c r="AO62" s="3668"/>
      <c r="AP62" s="3668"/>
      <c r="AQ62" s="3668"/>
      <c r="AR62" s="3668"/>
      <c r="AS62" s="3668"/>
      <c r="AT62" s="3668"/>
      <c r="AU62" s="3668"/>
      <c r="AV62" s="3668"/>
      <c r="AW62" s="3668"/>
      <c r="AX62" s="3668"/>
      <c r="AY62" s="3668"/>
      <c r="AZ62" s="3668"/>
      <c r="BA62" s="3668"/>
      <c r="BB62" s="3668"/>
      <c r="BC62" s="3668"/>
      <c r="BD62" s="3668"/>
      <c r="BE62" s="3668"/>
      <c r="BF62" s="3668"/>
      <c r="BG62" s="3668"/>
      <c r="BH62" s="3668"/>
      <c r="BI62" s="3668"/>
      <c r="BJ62" s="3668"/>
      <c r="BK62" s="3668"/>
      <c r="BL62" s="3668"/>
      <c r="BM62" s="3668"/>
      <c r="BN62" s="3668"/>
      <c r="BO62" s="3668"/>
      <c r="BP62" s="3668"/>
      <c r="BQ62" s="3668"/>
      <c r="BR62" s="3668"/>
      <c r="BS62" s="3668"/>
      <c r="BT62" s="3668"/>
      <c r="BU62" s="3668"/>
      <c r="BV62" s="1522"/>
      <c r="BW62" s="1522"/>
      <c r="BX62" s="1522"/>
      <c r="BY62" s="1522"/>
      <c r="BZ62" s="1522"/>
      <c r="CA62" s="1522"/>
      <c r="CB62" s="1522"/>
      <c r="CC62" s="1523"/>
    </row>
    <row r="63" spans="2:152" ht="11.1" customHeight="1">
      <c r="B63" s="1524"/>
      <c r="C63" s="1435"/>
      <c r="D63" s="1435"/>
      <c r="E63" s="1435"/>
      <c r="F63" s="3719"/>
      <c r="G63" s="3719"/>
      <c r="H63" s="3719"/>
      <c r="I63" s="3719"/>
      <c r="J63" s="3719"/>
      <c r="K63" s="3719"/>
      <c r="L63" s="3719"/>
      <c r="M63" s="3718" t="s">
        <v>3703</v>
      </c>
      <c r="N63" s="3718"/>
      <c r="O63" s="3718"/>
      <c r="P63" s="3718"/>
      <c r="Q63" s="3718"/>
      <c r="R63" s="3718"/>
      <c r="S63" s="3718"/>
      <c r="T63" s="3718"/>
      <c r="U63" s="3718"/>
      <c r="V63" s="3718"/>
      <c r="W63" s="3718"/>
      <c r="X63" s="3718"/>
      <c r="Y63" s="3718" t="s">
        <v>3704</v>
      </c>
      <c r="Z63" s="3718"/>
      <c r="AA63" s="3718"/>
      <c r="AB63" s="3718"/>
      <c r="AC63" s="3718"/>
      <c r="AD63" s="3718"/>
      <c r="AE63" s="3718"/>
      <c r="AF63" s="3718"/>
      <c r="AG63" s="3718"/>
      <c r="AH63" s="3718"/>
      <c r="AI63" s="3718"/>
      <c r="AJ63" s="3718"/>
      <c r="AK63" s="3718"/>
      <c r="AL63" s="1525"/>
      <c r="AM63" s="1525"/>
      <c r="AN63" s="1435"/>
      <c r="AO63" s="1435"/>
      <c r="AP63" s="1435"/>
      <c r="AQ63" s="1435"/>
      <c r="AR63" s="1435"/>
      <c r="AS63" s="1435"/>
      <c r="AT63" s="1435"/>
      <c r="AU63" s="1435"/>
      <c r="AV63" s="1435"/>
      <c r="AW63" s="1435"/>
      <c r="AX63" s="1435"/>
      <c r="AY63" s="1435"/>
      <c r="AZ63" s="1435"/>
      <c r="BA63" s="1435"/>
      <c r="BB63" s="1435"/>
      <c r="BC63" s="1435"/>
      <c r="BD63" s="1435"/>
      <c r="BE63" s="1435"/>
      <c r="BF63" s="1435"/>
      <c r="BG63" s="1435"/>
      <c r="BH63" s="1435"/>
      <c r="BI63" s="1435"/>
      <c r="BJ63" s="1435"/>
      <c r="BK63" s="1435"/>
      <c r="BL63" s="1435"/>
      <c r="BM63" s="1435"/>
      <c r="BN63" s="1435"/>
      <c r="BO63" s="1435"/>
      <c r="BP63" s="1435"/>
      <c r="BQ63" s="1435"/>
      <c r="BR63" s="1435"/>
      <c r="BS63" s="1435"/>
      <c r="BT63" s="1435"/>
      <c r="BU63" s="1435"/>
      <c r="BV63" s="1435"/>
      <c r="BW63" s="1435"/>
      <c r="BX63" s="1435"/>
      <c r="BY63" s="1435"/>
      <c r="BZ63" s="1435"/>
      <c r="CA63" s="1435"/>
      <c r="CB63" s="1435"/>
      <c r="CC63" s="1523"/>
    </row>
    <row r="64" spans="2:152" ht="11.1" customHeight="1" thickBot="1">
      <c r="B64" s="1524"/>
      <c r="C64" s="1435"/>
      <c r="D64" s="1435"/>
      <c r="E64" s="1435"/>
      <c r="F64" s="3720"/>
      <c r="G64" s="3720"/>
      <c r="H64" s="3720"/>
      <c r="I64" s="3720"/>
      <c r="J64" s="3720"/>
      <c r="K64" s="3720"/>
      <c r="L64" s="3720"/>
      <c r="M64" s="3721" t="s">
        <v>3705</v>
      </c>
      <c r="N64" s="3721"/>
      <c r="O64" s="3721"/>
      <c r="P64" s="3721"/>
      <c r="Q64" s="3721"/>
      <c r="R64" s="3721"/>
      <c r="S64" s="3721" t="s">
        <v>3706</v>
      </c>
      <c r="T64" s="3721"/>
      <c r="U64" s="3721"/>
      <c r="V64" s="3721"/>
      <c r="W64" s="3721"/>
      <c r="X64" s="3721"/>
      <c r="Y64" s="3721" t="s">
        <v>3705</v>
      </c>
      <c r="Z64" s="3721"/>
      <c r="AA64" s="3721"/>
      <c r="AB64" s="3721"/>
      <c r="AC64" s="3721"/>
      <c r="AD64" s="3721"/>
      <c r="AE64" s="3721"/>
      <c r="AF64" s="3721" t="s">
        <v>3706</v>
      </c>
      <c r="AG64" s="3721"/>
      <c r="AH64" s="3721"/>
      <c r="AI64" s="3721"/>
      <c r="AJ64" s="3721"/>
      <c r="AK64" s="3721"/>
      <c r="AL64" s="1525"/>
      <c r="AM64" s="1525"/>
      <c r="AN64" s="1435"/>
      <c r="AO64" s="1435"/>
      <c r="AP64" s="1435"/>
      <c r="AQ64" s="1435"/>
      <c r="AR64" s="1435"/>
      <c r="AS64" s="1435"/>
      <c r="AT64" s="1435"/>
      <c r="AU64" s="1435"/>
      <c r="AV64" s="1435"/>
      <c r="AW64" s="1435"/>
      <c r="AX64" s="1435"/>
      <c r="AY64" s="1435"/>
      <c r="AZ64" s="1435"/>
      <c r="BA64" s="1435"/>
      <c r="BB64" s="1435"/>
      <c r="BC64" s="1435"/>
      <c r="BD64" s="1435"/>
      <c r="BE64" s="1435"/>
      <c r="BF64" s="1435"/>
      <c r="BG64" s="1435"/>
      <c r="BH64" s="1435"/>
      <c r="BI64" s="1435"/>
      <c r="BJ64" s="1435"/>
      <c r="BK64" s="1435"/>
      <c r="BL64" s="1435"/>
      <c r="BM64" s="1435"/>
      <c r="BN64" s="1435"/>
      <c r="BO64" s="1435"/>
      <c r="BP64" s="1435"/>
      <c r="BQ64" s="1435"/>
      <c r="BR64" s="1435"/>
      <c r="BS64" s="1435"/>
      <c r="BT64" s="1435"/>
      <c r="BU64" s="1435"/>
      <c r="BV64" s="1435"/>
      <c r="BW64" s="1435"/>
      <c r="BX64" s="1435"/>
      <c r="BY64" s="1435"/>
      <c r="BZ64" s="1435"/>
      <c r="CA64" s="1435"/>
      <c r="CB64" s="1435"/>
      <c r="CC64" s="1523"/>
    </row>
    <row r="65" spans="2:81" ht="6" customHeight="1" thickTop="1">
      <c r="B65" s="1524"/>
      <c r="C65" s="1435"/>
      <c r="D65" s="1435"/>
      <c r="E65" s="1435"/>
      <c r="F65" s="3711" t="s">
        <v>2583</v>
      </c>
      <c r="G65" s="3712"/>
      <c r="H65" s="3712"/>
      <c r="I65" s="3712"/>
      <c r="J65" s="3712"/>
      <c r="K65" s="3712"/>
      <c r="L65" s="3713"/>
      <c r="M65" s="3717" t="s">
        <v>3707</v>
      </c>
      <c r="N65" s="3717"/>
      <c r="O65" s="3717"/>
      <c r="P65" s="3717"/>
      <c r="Q65" s="3717"/>
      <c r="R65" s="3717"/>
      <c r="S65" s="3717" t="s">
        <v>243</v>
      </c>
      <c r="T65" s="3717"/>
      <c r="U65" s="3717"/>
      <c r="V65" s="3717"/>
      <c r="W65" s="3717"/>
      <c r="X65" s="3717"/>
      <c r="Y65" s="3717" t="s">
        <v>3708</v>
      </c>
      <c r="Z65" s="3717"/>
      <c r="AA65" s="3717"/>
      <c r="AB65" s="3717"/>
      <c r="AC65" s="3717"/>
      <c r="AD65" s="3717"/>
      <c r="AE65" s="3717"/>
      <c r="AF65" s="3717" t="s">
        <v>243</v>
      </c>
      <c r="AG65" s="3717"/>
      <c r="AH65" s="3717"/>
      <c r="AI65" s="3717"/>
      <c r="AJ65" s="3717"/>
      <c r="AK65" s="3717"/>
      <c r="AL65" s="1525"/>
      <c r="AM65" s="1525"/>
      <c r="AN65" s="1435"/>
      <c r="AO65" s="1435"/>
      <c r="AP65" s="1435"/>
      <c r="AQ65" s="1435"/>
      <c r="AR65" s="1435"/>
      <c r="AS65" s="1435"/>
      <c r="AT65" s="1435"/>
      <c r="AU65" s="1435"/>
      <c r="AV65" s="1435"/>
      <c r="AW65" s="1435"/>
      <c r="AX65" s="1435"/>
      <c r="AY65" s="1435"/>
      <c r="AZ65" s="1435"/>
      <c r="BA65" s="1435"/>
      <c r="BB65" s="1435"/>
      <c r="BC65" s="1435"/>
      <c r="BD65" s="1435"/>
      <c r="BE65" s="1435"/>
      <c r="BF65" s="1435"/>
      <c r="BG65" s="1435"/>
      <c r="BH65" s="1435"/>
      <c r="BI65" s="1435"/>
      <c r="BJ65" s="1435"/>
      <c r="BK65" s="1435"/>
      <c r="BL65" s="1435"/>
      <c r="BM65" s="1435"/>
      <c r="BN65" s="1435"/>
      <c r="BO65" s="1435"/>
      <c r="BP65" s="1435"/>
      <c r="BQ65" s="1435"/>
      <c r="BR65" s="1435"/>
      <c r="BS65" s="1435"/>
      <c r="BT65" s="1435"/>
      <c r="BU65" s="1435"/>
      <c r="BV65" s="1435"/>
      <c r="BW65" s="1435"/>
      <c r="BX65" s="1435"/>
      <c r="BY65" s="1435"/>
      <c r="BZ65" s="1435"/>
      <c r="CA65" s="1435"/>
      <c r="CB65" s="1435"/>
      <c r="CC65" s="1523"/>
    </row>
    <row r="66" spans="2:81" ht="6" customHeight="1">
      <c r="B66" s="1524"/>
      <c r="C66" s="1435"/>
      <c r="D66" s="1435"/>
      <c r="E66" s="1435"/>
      <c r="F66" s="3714"/>
      <c r="G66" s="3715"/>
      <c r="H66" s="3715"/>
      <c r="I66" s="3715"/>
      <c r="J66" s="3715"/>
      <c r="K66" s="3715"/>
      <c r="L66" s="3716"/>
      <c r="M66" s="3718"/>
      <c r="N66" s="3718"/>
      <c r="O66" s="3718"/>
      <c r="P66" s="3718"/>
      <c r="Q66" s="3718"/>
      <c r="R66" s="3718"/>
      <c r="S66" s="3718"/>
      <c r="T66" s="3718"/>
      <c r="U66" s="3718"/>
      <c r="V66" s="3718"/>
      <c r="W66" s="3718"/>
      <c r="X66" s="3718"/>
      <c r="Y66" s="3718"/>
      <c r="Z66" s="3718"/>
      <c r="AA66" s="3718"/>
      <c r="AB66" s="3718"/>
      <c r="AC66" s="3718"/>
      <c r="AD66" s="3718"/>
      <c r="AE66" s="3718"/>
      <c r="AF66" s="3718"/>
      <c r="AG66" s="3718"/>
      <c r="AH66" s="3718"/>
      <c r="AI66" s="3718"/>
      <c r="AJ66" s="3718"/>
      <c r="AK66" s="3718"/>
      <c r="AL66" s="1525"/>
      <c r="AM66" s="1525"/>
      <c r="AN66" s="1435"/>
      <c r="AO66" s="1435"/>
      <c r="AP66" s="1435"/>
      <c r="AQ66" s="1435"/>
      <c r="AR66" s="1435"/>
      <c r="AS66" s="1435"/>
      <c r="AT66" s="1435"/>
      <c r="AU66" s="1435"/>
      <c r="AV66" s="1435"/>
      <c r="AW66" s="1435"/>
      <c r="AX66" s="1435"/>
      <c r="AY66" s="1435"/>
      <c r="AZ66" s="1435"/>
      <c r="BA66" s="1435"/>
      <c r="BB66" s="1435"/>
      <c r="BC66" s="1435"/>
      <c r="BD66" s="1435"/>
      <c r="BE66" s="1435"/>
      <c r="BF66" s="1435"/>
      <c r="BG66" s="1435"/>
      <c r="BH66" s="1435"/>
      <c r="BI66" s="1435"/>
      <c r="BJ66" s="1435"/>
      <c r="BK66" s="1435"/>
      <c r="BL66" s="1435"/>
      <c r="BM66" s="1435"/>
      <c r="BN66" s="1435"/>
      <c r="BO66" s="1435"/>
      <c r="BP66" s="1435"/>
      <c r="BQ66" s="1435"/>
      <c r="BR66" s="1435"/>
      <c r="BS66" s="1435"/>
      <c r="BT66" s="1435"/>
      <c r="BU66" s="1435"/>
      <c r="BV66" s="1435"/>
      <c r="BW66" s="1435"/>
      <c r="BX66" s="1435"/>
      <c r="BY66" s="1435"/>
      <c r="BZ66" s="1435"/>
      <c r="CA66" s="1435"/>
      <c r="CB66" s="1435"/>
      <c r="CC66" s="1523"/>
    </row>
    <row r="67" spans="2:81" ht="6" customHeight="1">
      <c r="B67" s="1524"/>
      <c r="C67" s="1435"/>
      <c r="D67" s="1435"/>
      <c r="E67" s="1435"/>
      <c r="F67" s="3718" t="s">
        <v>3709</v>
      </c>
      <c r="G67" s="3718"/>
      <c r="H67" s="3718"/>
      <c r="I67" s="3718"/>
      <c r="J67" s="3718"/>
      <c r="K67" s="3718"/>
      <c r="L67" s="3718"/>
      <c r="M67" s="3718" t="s">
        <v>3707</v>
      </c>
      <c r="N67" s="3718"/>
      <c r="O67" s="3718"/>
      <c r="P67" s="3718"/>
      <c r="Q67" s="3718"/>
      <c r="R67" s="3718"/>
      <c r="S67" s="3718" t="s">
        <v>3710</v>
      </c>
      <c r="T67" s="3718"/>
      <c r="U67" s="3718"/>
      <c r="V67" s="3718"/>
      <c r="W67" s="3718"/>
      <c r="X67" s="3718"/>
      <c r="Y67" s="3718" t="s">
        <v>3711</v>
      </c>
      <c r="Z67" s="3718"/>
      <c r="AA67" s="3718"/>
      <c r="AB67" s="3718"/>
      <c r="AC67" s="3718"/>
      <c r="AD67" s="3718"/>
      <c r="AE67" s="3718"/>
      <c r="AF67" s="3718" t="s">
        <v>3710</v>
      </c>
      <c r="AG67" s="3718"/>
      <c r="AH67" s="3718"/>
      <c r="AI67" s="3718"/>
      <c r="AJ67" s="3718"/>
      <c r="AK67" s="3718"/>
      <c r="AL67" s="1525"/>
      <c r="AM67" s="1525"/>
      <c r="AN67" s="1435"/>
      <c r="AO67" s="1435"/>
      <c r="AP67" s="1435"/>
      <c r="AQ67" s="1435"/>
      <c r="AR67" s="1435"/>
      <c r="AS67" s="1435"/>
      <c r="AT67" s="1435"/>
      <c r="AU67" s="1435"/>
      <c r="AV67" s="1435"/>
      <c r="AW67" s="1435"/>
      <c r="AX67" s="1435"/>
      <c r="AY67" s="1435"/>
      <c r="AZ67" s="1435"/>
      <c r="BA67" s="1435"/>
      <c r="BB67" s="1435"/>
      <c r="BC67" s="1435"/>
      <c r="BD67" s="1435"/>
      <c r="BE67" s="1435"/>
      <c r="BF67" s="1435"/>
      <c r="BG67" s="1435"/>
      <c r="BH67" s="1435"/>
      <c r="BI67" s="1435"/>
      <c r="BJ67" s="1435"/>
      <c r="BK67" s="1435"/>
      <c r="BL67" s="1435"/>
      <c r="BM67" s="1435"/>
      <c r="BN67" s="1435"/>
      <c r="BO67" s="1435"/>
      <c r="BP67" s="1435"/>
      <c r="BQ67" s="1435"/>
      <c r="BR67" s="1435"/>
      <c r="BS67" s="1435"/>
      <c r="BT67" s="1435"/>
      <c r="BU67" s="1435"/>
      <c r="BV67" s="1435"/>
      <c r="BW67" s="1435"/>
      <c r="BX67" s="1435"/>
      <c r="BY67" s="1435"/>
      <c r="BZ67" s="1435"/>
      <c r="CA67" s="1435"/>
      <c r="CB67" s="1435"/>
      <c r="CC67" s="1523"/>
    </row>
    <row r="68" spans="2:81" ht="6" customHeight="1">
      <c r="B68" s="1524"/>
      <c r="C68" s="1435"/>
      <c r="D68" s="1435"/>
      <c r="E68" s="1435"/>
      <c r="F68" s="3718"/>
      <c r="G68" s="3718"/>
      <c r="H68" s="3718"/>
      <c r="I68" s="3718"/>
      <c r="J68" s="3718"/>
      <c r="K68" s="3718"/>
      <c r="L68" s="3718"/>
      <c r="M68" s="3718"/>
      <c r="N68" s="3718"/>
      <c r="O68" s="3718"/>
      <c r="P68" s="3718"/>
      <c r="Q68" s="3718"/>
      <c r="R68" s="3718"/>
      <c r="S68" s="3718"/>
      <c r="T68" s="3718"/>
      <c r="U68" s="3718"/>
      <c r="V68" s="3718"/>
      <c r="W68" s="3718"/>
      <c r="X68" s="3718"/>
      <c r="Y68" s="3718"/>
      <c r="Z68" s="3718"/>
      <c r="AA68" s="3718"/>
      <c r="AB68" s="3718"/>
      <c r="AC68" s="3718"/>
      <c r="AD68" s="3718"/>
      <c r="AE68" s="3718"/>
      <c r="AF68" s="3718"/>
      <c r="AG68" s="3718"/>
      <c r="AH68" s="3718"/>
      <c r="AI68" s="3718"/>
      <c r="AJ68" s="3718"/>
      <c r="AK68" s="3718"/>
      <c r="AL68" s="1525"/>
      <c r="AM68" s="1525"/>
      <c r="AN68" s="1435"/>
      <c r="AO68" s="1435"/>
      <c r="AP68" s="1435"/>
      <c r="AQ68" s="1435"/>
      <c r="AR68" s="1435"/>
      <c r="AS68" s="1435"/>
      <c r="AT68" s="1435"/>
      <c r="AU68" s="1435"/>
      <c r="AV68" s="1435"/>
      <c r="AW68" s="1435"/>
      <c r="AX68" s="1435"/>
      <c r="AY68" s="1435"/>
      <c r="AZ68" s="1435"/>
      <c r="BA68" s="1435"/>
      <c r="BB68" s="1435"/>
      <c r="BC68" s="1435"/>
      <c r="BD68" s="1435"/>
      <c r="BE68" s="1435"/>
      <c r="BF68" s="1435"/>
      <c r="BG68" s="1435"/>
      <c r="BH68" s="1435"/>
      <c r="BI68" s="1435"/>
      <c r="BJ68" s="1435"/>
      <c r="BK68" s="1435"/>
      <c r="BL68" s="1435"/>
      <c r="BM68" s="1435"/>
      <c r="BN68" s="1435"/>
      <c r="BO68" s="1435"/>
      <c r="BP68" s="1435"/>
      <c r="BQ68" s="1435"/>
      <c r="BR68" s="1435"/>
      <c r="BS68" s="1435"/>
      <c r="BT68" s="1435"/>
      <c r="BU68" s="1435"/>
      <c r="BV68" s="1435"/>
      <c r="BW68" s="1435"/>
      <c r="BX68" s="1435"/>
      <c r="BY68" s="1435"/>
      <c r="BZ68" s="1435"/>
      <c r="CA68" s="1435"/>
      <c r="CB68" s="1435"/>
      <c r="CC68" s="1523"/>
    </row>
    <row r="69" spans="2:81" ht="4.5" customHeight="1">
      <c r="B69" s="1524"/>
      <c r="C69" s="1435"/>
      <c r="D69" s="1435"/>
      <c r="E69" s="1435"/>
      <c r="F69" s="1525"/>
      <c r="G69" s="1525"/>
      <c r="H69" s="1525"/>
      <c r="I69" s="1525"/>
      <c r="J69" s="1525"/>
      <c r="K69" s="1525"/>
      <c r="L69" s="1525"/>
      <c r="M69" s="1525"/>
      <c r="N69" s="1525"/>
      <c r="O69" s="1525"/>
      <c r="P69" s="1525"/>
      <c r="Q69" s="1525"/>
      <c r="R69" s="1525"/>
      <c r="S69" s="1525"/>
      <c r="T69" s="1525"/>
      <c r="U69" s="1525"/>
      <c r="V69" s="1525"/>
      <c r="W69" s="1525"/>
      <c r="X69" s="1525"/>
      <c r="Y69" s="1525"/>
      <c r="Z69" s="1525"/>
      <c r="AA69" s="1525"/>
      <c r="AB69" s="1525"/>
      <c r="AC69" s="1525"/>
      <c r="AD69" s="1525"/>
      <c r="AE69" s="1525"/>
      <c r="AF69" s="1525"/>
      <c r="AG69" s="1525"/>
      <c r="AH69" s="1525"/>
      <c r="AI69" s="1525"/>
      <c r="AJ69" s="1525"/>
      <c r="AK69" s="1525"/>
      <c r="AL69" s="1525"/>
      <c r="AM69" s="1525"/>
      <c r="AN69" s="1435"/>
      <c r="AO69" s="1435"/>
      <c r="AP69" s="1435"/>
      <c r="AQ69" s="1435"/>
      <c r="AR69" s="1435"/>
      <c r="AS69" s="1435"/>
      <c r="AT69" s="1435"/>
      <c r="AU69" s="1435"/>
      <c r="AV69" s="1435"/>
      <c r="AW69" s="1435"/>
      <c r="AX69" s="1435"/>
      <c r="AY69" s="1435"/>
      <c r="AZ69" s="1435"/>
      <c r="BA69" s="1435"/>
      <c r="BB69" s="1435"/>
      <c r="BC69" s="1435"/>
      <c r="BD69" s="1435"/>
      <c r="BE69" s="1435"/>
      <c r="BF69" s="1435"/>
      <c r="BG69" s="1435"/>
      <c r="BH69" s="1435"/>
      <c r="BI69" s="1435"/>
      <c r="BJ69" s="1435"/>
      <c r="BK69" s="1435"/>
      <c r="BL69" s="1435"/>
      <c r="BM69" s="1435"/>
      <c r="BN69" s="1435"/>
      <c r="BO69" s="1435"/>
      <c r="BP69" s="1435"/>
      <c r="BQ69" s="1435"/>
      <c r="BR69" s="1435"/>
      <c r="BS69" s="1435"/>
      <c r="BT69" s="1435"/>
      <c r="BU69" s="1435"/>
      <c r="BV69" s="1435"/>
      <c r="BW69" s="1435"/>
      <c r="BX69" s="1435"/>
      <c r="BY69" s="1435"/>
      <c r="BZ69" s="1435"/>
      <c r="CA69" s="1435"/>
      <c r="CB69" s="1435"/>
      <c r="CC69" s="1523"/>
    </row>
    <row r="70" spans="2:81" ht="24.6" customHeight="1">
      <c r="B70" s="3707">
        <v>2</v>
      </c>
      <c r="C70" s="3708"/>
      <c r="D70" s="3709" t="s">
        <v>4421</v>
      </c>
      <c r="E70" s="3709"/>
      <c r="F70" s="3709"/>
      <c r="G70" s="3709"/>
      <c r="H70" s="3709"/>
      <c r="I70" s="3709"/>
      <c r="J70" s="3709"/>
      <c r="K70" s="3709"/>
      <c r="L70" s="3709"/>
      <c r="M70" s="3709"/>
      <c r="N70" s="3709"/>
      <c r="O70" s="3709"/>
      <c r="P70" s="3709"/>
      <c r="Q70" s="3709"/>
      <c r="R70" s="3709"/>
      <c r="S70" s="3709"/>
      <c r="T70" s="3709"/>
      <c r="U70" s="3709"/>
      <c r="V70" s="3709"/>
      <c r="W70" s="3709"/>
      <c r="X70" s="3709"/>
      <c r="Y70" s="3709"/>
      <c r="Z70" s="3709"/>
      <c r="AA70" s="3709"/>
      <c r="AB70" s="3709"/>
      <c r="AC70" s="3709"/>
      <c r="AD70" s="3709"/>
      <c r="AE70" s="3709"/>
      <c r="AF70" s="3709"/>
      <c r="AG70" s="3709"/>
      <c r="AH70" s="3709"/>
      <c r="AI70" s="3709"/>
      <c r="AJ70" s="3709"/>
      <c r="AK70" s="3709"/>
      <c r="AL70" s="3709"/>
      <c r="AM70" s="3709"/>
      <c r="AN70" s="3709"/>
      <c r="AO70" s="3709"/>
      <c r="AP70" s="3709"/>
      <c r="AQ70" s="3709"/>
      <c r="AR70" s="3709"/>
      <c r="AS70" s="3709"/>
      <c r="AT70" s="3709"/>
      <c r="AU70" s="3709"/>
      <c r="AV70" s="3709"/>
      <c r="AW70" s="3709"/>
      <c r="AX70" s="3709"/>
      <c r="AY70" s="3709"/>
      <c r="AZ70" s="3709"/>
      <c r="BA70" s="3709"/>
      <c r="BB70" s="3709"/>
      <c r="BC70" s="3709"/>
      <c r="BD70" s="3709"/>
      <c r="BE70" s="3709"/>
      <c r="BF70" s="3709"/>
      <c r="BG70" s="3709"/>
      <c r="BH70" s="3709"/>
      <c r="BI70" s="3709"/>
      <c r="BJ70" s="3709"/>
      <c r="BK70" s="3709"/>
      <c r="BL70" s="3709"/>
      <c r="BM70" s="3709"/>
      <c r="BN70" s="3709"/>
      <c r="BO70" s="3709"/>
      <c r="BP70" s="3709"/>
      <c r="BQ70" s="3709"/>
      <c r="BR70" s="3709"/>
      <c r="BS70" s="3709"/>
      <c r="BT70" s="3709"/>
      <c r="BU70" s="3709"/>
      <c r="BV70" s="3709"/>
      <c r="BW70" s="3709"/>
      <c r="BX70" s="3709"/>
      <c r="BY70" s="3709"/>
      <c r="BZ70" s="3709"/>
      <c r="CA70" s="3709"/>
      <c r="CB70" s="3709"/>
      <c r="CC70" s="3710"/>
    </row>
    <row r="71" spans="2:81" ht="13.5">
      <c r="B71" s="3707">
        <v>3</v>
      </c>
      <c r="C71" s="3708"/>
      <c r="D71" s="3709" t="s">
        <v>4794</v>
      </c>
      <c r="E71" s="3709"/>
      <c r="F71" s="3709"/>
      <c r="G71" s="3709"/>
      <c r="H71" s="3709"/>
      <c r="I71" s="3709"/>
      <c r="J71" s="3709"/>
      <c r="K71" s="3709"/>
      <c r="L71" s="3709"/>
      <c r="M71" s="3709"/>
      <c r="N71" s="3709"/>
      <c r="O71" s="3709"/>
      <c r="P71" s="3709"/>
      <c r="Q71" s="3709"/>
      <c r="R71" s="3709"/>
      <c r="S71" s="3709"/>
      <c r="T71" s="3709"/>
      <c r="U71" s="3709"/>
      <c r="V71" s="3709"/>
      <c r="W71" s="3709"/>
      <c r="X71" s="3709"/>
      <c r="Y71" s="3709"/>
      <c r="Z71" s="3709"/>
      <c r="AA71" s="3709"/>
      <c r="AB71" s="3709"/>
      <c r="AC71" s="3709"/>
      <c r="AD71" s="3709"/>
      <c r="AE71" s="3709"/>
      <c r="AF71" s="3709"/>
      <c r="AG71" s="3709"/>
      <c r="AH71" s="3709"/>
      <c r="AI71" s="3709"/>
      <c r="AJ71" s="3709"/>
      <c r="AK71" s="3709"/>
      <c r="AL71" s="3709"/>
      <c r="AM71" s="3709"/>
      <c r="AN71" s="3709"/>
      <c r="AO71" s="3709"/>
      <c r="AP71" s="3709"/>
      <c r="AQ71" s="3709"/>
      <c r="AR71" s="3709"/>
      <c r="AS71" s="3709"/>
      <c r="AT71" s="3709"/>
      <c r="AU71" s="3709"/>
      <c r="AV71" s="3709"/>
      <c r="AW71" s="3709"/>
      <c r="AX71" s="3709"/>
      <c r="AY71" s="3709"/>
      <c r="AZ71" s="3709"/>
      <c r="BA71" s="3709"/>
      <c r="BB71" s="3709"/>
      <c r="BC71" s="3709"/>
      <c r="BD71" s="3709"/>
      <c r="BE71" s="3709"/>
      <c r="BF71" s="3709"/>
      <c r="BG71" s="3709"/>
      <c r="BH71" s="3709"/>
      <c r="BI71" s="3709"/>
      <c r="BJ71" s="3709"/>
      <c r="BK71" s="3709"/>
      <c r="BL71" s="3709"/>
      <c r="BM71" s="3709"/>
      <c r="BN71" s="3709"/>
      <c r="BO71" s="3709"/>
      <c r="BP71" s="3709"/>
      <c r="BQ71" s="3709"/>
      <c r="BR71" s="3709"/>
      <c r="BS71" s="3709"/>
      <c r="BT71" s="3709"/>
      <c r="BU71" s="3709"/>
      <c r="BV71" s="3709"/>
      <c r="BW71" s="3709"/>
      <c r="BX71" s="3709"/>
      <c r="BY71" s="3709"/>
      <c r="BZ71" s="3709"/>
      <c r="CA71" s="3709"/>
      <c r="CB71" s="3709"/>
      <c r="CC71" s="3710"/>
    </row>
    <row r="72" spans="2:81" ht="11.45" customHeight="1">
      <c r="B72" s="3707">
        <v>4</v>
      </c>
      <c r="C72" s="3708"/>
      <c r="D72" s="3703" t="s">
        <v>4804</v>
      </c>
      <c r="E72" s="3703"/>
      <c r="F72" s="3703"/>
      <c r="G72" s="3703"/>
      <c r="H72" s="3703"/>
      <c r="I72" s="3703"/>
      <c r="J72" s="3703"/>
      <c r="K72" s="3703"/>
      <c r="L72" s="3703"/>
      <c r="M72" s="3703"/>
      <c r="N72" s="3703"/>
      <c r="O72" s="3703"/>
      <c r="P72" s="3703"/>
      <c r="Q72" s="3703"/>
      <c r="R72" s="3703"/>
      <c r="S72" s="3703"/>
      <c r="T72" s="3703"/>
      <c r="U72" s="3703"/>
      <c r="V72" s="3703"/>
      <c r="W72" s="3703"/>
      <c r="X72" s="3703"/>
      <c r="Y72" s="3703"/>
      <c r="Z72" s="3703"/>
      <c r="AA72" s="3703"/>
      <c r="AB72" s="3703"/>
      <c r="AC72" s="3703"/>
      <c r="AD72" s="3703"/>
      <c r="AE72" s="3703"/>
      <c r="AF72" s="3703"/>
      <c r="AG72" s="3703"/>
      <c r="AH72" s="3703"/>
      <c r="AI72" s="3703"/>
      <c r="AJ72" s="3703"/>
      <c r="AK72" s="3703"/>
      <c r="AL72" s="3703"/>
      <c r="AM72" s="3703"/>
      <c r="AN72" s="3703"/>
      <c r="AO72" s="3703"/>
      <c r="AP72" s="3703"/>
      <c r="AQ72" s="3703"/>
      <c r="AR72" s="3703"/>
      <c r="AS72" s="3703"/>
      <c r="AT72" s="3703"/>
      <c r="AU72" s="3703"/>
      <c r="AV72" s="3703"/>
      <c r="AW72" s="3703"/>
      <c r="AX72" s="3703"/>
      <c r="AY72" s="3703"/>
      <c r="AZ72" s="3703"/>
      <c r="BA72" s="3703"/>
      <c r="BB72" s="3703"/>
      <c r="BC72" s="3703"/>
      <c r="BD72" s="3703"/>
      <c r="BE72" s="3703"/>
      <c r="BF72" s="3703"/>
      <c r="BG72" s="3703"/>
      <c r="BH72" s="3703"/>
      <c r="BI72" s="3703"/>
      <c r="BJ72" s="3703"/>
      <c r="BK72" s="3703"/>
      <c r="BL72" s="3703"/>
      <c r="BM72" s="3703"/>
      <c r="BN72" s="3703"/>
      <c r="BO72" s="3703"/>
      <c r="BP72" s="3703"/>
      <c r="BQ72" s="3703"/>
      <c r="BR72" s="3703"/>
      <c r="BS72" s="3703"/>
      <c r="BT72" s="3703"/>
      <c r="BU72" s="3703"/>
      <c r="BV72" s="3703"/>
      <c r="BW72" s="3703"/>
      <c r="BX72" s="3703"/>
      <c r="BY72" s="3703"/>
      <c r="BZ72" s="3703"/>
      <c r="CA72" s="3703"/>
      <c r="CB72" s="3703"/>
      <c r="CC72" s="3704"/>
    </row>
    <row r="73" spans="2:81" ht="11.25" customHeight="1">
      <c r="B73" s="3701">
        <v>5</v>
      </c>
      <c r="C73" s="3702"/>
      <c r="D73" s="3703" t="s">
        <v>5892</v>
      </c>
      <c r="E73" s="3703"/>
      <c r="F73" s="3703"/>
      <c r="G73" s="3703"/>
      <c r="H73" s="3703"/>
      <c r="I73" s="3703"/>
      <c r="J73" s="3703"/>
      <c r="K73" s="3703"/>
      <c r="L73" s="3703"/>
      <c r="M73" s="3703"/>
      <c r="N73" s="3703"/>
      <c r="O73" s="3703"/>
      <c r="P73" s="3703"/>
      <c r="Q73" s="3703"/>
      <c r="R73" s="3703"/>
      <c r="S73" s="3703"/>
      <c r="T73" s="3703"/>
      <c r="U73" s="3703"/>
      <c r="V73" s="3703"/>
      <c r="W73" s="3703"/>
      <c r="X73" s="3703"/>
      <c r="Y73" s="3703"/>
      <c r="Z73" s="3703"/>
      <c r="AA73" s="3703"/>
      <c r="AB73" s="3703"/>
      <c r="AC73" s="3703"/>
      <c r="AD73" s="3703"/>
      <c r="AE73" s="3703"/>
      <c r="AF73" s="3703"/>
      <c r="AG73" s="3703"/>
      <c r="AH73" s="3703"/>
      <c r="AI73" s="3703"/>
      <c r="AJ73" s="3703"/>
      <c r="AK73" s="3703"/>
      <c r="AL73" s="3703"/>
      <c r="AM73" s="3703"/>
      <c r="AN73" s="3703"/>
      <c r="AO73" s="3703"/>
      <c r="AP73" s="3703"/>
      <c r="AQ73" s="3703"/>
      <c r="AR73" s="3703"/>
      <c r="AS73" s="3703"/>
      <c r="AT73" s="3703"/>
      <c r="AU73" s="3703"/>
      <c r="AV73" s="3703"/>
      <c r="AW73" s="3703"/>
      <c r="AX73" s="3703"/>
      <c r="AY73" s="3703"/>
      <c r="AZ73" s="3703"/>
      <c r="BA73" s="3703"/>
      <c r="BB73" s="3703"/>
      <c r="BC73" s="3703"/>
      <c r="BD73" s="3703"/>
      <c r="BE73" s="3703"/>
      <c r="BF73" s="3703"/>
      <c r="BG73" s="3703"/>
      <c r="BH73" s="3703"/>
      <c r="BI73" s="3703"/>
      <c r="BJ73" s="3703"/>
      <c r="BK73" s="3703"/>
      <c r="BL73" s="3703"/>
      <c r="BM73" s="3703"/>
      <c r="BN73" s="3703"/>
      <c r="BO73" s="3703"/>
      <c r="BP73" s="3703"/>
      <c r="BQ73" s="3703"/>
      <c r="BR73" s="3703"/>
      <c r="BS73" s="3703"/>
      <c r="BT73" s="3703"/>
      <c r="BU73" s="3703"/>
      <c r="BV73" s="3703"/>
      <c r="BW73" s="3703"/>
      <c r="BX73" s="3703"/>
      <c r="BY73" s="3703"/>
      <c r="BZ73" s="3703"/>
      <c r="CA73" s="3703"/>
      <c r="CB73" s="3703"/>
      <c r="CC73" s="3704"/>
    </row>
    <row r="74" spans="2:81" ht="11.25" customHeight="1">
      <c r="B74" s="1527"/>
      <c r="C74" s="1526"/>
      <c r="D74" s="3703"/>
      <c r="E74" s="3703"/>
      <c r="F74" s="3703"/>
      <c r="G74" s="3703"/>
      <c r="H74" s="3703"/>
      <c r="I74" s="3703"/>
      <c r="J74" s="3703"/>
      <c r="K74" s="3703"/>
      <c r="L74" s="3703"/>
      <c r="M74" s="3703"/>
      <c r="N74" s="3703"/>
      <c r="O74" s="3703"/>
      <c r="P74" s="3703"/>
      <c r="Q74" s="3703"/>
      <c r="R74" s="3703"/>
      <c r="S74" s="3703"/>
      <c r="T74" s="3703"/>
      <c r="U74" s="3703"/>
      <c r="V74" s="3703"/>
      <c r="W74" s="3703"/>
      <c r="X74" s="3703"/>
      <c r="Y74" s="3703"/>
      <c r="Z74" s="3703"/>
      <c r="AA74" s="3703"/>
      <c r="AB74" s="3703"/>
      <c r="AC74" s="3703"/>
      <c r="AD74" s="3703"/>
      <c r="AE74" s="3703"/>
      <c r="AF74" s="3703"/>
      <c r="AG74" s="3703"/>
      <c r="AH74" s="3703"/>
      <c r="AI74" s="3703"/>
      <c r="AJ74" s="3703"/>
      <c r="AK74" s="3703"/>
      <c r="AL74" s="3703"/>
      <c r="AM74" s="3703"/>
      <c r="AN74" s="3703"/>
      <c r="AO74" s="3703"/>
      <c r="AP74" s="3703"/>
      <c r="AQ74" s="3703"/>
      <c r="AR74" s="3703"/>
      <c r="AS74" s="3703"/>
      <c r="AT74" s="3703"/>
      <c r="AU74" s="3703"/>
      <c r="AV74" s="3703"/>
      <c r="AW74" s="3703"/>
      <c r="AX74" s="3703"/>
      <c r="AY74" s="3703"/>
      <c r="AZ74" s="3703"/>
      <c r="BA74" s="3703"/>
      <c r="BB74" s="3703"/>
      <c r="BC74" s="3703"/>
      <c r="BD74" s="3703"/>
      <c r="BE74" s="3703"/>
      <c r="BF74" s="3703"/>
      <c r="BG74" s="3703"/>
      <c r="BH74" s="3703"/>
      <c r="BI74" s="3703"/>
      <c r="BJ74" s="3703"/>
      <c r="BK74" s="3703"/>
      <c r="BL74" s="3703"/>
      <c r="BM74" s="3703"/>
      <c r="BN74" s="3703"/>
      <c r="BO74" s="3703"/>
      <c r="BP74" s="3703"/>
      <c r="BQ74" s="3703"/>
      <c r="BR74" s="3703"/>
      <c r="BS74" s="3703"/>
      <c r="BT74" s="3703"/>
      <c r="BU74" s="3703"/>
      <c r="BV74" s="3703"/>
      <c r="BW74" s="3703"/>
      <c r="BX74" s="3703"/>
      <c r="BY74" s="3703"/>
      <c r="BZ74" s="3703"/>
      <c r="CA74" s="3703"/>
      <c r="CB74" s="3703"/>
      <c r="CC74" s="3704"/>
    </row>
    <row r="75" spans="2:81" ht="15" customHeight="1">
      <c r="B75" s="3705" t="s">
        <v>2584</v>
      </c>
      <c r="C75" s="3706"/>
      <c r="D75" s="3706"/>
      <c r="E75" s="3706"/>
      <c r="F75" s="3706"/>
      <c r="G75" s="3706"/>
      <c r="H75" s="3706"/>
      <c r="I75" s="3706"/>
      <c r="J75" s="3706"/>
      <c r="K75" s="3706"/>
      <c r="L75" s="3706"/>
      <c r="M75" s="3706"/>
      <c r="N75" s="3706"/>
      <c r="O75" s="3706"/>
      <c r="P75" s="3706"/>
      <c r="Q75" s="3706"/>
      <c r="R75" s="3706"/>
      <c r="S75" s="3706"/>
      <c r="T75" s="3706"/>
      <c r="U75" s="3706"/>
      <c r="V75" s="3706"/>
      <c r="W75" s="3706"/>
      <c r="X75" s="3706"/>
      <c r="Y75" s="3706"/>
      <c r="Z75" s="3706"/>
      <c r="AA75" s="3706"/>
      <c r="AB75" s="3706"/>
      <c r="AC75" s="3706"/>
      <c r="AD75" s="3706"/>
      <c r="AE75" s="3706"/>
      <c r="AF75" s="3706"/>
      <c r="AG75" s="3706"/>
      <c r="AH75" s="3706"/>
      <c r="AI75" s="3706"/>
      <c r="AJ75" s="3706"/>
      <c r="AK75" s="3706"/>
      <c r="AL75" s="3706"/>
      <c r="AM75" s="3706"/>
      <c r="AN75" s="3706"/>
      <c r="AO75" s="3706"/>
      <c r="AP75" s="3706"/>
      <c r="AQ75" s="3706"/>
      <c r="AR75" s="3706"/>
      <c r="AS75" s="3706"/>
      <c r="AT75" s="3706"/>
      <c r="AU75" s="3706"/>
      <c r="AV75" s="3706"/>
      <c r="AW75" s="3706"/>
      <c r="AX75" s="3706"/>
      <c r="AY75" s="3706"/>
      <c r="AZ75" s="3706"/>
      <c r="BA75" s="3706"/>
      <c r="BB75" s="3706"/>
      <c r="BC75" s="3706"/>
      <c r="BD75" s="3706"/>
      <c r="BE75" s="3706"/>
      <c r="BF75" s="3706"/>
      <c r="BG75" s="3706"/>
      <c r="BH75" s="3706"/>
      <c r="BI75" s="3706"/>
      <c r="BJ75" s="3706"/>
      <c r="BK75" s="3706"/>
      <c r="BL75" s="3706"/>
      <c r="BM75" s="3706"/>
      <c r="BN75" s="3706"/>
      <c r="BO75" s="3706"/>
      <c r="BP75" s="3706"/>
      <c r="BQ75" s="3706"/>
      <c r="BR75" s="3706"/>
      <c r="BS75" s="3706"/>
      <c r="BT75" s="3706"/>
      <c r="BU75" s="3706"/>
      <c r="BV75" s="3706"/>
      <c r="BW75" s="3706"/>
      <c r="BX75" s="1526"/>
      <c r="BY75" s="1526"/>
      <c r="BZ75" s="1526"/>
      <c r="CA75" s="1526"/>
      <c r="CB75" s="1526"/>
      <c r="CC75" s="1523"/>
    </row>
    <row r="76" spans="2:81" ht="11.45" customHeight="1">
      <c r="B76" s="1520"/>
      <c r="C76" s="3668" t="s">
        <v>3712</v>
      </c>
      <c r="D76" s="3668"/>
      <c r="E76" s="3668"/>
      <c r="F76" s="3668"/>
      <c r="G76" s="3668"/>
      <c r="H76" s="3668"/>
      <c r="I76" s="3668"/>
      <c r="J76" s="3668"/>
      <c r="K76" s="3668"/>
      <c r="L76" s="3668"/>
      <c r="M76" s="3668"/>
      <c r="N76" s="3668"/>
      <c r="O76" s="3668"/>
      <c r="P76" s="3668"/>
      <c r="Q76" s="3668"/>
      <c r="R76" s="3668"/>
      <c r="S76" s="3668"/>
      <c r="T76" s="3668"/>
      <c r="U76" s="3668"/>
      <c r="V76" s="3668"/>
      <c r="W76" s="3668"/>
      <c r="X76" s="3668"/>
      <c r="Y76" s="3668"/>
      <c r="Z76" s="3668"/>
      <c r="AA76" s="3668"/>
      <c r="AB76" s="3668"/>
      <c r="AC76" s="3668"/>
      <c r="AD76" s="3668"/>
      <c r="AE76" s="3668"/>
      <c r="AF76" s="3668"/>
      <c r="AG76" s="3668"/>
      <c r="AH76" s="3668"/>
      <c r="AI76" s="3668"/>
      <c r="AJ76" s="3668"/>
      <c r="AK76" s="3668"/>
      <c r="AL76" s="3668"/>
      <c r="AM76" s="3668"/>
      <c r="AN76" s="3668"/>
      <c r="AO76" s="3668"/>
      <c r="AP76" s="3668"/>
      <c r="AQ76" s="3668"/>
      <c r="AR76" s="3668"/>
      <c r="AS76" s="3668"/>
      <c r="AT76" s="3668"/>
      <c r="AU76" s="3668"/>
      <c r="AV76" s="3668"/>
      <c r="AW76" s="3668"/>
      <c r="AX76" s="3668"/>
      <c r="AY76" s="3668"/>
      <c r="AZ76" s="3668"/>
      <c r="BA76" s="3668"/>
      <c r="BB76" s="3668"/>
      <c r="BC76" s="3668"/>
      <c r="BD76" s="3668"/>
      <c r="BE76" s="3668"/>
      <c r="BF76" s="3668"/>
      <c r="BG76" s="3668"/>
      <c r="BH76" s="3668"/>
      <c r="BI76" s="3668"/>
      <c r="BJ76" s="3668"/>
      <c r="BK76" s="3668"/>
      <c r="BL76" s="3668"/>
      <c r="BM76" s="3668"/>
      <c r="BN76" s="3668"/>
      <c r="BO76" s="3668"/>
      <c r="BP76" s="3668"/>
      <c r="BQ76" s="3668"/>
      <c r="BR76" s="3668"/>
      <c r="BS76" s="3668"/>
      <c r="BT76" s="3668"/>
      <c r="BU76" s="3668"/>
      <c r="BV76" s="1522"/>
      <c r="BW76" s="1522"/>
      <c r="BX76" s="1522"/>
      <c r="BY76" s="1522"/>
      <c r="BZ76" s="1522"/>
      <c r="CA76" s="1522"/>
      <c r="CB76" s="1522"/>
      <c r="CC76" s="1523"/>
    </row>
    <row r="77" spans="2:81" ht="11.45" customHeight="1">
      <c r="B77" s="1520"/>
      <c r="C77" s="1522"/>
      <c r="D77" s="3695" t="s">
        <v>4422</v>
      </c>
      <c r="E77" s="3695"/>
      <c r="F77" s="3695"/>
      <c r="G77" s="3695"/>
      <c r="H77" s="3695"/>
      <c r="I77" s="3695"/>
      <c r="J77" s="3695"/>
      <c r="K77" s="3695"/>
      <c r="L77" s="3695"/>
      <c r="M77" s="3695"/>
      <c r="N77" s="3695"/>
      <c r="O77" s="3695"/>
      <c r="P77" s="3695"/>
      <c r="Q77" s="3695"/>
      <c r="R77" s="3695"/>
      <c r="S77" s="3695"/>
      <c r="T77" s="3695"/>
      <c r="U77" s="3695"/>
      <c r="V77" s="3695"/>
      <c r="W77" s="3695"/>
      <c r="X77" s="3695"/>
      <c r="Y77" s="3695"/>
      <c r="Z77" s="3695"/>
      <c r="AA77" s="3695"/>
      <c r="AB77" s="3695"/>
      <c r="AC77" s="3695"/>
      <c r="AD77" s="3695"/>
      <c r="AE77" s="3695"/>
      <c r="AF77" s="3695"/>
      <c r="AG77" s="3695"/>
      <c r="AH77" s="3695"/>
      <c r="AI77" s="3695"/>
      <c r="AJ77" s="3695"/>
      <c r="AK77" s="3695"/>
      <c r="AL77" s="3695"/>
      <c r="AM77" s="3695"/>
      <c r="AN77" s="3695"/>
      <c r="AO77" s="3695"/>
      <c r="AP77" s="3695"/>
      <c r="AQ77" s="3695"/>
      <c r="AR77" s="3695"/>
      <c r="AS77" s="3695"/>
      <c r="AT77" s="3695"/>
      <c r="AU77" s="3695"/>
      <c r="AV77" s="3695"/>
      <c r="AW77" s="3695"/>
      <c r="AX77" s="3695"/>
      <c r="AY77" s="3695"/>
      <c r="AZ77" s="3695"/>
      <c r="BA77" s="3695"/>
      <c r="BB77" s="3695"/>
      <c r="BC77" s="3695"/>
      <c r="BD77" s="3695"/>
      <c r="BE77" s="3695"/>
      <c r="BF77" s="3695"/>
      <c r="BG77" s="3695"/>
      <c r="BH77" s="3695"/>
      <c r="BI77" s="3695"/>
      <c r="BJ77" s="3695"/>
      <c r="BK77" s="3695"/>
      <c r="BL77" s="3695"/>
      <c r="BM77" s="3695"/>
      <c r="BN77" s="3695"/>
      <c r="BO77" s="3695"/>
      <c r="BP77" s="3695"/>
      <c r="BQ77" s="3695"/>
      <c r="BR77" s="3695"/>
      <c r="BS77" s="3695"/>
      <c r="BT77" s="3695"/>
      <c r="BU77" s="3695"/>
      <c r="BV77" s="3695"/>
      <c r="BW77" s="3695"/>
      <c r="BX77" s="3695"/>
      <c r="BY77" s="3695"/>
      <c r="BZ77" s="3695"/>
      <c r="CA77" s="3695"/>
      <c r="CB77" s="3695"/>
      <c r="CC77" s="3696"/>
    </row>
    <row r="78" spans="2:81" ht="11.45" customHeight="1">
      <c r="B78" s="1520"/>
      <c r="C78" s="3668" t="s">
        <v>3713</v>
      </c>
      <c r="D78" s="3668"/>
      <c r="E78" s="3668"/>
      <c r="F78" s="3668"/>
      <c r="G78" s="3668"/>
      <c r="H78" s="3668"/>
      <c r="I78" s="3668"/>
      <c r="J78" s="3668"/>
      <c r="K78" s="3668"/>
      <c r="L78" s="3668"/>
      <c r="M78" s="3668"/>
      <c r="N78" s="3668"/>
      <c r="O78" s="3668"/>
      <c r="P78" s="3668"/>
      <c r="Q78" s="3668"/>
      <c r="R78" s="3668"/>
      <c r="S78" s="3668"/>
      <c r="T78" s="3668"/>
      <c r="U78" s="3668"/>
      <c r="V78" s="3668"/>
      <c r="W78" s="3668"/>
      <c r="X78" s="3668"/>
      <c r="Y78" s="3668"/>
      <c r="Z78" s="3668"/>
      <c r="AA78" s="3668"/>
      <c r="AB78" s="3668"/>
      <c r="AC78" s="3668"/>
      <c r="AD78" s="3668"/>
      <c r="AE78" s="3668"/>
      <c r="AF78" s="3668"/>
      <c r="AG78" s="3668"/>
      <c r="AH78" s="3668"/>
      <c r="AI78" s="3668"/>
      <c r="AJ78" s="3668"/>
      <c r="AK78" s="3668"/>
      <c r="AL78" s="3668"/>
      <c r="AM78" s="3668"/>
      <c r="AN78" s="3668"/>
      <c r="AO78" s="3668"/>
      <c r="AP78" s="3668"/>
      <c r="AQ78" s="3668"/>
      <c r="AR78" s="3668"/>
      <c r="AS78" s="3668"/>
      <c r="AT78" s="3668"/>
      <c r="AU78" s="3668"/>
      <c r="AV78" s="3668"/>
      <c r="AW78" s="3668"/>
      <c r="AX78" s="3668"/>
      <c r="AY78" s="3668"/>
      <c r="AZ78" s="3668"/>
      <c r="BA78" s="3668"/>
      <c r="BB78" s="3668"/>
      <c r="BC78" s="3668"/>
      <c r="BD78" s="3668"/>
      <c r="BE78" s="3668"/>
      <c r="BF78" s="3668"/>
      <c r="BG78" s="3668"/>
      <c r="BH78" s="3668"/>
      <c r="BI78" s="3668"/>
      <c r="BJ78" s="3668"/>
      <c r="BK78" s="3668"/>
      <c r="BL78" s="3668"/>
      <c r="BM78" s="3668"/>
      <c r="BN78" s="3668"/>
      <c r="BO78" s="3668"/>
      <c r="BP78" s="3668"/>
      <c r="BQ78" s="3668"/>
      <c r="BR78" s="3668"/>
      <c r="BS78" s="3668"/>
      <c r="BT78" s="3668"/>
      <c r="BU78" s="3668"/>
      <c r="BV78" s="1522"/>
      <c r="BW78" s="1522"/>
      <c r="BX78" s="1522"/>
      <c r="BY78" s="1522"/>
      <c r="BZ78" s="1522"/>
      <c r="CA78" s="1522"/>
      <c r="CB78" s="1522"/>
      <c r="CC78" s="1523"/>
    </row>
    <row r="79" spans="2:81" ht="11.45" customHeight="1">
      <c r="B79" s="1520"/>
      <c r="C79" s="1522"/>
      <c r="D79" s="3695" t="s">
        <v>4423</v>
      </c>
      <c r="E79" s="3695"/>
      <c r="F79" s="3695"/>
      <c r="G79" s="3695"/>
      <c r="H79" s="3695"/>
      <c r="I79" s="3695"/>
      <c r="J79" s="3695"/>
      <c r="K79" s="3695"/>
      <c r="L79" s="3695"/>
      <c r="M79" s="3695"/>
      <c r="N79" s="3695"/>
      <c r="O79" s="3695"/>
      <c r="P79" s="3695"/>
      <c r="Q79" s="3695"/>
      <c r="R79" s="3695"/>
      <c r="S79" s="3695"/>
      <c r="T79" s="3695"/>
      <c r="U79" s="3695"/>
      <c r="V79" s="3695"/>
      <c r="W79" s="3695"/>
      <c r="X79" s="3695"/>
      <c r="Y79" s="3695"/>
      <c r="Z79" s="3695"/>
      <c r="AA79" s="3695"/>
      <c r="AB79" s="3695"/>
      <c r="AC79" s="3695"/>
      <c r="AD79" s="3695"/>
      <c r="AE79" s="3695"/>
      <c r="AF79" s="3695"/>
      <c r="AG79" s="3695"/>
      <c r="AH79" s="3695"/>
      <c r="AI79" s="3695"/>
      <c r="AJ79" s="3695"/>
      <c r="AK79" s="3695"/>
      <c r="AL79" s="3695"/>
      <c r="AM79" s="3695"/>
      <c r="AN79" s="3695"/>
      <c r="AO79" s="3695"/>
      <c r="AP79" s="3695"/>
      <c r="AQ79" s="3695"/>
      <c r="AR79" s="3695"/>
      <c r="AS79" s="3695"/>
      <c r="AT79" s="3695"/>
      <c r="AU79" s="3695"/>
      <c r="AV79" s="3695"/>
      <c r="AW79" s="3695"/>
      <c r="AX79" s="3695"/>
      <c r="AY79" s="3695"/>
      <c r="AZ79" s="3695"/>
      <c r="BA79" s="3695"/>
      <c r="BB79" s="3695"/>
      <c r="BC79" s="3695"/>
      <c r="BD79" s="3695"/>
      <c r="BE79" s="3695"/>
      <c r="BF79" s="3695"/>
      <c r="BG79" s="3695"/>
      <c r="BH79" s="3695"/>
      <c r="BI79" s="3695"/>
      <c r="BJ79" s="3695"/>
      <c r="BK79" s="3695"/>
      <c r="BL79" s="3695"/>
      <c r="BM79" s="3695"/>
      <c r="BN79" s="3695"/>
      <c r="BO79" s="3695"/>
      <c r="BP79" s="3695"/>
      <c r="BQ79" s="3695"/>
      <c r="BR79" s="3695"/>
      <c r="BS79" s="3695"/>
      <c r="BT79" s="3695"/>
      <c r="BU79" s="3695"/>
      <c r="BV79" s="3695"/>
      <c r="BW79" s="3695"/>
      <c r="BX79" s="3695"/>
      <c r="BY79" s="3695"/>
      <c r="BZ79" s="3695"/>
      <c r="CA79" s="3695"/>
      <c r="CB79" s="3695"/>
      <c r="CC79" s="3696"/>
    </row>
    <row r="80" spans="2:81" ht="11.45" customHeight="1">
      <c r="B80" s="1520"/>
      <c r="C80" s="1522"/>
      <c r="D80" s="3668" t="s">
        <v>2585</v>
      </c>
      <c r="E80" s="3668"/>
      <c r="F80" s="3668"/>
      <c r="G80" s="3668"/>
      <c r="H80" s="3668"/>
      <c r="I80" s="3668"/>
      <c r="J80" s="3668"/>
      <c r="K80" s="3668"/>
      <c r="L80" s="3668"/>
      <c r="M80" s="3668"/>
      <c r="N80" s="3668"/>
      <c r="O80" s="3668"/>
      <c r="P80" s="3668"/>
      <c r="Q80" s="3668"/>
      <c r="R80" s="3668"/>
      <c r="S80" s="3668"/>
      <c r="T80" s="3668"/>
      <c r="U80" s="3668"/>
      <c r="V80" s="3668"/>
      <c r="W80" s="3668"/>
      <c r="X80" s="3668"/>
      <c r="Y80" s="3668"/>
      <c r="Z80" s="3668"/>
      <c r="AA80" s="3668"/>
      <c r="AB80" s="3668"/>
      <c r="AC80" s="3668"/>
      <c r="AD80" s="3668"/>
      <c r="AE80" s="3668"/>
      <c r="AF80" s="3668"/>
      <c r="AG80" s="3668"/>
      <c r="AH80" s="3668"/>
      <c r="AI80" s="3668"/>
      <c r="AJ80" s="3668"/>
      <c r="AK80" s="3668"/>
      <c r="AL80" s="3668"/>
      <c r="AM80" s="3668"/>
      <c r="AN80" s="3668"/>
      <c r="AO80" s="3668"/>
      <c r="AP80" s="3668"/>
      <c r="AQ80" s="3668"/>
      <c r="AR80" s="3668"/>
      <c r="AS80" s="3668"/>
      <c r="AT80" s="3668"/>
      <c r="AU80" s="3668"/>
      <c r="AV80" s="3668"/>
      <c r="AW80" s="3668"/>
      <c r="AX80" s="3668"/>
      <c r="AY80" s="3668"/>
      <c r="AZ80" s="3668"/>
      <c r="BA80" s="3668"/>
      <c r="BB80" s="3668"/>
      <c r="BC80" s="3668"/>
      <c r="BD80" s="3668"/>
      <c r="BE80" s="3668"/>
      <c r="BF80" s="3668"/>
      <c r="BG80" s="3668"/>
      <c r="BH80" s="3668"/>
      <c r="BI80" s="3668"/>
      <c r="BJ80" s="3668"/>
      <c r="BK80" s="3668"/>
      <c r="BL80" s="3668"/>
      <c r="BM80" s="3668"/>
      <c r="BN80" s="3668"/>
      <c r="BO80" s="3668"/>
      <c r="BP80" s="3668"/>
      <c r="BQ80" s="3668"/>
      <c r="BR80" s="3668"/>
      <c r="BS80" s="3668"/>
      <c r="BT80" s="3668"/>
      <c r="BU80" s="3668"/>
      <c r="BV80" s="1522"/>
      <c r="BW80" s="1522"/>
      <c r="BX80" s="1522"/>
      <c r="BY80" s="1522"/>
      <c r="BZ80" s="1522"/>
      <c r="CA80" s="1522"/>
      <c r="CB80" s="1522"/>
      <c r="CC80" s="1523"/>
    </row>
    <row r="81" spans="2:81" ht="11.45" customHeight="1">
      <c r="B81" s="1520"/>
      <c r="C81" s="3668" t="s">
        <v>3714</v>
      </c>
      <c r="D81" s="3668"/>
      <c r="E81" s="3668"/>
      <c r="F81" s="3668"/>
      <c r="G81" s="3668"/>
      <c r="H81" s="3668"/>
      <c r="I81" s="3668"/>
      <c r="J81" s="3668"/>
      <c r="K81" s="3668"/>
      <c r="L81" s="3668"/>
      <c r="M81" s="3668"/>
      <c r="N81" s="3668"/>
      <c r="O81" s="3668"/>
      <c r="P81" s="3668"/>
      <c r="Q81" s="3668"/>
      <c r="R81" s="3668"/>
      <c r="S81" s="3668"/>
      <c r="T81" s="3668"/>
      <c r="U81" s="3668"/>
      <c r="V81" s="3668"/>
      <c r="W81" s="3668"/>
      <c r="X81" s="3668"/>
      <c r="Y81" s="3668"/>
      <c r="Z81" s="3668"/>
      <c r="AA81" s="3668"/>
      <c r="AB81" s="3668"/>
      <c r="AC81" s="3668"/>
      <c r="AD81" s="3668"/>
      <c r="AE81" s="3668"/>
      <c r="AF81" s="3668"/>
      <c r="AG81" s="3668"/>
      <c r="AH81" s="3668"/>
      <c r="AI81" s="3668"/>
      <c r="AJ81" s="3668"/>
      <c r="AK81" s="3668"/>
      <c r="AL81" s="3668"/>
      <c r="AM81" s="3668"/>
      <c r="AN81" s="3668"/>
      <c r="AO81" s="3668"/>
      <c r="AP81" s="3668"/>
      <c r="AQ81" s="3668"/>
      <c r="AR81" s="3668"/>
      <c r="AS81" s="3668"/>
      <c r="AT81" s="3668"/>
      <c r="AU81" s="3668"/>
      <c r="AV81" s="3668"/>
      <c r="AW81" s="3668"/>
      <c r="AX81" s="3668"/>
      <c r="AY81" s="3668"/>
      <c r="AZ81" s="3668"/>
      <c r="BA81" s="3668"/>
      <c r="BB81" s="3668"/>
      <c r="BC81" s="3668"/>
      <c r="BD81" s="3668"/>
      <c r="BE81" s="3668"/>
      <c r="BF81" s="3668"/>
      <c r="BG81" s="3668"/>
      <c r="BH81" s="3668"/>
      <c r="BI81" s="3668"/>
      <c r="BJ81" s="3668"/>
      <c r="BK81" s="3668"/>
      <c r="BL81" s="3668"/>
      <c r="BM81" s="3668"/>
      <c r="BN81" s="3668"/>
      <c r="BO81" s="3668"/>
      <c r="BP81" s="3668"/>
      <c r="BQ81" s="3668"/>
      <c r="BR81" s="3668"/>
      <c r="BS81" s="3668"/>
      <c r="BT81" s="3668"/>
      <c r="BU81" s="3668"/>
      <c r="BV81" s="1522"/>
      <c r="BW81" s="1522"/>
      <c r="BX81" s="1522"/>
      <c r="BY81" s="1522"/>
      <c r="BZ81" s="1522"/>
      <c r="CA81" s="1522"/>
      <c r="CB81" s="1522"/>
      <c r="CC81" s="1523"/>
    </row>
    <row r="82" spans="2:81" ht="11.45" customHeight="1">
      <c r="B82" s="1520"/>
      <c r="C82" s="1522"/>
      <c r="D82" s="1435"/>
      <c r="E82" s="3668" t="s">
        <v>3733</v>
      </c>
      <c r="F82" s="3668"/>
      <c r="G82" s="3668"/>
      <c r="H82" s="3668"/>
      <c r="I82" s="3668"/>
      <c r="J82" s="3668"/>
      <c r="K82" s="3668"/>
      <c r="L82" s="3668"/>
      <c r="M82" s="3668"/>
      <c r="N82" s="3668"/>
      <c r="O82" s="3668"/>
      <c r="P82" s="3668"/>
      <c r="Q82" s="3668"/>
      <c r="R82" s="3668"/>
      <c r="S82" s="3668"/>
      <c r="T82" s="3668"/>
      <c r="U82" s="3668"/>
      <c r="V82" s="3668"/>
      <c r="W82" s="3668"/>
      <c r="X82" s="3668"/>
      <c r="Y82" s="3668"/>
      <c r="Z82" s="3668"/>
      <c r="AA82" s="3668"/>
      <c r="AB82" s="3668"/>
      <c r="AC82" s="3668"/>
      <c r="AD82" s="3668"/>
      <c r="AE82" s="3668"/>
      <c r="AF82" s="3668"/>
      <c r="AG82" s="3668"/>
      <c r="AH82" s="3668"/>
      <c r="AI82" s="3668"/>
      <c r="AJ82" s="3668"/>
      <c r="AK82" s="3668"/>
      <c r="AL82" s="3668"/>
      <c r="AM82" s="3668"/>
      <c r="AN82" s="3668"/>
      <c r="AO82" s="3668"/>
      <c r="AP82" s="3668"/>
      <c r="AQ82" s="3668"/>
      <c r="AR82" s="3668"/>
      <c r="AS82" s="3668"/>
      <c r="AT82" s="3668"/>
      <c r="AU82" s="3668"/>
      <c r="AV82" s="3668"/>
      <c r="AW82" s="3668"/>
      <c r="AX82" s="3668"/>
      <c r="AY82" s="3668"/>
      <c r="AZ82" s="3668"/>
      <c r="BA82" s="3668"/>
      <c r="BB82" s="3668"/>
      <c r="BC82" s="3668"/>
      <c r="BD82" s="3668"/>
      <c r="BE82" s="3668"/>
      <c r="BF82" s="3668"/>
      <c r="BG82" s="3668"/>
      <c r="BH82" s="3668"/>
      <c r="BI82" s="3668"/>
      <c r="BJ82" s="3668"/>
      <c r="BK82" s="3668"/>
      <c r="BL82" s="3668"/>
      <c r="BM82" s="3668"/>
      <c r="BN82" s="3668"/>
      <c r="BO82" s="3668"/>
      <c r="BP82" s="3668"/>
      <c r="BQ82" s="3668"/>
      <c r="BR82" s="3668"/>
      <c r="BS82" s="3668"/>
      <c r="BT82" s="3668"/>
      <c r="BU82" s="3668"/>
      <c r="BV82" s="1522"/>
      <c r="BW82" s="1522"/>
      <c r="BX82" s="1522"/>
      <c r="BY82" s="1522"/>
      <c r="BZ82" s="1522"/>
      <c r="CA82" s="1522"/>
      <c r="CB82" s="1522"/>
      <c r="CC82" s="1523"/>
    </row>
    <row r="83" spans="2:81" ht="11.45" customHeight="1">
      <c r="B83" s="1520"/>
      <c r="C83" s="1522"/>
      <c r="D83" s="3668" t="s">
        <v>2586</v>
      </c>
      <c r="E83" s="3668"/>
      <c r="F83" s="3668"/>
      <c r="G83" s="3668"/>
      <c r="H83" s="3668"/>
      <c r="I83" s="3668"/>
      <c r="J83" s="3668"/>
      <c r="K83" s="3668"/>
      <c r="L83" s="3668"/>
      <c r="M83" s="3668"/>
      <c r="N83" s="3668"/>
      <c r="O83" s="3668"/>
      <c r="P83" s="3668"/>
      <c r="Q83" s="3668"/>
      <c r="R83" s="3668"/>
      <c r="S83" s="3668"/>
      <c r="T83" s="3668"/>
      <c r="U83" s="3668"/>
      <c r="V83" s="3668"/>
      <c r="W83" s="3668"/>
      <c r="X83" s="3668"/>
      <c r="Y83" s="3668"/>
      <c r="Z83" s="3668"/>
      <c r="AA83" s="3668"/>
      <c r="AB83" s="3668"/>
      <c r="AC83" s="3668"/>
      <c r="AD83" s="3668"/>
      <c r="AE83" s="3668"/>
      <c r="AF83" s="3668"/>
      <c r="AG83" s="3668"/>
      <c r="AH83" s="3668"/>
      <c r="AI83" s="3668"/>
      <c r="AJ83" s="3668"/>
      <c r="AK83" s="3668"/>
      <c r="AL83" s="3668"/>
      <c r="AM83" s="3668"/>
      <c r="AN83" s="3668"/>
      <c r="AO83" s="3668"/>
      <c r="AP83" s="3668"/>
      <c r="AQ83" s="3668"/>
      <c r="AR83" s="3668"/>
      <c r="AS83" s="3668"/>
      <c r="AT83" s="3668"/>
      <c r="AU83" s="3668"/>
      <c r="AV83" s="3668"/>
      <c r="AW83" s="3668"/>
      <c r="AX83" s="3668"/>
      <c r="AY83" s="3668"/>
      <c r="AZ83" s="3668"/>
      <c r="BA83" s="3668"/>
      <c r="BB83" s="3668"/>
      <c r="BC83" s="3668"/>
      <c r="BD83" s="3668"/>
      <c r="BE83" s="3668"/>
      <c r="BF83" s="3668"/>
      <c r="BG83" s="3668"/>
      <c r="BH83" s="3668"/>
      <c r="BI83" s="3668"/>
      <c r="BJ83" s="3668"/>
      <c r="BK83" s="3668"/>
      <c r="BL83" s="3668"/>
      <c r="BM83" s="3668"/>
      <c r="BN83" s="3668"/>
      <c r="BO83" s="3668"/>
      <c r="BP83" s="3668"/>
      <c r="BQ83" s="3668"/>
      <c r="BR83" s="3668"/>
      <c r="BS83" s="3668"/>
      <c r="BT83" s="3668"/>
      <c r="BU83" s="3668"/>
      <c r="BV83" s="1522"/>
      <c r="BW83" s="1522"/>
      <c r="BX83" s="1522"/>
      <c r="BY83" s="1522"/>
      <c r="BZ83" s="1522"/>
      <c r="CA83" s="1522"/>
      <c r="CB83" s="1522"/>
      <c r="CC83" s="1523"/>
    </row>
    <row r="84" spans="2:81" ht="11.45" customHeight="1">
      <c r="B84" s="1520"/>
      <c r="C84" s="1526"/>
      <c r="D84" s="3668" t="s">
        <v>2587</v>
      </c>
      <c r="E84" s="3668"/>
      <c r="F84" s="3668"/>
      <c r="G84" s="3668"/>
      <c r="H84" s="3668"/>
      <c r="I84" s="3668"/>
      <c r="J84" s="3668"/>
      <c r="K84" s="3668"/>
      <c r="L84" s="3668"/>
      <c r="M84" s="3668"/>
      <c r="N84" s="3668"/>
      <c r="O84" s="3668"/>
      <c r="P84" s="3668"/>
      <c r="Q84" s="3668"/>
      <c r="R84" s="3668"/>
      <c r="S84" s="3668"/>
      <c r="T84" s="3668"/>
      <c r="U84" s="3668"/>
      <c r="V84" s="3668"/>
      <c r="W84" s="3668"/>
      <c r="X84" s="3668"/>
      <c r="Y84" s="3668"/>
      <c r="Z84" s="3668"/>
      <c r="AA84" s="3668"/>
      <c r="AB84" s="3668"/>
      <c r="AC84" s="3668"/>
      <c r="AD84" s="3668"/>
      <c r="AE84" s="3668"/>
      <c r="AF84" s="3668"/>
      <c r="AG84" s="3668"/>
      <c r="AH84" s="3668"/>
      <c r="AI84" s="3668"/>
      <c r="AJ84" s="3668"/>
      <c r="AK84" s="3668"/>
      <c r="AL84" s="3668"/>
      <c r="AM84" s="3668"/>
      <c r="AN84" s="3668"/>
      <c r="AO84" s="3668"/>
      <c r="AP84" s="3668"/>
      <c r="AQ84" s="3668"/>
      <c r="AR84" s="3668"/>
      <c r="AS84" s="3668"/>
      <c r="AT84" s="3668"/>
      <c r="AU84" s="3668"/>
      <c r="AV84" s="3668"/>
      <c r="AW84" s="3668"/>
      <c r="AX84" s="3668"/>
      <c r="AY84" s="3668"/>
      <c r="AZ84" s="3668"/>
      <c r="BA84" s="3668"/>
      <c r="BB84" s="3668"/>
      <c r="BC84" s="3668"/>
      <c r="BD84" s="3668"/>
      <c r="BE84" s="3668"/>
      <c r="BF84" s="3668"/>
      <c r="BG84" s="3668"/>
      <c r="BH84" s="3668"/>
      <c r="BI84" s="3668"/>
      <c r="BJ84" s="3668"/>
      <c r="BK84" s="3668"/>
      <c r="BL84" s="3668"/>
      <c r="BM84" s="3668"/>
      <c r="BN84" s="3668"/>
      <c r="BO84" s="3668"/>
      <c r="BP84" s="3668"/>
      <c r="BQ84" s="3668"/>
      <c r="BR84" s="3668"/>
      <c r="BS84" s="3668"/>
      <c r="BT84" s="3668"/>
      <c r="BU84" s="3668"/>
      <c r="BV84" s="1522"/>
      <c r="BW84" s="1522"/>
      <c r="BX84" s="1522"/>
      <c r="BY84" s="1522"/>
      <c r="BZ84" s="1522"/>
      <c r="CA84" s="1522"/>
      <c r="CB84" s="1522"/>
      <c r="CC84" s="1523"/>
    </row>
    <row r="85" spans="2:81" ht="11.45" customHeight="1">
      <c r="B85" s="1520"/>
      <c r="C85" s="1526"/>
      <c r="D85" s="3668" t="s">
        <v>2588</v>
      </c>
      <c r="E85" s="3668"/>
      <c r="F85" s="3668"/>
      <c r="G85" s="3668"/>
      <c r="H85" s="3668"/>
      <c r="I85" s="3668"/>
      <c r="J85" s="3668"/>
      <c r="K85" s="3668"/>
      <c r="L85" s="3668"/>
      <c r="M85" s="3668"/>
      <c r="N85" s="3668"/>
      <c r="O85" s="3668"/>
      <c r="P85" s="3668"/>
      <c r="Q85" s="3668"/>
      <c r="R85" s="3668"/>
      <c r="S85" s="3668"/>
      <c r="T85" s="3668"/>
      <c r="U85" s="3668"/>
      <c r="V85" s="3668"/>
      <c r="W85" s="3668"/>
      <c r="X85" s="3668"/>
      <c r="Y85" s="3668"/>
      <c r="Z85" s="3668"/>
      <c r="AA85" s="3668"/>
      <c r="AB85" s="3668"/>
      <c r="AC85" s="3668"/>
      <c r="AD85" s="3668"/>
      <c r="AE85" s="3668"/>
      <c r="AF85" s="3668"/>
      <c r="AG85" s="3668"/>
      <c r="AH85" s="3668"/>
      <c r="AI85" s="3668"/>
      <c r="AJ85" s="3668"/>
      <c r="AK85" s="3668"/>
      <c r="AL85" s="3668"/>
      <c r="AM85" s="3668"/>
      <c r="AN85" s="3668"/>
      <c r="AO85" s="3668"/>
      <c r="AP85" s="3668"/>
      <c r="AQ85" s="3668"/>
      <c r="AR85" s="3668"/>
      <c r="AS85" s="3668"/>
      <c r="AT85" s="3668"/>
      <c r="AU85" s="3668"/>
      <c r="AV85" s="3668"/>
      <c r="AW85" s="3668"/>
      <c r="AX85" s="3668"/>
      <c r="AY85" s="3668"/>
      <c r="AZ85" s="3668"/>
      <c r="BA85" s="3668"/>
      <c r="BB85" s="3668"/>
      <c r="BC85" s="3668"/>
      <c r="BD85" s="3668"/>
      <c r="BE85" s="3668"/>
      <c r="BF85" s="3668"/>
      <c r="BG85" s="3668"/>
      <c r="BH85" s="3668"/>
      <c r="BI85" s="3668"/>
      <c r="BJ85" s="3668"/>
      <c r="BK85" s="3668"/>
      <c r="BL85" s="3668"/>
      <c r="BM85" s="3668"/>
      <c r="BN85" s="3668"/>
      <c r="BO85" s="3668"/>
      <c r="BP85" s="3668"/>
      <c r="BQ85" s="3668"/>
      <c r="BR85" s="3668"/>
      <c r="BS85" s="3668"/>
      <c r="BT85" s="3668"/>
      <c r="BU85" s="3668"/>
      <c r="BV85" s="1522"/>
      <c r="BW85" s="1522"/>
      <c r="BX85" s="1522"/>
      <c r="BY85" s="1522"/>
      <c r="BZ85" s="1522"/>
      <c r="CA85" s="1522"/>
      <c r="CB85" s="1522"/>
      <c r="CC85" s="1523"/>
    </row>
    <row r="86" spans="2:81" ht="11.45" customHeight="1">
      <c r="B86" s="1520"/>
      <c r="C86" s="3668" t="s">
        <v>3716</v>
      </c>
      <c r="D86" s="3668"/>
      <c r="E86" s="3668"/>
      <c r="F86" s="3668"/>
      <c r="G86" s="3668"/>
      <c r="H86" s="3668"/>
      <c r="I86" s="3668"/>
      <c r="J86" s="3668"/>
      <c r="K86" s="3668"/>
      <c r="L86" s="3668"/>
      <c r="M86" s="3668"/>
      <c r="N86" s="3668"/>
      <c r="O86" s="3668"/>
      <c r="P86" s="3668"/>
      <c r="Q86" s="3668"/>
      <c r="R86" s="3668"/>
      <c r="S86" s="3668"/>
      <c r="T86" s="3668"/>
      <c r="U86" s="3668"/>
      <c r="V86" s="3668"/>
      <c r="W86" s="3668"/>
      <c r="X86" s="3668"/>
      <c r="Y86" s="3668"/>
      <c r="Z86" s="3668"/>
      <c r="AA86" s="3668"/>
      <c r="AB86" s="3668"/>
      <c r="AC86" s="3668"/>
      <c r="AD86" s="3668"/>
      <c r="AE86" s="3668"/>
      <c r="AF86" s="3668"/>
      <c r="AG86" s="3668"/>
      <c r="AH86" s="3668"/>
      <c r="AI86" s="3668"/>
      <c r="AJ86" s="3668"/>
      <c r="AK86" s="3668"/>
      <c r="AL86" s="3668"/>
      <c r="AM86" s="3668"/>
      <c r="AN86" s="3668"/>
      <c r="AO86" s="3668"/>
      <c r="AP86" s="3668"/>
      <c r="AQ86" s="3668"/>
      <c r="AR86" s="3668"/>
      <c r="AS86" s="3668"/>
      <c r="AT86" s="3668"/>
      <c r="AU86" s="3668"/>
      <c r="AV86" s="3668"/>
      <c r="AW86" s="3668"/>
      <c r="AX86" s="3668"/>
      <c r="AY86" s="3668"/>
      <c r="AZ86" s="3668"/>
      <c r="BA86" s="3668"/>
      <c r="BB86" s="3668"/>
      <c r="BC86" s="3668"/>
      <c r="BD86" s="3668"/>
      <c r="BE86" s="3668"/>
      <c r="BF86" s="3668"/>
      <c r="BG86" s="3668"/>
      <c r="BH86" s="3668"/>
      <c r="BI86" s="3668"/>
      <c r="BJ86" s="3668"/>
      <c r="BK86" s="3668"/>
      <c r="BL86" s="3668"/>
      <c r="BM86" s="3668"/>
      <c r="BN86" s="3668"/>
      <c r="BO86" s="3668"/>
      <c r="BP86" s="3668"/>
      <c r="BQ86" s="3668"/>
      <c r="BR86" s="3668"/>
      <c r="BS86" s="3668"/>
      <c r="BT86" s="3668"/>
      <c r="BU86" s="3668"/>
      <c r="BV86" s="1522"/>
      <c r="BW86" s="1522"/>
      <c r="BX86" s="1522"/>
      <c r="BY86" s="1522"/>
      <c r="BZ86" s="1522"/>
      <c r="CA86" s="1522"/>
      <c r="CB86" s="1522"/>
      <c r="CC86" s="1523"/>
    </row>
    <row r="87" spans="2:81" ht="11.45" customHeight="1">
      <c r="B87" s="1520"/>
      <c r="C87" s="1526"/>
      <c r="D87" s="3695" t="s">
        <v>4796</v>
      </c>
      <c r="E87" s="3695"/>
      <c r="F87" s="3695"/>
      <c r="G87" s="3695"/>
      <c r="H87" s="3695"/>
      <c r="I87" s="3695"/>
      <c r="J87" s="3695"/>
      <c r="K87" s="3695"/>
      <c r="L87" s="3695"/>
      <c r="M87" s="3695"/>
      <c r="N87" s="3695"/>
      <c r="O87" s="3695"/>
      <c r="P87" s="3695"/>
      <c r="Q87" s="3695"/>
      <c r="R87" s="3695"/>
      <c r="S87" s="3695"/>
      <c r="T87" s="3695"/>
      <c r="U87" s="3695"/>
      <c r="V87" s="3695"/>
      <c r="W87" s="3695"/>
      <c r="X87" s="3695"/>
      <c r="Y87" s="3695"/>
      <c r="Z87" s="3695"/>
      <c r="AA87" s="3695"/>
      <c r="AB87" s="3695"/>
      <c r="AC87" s="3695"/>
      <c r="AD87" s="3695"/>
      <c r="AE87" s="3695"/>
      <c r="AF87" s="3695"/>
      <c r="AG87" s="3695"/>
      <c r="AH87" s="3695"/>
      <c r="AI87" s="3695"/>
      <c r="AJ87" s="3695"/>
      <c r="AK87" s="3695"/>
      <c r="AL87" s="3695"/>
      <c r="AM87" s="3695"/>
      <c r="AN87" s="3695"/>
      <c r="AO87" s="3695"/>
      <c r="AP87" s="3695"/>
      <c r="AQ87" s="3695"/>
      <c r="AR87" s="3695"/>
      <c r="AS87" s="3695"/>
      <c r="AT87" s="3695"/>
      <c r="AU87" s="3695"/>
      <c r="AV87" s="3695"/>
      <c r="AW87" s="3695"/>
      <c r="AX87" s="3695"/>
      <c r="AY87" s="3695"/>
      <c r="AZ87" s="3695"/>
      <c r="BA87" s="3695"/>
      <c r="BB87" s="3695"/>
      <c r="BC87" s="3695"/>
      <c r="BD87" s="3695"/>
      <c r="BE87" s="3695"/>
      <c r="BF87" s="3695"/>
      <c r="BG87" s="3695"/>
      <c r="BH87" s="3695"/>
      <c r="BI87" s="3695"/>
      <c r="BJ87" s="3695"/>
      <c r="BK87" s="3695"/>
      <c r="BL87" s="3695"/>
      <c r="BM87" s="3695"/>
      <c r="BN87" s="3695"/>
      <c r="BO87" s="3695"/>
      <c r="BP87" s="3695"/>
      <c r="BQ87" s="3695"/>
      <c r="BR87" s="3695"/>
      <c r="BS87" s="3695"/>
      <c r="BT87" s="3695"/>
      <c r="BU87" s="3695"/>
      <c r="BV87" s="3695"/>
      <c r="BW87" s="3695"/>
      <c r="BX87" s="3695"/>
      <c r="BY87" s="3695"/>
      <c r="BZ87" s="3695"/>
      <c r="CA87" s="3695"/>
      <c r="CB87" s="3695"/>
      <c r="CC87" s="3696"/>
    </row>
    <row r="88" spans="2:81" ht="11.45" customHeight="1">
      <c r="B88" s="1520"/>
      <c r="C88" s="1526"/>
      <c r="D88" s="3695" t="s">
        <v>4424</v>
      </c>
      <c r="E88" s="3695"/>
      <c r="F88" s="3695"/>
      <c r="G88" s="3695"/>
      <c r="H88" s="3695"/>
      <c r="I88" s="3695"/>
      <c r="J88" s="3695"/>
      <c r="K88" s="3695"/>
      <c r="L88" s="3695"/>
      <c r="M88" s="3695"/>
      <c r="N88" s="3695"/>
      <c r="O88" s="3695"/>
      <c r="P88" s="3695"/>
      <c r="Q88" s="3695"/>
      <c r="R88" s="3695"/>
      <c r="S88" s="3695"/>
      <c r="T88" s="3695"/>
      <c r="U88" s="3695"/>
      <c r="V88" s="3695"/>
      <c r="W88" s="3695"/>
      <c r="X88" s="3695"/>
      <c r="Y88" s="3695"/>
      <c r="Z88" s="3695"/>
      <c r="AA88" s="3695"/>
      <c r="AB88" s="3695"/>
      <c r="AC88" s="3695"/>
      <c r="AD88" s="3695"/>
      <c r="AE88" s="3695"/>
      <c r="AF88" s="3695"/>
      <c r="AG88" s="3695"/>
      <c r="AH88" s="3695"/>
      <c r="AI88" s="3695"/>
      <c r="AJ88" s="3695"/>
      <c r="AK88" s="3695"/>
      <c r="AL88" s="3695"/>
      <c r="AM88" s="3695"/>
      <c r="AN88" s="3695"/>
      <c r="AO88" s="3695"/>
      <c r="AP88" s="3695"/>
      <c r="AQ88" s="3695"/>
      <c r="AR88" s="3695"/>
      <c r="AS88" s="3695"/>
      <c r="AT88" s="3695"/>
      <c r="AU88" s="3695"/>
      <c r="AV88" s="3695"/>
      <c r="AW88" s="3695"/>
      <c r="AX88" s="3695"/>
      <c r="AY88" s="3695"/>
      <c r="AZ88" s="3695"/>
      <c r="BA88" s="3695"/>
      <c r="BB88" s="3695"/>
      <c r="BC88" s="3695"/>
      <c r="BD88" s="3695"/>
      <c r="BE88" s="3695"/>
      <c r="BF88" s="3695"/>
      <c r="BG88" s="3695"/>
      <c r="BH88" s="3695"/>
      <c r="BI88" s="3695"/>
      <c r="BJ88" s="3695"/>
      <c r="BK88" s="3695"/>
      <c r="BL88" s="3695"/>
      <c r="BM88" s="3695"/>
      <c r="BN88" s="3695"/>
      <c r="BO88" s="3695"/>
      <c r="BP88" s="3695"/>
      <c r="BQ88" s="3695"/>
      <c r="BR88" s="3695"/>
      <c r="BS88" s="3695"/>
      <c r="BT88" s="3695"/>
      <c r="BU88" s="3695"/>
      <c r="BV88" s="3695"/>
      <c r="BW88" s="3695"/>
      <c r="BX88" s="3695"/>
      <c r="BY88" s="3695"/>
      <c r="BZ88" s="3695"/>
      <c r="CA88" s="3695"/>
      <c r="CB88" s="3695"/>
      <c r="CC88" s="3696"/>
    </row>
    <row r="89" spans="2:81" ht="5.25" customHeight="1">
      <c r="B89" s="1527"/>
      <c r="C89" s="1526"/>
      <c r="D89" s="1526"/>
      <c r="E89" s="1526"/>
      <c r="F89" s="1526"/>
      <c r="G89" s="1526"/>
      <c r="H89" s="1526"/>
      <c r="I89" s="1526"/>
      <c r="J89" s="1526"/>
      <c r="K89" s="1526"/>
      <c r="L89" s="1526"/>
      <c r="M89" s="1526"/>
      <c r="N89" s="1526"/>
      <c r="O89" s="1526"/>
      <c r="P89" s="1526"/>
      <c r="Q89" s="1526"/>
      <c r="R89" s="1526"/>
      <c r="S89" s="1526"/>
      <c r="T89" s="1526"/>
      <c r="U89" s="1526"/>
      <c r="V89" s="1526"/>
      <c r="W89" s="1526"/>
      <c r="X89" s="1526"/>
      <c r="Y89" s="1526"/>
      <c r="Z89" s="1526"/>
      <c r="AA89" s="1526"/>
      <c r="AB89" s="1526"/>
      <c r="AC89" s="1526"/>
      <c r="AD89" s="1526"/>
      <c r="AE89" s="1526"/>
      <c r="AF89" s="1526"/>
      <c r="AG89" s="1526"/>
      <c r="AH89" s="1526"/>
      <c r="AI89" s="1526"/>
      <c r="AJ89" s="1526"/>
      <c r="AK89" s="1526"/>
      <c r="AL89" s="1526"/>
      <c r="AM89" s="1526"/>
      <c r="AN89" s="1526"/>
      <c r="AO89" s="1526"/>
      <c r="AP89" s="1526"/>
      <c r="AQ89" s="1526"/>
      <c r="AR89" s="1526"/>
      <c r="AS89" s="1526"/>
      <c r="AT89" s="1526"/>
      <c r="AU89" s="1526"/>
      <c r="AV89" s="1526"/>
      <c r="AW89" s="1526"/>
      <c r="AX89" s="1526"/>
      <c r="AY89" s="1526"/>
      <c r="AZ89" s="1526"/>
      <c r="BA89" s="1526"/>
      <c r="BB89" s="1526"/>
      <c r="BC89" s="1526"/>
      <c r="BD89" s="1526"/>
      <c r="BE89" s="1526"/>
      <c r="BF89" s="1526"/>
      <c r="BG89" s="1526"/>
      <c r="BH89" s="1526"/>
      <c r="BI89" s="1526"/>
      <c r="BJ89" s="1526"/>
      <c r="BK89" s="1526"/>
      <c r="BL89" s="1526"/>
      <c r="BM89" s="1526"/>
      <c r="BN89" s="1526"/>
      <c r="BO89" s="1526"/>
      <c r="BP89" s="1526"/>
      <c r="BQ89" s="1526"/>
      <c r="BR89" s="1526"/>
      <c r="BS89" s="1526"/>
      <c r="BT89" s="1526"/>
      <c r="BU89" s="1526"/>
      <c r="BV89" s="1526"/>
      <c r="BW89" s="1526"/>
      <c r="BX89" s="1526"/>
      <c r="BY89" s="1526"/>
      <c r="BZ89" s="1526"/>
      <c r="CA89" s="1526"/>
      <c r="CB89" s="1526"/>
      <c r="CC89" s="1523"/>
    </row>
    <row r="90" spans="2:81" ht="13.5" customHeight="1">
      <c r="B90" s="1524"/>
      <c r="C90" s="1435"/>
      <c r="D90" s="3697" t="s">
        <v>2589</v>
      </c>
      <c r="E90" s="3698"/>
      <c r="F90" s="3698"/>
      <c r="G90" s="3698"/>
      <c r="H90" s="3698"/>
      <c r="I90" s="3698"/>
      <c r="J90" s="3698"/>
      <c r="K90" s="3698"/>
      <c r="L90" s="3698"/>
      <c r="M90" s="3698"/>
      <c r="N90" s="3698"/>
      <c r="O90" s="3698"/>
      <c r="P90" s="3698"/>
      <c r="Q90" s="3699"/>
      <c r="R90" s="3700" t="s">
        <v>2590</v>
      </c>
      <c r="S90" s="3700"/>
      <c r="T90" s="3700"/>
      <c r="U90" s="3700"/>
      <c r="V90" s="3700"/>
      <c r="W90" s="3700"/>
      <c r="X90" s="3700"/>
      <c r="Y90" s="3700"/>
      <c r="Z90" s="3700"/>
      <c r="AA90" s="3700"/>
      <c r="AB90" s="3700"/>
      <c r="AC90" s="3700"/>
      <c r="AD90" s="3700"/>
      <c r="AE90" s="3700"/>
      <c r="AF90" s="3700"/>
      <c r="AG90" s="3700"/>
      <c r="AH90" s="3700"/>
      <c r="AI90" s="3700"/>
      <c r="AJ90" s="3700"/>
      <c r="AK90" s="3700"/>
      <c r="AL90" s="3700"/>
      <c r="AM90" s="3700"/>
      <c r="AN90" s="3700"/>
      <c r="AO90" s="3700"/>
      <c r="AP90" s="3700"/>
      <c r="AQ90" s="3700"/>
      <c r="AR90" s="3700"/>
      <c r="AS90" s="3700"/>
      <c r="AT90" s="3700"/>
      <c r="AU90" s="3700"/>
      <c r="AV90" s="3700"/>
      <c r="AW90" s="3700"/>
      <c r="AX90" s="3700"/>
      <c r="AY90" s="3700"/>
      <c r="AZ90" s="3700"/>
      <c r="BA90" s="3700"/>
      <c r="BB90" s="3700"/>
      <c r="BC90" s="3700"/>
      <c r="BD90" s="3700"/>
      <c r="BE90" s="3700"/>
      <c r="BF90" s="3700"/>
      <c r="BG90" s="3700"/>
      <c r="BH90" s="3697"/>
      <c r="BI90" s="1528"/>
      <c r="BJ90" s="3697" t="s">
        <v>3717</v>
      </c>
      <c r="BK90" s="3698"/>
      <c r="BL90" s="3698"/>
      <c r="BM90" s="3698"/>
      <c r="BN90" s="3698"/>
      <c r="BO90" s="3698"/>
      <c r="BP90" s="3698"/>
      <c r="BQ90" s="3698"/>
      <c r="BR90" s="3698"/>
      <c r="BS90" s="3698"/>
      <c r="BT90" s="3698"/>
      <c r="BU90" s="3698"/>
      <c r="BV90" s="3699"/>
      <c r="BW90" s="1435"/>
      <c r="BX90" s="1435"/>
      <c r="BY90" s="1435"/>
      <c r="BZ90" s="1435"/>
      <c r="CA90" s="1435"/>
      <c r="CB90" s="1435"/>
      <c r="CC90" s="1523"/>
    </row>
    <row r="91" spans="2:81" ht="11.25" customHeight="1">
      <c r="B91" s="1524"/>
      <c r="C91" s="1435"/>
      <c r="D91" s="3672" t="s">
        <v>3718</v>
      </c>
      <c r="E91" s="3673"/>
      <c r="F91" s="3673"/>
      <c r="G91" s="3673"/>
      <c r="H91" s="3673"/>
      <c r="I91" s="3673"/>
      <c r="J91" s="3673"/>
      <c r="K91" s="3673"/>
      <c r="L91" s="3673"/>
      <c r="M91" s="3673"/>
      <c r="N91" s="3673"/>
      <c r="O91" s="3673"/>
      <c r="P91" s="3673"/>
      <c r="Q91" s="3674"/>
      <c r="R91" s="3667" t="s">
        <v>3734</v>
      </c>
      <c r="S91" s="3668"/>
      <c r="T91" s="3668"/>
      <c r="U91" s="3668"/>
      <c r="V91" s="3668"/>
      <c r="W91" s="3668"/>
      <c r="X91" s="3668"/>
      <c r="Y91" s="3668"/>
      <c r="Z91" s="3668"/>
      <c r="AA91" s="3668"/>
      <c r="AB91" s="3668"/>
      <c r="AC91" s="3668"/>
      <c r="AD91" s="3668"/>
      <c r="AE91" s="3668"/>
      <c r="AF91" s="3668"/>
      <c r="AG91" s="3668"/>
      <c r="AH91" s="3668"/>
      <c r="AI91" s="3668"/>
      <c r="AJ91" s="3668"/>
      <c r="AK91" s="3668"/>
      <c r="AL91" s="3668"/>
      <c r="AM91" s="3668"/>
      <c r="AN91" s="3668"/>
      <c r="AO91" s="3668"/>
      <c r="AP91" s="3668"/>
      <c r="AQ91" s="3668"/>
      <c r="AR91" s="3668"/>
      <c r="AS91" s="3668"/>
      <c r="AT91" s="3668"/>
      <c r="AU91" s="3668"/>
      <c r="AV91" s="3668"/>
      <c r="AW91" s="3668"/>
      <c r="AX91" s="3668"/>
      <c r="AY91" s="3668"/>
      <c r="AZ91" s="3668"/>
      <c r="BA91" s="3668"/>
      <c r="BB91" s="3668"/>
      <c r="BC91" s="3668"/>
      <c r="BD91" s="3668"/>
      <c r="BE91" s="3668"/>
      <c r="BF91" s="3668"/>
      <c r="BG91" s="3668"/>
      <c r="BH91" s="3668"/>
      <c r="BI91" s="3681"/>
      <c r="BJ91" s="3682" t="s">
        <v>3735</v>
      </c>
      <c r="BK91" s="3682"/>
      <c r="BL91" s="3682"/>
      <c r="BM91" s="3682"/>
      <c r="BN91" s="3682"/>
      <c r="BO91" s="3682"/>
      <c r="BP91" s="3682"/>
      <c r="BQ91" s="3682"/>
      <c r="BR91" s="3682"/>
      <c r="BS91" s="3682"/>
      <c r="BT91" s="3682"/>
      <c r="BU91" s="3682"/>
      <c r="BV91" s="3682"/>
      <c r="BW91" s="1435"/>
      <c r="BX91" s="1435"/>
      <c r="BY91" s="1435"/>
      <c r="BZ91" s="1435"/>
      <c r="CA91" s="1435"/>
      <c r="CB91" s="1435"/>
      <c r="CC91" s="1523"/>
    </row>
    <row r="92" spans="2:81" ht="11.25" customHeight="1">
      <c r="B92" s="1524"/>
      <c r="C92" s="1435"/>
      <c r="D92" s="3675"/>
      <c r="E92" s="3676"/>
      <c r="F92" s="3676"/>
      <c r="G92" s="3676"/>
      <c r="H92" s="3676"/>
      <c r="I92" s="3676"/>
      <c r="J92" s="3676"/>
      <c r="K92" s="3676"/>
      <c r="L92" s="3676"/>
      <c r="M92" s="3676"/>
      <c r="N92" s="3676"/>
      <c r="O92" s="3676"/>
      <c r="P92" s="3676"/>
      <c r="Q92" s="3677"/>
      <c r="R92" s="3667" t="s">
        <v>3719</v>
      </c>
      <c r="S92" s="3668"/>
      <c r="T92" s="3668"/>
      <c r="U92" s="3668"/>
      <c r="V92" s="3668"/>
      <c r="W92" s="3668"/>
      <c r="X92" s="3668"/>
      <c r="Y92" s="3668"/>
      <c r="Z92" s="3668"/>
      <c r="AA92" s="3668"/>
      <c r="AB92" s="3668"/>
      <c r="AC92" s="3668"/>
      <c r="AD92" s="3668"/>
      <c r="AE92" s="3668"/>
      <c r="AF92" s="3668"/>
      <c r="AG92" s="3668"/>
      <c r="AH92" s="3668"/>
      <c r="AI92" s="3668"/>
      <c r="AJ92" s="3668"/>
      <c r="AK92" s="3668"/>
      <c r="AL92" s="3668"/>
      <c r="AM92" s="3668"/>
      <c r="AN92" s="3668"/>
      <c r="AO92" s="3668"/>
      <c r="AP92" s="3668"/>
      <c r="AQ92" s="3668"/>
      <c r="AR92" s="3668"/>
      <c r="AS92" s="3668"/>
      <c r="AT92" s="3668"/>
      <c r="AU92" s="3668"/>
      <c r="AV92" s="3668"/>
      <c r="AW92" s="3668"/>
      <c r="AX92" s="3668"/>
      <c r="AY92" s="3668"/>
      <c r="AZ92" s="3668"/>
      <c r="BA92" s="3668"/>
      <c r="BB92" s="3668"/>
      <c r="BC92" s="3668"/>
      <c r="BD92" s="3668"/>
      <c r="BE92" s="3668"/>
      <c r="BF92" s="3668"/>
      <c r="BG92" s="3668"/>
      <c r="BH92" s="1529"/>
      <c r="BI92" s="1529"/>
      <c r="BJ92" s="3682"/>
      <c r="BK92" s="3682"/>
      <c r="BL92" s="3682"/>
      <c r="BM92" s="3682"/>
      <c r="BN92" s="3682"/>
      <c r="BO92" s="3682"/>
      <c r="BP92" s="3682"/>
      <c r="BQ92" s="3682"/>
      <c r="BR92" s="3682"/>
      <c r="BS92" s="3682"/>
      <c r="BT92" s="3682"/>
      <c r="BU92" s="3682"/>
      <c r="BV92" s="3682"/>
      <c r="BW92" s="1435"/>
      <c r="BX92" s="1435"/>
      <c r="BY92" s="1435"/>
      <c r="BZ92" s="1435"/>
      <c r="CA92" s="1435"/>
      <c r="CB92" s="1435"/>
      <c r="CC92" s="1523"/>
    </row>
    <row r="93" spans="2:81" ht="11.25" customHeight="1">
      <c r="B93" s="1524"/>
      <c r="C93" s="1435"/>
      <c r="D93" s="3675"/>
      <c r="E93" s="3676"/>
      <c r="F93" s="3676"/>
      <c r="G93" s="3676"/>
      <c r="H93" s="3676"/>
      <c r="I93" s="3676"/>
      <c r="J93" s="3676"/>
      <c r="K93" s="3676"/>
      <c r="L93" s="3676"/>
      <c r="M93" s="3676"/>
      <c r="N93" s="3676"/>
      <c r="O93" s="3676"/>
      <c r="P93" s="3676"/>
      <c r="Q93" s="3677"/>
      <c r="R93" s="3667" t="s">
        <v>4425</v>
      </c>
      <c r="S93" s="3668"/>
      <c r="T93" s="3668"/>
      <c r="U93" s="3668"/>
      <c r="V93" s="3668"/>
      <c r="W93" s="3668"/>
      <c r="X93" s="3668"/>
      <c r="Y93" s="3668"/>
      <c r="Z93" s="3668"/>
      <c r="AA93" s="3668"/>
      <c r="AB93" s="3668"/>
      <c r="AC93" s="3668"/>
      <c r="AD93" s="3668"/>
      <c r="AE93" s="3668"/>
      <c r="AF93" s="3668"/>
      <c r="AG93" s="3668"/>
      <c r="AH93" s="3668"/>
      <c r="AI93" s="3668"/>
      <c r="AJ93" s="3668"/>
      <c r="AK93" s="3668"/>
      <c r="AL93" s="3668"/>
      <c r="AM93" s="3668"/>
      <c r="AN93" s="3668"/>
      <c r="AO93" s="3668"/>
      <c r="AP93" s="3668"/>
      <c r="AQ93" s="3668"/>
      <c r="AR93" s="3668"/>
      <c r="AS93" s="3668"/>
      <c r="AT93" s="3668"/>
      <c r="AU93" s="3668"/>
      <c r="AV93" s="3668"/>
      <c r="AW93" s="3668"/>
      <c r="AX93" s="3668"/>
      <c r="AY93" s="3668"/>
      <c r="AZ93" s="3668"/>
      <c r="BA93" s="3668"/>
      <c r="BB93" s="3668"/>
      <c r="BC93" s="3668"/>
      <c r="BD93" s="3668"/>
      <c r="BE93" s="3668"/>
      <c r="BF93" s="3668"/>
      <c r="BG93" s="3668"/>
      <c r="BH93" s="1529"/>
      <c r="BI93" s="1529"/>
      <c r="BJ93" s="3682"/>
      <c r="BK93" s="3682"/>
      <c r="BL93" s="3682"/>
      <c r="BM93" s="3682"/>
      <c r="BN93" s="3682"/>
      <c r="BO93" s="3682"/>
      <c r="BP93" s="3682"/>
      <c r="BQ93" s="3682"/>
      <c r="BR93" s="3682"/>
      <c r="BS93" s="3682"/>
      <c r="BT93" s="3682"/>
      <c r="BU93" s="3682"/>
      <c r="BV93" s="3682"/>
      <c r="BW93" s="1435"/>
      <c r="BX93" s="1435"/>
      <c r="BY93" s="1435"/>
      <c r="BZ93" s="1435"/>
      <c r="CA93" s="1435"/>
      <c r="CB93" s="1435"/>
      <c r="CC93" s="1523"/>
    </row>
    <row r="94" spans="2:81" ht="11.25" customHeight="1">
      <c r="B94" s="1524"/>
      <c r="C94" s="1435"/>
      <c r="D94" s="3675"/>
      <c r="E94" s="3676"/>
      <c r="F94" s="3676"/>
      <c r="G94" s="3676"/>
      <c r="H94" s="3676"/>
      <c r="I94" s="3676"/>
      <c r="J94" s="3676"/>
      <c r="K94" s="3676"/>
      <c r="L94" s="3676"/>
      <c r="M94" s="3676"/>
      <c r="N94" s="3676"/>
      <c r="O94" s="3676"/>
      <c r="P94" s="3676"/>
      <c r="Q94" s="3677"/>
      <c r="R94" s="3667" t="s">
        <v>4798</v>
      </c>
      <c r="S94" s="3668"/>
      <c r="T94" s="3668"/>
      <c r="U94" s="3668"/>
      <c r="V94" s="3668"/>
      <c r="W94" s="3668"/>
      <c r="X94" s="3668"/>
      <c r="Y94" s="3668"/>
      <c r="Z94" s="3668"/>
      <c r="AA94" s="3668"/>
      <c r="AB94" s="3668"/>
      <c r="AC94" s="3668"/>
      <c r="AD94" s="3668"/>
      <c r="AE94" s="3668"/>
      <c r="AF94" s="3668"/>
      <c r="AG94" s="3668"/>
      <c r="AH94" s="3668"/>
      <c r="AI94" s="3668"/>
      <c r="AJ94" s="3668"/>
      <c r="AK94" s="3668"/>
      <c r="AL94" s="3668"/>
      <c r="AM94" s="3668"/>
      <c r="AN94" s="3668"/>
      <c r="AO94" s="3668"/>
      <c r="AP94" s="3668"/>
      <c r="AQ94" s="3668"/>
      <c r="AR94" s="3668"/>
      <c r="AS94" s="3668"/>
      <c r="AT94" s="3668"/>
      <c r="AU94" s="3668"/>
      <c r="AV94" s="3668"/>
      <c r="AW94" s="3668"/>
      <c r="AX94" s="3668"/>
      <c r="AY94" s="3668"/>
      <c r="AZ94" s="3668"/>
      <c r="BA94" s="3668"/>
      <c r="BB94" s="3668"/>
      <c r="BC94" s="3668"/>
      <c r="BD94" s="3668"/>
      <c r="BE94" s="3668"/>
      <c r="BF94" s="3668"/>
      <c r="BG94" s="3668"/>
      <c r="BH94" s="1529"/>
      <c r="BI94" s="1529"/>
      <c r="BJ94" s="3682"/>
      <c r="BK94" s="3682"/>
      <c r="BL94" s="3682"/>
      <c r="BM94" s="3682"/>
      <c r="BN94" s="3682"/>
      <c r="BO94" s="3682"/>
      <c r="BP94" s="3682"/>
      <c r="BQ94" s="3682"/>
      <c r="BR94" s="3682"/>
      <c r="BS94" s="3682"/>
      <c r="BT94" s="3682"/>
      <c r="BU94" s="3682"/>
      <c r="BV94" s="3682"/>
      <c r="BW94" s="1435"/>
      <c r="BX94" s="1435"/>
      <c r="BY94" s="1435"/>
      <c r="BZ94" s="1435"/>
      <c r="CA94" s="1435"/>
      <c r="CB94" s="1435"/>
      <c r="CC94" s="1523"/>
    </row>
    <row r="95" spans="2:81" ht="11.25" customHeight="1">
      <c r="B95" s="1524"/>
      <c r="C95" s="1435"/>
      <c r="D95" s="3675"/>
      <c r="E95" s="3676"/>
      <c r="F95" s="3676"/>
      <c r="G95" s="3676"/>
      <c r="H95" s="3676"/>
      <c r="I95" s="3676"/>
      <c r="J95" s="3676"/>
      <c r="K95" s="3676"/>
      <c r="L95" s="3676"/>
      <c r="M95" s="3676"/>
      <c r="N95" s="3676"/>
      <c r="O95" s="3676"/>
      <c r="P95" s="3676"/>
      <c r="Q95" s="3677"/>
      <c r="R95" s="3667" t="s">
        <v>2591</v>
      </c>
      <c r="S95" s="3668"/>
      <c r="T95" s="3668"/>
      <c r="U95" s="3668"/>
      <c r="V95" s="3668"/>
      <c r="W95" s="3668"/>
      <c r="X95" s="3668"/>
      <c r="Y95" s="3668"/>
      <c r="Z95" s="3668"/>
      <c r="AA95" s="3668"/>
      <c r="AB95" s="3668"/>
      <c r="AC95" s="3668"/>
      <c r="AD95" s="3668"/>
      <c r="AE95" s="3668"/>
      <c r="AF95" s="3668"/>
      <c r="AG95" s="3668"/>
      <c r="AH95" s="3668"/>
      <c r="AI95" s="3668"/>
      <c r="AJ95" s="3668"/>
      <c r="AK95" s="3668"/>
      <c r="AL95" s="3668"/>
      <c r="AM95" s="3668"/>
      <c r="AN95" s="3668"/>
      <c r="AO95" s="3668"/>
      <c r="AP95" s="3668"/>
      <c r="AQ95" s="3668"/>
      <c r="AR95" s="3668"/>
      <c r="AS95" s="3668"/>
      <c r="AT95" s="3668"/>
      <c r="AU95" s="3668"/>
      <c r="AV95" s="3668"/>
      <c r="AW95" s="3668"/>
      <c r="AX95" s="3668"/>
      <c r="AY95" s="3668"/>
      <c r="AZ95" s="3668"/>
      <c r="BA95" s="3668"/>
      <c r="BB95" s="3668"/>
      <c r="BC95" s="3668"/>
      <c r="BD95" s="3668"/>
      <c r="BE95" s="3668"/>
      <c r="BF95" s="3668"/>
      <c r="BG95" s="3668"/>
      <c r="BH95" s="1529"/>
      <c r="BI95" s="1529"/>
      <c r="BJ95" s="3682"/>
      <c r="BK95" s="3682"/>
      <c r="BL95" s="3682"/>
      <c r="BM95" s="3682"/>
      <c r="BN95" s="3682"/>
      <c r="BO95" s="3682"/>
      <c r="BP95" s="3682"/>
      <c r="BQ95" s="3682"/>
      <c r="BR95" s="3682"/>
      <c r="BS95" s="3682"/>
      <c r="BT95" s="3682"/>
      <c r="BU95" s="3682"/>
      <c r="BV95" s="3682"/>
      <c r="BW95" s="1435"/>
      <c r="BX95" s="1435"/>
      <c r="BY95" s="1435"/>
      <c r="BZ95" s="1435"/>
      <c r="CA95" s="1435"/>
      <c r="CB95" s="1435"/>
      <c r="CC95" s="1523"/>
    </row>
    <row r="96" spans="2:81" ht="11.25" customHeight="1">
      <c r="B96" s="1524"/>
      <c r="C96" s="1435"/>
      <c r="D96" s="3678"/>
      <c r="E96" s="3679"/>
      <c r="F96" s="3679"/>
      <c r="G96" s="3679"/>
      <c r="H96" s="3679"/>
      <c r="I96" s="3679"/>
      <c r="J96" s="3679"/>
      <c r="K96" s="3679"/>
      <c r="L96" s="3679"/>
      <c r="M96" s="3679"/>
      <c r="N96" s="3679"/>
      <c r="O96" s="3679"/>
      <c r="P96" s="3679"/>
      <c r="Q96" s="3680"/>
      <c r="R96" s="3669" t="s">
        <v>2592</v>
      </c>
      <c r="S96" s="3670"/>
      <c r="T96" s="3670"/>
      <c r="U96" s="3670"/>
      <c r="V96" s="3670"/>
      <c r="W96" s="3670"/>
      <c r="X96" s="3670"/>
      <c r="Y96" s="3670"/>
      <c r="Z96" s="3670"/>
      <c r="AA96" s="3670"/>
      <c r="AB96" s="3670"/>
      <c r="AC96" s="3670"/>
      <c r="AD96" s="3670"/>
      <c r="AE96" s="3670"/>
      <c r="AF96" s="3670"/>
      <c r="AG96" s="3670"/>
      <c r="AH96" s="3670"/>
      <c r="AI96" s="3670"/>
      <c r="AJ96" s="3670"/>
      <c r="AK96" s="3670"/>
      <c r="AL96" s="3670"/>
      <c r="AM96" s="3670"/>
      <c r="AN96" s="3670"/>
      <c r="AO96" s="3670"/>
      <c r="AP96" s="3670"/>
      <c r="AQ96" s="3670"/>
      <c r="AR96" s="3670"/>
      <c r="AS96" s="3670"/>
      <c r="AT96" s="3670"/>
      <c r="AU96" s="3670"/>
      <c r="AV96" s="3670"/>
      <c r="AW96" s="3670"/>
      <c r="AX96" s="3670"/>
      <c r="AY96" s="3670"/>
      <c r="AZ96" s="3670"/>
      <c r="BA96" s="3670"/>
      <c r="BB96" s="3670"/>
      <c r="BC96" s="3670"/>
      <c r="BD96" s="3670"/>
      <c r="BE96" s="3670"/>
      <c r="BF96" s="3670"/>
      <c r="BG96" s="3670"/>
      <c r="BH96" s="1530"/>
      <c r="BI96" s="1531"/>
      <c r="BJ96" s="3682"/>
      <c r="BK96" s="3682"/>
      <c r="BL96" s="3682"/>
      <c r="BM96" s="3682"/>
      <c r="BN96" s="3682"/>
      <c r="BO96" s="3682"/>
      <c r="BP96" s="3682"/>
      <c r="BQ96" s="3682"/>
      <c r="BR96" s="3682"/>
      <c r="BS96" s="3682"/>
      <c r="BT96" s="3682"/>
      <c r="BU96" s="3682"/>
      <c r="BV96" s="3682"/>
      <c r="BW96" s="1435"/>
      <c r="BX96" s="1435"/>
      <c r="BY96" s="1435"/>
      <c r="BZ96" s="1435"/>
      <c r="CA96" s="1435"/>
      <c r="CB96" s="1435"/>
      <c r="CC96" s="1523"/>
    </row>
    <row r="97" spans="2:82" ht="11.25" customHeight="1">
      <c r="B97" s="1524"/>
      <c r="C97" s="1435"/>
      <c r="D97" s="3683" t="s">
        <v>2593</v>
      </c>
      <c r="E97" s="3684"/>
      <c r="F97" s="3684"/>
      <c r="G97" s="3684"/>
      <c r="H97" s="3684"/>
      <c r="I97" s="3684"/>
      <c r="J97" s="3684"/>
      <c r="K97" s="3684"/>
      <c r="L97" s="3684"/>
      <c r="M97" s="3684"/>
      <c r="N97" s="3684"/>
      <c r="O97" s="3684"/>
      <c r="P97" s="3684"/>
      <c r="Q97" s="3685"/>
      <c r="R97" s="3692" t="s">
        <v>4426</v>
      </c>
      <c r="S97" s="3693"/>
      <c r="T97" s="3693"/>
      <c r="U97" s="3693"/>
      <c r="V97" s="3693"/>
      <c r="W97" s="3693"/>
      <c r="X97" s="3693"/>
      <c r="Y97" s="3693"/>
      <c r="Z97" s="3693"/>
      <c r="AA97" s="3693"/>
      <c r="AB97" s="3693"/>
      <c r="AC97" s="3693"/>
      <c r="AD97" s="3693"/>
      <c r="AE97" s="3693"/>
      <c r="AF97" s="3693"/>
      <c r="AG97" s="3693"/>
      <c r="AH97" s="3693"/>
      <c r="AI97" s="3693"/>
      <c r="AJ97" s="3693"/>
      <c r="AK97" s="3693"/>
      <c r="AL97" s="3693"/>
      <c r="AM97" s="3693"/>
      <c r="AN97" s="3693"/>
      <c r="AO97" s="3693"/>
      <c r="AP97" s="3693"/>
      <c r="AQ97" s="3693"/>
      <c r="AR97" s="3693"/>
      <c r="AS97" s="3693"/>
      <c r="AT97" s="3693"/>
      <c r="AU97" s="3693"/>
      <c r="AV97" s="3693"/>
      <c r="AW97" s="3693"/>
      <c r="AX97" s="3693"/>
      <c r="AY97" s="3693"/>
      <c r="AZ97" s="3693"/>
      <c r="BA97" s="3693"/>
      <c r="BB97" s="3693"/>
      <c r="BC97" s="3693"/>
      <c r="BD97" s="3693"/>
      <c r="BE97" s="3693"/>
      <c r="BF97" s="3693"/>
      <c r="BG97" s="3693"/>
      <c r="BH97" s="3693"/>
      <c r="BI97" s="3694"/>
      <c r="BJ97" s="3682"/>
      <c r="BK97" s="3682"/>
      <c r="BL97" s="3682"/>
      <c r="BM97" s="3682"/>
      <c r="BN97" s="3682"/>
      <c r="BO97" s="3682"/>
      <c r="BP97" s="3682"/>
      <c r="BQ97" s="3682"/>
      <c r="BR97" s="3682"/>
      <c r="BS97" s="3682"/>
      <c r="BT97" s="3682"/>
      <c r="BU97" s="3682"/>
      <c r="BV97" s="3682"/>
      <c r="BW97" s="1435"/>
      <c r="BX97" s="1435"/>
      <c r="BY97" s="1435"/>
      <c r="BZ97" s="1435"/>
      <c r="CA97" s="1435"/>
      <c r="CB97" s="1435"/>
      <c r="CC97" s="1523"/>
    </row>
    <row r="98" spans="2:82" ht="11.25" customHeight="1">
      <c r="B98" s="1524"/>
      <c r="C98" s="1435"/>
      <c r="D98" s="3686"/>
      <c r="E98" s="3687"/>
      <c r="F98" s="3687"/>
      <c r="G98" s="3687"/>
      <c r="H98" s="3687"/>
      <c r="I98" s="3687"/>
      <c r="J98" s="3687"/>
      <c r="K98" s="3687"/>
      <c r="L98" s="3687"/>
      <c r="M98" s="3687"/>
      <c r="N98" s="3687"/>
      <c r="O98" s="3687"/>
      <c r="P98" s="3687"/>
      <c r="Q98" s="3688"/>
      <c r="R98" s="3667" t="s">
        <v>3720</v>
      </c>
      <c r="S98" s="3668"/>
      <c r="T98" s="3668"/>
      <c r="U98" s="3668"/>
      <c r="V98" s="3668"/>
      <c r="W98" s="3668"/>
      <c r="X98" s="3668"/>
      <c r="Y98" s="3668"/>
      <c r="Z98" s="3668"/>
      <c r="AA98" s="3668"/>
      <c r="AB98" s="3668"/>
      <c r="AC98" s="3668"/>
      <c r="AD98" s="3668"/>
      <c r="AE98" s="3668"/>
      <c r="AF98" s="3668"/>
      <c r="AG98" s="3668"/>
      <c r="AH98" s="3668"/>
      <c r="AI98" s="3668"/>
      <c r="AJ98" s="3668"/>
      <c r="AK98" s="3668"/>
      <c r="AL98" s="3668"/>
      <c r="AM98" s="3668"/>
      <c r="AN98" s="3668"/>
      <c r="AO98" s="3668"/>
      <c r="AP98" s="3668"/>
      <c r="AQ98" s="3668"/>
      <c r="AR98" s="3668"/>
      <c r="AS98" s="3668"/>
      <c r="AT98" s="3668"/>
      <c r="AU98" s="3668"/>
      <c r="AV98" s="3668"/>
      <c r="AW98" s="3668"/>
      <c r="AX98" s="3668"/>
      <c r="AY98" s="3668"/>
      <c r="AZ98" s="3668"/>
      <c r="BA98" s="3668"/>
      <c r="BB98" s="3668"/>
      <c r="BC98" s="3668"/>
      <c r="BD98" s="3668"/>
      <c r="BE98" s="3668"/>
      <c r="BF98" s="3668"/>
      <c r="BG98" s="3668"/>
      <c r="BH98" s="1529"/>
      <c r="BI98" s="1529"/>
      <c r="BJ98" s="3682"/>
      <c r="BK98" s="3682"/>
      <c r="BL98" s="3682"/>
      <c r="BM98" s="3682"/>
      <c r="BN98" s="3682"/>
      <c r="BO98" s="3682"/>
      <c r="BP98" s="3682"/>
      <c r="BQ98" s="3682"/>
      <c r="BR98" s="3682"/>
      <c r="BS98" s="3682"/>
      <c r="BT98" s="3682"/>
      <c r="BU98" s="3682"/>
      <c r="BV98" s="3682"/>
      <c r="BW98" s="1435"/>
      <c r="BX98" s="1435"/>
      <c r="BY98" s="1435"/>
      <c r="BZ98" s="1435"/>
      <c r="CA98" s="1435"/>
      <c r="CB98" s="1435"/>
      <c r="CC98" s="1523"/>
    </row>
    <row r="99" spans="2:82" ht="11.25" customHeight="1">
      <c r="B99" s="1524"/>
      <c r="C99" s="1435"/>
      <c r="D99" s="3689"/>
      <c r="E99" s="3690"/>
      <c r="F99" s="3690"/>
      <c r="G99" s="3690"/>
      <c r="H99" s="3690"/>
      <c r="I99" s="3690"/>
      <c r="J99" s="3690"/>
      <c r="K99" s="3690"/>
      <c r="L99" s="3690"/>
      <c r="M99" s="3690"/>
      <c r="N99" s="3690"/>
      <c r="O99" s="3690"/>
      <c r="P99" s="3690"/>
      <c r="Q99" s="3691"/>
      <c r="R99" s="3669" t="s">
        <v>3721</v>
      </c>
      <c r="S99" s="3670"/>
      <c r="T99" s="3670"/>
      <c r="U99" s="3670"/>
      <c r="V99" s="3670"/>
      <c r="W99" s="3670"/>
      <c r="X99" s="3670"/>
      <c r="Y99" s="3670"/>
      <c r="Z99" s="3670"/>
      <c r="AA99" s="3670"/>
      <c r="AB99" s="3670"/>
      <c r="AC99" s="3670"/>
      <c r="AD99" s="3670"/>
      <c r="AE99" s="3670"/>
      <c r="AF99" s="3670"/>
      <c r="AG99" s="3670"/>
      <c r="AH99" s="3670"/>
      <c r="AI99" s="3670"/>
      <c r="AJ99" s="3670"/>
      <c r="AK99" s="3670"/>
      <c r="AL99" s="3670"/>
      <c r="AM99" s="3670"/>
      <c r="AN99" s="3670"/>
      <c r="AO99" s="3670"/>
      <c r="AP99" s="3670"/>
      <c r="AQ99" s="3670"/>
      <c r="AR99" s="3670"/>
      <c r="AS99" s="3670"/>
      <c r="AT99" s="3670"/>
      <c r="AU99" s="3670"/>
      <c r="AV99" s="3670"/>
      <c r="AW99" s="3670"/>
      <c r="AX99" s="3670"/>
      <c r="AY99" s="3670"/>
      <c r="AZ99" s="3670"/>
      <c r="BA99" s="3670"/>
      <c r="BB99" s="3670"/>
      <c r="BC99" s="3670"/>
      <c r="BD99" s="3670"/>
      <c r="BE99" s="3670"/>
      <c r="BF99" s="3670"/>
      <c r="BG99" s="3670"/>
      <c r="BH99" s="1530"/>
      <c r="BI99" s="1530"/>
      <c r="BJ99" s="3682"/>
      <c r="BK99" s="3682"/>
      <c r="BL99" s="3682"/>
      <c r="BM99" s="3682"/>
      <c r="BN99" s="3682"/>
      <c r="BO99" s="3682"/>
      <c r="BP99" s="3682"/>
      <c r="BQ99" s="3682"/>
      <c r="BR99" s="3682"/>
      <c r="BS99" s="3682"/>
      <c r="BT99" s="3682"/>
      <c r="BU99" s="3682"/>
      <c r="BV99" s="3682"/>
      <c r="BW99" s="1435"/>
      <c r="BX99" s="1435"/>
      <c r="BY99" s="1435"/>
      <c r="BZ99" s="1435"/>
      <c r="CA99" s="1435"/>
      <c r="CB99" s="1435"/>
      <c r="CC99" s="1523"/>
    </row>
    <row r="100" spans="2:82" ht="4.5" customHeight="1">
      <c r="B100" s="1532"/>
      <c r="C100" s="1533"/>
      <c r="D100" s="1533"/>
      <c r="E100" s="1533"/>
      <c r="F100" s="1533"/>
      <c r="G100" s="1533"/>
      <c r="H100" s="1533"/>
      <c r="I100" s="1533"/>
      <c r="J100" s="1533"/>
      <c r="K100" s="1533"/>
      <c r="L100" s="1533"/>
      <c r="M100" s="1533"/>
      <c r="N100" s="1533"/>
      <c r="O100" s="1533"/>
      <c r="P100" s="1533"/>
      <c r="Q100" s="1533"/>
      <c r="R100" s="1533"/>
      <c r="S100" s="1533"/>
      <c r="T100" s="1533"/>
      <c r="U100" s="1533"/>
      <c r="V100" s="1533"/>
      <c r="W100" s="1533"/>
      <c r="X100" s="1533"/>
      <c r="Y100" s="1533"/>
      <c r="Z100" s="1533"/>
      <c r="AA100" s="1533"/>
      <c r="AB100" s="1533"/>
      <c r="AC100" s="1533"/>
      <c r="AD100" s="1533"/>
      <c r="AE100" s="1533"/>
      <c r="AF100" s="1533"/>
      <c r="AG100" s="1533"/>
      <c r="AH100" s="1533"/>
      <c r="AI100" s="1533"/>
      <c r="AJ100" s="1533"/>
      <c r="AK100" s="1533"/>
      <c r="AL100" s="1533"/>
      <c r="AM100" s="1533"/>
      <c r="AN100" s="1533"/>
      <c r="AO100" s="1533"/>
      <c r="AP100" s="1533"/>
      <c r="AQ100" s="1533"/>
      <c r="AR100" s="1533"/>
      <c r="AS100" s="1533"/>
      <c r="AT100" s="1533"/>
      <c r="AU100" s="1533"/>
      <c r="AV100" s="1533"/>
      <c r="AW100" s="1533"/>
      <c r="AX100" s="1533"/>
      <c r="AY100" s="1533"/>
      <c r="AZ100" s="1533"/>
      <c r="BA100" s="1533"/>
      <c r="BB100" s="1533"/>
      <c r="BC100" s="1533"/>
      <c r="BD100" s="1533"/>
      <c r="BE100" s="1533"/>
      <c r="BF100" s="1533"/>
      <c r="BG100" s="1533"/>
      <c r="BH100" s="1533"/>
      <c r="BI100" s="1533"/>
      <c r="BJ100" s="1533"/>
      <c r="BK100" s="1533"/>
      <c r="BL100" s="1533"/>
      <c r="BM100" s="1533"/>
      <c r="BN100" s="1533"/>
      <c r="BO100" s="1533"/>
      <c r="BP100" s="1533"/>
      <c r="BQ100" s="1533"/>
      <c r="BR100" s="1533"/>
      <c r="BS100" s="1533"/>
      <c r="BT100" s="1533"/>
      <c r="BU100" s="1533"/>
      <c r="BV100" s="1533"/>
      <c r="BW100" s="1533"/>
      <c r="BX100" s="1533"/>
      <c r="BY100" s="1533"/>
      <c r="BZ100" s="1533"/>
      <c r="CA100" s="1533"/>
      <c r="CB100" s="1533"/>
      <c r="CC100" s="1534"/>
    </row>
    <row r="101" spans="2:82" ht="4.5" customHeight="1">
      <c r="B101" s="1435"/>
      <c r="C101" s="1435"/>
      <c r="D101" s="1435"/>
      <c r="E101" s="1435"/>
      <c r="F101" s="1435"/>
      <c r="G101" s="1435"/>
      <c r="H101" s="1435"/>
      <c r="I101" s="1435"/>
      <c r="J101" s="1435"/>
      <c r="K101" s="1435"/>
      <c r="L101" s="1435"/>
      <c r="M101" s="1435"/>
      <c r="N101" s="1435"/>
      <c r="O101" s="1435"/>
      <c r="P101" s="1435"/>
      <c r="Q101" s="1435"/>
      <c r="R101" s="1435"/>
      <c r="S101" s="1435"/>
      <c r="T101" s="1435"/>
      <c r="U101" s="1435"/>
      <c r="V101" s="1435"/>
      <c r="W101" s="1435"/>
      <c r="X101" s="1435"/>
      <c r="Y101" s="1435"/>
      <c r="Z101" s="1435"/>
      <c r="AA101" s="1435"/>
      <c r="AB101" s="1435"/>
      <c r="AC101" s="1435"/>
      <c r="AD101" s="1435"/>
      <c r="AE101" s="1435"/>
      <c r="AF101" s="1435"/>
      <c r="AG101" s="1435"/>
      <c r="AH101" s="1435"/>
      <c r="AI101" s="1435"/>
      <c r="AJ101" s="1435"/>
      <c r="AK101" s="1435"/>
      <c r="AL101" s="1435"/>
      <c r="AM101" s="1435"/>
      <c r="AN101" s="1435"/>
      <c r="AO101" s="1435"/>
      <c r="AP101" s="1435"/>
      <c r="AQ101" s="1435"/>
      <c r="AR101" s="1435"/>
      <c r="AS101" s="1435"/>
      <c r="AT101" s="1435"/>
      <c r="AU101" s="1435"/>
      <c r="AV101" s="1435"/>
      <c r="AW101" s="1435"/>
      <c r="AX101" s="1435"/>
      <c r="AY101" s="1435"/>
      <c r="AZ101" s="1435"/>
      <c r="BA101" s="1435"/>
      <c r="BB101" s="1435"/>
      <c r="BC101" s="1435"/>
      <c r="BD101" s="1435"/>
      <c r="BE101" s="1435"/>
      <c r="BF101" s="1435"/>
      <c r="BG101" s="1435"/>
      <c r="BH101" s="1435"/>
      <c r="BI101" s="1435"/>
      <c r="BJ101" s="1435"/>
      <c r="BK101" s="1435"/>
      <c r="BL101" s="1435"/>
      <c r="BM101" s="1435"/>
      <c r="BN101" s="1435"/>
      <c r="BO101" s="1435"/>
      <c r="BP101" s="1435"/>
      <c r="BQ101" s="1435"/>
      <c r="BR101" s="1435"/>
      <c r="BS101" s="1435"/>
      <c r="BT101" s="1435"/>
      <c r="BU101" s="1435"/>
      <c r="BV101" s="1435"/>
      <c r="BW101" s="1435"/>
      <c r="BX101" s="1435"/>
      <c r="BY101" s="1435"/>
      <c r="BZ101" s="1435"/>
      <c r="CA101" s="1435"/>
      <c r="CB101" s="1435"/>
      <c r="CC101" s="1435"/>
    </row>
    <row r="102" spans="2:82" ht="8.25" customHeight="1">
      <c r="BO102" s="3671" t="s">
        <v>5895</v>
      </c>
      <c r="BP102" s="3671"/>
      <c r="BQ102" s="3671"/>
      <c r="BR102" s="3671"/>
      <c r="BS102" s="3671"/>
      <c r="BT102" s="3671"/>
      <c r="BU102" s="3671"/>
      <c r="BV102" s="3671"/>
      <c r="BW102" s="3671"/>
      <c r="BX102" s="3671"/>
      <c r="BY102" s="3671"/>
      <c r="BZ102" s="3671"/>
      <c r="CA102" s="3671"/>
      <c r="CB102" s="3671"/>
      <c r="CC102" s="3671"/>
      <c r="CD102" s="3671"/>
    </row>
    <row r="103" spans="2:82" ht="8.25" customHeight="1">
      <c r="BO103" s="3671"/>
      <c r="BP103" s="3671"/>
      <c r="BQ103" s="3671"/>
      <c r="BR103" s="3671"/>
      <c r="BS103" s="3671"/>
      <c r="BT103" s="3671"/>
      <c r="BU103" s="3671"/>
      <c r="BV103" s="3671"/>
      <c r="BW103" s="3671"/>
      <c r="BX103" s="3671"/>
      <c r="BY103" s="3671"/>
      <c r="BZ103" s="3671"/>
      <c r="CA103" s="3671"/>
      <c r="CB103" s="3671"/>
      <c r="CC103" s="3671"/>
      <c r="CD103" s="3671"/>
    </row>
  </sheetData>
  <mergeCells count="225">
    <mergeCell ref="A1:N1"/>
    <mergeCell ref="C2:BV3"/>
    <mergeCell ref="R4:BG4"/>
    <mergeCell ref="AF5:AU5"/>
    <mergeCell ref="B6:S7"/>
    <mergeCell ref="B8:S11"/>
    <mergeCell ref="AR8:BB11"/>
    <mergeCell ref="Y9:AJ10"/>
    <mergeCell ref="AK9:AM10"/>
    <mergeCell ref="BH9:BU10"/>
    <mergeCell ref="BP12:BQ12"/>
    <mergeCell ref="BR12:CC12"/>
    <mergeCell ref="T13:U13"/>
    <mergeCell ref="V13:AA13"/>
    <mergeCell ref="AB13:BN13"/>
    <mergeCell ref="BO13:BZ13"/>
    <mergeCell ref="CA13:CC13"/>
    <mergeCell ref="BV9:BX10"/>
    <mergeCell ref="T12:U12"/>
    <mergeCell ref="V12:AN12"/>
    <mergeCell ref="AO12:AP12"/>
    <mergeCell ref="AQ12:AW12"/>
    <mergeCell ref="AX12:AY12"/>
    <mergeCell ref="AZ12:BF12"/>
    <mergeCell ref="BG12:BH12"/>
    <mergeCell ref="BO14:BP15"/>
    <mergeCell ref="BQ14:CC15"/>
    <mergeCell ref="T15:U15"/>
    <mergeCell ref="V15:AQ15"/>
    <mergeCell ref="I14:S15"/>
    <mergeCell ref="T14:U14"/>
    <mergeCell ref="V14:AD14"/>
    <mergeCell ref="AE14:AF14"/>
    <mergeCell ref="AG14:AQ14"/>
    <mergeCell ref="AR14:BB15"/>
    <mergeCell ref="B18:S21"/>
    <mergeCell ref="T18:U19"/>
    <mergeCell ref="V18:AD19"/>
    <mergeCell ref="AE18:AF19"/>
    <mergeCell ref="AG18:AT19"/>
    <mergeCell ref="AU18:AV19"/>
    <mergeCell ref="AW18:BH19"/>
    <mergeCell ref="BI18:BJ19"/>
    <mergeCell ref="I16:S17"/>
    <mergeCell ref="T16:Y17"/>
    <mergeCell ref="Z16:AC17"/>
    <mergeCell ref="AD16:AE17"/>
    <mergeCell ref="AF16:AJ17"/>
    <mergeCell ref="AK16:AO17"/>
    <mergeCell ref="B12:H17"/>
    <mergeCell ref="I12:S13"/>
    <mergeCell ref="BC14:BD15"/>
    <mergeCell ref="BE14:BN15"/>
    <mergeCell ref="BI12:BO12"/>
    <mergeCell ref="BK18:CC19"/>
    <mergeCell ref="T20:U21"/>
    <mergeCell ref="V20:AS21"/>
    <mergeCell ref="AU20:AV21"/>
    <mergeCell ref="AW20:BH21"/>
    <mergeCell ref="BI20:BJ21"/>
    <mergeCell ref="BK20:BW21"/>
    <mergeCell ref="AP16:AQ17"/>
    <mergeCell ref="AR16:CC17"/>
    <mergeCell ref="BO23:BV23"/>
    <mergeCell ref="B24:AE24"/>
    <mergeCell ref="AO24:AP24"/>
    <mergeCell ref="AQ24:CC24"/>
    <mergeCell ref="B25:B43"/>
    <mergeCell ref="C25:BW25"/>
    <mergeCell ref="D26:E26"/>
    <mergeCell ref="F26:BX26"/>
    <mergeCell ref="F27:H27"/>
    <mergeCell ref="I27:BX27"/>
    <mergeCell ref="D22:S23"/>
    <mergeCell ref="T22:AA22"/>
    <mergeCell ref="AB22:AX22"/>
    <mergeCell ref="AY22:BH22"/>
    <mergeCell ref="BI22:BZ22"/>
    <mergeCell ref="CA22:CC22"/>
    <mergeCell ref="T23:BB23"/>
    <mergeCell ref="BC23:BE23"/>
    <mergeCell ref="BF23:BK23"/>
    <mergeCell ref="BL23:BN23"/>
    <mergeCell ref="Z32:AJ32"/>
    <mergeCell ref="AN32:CC32"/>
    <mergeCell ref="X33:Y35"/>
    <mergeCell ref="Z33:AJ35"/>
    <mergeCell ref="CE28:CR28"/>
    <mergeCell ref="AK29:AM29"/>
    <mergeCell ref="AN29:CC29"/>
    <mergeCell ref="X30:Y30"/>
    <mergeCell ref="Z30:AJ30"/>
    <mergeCell ref="AK30:AM30"/>
    <mergeCell ref="AN30:CC30"/>
    <mergeCell ref="D28:Q39"/>
    <mergeCell ref="R28:W32"/>
    <mergeCell ref="X28:Y29"/>
    <mergeCell ref="Z28:AJ29"/>
    <mergeCell ref="AK28:AM28"/>
    <mergeCell ref="AN28:CC28"/>
    <mergeCell ref="X31:Y31"/>
    <mergeCell ref="Z31:AJ31"/>
    <mergeCell ref="AN31:CC31"/>
    <mergeCell ref="X32:Y32"/>
    <mergeCell ref="AN35:CC35"/>
    <mergeCell ref="X36:Y37"/>
    <mergeCell ref="Z36:AJ37"/>
    <mergeCell ref="AK36:AM36"/>
    <mergeCell ref="AN36:CC36"/>
    <mergeCell ref="AK37:AM37"/>
    <mergeCell ref="AN37:CC37"/>
    <mergeCell ref="R33:W39"/>
    <mergeCell ref="AK33:AM33"/>
    <mergeCell ref="AN33:CC33"/>
    <mergeCell ref="AK34:AM34"/>
    <mergeCell ref="AN34:CC34"/>
    <mergeCell ref="AK35:AM35"/>
    <mergeCell ref="X38:Y38"/>
    <mergeCell ref="AN41:BD41"/>
    <mergeCell ref="BE41:BG41"/>
    <mergeCell ref="BH41:CC41"/>
    <mergeCell ref="X42:AJ42"/>
    <mergeCell ref="AK42:AM42"/>
    <mergeCell ref="AN42:AP42"/>
    <mergeCell ref="AQ42:AR42"/>
    <mergeCell ref="AS42:AW42"/>
    <mergeCell ref="AX42:AY42"/>
    <mergeCell ref="AN38:CC38"/>
    <mergeCell ref="X39:Y39"/>
    <mergeCell ref="AN39:CC39"/>
    <mergeCell ref="B45:S48"/>
    <mergeCell ref="T45:AH48"/>
    <mergeCell ref="AS45:AU47"/>
    <mergeCell ref="AX45:BG48"/>
    <mergeCell ref="BH45:CC48"/>
    <mergeCell ref="AM46:AR47"/>
    <mergeCell ref="AZ42:BE42"/>
    <mergeCell ref="BF42:BG42"/>
    <mergeCell ref="BH42:BL42"/>
    <mergeCell ref="BM42:BN42"/>
    <mergeCell ref="BO42:CC42"/>
    <mergeCell ref="D43:W43"/>
    <mergeCell ref="X43:Y43"/>
    <mergeCell ref="Z43:BM43"/>
    <mergeCell ref="R40:W42"/>
    <mergeCell ref="X40:AJ41"/>
    <mergeCell ref="AK40:AM40"/>
    <mergeCell ref="AN40:BD40"/>
    <mergeCell ref="BE40:BG40"/>
    <mergeCell ref="BH40:CC40"/>
    <mergeCell ref="AK41:AM41"/>
    <mergeCell ref="B54:D54"/>
    <mergeCell ref="E54:CC54"/>
    <mergeCell ref="B55:D55"/>
    <mergeCell ref="E55:BX55"/>
    <mergeCell ref="B56:D56"/>
    <mergeCell ref="E56:CC56"/>
    <mergeCell ref="B50:D50"/>
    <mergeCell ref="E50:BV50"/>
    <mergeCell ref="B51:D51"/>
    <mergeCell ref="E51:CC51"/>
    <mergeCell ref="E52:BY52"/>
    <mergeCell ref="B53:D53"/>
    <mergeCell ref="E53:CC53"/>
    <mergeCell ref="F63:L64"/>
    <mergeCell ref="M63:X63"/>
    <mergeCell ref="Y63:AK63"/>
    <mergeCell ref="M64:R64"/>
    <mergeCell ref="S64:X64"/>
    <mergeCell ref="Y64:AE64"/>
    <mergeCell ref="AF64:AK64"/>
    <mergeCell ref="B58:BW58"/>
    <mergeCell ref="B59:C59"/>
    <mergeCell ref="D59:CC59"/>
    <mergeCell ref="D60:BU60"/>
    <mergeCell ref="D61:BU61"/>
    <mergeCell ref="E62:BU62"/>
    <mergeCell ref="F65:L66"/>
    <mergeCell ref="M65:R66"/>
    <mergeCell ref="S65:X66"/>
    <mergeCell ref="Y65:AE66"/>
    <mergeCell ref="AF65:AK66"/>
    <mergeCell ref="F67:L68"/>
    <mergeCell ref="M67:R68"/>
    <mergeCell ref="S67:X68"/>
    <mergeCell ref="Y67:AE68"/>
    <mergeCell ref="AF67:AK68"/>
    <mergeCell ref="B73:C73"/>
    <mergeCell ref="D73:CC74"/>
    <mergeCell ref="B75:BW75"/>
    <mergeCell ref="C76:BU76"/>
    <mergeCell ref="D77:CC77"/>
    <mergeCell ref="C78:BU78"/>
    <mergeCell ref="B70:C70"/>
    <mergeCell ref="D70:CC70"/>
    <mergeCell ref="B71:C71"/>
    <mergeCell ref="D71:CC71"/>
    <mergeCell ref="B72:C72"/>
    <mergeCell ref="D72:CC72"/>
    <mergeCell ref="D85:BU85"/>
    <mergeCell ref="C86:BU86"/>
    <mergeCell ref="D87:CC87"/>
    <mergeCell ref="D88:CC88"/>
    <mergeCell ref="D90:Q90"/>
    <mergeCell ref="R90:BH90"/>
    <mergeCell ref="BJ90:BV90"/>
    <mergeCell ref="D79:CC79"/>
    <mergeCell ref="D80:BU80"/>
    <mergeCell ref="C81:BU81"/>
    <mergeCell ref="E82:BU82"/>
    <mergeCell ref="D83:BU83"/>
    <mergeCell ref="D84:BU84"/>
    <mergeCell ref="R98:BG98"/>
    <mergeCell ref="R99:BG99"/>
    <mergeCell ref="BO102:CD103"/>
    <mergeCell ref="D91:Q96"/>
    <mergeCell ref="R91:BI91"/>
    <mergeCell ref="BJ91:BV99"/>
    <mergeCell ref="R92:BG92"/>
    <mergeCell ref="R93:BG93"/>
    <mergeCell ref="R94:BG94"/>
    <mergeCell ref="R95:BG95"/>
    <mergeCell ref="R96:BG96"/>
    <mergeCell ref="D97:Q99"/>
    <mergeCell ref="R97:BI97"/>
  </mergeCells>
  <phoneticPr fontId="129"/>
  <dataValidations count="5">
    <dataValidation type="list" allowBlank="1" showInputMessage="1" showErrorMessage="1" prompt="ストック活用型も併せて選択します。" sqref="X39:Y39 X65580:Y65580 X131116:Y131116 X196652:Y196652 X262188:Y262188 X327724:Y327724 X393260:Y393260 X458796:Y458796 X524332:Y524332 X589868:Y589868 X655404:Y655404 X720940:Y720940 X786476:Y786476 X852012:Y852012 X917548:Y917548 X983084:Y983084 JT39:JU42 JT65580:JU65580 JT131116:JU131116 JT196652:JU196652 JT262188:JU262188 JT327724:JU327724 JT393260:JU393260 JT458796:JU458796 JT524332:JU524332 JT589868:JU589868 JT655404:JU655404 JT720940:JU720940 JT786476:JU786476 JT852012:JU852012 JT917548:JU917548 JT983084:JU983084 TP39:TQ42 TP65580:TQ65580 TP131116:TQ131116 TP196652:TQ196652 TP262188:TQ262188 TP327724:TQ327724 TP393260:TQ393260 TP458796:TQ458796 TP524332:TQ524332 TP589868:TQ589868 TP655404:TQ655404 TP720940:TQ720940 TP786476:TQ786476 TP852012:TQ852012 TP917548:TQ917548 TP983084:TQ983084 ADL39:ADM42 ADL65580:ADM65580 ADL131116:ADM131116 ADL196652:ADM196652 ADL262188:ADM262188 ADL327724:ADM327724 ADL393260:ADM393260 ADL458796:ADM458796 ADL524332:ADM524332 ADL589868:ADM589868 ADL655404:ADM655404 ADL720940:ADM720940 ADL786476:ADM786476 ADL852012:ADM852012 ADL917548:ADM917548 ADL983084:ADM983084 ANH39:ANI42 ANH65580:ANI65580 ANH131116:ANI131116 ANH196652:ANI196652 ANH262188:ANI262188 ANH327724:ANI327724 ANH393260:ANI393260 ANH458796:ANI458796 ANH524332:ANI524332 ANH589868:ANI589868 ANH655404:ANI655404 ANH720940:ANI720940 ANH786476:ANI786476 ANH852012:ANI852012 ANH917548:ANI917548 ANH983084:ANI983084 AXD39:AXE42 AXD65580:AXE65580 AXD131116:AXE131116 AXD196652:AXE196652 AXD262188:AXE262188 AXD327724:AXE327724 AXD393260:AXE393260 AXD458796:AXE458796 AXD524332:AXE524332 AXD589868:AXE589868 AXD655404:AXE655404 AXD720940:AXE720940 AXD786476:AXE786476 AXD852012:AXE852012 AXD917548:AXE917548 AXD983084:AXE983084 BGZ39:BHA42 BGZ65580:BHA65580 BGZ131116:BHA131116 BGZ196652:BHA196652 BGZ262188:BHA262188 BGZ327724:BHA327724 BGZ393260:BHA393260 BGZ458796:BHA458796 BGZ524332:BHA524332 BGZ589868:BHA589868 BGZ655404:BHA655404 BGZ720940:BHA720940 BGZ786476:BHA786476 BGZ852012:BHA852012 BGZ917548:BHA917548 BGZ983084:BHA983084 BQV39:BQW42 BQV65580:BQW65580 BQV131116:BQW131116 BQV196652:BQW196652 BQV262188:BQW262188 BQV327724:BQW327724 BQV393260:BQW393260 BQV458796:BQW458796 BQV524332:BQW524332 BQV589868:BQW589868 BQV655404:BQW655404 BQV720940:BQW720940 BQV786476:BQW786476 BQV852012:BQW852012 BQV917548:BQW917548 BQV983084:BQW983084 CAR39:CAS42 CAR65580:CAS65580 CAR131116:CAS131116 CAR196652:CAS196652 CAR262188:CAS262188 CAR327724:CAS327724 CAR393260:CAS393260 CAR458796:CAS458796 CAR524332:CAS524332 CAR589868:CAS589868 CAR655404:CAS655404 CAR720940:CAS720940 CAR786476:CAS786476 CAR852012:CAS852012 CAR917548:CAS917548 CAR983084:CAS983084 CKN39:CKO42 CKN65580:CKO65580 CKN131116:CKO131116 CKN196652:CKO196652 CKN262188:CKO262188 CKN327724:CKO327724 CKN393260:CKO393260 CKN458796:CKO458796 CKN524332:CKO524332 CKN589868:CKO589868 CKN655404:CKO655404 CKN720940:CKO720940 CKN786476:CKO786476 CKN852012:CKO852012 CKN917548:CKO917548 CKN983084:CKO983084 CUJ39:CUK42 CUJ65580:CUK65580 CUJ131116:CUK131116 CUJ196652:CUK196652 CUJ262188:CUK262188 CUJ327724:CUK327724 CUJ393260:CUK393260 CUJ458796:CUK458796 CUJ524332:CUK524332 CUJ589868:CUK589868 CUJ655404:CUK655404 CUJ720940:CUK720940 CUJ786476:CUK786476 CUJ852012:CUK852012 CUJ917548:CUK917548 CUJ983084:CUK983084 DEF39:DEG42 DEF65580:DEG65580 DEF131116:DEG131116 DEF196652:DEG196652 DEF262188:DEG262188 DEF327724:DEG327724 DEF393260:DEG393260 DEF458796:DEG458796 DEF524332:DEG524332 DEF589868:DEG589868 DEF655404:DEG655404 DEF720940:DEG720940 DEF786476:DEG786476 DEF852012:DEG852012 DEF917548:DEG917548 DEF983084:DEG983084 DOB39:DOC42 DOB65580:DOC65580 DOB131116:DOC131116 DOB196652:DOC196652 DOB262188:DOC262188 DOB327724:DOC327724 DOB393260:DOC393260 DOB458796:DOC458796 DOB524332:DOC524332 DOB589868:DOC589868 DOB655404:DOC655404 DOB720940:DOC720940 DOB786476:DOC786476 DOB852012:DOC852012 DOB917548:DOC917548 DOB983084:DOC983084 DXX39:DXY42 DXX65580:DXY65580 DXX131116:DXY131116 DXX196652:DXY196652 DXX262188:DXY262188 DXX327724:DXY327724 DXX393260:DXY393260 DXX458796:DXY458796 DXX524332:DXY524332 DXX589868:DXY589868 DXX655404:DXY655404 DXX720940:DXY720940 DXX786476:DXY786476 DXX852012:DXY852012 DXX917548:DXY917548 DXX983084:DXY983084 EHT39:EHU42 EHT65580:EHU65580 EHT131116:EHU131116 EHT196652:EHU196652 EHT262188:EHU262188 EHT327724:EHU327724 EHT393260:EHU393260 EHT458796:EHU458796 EHT524332:EHU524332 EHT589868:EHU589868 EHT655404:EHU655404 EHT720940:EHU720940 EHT786476:EHU786476 EHT852012:EHU852012 EHT917548:EHU917548 EHT983084:EHU983084 ERP39:ERQ42 ERP65580:ERQ65580 ERP131116:ERQ131116 ERP196652:ERQ196652 ERP262188:ERQ262188 ERP327724:ERQ327724 ERP393260:ERQ393260 ERP458796:ERQ458796 ERP524332:ERQ524332 ERP589868:ERQ589868 ERP655404:ERQ655404 ERP720940:ERQ720940 ERP786476:ERQ786476 ERP852012:ERQ852012 ERP917548:ERQ917548 ERP983084:ERQ983084 FBL39:FBM42 FBL65580:FBM65580 FBL131116:FBM131116 FBL196652:FBM196652 FBL262188:FBM262188 FBL327724:FBM327724 FBL393260:FBM393260 FBL458796:FBM458796 FBL524332:FBM524332 FBL589868:FBM589868 FBL655404:FBM655404 FBL720940:FBM720940 FBL786476:FBM786476 FBL852012:FBM852012 FBL917548:FBM917548 FBL983084:FBM983084 FLH39:FLI42 FLH65580:FLI65580 FLH131116:FLI131116 FLH196652:FLI196652 FLH262188:FLI262188 FLH327724:FLI327724 FLH393260:FLI393260 FLH458796:FLI458796 FLH524332:FLI524332 FLH589868:FLI589868 FLH655404:FLI655404 FLH720940:FLI720940 FLH786476:FLI786476 FLH852012:FLI852012 FLH917548:FLI917548 FLH983084:FLI983084 FVD39:FVE42 FVD65580:FVE65580 FVD131116:FVE131116 FVD196652:FVE196652 FVD262188:FVE262188 FVD327724:FVE327724 FVD393260:FVE393260 FVD458796:FVE458796 FVD524332:FVE524332 FVD589868:FVE589868 FVD655404:FVE655404 FVD720940:FVE720940 FVD786476:FVE786476 FVD852012:FVE852012 FVD917548:FVE917548 FVD983084:FVE983084 GEZ39:GFA42 GEZ65580:GFA65580 GEZ131116:GFA131116 GEZ196652:GFA196652 GEZ262188:GFA262188 GEZ327724:GFA327724 GEZ393260:GFA393260 GEZ458796:GFA458796 GEZ524332:GFA524332 GEZ589868:GFA589868 GEZ655404:GFA655404 GEZ720940:GFA720940 GEZ786476:GFA786476 GEZ852012:GFA852012 GEZ917548:GFA917548 GEZ983084:GFA983084 GOV39:GOW42 GOV65580:GOW65580 GOV131116:GOW131116 GOV196652:GOW196652 GOV262188:GOW262188 GOV327724:GOW327724 GOV393260:GOW393260 GOV458796:GOW458796 GOV524332:GOW524332 GOV589868:GOW589868 GOV655404:GOW655404 GOV720940:GOW720940 GOV786476:GOW786476 GOV852012:GOW852012 GOV917548:GOW917548 GOV983084:GOW983084 GYR39:GYS42 GYR65580:GYS65580 GYR131116:GYS131116 GYR196652:GYS196652 GYR262188:GYS262188 GYR327724:GYS327724 GYR393260:GYS393260 GYR458796:GYS458796 GYR524332:GYS524332 GYR589868:GYS589868 GYR655404:GYS655404 GYR720940:GYS720940 GYR786476:GYS786476 GYR852012:GYS852012 GYR917548:GYS917548 GYR983084:GYS983084 HIN39:HIO42 HIN65580:HIO65580 HIN131116:HIO131116 HIN196652:HIO196652 HIN262188:HIO262188 HIN327724:HIO327724 HIN393260:HIO393260 HIN458796:HIO458796 HIN524332:HIO524332 HIN589868:HIO589868 HIN655404:HIO655404 HIN720940:HIO720940 HIN786476:HIO786476 HIN852012:HIO852012 HIN917548:HIO917548 HIN983084:HIO983084 HSJ39:HSK42 HSJ65580:HSK65580 HSJ131116:HSK131116 HSJ196652:HSK196652 HSJ262188:HSK262188 HSJ327724:HSK327724 HSJ393260:HSK393260 HSJ458796:HSK458796 HSJ524332:HSK524332 HSJ589868:HSK589868 HSJ655404:HSK655404 HSJ720940:HSK720940 HSJ786476:HSK786476 HSJ852012:HSK852012 HSJ917548:HSK917548 HSJ983084:HSK983084 ICF39:ICG42 ICF65580:ICG65580 ICF131116:ICG131116 ICF196652:ICG196652 ICF262188:ICG262188 ICF327724:ICG327724 ICF393260:ICG393260 ICF458796:ICG458796 ICF524332:ICG524332 ICF589868:ICG589868 ICF655404:ICG655404 ICF720940:ICG720940 ICF786476:ICG786476 ICF852012:ICG852012 ICF917548:ICG917548 ICF983084:ICG983084 IMB39:IMC42 IMB65580:IMC65580 IMB131116:IMC131116 IMB196652:IMC196652 IMB262188:IMC262188 IMB327724:IMC327724 IMB393260:IMC393260 IMB458796:IMC458796 IMB524332:IMC524332 IMB589868:IMC589868 IMB655404:IMC655404 IMB720940:IMC720940 IMB786476:IMC786476 IMB852012:IMC852012 IMB917548:IMC917548 IMB983084:IMC983084 IVX39:IVY42 IVX65580:IVY65580 IVX131116:IVY131116 IVX196652:IVY196652 IVX262188:IVY262188 IVX327724:IVY327724 IVX393260:IVY393260 IVX458796:IVY458796 IVX524332:IVY524332 IVX589868:IVY589868 IVX655404:IVY655404 IVX720940:IVY720940 IVX786476:IVY786476 IVX852012:IVY852012 IVX917548:IVY917548 IVX983084:IVY983084 JFT39:JFU42 JFT65580:JFU65580 JFT131116:JFU131116 JFT196652:JFU196652 JFT262188:JFU262188 JFT327724:JFU327724 JFT393260:JFU393260 JFT458796:JFU458796 JFT524332:JFU524332 JFT589868:JFU589868 JFT655404:JFU655404 JFT720940:JFU720940 JFT786476:JFU786476 JFT852012:JFU852012 JFT917548:JFU917548 JFT983084:JFU983084 JPP39:JPQ42 JPP65580:JPQ65580 JPP131116:JPQ131116 JPP196652:JPQ196652 JPP262188:JPQ262188 JPP327724:JPQ327724 JPP393260:JPQ393260 JPP458796:JPQ458796 JPP524332:JPQ524332 JPP589868:JPQ589868 JPP655404:JPQ655404 JPP720940:JPQ720940 JPP786476:JPQ786476 JPP852012:JPQ852012 JPP917548:JPQ917548 JPP983084:JPQ983084 JZL39:JZM42 JZL65580:JZM65580 JZL131116:JZM131116 JZL196652:JZM196652 JZL262188:JZM262188 JZL327724:JZM327724 JZL393260:JZM393260 JZL458796:JZM458796 JZL524332:JZM524332 JZL589868:JZM589868 JZL655404:JZM655404 JZL720940:JZM720940 JZL786476:JZM786476 JZL852012:JZM852012 JZL917548:JZM917548 JZL983084:JZM983084 KJH39:KJI42 KJH65580:KJI65580 KJH131116:KJI131116 KJH196652:KJI196652 KJH262188:KJI262188 KJH327724:KJI327724 KJH393260:KJI393260 KJH458796:KJI458796 KJH524332:KJI524332 KJH589868:KJI589868 KJH655404:KJI655404 KJH720940:KJI720940 KJH786476:KJI786476 KJH852012:KJI852012 KJH917548:KJI917548 KJH983084:KJI983084 KTD39:KTE42 KTD65580:KTE65580 KTD131116:KTE131116 KTD196652:KTE196652 KTD262188:KTE262188 KTD327724:KTE327724 KTD393260:KTE393260 KTD458796:KTE458796 KTD524332:KTE524332 KTD589868:KTE589868 KTD655404:KTE655404 KTD720940:KTE720940 KTD786476:KTE786476 KTD852012:KTE852012 KTD917548:KTE917548 KTD983084:KTE983084 LCZ39:LDA42 LCZ65580:LDA65580 LCZ131116:LDA131116 LCZ196652:LDA196652 LCZ262188:LDA262188 LCZ327724:LDA327724 LCZ393260:LDA393260 LCZ458796:LDA458796 LCZ524332:LDA524332 LCZ589868:LDA589868 LCZ655404:LDA655404 LCZ720940:LDA720940 LCZ786476:LDA786476 LCZ852012:LDA852012 LCZ917548:LDA917548 LCZ983084:LDA983084 LMV39:LMW42 LMV65580:LMW65580 LMV131116:LMW131116 LMV196652:LMW196652 LMV262188:LMW262188 LMV327724:LMW327724 LMV393260:LMW393260 LMV458796:LMW458796 LMV524332:LMW524332 LMV589868:LMW589868 LMV655404:LMW655404 LMV720940:LMW720940 LMV786476:LMW786476 LMV852012:LMW852012 LMV917548:LMW917548 LMV983084:LMW983084 LWR39:LWS42 LWR65580:LWS65580 LWR131116:LWS131116 LWR196652:LWS196652 LWR262188:LWS262188 LWR327724:LWS327724 LWR393260:LWS393260 LWR458796:LWS458796 LWR524332:LWS524332 LWR589868:LWS589868 LWR655404:LWS655404 LWR720940:LWS720940 LWR786476:LWS786476 LWR852012:LWS852012 LWR917548:LWS917548 LWR983084:LWS983084 MGN39:MGO42 MGN65580:MGO65580 MGN131116:MGO131116 MGN196652:MGO196652 MGN262188:MGO262188 MGN327724:MGO327724 MGN393260:MGO393260 MGN458796:MGO458796 MGN524332:MGO524332 MGN589868:MGO589868 MGN655404:MGO655404 MGN720940:MGO720940 MGN786476:MGO786476 MGN852012:MGO852012 MGN917548:MGO917548 MGN983084:MGO983084 MQJ39:MQK42 MQJ65580:MQK65580 MQJ131116:MQK131116 MQJ196652:MQK196652 MQJ262188:MQK262188 MQJ327724:MQK327724 MQJ393260:MQK393260 MQJ458796:MQK458796 MQJ524332:MQK524332 MQJ589868:MQK589868 MQJ655404:MQK655404 MQJ720940:MQK720940 MQJ786476:MQK786476 MQJ852012:MQK852012 MQJ917548:MQK917548 MQJ983084:MQK983084 NAF39:NAG42 NAF65580:NAG65580 NAF131116:NAG131116 NAF196652:NAG196652 NAF262188:NAG262188 NAF327724:NAG327724 NAF393260:NAG393260 NAF458796:NAG458796 NAF524332:NAG524332 NAF589868:NAG589868 NAF655404:NAG655404 NAF720940:NAG720940 NAF786476:NAG786476 NAF852012:NAG852012 NAF917548:NAG917548 NAF983084:NAG983084 NKB39:NKC42 NKB65580:NKC65580 NKB131116:NKC131116 NKB196652:NKC196652 NKB262188:NKC262188 NKB327724:NKC327724 NKB393260:NKC393260 NKB458796:NKC458796 NKB524332:NKC524332 NKB589868:NKC589868 NKB655404:NKC655404 NKB720940:NKC720940 NKB786476:NKC786476 NKB852012:NKC852012 NKB917548:NKC917548 NKB983084:NKC983084 NTX39:NTY42 NTX65580:NTY65580 NTX131116:NTY131116 NTX196652:NTY196652 NTX262188:NTY262188 NTX327724:NTY327724 NTX393260:NTY393260 NTX458796:NTY458796 NTX524332:NTY524332 NTX589868:NTY589868 NTX655404:NTY655404 NTX720940:NTY720940 NTX786476:NTY786476 NTX852012:NTY852012 NTX917548:NTY917548 NTX983084:NTY983084 ODT39:ODU42 ODT65580:ODU65580 ODT131116:ODU131116 ODT196652:ODU196652 ODT262188:ODU262188 ODT327724:ODU327724 ODT393260:ODU393260 ODT458796:ODU458796 ODT524332:ODU524332 ODT589868:ODU589868 ODT655404:ODU655404 ODT720940:ODU720940 ODT786476:ODU786476 ODT852012:ODU852012 ODT917548:ODU917548 ODT983084:ODU983084 ONP39:ONQ42 ONP65580:ONQ65580 ONP131116:ONQ131116 ONP196652:ONQ196652 ONP262188:ONQ262188 ONP327724:ONQ327724 ONP393260:ONQ393260 ONP458796:ONQ458796 ONP524332:ONQ524332 ONP589868:ONQ589868 ONP655404:ONQ655404 ONP720940:ONQ720940 ONP786476:ONQ786476 ONP852012:ONQ852012 ONP917548:ONQ917548 ONP983084:ONQ983084 OXL39:OXM42 OXL65580:OXM65580 OXL131116:OXM131116 OXL196652:OXM196652 OXL262188:OXM262188 OXL327724:OXM327724 OXL393260:OXM393260 OXL458796:OXM458796 OXL524332:OXM524332 OXL589868:OXM589868 OXL655404:OXM655404 OXL720940:OXM720940 OXL786476:OXM786476 OXL852012:OXM852012 OXL917548:OXM917548 OXL983084:OXM983084 PHH39:PHI42 PHH65580:PHI65580 PHH131116:PHI131116 PHH196652:PHI196652 PHH262188:PHI262188 PHH327724:PHI327724 PHH393260:PHI393260 PHH458796:PHI458796 PHH524332:PHI524332 PHH589868:PHI589868 PHH655404:PHI655404 PHH720940:PHI720940 PHH786476:PHI786476 PHH852012:PHI852012 PHH917548:PHI917548 PHH983084:PHI983084 PRD39:PRE42 PRD65580:PRE65580 PRD131116:PRE131116 PRD196652:PRE196652 PRD262188:PRE262188 PRD327724:PRE327724 PRD393260:PRE393260 PRD458796:PRE458796 PRD524332:PRE524332 PRD589868:PRE589868 PRD655404:PRE655404 PRD720940:PRE720940 PRD786476:PRE786476 PRD852012:PRE852012 PRD917548:PRE917548 PRD983084:PRE983084 QAZ39:QBA42 QAZ65580:QBA65580 QAZ131116:QBA131116 QAZ196652:QBA196652 QAZ262188:QBA262188 QAZ327724:QBA327724 QAZ393260:QBA393260 QAZ458796:QBA458796 QAZ524332:QBA524332 QAZ589868:QBA589868 QAZ655404:QBA655404 QAZ720940:QBA720940 QAZ786476:QBA786476 QAZ852012:QBA852012 QAZ917548:QBA917548 QAZ983084:QBA983084 QKV39:QKW42 QKV65580:QKW65580 QKV131116:QKW131116 QKV196652:QKW196652 QKV262188:QKW262188 QKV327724:QKW327724 QKV393260:QKW393260 QKV458796:QKW458796 QKV524332:QKW524332 QKV589868:QKW589868 QKV655404:QKW655404 QKV720940:QKW720940 QKV786476:QKW786476 QKV852012:QKW852012 QKV917548:QKW917548 QKV983084:QKW983084 QUR39:QUS42 QUR65580:QUS65580 QUR131116:QUS131116 QUR196652:QUS196652 QUR262188:QUS262188 QUR327724:QUS327724 QUR393260:QUS393260 QUR458796:QUS458796 QUR524332:QUS524332 QUR589868:QUS589868 QUR655404:QUS655404 QUR720940:QUS720940 QUR786476:QUS786476 QUR852012:QUS852012 QUR917548:QUS917548 QUR983084:QUS983084 REN39:REO42 REN65580:REO65580 REN131116:REO131116 REN196652:REO196652 REN262188:REO262188 REN327724:REO327724 REN393260:REO393260 REN458796:REO458796 REN524332:REO524332 REN589868:REO589868 REN655404:REO655404 REN720940:REO720940 REN786476:REO786476 REN852012:REO852012 REN917548:REO917548 REN983084:REO983084 ROJ39:ROK42 ROJ65580:ROK65580 ROJ131116:ROK131116 ROJ196652:ROK196652 ROJ262188:ROK262188 ROJ327724:ROK327724 ROJ393260:ROK393260 ROJ458796:ROK458796 ROJ524332:ROK524332 ROJ589868:ROK589868 ROJ655404:ROK655404 ROJ720940:ROK720940 ROJ786476:ROK786476 ROJ852012:ROK852012 ROJ917548:ROK917548 ROJ983084:ROK983084 RYF39:RYG42 RYF65580:RYG65580 RYF131116:RYG131116 RYF196652:RYG196652 RYF262188:RYG262188 RYF327724:RYG327724 RYF393260:RYG393260 RYF458796:RYG458796 RYF524332:RYG524332 RYF589868:RYG589868 RYF655404:RYG655404 RYF720940:RYG720940 RYF786476:RYG786476 RYF852012:RYG852012 RYF917548:RYG917548 RYF983084:RYG983084 SIB39:SIC42 SIB65580:SIC65580 SIB131116:SIC131116 SIB196652:SIC196652 SIB262188:SIC262188 SIB327724:SIC327724 SIB393260:SIC393260 SIB458796:SIC458796 SIB524332:SIC524332 SIB589868:SIC589868 SIB655404:SIC655404 SIB720940:SIC720940 SIB786476:SIC786476 SIB852012:SIC852012 SIB917548:SIC917548 SIB983084:SIC983084 SRX39:SRY42 SRX65580:SRY65580 SRX131116:SRY131116 SRX196652:SRY196652 SRX262188:SRY262188 SRX327724:SRY327724 SRX393260:SRY393260 SRX458796:SRY458796 SRX524332:SRY524332 SRX589868:SRY589868 SRX655404:SRY655404 SRX720940:SRY720940 SRX786476:SRY786476 SRX852012:SRY852012 SRX917548:SRY917548 SRX983084:SRY983084 TBT39:TBU42 TBT65580:TBU65580 TBT131116:TBU131116 TBT196652:TBU196652 TBT262188:TBU262188 TBT327724:TBU327724 TBT393260:TBU393260 TBT458796:TBU458796 TBT524332:TBU524332 TBT589868:TBU589868 TBT655404:TBU655404 TBT720940:TBU720940 TBT786476:TBU786476 TBT852012:TBU852012 TBT917548:TBU917548 TBT983084:TBU983084 TLP39:TLQ42 TLP65580:TLQ65580 TLP131116:TLQ131116 TLP196652:TLQ196652 TLP262188:TLQ262188 TLP327724:TLQ327724 TLP393260:TLQ393260 TLP458796:TLQ458796 TLP524332:TLQ524332 TLP589868:TLQ589868 TLP655404:TLQ655404 TLP720940:TLQ720940 TLP786476:TLQ786476 TLP852012:TLQ852012 TLP917548:TLQ917548 TLP983084:TLQ983084 TVL39:TVM42 TVL65580:TVM65580 TVL131116:TVM131116 TVL196652:TVM196652 TVL262188:TVM262188 TVL327724:TVM327724 TVL393260:TVM393260 TVL458796:TVM458796 TVL524332:TVM524332 TVL589868:TVM589868 TVL655404:TVM655404 TVL720940:TVM720940 TVL786476:TVM786476 TVL852012:TVM852012 TVL917548:TVM917548 TVL983084:TVM983084 UFH39:UFI42 UFH65580:UFI65580 UFH131116:UFI131116 UFH196652:UFI196652 UFH262188:UFI262188 UFH327724:UFI327724 UFH393260:UFI393260 UFH458796:UFI458796 UFH524332:UFI524332 UFH589868:UFI589868 UFH655404:UFI655404 UFH720940:UFI720940 UFH786476:UFI786476 UFH852012:UFI852012 UFH917548:UFI917548 UFH983084:UFI983084 UPD39:UPE42 UPD65580:UPE65580 UPD131116:UPE131116 UPD196652:UPE196652 UPD262188:UPE262188 UPD327724:UPE327724 UPD393260:UPE393260 UPD458796:UPE458796 UPD524332:UPE524332 UPD589868:UPE589868 UPD655404:UPE655404 UPD720940:UPE720940 UPD786476:UPE786476 UPD852012:UPE852012 UPD917548:UPE917548 UPD983084:UPE983084 UYZ39:UZA42 UYZ65580:UZA65580 UYZ131116:UZA131116 UYZ196652:UZA196652 UYZ262188:UZA262188 UYZ327724:UZA327724 UYZ393260:UZA393260 UYZ458796:UZA458796 UYZ524332:UZA524332 UYZ589868:UZA589868 UYZ655404:UZA655404 UYZ720940:UZA720940 UYZ786476:UZA786476 UYZ852012:UZA852012 UYZ917548:UZA917548 UYZ983084:UZA983084 VIV39:VIW42 VIV65580:VIW65580 VIV131116:VIW131116 VIV196652:VIW196652 VIV262188:VIW262188 VIV327724:VIW327724 VIV393260:VIW393260 VIV458796:VIW458796 VIV524332:VIW524332 VIV589868:VIW589868 VIV655404:VIW655404 VIV720940:VIW720940 VIV786476:VIW786476 VIV852012:VIW852012 VIV917548:VIW917548 VIV983084:VIW983084 VSR39:VSS42 VSR65580:VSS65580 VSR131116:VSS131116 VSR196652:VSS196652 VSR262188:VSS262188 VSR327724:VSS327724 VSR393260:VSS393260 VSR458796:VSS458796 VSR524332:VSS524332 VSR589868:VSS589868 VSR655404:VSS655404 VSR720940:VSS720940 VSR786476:VSS786476 VSR852012:VSS852012 VSR917548:VSS917548 VSR983084:VSS983084 WCN39:WCO42 WCN65580:WCO65580 WCN131116:WCO131116 WCN196652:WCO196652 WCN262188:WCO262188 WCN327724:WCO327724 WCN393260:WCO393260 WCN458796:WCO458796 WCN524332:WCO524332 WCN589868:WCO589868 WCN655404:WCO655404 WCN720940:WCO720940 WCN786476:WCO786476 WCN852012:WCO852012 WCN917548:WCO917548 WCN983084:WCO983084 WMJ39:WMK42 WMJ65580:WMK65580 WMJ131116:WMK131116 WMJ196652:WMK196652 WMJ262188:WMK262188 WMJ327724:WMK327724 WMJ393260:WMK393260 WMJ458796:WMK458796 WMJ524332:WMK524332 WMJ589868:WMK589868 WMJ655404:WMK655404 WMJ720940:WMK720940 WMJ786476:WMK786476 WMJ852012:WMK852012 WMJ917548:WMK917548 WMJ983084:WMK983084 WWF39:WWG42 WWF65580:WWG65580 WWF131116:WWG131116 WWF196652:WWG196652 WWF262188:WWG262188 WWF327724:WWG327724 WWF393260:WWG393260 WWF458796:WWG458796 WWF524332:WWG524332 WWF589868:WWG589868 WWF655404:WWG655404 WWF720940:WWG720940 WWF786476:WWG786476 WWF852012:WWG852012 WWF917548:WWG917548 WWF983084:WWG983084" xr:uid="{00000000-0002-0000-2600-000000000000}">
      <formula1>"□,■"</formula1>
    </dataValidation>
    <dataValidation type="list" allowBlank="1" showInputMessage="1" showErrorMessage="1" prompt="右欄も選択してください。" sqref="X30 X65568 X65570 X65574 X131104 X131106 X131110 X196640 X196642 X196646 X262176 X262178 X262182 X327712 X327714 X327718 X393248 X393250 X393254 X458784 X458786 X458790 X524320 X524322 X524326 X589856 X589858 X589862 X655392 X655394 X655398 X720928 X720930 X720934 X786464 X786466 X786470 X852000 X852002 X852006 X917536 X917538 X917542 X983072 X983074 X983078 JT28 JT30 JT33 JT65568 JT65570 JT65574 JT131104 JT131106 JT131110 JT196640 JT196642 JT196646 JT262176 JT262178 JT262182 JT327712 JT327714 JT327718 JT393248 JT393250 JT393254 JT458784 JT458786 JT458790 JT524320 JT524322 JT524326 JT589856 JT589858 JT589862 JT655392 JT655394 JT655398 JT720928 JT720930 JT720934 JT786464 JT786466 JT786470 JT852000 JT852002 JT852006 JT917536 JT917538 JT917542 JT983072 JT983074 JT983078 TP28 TP30 TP33 TP65568 TP65570 TP65574 TP131104 TP131106 TP131110 TP196640 TP196642 TP196646 TP262176 TP262178 TP262182 TP327712 TP327714 TP327718 TP393248 TP393250 TP393254 TP458784 TP458786 TP458790 TP524320 TP524322 TP524326 TP589856 TP589858 TP589862 TP655392 TP655394 TP655398 TP720928 TP720930 TP720934 TP786464 TP786466 TP786470 TP852000 TP852002 TP852006 TP917536 TP917538 TP917542 TP983072 TP983074 TP983078 ADL28 ADL30 ADL33 ADL65568 ADL65570 ADL65574 ADL131104 ADL131106 ADL131110 ADL196640 ADL196642 ADL196646 ADL262176 ADL262178 ADL262182 ADL327712 ADL327714 ADL327718 ADL393248 ADL393250 ADL393254 ADL458784 ADL458786 ADL458790 ADL524320 ADL524322 ADL524326 ADL589856 ADL589858 ADL589862 ADL655392 ADL655394 ADL655398 ADL720928 ADL720930 ADL720934 ADL786464 ADL786466 ADL786470 ADL852000 ADL852002 ADL852006 ADL917536 ADL917538 ADL917542 ADL983072 ADL983074 ADL983078 ANH28 ANH30 ANH33 ANH65568 ANH65570 ANH65574 ANH131104 ANH131106 ANH131110 ANH196640 ANH196642 ANH196646 ANH262176 ANH262178 ANH262182 ANH327712 ANH327714 ANH327718 ANH393248 ANH393250 ANH393254 ANH458784 ANH458786 ANH458790 ANH524320 ANH524322 ANH524326 ANH589856 ANH589858 ANH589862 ANH655392 ANH655394 ANH655398 ANH720928 ANH720930 ANH720934 ANH786464 ANH786466 ANH786470 ANH852000 ANH852002 ANH852006 ANH917536 ANH917538 ANH917542 ANH983072 ANH983074 ANH983078 AXD28 AXD30 AXD33 AXD65568 AXD65570 AXD65574 AXD131104 AXD131106 AXD131110 AXD196640 AXD196642 AXD196646 AXD262176 AXD262178 AXD262182 AXD327712 AXD327714 AXD327718 AXD393248 AXD393250 AXD393254 AXD458784 AXD458786 AXD458790 AXD524320 AXD524322 AXD524326 AXD589856 AXD589858 AXD589862 AXD655392 AXD655394 AXD655398 AXD720928 AXD720930 AXD720934 AXD786464 AXD786466 AXD786470 AXD852000 AXD852002 AXD852006 AXD917536 AXD917538 AXD917542 AXD983072 AXD983074 AXD983078 BGZ28 BGZ30 BGZ33 BGZ65568 BGZ65570 BGZ65574 BGZ131104 BGZ131106 BGZ131110 BGZ196640 BGZ196642 BGZ196646 BGZ262176 BGZ262178 BGZ262182 BGZ327712 BGZ327714 BGZ327718 BGZ393248 BGZ393250 BGZ393254 BGZ458784 BGZ458786 BGZ458790 BGZ524320 BGZ524322 BGZ524326 BGZ589856 BGZ589858 BGZ589862 BGZ655392 BGZ655394 BGZ655398 BGZ720928 BGZ720930 BGZ720934 BGZ786464 BGZ786466 BGZ786470 BGZ852000 BGZ852002 BGZ852006 BGZ917536 BGZ917538 BGZ917542 BGZ983072 BGZ983074 BGZ983078 BQV28 BQV30 BQV33 BQV65568 BQV65570 BQV65574 BQV131104 BQV131106 BQV131110 BQV196640 BQV196642 BQV196646 BQV262176 BQV262178 BQV262182 BQV327712 BQV327714 BQV327718 BQV393248 BQV393250 BQV393254 BQV458784 BQV458786 BQV458790 BQV524320 BQV524322 BQV524326 BQV589856 BQV589858 BQV589862 BQV655392 BQV655394 BQV655398 BQV720928 BQV720930 BQV720934 BQV786464 BQV786466 BQV786470 BQV852000 BQV852002 BQV852006 BQV917536 BQV917538 BQV917542 BQV983072 BQV983074 BQV983078 CAR28 CAR30 CAR33 CAR65568 CAR65570 CAR65574 CAR131104 CAR131106 CAR131110 CAR196640 CAR196642 CAR196646 CAR262176 CAR262178 CAR262182 CAR327712 CAR327714 CAR327718 CAR393248 CAR393250 CAR393254 CAR458784 CAR458786 CAR458790 CAR524320 CAR524322 CAR524326 CAR589856 CAR589858 CAR589862 CAR655392 CAR655394 CAR655398 CAR720928 CAR720930 CAR720934 CAR786464 CAR786466 CAR786470 CAR852000 CAR852002 CAR852006 CAR917536 CAR917538 CAR917542 CAR983072 CAR983074 CAR983078 CKN28 CKN30 CKN33 CKN65568 CKN65570 CKN65574 CKN131104 CKN131106 CKN131110 CKN196640 CKN196642 CKN196646 CKN262176 CKN262178 CKN262182 CKN327712 CKN327714 CKN327718 CKN393248 CKN393250 CKN393254 CKN458784 CKN458786 CKN458790 CKN524320 CKN524322 CKN524326 CKN589856 CKN589858 CKN589862 CKN655392 CKN655394 CKN655398 CKN720928 CKN720930 CKN720934 CKN786464 CKN786466 CKN786470 CKN852000 CKN852002 CKN852006 CKN917536 CKN917538 CKN917542 CKN983072 CKN983074 CKN983078 CUJ28 CUJ30 CUJ33 CUJ65568 CUJ65570 CUJ65574 CUJ131104 CUJ131106 CUJ131110 CUJ196640 CUJ196642 CUJ196646 CUJ262176 CUJ262178 CUJ262182 CUJ327712 CUJ327714 CUJ327718 CUJ393248 CUJ393250 CUJ393254 CUJ458784 CUJ458786 CUJ458790 CUJ524320 CUJ524322 CUJ524326 CUJ589856 CUJ589858 CUJ589862 CUJ655392 CUJ655394 CUJ655398 CUJ720928 CUJ720930 CUJ720934 CUJ786464 CUJ786466 CUJ786470 CUJ852000 CUJ852002 CUJ852006 CUJ917536 CUJ917538 CUJ917542 CUJ983072 CUJ983074 CUJ983078 DEF28 DEF30 DEF33 DEF65568 DEF65570 DEF65574 DEF131104 DEF131106 DEF131110 DEF196640 DEF196642 DEF196646 DEF262176 DEF262178 DEF262182 DEF327712 DEF327714 DEF327718 DEF393248 DEF393250 DEF393254 DEF458784 DEF458786 DEF458790 DEF524320 DEF524322 DEF524326 DEF589856 DEF589858 DEF589862 DEF655392 DEF655394 DEF655398 DEF720928 DEF720930 DEF720934 DEF786464 DEF786466 DEF786470 DEF852000 DEF852002 DEF852006 DEF917536 DEF917538 DEF917542 DEF983072 DEF983074 DEF983078 DOB28 DOB30 DOB33 DOB65568 DOB65570 DOB65574 DOB131104 DOB131106 DOB131110 DOB196640 DOB196642 DOB196646 DOB262176 DOB262178 DOB262182 DOB327712 DOB327714 DOB327718 DOB393248 DOB393250 DOB393254 DOB458784 DOB458786 DOB458790 DOB524320 DOB524322 DOB524326 DOB589856 DOB589858 DOB589862 DOB655392 DOB655394 DOB655398 DOB720928 DOB720930 DOB720934 DOB786464 DOB786466 DOB786470 DOB852000 DOB852002 DOB852006 DOB917536 DOB917538 DOB917542 DOB983072 DOB983074 DOB983078 DXX28 DXX30 DXX33 DXX65568 DXX65570 DXX65574 DXX131104 DXX131106 DXX131110 DXX196640 DXX196642 DXX196646 DXX262176 DXX262178 DXX262182 DXX327712 DXX327714 DXX327718 DXX393248 DXX393250 DXX393254 DXX458784 DXX458786 DXX458790 DXX524320 DXX524322 DXX524326 DXX589856 DXX589858 DXX589862 DXX655392 DXX655394 DXX655398 DXX720928 DXX720930 DXX720934 DXX786464 DXX786466 DXX786470 DXX852000 DXX852002 DXX852006 DXX917536 DXX917538 DXX917542 DXX983072 DXX983074 DXX983078 EHT28 EHT30 EHT33 EHT65568 EHT65570 EHT65574 EHT131104 EHT131106 EHT131110 EHT196640 EHT196642 EHT196646 EHT262176 EHT262178 EHT262182 EHT327712 EHT327714 EHT327718 EHT393248 EHT393250 EHT393254 EHT458784 EHT458786 EHT458790 EHT524320 EHT524322 EHT524326 EHT589856 EHT589858 EHT589862 EHT655392 EHT655394 EHT655398 EHT720928 EHT720930 EHT720934 EHT786464 EHT786466 EHT786470 EHT852000 EHT852002 EHT852006 EHT917536 EHT917538 EHT917542 EHT983072 EHT983074 EHT983078 ERP28 ERP30 ERP33 ERP65568 ERP65570 ERP65574 ERP131104 ERP131106 ERP131110 ERP196640 ERP196642 ERP196646 ERP262176 ERP262178 ERP262182 ERP327712 ERP327714 ERP327718 ERP393248 ERP393250 ERP393254 ERP458784 ERP458786 ERP458790 ERP524320 ERP524322 ERP524326 ERP589856 ERP589858 ERP589862 ERP655392 ERP655394 ERP655398 ERP720928 ERP720930 ERP720934 ERP786464 ERP786466 ERP786470 ERP852000 ERP852002 ERP852006 ERP917536 ERP917538 ERP917542 ERP983072 ERP983074 ERP983078 FBL28 FBL30 FBL33 FBL65568 FBL65570 FBL65574 FBL131104 FBL131106 FBL131110 FBL196640 FBL196642 FBL196646 FBL262176 FBL262178 FBL262182 FBL327712 FBL327714 FBL327718 FBL393248 FBL393250 FBL393254 FBL458784 FBL458786 FBL458790 FBL524320 FBL524322 FBL524326 FBL589856 FBL589858 FBL589862 FBL655392 FBL655394 FBL655398 FBL720928 FBL720930 FBL720934 FBL786464 FBL786466 FBL786470 FBL852000 FBL852002 FBL852006 FBL917536 FBL917538 FBL917542 FBL983072 FBL983074 FBL983078 FLH28 FLH30 FLH33 FLH65568 FLH65570 FLH65574 FLH131104 FLH131106 FLH131110 FLH196640 FLH196642 FLH196646 FLH262176 FLH262178 FLH262182 FLH327712 FLH327714 FLH327718 FLH393248 FLH393250 FLH393254 FLH458784 FLH458786 FLH458790 FLH524320 FLH524322 FLH524326 FLH589856 FLH589858 FLH589862 FLH655392 FLH655394 FLH655398 FLH720928 FLH720930 FLH720934 FLH786464 FLH786466 FLH786470 FLH852000 FLH852002 FLH852006 FLH917536 FLH917538 FLH917542 FLH983072 FLH983074 FLH983078 FVD28 FVD30 FVD33 FVD65568 FVD65570 FVD65574 FVD131104 FVD131106 FVD131110 FVD196640 FVD196642 FVD196646 FVD262176 FVD262178 FVD262182 FVD327712 FVD327714 FVD327718 FVD393248 FVD393250 FVD393254 FVD458784 FVD458786 FVD458790 FVD524320 FVD524322 FVD524326 FVD589856 FVD589858 FVD589862 FVD655392 FVD655394 FVD655398 FVD720928 FVD720930 FVD720934 FVD786464 FVD786466 FVD786470 FVD852000 FVD852002 FVD852006 FVD917536 FVD917538 FVD917542 FVD983072 FVD983074 FVD983078 GEZ28 GEZ30 GEZ33 GEZ65568 GEZ65570 GEZ65574 GEZ131104 GEZ131106 GEZ131110 GEZ196640 GEZ196642 GEZ196646 GEZ262176 GEZ262178 GEZ262182 GEZ327712 GEZ327714 GEZ327718 GEZ393248 GEZ393250 GEZ393254 GEZ458784 GEZ458786 GEZ458790 GEZ524320 GEZ524322 GEZ524326 GEZ589856 GEZ589858 GEZ589862 GEZ655392 GEZ655394 GEZ655398 GEZ720928 GEZ720930 GEZ720934 GEZ786464 GEZ786466 GEZ786470 GEZ852000 GEZ852002 GEZ852006 GEZ917536 GEZ917538 GEZ917542 GEZ983072 GEZ983074 GEZ983078 GOV28 GOV30 GOV33 GOV65568 GOV65570 GOV65574 GOV131104 GOV131106 GOV131110 GOV196640 GOV196642 GOV196646 GOV262176 GOV262178 GOV262182 GOV327712 GOV327714 GOV327718 GOV393248 GOV393250 GOV393254 GOV458784 GOV458786 GOV458790 GOV524320 GOV524322 GOV524326 GOV589856 GOV589858 GOV589862 GOV655392 GOV655394 GOV655398 GOV720928 GOV720930 GOV720934 GOV786464 GOV786466 GOV786470 GOV852000 GOV852002 GOV852006 GOV917536 GOV917538 GOV917542 GOV983072 GOV983074 GOV983078 GYR28 GYR30 GYR33 GYR65568 GYR65570 GYR65574 GYR131104 GYR131106 GYR131110 GYR196640 GYR196642 GYR196646 GYR262176 GYR262178 GYR262182 GYR327712 GYR327714 GYR327718 GYR393248 GYR393250 GYR393254 GYR458784 GYR458786 GYR458790 GYR524320 GYR524322 GYR524326 GYR589856 GYR589858 GYR589862 GYR655392 GYR655394 GYR655398 GYR720928 GYR720930 GYR720934 GYR786464 GYR786466 GYR786470 GYR852000 GYR852002 GYR852006 GYR917536 GYR917538 GYR917542 GYR983072 GYR983074 GYR983078 HIN28 HIN30 HIN33 HIN65568 HIN65570 HIN65574 HIN131104 HIN131106 HIN131110 HIN196640 HIN196642 HIN196646 HIN262176 HIN262178 HIN262182 HIN327712 HIN327714 HIN327718 HIN393248 HIN393250 HIN393254 HIN458784 HIN458786 HIN458790 HIN524320 HIN524322 HIN524326 HIN589856 HIN589858 HIN589862 HIN655392 HIN655394 HIN655398 HIN720928 HIN720930 HIN720934 HIN786464 HIN786466 HIN786470 HIN852000 HIN852002 HIN852006 HIN917536 HIN917538 HIN917542 HIN983072 HIN983074 HIN983078 HSJ28 HSJ30 HSJ33 HSJ65568 HSJ65570 HSJ65574 HSJ131104 HSJ131106 HSJ131110 HSJ196640 HSJ196642 HSJ196646 HSJ262176 HSJ262178 HSJ262182 HSJ327712 HSJ327714 HSJ327718 HSJ393248 HSJ393250 HSJ393254 HSJ458784 HSJ458786 HSJ458790 HSJ524320 HSJ524322 HSJ524326 HSJ589856 HSJ589858 HSJ589862 HSJ655392 HSJ655394 HSJ655398 HSJ720928 HSJ720930 HSJ720934 HSJ786464 HSJ786466 HSJ786470 HSJ852000 HSJ852002 HSJ852006 HSJ917536 HSJ917538 HSJ917542 HSJ983072 HSJ983074 HSJ983078 ICF28 ICF30 ICF33 ICF65568 ICF65570 ICF65574 ICF131104 ICF131106 ICF131110 ICF196640 ICF196642 ICF196646 ICF262176 ICF262178 ICF262182 ICF327712 ICF327714 ICF327718 ICF393248 ICF393250 ICF393254 ICF458784 ICF458786 ICF458790 ICF524320 ICF524322 ICF524326 ICF589856 ICF589858 ICF589862 ICF655392 ICF655394 ICF655398 ICF720928 ICF720930 ICF720934 ICF786464 ICF786466 ICF786470 ICF852000 ICF852002 ICF852006 ICF917536 ICF917538 ICF917542 ICF983072 ICF983074 ICF983078 IMB28 IMB30 IMB33 IMB65568 IMB65570 IMB65574 IMB131104 IMB131106 IMB131110 IMB196640 IMB196642 IMB196646 IMB262176 IMB262178 IMB262182 IMB327712 IMB327714 IMB327718 IMB393248 IMB393250 IMB393254 IMB458784 IMB458786 IMB458790 IMB524320 IMB524322 IMB524326 IMB589856 IMB589858 IMB589862 IMB655392 IMB655394 IMB655398 IMB720928 IMB720930 IMB720934 IMB786464 IMB786466 IMB786470 IMB852000 IMB852002 IMB852006 IMB917536 IMB917538 IMB917542 IMB983072 IMB983074 IMB983078 IVX28 IVX30 IVX33 IVX65568 IVX65570 IVX65574 IVX131104 IVX131106 IVX131110 IVX196640 IVX196642 IVX196646 IVX262176 IVX262178 IVX262182 IVX327712 IVX327714 IVX327718 IVX393248 IVX393250 IVX393254 IVX458784 IVX458786 IVX458790 IVX524320 IVX524322 IVX524326 IVX589856 IVX589858 IVX589862 IVX655392 IVX655394 IVX655398 IVX720928 IVX720930 IVX720934 IVX786464 IVX786466 IVX786470 IVX852000 IVX852002 IVX852006 IVX917536 IVX917538 IVX917542 IVX983072 IVX983074 IVX983078 JFT28 JFT30 JFT33 JFT65568 JFT65570 JFT65574 JFT131104 JFT131106 JFT131110 JFT196640 JFT196642 JFT196646 JFT262176 JFT262178 JFT262182 JFT327712 JFT327714 JFT327718 JFT393248 JFT393250 JFT393254 JFT458784 JFT458786 JFT458790 JFT524320 JFT524322 JFT524326 JFT589856 JFT589858 JFT589862 JFT655392 JFT655394 JFT655398 JFT720928 JFT720930 JFT720934 JFT786464 JFT786466 JFT786470 JFT852000 JFT852002 JFT852006 JFT917536 JFT917538 JFT917542 JFT983072 JFT983074 JFT983078 JPP28 JPP30 JPP33 JPP65568 JPP65570 JPP65574 JPP131104 JPP131106 JPP131110 JPP196640 JPP196642 JPP196646 JPP262176 JPP262178 JPP262182 JPP327712 JPP327714 JPP327718 JPP393248 JPP393250 JPP393254 JPP458784 JPP458786 JPP458790 JPP524320 JPP524322 JPP524326 JPP589856 JPP589858 JPP589862 JPP655392 JPP655394 JPP655398 JPP720928 JPP720930 JPP720934 JPP786464 JPP786466 JPP786470 JPP852000 JPP852002 JPP852006 JPP917536 JPP917538 JPP917542 JPP983072 JPP983074 JPP983078 JZL28 JZL30 JZL33 JZL65568 JZL65570 JZL65574 JZL131104 JZL131106 JZL131110 JZL196640 JZL196642 JZL196646 JZL262176 JZL262178 JZL262182 JZL327712 JZL327714 JZL327718 JZL393248 JZL393250 JZL393254 JZL458784 JZL458786 JZL458790 JZL524320 JZL524322 JZL524326 JZL589856 JZL589858 JZL589862 JZL655392 JZL655394 JZL655398 JZL720928 JZL720930 JZL720934 JZL786464 JZL786466 JZL786470 JZL852000 JZL852002 JZL852006 JZL917536 JZL917538 JZL917542 JZL983072 JZL983074 JZL983078 KJH28 KJH30 KJH33 KJH65568 KJH65570 KJH65574 KJH131104 KJH131106 KJH131110 KJH196640 KJH196642 KJH196646 KJH262176 KJH262178 KJH262182 KJH327712 KJH327714 KJH327718 KJH393248 KJH393250 KJH393254 KJH458784 KJH458786 KJH458790 KJH524320 KJH524322 KJH524326 KJH589856 KJH589858 KJH589862 KJH655392 KJH655394 KJH655398 KJH720928 KJH720930 KJH720934 KJH786464 KJH786466 KJH786470 KJH852000 KJH852002 KJH852006 KJH917536 KJH917538 KJH917542 KJH983072 KJH983074 KJH983078 KTD28 KTD30 KTD33 KTD65568 KTD65570 KTD65574 KTD131104 KTD131106 KTD131110 KTD196640 KTD196642 KTD196646 KTD262176 KTD262178 KTD262182 KTD327712 KTD327714 KTD327718 KTD393248 KTD393250 KTD393254 KTD458784 KTD458786 KTD458790 KTD524320 KTD524322 KTD524326 KTD589856 KTD589858 KTD589862 KTD655392 KTD655394 KTD655398 KTD720928 KTD720930 KTD720934 KTD786464 KTD786466 KTD786470 KTD852000 KTD852002 KTD852006 KTD917536 KTD917538 KTD917542 KTD983072 KTD983074 KTD983078 LCZ28 LCZ30 LCZ33 LCZ65568 LCZ65570 LCZ65574 LCZ131104 LCZ131106 LCZ131110 LCZ196640 LCZ196642 LCZ196646 LCZ262176 LCZ262178 LCZ262182 LCZ327712 LCZ327714 LCZ327718 LCZ393248 LCZ393250 LCZ393254 LCZ458784 LCZ458786 LCZ458790 LCZ524320 LCZ524322 LCZ524326 LCZ589856 LCZ589858 LCZ589862 LCZ655392 LCZ655394 LCZ655398 LCZ720928 LCZ720930 LCZ720934 LCZ786464 LCZ786466 LCZ786470 LCZ852000 LCZ852002 LCZ852006 LCZ917536 LCZ917538 LCZ917542 LCZ983072 LCZ983074 LCZ983078 LMV28 LMV30 LMV33 LMV65568 LMV65570 LMV65574 LMV131104 LMV131106 LMV131110 LMV196640 LMV196642 LMV196646 LMV262176 LMV262178 LMV262182 LMV327712 LMV327714 LMV327718 LMV393248 LMV393250 LMV393254 LMV458784 LMV458786 LMV458790 LMV524320 LMV524322 LMV524326 LMV589856 LMV589858 LMV589862 LMV655392 LMV655394 LMV655398 LMV720928 LMV720930 LMV720934 LMV786464 LMV786466 LMV786470 LMV852000 LMV852002 LMV852006 LMV917536 LMV917538 LMV917542 LMV983072 LMV983074 LMV983078 LWR28 LWR30 LWR33 LWR65568 LWR65570 LWR65574 LWR131104 LWR131106 LWR131110 LWR196640 LWR196642 LWR196646 LWR262176 LWR262178 LWR262182 LWR327712 LWR327714 LWR327718 LWR393248 LWR393250 LWR393254 LWR458784 LWR458786 LWR458790 LWR524320 LWR524322 LWR524326 LWR589856 LWR589858 LWR589862 LWR655392 LWR655394 LWR655398 LWR720928 LWR720930 LWR720934 LWR786464 LWR786466 LWR786470 LWR852000 LWR852002 LWR852006 LWR917536 LWR917538 LWR917542 LWR983072 LWR983074 LWR983078 MGN28 MGN30 MGN33 MGN65568 MGN65570 MGN65574 MGN131104 MGN131106 MGN131110 MGN196640 MGN196642 MGN196646 MGN262176 MGN262178 MGN262182 MGN327712 MGN327714 MGN327718 MGN393248 MGN393250 MGN393254 MGN458784 MGN458786 MGN458790 MGN524320 MGN524322 MGN524326 MGN589856 MGN589858 MGN589862 MGN655392 MGN655394 MGN655398 MGN720928 MGN720930 MGN720934 MGN786464 MGN786466 MGN786470 MGN852000 MGN852002 MGN852006 MGN917536 MGN917538 MGN917542 MGN983072 MGN983074 MGN983078 MQJ28 MQJ30 MQJ33 MQJ65568 MQJ65570 MQJ65574 MQJ131104 MQJ131106 MQJ131110 MQJ196640 MQJ196642 MQJ196646 MQJ262176 MQJ262178 MQJ262182 MQJ327712 MQJ327714 MQJ327718 MQJ393248 MQJ393250 MQJ393254 MQJ458784 MQJ458786 MQJ458790 MQJ524320 MQJ524322 MQJ524326 MQJ589856 MQJ589858 MQJ589862 MQJ655392 MQJ655394 MQJ655398 MQJ720928 MQJ720930 MQJ720934 MQJ786464 MQJ786466 MQJ786470 MQJ852000 MQJ852002 MQJ852006 MQJ917536 MQJ917538 MQJ917542 MQJ983072 MQJ983074 MQJ983078 NAF28 NAF30 NAF33 NAF65568 NAF65570 NAF65574 NAF131104 NAF131106 NAF131110 NAF196640 NAF196642 NAF196646 NAF262176 NAF262178 NAF262182 NAF327712 NAF327714 NAF327718 NAF393248 NAF393250 NAF393254 NAF458784 NAF458786 NAF458790 NAF524320 NAF524322 NAF524326 NAF589856 NAF589858 NAF589862 NAF655392 NAF655394 NAF655398 NAF720928 NAF720930 NAF720934 NAF786464 NAF786466 NAF786470 NAF852000 NAF852002 NAF852006 NAF917536 NAF917538 NAF917542 NAF983072 NAF983074 NAF983078 NKB28 NKB30 NKB33 NKB65568 NKB65570 NKB65574 NKB131104 NKB131106 NKB131110 NKB196640 NKB196642 NKB196646 NKB262176 NKB262178 NKB262182 NKB327712 NKB327714 NKB327718 NKB393248 NKB393250 NKB393254 NKB458784 NKB458786 NKB458790 NKB524320 NKB524322 NKB524326 NKB589856 NKB589858 NKB589862 NKB655392 NKB655394 NKB655398 NKB720928 NKB720930 NKB720934 NKB786464 NKB786466 NKB786470 NKB852000 NKB852002 NKB852006 NKB917536 NKB917538 NKB917542 NKB983072 NKB983074 NKB983078 NTX28 NTX30 NTX33 NTX65568 NTX65570 NTX65574 NTX131104 NTX131106 NTX131110 NTX196640 NTX196642 NTX196646 NTX262176 NTX262178 NTX262182 NTX327712 NTX327714 NTX327718 NTX393248 NTX393250 NTX393254 NTX458784 NTX458786 NTX458790 NTX524320 NTX524322 NTX524326 NTX589856 NTX589858 NTX589862 NTX655392 NTX655394 NTX655398 NTX720928 NTX720930 NTX720934 NTX786464 NTX786466 NTX786470 NTX852000 NTX852002 NTX852006 NTX917536 NTX917538 NTX917542 NTX983072 NTX983074 NTX983078 ODT28 ODT30 ODT33 ODT65568 ODT65570 ODT65574 ODT131104 ODT131106 ODT131110 ODT196640 ODT196642 ODT196646 ODT262176 ODT262178 ODT262182 ODT327712 ODT327714 ODT327718 ODT393248 ODT393250 ODT393254 ODT458784 ODT458786 ODT458790 ODT524320 ODT524322 ODT524326 ODT589856 ODT589858 ODT589862 ODT655392 ODT655394 ODT655398 ODT720928 ODT720930 ODT720934 ODT786464 ODT786466 ODT786470 ODT852000 ODT852002 ODT852006 ODT917536 ODT917538 ODT917542 ODT983072 ODT983074 ODT983078 ONP28 ONP30 ONP33 ONP65568 ONP65570 ONP65574 ONP131104 ONP131106 ONP131110 ONP196640 ONP196642 ONP196646 ONP262176 ONP262178 ONP262182 ONP327712 ONP327714 ONP327718 ONP393248 ONP393250 ONP393254 ONP458784 ONP458786 ONP458790 ONP524320 ONP524322 ONP524326 ONP589856 ONP589858 ONP589862 ONP655392 ONP655394 ONP655398 ONP720928 ONP720930 ONP720934 ONP786464 ONP786466 ONP786470 ONP852000 ONP852002 ONP852006 ONP917536 ONP917538 ONP917542 ONP983072 ONP983074 ONP983078 OXL28 OXL30 OXL33 OXL65568 OXL65570 OXL65574 OXL131104 OXL131106 OXL131110 OXL196640 OXL196642 OXL196646 OXL262176 OXL262178 OXL262182 OXL327712 OXL327714 OXL327718 OXL393248 OXL393250 OXL393254 OXL458784 OXL458786 OXL458790 OXL524320 OXL524322 OXL524326 OXL589856 OXL589858 OXL589862 OXL655392 OXL655394 OXL655398 OXL720928 OXL720930 OXL720934 OXL786464 OXL786466 OXL786470 OXL852000 OXL852002 OXL852006 OXL917536 OXL917538 OXL917542 OXL983072 OXL983074 OXL983078 PHH28 PHH30 PHH33 PHH65568 PHH65570 PHH65574 PHH131104 PHH131106 PHH131110 PHH196640 PHH196642 PHH196646 PHH262176 PHH262178 PHH262182 PHH327712 PHH327714 PHH327718 PHH393248 PHH393250 PHH393254 PHH458784 PHH458786 PHH458790 PHH524320 PHH524322 PHH524326 PHH589856 PHH589858 PHH589862 PHH655392 PHH655394 PHH655398 PHH720928 PHH720930 PHH720934 PHH786464 PHH786466 PHH786470 PHH852000 PHH852002 PHH852006 PHH917536 PHH917538 PHH917542 PHH983072 PHH983074 PHH983078 PRD28 PRD30 PRD33 PRD65568 PRD65570 PRD65574 PRD131104 PRD131106 PRD131110 PRD196640 PRD196642 PRD196646 PRD262176 PRD262178 PRD262182 PRD327712 PRD327714 PRD327718 PRD393248 PRD393250 PRD393254 PRD458784 PRD458786 PRD458790 PRD524320 PRD524322 PRD524326 PRD589856 PRD589858 PRD589862 PRD655392 PRD655394 PRD655398 PRD720928 PRD720930 PRD720934 PRD786464 PRD786466 PRD786470 PRD852000 PRD852002 PRD852006 PRD917536 PRD917538 PRD917542 PRD983072 PRD983074 PRD983078 QAZ28 QAZ30 QAZ33 QAZ65568 QAZ65570 QAZ65574 QAZ131104 QAZ131106 QAZ131110 QAZ196640 QAZ196642 QAZ196646 QAZ262176 QAZ262178 QAZ262182 QAZ327712 QAZ327714 QAZ327718 QAZ393248 QAZ393250 QAZ393254 QAZ458784 QAZ458786 QAZ458790 QAZ524320 QAZ524322 QAZ524326 QAZ589856 QAZ589858 QAZ589862 QAZ655392 QAZ655394 QAZ655398 QAZ720928 QAZ720930 QAZ720934 QAZ786464 QAZ786466 QAZ786470 QAZ852000 QAZ852002 QAZ852006 QAZ917536 QAZ917538 QAZ917542 QAZ983072 QAZ983074 QAZ983078 QKV28 QKV30 QKV33 QKV65568 QKV65570 QKV65574 QKV131104 QKV131106 QKV131110 QKV196640 QKV196642 QKV196646 QKV262176 QKV262178 QKV262182 QKV327712 QKV327714 QKV327718 QKV393248 QKV393250 QKV393254 QKV458784 QKV458786 QKV458790 QKV524320 QKV524322 QKV524326 QKV589856 QKV589858 QKV589862 QKV655392 QKV655394 QKV655398 QKV720928 QKV720930 QKV720934 QKV786464 QKV786466 QKV786470 QKV852000 QKV852002 QKV852006 QKV917536 QKV917538 QKV917542 QKV983072 QKV983074 QKV983078 QUR28 QUR30 QUR33 QUR65568 QUR65570 QUR65574 QUR131104 QUR131106 QUR131110 QUR196640 QUR196642 QUR196646 QUR262176 QUR262178 QUR262182 QUR327712 QUR327714 QUR327718 QUR393248 QUR393250 QUR393254 QUR458784 QUR458786 QUR458790 QUR524320 QUR524322 QUR524326 QUR589856 QUR589858 QUR589862 QUR655392 QUR655394 QUR655398 QUR720928 QUR720930 QUR720934 QUR786464 QUR786466 QUR786470 QUR852000 QUR852002 QUR852006 QUR917536 QUR917538 QUR917542 QUR983072 QUR983074 QUR983078 REN28 REN30 REN33 REN65568 REN65570 REN65574 REN131104 REN131106 REN131110 REN196640 REN196642 REN196646 REN262176 REN262178 REN262182 REN327712 REN327714 REN327718 REN393248 REN393250 REN393254 REN458784 REN458786 REN458790 REN524320 REN524322 REN524326 REN589856 REN589858 REN589862 REN655392 REN655394 REN655398 REN720928 REN720930 REN720934 REN786464 REN786466 REN786470 REN852000 REN852002 REN852006 REN917536 REN917538 REN917542 REN983072 REN983074 REN983078 ROJ28 ROJ30 ROJ33 ROJ65568 ROJ65570 ROJ65574 ROJ131104 ROJ131106 ROJ131110 ROJ196640 ROJ196642 ROJ196646 ROJ262176 ROJ262178 ROJ262182 ROJ327712 ROJ327714 ROJ327718 ROJ393248 ROJ393250 ROJ393254 ROJ458784 ROJ458786 ROJ458790 ROJ524320 ROJ524322 ROJ524326 ROJ589856 ROJ589858 ROJ589862 ROJ655392 ROJ655394 ROJ655398 ROJ720928 ROJ720930 ROJ720934 ROJ786464 ROJ786466 ROJ786470 ROJ852000 ROJ852002 ROJ852006 ROJ917536 ROJ917538 ROJ917542 ROJ983072 ROJ983074 ROJ983078 RYF28 RYF30 RYF33 RYF65568 RYF65570 RYF65574 RYF131104 RYF131106 RYF131110 RYF196640 RYF196642 RYF196646 RYF262176 RYF262178 RYF262182 RYF327712 RYF327714 RYF327718 RYF393248 RYF393250 RYF393254 RYF458784 RYF458786 RYF458790 RYF524320 RYF524322 RYF524326 RYF589856 RYF589858 RYF589862 RYF655392 RYF655394 RYF655398 RYF720928 RYF720930 RYF720934 RYF786464 RYF786466 RYF786470 RYF852000 RYF852002 RYF852006 RYF917536 RYF917538 RYF917542 RYF983072 RYF983074 RYF983078 SIB28 SIB30 SIB33 SIB65568 SIB65570 SIB65574 SIB131104 SIB131106 SIB131110 SIB196640 SIB196642 SIB196646 SIB262176 SIB262178 SIB262182 SIB327712 SIB327714 SIB327718 SIB393248 SIB393250 SIB393254 SIB458784 SIB458786 SIB458790 SIB524320 SIB524322 SIB524326 SIB589856 SIB589858 SIB589862 SIB655392 SIB655394 SIB655398 SIB720928 SIB720930 SIB720934 SIB786464 SIB786466 SIB786470 SIB852000 SIB852002 SIB852006 SIB917536 SIB917538 SIB917542 SIB983072 SIB983074 SIB983078 SRX28 SRX30 SRX33 SRX65568 SRX65570 SRX65574 SRX131104 SRX131106 SRX131110 SRX196640 SRX196642 SRX196646 SRX262176 SRX262178 SRX262182 SRX327712 SRX327714 SRX327718 SRX393248 SRX393250 SRX393254 SRX458784 SRX458786 SRX458790 SRX524320 SRX524322 SRX524326 SRX589856 SRX589858 SRX589862 SRX655392 SRX655394 SRX655398 SRX720928 SRX720930 SRX720934 SRX786464 SRX786466 SRX786470 SRX852000 SRX852002 SRX852006 SRX917536 SRX917538 SRX917542 SRX983072 SRX983074 SRX983078 TBT28 TBT30 TBT33 TBT65568 TBT65570 TBT65574 TBT131104 TBT131106 TBT131110 TBT196640 TBT196642 TBT196646 TBT262176 TBT262178 TBT262182 TBT327712 TBT327714 TBT327718 TBT393248 TBT393250 TBT393254 TBT458784 TBT458786 TBT458790 TBT524320 TBT524322 TBT524326 TBT589856 TBT589858 TBT589862 TBT655392 TBT655394 TBT655398 TBT720928 TBT720930 TBT720934 TBT786464 TBT786466 TBT786470 TBT852000 TBT852002 TBT852006 TBT917536 TBT917538 TBT917542 TBT983072 TBT983074 TBT983078 TLP28 TLP30 TLP33 TLP65568 TLP65570 TLP65574 TLP131104 TLP131106 TLP131110 TLP196640 TLP196642 TLP196646 TLP262176 TLP262178 TLP262182 TLP327712 TLP327714 TLP327718 TLP393248 TLP393250 TLP393254 TLP458784 TLP458786 TLP458790 TLP524320 TLP524322 TLP524326 TLP589856 TLP589858 TLP589862 TLP655392 TLP655394 TLP655398 TLP720928 TLP720930 TLP720934 TLP786464 TLP786466 TLP786470 TLP852000 TLP852002 TLP852006 TLP917536 TLP917538 TLP917542 TLP983072 TLP983074 TLP983078 TVL28 TVL30 TVL33 TVL65568 TVL65570 TVL65574 TVL131104 TVL131106 TVL131110 TVL196640 TVL196642 TVL196646 TVL262176 TVL262178 TVL262182 TVL327712 TVL327714 TVL327718 TVL393248 TVL393250 TVL393254 TVL458784 TVL458786 TVL458790 TVL524320 TVL524322 TVL524326 TVL589856 TVL589858 TVL589862 TVL655392 TVL655394 TVL655398 TVL720928 TVL720930 TVL720934 TVL786464 TVL786466 TVL786470 TVL852000 TVL852002 TVL852006 TVL917536 TVL917538 TVL917542 TVL983072 TVL983074 TVL983078 UFH28 UFH30 UFH33 UFH65568 UFH65570 UFH65574 UFH131104 UFH131106 UFH131110 UFH196640 UFH196642 UFH196646 UFH262176 UFH262178 UFH262182 UFH327712 UFH327714 UFH327718 UFH393248 UFH393250 UFH393254 UFH458784 UFH458786 UFH458790 UFH524320 UFH524322 UFH524326 UFH589856 UFH589858 UFH589862 UFH655392 UFH655394 UFH655398 UFH720928 UFH720930 UFH720934 UFH786464 UFH786466 UFH786470 UFH852000 UFH852002 UFH852006 UFH917536 UFH917538 UFH917542 UFH983072 UFH983074 UFH983078 UPD28 UPD30 UPD33 UPD65568 UPD65570 UPD65574 UPD131104 UPD131106 UPD131110 UPD196640 UPD196642 UPD196646 UPD262176 UPD262178 UPD262182 UPD327712 UPD327714 UPD327718 UPD393248 UPD393250 UPD393254 UPD458784 UPD458786 UPD458790 UPD524320 UPD524322 UPD524326 UPD589856 UPD589858 UPD589862 UPD655392 UPD655394 UPD655398 UPD720928 UPD720930 UPD720934 UPD786464 UPD786466 UPD786470 UPD852000 UPD852002 UPD852006 UPD917536 UPD917538 UPD917542 UPD983072 UPD983074 UPD983078 UYZ28 UYZ30 UYZ33 UYZ65568 UYZ65570 UYZ65574 UYZ131104 UYZ131106 UYZ131110 UYZ196640 UYZ196642 UYZ196646 UYZ262176 UYZ262178 UYZ262182 UYZ327712 UYZ327714 UYZ327718 UYZ393248 UYZ393250 UYZ393254 UYZ458784 UYZ458786 UYZ458790 UYZ524320 UYZ524322 UYZ524326 UYZ589856 UYZ589858 UYZ589862 UYZ655392 UYZ655394 UYZ655398 UYZ720928 UYZ720930 UYZ720934 UYZ786464 UYZ786466 UYZ786470 UYZ852000 UYZ852002 UYZ852006 UYZ917536 UYZ917538 UYZ917542 UYZ983072 UYZ983074 UYZ983078 VIV28 VIV30 VIV33 VIV65568 VIV65570 VIV65574 VIV131104 VIV131106 VIV131110 VIV196640 VIV196642 VIV196646 VIV262176 VIV262178 VIV262182 VIV327712 VIV327714 VIV327718 VIV393248 VIV393250 VIV393254 VIV458784 VIV458786 VIV458790 VIV524320 VIV524322 VIV524326 VIV589856 VIV589858 VIV589862 VIV655392 VIV655394 VIV655398 VIV720928 VIV720930 VIV720934 VIV786464 VIV786466 VIV786470 VIV852000 VIV852002 VIV852006 VIV917536 VIV917538 VIV917542 VIV983072 VIV983074 VIV983078 VSR28 VSR30 VSR33 VSR65568 VSR65570 VSR65574 VSR131104 VSR131106 VSR131110 VSR196640 VSR196642 VSR196646 VSR262176 VSR262178 VSR262182 VSR327712 VSR327714 VSR327718 VSR393248 VSR393250 VSR393254 VSR458784 VSR458786 VSR458790 VSR524320 VSR524322 VSR524326 VSR589856 VSR589858 VSR589862 VSR655392 VSR655394 VSR655398 VSR720928 VSR720930 VSR720934 VSR786464 VSR786466 VSR786470 VSR852000 VSR852002 VSR852006 VSR917536 VSR917538 VSR917542 VSR983072 VSR983074 VSR983078 WCN28 WCN30 WCN33 WCN65568 WCN65570 WCN65574 WCN131104 WCN131106 WCN131110 WCN196640 WCN196642 WCN196646 WCN262176 WCN262178 WCN262182 WCN327712 WCN327714 WCN327718 WCN393248 WCN393250 WCN393254 WCN458784 WCN458786 WCN458790 WCN524320 WCN524322 WCN524326 WCN589856 WCN589858 WCN589862 WCN655392 WCN655394 WCN655398 WCN720928 WCN720930 WCN720934 WCN786464 WCN786466 WCN786470 WCN852000 WCN852002 WCN852006 WCN917536 WCN917538 WCN917542 WCN983072 WCN983074 WCN983078 WMJ28 WMJ30 WMJ33 WMJ65568 WMJ65570 WMJ65574 WMJ131104 WMJ131106 WMJ131110 WMJ196640 WMJ196642 WMJ196646 WMJ262176 WMJ262178 WMJ262182 WMJ327712 WMJ327714 WMJ327718 WMJ393248 WMJ393250 WMJ393254 WMJ458784 WMJ458786 WMJ458790 WMJ524320 WMJ524322 WMJ524326 WMJ589856 WMJ589858 WMJ589862 WMJ655392 WMJ655394 WMJ655398 WMJ720928 WMJ720930 WMJ720934 WMJ786464 WMJ786466 WMJ786470 WMJ852000 WMJ852002 WMJ852006 WMJ917536 WMJ917538 WMJ917542 WMJ983072 WMJ983074 WMJ983078 WWF28 WWF30 WWF33 WWF65568 WWF65570 WWF65574 WWF131104 WWF131106 WWF131110 WWF196640 WWF196642 WWF196646 WWF262176 WWF262178 WWF262182 WWF327712 WWF327714 WWF327718 WWF393248 WWF393250 WWF393254 WWF458784 WWF458786 WWF458790 WWF524320 WWF524322 WWF524326 WWF589856 WWF589858 WWF589862 WWF655392 WWF655394 WWF655398 WWF720928 WWF720930 WWF720934 WWF786464 WWF786466 WWF786470 WWF852000 WWF852002 WWF852006 WWF917536 WWF917538 WWF917542 WWF983072 WWF983074 WWF983078" xr:uid="{00000000-0002-0000-2600-000001000000}">
      <formula1>"□,■"</formula1>
    </dataValidation>
    <dataValidation type="whole" operator="greaterThanOrEqual" allowBlank="1" showInputMessage="1" showErrorMessage="1" sqref="Z65555:AC65556 Z131091:AC131092 Z196627:AC196628 Z262163:AC262164 Z327699:AC327700 Z393235:AC393236 Z458771:AC458772 Z524307:AC524308 Z589843:AC589844 Z655379:AC655380 Z720915:AC720916 Z786451:AC786452 Z851987:AC851988 Z917523:AC917524 Z983059:AC983060 JV16:JY17 JV65555:JY65556 JV131091:JY131092 JV196627:JY196628 JV262163:JY262164 JV327699:JY327700 JV393235:JY393236 JV458771:JY458772 JV524307:JY524308 JV589843:JY589844 JV655379:JY655380 JV720915:JY720916 JV786451:JY786452 JV851987:JY851988 JV917523:JY917524 JV983059:JY983060 TR16:TU17 TR65555:TU65556 TR131091:TU131092 TR196627:TU196628 TR262163:TU262164 TR327699:TU327700 TR393235:TU393236 TR458771:TU458772 TR524307:TU524308 TR589843:TU589844 TR655379:TU655380 TR720915:TU720916 TR786451:TU786452 TR851987:TU851988 TR917523:TU917524 TR983059:TU983060 ADN16:ADQ17 ADN65555:ADQ65556 ADN131091:ADQ131092 ADN196627:ADQ196628 ADN262163:ADQ262164 ADN327699:ADQ327700 ADN393235:ADQ393236 ADN458771:ADQ458772 ADN524307:ADQ524308 ADN589843:ADQ589844 ADN655379:ADQ655380 ADN720915:ADQ720916 ADN786451:ADQ786452 ADN851987:ADQ851988 ADN917523:ADQ917524 ADN983059:ADQ983060 ANJ16:ANM17 ANJ65555:ANM65556 ANJ131091:ANM131092 ANJ196627:ANM196628 ANJ262163:ANM262164 ANJ327699:ANM327700 ANJ393235:ANM393236 ANJ458771:ANM458772 ANJ524307:ANM524308 ANJ589843:ANM589844 ANJ655379:ANM655380 ANJ720915:ANM720916 ANJ786451:ANM786452 ANJ851987:ANM851988 ANJ917523:ANM917524 ANJ983059:ANM983060 AXF16:AXI17 AXF65555:AXI65556 AXF131091:AXI131092 AXF196627:AXI196628 AXF262163:AXI262164 AXF327699:AXI327700 AXF393235:AXI393236 AXF458771:AXI458772 AXF524307:AXI524308 AXF589843:AXI589844 AXF655379:AXI655380 AXF720915:AXI720916 AXF786451:AXI786452 AXF851987:AXI851988 AXF917523:AXI917524 AXF983059:AXI983060 BHB16:BHE17 BHB65555:BHE65556 BHB131091:BHE131092 BHB196627:BHE196628 BHB262163:BHE262164 BHB327699:BHE327700 BHB393235:BHE393236 BHB458771:BHE458772 BHB524307:BHE524308 BHB589843:BHE589844 BHB655379:BHE655380 BHB720915:BHE720916 BHB786451:BHE786452 BHB851987:BHE851988 BHB917523:BHE917524 BHB983059:BHE983060 BQX16:BRA17 BQX65555:BRA65556 BQX131091:BRA131092 BQX196627:BRA196628 BQX262163:BRA262164 BQX327699:BRA327700 BQX393235:BRA393236 BQX458771:BRA458772 BQX524307:BRA524308 BQX589843:BRA589844 BQX655379:BRA655380 BQX720915:BRA720916 BQX786451:BRA786452 BQX851987:BRA851988 BQX917523:BRA917524 BQX983059:BRA983060 CAT16:CAW17 CAT65555:CAW65556 CAT131091:CAW131092 CAT196627:CAW196628 CAT262163:CAW262164 CAT327699:CAW327700 CAT393235:CAW393236 CAT458771:CAW458772 CAT524307:CAW524308 CAT589843:CAW589844 CAT655379:CAW655380 CAT720915:CAW720916 CAT786451:CAW786452 CAT851987:CAW851988 CAT917523:CAW917524 CAT983059:CAW983060 CKP16:CKS17 CKP65555:CKS65556 CKP131091:CKS131092 CKP196627:CKS196628 CKP262163:CKS262164 CKP327699:CKS327700 CKP393235:CKS393236 CKP458771:CKS458772 CKP524307:CKS524308 CKP589843:CKS589844 CKP655379:CKS655380 CKP720915:CKS720916 CKP786451:CKS786452 CKP851987:CKS851988 CKP917523:CKS917524 CKP983059:CKS983060 CUL16:CUO17 CUL65555:CUO65556 CUL131091:CUO131092 CUL196627:CUO196628 CUL262163:CUO262164 CUL327699:CUO327700 CUL393235:CUO393236 CUL458771:CUO458772 CUL524307:CUO524308 CUL589843:CUO589844 CUL655379:CUO655380 CUL720915:CUO720916 CUL786451:CUO786452 CUL851987:CUO851988 CUL917523:CUO917524 CUL983059:CUO983060 DEH16:DEK17 DEH65555:DEK65556 DEH131091:DEK131092 DEH196627:DEK196628 DEH262163:DEK262164 DEH327699:DEK327700 DEH393235:DEK393236 DEH458771:DEK458772 DEH524307:DEK524308 DEH589843:DEK589844 DEH655379:DEK655380 DEH720915:DEK720916 DEH786451:DEK786452 DEH851987:DEK851988 DEH917523:DEK917524 DEH983059:DEK983060 DOD16:DOG17 DOD65555:DOG65556 DOD131091:DOG131092 DOD196627:DOG196628 DOD262163:DOG262164 DOD327699:DOG327700 DOD393235:DOG393236 DOD458771:DOG458772 DOD524307:DOG524308 DOD589843:DOG589844 DOD655379:DOG655380 DOD720915:DOG720916 DOD786451:DOG786452 DOD851987:DOG851988 DOD917523:DOG917524 DOD983059:DOG983060 DXZ16:DYC17 DXZ65555:DYC65556 DXZ131091:DYC131092 DXZ196627:DYC196628 DXZ262163:DYC262164 DXZ327699:DYC327700 DXZ393235:DYC393236 DXZ458771:DYC458772 DXZ524307:DYC524308 DXZ589843:DYC589844 DXZ655379:DYC655380 DXZ720915:DYC720916 DXZ786451:DYC786452 DXZ851987:DYC851988 DXZ917523:DYC917524 DXZ983059:DYC983060 EHV16:EHY17 EHV65555:EHY65556 EHV131091:EHY131092 EHV196627:EHY196628 EHV262163:EHY262164 EHV327699:EHY327700 EHV393235:EHY393236 EHV458771:EHY458772 EHV524307:EHY524308 EHV589843:EHY589844 EHV655379:EHY655380 EHV720915:EHY720916 EHV786451:EHY786452 EHV851987:EHY851988 EHV917523:EHY917524 EHV983059:EHY983060 ERR16:ERU17 ERR65555:ERU65556 ERR131091:ERU131092 ERR196627:ERU196628 ERR262163:ERU262164 ERR327699:ERU327700 ERR393235:ERU393236 ERR458771:ERU458772 ERR524307:ERU524308 ERR589843:ERU589844 ERR655379:ERU655380 ERR720915:ERU720916 ERR786451:ERU786452 ERR851987:ERU851988 ERR917523:ERU917524 ERR983059:ERU983060 FBN16:FBQ17 FBN65555:FBQ65556 FBN131091:FBQ131092 FBN196627:FBQ196628 FBN262163:FBQ262164 FBN327699:FBQ327700 FBN393235:FBQ393236 FBN458771:FBQ458772 FBN524307:FBQ524308 FBN589843:FBQ589844 FBN655379:FBQ655380 FBN720915:FBQ720916 FBN786451:FBQ786452 FBN851987:FBQ851988 FBN917523:FBQ917524 FBN983059:FBQ983060 FLJ16:FLM17 FLJ65555:FLM65556 FLJ131091:FLM131092 FLJ196627:FLM196628 FLJ262163:FLM262164 FLJ327699:FLM327700 FLJ393235:FLM393236 FLJ458771:FLM458772 FLJ524307:FLM524308 FLJ589843:FLM589844 FLJ655379:FLM655380 FLJ720915:FLM720916 FLJ786451:FLM786452 FLJ851987:FLM851988 FLJ917523:FLM917524 FLJ983059:FLM983060 FVF16:FVI17 FVF65555:FVI65556 FVF131091:FVI131092 FVF196627:FVI196628 FVF262163:FVI262164 FVF327699:FVI327700 FVF393235:FVI393236 FVF458771:FVI458772 FVF524307:FVI524308 FVF589843:FVI589844 FVF655379:FVI655380 FVF720915:FVI720916 FVF786451:FVI786452 FVF851987:FVI851988 FVF917523:FVI917524 FVF983059:FVI983060 GFB16:GFE17 GFB65555:GFE65556 GFB131091:GFE131092 GFB196627:GFE196628 GFB262163:GFE262164 GFB327699:GFE327700 GFB393235:GFE393236 GFB458771:GFE458772 GFB524307:GFE524308 GFB589843:GFE589844 GFB655379:GFE655380 GFB720915:GFE720916 GFB786451:GFE786452 GFB851987:GFE851988 GFB917523:GFE917524 GFB983059:GFE983060 GOX16:GPA17 GOX65555:GPA65556 GOX131091:GPA131092 GOX196627:GPA196628 GOX262163:GPA262164 GOX327699:GPA327700 GOX393235:GPA393236 GOX458771:GPA458772 GOX524307:GPA524308 GOX589843:GPA589844 GOX655379:GPA655380 GOX720915:GPA720916 GOX786451:GPA786452 GOX851987:GPA851988 GOX917523:GPA917524 GOX983059:GPA983060 GYT16:GYW17 GYT65555:GYW65556 GYT131091:GYW131092 GYT196627:GYW196628 GYT262163:GYW262164 GYT327699:GYW327700 GYT393235:GYW393236 GYT458771:GYW458772 GYT524307:GYW524308 GYT589843:GYW589844 GYT655379:GYW655380 GYT720915:GYW720916 GYT786451:GYW786452 GYT851987:GYW851988 GYT917523:GYW917524 GYT983059:GYW983060 HIP16:HIS17 HIP65555:HIS65556 HIP131091:HIS131092 HIP196627:HIS196628 HIP262163:HIS262164 HIP327699:HIS327700 HIP393235:HIS393236 HIP458771:HIS458772 HIP524307:HIS524308 HIP589843:HIS589844 HIP655379:HIS655380 HIP720915:HIS720916 HIP786451:HIS786452 HIP851987:HIS851988 HIP917523:HIS917524 HIP983059:HIS983060 HSL16:HSO17 HSL65555:HSO65556 HSL131091:HSO131092 HSL196627:HSO196628 HSL262163:HSO262164 HSL327699:HSO327700 HSL393235:HSO393236 HSL458771:HSO458772 HSL524307:HSO524308 HSL589843:HSO589844 HSL655379:HSO655380 HSL720915:HSO720916 HSL786451:HSO786452 HSL851987:HSO851988 HSL917523:HSO917524 HSL983059:HSO983060 ICH16:ICK17 ICH65555:ICK65556 ICH131091:ICK131092 ICH196627:ICK196628 ICH262163:ICK262164 ICH327699:ICK327700 ICH393235:ICK393236 ICH458771:ICK458772 ICH524307:ICK524308 ICH589843:ICK589844 ICH655379:ICK655380 ICH720915:ICK720916 ICH786451:ICK786452 ICH851987:ICK851988 ICH917523:ICK917524 ICH983059:ICK983060 IMD16:IMG17 IMD65555:IMG65556 IMD131091:IMG131092 IMD196627:IMG196628 IMD262163:IMG262164 IMD327699:IMG327700 IMD393235:IMG393236 IMD458771:IMG458772 IMD524307:IMG524308 IMD589843:IMG589844 IMD655379:IMG655380 IMD720915:IMG720916 IMD786451:IMG786452 IMD851987:IMG851988 IMD917523:IMG917524 IMD983059:IMG983060 IVZ16:IWC17 IVZ65555:IWC65556 IVZ131091:IWC131092 IVZ196627:IWC196628 IVZ262163:IWC262164 IVZ327699:IWC327700 IVZ393235:IWC393236 IVZ458771:IWC458772 IVZ524307:IWC524308 IVZ589843:IWC589844 IVZ655379:IWC655380 IVZ720915:IWC720916 IVZ786451:IWC786452 IVZ851987:IWC851988 IVZ917523:IWC917524 IVZ983059:IWC983060 JFV16:JFY17 JFV65555:JFY65556 JFV131091:JFY131092 JFV196627:JFY196628 JFV262163:JFY262164 JFV327699:JFY327700 JFV393235:JFY393236 JFV458771:JFY458772 JFV524307:JFY524308 JFV589843:JFY589844 JFV655379:JFY655380 JFV720915:JFY720916 JFV786451:JFY786452 JFV851987:JFY851988 JFV917523:JFY917524 JFV983059:JFY983060 JPR16:JPU17 JPR65555:JPU65556 JPR131091:JPU131092 JPR196627:JPU196628 JPR262163:JPU262164 JPR327699:JPU327700 JPR393235:JPU393236 JPR458771:JPU458772 JPR524307:JPU524308 JPR589843:JPU589844 JPR655379:JPU655380 JPR720915:JPU720916 JPR786451:JPU786452 JPR851987:JPU851988 JPR917523:JPU917524 JPR983059:JPU983060 JZN16:JZQ17 JZN65555:JZQ65556 JZN131091:JZQ131092 JZN196627:JZQ196628 JZN262163:JZQ262164 JZN327699:JZQ327700 JZN393235:JZQ393236 JZN458771:JZQ458772 JZN524307:JZQ524308 JZN589843:JZQ589844 JZN655379:JZQ655380 JZN720915:JZQ720916 JZN786451:JZQ786452 JZN851987:JZQ851988 JZN917523:JZQ917524 JZN983059:JZQ983060 KJJ16:KJM17 KJJ65555:KJM65556 KJJ131091:KJM131092 KJJ196627:KJM196628 KJJ262163:KJM262164 KJJ327699:KJM327700 KJJ393235:KJM393236 KJJ458771:KJM458772 KJJ524307:KJM524308 KJJ589843:KJM589844 KJJ655379:KJM655380 KJJ720915:KJM720916 KJJ786451:KJM786452 KJJ851987:KJM851988 KJJ917523:KJM917524 KJJ983059:KJM983060 KTF16:KTI17 KTF65555:KTI65556 KTF131091:KTI131092 KTF196627:KTI196628 KTF262163:KTI262164 KTF327699:KTI327700 KTF393235:KTI393236 KTF458771:KTI458772 KTF524307:KTI524308 KTF589843:KTI589844 KTF655379:KTI655380 KTF720915:KTI720916 KTF786451:KTI786452 KTF851987:KTI851988 KTF917523:KTI917524 KTF983059:KTI983060 LDB16:LDE17 LDB65555:LDE65556 LDB131091:LDE131092 LDB196627:LDE196628 LDB262163:LDE262164 LDB327699:LDE327700 LDB393235:LDE393236 LDB458771:LDE458772 LDB524307:LDE524308 LDB589843:LDE589844 LDB655379:LDE655380 LDB720915:LDE720916 LDB786451:LDE786452 LDB851987:LDE851988 LDB917523:LDE917524 LDB983059:LDE983060 LMX16:LNA17 LMX65555:LNA65556 LMX131091:LNA131092 LMX196627:LNA196628 LMX262163:LNA262164 LMX327699:LNA327700 LMX393235:LNA393236 LMX458771:LNA458772 LMX524307:LNA524308 LMX589843:LNA589844 LMX655379:LNA655380 LMX720915:LNA720916 LMX786451:LNA786452 LMX851987:LNA851988 LMX917523:LNA917524 LMX983059:LNA983060 LWT16:LWW17 LWT65555:LWW65556 LWT131091:LWW131092 LWT196627:LWW196628 LWT262163:LWW262164 LWT327699:LWW327700 LWT393235:LWW393236 LWT458771:LWW458772 LWT524307:LWW524308 LWT589843:LWW589844 LWT655379:LWW655380 LWT720915:LWW720916 LWT786451:LWW786452 LWT851987:LWW851988 LWT917523:LWW917524 LWT983059:LWW983060 MGP16:MGS17 MGP65555:MGS65556 MGP131091:MGS131092 MGP196627:MGS196628 MGP262163:MGS262164 MGP327699:MGS327700 MGP393235:MGS393236 MGP458771:MGS458772 MGP524307:MGS524308 MGP589843:MGS589844 MGP655379:MGS655380 MGP720915:MGS720916 MGP786451:MGS786452 MGP851987:MGS851988 MGP917523:MGS917524 MGP983059:MGS983060 MQL16:MQO17 MQL65555:MQO65556 MQL131091:MQO131092 MQL196627:MQO196628 MQL262163:MQO262164 MQL327699:MQO327700 MQL393235:MQO393236 MQL458771:MQO458772 MQL524307:MQO524308 MQL589843:MQO589844 MQL655379:MQO655380 MQL720915:MQO720916 MQL786451:MQO786452 MQL851987:MQO851988 MQL917523:MQO917524 MQL983059:MQO983060 NAH16:NAK17 NAH65555:NAK65556 NAH131091:NAK131092 NAH196627:NAK196628 NAH262163:NAK262164 NAH327699:NAK327700 NAH393235:NAK393236 NAH458771:NAK458772 NAH524307:NAK524308 NAH589843:NAK589844 NAH655379:NAK655380 NAH720915:NAK720916 NAH786451:NAK786452 NAH851987:NAK851988 NAH917523:NAK917524 NAH983059:NAK983060 NKD16:NKG17 NKD65555:NKG65556 NKD131091:NKG131092 NKD196627:NKG196628 NKD262163:NKG262164 NKD327699:NKG327700 NKD393235:NKG393236 NKD458771:NKG458772 NKD524307:NKG524308 NKD589843:NKG589844 NKD655379:NKG655380 NKD720915:NKG720916 NKD786451:NKG786452 NKD851987:NKG851988 NKD917523:NKG917524 NKD983059:NKG983060 NTZ16:NUC17 NTZ65555:NUC65556 NTZ131091:NUC131092 NTZ196627:NUC196628 NTZ262163:NUC262164 NTZ327699:NUC327700 NTZ393235:NUC393236 NTZ458771:NUC458772 NTZ524307:NUC524308 NTZ589843:NUC589844 NTZ655379:NUC655380 NTZ720915:NUC720916 NTZ786451:NUC786452 NTZ851987:NUC851988 NTZ917523:NUC917524 NTZ983059:NUC983060 ODV16:ODY17 ODV65555:ODY65556 ODV131091:ODY131092 ODV196627:ODY196628 ODV262163:ODY262164 ODV327699:ODY327700 ODV393235:ODY393236 ODV458771:ODY458772 ODV524307:ODY524308 ODV589843:ODY589844 ODV655379:ODY655380 ODV720915:ODY720916 ODV786451:ODY786452 ODV851987:ODY851988 ODV917523:ODY917524 ODV983059:ODY983060 ONR16:ONU17 ONR65555:ONU65556 ONR131091:ONU131092 ONR196627:ONU196628 ONR262163:ONU262164 ONR327699:ONU327700 ONR393235:ONU393236 ONR458771:ONU458772 ONR524307:ONU524308 ONR589843:ONU589844 ONR655379:ONU655380 ONR720915:ONU720916 ONR786451:ONU786452 ONR851987:ONU851988 ONR917523:ONU917524 ONR983059:ONU983060 OXN16:OXQ17 OXN65555:OXQ65556 OXN131091:OXQ131092 OXN196627:OXQ196628 OXN262163:OXQ262164 OXN327699:OXQ327700 OXN393235:OXQ393236 OXN458771:OXQ458772 OXN524307:OXQ524308 OXN589843:OXQ589844 OXN655379:OXQ655380 OXN720915:OXQ720916 OXN786451:OXQ786452 OXN851987:OXQ851988 OXN917523:OXQ917524 OXN983059:OXQ983060 PHJ16:PHM17 PHJ65555:PHM65556 PHJ131091:PHM131092 PHJ196627:PHM196628 PHJ262163:PHM262164 PHJ327699:PHM327700 PHJ393235:PHM393236 PHJ458771:PHM458772 PHJ524307:PHM524308 PHJ589843:PHM589844 PHJ655379:PHM655380 PHJ720915:PHM720916 PHJ786451:PHM786452 PHJ851987:PHM851988 PHJ917523:PHM917524 PHJ983059:PHM983060 PRF16:PRI17 PRF65555:PRI65556 PRF131091:PRI131092 PRF196627:PRI196628 PRF262163:PRI262164 PRF327699:PRI327700 PRF393235:PRI393236 PRF458771:PRI458772 PRF524307:PRI524308 PRF589843:PRI589844 PRF655379:PRI655380 PRF720915:PRI720916 PRF786451:PRI786452 PRF851987:PRI851988 PRF917523:PRI917524 PRF983059:PRI983060 QBB16:QBE17 QBB65555:QBE65556 QBB131091:QBE131092 QBB196627:QBE196628 QBB262163:QBE262164 QBB327699:QBE327700 QBB393235:QBE393236 QBB458771:QBE458772 QBB524307:QBE524308 QBB589843:QBE589844 QBB655379:QBE655380 QBB720915:QBE720916 QBB786451:QBE786452 QBB851987:QBE851988 QBB917523:QBE917524 QBB983059:QBE983060 QKX16:QLA17 QKX65555:QLA65556 QKX131091:QLA131092 QKX196627:QLA196628 QKX262163:QLA262164 QKX327699:QLA327700 QKX393235:QLA393236 QKX458771:QLA458772 QKX524307:QLA524308 QKX589843:QLA589844 QKX655379:QLA655380 QKX720915:QLA720916 QKX786451:QLA786452 QKX851987:QLA851988 QKX917523:QLA917524 QKX983059:QLA983060 QUT16:QUW17 QUT65555:QUW65556 QUT131091:QUW131092 QUT196627:QUW196628 QUT262163:QUW262164 QUT327699:QUW327700 QUT393235:QUW393236 QUT458771:QUW458772 QUT524307:QUW524308 QUT589843:QUW589844 QUT655379:QUW655380 QUT720915:QUW720916 QUT786451:QUW786452 QUT851987:QUW851988 QUT917523:QUW917524 QUT983059:QUW983060 REP16:RES17 REP65555:RES65556 REP131091:RES131092 REP196627:RES196628 REP262163:RES262164 REP327699:RES327700 REP393235:RES393236 REP458771:RES458772 REP524307:RES524308 REP589843:RES589844 REP655379:RES655380 REP720915:RES720916 REP786451:RES786452 REP851987:RES851988 REP917523:RES917524 REP983059:RES983060 ROL16:ROO17 ROL65555:ROO65556 ROL131091:ROO131092 ROL196627:ROO196628 ROL262163:ROO262164 ROL327699:ROO327700 ROL393235:ROO393236 ROL458771:ROO458772 ROL524307:ROO524308 ROL589843:ROO589844 ROL655379:ROO655380 ROL720915:ROO720916 ROL786451:ROO786452 ROL851987:ROO851988 ROL917523:ROO917524 ROL983059:ROO983060 RYH16:RYK17 RYH65555:RYK65556 RYH131091:RYK131092 RYH196627:RYK196628 RYH262163:RYK262164 RYH327699:RYK327700 RYH393235:RYK393236 RYH458771:RYK458772 RYH524307:RYK524308 RYH589843:RYK589844 RYH655379:RYK655380 RYH720915:RYK720916 RYH786451:RYK786452 RYH851987:RYK851988 RYH917523:RYK917524 RYH983059:RYK983060 SID16:SIG17 SID65555:SIG65556 SID131091:SIG131092 SID196627:SIG196628 SID262163:SIG262164 SID327699:SIG327700 SID393235:SIG393236 SID458771:SIG458772 SID524307:SIG524308 SID589843:SIG589844 SID655379:SIG655380 SID720915:SIG720916 SID786451:SIG786452 SID851987:SIG851988 SID917523:SIG917524 SID983059:SIG983060 SRZ16:SSC17 SRZ65555:SSC65556 SRZ131091:SSC131092 SRZ196627:SSC196628 SRZ262163:SSC262164 SRZ327699:SSC327700 SRZ393235:SSC393236 SRZ458771:SSC458772 SRZ524307:SSC524308 SRZ589843:SSC589844 SRZ655379:SSC655380 SRZ720915:SSC720916 SRZ786451:SSC786452 SRZ851987:SSC851988 SRZ917523:SSC917524 SRZ983059:SSC983060 TBV16:TBY17 TBV65555:TBY65556 TBV131091:TBY131092 TBV196627:TBY196628 TBV262163:TBY262164 TBV327699:TBY327700 TBV393235:TBY393236 TBV458771:TBY458772 TBV524307:TBY524308 TBV589843:TBY589844 TBV655379:TBY655380 TBV720915:TBY720916 TBV786451:TBY786452 TBV851987:TBY851988 TBV917523:TBY917524 TBV983059:TBY983060 TLR16:TLU17 TLR65555:TLU65556 TLR131091:TLU131092 TLR196627:TLU196628 TLR262163:TLU262164 TLR327699:TLU327700 TLR393235:TLU393236 TLR458771:TLU458772 TLR524307:TLU524308 TLR589843:TLU589844 TLR655379:TLU655380 TLR720915:TLU720916 TLR786451:TLU786452 TLR851987:TLU851988 TLR917523:TLU917524 TLR983059:TLU983060 TVN16:TVQ17 TVN65555:TVQ65556 TVN131091:TVQ131092 TVN196627:TVQ196628 TVN262163:TVQ262164 TVN327699:TVQ327700 TVN393235:TVQ393236 TVN458771:TVQ458772 TVN524307:TVQ524308 TVN589843:TVQ589844 TVN655379:TVQ655380 TVN720915:TVQ720916 TVN786451:TVQ786452 TVN851987:TVQ851988 TVN917523:TVQ917524 TVN983059:TVQ983060 UFJ16:UFM17 UFJ65555:UFM65556 UFJ131091:UFM131092 UFJ196627:UFM196628 UFJ262163:UFM262164 UFJ327699:UFM327700 UFJ393235:UFM393236 UFJ458771:UFM458772 UFJ524307:UFM524308 UFJ589843:UFM589844 UFJ655379:UFM655380 UFJ720915:UFM720916 UFJ786451:UFM786452 UFJ851987:UFM851988 UFJ917523:UFM917524 UFJ983059:UFM983060 UPF16:UPI17 UPF65555:UPI65556 UPF131091:UPI131092 UPF196627:UPI196628 UPF262163:UPI262164 UPF327699:UPI327700 UPF393235:UPI393236 UPF458771:UPI458772 UPF524307:UPI524308 UPF589843:UPI589844 UPF655379:UPI655380 UPF720915:UPI720916 UPF786451:UPI786452 UPF851987:UPI851988 UPF917523:UPI917524 UPF983059:UPI983060 UZB16:UZE17 UZB65555:UZE65556 UZB131091:UZE131092 UZB196627:UZE196628 UZB262163:UZE262164 UZB327699:UZE327700 UZB393235:UZE393236 UZB458771:UZE458772 UZB524307:UZE524308 UZB589843:UZE589844 UZB655379:UZE655380 UZB720915:UZE720916 UZB786451:UZE786452 UZB851987:UZE851988 UZB917523:UZE917524 UZB983059:UZE983060 VIX16:VJA17 VIX65555:VJA65556 VIX131091:VJA131092 VIX196627:VJA196628 VIX262163:VJA262164 VIX327699:VJA327700 VIX393235:VJA393236 VIX458771:VJA458772 VIX524307:VJA524308 VIX589843:VJA589844 VIX655379:VJA655380 VIX720915:VJA720916 VIX786451:VJA786452 VIX851987:VJA851988 VIX917523:VJA917524 VIX983059:VJA983060 VST16:VSW17 VST65555:VSW65556 VST131091:VSW131092 VST196627:VSW196628 VST262163:VSW262164 VST327699:VSW327700 VST393235:VSW393236 VST458771:VSW458772 VST524307:VSW524308 VST589843:VSW589844 VST655379:VSW655380 VST720915:VSW720916 VST786451:VSW786452 VST851987:VSW851988 VST917523:VSW917524 VST983059:VSW983060 WCP16:WCS17 WCP65555:WCS65556 WCP131091:WCS131092 WCP196627:WCS196628 WCP262163:WCS262164 WCP327699:WCS327700 WCP393235:WCS393236 WCP458771:WCS458772 WCP524307:WCS524308 WCP589843:WCS589844 WCP655379:WCS655380 WCP720915:WCS720916 WCP786451:WCS786452 WCP851987:WCS851988 WCP917523:WCS917524 WCP983059:WCS983060 WML16:WMO17 WML65555:WMO65556 WML131091:WMO131092 WML196627:WMO196628 WML262163:WMO262164 WML327699:WMO327700 WML393235:WMO393236 WML458771:WMO458772 WML524307:WMO524308 WML589843:WMO589844 WML655379:WMO655380 WML720915:WMO720916 WML786451:WMO786452 WML851987:WMO851988 WML917523:WMO917524 WML983059:WMO983060 WWH16:WWK17 WWH65555:WWK65556 WWH131091:WWK131092 WWH196627:WWK196628 WWH262163:WWK262164 WWH327699:WWK327700 WWH393235:WWK393236 WWH458771:WWK458772 WWH524307:WWK524308 WWH589843:WWK589844 WWH655379:WWK655380 WWH720915:WWK720916 WWH786451:WWK786452 WWH851987:WWK851988 WWH917523:WWK917524 WWH983059:WWK983060" xr:uid="{00000000-0002-0000-2600-000002000000}">
      <formula1>0</formula1>
    </dataValidation>
    <dataValidation type="whole" operator="greaterThanOrEqual" allowBlank="1" showInputMessage="1" sqref="Z16:AC17 AK16:AO17" xr:uid="{00000000-0002-0000-2600-000003000000}">
      <formula1>0</formula1>
    </dataValidation>
    <dataValidation allowBlank="1" showInputMessage="1" showErrorMessage="1" prompt="ストック活用型も併せて選択します。" sqref="X40:AJ41 X42" xr:uid="{00000000-0002-0000-2600-000004000000}"/>
  </dataValidations>
  <printOptions horizontalCentered="1"/>
  <pageMargins left="0.39370078740157483" right="0.39370078740157483" top="0.43307086614173229" bottom="0.15748031496062992" header="0" footer="0"/>
  <pageSetup paperSize="9" scale="63" orientation="portrait" blackAndWhite="1" horizontalDpi="300" r:id="rId1"/>
  <rowBreaks count="1" manualBreakCount="1">
    <brk id="101"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03C8384E-3051-4C3B-BC8F-CC6F68DD5856}">
          <x14:formula1>
            <xm:f>0</xm:f>
          </x14:formula1>
          <xm:sqref>WWY983088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Y131084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Y196620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Y262156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Y327692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Y393228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Y458764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Y524300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Y589836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Y655372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Y720908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Y786444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Y851980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Y917516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Y983052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VJO983088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AI65548 KE65548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AI131084 KE131084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AI196620 KE196620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AI262156 KE262156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AI327692 KE327692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AI393228 KE393228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AI458764 KE458764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AI524300 KE524300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AI589836 KE589836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AI655372 KE655372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AI720908 KE720908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AI786444 KE786444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AI851980 KE851980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AI917516 KE917516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AI983052 KE983052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 TCM983088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VTK983088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WDG983088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WNC983088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TMI983088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BT65548 LP65548 VL65548 AFH65548 APD65548 AYZ65548 BIV65548 BSR65548 CCN65548 CMJ65548 CWF65548 DGB65548 DPX65548 DZT65548 EJP65548 ETL65548 FDH65548 FND65548 FWZ65548 GGV65548 GQR65548 HAN65548 HKJ65548 HUF65548 IEB65548 INX65548 IXT65548 JHP65548 JRL65548 KBH65548 KLD65548 KUZ65548 LEV65548 LOR65548 LYN65548 MIJ65548 MSF65548 NCB65548 NLX65548 NVT65548 OFP65548 OPL65548 OZH65548 PJD65548 PSZ65548 QCV65548 QMR65548 QWN65548 RGJ65548 RQF65548 SAB65548 SJX65548 STT65548 TDP65548 TNL65548 TXH65548 UHD65548 UQZ65548 VAV65548 VKR65548 VUN65548 WEJ65548 WOF65548 WYB65548 BT131084 LP131084 VL131084 AFH131084 APD131084 AYZ131084 BIV131084 BSR131084 CCN131084 CMJ131084 CWF131084 DGB131084 DPX131084 DZT131084 EJP131084 ETL131084 FDH131084 FND131084 FWZ131084 GGV131084 GQR131084 HAN131084 HKJ131084 HUF131084 IEB131084 INX131084 IXT131084 JHP131084 JRL131084 KBH131084 KLD131084 KUZ131084 LEV131084 LOR131084 LYN131084 MIJ131084 MSF131084 NCB131084 NLX131084 NVT131084 OFP131084 OPL131084 OZH131084 PJD131084 PSZ131084 QCV131084 QMR131084 QWN131084 RGJ131084 RQF131084 SAB131084 SJX131084 STT131084 TDP131084 TNL131084 TXH131084 UHD131084 UQZ131084 VAV131084 VKR131084 VUN131084 WEJ131084 WOF131084 WYB131084 BT196620 LP196620 VL196620 AFH196620 APD196620 AYZ196620 BIV196620 BSR196620 CCN196620 CMJ196620 CWF196620 DGB196620 DPX196620 DZT196620 EJP196620 ETL196620 FDH196620 FND196620 FWZ196620 GGV196620 GQR196620 HAN196620 HKJ196620 HUF196620 IEB196620 INX196620 IXT196620 JHP196620 JRL196620 KBH196620 KLD196620 KUZ196620 LEV196620 LOR196620 LYN196620 MIJ196620 MSF196620 NCB196620 NLX196620 NVT196620 OFP196620 OPL196620 OZH196620 PJD196620 PSZ196620 QCV196620 QMR196620 QWN196620 RGJ196620 RQF196620 SAB196620 SJX196620 STT196620 TDP196620 TNL196620 TXH196620 UHD196620 UQZ196620 VAV196620 VKR196620 VUN196620 WEJ196620 WOF196620 WYB196620 BT262156 LP262156 VL262156 AFH262156 APD262156 AYZ262156 BIV262156 BSR262156 CCN262156 CMJ262156 CWF262156 DGB262156 DPX262156 DZT262156 EJP262156 ETL262156 FDH262156 FND262156 FWZ262156 GGV262156 GQR262156 HAN262156 HKJ262156 HUF262156 IEB262156 INX262156 IXT262156 JHP262156 JRL262156 KBH262156 KLD262156 KUZ262156 LEV262156 LOR262156 LYN262156 MIJ262156 MSF262156 NCB262156 NLX262156 NVT262156 OFP262156 OPL262156 OZH262156 PJD262156 PSZ262156 QCV262156 QMR262156 QWN262156 RGJ262156 RQF262156 SAB262156 SJX262156 STT262156 TDP262156 TNL262156 TXH262156 UHD262156 UQZ262156 VAV262156 VKR262156 VUN262156 WEJ262156 WOF262156 WYB262156 BT327692 LP327692 VL327692 AFH327692 APD327692 AYZ327692 BIV327692 BSR327692 CCN327692 CMJ327692 CWF327692 DGB327692 DPX327692 DZT327692 EJP327692 ETL327692 FDH327692 FND327692 FWZ327692 GGV327692 GQR327692 HAN327692 HKJ327692 HUF327692 IEB327692 INX327692 IXT327692 JHP327692 JRL327692 KBH327692 KLD327692 KUZ327692 LEV327692 LOR327692 LYN327692 MIJ327692 MSF327692 NCB327692 NLX327692 NVT327692 OFP327692 OPL327692 OZH327692 PJD327692 PSZ327692 QCV327692 QMR327692 QWN327692 RGJ327692 RQF327692 SAB327692 SJX327692 STT327692 TDP327692 TNL327692 TXH327692 UHD327692 UQZ327692 VAV327692 VKR327692 VUN327692 WEJ327692 WOF327692 WYB327692 BT393228 LP393228 VL393228 AFH393228 APD393228 AYZ393228 BIV393228 BSR393228 CCN393228 CMJ393228 CWF393228 DGB393228 DPX393228 DZT393228 EJP393228 ETL393228 FDH393228 FND393228 FWZ393228 GGV393228 GQR393228 HAN393228 HKJ393228 HUF393228 IEB393228 INX393228 IXT393228 JHP393228 JRL393228 KBH393228 KLD393228 KUZ393228 LEV393228 LOR393228 LYN393228 MIJ393228 MSF393228 NCB393228 NLX393228 NVT393228 OFP393228 OPL393228 OZH393228 PJD393228 PSZ393228 QCV393228 QMR393228 QWN393228 RGJ393228 RQF393228 SAB393228 SJX393228 STT393228 TDP393228 TNL393228 TXH393228 UHD393228 UQZ393228 VAV393228 VKR393228 VUN393228 WEJ393228 WOF393228 WYB393228 BT458764 LP458764 VL458764 AFH458764 APD458764 AYZ458764 BIV458764 BSR458764 CCN458764 CMJ458764 CWF458764 DGB458764 DPX458764 DZT458764 EJP458764 ETL458764 FDH458764 FND458764 FWZ458764 GGV458764 GQR458764 HAN458764 HKJ458764 HUF458764 IEB458764 INX458764 IXT458764 JHP458764 JRL458764 KBH458764 KLD458764 KUZ458764 LEV458764 LOR458764 LYN458764 MIJ458764 MSF458764 NCB458764 NLX458764 NVT458764 OFP458764 OPL458764 OZH458764 PJD458764 PSZ458764 QCV458764 QMR458764 QWN458764 RGJ458764 RQF458764 SAB458764 SJX458764 STT458764 TDP458764 TNL458764 TXH458764 UHD458764 UQZ458764 VAV458764 VKR458764 VUN458764 WEJ458764 WOF458764 WYB458764 BT524300 LP524300 VL524300 AFH524300 APD524300 AYZ524300 BIV524300 BSR524300 CCN524300 CMJ524300 CWF524300 DGB524300 DPX524300 DZT524300 EJP524300 ETL524300 FDH524300 FND524300 FWZ524300 GGV524300 GQR524300 HAN524300 HKJ524300 HUF524300 IEB524300 INX524300 IXT524300 JHP524300 JRL524300 KBH524300 KLD524300 KUZ524300 LEV524300 LOR524300 LYN524300 MIJ524300 MSF524300 NCB524300 NLX524300 NVT524300 OFP524300 OPL524300 OZH524300 PJD524300 PSZ524300 QCV524300 QMR524300 QWN524300 RGJ524300 RQF524300 SAB524300 SJX524300 STT524300 TDP524300 TNL524300 TXH524300 UHD524300 UQZ524300 VAV524300 VKR524300 VUN524300 WEJ524300 WOF524300 WYB524300 BT589836 LP589836 VL589836 AFH589836 APD589836 AYZ589836 BIV589836 BSR589836 CCN589836 CMJ589836 CWF589836 DGB589836 DPX589836 DZT589836 EJP589836 ETL589836 FDH589836 FND589836 FWZ589836 GGV589836 GQR589836 HAN589836 HKJ589836 HUF589836 IEB589836 INX589836 IXT589836 JHP589836 JRL589836 KBH589836 KLD589836 KUZ589836 LEV589836 LOR589836 LYN589836 MIJ589836 MSF589836 NCB589836 NLX589836 NVT589836 OFP589836 OPL589836 OZH589836 PJD589836 PSZ589836 QCV589836 QMR589836 QWN589836 RGJ589836 RQF589836 SAB589836 SJX589836 STT589836 TDP589836 TNL589836 TXH589836 UHD589836 UQZ589836 VAV589836 VKR589836 VUN589836 WEJ589836 WOF589836 WYB589836 BT655372 LP655372 VL655372 AFH655372 APD655372 AYZ655372 BIV655372 BSR655372 CCN655372 CMJ655372 CWF655372 DGB655372 DPX655372 DZT655372 EJP655372 ETL655372 FDH655372 FND655372 FWZ655372 GGV655372 GQR655372 HAN655372 HKJ655372 HUF655372 IEB655372 INX655372 IXT655372 JHP655372 JRL655372 KBH655372 KLD655372 KUZ655372 LEV655372 LOR655372 LYN655372 MIJ655372 MSF655372 NCB655372 NLX655372 NVT655372 OFP655372 OPL655372 OZH655372 PJD655372 PSZ655372 QCV655372 QMR655372 QWN655372 RGJ655372 RQF655372 SAB655372 SJX655372 STT655372 TDP655372 TNL655372 TXH655372 UHD655372 UQZ655372 VAV655372 VKR655372 VUN655372 WEJ655372 WOF655372 WYB655372 BT720908 LP720908 VL720908 AFH720908 APD720908 AYZ720908 BIV720908 BSR720908 CCN720908 CMJ720908 CWF720908 DGB720908 DPX720908 DZT720908 EJP720908 ETL720908 FDH720908 FND720908 FWZ720908 GGV720908 GQR720908 HAN720908 HKJ720908 HUF720908 IEB720908 INX720908 IXT720908 JHP720908 JRL720908 KBH720908 KLD720908 KUZ720908 LEV720908 LOR720908 LYN720908 MIJ720908 MSF720908 NCB720908 NLX720908 NVT720908 OFP720908 OPL720908 OZH720908 PJD720908 PSZ720908 QCV720908 QMR720908 QWN720908 RGJ720908 RQF720908 SAB720908 SJX720908 STT720908 TDP720908 TNL720908 TXH720908 UHD720908 UQZ720908 VAV720908 VKR720908 VUN720908 WEJ720908 WOF720908 WYB720908 BT786444 LP786444 VL786444 AFH786444 APD786444 AYZ786444 BIV786444 BSR786444 CCN786444 CMJ786444 CWF786444 DGB786444 DPX786444 DZT786444 EJP786444 ETL786444 FDH786444 FND786444 FWZ786444 GGV786444 GQR786444 HAN786444 HKJ786444 HUF786444 IEB786444 INX786444 IXT786444 JHP786444 JRL786444 KBH786444 KLD786444 KUZ786444 LEV786444 LOR786444 LYN786444 MIJ786444 MSF786444 NCB786444 NLX786444 NVT786444 OFP786444 OPL786444 OZH786444 PJD786444 PSZ786444 QCV786444 QMR786444 QWN786444 RGJ786444 RQF786444 SAB786444 SJX786444 STT786444 TDP786444 TNL786444 TXH786444 UHD786444 UQZ786444 VAV786444 VKR786444 VUN786444 WEJ786444 WOF786444 WYB786444 BT851980 LP851980 VL851980 AFH851980 APD851980 AYZ851980 BIV851980 BSR851980 CCN851980 CMJ851980 CWF851980 DGB851980 DPX851980 DZT851980 EJP851980 ETL851980 FDH851980 FND851980 FWZ851980 GGV851980 GQR851980 HAN851980 HKJ851980 HUF851980 IEB851980 INX851980 IXT851980 JHP851980 JRL851980 KBH851980 KLD851980 KUZ851980 LEV851980 LOR851980 LYN851980 MIJ851980 MSF851980 NCB851980 NLX851980 NVT851980 OFP851980 OPL851980 OZH851980 PJD851980 PSZ851980 QCV851980 QMR851980 QWN851980 RGJ851980 RQF851980 SAB851980 SJX851980 STT851980 TDP851980 TNL851980 TXH851980 UHD851980 UQZ851980 VAV851980 VKR851980 VUN851980 WEJ851980 WOF851980 WYB851980 BT917516 LP917516 VL917516 AFH917516 APD917516 AYZ917516 BIV917516 BSR917516 CCN917516 CMJ917516 CWF917516 DGB917516 DPX917516 DZT917516 EJP917516 ETL917516 FDH917516 FND917516 FWZ917516 GGV917516 GQR917516 HAN917516 HKJ917516 HUF917516 IEB917516 INX917516 IXT917516 JHP917516 JRL917516 KBH917516 KLD917516 KUZ917516 LEV917516 LOR917516 LYN917516 MIJ917516 MSF917516 NCB917516 NLX917516 NVT917516 OFP917516 OPL917516 OZH917516 PJD917516 PSZ917516 QCV917516 QMR917516 QWN917516 RGJ917516 RQF917516 SAB917516 SJX917516 STT917516 TDP917516 TNL917516 TXH917516 UHD917516 UQZ917516 VAV917516 VKR917516 VUN917516 WEJ917516 WOF917516 WYB917516 BT983052 LP983052 VL983052 AFH983052 APD983052 AYZ983052 BIV983052 BSR983052 CCN983052 CMJ983052 CWF983052 DGB983052 DPX983052 DZT983052 EJP983052 ETL983052 FDH983052 FND983052 FWZ983052 GGV983052 GQR983052 HAN983052 HKJ983052 HUF983052 IEB983052 INX983052 IXT983052 JHP983052 JRL983052 KBH983052 KLD983052 KUZ983052 LEV983052 LOR983052 LYN983052 MIJ983052 MSF983052 NCB983052 NLX983052 NVT983052 OFP983052 OPL983052 OZH983052 PJD983052 PSZ983052 QCV983052 QMR983052 QWN983052 RGJ983052 RQF983052 SAB983052 SJX983052 STT983052 TDP983052 TNL983052 TXH983052 UHD983052 UQZ983052 VAV983052 VKR983052 VUN983052 WEJ983052 WOF983052 WYB983052 TWE983088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BN65548 LJ65548 VF65548 AFB65548 AOX65548 AYT65548 BIP65548 BSL65548 CCH65548 CMD65548 CVZ65548 DFV65548 DPR65548 DZN65548 EJJ65548 ETF65548 FDB65548 FMX65548 FWT65548 GGP65548 GQL65548 HAH65548 HKD65548 HTZ65548 IDV65548 INR65548 IXN65548 JHJ65548 JRF65548 KBB65548 KKX65548 KUT65548 LEP65548 LOL65548 LYH65548 MID65548 MRZ65548 NBV65548 NLR65548 NVN65548 OFJ65548 OPF65548 OZB65548 PIX65548 PST65548 QCP65548 QML65548 QWH65548 RGD65548 RPZ65548 RZV65548 SJR65548 STN65548 TDJ65548 TNF65548 TXB65548 UGX65548 UQT65548 VAP65548 VKL65548 VUH65548 WED65548 WNZ65548 WXV65548 BN131084 LJ131084 VF131084 AFB131084 AOX131084 AYT131084 BIP131084 BSL131084 CCH131084 CMD131084 CVZ131084 DFV131084 DPR131084 DZN131084 EJJ131084 ETF131084 FDB131084 FMX131084 FWT131084 GGP131084 GQL131084 HAH131084 HKD131084 HTZ131084 IDV131084 INR131084 IXN131084 JHJ131084 JRF131084 KBB131084 KKX131084 KUT131084 LEP131084 LOL131084 LYH131084 MID131084 MRZ131084 NBV131084 NLR131084 NVN131084 OFJ131084 OPF131084 OZB131084 PIX131084 PST131084 QCP131084 QML131084 QWH131084 RGD131084 RPZ131084 RZV131084 SJR131084 STN131084 TDJ131084 TNF131084 TXB131084 UGX131084 UQT131084 VAP131084 VKL131084 VUH131084 WED131084 WNZ131084 WXV131084 BN196620 LJ196620 VF196620 AFB196620 AOX196620 AYT196620 BIP196620 BSL196620 CCH196620 CMD196620 CVZ196620 DFV196620 DPR196620 DZN196620 EJJ196620 ETF196620 FDB196620 FMX196620 FWT196620 GGP196620 GQL196620 HAH196620 HKD196620 HTZ196620 IDV196620 INR196620 IXN196620 JHJ196620 JRF196620 KBB196620 KKX196620 KUT196620 LEP196620 LOL196620 LYH196620 MID196620 MRZ196620 NBV196620 NLR196620 NVN196620 OFJ196620 OPF196620 OZB196620 PIX196620 PST196620 QCP196620 QML196620 QWH196620 RGD196620 RPZ196620 RZV196620 SJR196620 STN196620 TDJ196620 TNF196620 TXB196620 UGX196620 UQT196620 VAP196620 VKL196620 VUH196620 WED196620 WNZ196620 WXV196620 BN262156 LJ262156 VF262156 AFB262156 AOX262156 AYT262156 BIP262156 BSL262156 CCH262156 CMD262156 CVZ262156 DFV262156 DPR262156 DZN262156 EJJ262156 ETF262156 FDB262156 FMX262156 FWT262156 GGP262156 GQL262156 HAH262156 HKD262156 HTZ262156 IDV262156 INR262156 IXN262156 JHJ262156 JRF262156 KBB262156 KKX262156 KUT262156 LEP262156 LOL262156 LYH262156 MID262156 MRZ262156 NBV262156 NLR262156 NVN262156 OFJ262156 OPF262156 OZB262156 PIX262156 PST262156 QCP262156 QML262156 QWH262156 RGD262156 RPZ262156 RZV262156 SJR262156 STN262156 TDJ262156 TNF262156 TXB262156 UGX262156 UQT262156 VAP262156 VKL262156 VUH262156 WED262156 WNZ262156 WXV262156 BN327692 LJ327692 VF327692 AFB327692 AOX327692 AYT327692 BIP327692 BSL327692 CCH327692 CMD327692 CVZ327692 DFV327692 DPR327692 DZN327692 EJJ327692 ETF327692 FDB327692 FMX327692 FWT327692 GGP327692 GQL327692 HAH327692 HKD327692 HTZ327692 IDV327692 INR327692 IXN327692 JHJ327692 JRF327692 KBB327692 KKX327692 KUT327692 LEP327692 LOL327692 LYH327692 MID327692 MRZ327692 NBV327692 NLR327692 NVN327692 OFJ327692 OPF327692 OZB327692 PIX327692 PST327692 QCP327692 QML327692 QWH327692 RGD327692 RPZ327692 RZV327692 SJR327692 STN327692 TDJ327692 TNF327692 TXB327692 UGX327692 UQT327692 VAP327692 VKL327692 VUH327692 WED327692 WNZ327692 WXV327692 BN393228 LJ393228 VF393228 AFB393228 AOX393228 AYT393228 BIP393228 BSL393228 CCH393228 CMD393228 CVZ393228 DFV393228 DPR393228 DZN393228 EJJ393228 ETF393228 FDB393228 FMX393228 FWT393228 GGP393228 GQL393228 HAH393228 HKD393228 HTZ393228 IDV393228 INR393228 IXN393228 JHJ393228 JRF393228 KBB393228 KKX393228 KUT393228 LEP393228 LOL393228 LYH393228 MID393228 MRZ393228 NBV393228 NLR393228 NVN393228 OFJ393228 OPF393228 OZB393228 PIX393228 PST393228 QCP393228 QML393228 QWH393228 RGD393228 RPZ393228 RZV393228 SJR393228 STN393228 TDJ393228 TNF393228 TXB393228 UGX393228 UQT393228 VAP393228 VKL393228 VUH393228 WED393228 WNZ393228 WXV393228 BN458764 LJ458764 VF458764 AFB458764 AOX458764 AYT458764 BIP458764 BSL458764 CCH458764 CMD458764 CVZ458764 DFV458764 DPR458764 DZN458764 EJJ458764 ETF458764 FDB458764 FMX458764 FWT458764 GGP458764 GQL458764 HAH458764 HKD458764 HTZ458764 IDV458764 INR458764 IXN458764 JHJ458764 JRF458764 KBB458764 KKX458764 KUT458764 LEP458764 LOL458764 LYH458764 MID458764 MRZ458764 NBV458764 NLR458764 NVN458764 OFJ458764 OPF458764 OZB458764 PIX458764 PST458764 QCP458764 QML458764 QWH458764 RGD458764 RPZ458764 RZV458764 SJR458764 STN458764 TDJ458764 TNF458764 TXB458764 UGX458764 UQT458764 VAP458764 VKL458764 VUH458764 WED458764 WNZ458764 WXV458764 BN524300 LJ524300 VF524300 AFB524300 AOX524300 AYT524300 BIP524300 BSL524300 CCH524300 CMD524300 CVZ524300 DFV524300 DPR524300 DZN524300 EJJ524300 ETF524300 FDB524300 FMX524300 FWT524300 GGP524300 GQL524300 HAH524300 HKD524300 HTZ524300 IDV524300 INR524300 IXN524300 JHJ524300 JRF524300 KBB524300 KKX524300 KUT524300 LEP524300 LOL524300 LYH524300 MID524300 MRZ524300 NBV524300 NLR524300 NVN524300 OFJ524300 OPF524300 OZB524300 PIX524300 PST524300 QCP524300 QML524300 QWH524300 RGD524300 RPZ524300 RZV524300 SJR524300 STN524300 TDJ524300 TNF524300 TXB524300 UGX524300 UQT524300 VAP524300 VKL524300 VUH524300 WED524300 WNZ524300 WXV524300 BN589836 LJ589836 VF589836 AFB589836 AOX589836 AYT589836 BIP589836 BSL589836 CCH589836 CMD589836 CVZ589836 DFV589836 DPR589836 DZN589836 EJJ589836 ETF589836 FDB589836 FMX589836 FWT589836 GGP589836 GQL589836 HAH589836 HKD589836 HTZ589836 IDV589836 INR589836 IXN589836 JHJ589836 JRF589836 KBB589836 KKX589836 KUT589836 LEP589836 LOL589836 LYH589836 MID589836 MRZ589836 NBV589836 NLR589836 NVN589836 OFJ589836 OPF589836 OZB589836 PIX589836 PST589836 QCP589836 QML589836 QWH589836 RGD589836 RPZ589836 RZV589836 SJR589836 STN589836 TDJ589836 TNF589836 TXB589836 UGX589836 UQT589836 VAP589836 VKL589836 VUH589836 WED589836 WNZ589836 WXV589836 BN655372 LJ655372 VF655372 AFB655372 AOX655372 AYT655372 BIP655372 BSL655372 CCH655372 CMD655372 CVZ655372 DFV655372 DPR655372 DZN655372 EJJ655372 ETF655372 FDB655372 FMX655372 FWT655372 GGP655372 GQL655372 HAH655372 HKD655372 HTZ655372 IDV655372 INR655372 IXN655372 JHJ655372 JRF655372 KBB655372 KKX655372 KUT655372 LEP655372 LOL655372 LYH655372 MID655372 MRZ655372 NBV655372 NLR655372 NVN655372 OFJ655372 OPF655372 OZB655372 PIX655372 PST655372 QCP655372 QML655372 QWH655372 RGD655372 RPZ655372 RZV655372 SJR655372 STN655372 TDJ655372 TNF655372 TXB655372 UGX655372 UQT655372 VAP655372 VKL655372 VUH655372 WED655372 WNZ655372 WXV655372 BN720908 LJ720908 VF720908 AFB720908 AOX720908 AYT720908 BIP720908 BSL720908 CCH720908 CMD720908 CVZ720908 DFV720908 DPR720908 DZN720908 EJJ720908 ETF720908 FDB720908 FMX720908 FWT720908 GGP720908 GQL720908 HAH720908 HKD720908 HTZ720908 IDV720908 INR720908 IXN720908 JHJ720908 JRF720908 KBB720908 KKX720908 KUT720908 LEP720908 LOL720908 LYH720908 MID720908 MRZ720908 NBV720908 NLR720908 NVN720908 OFJ720908 OPF720908 OZB720908 PIX720908 PST720908 QCP720908 QML720908 QWH720908 RGD720908 RPZ720908 RZV720908 SJR720908 STN720908 TDJ720908 TNF720908 TXB720908 UGX720908 UQT720908 VAP720908 VKL720908 VUH720908 WED720908 WNZ720908 WXV720908 BN786444 LJ786444 VF786444 AFB786444 AOX786444 AYT786444 BIP786444 BSL786444 CCH786444 CMD786444 CVZ786444 DFV786444 DPR786444 DZN786444 EJJ786444 ETF786444 FDB786444 FMX786444 FWT786444 GGP786444 GQL786444 HAH786444 HKD786444 HTZ786444 IDV786444 INR786444 IXN786444 JHJ786444 JRF786444 KBB786444 KKX786444 KUT786444 LEP786444 LOL786444 LYH786444 MID786444 MRZ786444 NBV786444 NLR786444 NVN786444 OFJ786444 OPF786444 OZB786444 PIX786444 PST786444 QCP786444 QML786444 QWH786444 RGD786444 RPZ786444 RZV786444 SJR786444 STN786444 TDJ786444 TNF786444 TXB786444 UGX786444 UQT786444 VAP786444 VKL786444 VUH786444 WED786444 WNZ786444 WXV786444 BN851980 LJ851980 VF851980 AFB851980 AOX851980 AYT851980 BIP851980 BSL851980 CCH851980 CMD851980 CVZ851980 DFV851980 DPR851980 DZN851980 EJJ851980 ETF851980 FDB851980 FMX851980 FWT851980 GGP851980 GQL851980 HAH851980 HKD851980 HTZ851980 IDV851980 INR851980 IXN851980 JHJ851980 JRF851980 KBB851980 KKX851980 KUT851980 LEP851980 LOL851980 LYH851980 MID851980 MRZ851980 NBV851980 NLR851980 NVN851980 OFJ851980 OPF851980 OZB851980 PIX851980 PST851980 QCP851980 QML851980 QWH851980 RGD851980 RPZ851980 RZV851980 SJR851980 STN851980 TDJ851980 TNF851980 TXB851980 UGX851980 UQT851980 VAP851980 VKL851980 VUH851980 WED851980 WNZ851980 WXV851980 BN917516 LJ917516 VF917516 AFB917516 AOX917516 AYT917516 BIP917516 BSL917516 CCH917516 CMD917516 CVZ917516 DFV917516 DPR917516 DZN917516 EJJ917516 ETF917516 FDB917516 FMX917516 FWT917516 GGP917516 GQL917516 HAH917516 HKD917516 HTZ917516 IDV917516 INR917516 IXN917516 JHJ917516 JRF917516 KBB917516 KKX917516 KUT917516 LEP917516 LOL917516 LYH917516 MID917516 MRZ917516 NBV917516 NLR917516 NVN917516 OFJ917516 OPF917516 OZB917516 PIX917516 PST917516 QCP917516 QML917516 QWH917516 RGD917516 RPZ917516 RZV917516 SJR917516 STN917516 TDJ917516 TNF917516 TXB917516 UGX917516 UQT917516 VAP917516 VKL917516 VUH917516 WED917516 WNZ917516 WXV917516 BN983052 LJ983052 VF983052 AFB983052 AOX983052 AYT983052 BIP983052 BSL983052 CCH983052 CMD983052 CVZ983052 DFV983052 DPR983052 DZN983052 EJJ983052 ETF983052 FDB983052 FMX983052 FWT983052 GGP983052 GQL983052 HAH983052 HKD983052 HTZ983052 IDV983052 INR983052 IXN983052 JHJ983052 JRF983052 KBB983052 KKX983052 KUT983052 LEP983052 LOL983052 LYH983052 MID983052 MRZ983052 NBV983052 NLR983052 NVN983052 OFJ983052 OPF983052 OZB983052 PIX983052 PST983052 QCP983052 QML983052 QWH983052 RGD983052 RPZ983052 RZV983052 SJR983052 STN983052 TDJ983052 TNF983052 TXB983052 UGX983052 UQT983052 VAP983052 VKL983052 VUH983052 WED983052 WNZ983052 WXV983052 UGA983088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BL65548 LH65548 VD65548 AEZ65548 AOV65548 AYR65548 BIN65548 BSJ65548 CCF65548 CMB65548 CVX65548 DFT65548 DPP65548 DZL65548 EJH65548 ETD65548 FCZ65548 FMV65548 FWR65548 GGN65548 GQJ65548 HAF65548 HKB65548 HTX65548 IDT65548 INP65548 IXL65548 JHH65548 JRD65548 KAZ65548 KKV65548 KUR65548 LEN65548 LOJ65548 LYF65548 MIB65548 MRX65548 NBT65548 NLP65548 NVL65548 OFH65548 OPD65548 OYZ65548 PIV65548 PSR65548 QCN65548 QMJ65548 QWF65548 RGB65548 RPX65548 RZT65548 SJP65548 STL65548 TDH65548 TND65548 TWZ65548 UGV65548 UQR65548 VAN65548 VKJ65548 VUF65548 WEB65548 WNX65548 WXT65548 BL131084 LH131084 VD131084 AEZ131084 AOV131084 AYR131084 BIN131084 BSJ131084 CCF131084 CMB131084 CVX131084 DFT131084 DPP131084 DZL131084 EJH131084 ETD131084 FCZ131084 FMV131084 FWR131084 GGN131084 GQJ131084 HAF131084 HKB131084 HTX131084 IDT131084 INP131084 IXL131084 JHH131084 JRD131084 KAZ131084 KKV131084 KUR131084 LEN131084 LOJ131084 LYF131084 MIB131084 MRX131084 NBT131084 NLP131084 NVL131084 OFH131084 OPD131084 OYZ131084 PIV131084 PSR131084 QCN131084 QMJ131084 QWF131084 RGB131084 RPX131084 RZT131084 SJP131084 STL131084 TDH131084 TND131084 TWZ131084 UGV131084 UQR131084 VAN131084 VKJ131084 VUF131084 WEB131084 WNX131084 WXT131084 BL196620 LH196620 VD196620 AEZ196620 AOV196620 AYR196620 BIN196620 BSJ196620 CCF196620 CMB196620 CVX196620 DFT196620 DPP196620 DZL196620 EJH196620 ETD196620 FCZ196620 FMV196620 FWR196620 GGN196620 GQJ196620 HAF196620 HKB196620 HTX196620 IDT196620 INP196620 IXL196620 JHH196620 JRD196620 KAZ196620 KKV196620 KUR196620 LEN196620 LOJ196620 LYF196620 MIB196620 MRX196620 NBT196620 NLP196620 NVL196620 OFH196620 OPD196620 OYZ196620 PIV196620 PSR196620 QCN196620 QMJ196620 QWF196620 RGB196620 RPX196620 RZT196620 SJP196620 STL196620 TDH196620 TND196620 TWZ196620 UGV196620 UQR196620 VAN196620 VKJ196620 VUF196620 WEB196620 WNX196620 WXT196620 BL262156 LH262156 VD262156 AEZ262156 AOV262156 AYR262156 BIN262156 BSJ262156 CCF262156 CMB262156 CVX262156 DFT262156 DPP262156 DZL262156 EJH262156 ETD262156 FCZ262156 FMV262156 FWR262156 GGN262156 GQJ262156 HAF262156 HKB262156 HTX262156 IDT262156 INP262156 IXL262156 JHH262156 JRD262156 KAZ262156 KKV262156 KUR262156 LEN262156 LOJ262156 LYF262156 MIB262156 MRX262156 NBT262156 NLP262156 NVL262156 OFH262156 OPD262156 OYZ262156 PIV262156 PSR262156 QCN262156 QMJ262156 QWF262156 RGB262156 RPX262156 RZT262156 SJP262156 STL262156 TDH262156 TND262156 TWZ262156 UGV262156 UQR262156 VAN262156 VKJ262156 VUF262156 WEB262156 WNX262156 WXT262156 BL327692 LH327692 VD327692 AEZ327692 AOV327692 AYR327692 BIN327692 BSJ327692 CCF327692 CMB327692 CVX327692 DFT327692 DPP327692 DZL327692 EJH327692 ETD327692 FCZ327692 FMV327692 FWR327692 GGN327692 GQJ327692 HAF327692 HKB327692 HTX327692 IDT327692 INP327692 IXL327692 JHH327692 JRD327692 KAZ327692 KKV327692 KUR327692 LEN327692 LOJ327692 LYF327692 MIB327692 MRX327692 NBT327692 NLP327692 NVL327692 OFH327692 OPD327692 OYZ327692 PIV327692 PSR327692 QCN327692 QMJ327692 QWF327692 RGB327692 RPX327692 RZT327692 SJP327692 STL327692 TDH327692 TND327692 TWZ327692 UGV327692 UQR327692 VAN327692 VKJ327692 VUF327692 WEB327692 WNX327692 WXT327692 BL393228 LH393228 VD393228 AEZ393228 AOV393228 AYR393228 BIN393228 BSJ393228 CCF393228 CMB393228 CVX393228 DFT393228 DPP393228 DZL393228 EJH393228 ETD393228 FCZ393228 FMV393228 FWR393228 GGN393228 GQJ393228 HAF393228 HKB393228 HTX393228 IDT393228 INP393228 IXL393228 JHH393228 JRD393228 KAZ393228 KKV393228 KUR393228 LEN393228 LOJ393228 LYF393228 MIB393228 MRX393228 NBT393228 NLP393228 NVL393228 OFH393228 OPD393228 OYZ393228 PIV393228 PSR393228 QCN393228 QMJ393228 QWF393228 RGB393228 RPX393228 RZT393228 SJP393228 STL393228 TDH393228 TND393228 TWZ393228 UGV393228 UQR393228 VAN393228 VKJ393228 VUF393228 WEB393228 WNX393228 WXT393228 BL458764 LH458764 VD458764 AEZ458764 AOV458764 AYR458764 BIN458764 BSJ458764 CCF458764 CMB458764 CVX458764 DFT458764 DPP458764 DZL458764 EJH458764 ETD458764 FCZ458764 FMV458764 FWR458764 GGN458764 GQJ458764 HAF458764 HKB458764 HTX458764 IDT458764 INP458764 IXL458764 JHH458764 JRD458764 KAZ458764 KKV458764 KUR458764 LEN458764 LOJ458764 LYF458764 MIB458764 MRX458764 NBT458764 NLP458764 NVL458764 OFH458764 OPD458764 OYZ458764 PIV458764 PSR458764 QCN458764 QMJ458764 QWF458764 RGB458764 RPX458764 RZT458764 SJP458764 STL458764 TDH458764 TND458764 TWZ458764 UGV458764 UQR458764 VAN458764 VKJ458764 VUF458764 WEB458764 WNX458764 WXT458764 BL524300 LH524300 VD524300 AEZ524300 AOV524300 AYR524300 BIN524300 BSJ524300 CCF524300 CMB524300 CVX524300 DFT524300 DPP524300 DZL524300 EJH524300 ETD524300 FCZ524300 FMV524300 FWR524300 GGN524300 GQJ524300 HAF524300 HKB524300 HTX524300 IDT524300 INP524300 IXL524300 JHH524300 JRD524300 KAZ524300 KKV524300 KUR524300 LEN524300 LOJ524300 LYF524300 MIB524300 MRX524300 NBT524300 NLP524300 NVL524300 OFH524300 OPD524300 OYZ524300 PIV524300 PSR524300 QCN524300 QMJ524300 QWF524300 RGB524300 RPX524300 RZT524300 SJP524300 STL524300 TDH524300 TND524300 TWZ524300 UGV524300 UQR524300 VAN524300 VKJ524300 VUF524300 WEB524300 WNX524300 WXT524300 BL589836 LH589836 VD589836 AEZ589836 AOV589836 AYR589836 BIN589836 BSJ589836 CCF589836 CMB589836 CVX589836 DFT589836 DPP589836 DZL589836 EJH589836 ETD589836 FCZ589836 FMV589836 FWR589836 GGN589836 GQJ589836 HAF589836 HKB589836 HTX589836 IDT589836 INP589836 IXL589836 JHH589836 JRD589836 KAZ589836 KKV589836 KUR589836 LEN589836 LOJ589836 LYF589836 MIB589836 MRX589836 NBT589836 NLP589836 NVL589836 OFH589836 OPD589836 OYZ589836 PIV589836 PSR589836 QCN589836 QMJ589836 QWF589836 RGB589836 RPX589836 RZT589836 SJP589836 STL589836 TDH589836 TND589836 TWZ589836 UGV589836 UQR589836 VAN589836 VKJ589836 VUF589836 WEB589836 WNX589836 WXT589836 BL655372 LH655372 VD655372 AEZ655372 AOV655372 AYR655372 BIN655372 BSJ655372 CCF655372 CMB655372 CVX655372 DFT655372 DPP655372 DZL655372 EJH655372 ETD655372 FCZ655372 FMV655372 FWR655372 GGN655372 GQJ655372 HAF655372 HKB655372 HTX655372 IDT655372 INP655372 IXL655372 JHH655372 JRD655372 KAZ655372 KKV655372 KUR655372 LEN655372 LOJ655372 LYF655372 MIB655372 MRX655372 NBT655372 NLP655372 NVL655372 OFH655372 OPD655372 OYZ655372 PIV655372 PSR655372 QCN655372 QMJ655372 QWF655372 RGB655372 RPX655372 RZT655372 SJP655372 STL655372 TDH655372 TND655372 TWZ655372 UGV655372 UQR655372 VAN655372 VKJ655372 VUF655372 WEB655372 WNX655372 WXT655372 BL720908 LH720908 VD720908 AEZ720908 AOV720908 AYR720908 BIN720908 BSJ720908 CCF720908 CMB720908 CVX720908 DFT720908 DPP720908 DZL720908 EJH720908 ETD720908 FCZ720908 FMV720908 FWR720908 GGN720908 GQJ720908 HAF720908 HKB720908 HTX720908 IDT720908 INP720908 IXL720908 JHH720908 JRD720908 KAZ720908 KKV720908 KUR720908 LEN720908 LOJ720908 LYF720908 MIB720908 MRX720908 NBT720908 NLP720908 NVL720908 OFH720908 OPD720908 OYZ720908 PIV720908 PSR720908 QCN720908 QMJ720908 QWF720908 RGB720908 RPX720908 RZT720908 SJP720908 STL720908 TDH720908 TND720908 TWZ720908 UGV720908 UQR720908 VAN720908 VKJ720908 VUF720908 WEB720908 WNX720908 WXT720908 BL786444 LH786444 VD786444 AEZ786444 AOV786444 AYR786444 BIN786444 BSJ786444 CCF786444 CMB786444 CVX786444 DFT786444 DPP786444 DZL786444 EJH786444 ETD786444 FCZ786444 FMV786444 FWR786444 GGN786444 GQJ786444 HAF786444 HKB786444 HTX786444 IDT786444 INP786444 IXL786444 JHH786444 JRD786444 KAZ786444 KKV786444 KUR786444 LEN786444 LOJ786444 LYF786444 MIB786444 MRX786444 NBT786444 NLP786444 NVL786444 OFH786444 OPD786444 OYZ786444 PIV786444 PSR786444 QCN786444 QMJ786444 QWF786444 RGB786444 RPX786444 RZT786444 SJP786444 STL786444 TDH786444 TND786444 TWZ786444 UGV786444 UQR786444 VAN786444 VKJ786444 VUF786444 WEB786444 WNX786444 WXT786444 BL851980 LH851980 VD851980 AEZ851980 AOV851980 AYR851980 BIN851980 BSJ851980 CCF851980 CMB851980 CVX851980 DFT851980 DPP851980 DZL851980 EJH851980 ETD851980 FCZ851980 FMV851980 FWR851980 GGN851980 GQJ851980 HAF851980 HKB851980 HTX851980 IDT851980 INP851980 IXL851980 JHH851980 JRD851980 KAZ851980 KKV851980 KUR851980 LEN851980 LOJ851980 LYF851980 MIB851980 MRX851980 NBT851980 NLP851980 NVL851980 OFH851980 OPD851980 OYZ851980 PIV851980 PSR851980 QCN851980 QMJ851980 QWF851980 RGB851980 RPX851980 RZT851980 SJP851980 STL851980 TDH851980 TND851980 TWZ851980 UGV851980 UQR851980 VAN851980 VKJ851980 VUF851980 WEB851980 WNX851980 WXT851980 BL917516 LH917516 VD917516 AEZ917516 AOV917516 AYR917516 BIN917516 BSJ917516 CCF917516 CMB917516 CVX917516 DFT917516 DPP917516 DZL917516 EJH917516 ETD917516 FCZ917516 FMV917516 FWR917516 GGN917516 GQJ917516 HAF917516 HKB917516 HTX917516 IDT917516 INP917516 IXL917516 JHH917516 JRD917516 KAZ917516 KKV917516 KUR917516 LEN917516 LOJ917516 LYF917516 MIB917516 MRX917516 NBT917516 NLP917516 NVL917516 OFH917516 OPD917516 OYZ917516 PIV917516 PSR917516 QCN917516 QMJ917516 QWF917516 RGB917516 RPX917516 RZT917516 SJP917516 STL917516 TDH917516 TND917516 TWZ917516 UGV917516 UQR917516 VAN917516 VKJ917516 VUF917516 WEB917516 WNX917516 WXT917516 BL983052 LH983052 VD983052 AEZ983052 AOV983052 AYR983052 BIN983052 BSJ983052 CCF983052 CMB983052 CVX983052 DFT983052 DPP983052 DZL983052 EJH983052 ETD983052 FCZ983052 FMV983052 FWR983052 GGN983052 GQJ983052 HAF983052 HKB983052 HTX983052 IDT983052 INP983052 IXL983052 JHH983052 JRD983052 KAZ983052 KKV983052 KUR983052 LEN983052 LOJ983052 LYF983052 MIB983052 MRX983052 NBT983052 NLP983052 NVL983052 OFH983052 OPD983052 OYZ983052 PIV983052 PSR983052 QCN983052 QMJ983052 QWF983052 RGB983052 RPX983052 RZT983052 SJP983052 STL983052 TDH983052 TND983052 TWZ983052 UGV983052 UQR983052 VAN983052 VKJ983052 VUF983052 WEB983052 WNX983052 WXT983052 UPW983088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BJ65548 LF65548 VB65548 AEX65548 AOT65548 AYP65548 BIL65548 BSH65548 CCD65548 CLZ65548 CVV65548 DFR65548 DPN65548 DZJ65548 EJF65548 ETB65548 FCX65548 FMT65548 FWP65548 GGL65548 GQH65548 HAD65548 HJZ65548 HTV65548 IDR65548 INN65548 IXJ65548 JHF65548 JRB65548 KAX65548 KKT65548 KUP65548 LEL65548 LOH65548 LYD65548 MHZ65548 MRV65548 NBR65548 NLN65548 NVJ65548 OFF65548 OPB65548 OYX65548 PIT65548 PSP65548 QCL65548 QMH65548 QWD65548 RFZ65548 RPV65548 RZR65548 SJN65548 STJ65548 TDF65548 TNB65548 TWX65548 UGT65548 UQP65548 VAL65548 VKH65548 VUD65548 WDZ65548 WNV65548 WXR65548 BJ131084 LF131084 VB131084 AEX131084 AOT131084 AYP131084 BIL131084 BSH131084 CCD131084 CLZ131084 CVV131084 DFR131084 DPN131084 DZJ131084 EJF131084 ETB131084 FCX131084 FMT131084 FWP131084 GGL131084 GQH131084 HAD131084 HJZ131084 HTV131084 IDR131084 INN131084 IXJ131084 JHF131084 JRB131084 KAX131084 KKT131084 KUP131084 LEL131084 LOH131084 LYD131084 MHZ131084 MRV131084 NBR131084 NLN131084 NVJ131084 OFF131084 OPB131084 OYX131084 PIT131084 PSP131084 QCL131084 QMH131084 QWD131084 RFZ131084 RPV131084 RZR131084 SJN131084 STJ131084 TDF131084 TNB131084 TWX131084 UGT131084 UQP131084 VAL131084 VKH131084 VUD131084 WDZ131084 WNV131084 WXR131084 BJ196620 LF196620 VB196620 AEX196620 AOT196620 AYP196620 BIL196620 BSH196620 CCD196620 CLZ196620 CVV196620 DFR196620 DPN196620 DZJ196620 EJF196620 ETB196620 FCX196620 FMT196620 FWP196620 GGL196620 GQH196620 HAD196620 HJZ196620 HTV196620 IDR196620 INN196620 IXJ196620 JHF196620 JRB196620 KAX196620 KKT196620 KUP196620 LEL196620 LOH196620 LYD196620 MHZ196620 MRV196620 NBR196620 NLN196620 NVJ196620 OFF196620 OPB196620 OYX196620 PIT196620 PSP196620 QCL196620 QMH196620 QWD196620 RFZ196620 RPV196620 RZR196620 SJN196620 STJ196620 TDF196620 TNB196620 TWX196620 UGT196620 UQP196620 VAL196620 VKH196620 VUD196620 WDZ196620 WNV196620 WXR196620 BJ262156 LF262156 VB262156 AEX262156 AOT262156 AYP262156 BIL262156 BSH262156 CCD262156 CLZ262156 CVV262156 DFR262156 DPN262156 DZJ262156 EJF262156 ETB262156 FCX262156 FMT262156 FWP262156 GGL262156 GQH262156 HAD262156 HJZ262156 HTV262156 IDR262156 INN262156 IXJ262156 JHF262156 JRB262156 KAX262156 KKT262156 KUP262156 LEL262156 LOH262156 LYD262156 MHZ262156 MRV262156 NBR262156 NLN262156 NVJ262156 OFF262156 OPB262156 OYX262156 PIT262156 PSP262156 QCL262156 QMH262156 QWD262156 RFZ262156 RPV262156 RZR262156 SJN262156 STJ262156 TDF262156 TNB262156 TWX262156 UGT262156 UQP262156 VAL262156 VKH262156 VUD262156 WDZ262156 WNV262156 WXR262156 BJ327692 LF327692 VB327692 AEX327692 AOT327692 AYP327692 BIL327692 BSH327692 CCD327692 CLZ327692 CVV327692 DFR327692 DPN327692 DZJ327692 EJF327692 ETB327692 FCX327692 FMT327692 FWP327692 GGL327692 GQH327692 HAD327692 HJZ327692 HTV327692 IDR327692 INN327692 IXJ327692 JHF327692 JRB327692 KAX327692 KKT327692 KUP327692 LEL327692 LOH327692 LYD327692 MHZ327692 MRV327692 NBR327692 NLN327692 NVJ327692 OFF327692 OPB327692 OYX327692 PIT327692 PSP327692 QCL327692 QMH327692 QWD327692 RFZ327692 RPV327692 RZR327692 SJN327692 STJ327692 TDF327692 TNB327692 TWX327692 UGT327692 UQP327692 VAL327692 VKH327692 VUD327692 WDZ327692 WNV327692 WXR327692 BJ393228 LF393228 VB393228 AEX393228 AOT393228 AYP393228 BIL393228 BSH393228 CCD393228 CLZ393228 CVV393228 DFR393228 DPN393228 DZJ393228 EJF393228 ETB393228 FCX393228 FMT393228 FWP393228 GGL393228 GQH393228 HAD393228 HJZ393228 HTV393228 IDR393228 INN393228 IXJ393228 JHF393228 JRB393228 KAX393228 KKT393228 KUP393228 LEL393228 LOH393228 LYD393228 MHZ393228 MRV393228 NBR393228 NLN393228 NVJ393228 OFF393228 OPB393228 OYX393228 PIT393228 PSP393228 QCL393228 QMH393228 QWD393228 RFZ393228 RPV393228 RZR393228 SJN393228 STJ393228 TDF393228 TNB393228 TWX393228 UGT393228 UQP393228 VAL393228 VKH393228 VUD393228 WDZ393228 WNV393228 WXR393228 BJ458764 LF458764 VB458764 AEX458764 AOT458764 AYP458764 BIL458764 BSH458764 CCD458764 CLZ458764 CVV458764 DFR458764 DPN458764 DZJ458764 EJF458764 ETB458764 FCX458764 FMT458764 FWP458764 GGL458764 GQH458764 HAD458764 HJZ458764 HTV458764 IDR458764 INN458764 IXJ458764 JHF458764 JRB458764 KAX458764 KKT458764 KUP458764 LEL458764 LOH458764 LYD458764 MHZ458764 MRV458764 NBR458764 NLN458764 NVJ458764 OFF458764 OPB458764 OYX458764 PIT458764 PSP458764 QCL458764 QMH458764 QWD458764 RFZ458764 RPV458764 RZR458764 SJN458764 STJ458764 TDF458764 TNB458764 TWX458764 UGT458764 UQP458764 VAL458764 VKH458764 VUD458764 WDZ458764 WNV458764 WXR458764 BJ524300 LF524300 VB524300 AEX524300 AOT524300 AYP524300 BIL524300 BSH524300 CCD524300 CLZ524300 CVV524300 DFR524300 DPN524300 DZJ524300 EJF524300 ETB524300 FCX524300 FMT524300 FWP524300 GGL524300 GQH524300 HAD524300 HJZ524300 HTV524300 IDR524300 INN524300 IXJ524300 JHF524300 JRB524300 KAX524300 KKT524300 KUP524300 LEL524300 LOH524300 LYD524300 MHZ524300 MRV524300 NBR524300 NLN524300 NVJ524300 OFF524300 OPB524300 OYX524300 PIT524300 PSP524300 QCL524300 QMH524300 QWD524300 RFZ524300 RPV524300 RZR524300 SJN524300 STJ524300 TDF524300 TNB524300 TWX524300 UGT524300 UQP524300 VAL524300 VKH524300 VUD524300 WDZ524300 WNV524300 WXR524300 BJ589836 LF589836 VB589836 AEX589836 AOT589836 AYP589836 BIL589836 BSH589836 CCD589836 CLZ589836 CVV589836 DFR589836 DPN589836 DZJ589836 EJF589836 ETB589836 FCX589836 FMT589836 FWP589836 GGL589836 GQH589836 HAD589836 HJZ589836 HTV589836 IDR589836 INN589836 IXJ589836 JHF589836 JRB589836 KAX589836 KKT589836 KUP589836 LEL589836 LOH589836 LYD589836 MHZ589836 MRV589836 NBR589836 NLN589836 NVJ589836 OFF589836 OPB589836 OYX589836 PIT589836 PSP589836 QCL589836 QMH589836 QWD589836 RFZ589836 RPV589836 RZR589836 SJN589836 STJ589836 TDF589836 TNB589836 TWX589836 UGT589836 UQP589836 VAL589836 VKH589836 VUD589836 WDZ589836 WNV589836 WXR589836 BJ655372 LF655372 VB655372 AEX655372 AOT655372 AYP655372 BIL655372 BSH655372 CCD655372 CLZ655372 CVV655372 DFR655372 DPN655372 DZJ655372 EJF655372 ETB655372 FCX655372 FMT655372 FWP655372 GGL655372 GQH655372 HAD655372 HJZ655372 HTV655372 IDR655372 INN655372 IXJ655372 JHF655372 JRB655372 KAX655372 KKT655372 KUP655372 LEL655372 LOH655372 LYD655372 MHZ655372 MRV655372 NBR655372 NLN655372 NVJ655372 OFF655372 OPB655372 OYX655372 PIT655372 PSP655372 QCL655372 QMH655372 QWD655372 RFZ655372 RPV655372 RZR655372 SJN655372 STJ655372 TDF655372 TNB655372 TWX655372 UGT655372 UQP655372 VAL655372 VKH655372 VUD655372 WDZ655372 WNV655372 WXR655372 BJ720908 LF720908 VB720908 AEX720908 AOT720908 AYP720908 BIL720908 BSH720908 CCD720908 CLZ720908 CVV720908 DFR720908 DPN720908 DZJ720908 EJF720908 ETB720908 FCX720908 FMT720908 FWP720908 GGL720908 GQH720908 HAD720908 HJZ720908 HTV720908 IDR720908 INN720908 IXJ720908 JHF720908 JRB720908 KAX720908 KKT720908 KUP720908 LEL720908 LOH720908 LYD720908 MHZ720908 MRV720908 NBR720908 NLN720908 NVJ720908 OFF720908 OPB720908 OYX720908 PIT720908 PSP720908 QCL720908 QMH720908 QWD720908 RFZ720908 RPV720908 RZR720908 SJN720908 STJ720908 TDF720908 TNB720908 TWX720908 UGT720908 UQP720908 VAL720908 VKH720908 VUD720908 WDZ720908 WNV720908 WXR720908 BJ786444 LF786444 VB786444 AEX786444 AOT786444 AYP786444 BIL786444 BSH786444 CCD786444 CLZ786444 CVV786444 DFR786444 DPN786444 DZJ786444 EJF786444 ETB786444 FCX786444 FMT786444 FWP786444 GGL786444 GQH786444 HAD786444 HJZ786444 HTV786444 IDR786444 INN786444 IXJ786444 JHF786444 JRB786444 KAX786444 KKT786444 KUP786444 LEL786444 LOH786444 LYD786444 MHZ786444 MRV786444 NBR786444 NLN786444 NVJ786444 OFF786444 OPB786444 OYX786444 PIT786444 PSP786444 QCL786444 QMH786444 QWD786444 RFZ786444 RPV786444 RZR786444 SJN786444 STJ786444 TDF786444 TNB786444 TWX786444 UGT786444 UQP786444 VAL786444 VKH786444 VUD786444 WDZ786444 WNV786444 WXR786444 BJ851980 LF851980 VB851980 AEX851980 AOT851980 AYP851980 BIL851980 BSH851980 CCD851980 CLZ851980 CVV851980 DFR851980 DPN851980 DZJ851980 EJF851980 ETB851980 FCX851980 FMT851980 FWP851980 GGL851980 GQH851980 HAD851980 HJZ851980 HTV851980 IDR851980 INN851980 IXJ851980 JHF851980 JRB851980 KAX851980 KKT851980 KUP851980 LEL851980 LOH851980 LYD851980 MHZ851980 MRV851980 NBR851980 NLN851980 NVJ851980 OFF851980 OPB851980 OYX851980 PIT851980 PSP851980 QCL851980 QMH851980 QWD851980 RFZ851980 RPV851980 RZR851980 SJN851980 STJ851980 TDF851980 TNB851980 TWX851980 UGT851980 UQP851980 VAL851980 VKH851980 VUD851980 WDZ851980 WNV851980 WXR851980 BJ917516 LF917516 VB917516 AEX917516 AOT917516 AYP917516 BIL917516 BSH917516 CCD917516 CLZ917516 CVV917516 DFR917516 DPN917516 DZJ917516 EJF917516 ETB917516 FCX917516 FMT917516 FWP917516 GGL917516 GQH917516 HAD917516 HJZ917516 HTV917516 IDR917516 INN917516 IXJ917516 JHF917516 JRB917516 KAX917516 KKT917516 KUP917516 LEL917516 LOH917516 LYD917516 MHZ917516 MRV917516 NBR917516 NLN917516 NVJ917516 OFF917516 OPB917516 OYX917516 PIT917516 PSP917516 QCL917516 QMH917516 QWD917516 RFZ917516 RPV917516 RZR917516 SJN917516 STJ917516 TDF917516 TNB917516 TWX917516 UGT917516 UQP917516 VAL917516 VKH917516 VUD917516 WDZ917516 WNV917516 WXR917516 BJ983052 LF983052 VB983052 AEX983052 AOT983052 AYP983052 BIL983052 BSH983052 CCD983052 CLZ983052 CVV983052 DFR983052 DPN983052 DZJ983052 EJF983052 ETB983052 FCX983052 FMT983052 FWP983052 GGL983052 GQH983052 HAD983052 HJZ983052 HTV983052 IDR983052 INN983052 IXJ983052 JHF983052 JRB983052 KAX983052 KKT983052 KUP983052 LEL983052 LOH983052 LYD983052 MHZ983052 MRV983052 NBR983052 NLN983052 NVJ983052 OFF983052 OPB983052 OYX983052 PIT983052 PSP983052 QCL983052 QMH983052 QWD983052 RFZ983052 RPV983052 RZR983052 SJN983052 STJ983052 TDF983052 TNB983052 TWX983052 UGT983052 UQP983052 VAL983052 VKH983052 VUD983052 WDZ983052 WNV983052 WXR983052 UZS983088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BH65548 LD65548 UZ65548 AEV65548 AOR65548 AYN65548 BIJ65548 BSF65548 CCB65548 CLX65548 CVT65548 DFP65548 DPL65548 DZH65548 EJD65548 ESZ65548 FCV65548 FMR65548 FWN65548 GGJ65548 GQF65548 HAB65548 HJX65548 HTT65548 IDP65548 INL65548 IXH65548 JHD65548 JQZ65548 KAV65548 KKR65548 KUN65548 LEJ65548 LOF65548 LYB65548 MHX65548 MRT65548 NBP65548 NLL65548 NVH65548 OFD65548 OOZ65548 OYV65548 PIR65548 PSN65548 QCJ65548 QMF65548 QWB65548 RFX65548 RPT65548 RZP65548 SJL65548 STH65548 TDD65548 TMZ65548 TWV65548 UGR65548 UQN65548 VAJ65548 VKF65548 VUB65548 WDX65548 WNT65548 WXP65548 BH131084 LD131084 UZ131084 AEV131084 AOR131084 AYN131084 BIJ131084 BSF131084 CCB131084 CLX131084 CVT131084 DFP131084 DPL131084 DZH131084 EJD131084 ESZ131084 FCV131084 FMR131084 FWN131084 GGJ131084 GQF131084 HAB131084 HJX131084 HTT131084 IDP131084 INL131084 IXH131084 JHD131084 JQZ131084 KAV131084 KKR131084 KUN131084 LEJ131084 LOF131084 LYB131084 MHX131084 MRT131084 NBP131084 NLL131084 NVH131084 OFD131084 OOZ131084 OYV131084 PIR131084 PSN131084 QCJ131084 QMF131084 QWB131084 RFX131084 RPT131084 RZP131084 SJL131084 STH131084 TDD131084 TMZ131084 TWV131084 UGR131084 UQN131084 VAJ131084 VKF131084 VUB131084 WDX131084 WNT131084 WXP131084 BH196620 LD196620 UZ196620 AEV196620 AOR196620 AYN196620 BIJ196620 BSF196620 CCB196620 CLX196620 CVT196620 DFP196620 DPL196620 DZH196620 EJD196620 ESZ196620 FCV196620 FMR196620 FWN196620 GGJ196620 GQF196620 HAB196620 HJX196620 HTT196620 IDP196620 INL196620 IXH196620 JHD196620 JQZ196620 KAV196620 KKR196620 KUN196620 LEJ196620 LOF196620 LYB196620 MHX196620 MRT196620 NBP196620 NLL196620 NVH196620 OFD196620 OOZ196620 OYV196620 PIR196620 PSN196620 QCJ196620 QMF196620 QWB196620 RFX196620 RPT196620 RZP196620 SJL196620 STH196620 TDD196620 TMZ196620 TWV196620 UGR196620 UQN196620 VAJ196620 VKF196620 VUB196620 WDX196620 WNT196620 WXP196620 BH262156 LD262156 UZ262156 AEV262156 AOR262156 AYN262156 BIJ262156 BSF262156 CCB262156 CLX262156 CVT262156 DFP262156 DPL262156 DZH262156 EJD262156 ESZ262156 FCV262156 FMR262156 FWN262156 GGJ262156 GQF262156 HAB262156 HJX262156 HTT262156 IDP262156 INL262156 IXH262156 JHD262156 JQZ262156 KAV262156 KKR262156 KUN262156 LEJ262156 LOF262156 LYB262156 MHX262156 MRT262156 NBP262156 NLL262156 NVH262156 OFD262156 OOZ262156 OYV262156 PIR262156 PSN262156 QCJ262156 QMF262156 QWB262156 RFX262156 RPT262156 RZP262156 SJL262156 STH262156 TDD262156 TMZ262156 TWV262156 UGR262156 UQN262156 VAJ262156 VKF262156 VUB262156 WDX262156 WNT262156 WXP262156 BH327692 LD327692 UZ327692 AEV327692 AOR327692 AYN327692 BIJ327692 BSF327692 CCB327692 CLX327692 CVT327692 DFP327692 DPL327692 DZH327692 EJD327692 ESZ327692 FCV327692 FMR327692 FWN327692 GGJ327692 GQF327692 HAB327692 HJX327692 HTT327692 IDP327692 INL327692 IXH327692 JHD327692 JQZ327692 KAV327692 KKR327692 KUN327692 LEJ327692 LOF327692 LYB327692 MHX327692 MRT327692 NBP327692 NLL327692 NVH327692 OFD327692 OOZ327692 OYV327692 PIR327692 PSN327692 QCJ327692 QMF327692 QWB327692 RFX327692 RPT327692 RZP327692 SJL327692 STH327692 TDD327692 TMZ327692 TWV327692 UGR327692 UQN327692 VAJ327692 VKF327692 VUB327692 WDX327692 WNT327692 WXP327692 BH393228 LD393228 UZ393228 AEV393228 AOR393228 AYN393228 BIJ393228 BSF393228 CCB393228 CLX393228 CVT393228 DFP393228 DPL393228 DZH393228 EJD393228 ESZ393228 FCV393228 FMR393228 FWN393228 GGJ393228 GQF393228 HAB393228 HJX393228 HTT393228 IDP393228 INL393228 IXH393228 JHD393228 JQZ393228 KAV393228 KKR393228 KUN393228 LEJ393228 LOF393228 LYB393228 MHX393228 MRT393228 NBP393228 NLL393228 NVH393228 OFD393228 OOZ393228 OYV393228 PIR393228 PSN393228 QCJ393228 QMF393228 QWB393228 RFX393228 RPT393228 RZP393228 SJL393228 STH393228 TDD393228 TMZ393228 TWV393228 UGR393228 UQN393228 VAJ393228 VKF393228 VUB393228 WDX393228 WNT393228 WXP393228 BH458764 LD458764 UZ458764 AEV458764 AOR458764 AYN458764 BIJ458764 BSF458764 CCB458764 CLX458764 CVT458764 DFP458764 DPL458764 DZH458764 EJD458764 ESZ458764 FCV458764 FMR458764 FWN458764 GGJ458764 GQF458764 HAB458764 HJX458764 HTT458764 IDP458764 INL458764 IXH458764 JHD458764 JQZ458764 KAV458764 KKR458764 KUN458764 LEJ458764 LOF458764 LYB458764 MHX458764 MRT458764 NBP458764 NLL458764 NVH458764 OFD458764 OOZ458764 OYV458764 PIR458764 PSN458764 QCJ458764 QMF458764 QWB458764 RFX458764 RPT458764 RZP458764 SJL458764 STH458764 TDD458764 TMZ458764 TWV458764 UGR458764 UQN458764 VAJ458764 VKF458764 VUB458764 WDX458764 WNT458764 WXP458764 BH524300 LD524300 UZ524300 AEV524300 AOR524300 AYN524300 BIJ524300 BSF524300 CCB524300 CLX524300 CVT524300 DFP524300 DPL524300 DZH524300 EJD524300 ESZ524300 FCV524300 FMR524300 FWN524300 GGJ524300 GQF524300 HAB524300 HJX524300 HTT524300 IDP524300 INL524300 IXH524300 JHD524300 JQZ524300 KAV524300 KKR524300 KUN524300 LEJ524300 LOF524300 LYB524300 MHX524300 MRT524300 NBP524300 NLL524300 NVH524300 OFD524300 OOZ524300 OYV524300 PIR524300 PSN524300 QCJ524300 QMF524300 QWB524300 RFX524300 RPT524300 RZP524300 SJL524300 STH524300 TDD524300 TMZ524300 TWV524300 UGR524300 UQN524300 VAJ524300 VKF524300 VUB524300 WDX524300 WNT524300 WXP524300 BH589836 LD589836 UZ589836 AEV589836 AOR589836 AYN589836 BIJ589836 BSF589836 CCB589836 CLX589836 CVT589836 DFP589836 DPL589836 DZH589836 EJD589836 ESZ589836 FCV589836 FMR589836 FWN589836 GGJ589836 GQF589836 HAB589836 HJX589836 HTT589836 IDP589836 INL589836 IXH589836 JHD589836 JQZ589836 KAV589836 KKR589836 KUN589836 LEJ589836 LOF589836 LYB589836 MHX589836 MRT589836 NBP589836 NLL589836 NVH589836 OFD589836 OOZ589836 OYV589836 PIR589836 PSN589836 QCJ589836 QMF589836 QWB589836 RFX589836 RPT589836 RZP589836 SJL589836 STH589836 TDD589836 TMZ589836 TWV589836 UGR589836 UQN589836 VAJ589836 VKF589836 VUB589836 WDX589836 WNT589836 WXP589836 BH655372 LD655372 UZ655372 AEV655372 AOR655372 AYN655372 BIJ655372 BSF655372 CCB655372 CLX655372 CVT655372 DFP655372 DPL655372 DZH655372 EJD655372 ESZ655372 FCV655372 FMR655372 FWN655372 GGJ655372 GQF655372 HAB655372 HJX655372 HTT655372 IDP655372 INL655372 IXH655372 JHD655372 JQZ655372 KAV655372 KKR655372 KUN655372 LEJ655372 LOF655372 LYB655372 MHX655372 MRT655372 NBP655372 NLL655372 NVH655372 OFD655372 OOZ655372 OYV655372 PIR655372 PSN655372 QCJ655372 QMF655372 QWB655372 RFX655372 RPT655372 RZP655372 SJL655372 STH655372 TDD655372 TMZ655372 TWV655372 UGR655372 UQN655372 VAJ655372 VKF655372 VUB655372 WDX655372 WNT655372 WXP655372 BH720908 LD720908 UZ720908 AEV720908 AOR720908 AYN720908 BIJ720908 BSF720908 CCB720908 CLX720908 CVT720908 DFP720908 DPL720908 DZH720908 EJD720908 ESZ720908 FCV720908 FMR720908 FWN720908 GGJ720908 GQF720908 HAB720908 HJX720908 HTT720908 IDP720908 INL720908 IXH720908 JHD720908 JQZ720908 KAV720908 KKR720908 KUN720908 LEJ720908 LOF720908 LYB720908 MHX720908 MRT720908 NBP720908 NLL720908 NVH720908 OFD720908 OOZ720908 OYV720908 PIR720908 PSN720908 QCJ720908 QMF720908 QWB720908 RFX720908 RPT720908 RZP720908 SJL720908 STH720908 TDD720908 TMZ720908 TWV720908 UGR720908 UQN720908 VAJ720908 VKF720908 VUB720908 WDX720908 WNT720908 WXP720908 BH786444 LD786444 UZ786444 AEV786444 AOR786444 AYN786444 BIJ786444 BSF786444 CCB786444 CLX786444 CVT786444 DFP786444 DPL786444 DZH786444 EJD786444 ESZ786444 FCV786444 FMR786444 FWN786444 GGJ786444 GQF786444 HAB786444 HJX786444 HTT786444 IDP786444 INL786444 IXH786444 JHD786444 JQZ786444 KAV786444 KKR786444 KUN786444 LEJ786444 LOF786444 LYB786444 MHX786444 MRT786444 NBP786444 NLL786444 NVH786444 OFD786444 OOZ786444 OYV786444 PIR786444 PSN786444 QCJ786444 QMF786444 QWB786444 RFX786444 RPT786444 RZP786444 SJL786444 STH786444 TDD786444 TMZ786444 TWV786444 UGR786444 UQN786444 VAJ786444 VKF786444 VUB786444 WDX786444 WNT786444 WXP786444 BH851980 LD851980 UZ851980 AEV851980 AOR851980 AYN851980 BIJ851980 BSF851980 CCB851980 CLX851980 CVT851980 DFP851980 DPL851980 DZH851980 EJD851980 ESZ851980 FCV851980 FMR851980 FWN851980 GGJ851980 GQF851980 HAB851980 HJX851980 HTT851980 IDP851980 INL851980 IXH851980 JHD851980 JQZ851980 KAV851980 KKR851980 KUN851980 LEJ851980 LOF851980 LYB851980 MHX851980 MRT851980 NBP851980 NLL851980 NVH851980 OFD851980 OOZ851980 OYV851980 PIR851980 PSN851980 QCJ851980 QMF851980 QWB851980 RFX851980 RPT851980 RZP851980 SJL851980 STH851980 TDD851980 TMZ851980 TWV851980 UGR851980 UQN851980 VAJ851980 VKF851980 VUB851980 WDX851980 WNT851980 WXP851980 BH917516 LD917516 UZ917516 AEV917516 AOR917516 AYN917516 BIJ917516 BSF917516 CCB917516 CLX917516 CVT917516 DFP917516 DPL917516 DZH917516 EJD917516 ESZ917516 FCV917516 FMR917516 FWN917516 GGJ917516 GQF917516 HAB917516 HJX917516 HTT917516 IDP917516 INL917516 IXH917516 JHD917516 JQZ917516 KAV917516 KKR917516 KUN917516 LEJ917516 LOF917516 LYB917516 MHX917516 MRT917516 NBP917516 NLL917516 NVH917516 OFD917516 OOZ917516 OYV917516 PIR917516 PSN917516 QCJ917516 QMF917516 QWB917516 RFX917516 RPT917516 RZP917516 SJL917516 STH917516 TDD917516 TMZ917516 TWV917516 UGR917516 UQN917516 VAJ917516 VKF917516 VUB917516 WDX917516 WNT917516 WXP917516 BH983052 LD983052 UZ983052 AEV983052 AOR983052 AYN983052 BIJ983052 BSF983052 CCB983052 CLX983052 CVT983052 DFP983052 DPL983052 DZH983052 EJD983052 ESZ983052 FCV983052 FMR983052 FWN983052 GGJ983052 GQF983052 HAB983052 HJX983052 HTT983052 IDP983052 INL983052 IXH983052 JHD983052 JQZ983052 KAV983052 KKR983052 KUN983052 LEJ983052 LOF983052 LYB983052 MHX983052 MRT983052 NBP983052 NLL983052 NVH983052 OFD983052 OOZ983052 OYV983052 PIR983052 PSN983052 QCJ983052 QMF983052 QWB983052 RFX983052 RPT983052 RZP983052 SJL983052 STH983052 TDD983052 TMZ983052 TWV983052 UGR983052 UQN983052 VAJ983052 VKF983052 VUB983052 WDX983052 WNT983052 WXP983052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SIU983088 KK46 UG46 AEC46 ANY46 AXU46 BHQ46 BRM46 CBI46 CLE46 CVA46 DEW46 DOS46 DYO46 EIK46 ESG46 FCC46 FLY46 FVU46 GFQ46 GPM46 GZI46 HJE46 HTA46 ICW46 IMS46 IWO46 JGK46 JQG46 KAC46 KJY46 KTU46 LDQ46 LNM46 LXI46 MHE46 MRA46 NAW46 NKS46 NUO46 OEK46 OOG46 OYC46 PHY46 PRU46 QBQ46 QLM46 QVI46 RFE46 RPA46 RYW46 SIS46 SSO46 TCK46 TMG46 TWC46 UFY46 UPU46 UZQ46 VJM46 VTI46 WDE46 WNA46 WWW46 AO65584 KK65584 UG65584 AEC65584 ANY65584 AXU65584 BHQ65584 BRM65584 CBI65584 CLE65584 CVA65584 DEW65584 DOS65584 DYO65584 EIK65584 ESG65584 FCC65584 FLY65584 FVU65584 GFQ65584 GPM65584 GZI65584 HJE65584 HTA65584 ICW65584 IMS65584 IWO65584 JGK65584 JQG65584 KAC65584 KJY65584 KTU65584 LDQ65584 LNM65584 LXI65584 MHE65584 MRA65584 NAW65584 NKS65584 NUO65584 OEK65584 OOG65584 OYC65584 PHY65584 PRU65584 QBQ65584 QLM65584 QVI65584 RFE65584 RPA65584 RYW65584 SIS65584 SSO65584 TCK65584 TMG65584 TWC65584 UFY65584 UPU65584 UZQ65584 VJM65584 VTI65584 WDE65584 WNA65584 WWW65584 AO131120 KK131120 UG131120 AEC131120 ANY131120 AXU131120 BHQ131120 BRM131120 CBI131120 CLE131120 CVA131120 DEW131120 DOS131120 DYO131120 EIK131120 ESG131120 FCC131120 FLY131120 FVU131120 GFQ131120 GPM131120 GZI131120 HJE131120 HTA131120 ICW131120 IMS131120 IWO131120 JGK131120 JQG131120 KAC131120 KJY131120 KTU131120 LDQ131120 LNM131120 LXI131120 MHE131120 MRA131120 NAW131120 NKS131120 NUO131120 OEK131120 OOG131120 OYC131120 PHY131120 PRU131120 QBQ131120 QLM131120 QVI131120 RFE131120 RPA131120 RYW131120 SIS131120 SSO131120 TCK131120 TMG131120 TWC131120 UFY131120 UPU131120 UZQ131120 VJM131120 VTI131120 WDE131120 WNA131120 WWW131120 AO196656 KK196656 UG196656 AEC196656 ANY196656 AXU196656 BHQ196656 BRM196656 CBI196656 CLE196656 CVA196656 DEW196656 DOS196656 DYO196656 EIK196656 ESG196656 FCC196656 FLY196656 FVU196656 GFQ196656 GPM196656 GZI196656 HJE196656 HTA196656 ICW196656 IMS196656 IWO196656 JGK196656 JQG196656 KAC196656 KJY196656 KTU196656 LDQ196656 LNM196656 LXI196656 MHE196656 MRA196656 NAW196656 NKS196656 NUO196656 OEK196656 OOG196656 OYC196656 PHY196656 PRU196656 QBQ196656 QLM196656 QVI196656 RFE196656 RPA196656 RYW196656 SIS196656 SSO196656 TCK196656 TMG196656 TWC196656 UFY196656 UPU196656 UZQ196656 VJM196656 VTI196656 WDE196656 WNA196656 WWW196656 AO262192 KK262192 UG262192 AEC262192 ANY262192 AXU262192 BHQ262192 BRM262192 CBI262192 CLE262192 CVA262192 DEW262192 DOS262192 DYO262192 EIK262192 ESG262192 FCC262192 FLY262192 FVU262192 GFQ262192 GPM262192 GZI262192 HJE262192 HTA262192 ICW262192 IMS262192 IWO262192 JGK262192 JQG262192 KAC262192 KJY262192 KTU262192 LDQ262192 LNM262192 LXI262192 MHE262192 MRA262192 NAW262192 NKS262192 NUO262192 OEK262192 OOG262192 OYC262192 PHY262192 PRU262192 QBQ262192 QLM262192 QVI262192 RFE262192 RPA262192 RYW262192 SIS262192 SSO262192 TCK262192 TMG262192 TWC262192 UFY262192 UPU262192 UZQ262192 VJM262192 VTI262192 WDE262192 WNA262192 WWW262192 AO327728 KK327728 UG327728 AEC327728 ANY327728 AXU327728 BHQ327728 BRM327728 CBI327728 CLE327728 CVA327728 DEW327728 DOS327728 DYO327728 EIK327728 ESG327728 FCC327728 FLY327728 FVU327728 GFQ327728 GPM327728 GZI327728 HJE327728 HTA327728 ICW327728 IMS327728 IWO327728 JGK327728 JQG327728 KAC327728 KJY327728 KTU327728 LDQ327728 LNM327728 LXI327728 MHE327728 MRA327728 NAW327728 NKS327728 NUO327728 OEK327728 OOG327728 OYC327728 PHY327728 PRU327728 QBQ327728 QLM327728 QVI327728 RFE327728 RPA327728 RYW327728 SIS327728 SSO327728 TCK327728 TMG327728 TWC327728 UFY327728 UPU327728 UZQ327728 VJM327728 VTI327728 WDE327728 WNA327728 WWW327728 AO393264 KK393264 UG393264 AEC393264 ANY393264 AXU393264 BHQ393264 BRM393264 CBI393264 CLE393264 CVA393264 DEW393264 DOS393264 DYO393264 EIK393264 ESG393264 FCC393264 FLY393264 FVU393264 GFQ393264 GPM393264 GZI393264 HJE393264 HTA393264 ICW393264 IMS393264 IWO393264 JGK393264 JQG393264 KAC393264 KJY393264 KTU393264 LDQ393264 LNM393264 LXI393264 MHE393264 MRA393264 NAW393264 NKS393264 NUO393264 OEK393264 OOG393264 OYC393264 PHY393264 PRU393264 QBQ393264 QLM393264 QVI393264 RFE393264 RPA393264 RYW393264 SIS393264 SSO393264 TCK393264 TMG393264 TWC393264 UFY393264 UPU393264 UZQ393264 VJM393264 VTI393264 WDE393264 WNA393264 WWW393264 AO458800 KK458800 UG458800 AEC458800 ANY458800 AXU458800 BHQ458800 BRM458800 CBI458800 CLE458800 CVA458800 DEW458800 DOS458800 DYO458800 EIK458800 ESG458800 FCC458800 FLY458800 FVU458800 GFQ458800 GPM458800 GZI458800 HJE458800 HTA458800 ICW458800 IMS458800 IWO458800 JGK458800 JQG458800 KAC458800 KJY458800 KTU458800 LDQ458800 LNM458800 LXI458800 MHE458800 MRA458800 NAW458800 NKS458800 NUO458800 OEK458800 OOG458800 OYC458800 PHY458800 PRU458800 QBQ458800 QLM458800 QVI458800 RFE458800 RPA458800 RYW458800 SIS458800 SSO458800 TCK458800 TMG458800 TWC458800 UFY458800 UPU458800 UZQ458800 VJM458800 VTI458800 WDE458800 WNA458800 WWW458800 AO524336 KK524336 UG524336 AEC524336 ANY524336 AXU524336 BHQ524336 BRM524336 CBI524336 CLE524336 CVA524336 DEW524336 DOS524336 DYO524336 EIK524336 ESG524336 FCC524336 FLY524336 FVU524336 GFQ524336 GPM524336 GZI524336 HJE524336 HTA524336 ICW524336 IMS524336 IWO524336 JGK524336 JQG524336 KAC524336 KJY524336 KTU524336 LDQ524336 LNM524336 LXI524336 MHE524336 MRA524336 NAW524336 NKS524336 NUO524336 OEK524336 OOG524336 OYC524336 PHY524336 PRU524336 QBQ524336 QLM524336 QVI524336 RFE524336 RPA524336 RYW524336 SIS524336 SSO524336 TCK524336 TMG524336 TWC524336 UFY524336 UPU524336 UZQ524336 VJM524336 VTI524336 WDE524336 WNA524336 WWW524336 AO589872 KK589872 UG589872 AEC589872 ANY589872 AXU589872 BHQ589872 BRM589872 CBI589872 CLE589872 CVA589872 DEW589872 DOS589872 DYO589872 EIK589872 ESG589872 FCC589872 FLY589872 FVU589872 GFQ589872 GPM589872 GZI589872 HJE589872 HTA589872 ICW589872 IMS589872 IWO589872 JGK589872 JQG589872 KAC589872 KJY589872 KTU589872 LDQ589872 LNM589872 LXI589872 MHE589872 MRA589872 NAW589872 NKS589872 NUO589872 OEK589872 OOG589872 OYC589872 PHY589872 PRU589872 QBQ589872 QLM589872 QVI589872 RFE589872 RPA589872 RYW589872 SIS589872 SSO589872 TCK589872 TMG589872 TWC589872 UFY589872 UPU589872 UZQ589872 VJM589872 VTI589872 WDE589872 WNA589872 WWW589872 AO655408 KK655408 UG655408 AEC655408 ANY655408 AXU655408 BHQ655408 BRM655408 CBI655408 CLE655408 CVA655408 DEW655408 DOS655408 DYO655408 EIK655408 ESG655408 FCC655408 FLY655408 FVU655408 GFQ655408 GPM655408 GZI655408 HJE655408 HTA655408 ICW655408 IMS655408 IWO655408 JGK655408 JQG655408 KAC655408 KJY655408 KTU655408 LDQ655408 LNM655408 LXI655408 MHE655408 MRA655408 NAW655408 NKS655408 NUO655408 OEK655408 OOG655408 OYC655408 PHY655408 PRU655408 QBQ655408 QLM655408 QVI655408 RFE655408 RPA655408 RYW655408 SIS655408 SSO655408 TCK655408 TMG655408 TWC655408 UFY655408 UPU655408 UZQ655408 VJM655408 VTI655408 WDE655408 WNA655408 WWW655408 AO720944 KK720944 UG720944 AEC720944 ANY720944 AXU720944 BHQ720944 BRM720944 CBI720944 CLE720944 CVA720944 DEW720944 DOS720944 DYO720944 EIK720944 ESG720944 FCC720944 FLY720944 FVU720944 GFQ720944 GPM720944 GZI720944 HJE720944 HTA720944 ICW720944 IMS720944 IWO720944 JGK720944 JQG720944 KAC720944 KJY720944 KTU720944 LDQ720944 LNM720944 LXI720944 MHE720944 MRA720944 NAW720944 NKS720944 NUO720944 OEK720944 OOG720944 OYC720944 PHY720944 PRU720944 QBQ720944 QLM720944 QVI720944 RFE720944 RPA720944 RYW720944 SIS720944 SSO720944 TCK720944 TMG720944 TWC720944 UFY720944 UPU720944 UZQ720944 VJM720944 VTI720944 WDE720944 WNA720944 WWW720944 AO786480 KK786480 UG786480 AEC786480 ANY786480 AXU786480 BHQ786480 BRM786480 CBI786480 CLE786480 CVA786480 DEW786480 DOS786480 DYO786480 EIK786480 ESG786480 FCC786480 FLY786480 FVU786480 GFQ786480 GPM786480 GZI786480 HJE786480 HTA786480 ICW786480 IMS786480 IWO786480 JGK786480 JQG786480 KAC786480 KJY786480 KTU786480 LDQ786480 LNM786480 LXI786480 MHE786480 MRA786480 NAW786480 NKS786480 NUO786480 OEK786480 OOG786480 OYC786480 PHY786480 PRU786480 QBQ786480 QLM786480 QVI786480 RFE786480 RPA786480 RYW786480 SIS786480 SSO786480 TCK786480 TMG786480 TWC786480 UFY786480 UPU786480 UZQ786480 VJM786480 VTI786480 WDE786480 WNA786480 WWW786480 AO852016 KK852016 UG852016 AEC852016 ANY852016 AXU852016 BHQ852016 BRM852016 CBI852016 CLE852016 CVA852016 DEW852016 DOS852016 DYO852016 EIK852016 ESG852016 FCC852016 FLY852016 FVU852016 GFQ852016 GPM852016 GZI852016 HJE852016 HTA852016 ICW852016 IMS852016 IWO852016 JGK852016 JQG852016 KAC852016 KJY852016 KTU852016 LDQ852016 LNM852016 LXI852016 MHE852016 MRA852016 NAW852016 NKS852016 NUO852016 OEK852016 OOG852016 OYC852016 PHY852016 PRU852016 QBQ852016 QLM852016 QVI852016 RFE852016 RPA852016 RYW852016 SIS852016 SSO852016 TCK852016 TMG852016 TWC852016 UFY852016 UPU852016 UZQ852016 VJM852016 VTI852016 WDE852016 WNA852016 WWW852016 AO917552 KK917552 UG917552 AEC917552 ANY917552 AXU917552 BHQ917552 BRM917552 CBI917552 CLE917552 CVA917552 DEW917552 DOS917552 DYO917552 EIK917552 ESG917552 FCC917552 FLY917552 FVU917552 GFQ917552 GPM917552 GZI917552 HJE917552 HTA917552 ICW917552 IMS917552 IWO917552 JGK917552 JQG917552 KAC917552 KJY917552 KTU917552 LDQ917552 LNM917552 LXI917552 MHE917552 MRA917552 NAW917552 NKS917552 NUO917552 OEK917552 OOG917552 OYC917552 PHY917552 PRU917552 QBQ917552 QLM917552 QVI917552 RFE917552 RPA917552 RYW917552 SIS917552 SSO917552 TCK917552 TMG917552 TWC917552 UFY917552 UPU917552 UZQ917552 VJM917552 VTI917552 WDE917552 WNA917552 WWW917552 AO983088 KK983088 UG983088 AEC983088 ANY983088 AXU983088 BHQ983088 BRM983088 CBI983088 CLE983088 CVA983088 DEW983088 DOS983088 DYO983088 EIK983088 ESG983088 FCC983088 FLY983088 FVU983088 GFQ983088 GPM983088 GZI983088 HJE983088 HTA983088 ICW983088 IMS983088 IWO983088 JGK983088 JQG983088 KAC983088 KJY983088 KTU983088 LDQ983088 LNM983088 LXI983088 MHE983088 MRA983088 NAW983088 NKS983088 NUO983088 OEK983088 OOG983088 OYC983088 PHY983088 PRU983088 QBQ983088 QLM983088 QVI983088 RFE983088 RPA983088 RYW983088 SIS983088 SSO983088 TCK983088 TMG983088 TWC983088 UFY983088 UPU983088 UZQ983088 VJM983088 VTI983088 WDE983088 WNA983088 WWW983088 SSQ983088 KM46 UI46 AEE46 AOA46 AXW46 BHS46 BRO46 CBK46 CLG46 CVC46 DEY46 DOU46 DYQ46 EIM46 ESI46 FCE46 FMA46 FVW46 GFS46 GPO46 GZK46 HJG46 HTC46 ICY46 IMU46 IWQ46 JGM46 JQI46 KAE46 KKA46 KTW46 LDS46 LNO46 LXK46 MHG46 MRC46 NAY46 NKU46 NUQ46 OEM46 OOI46 OYE46 PIA46 PRW46 QBS46 QLO46 QVK46 RFG46 RPC46 RYY46 SIU46 SSQ46 TCM46 TMI46 TWE46 UGA46 UPW46 UZS46 VJO46 VTK46 WDG46 WNC46 WWY46 AQ65584 KM65584 UI65584 AEE65584 AOA65584 AXW65584 BHS65584 BRO65584 CBK65584 CLG65584 CVC65584 DEY65584 DOU65584 DYQ65584 EIM65584 ESI65584 FCE65584 FMA65584 FVW65584 GFS65584 GPO65584 GZK65584 HJG65584 HTC65584 ICY65584 IMU65584 IWQ65584 JGM65584 JQI65584 KAE65584 KKA65584 KTW65584 LDS65584 LNO65584 LXK65584 MHG65584 MRC65584 NAY65584 NKU65584 NUQ65584 OEM65584 OOI65584 OYE65584 PIA65584 PRW65584 QBS65584 QLO65584 QVK65584 RFG65584 RPC65584 RYY65584 SIU65584 SSQ65584 TCM65584 TMI65584 TWE65584 UGA65584 UPW65584 UZS65584 VJO65584 VTK65584 WDG65584 WNC65584 WWY65584 AQ131120 KM131120 UI131120 AEE131120 AOA131120 AXW131120 BHS131120 BRO131120 CBK131120 CLG131120 CVC131120 DEY131120 DOU131120 DYQ131120 EIM131120 ESI131120 FCE131120 FMA131120 FVW131120 GFS131120 GPO131120 GZK131120 HJG131120 HTC131120 ICY131120 IMU131120 IWQ131120 JGM131120 JQI131120 KAE131120 KKA131120 KTW131120 LDS131120 LNO131120 LXK131120 MHG131120 MRC131120 NAY131120 NKU131120 NUQ131120 OEM131120 OOI131120 OYE131120 PIA131120 PRW131120 QBS131120 QLO131120 QVK131120 RFG131120 RPC131120 RYY131120 SIU131120 SSQ131120 TCM131120 TMI131120 TWE131120 UGA131120 UPW131120 UZS131120 VJO131120 VTK131120 WDG131120 WNC131120 WWY131120 AQ196656 KM196656 UI196656 AEE196656 AOA196656 AXW196656 BHS196656 BRO196656 CBK196656 CLG196656 CVC196656 DEY196656 DOU196656 DYQ196656 EIM196656 ESI196656 FCE196656 FMA196656 FVW196656 GFS196656 GPO196656 GZK196656 HJG196656 HTC196656 ICY196656 IMU196656 IWQ196656 JGM196656 JQI196656 KAE196656 KKA196656 KTW196656 LDS196656 LNO196656 LXK196656 MHG196656 MRC196656 NAY196656 NKU196656 NUQ196656 OEM196656 OOI196656 OYE196656 PIA196656 PRW196656 QBS196656 QLO196656 QVK196656 RFG196656 RPC196656 RYY196656 SIU196656 SSQ196656 TCM196656 TMI196656 TWE196656 UGA196656 UPW196656 UZS196656 VJO196656 VTK196656 WDG196656 WNC196656 WWY196656 AQ262192 KM262192 UI262192 AEE262192 AOA262192 AXW262192 BHS262192 BRO262192 CBK262192 CLG262192 CVC262192 DEY262192 DOU262192 DYQ262192 EIM262192 ESI262192 FCE262192 FMA262192 FVW262192 GFS262192 GPO262192 GZK262192 HJG262192 HTC262192 ICY262192 IMU262192 IWQ262192 JGM262192 JQI262192 KAE262192 KKA262192 KTW262192 LDS262192 LNO262192 LXK262192 MHG262192 MRC262192 NAY262192 NKU262192 NUQ262192 OEM262192 OOI262192 OYE262192 PIA262192 PRW262192 QBS262192 QLO262192 QVK262192 RFG262192 RPC262192 RYY262192 SIU262192 SSQ262192 TCM262192 TMI262192 TWE262192 UGA262192 UPW262192 UZS262192 VJO262192 VTK262192 WDG262192 WNC262192 WWY262192 AQ327728 KM327728 UI327728 AEE327728 AOA327728 AXW327728 BHS327728 BRO327728 CBK327728 CLG327728 CVC327728 DEY327728 DOU327728 DYQ327728 EIM327728 ESI327728 FCE327728 FMA327728 FVW327728 GFS327728 GPO327728 GZK327728 HJG327728 HTC327728 ICY327728 IMU327728 IWQ327728 JGM327728 JQI327728 KAE327728 KKA327728 KTW327728 LDS327728 LNO327728 LXK327728 MHG327728 MRC327728 NAY327728 NKU327728 NUQ327728 OEM327728 OOI327728 OYE327728 PIA327728 PRW327728 QBS327728 QLO327728 QVK327728 RFG327728 RPC327728 RYY327728 SIU327728 SSQ327728 TCM327728 TMI327728 TWE327728 UGA327728 UPW327728 UZS327728 VJO327728 VTK327728 WDG327728 WNC327728 WWY327728 AQ393264 KM393264 UI393264 AEE393264 AOA393264 AXW393264 BHS393264 BRO393264 CBK393264 CLG393264 CVC393264 DEY393264 DOU393264 DYQ393264 EIM393264 ESI393264 FCE393264 FMA393264 FVW393264 GFS393264 GPO393264 GZK393264 HJG393264 HTC393264 ICY393264 IMU393264 IWQ393264 JGM393264 JQI393264 KAE393264 KKA393264 KTW393264 LDS393264 LNO393264 LXK393264 MHG393264 MRC393264 NAY393264 NKU393264 NUQ393264 OEM393264 OOI393264 OYE393264 PIA393264 PRW393264 QBS393264 QLO393264 QVK393264 RFG393264 RPC393264 RYY393264 SIU393264 SSQ393264 TCM393264 TMI393264 TWE393264 UGA393264 UPW393264 UZS393264 VJO393264 VTK393264 WDG393264 WNC393264 WWY393264 AQ458800 KM458800 UI458800 AEE458800 AOA458800 AXW458800 BHS458800 BRO458800 CBK458800 CLG458800 CVC458800 DEY458800 DOU458800 DYQ458800 EIM458800 ESI458800 FCE458800 FMA458800 FVW458800 GFS458800 GPO458800 GZK458800 HJG458800 HTC458800 ICY458800 IMU458800 IWQ458800 JGM458800 JQI458800 KAE458800 KKA458800 KTW458800 LDS458800 LNO458800 LXK458800 MHG458800 MRC458800 NAY458800 NKU458800 NUQ458800 OEM458800 OOI458800 OYE458800 PIA458800 PRW458800 QBS458800 QLO458800 QVK458800 RFG458800 RPC458800 RYY458800 SIU458800 SSQ458800 TCM458800 TMI458800 TWE458800 UGA458800 UPW458800 UZS458800 VJO458800 VTK458800 WDG458800 WNC458800 WWY458800 AQ524336 KM524336 UI524336 AEE524336 AOA524336 AXW524336 BHS524336 BRO524336 CBK524336 CLG524336 CVC524336 DEY524336 DOU524336 DYQ524336 EIM524336 ESI524336 FCE524336 FMA524336 FVW524336 GFS524336 GPO524336 GZK524336 HJG524336 HTC524336 ICY524336 IMU524336 IWQ524336 JGM524336 JQI524336 KAE524336 KKA524336 KTW524336 LDS524336 LNO524336 LXK524336 MHG524336 MRC524336 NAY524336 NKU524336 NUQ524336 OEM524336 OOI524336 OYE524336 PIA524336 PRW524336 QBS524336 QLO524336 QVK524336 RFG524336 RPC524336 RYY524336 SIU524336 SSQ524336 TCM524336 TMI524336 TWE524336 UGA524336 UPW524336 UZS524336 VJO524336 VTK524336 WDG524336 WNC524336 WWY524336 AQ589872 KM589872 UI589872 AEE589872 AOA589872 AXW589872 BHS589872 BRO589872 CBK589872 CLG589872 CVC589872 DEY589872 DOU589872 DYQ589872 EIM589872 ESI589872 FCE589872 FMA589872 FVW589872 GFS589872 GPO589872 GZK589872 HJG589872 HTC589872 ICY589872 IMU589872 IWQ589872 JGM589872 JQI589872 KAE589872 KKA589872 KTW589872 LDS589872 LNO589872 LXK589872 MHG589872 MRC589872 NAY589872 NKU589872 NUQ589872 OEM589872 OOI589872 OYE589872 PIA589872 PRW589872 QBS589872 QLO589872 QVK589872 RFG589872 RPC589872 RYY589872 SIU589872 SSQ589872 TCM589872 TMI589872 TWE589872 UGA589872 UPW589872 UZS589872 VJO589872 VTK589872 WDG589872 WNC589872 WWY589872 AQ655408 KM655408 UI655408 AEE655408 AOA655408 AXW655408 BHS655408 BRO655408 CBK655408 CLG655408 CVC655408 DEY655408 DOU655408 DYQ655408 EIM655408 ESI655408 FCE655408 FMA655408 FVW655408 GFS655408 GPO655408 GZK655408 HJG655408 HTC655408 ICY655408 IMU655408 IWQ655408 JGM655408 JQI655408 KAE655408 KKA655408 KTW655408 LDS655408 LNO655408 LXK655408 MHG655408 MRC655408 NAY655408 NKU655408 NUQ655408 OEM655408 OOI655408 OYE655408 PIA655408 PRW655408 QBS655408 QLO655408 QVK655408 RFG655408 RPC655408 RYY655408 SIU655408 SSQ655408 TCM655408 TMI655408 TWE655408 UGA655408 UPW655408 UZS655408 VJO655408 VTK655408 WDG655408 WNC655408 WWY655408 AQ720944 KM720944 UI720944 AEE720944 AOA720944 AXW720944 BHS720944 BRO720944 CBK720944 CLG720944 CVC720944 DEY720944 DOU720944 DYQ720944 EIM720944 ESI720944 FCE720944 FMA720944 FVW720944 GFS720944 GPO720944 GZK720944 HJG720944 HTC720944 ICY720944 IMU720944 IWQ720944 JGM720944 JQI720944 KAE720944 KKA720944 KTW720944 LDS720944 LNO720944 LXK720944 MHG720944 MRC720944 NAY720944 NKU720944 NUQ720944 OEM720944 OOI720944 OYE720944 PIA720944 PRW720944 QBS720944 QLO720944 QVK720944 RFG720944 RPC720944 RYY720944 SIU720944 SSQ720944 TCM720944 TMI720944 TWE720944 UGA720944 UPW720944 UZS720944 VJO720944 VTK720944 WDG720944 WNC720944 WWY720944 AQ786480 KM786480 UI786480 AEE786480 AOA786480 AXW786480 BHS786480 BRO786480 CBK786480 CLG786480 CVC786480 DEY786480 DOU786480 DYQ786480 EIM786480 ESI786480 FCE786480 FMA786480 FVW786480 GFS786480 GPO786480 GZK786480 HJG786480 HTC786480 ICY786480 IMU786480 IWQ786480 JGM786480 JQI786480 KAE786480 KKA786480 KTW786480 LDS786480 LNO786480 LXK786480 MHG786480 MRC786480 NAY786480 NKU786480 NUQ786480 OEM786480 OOI786480 OYE786480 PIA786480 PRW786480 QBS786480 QLO786480 QVK786480 RFG786480 RPC786480 RYY786480 SIU786480 SSQ786480 TCM786480 TMI786480 TWE786480 UGA786480 UPW786480 UZS786480 VJO786480 VTK786480 WDG786480 WNC786480 WWY786480 AQ852016 KM852016 UI852016 AEE852016 AOA852016 AXW852016 BHS852016 BRO852016 CBK852016 CLG852016 CVC852016 DEY852016 DOU852016 DYQ852016 EIM852016 ESI852016 FCE852016 FMA852016 FVW852016 GFS852016 GPO852016 GZK852016 HJG852016 HTC852016 ICY852016 IMU852016 IWQ852016 JGM852016 JQI852016 KAE852016 KKA852016 KTW852016 LDS852016 LNO852016 LXK852016 MHG852016 MRC852016 NAY852016 NKU852016 NUQ852016 OEM852016 OOI852016 OYE852016 PIA852016 PRW852016 QBS852016 QLO852016 QVK852016 RFG852016 RPC852016 RYY852016 SIU852016 SSQ852016 TCM852016 TMI852016 TWE852016 UGA852016 UPW852016 UZS852016 VJO852016 VTK852016 WDG852016 WNC852016 WWY852016 AQ917552 KM917552 UI917552 AEE917552 AOA917552 AXW917552 BHS917552 BRO917552 CBK917552 CLG917552 CVC917552 DEY917552 DOU917552 DYQ917552 EIM917552 ESI917552 FCE917552 FMA917552 FVW917552 GFS917552 GPO917552 GZK917552 HJG917552 HTC917552 ICY917552 IMU917552 IWQ917552 JGM917552 JQI917552 KAE917552 KKA917552 KTW917552 LDS917552 LNO917552 LXK917552 MHG917552 MRC917552 NAY917552 NKU917552 NUQ917552 OEM917552 OOI917552 OYE917552 PIA917552 PRW917552 QBS917552 QLO917552 QVK917552 RFG917552 RPC917552 RYY917552 SIU917552 SSQ917552 TCM917552 TMI917552 TWE917552 UGA917552 UPW917552 UZS917552 VJO917552 VTK917552 WDG917552 WNC917552 WWY917552 AQ983088 KM983088 UI983088 AEE983088 AOA983088 AXW983088 BHS983088 BRO983088 CBK983088 CLG983088 CVC983088 DEY983088 DOU983088 DYQ983088 EIM983088 ESI983088 FCE983088 FMA983088 FVW983088 GFS983088 GPO983088 GZK983088 HJG983088 HTC983088 ICY983088 IMU983088 IWQ983088 JGM983088 JQI983088 KAE983088 KKA983088 KTW983088 LDS983088 LNO983088 LXK983088 MHG983088 MRC983088 NAY983088 NKU983088 NUQ983088 OEM983088 OOI983088 OYE983088 PIA983088 PRW983088 QBS983088 QLO983088 QVK983088 RFG983088 RPC983088 RYY983088</xm:sqref>
        </x14:dataValidation>
        <x14:dataValidation type="list" allowBlank="1" showInputMessage="1" showErrorMessage="1" xr:uid="{514992C2-313C-4324-9670-C951BDBFABFA}">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BJ65557:BJ65558 LF65557:LF65558 VB65557:VB65558 AEX65557:AEX65558 AOT65557:AOT65558 AYP65557:AYP65558 BIL65557:BIL65558 BSH65557:BSH65558 CCD65557:CCD65558 CLZ65557:CLZ65558 CVV65557:CVV65558 DFR65557:DFR65558 DPN65557:DPN65558 DZJ65557:DZJ65558 EJF65557:EJF65558 ETB65557:ETB65558 FCX65557:FCX65558 FMT65557:FMT65558 FWP65557:FWP65558 GGL65557:GGL65558 GQH65557:GQH65558 HAD65557:HAD65558 HJZ65557:HJZ65558 HTV65557:HTV65558 IDR65557:IDR65558 INN65557:INN65558 IXJ65557:IXJ65558 JHF65557:JHF65558 JRB65557:JRB65558 KAX65557:KAX65558 KKT65557:KKT65558 KUP65557:KUP65558 LEL65557:LEL65558 LOH65557:LOH65558 LYD65557:LYD65558 MHZ65557:MHZ65558 MRV65557:MRV65558 NBR65557:NBR65558 NLN65557:NLN65558 NVJ65557:NVJ65558 OFF65557:OFF65558 OPB65557:OPB65558 OYX65557:OYX65558 PIT65557:PIT65558 PSP65557:PSP65558 QCL65557:QCL65558 QMH65557:QMH65558 QWD65557:QWD65558 RFZ65557:RFZ65558 RPV65557:RPV65558 RZR65557:RZR65558 SJN65557:SJN65558 STJ65557:STJ65558 TDF65557:TDF65558 TNB65557:TNB65558 TWX65557:TWX65558 UGT65557:UGT65558 UQP65557:UQP65558 VAL65557:VAL65558 VKH65557:VKH65558 VUD65557:VUD65558 WDZ65557:WDZ65558 WNV65557:WNV65558 WXR65557:WXR65558 BJ131093:BJ131094 LF131093:LF131094 VB131093:VB131094 AEX131093:AEX131094 AOT131093:AOT131094 AYP131093:AYP131094 BIL131093:BIL131094 BSH131093:BSH131094 CCD131093:CCD131094 CLZ131093:CLZ131094 CVV131093:CVV131094 DFR131093:DFR131094 DPN131093:DPN131094 DZJ131093:DZJ131094 EJF131093:EJF131094 ETB131093:ETB131094 FCX131093:FCX131094 FMT131093:FMT131094 FWP131093:FWP131094 GGL131093:GGL131094 GQH131093:GQH131094 HAD131093:HAD131094 HJZ131093:HJZ131094 HTV131093:HTV131094 IDR131093:IDR131094 INN131093:INN131094 IXJ131093:IXJ131094 JHF131093:JHF131094 JRB131093:JRB131094 KAX131093:KAX131094 KKT131093:KKT131094 KUP131093:KUP131094 LEL131093:LEL131094 LOH131093:LOH131094 LYD131093:LYD131094 MHZ131093:MHZ131094 MRV131093:MRV131094 NBR131093:NBR131094 NLN131093:NLN131094 NVJ131093:NVJ131094 OFF131093:OFF131094 OPB131093:OPB131094 OYX131093:OYX131094 PIT131093:PIT131094 PSP131093:PSP131094 QCL131093:QCL131094 QMH131093:QMH131094 QWD131093:QWD131094 RFZ131093:RFZ131094 RPV131093:RPV131094 RZR131093:RZR131094 SJN131093:SJN131094 STJ131093:STJ131094 TDF131093:TDF131094 TNB131093:TNB131094 TWX131093:TWX131094 UGT131093:UGT131094 UQP131093:UQP131094 VAL131093:VAL131094 VKH131093:VKH131094 VUD131093:VUD131094 WDZ131093:WDZ131094 WNV131093:WNV131094 WXR131093:WXR131094 BJ196629:BJ196630 LF196629:LF196630 VB196629:VB196630 AEX196629:AEX196630 AOT196629:AOT196630 AYP196629:AYP196630 BIL196629:BIL196630 BSH196629:BSH196630 CCD196629:CCD196630 CLZ196629:CLZ196630 CVV196629:CVV196630 DFR196629:DFR196630 DPN196629:DPN196630 DZJ196629:DZJ196630 EJF196629:EJF196630 ETB196629:ETB196630 FCX196629:FCX196630 FMT196629:FMT196630 FWP196629:FWP196630 GGL196629:GGL196630 GQH196629:GQH196630 HAD196629:HAD196630 HJZ196629:HJZ196630 HTV196629:HTV196630 IDR196629:IDR196630 INN196629:INN196630 IXJ196629:IXJ196630 JHF196629:JHF196630 JRB196629:JRB196630 KAX196629:KAX196630 KKT196629:KKT196630 KUP196629:KUP196630 LEL196629:LEL196630 LOH196629:LOH196630 LYD196629:LYD196630 MHZ196629:MHZ196630 MRV196629:MRV196630 NBR196629:NBR196630 NLN196629:NLN196630 NVJ196629:NVJ196630 OFF196629:OFF196630 OPB196629:OPB196630 OYX196629:OYX196630 PIT196629:PIT196630 PSP196629:PSP196630 QCL196629:QCL196630 QMH196629:QMH196630 QWD196629:QWD196630 RFZ196629:RFZ196630 RPV196629:RPV196630 RZR196629:RZR196630 SJN196629:SJN196630 STJ196629:STJ196630 TDF196629:TDF196630 TNB196629:TNB196630 TWX196629:TWX196630 UGT196629:UGT196630 UQP196629:UQP196630 VAL196629:VAL196630 VKH196629:VKH196630 VUD196629:VUD196630 WDZ196629:WDZ196630 WNV196629:WNV196630 WXR196629:WXR196630 BJ262165:BJ262166 LF262165:LF262166 VB262165:VB262166 AEX262165:AEX262166 AOT262165:AOT262166 AYP262165:AYP262166 BIL262165:BIL262166 BSH262165:BSH262166 CCD262165:CCD262166 CLZ262165:CLZ262166 CVV262165:CVV262166 DFR262165:DFR262166 DPN262165:DPN262166 DZJ262165:DZJ262166 EJF262165:EJF262166 ETB262165:ETB262166 FCX262165:FCX262166 FMT262165:FMT262166 FWP262165:FWP262166 GGL262165:GGL262166 GQH262165:GQH262166 HAD262165:HAD262166 HJZ262165:HJZ262166 HTV262165:HTV262166 IDR262165:IDR262166 INN262165:INN262166 IXJ262165:IXJ262166 JHF262165:JHF262166 JRB262165:JRB262166 KAX262165:KAX262166 KKT262165:KKT262166 KUP262165:KUP262166 LEL262165:LEL262166 LOH262165:LOH262166 LYD262165:LYD262166 MHZ262165:MHZ262166 MRV262165:MRV262166 NBR262165:NBR262166 NLN262165:NLN262166 NVJ262165:NVJ262166 OFF262165:OFF262166 OPB262165:OPB262166 OYX262165:OYX262166 PIT262165:PIT262166 PSP262165:PSP262166 QCL262165:QCL262166 QMH262165:QMH262166 QWD262165:QWD262166 RFZ262165:RFZ262166 RPV262165:RPV262166 RZR262165:RZR262166 SJN262165:SJN262166 STJ262165:STJ262166 TDF262165:TDF262166 TNB262165:TNB262166 TWX262165:TWX262166 UGT262165:UGT262166 UQP262165:UQP262166 VAL262165:VAL262166 VKH262165:VKH262166 VUD262165:VUD262166 WDZ262165:WDZ262166 WNV262165:WNV262166 WXR262165:WXR262166 BJ327701:BJ327702 LF327701:LF327702 VB327701:VB327702 AEX327701:AEX327702 AOT327701:AOT327702 AYP327701:AYP327702 BIL327701:BIL327702 BSH327701:BSH327702 CCD327701:CCD327702 CLZ327701:CLZ327702 CVV327701:CVV327702 DFR327701:DFR327702 DPN327701:DPN327702 DZJ327701:DZJ327702 EJF327701:EJF327702 ETB327701:ETB327702 FCX327701:FCX327702 FMT327701:FMT327702 FWP327701:FWP327702 GGL327701:GGL327702 GQH327701:GQH327702 HAD327701:HAD327702 HJZ327701:HJZ327702 HTV327701:HTV327702 IDR327701:IDR327702 INN327701:INN327702 IXJ327701:IXJ327702 JHF327701:JHF327702 JRB327701:JRB327702 KAX327701:KAX327702 KKT327701:KKT327702 KUP327701:KUP327702 LEL327701:LEL327702 LOH327701:LOH327702 LYD327701:LYD327702 MHZ327701:MHZ327702 MRV327701:MRV327702 NBR327701:NBR327702 NLN327701:NLN327702 NVJ327701:NVJ327702 OFF327701:OFF327702 OPB327701:OPB327702 OYX327701:OYX327702 PIT327701:PIT327702 PSP327701:PSP327702 QCL327701:QCL327702 QMH327701:QMH327702 QWD327701:QWD327702 RFZ327701:RFZ327702 RPV327701:RPV327702 RZR327701:RZR327702 SJN327701:SJN327702 STJ327701:STJ327702 TDF327701:TDF327702 TNB327701:TNB327702 TWX327701:TWX327702 UGT327701:UGT327702 UQP327701:UQP327702 VAL327701:VAL327702 VKH327701:VKH327702 VUD327701:VUD327702 WDZ327701:WDZ327702 WNV327701:WNV327702 WXR327701:WXR327702 BJ393237:BJ393238 LF393237:LF393238 VB393237:VB393238 AEX393237:AEX393238 AOT393237:AOT393238 AYP393237:AYP393238 BIL393237:BIL393238 BSH393237:BSH393238 CCD393237:CCD393238 CLZ393237:CLZ393238 CVV393237:CVV393238 DFR393237:DFR393238 DPN393237:DPN393238 DZJ393237:DZJ393238 EJF393237:EJF393238 ETB393237:ETB393238 FCX393237:FCX393238 FMT393237:FMT393238 FWP393237:FWP393238 GGL393237:GGL393238 GQH393237:GQH393238 HAD393237:HAD393238 HJZ393237:HJZ393238 HTV393237:HTV393238 IDR393237:IDR393238 INN393237:INN393238 IXJ393237:IXJ393238 JHF393237:JHF393238 JRB393237:JRB393238 KAX393237:KAX393238 KKT393237:KKT393238 KUP393237:KUP393238 LEL393237:LEL393238 LOH393237:LOH393238 LYD393237:LYD393238 MHZ393237:MHZ393238 MRV393237:MRV393238 NBR393237:NBR393238 NLN393237:NLN393238 NVJ393237:NVJ393238 OFF393237:OFF393238 OPB393237:OPB393238 OYX393237:OYX393238 PIT393237:PIT393238 PSP393237:PSP393238 QCL393237:QCL393238 QMH393237:QMH393238 QWD393237:QWD393238 RFZ393237:RFZ393238 RPV393237:RPV393238 RZR393237:RZR393238 SJN393237:SJN393238 STJ393237:STJ393238 TDF393237:TDF393238 TNB393237:TNB393238 TWX393237:TWX393238 UGT393237:UGT393238 UQP393237:UQP393238 VAL393237:VAL393238 VKH393237:VKH393238 VUD393237:VUD393238 WDZ393237:WDZ393238 WNV393237:WNV393238 WXR393237:WXR393238 BJ458773:BJ458774 LF458773:LF458774 VB458773:VB458774 AEX458773:AEX458774 AOT458773:AOT458774 AYP458773:AYP458774 BIL458773:BIL458774 BSH458773:BSH458774 CCD458773:CCD458774 CLZ458773:CLZ458774 CVV458773:CVV458774 DFR458773:DFR458774 DPN458773:DPN458774 DZJ458773:DZJ458774 EJF458773:EJF458774 ETB458773:ETB458774 FCX458773:FCX458774 FMT458773:FMT458774 FWP458773:FWP458774 GGL458773:GGL458774 GQH458773:GQH458774 HAD458773:HAD458774 HJZ458773:HJZ458774 HTV458773:HTV458774 IDR458773:IDR458774 INN458773:INN458774 IXJ458773:IXJ458774 JHF458773:JHF458774 JRB458773:JRB458774 KAX458773:KAX458774 KKT458773:KKT458774 KUP458773:KUP458774 LEL458773:LEL458774 LOH458773:LOH458774 LYD458773:LYD458774 MHZ458773:MHZ458774 MRV458773:MRV458774 NBR458773:NBR458774 NLN458773:NLN458774 NVJ458773:NVJ458774 OFF458773:OFF458774 OPB458773:OPB458774 OYX458773:OYX458774 PIT458773:PIT458774 PSP458773:PSP458774 QCL458773:QCL458774 QMH458773:QMH458774 QWD458773:QWD458774 RFZ458773:RFZ458774 RPV458773:RPV458774 RZR458773:RZR458774 SJN458773:SJN458774 STJ458773:STJ458774 TDF458773:TDF458774 TNB458773:TNB458774 TWX458773:TWX458774 UGT458773:UGT458774 UQP458773:UQP458774 VAL458773:VAL458774 VKH458773:VKH458774 VUD458773:VUD458774 WDZ458773:WDZ458774 WNV458773:WNV458774 WXR458773:WXR458774 BJ524309:BJ524310 LF524309:LF524310 VB524309:VB524310 AEX524309:AEX524310 AOT524309:AOT524310 AYP524309:AYP524310 BIL524309:BIL524310 BSH524309:BSH524310 CCD524309:CCD524310 CLZ524309:CLZ524310 CVV524309:CVV524310 DFR524309:DFR524310 DPN524309:DPN524310 DZJ524309:DZJ524310 EJF524309:EJF524310 ETB524309:ETB524310 FCX524309:FCX524310 FMT524309:FMT524310 FWP524309:FWP524310 GGL524309:GGL524310 GQH524309:GQH524310 HAD524309:HAD524310 HJZ524309:HJZ524310 HTV524309:HTV524310 IDR524309:IDR524310 INN524309:INN524310 IXJ524309:IXJ524310 JHF524309:JHF524310 JRB524309:JRB524310 KAX524309:KAX524310 KKT524309:KKT524310 KUP524309:KUP524310 LEL524309:LEL524310 LOH524309:LOH524310 LYD524309:LYD524310 MHZ524309:MHZ524310 MRV524309:MRV524310 NBR524309:NBR524310 NLN524309:NLN524310 NVJ524309:NVJ524310 OFF524309:OFF524310 OPB524309:OPB524310 OYX524309:OYX524310 PIT524309:PIT524310 PSP524309:PSP524310 QCL524309:QCL524310 QMH524309:QMH524310 QWD524309:QWD524310 RFZ524309:RFZ524310 RPV524309:RPV524310 RZR524309:RZR524310 SJN524309:SJN524310 STJ524309:STJ524310 TDF524309:TDF524310 TNB524309:TNB524310 TWX524309:TWX524310 UGT524309:UGT524310 UQP524309:UQP524310 VAL524309:VAL524310 VKH524309:VKH524310 VUD524309:VUD524310 WDZ524309:WDZ524310 WNV524309:WNV524310 WXR524309:WXR524310 BJ589845:BJ589846 LF589845:LF589846 VB589845:VB589846 AEX589845:AEX589846 AOT589845:AOT589846 AYP589845:AYP589846 BIL589845:BIL589846 BSH589845:BSH589846 CCD589845:CCD589846 CLZ589845:CLZ589846 CVV589845:CVV589846 DFR589845:DFR589846 DPN589845:DPN589846 DZJ589845:DZJ589846 EJF589845:EJF589846 ETB589845:ETB589846 FCX589845:FCX589846 FMT589845:FMT589846 FWP589845:FWP589846 GGL589845:GGL589846 GQH589845:GQH589846 HAD589845:HAD589846 HJZ589845:HJZ589846 HTV589845:HTV589846 IDR589845:IDR589846 INN589845:INN589846 IXJ589845:IXJ589846 JHF589845:JHF589846 JRB589845:JRB589846 KAX589845:KAX589846 KKT589845:KKT589846 KUP589845:KUP589846 LEL589845:LEL589846 LOH589845:LOH589846 LYD589845:LYD589846 MHZ589845:MHZ589846 MRV589845:MRV589846 NBR589845:NBR589846 NLN589845:NLN589846 NVJ589845:NVJ589846 OFF589845:OFF589846 OPB589845:OPB589846 OYX589845:OYX589846 PIT589845:PIT589846 PSP589845:PSP589846 QCL589845:QCL589846 QMH589845:QMH589846 QWD589845:QWD589846 RFZ589845:RFZ589846 RPV589845:RPV589846 RZR589845:RZR589846 SJN589845:SJN589846 STJ589845:STJ589846 TDF589845:TDF589846 TNB589845:TNB589846 TWX589845:TWX589846 UGT589845:UGT589846 UQP589845:UQP589846 VAL589845:VAL589846 VKH589845:VKH589846 VUD589845:VUD589846 WDZ589845:WDZ589846 WNV589845:WNV589846 WXR589845:WXR589846 BJ655381:BJ655382 LF655381:LF655382 VB655381:VB655382 AEX655381:AEX655382 AOT655381:AOT655382 AYP655381:AYP655382 BIL655381:BIL655382 BSH655381:BSH655382 CCD655381:CCD655382 CLZ655381:CLZ655382 CVV655381:CVV655382 DFR655381:DFR655382 DPN655381:DPN655382 DZJ655381:DZJ655382 EJF655381:EJF655382 ETB655381:ETB655382 FCX655381:FCX655382 FMT655381:FMT655382 FWP655381:FWP655382 GGL655381:GGL655382 GQH655381:GQH655382 HAD655381:HAD655382 HJZ655381:HJZ655382 HTV655381:HTV655382 IDR655381:IDR655382 INN655381:INN655382 IXJ655381:IXJ655382 JHF655381:JHF655382 JRB655381:JRB655382 KAX655381:KAX655382 KKT655381:KKT655382 KUP655381:KUP655382 LEL655381:LEL655382 LOH655381:LOH655382 LYD655381:LYD655382 MHZ655381:MHZ655382 MRV655381:MRV655382 NBR655381:NBR655382 NLN655381:NLN655382 NVJ655381:NVJ655382 OFF655381:OFF655382 OPB655381:OPB655382 OYX655381:OYX655382 PIT655381:PIT655382 PSP655381:PSP655382 QCL655381:QCL655382 QMH655381:QMH655382 QWD655381:QWD655382 RFZ655381:RFZ655382 RPV655381:RPV655382 RZR655381:RZR655382 SJN655381:SJN655382 STJ655381:STJ655382 TDF655381:TDF655382 TNB655381:TNB655382 TWX655381:TWX655382 UGT655381:UGT655382 UQP655381:UQP655382 VAL655381:VAL655382 VKH655381:VKH655382 VUD655381:VUD655382 WDZ655381:WDZ655382 WNV655381:WNV655382 WXR655381:WXR655382 BJ720917:BJ720918 LF720917:LF720918 VB720917:VB720918 AEX720917:AEX720918 AOT720917:AOT720918 AYP720917:AYP720918 BIL720917:BIL720918 BSH720917:BSH720918 CCD720917:CCD720918 CLZ720917:CLZ720918 CVV720917:CVV720918 DFR720917:DFR720918 DPN720917:DPN720918 DZJ720917:DZJ720918 EJF720917:EJF720918 ETB720917:ETB720918 FCX720917:FCX720918 FMT720917:FMT720918 FWP720917:FWP720918 GGL720917:GGL720918 GQH720917:GQH720918 HAD720917:HAD720918 HJZ720917:HJZ720918 HTV720917:HTV720918 IDR720917:IDR720918 INN720917:INN720918 IXJ720917:IXJ720918 JHF720917:JHF720918 JRB720917:JRB720918 KAX720917:KAX720918 KKT720917:KKT720918 KUP720917:KUP720918 LEL720917:LEL720918 LOH720917:LOH720918 LYD720917:LYD720918 MHZ720917:MHZ720918 MRV720917:MRV720918 NBR720917:NBR720918 NLN720917:NLN720918 NVJ720917:NVJ720918 OFF720917:OFF720918 OPB720917:OPB720918 OYX720917:OYX720918 PIT720917:PIT720918 PSP720917:PSP720918 QCL720917:QCL720918 QMH720917:QMH720918 QWD720917:QWD720918 RFZ720917:RFZ720918 RPV720917:RPV720918 RZR720917:RZR720918 SJN720917:SJN720918 STJ720917:STJ720918 TDF720917:TDF720918 TNB720917:TNB720918 TWX720917:TWX720918 UGT720917:UGT720918 UQP720917:UQP720918 VAL720917:VAL720918 VKH720917:VKH720918 VUD720917:VUD720918 WDZ720917:WDZ720918 WNV720917:WNV720918 WXR720917:WXR720918 BJ786453:BJ786454 LF786453:LF786454 VB786453:VB786454 AEX786453:AEX786454 AOT786453:AOT786454 AYP786453:AYP786454 BIL786453:BIL786454 BSH786453:BSH786454 CCD786453:CCD786454 CLZ786453:CLZ786454 CVV786453:CVV786454 DFR786453:DFR786454 DPN786453:DPN786454 DZJ786453:DZJ786454 EJF786453:EJF786454 ETB786453:ETB786454 FCX786453:FCX786454 FMT786453:FMT786454 FWP786453:FWP786454 GGL786453:GGL786454 GQH786453:GQH786454 HAD786453:HAD786454 HJZ786453:HJZ786454 HTV786453:HTV786454 IDR786453:IDR786454 INN786453:INN786454 IXJ786453:IXJ786454 JHF786453:JHF786454 JRB786453:JRB786454 KAX786453:KAX786454 KKT786453:KKT786454 KUP786453:KUP786454 LEL786453:LEL786454 LOH786453:LOH786454 LYD786453:LYD786454 MHZ786453:MHZ786454 MRV786453:MRV786454 NBR786453:NBR786454 NLN786453:NLN786454 NVJ786453:NVJ786454 OFF786453:OFF786454 OPB786453:OPB786454 OYX786453:OYX786454 PIT786453:PIT786454 PSP786453:PSP786454 QCL786453:QCL786454 QMH786453:QMH786454 QWD786453:QWD786454 RFZ786453:RFZ786454 RPV786453:RPV786454 RZR786453:RZR786454 SJN786453:SJN786454 STJ786453:STJ786454 TDF786453:TDF786454 TNB786453:TNB786454 TWX786453:TWX786454 UGT786453:UGT786454 UQP786453:UQP786454 VAL786453:VAL786454 VKH786453:VKH786454 VUD786453:VUD786454 WDZ786453:WDZ786454 WNV786453:WNV786454 WXR786453:WXR786454 BJ851989:BJ851990 LF851989:LF851990 VB851989:VB851990 AEX851989:AEX851990 AOT851989:AOT851990 AYP851989:AYP851990 BIL851989:BIL851990 BSH851989:BSH851990 CCD851989:CCD851990 CLZ851989:CLZ851990 CVV851989:CVV851990 DFR851989:DFR851990 DPN851989:DPN851990 DZJ851989:DZJ851990 EJF851989:EJF851990 ETB851989:ETB851990 FCX851989:FCX851990 FMT851989:FMT851990 FWP851989:FWP851990 GGL851989:GGL851990 GQH851989:GQH851990 HAD851989:HAD851990 HJZ851989:HJZ851990 HTV851989:HTV851990 IDR851989:IDR851990 INN851989:INN851990 IXJ851989:IXJ851990 JHF851989:JHF851990 JRB851989:JRB851990 KAX851989:KAX851990 KKT851989:KKT851990 KUP851989:KUP851990 LEL851989:LEL851990 LOH851989:LOH851990 LYD851989:LYD851990 MHZ851989:MHZ851990 MRV851989:MRV851990 NBR851989:NBR851990 NLN851989:NLN851990 NVJ851989:NVJ851990 OFF851989:OFF851990 OPB851989:OPB851990 OYX851989:OYX851990 PIT851989:PIT851990 PSP851989:PSP851990 QCL851989:QCL851990 QMH851989:QMH851990 QWD851989:QWD851990 RFZ851989:RFZ851990 RPV851989:RPV851990 RZR851989:RZR851990 SJN851989:SJN851990 STJ851989:STJ851990 TDF851989:TDF851990 TNB851989:TNB851990 TWX851989:TWX851990 UGT851989:UGT851990 UQP851989:UQP851990 VAL851989:VAL851990 VKH851989:VKH851990 VUD851989:VUD851990 WDZ851989:WDZ851990 WNV851989:WNV851990 WXR851989:WXR851990 BJ917525:BJ917526 LF917525:LF917526 VB917525:VB917526 AEX917525:AEX917526 AOT917525:AOT917526 AYP917525:AYP917526 BIL917525:BIL917526 BSH917525:BSH917526 CCD917525:CCD917526 CLZ917525:CLZ917526 CVV917525:CVV917526 DFR917525:DFR917526 DPN917525:DPN917526 DZJ917525:DZJ917526 EJF917525:EJF917526 ETB917525:ETB917526 FCX917525:FCX917526 FMT917525:FMT917526 FWP917525:FWP917526 GGL917525:GGL917526 GQH917525:GQH917526 HAD917525:HAD917526 HJZ917525:HJZ917526 HTV917525:HTV917526 IDR917525:IDR917526 INN917525:INN917526 IXJ917525:IXJ917526 JHF917525:JHF917526 JRB917525:JRB917526 KAX917525:KAX917526 KKT917525:KKT917526 KUP917525:KUP917526 LEL917525:LEL917526 LOH917525:LOH917526 LYD917525:LYD917526 MHZ917525:MHZ917526 MRV917525:MRV917526 NBR917525:NBR917526 NLN917525:NLN917526 NVJ917525:NVJ917526 OFF917525:OFF917526 OPB917525:OPB917526 OYX917525:OYX917526 PIT917525:PIT917526 PSP917525:PSP917526 QCL917525:QCL917526 QMH917525:QMH917526 QWD917525:QWD917526 RFZ917525:RFZ917526 RPV917525:RPV917526 RZR917525:RZR917526 SJN917525:SJN917526 STJ917525:STJ917526 TDF917525:TDF917526 TNB917525:TNB917526 TWX917525:TWX917526 UGT917525:UGT917526 UQP917525:UQP917526 VAL917525:VAL917526 VKH917525:VKH917526 VUD917525:VUD917526 WDZ917525:WDZ917526 WNV917525:WNV917526 WXR917525:WXR917526 BJ983061:BJ983062 LF983061:LF983062 VB983061:VB983062 AEX983061:AEX983062 AOT983061:AOT983062 AYP983061:AYP983062 BIL983061:BIL983062 BSH983061:BSH983062 CCD983061:CCD983062 CLZ983061:CLZ983062 CVV983061:CVV983062 DFR983061:DFR983062 DPN983061:DPN983062 DZJ983061:DZJ983062 EJF983061:EJF983062 ETB983061:ETB983062 FCX983061:FCX983062 FMT983061:FMT983062 FWP983061:FWP983062 GGL983061:GGL983062 GQH983061:GQH983062 HAD983061:HAD983062 HJZ983061:HJZ983062 HTV983061:HTV983062 IDR983061:IDR983062 INN983061:INN983062 IXJ983061:IXJ983062 JHF983061:JHF983062 JRB983061:JRB983062 KAX983061:KAX983062 KKT983061:KKT983062 KUP983061:KUP983062 LEL983061:LEL983062 LOH983061:LOH983062 LYD983061:LYD983062 MHZ983061:MHZ983062 MRV983061:MRV983062 NBR983061:NBR983062 NLN983061:NLN983062 NVJ983061:NVJ983062 OFF983061:OFF983062 OPB983061:OPB983062 OYX983061:OYX983062 PIT983061:PIT983062 PSP983061:PSP983062 QCL983061:QCL983062 QMH983061:QMH983062 QWD983061:QWD983062 RFZ983061:RFZ983062 RPV983061:RPV983062 RZR983061:RZR983062 SJN983061:SJN983062 STJ983061:STJ983062 TDF983061:TDF983062 TNB983061:TNB983062 TWX983061:TWX983062 UGT983061:UGT983062 UQP983061:UQP983062 VAL983061:VAL983062 VKH983061:VKH983062 VUD983061:VUD983062 WDZ983061:WDZ983062 WNV983061:WNV983062 WXR983061:WXR983062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AV65557:AV65558 KR65557:KR65558 UN65557:UN65558 AEJ65557:AEJ65558 AOF65557:AOF65558 AYB65557:AYB65558 BHX65557:BHX65558 BRT65557:BRT65558 CBP65557:CBP65558 CLL65557:CLL65558 CVH65557:CVH65558 DFD65557:DFD65558 DOZ65557:DOZ65558 DYV65557:DYV65558 EIR65557:EIR65558 ESN65557:ESN65558 FCJ65557:FCJ65558 FMF65557:FMF65558 FWB65557:FWB65558 GFX65557:GFX65558 GPT65557:GPT65558 GZP65557:GZP65558 HJL65557:HJL65558 HTH65557:HTH65558 IDD65557:IDD65558 IMZ65557:IMZ65558 IWV65557:IWV65558 JGR65557:JGR65558 JQN65557:JQN65558 KAJ65557:KAJ65558 KKF65557:KKF65558 KUB65557:KUB65558 LDX65557:LDX65558 LNT65557:LNT65558 LXP65557:LXP65558 MHL65557:MHL65558 MRH65557:MRH65558 NBD65557:NBD65558 NKZ65557:NKZ65558 NUV65557:NUV65558 OER65557:OER65558 OON65557:OON65558 OYJ65557:OYJ65558 PIF65557:PIF65558 PSB65557:PSB65558 QBX65557:QBX65558 QLT65557:QLT65558 QVP65557:QVP65558 RFL65557:RFL65558 RPH65557:RPH65558 RZD65557:RZD65558 SIZ65557:SIZ65558 SSV65557:SSV65558 TCR65557:TCR65558 TMN65557:TMN65558 TWJ65557:TWJ65558 UGF65557:UGF65558 UQB65557:UQB65558 UZX65557:UZX65558 VJT65557:VJT65558 VTP65557:VTP65558 WDL65557:WDL65558 WNH65557:WNH65558 WXD65557:WXD65558 AV131093:AV131094 KR131093:KR131094 UN131093:UN131094 AEJ131093:AEJ131094 AOF131093:AOF131094 AYB131093:AYB131094 BHX131093:BHX131094 BRT131093:BRT131094 CBP131093:CBP131094 CLL131093:CLL131094 CVH131093:CVH131094 DFD131093:DFD131094 DOZ131093:DOZ131094 DYV131093:DYV131094 EIR131093:EIR131094 ESN131093:ESN131094 FCJ131093:FCJ131094 FMF131093:FMF131094 FWB131093:FWB131094 GFX131093:GFX131094 GPT131093:GPT131094 GZP131093:GZP131094 HJL131093:HJL131094 HTH131093:HTH131094 IDD131093:IDD131094 IMZ131093:IMZ131094 IWV131093:IWV131094 JGR131093:JGR131094 JQN131093:JQN131094 KAJ131093:KAJ131094 KKF131093:KKF131094 KUB131093:KUB131094 LDX131093:LDX131094 LNT131093:LNT131094 LXP131093:LXP131094 MHL131093:MHL131094 MRH131093:MRH131094 NBD131093:NBD131094 NKZ131093:NKZ131094 NUV131093:NUV131094 OER131093:OER131094 OON131093:OON131094 OYJ131093:OYJ131094 PIF131093:PIF131094 PSB131093:PSB131094 QBX131093:QBX131094 QLT131093:QLT131094 QVP131093:QVP131094 RFL131093:RFL131094 RPH131093:RPH131094 RZD131093:RZD131094 SIZ131093:SIZ131094 SSV131093:SSV131094 TCR131093:TCR131094 TMN131093:TMN131094 TWJ131093:TWJ131094 UGF131093:UGF131094 UQB131093:UQB131094 UZX131093:UZX131094 VJT131093:VJT131094 VTP131093:VTP131094 WDL131093:WDL131094 WNH131093:WNH131094 WXD131093:WXD131094 AV196629:AV196630 KR196629:KR196630 UN196629:UN196630 AEJ196629:AEJ196630 AOF196629:AOF196630 AYB196629:AYB196630 BHX196629:BHX196630 BRT196629:BRT196630 CBP196629:CBP196630 CLL196629:CLL196630 CVH196629:CVH196630 DFD196629:DFD196630 DOZ196629:DOZ196630 DYV196629:DYV196630 EIR196629:EIR196630 ESN196629:ESN196630 FCJ196629:FCJ196630 FMF196629:FMF196630 FWB196629:FWB196630 GFX196629:GFX196630 GPT196629:GPT196630 GZP196629:GZP196630 HJL196629:HJL196630 HTH196629:HTH196630 IDD196629:IDD196630 IMZ196629:IMZ196630 IWV196629:IWV196630 JGR196629:JGR196630 JQN196629:JQN196630 KAJ196629:KAJ196630 KKF196629:KKF196630 KUB196629:KUB196630 LDX196629:LDX196630 LNT196629:LNT196630 LXP196629:LXP196630 MHL196629:MHL196630 MRH196629:MRH196630 NBD196629:NBD196630 NKZ196629:NKZ196630 NUV196629:NUV196630 OER196629:OER196630 OON196629:OON196630 OYJ196629:OYJ196630 PIF196629:PIF196630 PSB196629:PSB196630 QBX196629:QBX196630 QLT196629:QLT196630 QVP196629:QVP196630 RFL196629:RFL196630 RPH196629:RPH196630 RZD196629:RZD196630 SIZ196629:SIZ196630 SSV196629:SSV196630 TCR196629:TCR196630 TMN196629:TMN196630 TWJ196629:TWJ196630 UGF196629:UGF196630 UQB196629:UQB196630 UZX196629:UZX196630 VJT196629:VJT196630 VTP196629:VTP196630 WDL196629:WDL196630 WNH196629:WNH196630 WXD196629:WXD196630 AV262165:AV262166 KR262165:KR262166 UN262165:UN262166 AEJ262165:AEJ262166 AOF262165:AOF262166 AYB262165:AYB262166 BHX262165:BHX262166 BRT262165:BRT262166 CBP262165:CBP262166 CLL262165:CLL262166 CVH262165:CVH262166 DFD262165:DFD262166 DOZ262165:DOZ262166 DYV262165:DYV262166 EIR262165:EIR262166 ESN262165:ESN262166 FCJ262165:FCJ262166 FMF262165:FMF262166 FWB262165:FWB262166 GFX262165:GFX262166 GPT262165:GPT262166 GZP262165:GZP262166 HJL262165:HJL262166 HTH262165:HTH262166 IDD262165:IDD262166 IMZ262165:IMZ262166 IWV262165:IWV262166 JGR262165:JGR262166 JQN262165:JQN262166 KAJ262165:KAJ262166 KKF262165:KKF262166 KUB262165:KUB262166 LDX262165:LDX262166 LNT262165:LNT262166 LXP262165:LXP262166 MHL262165:MHL262166 MRH262165:MRH262166 NBD262165:NBD262166 NKZ262165:NKZ262166 NUV262165:NUV262166 OER262165:OER262166 OON262165:OON262166 OYJ262165:OYJ262166 PIF262165:PIF262166 PSB262165:PSB262166 QBX262165:QBX262166 QLT262165:QLT262166 QVP262165:QVP262166 RFL262165:RFL262166 RPH262165:RPH262166 RZD262165:RZD262166 SIZ262165:SIZ262166 SSV262165:SSV262166 TCR262165:TCR262166 TMN262165:TMN262166 TWJ262165:TWJ262166 UGF262165:UGF262166 UQB262165:UQB262166 UZX262165:UZX262166 VJT262165:VJT262166 VTP262165:VTP262166 WDL262165:WDL262166 WNH262165:WNH262166 WXD262165:WXD262166 AV327701:AV327702 KR327701:KR327702 UN327701:UN327702 AEJ327701:AEJ327702 AOF327701:AOF327702 AYB327701:AYB327702 BHX327701:BHX327702 BRT327701:BRT327702 CBP327701:CBP327702 CLL327701:CLL327702 CVH327701:CVH327702 DFD327701:DFD327702 DOZ327701:DOZ327702 DYV327701:DYV327702 EIR327701:EIR327702 ESN327701:ESN327702 FCJ327701:FCJ327702 FMF327701:FMF327702 FWB327701:FWB327702 GFX327701:GFX327702 GPT327701:GPT327702 GZP327701:GZP327702 HJL327701:HJL327702 HTH327701:HTH327702 IDD327701:IDD327702 IMZ327701:IMZ327702 IWV327701:IWV327702 JGR327701:JGR327702 JQN327701:JQN327702 KAJ327701:KAJ327702 KKF327701:KKF327702 KUB327701:KUB327702 LDX327701:LDX327702 LNT327701:LNT327702 LXP327701:LXP327702 MHL327701:MHL327702 MRH327701:MRH327702 NBD327701:NBD327702 NKZ327701:NKZ327702 NUV327701:NUV327702 OER327701:OER327702 OON327701:OON327702 OYJ327701:OYJ327702 PIF327701:PIF327702 PSB327701:PSB327702 QBX327701:QBX327702 QLT327701:QLT327702 QVP327701:QVP327702 RFL327701:RFL327702 RPH327701:RPH327702 RZD327701:RZD327702 SIZ327701:SIZ327702 SSV327701:SSV327702 TCR327701:TCR327702 TMN327701:TMN327702 TWJ327701:TWJ327702 UGF327701:UGF327702 UQB327701:UQB327702 UZX327701:UZX327702 VJT327701:VJT327702 VTP327701:VTP327702 WDL327701:WDL327702 WNH327701:WNH327702 WXD327701:WXD327702 AV393237:AV393238 KR393237:KR393238 UN393237:UN393238 AEJ393237:AEJ393238 AOF393237:AOF393238 AYB393237:AYB393238 BHX393237:BHX393238 BRT393237:BRT393238 CBP393237:CBP393238 CLL393237:CLL393238 CVH393237:CVH393238 DFD393237:DFD393238 DOZ393237:DOZ393238 DYV393237:DYV393238 EIR393237:EIR393238 ESN393237:ESN393238 FCJ393237:FCJ393238 FMF393237:FMF393238 FWB393237:FWB393238 GFX393237:GFX393238 GPT393237:GPT393238 GZP393237:GZP393238 HJL393237:HJL393238 HTH393237:HTH393238 IDD393237:IDD393238 IMZ393237:IMZ393238 IWV393237:IWV393238 JGR393237:JGR393238 JQN393237:JQN393238 KAJ393237:KAJ393238 KKF393237:KKF393238 KUB393237:KUB393238 LDX393237:LDX393238 LNT393237:LNT393238 LXP393237:LXP393238 MHL393237:MHL393238 MRH393237:MRH393238 NBD393237:NBD393238 NKZ393237:NKZ393238 NUV393237:NUV393238 OER393237:OER393238 OON393237:OON393238 OYJ393237:OYJ393238 PIF393237:PIF393238 PSB393237:PSB393238 QBX393237:QBX393238 QLT393237:QLT393238 QVP393237:QVP393238 RFL393237:RFL393238 RPH393237:RPH393238 RZD393237:RZD393238 SIZ393237:SIZ393238 SSV393237:SSV393238 TCR393237:TCR393238 TMN393237:TMN393238 TWJ393237:TWJ393238 UGF393237:UGF393238 UQB393237:UQB393238 UZX393237:UZX393238 VJT393237:VJT393238 VTP393237:VTP393238 WDL393237:WDL393238 WNH393237:WNH393238 WXD393237:WXD393238 AV458773:AV458774 KR458773:KR458774 UN458773:UN458774 AEJ458773:AEJ458774 AOF458773:AOF458774 AYB458773:AYB458774 BHX458773:BHX458774 BRT458773:BRT458774 CBP458773:CBP458774 CLL458773:CLL458774 CVH458773:CVH458774 DFD458773:DFD458774 DOZ458773:DOZ458774 DYV458773:DYV458774 EIR458773:EIR458774 ESN458773:ESN458774 FCJ458773:FCJ458774 FMF458773:FMF458774 FWB458773:FWB458774 GFX458773:GFX458774 GPT458773:GPT458774 GZP458773:GZP458774 HJL458773:HJL458774 HTH458773:HTH458774 IDD458773:IDD458774 IMZ458773:IMZ458774 IWV458773:IWV458774 JGR458773:JGR458774 JQN458773:JQN458774 KAJ458773:KAJ458774 KKF458773:KKF458774 KUB458773:KUB458774 LDX458773:LDX458774 LNT458773:LNT458774 LXP458773:LXP458774 MHL458773:MHL458774 MRH458773:MRH458774 NBD458773:NBD458774 NKZ458773:NKZ458774 NUV458773:NUV458774 OER458773:OER458774 OON458773:OON458774 OYJ458773:OYJ458774 PIF458773:PIF458774 PSB458773:PSB458774 QBX458773:QBX458774 QLT458773:QLT458774 QVP458773:QVP458774 RFL458773:RFL458774 RPH458773:RPH458774 RZD458773:RZD458774 SIZ458773:SIZ458774 SSV458773:SSV458774 TCR458773:TCR458774 TMN458773:TMN458774 TWJ458773:TWJ458774 UGF458773:UGF458774 UQB458773:UQB458774 UZX458773:UZX458774 VJT458773:VJT458774 VTP458773:VTP458774 WDL458773:WDL458774 WNH458773:WNH458774 WXD458773:WXD458774 AV524309:AV524310 KR524309:KR524310 UN524309:UN524310 AEJ524309:AEJ524310 AOF524309:AOF524310 AYB524309:AYB524310 BHX524309:BHX524310 BRT524309:BRT524310 CBP524309:CBP524310 CLL524309:CLL524310 CVH524309:CVH524310 DFD524309:DFD524310 DOZ524309:DOZ524310 DYV524309:DYV524310 EIR524309:EIR524310 ESN524309:ESN524310 FCJ524309:FCJ524310 FMF524309:FMF524310 FWB524309:FWB524310 GFX524309:GFX524310 GPT524309:GPT524310 GZP524309:GZP524310 HJL524309:HJL524310 HTH524309:HTH524310 IDD524309:IDD524310 IMZ524309:IMZ524310 IWV524309:IWV524310 JGR524309:JGR524310 JQN524309:JQN524310 KAJ524309:KAJ524310 KKF524309:KKF524310 KUB524309:KUB524310 LDX524309:LDX524310 LNT524309:LNT524310 LXP524309:LXP524310 MHL524309:MHL524310 MRH524309:MRH524310 NBD524309:NBD524310 NKZ524309:NKZ524310 NUV524309:NUV524310 OER524309:OER524310 OON524309:OON524310 OYJ524309:OYJ524310 PIF524309:PIF524310 PSB524309:PSB524310 QBX524309:QBX524310 QLT524309:QLT524310 QVP524309:QVP524310 RFL524309:RFL524310 RPH524309:RPH524310 RZD524309:RZD524310 SIZ524309:SIZ524310 SSV524309:SSV524310 TCR524309:TCR524310 TMN524309:TMN524310 TWJ524309:TWJ524310 UGF524309:UGF524310 UQB524309:UQB524310 UZX524309:UZX524310 VJT524309:VJT524310 VTP524309:VTP524310 WDL524309:WDL524310 WNH524309:WNH524310 WXD524309:WXD524310 AV589845:AV589846 KR589845:KR589846 UN589845:UN589846 AEJ589845:AEJ589846 AOF589845:AOF589846 AYB589845:AYB589846 BHX589845:BHX589846 BRT589845:BRT589846 CBP589845:CBP589846 CLL589845:CLL589846 CVH589845:CVH589846 DFD589845:DFD589846 DOZ589845:DOZ589846 DYV589845:DYV589846 EIR589845:EIR589846 ESN589845:ESN589846 FCJ589845:FCJ589846 FMF589845:FMF589846 FWB589845:FWB589846 GFX589845:GFX589846 GPT589845:GPT589846 GZP589845:GZP589846 HJL589845:HJL589846 HTH589845:HTH589846 IDD589845:IDD589846 IMZ589845:IMZ589846 IWV589845:IWV589846 JGR589845:JGR589846 JQN589845:JQN589846 KAJ589845:KAJ589846 KKF589845:KKF589846 KUB589845:KUB589846 LDX589845:LDX589846 LNT589845:LNT589846 LXP589845:LXP589846 MHL589845:MHL589846 MRH589845:MRH589846 NBD589845:NBD589846 NKZ589845:NKZ589846 NUV589845:NUV589846 OER589845:OER589846 OON589845:OON589846 OYJ589845:OYJ589846 PIF589845:PIF589846 PSB589845:PSB589846 QBX589845:QBX589846 QLT589845:QLT589846 QVP589845:QVP589846 RFL589845:RFL589846 RPH589845:RPH589846 RZD589845:RZD589846 SIZ589845:SIZ589846 SSV589845:SSV589846 TCR589845:TCR589846 TMN589845:TMN589846 TWJ589845:TWJ589846 UGF589845:UGF589846 UQB589845:UQB589846 UZX589845:UZX589846 VJT589845:VJT589846 VTP589845:VTP589846 WDL589845:WDL589846 WNH589845:WNH589846 WXD589845:WXD589846 AV655381:AV655382 KR655381:KR655382 UN655381:UN655382 AEJ655381:AEJ655382 AOF655381:AOF655382 AYB655381:AYB655382 BHX655381:BHX655382 BRT655381:BRT655382 CBP655381:CBP655382 CLL655381:CLL655382 CVH655381:CVH655382 DFD655381:DFD655382 DOZ655381:DOZ655382 DYV655381:DYV655382 EIR655381:EIR655382 ESN655381:ESN655382 FCJ655381:FCJ655382 FMF655381:FMF655382 FWB655381:FWB655382 GFX655381:GFX655382 GPT655381:GPT655382 GZP655381:GZP655382 HJL655381:HJL655382 HTH655381:HTH655382 IDD655381:IDD655382 IMZ655381:IMZ655382 IWV655381:IWV655382 JGR655381:JGR655382 JQN655381:JQN655382 KAJ655381:KAJ655382 KKF655381:KKF655382 KUB655381:KUB655382 LDX655381:LDX655382 LNT655381:LNT655382 LXP655381:LXP655382 MHL655381:MHL655382 MRH655381:MRH655382 NBD655381:NBD655382 NKZ655381:NKZ655382 NUV655381:NUV655382 OER655381:OER655382 OON655381:OON655382 OYJ655381:OYJ655382 PIF655381:PIF655382 PSB655381:PSB655382 QBX655381:QBX655382 QLT655381:QLT655382 QVP655381:QVP655382 RFL655381:RFL655382 RPH655381:RPH655382 RZD655381:RZD655382 SIZ655381:SIZ655382 SSV655381:SSV655382 TCR655381:TCR655382 TMN655381:TMN655382 TWJ655381:TWJ655382 UGF655381:UGF655382 UQB655381:UQB655382 UZX655381:UZX655382 VJT655381:VJT655382 VTP655381:VTP655382 WDL655381:WDL655382 WNH655381:WNH655382 WXD655381:WXD655382 AV720917:AV720918 KR720917:KR720918 UN720917:UN720918 AEJ720917:AEJ720918 AOF720917:AOF720918 AYB720917:AYB720918 BHX720917:BHX720918 BRT720917:BRT720918 CBP720917:CBP720918 CLL720917:CLL720918 CVH720917:CVH720918 DFD720917:DFD720918 DOZ720917:DOZ720918 DYV720917:DYV720918 EIR720917:EIR720918 ESN720917:ESN720918 FCJ720917:FCJ720918 FMF720917:FMF720918 FWB720917:FWB720918 GFX720917:GFX720918 GPT720917:GPT720918 GZP720917:GZP720918 HJL720917:HJL720918 HTH720917:HTH720918 IDD720917:IDD720918 IMZ720917:IMZ720918 IWV720917:IWV720918 JGR720917:JGR720918 JQN720917:JQN720918 KAJ720917:KAJ720918 KKF720917:KKF720918 KUB720917:KUB720918 LDX720917:LDX720918 LNT720917:LNT720918 LXP720917:LXP720918 MHL720917:MHL720918 MRH720917:MRH720918 NBD720917:NBD720918 NKZ720917:NKZ720918 NUV720917:NUV720918 OER720917:OER720918 OON720917:OON720918 OYJ720917:OYJ720918 PIF720917:PIF720918 PSB720917:PSB720918 QBX720917:QBX720918 QLT720917:QLT720918 QVP720917:QVP720918 RFL720917:RFL720918 RPH720917:RPH720918 RZD720917:RZD720918 SIZ720917:SIZ720918 SSV720917:SSV720918 TCR720917:TCR720918 TMN720917:TMN720918 TWJ720917:TWJ720918 UGF720917:UGF720918 UQB720917:UQB720918 UZX720917:UZX720918 VJT720917:VJT720918 VTP720917:VTP720918 WDL720917:WDL720918 WNH720917:WNH720918 WXD720917:WXD720918 AV786453:AV786454 KR786453:KR786454 UN786453:UN786454 AEJ786453:AEJ786454 AOF786453:AOF786454 AYB786453:AYB786454 BHX786453:BHX786454 BRT786453:BRT786454 CBP786453:CBP786454 CLL786453:CLL786454 CVH786453:CVH786454 DFD786453:DFD786454 DOZ786453:DOZ786454 DYV786453:DYV786454 EIR786453:EIR786454 ESN786453:ESN786454 FCJ786453:FCJ786454 FMF786453:FMF786454 FWB786453:FWB786454 GFX786453:GFX786454 GPT786453:GPT786454 GZP786453:GZP786454 HJL786453:HJL786454 HTH786453:HTH786454 IDD786453:IDD786454 IMZ786453:IMZ786454 IWV786453:IWV786454 JGR786453:JGR786454 JQN786453:JQN786454 KAJ786453:KAJ786454 KKF786453:KKF786454 KUB786453:KUB786454 LDX786453:LDX786454 LNT786453:LNT786454 LXP786453:LXP786454 MHL786453:MHL786454 MRH786453:MRH786454 NBD786453:NBD786454 NKZ786453:NKZ786454 NUV786453:NUV786454 OER786453:OER786454 OON786453:OON786454 OYJ786453:OYJ786454 PIF786453:PIF786454 PSB786453:PSB786454 QBX786453:QBX786454 QLT786453:QLT786454 QVP786453:QVP786454 RFL786453:RFL786454 RPH786453:RPH786454 RZD786453:RZD786454 SIZ786453:SIZ786454 SSV786453:SSV786454 TCR786453:TCR786454 TMN786453:TMN786454 TWJ786453:TWJ786454 UGF786453:UGF786454 UQB786453:UQB786454 UZX786453:UZX786454 VJT786453:VJT786454 VTP786453:VTP786454 WDL786453:WDL786454 WNH786453:WNH786454 WXD786453:WXD786454 AV851989:AV851990 KR851989:KR851990 UN851989:UN851990 AEJ851989:AEJ851990 AOF851989:AOF851990 AYB851989:AYB851990 BHX851989:BHX851990 BRT851989:BRT851990 CBP851989:CBP851990 CLL851989:CLL851990 CVH851989:CVH851990 DFD851989:DFD851990 DOZ851989:DOZ851990 DYV851989:DYV851990 EIR851989:EIR851990 ESN851989:ESN851990 FCJ851989:FCJ851990 FMF851989:FMF851990 FWB851989:FWB851990 GFX851989:GFX851990 GPT851989:GPT851990 GZP851989:GZP851990 HJL851989:HJL851990 HTH851989:HTH851990 IDD851989:IDD851990 IMZ851989:IMZ851990 IWV851989:IWV851990 JGR851989:JGR851990 JQN851989:JQN851990 KAJ851989:KAJ851990 KKF851989:KKF851990 KUB851989:KUB851990 LDX851989:LDX851990 LNT851989:LNT851990 LXP851989:LXP851990 MHL851989:MHL851990 MRH851989:MRH851990 NBD851989:NBD851990 NKZ851989:NKZ851990 NUV851989:NUV851990 OER851989:OER851990 OON851989:OON851990 OYJ851989:OYJ851990 PIF851989:PIF851990 PSB851989:PSB851990 QBX851989:QBX851990 QLT851989:QLT851990 QVP851989:QVP851990 RFL851989:RFL851990 RPH851989:RPH851990 RZD851989:RZD851990 SIZ851989:SIZ851990 SSV851989:SSV851990 TCR851989:TCR851990 TMN851989:TMN851990 TWJ851989:TWJ851990 UGF851989:UGF851990 UQB851989:UQB851990 UZX851989:UZX851990 VJT851989:VJT851990 VTP851989:VTP851990 WDL851989:WDL851990 WNH851989:WNH851990 WXD851989:WXD851990 AV917525:AV917526 KR917525:KR917526 UN917525:UN917526 AEJ917525:AEJ917526 AOF917525:AOF917526 AYB917525:AYB917526 BHX917525:BHX917526 BRT917525:BRT917526 CBP917525:CBP917526 CLL917525:CLL917526 CVH917525:CVH917526 DFD917525:DFD917526 DOZ917525:DOZ917526 DYV917525:DYV917526 EIR917525:EIR917526 ESN917525:ESN917526 FCJ917525:FCJ917526 FMF917525:FMF917526 FWB917525:FWB917526 GFX917525:GFX917526 GPT917525:GPT917526 GZP917525:GZP917526 HJL917525:HJL917526 HTH917525:HTH917526 IDD917525:IDD917526 IMZ917525:IMZ917526 IWV917525:IWV917526 JGR917525:JGR917526 JQN917525:JQN917526 KAJ917525:KAJ917526 KKF917525:KKF917526 KUB917525:KUB917526 LDX917525:LDX917526 LNT917525:LNT917526 LXP917525:LXP917526 MHL917525:MHL917526 MRH917525:MRH917526 NBD917525:NBD917526 NKZ917525:NKZ917526 NUV917525:NUV917526 OER917525:OER917526 OON917525:OON917526 OYJ917525:OYJ917526 PIF917525:PIF917526 PSB917525:PSB917526 QBX917525:QBX917526 QLT917525:QLT917526 QVP917525:QVP917526 RFL917525:RFL917526 RPH917525:RPH917526 RZD917525:RZD917526 SIZ917525:SIZ917526 SSV917525:SSV917526 TCR917525:TCR917526 TMN917525:TMN917526 TWJ917525:TWJ917526 UGF917525:UGF917526 UQB917525:UQB917526 UZX917525:UZX917526 VJT917525:VJT917526 VTP917525:VTP917526 WDL917525:WDL917526 WNH917525:WNH917526 WXD917525:WXD917526 AV983061:AV983062 KR983061:KR983062 UN983061:UN983062 AEJ983061:AEJ983062 AOF983061:AOF983062 AYB983061:AYB983062 BHX983061:BHX983062 BRT983061:BRT983062 CBP983061:CBP983062 CLL983061:CLL983062 CVH983061:CVH983062 DFD983061:DFD983062 DOZ983061:DOZ983062 DYV983061:DYV983062 EIR983061:EIR983062 ESN983061:ESN983062 FCJ983061:FCJ983062 FMF983061:FMF983062 FWB983061:FWB983062 GFX983061:GFX983062 GPT983061:GPT983062 GZP983061:GZP983062 HJL983061:HJL983062 HTH983061:HTH983062 IDD983061:IDD983062 IMZ983061:IMZ983062 IWV983061:IWV983062 JGR983061:JGR983062 JQN983061:JQN983062 KAJ983061:KAJ983062 KKF983061:KKF983062 KUB983061:KUB983062 LDX983061:LDX983062 LNT983061:LNT983062 LXP983061:LXP983062 MHL983061:MHL983062 MRH983061:MRH983062 NBD983061:NBD983062 NKZ983061:NKZ983062 NUV983061:NUV983062 OER983061:OER983062 OON983061:OON983062 OYJ983061:OYJ983062 PIF983061:PIF983062 PSB983061:PSB983062 QBX983061:QBX983062 QLT983061:QLT983062 QVP983061:QVP983062 RFL983061:RFL983062 RPH983061:RPH983062 RZD983061:RZD983062 SIZ983061:SIZ983062 SSV983061:SSV983062 TCR983061:TCR983062 TMN983061:TMN983062 TWJ983061:TWJ983062 UGF983061:UGF983062 UQB983061:UQB983062 UZX983061:UZX983062 VJT983061:VJT983062 VTP983061:VTP983062 WDL983061:WDL983062 WNH983061:WNH983062 WXD983061:WXD983062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AU65557:AU65559 KQ65557:KQ65559 UM65557:UM65559 AEI65557:AEI65559 AOE65557:AOE65559 AYA65557:AYA65559 BHW65557:BHW65559 BRS65557:BRS65559 CBO65557:CBO65559 CLK65557:CLK65559 CVG65557:CVG65559 DFC65557:DFC65559 DOY65557:DOY65559 DYU65557:DYU65559 EIQ65557:EIQ65559 ESM65557:ESM65559 FCI65557:FCI65559 FME65557:FME65559 FWA65557:FWA65559 GFW65557:GFW65559 GPS65557:GPS65559 GZO65557:GZO65559 HJK65557:HJK65559 HTG65557:HTG65559 IDC65557:IDC65559 IMY65557:IMY65559 IWU65557:IWU65559 JGQ65557:JGQ65559 JQM65557:JQM65559 KAI65557:KAI65559 KKE65557:KKE65559 KUA65557:KUA65559 LDW65557:LDW65559 LNS65557:LNS65559 LXO65557:LXO65559 MHK65557:MHK65559 MRG65557:MRG65559 NBC65557:NBC65559 NKY65557:NKY65559 NUU65557:NUU65559 OEQ65557:OEQ65559 OOM65557:OOM65559 OYI65557:OYI65559 PIE65557:PIE65559 PSA65557:PSA65559 QBW65557:QBW65559 QLS65557:QLS65559 QVO65557:QVO65559 RFK65557:RFK65559 RPG65557:RPG65559 RZC65557:RZC65559 SIY65557:SIY65559 SSU65557:SSU65559 TCQ65557:TCQ65559 TMM65557:TMM65559 TWI65557:TWI65559 UGE65557:UGE65559 UQA65557:UQA65559 UZW65557:UZW65559 VJS65557:VJS65559 VTO65557:VTO65559 WDK65557:WDK65559 WNG65557:WNG65559 WXC65557:WXC65559 AU131093:AU131095 KQ131093:KQ131095 UM131093:UM131095 AEI131093:AEI131095 AOE131093:AOE131095 AYA131093:AYA131095 BHW131093:BHW131095 BRS131093:BRS131095 CBO131093:CBO131095 CLK131093:CLK131095 CVG131093:CVG131095 DFC131093:DFC131095 DOY131093:DOY131095 DYU131093:DYU131095 EIQ131093:EIQ131095 ESM131093:ESM131095 FCI131093:FCI131095 FME131093:FME131095 FWA131093:FWA131095 GFW131093:GFW131095 GPS131093:GPS131095 GZO131093:GZO131095 HJK131093:HJK131095 HTG131093:HTG131095 IDC131093:IDC131095 IMY131093:IMY131095 IWU131093:IWU131095 JGQ131093:JGQ131095 JQM131093:JQM131095 KAI131093:KAI131095 KKE131093:KKE131095 KUA131093:KUA131095 LDW131093:LDW131095 LNS131093:LNS131095 LXO131093:LXO131095 MHK131093:MHK131095 MRG131093:MRG131095 NBC131093:NBC131095 NKY131093:NKY131095 NUU131093:NUU131095 OEQ131093:OEQ131095 OOM131093:OOM131095 OYI131093:OYI131095 PIE131093:PIE131095 PSA131093:PSA131095 QBW131093:QBW131095 QLS131093:QLS131095 QVO131093:QVO131095 RFK131093:RFK131095 RPG131093:RPG131095 RZC131093:RZC131095 SIY131093:SIY131095 SSU131093:SSU131095 TCQ131093:TCQ131095 TMM131093:TMM131095 TWI131093:TWI131095 UGE131093:UGE131095 UQA131093:UQA131095 UZW131093:UZW131095 VJS131093:VJS131095 VTO131093:VTO131095 WDK131093:WDK131095 WNG131093:WNG131095 WXC131093:WXC131095 AU196629:AU196631 KQ196629:KQ196631 UM196629:UM196631 AEI196629:AEI196631 AOE196629:AOE196631 AYA196629:AYA196631 BHW196629:BHW196631 BRS196629:BRS196631 CBO196629:CBO196631 CLK196629:CLK196631 CVG196629:CVG196631 DFC196629:DFC196631 DOY196629:DOY196631 DYU196629:DYU196631 EIQ196629:EIQ196631 ESM196629:ESM196631 FCI196629:FCI196631 FME196629:FME196631 FWA196629:FWA196631 GFW196629:GFW196631 GPS196629:GPS196631 GZO196629:GZO196631 HJK196629:HJK196631 HTG196629:HTG196631 IDC196629:IDC196631 IMY196629:IMY196631 IWU196629:IWU196631 JGQ196629:JGQ196631 JQM196629:JQM196631 KAI196629:KAI196631 KKE196629:KKE196631 KUA196629:KUA196631 LDW196629:LDW196631 LNS196629:LNS196631 LXO196629:LXO196631 MHK196629:MHK196631 MRG196629:MRG196631 NBC196629:NBC196631 NKY196629:NKY196631 NUU196629:NUU196631 OEQ196629:OEQ196631 OOM196629:OOM196631 OYI196629:OYI196631 PIE196629:PIE196631 PSA196629:PSA196631 QBW196629:QBW196631 QLS196629:QLS196631 QVO196629:QVO196631 RFK196629:RFK196631 RPG196629:RPG196631 RZC196629:RZC196631 SIY196629:SIY196631 SSU196629:SSU196631 TCQ196629:TCQ196631 TMM196629:TMM196631 TWI196629:TWI196631 UGE196629:UGE196631 UQA196629:UQA196631 UZW196629:UZW196631 VJS196629:VJS196631 VTO196629:VTO196631 WDK196629:WDK196631 WNG196629:WNG196631 WXC196629:WXC196631 AU262165:AU262167 KQ262165:KQ262167 UM262165:UM262167 AEI262165:AEI262167 AOE262165:AOE262167 AYA262165:AYA262167 BHW262165:BHW262167 BRS262165:BRS262167 CBO262165:CBO262167 CLK262165:CLK262167 CVG262165:CVG262167 DFC262165:DFC262167 DOY262165:DOY262167 DYU262165:DYU262167 EIQ262165:EIQ262167 ESM262165:ESM262167 FCI262165:FCI262167 FME262165:FME262167 FWA262165:FWA262167 GFW262165:GFW262167 GPS262165:GPS262167 GZO262165:GZO262167 HJK262165:HJK262167 HTG262165:HTG262167 IDC262165:IDC262167 IMY262165:IMY262167 IWU262165:IWU262167 JGQ262165:JGQ262167 JQM262165:JQM262167 KAI262165:KAI262167 KKE262165:KKE262167 KUA262165:KUA262167 LDW262165:LDW262167 LNS262165:LNS262167 LXO262165:LXO262167 MHK262165:MHK262167 MRG262165:MRG262167 NBC262165:NBC262167 NKY262165:NKY262167 NUU262165:NUU262167 OEQ262165:OEQ262167 OOM262165:OOM262167 OYI262165:OYI262167 PIE262165:PIE262167 PSA262165:PSA262167 QBW262165:QBW262167 QLS262165:QLS262167 QVO262165:QVO262167 RFK262165:RFK262167 RPG262165:RPG262167 RZC262165:RZC262167 SIY262165:SIY262167 SSU262165:SSU262167 TCQ262165:TCQ262167 TMM262165:TMM262167 TWI262165:TWI262167 UGE262165:UGE262167 UQA262165:UQA262167 UZW262165:UZW262167 VJS262165:VJS262167 VTO262165:VTO262167 WDK262165:WDK262167 WNG262165:WNG262167 WXC262165:WXC262167 AU327701:AU327703 KQ327701:KQ327703 UM327701:UM327703 AEI327701:AEI327703 AOE327701:AOE327703 AYA327701:AYA327703 BHW327701:BHW327703 BRS327701:BRS327703 CBO327701:CBO327703 CLK327701:CLK327703 CVG327701:CVG327703 DFC327701:DFC327703 DOY327701:DOY327703 DYU327701:DYU327703 EIQ327701:EIQ327703 ESM327701:ESM327703 FCI327701:FCI327703 FME327701:FME327703 FWA327701:FWA327703 GFW327701:GFW327703 GPS327701:GPS327703 GZO327701:GZO327703 HJK327701:HJK327703 HTG327701:HTG327703 IDC327701:IDC327703 IMY327701:IMY327703 IWU327701:IWU327703 JGQ327701:JGQ327703 JQM327701:JQM327703 KAI327701:KAI327703 KKE327701:KKE327703 KUA327701:KUA327703 LDW327701:LDW327703 LNS327701:LNS327703 LXO327701:LXO327703 MHK327701:MHK327703 MRG327701:MRG327703 NBC327701:NBC327703 NKY327701:NKY327703 NUU327701:NUU327703 OEQ327701:OEQ327703 OOM327701:OOM327703 OYI327701:OYI327703 PIE327701:PIE327703 PSA327701:PSA327703 QBW327701:QBW327703 QLS327701:QLS327703 QVO327701:QVO327703 RFK327701:RFK327703 RPG327701:RPG327703 RZC327701:RZC327703 SIY327701:SIY327703 SSU327701:SSU327703 TCQ327701:TCQ327703 TMM327701:TMM327703 TWI327701:TWI327703 UGE327701:UGE327703 UQA327701:UQA327703 UZW327701:UZW327703 VJS327701:VJS327703 VTO327701:VTO327703 WDK327701:WDK327703 WNG327701:WNG327703 WXC327701:WXC327703 AU393237:AU393239 KQ393237:KQ393239 UM393237:UM393239 AEI393237:AEI393239 AOE393237:AOE393239 AYA393237:AYA393239 BHW393237:BHW393239 BRS393237:BRS393239 CBO393237:CBO393239 CLK393237:CLK393239 CVG393237:CVG393239 DFC393237:DFC393239 DOY393237:DOY393239 DYU393237:DYU393239 EIQ393237:EIQ393239 ESM393237:ESM393239 FCI393237:FCI393239 FME393237:FME393239 FWA393237:FWA393239 GFW393237:GFW393239 GPS393237:GPS393239 GZO393237:GZO393239 HJK393237:HJK393239 HTG393237:HTG393239 IDC393237:IDC393239 IMY393237:IMY393239 IWU393237:IWU393239 JGQ393237:JGQ393239 JQM393237:JQM393239 KAI393237:KAI393239 KKE393237:KKE393239 KUA393237:KUA393239 LDW393237:LDW393239 LNS393237:LNS393239 LXO393237:LXO393239 MHK393237:MHK393239 MRG393237:MRG393239 NBC393237:NBC393239 NKY393237:NKY393239 NUU393237:NUU393239 OEQ393237:OEQ393239 OOM393237:OOM393239 OYI393237:OYI393239 PIE393237:PIE393239 PSA393237:PSA393239 QBW393237:QBW393239 QLS393237:QLS393239 QVO393237:QVO393239 RFK393237:RFK393239 RPG393237:RPG393239 RZC393237:RZC393239 SIY393237:SIY393239 SSU393237:SSU393239 TCQ393237:TCQ393239 TMM393237:TMM393239 TWI393237:TWI393239 UGE393237:UGE393239 UQA393237:UQA393239 UZW393237:UZW393239 VJS393237:VJS393239 VTO393237:VTO393239 WDK393237:WDK393239 WNG393237:WNG393239 WXC393237:WXC393239 AU458773:AU458775 KQ458773:KQ458775 UM458773:UM458775 AEI458773:AEI458775 AOE458773:AOE458775 AYA458773:AYA458775 BHW458773:BHW458775 BRS458773:BRS458775 CBO458773:CBO458775 CLK458773:CLK458775 CVG458773:CVG458775 DFC458773:DFC458775 DOY458773:DOY458775 DYU458773:DYU458775 EIQ458773:EIQ458775 ESM458773:ESM458775 FCI458773:FCI458775 FME458773:FME458775 FWA458773:FWA458775 GFW458773:GFW458775 GPS458773:GPS458775 GZO458773:GZO458775 HJK458773:HJK458775 HTG458773:HTG458775 IDC458773:IDC458775 IMY458773:IMY458775 IWU458773:IWU458775 JGQ458773:JGQ458775 JQM458773:JQM458775 KAI458773:KAI458775 KKE458773:KKE458775 KUA458773:KUA458775 LDW458773:LDW458775 LNS458773:LNS458775 LXO458773:LXO458775 MHK458773:MHK458775 MRG458773:MRG458775 NBC458773:NBC458775 NKY458773:NKY458775 NUU458773:NUU458775 OEQ458773:OEQ458775 OOM458773:OOM458775 OYI458773:OYI458775 PIE458773:PIE458775 PSA458773:PSA458775 QBW458773:QBW458775 QLS458773:QLS458775 QVO458773:QVO458775 RFK458773:RFK458775 RPG458773:RPG458775 RZC458773:RZC458775 SIY458773:SIY458775 SSU458773:SSU458775 TCQ458773:TCQ458775 TMM458773:TMM458775 TWI458773:TWI458775 UGE458773:UGE458775 UQA458773:UQA458775 UZW458773:UZW458775 VJS458773:VJS458775 VTO458773:VTO458775 WDK458773:WDK458775 WNG458773:WNG458775 WXC458773:WXC458775 AU524309:AU524311 KQ524309:KQ524311 UM524309:UM524311 AEI524309:AEI524311 AOE524309:AOE524311 AYA524309:AYA524311 BHW524309:BHW524311 BRS524309:BRS524311 CBO524309:CBO524311 CLK524309:CLK524311 CVG524309:CVG524311 DFC524309:DFC524311 DOY524309:DOY524311 DYU524309:DYU524311 EIQ524309:EIQ524311 ESM524309:ESM524311 FCI524309:FCI524311 FME524309:FME524311 FWA524309:FWA524311 GFW524309:GFW524311 GPS524309:GPS524311 GZO524309:GZO524311 HJK524309:HJK524311 HTG524309:HTG524311 IDC524309:IDC524311 IMY524309:IMY524311 IWU524309:IWU524311 JGQ524309:JGQ524311 JQM524309:JQM524311 KAI524309:KAI524311 KKE524309:KKE524311 KUA524309:KUA524311 LDW524309:LDW524311 LNS524309:LNS524311 LXO524309:LXO524311 MHK524309:MHK524311 MRG524309:MRG524311 NBC524309:NBC524311 NKY524309:NKY524311 NUU524309:NUU524311 OEQ524309:OEQ524311 OOM524309:OOM524311 OYI524309:OYI524311 PIE524309:PIE524311 PSA524309:PSA524311 QBW524309:QBW524311 QLS524309:QLS524311 QVO524309:QVO524311 RFK524309:RFK524311 RPG524309:RPG524311 RZC524309:RZC524311 SIY524309:SIY524311 SSU524309:SSU524311 TCQ524309:TCQ524311 TMM524309:TMM524311 TWI524309:TWI524311 UGE524309:UGE524311 UQA524309:UQA524311 UZW524309:UZW524311 VJS524309:VJS524311 VTO524309:VTO524311 WDK524309:WDK524311 WNG524309:WNG524311 WXC524309:WXC524311 AU589845:AU589847 KQ589845:KQ589847 UM589845:UM589847 AEI589845:AEI589847 AOE589845:AOE589847 AYA589845:AYA589847 BHW589845:BHW589847 BRS589845:BRS589847 CBO589845:CBO589847 CLK589845:CLK589847 CVG589845:CVG589847 DFC589845:DFC589847 DOY589845:DOY589847 DYU589845:DYU589847 EIQ589845:EIQ589847 ESM589845:ESM589847 FCI589845:FCI589847 FME589845:FME589847 FWA589845:FWA589847 GFW589845:GFW589847 GPS589845:GPS589847 GZO589845:GZO589847 HJK589845:HJK589847 HTG589845:HTG589847 IDC589845:IDC589847 IMY589845:IMY589847 IWU589845:IWU589847 JGQ589845:JGQ589847 JQM589845:JQM589847 KAI589845:KAI589847 KKE589845:KKE589847 KUA589845:KUA589847 LDW589845:LDW589847 LNS589845:LNS589847 LXO589845:LXO589847 MHK589845:MHK589847 MRG589845:MRG589847 NBC589845:NBC589847 NKY589845:NKY589847 NUU589845:NUU589847 OEQ589845:OEQ589847 OOM589845:OOM589847 OYI589845:OYI589847 PIE589845:PIE589847 PSA589845:PSA589847 QBW589845:QBW589847 QLS589845:QLS589847 QVO589845:QVO589847 RFK589845:RFK589847 RPG589845:RPG589847 RZC589845:RZC589847 SIY589845:SIY589847 SSU589845:SSU589847 TCQ589845:TCQ589847 TMM589845:TMM589847 TWI589845:TWI589847 UGE589845:UGE589847 UQA589845:UQA589847 UZW589845:UZW589847 VJS589845:VJS589847 VTO589845:VTO589847 WDK589845:WDK589847 WNG589845:WNG589847 WXC589845:WXC589847 AU655381:AU655383 KQ655381:KQ655383 UM655381:UM655383 AEI655381:AEI655383 AOE655381:AOE655383 AYA655381:AYA655383 BHW655381:BHW655383 BRS655381:BRS655383 CBO655381:CBO655383 CLK655381:CLK655383 CVG655381:CVG655383 DFC655381:DFC655383 DOY655381:DOY655383 DYU655381:DYU655383 EIQ655381:EIQ655383 ESM655381:ESM655383 FCI655381:FCI655383 FME655381:FME655383 FWA655381:FWA655383 GFW655381:GFW655383 GPS655381:GPS655383 GZO655381:GZO655383 HJK655381:HJK655383 HTG655381:HTG655383 IDC655381:IDC655383 IMY655381:IMY655383 IWU655381:IWU655383 JGQ655381:JGQ655383 JQM655381:JQM655383 KAI655381:KAI655383 KKE655381:KKE655383 KUA655381:KUA655383 LDW655381:LDW655383 LNS655381:LNS655383 LXO655381:LXO655383 MHK655381:MHK655383 MRG655381:MRG655383 NBC655381:NBC655383 NKY655381:NKY655383 NUU655381:NUU655383 OEQ655381:OEQ655383 OOM655381:OOM655383 OYI655381:OYI655383 PIE655381:PIE655383 PSA655381:PSA655383 QBW655381:QBW655383 QLS655381:QLS655383 QVO655381:QVO655383 RFK655381:RFK655383 RPG655381:RPG655383 RZC655381:RZC655383 SIY655381:SIY655383 SSU655381:SSU655383 TCQ655381:TCQ655383 TMM655381:TMM655383 TWI655381:TWI655383 UGE655381:UGE655383 UQA655381:UQA655383 UZW655381:UZW655383 VJS655381:VJS655383 VTO655381:VTO655383 WDK655381:WDK655383 WNG655381:WNG655383 WXC655381:WXC655383 AU720917:AU720919 KQ720917:KQ720919 UM720917:UM720919 AEI720917:AEI720919 AOE720917:AOE720919 AYA720917:AYA720919 BHW720917:BHW720919 BRS720917:BRS720919 CBO720917:CBO720919 CLK720917:CLK720919 CVG720917:CVG720919 DFC720917:DFC720919 DOY720917:DOY720919 DYU720917:DYU720919 EIQ720917:EIQ720919 ESM720917:ESM720919 FCI720917:FCI720919 FME720917:FME720919 FWA720917:FWA720919 GFW720917:GFW720919 GPS720917:GPS720919 GZO720917:GZO720919 HJK720917:HJK720919 HTG720917:HTG720919 IDC720917:IDC720919 IMY720917:IMY720919 IWU720917:IWU720919 JGQ720917:JGQ720919 JQM720917:JQM720919 KAI720917:KAI720919 KKE720917:KKE720919 KUA720917:KUA720919 LDW720917:LDW720919 LNS720917:LNS720919 LXO720917:LXO720919 MHK720917:MHK720919 MRG720917:MRG720919 NBC720917:NBC720919 NKY720917:NKY720919 NUU720917:NUU720919 OEQ720917:OEQ720919 OOM720917:OOM720919 OYI720917:OYI720919 PIE720917:PIE720919 PSA720917:PSA720919 QBW720917:QBW720919 QLS720917:QLS720919 QVO720917:QVO720919 RFK720917:RFK720919 RPG720917:RPG720919 RZC720917:RZC720919 SIY720917:SIY720919 SSU720917:SSU720919 TCQ720917:TCQ720919 TMM720917:TMM720919 TWI720917:TWI720919 UGE720917:UGE720919 UQA720917:UQA720919 UZW720917:UZW720919 VJS720917:VJS720919 VTO720917:VTO720919 WDK720917:WDK720919 WNG720917:WNG720919 WXC720917:WXC720919 AU786453:AU786455 KQ786453:KQ786455 UM786453:UM786455 AEI786453:AEI786455 AOE786453:AOE786455 AYA786453:AYA786455 BHW786453:BHW786455 BRS786453:BRS786455 CBO786453:CBO786455 CLK786453:CLK786455 CVG786453:CVG786455 DFC786453:DFC786455 DOY786453:DOY786455 DYU786453:DYU786455 EIQ786453:EIQ786455 ESM786453:ESM786455 FCI786453:FCI786455 FME786453:FME786455 FWA786453:FWA786455 GFW786453:GFW786455 GPS786453:GPS786455 GZO786453:GZO786455 HJK786453:HJK786455 HTG786453:HTG786455 IDC786453:IDC786455 IMY786453:IMY786455 IWU786453:IWU786455 JGQ786453:JGQ786455 JQM786453:JQM786455 KAI786453:KAI786455 KKE786453:KKE786455 KUA786453:KUA786455 LDW786453:LDW786455 LNS786453:LNS786455 LXO786453:LXO786455 MHK786453:MHK786455 MRG786453:MRG786455 NBC786453:NBC786455 NKY786453:NKY786455 NUU786453:NUU786455 OEQ786453:OEQ786455 OOM786453:OOM786455 OYI786453:OYI786455 PIE786453:PIE786455 PSA786453:PSA786455 QBW786453:QBW786455 QLS786453:QLS786455 QVO786453:QVO786455 RFK786453:RFK786455 RPG786453:RPG786455 RZC786453:RZC786455 SIY786453:SIY786455 SSU786453:SSU786455 TCQ786453:TCQ786455 TMM786453:TMM786455 TWI786453:TWI786455 UGE786453:UGE786455 UQA786453:UQA786455 UZW786453:UZW786455 VJS786453:VJS786455 VTO786453:VTO786455 WDK786453:WDK786455 WNG786453:WNG786455 WXC786453:WXC786455 AU851989:AU851991 KQ851989:KQ851991 UM851989:UM851991 AEI851989:AEI851991 AOE851989:AOE851991 AYA851989:AYA851991 BHW851989:BHW851991 BRS851989:BRS851991 CBO851989:CBO851991 CLK851989:CLK851991 CVG851989:CVG851991 DFC851989:DFC851991 DOY851989:DOY851991 DYU851989:DYU851991 EIQ851989:EIQ851991 ESM851989:ESM851991 FCI851989:FCI851991 FME851989:FME851991 FWA851989:FWA851991 GFW851989:GFW851991 GPS851989:GPS851991 GZO851989:GZO851991 HJK851989:HJK851991 HTG851989:HTG851991 IDC851989:IDC851991 IMY851989:IMY851991 IWU851989:IWU851991 JGQ851989:JGQ851991 JQM851989:JQM851991 KAI851989:KAI851991 KKE851989:KKE851991 KUA851989:KUA851991 LDW851989:LDW851991 LNS851989:LNS851991 LXO851989:LXO851991 MHK851989:MHK851991 MRG851989:MRG851991 NBC851989:NBC851991 NKY851989:NKY851991 NUU851989:NUU851991 OEQ851989:OEQ851991 OOM851989:OOM851991 OYI851989:OYI851991 PIE851989:PIE851991 PSA851989:PSA851991 QBW851989:QBW851991 QLS851989:QLS851991 QVO851989:QVO851991 RFK851989:RFK851991 RPG851989:RPG851991 RZC851989:RZC851991 SIY851989:SIY851991 SSU851989:SSU851991 TCQ851989:TCQ851991 TMM851989:TMM851991 TWI851989:TWI851991 UGE851989:UGE851991 UQA851989:UQA851991 UZW851989:UZW851991 VJS851989:VJS851991 VTO851989:VTO851991 WDK851989:WDK851991 WNG851989:WNG851991 WXC851989:WXC851991 AU917525:AU917527 KQ917525:KQ917527 UM917525:UM917527 AEI917525:AEI917527 AOE917525:AOE917527 AYA917525:AYA917527 BHW917525:BHW917527 BRS917525:BRS917527 CBO917525:CBO917527 CLK917525:CLK917527 CVG917525:CVG917527 DFC917525:DFC917527 DOY917525:DOY917527 DYU917525:DYU917527 EIQ917525:EIQ917527 ESM917525:ESM917527 FCI917525:FCI917527 FME917525:FME917527 FWA917525:FWA917527 GFW917525:GFW917527 GPS917525:GPS917527 GZO917525:GZO917527 HJK917525:HJK917527 HTG917525:HTG917527 IDC917525:IDC917527 IMY917525:IMY917527 IWU917525:IWU917527 JGQ917525:JGQ917527 JQM917525:JQM917527 KAI917525:KAI917527 KKE917525:KKE917527 KUA917525:KUA917527 LDW917525:LDW917527 LNS917525:LNS917527 LXO917525:LXO917527 MHK917525:MHK917527 MRG917525:MRG917527 NBC917525:NBC917527 NKY917525:NKY917527 NUU917525:NUU917527 OEQ917525:OEQ917527 OOM917525:OOM917527 OYI917525:OYI917527 PIE917525:PIE917527 PSA917525:PSA917527 QBW917525:QBW917527 QLS917525:QLS917527 QVO917525:QVO917527 RFK917525:RFK917527 RPG917525:RPG917527 RZC917525:RZC917527 SIY917525:SIY917527 SSU917525:SSU917527 TCQ917525:TCQ917527 TMM917525:TMM917527 TWI917525:TWI917527 UGE917525:UGE917527 UQA917525:UQA917527 UZW917525:UZW917527 VJS917525:VJS917527 VTO917525:VTO917527 WDK917525:WDK917527 WNG917525:WNG917527 WXC917525:WXC917527 AU983061:AU983063 KQ983061:KQ983063 UM983061:UM983063 AEI983061:AEI983063 AOE983061:AOE983063 AYA983061:AYA983063 BHW983061:BHW983063 BRS983061:BRS983063 CBO983061:CBO983063 CLK983061:CLK983063 CVG983061:CVG983063 DFC983061:DFC983063 DOY983061:DOY983063 DYU983061:DYU983063 EIQ983061:EIQ983063 ESM983061:ESM983063 FCI983061:FCI983063 FME983061:FME983063 FWA983061:FWA983063 GFW983061:GFW983063 GPS983061:GPS983063 GZO983061:GZO983063 HJK983061:HJK983063 HTG983061:HTG983063 IDC983061:IDC983063 IMY983061:IMY983063 IWU983061:IWU983063 JGQ983061:JGQ983063 JQM983061:JQM983063 KAI983061:KAI983063 KKE983061:KKE983063 KUA983061:KUA983063 LDW983061:LDW983063 LNS983061:LNS983063 LXO983061:LXO983063 MHK983061:MHK983063 MRG983061:MRG983063 NBC983061:NBC983063 NKY983061:NKY983063 NUU983061:NUU983063 OEQ983061:OEQ983063 OOM983061:OOM983063 OYI983061:OYI983063 PIE983061:PIE983063 PSA983061:PSA983063 QBW983061:QBW983063 QLS983061:QLS983063 QVO983061:QVO983063 RFK983061:RFK983063 RPG983061:RPG983063 RZC983061:RZC983063 SIY983061:SIY983063 SSU983061:SSU983063 TCQ983061:TCQ983063 TMM983061:TMM983063 TWI983061:TWI983063 UGE983061:UGE983063 UQA983061:UQA983063 UZW983061:UZW983063 VJS983061:VJS983063 VTO983061:VTO983063 WDK983061:WDK983063 WNG983061:WNG983063 WXC983061:WXC983063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AE65557:AF65558 KA65557:KB65558 TW65557:TX65558 ADS65557:ADT65558 ANO65557:ANP65558 AXK65557:AXL65558 BHG65557:BHH65558 BRC65557:BRD65558 CAY65557:CAZ65558 CKU65557:CKV65558 CUQ65557:CUR65558 DEM65557:DEN65558 DOI65557:DOJ65558 DYE65557:DYF65558 EIA65557:EIB65558 ERW65557:ERX65558 FBS65557:FBT65558 FLO65557:FLP65558 FVK65557:FVL65558 GFG65557:GFH65558 GPC65557:GPD65558 GYY65557:GYZ65558 HIU65557:HIV65558 HSQ65557:HSR65558 ICM65557:ICN65558 IMI65557:IMJ65558 IWE65557:IWF65558 JGA65557:JGB65558 JPW65557:JPX65558 JZS65557:JZT65558 KJO65557:KJP65558 KTK65557:KTL65558 LDG65557:LDH65558 LNC65557:LND65558 LWY65557:LWZ65558 MGU65557:MGV65558 MQQ65557:MQR65558 NAM65557:NAN65558 NKI65557:NKJ65558 NUE65557:NUF65558 OEA65557:OEB65558 ONW65557:ONX65558 OXS65557:OXT65558 PHO65557:PHP65558 PRK65557:PRL65558 QBG65557:QBH65558 QLC65557:QLD65558 QUY65557:QUZ65558 REU65557:REV65558 ROQ65557:ROR65558 RYM65557:RYN65558 SII65557:SIJ65558 SSE65557:SSF65558 TCA65557:TCB65558 TLW65557:TLX65558 TVS65557:TVT65558 UFO65557:UFP65558 UPK65557:UPL65558 UZG65557:UZH65558 VJC65557:VJD65558 VSY65557:VSZ65558 WCU65557:WCV65558 WMQ65557:WMR65558 WWM65557:WWN65558 AE131093:AF131094 KA131093:KB131094 TW131093:TX131094 ADS131093:ADT131094 ANO131093:ANP131094 AXK131093:AXL131094 BHG131093:BHH131094 BRC131093:BRD131094 CAY131093:CAZ131094 CKU131093:CKV131094 CUQ131093:CUR131094 DEM131093:DEN131094 DOI131093:DOJ131094 DYE131093:DYF131094 EIA131093:EIB131094 ERW131093:ERX131094 FBS131093:FBT131094 FLO131093:FLP131094 FVK131093:FVL131094 GFG131093:GFH131094 GPC131093:GPD131094 GYY131093:GYZ131094 HIU131093:HIV131094 HSQ131093:HSR131094 ICM131093:ICN131094 IMI131093:IMJ131094 IWE131093:IWF131094 JGA131093:JGB131094 JPW131093:JPX131094 JZS131093:JZT131094 KJO131093:KJP131094 KTK131093:KTL131094 LDG131093:LDH131094 LNC131093:LND131094 LWY131093:LWZ131094 MGU131093:MGV131094 MQQ131093:MQR131094 NAM131093:NAN131094 NKI131093:NKJ131094 NUE131093:NUF131094 OEA131093:OEB131094 ONW131093:ONX131094 OXS131093:OXT131094 PHO131093:PHP131094 PRK131093:PRL131094 QBG131093:QBH131094 QLC131093:QLD131094 QUY131093:QUZ131094 REU131093:REV131094 ROQ131093:ROR131094 RYM131093:RYN131094 SII131093:SIJ131094 SSE131093:SSF131094 TCA131093:TCB131094 TLW131093:TLX131094 TVS131093:TVT131094 UFO131093:UFP131094 UPK131093:UPL131094 UZG131093:UZH131094 VJC131093:VJD131094 VSY131093:VSZ131094 WCU131093:WCV131094 WMQ131093:WMR131094 WWM131093:WWN131094 AE196629:AF196630 KA196629:KB196630 TW196629:TX196630 ADS196629:ADT196630 ANO196629:ANP196630 AXK196629:AXL196630 BHG196629:BHH196630 BRC196629:BRD196630 CAY196629:CAZ196630 CKU196629:CKV196630 CUQ196629:CUR196630 DEM196629:DEN196630 DOI196629:DOJ196630 DYE196629:DYF196630 EIA196629:EIB196630 ERW196629:ERX196630 FBS196629:FBT196630 FLO196629:FLP196630 FVK196629:FVL196630 GFG196629:GFH196630 GPC196629:GPD196630 GYY196629:GYZ196630 HIU196629:HIV196630 HSQ196629:HSR196630 ICM196629:ICN196630 IMI196629:IMJ196630 IWE196629:IWF196630 JGA196629:JGB196630 JPW196629:JPX196630 JZS196629:JZT196630 KJO196629:KJP196630 KTK196629:KTL196630 LDG196629:LDH196630 LNC196629:LND196630 LWY196629:LWZ196630 MGU196629:MGV196630 MQQ196629:MQR196630 NAM196629:NAN196630 NKI196629:NKJ196630 NUE196629:NUF196630 OEA196629:OEB196630 ONW196629:ONX196630 OXS196629:OXT196630 PHO196629:PHP196630 PRK196629:PRL196630 QBG196629:QBH196630 QLC196629:QLD196630 QUY196629:QUZ196630 REU196629:REV196630 ROQ196629:ROR196630 RYM196629:RYN196630 SII196629:SIJ196630 SSE196629:SSF196630 TCA196629:TCB196630 TLW196629:TLX196630 TVS196629:TVT196630 UFO196629:UFP196630 UPK196629:UPL196630 UZG196629:UZH196630 VJC196629:VJD196630 VSY196629:VSZ196630 WCU196629:WCV196630 WMQ196629:WMR196630 WWM196629:WWN196630 AE262165:AF262166 KA262165:KB262166 TW262165:TX262166 ADS262165:ADT262166 ANO262165:ANP262166 AXK262165:AXL262166 BHG262165:BHH262166 BRC262165:BRD262166 CAY262165:CAZ262166 CKU262165:CKV262166 CUQ262165:CUR262166 DEM262165:DEN262166 DOI262165:DOJ262166 DYE262165:DYF262166 EIA262165:EIB262166 ERW262165:ERX262166 FBS262165:FBT262166 FLO262165:FLP262166 FVK262165:FVL262166 GFG262165:GFH262166 GPC262165:GPD262166 GYY262165:GYZ262166 HIU262165:HIV262166 HSQ262165:HSR262166 ICM262165:ICN262166 IMI262165:IMJ262166 IWE262165:IWF262166 JGA262165:JGB262166 JPW262165:JPX262166 JZS262165:JZT262166 KJO262165:KJP262166 KTK262165:KTL262166 LDG262165:LDH262166 LNC262165:LND262166 LWY262165:LWZ262166 MGU262165:MGV262166 MQQ262165:MQR262166 NAM262165:NAN262166 NKI262165:NKJ262166 NUE262165:NUF262166 OEA262165:OEB262166 ONW262165:ONX262166 OXS262165:OXT262166 PHO262165:PHP262166 PRK262165:PRL262166 QBG262165:QBH262166 QLC262165:QLD262166 QUY262165:QUZ262166 REU262165:REV262166 ROQ262165:ROR262166 RYM262165:RYN262166 SII262165:SIJ262166 SSE262165:SSF262166 TCA262165:TCB262166 TLW262165:TLX262166 TVS262165:TVT262166 UFO262165:UFP262166 UPK262165:UPL262166 UZG262165:UZH262166 VJC262165:VJD262166 VSY262165:VSZ262166 WCU262165:WCV262166 WMQ262165:WMR262166 WWM262165:WWN262166 AE327701:AF327702 KA327701:KB327702 TW327701:TX327702 ADS327701:ADT327702 ANO327701:ANP327702 AXK327701:AXL327702 BHG327701:BHH327702 BRC327701:BRD327702 CAY327701:CAZ327702 CKU327701:CKV327702 CUQ327701:CUR327702 DEM327701:DEN327702 DOI327701:DOJ327702 DYE327701:DYF327702 EIA327701:EIB327702 ERW327701:ERX327702 FBS327701:FBT327702 FLO327701:FLP327702 FVK327701:FVL327702 GFG327701:GFH327702 GPC327701:GPD327702 GYY327701:GYZ327702 HIU327701:HIV327702 HSQ327701:HSR327702 ICM327701:ICN327702 IMI327701:IMJ327702 IWE327701:IWF327702 JGA327701:JGB327702 JPW327701:JPX327702 JZS327701:JZT327702 KJO327701:KJP327702 KTK327701:KTL327702 LDG327701:LDH327702 LNC327701:LND327702 LWY327701:LWZ327702 MGU327701:MGV327702 MQQ327701:MQR327702 NAM327701:NAN327702 NKI327701:NKJ327702 NUE327701:NUF327702 OEA327701:OEB327702 ONW327701:ONX327702 OXS327701:OXT327702 PHO327701:PHP327702 PRK327701:PRL327702 QBG327701:QBH327702 QLC327701:QLD327702 QUY327701:QUZ327702 REU327701:REV327702 ROQ327701:ROR327702 RYM327701:RYN327702 SII327701:SIJ327702 SSE327701:SSF327702 TCA327701:TCB327702 TLW327701:TLX327702 TVS327701:TVT327702 UFO327701:UFP327702 UPK327701:UPL327702 UZG327701:UZH327702 VJC327701:VJD327702 VSY327701:VSZ327702 WCU327701:WCV327702 WMQ327701:WMR327702 WWM327701:WWN327702 AE393237:AF393238 KA393237:KB393238 TW393237:TX393238 ADS393237:ADT393238 ANO393237:ANP393238 AXK393237:AXL393238 BHG393237:BHH393238 BRC393237:BRD393238 CAY393237:CAZ393238 CKU393237:CKV393238 CUQ393237:CUR393238 DEM393237:DEN393238 DOI393237:DOJ393238 DYE393237:DYF393238 EIA393237:EIB393238 ERW393237:ERX393238 FBS393237:FBT393238 FLO393237:FLP393238 FVK393237:FVL393238 GFG393237:GFH393238 GPC393237:GPD393238 GYY393237:GYZ393238 HIU393237:HIV393238 HSQ393237:HSR393238 ICM393237:ICN393238 IMI393237:IMJ393238 IWE393237:IWF393238 JGA393237:JGB393238 JPW393237:JPX393238 JZS393237:JZT393238 KJO393237:KJP393238 KTK393237:KTL393238 LDG393237:LDH393238 LNC393237:LND393238 LWY393237:LWZ393238 MGU393237:MGV393238 MQQ393237:MQR393238 NAM393237:NAN393238 NKI393237:NKJ393238 NUE393237:NUF393238 OEA393237:OEB393238 ONW393237:ONX393238 OXS393237:OXT393238 PHO393237:PHP393238 PRK393237:PRL393238 QBG393237:QBH393238 QLC393237:QLD393238 QUY393237:QUZ393238 REU393237:REV393238 ROQ393237:ROR393238 RYM393237:RYN393238 SII393237:SIJ393238 SSE393237:SSF393238 TCA393237:TCB393238 TLW393237:TLX393238 TVS393237:TVT393238 UFO393237:UFP393238 UPK393237:UPL393238 UZG393237:UZH393238 VJC393237:VJD393238 VSY393237:VSZ393238 WCU393237:WCV393238 WMQ393237:WMR393238 WWM393237:WWN393238 AE458773:AF458774 KA458773:KB458774 TW458773:TX458774 ADS458773:ADT458774 ANO458773:ANP458774 AXK458773:AXL458774 BHG458773:BHH458774 BRC458773:BRD458774 CAY458773:CAZ458774 CKU458773:CKV458774 CUQ458773:CUR458774 DEM458773:DEN458774 DOI458773:DOJ458774 DYE458773:DYF458774 EIA458773:EIB458774 ERW458773:ERX458774 FBS458773:FBT458774 FLO458773:FLP458774 FVK458773:FVL458774 GFG458773:GFH458774 GPC458773:GPD458774 GYY458773:GYZ458774 HIU458773:HIV458774 HSQ458773:HSR458774 ICM458773:ICN458774 IMI458773:IMJ458774 IWE458773:IWF458774 JGA458773:JGB458774 JPW458773:JPX458774 JZS458773:JZT458774 KJO458773:KJP458774 KTK458773:KTL458774 LDG458773:LDH458774 LNC458773:LND458774 LWY458773:LWZ458774 MGU458773:MGV458774 MQQ458773:MQR458774 NAM458773:NAN458774 NKI458773:NKJ458774 NUE458773:NUF458774 OEA458773:OEB458774 ONW458773:ONX458774 OXS458773:OXT458774 PHO458773:PHP458774 PRK458773:PRL458774 QBG458773:QBH458774 QLC458773:QLD458774 QUY458773:QUZ458774 REU458773:REV458774 ROQ458773:ROR458774 RYM458773:RYN458774 SII458773:SIJ458774 SSE458773:SSF458774 TCA458773:TCB458774 TLW458773:TLX458774 TVS458773:TVT458774 UFO458773:UFP458774 UPK458773:UPL458774 UZG458773:UZH458774 VJC458773:VJD458774 VSY458773:VSZ458774 WCU458773:WCV458774 WMQ458773:WMR458774 WWM458773:WWN458774 AE524309:AF524310 KA524309:KB524310 TW524309:TX524310 ADS524309:ADT524310 ANO524309:ANP524310 AXK524309:AXL524310 BHG524309:BHH524310 BRC524309:BRD524310 CAY524309:CAZ524310 CKU524309:CKV524310 CUQ524309:CUR524310 DEM524309:DEN524310 DOI524309:DOJ524310 DYE524309:DYF524310 EIA524309:EIB524310 ERW524309:ERX524310 FBS524309:FBT524310 FLO524309:FLP524310 FVK524309:FVL524310 GFG524309:GFH524310 GPC524309:GPD524310 GYY524309:GYZ524310 HIU524309:HIV524310 HSQ524309:HSR524310 ICM524309:ICN524310 IMI524309:IMJ524310 IWE524309:IWF524310 JGA524309:JGB524310 JPW524309:JPX524310 JZS524309:JZT524310 KJO524309:KJP524310 KTK524309:KTL524310 LDG524309:LDH524310 LNC524309:LND524310 LWY524309:LWZ524310 MGU524309:MGV524310 MQQ524309:MQR524310 NAM524309:NAN524310 NKI524309:NKJ524310 NUE524309:NUF524310 OEA524309:OEB524310 ONW524309:ONX524310 OXS524309:OXT524310 PHO524309:PHP524310 PRK524309:PRL524310 QBG524309:QBH524310 QLC524309:QLD524310 QUY524309:QUZ524310 REU524309:REV524310 ROQ524309:ROR524310 RYM524309:RYN524310 SII524309:SIJ524310 SSE524309:SSF524310 TCA524309:TCB524310 TLW524309:TLX524310 TVS524309:TVT524310 UFO524309:UFP524310 UPK524309:UPL524310 UZG524309:UZH524310 VJC524309:VJD524310 VSY524309:VSZ524310 WCU524309:WCV524310 WMQ524309:WMR524310 WWM524309:WWN524310 AE589845:AF589846 KA589845:KB589846 TW589845:TX589846 ADS589845:ADT589846 ANO589845:ANP589846 AXK589845:AXL589846 BHG589845:BHH589846 BRC589845:BRD589846 CAY589845:CAZ589846 CKU589845:CKV589846 CUQ589845:CUR589846 DEM589845:DEN589846 DOI589845:DOJ589846 DYE589845:DYF589846 EIA589845:EIB589846 ERW589845:ERX589846 FBS589845:FBT589846 FLO589845:FLP589846 FVK589845:FVL589846 GFG589845:GFH589846 GPC589845:GPD589846 GYY589845:GYZ589846 HIU589845:HIV589846 HSQ589845:HSR589846 ICM589845:ICN589846 IMI589845:IMJ589846 IWE589845:IWF589846 JGA589845:JGB589846 JPW589845:JPX589846 JZS589845:JZT589846 KJO589845:KJP589846 KTK589845:KTL589846 LDG589845:LDH589846 LNC589845:LND589846 LWY589845:LWZ589846 MGU589845:MGV589846 MQQ589845:MQR589846 NAM589845:NAN589846 NKI589845:NKJ589846 NUE589845:NUF589846 OEA589845:OEB589846 ONW589845:ONX589846 OXS589845:OXT589846 PHO589845:PHP589846 PRK589845:PRL589846 QBG589845:QBH589846 QLC589845:QLD589846 QUY589845:QUZ589846 REU589845:REV589846 ROQ589845:ROR589846 RYM589845:RYN589846 SII589845:SIJ589846 SSE589845:SSF589846 TCA589845:TCB589846 TLW589845:TLX589846 TVS589845:TVT589846 UFO589845:UFP589846 UPK589845:UPL589846 UZG589845:UZH589846 VJC589845:VJD589846 VSY589845:VSZ589846 WCU589845:WCV589846 WMQ589845:WMR589846 WWM589845:WWN589846 AE655381:AF655382 KA655381:KB655382 TW655381:TX655382 ADS655381:ADT655382 ANO655381:ANP655382 AXK655381:AXL655382 BHG655381:BHH655382 BRC655381:BRD655382 CAY655381:CAZ655382 CKU655381:CKV655382 CUQ655381:CUR655382 DEM655381:DEN655382 DOI655381:DOJ655382 DYE655381:DYF655382 EIA655381:EIB655382 ERW655381:ERX655382 FBS655381:FBT655382 FLO655381:FLP655382 FVK655381:FVL655382 GFG655381:GFH655382 GPC655381:GPD655382 GYY655381:GYZ655382 HIU655381:HIV655382 HSQ655381:HSR655382 ICM655381:ICN655382 IMI655381:IMJ655382 IWE655381:IWF655382 JGA655381:JGB655382 JPW655381:JPX655382 JZS655381:JZT655382 KJO655381:KJP655382 KTK655381:KTL655382 LDG655381:LDH655382 LNC655381:LND655382 LWY655381:LWZ655382 MGU655381:MGV655382 MQQ655381:MQR655382 NAM655381:NAN655382 NKI655381:NKJ655382 NUE655381:NUF655382 OEA655381:OEB655382 ONW655381:ONX655382 OXS655381:OXT655382 PHO655381:PHP655382 PRK655381:PRL655382 QBG655381:QBH655382 QLC655381:QLD655382 QUY655381:QUZ655382 REU655381:REV655382 ROQ655381:ROR655382 RYM655381:RYN655382 SII655381:SIJ655382 SSE655381:SSF655382 TCA655381:TCB655382 TLW655381:TLX655382 TVS655381:TVT655382 UFO655381:UFP655382 UPK655381:UPL655382 UZG655381:UZH655382 VJC655381:VJD655382 VSY655381:VSZ655382 WCU655381:WCV655382 WMQ655381:WMR655382 WWM655381:WWN655382 AE720917:AF720918 KA720917:KB720918 TW720917:TX720918 ADS720917:ADT720918 ANO720917:ANP720918 AXK720917:AXL720918 BHG720917:BHH720918 BRC720917:BRD720918 CAY720917:CAZ720918 CKU720917:CKV720918 CUQ720917:CUR720918 DEM720917:DEN720918 DOI720917:DOJ720918 DYE720917:DYF720918 EIA720917:EIB720918 ERW720917:ERX720918 FBS720917:FBT720918 FLO720917:FLP720918 FVK720917:FVL720918 GFG720917:GFH720918 GPC720917:GPD720918 GYY720917:GYZ720918 HIU720917:HIV720918 HSQ720917:HSR720918 ICM720917:ICN720918 IMI720917:IMJ720918 IWE720917:IWF720918 JGA720917:JGB720918 JPW720917:JPX720918 JZS720917:JZT720918 KJO720917:KJP720918 KTK720917:KTL720918 LDG720917:LDH720918 LNC720917:LND720918 LWY720917:LWZ720918 MGU720917:MGV720918 MQQ720917:MQR720918 NAM720917:NAN720918 NKI720917:NKJ720918 NUE720917:NUF720918 OEA720917:OEB720918 ONW720917:ONX720918 OXS720917:OXT720918 PHO720917:PHP720918 PRK720917:PRL720918 QBG720917:QBH720918 QLC720917:QLD720918 QUY720917:QUZ720918 REU720917:REV720918 ROQ720917:ROR720918 RYM720917:RYN720918 SII720917:SIJ720918 SSE720917:SSF720918 TCA720917:TCB720918 TLW720917:TLX720918 TVS720917:TVT720918 UFO720917:UFP720918 UPK720917:UPL720918 UZG720917:UZH720918 VJC720917:VJD720918 VSY720917:VSZ720918 WCU720917:WCV720918 WMQ720917:WMR720918 WWM720917:WWN720918 AE786453:AF786454 KA786453:KB786454 TW786453:TX786454 ADS786453:ADT786454 ANO786453:ANP786454 AXK786453:AXL786454 BHG786453:BHH786454 BRC786453:BRD786454 CAY786453:CAZ786454 CKU786453:CKV786454 CUQ786453:CUR786454 DEM786453:DEN786454 DOI786453:DOJ786454 DYE786453:DYF786454 EIA786453:EIB786454 ERW786453:ERX786454 FBS786453:FBT786454 FLO786453:FLP786454 FVK786453:FVL786454 GFG786453:GFH786454 GPC786453:GPD786454 GYY786453:GYZ786454 HIU786453:HIV786454 HSQ786453:HSR786454 ICM786453:ICN786454 IMI786453:IMJ786454 IWE786453:IWF786454 JGA786453:JGB786454 JPW786453:JPX786454 JZS786453:JZT786454 KJO786453:KJP786454 KTK786453:KTL786454 LDG786453:LDH786454 LNC786453:LND786454 LWY786453:LWZ786454 MGU786453:MGV786454 MQQ786453:MQR786454 NAM786453:NAN786454 NKI786453:NKJ786454 NUE786453:NUF786454 OEA786453:OEB786454 ONW786453:ONX786454 OXS786453:OXT786454 PHO786453:PHP786454 PRK786453:PRL786454 QBG786453:QBH786454 QLC786453:QLD786454 QUY786453:QUZ786454 REU786453:REV786454 ROQ786453:ROR786454 RYM786453:RYN786454 SII786453:SIJ786454 SSE786453:SSF786454 TCA786453:TCB786454 TLW786453:TLX786454 TVS786453:TVT786454 UFO786453:UFP786454 UPK786453:UPL786454 UZG786453:UZH786454 VJC786453:VJD786454 VSY786453:VSZ786454 WCU786453:WCV786454 WMQ786453:WMR786454 WWM786453:WWN786454 AE851989:AF851990 KA851989:KB851990 TW851989:TX851990 ADS851989:ADT851990 ANO851989:ANP851990 AXK851989:AXL851990 BHG851989:BHH851990 BRC851989:BRD851990 CAY851989:CAZ851990 CKU851989:CKV851990 CUQ851989:CUR851990 DEM851989:DEN851990 DOI851989:DOJ851990 DYE851989:DYF851990 EIA851989:EIB851990 ERW851989:ERX851990 FBS851989:FBT851990 FLO851989:FLP851990 FVK851989:FVL851990 GFG851989:GFH851990 GPC851989:GPD851990 GYY851989:GYZ851990 HIU851989:HIV851990 HSQ851989:HSR851990 ICM851989:ICN851990 IMI851989:IMJ851990 IWE851989:IWF851990 JGA851989:JGB851990 JPW851989:JPX851990 JZS851989:JZT851990 KJO851989:KJP851990 KTK851989:KTL851990 LDG851989:LDH851990 LNC851989:LND851990 LWY851989:LWZ851990 MGU851989:MGV851990 MQQ851989:MQR851990 NAM851989:NAN851990 NKI851989:NKJ851990 NUE851989:NUF851990 OEA851989:OEB851990 ONW851989:ONX851990 OXS851989:OXT851990 PHO851989:PHP851990 PRK851989:PRL851990 QBG851989:QBH851990 QLC851989:QLD851990 QUY851989:QUZ851990 REU851989:REV851990 ROQ851989:ROR851990 RYM851989:RYN851990 SII851989:SIJ851990 SSE851989:SSF851990 TCA851989:TCB851990 TLW851989:TLX851990 TVS851989:TVT851990 UFO851989:UFP851990 UPK851989:UPL851990 UZG851989:UZH851990 VJC851989:VJD851990 VSY851989:VSZ851990 WCU851989:WCV851990 WMQ851989:WMR851990 WWM851989:WWN851990 AE917525:AF917526 KA917525:KB917526 TW917525:TX917526 ADS917525:ADT917526 ANO917525:ANP917526 AXK917525:AXL917526 BHG917525:BHH917526 BRC917525:BRD917526 CAY917525:CAZ917526 CKU917525:CKV917526 CUQ917525:CUR917526 DEM917525:DEN917526 DOI917525:DOJ917526 DYE917525:DYF917526 EIA917525:EIB917526 ERW917525:ERX917526 FBS917525:FBT917526 FLO917525:FLP917526 FVK917525:FVL917526 GFG917525:GFH917526 GPC917525:GPD917526 GYY917525:GYZ917526 HIU917525:HIV917526 HSQ917525:HSR917526 ICM917525:ICN917526 IMI917525:IMJ917526 IWE917525:IWF917526 JGA917525:JGB917526 JPW917525:JPX917526 JZS917525:JZT917526 KJO917525:KJP917526 KTK917525:KTL917526 LDG917525:LDH917526 LNC917525:LND917526 LWY917525:LWZ917526 MGU917525:MGV917526 MQQ917525:MQR917526 NAM917525:NAN917526 NKI917525:NKJ917526 NUE917525:NUF917526 OEA917525:OEB917526 ONW917525:ONX917526 OXS917525:OXT917526 PHO917525:PHP917526 PRK917525:PRL917526 QBG917525:QBH917526 QLC917525:QLD917526 QUY917525:QUZ917526 REU917525:REV917526 ROQ917525:ROR917526 RYM917525:RYN917526 SII917525:SIJ917526 SSE917525:SSF917526 TCA917525:TCB917526 TLW917525:TLX917526 TVS917525:TVT917526 UFO917525:UFP917526 UPK917525:UPL917526 UZG917525:UZH917526 VJC917525:VJD917526 VSY917525:VSZ917526 WCU917525:WCV917526 WMQ917525:WMR917526 WWM917525:WWN917526 AE983061:AF983062 KA983061:KB983062 TW983061:TX983062 ADS983061:ADT983062 ANO983061:ANP983062 AXK983061:AXL983062 BHG983061:BHH983062 BRC983061:BRD983062 CAY983061:CAZ983062 CKU983061:CKV983062 CUQ983061:CUR983062 DEM983061:DEN983062 DOI983061:DOJ983062 DYE983061:DYF983062 EIA983061:EIB983062 ERW983061:ERX983062 FBS983061:FBT983062 FLO983061:FLP983062 FVK983061:FVL983062 GFG983061:GFH983062 GPC983061:GPD983062 GYY983061:GYZ983062 HIU983061:HIV983062 HSQ983061:HSR983062 ICM983061:ICN983062 IMI983061:IMJ983062 IWE983061:IWF983062 JGA983061:JGB983062 JPW983061:JPX983062 JZS983061:JZT983062 KJO983061:KJP983062 KTK983061:KTL983062 LDG983061:LDH983062 LNC983061:LND983062 LWY983061:LWZ983062 MGU983061:MGV983062 MQQ983061:MQR983062 NAM983061:NAN983062 NKI983061:NKJ983062 NUE983061:NUF983062 OEA983061:OEB983062 ONW983061:ONX983062 OXS983061:OXT983062 PHO983061:PHP983062 PRK983061:PRL983062 QBG983061:QBH983062 QLC983061:QLD983062 QUY983061:QUZ983062 REU983061:REV983062 ROQ983061:ROR983062 RYM983061:RYN983062 SII983061:SIJ983062 SSE983061:SSF983062 TCA983061:TCB983062 TLW983061:TLX983062 TVS983061:TVT983062 UFO983061:UFP983062 UPK983061:UPL983062 UZG983061:UZH983062 VJC983061:VJD983062 VSY983061:VSZ983062 WCU983061:WCV983062 WMQ983061:WMR983062 WWM983061:WWN983062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T65557:U65560 JP65557:JQ65560 TL65557:TM65560 ADH65557:ADI65560 AND65557:ANE65560 AWZ65557:AXA65560 BGV65557:BGW65560 BQR65557:BQS65560 CAN65557:CAO65560 CKJ65557:CKK65560 CUF65557:CUG65560 DEB65557:DEC65560 DNX65557:DNY65560 DXT65557:DXU65560 EHP65557:EHQ65560 ERL65557:ERM65560 FBH65557:FBI65560 FLD65557:FLE65560 FUZ65557:FVA65560 GEV65557:GEW65560 GOR65557:GOS65560 GYN65557:GYO65560 HIJ65557:HIK65560 HSF65557:HSG65560 ICB65557:ICC65560 ILX65557:ILY65560 IVT65557:IVU65560 JFP65557:JFQ65560 JPL65557:JPM65560 JZH65557:JZI65560 KJD65557:KJE65560 KSZ65557:KTA65560 LCV65557:LCW65560 LMR65557:LMS65560 LWN65557:LWO65560 MGJ65557:MGK65560 MQF65557:MQG65560 NAB65557:NAC65560 NJX65557:NJY65560 NTT65557:NTU65560 ODP65557:ODQ65560 ONL65557:ONM65560 OXH65557:OXI65560 PHD65557:PHE65560 PQZ65557:PRA65560 QAV65557:QAW65560 QKR65557:QKS65560 QUN65557:QUO65560 REJ65557:REK65560 ROF65557:ROG65560 RYB65557:RYC65560 SHX65557:SHY65560 SRT65557:SRU65560 TBP65557:TBQ65560 TLL65557:TLM65560 TVH65557:TVI65560 UFD65557:UFE65560 UOZ65557:UPA65560 UYV65557:UYW65560 VIR65557:VIS65560 VSN65557:VSO65560 WCJ65557:WCK65560 WMF65557:WMG65560 WWB65557:WWC65560 T131093:U131096 JP131093:JQ131096 TL131093:TM131096 ADH131093:ADI131096 AND131093:ANE131096 AWZ131093:AXA131096 BGV131093:BGW131096 BQR131093:BQS131096 CAN131093:CAO131096 CKJ131093:CKK131096 CUF131093:CUG131096 DEB131093:DEC131096 DNX131093:DNY131096 DXT131093:DXU131096 EHP131093:EHQ131096 ERL131093:ERM131096 FBH131093:FBI131096 FLD131093:FLE131096 FUZ131093:FVA131096 GEV131093:GEW131096 GOR131093:GOS131096 GYN131093:GYO131096 HIJ131093:HIK131096 HSF131093:HSG131096 ICB131093:ICC131096 ILX131093:ILY131096 IVT131093:IVU131096 JFP131093:JFQ131096 JPL131093:JPM131096 JZH131093:JZI131096 KJD131093:KJE131096 KSZ131093:KTA131096 LCV131093:LCW131096 LMR131093:LMS131096 LWN131093:LWO131096 MGJ131093:MGK131096 MQF131093:MQG131096 NAB131093:NAC131096 NJX131093:NJY131096 NTT131093:NTU131096 ODP131093:ODQ131096 ONL131093:ONM131096 OXH131093:OXI131096 PHD131093:PHE131096 PQZ131093:PRA131096 QAV131093:QAW131096 QKR131093:QKS131096 QUN131093:QUO131096 REJ131093:REK131096 ROF131093:ROG131096 RYB131093:RYC131096 SHX131093:SHY131096 SRT131093:SRU131096 TBP131093:TBQ131096 TLL131093:TLM131096 TVH131093:TVI131096 UFD131093:UFE131096 UOZ131093:UPA131096 UYV131093:UYW131096 VIR131093:VIS131096 VSN131093:VSO131096 WCJ131093:WCK131096 WMF131093:WMG131096 WWB131093:WWC131096 T196629:U196632 JP196629:JQ196632 TL196629:TM196632 ADH196629:ADI196632 AND196629:ANE196632 AWZ196629:AXA196632 BGV196629:BGW196632 BQR196629:BQS196632 CAN196629:CAO196632 CKJ196629:CKK196632 CUF196629:CUG196632 DEB196629:DEC196632 DNX196629:DNY196632 DXT196629:DXU196632 EHP196629:EHQ196632 ERL196629:ERM196632 FBH196629:FBI196632 FLD196629:FLE196632 FUZ196629:FVA196632 GEV196629:GEW196632 GOR196629:GOS196632 GYN196629:GYO196632 HIJ196629:HIK196632 HSF196629:HSG196632 ICB196629:ICC196632 ILX196629:ILY196632 IVT196629:IVU196632 JFP196629:JFQ196632 JPL196629:JPM196632 JZH196629:JZI196632 KJD196629:KJE196632 KSZ196629:KTA196632 LCV196629:LCW196632 LMR196629:LMS196632 LWN196629:LWO196632 MGJ196629:MGK196632 MQF196629:MQG196632 NAB196629:NAC196632 NJX196629:NJY196632 NTT196629:NTU196632 ODP196629:ODQ196632 ONL196629:ONM196632 OXH196629:OXI196632 PHD196629:PHE196632 PQZ196629:PRA196632 QAV196629:QAW196632 QKR196629:QKS196632 QUN196629:QUO196632 REJ196629:REK196632 ROF196629:ROG196632 RYB196629:RYC196632 SHX196629:SHY196632 SRT196629:SRU196632 TBP196629:TBQ196632 TLL196629:TLM196632 TVH196629:TVI196632 UFD196629:UFE196632 UOZ196629:UPA196632 UYV196629:UYW196632 VIR196629:VIS196632 VSN196629:VSO196632 WCJ196629:WCK196632 WMF196629:WMG196632 WWB196629:WWC196632 T262165:U262168 JP262165:JQ262168 TL262165:TM262168 ADH262165:ADI262168 AND262165:ANE262168 AWZ262165:AXA262168 BGV262165:BGW262168 BQR262165:BQS262168 CAN262165:CAO262168 CKJ262165:CKK262168 CUF262165:CUG262168 DEB262165:DEC262168 DNX262165:DNY262168 DXT262165:DXU262168 EHP262165:EHQ262168 ERL262165:ERM262168 FBH262165:FBI262168 FLD262165:FLE262168 FUZ262165:FVA262168 GEV262165:GEW262168 GOR262165:GOS262168 GYN262165:GYO262168 HIJ262165:HIK262168 HSF262165:HSG262168 ICB262165:ICC262168 ILX262165:ILY262168 IVT262165:IVU262168 JFP262165:JFQ262168 JPL262165:JPM262168 JZH262165:JZI262168 KJD262165:KJE262168 KSZ262165:KTA262168 LCV262165:LCW262168 LMR262165:LMS262168 LWN262165:LWO262168 MGJ262165:MGK262168 MQF262165:MQG262168 NAB262165:NAC262168 NJX262165:NJY262168 NTT262165:NTU262168 ODP262165:ODQ262168 ONL262165:ONM262168 OXH262165:OXI262168 PHD262165:PHE262168 PQZ262165:PRA262168 QAV262165:QAW262168 QKR262165:QKS262168 QUN262165:QUO262168 REJ262165:REK262168 ROF262165:ROG262168 RYB262165:RYC262168 SHX262165:SHY262168 SRT262165:SRU262168 TBP262165:TBQ262168 TLL262165:TLM262168 TVH262165:TVI262168 UFD262165:UFE262168 UOZ262165:UPA262168 UYV262165:UYW262168 VIR262165:VIS262168 VSN262165:VSO262168 WCJ262165:WCK262168 WMF262165:WMG262168 WWB262165:WWC262168 T327701:U327704 JP327701:JQ327704 TL327701:TM327704 ADH327701:ADI327704 AND327701:ANE327704 AWZ327701:AXA327704 BGV327701:BGW327704 BQR327701:BQS327704 CAN327701:CAO327704 CKJ327701:CKK327704 CUF327701:CUG327704 DEB327701:DEC327704 DNX327701:DNY327704 DXT327701:DXU327704 EHP327701:EHQ327704 ERL327701:ERM327704 FBH327701:FBI327704 FLD327701:FLE327704 FUZ327701:FVA327704 GEV327701:GEW327704 GOR327701:GOS327704 GYN327701:GYO327704 HIJ327701:HIK327704 HSF327701:HSG327704 ICB327701:ICC327704 ILX327701:ILY327704 IVT327701:IVU327704 JFP327701:JFQ327704 JPL327701:JPM327704 JZH327701:JZI327704 KJD327701:KJE327704 KSZ327701:KTA327704 LCV327701:LCW327704 LMR327701:LMS327704 LWN327701:LWO327704 MGJ327701:MGK327704 MQF327701:MQG327704 NAB327701:NAC327704 NJX327701:NJY327704 NTT327701:NTU327704 ODP327701:ODQ327704 ONL327701:ONM327704 OXH327701:OXI327704 PHD327701:PHE327704 PQZ327701:PRA327704 QAV327701:QAW327704 QKR327701:QKS327704 QUN327701:QUO327704 REJ327701:REK327704 ROF327701:ROG327704 RYB327701:RYC327704 SHX327701:SHY327704 SRT327701:SRU327704 TBP327701:TBQ327704 TLL327701:TLM327704 TVH327701:TVI327704 UFD327701:UFE327704 UOZ327701:UPA327704 UYV327701:UYW327704 VIR327701:VIS327704 VSN327701:VSO327704 WCJ327701:WCK327704 WMF327701:WMG327704 WWB327701:WWC327704 T393237:U393240 JP393237:JQ393240 TL393237:TM393240 ADH393237:ADI393240 AND393237:ANE393240 AWZ393237:AXA393240 BGV393237:BGW393240 BQR393237:BQS393240 CAN393237:CAO393240 CKJ393237:CKK393240 CUF393237:CUG393240 DEB393237:DEC393240 DNX393237:DNY393240 DXT393237:DXU393240 EHP393237:EHQ393240 ERL393237:ERM393240 FBH393237:FBI393240 FLD393237:FLE393240 FUZ393237:FVA393240 GEV393237:GEW393240 GOR393237:GOS393240 GYN393237:GYO393240 HIJ393237:HIK393240 HSF393237:HSG393240 ICB393237:ICC393240 ILX393237:ILY393240 IVT393237:IVU393240 JFP393237:JFQ393240 JPL393237:JPM393240 JZH393237:JZI393240 KJD393237:KJE393240 KSZ393237:KTA393240 LCV393237:LCW393240 LMR393237:LMS393240 LWN393237:LWO393240 MGJ393237:MGK393240 MQF393237:MQG393240 NAB393237:NAC393240 NJX393237:NJY393240 NTT393237:NTU393240 ODP393237:ODQ393240 ONL393237:ONM393240 OXH393237:OXI393240 PHD393237:PHE393240 PQZ393237:PRA393240 QAV393237:QAW393240 QKR393237:QKS393240 QUN393237:QUO393240 REJ393237:REK393240 ROF393237:ROG393240 RYB393237:RYC393240 SHX393237:SHY393240 SRT393237:SRU393240 TBP393237:TBQ393240 TLL393237:TLM393240 TVH393237:TVI393240 UFD393237:UFE393240 UOZ393237:UPA393240 UYV393237:UYW393240 VIR393237:VIS393240 VSN393237:VSO393240 WCJ393237:WCK393240 WMF393237:WMG393240 WWB393237:WWC393240 T458773:U458776 JP458773:JQ458776 TL458773:TM458776 ADH458773:ADI458776 AND458773:ANE458776 AWZ458773:AXA458776 BGV458773:BGW458776 BQR458773:BQS458776 CAN458773:CAO458776 CKJ458773:CKK458776 CUF458773:CUG458776 DEB458773:DEC458776 DNX458773:DNY458776 DXT458773:DXU458776 EHP458773:EHQ458776 ERL458773:ERM458776 FBH458773:FBI458776 FLD458773:FLE458776 FUZ458773:FVA458776 GEV458773:GEW458776 GOR458773:GOS458776 GYN458773:GYO458776 HIJ458773:HIK458776 HSF458773:HSG458776 ICB458773:ICC458776 ILX458773:ILY458776 IVT458773:IVU458776 JFP458773:JFQ458776 JPL458773:JPM458776 JZH458773:JZI458776 KJD458773:KJE458776 KSZ458773:KTA458776 LCV458773:LCW458776 LMR458773:LMS458776 LWN458773:LWO458776 MGJ458773:MGK458776 MQF458773:MQG458776 NAB458773:NAC458776 NJX458773:NJY458776 NTT458773:NTU458776 ODP458773:ODQ458776 ONL458773:ONM458776 OXH458773:OXI458776 PHD458773:PHE458776 PQZ458773:PRA458776 QAV458773:QAW458776 QKR458773:QKS458776 QUN458773:QUO458776 REJ458773:REK458776 ROF458773:ROG458776 RYB458773:RYC458776 SHX458773:SHY458776 SRT458773:SRU458776 TBP458773:TBQ458776 TLL458773:TLM458776 TVH458773:TVI458776 UFD458773:UFE458776 UOZ458773:UPA458776 UYV458773:UYW458776 VIR458773:VIS458776 VSN458773:VSO458776 WCJ458773:WCK458776 WMF458773:WMG458776 WWB458773:WWC458776 T524309:U524312 JP524309:JQ524312 TL524309:TM524312 ADH524309:ADI524312 AND524309:ANE524312 AWZ524309:AXA524312 BGV524309:BGW524312 BQR524309:BQS524312 CAN524309:CAO524312 CKJ524309:CKK524312 CUF524309:CUG524312 DEB524309:DEC524312 DNX524309:DNY524312 DXT524309:DXU524312 EHP524309:EHQ524312 ERL524309:ERM524312 FBH524309:FBI524312 FLD524309:FLE524312 FUZ524309:FVA524312 GEV524309:GEW524312 GOR524309:GOS524312 GYN524309:GYO524312 HIJ524309:HIK524312 HSF524309:HSG524312 ICB524309:ICC524312 ILX524309:ILY524312 IVT524309:IVU524312 JFP524309:JFQ524312 JPL524309:JPM524312 JZH524309:JZI524312 KJD524309:KJE524312 KSZ524309:KTA524312 LCV524309:LCW524312 LMR524309:LMS524312 LWN524309:LWO524312 MGJ524309:MGK524312 MQF524309:MQG524312 NAB524309:NAC524312 NJX524309:NJY524312 NTT524309:NTU524312 ODP524309:ODQ524312 ONL524309:ONM524312 OXH524309:OXI524312 PHD524309:PHE524312 PQZ524309:PRA524312 QAV524309:QAW524312 QKR524309:QKS524312 QUN524309:QUO524312 REJ524309:REK524312 ROF524309:ROG524312 RYB524309:RYC524312 SHX524309:SHY524312 SRT524309:SRU524312 TBP524309:TBQ524312 TLL524309:TLM524312 TVH524309:TVI524312 UFD524309:UFE524312 UOZ524309:UPA524312 UYV524309:UYW524312 VIR524309:VIS524312 VSN524309:VSO524312 WCJ524309:WCK524312 WMF524309:WMG524312 WWB524309:WWC524312 T589845:U589848 JP589845:JQ589848 TL589845:TM589848 ADH589845:ADI589848 AND589845:ANE589848 AWZ589845:AXA589848 BGV589845:BGW589848 BQR589845:BQS589848 CAN589845:CAO589848 CKJ589845:CKK589848 CUF589845:CUG589848 DEB589845:DEC589848 DNX589845:DNY589848 DXT589845:DXU589848 EHP589845:EHQ589848 ERL589845:ERM589848 FBH589845:FBI589848 FLD589845:FLE589848 FUZ589845:FVA589848 GEV589845:GEW589848 GOR589845:GOS589848 GYN589845:GYO589848 HIJ589845:HIK589848 HSF589845:HSG589848 ICB589845:ICC589848 ILX589845:ILY589848 IVT589845:IVU589848 JFP589845:JFQ589848 JPL589845:JPM589848 JZH589845:JZI589848 KJD589845:KJE589848 KSZ589845:KTA589848 LCV589845:LCW589848 LMR589845:LMS589848 LWN589845:LWO589848 MGJ589845:MGK589848 MQF589845:MQG589848 NAB589845:NAC589848 NJX589845:NJY589848 NTT589845:NTU589848 ODP589845:ODQ589848 ONL589845:ONM589848 OXH589845:OXI589848 PHD589845:PHE589848 PQZ589845:PRA589848 QAV589845:QAW589848 QKR589845:QKS589848 QUN589845:QUO589848 REJ589845:REK589848 ROF589845:ROG589848 RYB589845:RYC589848 SHX589845:SHY589848 SRT589845:SRU589848 TBP589845:TBQ589848 TLL589845:TLM589848 TVH589845:TVI589848 UFD589845:UFE589848 UOZ589845:UPA589848 UYV589845:UYW589848 VIR589845:VIS589848 VSN589845:VSO589848 WCJ589845:WCK589848 WMF589845:WMG589848 WWB589845:WWC589848 T655381:U655384 JP655381:JQ655384 TL655381:TM655384 ADH655381:ADI655384 AND655381:ANE655384 AWZ655381:AXA655384 BGV655381:BGW655384 BQR655381:BQS655384 CAN655381:CAO655384 CKJ655381:CKK655384 CUF655381:CUG655384 DEB655381:DEC655384 DNX655381:DNY655384 DXT655381:DXU655384 EHP655381:EHQ655384 ERL655381:ERM655384 FBH655381:FBI655384 FLD655381:FLE655384 FUZ655381:FVA655384 GEV655381:GEW655384 GOR655381:GOS655384 GYN655381:GYO655384 HIJ655381:HIK655384 HSF655381:HSG655384 ICB655381:ICC655384 ILX655381:ILY655384 IVT655381:IVU655384 JFP655381:JFQ655384 JPL655381:JPM655384 JZH655381:JZI655384 KJD655381:KJE655384 KSZ655381:KTA655384 LCV655381:LCW655384 LMR655381:LMS655384 LWN655381:LWO655384 MGJ655381:MGK655384 MQF655381:MQG655384 NAB655381:NAC655384 NJX655381:NJY655384 NTT655381:NTU655384 ODP655381:ODQ655384 ONL655381:ONM655384 OXH655381:OXI655384 PHD655381:PHE655384 PQZ655381:PRA655384 QAV655381:QAW655384 QKR655381:QKS655384 QUN655381:QUO655384 REJ655381:REK655384 ROF655381:ROG655384 RYB655381:RYC655384 SHX655381:SHY655384 SRT655381:SRU655384 TBP655381:TBQ655384 TLL655381:TLM655384 TVH655381:TVI655384 UFD655381:UFE655384 UOZ655381:UPA655384 UYV655381:UYW655384 VIR655381:VIS655384 VSN655381:VSO655384 WCJ655381:WCK655384 WMF655381:WMG655384 WWB655381:WWC655384 T720917:U720920 JP720917:JQ720920 TL720917:TM720920 ADH720917:ADI720920 AND720917:ANE720920 AWZ720917:AXA720920 BGV720917:BGW720920 BQR720917:BQS720920 CAN720917:CAO720920 CKJ720917:CKK720920 CUF720917:CUG720920 DEB720917:DEC720920 DNX720917:DNY720920 DXT720917:DXU720920 EHP720917:EHQ720920 ERL720917:ERM720920 FBH720917:FBI720920 FLD720917:FLE720920 FUZ720917:FVA720920 GEV720917:GEW720920 GOR720917:GOS720920 GYN720917:GYO720920 HIJ720917:HIK720920 HSF720917:HSG720920 ICB720917:ICC720920 ILX720917:ILY720920 IVT720917:IVU720920 JFP720917:JFQ720920 JPL720917:JPM720920 JZH720917:JZI720920 KJD720917:KJE720920 KSZ720917:KTA720920 LCV720917:LCW720920 LMR720917:LMS720920 LWN720917:LWO720920 MGJ720917:MGK720920 MQF720917:MQG720920 NAB720917:NAC720920 NJX720917:NJY720920 NTT720917:NTU720920 ODP720917:ODQ720920 ONL720917:ONM720920 OXH720917:OXI720920 PHD720917:PHE720920 PQZ720917:PRA720920 QAV720917:QAW720920 QKR720917:QKS720920 QUN720917:QUO720920 REJ720917:REK720920 ROF720917:ROG720920 RYB720917:RYC720920 SHX720917:SHY720920 SRT720917:SRU720920 TBP720917:TBQ720920 TLL720917:TLM720920 TVH720917:TVI720920 UFD720917:UFE720920 UOZ720917:UPA720920 UYV720917:UYW720920 VIR720917:VIS720920 VSN720917:VSO720920 WCJ720917:WCK720920 WMF720917:WMG720920 WWB720917:WWC720920 T786453:U786456 JP786453:JQ786456 TL786453:TM786456 ADH786453:ADI786456 AND786453:ANE786456 AWZ786453:AXA786456 BGV786453:BGW786456 BQR786453:BQS786456 CAN786453:CAO786456 CKJ786453:CKK786456 CUF786453:CUG786456 DEB786453:DEC786456 DNX786453:DNY786456 DXT786453:DXU786456 EHP786453:EHQ786456 ERL786453:ERM786456 FBH786453:FBI786456 FLD786453:FLE786456 FUZ786453:FVA786456 GEV786453:GEW786456 GOR786453:GOS786456 GYN786453:GYO786456 HIJ786453:HIK786456 HSF786453:HSG786456 ICB786453:ICC786456 ILX786453:ILY786456 IVT786453:IVU786456 JFP786453:JFQ786456 JPL786453:JPM786456 JZH786453:JZI786456 KJD786453:KJE786456 KSZ786453:KTA786456 LCV786453:LCW786456 LMR786453:LMS786456 LWN786453:LWO786456 MGJ786453:MGK786456 MQF786453:MQG786456 NAB786453:NAC786456 NJX786453:NJY786456 NTT786453:NTU786456 ODP786453:ODQ786456 ONL786453:ONM786456 OXH786453:OXI786456 PHD786453:PHE786456 PQZ786453:PRA786456 QAV786453:QAW786456 QKR786453:QKS786456 QUN786453:QUO786456 REJ786453:REK786456 ROF786453:ROG786456 RYB786453:RYC786456 SHX786453:SHY786456 SRT786453:SRU786456 TBP786453:TBQ786456 TLL786453:TLM786456 TVH786453:TVI786456 UFD786453:UFE786456 UOZ786453:UPA786456 UYV786453:UYW786456 VIR786453:VIS786456 VSN786453:VSO786456 WCJ786453:WCK786456 WMF786453:WMG786456 WWB786453:WWC786456 T851989:U851992 JP851989:JQ851992 TL851989:TM851992 ADH851989:ADI851992 AND851989:ANE851992 AWZ851989:AXA851992 BGV851989:BGW851992 BQR851989:BQS851992 CAN851989:CAO851992 CKJ851989:CKK851992 CUF851989:CUG851992 DEB851989:DEC851992 DNX851989:DNY851992 DXT851989:DXU851992 EHP851989:EHQ851992 ERL851989:ERM851992 FBH851989:FBI851992 FLD851989:FLE851992 FUZ851989:FVA851992 GEV851989:GEW851992 GOR851989:GOS851992 GYN851989:GYO851992 HIJ851989:HIK851992 HSF851989:HSG851992 ICB851989:ICC851992 ILX851989:ILY851992 IVT851989:IVU851992 JFP851989:JFQ851992 JPL851989:JPM851992 JZH851989:JZI851992 KJD851989:KJE851992 KSZ851989:KTA851992 LCV851989:LCW851992 LMR851989:LMS851992 LWN851989:LWO851992 MGJ851989:MGK851992 MQF851989:MQG851992 NAB851989:NAC851992 NJX851989:NJY851992 NTT851989:NTU851992 ODP851989:ODQ851992 ONL851989:ONM851992 OXH851989:OXI851992 PHD851989:PHE851992 PQZ851989:PRA851992 QAV851989:QAW851992 QKR851989:QKS851992 QUN851989:QUO851992 REJ851989:REK851992 ROF851989:ROG851992 RYB851989:RYC851992 SHX851989:SHY851992 SRT851989:SRU851992 TBP851989:TBQ851992 TLL851989:TLM851992 TVH851989:TVI851992 UFD851989:UFE851992 UOZ851989:UPA851992 UYV851989:UYW851992 VIR851989:VIS851992 VSN851989:VSO851992 WCJ851989:WCK851992 WMF851989:WMG851992 WWB851989:WWC851992 T917525:U917528 JP917525:JQ917528 TL917525:TM917528 ADH917525:ADI917528 AND917525:ANE917528 AWZ917525:AXA917528 BGV917525:BGW917528 BQR917525:BQS917528 CAN917525:CAO917528 CKJ917525:CKK917528 CUF917525:CUG917528 DEB917525:DEC917528 DNX917525:DNY917528 DXT917525:DXU917528 EHP917525:EHQ917528 ERL917525:ERM917528 FBH917525:FBI917528 FLD917525:FLE917528 FUZ917525:FVA917528 GEV917525:GEW917528 GOR917525:GOS917528 GYN917525:GYO917528 HIJ917525:HIK917528 HSF917525:HSG917528 ICB917525:ICC917528 ILX917525:ILY917528 IVT917525:IVU917528 JFP917525:JFQ917528 JPL917525:JPM917528 JZH917525:JZI917528 KJD917525:KJE917528 KSZ917525:KTA917528 LCV917525:LCW917528 LMR917525:LMS917528 LWN917525:LWO917528 MGJ917525:MGK917528 MQF917525:MQG917528 NAB917525:NAC917528 NJX917525:NJY917528 NTT917525:NTU917528 ODP917525:ODQ917528 ONL917525:ONM917528 OXH917525:OXI917528 PHD917525:PHE917528 PQZ917525:PRA917528 QAV917525:QAW917528 QKR917525:QKS917528 QUN917525:QUO917528 REJ917525:REK917528 ROF917525:ROG917528 RYB917525:RYC917528 SHX917525:SHY917528 SRT917525:SRU917528 TBP917525:TBQ917528 TLL917525:TLM917528 TVH917525:TVI917528 UFD917525:UFE917528 UOZ917525:UPA917528 UYV917525:UYW917528 VIR917525:VIS917528 VSN917525:VSO917528 WCJ917525:WCK917528 WMF917525:WMG917528 WWB917525:WWC917528 T983061:U983064 JP983061:JQ983064 TL983061:TM983064 ADH983061:ADI983064 AND983061:ANE983064 AWZ983061:AXA983064 BGV983061:BGW983064 BQR983061:BQS983064 CAN983061:CAO983064 CKJ983061:CKK983064 CUF983061:CUG983064 DEB983061:DEC983064 DNX983061:DNY983064 DXT983061:DXU983064 EHP983061:EHQ983064 ERL983061:ERM983064 FBH983061:FBI983064 FLD983061:FLE983064 FUZ983061:FVA983064 GEV983061:GEW983064 GOR983061:GOS983064 GYN983061:GYO983064 HIJ983061:HIK983064 HSF983061:HSG983064 ICB983061:ICC983064 ILX983061:ILY983064 IVT983061:IVU983064 JFP983061:JFQ983064 JPL983061:JPM983064 JZH983061:JZI983064 KJD983061:KJE983064 KSZ983061:KTA983064 LCV983061:LCW983064 LMR983061:LMS983064 LWN983061:LWO983064 MGJ983061:MGK983064 MQF983061:MQG983064 NAB983061:NAC983064 NJX983061:NJY983064 NTT983061:NTU983064 ODP983061:ODQ983064 ONL983061:ONM983064 OXH983061:OXI983064 PHD983061:PHE983064 PQZ983061:PRA983064 QAV983061:QAW983064 QKR983061:QKS983064 QUN983061:QUO983064 REJ983061:REK983064 ROF983061:ROG983064 RYB983061:RYC983064 SHX983061:SHY983064 SRT983061:SRU983064 TBP983061:TBQ983064 TLL983061:TLM983064 TVH983061:TVI983064 UFD983061:UFE983064 UOZ983061:UPA983064 UYV983061:UYW983064 VIR983061:VIS983064 VSN983061:VSO983064 WCJ983061:WCK983064 WMF983061:WMG983064 WWB983061:WWC983064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AE65553:AF65553 KA65553:KB65553 TW65553:TX65553 ADS65553:ADT65553 ANO65553:ANP65553 AXK65553:AXL65553 BHG65553:BHH65553 BRC65553:BRD65553 CAY65553:CAZ65553 CKU65553:CKV65553 CUQ65553:CUR65553 DEM65553:DEN65553 DOI65553:DOJ65553 DYE65553:DYF65553 EIA65553:EIB65553 ERW65553:ERX65553 FBS65553:FBT65553 FLO65553:FLP65553 FVK65553:FVL65553 GFG65553:GFH65553 GPC65553:GPD65553 GYY65553:GYZ65553 HIU65553:HIV65553 HSQ65553:HSR65553 ICM65553:ICN65553 IMI65553:IMJ65553 IWE65553:IWF65553 JGA65553:JGB65553 JPW65553:JPX65553 JZS65553:JZT65553 KJO65553:KJP65553 KTK65553:KTL65553 LDG65553:LDH65553 LNC65553:LND65553 LWY65553:LWZ65553 MGU65553:MGV65553 MQQ65553:MQR65553 NAM65553:NAN65553 NKI65553:NKJ65553 NUE65553:NUF65553 OEA65553:OEB65553 ONW65553:ONX65553 OXS65553:OXT65553 PHO65553:PHP65553 PRK65553:PRL65553 QBG65553:QBH65553 QLC65553:QLD65553 QUY65553:QUZ65553 REU65553:REV65553 ROQ65553:ROR65553 RYM65553:RYN65553 SII65553:SIJ65553 SSE65553:SSF65553 TCA65553:TCB65553 TLW65553:TLX65553 TVS65553:TVT65553 UFO65553:UFP65553 UPK65553:UPL65553 UZG65553:UZH65553 VJC65553:VJD65553 VSY65553:VSZ65553 WCU65553:WCV65553 WMQ65553:WMR65553 WWM65553:WWN65553 AE131089:AF131089 KA131089:KB131089 TW131089:TX131089 ADS131089:ADT131089 ANO131089:ANP131089 AXK131089:AXL131089 BHG131089:BHH131089 BRC131089:BRD131089 CAY131089:CAZ131089 CKU131089:CKV131089 CUQ131089:CUR131089 DEM131089:DEN131089 DOI131089:DOJ131089 DYE131089:DYF131089 EIA131089:EIB131089 ERW131089:ERX131089 FBS131089:FBT131089 FLO131089:FLP131089 FVK131089:FVL131089 GFG131089:GFH131089 GPC131089:GPD131089 GYY131089:GYZ131089 HIU131089:HIV131089 HSQ131089:HSR131089 ICM131089:ICN131089 IMI131089:IMJ131089 IWE131089:IWF131089 JGA131089:JGB131089 JPW131089:JPX131089 JZS131089:JZT131089 KJO131089:KJP131089 KTK131089:KTL131089 LDG131089:LDH131089 LNC131089:LND131089 LWY131089:LWZ131089 MGU131089:MGV131089 MQQ131089:MQR131089 NAM131089:NAN131089 NKI131089:NKJ131089 NUE131089:NUF131089 OEA131089:OEB131089 ONW131089:ONX131089 OXS131089:OXT131089 PHO131089:PHP131089 PRK131089:PRL131089 QBG131089:QBH131089 QLC131089:QLD131089 QUY131089:QUZ131089 REU131089:REV131089 ROQ131089:ROR131089 RYM131089:RYN131089 SII131089:SIJ131089 SSE131089:SSF131089 TCA131089:TCB131089 TLW131089:TLX131089 TVS131089:TVT131089 UFO131089:UFP131089 UPK131089:UPL131089 UZG131089:UZH131089 VJC131089:VJD131089 VSY131089:VSZ131089 WCU131089:WCV131089 WMQ131089:WMR131089 WWM131089:WWN131089 AE196625:AF196625 KA196625:KB196625 TW196625:TX196625 ADS196625:ADT196625 ANO196625:ANP196625 AXK196625:AXL196625 BHG196625:BHH196625 BRC196625:BRD196625 CAY196625:CAZ196625 CKU196625:CKV196625 CUQ196625:CUR196625 DEM196625:DEN196625 DOI196625:DOJ196625 DYE196625:DYF196625 EIA196625:EIB196625 ERW196625:ERX196625 FBS196625:FBT196625 FLO196625:FLP196625 FVK196625:FVL196625 GFG196625:GFH196625 GPC196625:GPD196625 GYY196625:GYZ196625 HIU196625:HIV196625 HSQ196625:HSR196625 ICM196625:ICN196625 IMI196625:IMJ196625 IWE196625:IWF196625 JGA196625:JGB196625 JPW196625:JPX196625 JZS196625:JZT196625 KJO196625:KJP196625 KTK196625:KTL196625 LDG196625:LDH196625 LNC196625:LND196625 LWY196625:LWZ196625 MGU196625:MGV196625 MQQ196625:MQR196625 NAM196625:NAN196625 NKI196625:NKJ196625 NUE196625:NUF196625 OEA196625:OEB196625 ONW196625:ONX196625 OXS196625:OXT196625 PHO196625:PHP196625 PRK196625:PRL196625 QBG196625:QBH196625 QLC196625:QLD196625 QUY196625:QUZ196625 REU196625:REV196625 ROQ196625:ROR196625 RYM196625:RYN196625 SII196625:SIJ196625 SSE196625:SSF196625 TCA196625:TCB196625 TLW196625:TLX196625 TVS196625:TVT196625 UFO196625:UFP196625 UPK196625:UPL196625 UZG196625:UZH196625 VJC196625:VJD196625 VSY196625:VSZ196625 WCU196625:WCV196625 WMQ196625:WMR196625 WWM196625:WWN196625 AE262161:AF262161 KA262161:KB262161 TW262161:TX262161 ADS262161:ADT262161 ANO262161:ANP262161 AXK262161:AXL262161 BHG262161:BHH262161 BRC262161:BRD262161 CAY262161:CAZ262161 CKU262161:CKV262161 CUQ262161:CUR262161 DEM262161:DEN262161 DOI262161:DOJ262161 DYE262161:DYF262161 EIA262161:EIB262161 ERW262161:ERX262161 FBS262161:FBT262161 FLO262161:FLP262161 FVK262161:FVL262161 GFG262161:GFH262161 GPC262161:GPD262161 GYY262161:GYZ262161 HIU262161:HIV262161 HSQ262161:HSR262161 ICM262161:ICN262161 IMI262161:IMJ262161 IWE262161:IWF262161 JGA262161:JGB262161 JPW262161:JPX262161 JZS262161:JZT262161 KJO262161:KJP262161 KTK262161:KTL262161 LDG262161:LDH262161 LNC262161:LND262161 LWY262161:LWZ262161 MGU262161:MGV262161 MQQ262161:MQR262161 NAM262161:NAN262161 NKI262161:NKJ262161 NUE262161:NUF262161 OEA262161:OEB262161 ONW262161:ONX262161 OXS262161:OXT262161 PHO262161:PHP262161 PRK262161:PRL262161 QBG262161:QBH262161 QLC262161:QLD262161 QUY262161:QUZ262161 REU262161:REV262161 ROQ262161:ROR262161 RYM262161:RYN262161 SII262161:SIJ262161 SSE262161:SSF262161 TCA262161:TCB262161 TLW262161:TLX262161 TVS262161:TVT262161 UFO262161:UFP262161 UPK262161:UPL262161 UZG262161:UZH262161 VJC262161:VJD262161 VSY262161:VSZ262161 WCU262161:WCV262161 WMQ262161:WMR262161 WWM262161:WWN262161 AE327697:AF327697 KA327697:KB327697 TW327697:TX327697 ADS327697:ADT327697 ANO327697:ANP327697 AXK327697:AXL327697 BHG327697:BHH327697 BRC327697:BRD327697 CAY327697:CAZ327697 CKU327697:CKV327697 CUQ327697:CUR327697 DEM327697:DEN327697 DOI327697:DOJ327697 DYE327697:DYF327697 EIA327697:EIB327697 ERW327697:ERX327697 FBS327697:FBT327697 FLO327697:FLP327697 FVK327697:FVL327697 GFG327697:GFH327697 GPC327697:GPD327697 GYY327697:GYZ327697 HIU327697:HIV327697 HSQ327697:HSR327697 ICM327697:ICN327697 IMI327697:IMJ327697 IWE327697:IWF327697 JGA327697:JGB327697 JPW327697:JPX327697 JZS327697:JZT327697 KJO327697:KJP327697 KTK327697:KTL327697 LDG327697:LDH327697 LNC327697:LND327697 LWY327697:LWZ327697 MGU327697:MGV327697 MQQ327697:MQR327697 NAM327697:NAN327697 NKI327697:NKJ327697 NUE327697:NUF327697 OEA327697:OEB327697 ONW327697:ONX327697 OXS327697:OXT327697 PHO327697:PHP327697 PRK327697:PRL327697 QBG327697:QBH327697 QLC327697:QLD327697 QUY327697:QUZ327697 REU327697:REV327697 ROQ327697:ROR327697 RYM327697:RYN327697 SII327697:SIJ327697 SSE327697:SSF327697 TCA327697:TCB327697 TLW327697:TLX327697 TVS327697:TVT327697 UFO327697:UFP327697 UPK327697:UPL327697 UZG327697:UZH327697 VJC327697:VJD327697 VSY327697:VSZ327697 WCU327697:WCV327697 WMQ327697:WMR327697 WWM327697:WWN327697 AE393233:AF393233 KA393233:KB393233 TW393233:TX393233 ADS393233:ADT393233 ANO393233:ANP393233 AXK393233:AXL393233 BHG393233:BHH393233 BRC393233:BRD393233 CAY393233:CAZ393233 CKU393233:CKV393233 CUQ393233:CUR393233 DEM393233:DEN393233 DOI393233:DOJ393233 DYE393233:DYF393233 EIA393233:EIB393233 ERW393233:ERX393233 FBS393233:FBT393233 FLO393233:FLP393233 FVK393233:FVL393233 GFG393233:GFH393233 GPC393233:GPD393233 GYY393233:GYZ393233 HIU393233:HIV393233 HSQ393233:HSR393233 ICM393233:ICN393233 IMI393233:IMJ393233 IWE393233:IWF393233 JGA393233:JGB393233 JPW393233:JPX393233 JZS393233:JZT393233 KJO393233:KJP393233 KTK393233:KTL393233 LDG393233:LDH393233 LNC393233:LND393233 LWY393233:LWZ393233 MGU393233:MGV393233 MQQ393233:MQR393233 NAM393233:NAN393233 NKI393233:NKJ393233 NUE393233:NUF393233 OEA393233:OEB393233 ONW393233:ONX393233 OXS393233:OXT393233 PHO393233:PHP393233 PRK393233:PRL393233 QBG393233:QBH393233 QLC393233:QLD393233 QUY393233:QUZ393233 REU393233:REV393233 ROQ393233:ROR393233 RYM393233:RYN393233 SII393233:SIJ393233 SSE393233:SSF393233 TCA393233:TCB393233 TLW393233:TLX393233 TVS393233:TVT393233 UFO393233:UFP393233 UPK393233:UPL393233 UZG393233:UZH393233 VJC393233:VJD393233 VSY393233:VSZ393233 WCU393233:WCV393233 WMQ393233:WMR393233 WWM393233:WWN393233 AE458769:AF458769 KA458769:KB458769 TW458769:TX458769 ADS458769:ADT458769 ANO458769:ANP458769 AXK458769:AXL458769 BHG458769:BHH458769 BRC458769:BRD458769 CAY458769:CAZ458769 CKU458769:CKV458769 CUQ458769:CUR458769 DEM458769:DEN458769 DOI458769:DOJ458769 DYE458769:DYF458769 EIA458769:EIB458769 ERW458769:ERX458769 FBS458769:FBT458769 FLO458769:FLP458769 FVK458769:FVL458769 GFG458769:GFH458769 GPC458769:GPD458769 GYY458769:GYZ458769 HIU458769:HIV458769 HSQ458769:HSR458769 ICM458769:ICN458769 IMI458769:IMJ458769 IWE458769:IWF458769 JGA458769:JGB458769 JPW458769:JPX458769 JZS458769:JZT458769 KJO458769:KJP458769 KTK458769:KTL458769 LDG458769:LDH458769 LNC458769:LND458769 LWY458769:LWZ458769 MGU458769:MGV458769 MQQ458769:MQR458769 NAM458769:NAN458769 NKI458769:NKJ458769 NUE458769:NUF458769 OEA458769:OEB458769 ONW458769:ONX458769 OXS458769:OXT458769 PHO458769:PHP458769 PRK458769:PRL458769 QBG458769:QBH458769 QLC458769:QLD458769 QUY458769:QUZ458769 REU458769:REV458769 ROQ458769:ROR458769 RYM458769:RYN458769 SII458769:SIJ458769 SSE458769:SSF458769 TCA458769:TCB458769 TLW458769:TLX458769 TVS458769:TVT458769 UFO458769:UFP458769 UPK458769:UPL458769 UZG458769:UZH458769 VJC458769:VJD458769 VSY458769:VSZ458769 WCU458769:WCV458769 WMQ458769:WMR458769 WWM458769:WWN458769 AE524305:AF524305 KA524305:KB524305 TW524305:TX524305 ADS524305:ADT524305 ANO524305:ANP524305 AXK524305:AXL524305 BHG524305:BHH524305 BRC524305:BRD524305 CAY524305:CAZ524305 CKU524305:CKV524305 CUQ524305:CUR524305 DEM524305:DEN524305 DOI524305:DOJ524305 DYE524305:DYF524305 EIA524305:EIB524305 ERW524305:ERX524305 FBS524305:FBT524305 FLO524305:FLP524305 FVK524305:FVL524305 GFG524305:GFH524305 GPC524305:GPD524305 GYY524305:GYZ524305 HIU524305:HIV524305 HSQ524305:HSR524305 ICM524305:ICN524305 IMI524305:IMJ524305 IWE524305:IWF524305 JGA524305:JGB524305 JPW524305:JPX524305 JZS524305:JZT524305 KJO524305:KJP524305 KTK524305:KTL524305 LDG524305:LDH524305 LNC524305:LND524305 LWY524305:LWZ524305 MGU524305:MGV524305 MQQ524305:MQR524305 NAM524305:NAN524305 NKI524305:NKJ524305 NUE524305:NUF524305 OEA524305:OEB524305 ONW524305:ONX524305 OXS524305:OXT524305 PHO524305:PHP524305 PRK524305:PRL524305 QBG524305:QBH524305 QLC524305:QLD524305 QUY524305:QUZ524305 REU524305:REV524305 ROQ524305:ROR524305 RYM524305:RYN524305 SII524305:SIJ524305 SSE524305:SSF524305 TCA524305:TCB524305 TLW524305:TLX524305 TVS524305:TVT524305 UFO524305:UFP524305 UPK524305:UPL524305 UZG524305:UZH524305 VJC524305:VJD524305 VSY524305:VSZ524305 WCU524305:WCV524305 WMQ524305:WMR524305 WWM524305:WWN524305 AE589841:AF589841 KA589841:KB589841 TW589841:TX589841 ADS589841:ADT589841 ANO589841:ANP589841 AXK589841:AXL589841 BHG589841:BHH589841 BRC589841:BRD589841 CAY589841:CAZ589841 CKU589841:CKV589841 CUQ589841:CUR589841 DEM589841:DEN589841 DOI589841:DOJ589841 DYE589841:DYF589841 EIA589841:EIB589841 ERW589841:ERX589841 FBS589841:FBT589841 FLO589841:FLP589841 FVK589841:FVL589841 GFG589841:GFH589841 GPC589841:GPD589841 GYY589841:GYZ589841 HIU589841:HIV589841 HSQ589841:HSR589841 ICM589841:ICN589841 IMI589841:IMJ589841 IWE589841:IWF589841 JGA589841:JGB589841 JPW589841:JPX589841 JZS589841:JZT589841 KJO589841:KJP589841 KTK589841:KTL589841 LDG589841:LDH589841 LNC589841:LND589841 LWY589841:LWZ589841 MGU589841:MGV589841 MQQ589841:MQR589841 NAM589841:NAN589841 NKI589841:NKJ589841 NUE589841:NUF589841 OEA589841:OEB589841 ONW589841:ONX589841 OXS589841:OXT589841 PHO589841:PHP589841 PRK589841:PRL589841 QBG589841:QBH589841 QLC589841:QLD589841 QUY589841:QUZ589841 REU589841:REV589841 ROQ589841:ROR589841 RYM589841:RYN589841 SII589841:SIJ589841 SSE589841:SSF589841 TCA589841:TCB589841 TLW589841:TLX589841 TVS589841:TVT589841 UFO589841:UFP589841 UPK589841:UPL589841 UZG589841:UZH589841 VJC589841:VJD589841 VSY589841:VSZ589841 WCU589841:WCV589841 WMQ589841:WMR589841 WWM589841:WWN589841 AE655377:AF655377 KA655377:KB655377 TW655377:TX655377 ADS655377:ADT655377 ANO655377:ANP655377 AXK655377:AXL655377 BHG655377:BHH655377 BRC655377:BRD655377 CAY655377:CAZ655377 CKU655377:CKV655377 CUQ655377:CUR655377 DEM655377:DEN655377 DOI655377:DOJ655377 DYE655377:DYF655377 EIA655377:EIB655377 ERW655377:ERX655377 FBS655377:FBT655377 FLO655377:FLP655377 FVK655377:FVL655377 GFG655377:GFH655377 GPC655377:GPD655377 GYY655377:GYZ655377 HIU655377:HIV655377 HSQ655377:HSR655377 ICM655377:ICN655377 IMI655377:IMJ655377 IWE655377:IWF655377 JGA655377:JGB655377 JPW655377:JPX655377 JZS655377:JZT655377 KJO655377:KJP655377 KTK655377:KTL655377 LDG655377:LDH655377 LNC655377:LND655377 LWY655377:LWZ655377 MGU655377:MGV655377 MQQ655377:MQR655377 NAM655377:NAN655377 NKI655377:NKJ655377 NUE655377:NUF655377 OEA655377:OEB655377 ONW655377:ONX655377 OXS655377:OXT655377 PHO655377:PHP655377 PRK655377:PRL655377 QBG655377:QBH655377 QLC655377:QLD655377 QUY655377:QUZ655377 REU655377:REV655377 ROQ655377:ROR655377 RYM655377:RYN655377 SII655377:SIJ655377 SSE655377:SSF655377 TCA655377:TCB655377 TLW655377:TLX655377 TVS655377:TVT655377 UFO655377:UFP655377 UPK655377:UPL655377 UZG655377:UZH655377 VJC655377:VJD655377 VSY655377:VSZ655377 WCU655377:WCV655377 WMQ655377:WMR655377 WWM655377:WWN655377 AE720913:AF720913 KA720913:KB720913 TW720913:TX720913 ADS720913:ADT720913 ANO720913:ANP720913 AXK720913:AXL720913 BHG720913:BHH720913 BRC720913:BRD720913 CAY720913:CAZ720913 CKU720913:CKV720913 CUQ720913:CUR720913 DEM720913:DEN720913 DOI720913:DOJ720913 DYE720913:DYF720913 EIA720913:EIB720913 ERW720913:ERX720913 FBS720913:FBT720913 FLO720913:FLP720913 FVK720913:FVL720913 GFG720913:GFH720913 GPC720913:GPD720913 GYY720913:GYZ720913 HIU720913:HIV720913 HSQ720913:HSR720913 ICM720913:ICN720913 IMI720913:IMJ720913 IWE720913:IWF720913 JGA720913:JGB720913 JPW720913:JPX720913 JZS720913:JZT720913 KJO720913:KJP720913 KTK720913:KTL720913 LDG720913:LDH720913 LNC720913:LND720913 LWY720913:LWZ720913 MGU720913:MGV720913 MQQ720913:MQR720913 NAM720913:NAN720913 NKI720913:NKJ720913 NUE720913:NUF720913 OEA720913:OEB720913 ONW720913:ONX720913 OXS720913:OXT720913 PHO720913:PHP720913 PRK720913:PRL720913 QBG720913:QBH720913 QLC720913:QLD720913 QUY720913:QUZ720913 REU720913:REV720913 ROQ720913:ROR720913 RYM720913:RYN720913 SII720913:SIJ720913 SSE720913:SSF720913 TCA720913:TCB720913 TLW720913:TLX720913 TVS720913:TVT720913 UFO720913:UFP720913 UPK720913:UPL720913 UZG720913:UZH720913 VJC720913:VJD720913 VSY720913:VSZ720913 WCU720913:WCV720913 WMQ720913:WMR720913 WWM720913:WWN720913 AE786449:AF786449 KA786449:KB786449 TW786449:TX786449 ADS786449:ADT786449 ANO786449:ANP786449 AXK786449:AXL786449 BHG786449:BHH786449 BRC786449:BRD786449 CAY786449:CAZ786449 CKU786449:CKV786449 CUQ786449:CUR786449 DEM786449:DEN786449 DOI786449:DOJ786449 DYE786449:DYF786449 EIA786449:EIB786449 ERW786449:ERX786449 FBS786449:FBT786449 FLO786449:FLP786449 FVK786449:FVL786449 GFG786449:GFH786449 GPC786449:GPD786449 GYY786449:GYZ786449 HIU786449:HIV786449 HSQ786449:HSR786449 ICM786449:ICN786449 IMI786449:IMJ786449 IWE786449:IWF786449 JGA786449:JGB786449 JPW786449:JPX786449 JZS786449:JZT786449 KJO786449:KJP786449 KTK786449:KTL786449 LDG786449:LDH786449 LNC786449:LND786449 LWY786449:LWZ786449 MGU786449:MGV786449 MQQ786449:MQR786449 NAM786449:NAN786449 NKI786449:NKJ786449 NUE786449:NUF786449 OEA786449:OEB786449 ONW786449:ONX786449 OXS786449:OXT786449 PHO786449:PHP786449 PRK786449:PRL786449 QBG786449:QBH786449 QLC786449:QLD786449 QUY786449:QUZ786449 REU786449:REV786449 ROQ786449:ROR786449 RYM786449:RYN786449 SII786449:SIJ786449 SSE786449:SSF786449 TCA786449:TCB786449 TLW786449:TLX786449 TVS786449:TVT786449 UFO786449:UFP786449 UPK786449:UPL786449 UZG786449:UZH786449 VJC786449:VJD786449 VSY786449:VSZ786449 WCU786449:WCV786449 WMQ786449:WMR786449 WWM786449:WWN786449 AE851985:AF851985 KA851985:KB851985 TW851985:TX851985 ADS851985:ADT851985 ANO851985:ANP851985 AXK851985:AXL851985 BHG851985:BHH851985 BRC851985:BRD851985 CAY851985:CAZ851985 CKU851985:CKV851985 CUQ851985:CUR851985 DEM851985:DEN851985 DOI851985:DOJ851985 DYE851985:DYF851985 EIA851985:EIB851985 ERW851985:ERX851985 FBS851985:FBT851985 FLO851985:FLP851985 FVK851985:FVL851985 GFG851985:GFH851985 GPC851985:GPD851985 GYY851985:GYZ851985 HIU851985:HIV851985 HSQ851985:HSR851985 ICM851985:ICN851985 IMI851985:IMJ851985 IWE851985:IWF851985 JGA851985:JGB851985 JPW851985:JPX851985 JZS851985:JZT851985 KJO851985:KJP851985 KTK851985:KTL851985 LDG851985:LDH851985 LNC851985:LND851985 LWY851985:LWZ851985 MGU851985:MGV851985 MQQ851985:MQR851985 NAM851985:NAN851985 NKI851985:NKJ851985 NUE851985:NUF851985 OEA851985:OEB851985 ONW851985:ONX851985 OXS851985:OXT851985 PHO851985:PHP851985 PRK851985:PRL851985 QBG851985:QBH851985 QLC851985:QLD851985 QUY851985:QUZ851985 REU851985:REV851985 ROQ851985:ROR851985 RYM851985:RYN851985 SII851985:SIJ851985 SSE851985:SSF851985 TCA851985:TCB851985 TLW851985:TLX851985 TVS851985:TVT851985 UFO851985:UFP851985 UPK851985:UPL851985 UZG851985:UZH851985 VJC851985:VJD851985 VSY851985:VSZ851985 WCU851985:WCV851985 WMQ851985:WMR851985 WWM851985:WWN851985 AE917521:AF917521 KA917521:KB917521 TW917521:TX917521 ADS917521:ADT917521 ANO917521:ANP917521 AXK917521:AXL917521 BHG917521:BHH917521 BRC917521:BRD917521 CAY917521:CAZ917521 CKU917521:CKV917521 CUQ917521:CUR917521 DEM917521:DEN917521 DOI917521:DOJ917521 DYE917521:DYF917521 EIA917521:EIB917521 ERW917521:ERX917521 FBS917521:FBT917521 FLO917521:FLP917521 FVK917521:FVL917521 GFG917521:GFH917521 GPC917521:GPD917521 GYY917521:GYZ917521 HIU917521:HIV917521 HSQ917521:HSR917521 ICM917521:ICN917521 IMI917521:IMJ917521 IWE917521:IWF917521 JGA917521:JGB917521 JPW917521:JPX917521 JZS917521:JZT917521 KJO917521:KJP917521 KTK917521:KTL917521 LDG917521:LDH917521 LNC917521:LND917521 LWY917521:LWZ917521 MGU917521:MGV917521 MQQ917521:MQR917521 NAM917521:NAN917521 NKI917521:NKJ917521 NUE917521:NUF917521 OEA917521:OEB917521 ONW917521:ONX917521 OXS917521:OXT917521 PHO917521:PHP917521 PRK917521:PRL917521 QBG917521:QBH917521 QLC917521:QLD917521 QUY917521:QUZ917521 REU917521:REV917521 ROQ917521:ROR917521 RYM917521:RYN917521 SII917521:SIJ917521 SSE917521:SSF917521 TCA917521:TCB917521 TLW917521:TLX917521 TVS917521:TVT917521 UFO917521:UFP917521 UPK917521:UPL917521 UZG917521:UZH917521 VJC917521:VJD917521 VSY917521:VSZ917521 WCU917521:WCV917521 WMQ917521:WMR917521 WWM917521:WWN917521 AE983057:AF983057 KA983057:KB983057 TW983057:TX983057 ADS983057:ADT983057 ANO983057:ANP983057 AXK983057:AXL983057 BHG983057:BHH983057 BRC983057:BRD983057 CAY983057:CAZ983057 CKU983057:CKV983057 CUQ983057:CUR983057 DEM983057:DEN983057 DOI983057:DOJ983057 DYE983057:DYF983057 EIA983057:EIB983057 ERW983057:ERX983057 FBS983057:FBT983057 FLO983057:FLP983057 FVK983057:FVL983057 GFG983057:GFH983057 GPC983057:GPD983057 GYY983057:GYZ983057 HIU983057:HIV983057 HSQ983057:HSR983057 ICM983057:ICN983057 IMI983057:IMJ983057 IWE983057:IWF983057 JGA983057:JGB983057 JPW983057:JPX983057 JZS983057:JZT983057 KJO983057:KJP983057 KTK983057:KTL983057 LDG983057:LDH983057 LNC983057:LND983057 LWY983057:LWZ983057 MGU983057:MGV983057 MQQ983057:MQR983057 NAM983057:NAN983057 NKI983057:NKJ983057 NUE983057:NUF983057 OEA983057:OEB983057 ONW983057:ONX983057 OXS983057:OXT983057 PHO983057:PHP983057 PRK983057:PRL983057 QBG983057:QBH983057 QLC983057:QLD983057 QUY983057:QUZ983057 REU983057:REV983057 ROQ983057:ROR983057 RYM983057:RYN983057 SII983057:SIJ983057 SSE983057:SSF983057 TCA983057:TCB983057 TLW983057:TLX983057 TVS983057:TVT983057 UFO983057:UFP983057 UPK983057:UPL983057 UZG983057:UZH983057 VJC983057:VJD983057 VSY983057:VSZ983057 WCU983057:WCV983057 WMQ983057:WMR983057 WWM983057:WWN983057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BI65557:BI65559 LE65557:LE65559 VA65557:VA65559 AEW65557:AEW65559 AOS65557:AOS65559 AYO65557:AYO65559 BIK65557:BIK65559 BSG65557:BSG65559 CCC65557:CCC65559 CLY65557:CLY65559 CVU65557:CVU65559 DFQ65557:DFQ65559 DPM65557:DPM65559 DZI65557:DZI65559 EJE65557:EJE65559 ETA65557:ETA65559 FCW65557:FCW65559 FMS65557:FMS65559 FWO65557:FWO65559 GGK65557:GGK65559 GQG65557:GQG65559 HAC65557:HAC65559 HJY65557:HJY65559 HTU65557:HTU65559 IDQ65557:IDQ65559 INM65557:INM65559 IXI65557:IXI65559 JHE65557:JHE65559 JRA65557:JRA65559 KAW65557:KAW65559 KKS65557:KKS65559 KUO65557:KUO65559 LEK65557:LEK65559 LOG65557:LOG65559 LYC65557:LYC65559 MHY65557:MHY65559 MRU65557:MRU65559 NBQ65557:NBQ65559 NLM65557:NLM65559 NVI65557:NVI65559 OFE65557:OFE65559 OPA65557:OPA65559 OYW65557:OYW65559 PIS65557:PIS65559 PSO65557:PSO65559 QCK65557:QCK65559 QMG65557:QMG65559 QWC65557:QWC65559 RFY65557:RFY65559 RPU65557:RPU65559 RZQ65557:RZQ65559 SJM65557:SJM65559 STI65557:STI65559 TDE65557:TDE65559 TNA65557:TNA65559 TWW65557:TWW65559 UGS65557:UGS65559 UQO65557:UQO65559 VAK65557:VAK65559 VKG65557:VKG65559 VUC65557:VUC65559 WDY65557:WDY65559 WNU65557:WNU65559 WXQ65557:WXQ65559 BI131093:BI131095 LE131093:LE131095 VA131093:VA131095 AEW131093:AEW131095 AOS131093:AOS131095 AYO131093:AYO131095 BIK131093:BIK131095 BSG131093:BSG131095 CCC131093:CCC131095 CLY131093:CLY131095 CVU131093:CVU131095 DFQ131093:DFQ131095 DPM131093:DPM131095 DZI131093:DZI131095 EJE131093:EJE131095 ETA131093:ETA131095 FCW131093:FCW131095 FMS131093:FMS131095 FWO131093:FWO131095 GGK131093:GGK131095 GQG131093:GQG131095 HAC131093:HAC131095 HJY131093:HJY131095 HTU131093:HTU131095 IDQ131093:IDQ131095 INM131093:INM131095 IXI131093:IXI131095 JHE131093:JHE131095 JRA131093:JRA131095 KAW131093:KAW131095 KKS131093:KKS131095 KUO131093:KUO131095 LEK131093:LEK131095 LOG131093:LOG131095 LYC131093:LYC131095 MHY131093:MHY131095 MRU131093:MRU131095 NBQ131093:NBQ131095 NLM131093:NLM131095 NVI131093:NVI131095 OFE131093:OFE131095 OPA131093:OPA131095 OYW131093:OYW131095 PIS131093:PIS131095 PSO131093:PSO131095 QCK131093:QCK131095 QMG131093:QMG131095 QWC131093:QWC131095 RFY131093:RFY131095 RPU131093:RPU131095 RZQ131093:RZQ131095 SJM131093:SJM131095 STI131093:STI131095 TDE131093:TDE131095 TNA131093:TNA131095 TWW131093:TWW131095 UGS131093:UGS131095 UQO131093:UQO131095 VAK131093:VAK131095 VKG131093:VKG131095 VUC131093:VUC131095 WDY131093:WDY131095 WNU131093:WNU131095 WXQ131093:WXQ131095 BI196629:BI196631 LE196629:LE196631 VA196629:VA196631 AEW196629:AEW196631 AOS196629:AOS196631 AYO196629:AYO196631 BIK196629:BIK196631 BSG196629:BSG196631 CCC196629:CCC196631 CLY196629:CLY196631 CVU196629:CVU196631 DFQ196629:DFQ196631 DPM196629:DPM196631 DZI196629:DZI196631 EJE196629:EJE196631 ETA196629:ETA196631 FCW196629:FCW196631 FMS196629:FMS196631 FWO196629:FWO196631 GGK196629:GGK196631 GQG196629:GQG196631 HAC196629:HAC196631 HJY196629:HJY196631 HTU196629:HTU196631 IDQ196629:IDQ196631 INM196629:INM196631 IXI196629:IXI196631 JHE196629:JHE196631 JRA196629:JRA196631 KAW196629:KAW196631 KKS196629:KKS196631 KUO196629:KUO196631 LEK196629:LEK196631 LOG196629:LOG196631 LYC196629:LYC196631 MHY196629:MHY196631 MRU196629:MRU196631 NBQ196629:NBQ196631 NLM196629:NLM196631 NVI196629:NVI196631 OFE196629:OFE196631 OPA196629:OPA196631 OYW196629:OYW196631 PIS196629:PIS196631 PSO196629:PSO196631 QCK196629:QCK196631 QMG196629:QMG196631 QWC196629:QWC196631 RFY196629:RFY196631 RPU196629:RPU196631 RZQ196629:RZQ196631 SJM196629:SJM196631 STI196629:STI196631 TDE196629:TDE196631 TNA196629:TNA196631 TWW196629:TWW196631 UGS196629:UGS196631 UQO196629:UQO196631 VAK196629:VAK196631 VKG196629:VKG196631 VUC196629:VUC196631 WDY196629:WDY196631 WNU196629:WNU196631 WXQ196629:WXQ196631 BI262165:BI262167 LE262165:LE262167 VA262165:VA262167 AEW262165:AEW262167 AOS262165:AOS262167 AYO262165:AYO262167 BIK262165:BIK262167 BSG262165:BSG262167 CCC262165:CCC262167 CLY262165:CLY262167 CVU262165:CVU262167 DFQ262165:DFQ262167 DPM262165:DPM262167 DZI262165:DZI262167 EJE262165:EJE262167 ETA262165:ETA262167 FCW262165:FCW262167 FMS262165:FMS262167 FWO262165:FWO262167 GGK262165:GGK262167 GQG262165:GQG262167 HAC262165:HAC262167 HJY262165:HJY262167 HTU262165:HTU262167 IDQ262165:IDQ262167 INM262165:INM262167 IXI262165:IXI262167 JHE262165:JHE262167 JRA262165:JRA262167 KAW262165:KAW262167 KKS262165:KKS262167 KUO262165:KUO262167 LEK262165:LEK262167 LOG262165:LOG262167 LYC262165:LYC262167 MHY262165:MHY262167 MRU262165:MRU262167 NBQ262165:NBQ262167 NLM262165:NLM262167 NVI262165:NVI262167 OFE262165:OFE262167 OPA262165:OPA262167 OYW262165:OYW262167 PIS262165:PIS262167 PSO262165:PSO262167 QCK262165:QCK262167 QMG262165:QMG262167 QWC262165:QWC262167 RFY262165:RFY262167 RPU262165:RPU262167 RZQ262165:RZQ262167 SJM262165:SJM262167 STI262165:STI262167 TDE262165:TDE262167 TNA262165:TNA262167 TWW262165:TWW262167 UGS262165:UGS262167 UQO262165:UQO262167 VAK262165:VAK262167 VKG262165:VKG262167 VUC262165:VUC262167 WDY262165:WDY262167 WNU262165:WNU262167 WXQ262165:WXQ262167 BI327701:BI327703 LE327701:LE327703 VA327701:VA327703 AEW327701:AEW327703 AOS327701:AOS327703 AYO327701:AYO327703 BIK327701:BIK327703 BSG327701:BSG327703 CCC327701:CCC327703 CLY327701:CLY327703 CVU327701:CVU327703 DFQ327701:DFQ327703 DPM327701:DPM327703 DZI327701:DZI327703 EJE327701:EJE327703 ETA327701:ETA327703 FCW327701:FCW327703 FMS327701:FMS327703 FWO327701:FWO327703 GGK327701:GGK327703 GQG327701:GQG327703 HAC327701:HAC327703 HJY327701:HJY327703 HTU327701:HTU327703 IDQ327701:IDQ327703 INM327701:INM327703 IXI327701:IXI327703 JHE327701:JHE327703 JRA327701:JRA327703 KAW327701:KAW327703 KKS327701:KKS327703 KUO327701:KUO327703 LEK327701:LEK327703 LOG327701:LOG327703 LYC327701:LYC327703 MHY327701:MHY327703 MRU327701:MRU327703 NBQ327701:NBQ327703 NLM327701:NLM327703 NVI327701:NVI327703 OFE327701:OFE327703 OPA327701:OPA327703 OYW327701:OYW327703 PIS327701:PIS327703 PSO327701:PSO327703 QCK327701:QCK327703 QMG327701:QMG327703 QWC327701:QWC327703 RFY327701:RFY327703 RPU327701:RPU327703 RZQ327701:RZQ327703 SJM327701:SJM327703 STI327701:STI327703 TDE327701:TDE327703 TNA327701:TNA327703 TWW327701:TWW327703 UGS327701:UGS327703 UQO327701:UQO327703 VAK327701:VAK327703 VKG327701:VKG327703 VUC327701:VUC327703 WDY327701:WDY327703 WNU327701:WNU327703 WXQ327701:WXQ327703 BI393237:BI393239 LE393237:LE393239 VA393237:VA393239 AEW393237:AEW393239 AOS393237:AOS393239 AYO393237:AYO393239 BIK393237:BIK393239 BSG393237:BSG393239 CCC393237:CCC393239 CLY393237:CLY393239 CVU393237:CVU393239 DFQ393237:DFQ393239 DPM393237:DPM393239 DZI393237:DZI393239 EJE393237:EJE393239 ETA393237:ETA393239 FCW393237:FCW393239 FMS393237:FMS393239 FWO393237:FWO393239 GGK393237:GGK393239 GQG393237:GQG393239 HAC393237:HAC393239 HJY393237:HJY393239 HTU393237:HTU393239 IDQ393237:IDQ393239 INM393237:INM393239 IXI393237:IXI393239 JHE393237:JHE393239 JRA393237:JRA393239 KAW393237:KAW393239 KKS393237:KKS393239 KUO393237:KUO393239 LEK393237:LEK393239 LOG393237:LOG393239 LYC393237:LYC393239 MHY393237:MHY393239 MRU393237:MRU393239 NBQ393237:NBQ393239 NLM393237:NLM393239 NVI393237:NVI393239 OFE393237:OFE393239 OPA393237:OPA393239 OYW393237:OYW393239 PIS393237:PIS393239 PSO393237:PSO393239 QCK393237:QCK393239 QMG393237:QMG393239 QWC393237:QWC393239 RFY393237:RFY393239 RPU393237:RPU393239 RZQ393237:RZQ393239 SJM393237:SJM393239 STI393237:STI393239 TDE393237:TDE393239 TNA393237:TNA393239 TWW393237:TWW393239 UGS393237:UGS393239 UQO393237:UQO393239 VAK393237:VAK393239 VKG393237:VKG393239 VUC393237:VUC393239 WDY393237:WDY393239 WNU393237:WNU393239 WXQ393237:WXQ393239 BI458773:BI458775 LE458773:LE458775 VA458773:VA458775 AEW458773:AEW458775 AOS458773:AOS458775 AYO458773:AYO458775 BIK458773:BIK458775 BSG458773:BSG458775 CCC458773:CCC458775 CLY458773:CLY458775 CVU458773:CVU458775 DFQ458773:DFQ458775 DPM458773:DPM458775 DZI458773:DZI458775 EJE458773:EJE458775 ETA458773:ETA458775 FCW458773:FCW458775 FMS458773:FMS458775 FWO458773:FWO458775 GGK458773:GGK458775 GQG458773:GQG458775 HAC458773:HAC458775 HJY458773:HJY458775 HTU458773:HTU458775 IDQ458773:IDQ458775 INM458773:INM458775 IXI458773:IXI458775 JHE458773:JHE458775 JRA458773:JRA458775 KAW458773:KAW458775 KKS458773:KKS458775 KUO458773:KUO458775 LEK458773:LEK458775 LOG458773:LOG458775 LYC458773:LYC458775 MHY458773:MHY458775 MRU458773:MRU458775 NBQ458773:NBQ458775 NLM458773:NLM458775 NVI458773:NVI458775 OFE458773:OFE458775 OPA458773:OPA458775 OYW458773:OYW458775 PIS458773:PIS458775 PSO458773:PSO458775 QCK458773:QCK458775 QMG458773:QMG458775 QWC458773:QWC458775 RFY458773:RFY458775 RPU458773:RPU458775 RZQ458773:RZQ458775 SJM458773:SJM458775 STI458773:STI458775 TDE458773:TDE458775 TNA458773:TNA458775 TWW458773:TWW458775 UGS458773:UGS458775 UQO458773:UQO458775 VAK458773:VAK458775 VKG458773:VKG458775 VUC458773:VUC458775 WDY458773:WDY458775 WNU458773:WNU458775 WXQ458773:WXQ458775 BI524309:BI524311 LE524309:LE524311 VA524309:VA524311 AEW524309:AEW524311 AOS524309:AOS524311 AYO524309:AYO524311 BIK524309:BIK524311 BSG524309:BSG524311 CCC524309:CCC524311 CLY524309:CLY524311 CVU524309:CVU524311 DFQ524309:DFQ524311 DPM524309:DPM524311 DZI524309:DZI524311 EJE524309:EJE524311 ETA524309:ETA524311 FCW524309:FCW524311 FMS524309:FMS524311 FWO524309:FWO524311 GGK524309:GGK524311 GQG524309:GQG524311 HAC524309:HAC524311 HJY524309:HJY524311 HTU524309:HTU524311 IDQ524309:IDQ524311 INM524309:INM524311 IXI524309:IXI524311 JHE524309:JHE524311 JRA524309:JRA524311 KAW524309:KAW524311 KKS524309:KKS524311 KUO524309:KUO524311 LEK524309:LEK524311 LOG524309:LOG524311 LYC524309:LYC524311 MHY524309:MHY524311 MRU524309:MRU524311 NBQ524309:NBQ524311 NLM524309:NLM524311 NVI524309:NVI524311 OFE524309:OFE524311 OPA524309:OPA524311 OYW524309:OYW524311 PIS524309:PIS524311 PSO524309:PSO524311 QCK524309:QCK524311 QMG524309:QMG524311 QWC524309:QWC524311 RFY524309:RFY524311 RPU524309:RPU524311 RZQ524309:RZQ524311 SJM524309:SJM524311 STI524309:STI524311 TDE524309:TDE524311 TNA524309:TNA524311 TWW524309:TWW524311 UGS524309:UGS524311 UQO524309:UQO524311 VAK524309:VAK524311 VKG524309:VKG524311 VUC524309:VUC524311 WDY524309:WDY524311 WNU524309:WNU524311 WXQ524309:WXQ524311 BI589845:BI589847 LE589845:LE589847 VA589845:VA589847 AEW589845:AEW589847 AOS589845:AOS589847 AYO589845:AYO589847 BIK589845:BIK589847 BSG589845:BSG589847 CCC589845:CCC589847 CLY589845:CLY589847 CVU589845:CVU589847 DFQ589845:DFQ589847 DPM589845:DPM589847 DZI589845:DZI589847 EJE589845:EJE589847 ETA589845:ETA589847 FCW589845:FCW589847 FMS589845:FMS589847 FWO589845:FWO589847 GGK589845:GGK589847 GQG589845:GQG589847 HAC589845:HAC589847 HJY589845:HJY589847 HTU589845:HTU589847 IDQ589845:IDQ589847 INM589845:INM589847 IXI589845:IXI589847 JHE589845:JHE589847 JRA589845:JRA589847 KAW589845:KAW589847 KKS589845:KKS589847 KUO589845:KUO589847 LEK589845:LEK589847 LOG589845:LOG589847 LYC589845:LYC589847 MHY589845:MHY589847 MRU589845:MRU589847 NBQ589845:NBQ589847 NLM589845:NLM589847 NVI589845:NVI589847 OFE589845:OFE589847 OPA589845:OPA589847 OYW589845:OYW589847 PIS589845:PIS589847 PSO589845:PSO589847 QCK589845:QCK589847 QMG589845:QMG589847 QWC589845:QWC589847 RFY589845:RFY589847 RPU589845:RPU589847 RZQ589845:RZQ589847 SJM589845:SJM589847 STI589845:STI589847 TDE589845:TDE589847 TNA589845:TNA589847 TWW589845:TWW589847 UGS589845:UGS589847 UQO589845:UQO589847 VAK589845:VAK589847 VKG589845:VKG589847 VUC589845:VUC589847 WDY589845:WDY589847 WNU589845:WNU589847 WXQ589845:WXQ589847 BI655381:BI655383 LE655381:LE655383 VA655381:VA655383 AEW655381:AEW655383 AOS655381:AOS655383 AYO655381:AYO655383 BIK655381:BIK655383 BSG655381:BSG655383 CCC655381:CCC655383 CLY655381:CLY655383 CVU655381:CVU655383 DFQ655381:DFQ655383 DPM655381:DPM655383 DZI655381:DZI655383 EJE655381:EJE655383 ETA655381:ETA655383 FCW655381:FCW655383 FMS655381:FMS655383 FWO655381:FWO655383 GGK655381:GGK655383 GQG655381:GQG655383 HAC655381:HAC655383 HJY655381:HJY655383 HTU655381:HTU655383 IDQ655381:IDQ655383 INM655381:INM655383 IXI655381:IXI655383 JHE655381:JHE655383 JRA655381:JRA655383 KAW655381:KAW655383 KKS655381:KKS655383 KUO655381:KUO655383 LEK655381:LEK655383 LOG655381:LOG655383 LYC655381:LYC655383 MHY655381:MHY655383 MRU655381:MRU655383 NBQ655381:NBQ655383 NLM655381:NLM655383 NVI655381:NVI655383 OFE655381:OFE655383 OPA655381:OPA655383 OYW655381:OYW655383 PIS655381:PIS655383 PSO655381:PSO655383 QCK655381:QCK655383 QMG655381:QMG655383 QWC655381:QWC655383 RFY655381:RFY655383 RPU655381:RPU655383 RZQ655381:RZQ655383 SJM655381:SJM655383 STI655381:STI655383 TDE655381:TDE655383 TNA655381:TNA655383 TWW655381:TWW655383 UGS655381:UGS655383 UQO655381:UQO655383 VAK655381:VAK655383 VKG655381:VKG655383 VUC655381:VUC655383 WDY655381:WDY655383 WNU655381:WNU655383 WXQ655381:WXQ655383 BI720917:BI720919 LE720917:LE720919 VA720917:VA720919 AEW720917:AEW720919 AOS720917:AOS720919 AYO720917:AYO720919 BIK720917:BIK720919 BSG720917:BSG720919 CCC720917:CCC720919 CLY720917:CLY720919 CVU720917:CVU720919 DFQ720917:DFQ720919 DPM720917:DPM720919 DZI720917:DZI720919 EJE720917:EJE720919 ETA720917:ETA720919 FCW720917:FCW720919 FMS720917:FMS720919 FWO720917:FWO720919 GGK720917:GGK720919 GQG720917:GQG720919 HAC720917:HAC720919 HJY720917:HJY720919 HTU720917:HTU720919 IDQ720917:IDQ720919 INM720917:INM720919 IXI720917:IXI720919 JHE720917:JHE720919 JRA720917:JRA720919 KAW720917:KAW720919 KKS720917:KKS720919 KUO720917:KUO720919 LEK720917:LEK720919 LOG720917:LOG720919 LYC720917:LYC720919 MHY720917:MHY720919 MRU720917:MRU720919 NBQ720917:NBQ720919 NLM720917:NLM720919 NVI720917:NVI720919 OFE720917:OFE720919 OPA720917:OPA720919 OYW720917:OYW720919 PIS720917:PIS720919 PSO720917:PSO720919 QCK720917:QCK720919 QMG720917:QMG720919 QWC720917:QWC720919 RFY720917:RFY720919 RPU720917:RPU720919 RZQ720917:RZQ720919 SJM720917:SJM720919 STI720917:STI720919 TDE720917:TDE720919 TNA720917:TNA720919 TWW720917:TWW720919 UGS720917:UGS720919 UQO720917:UQO720919 VAK720917:VAK720919 VKG720917:VKG720919 VUC720917:VUC720919 WDY720917:WDY720919 WNU720917:WNU720919 WXQ720917:WXQ720919 BI786453:BI786455 LE786453:LE786455 VA786453:VA786455 AEW786453:AEW786455 AOS786453:AOS786455 AYO786453:AYO786455 BIK786453:BIK786455 BSG786453:BSG786455 CCC786453:CCC786455 CLY786453:CLY786455 CVU786453:CVU786455 DFQ786453:DFQ786455 DPM786453:DPM786455 DZI786453:DZI786455 EJE786453:EJE786455 ETA786453:ETA786455 FCW786453:FCW786455 FMS786453:FMS786455 FWO786453:FWO786455 GGK786453:GGK786455 GQG786453:GQG786455 HAC786453:HAC786455 HJY786453:HJY786455 HTU786453:HTU786455 IDQ786453:IDQ786455 INM786453:INM786455 IXI786453:IXI786455 JHE786453:JHE786455 JRA786453:JRA786455 KAW786453:KAW786455 KKS786453:KKS786455 KUO786453:KUO786455 LEK786453:LEK786455 LOG786453:LOG786455 LYC786453:LYC786455 MHY786453:MHY786455 MRU786453:MRU786455 NBQ786453:NBQ786455 NLM786453:NLM786455 NVI786453:NVI786455 OFE786453:OFE786455 OPA786453:OPA786455 OYW786453:OYW786455 PIS786453:PIS786455 PSO786453:PSO786455 QCK786453:QCK786455 QMG786453:QMG786455 QWC786453:QWC786455 RFY786453:RFY786455 RPU786453:RPU786455 RZQ786453:RZQ786455 SJM786453:SJM786455 STI786453:STI786455 TDE786453:TDE786455 TNA786453:TNA786455 TWW786453:TWW786455 UGS786453:UGS786455 UQO786453:UQO786455 VAK786453:VAK786455 VKG786453:VKG786455 VUC786453:VUC786455 WDY786453:WDY786455 WNU786453:WNU786455 WXQ786453:WXQ786455 BI851989:BI851991 LE851989:LE851991 VA851989:VA851991 AEW851989:AEW851991 AOS851989:AOS851991 AYO851989:AYO851991 BIK851989:BIK851991 BSG851989:BSG851991 CCC851989:CCC851991 CLY851989:CLY851991 CVU851989:CVU851991 DFQ851989:DFQ851991 DPM851989:DPM851991 DZI851989:DZI851991 EJE851989:EJE851991 ETA851989:ETA851991 FCW851989:FCW851991 FMS851989:FMS851991 FWO851989:FWO851991 GGK851989:GGK851991 GQG851989:GQG851991 HAC851989:HAC851991 HJY851989:HJY851991 HTU851989:HTU851991 IDQ851989:IDQ851991 INM851989:INM851991 IXI851989:IXI851991 JHE851989:JHE851991 JRA851989:JRA851991 KAW851989:KAW851991 KKS851989:KKS851991 KUO851989:KUO851991 LEK851989:LEK851991 LOG851989:LOG851991 LYC851989:LYC851991 MHY851989:MHY851991 MRU851989:MRU851991 NBQ851989:NBQ851991 NLM851989:NLM851991 NVI851989:NVI851991 OFE851989:OFE851991 OPA851989:OPA851991 OYW851989:OYW851991 PIS851989:PIS851991 PSO851989:PSO851991 QCK851989:QCK851991 QMG851989:QMG851991 QWC851989:QWC851991 RFY851989:RFY851991 RPU851989:RPU851991 RZQ851989:RZQ851991 SJM851989:SJM851991 STI851989:STI851991 TDE851989:TDE851991 TNA851989:TNA851991 TWW851989:TWW851991 UGS851989:UGS851991 UQO851989:UQO851991 VAK851989:VAK851991 VKG851989:VKG851991 VUC851989:VUC851991 WDY851989:WDY851991 WNU851989:WNU851991 WXQ851989:WXQ851991 BI917525:BI917527 LE917525:LE917527 VA917525:VA917527 AEW917525:AEW917527 AOS917525:AOS917527 AYO917525:AYO917527 BIK917525:BIK917527 BSG917525:BSG917527 CCC917525:CCC917527 CLY917525:CLY917527 CVU917525:CVU917527 DFQ917525:DFQ917527 DPM917525:DPM917527 DZI917525:DZI917527 EJE917525:EJE917527 ETA917525:ETA917527 FCW917525:FCW917527 FMS917525:FMS917527 FWO917525:FWO917527 GGK917525:GGK917527 GQG917525:GQG917527 HAC917525:HAC917527 HJY917525:HJY917527 HTU917525:HTU917527 IDQ917525:IDQ917527 INM917525:INM917527 IXI917525:IXI917527 JHE917525:JHE917527 JRA917525:JRA917527 KAW917525:KAW917527 KKS917525:KKS917527 KUO917525:KUO917527 LEK917525:LEK917527 LOG917525:LOG917527 LYC917525:LYC917527 MHY917525:MHY917527 MRU917525:MRU917527 NBQ917525:NBQ917527 NLM917525:NLM917527 NVI917525:NVI917527 OFE917525:OFE917527 OPA917525:OPA917527 OYW917525:OYW917527 PIS917525:PIS917527 PSO917525:PSO917527 QCK917525:QCK917527 QMG917525:QMG917527 QWC917525:QWC917527 RFY917525:RFY917527 RPU917525:RPU917527 RZQ917525:RZQ917527 SJM917525:SJM917527 STI917525:STI917527 TDE917525:TDE917527 TNA917525:TNA917527 TWW917525:TWW917527 UGS917525:UGS917527 UQO917525:UQO917527 VAK917525:VAK917527 VKG917525:VKG917527 VUC917525:VUC917527 WDY917525:WDY917527 WNU917525:WNU917527 WXQ917525:WXQ917527 BI983061:BI983063 LE983061:LE983063 VA983061:VA983063 AEW983061:AEW983063 AOS983061:AOS983063 AYO983061:AYO983063 BIK983061:BIK983063 BSG983061:BSG983063 CCC983061:CCC983063 CLY983061:CLY983063 CVU983061:CVU983063 DFQ983061:DFQ983063 DPM983061:DPM983063 DZI983061:DZI983063 EJE983061:EJE983063 ETA983061:ETA983063 FCW983061:FCW983063 FMS983061:FMS983063 FWO983061:FWO983063 GGK983061:GGK983063 GQG983061:GQG983063 HAC983061:HAC983063 HJY983061:HJY983063 HTU983061:HTU983063 IDQ983061:IDQ983063 INM983061:INM983063 IXI983061:IXI983063 JHE983061:JHE983063 JRA983061:JRA983063 KAW983061:KAW983063 KKS983061:KKS983063 KUO983061:KUO983063 LEK983061:LEK983063 LOG983061:LOG983063 LYC983061:LYC983063 MHY983061:MHY983063 MRU983061:MRU983063 NBQ983061:NBQ983063 NLM983061:NLM983063 NVI983061:NVI983063 OFE983061:OFE983063 OPA983061:OPA983063 OYW983061:OYW983063 PIS983061:PIS983063 PSO983061:PSO983063 QCK983061:QCK983063 QMG983061:QMG983063 QWC983061:QWC983063 RFY983061:RFY983063 RPU983061:RPU983063 RZQ983061:RZQ983063 SJM983061:SJM983063 STI983061:STI983063 TDE983061:TDE983063 TNA983061:TNA983063 TWW983061:TWW983063 UGS983061:UGS983063 UQO983061:UQO983063 VAK983061:VAK983063 VKG983061:VKG983063 VUC983061:VUC983063 WDY983061:WDY983063 WNU983061:WNU983063 WXQ983061:WXQ983063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BC65562 KY65562 UU65562 AEQ65562 AOM65562 AYI65562 BIE65562 BSA65562 CBW65562 CLS65562 CVO65562 DFK65562 DPG65562 DZC65562 EIY65562 ESU65562 FCQ65562 FMM65562 FWI65562 GGE65562 GQA65562 GZW65562 HJS65562 HTO65562 IDK65562 ING65562 IXC65562 JGY65562 JQU65562 KAQ65562 KKM65562 KUI65562 LEE65562 LOA65562 LXW65562 MHS65562 MRO65562 NBK65562 NLG65562 NVC65562 OEY65562 OOU65562 OYQ65562 PIM65562 PSI65562 QCE65562 QMA65562 QVW65562 RFS65562 RPO65562 RZK65562 SJG65562 STC65562 TCY65562 TMU65562 TWQ65562 UGM65562 UQI65562 VAE65562 VKA65562 VTW65562 WDS65562 WNO65562 WXK65562 BC131098 KY131098 UU131098 AEQ131098 AOM131098 AYI131098 BIE131098 BSA131098 CBW131098 CLS131098 CVO131098 DFK131098 DPG131098 DZC131098 EIY131098 ESU131098 FCQ131098 FMM131098 FWI131098 GGE131098 GQA131098 GZW131098 HJS131098 HTO131098 IDK131098 ING131098 IXC131098 JGY131098 JQU131098 KAQ131098 KKM131098 KUI131098 LEE131098 LOA131098 LXW131098 MHS131098 MRO131098 NBK131098 NLG131098 NVC131098 OEY131098 OOU131098 OYQ131098 PIM131098 PSI131098 QCE131098 QMA131098 QVW131098 RFS131098 RPO131098 RZK131098 SJG131098 STC131098 TCY131098 TMU131098 TWQ131098 UGM131098 UQI131098 VAE131098 VKA131098 VTW131098 WDS131098 WNO131098 WXK131098 BC196634 KY196634 UU196634 AEQ196634 AOM196634 AYI196634 BIE196634 BSA196634 CBW196634 CLS196634 CVO196634 DFK196634 DPG196634 DZC196634 EIY196634 ESU196634 FCQ196634 FMM196634 FWI196634 GGE196634 GQA196634 GZW196634 HJS196634 HTO196634 IDK196634 ING196634 IXC196634 JGY196634 JQU196634 KAQ196634 KKM196634 KUI196634 LEE196634 LOA196634 LXW196634 MHS196634 MRO196634 NBK196634 NLG196634 NVC196634 OEY196634 OOU196634 OYQ196634 PIM196634 PSI196634 QCE196634 QMA196634 QVW196634 RFS196634 RPO196634 RZK196634 SJG196634 STC196634 TCY196634 TMU196634 TWQ196634 UGM196634 UQI196634 VAE196634 VKA196634 VTW196634 WDS196634 WNO196634 WXK196634 BC262170 KY262170 UU262170 AEQ262170 AOM262170 AYI262170 BIE262170 BSA262170 CBW262170 CLS262170 CVO262170 DFK262170 DPG262170 DZC262170 EIY262170 ESU262170 FCQ262170 FMM262170 FWI262170 GGE262170 GQA262170 GZW262170 HJS262170 HTO262170 IDK262170 ING262170 IXC262170 JGY262170 JQU262170 KAQ262170 KKM262170 KUI262170 LEE262170 LOA262170 LXW262170 MHS262170 MRO262170 NBK262170 NLG262170 NVC262170 OEY262170 OOU262170 OYQ262170 PIM262170 PSI262170 QCE262170 QMA262170 QVW262170 RFS262170 RPO262170 RZK262170 SJG262170 STC262170 TCY262170 TMU262170 TWQ262170 UGM262170 UQI262170 VAE262170 VKA262170 VTW262170 WDS262170 WNO262170 WXK262170 BC327706 KY327706 UU327706 AEQ327706 AOM327706 AYI327706 BIE327706 BSA327706 CBW327706 CLS327706 CVO327706 DFK327706 DPG327706 DZC327706 EIY327706 ESU327706 FCQ327706 FMM327706 FWI327706 GGE327706 GQA327706 GZW327706 HJS327706 HTO327706 IDK327706 ING327706 IXC327706 JGY327706 JQU327706 KAQ327706 KKM327706 KUI327706 LEE327706 LOA327706 LXW327706 MHS327706 MRO327706 NBK327706 NLG327706 NVC327706 OEY327706 OOU327706 OYQ327706 PIM327706 PSI327706 QCE327706 QMA327706 QVW327706 RFS327706 RPO327706 RZK327706 SJG327706 STC327706 TCY327706 TMU327706 TWQ327706 UGM327706 UQI327706 VAE327706 VKA327706 VTW327706 WDS327706 WNO327706 WXK327706 BC393242 KY393242 UU393242 AEQ393242 AOM393242 AYI393242 BIE393242 BSA393242 CBW393242 CLS393242 CVO393242 DFK393242 DPG393242 DZC393242 EIY393242 ESU393242 FCQ393242 FMM393242 FWI393242 GGE393242 GQA393242 GZW393242 HJS393242 HTO393242 IDK393242 ING393242 IXC393242 JGY393242 JQU393242 KAQ393242 KKM393242 KUI393242 LEE393242 LOA393242 LXW393242 MHS393242 MRO393242 NBK393242 NLG393242 NVC393242 OEY393242 OOU393242 OYQ393242 PIM393242 PSI393242 QCE393242 QMA393242 QVW393242 RFS393242 RPO393242 RZK393242 SJG393242 STC393242 TCY393242 TMU393242 TWQ393242 UGM393242 UQI393242 VAE393242 VKA393242 VTW393242 WDS393242 WNO393242 WXK393242 BC458778 KY458778 UU458778 AEQ458778 AOM458778 AYI458778 BIE458778 BSA458778 CBW458778 CLS458778 CVO458778 DFK458778 DPG458778 DZC458778 EIY458778 ESU458778 FCQ458778 FMM458778 FWI458778 GGE458778 GQA458778 GZW458778 HJS458778 HTO458778 IDK458778 ING458778 IXC458778 JGY458778 JQU458778 KAQ458778 KKM458778 KUI458778 LEE458778 LOA458778 LXW458778 MHS458778 MRO458778 NBK458778 NLG458778 NVC458778 OEY458778 OOU458778 OYQ458778 PIM458778 PSI458778 QCE458778 QMA458778 QVW458778 RFS458778 RPO458778 RZK458778 SJG458778 STC458778 TCY458778 TMU458778 TWQ458778 UGM458778 UQI458778 VAE458778 VKA458778 VTW458778 WDS458778 WNO458778 WXK458778 BC524314 KY524314 UU524314 AEQ524314 AOM524314 AYI524314 BIE524314 BSA524314 CBW524314 CLS524314 CVO524314 DFK524314 DPG524314 DZC524314 EIY524314 ESU524314 FCQ524314 FMM524314 FWI524314 GGE524314 GQA524314 GZW524314 HJS524314 HTO524314 IDK524314 ING524314 IXC524314 JGY524314 JQU524314 KAQ524314 KKM524314 KUI524314 LEE524314 LOA524314 LXW524314 MHS524314 MRO524314 NBK524314 NLG524314 NVC524314 OEY524314 OOU524314 OYQ524314 PIM524314 PSI524314 QCE524314 QMA524314 QVW524314 RFS524314 RPO524314 RZK524314 SJG524314 STC524314 TCY524314 TMU524314 TWQ524314 UGM524314 UQI524314 VAE524314 VKA524314 VTW524314 WDS524314 WNO524314 WXK524314 BC589850 KY589850 UU589850 AEQ589850 AOM589850 AYI589850 BIE589850 BSA589850 CBW589850 CLS589850 CVO589850 DFK589850 DPG589850 DZC589850 EIY589850 ESU589850 FCQ589850 FMM589850 FWI589850 GGE589850 GQA589850 GZW589850 HJS589850 HTO589850 IDK589850 ING589850 IXC589850 JGY589850 JQU589850 KAQ589850 KKM589850 KUI589850 LEE589850 LOA589850 LXW589850 MHS589850 MRO589850 NBK589850 NLG589850 NVC589850 OEY589850 OOU589850 OYQ589850 PIM589850 PSI589850 QCE589850 QMA589850 QVW589850 RFS589850 RPO589850 RZK589850 SJG589850 STC589850 TCY589850 TMU589850 TWQ589850 UGM589850 UQI589850 VAE589850 VKA589850 VTW589850 WDS589850 WNO589850 WXK589850 BC655386 KY655386 UU655386 AEQ655386 AOM655386 AYI655386 BIE655386 BSA655386 CBW655386 CLS655386 CVO655386 DFK655386 DPG655386 DZC655386 EIY655386 ESU655386 FCQ655386 FMM655386 FWI655386 GGE655386 GQA655386 GZW655386 HJS655386 HTO655386 IDK655386 ING655386 IXC655386 JGY655386 JQU655386 KAQ655386 KKM655386 KUI655386 LEE655386 LOA655386 LXW655386 MHS655386 MRO655386 NBK655386 NLG655386 NVC655386 OEY655386 OOU655386 OYQ655386 PIM655386 PSI655386 QCE655386 QMA655386 QVW655386 RFS655386 RPO655386 RZK655386 SJG655386 STC655386 TCY655386 TMU655386 TWQ655386 UGM655386 UQI655386 VAE655386 VKA655386 VTW655386 WDS655386 WNO655386 WXK655386 BC720922 KY720922 UU720922 AEQ720922 AOM720922 AYI720922 BIE720922 BSA720922 CBW720922 CLS720922 CVO720922 DFK720922 DPG720922 DZC720922 EIY720922 ESU720922 FCQ720922 FMM720922 FWI720922 GGE720922 GQA720922 GZW720922 HJS720922 HTO720922 IDK720922 ING720922 IXC720922 JGY720922 JQU720922 KAQ720922 KKM720922 KUI720922 LEE720922 LOA720922 LXW720922 MHS720922 MRO720922 NBK720922 NLG720922 NVC720922 OEY720922 OOU720922 OYQ720922 PIM720922 PSI720922 QCE720922 QMA720922 QVW720922 RFS720922 RPO720922 RZK720922 SJG720922 STC720922 TCY720922 TMU720922 TWQ720922 UGM720922 UQI720922 VAE720922 VKA720922 VTW720922 WDS720922 WNO720922 WXK720922 BC786458 KY786458 UU786458 AEQ786458 AOM786458 AYI786458 BIE786458 BSA786458 CBW786458 CLS786458 CVO786458 DFK786458 DPG786458 DZC786458 EIY786458 ESU786458 FCQ786458 FMM786458 FWI786458 GGE786458 GQA786458 GZW786458 HJS786458 HTO786458 IDK786458 ING786458 IXC786458 JGY786458 JQU786458 KAQ786458 KKM786458 KUI786458 LEE786458 LOA786458 LXW786458 MHS786458 MRO786458 NBK786458 NLG786458 NVC786458 OEY786458 OOU786458 OYQ786458 PIM786458 PSI786458 QCE786458 QMA786458 QVW786458 RFS786458 RPO786458 RZK786458 SJG786458 STC786458 TCY786458 TMU786458 TWQ786458 UGM786458 UQI786458 VAE786458 VKA786458 VTW786458 WDS786458 WNO786458 WXK786458 BC851994 KY851994 UU851994 AEQ851994 AOM851994 AYI851994 BIE851994 BSA851994 CBW851994 CLS851994 CVO851994 DFK851994 DPG851994 DZC851994 EIY851994 ESU851994 FCQ851994 FMM851994 FWI851994 GGE851994 GQA851994 GZW851994 HJS851994 HTO851994 IDK851994 ING851994 IXC851994 JGY851994 JQU851994 KAQ851994 KKM851994 KUI851994 LEE851994 LOA851994 LXW851994 MHS851994 MRO851994 NBK851994 NLG851994 NVC851994 OEY851994 OOU851994 OYQ851994 PIM851994 PSI851994 QCE851994 QMA851994 QVW851994 RFS851994 RPO851994 RZK851994 SJG851994 STC851994 TCY851994 TMU851994 TWQ851994 UGM851994 UQI851994 VAE851994 VKA851994 VTW851994 WDS851994 WNO851994 WXK851994 BC917530 KY917530 UU917530 AEQ917530 AOM917530 AYI917530 BIE917530 BSA917530 CBW917530 CLS917530 CVO917530 DFK917530 DPG917530 DZC917530 EIY917530 ESU917530 FCQ917530 FMM917530 FWI917530 GGE917530 GQA917530 GZW917530 HJS917530 HTO917530 IDK917530 ING917530 IXC917530 JGY917530 JQU917530 KAQ917530 KKM917530 KUI917530 LEE917530 LOA917530 LXW917530 MHS917530 MRO917530 NBK917530 NLG917530 NVC917530 OEY917530 OOU917530 OYQ917530 PIM917530 PSI917530 QCE917530 QMA917530 QVW917530 RFS917530 RPO917530 RZK917530 SJG917530 STC917530 TCY917530 TMU917530 TWQ917530 UGM917530 UQI917530 VAE917530 VKA917530 VTW917530 WDS917530 WNO917530 WXK917530 BC983066 KY983066 UU983066 AEQ983066 AOM983066 AYI983066 BIE983066 BSA983066 CBW983066 CLS983066 CVO983066 DFK983066 DPG983066 DZC983066 EIY983066 ESU983066 FCQ983066 FMM983066 FWI983066 GGE983066 GQA983066 GZW983066 HJS983066 HTO983066 IDK983066 ING983066 IXC983066 JGY983066 JQU983066 KAQ983066 KKM983066 KUI983066 LEE983066 LOA983066 LXW983066 MHS983066 MRO983066 NBK983066 NLG983066 NVC983066 OEY983066 OOU983066 OYQ983066 PIM983066 PSI983066 QCE983066 QMA983066 QVW983066 RFS983066 RPO983066 RZK983066 SJG983066 STC983066 TCY983066 TMU983066 TWQ983066 UGM983066 UQI983066 VAE983066 VKA983066 VTW983066 WDS983066 WNO983066 WXK983066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BP65551 LL65551 VH65551 AFD65551 AOZ65551 AYV65551 BIR65551 BSN65551 CCJ65551 CMF65551 CWB65551 DFX65551 DPT65551 DZP65551 EJL65551 ETH65551 FDD65551 FMZ65551 FWV65551 GGR65551 GQN65551 HAJ65551 HKF65551 HUB65551 IDX65551 INT65551 IXP65551 JHL65551 JRH65551 KBD65551 KKZ65551 KUV65551 LER65551 LON65551 LYJ65551 MIF65551 MSB65551 NBX65551 NLT65551 NVP65551 OFL65551 OPH65551 OZD65551 PIZ65551 PSV65551 QCR65551 QMN65551 QWJ65551 RGF65551 RQB65551 RZX65551 SJT65551 STP65551 TDL65551 TNH65551 TXD65551 UGZ65551 UQV65551 VAR65551 VKN65551 VUJ65551 WEF65551 WOB65551 WXX65551 BP131087 LL131087 VH131087 AFD131087 AOZ131087 AYV131087 BIR131087 BSN131087 CCJ131087 CMF131087 CWB131087 DFX131087 DPT131087 DZP131087 EJL131087 ETH131087 FDD131087 FMZ131087 FWV131087 GGR131087 GQN131087 HAJ131087 HKF131087 HUB131087 IDX131087 INT131087 IXP131087 JHL131087 JRH131087 KBD131087 KKZ131087 KUV131087 LER131087 LON131087 LYJ131087 MIF131087 MSB131087 NBX131087 NLT131087 NVP131087 OFL131087 OPH131087 OZD131087 PIZ131087 PSV131087 QCR131087 QMN131087 QWJ131087 RGF131087 RQB131087 RZX131087 SJT131087 STP131087 TDL131087 TNH131087 TXD131087 UGZ131087 UQV131087 VAR131087 VKN131087 VUJ131087 WEF131087 WOB131087 WXX131087 BP196623 LL196623 VH196623 AFD196623 AOZ196623 AYV196623 BIR196623 BSN196623 CCJ196623 CMF196623 CWB196623 DFX196623 DPT196623 DZP196623 EJL196623 ETH196623 FDD196623 FMZ196623 FWV196623 GGR196623 GQN196623 HAJ196623 HKF196623 HUB196623 IDX196623 INT196623 IXP196623 JHL196623 JRH196623 KBD196623 KKZ196623 KUV196623 LER196623 LON196623 LYJ196623 MIF196623 MSB196623 NBX196623 NLT196623 NVP196623 OFL196623 OPH196623 OZD196623 PIZ196623 PSV196623 QCR196623 QMN196623 QWJ196623 RGF196623 RQB196623 RZX196623 SJT196623 STP196623 TDL196623 TNH196623 TXD196623 UGZ196623 UQV196623 VAR196623 VKN196623 VUJ196623 WEF196623 WOB196623 WXX196623 BP262159 LL262159 VH262159 AFD262159 AOZ262159 AYV262159 BIR262159 BSN262159 CCJ262159 CMF262159 CWB262159 DFX262159 DPT262159 DZP262159 EJL262159 ETH262159 FDD262159 FMZ262159 FWV262159 GGR262159 GQN262159 HAJ262159 HKF262159 HUB262159 IDX262159 INT262159 IXP262159 JHL262159 JRH262159 KBD262159 KKZ262159 KUV262159 LER262159 LON262159 LYJ262159 MIF262159 MSB262159 NBX262159 NLT262159 NVP262159 OFL262159 OPH262159 OZD262159 PIZ262159 PSV262159 QCR262159 QMN262159 QWJ262159 RGF262159 RQB262159 RZX262159 SJT262159 STP262159 TDL262159 TNH262159 TXD262159 UGZ262159 UQV262159 VAR262159 VKN262159 VUJ262159 WEF262159 WOB262159 WXX262159 BP327695 LL327695 VH327695 AFD327695 AOZ327695 AYV327695 BIR327695 BSN327695 CCJ327695 CMF327695 CWB327695 DFX327695 DPT327695 DZP327695 EJL327695 ETH327695 FDD327695 FMZ327695 FWV327695 GGR327695 GQN327695 HAJ327695 HKF327695 HUB327695 IDX327695 INT327695 IXP327695 JHL327695 JRH327695 KBD327695 KKZ327695 KUV327695 LER327695 LON327695 LYJ327695 MIF327695 MSB327695 NBX327695 NLT327695 NVP327695 OFL327695 OPH327695 OZD327695 PIZ327695 PSV327695 QCR327695 QMN327695 QWJ327695 RGF327695 RQB327695 RZX327695 SJT327695 STP327695 TDL327695 TNH327695 TXD327695 UGZ327695 UQV327695 VAR327695 VKN327695 VUJ327695 WEF327695 WOB327695 WXX327695 BP393231 LL393231 VH393231 AFD393231 AOZ393231 AYV393231 BIR393231 BSN393231 CCJ393231 CMF393231 CWB393231 DFX393231 DPT393231 DZP393231 EJL393231 ETH393231 FDD393231 FMZ393231 FWV393231 GGR393231 GQN393231 HAJ393231 HKF393231 HUB393231 IDX393231 INT393231 IXP393231 JHL393231 JRH393231 KBD393231 KKZ393231 KUV393231 LER393231 LON393231 LYJ393231 MIF393231 MSB393231 NBX393231 NLT393231 NVP393231 OFL393231 OPH393231 OZD393231 PIZ393231 PSV393231 QCR393231 QMN393231 QWJ393231 RGF393231 RQB393231 RZX393231 SJT393231 STP393231 TDL393231 TNH393231 TXD393231 UGZ393231 UQV393231 VAR393231 VKN393231 VUJ393231 WEF393231 WOB393231 WXX393231 BP458767 LL458767 VH458767 AFD458767 AOZ458767 AYV458767 BIR458767 BSN458767 CCJ458767 CMF458767 CWB458767 DFX458767 DPT458767 DZP458767 EJL458767 ETH458767 FDD458767 FMZ458767 FWV458767 GGR458767 GQN458767 HAJ458767 HKF458767 HUB458767 IDX458767 INT458767 IXP458767 JHL458767 JRH458767 KBD458767 KKZ458767 KUV458767 LER458767 LON458767 LYJ458767 MIF458767 MSB458767 NBX458767 NLT458767 NVP458767 OFL458767 OPH458767 OZD458767 PIZ458767 PSV458767 QCR458767 QMN458767 QWJ458767 RGF458767 RQB458767 RZX458767 SJT458767 STP458767 TDL458767 TNH458767 TXD458767 UGZ458767 UQV458767 VAR458767 VKN458767 VUJ458767 WEF458767 WOB458767 WXX458767 BP524303 LL524303 VH524303 AFD524303 AOZ524303 AYV524303 BIR524303 BSN524303 CCJ524303 CMF524303 CWB524303 DFX524303 DPT524303 DZP524303 EJL524303 ETH524303 FDD524303 FMZ524303 FWV524303 GGR524303 GQN524303 HAJ524303 HKF524303 HUB524303 IDX524303 INT524303 IXP524303 JHL524303 JRH524303 KBD524303 KKZ524303 KUV524303 LER524303 LON524303 LYJ524303 MIF524303 MSB524303 NBX524303 NLT524303 NVP524303 OFL524303 OPH524303 OZD524303 PIZ524303 PSV524303 QCR524303 QMN524303 QWJ524303 RGF524303 RQB524303 RZX524303 SJT524303 STP524303 TDL524303 TNH524303 TXD524303 UGZ524303 UQV524303 VAR524303 VKN524303 VUJ524303 WEF524303 WOB524303 WXX524303 BP589839 LL589839 VH589839 AFD589839 AOZ589839 AYV589839 BIR589839 BSN589839 CCJ589839 CMF589839 CWB589839 DFX589839 DPT589839 DZP589839 EJL589839 ETH589839 FDD589839 FMZ589839 FWV589839 GGR589839 GQN589839 HAJ589839 HKF589839 HUB589839 IDX589839 INT589839 IXP589839 JHL589839 JRH589839 KBD589839 KKZ589839 KUV589839 LER589839 LON589839 LYJ589839 MIF589839 MSB589839 NBX589839 NLT589839 NVP589839 OFL589839 OPH589839 OZD589839 PIZ589839 PSV589839 QCR589839 QMN589839 QWJ589839 RGF589839 RQB589839 RZX589839 SJT589839 STP589839 TDL589839 TNH589839 TXD589839 UGZ589839 UQV589839 VAR589839 VKN589839 VUJ589839 WEF589839 WOB589839 WXX589839 BP655375 LL655375 VH655375 AFD655375 AOZ655375 AYV655375 BIR655375 BSN655375 CCJ655375 CMF655375 CWB655375 DFX655375 DPT655375 DZP655375 EJL655375 ETH655375 FDD655375 FMZ655375 FWV655375 GGR655375 GQN655375 HAJ655375 HKF655375 HUB655375 IDX655375 INT655375 IXP655375 JHL655375 JRH655375 KBD655375 KKZ655375 KUV655375 LER655375 LON655375 LYJ655375 MIF655375 MSB655375 NBX655375 NLT655375 NVP655375 OFL655375 OPH655375 OZD655375 PIZ655375 PSV655375 QCR655375 QMN655375 QWJ655375 RGF655375 RQB655375 RZX655375 SJT655375 STP655375 TDL655375 TNH655375 TXD655375 UGZ655375 UQV655375 VAR655375 VKN655375 VUJ655375 WEF655375 WOB655375 WXX655375 BP720911 LL720911 VH720911 AFD720911 AOZ720911 AYV720911 BIR720911 BSN720911 CCJ720911 CMF720911 CWB720911 DFX720911 DPT720911 DZP720911 EJL720911 ETH720911 FDD720911 FMZ720911 FWV720911 GGR720911 GQN720911 HAJ720911 HKF720911 HUB720911 IDX720911 INT720911 IXP720911 JHL720911 JRH720911 KBD720911 KKZ720911 KUV720911 LER720911 LON720911 LYJ720911 MIF720911 MSB720911 NBX720911 NLT720911 NVP720911 OFL720911 OPH720911 OZD720911 PIZ720911 PSV720911 QCR720911 QMN720911 QWJ720911 RGF720911 RQB720911 RZX720911 SJT720911 STP720911 TDL720911 TNH720911 TXD720911 UGZ720911 UQV720911 VAR720911 VKN720911 VUJ720911 WEF720911 WOB720911 WXX720911 BP786447 LL786447 VH786447 AFD786447 AOZ786447 AYV786447 BIR786447 BSN786447 CCJ786447 CMF786447 CWB786447 DFX786447 DPT786447 DZP786447 EJL786447 ETH786447 FDD786447 FMZ786447 FWV786447 GGR786447 GQN786447 HAJ786447 HKF786447 HUB786447 IDX786447 INT786447 IXP786447 JHL786447 JRH786447 KBD786447 KKZ786447 KUV786447 LER786447 LON786447 LYJ786447 MIF786447 MSB786447 NBX786447 NLT786447 NVP786447 OFL786447 OPH786447 OZD786447 PIZ786447 PSV786447 QCR786447 QMN786447 QWJ786447 RGF786447 RQB786447 RZX786447 SJT786447 STP786447 TDL786447 TNH786447 TXD786447 UGZ786447 UQV786447 VAR786447 VKN786447 VUJ786447 WEF786447 WOB786447 WXX786447 BP851983 LL851983 VH851983 AFD851983 AOZ851983 AYV851983 BIR851983 BSN851983 CCJ851983 CMF851983 CWB851983 DFX851983 DPT851983 DZP851983 EJL851983 ETH851983 FDD851983 FMZ851983 FWV851983 GGR851983 GQN851983 HAJ851983 HKF851983 HUB851983 IDX851983 INT851983 IXP851983 JHL851983 JRH851983 KBD851983 KKZ851983 KUV851983 LER851983 LON851983 LYJ851983 MIF851983 MSB851983 NBX851983 NLT851983 NVP851983 OFL851983 OPH851983 OZD851983 PIZ851983 PSV851983 QCR851983 QMN851983 QWJ851983 RGF851983 RQB851983 RZX851983 SJT851983 STP851983 TDL851983 TNH851983 TXD851983 UGZ851983 UQV851983 VAR851983 VKN851983 VUJ851983 WEF851983 WOB851983 WXX851983 BP917519 LL917519 VH917519 AFD917519 AOZ917519 AYV917519 BIR917519 BSN917519 CCJ917519 CMF917519 CWB917519 DFX917519 DPT917519 DZP917519 EJL917519 ETH917519 FDD917519 FMZ917519 FWV917519 GGR917519 GQN917519 HAJ917519 HKF917519 HUB917519 IDX917519 INT917519 IXP917519 JHL917519 JRH917519 KBD917519 KKZ917519 KUV917519 LER917519 LON917519 LYJ917519 MIF917519 MSB917519 NBX917519 NLT917519 NVP917519 OFL917519 OPH917519 OZD917519 PIZ917519 PSV917519 QCR917519 QMN917519 QWJ917519 RGF917519 RQB917519 RZX917519 SJT917519 STP917519 TDL917519 TNH917519 TXD917519 UGZ917519 UQV917519 VAR917519 VKN917519 VUJ917519 WEF917519 WOB917519 WXX917519 BP983055 LL983055 VH983055 AFD983055 AOZ983055 AYV983055 BIR983055 BSN983055 CCJ983055 CMF983055 CWB983055 DFX983055 DPT983055 DZP983055 EJL983055 ETH983055 FDD983055 FMZ983055 FWV983055 GGR983055 GQN983055 HAJ983055 HKF983055 HUB983055 IDX983055 INT983055 IXP983055 JHL983055 JRH983055 KBD983055 KKZ983055 KUV983055 LER983055 LON983055 LYJ983055 MIF983055 MSB983055 NBX983055 NLT983055 NVP983055 OFL983055 OPH983055 OZD983055 PIZ983055 PSV983055 QCR983055 QMN983055 QWJ983055 RGF983055 RQB983055 RZX983055 SJT983055 STP983055 TDL983055 TNH983055 TXD983055 UGZ983055 UQV983055 VAR983055 VKN983055 VUJ983055 WEF983055 WOB983055 WXX983055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AO65551 KK65551 UG65551 AEC65551 ANY65551 AXU65551 BHQ65551 BRM65551 CBI65551 CLE65551 CVA65551 DEW65551 DOS65551 DYO65551 EIK65551 ESG65551 FCC65551 FLY65551 FVU65551 GFQ65551 GPM65551 GZI65551 HJE65551 HTA65551 ICW65551 IMS65551 IWO65551 JGK65551 JQG65551 KAC65551 KJY65551 KTU65551 LDQ65551 LNM65551 LXI65551 MHE65551 MRA65551 NAW65551 NKS65551 NUO65551 OEK65551 OOG65551 OYC65551 PHY65551 PRU65551 QBQ65551 QLM65551 QVI65551 RFE65551 RPA65551 RYW65551 SIS65551 SSO65551 TCK65551 TMG65551 TWC65551 UFY65551 UPU65551 UZQ65551 VJM65551 VTI65551 WDE65551 WNA65551 WWW65551 AO131087 KK131087 UG131087 AEC131087 ANY131087 AXU131087 BHQ131087 BRM131087 CBI131087 CLE131087 CVA131087 DEW131087 DOS131087 DYO131087 EIK131087 ESG131087 FCC131087 FLY131087 FVU131087 GFQ131087 GPM131087 GZI131087 HJE131087 HTA131087 ICW131087 IMS131087 IWO131087 JGK131087 JQG131087 KAC131087 KJY131087 KTU131087 LDQ131087 LNM131087 LXI131087 MHE131087 MRA131087 NAW131087 NKS131087 NUO131087 OEK131087 OOG131087 OYC131087 PHY131087 PRU131087 QBQ131087 QLM131087 QVI131087 RFE131087 RPA131087 RYW131087 SIS131087 SSO131087 TCK131087 TMG131087 TWC131087 UFY131087 UPU131087 UZQ131087 VJM131087 VTI131087 WDE131087 WNA131087 WWW131087 AO196623 KK196623 UG196623 AEC196623 ANY196623 AXU196623 BHQ196623 BRM196623 CBI196623 CLE196623 CVA196623 DEW196623 DOS196623 DYO196623 EIK196623 ESG196623 FCC196623 FLY196623 FVU196623 GFQ196623 GPM196623 GZI196623 HJE196623 HTA196623 ICW196623 IMS196623 IWO196623 JGK196623 JQG196623 KAC196623 KJY196623 KTU196623 LDQ196623 LNM196623 LXI196623 MHE196623 MRA196623 NAW196623 NKS196623 NUO196623 OEK196623 OOG196623 OYC196623 PHY196623 PRU196623 QBQ196623 QLM196623 QVI196623 RFE196623 RPA196623 RYW196623 SIS196623 SSO196623 TCK196623 TMG196623 TWC196623 UFY196623 UPU196623 UZQ196623 VJM196623 VTI196623 WDE196623 WNA196623 WWW196623 AO262159 KK262159 UG262159 AEC262159 ANY262159 AXU262159 BHQ262159 BRM262159 CBI262159 CLE262159 CVA262159 DEW262159 DOS262159 DYO262159 EIK262159 ESG262159 FCC262159 FLY262159 FVU262159 GFQ262159 GPM262159 GZI262159 HJE262159 HTA262159 ICW262159 IMS262159 IWO262159 JGK262159 JQG262159 KAC262159 KJY262159 KTU262159 LDQ262159 LNM262159 LXI262159 MHE262159 MRA262159 NAW262159 NKS262159 NUO262159 OEK262159 OOG262159 OYC262159 PHY262159 PRU262159 QBQ262159 QLM262159 QVI262159 RFE262159 RPA262159 RYW262159 SIS262159 SSO262159 TCK262159 TMG262159 TWC262159 UFY262159 UPU262159 UZQ262159 VJM262159 VTI262159 WDE262159 WNA262159 WWW262159 AO327695 KK327695 UG327695 AEC327695 ANY327695 AXU327695 BHQ327695 BRM327695 CBI327695 CLE327695 CVA327695 DEW327695 DOS327695 DYO327695 EIK327695 ESG327695 FCC327695 FLY327695 FVU327695 GFQ327695 GPM327695 GZI327695 HJE327695 HTA327695 ICW327695 IMS327695 IWO327695 JGK327695 JQG327695 KAC327695 KJY327695 KTU327695 LDQ327695 LNM327695 LXI327695 MHE327695 MRA327695 NAW327695 NKS327695 NUO327695 OEK327695 OOG327695 OYC327695 PHY327695 PRU327695 QBQ327695 QLM327695 QVI327695 RFE327695 RPA327695 RYW327695 SIS327695 SSO327695 TCK327695 TMG327695 TWC327695 UFY327695 UPU327695 UZQ327695 VJM327695 VTI327695 WDE327695 WNA327695 WWW327695 AO393231 KK393231 UG393231 AEC393231 ANY393231 AXU393231 BHQ393231 BRM393231 CBI393231 CLE393231 CVA393231 DEW393231 DOS393231 DYO393231 EIK393231 ESG393231 FCC393231 FLY393231 FVU393231 GFQ393231 GPM393231 GZI393231 HJE393231 HTA393231 ICW393231 IMS393231 IWO393231 JGK393231 JQG393231 KAC393231 KJY393231 KTU393231 LDQ393231 LNM393231 LXI393231 MHE393231 MRA393231 NAW393231 NKS393231 NUO393231 OEK393231 OOG393231 OYC393231 PHY393231 PRU393231 QBQ393231 QLM393231 QVI393231 RFE393231 RPA393231 RYW393231 SIS393231 SSO393231 TCK393231 TMG393231 TWC393231 UFY393231 UPU393231 UZQ393231 VJM393231 VTI393231 WDE393231 WNA393231 WWW393231 AO458767 KK458767 UG458767 AEC458767 ANY458767 AXU458767 BHQ458767 BRM458767 CBI458767 CLE458767 CVA458767 DEW458767 DOS458767 DYO458767 EIK458767 ESG458767 FCC458767 FLY458767 FVU458767 GFQ458767 GPM458767 GZI458767 HJE458767 HTA458767 ICW458767 IMS458767 IWO458767 JGK458767 JQG458767 KAC458767 KJY458767 KTU458767 LDQ458767 LNM458767 LXI458767 MHE458767 MRA458767 NAW458767 NKS458767 NUO458767 OEK458767 OOG458767 OYC458767 PHY458767 PRU458767 QBQ458767 QLM458767 QVI458767 RFE458767 RPA458767 RYW458767 SIS458767 SSO458767 TCK458767 TMG458767 TWC458767 UFY458767 UPU458767 UZQ458767 VJM458767 VTI458767 WDE458767 WNA458767 WWW458767 AO524303 KK524303 UG524303 AEC524303 ANY524303 AXU524303 BHQ524303 BRM524303 CBI524303 CLE524303 CVA524303 DEW524303 DOS524303 DYO524303 EIK524303 ESG524303 FCC524303 FLY524303 FVU524303 GFQ524303 GPM524303 GZI524303 HJE524303 HTA524303 ICW524303 IMS524303 IWO524303 JGK524303 JQG524303 KAC524303 KJY524303 KTU524303 LDQ524303 LNM524303 LXI524303 MHE524303 MRA524303 NAW524303 NKS524303 NUO524303 OEK524303 OOG524303 OYC524303 PHY524303 PRU524303 QBQ524303 QLM524303 QVI524303 RFE524303 RPA524303 RYW524303 SIS524303 SSO524303 TCK524303 TMG524303 TWC524303 UFY524303 UPU524303 UZQ524303 VJM524303 VTI524303 WDE524303 WNA524303 WWW524303 AO589839 KK589839 UG589839 AEC589839 ANY589839 AXU589839 BHQ589839 BRM589839 CBI589839 CLE589839 CVA589839 DEW589839 DOS589839 DYO589839 EIK589839 ESG589839 FCC589839 FLY589839 FVU589839 GFQ589839 GPM589839 GZI589839 HJE589839 HTA589839 ICW589839 IMS589839 IWO589839 JGK589839 JQG589839 KAC589839 KJY589839 KTU589839 LDQ589839 LNM589839 LXI589839 MHE589839 MRA589839 NAW589839 NKS589839 NUO589839 OEK589839 OOG589839 OYC589839 PHY589839 PRU589839 QBQ589839 QLM589839 QVI589839 RFE589839 RPA589839 RYW589839 SIS589839 SSO589839 TCK589839 TMG589839 TWC589839 UFY589839 UPU589839 UZQ589839 VJM589839 VTI589839 WDE589839 WNA589839 WWW589839 AO655375 KK655375 UG655375 AEC655375 ANY655375 AXU655375 BHQ655375 BRM655375 CBI655375 CLE655375 CVA655375 DEW655375 DOS655375 DYO655375 EIK655375 ESG655375 FCC655375 FLY655375 FVU655375 GFQ655375 GPM655375 GZI655375 HJE655375 HTA655375 ICW655375 IMS655375 IWO655375 JGK655375 JQG655375 KAC655375 KJY655375 KTU655375 LDQ655375 LNM655375 LXI655375 MHE655375 MRA655375 NAW655375 NKS655375 NUO655375 OEK655375 OOG655375 OYC655375 PHY655375 PRU655375 QBQ655375 QLM655375 QVI655375 RFE655375 RPA655375 RYW655375 SIS655375 SSO655375 TCK655375 TMG655375 TWC655375 UFY655375 UPU655375 UZQ655375 VJM655375 VTI655375 WDE655375 WNA655375 WWW655375 AO720911 KK720911 UG720911 AEC720911 ANY720911 AXU720911 BHQ720911 BRM720911 CBI720911 CLE720911 CVA720911 DEW720911 DOS720911 DYO720911 EIK720911 ESG720911 FCC720911 FLY720911 FVU720911 GFQ720911 GPM720911 GZI720911 HJE720911 HTA720911 ICW720911 IMS720911 IWO720911 JGK720911 JQG720911 KAC720911 KJY720911 KTU720911 LDQ720911 LNM720911 LXI720911 MHE720911 MRA720911 NAW720911 NKS720911 NUO720911 OEK720911 OOG720911 OYC720911 PHY720911 PRU720911 QBQ720911 QLM720911 QVI720911 RFE720911 RPA720911 RYW720911 SIS720911 SSO720911 TCK720911 TMG720911 TWC720911 UFY720911 UPU720911 UZQ720911 VJM720911 VTI720911 WDE720911 WNA720911 WWW720911 AO786447 KK786447 UG786447 AEC786447 ANY786447 AXU786447 BHQ786447 BRM786447 CBI786447 CLE786447 CVA786447 DEW786447 DOS786447 DYO786447 EIK786447 ESG786447 FCC786447 FLY786447 FVU786447 GFQ786447 GPM786447 GZI786447 HJE786447 HTA786447 ICW786447 IMS786447 IWO786447 JGK786447 JQG786447 KAC786447 KJY786447 KTU786447 LDQ786447 LNM786447 LXI786447 MHE786447 MRA786447 NAW786447 NKS786447 NUO786447 OEK786447 OOG786447 OYC786447 PHY786447 PRU786447 QBQ786447 QLM786447 QVI786447 RFE786447 RPA786447 RYW786447 SIS786447 SSO786447 TCK786447 TMG786447 TWC786447 UFY786447 UPU786447 UZQ786447 VJM786447 VTI786447 WDE786447 WNA786447 WWW786447 AO851983 KK851983 UG851983 AEC851983 ANY851983 AXU851983 BHQ851983 BRM851983 CBI851983 CLE851983 CVA851983 DEW851983 DOS851983 DYO851983 EIK851983 ESG851983 FCC851983 FLY851983 FVU851983 GFQ851983 GPM851983 GZI851983 HJE851983 HTA851983 ICW851983 IMS851983 IWO851983 JGK851983 JQG851983 KAC851983 KJY851983 KTU851983 LDQ851983 LNM851983 LXI851983 MHE851983 MRA851983 NAW851983 NKS851983 NUO851983 OEK851983 OOG851983 OYC851983 PHY851983 PRU851983 QBQ851983 QLM851983 QVI851983 RFE851983 RPA851983 RYW851983 SIS851983 SSO851983 TCK851983 TMG851983 TWC851983 UFY851983 UPU851983 UZQ851983 VJM851983 VTI851983 WDE851983 WNA851983 WWW851983 AO917519 KK917519 UG917519 AEC917519 ANY917519 AXU917519 BHQ917519 BRM917519 CBI917519 CLE917519 CVA917519 DEW917519 DOS917519 DYO917519 EIK917519 ESG917519 FCC917519 FLY917519 FVU917519 GFQ917519 GPM917519 GZI917519 HJE917519 HTA917519 ICW917519 IMS917519 IWO917519 JGK917519 JQG917519 KAC917519 KJY917519 KTU917519 LDQ917519 LNM917519 LXI917519 MHE917519 MRA917519 NAW917519 NKS917519 NUO917519 OEK917519 OOG917519 OYC917519 PHY917519 PRU917519 QBQ917519 QLM917519 QVI917519 RFE917519 RPA917519 RYW917519 SIS917519 SSO917519 TCK917519 TMG917519 TWC917519 UFY917519 UPU917519 UZQ917519 VJM917519 VTI917519 WDE917519 WNA917519 WWW917519 AO983055 KK983055 UG983055 AEC983055 ANY983055 AXU983055 BHQ983055 BRM983055 CBI983055 CLE983055 CVA983055 DEW983055 DOS983055 DYO983055 EIK983055 ESG983055 FCC983055 FLY983055 FVU983055 GFQ983055 GPM983055 GZI983055 HJE983055 HTA983055 ICW983055 IMS983055 IWO983055 JGK983055 JQG983055 KAC983055 KJY983055 KTU983055 LDQ983055 LNM983055 LXI983055 MHE983055 MRA983055 NAW983055 NKS983055 NUO983055 OEK983055 OOG983055 OYC983055 PHY983055 PRU983055 QBQ983055 QLM983055 QVI983055 RFE983055 RPA983055 RYW983055 SIS983055 SSO983055 TCK983055 TMG983055 TWC983055 UFY983055 UPU983055 UZQ983055 VJM983055 VTI983055 WDE983055 WNA983055 WWW983055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BG65551 LC65551 UY65551 AEU65551 AOQ65551 AYM65551 BII65551 BSE65551 CCA65551 CLW65551 CVS65551 DFO65551 DPK65551 DZG65551 EJC65551 ESY65551 FCU65551 FMQ65551 FWM65551 GGI65551 GQE65551 HAA65551 HJW65551 HTS65551 IDO65551 INK65551 IXG65551 JHC65551 JQY65551 KAU65551 KKQ65551 KUM65551 LEI65551 LOE65551 LYA65551 MHW65551 MRS65551 NBO65551 NLK65551 NVG65551 OFC65551 OOY65551 OYU65551 PIQ65551 PSM65551 QCI65551 QME65551 QWA65551 RFW65551 RPS65551 RZO65551 SJK65551 STG65551 TDC65551 TMY65551 TWU65551 UGQ65551 UQM65551 VAI65551 VKE65551 VUA65551 WDW65551 WNS65551 WXO65551 BG131087 LC131087 UY131087 AEU131087 AOQ131087 AYM131087 BII131087 BSE131087 CCA131087 CLW131087 CVS131087 DFO131087 DPK131087 DZG131087 EJC131087 ESY131087 FCU131087 FMQ131087 FWM131087 GGI131087 GQE131087 HAA131087 HJW131087 HTS131087 IDO131087 INK131087 IXG131087 JHC131087 JQY131087 KAU131087 KKQ131087 KUM131087 LEI131087 LOE131087 LYA131087 MHW131087 MRS131087 NBO131087 NLK131087 NVG131087 OFC131087 OOY131087 OYU131087 PIQ131087 PSM131087 QCI131087 QME131087 QWA131087 RFW131087 RPS131087 RZO131087 SJK131087 STG131087 TDC131087 TMY131087 TWU131087 UGQ131087 UQM131087 VAI131087 VKE131087 VUA131087 WDW131087 WNS131087 WXO131087 BG196623 LC196623 UY196623 AEU196623 AOQ196623 AYM196623 BII196623 BSE196623 CCA196623 CLW196623 CVS196623 DFO196623 DPK196623 DZG196623 EJC196623 ESY196623 FCU196623 FMQ196623 FWM196623 GGI196623 GQE196623 HAA196623 HJW196623 HTS196623 IDO196623 INK196623 IXG196623 JHC196623 JQY196623 KAU196623 KKQ196623 KUM196623 LEI196623 LOE196623 LYA196623 MHW196623 MRS196623 NBO196623 NLK196623 NVG196623 OFC196623 OOY196623 OYU196623 PIQ196623 PSM196623 QCI196623 QME196623 QWA196623 RFW196623 RPS196623 RZO196623 SJK196623 STG196623 TDC196623 TMY196623 TWU196623 UGQ196623 UQM196623 VAI196623 VKE196623 VUA196623 WDW196623 WNS196623 WXO196623 BG262159 LC262159 UY262159 AEU262159 AOQ262159 AYM262159 BII262159 BSE262159 CCA262159 CLW262159 CVS262159 DFO262159 DPK262159 DZG262159 EJC262159 ESY262159 FCU262159 FMQ262159 FWM262159 GGI262159 GQE262159 HAA262159 HJW262159 HTS262159 IDO262159 INK262159 IXG262159 JHC262159 JQY262159 KAU262159 KKQ262159 KUM262159 LEI262159 LOE262159 LYA262159 MHW262159 MRS262159 NBO262159 NLK262159 NVG262159 OFC262159 OOY262159 OYU262159 PIQ262159 PSM262159 QCI262159 QME262159 QWA262159 RFW262159 RPS262159 RZO262159 SJK262159 STG262159 TDC262159 TMY262159 TWU262159 UGQ262159 UQM262159 VAI262159 VKE262159 VUA262159 WDW262159 WNS262159 WXO262159 BG327695 LC327695 UY327695 AEU327695 AOQ327695 AYM327695 BII327695 BSE327695 CCA327695 CLW327695 CVS327695 DFO327695 DPK327695 DZG327695 EJC327695 ESY327695 FCU327695 FMQ327695 FWM327695 GGI327695 GQE327695 HAA327695 HJW327695 HTS327695 IDO327695 INK327695 IXG327695 JHC327695 JQY327695 KAU327695 KKQ327695 KUM327695 LEI327695 LOE327695 LYA327695 MHW327695 MRS327695 NBO327695 NLK327695 NVG327695 OFC327695 OOY327695 OYU327695 PIQ327695 PSM327695 QCI327695 QME327695 QWA327695 RFW327695 RPS327695 RZO327695 SJK327695 STG327695 TDC327695 TMY327695 TWU327695 UGQ327695 UQM327695 VAI327695 VKE327695 VUA327695 WDW327695 WNS327695 WXO327695 BG393231 LC393231 UY393231 AEU393231 AOQ393231 AYM393231 BII393231 BSE393231 CCA393231 CLW393231 CVS393231 DFO393231 DPK393231 DZG393231 EJC393231 ESY393231 FCU393231 FMQ393231 FWM393231 GGI393231 GQE393231 HAA393231 HJW393231 HTS393231 IDO393231 INK393231 IXG393231 JHC393231 JQY393231 KAU393231 KKQ393231 KUM393231 LEI393231 LOE393231 LYA393231 MHW393231 MRS393231 NBO393231 NLK393231 NVG393231 OFC393231 OOY393231 OYU393231 PIQ393231 PSM393231 QCI393231 QME393231 QWA393231 RFW393231 RPS393231 RZO393231 SJK393231 STG393231 TDC393231 TMY393231 TWU393231 UGQ393231 UQM393231 VAI393231 VKE393231 VUA393231 WDW393231 WNS393231 WXO393231 BG458767 LC458767 UY458767 AEU458767 AOQ458767 AYM458767 BII458767 BSE458767 CCA458767 CLW458767 CVS458767 DFO458767 DPK458767 DZG458767 EJC458767 ESY458767 FCU458767 FMQ458767 FWM458767 GGI458767 GQE458767 HAA458767 HJW458767 HTS458767 IDO458767 INK458767 IXG458767 JHC458767 JQY458767 KAU458767 KKQ458767 KUM458767 LEI458767 LOE458767 LYA458767 MHW458767 MRS458767 NBO458767 NLK458767 NVG458767 OFC458767 OOY458767 OYU458767 PIQ458767 PSM458767 QCI458767 QME458767 QWA458767 RFW458767 RPS458767 RZO458767 SJK458767 STG458767 TDC458767 TMY458767 TWU458767 UGQ458767 UQM458767 VAI458767 VKE458767 VUA458767 WDW458767 WNS458767 WXO458767 BG524303 LC524303 UY524303 AEU524303 AOQ524303 AYM524303 BII524303 BSE524303 CCA524303 CLW524303 CVS524303 DFO524303 DPK524303 DZG524303 EJC524303 ESY524303 FCU524303 FMQ524303 FWM524303 GGI524303 GQE524303 HAA524303 HJW524303 HTS524303 IDO524303 INK524303 IXG524303 JHC524303 JQY524303 KAU524303 KKQ524303 KUM524303 LEI524303 LOE524303 LYA524303 MHW524303 MRS524303 NBO524303 NLK524303 NVG524303 OFC524303 OOY524303 OYU524303 PIQ524303 PSM524303 QCI524303 QME524303 QWA524303 RFW524303 RPS524303 RZO524303 SJK524303 STG524303 TDC524303 TMY524303 TWU524303 UGQ524303 UQM524303 VAI524303 VKE524303 VUA524303 WDW524303 WNS524303 WXO524303 BG589839 LC589839 UY589839 AEU589839 AOQ589839 AYM589839 BII589839 BSE589839 CCA589839 CLW589839 CVS589839 DFO589839 DPK589839 DZG589839 EJC589839 ESY589839 FCU589839 FMQ589839 FWM589839 GGI589839 GQE589839 HAA589839 HJW589839 HTS589839 IDO589839 INK589839 IXG589839 JHC589839 JQY589839 KAU589839 KKQ589839 KUM589839 LEI589839 LOE589839 LYA589839 MHW589839 MRS589839 NBO589839 NLK589839 NVG589839 OFC589839 OOY589839 OYU589839 PIQ589839 PSM589839 QCI589839 QME589839 QWA589839 RFW589839 RPS589839 RZO589839 SJK589839 STG589839 TDC589839 TMY589839 TWU589839 UGQ589839 UQM589839 VAI589839 VKE589839 VUA589839 WDW589839 WNS589839 WXO589839 BG655375 LC655375 UY655375 AEU655375 AOQ655375 AYM655375 BII655375 BSE655375 CCA655375 CLW655375 CVS655375 DFO655375 DPK655375 DZG655375 EJC655375 ESY655375 FCU655375 FMQ655375 FWM655375 GGI655375 GQE655375 HAA655375 HJW655375 HTS655375 IDO655375 INK655375 IXG655375 JHC655375 JQY655375 KAU655375 KKQ655375 KUM655375 LEI655375 LOE655375 LYA655375 MHW655375 MRS655375 NBO655375 NLK655375 NVG655375 OFC655375 OOY655375 OYU655375 PIQ655375 PSM655375 QCI655375 QME655375 QWA655375 RFW655375 RPS655375 RZO655375 SJK655375 STG655375 TDC655375 TMY655375 TWU655375 UGQ655375 UQM655375 VAI655375 VKE655375 VUA655375 WDW655375 WNS655375 WXO655375 BG720911 LC720911 UY720911 AEU720911 AOQ720911 AYM720911 BII720911 BSE720911 CCA720911 CLW720911 CVS720911 DFO720911 DPK720911 DZG720911 EJC720911 ESY720911 FCU720911 FMQ720911 FWM720911 GGI720911 GQE720911 HAA720911 HJW720911 HTS720911 IDO720911 INK720911 IXG720911 JHC720911 JQY720911 KAU720911 KKQ720911 KUM720911 LEI720911 LOE720911 LYA720911 MHW720911 MRS720911 NBO720911 NLK720911 NVG720911 OFC720911 OOY720911 OYU720911 PIQ720911 PSM720911 QCI720911 QME720911 QWA720911 RFW720911 RPS720911 RZO720911 SJK720911 STG720911 TDC720911 TMY720911 TWU720911 UGQ720911 UQM720911 VAI720911 VKE720911 VUA720911 WDW720911 WNS720911 WXO720911 BG786447 LC786447 UY786447 AEU786447 AOQ786447 AYM786447 BII786447 BSE786447 CCA786447 CLW786447 CVS786447 DFO786447 DPK786447 DZG786447 EJC786447 ESY786447 FCU786447 FMQ786447 FWM786447 GGI786447 GQE786447 HAA786447 HJW786447 HTS786447 IDO786447 INK786447 IXG786447 JHC786447 JQY786447 KAU786447 KKQ786447 KUM786447 LEI786447 LOE786447 LYA786447 MHW786447 MRS786447 NBO786447 NLK786447 NVG786447 OFC786447 OOY786447 OYU786447 PIQ786447 PSM786447 QCI786447 QME786447 QWA786447 RFW786447 RPS786447 RZO786447 SJK786447 STG786447 TDC786447 TMY786447 TWU786447 UGQ786447 UQM786447 VAI786447 VKE786447 VUA786447 WDW786447 WNS786447 WXO786447 BG851983 LC851983 UY851983 AEU851983 AOQ851983 AYM851983 BII851983 BSE851983 CCA851983 CLW851983 CVS851983 DFO851983 DPK851983 DZG851983 EJC851983 ESY851983 FCU851983 FMQ851983 FWM851983 GGI851983 GQE851983 HAA851983 HJW851983 HTS851983 IDO851983 INK851983 IXG851983 JHC851983 JQY851983 KAU851983 KKQ851983 KUM851983 LEI851983 LOE851983 LYA851983 MHW851983 MRS851983 NBO851983 NLK851983 NVG851983 OFC851983 OOY851983 OYU851983 PIQ851983 PSM851983 QCI851983 QME851983 QWA851983 RFW851983 RPS851983 RZO851983 SJK851983 STG851983 TDC851983 TMY851983 TWU851983 UGQ851983 UQM851983 VAI851983 VKE851983 VUA851983 WDW851983 WNS851983 WXO851983 BG917519 LC917519 UY917519 AEU917519 AOQ917519 AYM917519 BII917519 BSE917519 CCA917519 CLW917519 CVS917519 DFO917519 DPK917519 DZG917519 EJC917519 ESY917519 FCU917519 FMQ917519 FWM917519 GGI917519 GQE917519 HAA917519 HJW917519 HTS917519 IDO917519 INK917519 IXG917519 JHC917519 JQY917519 KAU917519 KKQ917519 KUM917519 LEI917519 LOE917519 LYA917519 MHW917519 MRS917519 NBO917519 NLK917519 NVG917519 OFC917519 OOY917519 OYU917519 PIQ917519 PSM917519 QCI917519 QME917519 QWA917519 RFW917519 RPS917519 RZO917519 SJK917519 STG917519 TDC917519 TMY917519 TWU917519 UGQ917519 UQM917519 VAI917519 VKE917519 VUA917519 WDW917519 WNS917519 WXO917519 BG983055 LC983055 UY983055 AEU983055 AOQ983055 AYM983055 BII983055 BSE983055 CCA983055 CLW983055 CVS983055 DFO983055 DPK983055 DZG983055 EJC983055 ESY983055 FCU983055 FMQ983055 FWM983055 GGI983055 GQE983055 HAA983055 HJW983055 HTS983055 IDO983055 INK983055 IXG983055 JHC983055 JQY983055 KAU983055 KKQ983055 KUM983055 LEI983055 LOE983055 LYA983055 MHW983055 MRS983055 NBO983055 NLK983055 NVG983055 OFC983055 OOY983055 OYU983055 PIQ983055 PSM983055 QCI983055 QME983055 QWA983055 RFW983055 RPS983055 RZO983055 SJK983055 STG983055 TDC983055 TMY983055 TWU983055 UGQ983055 UQM983055 VAI983055 VKE983055 VUA983055 WDW983055 WNS983055 WXO983055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T65551:U65554 JP65551:JQ65554 TL65551:TM65554 ADH65551:ADI65554 AND65551:ANE65554 AWZ65551:AXA65554 BGV65551:BGW65554 BQR65551:BQS65554 CAN65551:CAO65554 CKJ65551:CKK65554 CUF65551:CUG65554 DEB65551:DEC65554 DNX65551:DNY65554 DXT65551:DXU65554 EHP65551:EHQ65554 ERL65551:ERM65554 FBH65551:FBI65554 FLD65551:FLE65554 FUZ65551:FVA65554 GEV65551:GEW65554 GOR65551:GOS65554 GYN65551:GYO65554 HIJ65551:HIK65554 HSF65551:HSG65554 ICB65551:ICC65554 ILX65551:ILY65554 IVT65551:IVU65554 JFP65551:JFQ65554 JPL65551:JPM65554 JZH65551:JZI65554 KJD65551:KJE65554 KSZ65551:KTA65554 LCV65551:LCW65554 LMR65551:LMS65554 LWN65551:LWO65554 MGJ65551:MGK65554 MQF65551:MQG65554 NAB65551:NAC65554 NJX65551:NJY65554 NTT65551:NTU65554 ODP65551:ODQ65554 ONL65551:ONM65554 OXH65551:OXI65554 PHD65551:PHE65554 PQZ65551:PRA65554 QAV65551:QAW65554 QKR65551:QKS65554 QUN65551:QUO65554 REJ65551:REK65554 ROF65551:ROG65554 RYB65551:RYC65554 SHX65551:SHY65554 SRT65551:SRU65554 TBP65551:TBQ65554 TLL65551:TLM65554 TVH65551:TVI65554 UFD65551:UFE65554 UOZ65551:UPA65554 UYV65551:UYW65554 VIR65551:VIS65554 VSN65551:VSO65554 WCJ65551:WCK65554 WMF65551:WMG65554 WWB65551:WWC65554 T131087:U131090 JP131087:JQ131090 TL131087:TM131090 ADH131087:ADI131090 AND131087:ANE131090 AWZ131087:AXA131090 BGV131087:BGW131090 BQR131087:BQS131090 CAN131087:CAO131090 CKJ131087:CKK131090 CUF131087:CUG131090 DEB131087:DEC131090 DNX131087:DNY131090 DXT131087:DXU131090 EHP131087:EHQ131090 ERL131087:ERM131090 FBH131087:FBI131090 FLD131087:FLE131090 FUZ131087:FVA131090 GEV131087:GEW131090 GOR131087:GOS131090 GYN131087:GYO131090 HIJ131087:HIK131090 HSF131087:HSG131090 ICB131087:ICC131090 ILX131087:ILY131090 IVT131087:IVU131090 JFP131087:JFQ131090 JPL131087:JPM131090 JZH131087:JZI131090 KJD131087:KJE131090 KSZ131087:KTA131090 LCV131087:LCW131090 LMR131087:LMS131090 LWN131087:LWO131090 MGJ131087:MGK131090 MQF131087:MQG131090 NAB131087:NAC131090 NJX131087:NJY131090 NTT131087:NTU131090 ODP131087:ODQ131090 ONL131087:ONM131090 OXH131087:OXI131090 PHD131087:PHE131090 PQZ131087:PRA131090 QAV131087:QAW131090 QKR131087:QKS131090 QUN131087:QUO131090 REJ131087:REK131090 ROF131087:ROG131090 RYB131087:RYC131090 SHX131087:SHY131090 SRT131087:SRU131090 TBP131087:TBQ131090 TLL131087:TLM131090 TVH131087:TVI131090 UFD131087:UFE131090 UOZ131087:UPA131090 UYV131087:UYW131090 VIR131087:VIS131090 VSN131087:VSO131090 WCJ131087:WCK131090 WMF131087:WMG131090 WWB131087:WWC131090 T196623:U196626 JP196623:JQ196626 TL196623:TM196626 ADH196623:ADI196626 AND196623:ANE196626 AWZ196623:AXA196626 BGV196623:BGW196626 BQR196623:BQS196626 CAN196623:CAO196626 CKJ196623:CKK196626 CUF196623:CUG196626 DEB196623:DEC196626 DNX196623:DNY196626 DXT196623:DXU196626 EHP196623:EHQ196626 ERL196623:ERM196626 FBH196623:FBI196626 FLD196623:FLE196626 FUZ196623:FVA196626 GEV196623:GEW196626 GOR196623:GOS196626 GYN196623:GYO196626 HIJ196623:HIK196626 HSF196623:HSG196626 ICB196623:ICC196626 ILX196623:ILY196626 IVT196623:IVU196626 JFP196623:JFQ196626 JPL196623:JPM196626 JZH196623:JZI196626 KJD196623:KJE196626 KSZ196623:KTA196626 LCV196623:LCW196626 LMR196623:LMS196626 LWN196623:LWO196626 MGJ196623:MGK196626 MQF196623:MQG196626 NAB196623:NAC196626 NJX196623:NJY196626 NTT196623:NTU196626 ODP196623:ODQ196626 ONL196623:ONM196626 OXH196623:OXI196626 PHD196623:PHE196626 PQZ196623:PRA196626 QAV196623:QAW196626 QKR196623:QKS196626 QUN196623:QUO196626 REJ196623:REK196626 ROF196623:ROG196626 RYB196623:RYC196626 SHX196623:SHY196626 SRT196623:SRU196626 TBP196623:TBQ196626 TLL196623:TLM196626 TVH196623:TVI196626 UFD196623:UFE196626 UOZ196623:UPA196626 UYV196623:UYW196626 VIR196623:VIS196626 VSN196623:VSO196626 WCJ196623:WCK196626 WMF196623:WMG196626 WWB196623:WWC196626 T262159:U262162 JP262159:JQ262162 TL262159:TM262162 ADH262159:ADI262162 AND262159:ANE262162 AWZ262159:AXA262162 BGV262159:BGW262162 BQR262159:BQS262162 CAN262159:CAO262162 CKJ262159:CKK262162 CUF262159:CUG262162 DEB262159:DEC262162 DNX262159:DNY262162 DXT262159:DXU262162 EHP262159:EHQ262162 ERL262159:ERM262162 FBH262159:FBI262162 FLD262159:FLE262162 FUZ262159:FVA262162 GEV262159:GEW262162 GOR262159:GOS262162 GYN262159:GYO262162 HIJ262159:HIK262162 HSF262159:HSG262162 ICB262159:ICC262162 ILX262159:ILY262162 IVT262159:IVU262162 JFP262159:JFQ262162 JPL262159:JPM262162 JZH262159:JZI262162 KJD262159:KJE262162 KSZ262159:KTA262162 LCV262159:LCW262162 LMR262159:LMS262162 LWN262159:LWO262162 MGJ262159:MGK262162 MQF262159:MQG262162 NAB262159:NAC262162 NJX262159:NJY262162 NTT262159:NTU262162 ODP262159:ODQ262162 ONL262159:ONM262162 OXH262159:OXI262162 PHD262159:PHE262162 PQZ262159:PRA262162 QAV262159:QAW262162 QKR262159:QKS262162 QUN262159:QUO262162 REJ262159:REK262162 ROF262159:ROG262162 RYB262159:RYC262162 SHX262159:SHY262162 SRT262159:SRU262162 TBP262159:TBQ262162 TLL262159:TLM262162 TVH262159:TVI262162 UFD262159:UFE262162 UOZ262159:UPA262162 UYV262159:UYW262162 VIR262159:VIS262162 VSN262159:VSO262162 WCJ262159:WCK262162 WMF262159:WMG262162 WWB262159:WWC262162 T327695:U327698 JP327695:JQ327698 TL327695:TM327698 ADH327695:ADI327698 AND327695:ANE327698 AWZ327695:AXA327698 BGV327695:BGW327698 BQR327695:BQS327698 CAN327695:CAO327698 CKJ327695:CKK327698 CUF327695:CUG327698 DEB327695:DEC327698 DNX327695:DNY327698 DXT327695:DXU327698 EHP327695:EHQ327698 ERL327695:ERM327698 FBH327695:FBI327698 FLD327695:FLE327698 FUZ327695:FVA327698 GEV327695:GEW327698 GOR327695:GOS327698 GYN327695:GYO327698 HIJ327695:HIK327698 HSF327695:HSG327698 ICB327695:ICC327698 ILX327695:ILY327698 IVT327695:IVU327698 JFP327695:JFQ327698 JPL327695:JPM327698 JZH327695:JZI327698 KJD327695:KJE327698 KSZ327695:KTA327698 LCV327695:LCW327698 LMR327695:LMS327698 LWN327695:LWO327698 MGJ327695:MGK327698 MQF327695:MQG327698 NAB327695:NAC327698 NJX327695:NJY327698 NTT327695:NTU327698 ODP327695:ODQ327698 ONL327695:ONM327698 OXH327695:OXI327698 PHD327695:PHE327698 PQZ327695:PRA327698 QAV327695:QAW327698 QKR327695:QKS327698 QUN327695:QUO327698 REJ327695:REK327698 ROF327695:ROG327698 RYB327695:RYC327698 SHX327695:SHY327698 SRT327695:SRU327698 TBP327695:TBQ327698 TLL327695:TLM327698 TVH327695:TVI327698 UFD327695:UFE327698 UOZ327695:UPA327698 UYV327695:UYW327698 VIR327695:VIS327698 VSN327695:VSO327698 WCJ327695:WCK327698 WMF327695:WMG327698 WWB327695:WWC327698 T393231:U393234 JP393231:JQ393234 TL393231:TM393234 ADH393231:ADI393234 AND393231:ANE393234 AWZ393231:AXA393234 BGV393231:BGW393234 BQR393231:BQS393234 CAN393231:CAO393234 CKJ393231:CKK393234 CUF393231:CUG393234 DEB393231:DEC393234 DNX393231:DNY393234 DXT393231:DXU393234 EHP393231:EHQ393234 ERL393231:ERM393234 FBH393231:FBI393234 FLD393231:FLE393234 FUZ393231:FVA393234 GEV393231:GEW393234 GOR393231:GOS393234 GYN393231:GYO393234 HIJ393231:HIK393234 HSF393231:HSG393234 ICB393231:ICC393234 ILX393231:ILY393234 IVT393231:IVU393234 JFP393231:JFQ393234 JPL393231:JPM393234 JZH393231:JZI393234 KJD393231:KJE393234 KSZ393231:KTA393234 LCV393231:LCW393234 LMR393231:LMS393234 LWN393231:LWO393234 MGJ393231:MGK393234 MQF393231:MQG393234 NAB393231:NAC393234 NJX393231:NJY393234 NTT393231:NTU393234 ODP393231:ODQ393234 ONL393231:ONM393234 OXH393231:OXI393234 PHD393231:PHE393234 PQZ393231:PRA393234 QAV393231:QAW393234 QKR393231:QKS393234 QUN393231:QUO393234 REJ393231:REK393234 ROF393231:ROG393234 RYB393231:RYC393234 SHX393231:SHY393234 SRT393231:SRU393234 TBP393231:TBQ393234 TLL393231:TLM393234 TVH393231:TVI393234 UFD393231:UFE393234 UOZ393231:UPA393234 UYV393231:UYW393234 VIR393231:VIS393234 VSN393231:VSO393234 WCJ393231:WCK393234 WMF393231:WMG393234 WWB393231:WWC393234 T458767:U458770 JP458767:JQ458770 TL458767:TM458770 ADH458767:ADI458770 AND458767:ANE458770 AWZ458767:AXA458770 BGV458767:BGW458770 BQR458767:BQS458770 CAN458767:CAO458770 CKJ458767:CKK458770 CUF458767:CUG458770 DEB458767:DEC458770 DNX458767:DNY458770 DXT458767:DXU458770 EHP458767:EHQ458770 ERL458767:ERM458770 FBH458767:FBI458770 FLD458767:FLE458770 FUZ458767:FVA458770 GEV458767:GEW458770 GOR458767:GOS458770 GYN458767:GYO458770 HIJ458767:HIK458770 HSF458767:HSG458770 ICB458767:ICC458770 ILX458767:ILY458770 IVT458767:IVU458770 JFP458767:JFQ458770 JPL458767:JPM458770 JZH458767:JZI458770 KJD458767:KJE458770 KSZ458767:KTA458770 LCV458767:LCW458770 LMR458767:LMS458770 LWN458767:LWO458770 MGJ458767:MGK458770 MQF458767:MQG458770 NAB458767:NAC458770 NJX458767:NJY458770 NTT458767:NTU458770 ODP458767:ODQ458770 ONL458767:ONM458770 OXH458767:OXI458770 PHD458767:PHE458770 PQZ458767:PRA458770 QAV458767:QAW458770 QKR458767:QKS458770 QUN458767:QUO458770 REJ458767:REK458770 ROF458767:ROG458770 RYB458767:RYC458770 SHX458767:SHY458770 SRT458767:SRU458770 TBP458767:TBQ458770 TLL458767:TLM458770 TVH458767:TVI458770 UFD458767:UFE458770 UOZ458767:UPA458770 UYV458767:UYW458770 VIR458767:VIS458770 VSN458767:VSO458770 WCJ458767:WCK458770 WMF458767:WMG458770 WWB458767:WWC458770 T524303:U524306 JP524303:JQ524306 TL524303:TM524306 ADH524303:ADI524306 AND524303:ANE524306 AWZ524303:AXA524306 BGV524303:BGW524306 BQR524303:BQS524306 CAN524303:CAO524306 CKJ524303:CKK524306 CUF524303:CUG524306 DEB524303:DEC524306 DNX524303:DNY524306 DXT524303:DXU524306 EHP524303:EHQ524306 ERL524303:ERM524306 FBH524303:FBI524306 FLD524303:FLE524306 FUZ524303:FVA524306 GEV524303:GEW524306 GOR524303:GOS524306 GYN524303:GYO524306 HIJ524303:HIK524306 HSF524303:HSG524306 ICB524303:ICC524306 ILX524303:ILY524306 IVT524303:IVU524306 JFP524303:JFQ524306 JPL524303:JPM524306 JZH524303:JZI524306 KJD524303:KJE524306 KSZ524303:KTA524306 LCV524303:LCW524306 LMR524303:LMS524306 LWN524303:LWO524306 MGJ524303:MGK524306 MQF524303:MQG524306 NAB524303:NAC524306 NJX524303:NJY524306 NTT524303:NTU524306 ODP524303:ODQ524306 ONL524303:ONM524306 OXH524303:OXI524306 PHD524303:PHE524306 PQZ524303:PRA524306 QAV524303:QAW524306 QKR524303:QKS524306 QUN524303:QUO524306 REJ524303:REK524306 ROF524303:ROG524306 RYB524303:RYC524306 SHX524303:SHY524306 SRT524303:SRU524306 TBP524303:TBQ524306 TLL524303:TLM524306 TVH524303:TVI524306 UFD524303:UFE524306 UOZ524303:UPA524306 UYV524303:UYW524306 VIR524303:VIS524306 VSN524303:VSO524306 WCJ524303:WCK524306 WMF524303:WMG524306 WWB524303:WWC524306 T589839:U589842 JP589839:JQ589842 TL589839:TM589842 ADH589839:ADI589842 AND589839:ANE589842 AWZ589839:AXA589842 BGV589839:BGW589842 BQR589839:BQS589842 CAN589839:CAO589842 CKJ589839:CKK589842 CUF589839:CUG589842 DEB589839:DEC589842 DNX589839:DNY589842 DXT589839:DXU589842 EHP589839:EHQ589842 ERL589839:ERM589842 FBH589839:FBI589842 FLD589839:FLE589842 FUZ589839:FVA589842 GEV589839:GEW589842 GOR589839:GOS589842 GYN589839:GYO589842 HIJ589839:HIK589842 HSF589839:HSG589842 ICB589839:ICC589842 ILX589839:ILY589842 IVT589839:IVU589842 JFP589839:JFQ589842 JPL589839:JPM589842 JZH589839:JZI589842 KJD589839:KJE589842 KSZ589839:KTA589842 LCV589839:LCW589842 LMR589839:LMS589842 LWN589839:LWO589842 MGJ589839:MGK589842 MQF589839:MQG589842 NAB589839:NAC589842 NJX589839:NJY589842 NTT589839:NTU589842 ODP589839:ODQ589842 ONL589839:ONM589842 OXH589839:OXI589842 PHD589839:PHE589842 PQZ589839:PRA589842 QAV589839:QAW589842 QKR589839:QKS589842 QUN589839:QUO589842 REJ589839:REK589842 ROF589839:ROG589842 RYB589839:RYC589842 SHX589839:SHY589842 SRT589839:SRU589842 TBP589839:TBQ589842 TLL589839:TLM589842 TVH589839:TVI589842 UFD589839:UFE589842 UOZ589839:UPA589842 UYV589839:UYW589842 VIR589839:VIS589842 VSN589839:VSO589842 WCJ589839:WCK589842 WMF589839:WMG589842 WWB589839:WWC589842 T655375:U655378 JP655375:JQ655378 TL655375:TM655378 ADH655375:ADI655378 AND655375:ANE655378 AWZ655375:AXA655378 BGV655375:BGW655378 BQR655375:BQS655378 CAN655375:CAO655378 CKJ655375:CKK655378 CUF655375:CUG655378 DEB655375:DEC655378 DNX655375:DNY655378 DXT655375:DXU655378 EHP655375:EHQ655378 ERL655375:ERM655378 FBH655375:FBI655378 FLD655375:FLE655378 FUZ655375:FVA655378 GEV655375:GEW655378 GOR655375:GOS655378 GYN655375:GYO655378 HIJ655375:HIK655378 HSF655375:HSG655378 ICB655375:ICC655378 ILX655375:ILY655378 IVT655375:IVU655378 JFP655375:JFQ655378 JPL655375:JPM655378 JZH655375:JZI655378 KJD655375:KJE655378 KSZ655375:KTA655378 LCV655375:LCW655378 LMR655375:LMS655378 LWN655375:LWO655378 MGJ655375:MGK655378 MQF655375:MQG655378 NAB655375:NAC655378 NJX655375:NJY655378 NTT655375:NTU655378 ODP655375:ODQ655378 ONL655375:ONM655378 OXH655375:OXI655378 PHD655375:PHE655378 PQZ655375:PRA655378 QAV655375:QAW655378 QKR655375:QKS655378 QUN655375:QUO655378 REJ655375:REK655378 ROF655375:ROG655378 RYB655375:RYC655378 SHX655375:SHY655378 SRT655375:SRU655378 TBP655375:TBQ655378 TLL655375:TLM655378 TVH655375:TVI655378 UFD655375:UFE655378 UOZ655375:UPA655378 UYV655375:UYW655378 VIR655375:VIS655378 VSN655375:VSO655378 WCJ655375:WCK655378 WMF655375:WMG655378 WWB655375:WWC655378 T720911:U720914 JP720911:JQ720914 TL720911:TM720914 ADH720911:ADI720914 AND720911:ANE720914 AWZ720911:AXA720914 BGV720911:BGW720914 BQR720911:BQS720914 CAN720911:CAO720914 CKJ720911:CKK720914 CUF720911:CUG720914 DEB720911:DEC720914 DNX720911:DNY720914 DXT720911:DXU720914 EHP720911:EHQ720914 ERL720911:ERM720914 FBH720911:FBI720914 FLD720911:FLE720914 FUZ720911:FVA720914 GEV720911:GEW720914 GOR720911:GOS720914 GYN720911:GYO720914 HIJ720911:HIK720914 HSF720911:HSG720914 ICB720911:ICC720914 ILX720911:ILY720914 IVT720911:IVU720914 JFP720911:JFQ720914 JPL720911:JPM720914 JZH720911:JZI720914 KJD720911:KJE720914 KSZ720911:KTA720914 LCV720911:LCW720914 LMR720911:LMS720914 LWN720911:LWO720914 MGJ720911:MGK720914 MQF720911:MQG720914 NAB720911:NAC720914 NJX720911:NJY720914 NTT720911:NTU720914 ODP720911:ODQ720914 ONL720911:ONM720914 OXH720911:OXI720914 PHD720911:PHE720914 PQZ720911:PRA720914 QAV720911:QAW720914 QKR720911:QKS720914 QUN720911:QUO720914 REJ720911:REK720914 ROF720911:ROG720914 RYB720911:RYC720914 SHX720911:SHY720914 SRT720911:SRU720914 TBP720911:TBQ720914 TLL720911:TLM720914 TVH720911:TVI720914 UFD720911:UFE720914 UOZ720911:UPA720914 UYV720911:UYW720914 VIR720911:VIS720914 VSN720911:VSO720914 WCJ720911:WCK720914 WMF720911:WMG720914 WWB720911:WWC720914 T786447:U786450 JP786447:JQ786450 TL786447:TM786450 ADH786447:ADI786450 AND786447:ANE786450 AWZ786447:AXA786450 BGV786447:BGW786450 BQR786447:BQS786450 CAN786447:CAO786450 CKJ786447:CKK786450 CUF786447:CUG786450 DEB786447:DEC786450 DNX786447:DNY786450 DXT786447:DXU786450 EHP786447:EHQ786450 ERL786447:ERM786450 FBH786447:FBI786450 FLD786447:FLE786450 FUZ786447:FVA786450 GEV786447:GEW786450 GOR786447:GOS786450 GYN786447:GYO786450 HIJ786447:HIK786450 HSF786447:HSG786450 ICB786447:ICC786450 ILX786447:ILY786450 IVT786447:IVU786450 JFP786447:JFQ786450 JPL786447:JPM786450 JZH786447:JZI786450 KJD786447:KJE786450 KSZ786447:KTA786450 LCV786447:LCW786450 LMR786447:LMS786450 LWN786447:LWO786450 MGJ786447:MGK786450 MQF786447:MQG786450 NAB786447:NAC786450 NJX786447:NJY786450 NTT786447:NTU786450 ODP786447:ODQ786450 ONL786447:ONM786450 OXH786447:OXI786450 PHD786447:PHE786450 PQZ786447:PRA786450 QAV786447:QAW786450 QKR786447:QKS786450 QUN786447:QUO786450 REJ786447:REK786450 ROF786447:ROG786450 RYB786447:RYC786450 SHX786447:SHY786450 SRT786447:SRU786450 TBP786447:TBQ786450 TLL786447:TLM786450 TVH786447:TVI786450 UFD786447:UFE786450 UOZ786447:UPA786450 UYV786447:UYW786450 VIR786447:VIS786450 VSN786447:VSO786450 WCJ786447:WCK786450 WMF786447:WMG786450 WWB786447:WWC786450 T851983:U851986 JP851983:JQ851986 TL851983:TM851986 ADH851983:ADI851986 AND851983:ANE851986 AWZ851983:AXA851986 BGV851983:BGW851986 BQR851983:BQS851986 CAN851983:CAO851986 CKJ851983:CKK851986 CUF851983:CUG851986 DEB851983:DEC851986 DNX851983:DNY851986 DXT851983:DXU851986 EHP851983:EHQ851986 ERL851983:ERM851986 FBH851983:FBI851986 FLD851983:FLE851986 FUZ851983:FVA851986 GEV851983:GEW851986 GOR851983:GOS851986 GYN851983:GYO851986 HIJ851983:HIK851986 HSF851983:HSG851986 ICB851983:ICC851986 ILX851983:ILY851986 IVT851983:IVU851986 JFP851983:JFQ851986 JPL851983:JPM851986 JZH851983:JZI851986 KJD851983:KJE851986 KSZ851983:KTA851986 LCV851983:LCW851986 LMR851983:LMS851986 LWN851983:LWO851986 MGJ851983:MGK851986 MQF851983:MQG851986 NAB851983:NAC851986 NJX851983:NJY851986 NTT851983:NTU851986 ODP851983:ODQ851986 ONL851983:ONM851986 OXH851983:OXI851986 PHD851983:PHE851986 PQZ851983:PRA851986 QAV851983:QAW851986 QKR851983:QKS851986 QUN851983:QUO851986 REJ851983:REK851986 ROF851983:ROG851986 RYB851983:RYC851986 SHX851983:SHY851986 SRT851983:SRU851986 TBP851983:TBQ851986 TLL851983:TLM851986 TVH851983:TVI851986 UFD851983:UFE851986 UOZ851983:UPA851986 UYV851983:UYW851986 VIR851983:VIS851986 VSN851983:VSO851986 WCJ851983:WCK851986 WMF851983:WMG851986 WWB851983:WWC851986 T917519:U917522 JP917519:JQ917522 TL917519:TM917522 ADH917519:ADI917522 AND917519:ANE917522 AWZ917519:AXA917522 BGV917519:BGW917522 BQR917519:BQS917522 CAN917519:CAO917522 CKJ917519:CKK917522 CUF917519:CUG917522 DEB917519:DEC917522 DNX917519:DNY917522 DXT917519:DXU917522 EHP917519:EHQ917522 ERL917519:ERM917522 FBH917519:FBI917522 FLD917519:FLE917522 FUZ917519:FVA917522 GEV917519:GEW917522 GOR917519:GOS917522 GYN917519:GYO917522 HIJ917519:HIK917522 HSF917519:HSG917522 ICB917519:ICC917522 ILX917519:ILY917522 IVT917519:IVU917522 JFP917519:JFQ917522 JPL917519:JPM917522 JZH917519:JZI917522 KJD917519:KJE917522 KSZ917519:KTA917522 LCV917519:LCW917522 LMR917519:LMS917522 LWN917519:LWO917522 MGJ917519:MGK917522 MQF917519:MQG917522 NAB917519:NAC917522 NJX917519:NJY917522 NTT917519:NTU917522 ODP917519:ODQ917522 ONL917519:ONM917522 OXH917519:OXI917522 PHD917519:PHE917522 PQZ917519:PRA917522 QAV917519:QAW917522 QKR917519:QKS917522 QUN917519:QUO917522 REJ917519:REK917522 ROF917519:ROG917522 RYB917519:RYC917522 SHX917519:SHY917522 SRT917519:SRU917522 TBP917519:TBQ917522 TLL917519:TLM917522 TVH917519:TVI917522 UFD917519:UFE917522 UOZ917519:UPA917522 UYV917519:UYW917522 VIR917519:VIS917522 VSN917519:VSO917522 WCJ917519:WCK917522 WMF917519:WMG917522 WWB917519:WWC917522 T983055:U983058 JP983055:JQ983058 TL983055:TM983058 ADH983055:ADI983058 AND983055:ANE983058 AWZ983055:AXA983058 BGV983055:BGW983058 BQR983055:BQS983058 CAN983055:CAO983058 CKJ983055:CKK983058 CUF983055:CUG983058 DEB983055:DEC983058 DNX983055:DNY983058 DXT983055:DXU983058 EHP983055:EHQ983058 ERL983055:ERM983058 FBH983055:FBI983058 FLD983055:FLE983058 FUZ983055:FVA983058 GEV983055:GEW983058 GOR983055:GOS983058 GYN983055:GYO983058 HIJ983055:HIK983058 HSF983055:HSG983058 ICB983055:ICC983058 ILX983055:ILY983058 IVT983055:IVU983058 JFP983055:JFQ983058 JPL983055:JPM983058 JZH983055:JZI983058 KJD983055:KJE983058 KSZ983055:KTA983058 LCV983055:LCW983058 LMR983055:LMS983058 LWN983055:LWO983058 MGJ983055:MGK983058 MQF983055:MQG983058 NAB983055:NAC983058 NJX983055:NJY983058 NTT983055:NTU983058 ODP983055:ODQ983058 ONL983055:ONM983058 OXH983055:OXI983058 PHD983055:PHE983058 PQZ983055:PRA983058 QAV983055:QAW983058 QKR983055:QKS983058 QUN983055:QUO983058 REJ983055:REK983058 ROF983055:ROG983058 RYB983055:RYC983058 SHX983055:SHY983058 SRT983055:SRU983058 TBP983055:TBQ983058 TLL983055:TLM983058 TVH983055:TVI983058 UFD983055:UFE983058 UOZ983055:UPA983058 UYV983055:UYW983058 VIR983055:VIS983058 VSN983055:VSO983058 WCJ983055:WCK983058 WMF983055:WMG983058 WWB983055:WWC983058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BC65553 KY65553 UU65553 AEQ65553 AOM65553 AYI65553 BIE65553 BSA65553 CBW65553 CLS65553 CVO65553 DFK65553 DPG65553 DZC65553 EIY65553 ESU65553 FCQ65553 FMM65553 FWI65553 GGE65553 GQA65553 GZW65553 HJS65553 HTO65553 IDK65553 ING65553 IXC65553 JGY65553 JQU65553 KAQ65553 KKM65553 KUI65553 LEE65553 LOA65553 LXW65553 MHS65553 MRO65553 NBK65553 NLG65553 NVC65553 OEY65553 OOU65553 OYQ65553 PIM65553 PSI65553 QCE65553 QMA65553 QVW65553 RFS65553 RPO65553 RZK65553 SJG65553 STC65553 TCY65553 TMU65553 TWQ65553 UGM65553 UQI65553 VAE65553 VKA65553 VTW65553 WDS65553 WNO65553 WXK65553 BC131089 KY131089 UU131089 AEQ131089 AOM131089 AYI131089 BIE131089 BSA131089 CBW131089 CLS131089 CVO131089 DFK131089 DPG131089 DZC131089 EIY131089 ESU131089 FCQ131089 FMM131089 FWI131089 GGE131089 GQA131089 GZW131089 HJS131089 HTO131089 IDK131089 ING131089 IXC131089 JGY131089 JQU131089 KAQ131089 KKM131089 KUI131089 LEE131089 LOA131089 LXW131089 MHS131089 MRO131089 NBK131089 NLG131089 NVC131089 OEY131089 OOU131089 OYQ131089 PIM131089 PSI131089 QCE131089 QMA131089 QVW131089 RFS131089 RPO131089 RZK131089 SJG131089 STC131089 TCY131089 TMU131089 TWQ131089 UGM131089 UQI131089 VAE131089 VKA131089 VTW131089 WDS131089 WNO131089 WXK131089 BC196625 KY196625 UU196625 AEQ196625 AOM196625 AYI196625 BIE196625 BSA196625 CBW196625 CLS196625 CVO196625 DFK196625 DPG196625 DZC196625 EIY196625 ESU196625 FCQ196625 FMM196625 FWI196625 GGE196625 GQA196625 GZW196625 HJS196625 HTO196625 IDK196625 ING196625 IXC196625 JGY196625 JQU196625 KAQ196625 KKM196625 KUI196625 LEE196625 LOA196625 LXW196625 MHS196625 MRO196625 NBK196625 NLG196625 NVC196625 OEY196625 OOU196625 OYQ196625 PIM196625 PSI196625 QCE196625 QMA196625 QVW196625 RFS196625 RPO196625 RZK196625 SJG196625 STC196625 TCY196625 TMU196625 TWQ196625 UGM196625 UQI196625 VAE196625 VKA196625 VTW196625 WDS196625 WNO196625 WXK196625 BC262161 KY262161 UU262161 AEQ262161 AOM262161 AYI262161 BIE262161 BSA262161 CBW262161 CLS262161 CVO262161 DFK262161 DPG262161 DZC262161 EIY262161 ESU262161 FCQ262161 FMM262161 FWI262161 GGE262161 GQA262161 GZW262161 HJS262161 HTO262161 IDK262161 ING262161 IXC262161 JGY262161 JQU262161 KAQ262161 KKM262161 KUI262161 LEE262161 LOA262161 LXW262161 MHS262161 MRO262161 NBK262161 NLG262161 NVC262161 OEY262161 OOU262161 OYQ262161 PIM262161 PSI262161 QCE262161 QMA262161 QVW262161 RFS262161 RPO262161 RZK262161 SJG262161 STC262161 TCY262161 TMU262161 TWQ262161 UGM262161 UQI262161 VAE262161 VKA262161 VTW262161 WDS262161 WNO262161 WXK262161 BC327697 KY327697 UU327697 AEQ327697 AOM327697 AYI327697 BIE327697 BSA327697 CBW327697 CLS327697 CVO327697 DFK327697 DPG327697 DZC327697 EIY327697 ESU327697 FCQ327697 FMM327697 FWI327697 GGE327697 GQA327697 GZW327697 HJS327697 HTO327697 IDK327697 ING327697 IXC327697 JGY327697 JQU327697 KAQ327697 KKM327697 KUI327697 LEE327697 LOA327697 LXW327697 MHS327697 MRO327697 NBK327697 NLG327697 NVC327697 OEY327697 OOU327697 OYQ327697 PIM327697 PSI327697 QCE327697 QMA327697 QVW327697 RFS327697 RPO327697 RZK327697 SJG327697 STC327697 TCY327697 TMU327697 TWQ327697 UGM327697 UQI327697 VAE327697 VKA327697 VTW327697 WDS327697 WNO327697 WXK327697 BC393233 KY393233 UU393233 AEQ393233 AOM393233 AYI393233 BIE393233 BSA393233 CBW393233 CLS393233 CVO393233 DFK393233 DPG393233 DZC393233 EIY393233 ESU393233 FCQ393233 FMM393233 FWI393233 GGE393233 GQA393233 GZW393233 HJS393233 HTO393233 IDK393233 ING393233 IXC393233 JGY393233 JQU393233 KAQ393233 KKM393233 KUI393233 LEE393233 LOA393233 LXW393233 MHS393233 MRO393233 NBK393233 NLG393233 NVC393233 OEY393233 OOU393233 OYQ393233 PIM393233 PSI393233 QCE393233 QMA393233 QVW393233 RFS393233 RPO393233 RZK393233 SJG393233 STC393233 TCY393233 TMU393233 TWQ393233 UGM393233 UQI393233 VAE393233 VKA393233 VTW393233 WDS393233 WNO393233 WXK393233 BC458769 KY458769 UU458769 AEQ458769 AOM458769 AYI458769 BIE458769 BSA458769 CBW458769 CLS458769 CVO458769 DFK458769 DPG458769 DZC458769 EIY458769 ESU458769 FCQ458769 FMM458769 FWI458769 GGE458769 GQA458769 GZW458769 HJS458769 HTO458769 IDK458769 ING458769 IXC458769 JGY458769 JQU458769 KAQ458769 KKM458769 KUI458769 LEE458769 LOA458769 LXW458769 MHS458769 MRO458769 NBK458769 NLG458769 NVC458769 OEY458769 OOU458769 OYQ458769 PIM458769 PSI458769 QCE458769 QMA458769 QVW458769 RFS458769 RPO458769 RZK458769 SJG458769 STC458769 TCY458769 TMU458769 TWQ458769 UGM458769 UQI458769 VAE458769 VKA458769 VTW458769 WDS458769 WNO458769 WXK458769 BC524305 KY524305 UU524305 AEQ524305 AOM524305 AYI524305 BIE524305 BSA524305 CBW524305 CLS524305 CVO524305 DFK524305 DPG524305 DZC524305 EIY524305 ESU524305 FCQ524305 FMM524305 FWI524305 GGE524305 GQA524305 GZW524305 HJS524305 HTO524305 IDK524305 ING524305 IXC524305 JGY524305 JQU524305 KAQ524305 KKM524305 KUI524305 LEE524305 LOA524305 LXW524305 MHS524305 MRO524305 NBK524305 NLG524305 NVC524305 OEY524305 OOU524305 OYQ524305 PIM524305 PSI524305 QCE524305 QMA524305 QVW524305 RFS524305 RPO524305 RZK524305 SJG524305 STC524305 TCY524305 TMU524305 TWQ524305 UGM524305 UQI524305 VAE524305 VKA524305 VTW524305 WDS524305 WNO524305 WXK524305 BC589841 KY589841 UU589841 AEQ589841 AOM589841 AYI589841 BIE589841 BSA589841 CBW589841 CLS589841 CVO589841 DFK589841 DPG589841 DZC589841 EIY589841 ESU589841 FCQ589841 FMM589841 FWI589841 GGE589841 GQA589841 GZW589841 HJS589841 HTO589841 IDK589841 ING589841 IXC589841 JGY589841 JQU589841 KAQ589841 KKM589841 KUI589841 LEE589841 LOA589841 LXW589841 MHS589841 MRO589841 NBK589841 NLG589841 NVC589841 OEY589841 OOU589841 OYQ589841 PIM589841 PSI589841 QCE589841 QMA589841 QVW589841 RFS589841 RPO589841 RZK589841 SJG589841 STC589841 TCY589841 TMU589841 TWQ589841 UGM589841 UQI589841 VAE589841 VKA589841 VTW589841 WDS589841 WNO589841 WXK589841 BC655377 KY655377 UU655377 AEQ655377 AOM655377 AYI655377 BIE655377 BSA655377 CBW655377 CLS655377 CVO655377 DFK655377 DPG655377 DZC655377 EIY655377 ESU655377 FCQ655377 FMM655377 FWI655377 GGE655377 GQA655377 GZW655377 HJS655377 HTO655377 IDK655377 ING655377 IXC655377 JGY655377 JQU655377 KAQ655377 KKM655377 KUI655377 LEE655377 LOA655377 LXW655377 MHS655377 MRO655377 NBK655377 NLG655377 NVC655377 OEY655377 OOU655377 OYQ655377 PIM655377 PSI655377 QCE655377 QMA655377 QVW655377 RFS655377 RPO655377 RZK655377 SJG655377 STC655377 TCY655377 TMU655377 TWQ655377 UGM655377 UQI655377 VAE655377 VKA655377 VTW655377 WDS655377 WNO655377 WXK655377 BC720913 KY720913 UU720913 AEQ720913 AOM720913 AYI720913 BIE720913 BSA720913 CBW720913 CLS720913 CVO720913 DFK720913 DPG720913 DZC720913 EIY720913 ESU720913 FCQ720913 FMM720913 FWI720913 GGE720913 GQA720913 GZW720913 HJS720913 HTO720913 IDK720913 ING720913 IXC720913 JGY720913 JQU720913 KAQ720913 KKM720913 KUI720913 LEE720913 LOA720913 LXW720913 MHS720913 MRO720913 NBK720913 NLG720913 NVC720913 OEY720913 OOU720913 OYQ720913 PIM720913 PSI720913 QCE720913 QMA720913 QVW720913 RFS720913 RPO720913 RZK720913 SJG720913 STC720913 TCY720913 TMU720913 TWQ720913 UGM720913 UQI720913 VAE720913 VKA720913 VTW720913 WDS720913 WNO720913 WXK720913 BC786449 KY786449 UU786449 AEQ786449 AOM786449 AYI786449 BIE786449 BSA786449 CBW786449 CLS786449 CVO786449 DFK786449 DPG786449 DZC786449 EIY786449 ESU786449 FCQ786449 FMM786449 FWI786449 GGE786449 GQA786449 GZW786449 HJS786449 HTO786449 IDK786449 ING786449 IXC786449 JGY786449 JQU786449 KAQ786449 KKM786449 KUI786449 LEE786449 LOA786449 LXW786449 MHS786449 MRO786449 NBK786449 NLG786449 NVC786449 OEY786449 OOU786449 OYQ786449 PIM786449 PSI786449 QCE786449 QMA786449 QVW786449 RFS786449 RPO786449 RZK786449 SJG786449 STC786449 TCY786449 TMU786449 TWQ786449 UGM786449 UQI786449 VAE786449 VKA786449 VTW786449 WDS786449 WNO786449 WXK786449 BC851985 KY851985 UU851985 AEQ851985 AOM851985 AYI851985 BIE851985 BSA851985 CBW851985 CLS851985 CVO851985 DFK851985 DPG851985 DZC851985 EIY851985 ESU851985 FCQ851985 FMM851985 FWI851985 GGE851985 GQA851985 GZW851985 HJS851985 HTO851985 IDK851985 ING851985 IXC851985 JGY851985 JQU851985 KAQ851985 KKM851985 KUI851985 LEE851985 LOA851985 LXW851985 MHS851985 MRO851985 NBK851985 NLG851985 NVC851985 OEY851985 OOU851985 OYQ851985 PIM851985 PSI851985 QCE851985 QMA851985 QVW851985 RFS851985 RPO851985 RZK851985 SJG851985 STC851985 TCY851985 TMU851985 TWQ851985 UGM851985 UQI851985 VAE851985 VKA851985 VTW851985 WDS851985 WNO851985 WXK851985 BC917521 KY917521 UU917521 AEQ917521 AOM917521 AYI917521 BIE917521 BSA917521 CBW917521 CLS917521 CVO917521 DFK917521 DPG917521 DZC917521 EIY917521 ESU917521 FCQ917521 FMM917521 FWI917521 GGE917521 GQA917521 GZW917521 HJS917521 HTO917521 IDK917521 ING917521 IXC917521 JGY917521 JQU917521 KAQ917521 KKM917521 KUI917521 LEE917521 LOA917521 LXW917521 MHS917521 MRO917521 NBK917521 NLG917521 NVC917521 OEY917521 OOU917521 OYQ917521 PIM917521 PSI917521 QCE917521 QMA917521 QVW917521 RFS917521 RPO917521 RZK917521 SJG917521 STC917521 TCY917521 TMU917521 TWQ917521 UGM917521 UQI917521 VAE917521 VKA917521 VTW917521 WDS917521 WNO917521 WXK917521 BC983057 KY983057 UU983057 AEQ983057 AOM983057 AYI983057 BIE983057 BSA983057 CBW983057 CLS983057 CVO983057 DFK983057 DPG983057 DZC983057 EIY983057 ESU983057 FCQ983057 FMM983057 FWI983057 GGE983057 GQA983057 GZW983057 HJS983057 HTO983057 IDK983057 ING983057 IXC983057 JGY983057 JQU983057 KAQ983057 KKM983057 KUI983057 LEE983057 LOA983057 LXW983057 MHS983057 MRO983057 NBK983057 NLG983057 NVC983057 OEY983057 OOU983057 OYQ983057 PIM983057 PSI983057 QCE983057 QMA983057 QVW983057 RFS983057 RPO983057 RZK983057 SJG983057 STC983057 TCY983057 TMU983057 TWQ983057 UGM983057 UQI983057 VAE983057 VKA983057 VTW983057 WDS983057 WNO983057 WXK983057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AX65551 KT65551 UP65551 AEL65551 AOH65551 AYD65551 BHZ65551 BRV65551 CBR65551 CLN65551 CVJ65551 DFF65551 DPB65551 DYX65551 EIT65551 ESP65551 FCL65551 FMH65551 FWD65551 GFZ65551 GPV65551 GZR65551 HJN65551 HTJ65551 IDF65551 INB65551 IWX65551 JGT65551 JQP65551 KAL65551 KKH65551 KUD65551 LDZ65551 LNV65551 LXR65551 MHN65551 MRJ65551 NBF65551 NLB65551 NUX65551 OET65551 OOP65551 OYL65551 PIH65551 PSD65551 QBZ65551 QLV65551 QVR65551 RFN65551 RPJ65551 RZF65551 SJB65551 SSX65551 TCT65551 TMP65551 TWL65551 UGH65551 UQD65551 UZZ65551 VJV65551 VTR65551 WDN65551 WNJ65551 WXF65551 AX131087 KT131087 UP131087 AEL131087 AOH131087 AYD131087 BHZ131087 BRV131087 CBR131087 CLN131087 CVJ131087 DFF131087 DPB131087 DYX131087 EIT131087 ESP131087 FCL131087 FMH131087 FWD131087 GFZ131087 GPV131087 GZR131087 HJN131087 HTJ131087 IDF131087 INB131087 IWX131087 JGT131087 JQP131087 KAL131087 KKH131087 KUD131087 LDZ131087 LNV131087 LXR131087 MHN131087 MRJ131087 NBF131087 NLB131087 NUX131087 OET131087 OOP131087 OYL131087 PIH131087 PSD131087 QBZ131087 QLV131087 QVR131087 RFN131087 RPJ131087 RZF131087 SJB131087 SSX131087 TCT131087 TMP131087 TWL131087 UGH131087 UQD131087 UZZ131087 VJV131087 VTR131087 WDN131087 WNJ131087 WXF131087 AX196623 KT196623 UP196623 AEL196623 AOH196623 AYD196623 BHZ196623 BRV196623 CBR196623 CLN196623 CVJ196623 DFF196623 DPB196623 DYX196623 EIT196623 ESP196623 FCL196623 FMH196623 FWD196623 GFZ196623 GPV196623 GZR196623 HJN196623 HTJ196623 IDF196623 INB196623 IWX196623 JGT196623 JQP196623 KAL196623 KKH196623 KUD196623 LDZ196623 LNV196623 LXR196623 MHN196623 MRJ196623 NBF196623 NLB196623 NUX196623 OET196623 OOP196623 OYL196623 PIH196623 PSD196623 QBZ196623 QLV196623 QVR196623 RFN196623 RPJ196623 RZF196623 SJB196623 SSX196623 TCT196623 TMP196623 TWL196623 UGH196623 UQD196623 UZZ196623 VJV196623 VTR196623 WDN196623 WNJ196623 WXF196623 AX262159 KT262159 UP262159 AEL262159 AOH262159 AYD262159 BHZ262159 BRV262159 CBR262159 CLN262159 CVJ262159 DFF262159 DPB262159 DYX262159 EIT262159 ESP262159 FCL262159 FMH262159 FWD262159 GFZ262159 GPV262159 GZR262159 HJN262159 HTJ262159 IDF262159 INB262159 IWX262159 JGT262159 JQP262159 KAL262159 KKH262159 KUD262159 LDZ262159 LNV262159 LXR262159 MHN262159 MRJ262159 NBF262159 NLB262159 NUX262159 OET262159 OOP262159 OYL262159 PIH262159 PSD262159 QBZ262159 QLV262159 QVR262159 RFN262159 RPJ262159 RZF262159 SJB262159 SSX262159 TCT262159 TMP262159 TWL262159 UGH262159 UQD262159 UZZ262159 VJV262159 VTR262159 WDN262159 WNJ262159 WXF262159 AX327695 KT327695 UP327695 AEL327695 AOH327695 AYD327695 BHZ327695 BRV327695 CBR327695 CLN327695 CVJ327695 DFF327695 DPB327695 DYX327695 EIT327695 ESP327695 FCL327695 FMH327695 FWD327695 GFZ327695 GPV327695 GZR327695 HJN327695 HTJ327695 IDF327695 INB327695 IWX327695 JGT327695 JQP327695 KAL327695 KKH327695 KUD327695 LDZ327695 LNV327695 LXR327695 MHN327695 MRJ327695 NBF327695 NLB327695 NUX327695 OET327695 OOP327695 OYL327695 PIH327695 PSD327695 QBZ327695 QLV327695 QVR327695 RFN327695 RPJ327695 RZF327695 SJB327695 SSX327695 TCT327695 TMP327695 TWL327695 UGH327695 UQD327695 UZZ327695 VJV327695 VTR327695 WDN327695 WNJ327695 WXF327695 AX393231 KT393231 UP393231 AEL393231 AOH393231 AYD393231 BHZ393231 BRV393231 CBR393231 CLN393231 CVJ393231 DFF393231 DPB393231 DYX393231 EIT393231 ESP393231 FCL393231 FMH393231 FWD393231 GFZ393231 GPV393231 GZR393231 HJN393231 HTJ393231 IDF393231 INB393231 IWX393231 JGT393231 JQP393231 KAL393231 KKH393231 KUD393231 LDZ393231 LNV393231 LXR393231 MHN393231 MRJ393231 NBF393231 NLB393231 NUX393231 OET393231 OOP393231 OYL393231 PIH393231 PSD393231 QBZ393231 QLV393231 QVR393231 RFN393231 RPJ393231 RZF393231 SJB393231 SSX393231 TCT393231 TMP393231 TWL393231 UGH393231 UQD393231 UZZ393231 VJV393231 VTR393231 WDN393231 WNJ393231 WXF393231 AX458767 KT458767 UP458767 AEL458767 AOH458767 AYD458767 BHZ458767 BRV458767 CBR458767 CLN458767 CVJ458767 DFF458767 DPB458767 DYX458767 EIT458767 ESP458767 FCL458767 FMH458767 FWD458767 GFZ458767 GPV458767 GZR458767 HJN458767 HTJ458767 IDF458767 INB458767 IWX458767 JGT458767 JQP458767 KAL458767 KKH458767 KUD458767 LDZ458767 LNV458767 LXR458767 MHN458767 MRJ458767 NBF458767 NLB458767 NUX458767 OET458767 OOP458767 OYL458767 PIH458767 PSD458767 QBZ458767 QLV458767 QVR458767 RFN458767 RPJ458767 RZF458767 SJB458767 SSX458767 TCT458767 TMP458767 TWL458767 UGH458767 UQD458767 UZZ458767 VJV458767 VTR458767 WDN458767 WNJ458767 WXF458767 AX524303 KT524303 UP524303 AEL524303 AOH524303 AYD524303 BHZ524303 BRV524303 CBR524303 CLN524303 CVJ524303 DFF524303 DPB524303 DYX524303 EIT524303 ESP524303 FCL524303 FMH524303 FWD524303 GFZ524303 GPV524303 GZR524303 HJN524303 HTJ524303 IDF524303 INB524303 IWX524303 JGT524303 JQP524303 KAL524303 KKH524303 KUD524303 LDZ524303 LNV524303 LXR524303 MHN524303 MRJ524303 NBF524303 NLB524303 NUX524303 OET524303 OOP524303 OYL524303 PIH524303 PSD524303 QBZ524303 QLV524303 QVR524303 RFN524303 RPJ524303 RZF524303 SJB524303 SSX524303 TCT524303 TMP524303 TWL524303 UGH524303 UQD524303 UZZ524303 VJV524303 VTR524303 WDN524303 WNJ524303 WXF524303 AX589839 KT589839 UP589839 AEL589839 AOH589839 AYD589839 BHZ589839 BRV589839 CBR589839 CLN589839 CVJ589839 DFF589839 DPB589839 DYX589839 EIT589839 ESP589839 FCL589839 FMH589839 FWD589839 GFZ589839 GPV589839 GZR589839 HJN589839 HTJ589839 IDF589839 INB589839 IWX589839 JGT589839 JQP589839 KAL589839 KKH589839 KUD589839 LDZ589839 LNV589839 LXR589839 MHN589839 MRJ589839 NBF589839 NLB589839 NUX589839 OET589839 OOP589839 OYL589839 PIH589839 PSD589839 QBZ589839 QLV589839 QVR589839 RFN589839 RPJ589839 RZF589839 SJB589839 SSX589839 TCT589839 TMP589839 TWL589839 UGH589839 UQD589839 UZZ589839 VJV589839 VTR589839 WDN589839 WNJ589839 WXF589839 AX655375 KT655375 UP655375 AEL655375 AOH655375 AYD655375 BHZ655375 BRV655375 CBR655375 CLN655375 CVJ655375 DFF655375 DPB655375 DYX655375 EIT655375 ESP655375 FCL655375 FMH655375 FWD655375 GFZ655375 GPV655375 GZR655375 HJN655375 HTJ655375 IDF655375 INB655375 IWX655375 JGT655375 JQP655375 KAL655375 KKH655375 KUD655375 LDZ655375 LNV655375 LXR655375 MHN655375 MRJ655375 NBF655375 NLB655375 NUX655375 OET655375 OOP655375 OYL655375 PIH655375 PSD655375 QBZ655375 QLV655375 QVR655375 RFN655375 RPJ655375 RZF655375 SJB655375 SSX655375 TCT655375 TMP655375 TWL655375 UGH655375 UQD655375 UZZ655375 VJV655375 VTR655375 WDN655375 WNJ655375 WXF655375 AX720911 KT720911 UP720911 AEL720911 AOH720911 AYD720911 BHZ720911 BRV720911 CBR720911 CLN720911 CVJ720911 DFF720911 DPB720911 DYX720911 EIT720911 ESP720911 FCL720911 FMH720911 FWD720911 GFZ720911 GPV720911 GZR720911 HJN720911 HTJ720911 IDF720911 INB720911 IWX720911 JGT720911 JQP720911 KAL720911 KKH720911 KUD720911 LDZ720911 LNV720911 LXR720911 MHN720911 MRJ720911 NBF720911 NLB720911 NUX720911 OET720911 OOP720911 OYL720911 PIH720911 PSD720911 QBZ720911 QLV720911 QVR720911 RFN720911 RPJ720911 RZF720911 SJB720911 SSX720911 TCT720911 TMP720911 TWL720911 UGH720911 UQD720911 UZZ720911 VJV720911 VTR720911 WDN720911 WNJ720911 WXF720911 AX786447 KT786447 UP786447 AEL786447 AOH786447 AYD786447 BHZ786447 BRV786447 CBR786447 CLN786447 CVJ786447 DFF786447 DPB786447 DYX786447 EIT786447 ESP786447 FCL786447 FMH786447 FWD786447 GFZ786447 GPV786447 GZR786447 HJN786447 HTJ786447 IDF786447 INB786447 IWX786447 JGT786447 JQP786447 KAL786447 KKH786447 KUD786447 LDZ786447 LNV786447 LXR786447 MHN786447 MRJ786447 NBF786447 NLB786447 NUX786447 OET786447 OOP786447 OYL786447 PIH786447 PSD786447 QBZ786447 QLV786447 QVR786447 RFN786447 RPJ786447 RZF786447 SJB786447 SSX786447 TCT786447 TMP786447 TWL786447 UGH786447 UQD786447 UZZ786447 VJV786447 VTR786447 WDN786447 WNJ786447 WXF786447 AX851983 KT851983 UP851983 AEL851983 AOH851983 AYD851983 BHZ851983 BRV851983 CBR851983 CLN851983 CVJ851983 DFF851983 DPB851983 DYX851983 EIT851983 ESP851983 FCL851983 FMH851983 FWD851983 GFZ851983 GPV851983 GZR851983 HJN851983 HTJ851983 IDF851983 INB851983 IWX851983 JGT851983 JQP851983 KAL851983 KKH851983 KUD851983 LDZ851983 LNV851983 LXR851983 MHN851983 MRJ851983 NBF851983 NLB851983 NUX851983 OET851983 OOP851983 OYL851983 PIH851983 PSD851983 QBZ851983 QLV851983 QVR851983 RFN851983 RPJ851983 RZF851983 SJB851983 SSX851983 TCT851983 TMP851983 TWL851983 UGH851983 UQD851983 UZZ851983 VJV851983 VTR851983 WDN851983 WNJ851983 WXF851983 AX917519 KT917519 UP917519 AEL917519 AOH917519 AYD917519 BHZ917519 BRV917519 CBR917519 CLN917519 CVJ917519 DFF917519 DPB917519 DYX917519 EIT917519 ESP917519 FCL917519 FMH917519 FWD917519 GFZ917519 GPV917519 GZR917519 HJN917519 HTJ917519 IDF917519 INB917519 IWX917519 JGT917519 JQP917519 KAL917519 KKH917519 KUD917519 LDZ917519 LNV917519 LXR917519 MHN917519 MRJ917519 NBF917519 NLB917519 NUX917519 OET917519 OOP917519 OYL917519 PIH917519 PSD917519 QBZ917519 QLV917519 QVR917519 RFN917519 RPJ917519 RZF917519 SJB917519 SSX917519 TCT917519 TMP917519 TWL917519 UGH917519 UQD917519 UZZ917519 VJV917519 VTR917519 WDN917519 WNJ917519 WXF917519 AX983055 KT983055 UP983055 AEL983055 AOH983055 AYD983055 BHZ983055 BRV983055 CBR983055 CLN983055 CVJ983055 DFF983055 DPB983055 DYX983055 EIT983055 ESP983055 FCL983055 FMH983055 FWD983055 GFZ983055 GPV983055 GZR983055 HJN983055 HTJ983055 IDF983055 INB983055 IWX983055 JGT983055 JQP983055 KAL983055 KKH983055 KUD983055 LDZ983055 LNV983055 LXR983055 MHN983055 MRJ983055 NBF983055 NLB983055 NUX983055 OET983055 OOP983055 OYL983055 PIH983055 PSD983055 QBZ983055 QLV983055 QVR983055 RFN983055 RPJ983055 RZF983055 SJB983055 SSX983055 TCT983055 TMP983055 TWL983055 UGH983055 UQD983055 UZZ983055 VJV983055 VTR983055 WDN983055 WNJ983055 WXF983055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BO65553 LK65553 VG65553 AFC65553 AOY65553 AYU65553 BIQ65553 BSM65553 CCI65553 CME65553 CWA65553 DFW65553 DPS65553 DZO65553 EJK65553 ETG65553 FDC65553 FMY65553 FWU65553 GGQ65553 GQM65553 HAI65553 HKE65553 HUA65553 IDW65553 INS65553 IXO65553 JHK65553 JRG65553 KBC65553 KKY65553 KUU65553 LEQ65553 LOM65553 LYI65553 MIE65553 MSA65553 NBW65553 NLS65553 NVO65553 OFK65553 OPG65553 OZC65553 PIY65553 PSU65553 QCQ65553 QMM65553 QWI65553 RGE65553 RQA65553 RZW65553 SJS65553 STO65553 TDK65553 TNG65553 TXC65553 UGY65553 UQU65553 VAQ65553 VKM65553 VUI65553 WEE65553 WOA65553 WXW65553 BO131089 LK131089 VG131089 AFC131089 AOY131089 AYU131089 BIQ131089 BSM131089 CCI131089 CME131089 CWA131089 DFW131089 DPS131089 DZO131089 EJK131089 ETG131089 FDC131089 FMY131089 FWU131089 GGQ131089 GQM131089 HAI131089 HKE131089 HUA131089 IDW131089 INS131089 IXO131089 JHK131089 JRG131089 KBC131089 KKY131089 KUU131089 LEQ131089 LOM131089 LYI131089 MIE131089 MSA131089 NBW131089 NLS131089 NVO131089 OFK131089 OPG131089 OZC131089 PIY131089 PSU131089 QCQ131089 QMM131089 QWI131089 RGE131089 RQA131089 RZW131089 SJS131089 STO131089 TDK131089 TNG131089 TXC131089 UGY131089 UQU131089 VAQ131089 VKM131089 VUI131089 WEE131089 WOA131089 WXW131089 BO196625 LK196625 VG196625 AFC196625 AOY196625 AYU196625 BIQ196625 BSM196625 CCI196625 CME196625 CWA196625 DFW196625 DPS196625 DZO196625 EJK196625 ETG196625 FDC196625 FMY196625 FWU196625 GGQ196625 GQM196625 HAI196625 HKE196625 HUA196625 IDW196625 INS196625 IXO196625 JHK196625 JRG196625 KBC196625 KKY196625 KUU196625 LEQ196625 LOM196625 LYI196625 MIE196625 MSA196625 NBW196625 NLS196625 NVO196625 OFK196625 OPG196625 OZC196625 PIY196625 PSU196625 QCQ196625 QMM196625 QWI196625 RGE196625 RQA196625 RZW196625 SJS196625 STO196625 TDK196625 TNG196625 TXC196625 UGY196625 UQU196625 VAQ196625 VKM196625 VUI196625 WEE196625 WOA196625 WXW196625 BO262161 LK262161 VG262161 AFC262161 AOY262161 AYU262161 BIQ262161 BSM262161 CCI262161 CME262161 CWA262161 DFW262161 DPS262161 DZO262161 EJK262161 ETG262161 FDC262161 FMY262161 FWU262161 GGQ262161 GQM262161 HAI262161 HKE262161 HUA262161 IDW262161 INS262161 IXO262161 JHK262161 JRG262161 KBC262161 KKY262161 KUU262161 LEQ262161 LOM262161 LYI262161 MIE262161 MSA262161 NBW262161 NLS262161 NVO262161 OFK262161 OPG262161 OZC262161 PIY262161 PSU262161 QCQ262161 QMM262161 QWI262161 RGE262161 RQA262161 RZW262161 SJS262161 STO262161 TDK262161 TNG262161 TXC262161 UGY262161 UQU262161 VAQ262161 VKM262161 VUI262161 WEE262161 WOA262161 WXW262161 BO327697 LK327697 VG327697 AFC327697 AOY327697 AYU327697 BIQ327697 BSM327697 CCI327697 CME327697 CWA327697 DFW327697 DPS327697 DZO327697 EJK327697 ETG327697 FDC327697 FMY327697 FWU327697 GGQ327697 GQM327697 HAI327697 HKE327697 HUA327697 IDW327697 INS327697 IXO327697 JHK327697 JRG327697 KBC327697 KKY327697 KUU327697 LEQ327697 LOM327697 LYI327697 MIE327697 MSA327697 NBW327697 NLS327697 NVO327697 OFK327697 OPG327697 OZC327697 PIY327697 PSU327697 QCQ327697 QMM327697 QWI327697 RGE327697 RQA327697 RZW327697 SJS327697 STO327697 TDK327697 TNG327697 TXC327697 UGY327697 UQU327697 VAQ327697 VKM327697 VUI327697 WEE327697 WOA327697 WXW327697 BO393233 LK393233 VG393233 AFC393233 AOY393233 AYU393233 BIQ393233 BSM393233 CCI393233 CME393233 CWA393233 DFW393233 DPS393233 DZO393233 EJK393233 ETG393233 FDC393233 FMY393233 FWU393233 GGQ393233 GQM393233 HAI393233 HKE393233 HUA393233 IDW393233 INS393233 IXO393233 JHK393233 JRG393233 KBC393233 KKY393233 KUU393233 LEQ393233 LOM393233 LYI393233 MIE393233 MSA393233 NBW393233 NLS393233 NVO393233 OFK393233 OPG393233 OZC393233 PIY393233 PSU393233 QCQ393233 QMM393233 QWI393233 RGE393233 RQA393233 RZW393233 SJS393233 STO393233 TDK393233 TNG393233 TXC393233 UGY393233 UQU393233 VAQ393233 VKM393233 VUI393233 WEE393233 WOA393233 WXW393233 BO458769 LK458769 VG458769 AFC458769 AOY458769 AYU458769 BIQ458769 BSM458769 CCI458769 CME458769 CWA458769 DFW458769 DPS458769 DZO458769 EJK458769 ETG458769 FDC458769 FMY458769 FWU458769 GGQ458769 GQM458769 HAI458769 HKE458769 HUA458769 IDW458769 INS458769 IXO458769 JHK458769 JRG458769 KBC458769 KKY458769 KUU458769 LEQ458769 LOM458769 LYI458769 MIE458769 MSA458769 NBW458769 NLS458769 NVO458769 OFK458769 OPG458769 OZC458769 PIY458769 PSU458769 QCQ458769 QMM458769 QWI458769 RGE458769 RQA458769 RZW458769 SJS458769 STO458769 TDK458769 TNG458769 TXC458769 UGY458769 UQU458769 VAQ458769 VKM458769 VUI458769 WEE458769 WOA458769 WXW458769 BO524305 LK524305 VG524305 AFC524305 AOY524305 AYU524305 BIQ524305 BSM524305 CCI524305 CME524305 CWA524305 DFW524305 DPS524305 DZO524305 EJK524305 ETG524305 FDC524305 FMY524305 FWU524305 GGQ524305 GQM524305 HAI524305 HKE524305 HUA524305 IDW524305 INS524305 IXO524305 JHK524305 JRG524305 KBC524305 KKY524305 KUU524305 LEQ524305 LOM524305 LYI524305 MIE524305 MSA524305 NBW524305 NLS524305 NVO524305 OFK524305 OPG524305 OZC524305 PIY524305 PSU524305 QCQ524305 QMM524305 QWI524305 RGE524305 RQA524305 RZW524305 SJS524305 STO524305 TDK524305 TNG524305 TXC524305 UGY524305 UQU524305 VAQ524305 VKM524305 VUI524305 WEE524305 WOA524305 WXW524305 BO589841 LK589841 VG589841 AFC589841 AOY589841 AYU589841 BIQ589841 BSM589841 CCI589841 CME589841 CWA589841 DFW589841 DPS589841 DZO589841 EJK589841 ETG589841 FDC589841 FMY589841 FWU589841 GGQ589841 GQM589841 HAI589841 HKE589841 HUA589841 IDW589841 INS589841 IXO589841 JHK589841 JRG589841 KBC589841 KKY589841 KUU589841 LEQ589841 LOM589841 LYI589841 MIE589841 MSA589841 NBW589841 NLS589841 NVO589841 OFK589841 OPG589841 OZC589841 PIY589841 PSU589841 QCQ589841 QMM589841 QWI589841 RGE589841 RQA589841 RZW589841 SJS589841 STO589841 TDK589841 TNG589841 TXC589841 UGY589841 UQU589841 VAQ589841 VKM589841 VUI589841 WEE589841 WOA589841 WXW589841 BO655377 LK655377 VG655377 AFC655377 AOY655377 AYU655377 BIQ655377 BSM655377 CCI655377 CME655377 CWA655377 DFW655377 DPS655377 DZO655377 EJK655377 ETG655377 FDC655377 FMY655377 FWU655377 GGQ655377 GQM655377 HAI655377 HKE655377 HUA655377 IDW655377 INS655377 IXO655377 JHK655377 JRG655377 KBC655377 KKY655377 KUU655377 LEQ655377 LOM655377 LYI655377 MIE655377 MSA655377 NBW655377 NLS655377 NVO655377 OFK655377 OPG655377 OZC655377 PIY655377 PSU655377 QCQ655377 QMM655377 QWI655377 RGE655377 RQA655377 RZW655377 SJS655377 STO655377 TDK655377 TNG655377 TXC655377 UGY655377 UQU655377 VAQ655377 VKM655377 VUI655377 WEE655377 WOA655377 WXW655377 BO720913 LK720913 VG720913 AFC720913 AOY720913 AYU720913 BIQ720913 BSM720913 CCI720913 CME720913 CWA720913 DFW720913 DPS720913 DZO720913 EJK720913 ETG720913 FDC720913 FMY720913 FWU720913 GGQ720913 GQM720913 HAI720913 HKE720913 HUA720913 IDW720913 INS720913 IXO720913 JHK720913 JRG720913 KBC720913 KKY720913 KUU720913 LEQ720913 LOM720913 LYI720913 MIE720913 MSA720913 NBW720913 NLS720913 NVO720913 OFK720913 OPG720913 OZC720913 PIY720913 PSU720913 QCQ720913 QMM720913 QWI720913 RGE720913 RQA720913 RZW720913 SJS720913 STO720913 TDK720913 TNG720913 TXC720913 UGY720913 UQU720913 VAQ720913 VKM720913 VUI720913 WEE720913 WOA720913 WXW720913 BO786449 LK786449 VG786449 AFC786449 AOY786449 AYU786449 BIQ786449 BSM786449 CCI786449 CME786449 CWA786449 DFW786449 DPS786449 DZO786449 EJK786449 ETG786449 FDC786449 FMY786449 FWU786449 GGQ786449 GQM786449 HAI786449 HKE786449 HUA786449 IDW786449 INS786449 IXO786449 JHK786449 JRG786449 KBC786449 KKY786449 KUU786449 LEQ786449 LOM786449 LYI786449 MIE786449 MSA786449 NBW786449 NLS786449 NVO786449 OFK786449 OPG786449 OZC786449 PIY786449 PSU786449 QCQ786449 QMM786449 QWI786449 RGE786449 RQA786449 RZW786449 SJS786449 STO786449 TDK786449 TNG786449 TXC786449 UGY786449 UQU786449 VAQ786449 VKM786449 VUI786449 WEE786449 WOA786449 WXW786449 BO851985 LK851985 VG851985 AFC851985 AOY851985 AYU851985 BIQ851985 BSM851985 CCI851985 CME851985 CWA851985 DFW851985 DPS851985 DZO851985 EJK851985 ETG851985 FDC851985 FMY851985 FWU851985 GGQ851985 GQM851985 HAI851985 HKE851985 HUA851985 IDW851985 INS851985 IXO851985 JHK851985 JRG851985 KBC851985 KKY851985 KUU851985 LEQ851985 LOM851985 LYI851985 MIE851985 MSA851985 NBW851985 NLS851985 NVO851985 OFK851985 OPG851985 OZC851985 PIY851985 PSU851985 QCQ851985 QMM851985 QWI851985 RGE851985 RQA851985 RZW851985 SJS851985 STO851985 TDK851985 TNG851985 TXC851985 UGY851985 UQU851985 VAQ851985 VKM851985 VUI851985 WEE851985 WOA851985 WXW851985 BO917521 LK917521 VG917521 AFC917521 AOY917521 AYU917521 BIQ917521 BSM917521 CCI917521 CME917521 CWA917521 DFW917521 DPS917521 DZO917521 EJK917521 ETG917521 FDC917521 FMY917521 FWU917521 GGQ917521 GQM917521 HAI917521 HKE917521 HUA917521 IDW917521 INS917521 IXO917521 JHK917521 JRG917521 KBC917521 KKY917521 KUU917521 LEQ917521 LOM917521 LYI917521 MIE917521 MSA917521 NBW917521 NLS917521 NVO917521 OFK917521 OPG917521 OZC917521 PIY917521 PSU917521 QCQ917521 QMM917521 QWI917521 RGE917521 RQA917521 RZW917521 SJS917521 STO917521 TDK917521 TNG917521 TXC917521 UGY917521 UQU917521 VAQ917521 VKM917521 VUI917521 WEE917521 WOA917521 WXW917521 BO983057 LK983057 VG983057 AFC983057 AOY983057 AYU983057 BIQ983057 BSM983057 CCI983057 CME983057 CWA983057 DFW983057 DPS983057 DZO983057 EJK983057 ETG983057 FDC983057 FMY983057 FWU983057 GGQ983057 GQM983057 HAI983057 HKE983057 HUA983057 IDW983057 INS983057 IXO983057 JHK983057 JRG983057 KBC983057 KKY983057 KUU983057 LEQ983057 LOM983057 LYI983057 MIE983057 MSA983057 NBW983057 NLS983057 NVO983057 OFK983057 OPG983057 OZC983057 PIY983057 PSU983057 QCQ983057 QMM983057 QWI983057 RGE983057 RQA983057 RZW983057 SJS983057 STO983057 TDK983057 TNG983057 TXC983057 UGY983057 UQU983057 VAQ983057 VKM983057 VUI983057 WEE983057 WOA983057 WXW983057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BL65562 LH65562 VD65562 AEZ65562 AOV65562 AYR65562 BIN65562 BSJ65562 CCF65562 CMB65562 CVX65562 DFT65562 DPP65562 DZL65562 EJH65562 ETD65562 FCZ65562 FMV65562 FWR65562 GGN65562 GQJ65562 HAF65562 HKB65562 HTX65562 IDT65562 INP65562 IXL65562 JHH65562 JRD65562 KAZ65562 KKV65562 KUR65562 LEN65562 LOJ65562 LYF65562 MIB65562 MRX65562 NBT65562 NLP65562 NVL65562 OFH65562 OPD65562 OYZ65562 PIV65562 PSR65562 QCN65562 QMJ65562 QWF65562 RGB65562 RPX65562 RZT65562 SJP65562 STL65562 TDH65562 TND65562 TWZ65562 UGV65562 UQR65562 VAN65562 VKJ65562 VUF65562 WEB65562 WNX65562 WXT65562 BL131098 LH131098 VD131098 AEZ131098 AOV131098 AYR131098 BIN131098 BSJ131098 CCF131098 CMB131098 CVX131098 DFT131098 DPP131098 DZL131098 EJH131098 ETD131098 FCZ131098 FMV131098 FWR131098 GGN131098 GQJ131098 HAF131098 HKB131098 HTX131098 IDT131098 INP131098 IXL131098 JHH131098 JRD131098 KAZ131098 KKV131098 KUR131098 LEN131098 LOJ131098 LYF131098 MIB131098 MRX131098 NBT131098 NLP131098 NVL131098 OFH131098 OPD131098 OYZ131098 PIV131098 PSR131098 QCN131098 QMJ131098 QWF131098 RGB131098 RPX131098 RZT131098 SJP131098 STL131098 TDH131098 TND131098 TWZ131098 UGV131098 UQR131098 VAN131098 VKJ131098 VUF131098 WEB131098 WNX131098 WXT131098 BL196634 LH196634 VD196634 AEZ196634 AOV196634 AYR196634 BIN196634 BSJ196634 CCF196634 CMB196634 CVX196634 DFT196634 DPP196634 DZL196634 EJH196634 ETD196634 FCZ196634 FMV196634 FWR196634 GGN196634 GQJ196634 HAF196634 HKB196634 HTX196634 IDT196634 INP196634 IXL196634 JHH196634 JRD196634 KAZ196634 KKV196634 KUR196634 LEN196634 LOJ196634 LYF196634 MIB196634 MRX196634 NBT196634 NLP196634 NVL196634 OFH196634 OPD196634 OYZ196634 PIV196634 PSR196634 QCN196634 QMJ196634 QWF196634 RGB196634 RPX196634 RZT196634 SJP196634 STL196634 TDH196634 TND196634 TWZ196634 UGV196634 UQR196634 VAN196634 VKJ196634 VUF196634 WEB196634 WNX196634 WXT196634 BL262170 LH262170 VD262170 AEZ262170 AOV262170 AYR262170 BIN262170 BSJ262170 CCF262170 CMB262170 CVX262170 DFT262170 DPP262170 DZL262170 EJH262170 ETD262170 FCZ262170 FMV262170 FWR262170 GGN262170 GQJ262170 HAF262170 HKB262170 HTX262170 IDT262170 INP262170 IXL262170 JHH262170 JRD262170 KAZ262170 KKV262170 KUR262170 LEN262170 LOJ262170 LYF262170 MIB262170 MRX262170 NBT262170 NLP262170 NVL262170 OFH262170 OPD262170 OYZ262170 PIV262170 PSR262170 QCN262170 QMJ262170 QWF262170 RGB262170 RPX262170 RZT262170 SJP262170 STL262170 TDH262170 TND262170 TWZ262170 UGV262170 UQR262170 VAN262170 VKJ262170 VUF262170 WEB262170 WNX262170 WXT262170 BL327706 LH327706 VD327706 AEZ327706 AOV327706 AYR327706 BIN327706 BSJ327706 CCF327706 CMB327706 CVX327706 DFT327706 DPP327706 DZL327706 EJH327706 ETD327706 FCZ327706 FMV327706 FWR327706 GGN327706 GQJ327706 HAF327706 HKB327706 HTX327706 IDT327706 INP327706 IXL327706 JHH327706 JRD327706 KAZ327706 KKV327706 KUR327706 LEN327706 LOJ327706 LYF327706 MIB327706 MRX327706 NBT327706 NLP327706 NVL327706 OFH327706 OPD327706 OYZ327706 PIV327706 PSR327706 QCN327706 QMJ327706 QWF327706 RGB327706 RPX327706 RZT327706 SJP327706 STL327706 TDH327706 TND327706 TWZ327706 UGV327706 UQR327706 VAN327706 VKJ327706 VUF327706 WEB327706 WNX327706 WXT327706 BL393242 LH393242 VD393242 AEZ393242 AOV393242 AYR393242 BIN393242 BSJ393242 CCF393242 CMB393242 CVX393242 DFT393242 DPP393242 DZL393242 EJH393242 ETD393242 FCZ393242 FMV393242 FWR393242 GGN393242 GQJ393242 HAF393242 HKB393242 HTX393242 IDT393242 INP393242 IXL393242 JHH393242 JRD393242 KAZ393242 KKV393242 KUR393242 LEN393242 LOJ393242 LYF393242 MIB393242 MRX393242 NBT393242 NLP393242 NVL393242 OFH393242 OPD393242 OYZ393242 PIV393242 PSR393242 QCN393242 QMJ393242 QWF393242 RGB393242 RPX393242 RZT393242 SJP393242 STL393242 TDH393242 TND393242 TWZ393242 UGV393242 UQR393242 VAN393242 VKJ393242 VUF393242 WEB393242 WNX393242 WXT393242 BL458778 LH458778 VD458778 AEZ458778 AOV458778 AYR458778 BIN458778 BSJ458778 CCF458778 CMB458778 CVX458778 DFT458778 DPP458778 DZL458778 EJH458778 ETD458778 FCZ458778 FMV458778 FWR458778 GGN458778 GQJ458778 HAF458778 HKB458778 HTX458778 IDT458778 INP458778 IXL458778 JHH458778 JRD458778 KAZ458778 KKV458778 KUR458778 LEN458778 LOJ458778 LYF458778 MIB458778 MRX458778 NBT458778 NLP458778 NVL458778 OFH458778 OPD458778 OYZ458778 PIV458778 PSR458778 QCN458778 QMJ458778 QWF458778 RGB458778 RPX458778 RZT458778 SJP458778 STL458778 TDH458778 TND458778 TWZ458778 UGV458778 UQR458778 VAN458778 VKJ458778 VUF458778 WEB458778 WNX458778 WXT458778 BL524314 LH524314 VD524314 AEZ524314 AOV524314 AYR524314 BIN524314 BSJ524314 CCF524314 CMB524314 CVX524314 DFT524314 DPP524314 DZL524314 EJH524314 ETD524314 FCZ524314 FMV524314 FWR524314 GGN524314 GQJ524314 HAF524314 HKB524314 HTX524314 IDT524314 INP524314 IXL524314 JHH524314 JRD524314 KAZ524314 KKV524314 KUR524314 LEN524314 LOJ524314 LYF524314 MIB524314 MRX524314 NBT524314 NLP524314 NVL524314 OFH524314 OPD524314 OYZ524314 PIV524314 PSR524314 QCN524314 QMJ524314 QWF524314 RGB524314 RPX524314 RZT524314 SJP524314 STL524314 TDH524314 TND524314 TWZ524314 UGV524314 UQR524314 VAN524314 VKJ524314 VUF524314 WEB524314 WNX524314 WXT524314 BL589850 LH589850 VD589850 AEZ589850 AOV589850 AYR589850 BIN589850 BSJ589850 CCF589850 CMB589850 CVX589850 DFT589850 DPP589850 DZL589850 EJH589850 ETD589850 FCZ589850 FMV589850 FWR589850 GGN589850 GQJ589850 HAF589850 HKB589850 HTX589850 IDT589850 INP589850 IXL589850 JHH589850 JRD589850 KAZ589850 KKV589850 KUR589850 LEN589850 LOJ589850 LYF589850 MIB589850 MRX589850 NBT589850 NLP589850 NVL589850 OFH589850 OPD589850 OYZ589850 PIV589850 PSR589850 QCN589850 QMJ589850 QWF589850 RGB589850 RPX589850 RZT589850 SJP589850 STL589850 TDH589850 TND589850 TWZ589850 UGV589850 UQR589850 VAN589850 VKJ589850 VUF589850 WEB589850 WNX589850 WXT589850 BL655386 LH655386 VD655386 AEZ655386 AOV655386 AYR655386 BIN655386 BSJ655386 CCF655386 CMB655386 CVX655386 DFT655386 DPP655386 DZL655386 EJH655386 ETD655386 FCZ655386 FMV655386 FWR655386 GGN655386 GQJ655386 HAF655386 HKB655386 HTX655386 IDT655386 INP655386 IXL655386 JHH655386 JRD655386 KAZ655386 KKV655386 KUR655386 LEN655386 LOJ655386 LYF655386 MIB655386 MRX655386 NBT655386 NLP655386 NVL655386 OFH655386 OPD655386 OYZ655386 PIV655386 PSR655386 QCN655386 QMJ655386 QWF655386 RGB655386 RPX655386 RZT655386 SJP655386 STL655386 TDH655386 TND655386 TWZ655386 UGV655386 UQR655386 VAN655386 VKJ655386 VUF655386 WEB655386 WNX655386 WXT655386 BL720922 LH720922 VD720922 AEZ720922 AOV720922 AYR720922 BIN720922 BSJ720922 CCF720922 CMB720922 CVX720922 DFT720922 DPP720922 DZL720922 EJH720922 ETD720922 FCZ720922 FMV720922 FWR720922 GGN720922 GQJ720922 HAF720922 HKB720922 HTX720922 IDT720922 INP720922 IXL720922 JHH720922 JRD720922 KAZ720922 KKV720922 KUR720922 LEN720922 LOJ720922 LYF720922 MIB720922 MRX720922 NBT720922 NLP720922 NVL720922 OFH720922 OPD720922 OYZ720922 PIV720922 PSR720922 QCN720922 QMJ720922 QWF720922 RGB720922 RPX720922 RZT720922 SJP720922 STL720922 TDH720922 TND720922 TWZ720922 UGV720922 UQR720922 VAN720922 VKJ720922 VUF720922 WEB720922 WNX720922 WXT720922 BL786458 LH786458 VD786458 AEZ786458 AOV786458 AYR786458 BIN786458 BSJ786458 CCF786458 CMB786458 CVX786458 DFT786458 DPP786458 DZL786458 EJH786458 ETD786458 FCZ786458 FMV786458 FWR786458 GGN786458 GQJ786458 HAF786458 HKB786458 HTX786458 IDT786458 INP786458 IXL786458 JHH786458 JRD786458 KAZ786458 KKV786458 KUR786458 LEN786458 LOJ786458 LYF786458 MIB786458 MRX786458 NBT786458 NLP786458 NVL786458 OFH786458 OPD786458 OYZ786458 PIV786458 PSR786458 QCN786458 QMJ786458 QWF786458 RGB786458 RPX786458 RZT786458 SJP786458 STL786458 TDH786458 TND786458 TWZ786458 UGV786458 UQR786458 VAN786458 VKJ786458 VUF786458 WEB786458 WNX786458 WXT786458 BL851994 LH851994 VD851994 AEZ851994 AOV851994 AYR851994 BIN851994 BSJ851994 CCF851994 CMB851994 CVX851994 DFT851994 DPP851994 DZL851994 EJH851994 ETD851994 FCZ851994 FMV851994 FWR851994 GGN851994 GQJ851994 HAF851994 HKB851994 HTX851994 IDT851994 INP851994 IXL851994 JHH851994 JRD851994 KAZ851994 KKV851994 KUR851994 LEN851994 LOJ851994 LYF851994 MIB851994 MRX851994 NBT851994 NLP851994 NVL851994 OFH851994 OPD851994 OYZ851994 PIV851994 PSR851994 QCN851994 QMJ851994 QWF851994 RGB851994 RPX851994 RZT851994 SJP851994 STL851994 TDH851994 TND851994 TWZ851994 UGV851994 UQR851994 VAN851994 VKJ851994 VUF851994 WEB851994 WNX851994 WXT851994 BL917530 LH917530 VD917530 AEZ917530 AOV917530 AYR917530 BIN917530 BSJ917530 CCF917530 CMB917530 CVX917530 DFT917530 DPP917530 DZL917530 EJH917530 ETD917530 FCZ917530 FMV917530 FWR917530 GGN917530 GQJ917530 HAF917530 HKB917530 HTX917530 IDT917530 INP917530 IXL917530 JHH917530 JRD917530 KAZ917530 KKV917530 KUR917530 LEN917530 LOJ917530 LYF917530 MIB917530 MRX917530 NBT917530 NLP917530 NVL917530 OFH917530 OPD917530 OYZ917530 PIV917530 PSR917530 QCN917530 QMJ917530 QWF917530 RGB917530 RPX917530 RZT917530 SJP917530 STL917530 TDH917530 TND917530 TWZ917530 UGV917530 UQR917530 VAN917530 VKJ917530 VUF917530 WEB917530 WNX917530 WXT917530 BL983066 LH983066 VD983066 AEZ983066 AOV983066 AYR983066 BIN983066 BSJ983066 CCF983066 CMB983066 CVX983066 DFT983066 DPP983066 DZL983066 EJH983066 ETD983066 FCZ983066 FMV983066 FWR983066 GGN983066 GQJ983066 HAF983066 HKB983066 HTX983066 IDT983066 INP983066 IXL983066 JHH983066 JRD983066 KAZ983066 KKV983066 KUR983066 LEN983066 LOJ983066 LYF983066 MIB983066 MRX983066 NBT983066 NLP983066 NVL983066 OFH983066 OPD983066 OYZ983066 PIV983066 PSR983066 QCN983066 QMJ983066 QWF983066 RGB983066 RPX983066 RZT983066 SJP983066 STL983066 TDH983066 TND983066 TWZ983066 UGV983066 UQR983066 VAN983066 VKJ983066 VUF983066 WEB983066 WNX983066 WXT983066 X31:X32 JT31:JT32 TP31:TP32 ADL31:ADL32 ANH31:ANH32 AXD31:AXD32 BGZ31:BGZ32 BQV31:BQV32 CAR31:CAR32 CKN31:CKN32 CUJ31:CUJ32 DEF31:DEF32 DOB31:DOB32 DXX31:DXX32 EHT31:EHT32 ERP31:ERP32 FBL31:FBL32 FLH31:FLH32 FVD31:FVD32 GEZ31:GEZ32 GOV31:GOV32 GYR31:GYR32 HIN31:HIN32 HSJ31:HSJ32 ICF31:ICF32 IMB31:IMB32 IVX31:IVX32 JFT31:JFT32 JPP31:JPP32 JZL31:JZL32 KJH31:KJH32 KTD31:KTD32 LCZ31:LCZ32 LMV31:LMV32 LWR31:LWR32 MGN31:MGN32 MQJ31:MQJ32 NAF31:NAF32 NKB31:NKB32 NTX31:NTX32 ODT31:ODT32 ONP31:ONP32 OXL31:OXL32 PHH31:PHH32 PRD31:PRD32 QAZ31:QAZ32 QKV31:QKV32 QUR31:QUR32 REN31:REN32 ROJ31:ROJ32 RYF31:RYF32 SIB31:SIB32 SRX31:SRX32 TBT31:TBT32 TLP31:TLP32 TVL31:TVL32 UFH31:UFH32 UPD31:UPD32 UYZ31:UYZ32 VIV31:VIV32 VSR31:VSR32 WCN31:WCN32 WMJ31:WMJ32 WWF31:WWF32 X65572:X65573 JT65572:JT65573 TP65572:TP65573 ADL65572:ADL65573 ANH65572:ANH65573 AXD65572:AXD65573 BGZ65572:BGZ65573 BQV65572:BQV65573 CAR65572:CAR65573 CKN65572:CKN65573 CUJ65572:CUJ65573 DEF65572:DEF65573 DOB65572:DOB65573 DXX65572:DXX65573 EHT65572:EHT65573 ERP65572:ERP65573 FBL65572:FBL65573 FLH65572:FLH65573 FVD65572:FVD65573 GEZ65572:GEZ65573 GOV65572:GOV65573 GYR65572:GYR65573 HIN65572:HIN65573 HSJ65572:HSJ65573 ICF65572:ICF65573 IMB65572:IMB65573 IVX65572:IVX65573 JFT65572:JFT65573 JPP65572:JPP65573 JZL65572:JZL65573 KJH65572:KJH65573 KTD65572:KTD65573 LCZ65572:LCZ65573 LMV65572:LMV65573 LWR65572:LWR65573 MGN65572:MGN65573 MQJ65572:MQJ65573 NAF65572:NAF65573 NKB65572:NKB65573 NTX65572:NTX65573 ODT65572:ODT65573 ONP65572:ONP65573 OXL65572:OXL65573 PHH65572:PHH65573 PRD65572:PRD65573 QAZ65572:QAZ65573 QKV65572:QKV65573 QUR65572:QUR65573 REN65572:REN65573 ROJ65572:ROJ65573 RYF65572:RYF65573 SIB65572:SIB65573 SRX65572:SRX65573 TBT65572:TBT65573 TLP65572:TLP65573 TVL65572:TVL65573 UFH65572:UFH65573 UPD65572:UPD65573 UYZ65572:UYZ65573 VIV65572:VIV65573 VSR65572:VSR65573 WCN65572:WCN65573 WMJ65572:WMJ65573 WWF65572:WWF65573 X131108:X131109 JT131108:JT131109 TP131108:TP131109 ADL131108:ADL131109 ANH131108:ANH131109 AXD131108:AXD131109 BGZ131108:BGZ131109 BQV131108:BQV131109 CAR131108:CAR131109 CKN131108:CKN131109 CUJ131108:CUJ131109 DEF131108:DEF131109 DOB131108:DOB131109 DXX131108:DXX131109 EHT131108:EHT131109 ERP131108:ERP131109 FBL131108:FBL131109 FLH131108:FLH131109 FVD131108:FVD131109 GEZ131108:GEZ131109 GOV131108:GOV131109 GYR131108:GYR131109 HIN131108:HIN131109 HSJ131108:HSJ131109 ICF131108:ICF131109 IMB131108:IMB131109 IVX131108:IVX131109 JFT131108:JFT131109 JPP131108:JPP131109 JZL131108:JZL131109 KJH131108:KJH131109 KTD131108:KTD131109 LCZ131108:LCZ131109 LMV131108:LMV131109 LWR131108:LWR131109 MGN131108:MGN131109 MQJ131108:MQJ131109 NAF131108:NAF131109 NKB131108:NKB131109 NTX131108:NTX131109 ODT131108:ODT131109 ONP131108:ONP131109 OXL131108:OXL131109 PHH131108:PHH131109 PRD131108:PRD131109 QAZ131108:QAZ131109 QKV131108:QKV131109 QUR131108:QUR131109 REN131108:REN131109 ROJ131108:ROJ131109 RYF131108:RYF131109 SIB131108:SIB131109 SRX131108:SRX131109 TBT131108:TBT131109 TLP131108:TLP131109 TVL131108:TVL131109 UFH131108:UFH131109 UPD131108:UPD131109 UYZ131108:UYZ131109 VIV131108:VIV131109 VSR131108:VSR131109 WCN131108:WCN131109 WMJ131108:WMJ131109 WWF131108:WWF131109 X196644:X196645 JT196644:JT196645 TP196644:TP196645 ADL196644:ADL196645 ANH196644:ANH196645 AXD196644:AXD196645 BGZ196644:BGZ196645 BQV196644:BQV196645 CAR196644:CAR196645 CKN196644:CKN196645 CUJ196644:CUJ196645 DEF196644:DEF196645 DOB196644:DOB196645 DXX196644:DXX196645 EHT196644:EHT196645 ERP196644:ERP196645 FBL196644:FBL196645 FLH196644:FLH196645 FVD196644:FVD196645 GEZ196644:GEZ196645 GOV196644:GOV196645 GYR196644:GYR196645 HIN196644:HIN196645 HSJ196644:HSJ196645 ICF196644:ICF196645 IMB196644:IMB196645 IVX196644:IVX196645 JFT196644:JFT196645 JPP196644:JPP196645 JZL196644:JZL196645 KJH196644:KJH196645 KTD196644:KTD196645 LCZ196644:LCZ196645 LMV196644:LMV196645 LWR196644:LWR196645 MGN196644:MGN196645 MQJ196644:MQJ196645 NAF196644:NAF196645 NKB196644:NKB196645 NTX196644:NTX196645 ODT196644:ODT196645 ONP196644:ONP196645 OXL196644:OXL196645 PHH196644:PHH196645 PRD196644:PRD196645 QAZ196644:QAZ196645 QKV196644:QKV196645 QUR196644:QUR196645 REN196644:REN196645 ROJ196644:ROJ196645 RYF196644:RYF196645 SIB196644:SIB196645 SRX196644:SRX196645 TBT196644:TBT196645 TLP196644:TLP196645 TVL196644:TVL196645 UFH196644:UFH196645 UPD196644:UPD196645 UYZ196644:UYZ196645 VIV196644:VIV196645 VSR196644:VSR196645 WCN196644:WCN196645 WMJ196644:WMJ196645 WWF196644:WWF196645 X262180:X262181 JT262180:JT262181 TP262180:TP262181 ADL262180:ADL262181 ANH262180:ANH262181 AXD262180:AXD262181 BGZ262180:BGZ262181 BQV262180:BQV262181 CAR262180:CAR262181 CKN262180:CKN262181 CUJ262180:CUJ262181 DEF262180:DEF262181 DOB262180:DOB262181 DXX262180:DXX262181 EHT262180:EHT262181 ERP262180:ERP262181 FBL262180:FBL262181 FLH262180:FLH262181 FVD262180:FVD262181 GEZ262180:GEZ262181 GOV262180:GOV262181 GYR262180:GYR262181 HIN262180:HIN262181 HSJ262180:HSJ262181 ICF262180:ICF262181 IMB262180:IMB262181 IVX262180:IVX262181 JFT262180:JFT262181 JPP262180:JPP262181 JZL262180:JZL262181 KJH262180:KJH262181 KTD262180:KTD262181 LCZ262180:LCZ262181 LMV262180:LMV262181 LWR262180:LWR262181 MGN262180:MGN262181 MQJ262180:MQJ262181 NAF262180:NAF262181 NKB262180:NKB262181 NTX262180:NTX262181 ODT262180:ODT262181 ONP262180:ONP262181 OXL262180:OXL262181 PHH262180:PHH262181 PRD262180:PRD262181 QAZ262180:QAZ262181 QKV262180:QKV262181 QUR262180:QUR262181 REN262180:REN262181 ROJ262180:ROJ262181 RYF262180:RYF262181 SIB262180:SIB262181 SRX262180:SRX262181 TBT262180:TBT262181 TLP262180:TLP262181 TVL262180:TVL262181 UFH262180:UFH262181 UPD262180:UPD262181 UYZ262180:UYZ262181 VIV262180:VIV262181 VSR262180:VSR262181 WCN262180:WCN262181 WMJ262180:WMJ262181 WWF262180:WWF262181 X327716:X327717 JT327716:JT327717 TP327716:TP327717 ADL327716:ADL327717 ANH327716:ANH327717 AXD327716:AXD327717 BGZ327716:BGZ327717 BQV327716:BQV327717 CAR327716:CAR327717 CKN327716:CKN327717 CUJ327716:CUJ327717 DEF327716:DEF327717 DOB327716:DOB327717 DXX327716:DXX327717 EHT327716:EHT327717 ERP327716:ERP327717 FBL327716:FBL327717 FLH327716:FLH327717 FVD327716:FVD327717 GEZ327716:GEZ327717 GOV327716:GOV327717 GYR327716:GYR327717 HIN327716:HIN327717 HSJ327716:HSJ327717 ICF327716:ICF327717 IMB327716:IMB327717 IVX327716:IVX327717 JFT327716:JFT327717 JPP327716:JPP327717 JZL327716:JZL327717 KJH327716:KJH327717 KTD327716:KTD327717 LCZ327716:LCZ327717 LMV327716:LMV327717 LWR327716:LWR327717 MGN327716:MGN327717 MQJ327716:MQJ327717 NAF327716:NAF327717 NKB327716:NKB327717 NTX327716:NTX327717 ODT327716:ODT327717 ONP327716:ONP327717 OXL327716:OXL327717 PHH327716:PHH327717 PRD327716:PRD327717 QAZ327716:QAZ327717 QKV327716:QKV327717 QUR327716:QUR327717 REN327716:REN327717 ROJ327716:ROJ327717 RYF327716:RYF327717 SIB327716:SIB327717 SRX327716:SRX327717 TBT327716:TBT327717 TLP327716:TLP327717 TVL327716:TVL327717 UFH327716:UFH327717 UPD327716:UPD327717 UYZ327716:UYZ327717 VIV327716:VIV327717 VSR327716:VSR327717 WCN327716:WCN327717 WMJ327716:WMJ327717 WWF327716:WWF327717 X393252:X393253 JT393252:JT393253 TP393252:TP393253 ADL393252:ADL393253 ANH393252:ANH393253 AXD393252:AXD393253 BGZ393252:BGZ393253 BQV393252:BQV393253 CAR393252:CAR393253 CKN393252:CKN393253 CUJ393252:CUJ393253 DEF393252:DEF393253 DOB393252:DOB393253 DXX393252:DXX393253 EHT393252:EHT393253 ERP393252:ERP393253 FBL393252:FBL393253 FLH393252:FLH393253 FVD393252:FVD393253 GEZ393252:GEZ393253 GOV393252:GOV393253 GYR393252:GYR393253 HIN393252:HIN393253 HSJ393252:HSJ393253 ICF393252:ICF393253 IMB393252:IMB393253 IVX393252:IVX393253 JFT393252:JFT393253 JPP393252:JPP393253 JZL393252:JZL393253 KJH393252:KJH393253 KTD393252:KTD393253 LCZ393252:LCZ393253 LMV393252:LMV393253 LWR393252:LWR393253 MGN393252:MGN393253 MQJ393252:MQJ393253 NAF393252:NAF393253 NKB393252:NKB393253 NTX393252:NTX393253 ODT393252:ODT393253 ONP393252:ONP393253 OXL393252:OXL393253 PHH393252:PHH393253 PRD393252:PRD393253 QAZ393252:QAZ393253 QKV393252:QKV393253 QUR393252:QUR393253 REN393252:REN393253 ROJ393252:ROJ393253 RYF393252:RYF393253 SIB393252:SIB393253 SRX393252:SRX393253 TBT393252:TBT393253 TLP393252:TLP393253 TVL393252:TVL393253 UFH393252:UFH393253 UPD393252:UPD393253 UYZ393252:UYZ393253 VIV393252:VIV393253 VSR393252:VSR393253 WCN393252:WCN393253 WMJ393252:WMJ393253 WWF393252:WWF393253 X458788:X458789 JT458788:JT458789 TP458788:TP458789 ADL458788:ADL458789 ANH458788:ANH458789 AXD458788:AXD458789 BGZ458788:BGZ458789 BQV458788:BQV458789 CAR458788:CAR458789 CKN458788:CKN458789 CUJ458788:CUJ458789 DEF458788:DEF458789 DOB458788:DOB458789 DXX458788:DXX458789 EHT458788:EHT458789 ERP458788:ERP458789 FBL458788:FBL458789 FLH458788:FLH458789 FVD458788:FVD458789 GEZ458788:GEZ458789 GOV458788:GOV458789 GYR458788:GYR458789 HIN458788:HIN458789 HSJ458788:HSJ458789 ICF458788:ICF458789 IMB458788:IMB458789 IVX458788:IVX458789 JFT458788:JFT458789 JPP458788:JPP458789 JZL458788:JZL458789 KJH458788:KJH458789 KTD458788:KTD458789 LCZ458788:LCZ458789 LMV458788:LMV458789 LWR458788:LWR458789 MGN458788:MGN458789 MQJ458788:MQJ458789 NAF458788:NAF458789 NKB458788:NKB458789 NTX458788:NTX458789 ODT458788:ODT458789 ONP458788:ONP458789 OXL458788:OXL458789 PHH458788:PHH458789 PRD458788:PRD458789 QAZ458788:QAZ458789 QKV458788:QKV458789 QUR458788:QUR458789 REN458788:REN458789 ROJ458788:ROJ458789 RYF458788:RYF458789 SIB458788:SIB458789 SRX458788:SRX458789 TBT458788:TBT458789 TLP458788:TLP458789 TVL458788:TVL458789 UFH458788:UFH458789 UPD458788:UPD458789 UYZ458788:UYZ458789 VIV458788:VIV458789 VSR458788:VSR458789 WCN458788:WCN458789 WMJ458788:WMJ458789 WWF458788:WWF458789 X524324:X524325 JT524324:JT524325 TP524324:TP524325 ADL524324:ADL524325 ANH524324:ANH524325 AXD524324:AXD524325 BGZ524324:BGZ524325 BQV524324:BQV524325 CAR524324:CAR524325 CKN524324:CKN524325 CUJ524324:CUJ524325 DEF524324:DEF524325 DOB524324:DOB524325 DXX524324:DXX524325 EHT524324:EHT524325 ERP524324:ERP524325 FBL524324:FBL524325 FLH524324:FLH524325 FVD524324:FVD524325 GEZ524324:GEZ524325 GOV524324:GOV524325 GYR524324:GYR524325 HIN524324:HIN524325 HSJ524324:HSJ524325 ICF524324:ICF524325 IMB524324:IMB524325 IVX524324:IVX524325 JFT524324:JFT524325 JPP524324:JPP524325 JZL524324:JZL524325 KJH524324:KJH524325 KTD524324:KTD524325 LCZ524324:LCZ524325 LMV524324:LMV524325 LWR524324:LWR524325 MGN524324:MGN524325 MQJ524324:MQJ524325 NAF524324:NAF524325 NKB524324:NKB524325 NTX524324:NTX524325 ODT524324:ODT524325 ONP524324:ONP524325 OXL524324:OXL524325 PHH524324:PHH524325 PRD524324:PRD524325 QAZ524324:QAZ524325 QKV524324:QKV524325 QUR524324:QUR524325 REN524324:REN524325 ROJ524324:ROJ524325 RYF524324:RYF524325 SIB524324:SIB524325 SRX524324:SRX524325 TBT524324:TBT524325 TLP524324:TLP524325 TVL524324:TVL524325 UFH524324:UFH524325 UPD524324:UPD524325 UYZ524324:UYZ524325 VIV524324:VIV524325 VSR524324:VSR524325 WCN524324:WCN524325 WMJ524324:WMJ524325 WWF524324:WWF524325 X589860:X589861 JT589860:JT589861 TP589860:TP589861 ADL589860:ADL589861 ANH589860:ANH589861 AXD589860:AXD589861 BGZ589860:BGZ589861 BQV589860:BQV589861 CAR589860:CAR589861 CKN589860:CKN589861 CUJ589860:CUJ589861 DEF589860:DEF589861 DOB589860:DOB589861 DXX589860:DXX589861 EHT589860:EHT589861 ERP589860:ERP589861 FBL589860:FBL589861 FLH589860:FLH589861 FVD589860:FVD589861 GEZ589860:GEZ589861 GOV589860:GOV589861 GYR589860:GYR589861 HIN589860:HIN589861 HSJ589860:HSJ589861 ICF589860:ICF589861 IMB589860:IMB589861 IVX589860:IVX589861 JFT589860:JFT589861 JPP589860:JPP589861 JZL589860:JZL589861 KJH589860:KJH589861 KTD589860:KTD589861 LCZ589860:LCZ589861 LMV589860:LMV589861 LWR589860:LWR589861 MGN589860:MGN589861 MQJ589860:MQJ589861 NAF589860:NAF589861 NKB589860:NKB589861 NTX589860:NTX589861 ODT589860:ODT589861 ONP589860:ONP589861 OXL589860:OXL589861 PHH589860:PHH589861 PRD589860:PRD589861 QAZ589860:QAZ589861 QKV589860:QKV589861 QUR589860:QUR589861 REN589860:REN589861 ROJ589860:ROJ589861 RYF589860:RYF589861 SIB589860:SIB589861 SRX589860:SRX589861 TBT589860:TBT589861 TLP589860:TLP589861 TVL589860:TVL589861 UFH589860:UFH589861 UPD589860:UPD589861 UYZ589860:UYZ589861 VIV589860:VIV589861 VSR589860:VSR589861 WCN589860:WCN589861 WMJ589860:WMJ589861 WWF589860:WWF589861 X655396:X655397 JT655396:JT655397 TP655396:TP655397 ADL655396:ADL655397 ANH655396:ANH655397 AXD655396:AXD655397 BGZ655396:BGZ655397 BQV655396:BQV655397 CAR655396:CAR655397 CKN655396:CKN655397 CUJ655396:CUJ655397 DEF655396:DEF655397 DOB655396:DOB655397 DXX655396:DXX655397 EHT655396:EHT655397 ERP655396:ERP655397 FBL655396:FBL655397 FLH655396:FLH655397 FVD655396:FVD655397 GEZ655396:GEZ655397 GOV655396:GOV655397 GYR655396:GYR655397 HIN655396:HIN655397 HSJ655396:HSJ655397 ICF655396:ICF655397 IMB655396:IMB655397 IVX655396:IVX655397 JFT655396:JFT655397 JPP655396:JPP655397 JZL655396:JZL655397 KJH655396:KJH655397 KTD655396:KTD655397 LCZ655396:LCZ655397 LMV655396:LMV655397 LWR655396:LWR655397 MGN655396:MGN655397 MQJ655396:MQJ655397 NAF655396:NAF655397 NKB655396:NKB655397 NTX655396:NTX655397 ODT655396:ODT655397 ONP655396:ONP655397 OXL655396:OXL655397 PHH655396:PHH655397 PRD655396:PRD655397 QAZ655396:QAZ655397 QKV655396:QKV655397 QUR655396:QUR655397 REN655396:REN655397 ROJ655396:ROJ655397 RYF655396:RYF655397 SIB655396:SIB655397 SRX655396:SRX655397 TBT655396:TBT655397 TLP655396:TLP655397 TVL655396:TVL655397 UFH655396:UFH655397 UPD655396:UPD655397 UYZ655396:UYZ655397 VIV655396:VIV655397 VSR655396:VSR655397 WCN655396:WCN655397 WMJ655396:WMJ655397 WWF655396:WWF655397 X720932:X720933 JT720932:JT720933 TP720932:TP720933 ADL720932:ADL720933 ANH720932:ANH720933 AXD720932:AXD720933 BGZ720932:BGZ720933 BQV720932:BQV720933 CAR720932:CAR720933 CKN720932:CKN720933 CUJ720932:CUJ720933 DEF720932:DEF720933 DOB720932:DOB720933 DXX720932:DXX720933 EHT720932:EHT720933 ERP720932:ERP720933 FBL720932:FBL720933 FLH720932:FLH720933 FVD720932:FVD720933 GEZ720932:GEZ720933 GOV720932:GOV720933 GYR720932:GYR720933 HIN720932:HIN720933 HSJ720932:HSJ720933 ICF720932:ICF720933 IMB720932:IMB720933 IVX720932:IVX720933 JFT720932:JFT720933 JPP720932:JPP720933 JZL720932:JZL720933 KJH720932:KJH720933 KTD720932:KTD720933 LCZ720932:LCZ720933 LMV720932:LMV720933 LWR720932:LWR720933 MGN720932:MGN720933 MQJ720932:MQJ720933 NAF720932:NAF720933 NKB720932:NKB720933 NTX720932:NTX720933 ODT720932:ODT720933 ONP720932:ONP720933 OXL720932:OXL720933 PHH720932:PHH720933 PRD720932:PRD720933 QAZ720932:QAZ720933 QKV720932:QKV720933 QUR720932:QUR720933 REN720932:REN720933 ROJ720932:ROJ720933 RYF720932:RYF720933 SIB720932:SIB720933 SRX720932:SRX720933 TBT720932:TBT720933 TLP720932:TLP720933 TVL720932:TVL720933 UFH720932:UFH720933 UPD720932:UPD720933 UYZ720932:UYZ720933 VIV720932:VIV720933 VSR720932:VSR720933 WCN720932:WCN720933 WMJ720932:WMJ720933 WWF720932:WWF720933 X786468:X786469 JT786468:JT786469 TP786468:TP786469 ADL786468:ADL786469 ANH786468:ANH786469 AXD786468:AXD786469 BGZ786468:BGZ786469 BQV786468:BQV786469 CAR786468:CAR786469 CKN786468:CKN786469 CUJ786468:CUJ786469 DEF786468:DEF786469 DOB786468:DOB786469 DXX786468:DXX786469 EHT786468:EHT786469 ERP786468:ERP786469 FBL786468:FBL786469 FLH786468:FLH786469 FVD786468:FVD786469 GEZ786468:GEZ786469 GOV786468:GOV786469 GYR786468:GYR786469 HIN786468:HIN786469 HSJ786468:HSJ786469 ICF786468:ICF786469 IMB786468:IMB786469 IVX786468:IVX786469 JFT786468:JFT786469 JPP786468:JPP786469 JZL786468:JZL786469 KJH786468:KJH786469 KTD786468:KTD786469 LCZ786468:LCZ786469 LMV786468:LMV786469 LWR786468:LWR786469 MGN786468:MGN786469 MQJ786468:MQJ786469 NAF786468:NAF786469 NKB786468:NKB786469 NTX786468:NTX786469 ODT786468:ODT786469 ONP786468:ONP786469 OXL786468:OXL786469 PHH786468:PHH786469 PRD786468:PRD786469 QAZ786468:QAZ786469 QKV786468:QKV786469 QUR786468:QUR786469 REN786468:REN786469 ROJ786468:ROJ786469 RYF786468:RYF786469 SIB786468:SIB786469 SRX786468:SRX786469 TBT786468:TBT786469 TLP786468:TLP786469 TVL786468:TVL786469 UFH786468:UFH786469 UPD786468:UPD786469 UYZ786468:UYZ786469 VIV786468:VIV786469 VSR786468:VSR786469 WCN786468:WCN786469 WMJ786468:WMJ786469 WWF786468:WWF786469 X852004:X852005 JT852004:JT852005 TP852004:TP852005 ADL852004:ADL852005 ANH852004:ANH852005 AXD852004:AXD852005 BGZ852004:BGZ852005 BQV852004:BQV852005 CAR852004:CAR852005 CKN852004:CKN852005 CUJ852004:CUJ852005 DEF852004:DEF852005 DOB852004:DOB852005 DXX852004:DXX852005 EHT852004:EHT852005 ERP852004:ERP852005 FBL852004:FBL852005 FLH852004:FLH852005 FVD852004:FVD852005 GEZ852004:GEZ852005 GOV852004:GOV852005 GYR852004:GYR852005 HIN852004:HIN852005 HSJ852004:HSJ852005 ICF852004:ICF852005 IMB852004:IMB852005 IVX852004:IVX852005 JFT852004:JFT852005 JPP852004:JPP852005 JZL852004:JZL852005 KJH852004:KJH852005 KTD852004:KTD852005 LCZ852004:LCZ852005 LMV852004:LMV852005 LWR852004:LWR852005 MGN852004:MGN852005 MQJ852004:MQJ852005 NAF852004:NAF852005 NKB852004:NKB852005 NTX852004:NTX852005 ODT852004:ODT852005 ONP852004:ONP852005 OXL852004:OXL852005 PHH852004:PHH852005 PRD852004:PRD852005 QAZ852004:QAZ852005 QKV852004:QKV852005 QUR852004:QUR852005 REN852004:REN852005 ROJ852004:ROJ852005 RYF852004:RYF852005 SIB852004:SIB852005 SRX852004:SRX852005 TBT852004:TBT852005 TLP852004:TLP852005 TVL852004:TVL852005 UFH852004:UFH852005 UPD852004:UPD852005 UYZ852004:UYZ852005 VIV852004:VIV852005 VSR852004:VSR852005 WCN852004:WCN852005 WMJ852004:WMJ852005 WWF852004:WWF852005 X917540:X917541 JT917540:JT917541 TP917540:TP917541 ADL917540:ADL917541 ANH917540:ANH917541 AXD917540:AXD917541 BGZ917540:BGZ917541 BQV917540:BQV917541 CAR917540:CAR917541 CKN917540:CKN917541 CUJ917540:CUJ917541 DEF917540:DEF917541 DOB917540:DOB917541 DXX917540:DXX917541 EHT917540:EHT917541 ERP917540:ERP917541 FBL917540:FBL917541 FLH917540:FLH917541 FVD917540:FVD917541 GEZ917540:GEZ917541 GOV917540:GOV917541 GYR917540:GYR917541 HIN917540:HIN917541 HSJ917540:HSJ917541 ICF917540:ICF917541 IMB917540:IMB917541 IVX917540:IVX917541 JFT917540:JFT917541 JPP917540:JPP917541 JZL917540:JZL917541 KJH917540:KJH917541 KTD917540:KTD917541 LCZ917540:LCZ917541 LMV917540:LMV917541 LWR917540:LWR917541 MGN917540:MGN917541 MQJ917540:MQJ917541 NAF917540:NAF917541 NKB917540:NKB917541 NTX917540:NTX917541 ODT917540:ODT917541 ONP917540:ONP917541 OXL917540:OXL917541 PHH917540:PHH917541 PRD917540:PRD917541 QAZ917540:QAZ917541 QKV917540:QKV917541 QUR917540:QUR917541 REN917540:REN917541 ROJ917540:ROJ917541 RYF917540:RYF917541 SIB917540:SIB917541 SRX917540:SRX917541 TBT917540:TBT917541 TLP917540:TLP917541 TVL917540:TVL917541 UFH917540:UFH917541 UPD917540:UPD917541 UYZ917540:UYZ917541 VIV917540:VIV917541 VSR917540:VSR917541 WCN917540:WCN917541 WMJ917540:WMJ917541 WWF917540:WWF917541 X983076:X983077 JT983076:JT983077 TP983076:TP983077 ADL983076:ADL983077 ANH983076:ANH983077 AXD983076:AXD983077 BGZ983076:BGZ983077 BQV983076:BQV983077 CAR983076:CAR983077 CKN983076:CKN983077 CUJ983076:CUJ983077 DEF983076:DEF983077 DOB983076:DOB983077 DXX983076:DXX983077 EHT983076:EHT983077 ERP983076:ERP983077 FBL983076:FBL983077 FLH983076:FLH983077 FVD983076:FVD983077 GEZ983076:GEZ983077 GOV983076:GOV983077 GYR983076:GYR983077 HIN983076:HIN983077 HSJ983076:HSJ983077 ICF983076:ICF983077 IMB983076:IMB983077 IVX983076:IVX983077 JFT983076:JFT983077 JPP983076:JPP983077 JZL983076:JZL983077 KJH983076:KJH983077 KTD983076:KTD983077 LCZ983076:LCZ983077 LMV983076:LMV983077 LWR983076:LWR983077 MGN983076:MGN983077 MQJ983076:MQJ983077 NAF983076:NAF983077 NKB983076:NKB983077 NTX983076:NTX983077 ODT983076:ODT983077 ONP983076:ONP983077 OXL983076:OXL983077 PHH983076:PHH983077 PRD983076:PRD983077 QAZ983076:QAZ983077 QKV983076:QKV983077 QUR983076:QUR983077 REN983076:REN983077 ROJ983076:ROJ983077 RYF983076:RYF983077 SIB983076:SIB983077 SRX983076:SRX983077 TBT983076:TBT983077 TLP983076:TLP983077 TVL983076:TVL983077 UFH983076:UFH983077 UPD983076:UPD983077 UYZ983076:UYZ983077 VIV983076:VIV983077 VSR983076:VSR983077 WCN983076:WCN983077 WMJ983076:WMJ983077 WWF983076:WWF983077 AK65574:AK65577 KG65574:KG65577 UC65574:UC65577 ADY65574:ADY65577 ANU65574:ANU65577 AXQ65574:AXQ65577 BHM65574:BHM65577 BRI65574:BRI65577 CBE65574:CBE65577 CLA65574:CLA65577 CUW65574:CUW65577 DES65574:DES65577 DOO65574:DOO65577 DYK65574:DYK65577 EIG65574:EIG65577 ESC65574:ESC65577 FBY65574:FBY65577 FLU65574:FLU65577 FVQ65574:FVQ65577 GFM65574:GFM65577 GPI65574:GPI65577 GZE65574:GZE65577 HJA65574:HJA65577 HSW65574:HSW65577 ICS65574:ICS65577 IMO65574:IMO65577 IWK65574:IWK65577 JGG65574:JGG65577 JQC65574:JQC65577 JZY65574:JZY65577 KJU65574:KJU65577 KTQ65574:KTQ65577 LDM65574:LDM65577 LNI65574:LNI65577 LXE65574:LXE65577 MHA65574:MHA65577 MQW65574:MQW65577 NAS65574:NAS65577 NKO65574:NKO65577 NUK65574:NUK65577 OEG65574:OEG65577 OOC65574:OOC65577 OXY65574:OXY65577 PHU65574:PHU65577 PRQ65574:PRQ65577 QBM65574:QBM65577 QLI65574:QLI65577 QVE65574:QVE65577 RFA65574:RFA65577 ROW65574:ROW65577 RYS65574:RYS65577 SIO65574:SIO65577 SSK65574:SSK65577 TCG65574:TCG65577 TMC65574:TMC65577 TVY65574:TVY65577 UFU65574:UFU65577 UPQ65574:UPQ65577 UZM65574:UZM65577 VJI65574:VJI65577 VTE65574:VTE65577 WDA65574:WDA65577 WMW65574:WMW65577 WWS65574:WWS65577 AK131110:AK131113 KG131110:KG131113 UC131110:UC131113 ADY131110:ADY131113 ANU131110:ANU131113 AXQ131110:AXQ131113 BHM131110:BHM131113 BRI131110:BRI131113 CBE131110:CBE131113 CLA131110:CLA131113 CUW131110:CUW131113 DES131110:DES131113 DOO131110:DOO131113 DYK131110:DYK131113 EIG131110:EIG131113 ESC131110:ESC131113 FBY131110:FBY131113 FLU131110:FLU131113 FVQ131110:FVQ131113 GFM131110:GFM131113 GPI131110:GPI131113 GZE131110:GZE131113 HJA131110:HJA131113 HSW131110:HSW131113 ICS131110:ICS131113 IMO131110:IMO131113 IWK131110:IWK131113 JGG131110:JGG131113 JQC131110:JQC131113 JZY131110:JZY131113 KJU131110:KJU131113 KTQ131110:KTQ131113 LDM131110:LDM131113 LNI131110:LNI131113 LXE131110:LXE131113 MHA131110:MHA131113 MQW131110:MQW131113 NAS131110:NAS131113 NKO131110:NKO131113 NUK131110:NUK131113 OEG131110:OEG131113 OOC131110:OOC131113 OXY131110:OXY131113 PHU131110:PHU131113 PRQ131110:PRQ131113 QBM131110:QBM131113 QLI131110:QLI131113 QVE131110:QVE131113 RFA131110:RFA131113 ROW131110:ROW131113 RYS131110:RYS131113 SIO131110:SIO131113 SSK131110:SSK131113 TCG131110:TCG131113 TMC131110:TMC131113 TVY131110:TVY131113 UFU131110:UFU131113 UPQ131110:UPQ131113 UZM131110:UZM131113 VJI131110:VJI131113 VTE131110:VTE131113 WDA131110:WDA131113 WMW131110:WMW131113 WWS131110:WWS131113 AK196646:AK196649 KG196646:KG196649 UC196646:UC196649 ADY196646:ADY196649 ANU196646:ANU196649 AXQ196646:AXQ196649 BHM196646:BHM196649 BRI196646:BRI196649 CBE196646:CBE196649 CLA196646:CLA196649 CUW196646:CUW196649 DES196646:DES196649 DOO196646:DOO196649 DYK196646:DYK196649 EIG196646:EIG196649 ESC196646:ESC196649 FBY196646:FBY196649 FLU196646:FLU196649 FVQ196646:FVQ196649 GFM196646:GFM196649 GPI196646:GPI196649 GZE196646:GZE196649 HJA196646:HJA196649 HSW196646:HSW196649 ICS196646:ICS196649 IMO196646:IMO196649 IWK196646:IWK196649 JGG196646:JGG196649 JQC196646:JQC196649 JZY196646:JZY196649 KJU196646:KJU196649 KTQ196646:KTQ196649 LDM196646:LDM196649 LNI196646:LNI196649 LXE196646:LXE196649 MHA196646:MHA196649 MQW196646:MQW196649 NAS196646:NAS196649 NKO196646:NKO196649 NUK196646:NUK196649 OEG196646:OEG196649 OOC196646:OOC196649 OXY196646:OXY196649 PHU196646:PHU196649 PRQ196646:PRQ196649 QBM196646:QBM196649 QLI196646:QLI196649 QVE196646:QVE196649 RFA196646:RFA196649 ROW196646:ROW196649 RYS196646:RYS196649 SIO196646:SIO196649 SSK196646:SSK196649 TCG196646:TCG196649 TMC196646:TMC196649 TVY196646:TVY196649 UFU196646:UFU196649 UPQ196646:UPQ196649 UZM196646:UZM196649 VJI196646:VJI196649 VTE196646:VTE196649 WDA196646:WDA196649 WMW196646:WMW196649 WWS196646:WWS196649 AK262182:AK262185 KG262182:KG262185 UC262182:UC262185 ADY262182:ADY262185 ANU262182:ANU262185 AXQ262182:AXQ262185 BHM262182:BHM262185 BRI262182:BRI262185 CBE262182:CBE262185 CLA262182:CLA262185 CUW262182:CUW262185 DES262182:DES262185 DOO262182:DOO262185 DYK262182:DYK262185 EIG262182:EIG262185 ESC262182:ESC262185 FBY262182:FBY262185 FLU262182:FLU262185 FVQ262182:FVQ262185 GFM262182:GFM262185 GPI262182:GPI262185 GZE262182:GZE262185 HJA262182:HJA262185 HSW262182:HSW262185 ICS262182:ICS262185 IMO262182:IMO262185 IWK262182:IWK262185 JGG262182:JGG262185 JQC262182:JQC262185 JZY262182:JZY262185 KJU262182:KJU262185 KTQ262182:KTQ262185 LDM262182:LDM262185 LNI262182:LNI262185 LXE262182:LXE262185 MHA262182:MHA262185 MQW262182:MQW262185 NAS262182:NAS262185 NKO262182:NKO262185 NUK262182:NUK262185 OEG262182:OEG262185 OOC262182:OOC262185 OXY262182:OXY262185 PHU262182:PHU262185 PRQ262182:PRQ262185 QBM262182:QBM262185 QLI262182:QLI262185 QVE262182:QVE262185 RFA262182:RFA262185 ROW262182:ROW262185 RYS262182:RYS262185 SIO262182:SIO262185 SSK262182:SSK262185 TCG262182:TCG262185 TMC262182:TMC262185 TVY262182:TVY262185 UFU262182:UFU262185 UPQ262182:UPQ262185 UZM262182:UZM262185 VJI262182:VJI262185 VTE262182:VTE262185 WDA262182:WDA262185 WMW262182:WMW262185 WWS262182:WWS262185 AK327718:AK327721 KG327718:KG327721 UC327718:UC327721 ADY327718:ADY327721 ANU327718:ANU327721 AXQ327718:AXQ327721 BHM327718:BHM327721 BRI327718:BRI327721 CBE327718:CBE327721 CLA327718:CLA327721 CUW327718:CUW327721 DES327718:DES327721 DOO327718:DOO327721 DYK327718:DYK327721 EIG327718:EIG327721 ESC327718:ESC327721 FBY327718:FBY327721 FLU327718:FLU327721 FVQ327718:FVQ327721 GFM327718:GFM327721 GPI327718:GPI327721 GZE327718:GZE327721 HJA327718:HJA327721 HSW327718:HSW327721 ICS327718:ICS327721 IMO327718:IMO327721 IWK327718:IWK327721 JGG327718:JGG327721 JQC327718:JQC327721 JZY327718:JZY327721 KJU327718:KJU327721 KTQ327718:KTQ327721 LDM327718:LDM327721 LNI327718:LNI327721 LXE327718:LXE327721 MHA327718:MHA327721 MQW327718:MQW327721 NAS327718:NAS327721 NKO327718:NKO327721 NUK327718:NUK327721 OEG327718:OEG327721 OOC327718:OOC327721 OXY327718:OXY327721 PHU327718:PHU327721 PRQ327718:PRQ327721 QBM327718:QBM327721 QLI327718:QLI327721 QVE327718:QVE327721 RFA327718:RFA327721 ROW327718:ROW327721 RYS327718:RYS327721 SIO327718:SIO327721 SSK327718:SSK327721 TCG327718:TCG327721 TMC327718:TMC327721 TVY327718:TVY327721 UFU327718:UFU327721 UPQ327718:UPQ327721 UZM327718:UZM327721 VJI327718:VJI327721 VTE327718:VTE327721 WDA327718:WDA327721 WMW327718:WMW327721 WWS327718:WWS327721 AK393254:AK393257 KG393254:KG393257 UC393254:UC393257 ADY393254:ADY393257 ANU393254:ANU393257 AXQ393254:AXQ393257 BHM393254:BHM393257 BRI393254:BRI393257 CBE393254:CBE393257 CLA393254:CLA393257 CUW393254:CUW393257 DES393254:DES393257 DOO393254:DOO393257 DYK393254:DYK393257 EIG393254:EIG393257 ESC393254:ESC393257 FBY393254:FBY393257 FLU393254:FLU393257 FVQ393254:FVQ393257 GFM393254:GFM393257 GPI393254:GPI393257 GZE393254:GZE393257 HJA393254:HJA393257 HSW393254:HSW393257 ICS393254:ICS393257 IMO393254:IMO393257 IWK393254:IWK393257 JGG393254:JGG393257 JQC393254:JQC393257 JZY393254:JZY393257 KJU393254:KJU393257 KTQ393254:KTQ393257 LDM393254:LDM393257 LNI393254:LNI393257 LXE393254:LXE393257 MHA393254:MHA393257 MQW393254:MQW393257 NAS393254:NAS393257 NKO393254:NKO393257 NUK393254:NUK393257 OEG393254:OEG393257 OOC393254:OOC393257 OXY393254:OXY393257 PHU393254:PHU393257 PRQ393254:PRQ393257 QBM393254:QBM393257 QLI393254:QLI393257 QVE393254:QVE393257 RFA393254:RFA393257 ROW393254:ROW393257 RYS393254:RYS393257 SIO393254:SIO393257 SSK393254:SSK393257 TCG393254:TCG393257 TMC393254:TMC393257 TVY393254:TVY393257 UFU393254:UFU393257 UPQ393254:UPQ393257 UZM393254:UZM393257 VJI393254:VJI393257 VTE393254:VTE393257 WDA393254:WDA393257 WMW393254:WMW393257 WWS393254:WWS393257 AK458790:AK458793 KG458790:KG458793 UC458790:UC458793 ADY458790:ADY458793 ANU458790:ANU458793 AXQ458790:AXQ458793 BHM458790:BHM458793 BRI458790:BRI458793 CBE458790:CBE458793 CLA458790:CLA458793 CUW458790:CUW458793 DES458790:DES458793 DOO458790:DOO458793 DYK458790:DYK458793 EIG458790:EIG458793 ESC458790:ESC458793 FBY458790:FBY458793 FLU458790:FLU458793 FVQ458790:FVQ458793 GFM458790:GFM458793 GPI458790:GPI458793 GZE458790:GZE458793 HJA458790:HJA458793 HSW458790:HSW458793 ICS458790:ICS458793 IMO458790:IMO458793 IWK458790:IWK458793 JGG458790:JGG458793 JQC458790:JQC458793 JZY458790:JZY458793 KJU458790:KJU458793 KTQ458790:KTQ458793 LDM458790:LDM458793 LNI458790:LNI458793 LXE458790:LXE458793 MHA458790:MHA458793 MQW458790:MQW458793 NAS458790:NAS458793 NKO458790:NKO458793 NUK458790:NUK458793 OEG458790:OEG458793 OOC458790:OOC458793 OXY458790:OXY458793 PHU458790:PHU458793 PRQ458790:PRQ458793 QBM458790:QBM458793 QLI458790:QLI458793 QVE458790:QVE458793 RFA458790:RFA458793 ROW458790:ROW458793 RYS458790:RYS458793 SIO458790:SIO458793 SSK458790:SSK458793 TCG458790:TCG458793 TMC458790:TMC458793 TVY458790:TVY458793 UFU458790:UFU458793 UPQ458790:UPQ458793 UZM458790:UZM458793 VJI458790:VJI458793 VTE458790:VTE458793 WDA458790:WDA458793 WMW458790:WMW458793 WWS458790:WWS458793 AK524326:AK524329 KG524326:KG524329 UC524326:UC524329 ADY524326:ADY524329 ANU524326:ANU524329 AXQ524326:AXQ524329 BHM524326:BHM524329 BRI524326:BRI524329 CBE524326:CBE524329 CLA524326:CLA524329 CUW524326:CUW524329 DES524326:DES524329 DOO524326:DOO524329 DYK524326:DYK524329 EIG524326:EIG524329 ESC524326:ESC524329 FBY524326:FBY524329 FLU524326:FLU524329 FVQ524326:FVQ524329 GFM524326:GFM524329 GPI524326:GPI524329 GZE524326:GZE524329 HJA524326:HJA524329 HSW524326:HSW524329 ICS524326:ICS524329 IMO524326:IMO524329 IWK524326:IWK524329 JGG524326:JGG524329 JQC524326:JQC524329 JZY524326:JZY524329 KJU524326:KJU524329 KTQ524326:KTQ524329 LDM524326:LDM524329 LNI524326:LNI524329 LXE524326:LXE524329 MHA524326:MHA524329 MQW524326:MQW524329 NAS524326:NAS524329 NKO524326:NKO524329 NUK524326:NUK524329 OEG524326:OEG524329 OOC524326:OOC524329 OXY524326:OXY524329 PHU524326:PHU524329 PRQ524326:PRQ524329 QBM524326:QBM524329 QLI524326:QLI524329 QVE524326:QVE524329 RFA524326:RFA524329 ROW524326:ROW524329 RYS524326:RYS524329 SIO524326:SIO524329 SSK524326:SSK524329 TCG524326:TCG524329 TMC524326:TMC524329 TVY524326:TVY524329 UFU524326:UFU524329 UPQ524326:UPQ524329 UZM524326:UZM524329 VJI524326:VJI524329 VTE524326:VTE524329 WDA524326:WDA524329 WMW524326:WMW524329 WWS524326:WWS524329 AK589862:AK589865 KG589862:KG589865 UC589862:UC589865 ADY589862:ADY589865 ANU589862:ANU589865 AXQ589862:AXQ589865 BHM589862:BHM589865 BRI589862:BRI589865 CBE589862:CBE589865 CLA589862:CLA589865 CUW589862:CUW589865 DES589862:DES589865 DOO589862:DOO589865 DYK589862:DYK589865 EIG589862:EIG589865 ESC589862:ESC589865 FBY589862:FBY589865 FLU589862:FLU589865 FVQ589862:FVQ589865 GFM589862:GFM589865 GPI589862:GPI589865 GZE589862:GZE589865 HJA589862:HJA589865 HSW589862:HSW589865 ICS589862:ICS589865 IMO589862:IMO589865 IWK589862:IWK589865 JGG589862:JGG589865 JQC589862:JQC589865 JZY589862:JZY589865 KJU589862:KJU589865 KTQ589862:KTQ589865 LDM589862:LDM589865 LNI589862:LNI589865 LXE589862:LXE589865 MHA589862:MHA589865 MQW589862:MQW589865 NAS589862:NAS589865 NKO589862:NKO589865 NUK589862:NUK589865 OEG589862:OEG589865 OOC589862:OOC589865 OXY589862:OXY589865 PHU589862:PHU589865 PRQ589862:PRQ589865 QBM589862:QBM589865 QLI589862:QLI589865 QVE589862:QVE589865 RFA589862:RFA589865 ROW589862:ROW589865 RYS589862:RYS589865 SIO589862:SIO589865 SSK589862:SSK589865 TCG589862:TCG589865 TMC589862:TMC589865 TVY589862:TVY589865 UFU589862:UFU589865 UPQ589862:UPQ589865 UZM589862:UZM589865 VJI589862:VJI589865 VTE589862:VTE589865 WDA589862:WDA589865 WMW589862:WMW589865 WWS589862:WWS589865 AK655398:AK655401 KG655398:KG655401 UC655398:UC655401 ADY655398:ADY655401 ANU655398:ANU655401 AXQ655398:AXQ655401 BHM655398:BHM655401 BRI655398:BRI655401 CBE655398:CBE655401 CLA655398:CLA655401 CUW655398:CUW655401 DES655398:DES655401 DOO655398:DOO655401 DYK655398:DYK655401 EIG655398:EIG655401 ESC655398:ESC655401 FBY655398:FBY655401 FLU655398:FLU655401 FVQ655398:FVQ655401 GFM655398:GFM655401 GPI655398:GPI655401 GZE655398:GZE655401 HJA655398:HJA655401 HSW655398:HSW655401 ICS655398:ICS655401 IMO655398:IMO655401 IWK655398:IWK655401 JGG655398:JGG655401 JQC655398:JQC655401 JZY655398:JZY655401 KJU655398:KJU655401 KTQ655398:KTQ655401 LDM655398:LDM655401 LNI655398:LNI655401 LXE655398:LXE655401 MHA655398:MHA655401 MQW655398:MQW655401 NAS655398:NAS655401 NKO655398:NKO655401 NUK655398:NUK655401 OEG655398:OEG655401 OOC655398:OOC655401 OXY655398:OXY655401 PHU655398:PHU655401 PRQ655398:PRQ655401 QBM655398:QBM655401 QLI655398:QLI655401 QVE655398:QVE655401 RFA655398:RFA655401 ROW655398:ROW655401 RYS655398:RYS655401 SIO655398:SIO655401 SSK655398:SSK655401 TCG655398:TCG655401 TMC655398:TMC655401 TVY655398:TVY655401 UFU655398:UFU655401 UPQ655398:UPQ655401 UZM655398:UZM655401 VJI655398:VJI655401 VTE655398:VTE655401 WDA655398:WDA655401 WMW655398:WMW655401 WWS655398:WWS655401 AK720934:AK720937 KG720934:KG720937 UC720934:UC720937 ADY720934:ADY720937 ANU720934:ANU720937 AXQ720934:AXQ720937 BHM720934:BHM720937 BRI720934:BRI720937 CBE720934:CBE720937 CLA720934:CLA720937 CUW720934:CUW720937 DES720934:DES720937 DOO720934:DOO720937 DYK720934:DYK720937 EIG720934:EIG720937 ESC720934:ESC720937 FBY720934:FBY720937 FLU720934:FLU720937 FVQ720934:FVQ720937 GFM720934:GFM720937 GPI720934:GPI720937 GZE720934:GZE720937 HJA720934:HJA720937 HSW720934:HSW720937 ICS720934:ICS720937 IMO720934:IMO720937 IWK720934:IWK720937 JGG720934:JGG720937 JQC720934:JQC720937 JZY720934:JZY720937 KJU720934:KJU720937 KTQ720934:KTQ720937 LDM720934:LDM720937 LNI720934:LNI720937 LXE720934:LXE720937 MHA720934:MHA720937 MQW720934:MQW720937 NAS720934:NAS720937 NKO720934:NKO720937 NUK720934:NUK720937 OEG720934:OEG720937 OOC720934:OOC720937 OXY720934:OXY720937 PHU720934:PHU720937 PRQ720934:PRQ720937 QBM720934:QBM720937 QLI720934:QLI720937 QVE720934:QVE720937 RFA720934:RFA720937 ROW720934:ROW720937 RYS720934:RYS720937 SIO720934:SIO720937 SSK720934:SSK720937 TCG720934:TCG720937 TMC720934:TMC720937 TVY720934:TVY720937 UFU720934:UFU720937 UPQ720934:UPQ720937 UZM720934:UZM720937 VJI720934:VJI720937 VTE720934:VTE720937 WDA720934:WDA720937 WMW720934:WMW720937 WWS720934:WWS720937 AK786470:AK786473 KG786470:KG786473 UC786470:UC786473 ADY786470:ADY786473 ANU786470:ANU786473 AXQ786470:AXQ786473 BHM786470:BHM786473 BRI786470:BRI786473 CBE786470:CBE786473 CLA786470:CLA786473 CUW786470:CUW786473 DES786470:DES786473 DOO786470:DOO786473 DYK786470:DYK786473 EIG786470:EIG786473 ESC786470:ESC786473 FBY786470:FBY786473 FLU786470:FLU786473 FVQ786470:FVQ786473 GFM786470:GFM786473 GPI786470:GPI786473 GZE786470:GZE786473 HJA786470:HJA786473 HSW786470:HSW786473 ICS786470:ICS786473 IMO786470:IMO786473 IWK786470:IWK786473 JGG786470:JGG786473 JQC786470:JQC786473 JZY786470:JZY786473 KJU786470:KJU786473 KTQ786470:KTQ786473 LDM786470:LDM786473 LNI786470:LNI786473 LXE786470:LXE786473 MHA786470:MHA786473 MQW786470:MQW786473 NAS786470:NAS786473 NKO786470:NKO786473 NUK786470:NUK786473 OEG786470:OEG786473 OOC786470:OOC786473 OXY786470:OXY786473 PHU786470:PHU786473 PRQ786470:PRQ786473 QBM786470:QBM786473 QLI786470:QLI786473 QVE786470:QVE786473 RFA786470:RFA786473 ROW786470:ROW786473 RYS786470:RYS786473 SIO786470:SIO786473 SSK786470:SSK786473 TCG786470:TCG786473 TMC786470:TMC786473 TVY786470:TVY786473 UFU786470:UFU786473 UPQ786470:UPQ786473 UZM786470:UZM786473 VJI786470:VJI786473 VTE786470:VTE786473 WDA786470:WDA786473 WMW786470:WMW786473 WWS786470:WWS786473 AK852006:AK852009 KG852006:KG852009 UC852006:UC852009 ADY852006:ADY852009 ANU852006:ANU852009 AXQ852006:AXQ852009 BHM852006:BHM852009 BRI852006:BRI852009 CBE852006:CBE852009 CLA852006:CLA852009 CUW852006:CUW852009 DES852006:DES852009 DOO852006:DOO852009 DYK852006:DYK852009 EIG852006:EIG852009 ESC852006:ESC852009 FBY852006:FBY852009 FLU852006:FLU852009 FVQ852006:FVQ852009 GFM852006:GFM852009 GPI852006:GPI852009 GZE852006:GZE852009 HJA852006:HJA852009 HSW852006:HSW852009 ICS852006:ICS852009 IMO852006:IMO852009 IWK852006:IWK852009 JGG852006:JGG852009 JQC852006:JQC852009 JZY852006:JZY852009 KJU852006:KJU852009 KTQ852006:KTQ852009 LDM852006:LDM852009 LNI852006:LNI852009 LXE852006:LXE852009 MHA852006:MHA852009 MQW852006:MQW852009 NAS852006:NAS852009 NKO852006:NKO852009 NUK852006:NUK852009 OEG852006:OEG852009 OOC852006:OOC852009 OXY852006:OXY852009 PHU852006:PHU852009 PRQ852006:PRQ852009 QBM852006:QBM852009 QLI852006:QLI852009 QVE852006:QVE852009 RFA852006:RFA852009 ROW852006:ROW852009 RYS852006:RYS852009 SIO852006:SIO852009 SSK852006:SSK852009 TCG852006:TCG852009 TMC852006:TMC852009 TVY852006:TVY852009 UFU852006:UFU852009 UPQ852006:UPQ852009 UZM852006:UZM852009 VJI852006:VJI852009 VTE852006:VTE852009 WDA852006:WDA852009 WMW852006:WMW852009 WWS852006:WWS852009 AK917542:AK917545 KG917542:KG917545 UC917542:UC917545 ADY917542:ADY917545 ANU917542:ANU917545 AXQ917542:AXQ917545 BHM917542:BHM917545 BRI917542:BRI917545 CBE917542:CBE917545 CLA917542:CLA917545 CUW917542:CUW917545 DES917542:DES917545 DOO917542:DOO917545 DYK917542:DYK917545 EIG917542:EIG917545 ESC917542:ESC917545 FBY917542:FBY917545 FLU917542:FLU917545 FVQ917542:FVQ917545 GFM917542:GFM917545 GPI917542:GPI917545 GZE917542:GZE917545 HJA917542:HJA917545 HSW917542:HSW917545 ICS917542:ICS917545 IMO917542:IMO917545 IWK917542:IWK917545 JGG917542:JGG917545 JQC917542:JQC917545 JZY917542:JZY917545 KJU917542:KJU917545 KTQ917542:KTQ917545 LDM917542:LDM917545 LNI917542:LNI917545 LXE917542:LXE917545 MHA917542:MHA917545 MQW917542:MQW917545 NAS917542:NAS917545 NKO917542:NKO917545 NUK917542:NUK917545 OEG917542:OEG917545 OOC917542:OOC917545 OXY917542:OXY917545 PHU917542:PHU917545 PRQ917542:PRQ917545 QBM917542:QBM917545 QLI917542:QLI917545 QVE917542:QVE917545 RFA917542:RFA917545 ROW917542:ROW917545 RYS917542:RYS917545 SIO917542:SIO917545 SSK917542:SSK917545 TCG917542:TCG917545 TMC917542:TMC917545 TVY917542:TVY917545 UFU917542:UFU917545 UPQ917542:UPQ917545 UZM917542:UZM917545 VJI917542:VJI917545 VTE917542:VTE917545 WDA917542:WDA917545 WMW917542:WMW917545 WWS917542:WWS917545 AK983078:AK983081 KG983078:KG983081 UC983078:UC983081 ADY983078:ADY983081 ANU983078:ANU983081 AXQ983078:AXQ983081 BHM983078:BHM983081 BRI983078:BRI983081 CBE983078:CBE983081 CLA983078:CLA983081 CUW983078:CUW983081 DES983078:DES983081 DOO983078:DOO983081 DYK983078:DYK983081 EIG983078:EIG983081 ESC983078:ESC983081 FBY983078:FBY983081 FLU983078:FLU983081 FVQ983078:FVQ983081 GFM983078:GFM983081 GPI983078:GPI983081 GZE983078:GZE983081 HJA983078:HJA983081 HSW983078:HSW983081 ICS983078:ICS983081 IMO983078:IMO983081 IWK983078:IWK983081 JGG983078:JGG983081 JQC983078:JQC983081 JZY983078:JZY983081 KJU983078:KJU983081 KTQ983078:KTQ983081 LDM983078:LDM983081 LNI983078:LNI983081 LXE983078:LXE983081 MHA983078:MHA983081 MQW983078:MQW983081 NAS983078:NAS983081 NKO983078:NKO983081 NUK983078:NUK983081 OEG983078:OEG983081 OOC983078:OOC983081 OXY983078:OXY983081 PHU983078:PHU983081 PRQ983078:PRQ983081 QBM983078:QBM983081 QLI983078:QLI983081 QVE983078:QVE983081 RFA983078:RFA983081 ROW983078:ROW983081 RYS983078:RYS983081 SIO983078:SIO983081 SSK983078:SSK983081 TCG983078:TCG983081 TMC983078:TMC983081 TVY983078:TVY983081 UFU983078:UFU983081 UPQ983078:UPQ983081 UZM983078:UZM983081 VJI983078:VJI983081 VTE983078:VTE983081 WDA983078:WDA983081 WMW983078:WMW983081 WWS983078:WWS983081 AK33:AK37 JT36:JT38 TP36:TP38 ADL36:ADL38 ANH36:ANH38 AXD36:AXD38 BGZ36:BGZ38 BQV36:BQV38 CAR36:CAR38 CKN36:CKN38 CUJ36:CUJ38 DEF36:DEF38 DOB36:DOB38 DXX36:DXX38 EHT36:EHT38 ERP36:ERP38 FBL36:FBL38 FLH36:FLH38 FVD36:FVD38 GEZ36:GEZ38 GOV36:GOV38 GYR36:GYR38 HIN36:HIN38 HSJ36:HSJ38 ICF36:ICF38 IMB36:IMB38 IVX36:IVX38 JFT36:JFT38 JPP36:JPP38 JZL36:JZL38 KJH36:KJH38 KTD36:KTD38 LCZ36:LCZ38 LMV36:LMV38 LWR36:LWR38 MGN36:MGN38 MQJ36:MQJ38 NAF36:NAF38 NKB36:NKB38 NTX36:NTX38 ODT36:ODT38 ONP36:ONP38 OXL36:OXL38 PHH36:PHH38 PRD36:PRD38 QAZ36:QAZ38 QKV36:QKV38 QUR36:QUR38 REN36:REN38 ROJ36:ROJ38 RYF36:RYF38 SIB36:SIB38 SRX36:SRX38 TBT36:TBT38 TLP36:TLP38 TVL36:TVL38 UFH36:UFH38 UPD36:UPD38 UYZ36:UYZ38 VIV36:VIV38 VSR36:VSR38 WCN36:WCN38 WMJ36:WMJ38 WWF36:WWF38 X65578:X65579 JT65578:JT65579 TP65578:TP65579 ADL65578:ADL65579 ANH65578:ANH65579 AXD65578:AXD65579 BGZ65578:BGZ65579 BQV65578:BQV65579 CAR65578:CAR65579 CKN65578:CKN65579 CUJ65578:CUJ65579 DEF65578:DEF65579 DOB65578:DOB65579 DXX65578:DXX65579 EHT65578:EHT65579 ERP65578:ERP65579 FBL65578:FBL65579 FLH65578:FLH65579 FVD65578:FVD65579 GEZ65578:GEZ65579 GOV65578:GOV65579 GYR65578:GYR65579 HIN65578:HIN65579 HSJ65578:HSJ65579 ICF65578:ICF65579 IMB65578:IMB65579 IVX65578:IVX65579 JFT65578:JFT65579 JPP65578:JPP65579 JZL65578:JZL65579 KJH65578:KJH65579 KTD65578:KTD65579 LCZ65578:LCZ65579 LMV65578:LMV65579 LWR65578:LWR65579 MGN65578:MGN65579 MQJ65578:MQJ65579 NAF65578:NAF65579 NKB65578:NKB65579 NTX65578:NTX65579 ODT65578:ODT65579 ONP65578:ONP65579 OXL65578:OXL65579 PHH65578:PHH65579 PRD65578:PRD65579 QAZ65578:QAZ65579 QKV65578:QKV65579 QUR65578:QUR65579 REN65578:REN65579 ROJ65578:ROJ65579 RYF65578:RYF65579 SIB65578:SIB65579 SRX65578:SRX65579 TBT65578:TBT65579 TLP65578:TLP65579 TVL65578:TVL65579 UFH65578:UFH65579 UPD65578:UPD65579 UYZ65578:UYZ65579 VIV65578:VIV65579 VSR65578:VSR65579 WCN65578:WCN65579 WMJ65578:WMJ65579 WWF65578:WWF65579 X131114:X131115 JT131114:JT131115 TP131114:TP131115 ADL131114:ADL131115 ANH131114:ANH131115 AXD131114:AXD131115 BGZ131114:BGZ131115 BQV131114:BQV131115 CAR131114:CAR131115 CKN131114:CKN131115 CUJ131114:CUJ131115 DEF131114:DEF131115 DOB131114:DOB131115 DXX131114:DXX131115 EHT131114:EHT131115 ERP131114:ERP131115 FBL131114:FBL131115 FLH131114:FLH131115 FVD131114:FVD131115 GEZ131114:GEZ131115 GOV131114:GOV131115 GYR131114:GYR131115 HIN131114:HIN131115 HSJ131114:HSJ131115 ICF131114:ICF131115 IMB131114:IMB131115 IVX131114:IVX131115 JFT131114:JFT131115 JPP131114:JPP131115 JZL131114:JZL131115 KJH131114:KJH131115 KTD131114:KTD131115 LCZ131114:LCZ131115 LMV131114:LMV131115 LWR131114:LWR131115 MGN131114:MGN131115 MQJ131114:MQJ131115 NAF131114:NAF131115 NKB131114:NKB131115 NTX131114:NTX131115 ODT131114:ODT131115 ONP131114:ONP131115 OXL131114:OXL131115 PHH131114:PHH131115 PRD131114:PRD131115 QAZ131114:QAZ131115 QKV131114:QKV131115 QUR131114:QUR131115 REN131114:REN131115 ROJ131114:ROJ131115 RYF131114:RYF131115 SIB131114:SIB131115 SRX131114:SRX131115 TBT131114:TBT131115 TLP131114:TLP131115 TVL131114:TVL131115 UFH131114:UFH131115 UPD131114:UPD131115 UYZ131114:UYZ131115 VIV131114:VIV131115 VSR131114:VSR131115 WCN131114:WCN131115 WMJ131114:WMJ131115 WWF131114:WWF131115 X196650:X196651 JT196650:JT196651 TP196650:TP196651 ADL196650:ADL196651 ANH196650:ANH196651 AXD196650:AXD196651 BGZ196650:BGZ196651 BQV196650:BQV196651 CAR196650:CAR196651 CKN196650:CKN196651 CUJ196650:CUJ196651 DEF196650:DEF196651 DOB196650:DOB196651 DXX196650:DXX196651 EHT196650:EHT196651 ERP196650:ERP196651 FBL196650:FBL196651 FLH196650:FLH196651 FVD196650:FVD196651 GEZ196650:GEZ196651 GOV196650:GOV196651 GYR196650:GYR196651 HIN196650:HIN196651 HSJ196650:HSJ196651 ICF196650:ICF196651 IMB196650:IMB196651 IVX196650:IVX196651 JFT196650:JFT196651 JPP196650:JPP196651 JZL196650:JZL196651 KJH196650:KJH196651 KTD196650:KTD196651 LCZ196650:LCZ196651 LMV196650:LMV196651 LWR196650:LWR196651 MGN196650:MGN196651 MQJ196650:MQJ196651 NAF196650:NAF196651 NKB196650:NKB196651 NTX196650:NTX196651 ODT196650:ODT196651 ONP196650:ONP196651 OXL196650:OXL196651 PHH196650:PHH196651 PRD196650:PRD196651 QAZ196650:QAZ196651 QKV196650:QKV196651 QUR196650:QUR196651 REN196650:REN196651 ROJ196650:ROJ196651 RYF196650:RYF196651 SIB196650:SIB196651 SRX196650:SRX196651 TBT196650:TBT196651 TLP196650:TLP196651 TVL196650:TVL196651 UFH196650:UFH196651 UPD196650:UPD196651 UYZ196650:UYZ196651 VIV196650:VIV196651 VSR196650:VSR196651 WCN196650:WCN196651 WMJ196650:WMJ196651 WWF196650:WWF196651 X262186:X262187 JT262186:JT262187 TP262186:TP262187 ADL262186:ADL262187 ANH262186:ANH262187 AXD262186:AXD262187 BGZ262186:BGZ262187 BQV262186:BQV262187 CAR262186:CAR262187 CKN262186:CKN262187 CUJ262186:CUJ262187 DEF262186:DEF262187 DOB262186:DOB262187 DXX262186:DXX262187 EHT262186:EHT262187 ERP262186:ERP262187 FBL262186:FBL262187 FLH262186:FLH262187 FVD262186:FVD262187 GEZ262186:GEZ262187 GOV262186:GOV262187 GYR262186:GYR262187 HIN262186:HIN262187 HSJ262186:HSJ262187 ICF262186:ICF262187 IMB262186:IMB262187 IVX262186:IVX262187 JFT262186:JFT262187 JPP262186:JPP262187 JZL262186:JZL262187 KJH262186:KJH262187 KTD262186:KTD262187 LCZ262186:LCZ262187 LMV262186:LMV262187 LWR262186:LWR262187 MGN262186:MGN262187 MQJ262186:MQJ262187 NAF262186:NAF262187 NKB262186:NKB262187 NTX262186:NTX262187 ODT262186:ODT262187 ONP262186:ONP262187 OXL262186:OXL262187 PHH262186:PHH262187 PRD262186:PRD262187 QAZ262186:QAZ262187 QKV262186:QKV262187 QUR262186:QUR262187 REN262186:REN262187 ROJ262186:ROJ262187 RYF262186:RYF262187 SIB262186:SIB262187 SRX262186:SRX262187 TBT262186:TBT262187 TLP262186:TLP262187 TVL262186:TVL262187 UFH262186:UFH262187 UPD262186:UPD262187 UYZ262186:UYZ262187 VIV262186:VIV262187 VSR262186:VSR262187 WCN262186:WCN262187 WMJ262186:WMJ262187 WWF262186:WWF262187 X327722:X327723 JT327722:JT327723 TP327722:TP327723 ADL327722:ADL327723 ANH327722:ANH327723 AXD327722:AXD327723 BGZ327722:BGZ327723 BQV327722:BQV327723 CAR327722:CAR327723 CKN327722:CKN327723 CUJ327722:CUJ327723 DEF327722:DEF327723 DOB327722:DOB327723 DXX327722:DXX327723 EHT327722:EHT327723 ERP327722:ERP327723 FBL327722:FBL327723 FLH327722:FLH327723 FVD327722:FVD327723 GEZ327722:GEZ327723 GOV327722:GOV327723 GYR327722:GYR327723 HIN327722:HIN327723 HSJ327722:HSJ327723 ICF327722:ICF327723 IMB327722:IMB327723 IVX327722:IVX327723 JFT327722:JFT327723 JPP327722:JPP327723 JZL327722:JZL327723 KJH327722:KJH327723 KTD327722:KTD327723 LCZ327722:LCZ327723 LMV327722:LMV327723 LWR327722:LWR327723 MGN327722:MGN327723 MQJ327722:MQJ327723 NAF327722:NAF327723 NKB327722:NKB327723 NTX327722:NTX327723 ODT327722:ODT327723 ONP327722:ONP327723 OXL327722:OXL327723 PHH327722:PHH327723 PRD327722:PRD327723 QAZ327722:QAZ327723 QKV327722:QKV327723 QUR327722:QUR327723 REN327722:REN327723 ROJ327722:ROJ327723 RYF327722:RYF327723 SIB327722:SIB327723 SRX327722:SRX327723 TBT327722:TBT327723 TLP327722:TLP327723 TVL327722:TVL327723 UFH327722:UFH327723 UPD327722:UPD327723 UYZ327722:UYZ327723 VIV327722:VIV327723 VSR327722:VSR327723 WCN327722:WCN327723 WMJ327722:WMJ327723 WWF327722:WWF327723 X393258:X393259 JT393258:JT393259 TP393258:TP393259 ADL393258:ADL393259 ANH393258:ANH393259 AXD393258:AXD393259 BGZ393258:BGZ393259 BQV393258:BQV393259 CAR393258:CAR393259 CKN393258:CKN393259 CUJ393258:CUJ393259 DEF393258:DEF393259 DOB393258:DOB393259 DXX393258:DXX393259 EHT393258:EHT393259 ERP393258:ERP393259 FBL393258:FBL393259 FLH393258:FLH393259 FVD393258:FVD393259 GEZ393258:GEZ393259 GOV393258:GOV393259 GYR393258:GYR393259 HIN393258:HIN393259 HSJ393258:HSJ393259 ICF393258:ICF393259 IMB393258:IMB393259 IVX393258:IVX393259 JFT393258:JFT393259 JPP393258:JPP393259 JZL393258:JZL393259 KJH393258:KJH393259 KTD393258:KTD393259 LCZ393258:LCZ393259 LMV393258:LMV393259 LWR393258:LWR393259 MGN393258:MGN393259 MQJ393258:MQJ393259 NAF393258:NAF393259 NKB393258:NKB393259 NTX393258:NTX393259 ODT393258:ODT393259 ONP393258:ONP393259 OXL393258:OXL393259 PHH393258:PHH393259 PRD393258:PRD393259 QAZ393258:QAZ393259 QKV393258:QKV393259 QUR393258:QUR393259 REN393258:REN393259 ROJ393258:ROJ393259 RYF393258:RYF393259 SIB393258:SIB393259 SRX393258:SRX393259 TBT393258:TBT393259 TLP393258:TLP393259 TVL393258:TVL393259 UFH393258:UFH393259 UPD393258:UPD393259 UYZ393258:UYZ393259 VIV393258:VIV393259 VSR393258:VSR393259 WCN393258:WCN393259 WMJ393258:WMJ393259 WWF393258:WWF393259 X458794:X458795 JT458794:JT458795 TP458794:TP458795 ADL458794:ADL458795 ANH458794:ANH458795 AXD458794:AXD458795 BGZ458794:BGZ458795 BQV458794:BQV458795 CAR458794:CAR458795 CKN458794:CKN458795 CUJ458794:CUJ458795 DEF458794:DEF458795 DOB458794:DOB458795 DXX458794:DXX458795 EHT458794:EHT458795 ERP458794:ERP458795 FBL458794:FBL458795 FLH458794:FLH458795 FVD458794:FVD458795 GEZ458794:GEZ458795 GOV458794:GOV458795 GYR458794:GYR458795 HIN458794:HIN458795 HSJ458794:HSJ458795 ICF458794:ICF458795 IMB458794:IMB458795 IVX458794:IVX458795 JFT458794:JFT458795 JPP458794:JPP458795 JZL458794:JZL458795 KJH458794:KJH458795 KTD458794:KTD458795 LCZ458794:LCZ458795 LMV458794:LMV458795 LWR458794:LWR458795 MGN458794:MGN458795 MQJ458794:MQJ458795 NAF458794:NAF458795 NKB458794:NKB458795 NTX458794:NTX458795 ODT458794:ODT458795 ONP458794:ONP458795 OXL458794:OXL458795 PHH458794:PHH458795 PRD458794:PRD458795 QAZ458794:QAZ458795 QKV458794:QKV458795 QUR458794:QUR458795 REN458794:REN458795 ROJ458794:ROJ458795 RYF458794:RYF458795 SIB458794:SIB458795 SRX458794:SRX458795 TBT458794:TBT458795 TLP458794:TLP458795 TVL458794:TVL458795 UFH458794:UFH458795 UPD458794:UPD458795 UYZ458794:UYZ458795 VIV458794:VIV458795 VSR458794:VSR458795 WCN458794:WCN458795 WMJ458794:WMJ458795 WWF458794:WWF458795 X524330:X524331 JT524330:JT524331 TP524330:TP524331 ADL524330:ADL524331 ANH524330:ANH524331 AXD524330:AXD524331 BGZ524330:BGZ524331 BQV524330:BQV524331 CAR524330:CAR524331 CKN524330:CKN524331 CUJ524330:CUJ524331 DEF524330:DEF524331 DOB524330:DOB524331 DXX524330:DXX524331 EHT524330:EHT524331 ERP524330:ERP524331 FBL524330:FBL524331 FLH524330:FLH524331 FVD524330:FVD524331 GEZ524330:GEZ524331 GOV524330:GOV524331 GYR524330:GYR524331 HIN524330:HIN524331 HSJ524330:HSJ524331 ICF524330:ICF524331 IMB524330:IMB524331 IVX524330:IVX524331 JFT524330:JFT524331 JPP524330:JPP524331 JZL524330:JZL524331 KJH524330:KJH524331 KTD524330:KTD524331 LCZ524330:LCZ524331 LMV524330:LMV524331 LWR524330:LWR524331 MGN524330:MGN524331 MQJ524330:MQJ524331 NAF524330:NAF524331 NKB524330:NKB524331 NTX524330:NTX524331 ODT524330:ODT524331 ONP524330:ONP524331 OXL524330:OXL524331 PHH524330:PHH524331 PRD524330:PRD524331 QAZ524330:QAZ524331 QKV524330:QKV524331 QUR524330:QUR524331 REN524330:REN524331 ROJ524330:ROJ524331 RYF524330:RYF524331 SIB524330:SIB524331 SRX524330:SRX524331 TBT524330:TBT524331 TLP524330:TLP524331 TVL524330:TVL524331 UFH524330:UFH524331 UPD524330:UPD524331 UYZ524330:UYZ524331 VIV524330:VIV524331 VSR524330:VSR524331 WCN524330:WCN524331 WMJ524330:WMJ524331 WWF524330:WWF524331 X589866:X589867 JT589866:JT589867 TP589866:TP589867 ADL589866:ADL589867 ANH589866:ANH589867 AXD589866:AXD589867 BGZ589866:BGZ589867 BQV589866:BQV589867 CAR589866:CAR589867 CKN589866:CKN589867 CUJ589866:CUJ589867 DEF589866:DEF589867 DOB589866:DOB589867 DXX589866:DXX589867 EHT589866:EHT589867 ERP589866:ERP589867 FBL589866:FBL589867 FLH589866:FLH589867 FVD589866:FVD589867 GEZ589866:GEZ589867 GOV589866:GOV589867 GYR589866:GYR589867 HIN589866:HIN589867 HSJ589866:HSJ589867 ICF589866:ICF589867 IMB589866:IMB589867 IVX589866:IVX589867 JFT589866:JFT589867 JPP589866:JPP589867 JZL589866:JZL589867 KJH589866:KJH589867 KTD589866:KTD589867 LCZ589866:LCZ589867 LMV589866:LMV589867 LWR589866:LWR589867 MGN589866:MGN589867 MQJ589866:MQJ589867 NAF589866:NAF589867 NKB589866:NKB589867 NTX589866:NTX589867 ODT589866:ODT589867 ONP589866:ONP589867 OXL589866:OXL589867 PHH589866:PHH589867 PRD589866:PRD589867 QAZ589866:QAZ589867 QKV589866:QKV589867 QUR589866:QUR589867 REN589866:REN589867 ROJ589866:ROJ589867 RYF589866:RYF589867 SIB589866:SIB589867 SRX589866:SRX589867 TBT589866:TBT589867 TLP589866:TLP589867 TVL589866:TVL589867 UFH589866:UFH589867 UPD589866:UPD589867 UYZ589866:UYZ589867 VIV589866:VIV589867 VSR589866:VSR589867 WCN589866:WCN589867 WMJ589866:WMJ589867 WWF589866:WWF589867 X655402:X655403 JT655402:JT655403 TP655402:TP655403 ADL655402:ADL655403 ANH655402:ANH655403 AXD655402:AXD655403 BGZ655402:BGZ655403 BQV655402:BQV655403 CAR655402:CAR655403 CKN655402:CKN655403 CUJ655402:CUJ655403 DEF655402:DEF655403 DOB655402:DOB655403 DXX655402:DXX655403 EHT655402:EHT655403 ERP655402:ERP655403 FBL655402:FBL655403 FLH655402:FLH655403 FVD655402:FVD655403 GEZ655402:GEZ655403 GOV655402:GOV655403 GYR655402:GYR655403 HIN655402:HIN655403 HSJ655402:HSJ655403 ICF655402:ICF655403 IMB655402:IMB655403 IVX655402:IVX655403 JFT655402:JFT655403 JPP655402:JPP655403 JZL655402:JZL655403 KJH655402:KJH655403 KTD655402:KTD655403 LCZ655402:LCZ655403 LMV655402:LMV655403 LWR655402:LWR655403 MGN655402:MGN655403 MQJ655402:MQJ655403 NAF655402:NAF655403 NKB655402:NKB655403 NTX655402:NTX655403 ODT655402:ODT655403 ONP655402:ONP655403 OXL655402:OXL655403 PHH655402:PHH655403 PRD655402:PRD655403 QAZ655402:QAZ655403 QKV655402:QKV655403 QUR655402:QUR655403 REN655402:REN655403 ROJ655402:ROJ655403 RYF655402:RYF655403 SIB655402:SIB655403 SRX655402:SRX655403 TBT655402:TBT655403 TLP655402:TLP655403 TVL655402:TVL655403 UFH655402:UFH655403 UPD655402:UPD655403 UYZ655402:UYZ655403 VIV655402:VIV655403 VSR655402:VSR655403 WCN655402:WCN655403 WMJ655402:WMJ655403 WWF655402:WWF655403 X720938:X720939 JT720938:JT720939 TP720938:TP720939 ADL720938:ADL720939 ANH720938:ANH720939 AXD720938:AXD720939 BGZ720938:BGZ720939 BQV720938:BQV720939 CAR720938:CAR720939 CKN720938:CKN720939 CUJ720938:CUJ720939 DEF720938:DEF720939 DOB720938:DOB720939 DXX720938:DXX720939 EHT720938:EHT720939 ERP720938:ERP720939 FBL720938:FBL720939 FLH720938:FLH720939 FVD720938:FVD720939 GEZ720938:GEZ720939 GOV720938:GOV720939 GYR720938:GYR720939 HIN720938:HIN720939 HSJ720938:HSJ720939 ICF720938:ICF720939 IMB720938:IMB720939 IVX720938:IVX720939 JFT720938:JFT720939 JPP720938:JPP720939 JZL720938:JZL720939 KJH720938:KJH720939 KTD720938:KTD720939 LCZ720938:LCZ720939 LMV720938:LMV720939 LWR720938:LWR720939 MGN720938:MGN720939 MQJ720938:MQJ720939 NAF720938:NAF720939 NKB720938:NKB720939 NTX720938:NTX720939 ODT720938:ODT720939 ONP720938:ONP720939 OXL720938:OXL720939 PHH720938:PHH720939 PRD720938:PRD720939 QAZ720938:QAZ720939 QKV720938:QKV720939 QUR720938:QUR720939 REN720938:REN720939 ROJ720938:ROJ720939 RYF720938:RYF720939 SIB720938:SIB720939 SRX720938:SRX720939 TBT720938:TBT720939 TLP720938:TLP720939 TVL720938:TVL720939 UFH720938:UFH720939 UPD720938:UPD720939 UYZ720938:UYZ720939 VIV720938:VIV720939 VSR720938:VSR720939 WCN720938:WCN720939 WMJ720938:WMJ720939 WWF720938:WWF720939 X786474:X786475 JT786474:JT786475 TP786474:TP786475 ADL786474:ADL786475 ANH786474:ANH786475 AXD786474:AXD786475 BGZ786474:BGZ786475 BQV786474:BQV786475 CAR786474:CAR786475 CKN786474:CKN786475 CUJ786474:CUJ786475 DEF786474:DEF786475 DOB786474:DOB786475 DXX786474:DXX786475 EHT786474:EHT786475 ERP786474:ERP786475 FBL786474:FBL786475 FLH786474:FLH786475 FVD786474:FVD786475 GEZ786474:GEZ786475 GOV786474:GOV786475 GYR786474:GYR786475 HIN786474:HIN786475 HSJ786474:HSJ786475 ICF786474:ICF786475 IMB786474:IMB786475 IVX786474:IVX786475 JFT786474:JFT786475 JPP786474:JPP786475 JZL786474:JZL786475 KJH786474:KJH786475 KTD786474:KTD786475 LCZ786474:LCZ786475 LMV786474:LMV786475 LWR786474:LWR786475 MGN786474:MGN786475 MQJ786474:MQJ786475 NAF786474:NAF786475 NKB786474:NKB786475 NTX786474:NTX786475 ODT786474:ODT786475 ONP786474:ONP786475 OXL786474:OXL786475 PHH786474:PHH786475 PRD786474:PRD786475 QAZ786474:QAZ786475 QKV786474:QKV786475 QUR786474:QUR786475 REN786474:REN786475 ROJ786474:ROJ786475 RYF786474:RYF786475 SIB786474:SIB786475 SRX786474:SRX786475 TBT786474:TBT786475 TLP786474:TLP786475 TVL786474:TVL786475 UFH786474:UFH786475 UPD786474:UPD786475 UYZ786474:UYZ786475 VIV786474:VIV786475 VSR786474:VSR786475 WCN786474:WCN786475 WMJ786474:WMJ786475 WWF786474:WWF786475 X852010:X852011 JT852010:JT852011 TP852010:TP852011 ADL852010:ADL852011 ANH852010:ANH852011 AXD852010:AXD852011 BGZ852010:BGZ852011 BQV852010:BQV852011 CAR852010:CAR852011 CKN852010:CKN852011 CUJ852010:CUJ852011 DEF852010:DEF852011 DOB852010:DOB852011 DXX852010:DXX852011 EHT852010:EHT852011 ERP852010:ERP852011 FBL852010:FBL852011 FLH852010:FLH852011 FVD852010:FVD852011 GEZ852010:GEZ852011 GOV852010:GOV852011 GYR852010:GYR852011 HIN852010:HIN852011 HSJ852010:HSJ852011 ICF852010:ICF852011 IMB852010:IMB852011 IVX852010:IVX852011 JFT852010:JFT852011 JPP852010:JPP852011 JZL852010:JZL852011 KJH852010:KJH852011 KTD852010:KTD852011 LCZ852010:LCZ852011 LMV852010:LMV852011 LWR852010:LWR852011 MGN852010:MGN852011 MQJ852010:MQJ852011 NAF852010:NAF852011 NKB852010:NKB852011 NTX852010:NTX852011 ODT852010:ODT852011 ONP852010:ONP852011 OXL852010:OXL852011 PHH852010:PHH852011 PRD852010:PRD852011 QAZ852010:QAZ852011 QKV852010:QKV852011 QUR852010:QUR852011 REN852010:REN852011 ROJ852010:ROJ852011 RYF852010:RYF852011 SIB852010:SIB852011 SRX852010:SRX852011 TBT852010:TBT852011 TLP852010:TLP852011 TVL852010:TVL852011 UFH852010:UFH852011 UPD852010:UPD852011 UYZ852010:UYZ852011 VIV852010:VIV852011 VSR852010:VSR852011 WCN852010:WCN852011 WMJ852010:WMJ852011 WWF852010:WWF852011 X917546:X917547 JT917546:JT917547 TP917546:TP917547 ADL917546:ADL917547 ANH917546:ANH917547 AXD917546:AXD917547 BGZ917546:BGZ917547 BQV917546:BQV917547 CAR917546:CAR917547 CKN917546:CKN917547 CUJ917546:CUJ917547 DEF917546:DEF917547 DOB917546:DOB917547 DXX917546:DXX917547 EHT917546:EHT917547 ERP917546:ERP917547 FBL917546:FBL917547 FLH917546:FLH917547 FVD917546:FVD917547 GEZ917546:GEZ917547 GOV917546:GOV917547 GYR917546:GYR917547 HIN917546:HIN917547 HSJ917546:HSJ917547 ICF917546:ICF917547 IMB917546:IMB917547 IVX917546:IVX917547 JFT917546:JFT917547 JPP917546:JPP917547 JZL917546:JZL917547 KJH917546:KJH917547 KTD917546:KTD917547 LCZ917546:LCZ917547 LMV917546:LMV917547 LWR917546:LWR917547 MGN917546:MGN917547 MQJ917546:MQJ917547 NAF917546:NAF917547 NKB917546:NKB917547 NTX917546:NTX917547 ODT917546:ODT917547 ONP917546:ONP917547 OXL917546:OXL917547 PHH917546:PHH917547 PRD917546:PRD917547 QAZ917546:QAZ917547 QKV917546:QKV917547 QUR917546:QUR917547 REN917546:REN917547 ROJ917546:ROJ917547 RYF917546:RYF917547 SIB917546:SIB917547 SRX917546:SRX917547 TBT917546:TBT917547 TLP917546:TLP917547 TVL917546:TVL917547 UFH917546:UFH917547 UPD917546:UPD917547 UYZ917546:UYZ917547 VIV917546:VIV917547 VSR917546:VSR917547 WCN917546:WCN917547 WMJ917546:WMJ917547 WWF917546:WWF917547 X983082:X983083 JT983082:JT983083 TP983082:TP983083 ADL983082:ADL983083 ANH983082:ANH983083 AXD983082:AXD983083 BGZ983082:BGZ983083 BQV983082:BQV983083 CAR983082:CAR983083 CKN983082:CKN983083 CUJ983082:CUJ983083 DEF983082:DEF983083 DOB983082:DOB983083 DXX983082:DXX983083 EHT983082:EHT983083 ERP983082:ERP983083 FBL983082:FBL983083 FLH983082:FLH983083 FVD983082:FVD983083 GEZ983082:GEZ983083 GOV983082:GOV983083 GYR983082:GYR983083 HIN983082:HIN983083 HSJ983082:HSJ983083 ICF983082:ICF983083 IMB983082:IMB983083 IVX983082:IVX983083 JFT983082:JFT983083 JPP983082:JPP983083 JZL983082:JZL983083 KJH983082:KJH983083 KTD983082:KTD983083 LCZ983082:LCZ983083 LMV983082:LMV983083 LWR983082:LWR983083 MGN983082:MGN983083 MQJ983082:MQJ983083 NAF983082:NAF983083 NKB983082:NKB983083 NTX983082:NTX983083 ODT983082:ODT983083 ONP983082:ONP983083 OXL983082:OXL983083 PHH983082:PHH983083 PRD983082:PRD983083 QAZ983082:QAZ983083 QKV983082:QKV983083 QUR983082:QUR983083 REN983082:REN983083 ROJ983082:ROJ983083 RYF983082:RYF983083 SIB983082:SIB983083 SRX983082:SRX983083 TBT983082:TBT983083 TLP983082:TLP983083 TVL983082:TVL983083 UFH983082:UFH983083 UPD983082:UPD983083 UYZ983082:UYZ983083 VIV983082:VIV983083 VSR983082:VSR983083 WCN983082:WCN983083 WMJ983082:WMJ983083 WWF983082:WWF983083 D26:E26 IZ26:JA26 SV26:SW26 ACR26:ACS26 AMN26:AMO26 AWJ26:AWK26 BGF26:BGG26 BQB26:BQC26 BZX26:BZY26 CJT26:CJU26 CTP26:CTQ26 DDL26:DDM26 DNH26:DNI26 DXD26:DXE26 EGZ26:EHA26 EQV26:EQW26 FAR26:FAS26 FKN26:FKO26 FUJ26:FUK26 GEF26:GEG26 GOB26:GOC26 GXX26:GXY26 HHT26:HHU26 HRP26:HRQ26 IBL26:IBM26 ILH26:ILI26 IVD26:IVE26 JEZ26:JFA26 JOV26:JOW26 JYR26:JYS26 KIN26:KIO26 KSJ26:KSK26 LCF26:LCG26 LMB26:LMC26 LVX26:LVY26 MFT26:MFU26 MPP26:MPQ26 MZL26:MZM26 NJH26:NJI26 NTD26:NTE26 OCZ26:ODA26 OMV26:OMW26 OWR26:OWS26 PGN26:PGO26 PQJ26:PQK26 QAF26:QAG26 QKB26:QKC26 QTX26:QTY26 RDT26:RDU26 RNP26:RNQ26 RXL26:RXM26 SHH26:SHI26 SRD26:SRE26 TAZ26:TBA26 TKV26:TKW26 TUR26:TUS26 UEN26:UEO26 UOJ26:UOK26 UYF26:UYG26 VIB26:VIC26 VRX26:VRY26 WBT26:WBU26 WLP26:WLQ26 WVL26:WVM26 D65566:E65566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D131102:E131102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D196638:E196638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D262174:E262174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D327710:E327710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D393246:E393246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D458782:E458782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D524318:E524318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D589854:E589854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D655390:E655390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D720926:E720926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D786462:E786462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D851998:E851998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D917534:E917534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D983070:E983070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WVL983070:WVM983070 WWW983067:WWW983068 BI65563:BI65564 LE65563:LE65564 VA65563:VA65564 AEW65563:AEW65564 AOS65563:AOS65564 AYO65563:AYO65564 BIK65563:BIK65564 BSG65563:BSG65564 CCC65563:CCC65564 CLY65563:CLY65564 CVU65563:CVU65564 DFQ65563:DFQ65564 DPM65563:DPM65564 DZI65563:DZI65564 EJE65563:EJE65564 ETA65563:ETA65564 FCW65563:FCW65564 FMS65563:FMS65564 FWO65563:FWO65564 GGK65563:GGK65564 GQG65563:GQG65564 HAC65563:HAC65564 HJY65563:HJY65564 HTU65563:HTU65564 IDQ65563:IDQ65564 INM65563:INM65564 IXI65563:IXI65564 JHE65563:JHE65564 JRA65563:JRA65564 KAW65563:KAW65564 KKS65563:KKS65564 KUO65563:KUO65564 LEK65563:LEK65564 LOG65563:LOG65564 LYC65563:LYC65564 MHY65563:MHY65564 MRU65563:MRU65564 NBQ65563:NBQ65564 NLM65563:NLM65564 NVI65563:NVI65564 OFE65563:OFE65564 OPA65563:OPA65564 OYW65563:OYW65564 PIS65563:PIS65564 PSO65563:PSO65564 QCK65563:QCK65564 QMG65563:QMG65564 QWC65563:QWC65564 RFY65563:RFY65564 RPU65563:RPU65564 RZQ65563:RZQ65564 SJM65563:SJM65564 STI65563:STI65564 TDE65563:TDE65564 TNA65563:TNA65564 TWW65563:TWW65564 UGS65563:UGS65564 UQO65563:UQO65564 VAK65563:VAK65564 VKG65563:VKG65564 VUC65563:VUC65564 WDY65563:WDY65564 WNU65563:WNU65564 WXQ65563:WXQ65564 BI131099:BI131100 LE131099:LE131100 VA131099:VA131100 AEW131099:AEW131100 AOS131099:AOS131100 AYO131099:AYO131100 BIK131099:BIK131100 BSG131099:BSG131100 CCC131099:CCC131100 CLY131099:CLY131100 CVU131099:CVU131100 DFQ131099:DFQ131100 DPM131099:DPM131100 DZI131099:DZI131100 EJE131099:EJE131100 ETA131099:ETA131100 FCW131099:FCW131100 FMS131099:FMS131100 FWO131099:FWO131100 GGK131099:GGK131100 GQG131099:GQG131100 HAC131099:HAC131100 HJY131099:HJY131100 HTU131099:HTU131100 IDQ131099:IDQ131100 INM131099:INM131100 IXI131099:IXI131100 JHE131099:JHE131100 JRA131099:JRA131100 KAW131099:KAW131100 KKS131099:KKS131100 KUO131099:KUO131100 LEK131099:LEK131100 LOG131099:LOG131100 LYC131099:LYC131100 MHY131099:MHY131100 MRU131099:MRU131100 NBQ131099:NBQ131100 NLM131099:NLM131100 NVI131099:NVI131100 OFE131099:OFE131100 OPA131099:OPA131100 OYW131099:OYW131100 PIS131099:PIS131100 PSO131099:PSO131100 QCK131099:QCK131100 QMG131099:QMG131100 QWC131099:QWC131100 RFY131099:RFY131100 RPU131099:RPU131100 RZQ131099:RZQ131100 SJM131099:SJM131100 STI131099:STI131100 TDE131099:TDE131100 TNA131099:TNA131100 TWW131099:TWW131100 UGS131099:UGS131100 UQO131099:UQO131100 VAK131099:VAK131100 VKG131099:VKG131100 VUC131099:VUC131100 WDY131099:WDY131100 WNU131099:WNU131100 WXQ131099:WXQ131100 BI196635:BI196636 LE196635:LE196636 VA196635:VA196636 AEW196635:AEW196636 AOS196635:AOS196636 AYO196635:AYO196636 BIK196635:BIK196636 BSG196635:BSG196636 CCC196635:CCC196636 CLY196635:CLY196636 CVU196635:CVU196636 DFQ196635:DFQ196636 DPM196635:DPM196636 DZI196635:DZI196636 EJE196635:EJE196636 ETA196635:ETA196636 FCW196635:FCW196636 FMS196635:FMS196636 FWO196635:FWO196636 GGK196635:GGK196636 GQG196635:GQG196636 HAC196635:HAC196636 HJY196635:HJY196636 HTU196635:HTU196636 IDQ196635:IDQ196636 INM196635:INM196636 IXI196635:IXI196636 JHE196635:JHE196636 JRA196635:JRA196636 KAW196635:KAW196636 KKS196635:KKS196636 KUO196635:KUO196636 LEK196635:LEK196636 LOG196635:LOG196636 LYC196635:LYC196636 MHY196635:MHY196636 MRU196635:MRU196636 NBQ196635:NBQ196636 NLM196635:NLM196636 NVI196635:NVI196636 OFE196635:OFE196636 OPA196635:OPA196636 OYW196635:OYW196636 PIS196635:PIS196636 PSO196635:PSO196636 QCK196635:QCK196636 QMG196635:QMG196636 QWC196635:QWC196636 RFY196635:RFY196636 RPU196635:RPU196636 RZQ196635:RZQ196636 SJM196635:SJM196636 STI196635:STI196636 TDE196635:TDE196636 TNA196635:TNA196636 TWW196635:TWW196636 UGS196635:UGS196636 UQO196635:UQO196636 VAK196635:VAK196636 VKG196635:VKG196636 VUC196635:VUC196636 WDY196635:WDY196636 WNU196635:WNU196636 WXQ196635:WXQ196636 BI262171:BI262172 LE262171:LE262172 VA262171:VA262172 AEW262171:AEW262172 AOS262171:AOS262172 AYO262171:AYO262172 BIK262171:BIK262172 BSG262171:BSG262172 CCC262171:CCC262172 CLY262171:CLY262172 CVU262171:CVU262172 DFQ262171:DFQ262172 DPM262171:DPM262172 DZI262171:DZI262172 EJE262171:EJE262172 ETA262171:ETA262172 FCW262171:FCW262172 FMS262171:FMS262172 FWO262171:FWO262172 GGK262171:GGK262172 GQG262171:GQG262172 HAC262171:HAC262172 HJY262171:HJY262172 HTU262171:HTU262172 IDQ262171:IDQ262172 INM262171:INM262172 IXI262171:IXI262172 JHE262171:JHE262172 JRA262171:JRA262172 KAW262171:KAW262172 KKS262171:KKS262172 KUO262171:KUO262172 LEK262171:LEK262172 LOG262171:LOG262172 LYC262171:LYC262172 MHY262171:MHY262172 MRU262171:MRU262172 NBQ262171:NBQ262172 NLM262171:NLM262172 NVI262171:NVI262172 OFE262171:OFE262172 OPA262171:OPA262172 OYW262171:OYW262172 PIS262171:PIS262172 PSO262171:PSO262172 QCK262171:QCK262172 QMG262171:QMG262172 QWC262171:QWC262172 RFY262171:RFY262172 RPU262171:RPU262172 RZQ262171:RZQ262172 SJM262171:SJM262172 STI262171:STI262172 TDE262171:TDE262172 TNA262171:TNA262172 TWW262171:TWW262172 UGS262171:UGS262172 UQO262171:UQO262172 VAK262171:VAK262172 VKG262171:VKG262172 VUC262171:VUC262172 WDY262171:WDY262172 WNU262171:WNU262172 WXQ262171:WXQ262172 BI327707:BI327708 LE327707:LE327708 VA327707:VA327708 AEW327707:AEW327708 AOS327707:AOS327708 AYO327707:AYO327708 BIK327707:BIK327708 BSG327707:BSG327708 CCC327707:CCC327708 CLY327707:CLY327708 CVU327707:CVU327708 DFQ327707:DFQ327708 DPM327707:DPM327708 DZI327707:DZI327708 EJE327707:EJE327708 ETA327707:ETA327708 FCW327707:FCW327708 FMS327707:FMS327708 FWO327707:FWO327708 GGK327707:GGK327708 GQG327707:GQG327708 HAC327707:HAC327708 HJY327707:HJY327708 HTU327707:HTU327708 IDQ327707:IDQ327708 INM327707:INM327708 IXI327707:IXI327708 JHE327707:JHE327708 JRA327707:JRA327708 KAW327707:KAW327708 KKS327707:KKS327708 KUO327707:KUO327708 LEK327707:LEK327708 LOG327707:LOG327708 LYC327707:LYC327708 MHY327707:MHY327708 MRU327707:MRU327708 NBQ327707:NBQ327708 NLM327707:NLM327708 NVI327707:NVI327708 OFE327707:OFE327708 OPA327707:OPA327708 OYW327707:OYW327708 PIS327707:PIS327708 PSO327707:PSO327708 QCK327707:QCK327708 QMG327707:QMG327708 QWC327707:QWC327708 RFY327707:RFY327708 RPU327707:RPU327708 RZQ327707:RZQ327708 SJM327707:SJM327708 STI327707:STI327708 TDE327707:TDE327708 TNA327707:TNA327708 TWW327707:TWW327708 UGS327707:UGS327708 UQO327707:UQO327708 VAK327707:VAK327708 VKG327707:VKG327708 VUC327707:VUC327708 WDY327707:WDY327708 WNU327707:WNU327708 WXQ327707:WXQ327708 BI393243:BI393244 LE393243:LE393244 VA393243:VA393244 AEW393243:AEW393244 AOS393243:AOS393244 AYO393243:AYO393244 BIK393243:BIK393244 BSG393243:BSG393244 CCC393243:CCC393244 CLY393243:CLY393244 CVU393243:CVU393244 DFQ393243:DFQ393244 DPM393243:DPM393244 DZI393243:DZI393244 EJE393243:EJE393244 ETA393243:ETA393244 FCW393243:FCW393244 FMS393243:FMS393244 FWO393243:FWO393244 GGK393243:GGK393244 GQG393243:GQG393244 HAC393243:HAC393244 HJY393243:HJY393244 HTU393243:HTU393244 IDQ393243:IDQ393244 INM393243:INM393244 IXI393243:IXI393244 JHE393243:JHE393244 JRA393243:JRA393244 KAW393243:KAW393244 KKS393243:KKS393244 KUO393243:KUO393244 LEK393243:LEK393244 LOG393243:LOG393244 LYC393243:LYC393244 MHY393243:MHY393244 MRU393243:MRU393244 NBQ393243:NBQ393244 NLM393243:NLM393244 NVI393243:NVI393244 OFE393243:OFE393244 OPA393243:OPA393244 OYW393243:OYW393244 PIS393243:PIS393244 PSO393243:PSO393244 QCK393243:QCK393244 QMG393243:QMG393244 QWC393243:QWC393244 RFY393243:RFY393244 RPU393243:RPU393244 RZQ393243:RZQ393244 SJM393243:SJM393244 STI393243:STI393244 TDE393243:TDE393244 TNA393243:TNA393244 TWW393243:TWW393244 UGS393243:UGS393244 UQO393243:UQO393244 VAK393243:VAK393244 VKG393243:VKG393244 VUC393243:VUC393244 WDY393243:WDY393244 WNU393243:WNU393244 WXQ393243:WXQ393244 BI458779:BI458780 LE458779:LE458780 VA458779:VA458780 AEW458779:AEW458780 AOS458779:AOS458780 AYO458779:AYO458780 BIK458779:BIK458780 BSG458779:BSG458780 CCC458779:CCC458780 CLY458779:CLY458780 CVU458779:CVU458780 DFQ458779:DFQ458780 DPM458779:DPM458780 DZI458779:DZI458780 EJE458779:EJE458780 ETA458779:ETA458780 FCW458779:FCW458780 FMS458779:FMS458780 FWO458779:FWO458780 GGK458779:GGK458780 GQG458779:GQG458780 HAC458779:HAC458780 HJY458779:HJY458780 HTU458779:HTU458780 IDQ458779:IDQ458780 INM458779:INM458780 IXI458779:IXI458780 JHE458779:JHE458780 JRA458779:JRA458780 KAW458779:KAW458780 KKS458779:KKS458780 KUO458779:KUO458780 LEK458779:LEK458780 LOG458779:LOG458780 LYC458779:LYC458780 MHY458779:MHY458780 MRU458779:MRU458780 NBQ458779:NBQ458780 NLM458779:NLM458780 NVI458779:NVI458780 OFE458779:OFE458780 OPA458779:OPA458780 OYW458779:OYW458780 PIS458779:PIS458780 PSO458779:PSO458780 QCK458779:QCK458780 QMG458779:QMG458780 QWC458779:QWC458780 RFY458779:RFY458780 RPU458779:RPU458780 RZQ458779:RZQ458780 SJM458779:SJM458780 STI458779:STI458780 TDE458779:TDE458780 TNA458779:TNA458780 TWW458779:TWW458780 UGS458779:UGS458780 UQO458779:UQO458780 VAK458779:VAK458780 VKG458779:VKG458780 VUC458779:VUC458780 WDY458779:WDY458780 WNU458779:WNU458780 WXQ458779:WXQ458780 BI524315:BI524316 LE524315:LE524316 VA524315:VA524316 AEW524315:AEW524316 AOS524315:AOS524316 AYO524315:AYO524316 BIK524315:BIK524316 BSG524315:BSG524316 CCC524315:CCC524316 CLY524315:CLY524316 CVU524315:CVU524316 DFQ524315:DFQ524316 DPM524315:DPM524316 DZI524315:DZI524316 EJE524315:EJE524316 ETA524315:ETA524316 FCW524315:FCW524316 FMS524315:FMS524316 FWO524315:FWO524316 GGK524315:GGK524316 GQG524315:GQG524316 HAC524315:HAC524316 HJY524315:HJY524316 HTU524315:HTU524316 IDQ524315:IDQ524316 INM524315:INM524316 IXI524315:IXI524316 JHE524315:JHE524316 JRA524315:JRA524316 KAW524315:KAW524316 KKS524315:KKS524316 KUO524315:KUO524316 LEK524315:LEK524316 LOG524315:LOG524316 LYC524315:LYC524316 MHY524315:MHY524316 MRU524315:MRU524316 NBQ524315:NBQ524316 NLM524315:NLM524316 NVI524315:NVI524316 OFE524315:OFE524316 OPA524315:OPA524316 OYW524315:OYW524316 PIS524315:PIS524316 PSO524315:PSO524316 QCK524315:QCK524316 QMG524315:QMG524316 QWC524315:QWC524316 RFY524315:RFY524316 RPU524315:RPU524316 RZQ524315:RZQ524316 SJM524315:SJM524316 STI524315:STI524316 TDE524315:TDE524316 TNA524315:TNA524316 TWW524315:TWW524316 UGS524315:UGS524316 UQO524315:UQO524316 VAK524315:VAK524316 VKG524315:VKG524316 VUC524315:VUC524316 WDY524315:WDY524316 WNU524315:WNU524316 WXQ524315:WXQ524316 BI589851:BI589852 LE589851:LE589852 VA589851:VA589852 AEW589851:AEW589852 AOS589851:AOS589852 AYO589851:AYO589852 BIK589851:BIK589852 BSG589851:BSG589852 CCC589851:CCC589852 CLY589851:CLY589852 CVU589851:CVU589852 DFQ589851:DFQ589852 DPM589851:DPM589852 DZI589851:DZI589852 EJE589851:EJE589852 ETA589851:ETA589852 FCW589851:FCW589852 FMS589851:FMS589852 FWO589851:FWO589852 GGK589851:GGK589852 GQG589851:GQG589852 HAC589851:HAC589852 HJY589851:HJY589852 HTU589851:HTU589852 IDQ589851:IDQ589852 INM589851:INM589852 IXI589851:IXI589852 JHE589851:JHE589852 JRA589851:JRA589852 KAW589851:KAW589852 KKS589851:KKS589852 KUO589851:KUO589852 LEK589851:LEK589852 LOG589851:LOG589852 LYC589851:LYC589852 MHY589851:MHY589852 MRU589851:MRU589852 NBQ589851:NBQ589852 NLM589851:NLM589852 NVI589851:NVI589852 OFE589851:OFE589852 OPA589851:OPA589852 OYW589851:OYW589852 PIS589851:PIS589852 PSO589851:PSO589852 QCK589851:QCK589852 QMG589851:QMG589852 QWC589851:QWC589852 RFY589851:RFY589852 RPU589851:RPU589852 RZQ589851:RZQ589852 SJM589851:SJM589852 STI589851:STI589852 TDE589851:TDE589852 TNA589851:TNA589852 TWW589851:TWW589852 UGS589851:UGS589852 UQO589851:UQO589852 VAK589851:VAK589852 VKG589851:VKG589852 VUC589851:VUC589852 WDY589851:WDY589852 WNU589851:WNU589852 WXQ589851:WXQ589852 BI655387:BI655388 LE655387:LE655388 VA655387:VA655388 AEW655387:AEW655388 AOS655387:AOS655388 AYO655387:AYO655388 BIK655387:BIK655388 BSG655387:BSG655388 CCC655387:CCC655388 CLY655387:CLY655388 CVU655387:CVU655388 DFQ655387:DFQ655388 DPM655387:DPM655388 DZI655387:DZI655388 EJE655387:EJE655388 ETA655387:ETA655388 FCW655387:FCW655388 FMS655387:FMS655388 FWO655387:FWO655388 GGK655387:GGK655388 GQG655387:GQG655388 HAC655387:HAC655388 HJY655387:HJY655388 HTU655387:HTU655388 IDQ655387:IDQ655388 INM655387:INM655388 IXI655387:IXI655388 JHE655387:JHE655388 JRA655387:JRA655388 KAW655387:KAW655388 KKS655387:KKS655388 KUO655387:KUO655388 LEK655387:LEK655388 LOG655387:LOG655388 LYC655387:LYC655388 MHY655387:MHY655388 MRU655387:MRU655388 NBQ655387:NBQ655388 NLM655387:NLM655388 NVI655387:NVI655388 OFE655387:OFE655388 OPA655387:OPA655388 OYW655387:OYW655388 PIS655387:PIS655388 PSO655387:PSO655388 QCK655387:QCK655388 QMG655387:QMG655388 QWC655387:QWC655388 RFY655387:RFY655388 RPU655387:RPU655388 RZQ655387:RZQ655388 SJM655387:SJM655388 STI655387:STI655388 TDE655387:TDE655388 TNA655387:TNA655388 TWW655387:TWW655388 UGS655387:UGS655388 UQO655387:UQO655388 VAK655387:VAK655388 VKG655387:VKG655388 VUC655387:VUC655388 WDY655387:WDY655388 WNU655387:WNU655388 WXQ655387:WXQ655388 BI720923:BI720924 LE720923:LE720924 VA720923:VA720924 AEW720923:AEW720924 AOS720923:AOS720924 AYO720923:AYO720924 BIK720923:BIK720924 BSG720923:BSG720924 CCC720923:CCC720924 CLY720923:CLY720924 CVU720923:CVU720924 DFQ720923:DFQ720924 DPM720923:DPM720924 DZI720923:DZI720924 EJE720923:EJE720924 ETA720923:ETA720924 FCW720923:FCW720924 FMS720923:FMS720924 FWO720923:FWO720924 GGK720923:GGK720924 GQG720923:GQG720924 HAC720923:HAC720924 HJY720923:HJY720924 HTU720923:HTU720924 IDQ720923:IDQ720924 INM720923:INM720924 IXI720923:IXI720924 JHE720923:JHE720924 JRA720923:JRA720924 KAW720923:KAW720924 KKS720923:KKS720924 KUO720923:KUO720924 LEK720923:LEK720924 LOG720923:LOG720924 LYC720923:LYC720924 MHY720923:MHY720924 MRU720923:MRU720924 NBQ720923:NBQ720924 NLM720923:NLM720924 NVI720923:NVI720924 OFE720923:OFE720924 OPA720923:OPA720924 OYW720923:OYW720924 PIS720923:PIS720924 PSO720923:PSO720924 QCK720923:QCK720924 QMG720923:QMG720924 QWC720923:QWC720924 RFY720923:RFY720924 RPU720923:RPU720924 RZQ720923:RZQ720924 SJM720923:SJM720924 STI720923:STI720924 TDE720923:TDE720924 TNA720923:TNA720924 TWW720923:TWW720924 UGS720923:UGS720924 UQO720923:UQO720924 VAK720923:VAK720924 VKG720923:VKG720924 VUC720923:VUC720924 WDY720923:WDY720924 WNU720923:WNU720924 WXQ720923:WXQ720924 BI786459:BI786460 LE786459:LE786460 VA786459:VA786460 AEW786459:AEW786460 AOS786459:AOS786460 AYO786459:AYO786460 BIK786459:BIK786460 BSG786459:BSG786460 CCC786459:CCC786460 CLY786459:CLY786460 CVU786459:CVU786460 DFQ786459:DFQ786460 DPM786459:DPM786460 DZI786459:DZI786460 EJE786459:EJE786460 ETA786459:ETA786460 FCW786459:FCW786460 FMS786459:FMS786460 FWO786459:FWO786460 GGK786459:GGK786460 GQG786459:GQG786460 HAC786459:HAC786460 HJY786459:HJY786460 HTU786459:HTU786460 IDQ786459:IDQ786460 INM786459:INM786460 IXI786459:IXI786460 JHE786459:JHE786460 JRA786459:JRA786460 KAW786459:KAW786460 KKS786459:KKS786460 KUO786459:KUO786460 LEK786459:LEK786460 LOG786459:LOG786460 LYC786459:LYC786460 MHY786459:MHY786460 MRU786459:MRU786460 NBQ786459:NBQ786460 NLM786459:NLM786460 NVI786459:NVI786460 OFE786459:OFE786460 OPA786459:OPA786460 OYW786459:OYW786460 PIS786459:PIS786460 PSO786459:PSO786460 QCK786459:QCK786460 QMG786459:QMG786460 QWC786459:QWC786460 RFY786459:RFY786460 RPU786459:RPU786460 RZQ786459:RZQ786460 SJM786459:SJM786460 STI786459:STI786460 TDE786459:TDE786460 TNA786459:TNA786460 TWW786459:TWW786460 UGS786459:UGS786460 UQO786459:UQO786460 VAK786459:VAK786460 VKG786459:VKG786460 VUC786459:VUC786460 WDY786459:WDY786460 WNU786459:WNU786460 WXQ786459:WXQ786460 BI851995:BI851996 LE851995:LE851996 VA851995:VA851996 AEW851995:AEW851996 AOS851995:AOS851996 AYO851995:AYO851996 BIK851995:BIK851996 BSG851995:BSG851996 CCC851995:CCC851996 CLY851995:CLY851996 CVU851995:CVU851996 DFQ851995:DFQ851996 DPM851995:DPM851996 DZI851995:DZI851996 EJE851995:EJE851996 ETA851995:ETA851996 FCW851995:FCW851996 FMS851995:FMS851996 FWO851995:FWO851996 GGK851995:GGK851996 GQG851995:GQG851996 HAC851995:HAC851996 HJY851995:HJY851996 HTU851995:HTU851996 IDQ851995:IDQ851996 INM851995:INM851996 IXI851995:IXI851996 JHE851995:JHE851996 JRA851995:JRA851996 KAW851995:KAW851996 KKS851995:KKS851996 KUO851995:KUO851996 LEK851995:LEK851996 LOG851995:LOG851996 LYC851995:LYC851996 MHY851995:MHY851996 MRU851995:MRU851996 NBQ851995:NBQ851996 NLM851995:NLM851996 NVI851995:NVI851996 OFE851995:OFE851996 OPA851995:OPA851996 OYW851995:OYW851996 PIS851995:PIS851996 PSO851995:PSO851996 QCK851995:QCK851996 QMG851995:QMG851996 QWC851995:QWC851996 RFY851995:RFY851996 RPU851995:RPU851996 RZQ851995:RZQ851996 SJM851995:SJM851996 STI851995:STI851996 TDE851995:TDE851996 TNA851995:TNA851996 TWW851995:TWW851996 UGS851995:UGS851996 UQO851995:UQO851996 VAK851995:VAK851996 VKG851995:VKG851996 VUC851995:VUC851996 WDY851995:WDY851996 WNU851995:WNU851996 WXQ851995:WXQ851996 BI917531:BI917532 LE917531:LE917532 VA917531:VA917532 AEW917531:AEW917532 AOS917531:AOS917532 AYO917531:AYO917532 BIK917531:BIK917532 BSG917531:BSG917532 CCC917531:CCC917532 CLY917531:CLY917532 CVU917531:CVU917532 DFQ917531:DFQ917532 DPM917531:DPM917532 DZI917531:DZI917532 EJE917531:EJE917532 ETA917531:ETA917532 FCW917531:FCW917532 FMS917531:FMS917532 FWO917531:FWO917532 GGK917531:GGK917532 GQG917531:GQG917532 HAC917531:HAC917532 HJY917531:HJY917532 HTU917531:HTU917532 IDQ917531:IDQ917532 INM917531:INM917532 IXI917531:IXI917532 JHE917531:JHE917532 JRA917531:JRA917532 KAW917531:KAW917532 KKS917531:KKS917532 KUO917531:KUO917532 LEK917531:LEK917532 LOG917531:LOG917532 LYC917531:LYC917532 MHY917531:MHY917532 MRU917531:MRU917532 NBQ917531:NBQ917532 NLM917531:NLM917532 NVI917531:NVI917532 OFE917531:OFE917532 OPA917531:OPA917532 OYW917531:OYW917532 PIS917531:PIS917532 PSO917531:PSO917532 QCK917531:QCK917532 QMG917531:QMG917532 QWC917531:QWC917532 RFY917531:RFY917532 RPU917531:RPU917532 RZQ917531:RZQ917532 SJM917531:SJM917532 STI917531:STI917532 TDE917531:TDE917532 TNA917531:TNA917532 TWW917531:TWW917532 UGS917531:UGS917532 UQO917531:UQO917532 VAK917531:VAK917532 VKG917531:VKG917532 VUC917531:VUC917532 WDY917531:WDY917532 WNU917531:WNU917532 WXQ917531:WXQ917532 BI983067:BI983068 LE983067:LE983068 VA983067:VA983068 AEW983067:AEW983068 AOS983067:AOS983068 AYO983067:AYO983068 BIK983067:BIK983068 BSG983067:BSG983068 CCC983067:CCC983068 CLY983067:CLY983068 CVU983067:CVU983068 DFQ983067:DFQ983068 DPM983067:DPM983068 DZI983067:DZI983068 EJE983067:EJE983068 ETA983067:ETA983068 FCW983067:FCW983068 FMS983067:FMS983068 FWO983067:FWO983068 GGK983067:GGK983068 GQG983067:GQG983068 HAC983067:HAC983068 HJY983067:HJY983068 HTU983067:HTU983068 IDQ983067:IDQ983068 INM983067:INM983068 IXI983067:IXI983068 JHE983067:JHE983068 JRA983067:JRA983068 KAW983067:KAW983068 KKS983067:KKS983068 KUO983067:KUO983068 LEK983067:LEK983068 LOG983067:LOG983068 LYC983067:LYC983068 MHY983067:MHY983068 MRU983067:MRU983068 NBQ983067:NBQ983068 NLM983067:NLM983068 NVI983067:NVI983068 OFE983067:OFE983068 OPA983067:OPA983068 OYW983067:OYW983068 PIS983067:PIS983068 PSO983067:PSO983068 QCK983067:QCK983068 QMG983067:QMG983068 QWC983067:QWC983068 RFY983067:RFY983068 RPU983067:RPU983068 RZQ983067:RZQ983068 SJM983067:SJM983068 STI983067:STI983068 TDE983067:TDE983068 TNA983067:TNA983068 TWW983067:TWW983068 UGS983067:UGS983068 UQO983067:UQO983068 VAK983067:VAK983068 VKG983067:VKG983068 VUC983067:VUC983068 WDY983067:WDY983068 WNU983067:WNU983068 WXQ983067:WXQ983068 AK28:AK30 KG28:KG30 UC28:UC30 ADY28:ADY30 ANU28:ANU30 AXQ28:AXQ30 BHM28:BHM30 BRI28:BRI30 CBE28:CBE30 CLA28:CLA30 CUW28:CUW30 DES28:DES30 DOO28:DOO30 DYK28:DYK30 EIG28:EIG30 ESC28:ESC30 FBY28:FBY30 FLU28:FLU30 FVQ28:FVQ30 GFM28:GFM30 GPI28:GPI30 GZE28:GZE30 HJA28:HJA30 HSW28:HSW30 ICS28:ICS30 IMO28:IMO30 IWK28:IWK30 JGG28:JGG30 JQC28:JQC30 JZY28:JZY30 KJU28:KJU30 KTQ28:KTQ30 LDM28:LDM30 LNI28:LNI30 LXE28:LXE30 MHA28:MHA30 MQW28:MQW30 NAS28:NAS30 NKO28:NKO30 NUK28:NUK30 OEG28:OEG30 OOC28:OOC30 OXY28:OXY30 PHU28:PHU30 PRQ28:PRQ30 QBM28:QBM30 QLI28:QLI30 QVE28:QVE30 RFA28:RFA30 ROW28:ROW30 RYS28:RYS30 SIO28:SIO30 SSK28:SSK30 TCG28:TCG30 TMC28:TMC30 TVY28:TVY30 UFU28:UFU30 UPQ28:UPQ30 UZM28:UZM30 VJI28:VJI30 VTE28:VTE30 WDA28:WDA30 WMW28:WMW30 WWS28:WWS30 AK65568:AK65571 KG65568:KG65571 UC65568:UC65571 ADY65568:ADY65571 ANU65568:ANU65571 AXQ65568:AXQ65571 BHM65568:BHM65571 BRI65568:BRI65571 CBE65568:CBE65571 CLA65568:CLA65571 CUW65568:CUW65571 DES65568:DES65571 DOO65568:DOO65571 DYK65568:DYK65571 EIG65568:EIG65571 ESC65568:ESC65571 FBY65568:FBY65571 FLU65568:FLU65571 FVQ65568:FVQ65571 GFM65568:GFM65571 GPI65568:GPI65571 GZE65568:GZE65571 HJA65568:HJA65571 HSW65568:HSW65571 ICS65568:ICS65571 IMO65568:IMO65571 IWK65568:IWK65571 JGG65568:JGG65571 JQC65568:JQC65571 JZY65568:JZY65571 KJU65568:KJU65571 KTQ65568:KTQ65571 LDM65568:LDM65571 LNI65568:LNI65571 LXE65568:LXE65571 MHA65568:MHA65571 MQW65568:MQW65571 NAS65568:NAS65571 NKO65568:NKO65571 NUK65568:NUK65571 OEG65568:OEG65571 OOC65568:OOC65571 OXY65568:OXY65571 PHU65568:PHU65571 PRQ65568:PRQ65571 QBM65568:QBM65571 QLI65568:QLI65571 QVE65568:QVE65571 RFA65568:RFA65571 ROW65568:ROW65571 RYS65568:RYS65571 SIO65568:SIO65571 SSK65568:SSK65571 TCG65568:TCG65571 TMC65568:TMC65571 TVY65568:TVY65571 UFU65568:UFU65571 UPQ65568:UPQ65571 UZM65568:UZM65571 VJI65568:VJI65571 VTE65568:VTE65571 WDA65568:WDA65571 WMW65568:WMW65571 WWS65568:WWS65571 AK131104:AK131107 KG131104:KG131107 UC131104:UC131107 ADY131104:ADY131107 ANU131104:ANU131107 AXQ131104:AXQ131107 BHM131104:BHM131107 BRI131104:BRI131107 CBE131104:CBE131107 CLA131104:CLA131107 CUW131104:CUW131107 DES131104:DES131107 DOO131104:DOO131107 DYK131104:DYK131107 EIG131104:EIG131107 ESC131104:ESC131107 FBY131104:FBY131107 FLU131104:FLU131107 FVQ131104:FVQ131107 GFM131104:GFM131107 GPI131104:GPI131107 GZE131104:GZE131107 HJA131104:HJA131107 HSW131104:HSW131107 ICS131104:ICS131107 IMO131104:IMO131107 IWK131104:IWK131107 JGG131104:JGG131107 JQC131104:JQC131107 JZY131104:JZY131107 KJU131104:KJU131107 KTQ131104:KTQ131107 LDM131104:LDM131107 LNI131104:LNI131107 LXE131104:LXE131107 MHA131104:MHA131107 MQW131104:MQW131107 NAS131104:NAS131107 NKO131104:NKO131107 NUK131104:NUK131107 OEG131104:OEG131107 OOC131104:OOC131107 OXY131104:OXY131107 PHU131104:PHU131107 PRQ131104:PRQ131107 QBM131104:QBM131107 QLI131104:QLI131107 QVE131104:QVE131107 RFA131104:RFA131107 ROW131104:ROW131107 RYS131104:RYS131107 SIO131104:SIO131107 SSK131104:SSK131107 TCG131104:TCG131107 TMC131104:TMC131107 TVY131104:TVY131107 UFU131104:UFU131107 UPQ131104:UPQ131107 UZM131104:UZM131107 VJI131104:VJI131107 VTE131104:VTE131107 WDA131104:WDA131107 WMW131104:WMW131107 WWS131104:WWS131107 AK196640:AK196643 KG196640:KG196643 UC196640:UC196643 ADY196640:ADY196643 ANU196640:ANU196643 AXQ196640:AXQ196643 BHM196640:BHM196643 BRI196640:BRI196643 CBE196640:CBE196643 CLA196640:CLA196643 CUW196640:CUW196643 DES196640:DES196643 DOO196640:DOO196643 DYK196640:DYK196643 EIG196640:EIG196643 ESC196640:ESC196643 FBY196640:FBY196643 FLU196640:FLU196643 FVQ196640:FVQ196643 GFM196640:GFM196643 GPI196640:GPI196643 GZE196640:GZE196643 HJA196640:HJA196643 HSW196640:HSW196643 ICS196640:ICS196643 IMO196640:IMO196643 IWK196640:IWK196643 JGG196640:JGG196643 JQC196640:JQC196643 JZY196640:JZY196643 KJU196640:KJU196643 KTQ196640:KTQ196643 LDM196640:LDM196643 LNI196640:LNI196643 LXE196640:LXE196643 MHA196640:MHA196643 MQW196640:MQW196643 NAS196640:NAS196643 NKO196640:NKO196643 NUK196640:NUK196643 OEG196640:OEG196643 OOC196640:OOC196643 OXY196640:OXY196643 PHU196640:PHU196643 PRQ196640:PRQ196643 QBM196640:QBM196643 QLI196640:QLI196643 QVE196640:QVE196643 RFA196640:RFA196643 ROW196640:ROW196643 RYS196640:RYS196643 SIO196640:SIO196643 SSK196640:SSK196643 TCG196640:TCG196643 TMC196640:TMC196643 TVY196640:TVY196643 UFU196640:UFU196643 UPQ196640:UPQ196643 UZM196640:UZM196643 VJI196640:VJI196643 VTE196640:VTE196643 WDA196640:WDA196643 WMW196640:WMW196643 WWS196640:WWS196643 AK262176:AK262179 KG262176:KG262179 UC262176:UC262179 ADY262176:ADY262179 ANU262176:ANU262179 AXQ262176:AXQ262179 BHM262176:BHM262179 BRI262176:BRI262179 CBE262176:CBE262179 CLA262176:CLA262179 CUW262176:CUW262179 DES262176:DES262179 DOO262176:DOO262179 DYK262176:DYK262179 EIG262176:EIG262179 ESC262176:ESC262179 FBY262176:FBY262179 FLU262176:FLU262179 FVQ262176:FVQ262179 GFM262176:GFM262179 GPI262176:GPI262179 GZE262176:GZE262179 HJA262176:HJA262179 HSW262176:HSW262179 ICS262176:ICS262179 IMO262176:IMO262179 IWK262176:IWK262179 JGG262176:JGG262179 JQC262176:JQC262179 JZY262176:JZY262179 KJU262176:KJU262179 KTQ262176:KTQ262179 LDM262176:LDM262179 LNI262176:LNI262179 LXE262176:LXE262179 MHA262176:MHA262179 MQW262176:MQW262179 NAS262176:NAS262179 NKO262176:NKO262179 NUK262176:NUK262179 OEG262176:OEG262179 OOC262176:OOC262179 OXY262176:OXY262179 PHU262176:PHU262179 PRQ262176:PRQ262179 QBM262176:QBM262179 QLI262176:QLI262179 QVE262176:QVE262179 RFA262176:RFA262179 ROW262176:ROW262179 RYS262176:RYS262179 SIO262176:SIO262179 SSK262176:SSK262179 TCG262176:TCG262179 TMC262176:TMC262179 TVY262176:TVY262179 UFU262176:UFU262179 UPQ262176:UPQ262179 UZM262176:UZM262179 VJI262176:VJI262179 VTE262176:VTE262179 WDA262176:WDA262179 WMW262176:WMW262179 WWS262176:WWS262179 AK327712:AK327715 KG327712:KG327715 UC327712:UC327715 ADY327712:ADY327715 ANU327712:ANU327715 AXQ327712:AXQ327715 BHM327712:BHM327715 BRI327712:BRI327715 CBE327712:CBE327715 CLA327712:CLA327715 CUW327712:CUW327715 DES327712:DES327715 DOO327712:DOO327715 DYK327712:DYK327715 EIG327712:EIG327715 ESC327712:ESC327715 FBY327712:FBY327715 FLU327712:FLU327715 FVQ327712:FVQ327715 GFM327712:GFM327715 GPI327712:GPI327715 GZE327712:GZE327715 HJA327712:HJA327715 HSW327712:HSW327715 ICS327712:ICS327715 IMO327712:IMO327715 IWK327712:IWK327715 JGG327712:JGG327715 JQC327712:JQC327715 JZY327712:JZY327715 KJU327712:KJU327715 KTQ327712:KTQ327715 LDM327712:LDM327715 LNI327712:LNI327715 LXE327712:LXE327715 MHA327712:MHA327715 MQW327712:MQW327715 NAS327712:NAS327715 NKO327712:NKO327715 NUK327712:NUK327715 OEG327712:OEG327715 OOC327712:OOC327715 OXY327712:OXY327715 PHU327712:PHU327715 PRQ327712:PRQ327715 QBM327712:QBM327715 QLI327712:QLI327715 QVE327712:QVE327715 RFA327712:RFA327715 ROW327712:ROW327715 RYS327712:RYS327715 SIO327712:SIO327715 SSK327712:SSK327715 TCG327712:TCG327715 TMC327712:TMC327715 TVY327712:TVY327715 UFU327712:UFU327715 UPQ327712:UPQ327715 UZM327712:UZM327715 VJI327712:VJI327715 VTE327712:VTE327715 WDA327712:WDA327715 WMW327712:WMW327715 WWS327712:WWS327715 AK393248:AK393251 KG393248:KG393251 UC393248:UC393251 ADY393248:ADY393251 ANU393248:ANU393251 AXQ393248:AXQ393251 BHM393248:BHM393251 BRI393248:BRI393251 CBE393248:CBE393251 CLA393248:CLA393251 CUW393248:CUW393251 DES393248:DES393251 DOO393248:DOO393251 DYK393248:DYK393251 EIG393248:EIG393251 ESC393248:ESC393251 FBY393248:FBY393251 FLU393248:FLU393251 FVQ393248:FVQ393251 GFM393248:GFM393251 GPI393248:GPI393251 GZE393248:GZE393251 HJA393248:HJA393251 HSW393248:HSW393251 ICS393248:ICS393251 IMO393248:IMO393251 IWK393248:IWK393251 JGG393248:JGG393251 JQC393248:JQC393251 JZY393248:JZY393251 KJU393248:KJU393251 KTQ393248:KTQ393251 LDM393248:LDM393251 LNI393248:LNI393251 LXE393248:LXE393251 MHA393248:MHA393251 MQW393248:MQW393251 NAS393248:NAS393251 NKO393248:NKO393251 NUK393248:NUK393251 OEG393248:OEG393251 OOC393248:OOC393251 OXY393248:OXY393251 PHU393248:PHU393251 PRQ393248:PRQ393251 QBM393248:QBM393251 QLI393248:QLI393251 QVE393248:QVE393251 RFA393248:RFA393251 ROW393248:ROW393251 RYS393248:RYS393251 SIO393248:SIO393251 SSK393248:SSK393251 TCG393248:TCG393251 TMC393248:TMC393251 TVY393248:TVY393251 UFU393248:UFU393251 UPQ393248:UPQ393251 UZM393248:UZM393251 VJI393248:VJI393251 VTE393248:VTE393251 WDA393248:WDA393251 WMW393248:WMW393251 WWS393248:WWS393251 AK458784:AK458787 KG458784:KG458787 UC458784:UC458787 ADY458784:ADY458787 ANU458784:ANU458787 AXQ458784:AXQ458787 BHM458784:BHM458787 BRI458784:BRI458787 CBE458784:CBE458787 CLA458784:CLA458787 CUW458784:CUW458787 DES458784:DES458787 DOO458784:DOO458787 DYK458784:DYK458787 EIG458784:EIG458787 ESC458784:ESC458787 FBY458784:FBY458787 FLU458784:FLU458787 FVQ458784:FVQ458787 GFM458784:GFM458787 GPI458784:GPI458787 GZE458784:GZE458787 HJA458784:HJA458787 HSW458784:HSW458787 ICS458784:ICS458787 IMO458784:IMO458787 IWK458784:IWK458787 JGG458784:JGG458787 JQC458784:JQC458787 JZY458784:JZY458787 KJU458784:KJU458787 KTQ458784:KTQ458787 LDM458784:LDM458787 LNI458784:LNI458787 LXE458784:LXE458787 MHA458784:MHA458787 MQW458784:MQW458787 NAS458784:NAS458787 NKO458784:NKO458787 NUK458784:NUK458787 OEG458784:OEG458787 OOC458784:OOC458787 OXY458784:OXY458787 PHU458784:PHU458787 PRQ458784:PRQ458787 QBM458784:QBM458787 QLI458784:QLI458787 QVE458784:QVE458787 RFA458784:RFA458787 ROW458784:ROW458787 RYS458784:RYS458787 SIO458784:SIO458787 SSK458784:SSK458787 TCG458784:TCG458787 TMC458784:TMC458787 TVY458784:TVY458787 UFU458784:UFU458787 UPQ458784:UPQ458787 UZM458784:UZM458787 VJI458784:VJI458787 VTE458784:VTE458787 WDA458784:WDA458787 WMW458784:WMW458787 WWS458784:WWS458787 AK524320:AK524323 KG524320:KG524323 UC524320:UC524323 ADY524320:ADY524323 ANU524320:ANU524323 AXQ524320:AXQ524323 BHM524320:BHM524323 BRI524320:BRI524323 CBE524320:CBE524323 CLA524320:CLA524323 CUW524320:CUW524323 DES524320:DES524323 DOO524320:DOO524323 DYK524320:DYK524323 EIG524320:EIG524323 ESC524320:ESC524323 FBY524320:FBY524323 FLU524320:FLU524323 FVQ524320:FVQ524323 GFM524320:GFM524323 GPI524320:GPI524323 GZE524320:GZE524323 HJA524320:HJA524323 HSW524320:HSW524323 ICS524320:ICS524323 IMO524320:IMO524323 IWK524320:IWK524323 JGG524320:JGG524323 JQC524320:JQC524323 JZY524320:JZY524323 KJU524320:KJU524323 KTQ524320:KTQ524323 LDM524320:LDM524323 LNI524320:LNI524323 LXE524320:LXE524323 MHA524320:MHA524323 MQW524320:MQW524323 NAS524320:NAS524323 NKO524320:NKO524323 NUK524320:NUK524323 OEG524320:OEG524323 OOC524320:OOC524323 OXY524320:OXY524323 PHU524320:PHU524323 PRQ524320:PRQ524323 QBM524320:QBM524323 QLI524320:QLI524323 QVE524320:QVE524323 RFA524320:RFA524323 ROW524320:ROW524323 RYS524320:RYS524323 SIO524320:SIO524323 SSK524320:SSK524323 TCG524320:TCG524323 TMC524320:TMC524323 TVY524320:TVY524323 UFU524320:UFU524323 UPQ524320:UPQ524323 UZM524320:UZM524323 VJI524320:VJI524323 VTE524320:VTE524323 WDA524320:WDA524323 WMW524320:WMW524323 WWS524320:WWS524323 AK589856:AK589859 KG589856:KG589859 UC589856:UC589859 ADY589856:ADY589859 ANU589856:ANU589859 AXQ589856:AXQ589859 BHM589856:BHM589859 BRI589856:BRI589859 CBE589856:CBE589859 CLA589856:CLA589859 CUW589856:CUW589859 DES589856:DES589859 DOO589856:DOO589859 DYK589856:DYK589859 EIG589856:EIG589859 ESC589856:ESC589859 FBY589856:FBY589859 FLU589856:FLU589859 FVQ589856:FVQ589859 GFM589856:GFM589859 GPI589856:GPI589859 GZE589856:GZE589859 HJA589856:HJA589859 HSW589856:HSW589859 ICS589856:ICS589859 IMO589856:IMO589859 IWK589856:IWK589859 JGG589856:JGG589859 JQC589856:JQC589859 JZY589856:JZY589859 KJU589856:KJU589859 KTQ589856:KTQ589859 LDM589856:LDM589859 LNI589856:LNI589859 LXE589856:LXE589859 MHA589856:MHA589859 MQW589856:MQW589859 NAS589856:NAS589859 NKO589856:NKO589859 NUK589856:NUK589859 OEG589856:OEG589859 OOC589856:OOC589859 OXY589856:OXY589859 PHU589856:PHU589859 PRQ589856:PRQ589859 QBM589856:QBM589859 QLI589856:QLI589859 QVE589856:QVE589859 RFA589856:RFA589859 ROW589856:ROW589859 RYS589856:RYS589859 SIO589856:SIO589859 SSK589856:SSK589859 TCG589856:TCG589859 TMC589856:TMC589859 TVY589856:TVY589859 UFU589856:UFU589859 UPQ589856:UPQ589859 UZM589856:UZM589859 VJI589856:VJI589859 VTE589856:VTE589859 WDA589856:WDA589859 WMW589856:WMW589859 WWS589856:WWS589859 AK655392:AK655395 KG655392:KG655395 UC655392:UC655395 ADY655392:ADY655395 ANU655392:ANU655395 AXQ655392:AXQ655395 BHM655392:BHM655395 BRI655392:BRI655395 CBE655392:CBE655395 CLA655392:CLA655395 CUW655392:CUW655395 DES655392:DES655395 DOO655392:DOO655395 DYK655392:DYK655395 EIG655392:EIG655395 ESC655392:ESC655395 FBY655392:FBY655395 FLU655392:FLU655395 FVQ655392:FVQ655395 GFM655392:GFM655395 GPI655392:GPI655395 GZE655392:GZE655395 HJA655392:HJA655395 HSW655392:HSW655395 ICS655392:ICS655395 IMO655392:IMO655395 IWK655392:IWK655395 JGG655392:JGG655395 JQC655392:JQC655395 JZY655392:JZY655395 KJU655392:KJU655395 KTQ655392:KTQ655395 LDM655392:LDM655395 LNI655392:LNI655395 LXE655392:LXE655395 MHA655392:MHA655395 MQW655392:MQW655395 NAS655392:NAS655395 NKO655392:NKO655395 NUK655392:NUK655395 OEG655392:OEG655395 OOC655392:OOC655395 OXY655392:OXY655395 PHU655392:PHU655395 PRQ655392:PRQ655395 QBM655392:QBM655395 QLI655392:QLI655395 QVE655392:QVE655395 RFA655392:RFA655395 ROW655392:ROW655395 RYS655392:RYS655395 SIO655392:SIO655395 SSK655392:SSK655395 TCG655392:TCG655395 TMC655392:TMC655395 TVY655392:TVY655395 UFU655392:UFU655395 UPQ655392:UPQ655395 UZM655392:UZM655395 VJI655392:VJI655395 VTE655392:VTE655395 WDA655392:WDA655395 WMW655392:WMW655395 WWS655392:WWS655395 AK720928:AK720931 KG720928:KG720931 UC720928:UC720931 ADY720928:ADY720931 ANU720928:ANU720931 AXQ720928:AXQ720931 BHM720928:BHM720931 BRI720928:BRI720931 CBE720928:CBE720931 CLA720928:CLA720931 CUW720928:CUW720931 DES720928:DES720931 DOO720928:DOO720931 DYK720928:DYK720931 EIG720928:EIG720931 ESC720928:ESC720931 FBY720928:FBY720931 FLU720928:FLU720931 FVQ720928:FVQ720931 GFM720928:GFM720931 GPI720928:GPI720931 GZE720928:GZE720931 HJA720928:HJA720931 HSW720928:HSW720931 ICS720928:ICS720931 IMO720928:IMO720931 IWK720928:IWK720931 JGG720928:JGG720931 JQC720928:JQC720931 JZY720928:JZY720931 KJU720928:KJU720931 KTQ720928:KTQ720931 LDM720928:LDM720931 LNI720928:LNI720931 LXE720928:LXE720931 MHA720928:MHA720931 MQW720928:MQW720931 NAS720928:NAS720931 NKO720928:NKO720931 NUK720928:NUK720931 OEG720928:OEG720931 OOC720928:OOC720931 OXY720928:OXY720931 PHU720928:PHU720931 PRQ720928:PRQ720931 QBM720928:QBM720931 QLI720928:QLI720931 QVE720928:QVE720931 RFA720928:RFA720931 ROW720928:ROW720931 RYS720928:RYS720931 SIO720928:SIO720931 SSK720928:SSK720931 TCG720928:TCG720931 TMC720928:TMC720931 TVY720928:TVY720931 UFU720928:UFU720931 UPQ720928:UPQ720931 UZM720928:UZM720931 VJI720928:VJI720931 VTE720928:VTE720931 WDA720928:WDA720931 WMW720928:WMW720931 WWS720928:WWS720931 AK786464:AK786467 KG786464:KG786467 UC786464:UC786467 ADY786464:ADY786467 ANU786464:ANU786467 AXQ786464:AXQ786467 BHM786464:BHM786467 BRI786464:BRI786467 CBE786464:CBE786467 CLA786464:CLA786467 CUW786464:CUW786467 DES786464:DES786467 DOO786464:DOO786467 DYK786464:DYK786467 EIG786464:EIG786467 ESC786464:ESC786467 FBY786464:FBY786467 FLU786464:FLU786467 FVQ786464:FVQ786467 GFM786464:GFM786467 GPI786464:GPI786467 GZE786464:GZE786467 HJA786464:HJA786467 HSW786464:HSW786467 ICS786464:ICS786467 IMO786464:IMO786467 IWK786464:IWK786467 JGG786464:JGG786467 JQC786464:JQC786467 JZY786464:JZY786467 KJU786464:KJU786467 KTQ786464:KTQ786467 LDM786464:LDM786467 LNI786464:LNI786467 LXE786464:LXE786467 MHA786464:MHA786467 MQW786464:MQW786467 NAS786464:NAS786467 NKO786464:NKO786467 NUK786464:NUK786467 OEG786464:OEG786467 OOC786464:OOC786467 OXY786464:OXY786467 PHU786464:PHU786467 PRQ786464:PRQ786467 QBM786464:QBM786467 QLI786464:QLI786467 QVE786464:QVE786467 RFA786464:RFA786467 ROW786464:ROW786467 RYS786464:RYS786467 SIO786464:SIO786467 SSK786464:SSK786467 TCG786464:TCG786467 TMC786464:TMC786467 TVY786464:TVY786467 UFU786464:UFU786467 UPQ786464:UPQ786467 UZM786464:UZM786467 VJI786464:VJI786467 VTE786464:VTE786467 WDA786464:WDA786467 WMW786464:WMW786467 WWS786464:WWS786467 AK852000:AK852003 KG852000:KG852003 UC852000:UC852003 ADY852000:ADY852003 ANU852000:ANU852003 AXQ852000:AXQ852003 BHM852000:BHM852003 BRI852000:BRI852003 CBE852000:CBE852003 CLA852000:CLA852003 CUW852000:CUW852003 DES852000:DES852003 DOO852000:DOO852003 DYK852000:DYK852003 EIG852000:EIG852003 ESC852000:ESC852003 FBY852000:FBY852003 FLU852000:FLU852003 FVQ852000:FVQ852003 GFM852000:GFM852003 GPI852000:GPI852003 GZE852000:GZE852003 HJA852000:HJA852003 HSW852000:HSW852003 ICS852000:ICS852003 IMO852000:IMO852003 IWK852000:IWK852003 JGG852000:JGG852003 JQC852000:JQC852003 JZY852000:JZY852003 KJU852000:KJU852003 KTQ852000:KTQ852003 LDM852000:LDM852003 LNI852000:LNI852003 LXE852000:LXE852003 MHA852000:MHA852003 MQW852000:MQW852003 NAS852000:NAS852003 NKO852000:NKO852003 NUK852000:NUK852003 OEG852000:OEG852003 OOC852000:OOC852003 OXY852000:OXY852003 PHU852000:PHU852003 PRQ852000:PRQ852003 QBM852000:QBM852003 QLI852000:QLI852003 QVE852000:QVE852003 RFA852000:RFA852003 ROW852000:ROW852003 RYS852000:RYS852003 SIO852000:SIO852003 SSK852000:SSK852003 TCG852000:TCG852003 TMC852000:TMC852003 TVY852000:TVY852003 UFU852000:UFU852003 UPQ852000:UPQ852003 UZM852000:UZM852003 VJI852000:VJI852003 VTE852000:VTE852003 WDA852000:WDA852003 WMW852000:WMW852003 WWS852000:WWS852003 AK917536:AK917539 KG917536:KG917539 UC917536:UC917539 ADY917536:ADY917539 ANU917536:ANU917539 AXQ917536:AXQ917539 BHM917536:BHM917539 BRI917536:BRI917539 CBE917536:CBE917539 CLA917536:CLA917539 CUW917536:CUW917539 DES917536:DES917539 DOO917536:DOO917539 DYK917536:DYK917539 EIG917536:EIG917539 ESC917536:ESC917539 FBY917536:FBY917539 FLU917536:FLU917539 FVQ917536:FVQ917539 GFM917536:GFM917539 GPI917536:GPI917539 GZE917536:GZE917539 HJA917536:HJA917539 HSW917536:HSW917539 ICS917536:ICS917539 IMO917536:IMO917539 IWK917536:IWK917539 JGG917536:JGG917539 JQC917536:JQC917539 JZY917536:JZY917539 KJU917536:KJU917539 KTQ917536:KTQ917539 LDM917536:LDM917539 LNI917536:LNI917539 LXE917536:LXE917539 MHA917536:MHA917539 MQW917536:MQW917539 NAS917536:NAS917539 NKO917536:NKO917539 NUK917536:NUK917539 OEG917536:OEG917539 OOC917536:OOC917539 OXY917536:OXY917539 PHU917536:PHU917539 PRQ917536:PRQ917539 QBM917536:QBM917539 QLI917536:QLI917539 QVE917536:QVE917539 RFA917536:RFA917539 ROW917536:ROW917539 RYS917536:RYS917539 SIO917536:SIO917539 SSK917536:SSK917539 TCG917536:TCG917539 TMC917536:TMC917539 TVY917536:TVY917539 UFU917536:UFU917539 UPQ917536:UPQ917539 UZM917536:UZM917539 VJI917536:VJI917539 VTE917536:VTE917539 WDA917536:WDA917539 WMW917536:WMW917539 WWS917536:WWS917539 AK983072:AK983075 KG983072:KG983075 UC983072:UC983075 ADY983072:ADY983075 ANU983072:ANU983075 AXQ983072:AXQ983075 BHM983072:BHM983075 BRI983072:BRI983075 CBE983072:CBE983075 CLA983072:CLA983075 CUW983072:CUW983075 DES983072:DES983075 DOO983072:DOO983075 DYK983072:DYK983075 EIG983072:EIG983075 ESC983072:ESC983075 FBY983072:FBY983075 FLU983072:FLU983075 FVQ983072:FVQ983075 GFM983072:GFM983075 GPI983072:GPI983075 GZE983072:GZE983075 HJA983072:HJA983075 HSW983072:HSW983075 ICS983072:ICS983075 IMO983072:IMO983075 IWK983072:IWK983075 JGG983072:JGG983075 JQC983072:JQC983075 JZY983072:JZY983075 KJU983072:KJU983075 KTQ983072:KTQ983075 LDM983072:LDM983075 LNI983072:LNI983075 LXE983072:LXE983075 MHA983072:MHA983075 MQW983072:MQW983075 NAS983072:NAS983075 NKO983072:NKO983075 NUK983072:NUK983075 OEG983072:OEG983075 OOC983072:OOC983075 OXY983072:OXY983075 PHU983072:PHU983075 PRQ983072:PRQ983075 QBM983072:QBM983075 QLI983072:QLI983075 QVE983072:QVE983075 RFA983072:RFA983075 ROW983072:ROW983075 RYS983072:RYS983075 SIO983072:SIO983075 SSK983072:SSK983075 TCG983072:TCG983075 TMC983072:TMC983075 TVY983072:TVY983075 UFU983072:UFU983075 UPQ983072:UPQ983075 UZM983072:UZM983075 VJI983072:VJI983075 VTE983072:VTE983075 WDA983072:WDA983075 WMW983072:WMW983075 WWS983072:WWS983075 AF65563:AF65564 KB65563:KB65564 TX65563:TX65564 ADT65563:ADT65564 ANP65563:ANP65564 AXL65563:AXL65564 BHH65563:BHH65564 BRD65563:BRD65564 CAZ65563:CAZ65564 CKV65563:CKV65564 CUR65563:CUR65564 DEN65563:DEN65564 DOJ65563:DOJ65564 DYF65563:DYF65564 EIB65563:EIB65564 ERX65563:ERX65564 FBT65563:FBT65564 FLP65563:FLP65564 FVL65563:FVL65564 GFH65563:GFH65564 GPD65563:GPD65564 GYZ65563:GYZ65564 HIV65563:HIV65564 HSR65563:HSR65564 ICN65563:ICN65564 IMJ65563:IMJ65564 IWF65563:IWF65564 JGB65563:JGB65564 JPX65563:JPX65564 JZT65563:JZT65564 KJP65563:KJP65564 KTL65563:KTL65564 LDH65563:LDH65564 LND65563:LND65564 LWZ65563:LWZ65564 MGV65563:MGV65564 MQR65563:MQR65564 NAN65563:NAN65564 NKJ65563:NKJ65564 NUF65563:NUF65564 OEB65563:OEB65564 ONX65563:ONX65564 OXT65563:OXT65564 PHP65563:PHP65564 PRL65563:PRL65564 QBH65563:QBH65564 QLD65563:QLD65564 QUZ65563:QUZ65564 REV65563:REV65564 ROR65563:ROR65564 RYN65563:RYN65564 SIJ65563:SIJ65564 SSF65563:SSF65564 TCB65563:TCB65564 TLX65563:TLX65564 TVT65563:TVT65564 UFP65563:UFP65564 UPL65563:UPL65564 UZH65563:UZH65564 VJD65563:VJD65564 VSZ65563:VSZ65564 WCV65563:WCV65564 WMR65563:WMR65564 WWN65563:WWN65564 AF131099:AF131100 KB131099:KB131100 TX131099:TX131100 ADT131099:ADT131100 ANP131099:ANP131100 AXL131099:AXL131100 BHH131099:BHH131100 BRD131099:BRD131100 CAZ131099:CAZ131100 CKV131099:CKV131100 CUR131099:CUR131100 DEN131099:DEN131100 DOJ131099:DOJ131100 DYF131099:DYF131100 EIB131099:EIB131100 ERX131099:ERX131100 FBT131099:FBT131100 FLP131099:FLP131100 FVL131099:FVL131100 GFH131099:GFH131100 GPD131099:GPD131100 GYZ131099:GYZ131100 HIV131099:HIV131100 HSR131099:HSR131100 ICN131099:ICN131100 IMJ131099:IMJ131100 IWF131099:IWF131100 JGB131099:JGB131100 JPX131099:JPX131100 JZT131099:JZT131100 KJP131099:KJP131100 KTL131099:KTL131100 LDH131099:LDH131100 LND131099:LND131100 LWZ131099:LWZ131100 MGV131099:MGV131100 MQR131099:MQR131100 NAN131099:NAN131100 NKJ131099:NKJ131100 NUF131099:NUF131100 OEB131099:OEB131100 ONX131099:ONX131100 OXT131099:OXT131100 PHP131099:PHP131100 PRL131099:PRL131100 QBH131099:QBH131100 QLD131099:QLD131100 QUZ131099:QUZ131100 REV131099:REV131100 ROR131099:ROR131100 RYN131099:RYN131100 SIJ131099:SIJ131100 SSF131099:SSF131100 TCB131099:TCB131100 TLX131099:TLX131100 TVT131099:TVT131100 UFP131099:UFP131100 UPL131099:UPL131100 UZH131099:UZH131100 VJD131099:VJD131100 VSZ131099:VSZ131100 WCV131099:WCV131100 WMR131099:WMR131100 WWN131099:WWN131100 AF196635:AF196636 KB196635:KB196636 TX196635:TX196636 ADT196635:ADT196636 ANP196635:ANP196636 AXL196635:AXL196636 BHH196635:BHH196636 BRD196635:BRD196636 CAZ196635:CAZ196636 CKV196635:CKV196636 CUR196635:CUR196636 DEN196635:DEN196636 DOJ196635:DOJ196636 DYF196635:DYF196636 EIB196635:EIB196636 ERX196635:ERX196636 FBT196635:FBT196636 FLP196635:FLP196636 FVL196635:FVL196636 GFH196635:GFH196636 GPD196635:GPD196636 GYZ196635:GYZ196636 HIV196635:HIV196636 HSR196635:HSR196636 ICN196635:ICN196636 IMJ196635:IMJ196636 IWF196635:IWF196636 JGB196635:JGB196636 JPX196635:JPX196636 JZT196635:JZT196636 KJP196635:KJP196636 KTL196635:KTL196636 LDH196635:LDH196636 LND196635:LND196636 LWZ196635:LWZ196636 MGV196635:MGV196636 MQR196635:MQR196636 NAN196635:NAN196636 NKJ196635:NKJ196636 NUF196635:NUF196636 OEB196635:OEB196636 ONX196635:ONX196636 OXT196635:OXT196636 PHP196635:PHP196636 PRL196635:PRL196636 QBH196635:QBH196636 QLD196635:QLD196636 QUZ196635:QUZ196636 REV196635:REV196636 ROR196635:ROR196636 RYN196635:RYN196636 SIJ196635:SIJ196636 SSF196635:SSF196636 TCB196635:TCB196636 TLX196635:TLX196636 TVT196635:TVT196636 UFP196635:UFP196636 UPL196635:UPL196636 UZH196635:UZH196636 VJD196635:VJD196636 VSZ196635:VSZ196636 WCV196635:WCV196636 WMR196635:WMR196636 WWN196635:WWN196636 AF262171:AF262172 KB262171:KB262172 TX262171:TX262172 ADT262171:ADT262172 ANP262171:ANP262172 AXL262171:AXL262172 BHH262171:BHH262172 BRD262171:BRD262172 CAZ262171:CAZ262172 CKV262171:CKV262172 CUR262171:CUR262172 DEN262171:DEN262172 DOJ262171:DOJ262172 DYF262171:DYF262172 EIB262171:EIB262172 ERX262171:ERX262172 FBT262171:FBT262172 FLP262171:FLP262172 FVL262171:FVL262172 GFH262171:GFH262172 GPD262171:GPD262172 GYZ262171:GYZ262172 HIV262171:HIV262172 HSR262171:HSR262172 ICN262171:ICN262172 IMJ262171:IMJ262172 IWF262171:IWF262172 JGB262171:JGB262172 JPX262171:JPX262172 JZT262171:JZT262172 KJP262171:KJP262172 KTL262171:KTL262172 LDH262171:LDH262172 LND262171:LND262172 LWZ262171:LWZ262172 MGV262171:MGV262172 MQR262171:MQR262172 NAN262171:NAN262172 NKJ262171:NKJ262172 NUF262171:NUF262172 OEB262171:OEB262172 ONX262171:ONX262172 OXT262171:OXT262172 PHP262171:PHP262172 PRL262171:PRL262172 QBH262171:QBH262172 QLD262171:QLD262172 QUZ262171:QUZ262172 REV262171:REV262172 ROR262171:ROR262172 RYN262171:RYN262172 SIJ262171:SIJ262172 SSF262171:SSF262172 TCB262171:TCB262172 TLX262171:TLX262172 TVT262171:TVT262172 UFP262171:UFP262172 UPL262171:UPL262172 UZH262171:UZH262172 VJD262171:VJD262172 VSZ262171:VSZ262172 WCV262171:WCV262172 WMR262171:WMR262172 WWN262171:WWN262172 AF327707:AF327708 KB327707:KB327708 TX327707:TX327708 ADT327707:ADT327708 ANP327707:ANP327708 AXL327707:AXL327708 BHH327707:BHH327708 BRD327707:BRD327708 CAZ327707:CAZ327708 CKV327707:CKV327708 CUR327707:CUR327708 DEN327707:DEN327708 DOJ327707:DOJ327708 DYF327707:DYF327708 EIB327707:EIB327708 ERX327707:ERX327708 FBT327707:FBT327708 FLP327707:FLP327708 FVL327707:FVL327708 GFH327707:GFH327708 GPD327707:GPD327708 GYZ327707:GYZ327708 HIV327707:HIV327708 HSR327707:HSR327708 ICN327707:ICN327708 IMJ327707:IMJ327708 IWF327707:IWF327708 JGB327707:JGB327708 JPX327707:JPX327708 JZT327707:JZT327708 KJP327707:KJP327708 KTL327707:KTL327708 LDH327707:LDH327708 LND327707:LND327708 LWZ327707:LWZ327708 MGV327707:MGV327708 MQR327707:MQR327708 NAN327707:NAN327708 NKJ327707:NKJ327708 NUF327707:NUF327708 OEB327707:OEB327708 ONX327707:ONX327708 OXT327707:OXT327708 PHP327707:PHP327708 PRL327707:PRL327708 QBH327707:QBH327708 QLD327707:QLD327708 QUZ327707:QUZ327708 REV327707:REV327708 ROR327707:ROR327708 RYN327707:RYN327708 SIJ327707:SIJ327708 SSF327707:SSF327708 TCB327707:TCB327708 TLX327707:TLX327708 TVT327707:TVT327708 UFP327707:UFP327708 UPL327707:UPL327708 UZH327707:UZH327708 VJD327707:VJD327708 VSZ327707:VSZ327708 WCV327707:WCV327708 WMR327707:WMR327708 WWN327707:WWN327708 AF393243:AF393244 KB393243:KB393244 TX393243:TX393244 ADT393243:ADT393244 ANP393243:ANP393244 AXL393243:AXL393244 BHH393243:BHH393244 BRD393243:BRD393244 CAZ393243:CAZ393244 CKV393243:CKV393244 CUR393243:CUR393244 DEN393243:DEN393244 DOJ393243:DOJ393244 DYF393243:DYF393244 EIB393243:EIB393244 ERX393243:ERX393244 FBT393243:FBT393244 FLP393243:FLP393244 FVL393243:FVL393244 GFH393243:GFH393244 GPD393243:GPD393244 GYZ393243:GYZ393244 HIV393243:HIV393244 HSR393243:HSR393244 ICN393243:ICN393244 IMJ393243:IMJ393244 IWF393243:IWF393244 JGB393243:JGB393244 JPX393243:JPX393244 JZT393243:JZT393244 KJP393243:KJP393244 KTL393243:KTL393244 LDH393243:LDH393244 LND393243:LND393244 LWZ393243:LWZ393244 MGV393243:MGV393244 MQR393243:MQR393244 NAN393243:NAN393244 NKJ393243:NKJ393244 NUF393243:NUF393244 OEB393243:OEB393244 ONX393243:ONX393244 OXT393243:OXT393244 PHP393243:PHP393244 PRL393243:PRL393244 QBH393243:QBH393244 QLD393243:QLD393244 QUZ393243:QUZ393244 REV393243:REV393244 ROR393243:ROR393244 RYN393243:RYN393244 SIJ393243:SIJ393244 SSF393243:SSF393244 TCB393243:TCB393244 TLX393243:TLX393244 TVT393243:TVT393244 UFP393243:UFP393244 UPL393243:UPL393244 UZH393243:UZH393244 VJD393243:VJD393244 VSZ393243:VSZ393244 WCV393243:WCV393244 WMR393243:WMR393244 WWN393243:WWN393244 AF458779:AF458780 KB458779:KB458780 TX458779:TX458780 ADT458779:ADT458780 ANP458779:ANP458780 AXL458779:AXL458780 BHH458779:BHH458780 BRD458779:BRD458780 CAZ458779:CAZ458780 CKV458779:CKV458780 CUR458779:CUR458780 DEN458779:DEN458780 DOJ458779:DOJ458780 DYF458779:DYF458780 EIB458779:EIB458780 ERX458779:ERX458780 FBT458779:FBT458780 FLP458779:FLP458780 FVL458779:FVL458780 GFH458779:GFH458780 GPD458779:GPD458780 GYZ458779:GYZ458780 HIV458779:HIV458780 HSR458779:HSR458780 ICN458779:ICN458780 IMJ458779:IMJ458780 IWF458779:IWF458780 JGB458779:JGB458780 JPX458779:JPX458780 JZT458779:JZT458780 KJP458779:KJP458780 KTL458779:KTL458780 LDH458779:LDH458780 LND458779:LND458780 LWZ458779:LWZ458780 MGV458779:MGV458780 MQR458779:MQR458780 NAN458779:NAN458780 NKJ458779:NKJ458780 NUF458779:NUF458780 OEB458779:OEB458780 ONX458779:ONX458780 OXT458779:OXT458780 PHP458779:PHP458780 PRL458779:PRL458780 QBH458779:QBH458780 QLD458779:QLD458780 QUZ458779:QUZ458780 REV458779:REV458780 ROR458779:ROR458780 RYN458779:RYN458780 SIJ458779:SIJ458780 SSF458779:SSF458780 TCB458779:TCB458780 TLX458779:TLX458780 TVT458779:TVT458780 UFP458779:UFP458780 UPL458779:UPL458780 UZH458779:UZH458780 VJD458779:VJD458780 VSZ458779:VSZ458780 WCV458779:WCV458780 WMR458779:WMR458780 WWN458779:WWN458780 AF524315:AF524316 KB524315:KB524316 TX524315:TX524316 ADT524315:ADT524316 ANP524315:ANP524316 AXL524315:AXL524316 BHH524315:BHH524316 BRD524315:BRD524316 CAZ524315:CAZ524316 CKV524315:CKV524316 CUR524315:CUR524316 DEN524315:DEN524316 DOJ524315:DOJ524316 DYF524315:DYF524316 EIB524315:EIB524316 ERX524315:ERX524316 FBT524315:FBT524316 FLP524315:FLP524316 FVL524315:FVL524316 GFH524315:GFH524316 GPD524315:GPD524316 GYZ524315:GYZ524316 HIV524315:HIV524316 HSR524315:HSR524316 ICN524315:ICN524316 IMJ524315:IMJ524316 IWF524315:IWF524316 JGB524315:JGB524316 JPX524315:JPX524316 JZT524315:JZT524316 KJP524315:KJP524316 KTL524315:KTL524316 LDH524315:LDH524316 LND524315:LND524316 LWZ524315:LWZ524316 MGV524315:MGV524316 MQR524315:MQR524316 NAN524315:NAN524316 NKJ524315:NKJ524316 NUF524315:NUF524316 OEB524315:OEB524316 ONX524315:ONX524316 OXT524315:OXT524316 PHP524315:PHP524316 PRL524315:PRL524316 QBH524315:QBH524316 QLD524315:QLD524316 QUZ524315:QUZ524316 REV524315:REV524316 ROR524315:ROR524316 RYN524315:RYN524316 SIJ524315:SIJ524316 SSF524315:SSF524316 TCB524315:TCB524316 TLX524315:TLX524316 TVT524315:TVT524316 UFP524315:UFP524316 UPL524315:UPL524316 UZH524315:UZH524316 VJD524315:VJD524316 VSZ524315:VSZ524316 WCV524315:WCV524316 WMR524315:WMR524316 WWN524315:WWN524316 AF589851:AF589852 KB589851:KB589852 TX589851:TX589852 ADT589851:ADT589852 ANP589851:ANP589852 AXL589851:AXL589852 BHH589851:BHH589852 BRD589851:BRD589852 CAZ589851:CAZ589852 CKV589851:CKV589852 CUR589851:CUR589852 DEN589851:DEN589852 DOJ589851:DOJ589852 DYF589851:DYF589852 EIB589851:EIB589852 ERX589851:ERX589852 FBT589851:FBT589852 FLP589851:FLP589852 FVL589851:FVL589852 GFH589851:GFH589852 GPD589851:GPD589852 GYZ589851:GYZ589852 HIV589851:HIV589852 HSR589851:HSR589852 ICN589851:ICN589852 IMJ589851:IMJ589852 IWF589851:IWF589852 JGB589851:JGB589852 JPX589851:JPX589852 JZT589851:JZT589852 KJP589851:KJP589852 KTL589851:KTL589852 LDH589851:LDH589852 LND589851:LND589852 LWZ589851:LWZ589852 MGV589851:MGV589852 MQR589851:MQR589852 NAN589851:NAN589852 NKJ589851:NKJ589852 NUF589851:NUF589852 OEB589851:OEB589852 ONX589851:ONX589852 OXT589851:OXT589852 PHP589851:PHP589852 PRL589851:PRL589852 QBH589851:QBH589852 QLD589851:QLD589852 QUZ589851:QUZ589852 REV589851:REV589852 ROR589851:ROR589852 RYN589851:RYN589852 SIJ589851:SIJ589852 SSF589851:SSF589852 TCB589851:TCB589852 TLX589851:TLX589852 TVT589851:TVT589852 UFP589851:UFP589852 UPL589851:UPL589852 UZH589851:UZH589852 VJD589851:VJD589852 VSZ589851:VSZ589852 WCV589851:WCV589852 WMR589851:WMR589852 WWN589851:WWN589852 AF655387:AF655388 KB655387:KB655388 TX655387:TX655388 ADT655387:ADT655388 ANP655387:ANP655388 AXL655387:AXL655388 BHH655387:BHH655388 BRD655387:BRD655388 CAZ655387:CAZ655388 CKV655387:CKV655388 CUR655387:CUR655388 DEN655387:DEN655388 DOJ655387:DOJ655388 DYF655387:DYF655388 EIB655387:EIB655388 ERX655387:ERX655388 FBT655387:FBT655388 FLP655387:FLP655388 FVL655387:FVL655388 GFH655387:GFH655388 GPD655387:GPD655388 GYZ655387:GYZ655388 HIV655387:HIV655388 HSR655387:HSR655388 ICN655387:ICN655388 IMJ655387:IMJ655388 IWF655387:IWF655388 JGB655387:JGB655388 JPX655387:JPX655388 JZT655387:JZT655388 KJP655387:KJP655388 KTL655387:KTL655388 LDH655387:LDH655388 LND655387:LND655388 LWZ655387:LWZ655388 MGV655387:MGV655388 MQR655387:MQR655388 NAN655387:NAN655388 NKJ655387:NKJ655388 NUF655387:NUF655388 OEB655387:OEB655388 ONX655387:ONX655388 OXT655387:OXT655388 PHP655387:PHP655388 PRL655387:PRL655388 QBH655387:QBH655388 QLD655387:QLD655388 QUZ655387:QUZ655388 REV655387:REV655388 ROR655387:ROR655388 RYN655387:RYN655388 SIJ655387:SIJ655388 SSF655387:SSF655388 TCB655387:TCB655388 TLX655387:TLX655388 TVT655387:TVT655388 UFP655387:UFP655388 UPL655387:UPL655388 UZH655387:UZH655388 VJD655387:VJD655388 VSZ655387:VSZ655388 WCV655387:WCV655388 WMR655387:WMR655388 WWN655387:WWN655388 AF720923:AF720924 KB720923:KB720924 TX720923:TX720924 ADT720923:ADT720924 ANP720923:ANP720924 AXL720923:AXL720924 BHH720923:BHH720924 BRD720923:BRD720924 CAZ720923:CAZ720924 CKV720923:CKV720924 CUR720923:CUR720924 DEN720923:DEN720924 DOJ720923:DOJ720924 DYF720923:DYF720924 EIB720923:EIB720924 ERX720923:ERX720924 FBT720923:FBT720924 FLP720923:FLP720924 FVL720923:FVL720924 GFH720923:GFH720924 GPD720923:GPD720924 GYZ720923:GYZ720924 HIV720923:HIV720924 HSR720923:HSR720924 ICN720923:ICN720924 IMJ720923:IMJ720924 IWF720923:IWF720924 JGB720923:JGB720924 JPX720923:JPX720924 JZT720923:JZT720924 KJP720923:KJP720924 KTL720923:KTL720924 LDH720923:LDH720924 LND720923:LND720924 LWZ720923:LWZ720924 MGV720923:MGV720924 MQR720923:MQR720924 NAN720923:NAN720924 NKJ720923:NKJ720924 NUF720923:NUF720924 OEB720923:OEB720924 ONX720923:ONX720924 OXT720923:OXT720924 PHP720923:PHP720924 PRL720923:PRL720924 QBH720923:QBH720924 QLD720923:QLD720924 QUZ720923:QUZ720924 REV720923:REV720924 ROR720923:ROR720924 RYN720923:RYN720924 SIJ720923:SIJ720924 SSF720923:SSF720924 TCB720923:TCB720924 TLX720923:TLX720924 TVT720923:TVT720924 UFP720923:UFP720924 UPL720923:UPL720924 UZH720923:UZH720924 VJD720923:VJD720924 VSZ720923:VSZ720924 WCV720923:WCV720924 WMR720923:WMR720924 WWN720923:WWN720924 AF786459:AF786460 KB786459:KB786460 TX786459:TX786460 ADT786459:ADT786460 ANP786459:ANP786460 AXL786459:AXL786460 BHH786459:BHH786460 BRD786459:BRD786460 CAZ786459:CAZ786460 CKV786459:CKV786460 CUR786459:CUR786460 DEN786459:DEN786460 DOJ786459:DOJ786460 DYF786459:DYF786460 EIB786459:EIB786460 ERX786459:ERX786460 FBT786459:FBT786460 FLP786459:FLP786460 FVL786459:FVL786460 GFH786459:GFH786460 GPD786459:GPD786460 GYZ786459:GYZ786460 HIV786459:HIV786460 HSR786459:HSR786460 ICN786459:ICN786460 IMJ786459:IMJ786460 IWF786459:IWF786460 JGB786459:JGB786460 JPX786459:JPX786460 JZT786459:JZT786460 KJP786459:KJP786460 KTL786459:KTL786460 LDH786459:LDH786460 LND786459:LND786460 LWZ786459:LWZ786460 MGV786459:MGV786460 MQR786459:MQR786460 NAN786459:NAN786460 NKJ786459:NKJ786460 NUF786459:NUF786460 OEB786459:OEB786460 ONX786459:ONX786460 OXT786459:OXT786460 PHP786459:PHP786460 PRL786459:PRL786460 QBH786459:QBH786460 QLD786459:QLD786460 QUZ786459:QUZ786460 REV786459:REV786460 ROR786459:ROR786460 RYN786459:RYN786460 SIJ786459:SIJ786460 SSF786459:SSF786460 TCB786459:TCB786460 TLX786459:TLX786460 TVT786459:TVT786460 UFP786459:UFP786460 UPL786459:UPL786460 UZH786459:UZH786460 VJD786459:VJD786460 VSZ786459:VSZ786460 WCV786459:WCV786460 WMR786459:WMR786460 WWN786459:WWN786460 AF851995:AF851996 KB851995:KB851996 TX851995:TX851996 ADT851995:ADT851996 ANP851995:ANP851996 AXL851995:AXL851996 BHH851995:BHH851996 BRD851995:BRD851996 CAZ851995:CAZ851996 CKV851995:CKV851996 CUR851995:CUR851996 DEN851995:DEN851996 DOJ851995:DOJ851996 DYF851995:DYF851996 EIB851995:EIB851996 ERX851995:ERX851996 FBT851995:FBT851996 FLP851995:FLP851996 FVL851995:FVL851996 GFH851995:GFH851996 GPD851995:GPD851996 GYZ851995:GYZ851996 HIV851995:HIV851996 HSR851995:HSR851996 ICN851995:ICN851996 IMJ851995:IMJ851996 IWF851995:IWF851996 JGB851995:JGB851996 JPX851995:JPX851996 JZT851995:JZT851996 KJP851995:KJP851996 KTL851995:KTL851996 LDH851995:LDH851996 LND851995:LND851996 LWZ851995:LWZ851996 MGV851995:MGV851996 MQR851995:MQR851996 NAN851995:NAN851996 NKJ851995:NKJ851996 NUF851995:NUF851996 OEB851995:OEB851996 ONX851995:ONX851996 OXT851995:OXT851996 PHP851995:PHP851996 PRL851995:PRL851996 QBH851995:QBH851996 QLD851995:QLD851996 QUZ851995:QUZ851996 REV851995:REV851996 ROR851995:ROR851996 RYN851995:RYN851996 SIJ851995:SIJ851996 SSF851995:SSF851996 TCB851995:TCB851996 TLX851995:TLX851996 TVT851995:TVT851996 UFP851995:UFP851996 UPL851995:UPL851996 UZH851995:UZH851996 VJD851995:VJD851996 VSZ851995:VSZ851996 WCV851995:WCV851996 WMR851995:WMR851996 WWN851995:WWN851996 AF917531:AF917532 KB917531:KB917532 TX917531:TX917532 ADT917531:ADT917532 ANP917531:ANP917532 AXL917531:AXL917532 BHH917531:BHH917532 BRD917531:BRD917532 CAZ917531:CAZ917532 CKV917531:CKV917532 CUR917531:CUR917532 DEN917531:DEN917532 DOJ917531:DOJ917532 DYF917531:DYF917532 EIB917531:EIB917532 ERX917531:ERX917532 FBT917531:FBT917532 FLP917531:FLP917532 FVL917531:FVL917532 GFH917531:GFH917532 GPD917531:GPD917532 GYZ917531:GYZ917532 HIV917531:HIV917532 HSR917531:HSR917532 ICN917531:ICN917532 IMJ917531:IMJ917532 IWF917531:IWF917532 JGB917531:JGB917532 JPX917531:JPX917532 JZT917531:JZT917532 KJP917531:KJP917532 KTL917531:KTL917532 LDH917531:LDH917532 LND917531:LND917532 LWZ917531:LWZ917532 MGV917531:MGV917532 MQR917531:MQR917532 NAN917531:NAN917532 NKJ917531:NKJ917532 NUF917531:NUF917532 OEB917531:OEB917532 ONX917531:ONX917532 OXT917531:OXT917532 PHP917531:PHP917532 PRL917531:PRL917532 QBH917531:QBH917532 QLD917531:QLD917532 QUZ917531:QUZ917532 REV917531:REV917532 ROR917531:ROR917532 RYN917531:RYN917532 SIJ917531:SIJ917532 SSF917531:SSF917532 TCB917531:TCB917532 TLX917531:TLX917532 TVT917531:TVT917532 UFP917531:UFP917532 UPL917531:UPL917532 UZH917531:UZH917532 VJD917531:VJD917532 VSZ917531:VSZ917532 WCV917531:WCV917532 WMR917531:WMR917532 WWN917531:WWN917532 AF983067:AF983068 KB983067:KB983068 TX983067:TX983068 ADT983067:ADT983068 ANP983067:ANP983068 AXL983067:AXL983068 BHH983067:BHH983068 BRD983067:BRD983068 CAZ983067:CAZ983068 CKV983067:CKV983068 CUR983067:CUR983068 DEN983067:DEN983068 DOJ983067:DOJ983068 DYF983067:DYF983068 EIB983067:EIB983068 ERX983067:ERX983068 FBT983067:FBT983068 FLP983067:FLP983068 FVL983067:FVL983068 GFH983067:GFH983068 GPD983067:GPD983068 GYZ983067:GYZ983068 HIV983067:HIV983068 HSR983067:HSR983068 ICN983067:ICN983068 IMJ983067:IMJ983068 IWF983067:IWF983068 JGB983067:JGB983068 JPX983067:JPX983068 JZT983067:JZT983068 KJP983067:KJP983068 KTL983067:KTL983068 LDH983067:LDH983068 LND983067:LND983068 LWZ983067:LWZ983068 MGV983067:MGV983068 MQR983067:MQR983068 NAN983067:NAN983068 NKJ983067:NKJ983068 NUF983067:NUF983068 OEB983067:OEB983068 ONX983067:ONX983068 OXT983067:OXT983068 PHP983067:PHP983068 PRL983067:PRL983068 QBH983067:QBH983068 QLD983067:QLD983068 QUZ983067:QUZ983068 REV983067:REV983068 ROR983067:ROR983068 RYN983067:RYN983068 SIJ983067:SIJ983068 SSF983067:SSF983068 TCB983067:TCB983068 TLX983067:TLX983068 TVT983067:TVT983068 UFP983067:UFP983068 UPL983067:UPL983068 UZH983067:UZH983068 VJD983067:VJD983068 VSZ983067:VSZ983068 WCV983067:WCV983068 WMR983067:WMR983068 WWN983067:WWN983068 AO65563:AO65564 KK65563:KK65564 UG65563:UG65564 AEC65563:AEC65564 ANY65563:ANY65564 AXU65563:AXU65564 BHQ65563:BHQ65564 BRM65563:BRM65564 CBI65563:CBI65564 CLE65563:CLE65564 CVA65563:CVA65564 DEW65563:DEW65564 DOS65563:DOS65564 DYO65563:DYO65564 EIK65563:EIK65564 ESG65563:ESG65564 FCC65563:FCC65564 FLY65563:FLY65564 FVU65563:FVU65564 GFQ65563:GFQ65564 GPM65563:GPM65564 GZI65563:GZI65564 HJE65563:HJE65564 HTA65563:HTA65564 ICW65563:ICW65564 IMS65563:IMS65564 IWO65563:IWO65564 JGK65563:JGK65564 JQG65563:JQG65564 KAC65563:KAC65564 KJY65563:KJY65564 KTU65563:KTU65564 LDQ65563:LDQ65564 LNM65563:LNM65564 LXI65563:LXI65564 MHE65563:MHE65564 MRA65563:MRA65564 NAW65563:NAW65564 NKS65563:NKS65564 NUO65563:NUO65564 OEK65563:OEK65564 OOG65563:OOG65564 OYC65563:OYC65564 PHY65563:PHY65564 PRU65563:PRU65564 QBQ65563:QBQ65564 QLM65563:QLM65564 QVI65563:QVI65564 RFE65563:RFE65564 RPA65563:RPA65564 RYW65563:RYW65564 SIS65563:SIS65564 SSO65563:SSO65564 TCK65563:TCK65564 TMG65563:TMG65564 TWC65563:TWC65564 UFY65563:UFY65564 UPU65563:UPU65564 UZQ65563:UZQ65564 VJM65563:VJM65564 VTI65563:VTI65564 WDE65563:WDE65564 WNA65563:WNA65564 WWW65563:WWW65564 AO131099:AO131100 KK131099:KK131100 UG131099:UG131100 AEC131099:AEC131100 ANY131099:ANY131100 AXU131099:AXU131100 BHQ131099:BHQ131100 BRM131099:BRM131100 CBI131099:CBI131100 CLE131099:CLE131100 CVA131099:CVA131100 DEW131099:DEW131100 DOS131099:DOS131100 DYO131099:DYO131100 EIK131099:EIK131100 ESG131099:ESG131100 FCC131099:FCC131100 FLY131099:FLY131100 FVU131099:FVU131100 GFQ131099:GFQ131100 GPM131099:GPM131100 GZI131099:GZI131100 HJE131099:HJE131100 HTA131099:HTA131100 ICW131099:ICW131100 IMS131099:IMS131100 IWO131099:IWO131100 JGK131099:JGK131100 JQG131099:JQG131100 KAC131099:KAC131100 KJY131099:KJY131100 KTU131099:KTU131100 LDQ131099:LDQ131100 LNM131099:LNM131100 LXI131099:LXI131100 MHE131099:MHE131100 MRA131099:MRA131100 NAW131099:NAW131100 NKS131099:NKS131100 NUO131099:NUO131100 OEK131099:OEK131100 OOG131099:OOG131100 OYC131099:OYC131100 PHY131099:PHY131100 PRU131099:PRU131100 QBQ131099:QBQ131100 QLM131099:QLM131100 QVI131099:QVI131100 RFE131099:RFE131100 RPA131099:RPA131100 RYW131099:RYW131100 SIS131099:SIS131100 SSO131099:SSO131100 TCK131099:TCK131100 TMG131099:TMG131100 TWC131099:TWC131100 UFY131099:UFY131100 UPU131099:UPU131100 UZQ131099:UZQ131100 VJM131099:VJM131100 VTI131099:VTI131100 WDE131099:WDE131100 WNA131099:WNA131100 WWW131099:WWW131100 AO196635:AO196636 KK196635:KK196636 UG196635:UG196636 AEC196635:AEC196636 ANY196635:ANY196636 AXU196635:AXU196636 BHQ196635:BHQ196636 BRM196635:BRM196636 CBI196635:CBI196636 CLE196635:CLE196636 CVA196635:CVA196636 DEW196635:DEW196636 DOS196635:DOS196636 DYO196635:DYO196636 EIK196635:EIK196636 ESG196635:ESG196636 FCC196635:FCC196636 FLY196635:FLY196636 FVU196635:FVU196636 GFQ196635:GFQ196636 GPM196635:GPM196636 GZI196635:GZI196636 HJE196635:HJE196636 HTA196635:HTA196636 ICW196635:ICW196636 IMS196635:IMS196636 IWO196635:IWO196636 JGK196635:JGK196636 JQG196635:JQG196636 KAC196635:KAC196636 KJY196635:KJY196636 KTU196635:KTU196636 LDQ196635:LDQ196636 LNM196635:LNM196636 LXI196635:LXI196636 MHE196635:MHE196636 MRA196635:MRA196636 NAW196635:NAW196636 NKS196635:NKS196636 NUO196635:NUO196636 OEK196635:OEK196636 OOG196635:OOG196636 OYC196635:OYC196636 PHY196635:PHY196636 PRU196635:PRU196636 QBQ196635:QBQ196636 QLM196635:QLM196636 QVI196635:QVI196636 RFE196635:RFE196636 RPA196635:RPA196636 RYW196635:RYW196636 SIS196635:SIS196636 SSO196635:SSO196636 TCK196635:TCK196636 TMG196635:TMG196636 TWC196635:TWC196636 UFY196635:UFY196636 UPU196635:UPU196636 UZQ196635:UZQ196636 VJM196635:VJM196636 VTI196635:VTI196636 WDE196635:WDE196636 WNA196635:WNA196636 WWW196635:WWW196636 AO262171:AO262172 KK262171:KK262172 UG262171:UG262172 AEC262171:AEC262172 ANY262171:ANY262172 AXU262171:AXU262172 BHQ262171:BHQ262172 BRM262171:BRM262172 CBI262171:CBI262172 CLE262171:CLE262172 CVA262171:CVA262172 DEW262171:DEW262172 DOS262171:DOS262172 DYO262171:DYO262172 EIK262171:EIK262172 ESG262171:ESG262172 FCC262171:FCC262172 FLY262171:FLY262172 FVU262171:FVU262172 GFQ262171:GFQ262172 GPM262171:GPM262172 GZI262171:GZI262172 HJE262171:HJE262172 HTA262171:HTA262172 ICW262171:ICW262172 IMS262171:IMS262172 IWO262171:IWO262172 JGK262171:JGK262172 JQG262171:JQG262172 KAC262171:KAC262172 KJY262171:KJY262172 KTU262171:KTU262172 LDQ262171:LDQ262172 LNM262171:LNM262172 LXI262171:LXI262172 MHE262171:MHE262172 MRA262171:MRA262172 NAW262171:NAW262172 NKS262171:NKS262172 NUO262171:NUO262172 OEK262171:OEK262172 OOG262171:OOG262172 OYC262171:OYC262172 PHY262171:PHY262172 PRU262171:PRU262172 QBQ262171:QBQ262172 QLM262171:QLM262172 QVI262171:QVI262172 RFE262171:RFE262172 RPA262171:RPA262172 RYW262171:RYW262172 SIS262171:SIS262172 SSO262171:SSO262172 TCK262171:TCK262172 TMG262171:TMG262172 TWC262171:TWC262172 UFY262171:UFY262172 UPU262171:UPU262172 UZQ262171:UZQ262172 VJM262171:VJM262172 VTI262171:VTI262172 WDE262171:WDE262172 WNA262171:WNA262172 WWW262171:WWW262172 AO327707:AO327708 KK327707:KK327708 UG327707:UG327708 AEC327707:AEC327708 ANY327707:ANY327708 AXU327707:AXU327708 BHQ327707:BHQ327708 BRM327707:BRM327708 CBI327707:CBI327708 CLE327707:CLE327708 CVA327707:CVA327708 DEW327707:DEW327708 DOS327707:DOS327708 DYO327707:DYO327708 EIK327707:EIK327708 ESG327707:ESG327708 FCC327707:FCC327708 FLY327707:FLY327708 FVU327707:FVU327708 GFQ327707:GFQ327708 GPM327707:GPM327708 GZI327707:GZI327708 HJE327707:HJE327708 HTA327707:HTA327708 ICW327707:ICW327708 IMS327707:IMS327708 IWO327707:IWO327708 JGK327707:JGK327708 JQG327707:JQG327708 KAC327707:KAC327708 KJY327707:KJY327708 KTU327707:KTU327708 LDQ327707:LDQ327708 LNM327707:LNM327708 LXI327707:LXI327708 MHE327707:MHE327708 MRA327707:MRA327708 NAW327707:NAW327708 NKS327707:NKS327708 NUO327707:NUO327708 OEK327707:OEK327708 OOG327707:OOG327708 OYC327707:OYC327708 PHY327707:PHY327708 PRU327707:PRU327708 QBQ327707:QBQ327708 QLM327707:QLM327708 QVI327707:QVI327708 RFE327707:RFE327708 RPA327707:RPA327708 RYW327707:RYW327708 SIS327707:SIS327708 SSO327707:SSO327708 TCK327707:TCK327708 TMG327707:TMG327708 TWC327707:TWC327708 UFY327707:UFY327708 UPU327707:UPU327708 UZQ327707:UZQ327708 VJM327707:VJM327708 VTI327707:VTI327708 WDE327707:WDE327708 WNA327707:WNA327708 WWW327707:WWW327708 AO393243:AO393244 KK393243:KK393244 UG393243:UG393244 AEC393243:AEC393244 ANY393243:ANY393244 AXU393243:AXU393244 BHQ393243:BHQ393244 BRM393243:BRM393244 CBI393243:CBI393244 CLE393243:CLE393244 CVA393243:CVA393244 DEW393243:DEW393244 DOS393243:DOS393244 DYO393243:DYO393244 EIK393243:EIK393244 ESG393243:ESG393244 FCC393243:FCC393244 FLY393243:FLY393244 FVU393243:FVU393244 GFQ393243:GFQ393244 GPM393243:GPM393244 GZI393243:GZI393244 HJE393243:HJE393244 HTA393243:HTA393244 ICW393243:ICW393244 IMS393243:IMS393244 IWO393243:IWO393244 JGK393243:JGK393244 JQG393243:JQG393244 KAC393243:KAC393244 KJY393243:KJY393244 KTU393243:KTU393244 LDQ393243:LDQ393244 LNM393243:LNM393244 LXI393243:LXI393244 MHE393243:MHE393244 MRA393243:MRA393244 NAW393243:NAW393244 NKS393243:NKS393244 NUO393243:NUO393244 OEK393243:OEK393244 OOG393243:OOG393244 OYC393243:OYC393244 PHY393243:PHY393244 PRU393243:PRU393244 QBQ393243:QBQ393244 QLM393243:QLM393244 QVI393243:QVI393244 RFE393243:RFE393244 RPA393243:RPA393244 RYW393243:RYW393244 SIS393243:SIS393244 SSO393243:SSO393244 TCK393243:TCK393244 TMG393243:TMG393244 TWC393243:TWC393244 UFY393243:UFY393244 UPU393243:UPU393244 UZQ393243:UZQ393244 VJM393243:VJM393244 VTI393243:VTI393244 WDE393243:WDE393244 WNA393243:WNA393244 WWW393243:WWW393244 AO458779:AO458780 KK458779:KK458780 UG458779:UG458780 AEC458779:AEC458780 ANY458779:ANY458780 AXU458779:AXU458780 BHQ458779:BHQ458780 BRM458779:BRM458780 CBI458779:CBI458780 CLE458779:CLE458780 CVA458779:CVA458780 DEW458779:DEW458780 DOS458779:DOS458780 DYO458779:DYO458780 EIK458779:EIK458780 ESG458779:ESG458780 FCC458779:FCC458780 FLY458779:FLY458780 FVU458779:FVU458780 GFQ458779:GFQ458780 GPM458779:GPM458780 GZI458779:GZI458780 HJE458779:HJE458780 HTA458779:HTA458780 ICW458779:ICW458780 IMS458779:IMS458780 IWO458779:IWO458780 JGK458779:JGK458780 JQG458779:JQG458780 KAC458779:KAC458780 KJY458779:KJY458780 KTU458779:KTU458780 LDQ458779:LDQ458780 LNM458779:LNM458780 LXI458779:LXI458780 MHE458779:MHE458780 MRA458779:MRA458780 NAW458779:NAW458780 NKS458779:NKS458780 NUO458779:NUO458780 OEK458779:OEK458780 OOG458779:OOG458780 OYC458779:OYC458780 PHY458779:PHY458780 PRU458779:PRU458780 QBQ458779:QBQ458780 QLM458779:QLM458780 QVI458779:QVI458780 RFE458779:RFE458780 RPA458779:RPA458780 RYW458779:RYW458780 SIS458779:SIS458780 SSO458779:SSO458780 TCK458779:TCK458780 TMG458779:TMG458780 TWC458779:TWC458780 UFY458779:UFY458780 UPU458779:UPU458780 UZQ458779:UZQ458780 VJM458779:VJM458780 VTI458779:VTI458780 WDE458779:WDE458780 WNA458779:WNA458780 WWW458779:WWW458780 AO524315:AO524316 KK524315:KK524316 UG524315:UG524316 AEC524315:AEC524316 ANY524315:ANY524316 AXU524315:AXU524316 BHQ524315:BHQ524316 BRM524315:BRM524316 CBI524315:CBI524316 CLE524315:CLE524316 CVA524315:CVA524316 DEW524315:DEW524316 DOS524315:DOS524316 DYO524315:DYO524316 EIK524315:EIK524316 ESG524315:ESG524316 FCC524315:FCC524316 FLY524315:FLY524316 FVU524315:FVU524316 GFQ524315:GFQ524316 GPM524315:GPM524316 GZI524315:GZI524316 HJE524315:HJE524316 HTA524315:HTA524316 ICW524315:ICW524316 IMS524315:IMS524316 IWO524315:IWO524316 JGK524315:JGK524316 JQG524315:JQG524316 KAC524315:KAC524316 KJY524315:KJY524316 KTU524315:KTU524316 LDQ524315:LDQ524316 LNM524315:LNM524316 LXI524315:LXI524316 MHE524315:MHE524316 MRA524315:MRA524316 NAW524315:NAW524316 NKS524315:NKS524316 NUO524315:NUO524316 OEK524315:OEK524316 OOG524315:OOG524316 OYC524315:OYC524316 PHY524315:PHY524316 PRU524315:PRU524316 QBQ524315:QBQ524316 QLM524315:QLM524316 QVI524315:QVI524316 RFE524315:RFE524316 RPA524315:RPA524316 RYW524315:RYW524316 SIS524315:SIS524316 SSO524315:SSO524316 TCK524315:TCK524316 TMG524315:TMG524316 TWC524315:TWC524316 UFY524315:UFY524316 UPU524315:UPU524316 UZQ524315:UZQ524316 VJM524315:VJM524316 VTI524315:VTI524316 WDE524315:WDE524316 WNA524315:WNA524316 WWW524315:WWW524316 AO589851:AO589852 KK589851:KK589852 UG589851:UG589852 AEC589851:AEC589852 ANY589851:ANY589852 AXU589851:AXU589852 BHQ589851:BHQ589852 BRM589851:BRM589852 CBI589851:CBI589852 CLE589851:CLE589852 CVA589851:CVA589852 DEW589851:DEW589852 DOS589851:DOS589852 DYO589851:DYO589852 EIK589851:EIK589852 ESG589851:ESG589852 FCC589851:FCC589852 FLY589851:FLY589852 FVU589851:FVU589852 GFQ589851:GFQ589852 GPM589851:GPM589852 GZI589851:GZI589852 HJE589851:HJE589852 HTA589851:HTA589852 ICW589851:ICW589852 IMS589851:IMS589852 IWO589851:IWO589852 JGK589851:JGK589852 JQG589851:JQG589852 KAC589851:KAC589852 KJY589851:KJY589852 KTU589851:KTU589852 LDQ589851:LDQ589852 LNM589851:LNM589852 LXI589851:LXI589852 MHE589851:MHE589852 MRA589851:MRA589852 NAW589851:NAW589852 NKS589851:NKS589852 NUO589851:NUO589852 OEK589851:OEK589852 OOG589851:OOG589852 OYC589851:OYC589852 PHY589851:PHY589852 PRU589851:PRU589852 QBQ589851:QBQ589852 QLM589851:QLM589852 QVI589851:QVI589852 RFE589851:RFE589852 RPA589851:RPA589852 RYW589851:RYW589852 SIS589851:SIS589852 SSO589851:SSO589852 TCK589851:TCK589852 TMG589851:TMG589852 TWC589851:TWC589852 UFY589851:UFY589852 UPU589851:UPU589852 UZQ589851:UZQ589852 VJM589851:VJM589852 VTI589851:VTI589852 WDE589851:WDE589852 WNA589851:WNA589852 WWW589851:WWW589852 AO655387:AO655388 KK655387:KK655388 UG655387:UG655388 AEC655387:AEC655388 ANY655387:ANY655388 AXU655387:AXU655388 BHQ655387:BHQ655388 BRM655387:BRM655388 CBI655387:CBI655388 CLE655387:CLE655388 CVA655387:CVA655388 DEW655387:DEW655388 DOS655387:DOS655388 DYO655387:DYO655388 EIK655387:EIK655388 ESG655387:ESG655388 FCC655387:FCC655388 FLY655387:FLY655388 FVU655387:FVU655388 GFQ655387:GFQ655388 GPM655387:GPM655388 GZI655387:GZI655388 HJE655387:HJE655388 HTA655387:HTA655388 ICW655387:ICW655388 IMS655387:IMS655388 IWO655387:IWO655388 JGK655387:JGK655388 JQG655387:JQG655388 KAC655387:KAC655388 KJY655387:KJY655388 KTU655387:KTU655388 LDQ655387:LDQ655388 LNM655387:LNM655388 LXI655387:LXI655388 MHE655387:MHE655388 MRA655387:MRA655388 NAW655387:NAW655388 NKS655387:NKS655388 NUO655387:NUO655388 OEK655387:OEK655388 OOG655387:OOG655388 OYC655387:OYC655388 PHY655387:PHY655388 PRU655387:PRU655388 QBQ655387:QBQ655388 QLM655387:QLM655388 QVI655387:QVI655388 RFE655387:RFE655388 RPA655387:RPA655388 RYW655387:RYW655388 SIS655387:SIS655388 SSO655387:SSO655388 TCK655387:TCK655388 TMG655387:TMG655388 TWC655387:TWC655388 UFY655387:UFY655388 UPU655387:UPU655388 UZQ655387:UZQ655388 VJM655387:VJM655388 VTI655387:VTI655388 WDE655387:WDE655388 WNA655387:WNA655388 WWW655387:WWW655388 AO720923:AO720924 KK720923:KK720924 UG720923:UG720924 AEC720923:AEC720924 ANY720923:ANY720924 AXU720923:AXU720924 BHQ720923:BHQ720924 BRM720923:BRM720924 CBI720923:CBI720924 CLE720923:CLE720924 CVA720923:CVA720924 DEW720923:DEW720924 DOS720923:DOS720924 DYO720923:DYO720924 EIK720923:EIK720924 ESG720923:ESG720924 FCC720923:FCC720924 FLY720923:FLY720924 FVU720923:FVU720924 GFQ720923:GFQ720924 GPM720923:GPM720924 GZI720923:GZI720924 HJE720923:HJE720924 HTA720923:HTA720924 ICW720923:ICW720924 IMS720923:IMS720924 IWO720923:IWO720924 JGK720923:JGK720924 JQG720923:JQG720924 KAC720923:KAC720924 KJY720923:KJY720924 KTU720923:KTU720924 LDQ720923:LDQ720924 LNM720923:LNM720924 LXI720923:LXI720924 MHE720923:MHE720924 MRA720923:MRA720924 NAW720923:NAW720924 NKS720923:NKS720924 NUO720923:NUO720924 OEK720923:OEK720924 OOG720923:OOG720924 OYC720923:OYC720924 PHY720923:PHY720924 PRU720923:PRU720924 QBQ720923:QBQ720924 QLM720923:QLM720924 QVI720923:QVI720924 RFE720923:RFE720924 RPA720923:RPA720924 RYW720923:RYW720924 SIS720923:SIS720924 SSO720923:SSO720924 TCK720923:TCK720924 TMG720923:TMG720924 TWC720923:TWC720924 UFY720923:UFY720924 UPU720923:UPU720924 UZQ720923:UZQ720924 VJM720923:VJM720924 VTI720923:VTI720924 WDE720923:WDE720924 WNA720923:WNA720924 WWW720923:WWW720924 AO786459:AO786460 KK786459:KK786460 UG786459:UG786460 AEC786459:AEC786460 ANY786459:ANY786460 AXU786459:AXU786460 BHQ786459:BHQ786460 BRM786459:BRM786460 CBI786459:CBI786460 CLE786459:CLE786460 CVA786459:CVA786460 DEW786459:DEW786460 DOS786459:DOS786460 DYO786459:DYO786460 EIK786459:EIK786460 ESG786459:ESG786460 FCC786459:FCC786460 FLY786459:FLY786460 FVU786459:FVU786460 GFQ786459:GFQ786460 GPM786459:GPM786460 GZI786459:GZI786460 HJE786459:HJE786460 HTA786459:HTA786460 ICW786459:ICW786460 IMS786459:IMS786460 IWO786459:IWO786460 JGK786459:JGK786460 JQG786459:JQG786460 KAC786459:KAC786460 KJY786459:KJY786460 KTU786459:KTU786460 LDQ786459:LDQ786460 LNM786459:LNM786460 LXI786459:LXI786460 MHE786459:MHE786460 MRA786459:MRA786460 NAW786459:NAW786460 NKS786459:NKS786460 NUO786459:NUO786460 OEK786459:OEK786460 OOG786459:OOG786460 OYC786459:OYC786460 PHY786459:PHY786460 PRU786459:PRU786460 QBQ786459:QBQ786460 QLM786459:QLM786460 QVI786459:QVI786460 RFE786459:RFE786460 RPA786459:RPA786460 RYW786459:RYW786460 SIS786459:SIS786460 SSO786459:SSO786460 TCK786459:TCK786460 TMG786459:TMG786460 TWC786459:TWC786460 UFY786459:UFY786460 UPU786459:UPU786460 UZQ786459:UZQ786460 VJM786459:VJM786460 VTI786459:VTI786460 WDE786459:WDE786460 WNA786459:WNA786460 WWW786459:WWW786460 AO851995:AO851996 KK851995:KK851996 UG851995:UG851996 AEC851995:AEC851996 ANY851995:ANY851996 AXU851995:AXU851996 BHQ851995:BHQ851996 BRM851995:BRM851996 CBI851995:CBI851996 CLE851995:CLE851996 CVA851995:CVA851996 DEW851995:DEW851996 DOS851995:DOS851996 DYO851995:DYO851996 EIK851995:EIK851996 ESG851995:ESG851996 FCC851995:FCC851996 FLY851995:FLY851996 FVU851995:FVU851996 GFQ851995:GFQ851996 GPM851995:GPM851996 GZI851995:GZI851996 HJE851995:HJE851996 HTA851995:HTA851996 ICW851995:ICW851996 IMS851995:IMS851996 IWO851995:IWO851996 JGK851995:JGK851996 JQG851995:JQG851996 KAC851995:KAC851996 KJY851995:KJY851996 KTU851995:KTU851996 LDQ851995:LDQ851996 LNM851995:LNM851996 LXI851995:LXI851996 MHE851995:MHE851996 MRA851995:MRA851996 NAW851995:NAW851996 NKS851995:NKS851996 NUO851995:NUO851996 OEK851995:OEK851996 OOG851995:OOG851996 OYC851995:OYC851996 PHY851995:PHY851996 PRU851995:PRU851996 QBQ851995:QBQ851996 QLM851995:QLM851996 QVI851995:QVI851996 RFE851995:RFE851996 RPA851995:RPA851996 RYW851995:RYW851996 SIS851995:SIS851996 SSO851995:SSO851996 TCK851995:TCK851996 TMG851995:TMG851996 TWC851995:TWC851996 UFY851995:UFY851996 UPU851995:UPU851996 UZQ851995:UZQ851996 VJM851995:VJM851996 VTI851995:VTI851996 WDE851995:WDE851996 WNA851995:WNA851996 WWW851995:WWW851996 AO917531:AO917532 KK917531:KK917532 UG917531:UG917532 AEC917531:AEC917532 ANY917531:ANY917532 AXU917531:AXU917532 BHQ917531:BHQ917532 BRM917531:BRM917532 CBI917531:CBI917532 CLE917531:CLE917532 CVA917531:CVA917532 DEW917531:DEW917532 DOS917531:DOS917532 DYO917531:DYO917532 EIK917531:EIK917532 ESG917531:ESG917532 FCC917531:FCC917532 FLY917531:FLY917532 FVU917531:FVU917532 GFQ917531:GFQ917532 GPM917531:GPM917532 GZI917531:GZI917532 HJE917531:HJE917532 HTA917531:HTA917532 ICW917531:ICW917532 IMS917531:IMS917532 IWO917531:IWO917532 JGK917531:JGK917532 JQG917531:JQG917532 KAC917531:KAC917532 KJY917531:KJY917532 KTU917531:KTU917532 LDQ917531:LDQ917532 LNM917531:LNM917532 LXI917531:LXI917532 MHE917531:MHE917532 MRA917531:MRA917532 NAW917531:NAW917532 NKS917531:NKS917532 NUO917531:NUO917532 OEK917531:OEK917532 OOG917531:OOG917532 OYC917531:OYC917532 PHY917531:PHY917532 PRU917531:PRU917532 QBQ917531:QBQ917532 QLM917531:QLM917532 QVI917531:QVI917532 RFE917531:RFE917532 RPA917531:RPA917532 RYW917531:RYW917532 SIS917531:SIS917532 SSO917531:SSO917532 TCK917531:TCK917532 TMG917531:TMG917532 TWC917531:TWC917532 UFY917531:UFY917532 UPU917531:UPU917532 UZQ917531:UZQ917532 VJM917531:VJM917532 VTI917531:VTI917532 WDE917531:WDE917532 WNA917531:WNA917532 WWW917531:WWW917532 AO983067:AO983068 KK983067:KK983068 UG983067:UG983068 AEC983067:AEC983068 ANY983067:ANY983068 AXU983067:AXU983068 BHQ983067:BHQ983068 BRM983067:BRM983068 CBI983067:CBI983068 CLE983067:CLE983068 CVA983067:CVA983068 DEW983067:DEW983068 DOS983067:DOS983068 DYO983067:DYO983068 EIK983067:EIK983068 ESG983067:ESG983068 FCC983067:FCC983068 FLY983067:FLY983068 FVU983067:FVU983068 GFQ983067:GFQ983068 GPM983067:GPM983068 GZI983067:GZI983068 HJE983067:HJE983068 HTA983067:HTA983068 ICW983067:ICW983068 IMS983067:IMS983068 IWO983067:IWO983068 JGK983067:JGK983068 JQG983067:JQG983068 KAC983067:KAC983068 KJY983067:KJY983068 KTU983067:KTU983068 LDQ983067:LDQ983068 LNM983067:LNM983068 LXI983067:LXI983068 MHE983067:MHE983068 MRA983067:MRA983068 NAW983067:NAW983068 NKS983067:NKS983068 NUO983067:NUO983068 OEK983067:OEK983068 OOG983067:OOG983068 OYC983067:OYC983068 PHY983067:PHY983068 PRU983067:PRU983068 QBQ983067:QBQ983068 QLM983067:QLM983068 QVI983067:QVI983068 RFE983067:RFE983068 RPA983067:RPA983068 RYW983067:RYW983068 SIS983067:SIS983068 SSO983067:SSO983068 TCK983067:TCK983068 TMG983067:TMG983068 TWC983067:TWC983068 UFY983067:UFY983068 UPU983067:UPU983068 UZQ983067:UZQ983068 VJM983067:VJM983068 VTI983067:VTI983068 WDE983067:WDE983068 WNA983067:WNA983068 WWS33:WWS35 WMW33:WMW35 WDA33:WDA35 VTE33:VTE35 VJI33:VJI35 UZM33:UZM35 UPQ33:UPQ35 UFU33:UFU35 TVY33:TVY35 TMC33:TMC35 TCG33:TCG35 SSK33:SSK35 SIO33:SIO35 RYS33:RYS35 ROW33:ROW35 RFA33:RFA35 QVE33:QVE35 QLI33:QLI35 QBM33:QBM35 PRQ33:PRQ35 PHU33:PHU35 OXY33:OXY35 OOC33:OOC35 OEG33:OEG35 NUK33:NUK35 NKO33:NKO35 NAS33:NAS35 MQW33:MQW35 MHA33:MHA35 LXE33:LXE35 LNI33:LNI35 LDM33:LDM35 KTQ33:KTQ35 KJU33:KJU35 JZY33:JZY35 JQC33:JQC35 JGG33:JGG35 IWK33:IWK35 IMO33:IMO35 ICS33:ICS35 HSW33:HSW35 HJA33:HJA35 GZE33:GZE35 GPI33:GPI35 GFM33:GFM35 FVQ33:FVQ35 FLU33:FLU35 FBY33:FBY35 ESC33:ESC35 EIG33:EIG35 DYK33:DYK35 DOO33:DOO35 DES33:DES35 CUW33:CUW35 CLA33:CLA35 CBE33:CBE35 BRI33:BRI35 BHM33:BHM35 AXQ33:AXQ35 ANU33:ANU35 ADY33:ADY35 UC33:UC35 KG33:KG35 VA24 X38 BE40:BE41 AK40:AK42 AX42 BF42 BM42 AQ42 WWW24 WNA24 WDE24 VTI24 VJM24 UZQ24 UPU24 UFY24 TWC24 TMG24 TCK24 SSO24 SIS24 RYW24 RPA24 RFE24 QVI24 QLM24 QBQ24 PRU24 PHY24 OYC24 OOG24 OEK24 NUO24 NKS24 NAW24 MRA24 MHE24 LXI24 LNM24 LDQ24 KTU24 KJY24 KAC24 JQG24 JGK24 IWO24 IMS24 ICW24 HTA24 HJE24 GZI24 GPM24 GFQ24 FVU24 FLY24 FCC24 ESG24 EIK24 DYO24 DOS24 DEW24 CVA24 CLE24 CBI24 BRM24 BHQ24 AXU24 ANY24 AEC24 UG24 KK24 AO24 WWN24 WMR24 WCV24 VSZ24 VJD24 UZH24 UPL24 UFP24 TVT24 TLX24 TCB24 SSF24 SIJ24 RYN24 ROR24 REV24 QUZ24 QLD24 QBH24 PRL24 PHP24 OXT24 ONX24 OEB24 NUF24 NKJ24 NAN24 MQR24 MGV24 LWZ24 LND24 LDH24 KTL24 KJP24 JZT24 JPX24 JGB24 IWF24 IMJ24 ICN24 HSR24 HIV24 GYZ24 GPD24 GFH24 FVL24 FLP24 FBT24 ERX24 EIB24 DYF24 DOJ24 DEN24 CUR24 CKV24 CAZ24 BRD24 BHH24 AXL24 ANP24 ADT24 TX24 KB24 LE24 WXQ24 WNU24 WDY24 VUC24 VKG24 VAK24 UQO24 UGS24 TWW24 TNA24 TDE24 STI24 SJM24 RZQ24 RPU24 RFY24 QWC24 QMG24 QCK24 PSO24 PIS24 OYW24 OPA24 OFE24 NVI24 NLM24 NBQ24 MRU24 MHY24 LYC24 LOG24 LEK24 KUO24 KKS24 KAW24 JRA24 JHE24 IXI24 INM24 IDQ24 HTU24 HJY24 HAC24 GQG24 GGK24 FWO24 FMS24 FCW24 ETA24 EJE24 DZI24 DPM24 DFQ24 CVU24 CLY24 CCC24 BSG24 BIK24 AYO24 AOS24 AEW24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CC"/>
  </sheetPr>
  <dimension ref="A6:V1412"/>
  <sheetViews>
    <sheetView topLeftCell="C70" workbookViewId="0">
      <selection activeCell="D83" sqref="D83"/>
    </sheetView>
  </sheetViews>
  <sheetFormatPr defaultColWidth="9" defaultRowHeight="15" customHeight="1"/>
  <cols>
    <col min="1" max="1" width="15.625" style="20" customWidth="1"/>
    <col min="2" max="2" width="31.375" style="20" customWidth="1"/>
    <col min="3" max="3" width="37.875" style="20" customWidth="1"/>
    <col min="4" max="4" width="15.625" style="20" customWidth="1"/>
    <col min="5" max="5" width="42.25" style="20" customWidth="1"/>
    <col min="6" max="6" width="27.625" style="20" customWidth="1"/>
    <col min="7" max="7" width="35.625" style="20" customWidth="1"/>
    <col min="8" max="8" width="9" style="20" customWidth="1"/>
    <col min="9" max="16384" width="9" style="20"/>
  </cols>
  <sheetData>
    <row r="6" spans="1:8" ht="15" customHeight="1">
      <c r="A6" s="20" t="s">
        <v>155</v>
      </c>
      <c r="C6" s="20" t="s">
        <v>156</v>
      </c>
      <c r="D6" s="20" t="s">
        <v>157</v>
      </c>
      <c r="E6" s="20" t="s">
        <v>158</v>
      </c>
      <c r="F6" s="20" t="s">
        <v>159</v>
      </c>
      <c r="G6" s="124" t="s">
        <v>501</v>
      </c>
    </row>
    <row r="7" spans="1:8" ht="15" customHeight="1">
      <c r="A7" s="1" t="s">
        <v>124</v>
      </c>
      <c r="B7" s="33"/>
      <c r="C7" s="20" t="s">
        <v>125</v>
      </c>
      <c r="D7" s="150"/>
      <c r="E7" s="20" t="s">
        <v>126</v>
      </c>
      <c r="F7" s="150" t="str">
        <f>IF(_output_title="","",_output_title)</f>
        <v/>
      </c>
    </row>
    <row r="8" spans="1:8" ht="15" customHeight="1">
      <c r="A8" s="11"/>
      <c r="B8" s="123"/>
      <c r="D8" s="150"/>
      <c r="F8" s="150"/>
    </row>
    <row r="9" spans="1:8" ht="15" customHeight="1">
      <c r="A9" s="1" t="s">
        <v>121</v>
      </c>
      <c r="B9" s="33"/>
      <c r="C9" s="20" t="s">
        <v>122</v>
      </c>
      <c r="D9" s="150" t="s">
        <v>2884</v>
      </c>
      <c r="E9" s="20" t="s">
        <v>123</v>
      </c>
      <c r="F9" s="150" t="str">
        <f>IF(_output_sheetname="","",_output_sheetname)</f>
        <v>建築確認申請事前調査票</v>
      </c>
    </row>
    <row r="10" spans="1:8" ht="15" customHeight="1">
      <c r="A10" s="11"/>
      <c r="B10" s="123"/>
      <c r="D10" s="150"/>
      <c r="F10" s="150"/>
    </row>
    <row r="11" spans="1:8" ht="15" customHeight="1">
      <c r="A11" s="51" t="s">
        <v>752</v>
      </c>
      <c r="B11" s="52"/>
      <c r="C11" s="20" t="s">
        <v>160</v>
      </c>
      <c r="D11" s="150" t="s">
        <v>1329</v>
      </c>
      <c r="E11" s="20" t="s">
        <v>207</v>
      </c>
      <c r="F11" s="150" t="str">
        <f>IF(wsjob_TARGET_KIND__label="","",wsjob_TARGET_KIND__label)</f>
        <v>建築物</v>
      </c>
      <c r="G11" s="22"/>
      <c r="H11" s="22"/>
    </row>
    <row r="12" spans="1:8" ht="62.1" customHeight="1">
      <c r="A12" s="88"/>
      <c r="B12" s="82" t="s">
        <v>1326</v>
      </c>
      <c r="C12" s="20" t="s">
        <v>1346</v>
      </c>
      <c r="D12" s="150">
        <v>100</v>
      </c>
      <c r="E12" s="20" t="s">
        <v>1345</v>
      </c>
      <c r="F12" s="150" t="str">
        <f ca="1">IF(wsjob_JOB_SET_KIND="","",IF(ISERROR(MATCH(wsjob_JOB_SET_KIND,cls_JOB_SET_KIND_erea,0)),"未設定コード",OFFSET(cls_JOB_SET_KIND_base_point,MATCH(wsjob_JOB_SET_KIND,cls_JOB_SET_KIND_erea,0),0)))</f>
        <v>基準法</v>
      </c>
      <c r="G12" s="62" t="s">
        <v>1327</v>
      </c>
      <c r="H12" s="22"/>
    </row>
    <row r="13" spans="1:8" ht="62.1" customHeight="1">
      <c r="A13" s="88"/>
      <c r="B13" s="82" t="s">
        <v>1325</v>
      </c>
      <c r="C13" s="20" t="s">
        <v>492</v>
      </c>
      <c r="D13" s="150">
        <v>1</v>
      </c>
      <c r="E13" s="20" t="s">
        <v>493</v>
      </c>
      <c r="F13" s="150" t="str">
        <f ca="1">IF(wsjob_TARGET_KIND="","",IF(ISERROR(MATCH(wsjob_TARGET_KIND,cls_TARGET_KIND_erea,0)),"未設定コード",OFFSET(cls_TARGET_KIND_base_point,MATCH(wsjob_TARGET_KIND,cls_TARGET_KIND_erea,0),0)))</f>
        <v>建築物</v>
      </c>
      <c r="G13" s="62" t="s">
        <v>1324</v>
      </c>
      <c r="H13" s="22"/>
    </row>
    <row r="14" spans="1:8" ht="16.5" customHeight="1">
      <c r="A14" s="88"/>
      <c r="B14" s="82" t="s">
        <v>1329</v>
      </c>
      <c r="D14" s="22"/>
      <c r="E14" s="20" t="s">
        <v>2771</v>
      </c>
      <c r="F14" s="150" t="str">
        <f>IF(wsjob_TARGET_KIND=1,"■","□")</f>
        <v>■</v>
      </c>
      <c r="G14" s="62"/>
      <c r="H14" s="22"/>
    </row>
    <row r="15" spans="1:8" ht="16.5" customHeight="1">
      <c r="A15" s="88"/>
      <c r="B15" s="82" t="s">
        <v>1330</v>
      </c>
      <c r="D15" s="22"/>
      <c r="E15" s="20" t="s">
        <v>2772</v>
      </c>
      <c r="F15" s="150" t="str">
        <f>IF(wsjob_TARGET_KIND=2,"■","□")</f>
        <v>□</v>
      </c>
      <c r="G15" s="62"/>
      <c r="H15" s="22"/>
    </row>
    <row r="16" spans="1:8" ht="16.5" customHeight="1">
      <c r="A16" s="88"/>
      <c r="B16" s="82" t="s">
        <v>3505</v>
      </c>
      <c r="D16" s="22"/>
      <c r="E16" s="20" t="s">
        <v>3508</v>
      </c>
      <c r="F16" s="150" t="str">
        <f>IF(wsjob_TARGET_KIND=3,"■","□")</f>
        <v>□</v>
      </c>
      <c r="G16" s="62"/>
      <c r="H16" s="22"/>
    </row>
    <row r="17" spans="1:8" ht="16.5" customHeight="1">
      <c r="A17" s="88"/>
      <c r="B17" s="82" t="s">
        <v>3506</v>
      </c>
      <c r="D17" s="22"/>
      <c r="E17" s="20" t="s">
        <v>3510</v>
      </c>
      <c r="F17" s="150" t="str">
        <f>IF(wsjob_TARGET_KIND=4,"■","□")</f>
        <v>□</v>
      </c>
      <c r="G17" s="62"/>
      <c r="H17" s="22"/>
    </row>
    <row r="18" spans="1:8" ht="16.5" customHeight="1">
      <c r="A18" s="88"/>
      <c r="B18" s="82" t="s">
        <v>3507</v>
      </c>
      <c r="D18" s="22"/>
      <c r="E18" s="20" t="s">
        <v>3509</v>
      </c>
      <c r="F18" s="150" t="str">
        <f>IF(wsjob_TARGET_KIND=5,"■","□")</f>
        <v>□</v>
      </c>
      <c r="G18" s="62"/>
      <c r="H18" s="22"/>
    </row>
    <row r="19" spans="1:8" ht="62.1" customHeight="1">
      <c r="A19" s="88"/>
      <c r="B19" s="82" t="s">
        <v>1323</v>
      </c>
      <c r="C19" s="20" t="s">
        <v>490</v>
      </c>
      <c r="D19" s="150">
        <v>101</v>
      </c>
      <c r="E19" s="20" t="s">
        <v>491</v>
      </c>
      <c r="F19" s="150" t="str">
        <f ca="1">IF(wsjob_JOB_KIND="","",IF(ISERROR(MATCH(wsjob_JOB_KIND,cls_JOB_KIND_erea,0)),"未設定コード",OFFSET(cls_JOB_KIND_base_point,MATCH(wsjob_JOB_KIND,cls_JOB_KIND_erea,0),0)))</f>
        <v>確認申請</v>
      </c>
      <c r="G19" s="62" t="s">
        <v>1344</v>
      </c>
      <c r="H19" s="22"/>
    </row>
    <row r="20" spans="1:8" ht="16.5" customHeight="1">
      <c r="A20" s="88"/>
      <c r="B20" s="147"/>
      <c r="D20" s="22"/>
      <c r="E20" s="20" t="s">
        <v>2856</v>
      </c>
      <c r="F20" s="150" t="str">
        <f>IF(OR(wsjob_JOB_KIND=101,wsjob_JOB_KIND=102),"■","□")</f>
        <v>■</v>
      </c>
      <c r="G20" s="62"/>
      <c r="H20" s="22"/>
    </row>
    <row r="21" spans="1:8" ht="16.5" customHeight="1">
      <c r="A21" s="88"/>
      <c r="B21" s="147"/>
      <c r="D21" s="22"/>
      <c r="E21" s="20" t="s">
        <v>2857</v>
      </c>
      <c r="F21" s="150" t="str">
        <f>IF(wsjob_JOB_KIND=103,"■","□")</f>
        <v>□</v>
      </c>
      <c r="G21" s="62"/>
      <c r="H21" s="22"/>
    </row>
    <row r="22" spans="1:8" ht="16.5" customHeight="1">
      <c r="A22" s="88"/>
      <c r="B22" s="147"/>
      <c r="D22" s="22"/>
      <c r="E22" s="20" t="s">
        <v>2858</v>
      </c>
      <c r="F22" s="150" t="str">
        <f>IF(wsjob_JOB_KIND=104,"■","□")</f>
        <v>□</v>
      </c>
      <c r="G22" s="62"/>
      <c r="H22" s="22"/>
    </row>
    <row r="23" spans="1:8" ht="33.75">
      <c r="A23" s="89"/>
      <c r="B23" s="90" t="s">
        <v>5925</v>
      </c>
      <c r="C23" s="20" t="s">
        <v>5926</v>
      </c>
      <c r="D23" s="49">
        <v>6</v>
      </c>
      <c r="E23" s="20" t="s">
        <v>5927</v>
      </c>
      <c r="F23" s="150">
        <f t="array" ref="F23">IF(wsjob_JOB_INPUT_VERSION="","",wsjob_JOB_INPUT_VERSION)</f>
        <v>6</v>
      </c>
      <c r="G23" s="16" t="s">
        <v>5928</v>
      </c>
      <c r="H23" s="22"/>
    </row>
    <row r="24" spans="1:8" ht="15" customHeight="1">
      <c r="A24" s="137"/>
      <c r="B24" s="138"/>
      <c r="D24" s="22"/>
      <c r="F24" s="22"/>
      <c r="G24" s="22"/>
      <c r="H24" s="22"/>
    </row>
    <row r="25" spans="1:8" ht="15" customHeight="1">
      <c r="A25" s="152" t="s">
        <v>2384</v>
      </c>
      <c r="B25" s="153"/>
    </row>
    <row r="26" spans="1:8" ht="15" customHeight="1">
      <c r="A26" s="154"/>
      <c r="B26" s="156" t="s">
        <v>2446</v>
      </c>
      <c r="E26" s="20" t="s">
        <v>2445</v>
      </c>
      <c r="F26" s="49">
        <f ca="1">IF(wsjob_JOB_KIND="","",IF(ISERROR(MATCH(wsjob_JOB_KIND,cls_JOB_KIND_erea,0)),"",OFFSET(cls_JOB_KIND_base_point,MATCH(wsjob_JOB_KIND,cls_JOB_KIND_erea,0),1)))</f>
        <v>1</v>
      </c>
      <c r="G26" s="20" t="s">
        <v>2444</v>
      </c>
    </row>
    <row r="27" spans="1:8" ht="15" customHeight="1">
      <c r="A27" s="154"/>
      <c r="B27" s="156" t="s">
        <v>2385</v>
      </c>
      <c r="E27" s="20" t="s">
        <v>2460</v>
      </c>
      <c r="F27" s="49" t="str">
        <f ca="1">IF(AND(chk_JOB_KIND_kakunin=1,wskakunin_koutei01_KOUTEI_TEXT&lt;&gt;""),1,"")</f>
        <v/>
      </c>
    </row>
    <row r="28" spans="1:8" ht="15" customHeight="1">
      <c r="A28" s="154"/>
      <c r="B28" s="156" t="s">
        <v>2386</v>
      </c>
      <c r="E28" s="20" t="s">
        <v>2461</v>
      </c>
      <c r="F28" s="49" t="str">
        <f ca="1">IF(AND(chk_JOB_KIND_kakunin=1,wskakunin_koutei02_KOUTEI_TEXT&lt;&gt;""),1,"")</f>
        <v/>
      </c>
    </row>
    <row r="29" spans="1:8" ht="15" customHeight="1">
      <c r="A29" s="154"/>
      <c r="B29" s="156" t="s">
        <v>2387</v>
      </c>
      <c r="E29" s="20" t="s">
        <v>2462</v>
      </c>
      <c r="F29" s="49" t="str">
        <f ca="1">IF(AND(chk_JOB_KIND_kakunin=1,wskakunin_koutei03_KOUTEI_TEXT&lt;&gt;""),1,"")</f>
        <v/>
      </c>
    </row>
    <row r="30" spans="1:8" ht="15" customHeight="1">
      <c r="A30" s="154"/>
      <c r="B30" s="178" t="s">
        <v>2458</v>
      </c>
      <c r="E30" s="20" t="s">
        <v>2463</v>
      </c>
      <c r="F30" s="49">
        <f ca="1">IF(chk_JOB_KIND_kakunin=3,IF(wskakunin_koutei_izen01_KOUTEI_TEXT="",30,IF(wskakunin_koutei_izen02_KOUTEI_TEXT&lt;&gt;"",32,31)),IF(chk_JOB_KIND_kakunin=1,10,IF(chk_JOB_KIND_kakunin=4,40,"")))</f>
        <v>10</v>
      </c>
      <c r="G30" s="20" t="s">
        <v>2459</v>
      </c>
    </row>
    <row r="31" spans="1:8" ht="15" customHeight="1">
      <c r="A31" s="154"/>
      <c r="B31" s="178" t="s">
        <v>26</v>
      </c>
      <c r="E31" s="20" t="s">
        <v>2443</v>
      </c>
      <c r="F31" s="49" t="str">
        <f ca="1">IF(chk_JOB_KIND_kakunin=1,cst_shinsei_ISSUE_NO,cst_wskakunin_LAST_ISSUE_NO)</f>
        <v/>
      </c>
      <c r="G31" s="20" t="s">
        <v>2442</v>
      </c>
    </row>
    <row r="32" spans="1:8" ht="15" customHeight="1">
      <c r="A32" s="155"/>
      <c r="B32" s="157"/>
      <c r="E32" s="20" t="s">
        <v>2769</v>
      </c>
      <c r="F32" s="49" t="str">
        <f ca="1">IF(chk_JOB_KIND_kakunin=1,cst_shinsei_ISSUE_DATE,cst_wskakunin_LAST_ISSUE_DATE)</f>
        <v/>
      </c>
    </row>
    <row r="33" spans="1:8" ht="15" customHeight="1">
      <c r="A33" s="39"/>
    </row>
    <row r="34" spans="1:8" ht="15" customHeight="1">
      <c r="A34" s="233" t="s">
        <v>2839</v>
      </c>
      <c r="B34" s="234"/>
      <c r="C34" s="20" t="s">
        <v>2840</v>
      </c>
      <c r="D34" s="264"/>
      <c r="E34" s="20" t="s">
        <v>2841</v>
      </c>
      <c r="F34" s="264" t="str">
        <f>IF(shinsei_PROVO_DATE="","",shinsei_PROVO_DATE)</f>
        <v/>
      </c>
    </row>
    <row r="35" spans="1:8" ht="15" customHeight="1">
      <c r="A35" s="233" t="s">
        <v>2842</v>
      </c>
      <c r="B35" s="234"/>
      <c r="C35" s="20" t="s">
        <v>2843</v>
      </c>
      <c r="D35" s="246"/>
      <c r="E35" s="20" t="s">
        <v>2844</v>
      </c>
      <c r="F35" s="150" t="str">
        <f>IF(shinsei_PROVO_NO="","",shinsei_PROVO_NO)</f>
        <v/>
      </c>
    </row>
    <row r="36" spans="1:8" ht="15" customHeight="1">
      <c r="A36" s="39"/>
    </row>
    <row r="37" spans="1:8" ht="15" customHeight="1">
      <c r="A37" s="158" t="s">
        <v>2411</v>
      </c>
      <c r="B37" s="159"/>
      <c r="D37" s="22"/>
      <c r="F37" s="22"/>
      <c r="G37" s="22"/>
      <c r="H37" s="22"/>
    </row>
    <row r="38" spans="1:8" ht="15" customHeight="1">
      <c r="A38" s="160" t="s">
        <v>141</v>
      </c>
      <c r="B38" s="161"/>
      <c r="C38" s="20" t="s">
        <v>161</v>
      </c>
      <c r="D38" s="244" t="s">
        <v>129</v>
      </c>
      <c r="E38" s="20" t="s">
        <v>179</v>
      </c>
      <c r="F38" s="150" t="str">
        <f>IF(shinsei_UKETUKE_NO="","",shinsei_UKETUKE_NO)</f>
        <v/>
      </c>
      <c r="G38" s="22"/>
      <c r="H38" s="22"/>
    </row>
    <row r="39" spans="1:8" ht="15" customHeight="1">
      <c r="A39" s="162"/>
      <c r="B39" s="163"/>
      <c r="D39" s="39"/>
      <c r="F39" s="22"/>
      <c r="G39" s="22"/>
      <c r="H39" s="22"/>
    </row>
    <row r="40" spans="1:8" ht="15" customHeight="1">
      <c r="A40" s="164" t="s">
        <v>142</v>
      </c>
      <c r="B40" s="165"/>
      <c r="C40" s="20" t="s">
        <v>162</v>
      </c>
      <c r="D40" s="264"/>
      <c r="E40" s="20" t="s">
        <v>180</v>
      </c>
      <c r="F40" s="264" t="str">
        <f>IF(shinsei_HIKIUKE_DATE="","",shinsei_HIKIUKE_DATE)</f>
        <v/>
      </c>
      <c r="G40" s="22"/>
      <c r="H40" s="22"/>
    </row>
    <row r="41" spans="1:8" ht="15" customHeight="1">
      <c r="A41" s="166"/>
      <c r="B41" s="167"/>
      <c r="D41" s="105"/>
      <c r="F41" s="22"/>
      <c r="G41" s="22"/>
      <c r="H41" s="22"/>
    </row>
    <row r="42" spans="1:8" ht="15" customHeight="1">
      <c r="A42" s="168" t="s">
        <v>26</v>
      </c>
      <c r="B42" s="169"/>
      <c r="C42" s="20" t="s">
        <v>163</v>
      </c>
      <c r="D42" s="244"/>
      <c r="E42" s="20" t="s">
        <v>208</v>
      </c>
      <c r="F42" s="150" t="str">
        <f>IF(shinsei_ISSUE_NO="","",shinsei_ISSUE_NO)</f>
        <v/>
      </c>
      <c r="G42" s="22"/>
      <c r="H42" s="22"/>
    </row>
    <row r="43" spans="1:8" ht="15" customHeight="1">
      <c r="A43" s="168"/>
      <c r="B43" s="169"/>
      <c r="D43" s="39"/>
      <c r="E43" s="20" t="s">
        <v>3431</v>
      </c>
      <c r="F43" s="150" t="str">
        <f>IF(shinsei_ISSUE_NO="","","第"&amp;shinsei_ISSUE_NO&amp;"号")</f>
        <v/>
      </c>
      <c r="G43" s="22"/>
      <c r="H43" s="22"/>
    </row>
    <row r="44" spans="1:8" ht="15" customHeight="1">
      <c r="A44" s="242"/>
      <c r="B44" s="169"/>
      <c r="C44" s="20" t="s">
        <v>2863</v>
      </c>
      <c r="D44" s="246"/>
      <c r="E44" s="20" t="s">
        <v>2864</v>
      </c>
      <c r="F44" s="150" t="str">
        <f>IF(shinsei_KAKU_SUMI_NO="","",shinsei_KAKU_SUMI_NO)</f>
        <v/>
      </c>
      <c r="G44" s="22"/>
      <c r="H44" s="22"/>
    </row>
    <row r="45" spans="1:8" ht="15" customHeight="1">
      <c r="A45" s="242"/>
      <c r="B45" s="169" t="s">
        <v>4342</v>
      </c>
      <c r="E45" s="20" t="s">
        <v>4343</v>
      </c>
      <c r="F45" s="150" t="str">
        <f ca="1">IF(OR(cst_wsjob_JOB_KIND="確認申請",cst_wsjob_JOB_KIND="計画変更"),cst_shinsei_ISSUE_NO,cst_shinsei_KAKU_SUMI_NO)</f>
        <v/>
      </c>
      <c r="G45" s="22"/>
      <c r="H45" s="22"/>
    </row>
    <row r="46" spans="1:8" ht="15" customHeight="1">
      <c r="A46" s="164" t="s">
        <v>143</v>
      </c>
      <c r="B46" s="165"/>
      <c r="G46" s="22"/>
      <c r="H46" s="22"/>
    </row>
    <row r="47" spans="1:8" ht="15" customHeight="1">
      <c r="A47" s="242"/>
      <c r="B47" s="1226"/>
      <c r="C47" s="20" t="s">
        <v>495</v>
      </c>
      <c r="D47" s="264"/>
      <c r="E47" s="20" t="s">
        <v>181</v>
      </c>
      <c r="F47" s="264" t="str">
        <f>IF(shinsei_ISSUE_DATE="","",shinsei_ISSUE_DATE)</f>
        <v/>
      </c>
      <c r="G47" s="22"/>
      <c r="H47" s="22"/>
    </row>
    <row r="48" spans="1:8" ht="15" customHeight="1">
      <c r="A48" s="242"/>
      <c r="B48" s="1226"/>
      <c r="C48" s="20" t="s">
        <v>4338</v>
      </c>
      <c r="D48" s="246"/>
      <c r="E48" s="20" t="s">
        <v>4340</v>
      </c>
      <c r="F48" s="49" t="str">
        <f>IF(shinsei_KAKU_SUMI_KOUFU_DATE="","",shinsei_KAKU_SUMI_KOUFU_DATE)</f>
        <v/>
      </c>
      <c r="G48" s="22"/>
      <c r="H48" s="22"/>
    </row>
    <row r="49" spans="1:8" ht="15" customHeight="1">
      <c r="A49" s="170"/>
      <c r="B49" s="1227" t="s">
        <v>4342</v>
      </c>
      <c r="E49" s="20" t="s">
        <v>4344</v>
      </c>
      <c r="F49" s="49" t="str">
        <f ca="1">IF(OR(cst_wsjob_JOB_KIND="確認申請",cst_wsjob_JOB_KIND="計画変更"),cst_shinsei_ISSUE_DATE,cst_KAKU_SUMI_KOUFU_DATE)</f>
        <v/>
      </c>
      <c r="G49" s="22"/>
      <c r="H49" s="22"/>
    </row>
    <row r="50" spans="1:8" ht="15" customHeight="1">
      <c r="A50" s="168" t="s">
        <v>28</v>
      </c>
      <c r="B50" s="1225"/>
      <c r="G50" s="22"/>
      <c r="H50" s="22"/>
    </row>
    <row r="51" spans="1:8" ht="15" customHeight="1">
      <c r="A51" s="242"/>
      <c r="B51" s="169"/>
      <c r="C51" s="22" t="s">
        <v>2711</v>
      </c>
      <c r="D51" s="150"/>
      <c r="E51" s="20" t="s">
        <v>2712</v>
      </c>
      <c r="F51" s="49" t="str">
        <f>IF(shinsei_ISSUE_KOUFU_NAME="","",shinsei_ISSUE_KOUFU_NAME)</f>
        <v/>
      </c>
    </row>
    <row r="52" spans="1:8" ht="15" customHeight="1">
      <c r="A52" s="168"/>
      <c r="B52" s="169"/>
      <c r="C52" s="20" t="s">
        <v>4339</v>
      </c>
      <c r="D52" s="246"/>
      <c r="E52" s="20" t="s">
        <v>4341</v>
      </c>
      <c r="F52" s="49" t="str">
        <f>IF(shinsei_KAKU_SUMI_KOUFU_NAME="","",shinsei_KAKU_SUMI_KOUFU_NAME)</f>
        <v/>
      </c>
      <c r="G52" s="22"/>
      <c r="H52" s="22"/>
    </row>
    <row r="53" spans="1:8" ht="15" customHeight="1">
      <c r="A53" s="168"/>
      <c r="B53" s="169" t="s">
        <v>4342</v>
      </c>
      <c r="E53" s="20" t="s">
        <v>4345</v>
      </c>
      <c r="F53" s="49" t="str">
        <f ca="1">IF(OR(cst_wsjob_JOB_KIND="確認申請",cst_wsjob_JOB_KIND="計画変更"),cst_shinsei_ISSUE_KOUFU_NAME,cst_KAKU_SUMI_KOUFU_NAME)</f>
        <v/>
      </c>
      <c r="G53" s="22"/>
      <c r="H53" s="22"/>
    </row>
    <row r="54" spans="1:8" ht="15" customHeight="1">
      <c r="A54" s="168"/>
      <c r="B54" s="169"/>
      <c r="F54" s="22"/>
      <c r="G54" s="22"/>
      <c r="H54" s="22"/>
    </row>
    <row r="55" spans="1:8" ht="15" customHeight="1">
      <c r="A55" s="226" t="s">
        <v>2810</v>
      </c>
      <c r="B55" s="227"/>
      <c r="D55" s="22"/>
      <c r="F55" s="22"/>
      <c r="G55" s="22"/>
      <c r="H55" s="22"/>
    </row>
    <row r="56" spans="1:8" ht="15" customHeight="1">
      <c r="A56" s="228"/>
      <c r="B56" s="229" t="s">
        <v>524</v>
      </c>
      <c r="C56" s="20" t="s">
        <v>2811</v>
      </c>
      <c r="D56" s="22"/>
      <c r="E56" s="20" t="s">
        <v>2812</v>
      </c>
      <c r="F56" s="22" t="str">
        <f>IF(shinsei_build_p6_01_PAGE6_KOUZOU_KEISAN_KIND__005=1,"■","□")</f>
        <v>□</v>
      </c>
      <c r="G56" s="22"/>
      <c r="H56" s="22"/>
    </row>
    <row r="57" spans="1:8" ht="15" customHeight="1">
      <c r="A57" s="228"/>
      <c r="B57" s="229" t="s">
        <v>2813</v>
      </c>
      <c r="C57" s="20" t="s">
        <v>2814</v>
      </c>
      <c r="D57" s="22"/>
      <c r="E57" s="20" t="s">
        <v>2815</v>
      </c>
      <c r="F57" s="22" t="str">
        <f>IF(shinsei_build_p6_01_PAGE6_KOUZOU_KEISAN_KIND__004=1,"■","□")</f>
        <v>□</v>
      </c>
      <c r="G57" s="22"/>
      <c r="H57" s="22"/>
    </row>
    <row r="58" spans="1:8" ht="15" customHeight="1">
      <c r="A58" s="228"/>
      <c r="B58" s="229" t="s">
        <v>2816</v>
      </c>
      <c r="C58" s="20" t="s">
        <v>2817</v>
      </c>
      <c r="D58" s="22"/>
      <c r="E58" s="20" t="s">
        <v>2818</v>
      </c>
      <c r="F58" s="22" t="str">
        <f>IF(shinsei_build_p6_01_PAGE6_KOUZOU_KEISAN_KIND__002=1,"■","□")</f>
        <v>□</v>
      </c>
      <c r="G58" s="22"/>
      <c r="H58" s="22"/>
    </row>
    <row r="59" spans="1:8" ht="15" customHeight="1">
      <c r="A59" s="137" t="s">
        <v>2881</v>
      </c>
      <c r="B59" s="138"/>
      <c r="C59" s="20" t="s">
        <v>2882</v>
      </c>
      <c r="D59" s="150" t="s">
        <v>5957</v>
      </c>
      <c r="E59" s="20" t="s">
        <v>2883</v>
      </c>
      <c r="F59" s="150" t="str">
        <f>IF(wskakunin_KIKAN_NAME="","",wskakunin_KIKAN_NAME)</f>
        <v>一般財団法人 さいたま住宅検査センター　理事長</v>
      </c>
      <c r="G59" s="22"/>
      <c r="H59" s="22"/>
    </row>
    <row r="60" spans="1:8" ht="15" customHeight="1">
      <c r="A60" s="5" t="s">
        <v>496</v>
      </c>
      <c r="B60" s="140"/>
      <c r="G60" s="22"/>
      <c r="H60" s="22"/>
    </row>
    <row r="61" spans="1:8" ht="15" customHeight="1">
      <c r="A61" s="12"/>
      <c r="B61" s="141" t="s">
        <v>496</v>
      </c>
      <c r="C61" s="20" t="s">
        <v>2412</v>
      </c>
      <c r="D61" s="268"/>
      <c r="E61" s="20" t="s">
        <v>494</v>
      </c>
      <c r="F61" s="268" t="str">
        <f>IF(wskakunin_SHINSEI_DATE="","",wskakunin_SHINSEI_DATE)</f>
        <v/>
      </c>
      <c r="H61" s="22"/>
    </row>
    <row r="62" spans="1:8" ht="15" customHeight="1">
      <c r="A62" s="51" t="s">
        <v>511</v>
      </c>
      <c r="B62" s="54"/>
      <c r="G62" s="22"/>
      <c r="H62" s="22"/>
    </row>
    <row r="63" spans="1:8" ht="15" customHeight="1">
      <c r="A63" s="88"/>
      <c r="B63" s="139" t="s">
        <v>26</v>
      </c>
      <c r="C63" s="20" t="s">
        <v>513</v>
      </c>
      <c r="D63" s="246"/>
      <c r="E63" s="20" t="s">
        <v>514</v>
      </c>
      <c r="F63" s="150" t="str">
        <f>IF(wskakunin_LAST_ISSUE_NO="","",wskakunin_LAST_ISSUE_NO)</f>
        <v/>
      </c>
      <c r="G63" s="22"/>
      <c r="H63" s="22"/>
    </row>
    <row r="64" spans="1:8" ht="15" customHeight="1">
      <c r="A64" s="88"/>
      <c r="B64" s="139" t="s">
        <v>143</v>
      </c>
      <c r="C64" s="20" t="s">
        <v>515</v>
      </c>
      <c r="D64" s="264"/>
      <c r="E64" s="20" t="s">
        <v>516</v>
      </c>
      <c r="F64" s="264" t="str">
        <f>IF(wskakunin_LAST_ISSUE_DATE="","",wskakunin_LAST_ISSUE_DATE)</f>
        <v/>
      </c>
      <c r="G64" s="22"/>
      <c r="H64" s="22"/>
    </row>
    <row r="65" spans="1:8" ht="15" customHeight="1">
      <c r="A65" s="88"/>
      <c r="B65" s="239" t="s">
        <v>28</v>
      </c>
      <c r="C65" s="20" t="s">
        <v>517</v>
      </c>
      <c r="D65" s="246"/>
      <c r="E65" s="20" t="s">
        <v>518</v>
      </c>
      <c r="F65" s="150" t="str">
        <f>IF(wskakunin_LAST_ISSUE_NAME="","",wskakunin_LAST_ISSUE_NAME)</f>
        <v/>
      </c>
      <c r="G65" s="22"/>
      <c r="H65" s="22"/>
    </row>
    <row r="66" spans="1:8" ht="15" customHeight="1">
      <c r="A66" s="88"/>
      <c r="B66" s="139" t="s">
        <v>512</v>
      </c>
      <c r="C66" s="20" t="s">
        <v>519</v>
      </c>
      <c r="D66" s="246"/>
      <c r="E66" s="20" t="s">
        <v>520</v>
      </c>
      <c r="F66" s="150" t="str">
        <f>IF(wskakunin_P1_HENKOU_GAIYOU="","",wskakunin_P1_HENKOU_GAIYOU)</f>
        <v/>
      </c>
      <c r="G66" s="22"/>
      <c r="H66" s="22"/>
    </row>
    <row r="67" spans="1:8" ht="15" customHeight="1">
      <c r="A67" s="89"/>
      <c r="B67" s="142"/>
      <c r="G67" s="22"/>
      <c r="H67" s="22"/>
    </row>
    <row r="68" spans="1:8" ht="15" customHeight="1">
      <c r="A68" s="168" t="s">
        <v>2849</v>
      </c>
      <c r="B68" s="169"/>
      <c r="D68" s="105"/>
      <c r="E68" s="20" t="s">
        <v>2850</v>
      </c>
      <c r="F68" s="247" t="str">
        <f ca="1">IF(chk_JOB_KIND_kakunin=1,cst_shinsei_ISSUE_NO,cst_wskakunin_LAST_ISSUE_NO)</f>
        <v/>
      </c>
      <c r="G68" s="22"/>
      <c r="H68" s="22"/>
    </row>
    <row r="69" spans="1:8" ht="15" customHeight="1">
      <c r="A69" s="168" t="s">
        <v>2851</v>
      </c>
      <c r="B69" s="169"/>
      <c r="D69" s="105"/>
      <c r="F69" s="22"/>
      <c r="G69" s="22"/>
      <c r="H69" s="22"/>
    </row>
    <row r="70" spans="1:8" ht="15" customHeight="1">
      <c r="A70" s="237" t="s">
        <v>2836</v>
      </c>
      <c r="B70" s="238"/>
      <c r="C70"/>
      <c r="D70" s="232"/>
      <c r="E70" s="20" t="s">
        <v>2837</v>
      </c>
      <c r="F70" s="248" t="str">
        <f ca="1">IF(OR(cst_wsjob_JOB_KIND=101,cst_wsjob_JOB_KIND=102),cst_shinsei_ISSUE_KOUFU_NAME,cst_wskakunin_LAST_ISSUE_NAME)</f>
        <v/>
      </c>
      <c r="G70" s="22"/>
      <c r="H70" s="22"/>
    </row>
    <row r="71" spans="1:8" ht="15" customHeight="1">
      <c r="A71" s="240" t="s">
        <v>2853</v>
      </c>
      <c r="B71" s="241"/>
      <c r="C71"/>
      <c r="D71" s="232"/>
      <c r="E71" s="20" t="s">
        <v>2852</v>
      </c>
      <c r="F71" s="249" t="str">
        <f ca="1">IF(chk_JOB_KIND_kakunin=1,cst_shinsei_ISSUE_DATE,cst_wskakunin_LAST_ISSUE_DATE)</f>
        <v/>
      </c>
      <c r="G71" s="22"/>
      <c r="H71" s="22"/>
    </row>
    <row r="72" spans="1:8" ht="15" customHeight="1">
      <c r="A72" s="88"/>
      <c r="B72" s="231"/>
      <c r="G72" s="22"/>
      <c r="H72" s="22"/>
    </row>
    <row r="73" spans="1:8" ht="15" customHeight="1">
      <c r="A73" s="53" t="s">
        <v>512</v>
      </c>
      <c r="B73" s="54"/>
      <c r="C73" s="20" t="s">
        <v>728</v>
      </c>
      <c r="D73" s="49"/>
      <c r="E73" s="20" t="s">
        <v>729</v>
      </c>
      <c r="F73" s="49" t="str">
        <f>IF(wskakunin_PAGE1_ALTERATION_NOTE="","",wskakunin_PAGE1_ALTERATION_NOTE)</f>
        <v/>
      </c>
    </row>
    <row r="74" spans="1:8" ht="15" customHeight="1">
      <c r="A74" s="56"/>
      <c r="B74" s="68"/>
    </row>
    <row r="75" spans="1:8" ht="15" customHeight="1">
      <c r="A75" s="57" t="s">
        <v>509</v>
      </c>
      <c r="B75" s="121"/>
      <c r="G75" s="22"/>
      <c r="H75" s="22"/>
    </row>
    <row r="76" spans="1:8" ht="15" customHeight="1">
      <c r="A76" s="117"/>
      <c r="B76" s="81" t="s">
        <v>508</v>
      </c>
      <c r="C76" s="20" t="s">
        <v>727</v>
      </c>
      <c r="D76" s="250" t="s">
        <v>5943</v>
      </c>
      <c r="E76" s="20" t="s">
        <v>510</v>
      </c>
      <c r="F76" s="250" t="str">
        <f>IF(wskakunin_APPLICANT_NAME="","",wskakunin_APPLICANT_NAME)</f>
        <v>テスト建て主 代表取締役社長 テストさん</v>
      </c>
      <c r="G76" s="22"/>
      <c r="H76" s="22"/>
    </row>
    <row r="77" spans="1:8" ht="15" customHeight="1">
      <c r="A77" s="122"/>
      <c r="B77" s="119"/>
      <c r="G77" s="22"/>
      <c r="H77" s="22"/>
    </row>
    <row r="78" spans="1:8" ht="15" customHeight="1">
      <c r="A78" s="51" t="s">
        <v>17</v>
      </c>
      <c r="B78" s="54"/>
      <c r="G78" s="22"/>
      <c r="H78" s="22"/>
    </row>
    <row r="79" spans="1:8" ht="15" customHeight="1">
      <c r="A79" s="88"/>
      <c r="B79" s="82" t="s">
        <v>130</v>
      </c>
      <c r="C79" s="20" t="s">
        <v>482</v>
      </c>
      <c r="D79" s="150" t="s">
        <v>5959</v>
      </c>
      <c r="E79" s="20" t="s">
        <v>483</v>
      </c>
      <c r="F79" s="150" t="str">
        <f>IF(wskakunin_owner1_JIMU_NAME="", "", wskakunin_owner1_JIMU_NAME)</f>
        <v>テスト建て主</v>
      </c>
      <c r="G79" s="22"/>
      <c r="H79" s="22"/>
    </row>
    <row r="80" spans="1:8" ht="15" customHeight="1">
      <c r="A80" s="88"/>
      <c r="B80" s="82" t="s">
        <v>195</v>
      </c>
      <c r="C80" s="20" t="s">
        <v>484</v>
      </c>
      <c r="D80" s="150" t="s">
        <v>5959</v>
      </c>
      <c r="E80" s="20" t="s">
        <v>485</v>
      </c>
      <c r="F80" s="150" t="str">
        <f>IF(wskakunin_owner1_JIMU_NAME_KANA="","",wskakunin_owner1_JIMU_NAME_KANA)</f>
        <v>テスト建て主</v>
      </c>
      <c r="G80" s="22"/>
      <c r="H80" s="22"/>
    </row>
    <row r="81" spans="1:8" ht="15" customHeight="1">
      <c r="A81" s="88"/>
      <c r="B81" s="82" t="s">
        <v>128</v>
      </c>
      <c r="C81" s="20" t="s">
        <v>486</v>
      </c>
      <c r="D81" s="150" t="s">
        <v>5962</v>
      </c>
      <c r="E81" s="20" t="s">
        <v>182</v>
      </c>
      <c r="F81" s="150" t="str">
        <f>IF(wskakunin_owner1_POST="", "", wskakunin_owner1_POST)</f>
        <v>代表取締役社長</v>
      </c>
      <c r="G81" s="22"/>
      <c r="H81" s="22"/>
    </row>
    <row r="82" spans="1:8" ht="15" customHeight="1">
      <c r="A82" s="88"/>
      <c r="B82" s="82" t="s">
        <v>196</v>
      </c>
      <c r="C82" s="20" t="s">
        <v>487</v>
      </c>
      <c r="D82" s="150" t="s">
        <v>5963</v>
      </c>
      <c r="E82" s="20" t="s">
        <v>488</v>
      </c>
      <c r="F82" s="150" t="str">
        <f>IF(wskakunin_owner1_POST_KANA="","",wskakunin_owner1_POST_KANA)</f>
        <v>ﾀﾞｲﾋｮｳﾄﾘｼﾏﾘﾔｸｼｬﾁｮｳ</v>
      </c>
      <c r="G82" s="22"/>
      <c r="H82" s="22"/>
    </row>
    <row r="83" spans="1:8" ht="15" customHeight="1">
      <c r="A83" s="88"/>
      <c r="B83" s="82" t="s">
        <v>4</v>
      </c>
      <c r="C83" s="20" t="s">
        <v>164</v>
      </c>
      <c r="D83" s="150" t="s">
        <v>5960</v>
      </c>
      <c r="E83" s="20" t="s">
        <v>183</v>
      </c>
      <c r="F83" s="150" t="str">
        <f>IF(wskakunin_owner1_NAME="", "", wskakunin_owner1_NAME)</f>
        <v>テストさん</v>
      </c>
      <c r="G83" s="22"/>
      <c r="H83" s="22"/>
    </row>
    <row r="84" spans="1:8" ht="15" customHeight="1">
      <c r="A84" s="55"/>
      <c r="B84" s="82" t="s">
        <v>197</v>
      </c>
      <c r="C84" s="20" t="s">
        <v>165</v>
      </c>
      <c r="D84" s="150" t="s">
        <v>5961</v>
      </c>
      <c r="E84" s="20" t="s">
        <v>184</v>
      </c>
      <c r="F84" s="150" t="str">
        <f>IF(wskakunin_owner1_NAME_KANA="","",wskakunin_owner1_NAME_KANA)</f>
        <v>テスト</v>
      </c>
      <c r="G84" s="22"/>
      <c r="H84" s="22"/>
    </row>
    <row r="85" spans="1:8" ht="15" customHeight="1">
      <c r="A85" s="55"/>
      <c r="B85" s="120" t="s">
        <v>198</v>
      </c>
      <c r="D85" s="22"/>
      <c r="E85" s="20" t="s">
        <v>489</v>
      </c>
      <c r="F85" s="150" t="str">
        <f>IF(wskakunin_owner1_JIMU_NAME_KANA="",cst_wskakunin_owner1_NAME_KANA,IF(wskakunin_owner1_POST_KANA="",cst_wskakunin_owner1_NAME_KANA,cst_wskakunin_owner1_JIMU_NAME_KANA&amp;"　"&amp;cst_wskakunin_owner1_POST_KANA&amp;"　"&amp;cst_wskakunin_owner1_NAME_KANA))</f>
        <v>テスト建て主　ﾀﾞｲﾋｮｳﾄﾘｼﾏﾘﾔｸｼｬﾁｮｳ　テスト</v>
      </c>
      <c r="G85" s="22"/>
      <c r="H85" s="22"/>
    </row>
    <row r="86" spans="1:8" ht="15" customHeight="1">
      <c r="A86" s="55"/>
      <c r="B86" s="120" t="s">
        <v>2872</v>
      </c>
      <c r="D86" s="22"/>
      <c r="E86" s="20" t="s">
        <v>2873</v>
      </c>
      <c r="F86" s="150" t="str">
        <f>IF(AND(cst_wskakunin_owner1_JIMU_NAME_KANA="",cst_wskakunin_owner1_POST_KANA=""),cst_wskakunin_owner1_NAME_KANA,IF(cst_wskakunin_owner1_JIMU_NAME_KANA="",cst_wskakunin_owner1_POST_KANA&amp;"　"&amp;cst_wskakunin_owner1_NAME_KANA,IF(cst_wskakunin_owner1_POST_KANA="",cst_wskakunin_owner1_JIMU_NAME_KANA&amp;"　"&amp;cst_wskakunin_owner1_NAME_KANA,cst_wskakunin_owner1_JIMU_NAME_KANA&amp;"　"&amp;cst_wskakunin_owner1_POST_KANA&amp;"　"&amp;cst_wskakunin_owner1_NAME_KANA)))</f>
        <v>テスト建て主　ﾀﾞｲﾋｮｳﾄﾘｼﾏﾘﾔｸｼｬﾁｮｳ　テスト</v>
      </c>
      <c r="G86" s="22"/>
      <c r="H86" s="22"/>
    </row>
    <row r="87" spans="1:8" ht="15" customHeight="1">
      <c r="A87" s="55"/>
      <c r="B87" s="82" t="s">
        <v>18</v>
      </c>
      <c r="C87" s="20" t="s">
        <v>166</v>
      </c>
      <c r="D87" s="244" t="s">
        <v>5964</v>
      </c>
      <c r="E87" s="20" t="s">
        <v>185</v>
      </c>
      <c r="F87" s="150" t="str">
        <f>IF(wskakunin_owner1_ZIP="", "", wskakunin_owner1_ZIP)</f>
        <v>330-0064</v>
      </c>
      <c r="G87" s="22"/>
      <c r="H87" s="22"/>
    </row>
    <row r="88" spans="1:8" ht="15" customHeight="1">
      <c r="A88" s="55"/>
      <c r="B88" s="82"/>
      <c r="E88" s="20" t="s">
        <v>2854</v>
      </c>
      <c r="F88" s="150" t="str">
        <f>IF(wskakunin_owner1_ZIP="","",LEFT(wskakunin_owner1_ZIP,3)&amp;RIGHT(wskakunin_owner1_ZIP,4))</f>
        <v>3300064</v>
      </c>
      <c r="G88" s="22"/>
      <c r="H88" s="22"/>
    </row>
    <row r="89" spans="1:8" ht="15" customHeight="1">
      <c r="A89" s="55"/>
      <c r="B89" s="82" t="s">
        <v>19</v>
      </c>
      <c r="C89" s="20" t="s">
        <v>167</v>
      </c>
      <c r="D89" s="150" t="s">
        <v>5958</v>
      </c>
      <c r="E89" s="20" t="s">
        <v>186</v>
      </c>
      <c r="F89" s="150" t="str">
        <f>IF(wskakunin_owner1__address="", "", wskakunin_owner1__address)</f>
        <v>埼玉県埼玉県さいたま市浦和区岸町７－１２－３</v>
      </c>
      <c r="G89" s="22"/>
      <c r="H89" s="22"/>
    </row>
    <row r="90" spans="1:8" ht="15" customHeight="1">
      <c r="A90" s="55"/>
      <c r="B90" s="82" t="s">
        <v>20</v>
      </c>
      <c r="C90" s="20" t="s">
        <v>168</v>
      </c>
      <c r="D90" s="244" t="s">
        <v>5955</v>
      </c>
      <c r="E90" s="20" t="s">
        <v>187</v>
      </c>
      <c r="F90" s="150" t="str">
        <f>IF(wskakunin_owner1_TEL="", "", wskakunin_owner1_TEL)</f>
        <v>048-222-2222</v>
      </c>
      <c r="G90" s="22"/>
      <c r="H90" s="22"/>
    </row>
    <row r="91" spans="1:8" ht="15" customHeight="1">
      <c r="A91" s="55"/>
      <c r="B91" s="79" t="s">
        <v>193</v>
      </c>
      <c r="D91" s="22"/>
      <c r="E91" s="20" t="s">
        <v>209</v>
      </c>
      <c r="F91" s="251" t="str">
        <f>IF(wskakunin_owner1_JIMU_NAME="",cst_wskakunin_owner1_NAME,IF(wskakunin_owner1_POST="",cst_wskakunin_owner1_NAME,cst_wskakunin_owner1_JIMU_NAME&amp;"　"&amp;cst_wskakunin_owner1_POST&amp;"　"&amp;cst_wskakunin_owner1_NAME))</f>
        <v>テスト建て主　代表取締役社長　テストさん</v>
      </c>
      <c r="G91" s="62"/>
      <c r="H91" s="62"/>
    </row>
    <row r="92" spans="1:8" ht="15" customHeight="1">
      <c r="A92" s="55"/>
      <c r="B92" s="79" t="s">
        <v>192</v>
      </c>
      <c r="D92" s="22"/>
      <c r="E92" s="20" t="s">
        <v>210</v>
      </c>
      <c r="F92" s="150" t="str">
        <f>IF(wskakunin_owner1_POST&amp;wskakunin_owner1_NAME="","",IF(wskakunin_owner1_POST="",wskakunin_owner1_NAME,wskakunin_owner1_POST&amp;"　"&amp;wskakunin_owner1_NAME))</f>
        <v>代表取締役社長　テストさん</v>
      </c>
      <c r="G92" s="22"/>
      <c r="H92" s="22"/>
    </row>
    <row r="93" spans="1:8" ht="30" customHeight="1">
      <c r="A93" s="55"/>
      <c r="B93" s="82" t="s">
        <v>191</v>
      </c>
      <c r="D93" s="22"/>
      <c r="E93" s="20" t="s">
        <v>2846</v>
      </c>
      <c r="F93" s="251" t="str">
        <f>wskakunin_owner1_JIMU_NAME&amp;IF(wskakunin_owner1_JIMU_NAME="","",CHAR(10))&amp;cst_wskakunin_owner1__space2</f>
        <v>テスト建て主
代表取締役社長　テストさん</v>
      </c>
      <c r="G93" s="62"/>
      <c r="H93" s="62"/>
    </row>
    <row r="94" spans="1:8" ht="30" customHeight="1">
      <c r="A94" s="55"/>
      <c r="B94" s="147" t="s">
        <v>2875</v>
      </c>
      <c r="D94" s="22"/>
      <c r="E94" s="20" t="s">
        <v>2874</v>
      </c>
      <c r="F94" s="251" t="str">
        <f>IF(AND(cst_wskakunin_owner1_JIMU_NAME="",cst_wskakunin_owner1_POST=""),cst_wskakunin_owner1_NAME,IF(cst_wskakunin_owner1_JIMU_NAME="",cst_wskakunin_owner1_POST&amp;"　"&amp;cst_wskakunin_owner1_NAME,IF(cst_wskakunin_owner1_POST="",cst_wskakunin_owner1_JIMU_NAME&amp;"　"&amp;cst_wskakunin_owner1_NAME,cst_wskakunin_owner1_JIMU_NAME&amp;"　"&amp;cst_wskakunin_owner1_POST&amp;"　"&amp;cst_wskakunin_owner1_NAME)))</f>
        <v>テスト建て主　代表取締役社長　テストさん</v>
      </c>
      <c r="G94" s="62"/>
      <c r="H94" s="62"/>
    </row>
    <row r="95" spans="1:8" ht="15" customHeight="1">
      <c r="A95" s="55"/>
      <c r="B95" s="147" t="s">
        <v>3436</v>
      </c>
      <c r="D95" s="22"/>
      <c r="E95" s="20" t="s">
        <v>3438</v>
      </c>
      <c r="F95" s="251" t="str">
        <f>IF(cst_wskakunin_owner1_JIMU_NAME="", cst_wskakunin_owner1_NAME, cst_wskakunin_owner1_JIMU_NAME)</f>
        <v>テスト建て主</v>
      </c>
      <c r="G95" s="62"/>
      <c r="H95" s="62"/>
    </row>
    <row r="96" spans="1:8" ht="15" customHeight="1">
      <c r="A96" s="55"/>
      <c r="B96" s="147" t="s">
        <v>3437</v>
      </c>
      <c r="D96" s="22"/>
      <c r="E96" s="20" t="s">
        <v>3439</v>
      </c>
      <c r="F96" s="251" t="str">
        <f>IF(cst_wskakunin_owner1_JIMU_NAME="", "", cst_wskakunin_owner1__space2)</f>
        <v>代表取締役社長　テストさん</v>
      </c>
      <c r="G96" s="62"/>
      <c r="H96" s="62"/>
    </row>
    <row r="97" spans="1:8" ht="15" customHeight="1">
      <c r="A97" s="56"/>
      <c r="B97" s="90"/>
      <c r="D97" s="22"/>
      <c r="G97" s="62"/>
      <c r="H97" s="62"/>
    </row>
    <row r="98" spans="1:8" ht="15" customHeight="1">
      <c r="A98" s="51" t="s">
        <v>1518</v>
      </c>
      <c r="B98" s="54"/>
      <c r="G98" s="22"/>
      <c r="H98" s="22"/>
    </row>
    <row r="99" spans="1:8" ht="15" customHeight="1">
      <c r="A99" s="88"/>
      <c r="B99" s="82" t="s">
        <v>130</v>
      </c>
      <c r="C99" s="20" t="s">
        <v>1526</v>
      </c>
      <c r="D99" s="150"/>
      <c r="E99" s="20" t="s">
        <v>3659</v>
      </c>
      <c r="F99" s="150" t="str">
        <f>IF(wskakunin_owner2_JIMU_NAME="", "", wskakunin_owner2_JIMU_NAME)</f>
        <v/>
      </c>
      <c r="H99" s="22"/>
    </row>
    <row r="100" spans="1:8" ht="15" customHeight="1">
      <c r="A100" s="88"/>
      <c r="B100" s="82" t="s">
        <v>195</v>
      </c>
      <c r="C100" s="20" t="s">
        <v>1527</v>
      </c>
      <c r="D100" s="150"/>
      <c r="E100" s="20" t="s">
        <v>3660</v>
      </c>
      <c r="F100" s="150" t="str">
        <f>IF(wskakunin_owner2_JIMU_NAME_KANA="","",wskakunin_owner2_JIMU_NAME_KANA)</f>
        <v/>
      </c>
      <c r="H100" s="22"/>
    </row>
    <row r="101" spans="1:8" ht="15" customHeight="1">
      <c r="A101" s="88"/>
      <c r="B101" s="82" t="s">
        <v>128</v>
      </c>
      <c r="C101" s="20" t="s">
        <v>1528</v>
      </c>
      <c r="D101" s="150"/>
      <c r="E101" s="20" t="s">
        <v>1529</v>
      </c>
      <c r="F101" s="150" t="str">
        <f>IF(wskakunin_owner2_POST="", "", wskakunin_owner2_POST)</f>
        <v/>
      </c>
      <c r="H101" s="22"/>
    </row>
    <row r="102" spans="1:8" ht="15" customHeight="1">
      <c r="A102" s="88"/>
      <c r="B102" s="82" t="s">
        <v>196</v>
      </c>
      <c r="C102" s="20" t="s">
        <v>1530</v>
      </c>
      <c r="D102" s="150"/>
      <c r="E102" s="20" t="s">
        <v>1531</v>
      </c>
      <c r="F102" s="150" t="str">
        <f>IF(wskakunin_owner2_POST_KANA="","",wskakunin_owner2_POST_KANA)</f>
        <v/>
      </c>
      <c r="H102" s="22"/>
    </row>
    <row r="103" spans="1:8" ht="15" customHeight="1">
      <c r="A103" s="88"/>
      <c r="B103" s="82" t="s">
        <v>4</v>
      </c>
      <c r="C103" s="20" t="s">
        <v>1532</v>
      </c>
      <c r="D103" s="150"/>
      <c r="E103" s="20" t="s">
        <v>1533</v>
      </c>
      <c r="F103" s="150" t="str">
        <f>IF(wskakunin_owner2_NAME="", "", wskakunin_owner2_NAME)</f>
        <v/>
      </c>
      <c r="H103" s="22"/>
    </row>
    <row r="104" spans="1:8" ht="15" customHeight="1">
      <c r="A104" s="55"/>
      <c r="B104" s="82" t="s">
        <v>197</v>
      </c>
      <c r="C104" s="20" t="s">
        <v>1534</v>
      </c>
      <c r="D104" s="150"/>
      <c r="E104" s="20" t="s">
        <v>1535</v>
      </c>
      <c r="F104" s="150" t="str">
        <f>IF(wskakunin_owner2_NAME_KANA="","",wskakunin_owner2_NAME_KANA)</f>
        <v/>
      </c>
      <c r="H104" s="22"/>
    </row>
    <row r="105" spans="1:8" ht="15" customHeight="1">
      <c r="A105" s="55"/>
      <c r="B105" s="82" t="s">
        <v>18</v>
      </c>
      <c r="C105" s="20" t="s">
        <v>1536</v>
      </c>
      <c r="D105" s="244"/>
      <c r="E105" s="20" t="s">
        <v>1537</v>
      </c>
      <c r="F105" s="150" t="str">
        <f>IF(wskakunin_owner2_ZIP="", "", wskakunin_owner2_ZIP)</f>
        <v/>
      </c>
      <c r="H105" s="22"/>
    </row>
    <row r="106" spans="1:8" ht="15" customHeight="1">
      <c r="A106" s="55"/>
      <c r="B106" s="82" t="s">
        <v>19</v>
      </c>
      <c r="C106" s="20" t="s">
        <v>1538</v>
      </c>
      <c r="D106" s="150"/>
      <c r="E106" s="20" t="s">
        <v>3661</v>
      </c>
      <c r="F106" s="150" t="str">
        <f>IF(wskakunin_owner2__address="", "", wskakunin_owner2__address)</f>
        <v/>
      </c>
      <c r="H106" s="22"/>
    </row>
    <row r="107" spans="1:8" ht="15" customHeight="1">
      <c r="A107" s="55"/>
      <c r="B107" s="82" t="s">
        <v>20</v>
      </c>
      <c r="C107" s="20" t="s">
        <v>1539</v>
      </c>
      <c r="D107" s="244"/>
      <c r="E107" s="20" t="s">
        <v>1540</v>
      </c>
      <c r="F107" s="150" t="str">
        <f>IF(wskakunin_owner2_TEL="", "", wskakunin_owner2_TEL)</f>
        <v/>
      </c>
      <c r="H107" s="22"/>
    </row>
    <row r="108" spans="1:8" ht="15" customHeight="1">
      <c r="A108" s="55"/>
      <c r="B108" s="79" t="s">
        <v>193</v>
      </c>
      <c r="E108" s="20" t="s">
        <v>2831</v>
      </c>
      <c r="F108" s="150" t="str">
        <f>IF(wskakunin_owner2_JIMU_NAME="",cst_wskakunin_owner2_NAME,IF(wskakunin_owner2_POST="",cst_wskakunin_owner2_NAME,cst_wskakunin_owner2_JIMU_NAME&amp;"　"&amp;cst_wskakunin_owner2_POST&amp;"　"&amp;cst_wskakunin_owner2_NAME))</f>
        <v/>
      </c>
      <c r="H108" s="22"/>
    </row>
    <row r="109" spans="1:8" ht="15" customHeight="1">
      <c r="A109" s="55"/>
      <c r="B109" s="235" t="s">
        <v>192</v>
      </c>
      <c r="C109"/>
      <c r="D109" s="230"/>
      <c r="E109" s="20" t="s">
        <v>2845</v>
      </c>
      <c r="F109" s="150" t="str">
        <f>IF(wskakunin_owner2_POST&amp;wskakunin_owner2_NAME="","",IF(wskakunin_owner2_POST="",wskakunin_owner2_NAME,wskakunin_owner2_POST&amp;"　"&amp;wskakunin_owner2_NAME))</f>
        <v/>
      </c>
      <c r="H109" s="22"/>
    </row>
    <row r="110" spans="1:8" ht="24">
      <c r="A110" s="55"/>
      <c r="B110" s="236" t="s">
        <v>191</v>
      </c>
      <c r="C110"/>
      <c r="D110" s="230"/>
      <c r="E110" s="20" t="s">
        <v>2847</v>
      </c>
      <c r="F110" s="251" t="str">
        <f>wskakunin_owner2_JIMU_NAME&amp;IF(wskakunin_owner2_JIMU_NAME="","",CHAR(10))&amp;cst_wskakunin_owner2__space2</f>
        <v/>
      </c>
      <c r="H110" s="22"/>
    </row>
    <row r="111" spans="1:8" ht="13.5">
      <c r="A111" s="55"/>
      <c r="B111" s="236" t="s">
        <v>4026</v>
      </c>
      <c r="C111"/>
      <c r="D111" s="230"/>
      <c r="E111" s="20" t="s">
        <v>4027</v>
      </c>
      <c r="F111" s="251" t="str">
        <f>IF(wskakunin_owner2_JIMU_NAME_KANA="",cst_wskakunin_owner2_NAME_KANA,IF(wskakunin_owner2_POST_KANA="",cst_wskakunin_owner2_NAME_KANA,cst_wskakunin_owner2_JIMU_NAME_KANA&amp;"　"&amp;cst_wskakunin_owner2_POST_KANA&amp;"　"&amp;cst_wskakunin_owner2_NAME_KANA))</f>
        <v/>
      </c>
      <c r="H111" s="22"/>
    </row>
    <row r="112" spans="1:8" ht="15" customHeight="1">
      <c r="A112" s="55"/>
      <c r="B112" s="149"/>
      <c r="D112" s="39"/>
      <c r="F112" s="22"/>
      <c r="H112" s="22"/>
    </row>
    <row r="113" spans="1:8" ht="15" customHeight="1">
      <c r="A113" s="51" t="s">
        <v>1519</v>
      </c>
      <c r="B113" s="54"/>
      <c r="H113" s="22"/>
    </row>
    <row r="114" spans="1:8" ht="15" customHeight="1">
      <c r="A114" s="88"/>
      <c r="B114" s="82" t="s">
        <v>130</v>
      </c>
      <c r="C114" s="20" t="s">
        <v>1541</v>
      </c>
      <c r="D114" s="150"/>
      <c r="E114" s="20" t="s">
        <v>1542</v>
      </c>
      <c r="F114" s="150" t="str">
        <f>IF(wskakunin_owner3_JIMU_NAME="", "", wskakunin_owner3_JIMU_NAME)</f>
        <v/>
      </c>
      <c r="H114" s="22"/>
    </row>
    <row r="115" spans="1:8" ht="15" customHeight="1">
      <c r="A115" s="88"/>
      <c r="B115" s="82" t="s">
        <v>195</v>
      </c>
      <c r="C115" s="20" t="s">
        <v>1543</v>
      </c>
      <c r="D115" s="150"/>
      <c r="E115" s="20" t="s">
        <v>1544</v>
      </c>
      <c r="F115" s="150" t="str">
        <f>IF(wskakunin_owner3_JIMU_NAME_KANA="","",wskakunin_owner3_JIMU_NAME_KANA)</f>
        <v/>
      </c>
      <c r="H115" s="22"/>
    </row>
    <row r="116" spans="1:8" ht="15" customHeight="1">
      <c r="A116" s="88"/>
      <c r="B116" s="82" t="s">
        <v>128</v>
      </c>
      <c r="C116" s="20" t="s">
        <v>1545</v>
      </c>
      <c r="D116" s="150"/>
      <c r="E116" s="20" t="s">
        <v>1546</v>
      </c>
      <c r="F116" s="150" t="str">
        <f>IF(wskakunin_owner3_POST="", "", wskakunin_owner3_POST)</f>
        <v/>
      </c>
      <c r="H116" s="22"/>
    </row>
    <row r="117" spans="1:8" ht="15" customHeight="1">
      <c r="A117" s="88"/>
      <c r="B117" s="82" t="s">
        <v>196</v>
      </c>
      <c r="C117" s="20" t="s">
        <v>1547</v>
      </c>
      <c r="D117" s="150"/>
      <c r="E117" s="20" t="s">
        <v>1548</v>
      </c>
      <c r="F117" s="150" t="str">
        <f>IF(wskakunin_owner3_POST_KANA="","",wskakunin_owner3_POST_KANA)</f>
        <v/>
      </c>
      <c r="H117" s="22"/>
    </row>
    <row r="118" spans="1:8" ht="15" customHeight="1">
      <c r="A118" s="88"/>
      <c r="B118" s="82" t="s">
        <v>4</v>
      </c>
      <c r="C118" s="20" t="s">
        <v>1549</v>
      </c>
      <c r="D118" s="150"/>
      <c r="E118" s="20" t="s">
        <v>1550</v>
      </c>
      <c r="F118" s="150" t="str">
        <f>IF(wskakunin_owner3_NAME="", "", wskakunin_owner3_NAME)</f>
        <v/>
      </c>
      <c r="H118" s="22"/>
    </row>
    <row r="119" spans="1:8" ht="15" customHeight="1">
      <c r="A119" s="55"/>
      <c r="B119" s="82" t="s">
        <v>197</v>
      </c>
      <c r="C119" s="20" t="s">
        <v>1551</v>
      </c>
      <c r="D119" s="150"/>
      <c r="E119" s="20" t="s">
        <v>1552</v>
      </c>
      <c r="F119" s="150" t="str">
        <f>IF(wskakunin_owner3_NAME_KANA="","",wskakunin_owner3_NAME_KANA)</f>
        <v/>
      </c>
      <c r="H119" s="22"/>
    </row>
    <row r="120" spans="1:8" ht="15" customHeight="1">
      <c r="A120" s="55"/>
      <c r="B120" s="82" t="s">
        <v>18</v>
      </c>
      <c r="C120" s="20" t="s">
        <v>1553</v>
      </c>
      <c r="D120" s="244"/>
      <c r="E120" s="20" t="s">
        <v>1554</v>
      </c>
      <c r="F120" s="150" t="str">
        <f>IF(wskakunin_owner3_ZIP="", "", wskakunin_owner3_ZIP)</f>
        <v/>
      </c>
      <c r="H120" s="22"/>
    </row>
    <row r="121" spans="1:8" ht="15" customHeight="1">
      <c r="A121" s="55"/>
      <c r="B121" s="82" t="s">
        <v>19</v>
      </c>
      <c r="C121" s="20" t="s">
        <v>1555</v>
      </c>
      <c r="D121" s="150"/>
      <c r="E121" s="20" t="s">
        <v>1556</v>
      </c>
      <c r="F121" s="150" t="str">
        <f>IF(wskakunin_owner3__address="", "", wskakunin_owner3__address)</f>
        <v/>
      </c>
      <c r="H121" s="22"/>
    </row>
    <row r="122" spans="1:8" ht="15" customHeight="1">
      <c r="A122" s="55"/>
      <c r="B122" s="82" t="s">
        <v>20</v>
      </c>
      <c r="C122" s="20" t="s">
        <v>1557</v>
      </c>
      <c r="D122" s="244"/>
      <c r="E122" s="20" t="s">
        <v>1558</v>
      </c>
      <c r="F122" s="150" t="str">
        <f>IF(wskakunin_owner3_TEL="", "", wskakunin_owner3_TEL)</f>
        <v/>
      </c>
      <c r="H122" s="22"/>
    </row>
    <row r="123" spans="1:8" ht="15" customHeight="1">
      <c r="A123" s="55"/>
      <c r="B123" s="79" t="s">
        <v>193</v>
      </c>
      <c r="E123" s="20" t="s">
        <v>2832</v>
      </c>
      <c r="F123" s="150" t="str">
        <f>IF(wskakunin_owner3_JIMU_NAME="",cst_wskakunin_owner3_NAME,IF(wskakunin_owner3_POST="",cst_wskakunin_owner3_NAME,cst_wskakunin_owner3_JIMU_NAME&amp;"　"&amp;cst_wskakunin_owner3_POST&amp;"　"&amp;cst_wskakunin_owner3_NAME))</f>
        <v/>
      </c>
      <c r="H123" s="22"/>
    </row>
    <row r="124" spans="1:8" ht="15" customHeight="1">
      <c r="A124" s="55"/>
      <c r="B124" s="660"/>
      <c r="E124" s="20" t="s">
        <v>3494</v>
      </c>
      <c r="F124" s="150" t="str">
        <f>IF(wskakunin_owner3_POST&amp;wskakunin_owner3_NAME="","",IF(wskakunin_owner3_POST="",wskakunin_owner3_NAME,wskakunin_owner3_POST&amp;"　"&amp;wskakunin_owner3_NAME))</f>
        <v/>
      </c>
      <c r="H124" s="22"/>
    </row>
    <row r="125" spans="1:8" ht="15" customHeight="1">
      <c r="A125" s="55"/>
      <c r="B125" s="660"/>
      <c r="E125" s="20" t="s">
        <v>4346</v>
      </c>
      <c r="F125" s="251" t="str">
        <f>wskakunin_owner3_JIMU_NAME&amp;IF(wskakunin_owner3_JIMU_NAME="","",CHAR(10))&amp;cst_wskakunin_owner3__space2</f>
        <v/>
      </c>
      <c r="H125" s="22"/>
    </row>
    <row r="126" spans="1:8" ht="15" customHeight="1">
      <c r="A126" s="55"/>
      <c r="B126" s="660" t="s">
        <v>4026</v>
      </c>
      <c r="E126" s="20" t="s">
        <v>4028</v>
      </c>
      <c r="F126" s="150" t="str">
        <f>IF(wskakunin_owner3_JIMU_NAME_KANA="",cst_wskakunin_owner3_NAME_KANA,IF(wskakunin_owner3_POST_KANA="",cst_wskakunin_owner3_NAME_KANA,cst_wskakunin_owner3_JIMU_NAME_KANA&amp;"　"&amp;cst_wskakunin_owner3_POST_KANA&amp;"　"&amp;cst_wskakunin_owner3_NAME_KANA))</f>
        <v/>
      </c>
      <c r="H126" s="22"/>
    </row>
    <row r="127" spans="1:8" ht="15" customHeight="1">
      <c r="A127" s="55"/>
      <c r="B127" s="149"/>
      <c r="D127" s="39"/>
      <c r="F127" s="22"/>
      <c r="H127" s="22"/>
    </row>
    <row r="128" spans="1:8" ht="15" customHeight="1">
      <c r="A128" s="51" t="s">
        <v>1520</v>
      </c>
      <c r="B128" s="54"/>
      <c r="H128" s="22"/>
    </row>
    <row r="129" spans="1:8" ht="15" customHeight="1">
      <c r="A129" s="88"/>
      <c r="B129" s="82" t="s">
        <v>130</v>
      </c>
      <c r="C129" s="20" t="s">
        <v>1559</v>
      </c>
      <c r="D129" s="150"/>
      <c r="E129" s="20" t="s">
        <v>1560</v>
      </c>
      <c r="F129" s="150" t="str">
        <f>IF(wskakunin_owner4_JIMU_NAME="", "", wskakunin_owner4_JIMU_NAME)</f>
        <v/>
      </c>
      <c r="H129" s="22"/>
    </row>
    <row r="130" spans="1:8" ht="15" customHeight="1">
      <c r="A130" s="88"/>
      <c r="B130" s="82" t="s">
        <v>195</v>
      </c>
      <c r="C130" s="20" t="s">
        <v>1561</v>
      </c>
      <c r="D130" s="150"/>
      <c r="E130" s="20" t="s">
        <v>1562</v>
      </c>
      <c r="F130" s="150" t="str">
        <f>IF(wskakunin_owner4_JIMU_NAME_KANA="","",wskakunin_owner4_JIMU_NAME_KANA)</f>
        <v/>
      </c>
      <c r="H130" s="22"/>
    </row>
    <row r="131" spans="1:8" ht="15" customHeight="1">
      <c r="A131" s="88"/>
      <c r="B131" s="82" t="s">
        <v>128</v>
      </c>
      <c r="C131" s="20" t="s">
        <v>1563</v>
      </c>
      <c r="D131" s="150"/>
      <c r="E131" s="20" t="s">
        <v>1564</v>
      </c>
      <c r="F131" s="150" t="str">
        <f>IF(wskakunin_owner4_POST="", "", wskakunin_owner4_POST)</f>
        <v/>
      </c>
      <c r="H131" s="22"/>
    </row>
    <row r="132" spans="1:8" ht="15" customHeight="1">
      <c r="A132" s="88"/>
      <c r="B132" s="82" t="s">
        <v>196</v>
      </c>
      <c r="C132" s="20" t="s">
        <v>1565</v>
      </c>
      <c r="D132" s="150"/>
      <c r="E132" s="20" t="s">
        <v>1566</v>
      </c>
      <c r="F132" s="150" t="str">
        <f>IF(wskakunin_owner4_POST_KANA="","",wskakunin_owner4_POST_KANA)</f>
        <v/>
      </c>
      <c r="H132" s="22"/>
    </row>
    <row r="133" spans="1:8" ht="15" customHeight="1">
      <c r="A133" s="88"/>
      <c r="B133" s="82" t="s">
        <v>4</v>
      </c>
      <c r="C133" s="20" t="s">
        <v>1567</v>
      </c>
      <c r="D133" s="150"/>
      <c r="E133" s="20" t="s">
        <v>1568</v>
      </c>
      <c r="F133" s="150" t="str">
        <f>IF(wskakunin_owner4_NAME="", "", wskakunin_owner4_NAME)</f>
        <v/>
      </c>
      <c r="H133" s="22"/>
    </row>
    <row r="134" spans="1:8" ht="15" customHeight="1">
      <c r="A134" s="55"/>
      <c r="B134" s="82" t="s">
        <v>197</v>
      </c>
      <c r="C134" s="20" t="s">
        <v>1569</v>
      </c>
      <c r="D134" s="150"/>
      <c r="E134" s="20" t="s">
        <v>1570</v>
      </c>
      <c r="F134" s="150" t="str">
        <f>IF(wskakunin_owner4_NAME_KANA="","",wskakunin_owner4_NAME_KANA)</f>
        <v/>
      </c>
      <c r="H134" s="22"/>
    </row>
    <row r="135" spans="1:8" ht="15" customHeight="1">
      <c r="A135" s="55"/>
      <c r="B135" s="82" t="s">
        <v>18</v>
      </c>
      <c r="C135" s="20" t="s">
        <v>1571</v>
      </c>
      <c r="D135" s="244"/>
      <c r="E135" s="20" t="s">
        <v>1572</v>
      </c>
      <c r="F135" s="150" t="str">
        <f>IF(wskakunin_owner4_ZIP="", "", wskakunin_owner4_ZIP)</f>
        <v/>
      </c>
      <c r="H135" s="22"/>
    </row>
    <row r="136" spans="1:8" ht="15" customHeight="1">
      <c r="A136" s="55"/>
      <c r="B136" s="82" t="s">
        <v>19</v>
      </c>
      <c r="C136" s="20" t="s">
        <v>1573</v>
      </c>
      <c r="D136" s="150"/>
      <c r="E136" s="20" t="s">
        <v>1574</v>
      </c>
      <c r="F136" s="150" t="str">
        <f>IF(wskakunin_owner4__address="", "", wskakunin_owner4__address)</f>
        <v/>
      </c>
      <c r="H136" s="22"/>
    </row>
    <row r="137" spans="1:8" ht="15" customHeight="1">
      <c r="A137" s="55"/>
      <c r="B137" s="82" t="s">
        <v>20</v>
      </c>
      <c r="C137" s="20" t="s">
        <v>1575</v>
      </c>
      <c r="D137" s="244"/>
      <c r="E137" s="20" t="s">
        <v>1576</v>
      </c>
      <c r="F137" s="150" t="str">
        <f>IF(wskakunin_owner4_TEL="", "", wskakunin_owner4_TEL)</f>
        <v/>
      </c>
      <c r="H137" s="22"/>
    </row>
    <row r="138" spans="1:8" ht="15" customHeight="1">
      <c r="A138" s="55"/>
      <c r="B138" s="79" t="s">
        <v>193</v>
      </c>
      <c r="D138" s="39"/>
      <c r="E138" s="20" t="s">
        <v>2833</v>
      </c>
      <c r="F138" s="150" t="str">
        <f>IF(wskakunin_owner4_JIMU_NAME="",cst_wskakunin_owner4_NAME,IF(wskakunin_owner4_POST="",cst_wskakunin_owner4_NAME,cst_wskakunin_owner4_JIMU_NAME&amp;"　"&amp;cst_wskakunin_owner4_POST&amp;"　"&amp;cst_wskakunin_owner4_NAME))</f>
        <v/>
      </c>
      <c r="H138" s="22"/>
    </row>
    <row r="139" spans="1:8" ht="15" customHeight="1">
      <c r="A139" s="55"/>
      <c r="B139" s="79" t="s">
        <v>4026</v>
      </c>
      <c r="D139" s="39"/>
      <c r="E139" s="20" t="s">
        <v>4830</v>
      </c>
      <c r="F139" s="150" t="str">
        <f>IF(wskakunin_owner4_JIMU_NAME_KANA="",cst_wskakunin_owner4_NAME_KANA,IF(wskakunin_owner4_POST_KANA="",cst_wskakunin_owner4_NAME_KANA,cst_wskakunin_owner4_JIMU_NAME_KANA&amp;"　"&amp;cst_wskakunin_owner4_POST_KANA&amp;"　"&amp;cst_wskakunin_owner4_NAME_KANA))</f>
        <v/>
      </c>
      <c r="H139" s="22"/>
    </row>
    <row r="140" spans="1:8" ht="15" customHeight="1">
      <c r="A140" s="55"/>
      <c r="B140" s="149"/>
      <c r="D140" s="39"/>
      <c r="F140" s="22"/>
      <c r="H140" s="22"/>
    </row>
    <row r="141" spans="1:8" ht="15" customHeight="1">
      <c r="A141" s="51" t="s">
        <v>1521</v>
      </c>
      <c r="B141" s="54"/>
      <c r="H141" s="22"/>
    </row>
    <row r="142" spans="1:8" ht="15" customHeight="1">
      <c r="A142" s="88"/>
      <c r="B142" s="82" t="s">
        <v>130</v>
      </c>
      <c r="C142" s="20" t="s">
        <v>1577</v>
      </c>
      <c r="D142" s="150"/>
      <c r="E142" s="20" t="s">
        <v>1578</v>
      </c>
      <c r="F142" s="150" t="str">
        <f>IF(wskakunin_owner5_JIMU_NAME="", "", wskakunin_owner5_JIMU_NAME)</f>
        <v/>
      </c>
      <c r="H142" s="22"/>
    </row>
    <row r="143" spans="1:8" ht="15" customHeight="1">
      <c r="A143" s="88"/>
      <c r="B143" s="82" t="s">
        <v>195</v>
      </c>
      <c r="C143" s="20" t="s">
        <v>1579</v>
      </c>
      <c r="D143" s="150"/>
      <c r="E143" s="20" t="s">
        <v>1580</v>
      </c>
      <c r="F143" s="150" t="str">
        <f>IF(wskakunin_owner5_JIMU_NAME_KANA="","",wskakunin_owner5_JIMU_NAME_KANA)</f>
        <v/>
      </c>
      <c r="H143" s="22"/>
    </row>
    <row r="144" spans="1:8" ht="15" customHeight="1">
      <c r="A144" s="88"/>
      <c r="B144" s="82" t="s">
        <v>128</v>
      </c>
      <c r="C144" s="20" t="s">
        <v>1581</v>
      </c>
      <c r="D144" s="150"/>
      <c r="E144" s="20" t="s">
        <v>1582</v>
      </c>
      <c r="F144" s="150" t="str">
        <f>IF(wskakunin_owner5_POST="", "", wskakunin_owner5_POST)</f>
        <v/>
      </c>
      <c r="H144" s="22"/>
    </row>
    <row r="145" spans="1:8" ht="15" customHeight="1">
      <c r="A145" s="88"/>
      <c r="B145" s="82" t="s">
        <v>196</v>
      </c>
      <c r="C145" s="20" t="s">
        <v>1583</v>
      </c>
      <c r="D145" s="150"/>
      <c r="E145" s="20" t="s">
        <v>1584</v>
      </c>
      <c r="F145" s="150" t="str">
        <f>IF(wskakunin_owner5_POST_KANA="","",wskakunin_owner5_POST_KANA)</f>
        <v/>
      </c>
      <c r="H145" s="22"/>
    </row>
    <row r="146" spans="1:8" ht="15" customHeight="1">
      <c r="A146" s="88"/>
      <c r="B146" s="82" t="s">
        <v>4</v>
      </c>
      <c r="C146" s="20" t="s">
        <v>1585</v>
      </c>
      <c r="D146" s="150"/>
      <c r="E146" s="20" t="s">
        <v>1586</v>
      </c>
      <c r="F146" s="150" t="str">
        <f>IF(wskakunin_owner5_NAME="", "", wskakunin_owner5_NAME)</f>
        <v/>
      </c>
      <c r="H146" s="22"/>
    </row>
    <row r="147" spans="1:8" ht="15" customHeight="1">
      <c r="A147" s="55"/>
      <c r="B147" s="82" t="s">
        <v>197</v>
      </c>
      <c r="C147" s="20" t="s">
        <v>1587</v>
      </c>
      <c r="D147" s="150"/>
      <c r="E147" s="20" t="s">
        <v>1588</v>
      </c>
      <c r="F147" s="150" t="str">
        <f>IF(wskakunin_owner5_NAME_KANA="","",wskakunin_owner5_NAME_KANA)</f>
        <v/>
      </c>
      <c r="H147" s="22"/>
    </row>
    <row r="148" spans="1:8" ht="15" customHeight="1">
      <c r="A148" s="55"/>
      <c r="B148" s="82" t="s">
        <v>18</v>
      </c>
      <c r="C148" s="20" t="s">
        <v>1589</v>
      </c>
      <c r="D148" s="244"/>
      <c r="E148" s="20" t="s">
        <v>1590</v>
      </c>
      <c r="F148" s="150" t="str">
        <f>IF(wskakunin_owner5_ZIP="", "", wskakunin_owner5_ZIP)</f>
        <v/>
      </c>
      <c r="H148" s="22"/>
    </row>
    <row r="149" spans="1:8" ht="15" customHeight="1">
      <c r="A149" s="55"/>
      <c r="B149" s="82" t="s">
        <v>19</v>
      </c>
      <c r="C149" s="20" t="s">
        <v>1591</v>
      </c>
      <c r="D149" s="150"/>
      <c r="E149" s="20" t="s">
        <v>1592</v>
      </c>
      <c r="F149" s="150" t="str">
        <f>IF(wskakunin_owner5__address="", "", wskakunin_owner5__address)</f>
        <v/>
      </c>
      <c r="H149" s="22"/>
    </row>
    <row r="150" spans="1:8" ht="15" customHeight="1">
      <c r="A150" s="55"/>
      <c r="B150" s="82" t="s">
        <v>20</v>
      </c>
      <c r="C150" s="20" t="s">
        <v>1593</v>
      </c>
      <c r="D150" s="244"/>
      <c r="E150" s="20" t="s">
        <v>1594</v>
      </c>
      <c r="F150" s="150" t="str">
        <f>IF(wskakunin_owner5_TEL="", "", wskakunin_owner5_TEL)</f>
        <v/>
      </c>
      <c r="H150" s="22"/>
    </row>
    <row r="151" spans="1:8" ht="15" customHeight="1">
      <c r="A151" s="55"/>
      <c r="B151" s="79" t="s">
        <v>193</v>
      </c>
      <c r="D151" s="39"/>
      <c r="E151" s="20" t="s">
        <v>2834</v>
      </c>
      <c r="F151" s="150" t="str">
        <f>IF(wskakunin_owner5_JIMU_NAME="",cst_wskakunin_owner5_NAME,IF(wskakunin_owner5_POST="",cst_wskakunin_owner5_NAME,cst_wskakunin_owner5_JIMU_NAME&amp;"　"&amp;cst_wskakunin_owner5_POST&amp;"　"&amp;cst_wskakunin_owner5_NAME))</f>
        <v/>
      </c>
      <c r="H151" s="22"/>
    </row>
    <row r="152" spans="1:8" ht="15" customHeight="1">
      <c r="A152" s="55"/>
      <c r="B152" s="79" t="s">
        <v>4026</v>
      </c>
      <c r="D152" s="39"/>
      <c r="E152" s="20" t="s">
        <v>4831</v>
      </c>
      <c r="F152" s="150" t="str">
        <f>IF(wskakunin_owner5_JIMU_NAME_KANA="",cst_wskakunin_owner5_NAME_KANA,IF(wskakunin_owner5_POST_KANA="",cst_wskakunin_owner5_NAME_KANA,cst_wskakunin_owner5_JIMU_NAME_KANA&amp;"　"&amp;cst_wskakunin_owner5_POST_KANA&amp;"　"&amp;cst_wskakunin_owner5_NAME_KANA))</f>
        <v/>
      </c>
      <c r="H152" s="22"/>
    </row>
    <row r="153" spans="1:8" ht="15" customHeight="1">
      <c r="A153" s="55"/>
      <c r="B153" s="149"/>
      <c r="D153" s="39"/>
      <c r="F153" s="22"/>
      <c r="H153" s="22"/>
    </row>
    <row r="154" spans="1:8" ht="15" customHeight="1">
      <c r="A154" s="51" t="s">
        <v>1522</v>
      </c>
      <c r="B154" s="54"/>
      <c r="H154" s="22"/>
    </row>
    <row r="155" spans="1:8" ht="15" customHeight="1">
      <c r="A155" s="88"/>
      <c r="B155" s="82" t="s">
        <v>130</v>
      </c>
      <c r="C155" s="20" t="s">
        <v>1595</v>
      </c>
      <c r="D155" s="150"/>
      <c r="E155" s="20" t="s">
        <v>1596</v>
      </c>
      <c r="F155" s="150" t="str">
        <f>IF(wskakunin_owner6_JIMU_NAME="", "", wskakunin_owner6_JIMU_NAME)</f>
        <v/>
      </c>
      <c r="H155" s="22"/>
    </row>
    <row r="156" spans="1:8" ht="15" customHeight="1">
      <c r="A156" s="88"/>
      <c r="B156" s="82" t="s">
        <v>195</v>
      </c>
      <c r="C156" s="20" t="s">
        <v>1597</v>
      </c>
      <c r="D156" s="150"/>
      <c r="E156" s="20" t="s">
        <v>1598</v>
      </c>
      <c r="F156" s="150" t="str">
        <f>IF(wskakunin_owner6_JIMU_NAME_KANA="","",wskakunin_owner6_JIMU_NAME_KANA)</f>
        <v/>
      </c>
      <c r="H156" s="22"/>
    </row>
    <row r="157" spans="1:8" ht="15" customHeight="1">
      <c r="A157" s="88"/>
      <c r="B157" s="82" t="s">
        <v>128</v>
      </c>
      <c r="C157" s="20" t="s">
        <v>1599</v>
      </c>
      <c r="D157" s="150"/>
      <c r="E157" s="20" t="s">
        <v>1600</v>
      </c>
      <c r="F157" s="150" t="str">
        <f>IF(wskakunin_owner6_POST="", "", wskakunin_owner6_POST)</f>
        <v/>
      </c>
      <c r="H157" s="22"/>
    </row>
    <row r="158" spans="1:8" ht="15" customHeight="1">
      <c r="A158" s="88"/>
      <c r="B158" s="82" t="s">
        <v>196</v>
      </c>
      <c r="C158" s="20" t="s">
        <v>1601</v>
      </c>
      <c r="D158" s="150"/>
      <c r="E158" s="20" t="s">
        <v>1602</v>
      </c>
      <c r="F158" s="150" t="str">
        <f>IF(wskakunin_owner6_POST_KANA="","",wskakunin_owner6_POST_KANA)</f>
        <v/>
      </c>
      <c r="H158" s="22"/>
    </row>
    <row r="159" spans="1:8" ht="15" customHeight="1">
      <c r="A159" s="88"/>
      <c r="B159" s="82" t="s">
        <v>4</v>
      </c>
      <c r="C159" s="20" t="s">
        <v>1603</v>
      </c>
      <c r="D159" s="150"/>
      <c r="E159" s="20" t="s">
        <v>1604</v>
      </c>
      <c r="F159" s="150" t="str">
        <f>IF(wskakunin_owner6_NAME="", "", wskakunin_owner6_NAME)</f>
        <v/>
      </c>
      <c r="H159" s="22"/>
    </row>
    <row r="160" spans="1:8" ht="15" customHeight="1">
      <c r="A160" s="55"/>
      <c r="B160" s="82" t="s">
        <v>197</v>
      </c>
      <c r="C160" s="20" t="s">
        <v>1605</v>
      </c>
      <c r="D160" s="150"/>
      <c r="E160" s="20" t="s">
        <v>1606</v>
      </c>
      <c r="F160" s="150" t="str">
        <f>IF(wskakunin_owner6_NAME_KANA="","",wskakunin_owner6_NAME_KANA)</f>
        <v/>
      </c>
      <c r="H160" s="22"/>
    </row>
    <row r="161" spans="1:8" ht="15" customHeight="1">
      <c r="A161" s="55"/>
      <c r="B161" s="82" t="s">
        <v>18</v>
      </c>
      <c r="C161" s="20" t="s">
        <v>1607</v>
      </c>
      <c r="D161" s="244"/>
      <c r="E161" s="20" t="s">
        <v>1608</v>
      </c>
      <c r="F161" s="150" t="str">
        <f>IF(wskakunin_owner6_ZIP="", "", wskakunin_owner6_ZIP)</f>
        <v/>
      </c>
      <c r="H161" s="22"/>
    </row>
    <row r="162" spans="1:8" ht="15" customHeight="1">
      <c r="A162" s="55"/>
      <c r="B162" s="82" t="s">
        <v>19</v>
      </c>
      <c r="C162" s="20" t="s">
        <v>1609</v>
      </c>
      <c r="D162" s="150"/>
      <c r="E162" s="20" t="s">
        <v>1610</v>
      </c>
      <c r="F162" s="150" t="str">
        <f>IF(wskakunin_owner6__address="", "", wskakunin_owner6__address)</f>
        <v/>
      </c>
      <c r="H162" s="22"/>
    </row>
    <row r="163" spans="1:8" ht="15" customHeight="1">
      <c r="A163" s="55"/>
      <c r="B163" s="82" t="s">
        <v>20</v>
      </c>
      <c r="C163" s="20" t="s">
        <v>1611</v>
      </c>
      <c r="D163" s="244"/>
      <c r="E163" s="20" t="s">
        <v>1612</v>
      </c>
      <c r="F163" s="150" t="str">
        <f>IF(wskakunin_owner6_TEL="", "", wskakunin_owner6_TEL)</f>
        <v/>
      </c>
      <c r="H163" s="22"/>
    </row>
    <row r="164" spans="1:8" ht="15" customHeight="1">
      <c r="A164" s="55"/>
      <c r="B164" s="79" t="s">
        <v>193</v>
      </c>
      <c r="D164" s="39"/>
      <c r="E164" s="20" t="s">
        <v>4835</v>
      </c>
      <c r="F164" s="150" t="str">
        <f>IF(wskakunin_owner6_JIMU_NAME="",cst_wskakunin_owner6_NAME,IF(wskakunin_owner6_POST="",cst_wskakunin_owner6_NAME,cst_wskakunin_owner6_JIMU_NAME&amp;"　"&amp;cst_wskakunin_owner6_POST&amp;"　"&amp;cst_wskakunin_owner6_NAME))</f>
        <v/>
      </c>
      <c r="H164" s="22"/>
    </row>
    <row r="165" spans="1:8" ht="15" customHeight="1">
      <c r="A165" s="55"/>
      <c r="B165" s="82" t="s">
        <v>191</v>
      </c>
      <c r="E165" s="20" t="s">
        <v>2835</v>
      </c>
      <c r="F165" s="150" t="str">
        <f>wskakunin_owner6_JIMU_NAME&amp;IF(wskakunin_owner6_JIMU_NAME="","",CHAR(10))&amp;cst_wskakunin_owner6__space2</f>
        <v/>
      </c>
      <c r="H165" s="22"/>
    </row>
    <row r="166" spans="1:8" ht="15" customHeight="1">
      <c r="A166" s="55"/>
      <c r="B166" s="79" t="s">
        <v>4026</v>
      </c>
      <c r="E166" s="20" t="s">
        <v>4832</v>
      </c>
      <c r="F166" s="150" t="str">
        <f>IF(wskakunin_owner6_JIMU_NAME_KANA="",cst_wskakunin_owner6_NAME_KANA,IF(wskakunin_owner6_POST_KANA="",cst_wskakunin_owner6_NAME_KANA,cst_wskakunin_owner6_JIMU_NAME_KANA&amp;"　"&amp;cst_wskakunin_owner6_POST_KANA&amp;"　"&amp;cst_wskakunin_owner6_NAME_KANA))</f>
        <v/>
      </c>
      <c r="H166" s="22"/>
    </row>
    <row r="167" spans="1:8" ht="15" customHeight="1">
      <c r="A167" s="55"/>
      <c r="B167" s="149"/>
      <c r="D167" s="39"/>
      <c r="F167" s="22"/>
      <c r="H167" s="22"/>
    </row>
    <row r="168" spans="1:8" ht="15" customHeight="1">
      <c r="A168" s="51" t="s">
        <v>1523</v>
      </c>
      <c r="B168" s="54"/>
      <c r="H168" s="22"/>
    </row>
    <row r="169" spans="1:8" ht="15" customHeight="1">
      <c r="A169" s="88"/>
      <c r="B169" s="82" t="s">
        <v>130</v>
      </c>
      <c r="C169" s="20" t="s">
        <v>1613</v>
      </c>
      <c r="D169" s="150"/>
      <c r="E169" s="20" t="s">
        <v>1614</v>
      </c>
      <c r="F169" s="150" t="str">
        <f>IF(wskakunin_owner7_JIMU_NAME="", "", wskakunin_owner7_JIMU_NAME)</f>
        <v/>
      </c>
      <c r="H169" s="22"/>
    </row>
    <row r="170" spans="1:8" ht="15" customHeight="1">
      <c r="A170" s="88"/>
      <c r="B170" s="82" t="s">
        <v>195</v>
      </c>
      <c r="C170" s="20" t="s">
        <v>1615</v>
      </c>
      <c r="D170" s="150"/>
      <c r="E170" s="20" t="s">
        <v>1616</v>
      </c>
      <c r="F170" s="150" t="str">
        <f>IF(wskakunin_owner7_JIMU_NAME_KANA="","",wskakunin_owner7_JIMU_NAME_KANA)</f>
        <v/>
      </c>
      <c r="H170" s="22"/>
    </row>
    <row r="171" spans="1:8" ht="15" customHeight="1">
      <c r="A171" s="88"/>
      <c r="B171" s="82" t="s">
        <v>128</v>
      </c>
      <c r="C171" s="20" t="s">
        <v>1617</v>
      </c>
      <c r="D171" s="150"/>
      <c r="E171" s="20" t="s">
        <v>1618</v>
      </c>
      <c r="F171" s="150" t="str">
        <f>IF(wskakunin_owner7_POST="", "", wskakunin_owner7_POST)</f>
        <v/>
      </c>
      <c r="H171" s="22"/>
    </row>
    <row r="172" spans="1:8" ht="15" customHeight="1">
      <c r="A172" s="88"/>
      <c r="B172" s="82" t="s">
        <v>196</v>
      </c>
      <c r="C172" s="20" t="s">
        <v>1619</v>
      </c>
      <c r="D172" s="150"/>
      <c r="E172" s="20" t="s">
        <v>1620</v>
      </c>
      <c r="F172" s="150" t="str">
        <f>IF(wskakunin_owner7_POST_KANA="","",wskakunin_owner7_POST_KANA)</f>
        <v/>
      </c>
      <c r="H172" s="22"/>
    </row>
    <row r="173" spans="1:8" ht="15" customHeight="1">
      <c r="A173" s="88"/>
      <c r="B173" s="82" t="s">
        <v>4</v>
      </c>
      <c r="C173" s="20" t="s">
        <v>1621</v>
      </c>
      <c r="D173" s="150"/>
      <c r="E173" s="20" t="s">
        <v>1622</v>
      </c>
      <c r="F173" s="150" t="str">
        <f>IF(wskakunin_owner7_NAME="", "", wskakunin_owner7_NAME)</f>
        <v/>
      </c>
      <c r="H173" s="22"/>
    </row>
    <row r="174" spans="1:8" ht="15" customHeight="1">
      <c r="A174" s="55"/>
      <c r="B174" s="82" t="s">
        <v>197</v>
      </c>
      <c r="C174" s="20" t="s">
        <v>1623</v>
      </c>
      <c r="D174" s="150"/>
      <c r="E174" s="20" t="s">
        <v>1624</v>
      </c>
      <c r="F174" s="150" t="str">
        <f>IF(wskakunin_owner7_NAME_KANA="","",wskakunin_owner7_NAME_KANA)</f>
        <v/>
      </c>
      <c r="H174" s="22"/>
    </row>
    <row r="175" spans="1:8" ht="15" customHeight="1">
      <c r="A175" s="55"/>
      <c r="B175" s="82" t="s">
        <v>18</v>
      </c>
      <c r="C175" s="20" t="s">
        <v>1625</v>
      </c>
      <c r="D175" s="244"/>
      <c r="E175" s="20" t="s">
        <v>1626</v>
      </c>
      <c r="F175" s="150" t="str">
        <f>IF(wskakunin_owner7_ZIP="", "", wskakunin_owner7_ZIP)</f>
        <v/>
      </c>
      <c r="H175" s="22"/>
    </row>
    <row r="176" spans="1:8" ht="15" customHeight="1">
      <c r="A176" s="55"/>
      <c r="B176" s="82" t="s">
        <v>19</v>
      </c>
      <c r="C176" s="20" t="s">
        <v>1627</v>
      </c>
      <c r="D176" s="150"/>
      <c r="E176" s="20" t="s">
        <v>1628</v>
      </c>
      <c r="F176" s="150" t="str">
        <f>IF(wskakunin_owner7__address="", "", wskakunin_owner7__address)</f>
        <v/>
      </c>
      <c r="H176" s="22"/>
    </row>
    <row r="177" spans="1:8" ht="15" customHeight="1">
      <c r="A177" s="55"/>
      <c r="B177" s="82" t="s">
        <v>20</v>
      </c>
      <c r="C177" s="20" t="s">
        <v>1629</v>
      </c>
      <c r="D177" s="244"/>
      <c r="E177" s="20" t="s">
        <v>1630</v>
      </c>
      <c r="F177" s="150" t="str">
        <f>IF(wskakunin_owner7_TEL="", "", wskakunin_owner7_TEL)</f>
        <v/>
      </c>
      <c r="H177" s="22"/>
    </row>
    <row r="178" spans="1:8" ht="15" customHeight="1">
      <c r="A178" s="55"/>
      <c r="B178" s="79" t="s">
        <v>193</v>
      </c>
      <c r="D178" s="39"/>
      <c r="E178" s="20" t="s">
        <v>4836</v>
      </c>
      <c r="F178" s="150" t="str">
        <f>IF(wskakunin_owner7_JIMU_NAME="",cst_wskakunin_owner7_NAME,IF(wskakunin_owner7_POST="",cst_wskakunin_owner7_NAME,cst_wskakunin_owner7_JIMU_NAME&amp;"　"&amp;cst_wskakunin_owner7_POST&amp;"　"&amp;cst_wskakunin_owner7_NAME))</f>
        <v/>
      </c>
      <c r="H178" s="22"/>
    </row>
    <row r="179" spans="1:8" ht="15" customHeight="1">
      <c r="A179" s="55"/>
      <c r="B179" s="79" t="s">
        <v>4026</v>
      </c>
      <c r="D179" s="39"/>
      <c r="E179" s="20" t="s">
        <v>4833</v>
      </c>
      <c r="F179" s="150" t="str">
        <f>IF(wskakunin_owner7_JIMU_NAME_KANA="",cst_wskakunin_owner7_NAME_KANA,IF(wskakunin_owner7_POST_KANA="",cst_wskakunin_owner7_NAME_KANA,cst_wskakunin_owner7_JIMU_NAME_KANA&amp;"　"&amp;cst_wskakunin_owner7_POST_KANA&amp;"　"&amp;cst_wskakunin_owner7_NAME_KANA))</f>
        <v/>
      </c>
      <c r="H179" s="22"/>
    </row>
    <row r="180" spans="1:8" ht="15" customHeight="1">
      <c r="A180" s="55"/>
      <c r="B180" s="149"/>
      <c r="D180" s="39"/>
      <c r="F180" s="22"/>
      <c r="H180" s="22"/>
    </row>
    <row r="181" spans="1:8" ht="15" customHeight="1">
      <c r="A181" s="51" t="s">
        <v>1524</v>
      </c>
      <c r="B181" s="54"/>
      <c r="H181" s="22"/>
    </row>
    <row r="182" spans="1:8" ht="15" customHeight="1">
      <c r="A182" s="88"/>
      <c r="B182" s="82" t="s">
        <v>130</v>
      </c>
      <c r="C182" s="20" t="s">
        <v>1631</v>
      </c>
      <c r="D182" s="150"/>
      <c r="E182" s="20" t="s">
        <v>1632</v>
      </c>
      <c r="F182" s="150" t="str">
        <f>IF(wskakunin_owner8_JIMU_NAME="", "", wskakunin_owner8_JIMU_NAME)</f>
        <v/>
      </c>
      <c r="H182" s="22"/>
    </row>
    <row r="183" spans="1:8" ht="15" customHeight="1">
      <c r="A183" s="88"/>
      <c r="B183" s="82" t="s">
        <v>195</v>
      </c>
      <c r="C183" s="20" t="s">
        <v>1633</v>
      </c>
      <c r="D183" s="150"/>
      <c r="E183" s="20" t="s">
        <v>1634</v>
      </c>
      <c r="F183" s="150" t="str">
        <f>IF(wskakunin_owner8_JIMU_NAME_KANA="","",wskakunin_owner8_JIMU_NAME_KANA)</f>
        <v/>
      </c>
      <c r="H183" s="22"/>
    </row>
    <row r="184" spans="1:8" ht="15" customHeight="1">
      <c r="A184" s="88"/>
      <c r="B184" s="82" t="s">
        <v>128</v>
      </c>
      <c r="C184" s="20" t="s">
        <v>1635</v>
      </c>
      <c r="D184" s="150"/>
      <c r="E184" s="20" t="s">
        <v>1636</v>
      </c>
      <c r="F184" s="150" t="str">
        <f>IF(wskakunin_owner8_POST="", "", wskakunin_owner8_POST)</f>
        <v/>
      </c>
      <c r="H184" s="22"/>
    </row>
    <row r="185" spans="1:8" ht="15" customHeight="1">
      <c r="A185" s="88"/>
      <c r="B185" s="82" t="s">
        <v>196</v>
      </c>
      <c r="C185" s="20" t="s">
        <v>1637</v>
      </c>
      <c r="D185" s="150"/>
      <c r="E185" s="20" t="s">
        <v>1638</v>
      </c>
      <c r="F185" s="150" t="str">
        <f>IF(wskakunin_owner8_POST_KANA="","",wskakunin_owner8_POST_KANA)</f>
        <v/>
      </c>
      <c r="H185" s="22"/>
    </row>
    <row r="186" spans="1:8" ht="15" customHeight="1">
      <c r="A186" s="88"/>
      <c r="B186" s="82" t="s">
        <v>4</v>
      </c>
      <c r="C186" s="20" t="s">
        <v>1639</v>
      </c>
      <c r="D186" s="150"/>
      <c r="E186" s="20" t="s">
        <v>1640</v>
      </c>
      <c r="F186" s="150" t="str">
        <f>IF(wskakunin_owner8_NAME="", "", wskakunin_owner8_NAME)</f>
        <v/>
      </c>
      <c r="H186" s="22"/>
    </row>
    <row r="187" spans="1:8" ht="15" customHeight="1">
      <c r="A187" s="55"/>
      <c r="B187" s="82" t="s">
        <v>197</v>
      </c>
      <c r="C187" s="20" t="s">
        <v>1641</v>
      </c>
      <c r="D187" s="150"/>
      <c r="E187" s="20" t="s">
        <v>1642</v>
      </c>
      <c r="F187" s="150" t="str">
        <f>IF(wskakunin_owner8_NAME_KANA="","",wskakunin_owner8_NAME_KANA)</f>
        <v/>
      </c>
      <c r="H187" s="22"/>
    </row>
    <row r="188" spans="1:8" ht="15" customHeight="1">
      <c r="A188" s="55"/>
      <c r="B188" s="82" t="s">
        <v>18</v>
      </c>
      <c r="C188" s="20" t="s">
        <v>1643</v>
      </c>
      <c r="D188" s="244"/>
      <c r="E188" s="20" t="s">
        <v>1644</v>
      </c>
      <c r="F188" s="150" t="str">
        <f>IF(wskakunin_owner8_ZIP="", "", wskakunin_owner8_ZIP)</f>
        <v/>
      </c>
      <c r="H188" s="22"/>
    </row>
    <row r="189" spans="1:8" ht="15" customHeight="1">
      <c r="A189" s="55"/>
      <c r="B189" s="82" t="s">
        <v>19</v>
      </c>
      <c r="C189" s="20" t="s">
        <v>1645</v>
      </c>
      <c r="D189" s="150"/>
      <c r="E189" s="20" t="s">
        <v>1646</v>
      </c>
      <c r="F189" s="150" t="str">
        <f>IF(wskakunin_owner8__address="", "", wskakunin_owner8__address)</f>
        <v/>
      </c>
      <c r="H189" s="22"/>
    </row>
    <row r="190" spans="1:8" ht="15" customHeight="1">
      <c r="A190" s="55"/>
      <c r="B190" s="82" t="s">
        <v>20</v>
      </c>
      <c r="C190" s="20" t="s">
        <v>1647</v>
      </c>
      <c r="D190" s="244"/>
      <c r="E190" s="20" t="s">
        <v>1648</v>
      </c>
      <c r="F190" s="150" t="str">
        <f>IF(wskakunin_owner8_TEL="", "", wskakunin_owner8_TEL)</f>
        <v/>
      </c>
      <c r="H190" s="22"/>
    </row>
    <row r="191" spans="1:8" ht="15" customHeight="1">
      <c r="A191" s="55"/>
      <c r="B191" s="79" t="s">
        <v>193</v>
      </c>
      <c r="D191" s="39"/>
      <c r="E191" s="20" t="s">
        <v>4837</v>
      </c>
      <c r="F191" s="150" t="str">
        <f>IF(wskakunin_owner8_JIMU_NAME="",cst_wskakunin_owner8_NAME,IF(wskakunin_owner8_POST="",cst_wskakunin_owner8_NAME,cst_wskakunin_owner8_JIMU_NAME&amp;"　"&amp;cst_wskakunin_owner8_POST&amp;"　"&amp;cst_wskakunin_owner8_NAME))</f>
        <v/>
      </c>
      <c r="H191" s="22"/>
    </row>
    <row r="192" spans="1:8" ht="15" customHeight="1">
      <c r="A192" s="55"/>
      <c r="B192" s="79" t="s">
        <v>4026</v>
      </c>
      <c r="D192" s="39"/>
      <c r="E192" s="20" t="s">
        <v>4834</v>
      </c>
      <c r="F192" s="150" t="str">
        <f>IF(wskakunin_owner8_JIMU_NAME_KANA="",cst_wskakunin_owner8_NAME_KANA,IF(wskakunin_owner8_POST_KANA="",cst_wskakunin_owner8_NAME_KANA,cst_wskakunin_owner8_JIMU_NAME_KANA&amp;"　"&amp;cst_wskakunin_owner8_POST_KANA&amp;"　"&amp;cst_wskakunin_owner8_NAME_KANA))</f>
        <v/>
      </c>
      <c r="H192" s="22"/>
    </row>
    <row r="193" spans="1:8" ht="15" customHeight="1">
      <c r="A193" s="55"/>
      <c r="B193" s="149"/>
      <c r="D193" s="39"/>
      <c r="F193" s="22"/>
      <c r="H193" s="22"/>
    </row>
    <row r="194" spans="1:8" ht="15" customHeight="1">
      <c r="A194" s="51" t="s">
        <v>1525</v>
      </c>
      <c r="B194" s="54"/>
      <c r="H194" s="22"/>
    </row>
    <row r="195" spans="1:8" ht="15" customHeight="1">
      <c r="A195" s="88"/>
      <c r="B195" s="82" t="s">
        <v>130</v>
      </c>
      <c r="C195" s="20" t="s">
        <v>1649</v>
      </c>
      <c r="D195" s="150"/>
      <c r="E195" s="20" t="s">
        <v>1650</v>
      </c>
      <c r="F195" s="150" t="str">
        <f>IF(wskakunin_owner9_JIMU_NAME="", "", wskakunin_owner9_JIMU_NAME)</f>
        <v/>
      </c>
      <c r="H195" s="22"/>
    </row>
    <row r="196" spans="1:8" ht="15" customHeight="1">
      <c r="A196" s="88"/>
      <c r="B196" s="82" t="s">
        <v>195</v>
      </c>
      <c r="C196" s="20" t="s">
        <v>1651</v>
      </c>
      <c r="D196" s="150"/>
      <c r="E196" s="20" t="s">
        <v>1652</v>
      </c>
      <c r="F196" s="150" t="str">
        <f>IF(wskakunin_owner9_JIMU_NAME_KANA="","",wskakunin_owner9_JIMU_NAME_KANA)</f>
        <v/>
      </c>
      <c r="H196" s="22"/>
    </row>
    <row r="197" spans="1:8" ht="15" customHeight="1">
      <c r="A197" s="88"/>
      <c r="B197" s="82" t="s">
        <v>128</v>
      </c>
      <c r="C197" s="20" t="s">
        <v>1653</v>
      </c>
      <c r="D197" s="150"/>
      <c r="E197" s="20" t="s">
        <v>1654</v>
      </c>
      <c r="F197" s="150" t="str">
        <f>IF(wskakunin_owner9_POST="", "", wskakunin_owner9_POST)</f>
        <v/>
      </c>
      <c r="H197" s="22"/>
    </row>
    <row r="198" spans="1:8" ht="15" customHeight="1">
      <c r="A198" s="88"/>
      <c r="B198" s="82" t="s">
        <v>196</v>
      </c>
      <c r="C198" s="20" t="s">
        <v>1655</v>
      </c>
      <c r="D198" s="150"/>
      <c r="E198" s="20" t="s">
        <v>1656</v>
      </c>
      <c r="F198" s="150" t="str">
        <f>IF(wskakunin_owner9_POST_KANA="","",wskakunin_owner9_POST_KANA)</f>
        <v/>
      </c>
      <c r="H198" s="22"/>
    </row>
    <row r="199" spans="1:8" ht="15" customHeight="1">
      <c r="A199" s="88"/>
      <c r="B199" s="82" t="s">
        <v>4</v>
      </c>
      <c r="C199" s="20" t="s">
        <v>1657</v>
      </c>
      <c r="D199" s="150"/>
      <c r="E199" s="20" t="s">
        <v>1658</v>
      </c>
      <c r="F199" s="150" t="str">
        <f>IF(wskakunin_owner9_NAME="", "", wskakunin_owner9_NAME)</f>
        <v/>
      </c>
      <c r="H199" s="22"/>
    </row>
    <row r="200" spans="1:8" ht="15" customHeight="1">
      <c r="A200" s="55"/>
      <c r="B200" s="82" t="s">
        <v>197</v>
      </c>
      <c r="C200" s="20" t="s">
        <v>1659</v>
      </c>
      <c r="D200" s="150"/>
      <c r="E200" s="20" t="s">
        <v>1660</v>
      </c>
      <c r="F200" s="150" t="str">
        <f>IF(wskakunin_owner9_NAME_KANA="","",wskakunin_owner9_NAME_KANA)</f>
        <v/>
      </c>
      <c r="H200" s="22"/>
    </row>
    <row r="201" spans="1:8" ht="15" customHeight="1">
      <c r="A201" s="55"/>
      <c r="B201" s="82" t="s">
        <v>18</v>
      </c>
      <c r="C201" s="20" t="s">
        <v>1661</v>
      </c>
      <c r="D201" s="244"/>
      <c r="E201" s="20" t="s">
        <v>1662</v>
      </c>
      <c r="F201" s="150" t="str">
        <f>IF(wskakunin_owner9_ZIP="", "", wskakunin_owner9_ZIP)</f>
        <v/>
      </c>
      <c r="H201" s="22"/>
    </row>
    <row r="202" spans="1:8" ht="15" customHeight="1">
      <c r="A202" s="55"/>
      <c r="B202" s="82" t="s">
        <v>19</v>
      </c>
      <c r="C202" s="20" t="s">
        <v>1663</v>
      </c>
      <c r="D202" s="150"/>
      <c r="E202" s="20" t="s">
        <v>1664</v>
      </c>
      <c r="F202" s="150" t="str">
        <f>IF(wskakunin_owner9__address="", "", wskakunin_owner9__address)</f>
        <v/>
      </c>
      <c r="H202" s="22"/>
    </row>
    <row r="203" spans="1:8" ht="15" customHeight="1">
      <c r="A203" s="55"/>
      <c r="B203" s="82" t="s">
        <v>20</v>
      </c>
      <c r="C203" s="20" t="s">
        <v>1665</v>
      </c>
      <c r="D203" s="244"/>
      <c r="E203" s="20" t="s">
        <v>1666</v>
      </c>
      <c r="F203" s="150" t="str">
        <f>IF(wskakunin_owner9_TEL="", "", wskakunin_owner9_TEL)</f>
        <v/>
      </c>
      <c r="H203" s="22"/>
    </row>
    <row r="204" spans="1:8" ht="15" customHeight="1">
      <c r="A204" s="55"/>
      <c r="B204" s="149"/>
      <c r="D204" s="39"/>
      <c r="F204" s="22"/>
      <c r="H204" s="22"/>
    </row>
    <row r="205" spans="1:8" ht="15" customHeight="1">
      <c r="A205" s="57" t="s">
        <v>144</v>
      </c>
      <c r="B205" s="116"/>
      <c r="G205" s="22"/>
      <c r="H205" s="22"/>
    </row>
    <row r="206" spans="1:8" ht="15" customHeight="1">
      <c r="A206" s="117"/>
      <c r="B206" s="81" t="s">
        <v>656</v>
      </c>
      <c r="C206" s="20" t="s">
        <v>622</v>
      </c>
      <c r="D206" s="250" t="s">
        <v>5949</v>
      </c>
      <c r="E206" s="20" t="s">
        <v>188</v>
      </c>
      <c r="F206" s="250" t="str">
        <f>IF(wskakunin_dairi1__sikaku="", "", wskakunin_dairi1__sikaku)</f>
        <v>一級建築士大臣登録第111111号</v>
      </c>
      <c r="G206" s="22"/>
      <c r="H206" s="22"/>
    </row>
    <row r="207" spans="1:8" ht="15" customHeight="1">
      <c r="A207" s="117"/>
      <c r="B207" s="81" t="s">
        <v>657</v>
      </c>
      <c r="C207" s="20" t="s">
        <v>654</v>
      </c>
      <c r="D207" s="250" t="s">
        <v>216</v>
      </c>
      <c r="E207" s="20" t="s">
        <v>681</v>
      </c>
      <c r="F207" s="250" t="str">
        <f>IF(wskakunin_dairi1_SIKAKU__label="","",wskakunin_dairi1_SIKAKU__label)</f>
        <v>一級</v>
      </c>
      <c r="G207" s="22"/>
      <c r="H207" s="22"/>
    </row>
    <row r="208" spans="1:8" ht="15" customHeight="1">
      <c r="A208" s="117"/>
      <c r="B208" s="81" t="s">
        <v>652</v>
      </c>
      <c r="C208" s="20" t="s">
        <v>1471</v>
      </c>
      <c r="D208" s="250" t="s">
        <v>241</v>
      </c>
      <c r="E208" s="20" t="s">
        <v>682</v>
      </c>
      <c r="F208" s="250" t="str">
        <f>IF(wskakunin_dairi1_TOUROKU_KIKAN__label="","",wskakunin_dairi1_TOUROKU_KIKAN__label)</f>
        <v>大臣</v>
      </c>
      <c r="G208" s="22"/>
      <c r="H208" s="22"/>
    </row>
    <row r="209" spans="1:8" ht="15" customHeight="1">
      <c r="A209" s="117"/>
      <c r="B209" s="81" t="s">
        <v>653</v>
      </c>
      <c r="C209" s="20" t="s">
        <v>655</v>
      </c>
      <c r="D209" s="252" t="s">
        <v>5953</v>
      </c>
      <c r="E209" s="20" t="s">
        <v>680</v>
      </c>
      <c r="F209" s="250" t="str">
        <f>IF(wskakunin_dairi1_KENTIKUSI_NO="","",wskakunin_dairi1_KENTIKUSI_NO)</f>
        <v>111111</v>
      </c>
      <c r="G209" s="22"/>
      <c r="H209" s="22"/>
    </row>
    <row r="210" spans="1:8" ht="15" customHeight="1">
      <c r="A210" s="117"/>
      <c r="B210" s="81" t="s">
        <v>128</v>
      </c>
      <c r="C210" s="20" t="s">
        <v>3434</v>
      </c>
      <c r="D210" s="252"/>
      <c r="E210" s="20" t="s">
        <v>3435</v>
      </c>
      <c r="F210" s="250" t="str">
        <f>IF(wsflat35_dairi1_POST="","",wsflat35_dairi1_POST)</f>
        <v/>
      </c>
      <c r="G210" s="22"/>
      <c r="H210" s="22"/>
    </row>
    <row r="211" spans="1:8" ht="15" customHeight="1">
      <c r="A211" s="66"/>
      <c r="B211" s="81" t="s">
        <v>4</v>
      </c>
      <c r="C211" s="20" t="s">
        <v>169</v>
      </c>
      <c r="D211" s="250" t="s">
        <v>5954</v>
      </c>
      <c r="E211" s="20" t="s">
        <v>3638</v>
      </c>
      <c r="F211" s="250" t="str">
        <f>IF(wskakunin_dairi1_NAME="", "", wskakunin_dairi1_NAME)</f>
        <v>テスト代理人</v>
      </c>
      <c r="G211" s="22"/>
      <c r="H211" s="22"/>
    </row>
    <row r="212" spans="1:8" ht="15" customHeight="1">
      <c r="A212" s="66"/>
      <c r="B212" s="81"/>
      <c r="D212" s="22"/>
      <c r="E212" s="20" t="s">
        <v>3639</v>
      </c>
      <c r="F212" s="250" t="str">
        <f>IF(wsflat35_dairi1_POST&amp;wskakunin_dairi1_NAME="","",IF(wsflat35_dairi1_POST="",wskakunin_dairi1_NAME,wsflat35_dairi1_POST&amp;"　"&amp;wskakunin_dairi1_NAME))</f>
        <v>テスト代理人</v>
      </c>
      <c r="G212" s="22"/>
      <c r="H212" s="22"/>
    </row>
    <row r="213" spans="1:8" ht="15" customHeight="1">
      <c r="A213" s="66"/>
      <c r="B213" s="81" t="s">
        <v>138</v>
      </c>
      <c r="C213" s="20" t="s">
        <v>170</v>
      </c>
      <c r="D213" s="250"/>
      <c r="E213" s="20" t="s">
        <v>189</v>
      </c>
      <c r="F213" s="250" t="str">
        <f>IF(wskakunin_dairi1_NAME_KANA="", "", wskakunin_dairi1_NAME_KANA)</f>
        <v/>
      </c>
      <c r="G213" s="22"/>
      <c r="H213" s="22"/>
    </row>
    <row r="214" spans="1:8" ht="15" customHeight="1">
      <c r="A214" s="66"/>
      <c r="B214" s="81" t="s">
        <v>658</v>
      </c>
      <c r="C214" s="20" t="s">
        <v>661</v>
      </c>
      <c r="D214" s="250" t="s">
        <v>5950</v>
      </c>
      <c r="E214" s="20" t="s">
        <v>190</v>
      </c>
      <c r="F214" s="250" t="str">
        <f>IF(wskakunin_dairi1_JIMU__sikaku="", "", wskakunin_dairi1_JIMU__sikaku)</f>
        <v>一級建築士事務所埼玉県知事登録第222222号</v>
      </c>
      <c r="G214" s="22"/>
      <c r="H214" s="22"/>
    </row>
    <row r="215" spans="1:8" ht="15" customHeight="1">
      <c r="A215" s="66"/>
      <c r="B215" s="81" t="s">
        <v>131</v>
      </c>
      <c r="C215" s="20" t="s">
        <v>662</v>
      </c>
      <c r="D215" s="250" t="s">
        <v>216</v>
      </c>
      <c r="E215" s="20" t="s">
        <v>1513</v>
      </c>
      <c r="F215" s="250" t="str">
        <f>IF(wskakunin_dairi1_JIMU_SIKAKU__label="","",wskakunin_dairi1_JIMU_SIKAKU__label)</f>
        <v>一級</v>
      </c>
      <c r="G215" s="22"/>
      <c r="H215" s="22"/>
    </row>
    <row r="216" spans="1:8" ht="15" customHeight="1">
      <c r="A216" s="66"/>
      <c r="B216" s="81" t="s">
        <v>659</v>
      </c>
      <c r="C216" s="20" t="s">
        <v>1470</v>
      </c>
      <c r="D216" s="250" t="s">
        <v>5946</v>
      </c>
      <c r="E216" s="20" t="s">
        <v>683</v>
      </c>
      <c r="F216" s="250" t="str">
        <f>IF(wskakunin_dairi1_JIMU_TOUROKU_KIKAN__label="","",wskakunin_dairi1_JIMU_TOUROKU_KIKAN__label)</f>
        <v>埼玉県</v>
      </c>
      <c r="G216" s="22"/>
      <c r="H216" s="22"/>
    </row>
    <row r="217" spans="1:8" ht="15" customHeight="1">
      <c r="A217" s="66"/>
      <c r="B217" s="81" t="s">
        <v>660</v>
      </c>
      <c r="C217" s="20" t="s">
        <v>663</v>
      </c>
      <c r="D217" s="252" t="s">
        <v>5952</v>
      </c>
      <c r="E217" s="20" t="s">
        <v>684</v>
      </c>
      <c r="F217" s="250" t="str">
        <f>IF(wskakunin_dairi1_JIMU_NO="","",wskakunin_dairi1_JIMU_NO)</f>
        <v>222222</v>
      </c>
      <c r="G217" s="22"/>
      <c r="H217" s="22"/>
    </row>
    <row r="218" spans="1:8" ht="15" customHeight="1">
      <c r="A218" s="66"/>
      <c r="B218" s="81" t="s">
        <v>132</v>
      </c>
      <c r="C218" s="20" t="s">
        <v>171</v>
      </c>
      <c r="D218" s="250" t="s">
        <v>5951</v>
      </c>
      <c r="E218" s="20" t="s">
        <v>199</v>
      </c>
      <c r="F218" s="250" t="str">
        <f>IF(wskakunin_dairi1_JIMU_NAME="", "",wskakunin_dairi1_JIMU_NAME)</f>
        <v>XXXアーキ</v>
      </c>
      <c r="G218" s="22"/>
      <c r="H218" s="22"/>
    </row>
    <row r="219" spans="1:8" ht="15" customHeight="1">
      <c r="A219" s="66"/>
      <c r="B219" s="81" t="s">
        <v>18</v>
      </c>
      <c r="C219" s="20" t="s">
        <v>172</v>
      </c>
      <c r="D219" s="252" t="s">
        <v>5956</v>
      </c>
      <c r="E219" s="20" t="s">
        <v>200</v>
      </c>
      <c r="F219" s="250" t="str">
        <f>IF(wskakunin_dairi1_ZIP="", "", wskakunin_dairi1_ZIP)</f>
        <v>359-0034</v>
      </c>
      <c r="G219" s="22"/>
      <c r="H219" s="22"/>
    </row>
    <row r="220" spans="1:8" ht="15" customHeight="1">
      <c r="A220" s="66"/>
      <c r="B220" s="81" t="s">
        <v>23</v>
      </c>
      <c r="C220" s="20" t="s">
        <v>173</v>
      </c>
      <c r="D220" s="250" t="s">
        <v>5948</v>
      </c>
      <c r="E220" s="20" t="s">
        <v>201</v>
      </c>
      <c r="F220" s="250" t="str">
        <f>IF(wskakunin_dairi1__address="", "", wskakunin_dairi1__address)</f>
        <v>埼玉県所沢市東新井町307-7</v>
      </c>
      <c r="G220" s="22"/>
      <c r="H220" s="22"/>
    </row>
    <row r="221" spans="1:8" ht="15" customHeight="1">
      <c r="A221" s="66"/>
      <c r="B221" s="81" t="s">
        <v>20</v>
      </c>
      <c r="C221" s="20" t="s">
        <v>174</v>
      </c>
      <c r="D221" s="252" t="s">
        <v>5955</v>
      </c>
      <c r="E221" s="20" t="s">
        <v>202</v>
      </c>
      <c r="F221" s="250" t="str">
        <f>IF(wskakunin_dairi1_TEL="", "", wskakunin_dairi1_TEL)</f>
        <v>048-222-2222</v>
      </c>
      <c r="G221" s="22"/>
      <c r="H221" s="22"/>
    </row>
    <row r="222" spans="1:8" ht="15" customHeight="1">
      <c r="A222" s="66"/>
      <c r="B222" s="81" t="s">
        <v>730</v>
      </c>
      <c r="C222" s="20" t="s">
        <v>731</v>
      </c>
      <c r="D222" s="252"/>
      <c r="E222" s="20" t="s">
        <v>732</v>
      </c>
      <c r="F222" s="250" t="str">
        <f>IF(wskakunin_dairi1_FAX="", "", wskakunin_dairi1_FAX)</f>
        <v/>
      </c>
      <c r="G222" s="22"/>
      <c r="H222" s="22"/>
    </row>
    <row r="223" spans="1:8" ht="15" customHeight="1">
      <c r="A223" s="66"/>
      <c r="B223" s="118" t="s">
        <v>194</v>
      </c>
      <c r="D223" s="22"/>
      <c r="E223" s="20" t="s">
        <v>211</v>
      </c>
      <c r="F223" s="250" t="str">
        <f>IF(wskakunin_dairi1_NAME&amp;wskakunin_dairi1_JIMU_NAME="","",IF(wskakunin_dairi1_JIMU_NAME="",wskakunin_dairi1_NAME,wskakunin_dairi1_JIMU_NAME&amp;"　"&amp;wskakunin_dairi1_NAME))</f>
        <v>XXXアーキ　テスト代理人</v>
      </c>
      <c r="G223" s="22"/>
      <c r="H223" s="22"/>
    </row>
    <row r="224" spans="1:8" ht="15" customHeight="1">
      <c r="A224" s="66"/>
      <c r="B224" s="658"/>
      <c r="D224" s="22"/>
      <c r="E224" s="20" t="s">
        <v>3433</v>
      </c>
      <c r="F224" s="250" t="str">
        <f>IF(AND(cst_wskakunin_dairi1_JIMU_NAME="",cst_wsflat35_dairi1_POST=""),cst_wskakunin_dairi1_NAME,IF(cst_wskakunin_dairi1_JIMU_NAME="",cst_wsflat35_dairi1_POST&amp;"　"&amp;cst_wskakunin_dairi1_NAME,IF(cst_wsflat35_dairi1_POST="",cst_wskakunin_dairi1_JIMU_NAME&amp;"　"&amp;cst_wskakunin_dairi1_NAME,cst_wskakunin_dairi1_JIMU_NAME&amp;"　"&amp;cst_wsflat35_dairi1_POST&amp;"　"&amp;cst_wskakunin_dairi1_NAME)))</f>
        <v>XXXアーキ　テスト代理人</v>
      </c>
      <c r="G224" s="22"/>
      <c r="H224" s="22"/>
    </row>
    <row r="225" spans="1:8" ht="15" customHeight="1">
      <c r="A225" s="66"/>
      <c r="B225" s="658"/>
      <c r="D225" s="39"/>
      <c r="E225" s="20" t="s">
        <v>4349</v>
      </c>
      <c r="F225" s="250" t="str">
        <f>wskakunin_dairi1_JIMU_NAME&amp;IF(wskakunin_dairi1_JIMU_NAME="","",CHAR(10))&amp;wskakunin_dairi1_NAME</f>
        <v>XXXアーキ
テスト代理人</v>
      </c>
      <c r="G225" s="22"/>
      <c r="H225" s="22"/>
    </row>
    <row r="226" spans="1:8" ht="15" customHeight="1">
      <c r="A226" s="57" t="s">
        <v>1667</v>
      </c>
      <c r="B226" s="116"/>
      <c r="G226" s="22"/>
      <c r="H226" s="22"/>
    </row>
    <row r="227" spans="1:8" ht="15" customHeight="1">
      <c r="A227" s="117"/>
      <c r="B227" s="81" t="s">
        <v>656</v>
      </c>
      <c r="C227" s="20" t="s">
        <v>1671</v>
      </c>
      <c r="D227" s="250"/>
      <c r="E227" s="20" t="s">
        <v>1672</v>
      </c>
      <c r="F227" s="250" t="str">
        <f>IF(wskakunin_dairi2__sikaku="", "", wskakunin_dairi2__sikaku)</f>
        <v/>
      </c>
      <c r="H227" s="22"/>
    </row>
    <row r="228" spans="1:8" ht="15" customHeight="1">
      <c r="A228" s="117"/>
      <c r="B228" s="81" t="s">
        <v>657</v>
      </c>
      <c r="C228" s="20" t="s">
        <v>1673</v>
      </c>
      <c r="D228" s="250"/>
      <c r="E228" s="20" t="s">
        <v>1674</v>
      </c>
      <c r="F228" s="250" t="str">
        <f>IF(wskakunin_dairi2_SIKAKU__label="","",wskakunin_dairi2_SIKAKU__label)</f>
        <v/>
      </c>
      <c r="H228" s="22"/>
    </row>
    <row r="229" spans="1:8" ht="15" customHeight="1">
      <c r="A229" s="117"/>
      <c r="B229" s="81" t="s">
        <v>652</v>
      </c>
      <c r="C229" s="20" t="s">
        <v>1675</v>
      </c>
      <c r="D229" s="250"/>
      <c r="E229" s="20" t="s">
        <v>1676</v>
      </c>
      <c r="F229" s="250" t="str">
        <f>IF(wskakunin_dairi2_TOUROKU_KIKAN__label="","",wskakunin_dairi2_TOUROKU_KIKAN__label)</f>
        <v/>
      </c>
      <c r="H229" s="22"/>
    </row>
    <row r="230" spans="1:8" ht="15" customHeight="1">
      <c r="A230" s="117"/>
      <c r="B230" s="81" t="s">
        <v>653</v>
      </c>
      <c r="C230" s="20" t="s">
        <v>1677</v>
      </c>
      <c r="D230" s="252"/>
      <c r="E230" s="20" t="s">
        <v>1678</v>
      </c>
      <c r="F230" s="250" t="str">
        <f>IF(wskakunin_dairi2_KENTIKUSI_NO="","",wskakunin_dairi2_KENTIKUSI_NO)</f>
        <v/>
      </c>
      <c r="H230" s="22"/>
    </row>
    <row r="231" spans="1:8" ht="15" customHeight="1">
      <c r="A231" s="66"/>
      <c r="B231" s="81" t="s">
        <v>4</v>
      </c>
      <c r="C231" s="20" t="s">
        <v>1679</v>
      </c>
      <c r="D231" s="250"/>
      <c r="E231" s="20" t="s">
        <v>1680</v>
      </c>
      <c r="F231" s="250" t="str">
        <f>IF(wskakunin_dairi2_NAME="", "", wskakunin_dairi2_NAME)</f>
        <v/>
      </c>
      <c r="H231" s="22"/>
    </row>
    <row r="232" spans="1:8" ht="15" customHeight="1">
      <c r="A232" s="66"/>
      <c r="B232" s="81" t="s">
        <v>138</v>
      </c>
      <c r="C232" s="20" t="s">
        <v>1681</v>
      </c>
      <c r="D232" s="250"/>
      <c r="E232" s="20" t="s">
        <v>1682</v>
      </c>
      <c r="F232" s="250" t="str">
        <f>IF(wskakunin_dairi2_NAME_KANA="", "", wskakunin_dairi2_NAME_KANA)</f>
        <v/>
      </c>
      <c r="H232" s="22"/>
    </row>
    <row r="233" spans="1:8" ht="15" customHeight="1">
      <c r="A233" s="66"/>
      <c r="B233" s="81" t="s">
        <v>658</v>
      </c>
      <c r="C233" s="20" t="s">
        <v>1683</v>
      </c>
      <c r="D233" s="250"/>
      <c r="E233" s="20" t="s">
        <v>1684</v>
      </c>
      <c r="F233" s="250" t="str">
        <f>IF(wskakunin_dairi2_JIMU__sikaku="", "", wskakunin_dairi2_JIMU__sikaku)</f>
        <v/>
      </c>
      <c r="H233" s="22"/>
    </row>
    <row r="234" spans="1:8" ht="15" customHeight="1">
      <c r="A234" s="66"/>
      <c r="B234" s="81" t="s">
        <v>131</v>
      </c>
      <c r="C234" s="20" t="s">
        <v>1685</v>
      </c>
      <c r="D234" s="250"/>
      <c r="E234" s="20" t="s">
        <v>1686</v>
      </c>
      <c r="F234" s="250" t="str">
        <f>IF(wskakunin_dairi2_JIMU_SIKAKU__label="","",wskakunin_dairi2_JIMU_SIKAKU__label)</f>
        <v/>
      </c>
      <c r="H234" s="22"/>
    </row>
    <row r="235" spans="1:8" ht="15" customHeight="1">
      <c r="A235" s="66"/>
      <c r="B235" s="81" t="s">
        <v>659</v>
      </c>
      <c r="C235" s="20" t="s">
        <v>1687</v>
      </c>
      <c r="D235" s="250"/>
      <c r="E235" s="20" t="s">
        <v>1688</v>
      </c>
      <c r="F235" s="250" t="str">
        <f>IF(wskakunin_dairi2_JIMU_TOUROKU_KIKAN__label="","",wskakunin_dairi2_JIMU_TOUROKU_KIKAN__label)</f>
        <v/>
      </c>
      <c r="H235" s="22"/>
    </row>
    <row r="236" spans="1:8" ht="15" customHeight="1">
      <c r="A236" s="66"/>
      <c r="B236" s="81" t="s">
        <v>660</v>
      </c>
      <c r="C236" s="20" t="s">
        <v>1689</v>
      </c>
      <c r="D236" s="252"/>
      <c r="E236" s="20" t="s">
        <v>1690</v>
      </c>
      <c r="F236" s="250" t="str">
        <f>IF(wskakunin_dairi2_JIMU_NO="","",wskakunin_dairi2_JIMU_NO)</f>
        <v/>
      </c>
      <c r="H236" s="22"/>
    </row>
    <row r="237" spans="1:8" ht="15" customHeight="1">
      <c r="A237" s="66"/>
      <c r="B237" s="81" t="s">
        <v>132</v>
      </c>
      <c r="C237" s="20" t="s">
        <v>1691</v>
      </c>
      <c r="D237" s="250"/>
      <c r="E237" s="20" t="s">
        <v>1692</v>
      </c>
      <c r="F237" s="250" t="str">
        <f>IF(wskakunin_dairi2_JIMU_NAME="", "",wskakunin_dairi2_JIMU_NAME)</f>
        <v/>
      </c>
      <c r="H237" s="22"/>
    </row>
    <row r="238" spans="1:8" ht="15" customHeight="1">
      <c r="A238" s="66"/>
      <c r="B238" s="81" t="s">
        <v>18</v>
      </c>
      <c r="C238" s="20" t="s">
        <v>1693</v>
      </c>
      <c r="D238" s="252"/>
      <c r="E238" s="20" t="s">
        <v>1694</v>
      </c>
      <c r="F238" s="250" t="str">
        <f>IF(wskakunin_dairi2_ZIP="", "", wskakunin_dairi2_ZIP)</f>
        <v/>
      </c>
      <c r="H238" s="22"/>
    </row>
    <row r="239" spans="1:8" ht="15" customHeight="1">
      <c r="A239" s="66"/>
      <c r="B239" s="81" t="s">
        <v>23</v>
      </c>
      <c r="C239" s="20" t="s">
        <v>1695</v>
      </c>
      <c r="D239" s="250"/>
      <c r="E239" s="20" t="s">
        <v>1696</v>
      </c>
      <c r="F239" s="250" t="str">
        <f>IF(wskakunin_dairi2__address="", "", wskakunin_dairi2__address)</f>
        <v/>
      </c>
      <c r="H239" s="22"/>
    </row>
    <row r="240" spans="1:8" ht="15" customHeight="1">
      <c r="A240" s="66"/>
      <c r="B240" s="81" t="s">
        <v>20</v>
      </c>
      <c r="C240" s="20" t="s">
        <v>1697</v>
      </c>
      <c r="D240" s="252"/>
      <c r="E240" s="20" t="s">
        <v>1698</v>
      </c>
      <c r="F240" s="250" t="str">
        <f>IF(wskakunin_dairi2_TEL="", "", wskakunin_dairi2_TEL)</f>
        <v/>
      </c>
      <c r="H240" s="22"/>
    </row>
    <row r="241" spans="1:8" ht="15" customHeight="1">
      <c r="A241" s="66"/>
      <c r="B241" s="81" t="s">
        <v>730</v>
      </c>
      <c r="C241" s="20" t="s">
        <v>1699</v>
      </c>
      <c r="D241" s="252"/>
      <c r="E241" s="20" t="s">
        <v>1700</v>
      </c>
      <c r="F241" s="250" t="str">
        <f>IF(wskakunin_dairi2_FAX="", "", wskakunin_dairi2_FAX)</f>
        <v/>
      </c>
      <c r="H241" s="22"/>
    </row>
    <row r="242" spans="1:8" ht="15" customHeight="1">
      <c r="A242" s="66"/>
      <c r="B242" s="118" t="s">
        <v>194</v>
      </c>
      <c r="D242" s="22"/>
      <c r="E242" s="20" t="s">
        <v>1701</v>
      </c>
      <c r="F242" s="250" t="str">
        <f>IF(wskakunin_dairi2_NAME&amp;wskakunin_dairi2_JIMU_NAME="","",IF(wskakunin_dairi2_JIMU_NAME="",wskakunin_dairi2_NAME,wskakunin_dairi2_JIMU_NAME&amp;"　"&amp;wskakunin_dairi2_NAME))</f>
        <v/>
      </c>
      <c r="H242" s="22"/>
    </row>
    <row r="243" spans="1:8" ht="15" customHeight="1">
      <c r="A243" s="67"/>
      <c r="B243" s="119"/>
      <c r="D243" s="39"/>
      <c r="F243" s="22"/>
      <c r="H243" s="22"/>
    </row>
    <row r="244" spans="1:8" ht="15" customHeight="1">
      <c r="A244" s="57" t="s">
        <v>1668</v>
      </c>
      <c r="B244" s="116"/>
      <c r="H244" s="22"/>
    </row>
    <row r="245" spans="1:8" ht="15" customHeight="1">
      <c r="A245" s="117"/>
      <c r="B245" s="81" t="s">
        <v>656</v>
      </c>
      <c r="C245" s="20" t="s">
        <v>1702</v>
      </c>
      <c r="D245" s="250"/>
      <c r="E245" s="20" t="s">
        <v>1703</v>
      </c>
      <c r="F245" s="250" t="str">
        <f>IF(wskakunin_dairi3__sikaku="", "", wskakunin_dairi3__sikaku)</f>
        <v/>
      </c>
      <c r="H245" s="22"/>
    </row>
    <row r="246" spans="1:8" ht="15" customHeight="1">
      <c r="A246" s="117"/>
      <c r="B246" s="81" t="s">
        <v>657</v>
      </c>
      <c r="C246" s="20" t="s">
        <v>1704</v>
      </c>
      <c r="D246" s="250"/>
      <c r="E246" s="20" t="s">
        <v>1705</v>
      </c>
      <c r="F246" s="250" t="str">
        <f>IF(wskakunin_dairi3_SIKAKU__label="","",wskakunin_dairi3_SIKAKU__label)</f>
        <v/>
      </c>
      <c r="H246" s="22"/>
    </row>
    <row r="247" spans="1:8" ht="15" customHeight="1">
      <c r="A247" s="117"/>
      <c r="B247" s="81" t="s">
        <v>652</v>
      </c>
      <c r="C247" s="20" t="s">
        <v>1706</v>
      </c>
      <c r="D247" s="250"/>
      <c r="E247" s="20" t="s">
        <v>1707</v>
      </c>
      <c r="F247" s="250" t="str">
        <f>IF(wskakunin_dairi3_TOUROKU_KIKAN__label="","",wskakunin_dairi3_TOUROKU_KIKAN__label)</f>
        <v/>
      </c>
      <c r="H247" s="22"/>
    </row>
    <row r="248" spans="1:8" ht="15" customHeight="1">
      <c r="A248" s="117"/>
      <c r="B248" s="81" t="s">
        <v>653</v>
      </c>
      <c r="C248" s="20" t="s">
        <v>1708</v>
      </c>
      <c r="D248" s="252"/>
      <c r="E248" s="20" t="s">
        <v>1709</v>
      </c>
      <c r="F248" s="250" t="str">
        <f>IF(wskakunin_dairi3_KENTIKUSI_NO="","",wskakunin_dairi3_KENTIKUSI_NO)</f>
        <v/>
      </c>
      <c r="H248" s="22"/>
    </row>
    <row r="249" spans="1:8" ht="15" customHeight="1">
      <c r="A249" s="66"/>
      <c r="B249" s="81" t="s">
        <v>4</v>
      </c>
      <c r="C249" s="20" t="s">
        <v>1710</v>
      </c>
      <c r="D249" s="250"/>
      <c r="E249" s="20" t="s">
        <v>1711</v>
      </c>
      <c r="F249" s="250" t="str">
        <f>IF(wskakunin_dairi3_NAME="", "", wskakunin_dairi3_NAME)</f>
        <v/>
      </c>
      <c r="H249" s="22"/>
    </row>
    <row r="250" spans="1:8" ht="15" customHeight="1">
      <c r="A250" s="66"/>
      <c r="B250" s="81" t="s">
        <v>138</v>
      </c>
      <c r="C250" s="20" t="s">
        <v>1712</v>
      </c>
      <c r="D250" s="250"/>
      <c r="E250" s="20" t="s">
        <v>1713</v>
      </c>
      <c r="F250" s="250" t="str">
        <f>IF(wskakunin_dairi3_NAME_KANA="", "", wskakunin_dairi3_NAME_KANA)</f>
        <v/>
      </c>
      <c r="H250" s="22"/>
    </row>
    <row r="251" spans="1:8" ht="15" customHeight="1">
      <c r="A251" s="66"/>
      <c r="B251" s="81" t="s">
        <v>658</v>
      </c>
      <c r="C251" s="20" t="s">
        <v>1714</v>
      </c>
      <c r="D251" s="250"/>
      <c r="E251" s="20" t="s">
        <v>1715</v>
      </c>
      <c r="F251" s="250" t="str">
        <f>IF(wskakunin_dairi3_JIMU__sikaku="", "", wskakunin_dairi3_JIMU__sikaku)</f>
        <v/>
      </c>
      <c r="H251" s="22"/>
    </row>
    <row r="252" spans="1:8" ht="15" customHeight="1">
      <c r="A252" s="66"/>
      <c r="B252" s="81" t="s">
        <v>131</v>
      </c>
      <c r="C252" s="20" t="s">
        <v>1716</v>
      </c>
      <c r="D252" s="250"/>
      <c r="E252" s="20" t="s">
        <v>1717</v>
      </c>
      <c r="F252" s="250" t="str">
        <f>IF(wskakunin_dairi3_JIMU_SIKAKU__label="","",wskakunin_dairi3_JIMU_SIKAKU__label)</f>
        <v/>
      </c>
      <c r="H252" s="22"/>
    </row>
    <row r="253" spans="1:8" ht="15" customHeight="1">
      <c r="A253" s="66"/>
      <c r="B253" s="81" t="s">
        <v>659</v>
      </c>
      <c r="C253" s="20" t="s">
        <v>1718</v>
      </c>
      <c r="D253" s="250"/>
      <c r="E253" s="20" t="s">
        <v>1719</v>
      </c>
      <c r="F253" s="250" t="str">
        <f>IF(wskakunin_dairi3_JIMU_TOUROKU_KIKAN__label="","",wskakunin_dairi3_JIMU_TOUROKU_KIKAN__label)</f>
        <v/>
      </c>
      <c r="H253" s="22"/>
    </row>
    <row r="254" spans="1:8" ht="15" customHeight="1">
      <c r="A254" s="66"/>
      <c r="B254" s="81" t="s">
        <v>660</v>
      </c>
      <c r="C254" s="20" t="s">
        <v>1720</v>
      </c>
      <c r="D254" s="252"/>
      <c r="E254" s="20" t="s">
        <v>1721</v>
      </c>
      <c r="F254" s="250" t="str">
        <f>IF(wskakunin_dairi3_JIMU_NO="","",wskakunin_dairi3_JIMU_NO)</f>
        <v/>
      </c>
      <c r="H254" s="22"/>
    </row>
    <row r="255" spans="1:8" ht="15" customHeight="1">
      <c r="A255" s="66"/>
      <c r="B255" s="81" t="s">
        <v>132</v>
      </c>
      <c r="C255" s="20" t="s">
        <v>1722</v>
      </c>
      <c r="D255" s="250"/>
      <c r="E255" s="20" t="s">
        <v>1723</v>
      </c>
      <c r="F255" s="250" t="str">
        <f>IF(wskakunin_dairi3_JIMU_NAME="", "",wskakunin_dairi3_JIMU_NAME)</f>
        <v/>
      </c>
      <c r="H255" s="22"/>
    </row>
    <row r="256" spans="1:8" ht="15" customHeight="1">
      <c r="A256" s="66"/>
      <c r="B256" s="81" t="s">
        <v>18</v>
      </c>
      <c r="C256" s="20" t="s">
        <v>1724</v>
      </c>
      <c r="D256" s="252"/>
      <c r="E256" s="20" t="s">
        <v>1725</v>
      </c>
      <c r="F256" s="250" t="str">
        <f>IF(wskakunin_dairi3_ZIP="", "", wskakunin_dairi3_ZIP)</f>
        <v/>
      </c>
      <c r="H256" s="22"/>
    </row>
    <row r="257" spans="1:8" ht="15" customHeight="1">
      <c r="A257" s="66"/>
      <c r="B257" s="81" t="s">
        <v>23</v>
      </c>
      <c r="C257" s="20" t="s">
        <v>1726</v>
      </c>
      <c r="D257" s="250"/>
      <c r="E257" s="20" t="s">
        <v>1727</v>
      </c>
      <c r="F257" s="250" t="str">
        <f>IF(wskakunin_dairi3__address="", "", wskakunin_dairi3__address)</f>
        <v/>
      </c>
      <c r="H257" s="22"/>
    </row>
    <row r="258" spans="1:8" ht="15" customHeight="1">
      <c r="A258" s="66"/>
      <c r="B258" s="81" t="s">
        <v>20</v>
      </c>
      <c r="C258" s="20" t="s">
        <v>1728</v>
      </c>
      <c r="D258" s="252"/>
      <c r="E258" s="20" t="s">
        <v>1729</v>
      </c>
      <c r="F258" s="250" t="str">
        <f>IF(wskakunin_dairi3_TEL="", "", wskakunin_dairi3_TEL)</f>
        <v/>
      </c>
      <c r="H258" s="22"/>
    </row>
    <row r="259" spans="1:8" ht="15" customHeight="1">
      <c r="A259" s="66"/>
      <c r="B259" s="81" t="s">
        <v>730</v>
      </c>
      <c r="C259" s="20" t="s">
        <v>1730</v>
      </c>
      <c r="D259" s="252"/>
      <c r="E259" s="20" t="s">
        <v>1731</v>
      </c>
      <c r="F259" s="250" t="str">
        <f>IF(wskakunin_dairi3_FAX="", "", wskakunin_dairi3_FAX)</f>
        <v/>
      </c>
      <c r="H259" s="22"/>
    </row>
    <row r="260" spans="1:8" ht="15" customHeight="1">
      <c r="A260" s="66"/>
      <c r="B260" s="118" t="s">
        <v>194</v>
      </c>
      <c r="D260" s="22"/>
      <c r="E260" s="20" t="s">
        <v>1732</v>
      </c>
      <c r="F260" s="250" t="str">
        <f>IF(wskakunin_dairi3_NAME&amp;wskakunin_dairi3_JIMU_NAME="","",IF(wskakunin_dairi3_JIMU_NAME="",wskakunin_dairi3_NAME,wskakunin_dairi3_JIMU_NAME&amp;"　"&amp;wskakunin_dairi3_NAME))</f>
        <v/>
      </c>
      <c r="H260" s="22"/>
    </row>
    <row r="261" spans="1:8" ht="15" customHeight="1">
      <c r="A261" s="67"/>
      <c r="B261" s="119"/>
      <c r="D261" s="39"/>
      <c r="F261" s="22"/>
      <c r="H261" s="22"/>
    </row>
    <row r="262" spans="1:8" ht="15" customHeight="1">
      <c r="A262" s="57" t="s">
        <v>1669</v>
      </c>
      <c r="B262" s="116"/>
      <c r="H262" s="22"/>
    </row>
    <row r="263" spans="1:8" ht="15" customHeight="1">
      <c r="A263" s="117"/>
      <c r="B263" s="81" t="s">
        <v>656</v>
      </c>
      <c r="C263" s="20" t="s">
        <v>1733</v>
      </c>
      <c r="D263" s="250"/>
      <c r="E263" s="20" t="s">
        <v>1734</v>
      </c>
      <c r="F263" s="250" t="str">
        <f>IF(wskakunin_dairi4__sikaku="", "", wskakunin_dairi4__sikaku)</f>
        <v/>
      </c>
      <c r="H263" s="22"/>
    </row>
    <row r="264" spans="1:8" ht="15" customHeight="1">
      <c r="A264" s="117"/>
      <c r="B264" s="81" t="s">
        <v>657</v>
      </c>
      <c r="C264" s="20" t="s">
        <v>1735</v>
      </c>
      <c r="D264" s="250"/>
      <c r="E264" s="20" t="s">
        <v>1736</v>
      </c>
      <c r="F264" s="250" t="str">
        <f>IF(wskakunin_dairi4_SIKAKU__label="","",wskakunin_dairi4_SIKAKU__label)</f>
        <v/>
      </c>
      <c r="H264" s="22"/>
    </row>
    <row r="265" spans="1:8" ht="15" customHeight="1">
      <c r="A265" s="117"/>
      <c r="B265" s="81" t="s">
        <v>652</v>
      </c>
      <c r="C265" s="20" t="s">
        <v>1737</v>
      </c>
      <c r="D265" s="250"/>
      <c r="E265" s="20" t="s">
        <v>1738</v>
      </c>
      <c r="F265" s="250" t="str">
        <f>IF(wskakunin_dairi4_TOUROKU_KIKAN__label="","",wskakunin_dairi4_TOUROKU_KIKAN__label)</f>
        <v/>
      </c>
      <c r="H265" s="22"/>
    </row>
    <row r="266" spans="1:8" ht="15" customHeight="1">
      <c r="A266" s="117"/>
      <c r="B266" s="81" t="s">
        <v>653</v>
      </c>
      <c r="C266" s="20" t="s">
        <v>1739</v>
      </c>
      <c r="D266" s="252"/>
      <c r="E266" s="20" t="s">
        <v>1740</v>
      </c>
      <c r="F266" s="250" t="str">
        <f>IF(wskakunin_dairi4_KENTIKUSI_NO="","",wskakunin_dairi4_KENTIKUSI_NO)</f>
        <v/>
      </c>
      <c r="H266" s="22"/>
    </row>
    <row r="267" spans="1:8" ht="15" customHeight="1">
      <c r="A267" s="66"/>
      <c r="B267" s="81" t="s">
        <v>4</v>
      </c>
      <c r="C267" s="20" t="s">
        <v>1741</v>
      </c>
      <c r="D267" s="250"/>
      <c r="E267" s="20" t="s">
        <v>1742</v>
      </c>
      <c r="F267" s="250" t="str">
        <f>IF(wskakunin_dairi4_NAME="", "", wskakunin_dairi4_NAME)</f>
        <v/>
      </c>
      <c r="H267" s="22"/>
    </row>
    <row r="268" spans="1:8" ht="15" customHeight="1">
      <c r="A268" s="66"/>
      <c r="B268" s="81" t="s">
        <v>138</v>
      </c>
      <c r="C268" s="20" t="s">
        <v>1743</v>
      </c>
      <c r="D268" s="250"/>
      <c r="E268" s="20" t="s">
        <v>1744</v>
      </c>
      <c r="F268" s="250" t="str">
        <f>IF(wskakunin_dairi4_NAME_KANA="", "", wskakunin_dairi4_NAME_KANA)</f>
        <v/>
      </c>
      <c r="H268" s="22"/>
    </row>
    <row r="269" spans="1:8" ht="15" customHeight="1">
      <c r="A269" s="66"/>
      <c r="B269" s="81" t="s">
        <v>658</v>
      </c>
      <c r="C269" s="20" t="s">
        <v>1745</v>
      </c>
      <c r="D269" s="250"/>
      <c r="E269" s="20" t="s">
        <v>1746</v>
      </c>
      <c r="F269" s="250" t="str">
        <f>IF(wskakunin_dairi4_JIMU__sikaku="", "", wskakunin_dairi4_JIMU__sikaku)</f>
        <v/>
      </c>
      <c r="H269" s="22"/>
    </row>
    <row r="270" spans="1:8" ht="15" customHeight="1">
      <c r="A270" s="66"/>
      <c r="B270" s="81" t="s">
        <v>131</v>
      </c>
      <c r="C270" s="20" t="s">
        <v>1747</v>
      </c>
      <c r="D270" s="250"/>
      <c r="E270" s="20" t="s">
        <v>1748</v>
      </c>
      <c r="F270" s="250" t="str">
        <f>IF(wskakunin_dairi4_JIMU_SIKAKU__label="","",wskakunin_dairi4_JIMU_SIKAKU__label)</f>
        <v/>
      </c>
      <c r="H270" s="22"/>
    </row>
    <row r="271" spans="1:8" ht="15" customHeight="1">
      <c r="A271" s="66"/>
      <c r="B271" s="81" t="s">
        <v>659</v>
      </c>
      <c r="C271" s="20" t="s">
        <v>1749</v>
      </c>
      <c r="D271" s="250"/>
      <c r="E271" s="20" t="s">
        <v>1750</v>
      </c>
      <c r="F271" s="250" t="str">
        <f>IF(wskakunin_dairi4_JIMU_TOUROKU_KIKAN__label="","",wskakunin_dairi4_JIMU_TOUROKU_KIKAN__label)</f>
        <v/>
      </c>
      <c r="H271" s="22"/>
    </row>
    <row r="272" spans="1:8" ht="15" customHeight="1">
      <c r="A272" s="66"/>
      <c r="B272" s="81" t="s">
        <v>660</v>
      </c>
      <c r="C272" s="20" t="s">
        <v>1751</v>
      </c>
      <c r="D272" s="252"/>
      <c r="E272" s="20" t="s">
        <v>1752</v>
      </c>
      <c r="F272" s="250" t="str">
        <f>IF(wskakunin_dairi4_JIMU_NO="","",wskakunin_dairi4_JIMU_NO)</f>
        <v/>
      </c>
      <c r="H272" s="22"/>
    </row>
    <row r="273" spans="1:8" ht="15" customHeight="1">
      <c r="A273" s="66"/>
      <c r="B273" s="81" t="s">
        <v>132</v>
      </c>
      <c r="C273" s="20" t="s">
        <v>1753</v>
      </c>
      <c r="D273" s="250"/>
      <c r="E273" s="20" t="s">
        <v>1754</v>
      </c>
      <c r="F273" s="250" t="str">
        <f>IF(wskakunin_dairi4_JIMU_NAME="", "",wskakunin_dairi4_JIMU_NAME)</f>
        <v/>
      </c>
      <c r="H273" s="22"/>
    </row>
    <row r="274" spans="1:8" ht="15" customHeight="1">
      <c r="A274" s="66"/>
      <c r="B274" s="81" t="s">
        <v>18</v>
      </c>
      <c r="C274" s="20" t="s">
        <v>1755</v>
      </c>
      <c r="D274" s="252"/>
      <c r="E274" s="20" t="s">
        <v>1756</v>
      </c>
      <c r="F274" s="250" t="str">
        <f>IF(wskakunin_dairi4_ZIP="", "", wskakunin_dairi4_ZIP)</f>
        <v/>
      </c>
      <c r="H274" s="22"/>
    </row>
    <row r="275" spans="1:8" ht="15" customHeight="1">
      <c r="A275" s="66"/>
      <c r="B275" s="81" t="s">
        <v>23</v>
      </c>
      <c r="C275" s="20" t="s">
        <v>1757</v>
      </c>
      <c r="D275" s="250"/>
      <c r="E275" s="20" t="s">
        <v>1758</v>
      </c>
      <c r="F275" s="250" t="str">
        <f>IF(wskakunin_dairi4__address="", "", wskakunin_dairi4__address)</f>
        <v/>
      </c>
      <c r="H275" s="22"/>
    </row>
    <row r="276" spans="1:8" ht="15" customHeight="1">
      <c r="A276" s="66"/>
      <c r="B276" s="81" t="s">
        <v>20</v>
      </c>
      <c r="C276" s="20" t="s">
        <v>1759</v>
      </c>
      <c r="D276" s="252"/>
      <c r="E276" s="20" t="s">
        <v>1760</v>
      </c>
      <c r="F276" s="250" t="str">
        <f>IF(wskakunin_dairi4_TEL="", "", wskakunin_dairi4_TEL)</f>
        <v/>
      </c>
      <c r="H276" s="22"/>
    </row>
    <row r="277" spans="1:8" ht="15" customHeight="1">
      <c r="A277" s="66"/>
      <c r="B277" s="81" t="s">
        <v>730</v>
      </c>
      <c r="C277" s="20" t="s">
        <v>1761</v>
      </c>
      <c r="D277" s="252"/>
      <c r="E277" s="20" t="s">
        <v>1762</v>
      </c>
      <c r="F277" s="250" t="str">
        <f>IF(wskakunin_dairi4_FAX="", "", wskakunin_dairi4_FAX)</f>
        <v/>
      </c>
      <c r="H277" s="22"/>
    </row>
    <row r="278" spans="1:8" ht="15" customHeight="1">
      <c r="A278" s="66"/>
      <c r="B278" s="118" t="s">
        <v>194</v>
      </c>
      <c r="D278" s="22"/>
      <c r="E278" s="20" t="s">
        <v>1763</v>
      </c>
      <c r="F278" s="250" t="str">
        <f>IF(wskakunin_dairi4_NAME&amp;wskakunin_dairi4_JIMU_NAME="","",IF(wskakunin_dairi4_JIMU_NAME="",wskakunin_dairi4_NAME,wskakunin_dairi4_JIMU_NAME&amp;"　"&amp;wskakunin_dairi4_NAME))</f>
        <v/>
      </c>
      <c r="H278" s="22"/>
    </row>
    <row r="279" spans="1:8" ht="15" customHeight="1">
      <c r="A279" s="67"/>
      <c r="B279" s="119"/>
      <c r="D279" s="39"/>
      <c r="F279" s="22"/>
      <c r="H279" s="22"/>
    </row>
    <row r="280" spans="1:8" ht="15" customHeight="1">
      <c r="A280" s="57" t="s">
        <v>1670</v>
      </c>
      <c r="B280" s="116"/>
      <c r="H280" s="22"/>
    </row>
    <row r="281" spans="1:8" ht="15" customHeight="1">
      <c r="A281" s="117"/>
      <c r="B281" s="81" t="s">
        <v>656</v>
      </c>
      <c r="C281" s="20" t="s">
        <v>1764</v>
      </c>
      <c r="D281" s="250"/>
      <c r="E281" s="20" t="s">
        <v>1765</v>
      </c>
      <c r="F281" s="250" t="str">
        <f>IF(wskakunin_dairi5__sikaku="", "", wskakunin_dairi5__sikaku)</f>
        <v/>
      </c>
      <c r="H281" s="22"/>
    </row>
    <row r="282" spans="1:8" ht="15" customHeight="1">
      <c r="A282" s="117"/>
      <c r="B282" s="81" t="s">
        <v>657</v>
      </c>
      <c r="C282" s="20" t="s">
        <v>1766</v>
      </c>
      <c r="D282" s="250"/>
      <c r="E282" s="20" t="s">
        <v>1767</v>
      </c>
      <c r="F282" s="250" t="str">
        <f>IF(wskakunin_dairi5_SIKAKU__label="","",wskakunin_dairi5_SIKAKU__label)</f>
        <v/>
      </c>
      <c r="H282" s="22"/>
    </row>
    <row r="283" spans="1:8" ht="15" customHeight="1">
      <c r="A283" s="117"/>
      <c r="B283" s="81" t="s">
        <v>652</v>
      </c>
      <c r="C283" s="20" t="s">
        <v>1768</v>
      </c>
      <c r="D283" s="250"/>
      <c r="E283" s="20" t="s">
        <v>1769</v>
      </c>
      <c r="F283" s="250" t="str">
        <f>IF(wskakunin_dairi5_TOUROKU_KIKAN__label="","",wskakunin_dairi5_TOUROKU_KIKAN__label)</f>
        <v/>
      </c>
      <c r="H283" s="22"/>
    </row>
    <row r="284" spans="1:8" ht="15" customHeight="1">
      <c r="A284" s="117"/>
      <c r="B284" s="81" t="s">
        <v>653</v>
      </c>
      <c r="C284" s="20" t="s">
        <v>1770</v>
      </c>
      <c r="D284" s="252"/>
      <c r="E284" s="20" t="s">
        <v>1771</v>
      </c>
      <c r="F284" s="250" t="str">
        <f>IF(wskakunin_dairi5_KENTIKUSI_NO="","",wskakunin_dairi5_KENTIKUSI_NO)</f>
        <v/>
      </c>
      <c r="H284" s="22"/>
    </row>
    <row r="285" spans="1:8" ht="15" customHeight="1">
      <c r="A285" s="66"/>
      <c r="B285" s="81" t="s">
        <v>4</v>
      </c>
      <c r="C285" s="20" t="s">
        <v>1772</v>
      </c>
      <c r="D285" s="250"/>
      <c r="E285" s="20" t="s">
        <v>1773</v>
      </c>
      <c r="F285" s="250" t="str">
        <f>IF(wskakunin_dairi5_NAME="", "", wskakunin_dairi5_NAME)</f>
        <v/>
      </c>
      <c r="H285" s="22"/>
    </row>
    <row r="286" spans="1:8" ht="15" customHeight="1">
      <c r="A286" s="66"/>
      <c r="B286" s="81" t="s">
        <v>138</v>
      </c>
      <c r="C286" s="20" t="s">
        <v>1774</v>
      </c>
      <c r="D286" s="250"/>
      <c r="E286" s="20" t="s">
        <v>1775</v>
      </c>
      <c r="F286" s="250" t="str">
        <f>IF(wskakunin_dairi5_NAME_KANA="", "", wskakunin_dairi5_NAME_KANA)</f>
        <v/>
      </c>
      <c r="H286" s="22"/>
    </row>
    <row r="287" spans="1:8" ht="15" customHeight="1">
      <c r="A287" s="66"/>
      <c r="B287" s="81" t="s">
        <v>658</v>
      </c>
      <c r="C287" s="20" t="s">
        <v>1776</v>
      </c>
      <c r="D287" s="250"/>
      <c r="E287" s="20" t="s">
        <v>1777</v>
      </c>
      <c r="F287" s="250" t="str">
        <f>IF(wskakunin_dairi5_JIMU__sikaku="", "", wskakunin_dairi5_JIMU__sikaku)</f>
        <v/>
      </c>
      <c r="H287" s="22"/>
    </row>
    <row r="288" spans="1:8" ht="15" customHeight="1">
      <c r="A288" s="66"/>
      <c r="B288" s="81" t="s">
        <v>131</v>
      </c>
      <c r="C288" s="20" t="s">
        <v>1778</v>
      </c>
      <c r="D288" s="250"/>
      <c r="E288" s="20" t="s">
        <v>1779</v>
      </c>
      <c r="F288" s="250" t="str">
        <f>IF(wskakunin_dairi5_JIMU_SIKAKU__label="","",wskakunin_dairi5_JIMU_SIKAKU__label)</f>
        <v/>
      </c>
      <c r="H288" s="22"/>
    </row>
    <row r="289" spans="1:8" ht="15" customHeight="1">
      <c r="A289" s="66"/>
      <c r="B289" s="81" t="s">
        <v>659</v>
      </c>
      <c r="C289" s="20" t="s">
        <v>1780</v>
      </c>
      <c r="D289" s="250"/>
      <c r="E289" s="20" t="s">
        <v>1781</v>
      </c>
      <c r="F289" s="250" t="str">
        <f>IF(wskakunin_dairi5_JIMU_TOUROKU_KIKAN__label="","",wskakunin_dairi5_JIMU_TOUROKU_KIKAN__label)</f>
        <v/>
      </c>
      <c r="H289" s="22"/>
    </row>
    <row r="290" spans="1:8" ht="15" customHeight="1">
      <c r="A290" s="66"/>
      <c r="B290" s="81" t="s">
        <v>660</v>
      </c>
      <c r="C290" s="20" t="s">
        <v>1782</v>
      </c>
      <c r="D290" s="252"/>
      <c r="E290" s="20" t="s">
        <v>1783</v>
      </c>
      <c r="F290" s="250" t="str">
        <f>IF(wskakunin_dairi5_JIMU_NO="","",wskakunin_dairi5_JIMU_NO)</f>
        <v/>
      </c>
      <c r="H290" s="22"/>
    </row>
    <row r="291" spans="1:8" ht="15" customHeight="1">
      <c r="A291" s="66"/>
      <c r="B291" s="81" t="s">
        <v>132</v>
      </c>
      <c r="C291" s="20" t="s">
        <v>1784</v>
      </c>
      <c r="D291" s="250"/>
      <c r="E291" s="20" t="s">
        <v>1785</v>
      </c>
      <c r="F291" s="250" t="str">
        <f>IF(wskakunin_dairi5_JIMU_NAME="", "",wskakunin_dairi5_JIMU_NAME)</f>
        <v/>
      </c>
      <c r="H291" s="22"/>
    </row>
    <row r="292" spans="1:8" ht="15" customHeight="1">
      <c r="A292" s="66"/>
      <c r="B292" s="81" t="s">
        <v>18</v>
      </c>
      <c r="C292" s="20" t="s">
        <v>1786</v>
      </c>
      <c r="D292" s="252"/>
      <c r="E292" s="20" t="s">
        <v>1787</v>
      </c>
      <c r="F292" s="250" t="str">
        <f>IF(wskakunin_dairi5_ZIP="", "", wskakunin_dairi5_ZIP)</f>
        <v/>
      </c>
      <c r="H292" s="22"/>
    </row>
    <row r="293" spans="1:8" ht="15" customHeight="1">
      <c r="A293" s="66"/>
      <c r="B293" s="81" t="s">
        <v>23</v>
      </c>
      <c r="C293" s="20" t="s">
        <v>1788</v>
      </c>
      <c r="D293" s="250"/>
      <c r="E293" s="20" t="s">
        <v>1789</v>
      </c>
      <c r="F293" s="250" t="str">
        <f>IF(wskakunin_dairi5__address="", "", wskakunin_dairi5__address)</f>
        <v/>
      </c>
      <c r="H293" s="22"/>
    </row>
    <row r="294" spans="1:8" ht="15" customHeight="1">
      <c r="A294" s="66"/>
      <c r="B294" s="81" t="s">
        <v>20</v>
      </c>
      <c r="C294" s="20" t="s">
        <v>1790</v>
      </c>
      <c r="D294" s="252"/>
      <c r="E294" s="20" t="s">
        <v>1791</v>
      </c>
      <c r="F294" s="250" t="str">
        <f>IF(wskakunin_dairi5_TEL="", "", wskakunin_dairi5_TEL)</f>
        <v/>
      </c>
      <c r="H294" s="22"/>
    </row>
    <row r="295" spans="1:8" ht="15" customHeight="1">
      <c r="A295" s="66"/>
      <c r="B295" s="81" t="s">
        <v>730</v>
      </c>
      <c r="C295" s="20" t="s">
        <v>1792</v>
      </c>
      <c r="D295" s="252"/>
      <c r="E295" s="20" t="s">
        <v>1793</v>
      </c>
      <c r="F295" s="250" t="str">
        <f>IF(wskakunin_dairi5_FAX="", "", wskakunin_dairi5_FAX)</f>
        <v/>
      </c>
      <c r="H295" s="22"/>
    </row>
    <row r="296" spans="1:8" ht="15" customHeight="1">
      <c r="A296" s="66"/>
      <c r="B296" s="118" t="s">
        <v>194</v>
      </c>
      <c r="C296" s="22"/>
      <c r="D296" s="22"/>
      <c r="E296" s="20" t="s">
        <v>1794</v>
      </c>
      <c r="F296" s="250" t="str">
        <f>IF(wskakunin_dairi5_NAME&amp;wskakunin_dairi5_JIMU_NAME="","",IF(wskakunin_dairi5_JIMU_NAME="",wskakunin_dairi5_NAME,wskakunin_dairi5_JIMU_NAME&amp;"　"&amp;wskakunin_dairi5_NAME))</f>
        <v/>
      </c>
      <c r="H296" s="22"/>
    </row>
    <row r="297" spans="1:8" ht="15" customHeight="1">
      <c r="A297" s="67"/>
      <c r="B297" s="119"/>
      <c r="D297" s="39"/>
      <c r="F297" s="22"/>
      <c r="G297" s="22"/>
      <c r="H297" s="22"/>
    </row>
    <row r="298" spans="1:8" ht="15" customHeight="1">
      <c r="A298" s="57" t="s">
        <v>4838</v>
      </c>
      <c r="B298" s="116"/>
      <c r="H298" s="22"/>
    </row>
    <row r="299" spans="1:8" ht="15" customHeight="1">
      <c r="A299" s="117"/>
      <c r="B299" s="81" t="s">
        <v>656</v>
      </c>
      <c r="C299" s="20" t="s">
        <v>4841</v>
      </c>
      <c r="D299" s="250"/>
      <c r="E299" s="20" t="s">
        <v>4856</v>
      </c>
      <c r="F299" s="250" t="str">
        <f>IF(wskakunin_dairi6__sikaku="", "", wskakunin_dairi6__sikaku)</f>
        <v/>
      </c>
      <c r="H299" s="22"/>
    </row>
    <row r="300" spans="1:8" ht="15" customHeight="1">
      <c r="A300" s="117"/>
      <c r="B300" s="81" t="s">
        <v>657</v>
      </c>
      <c r="C300" s="20" t="s">
        <v>4842</v>
      </c>
      <c r="D300" s="250"/>
      <c r="E300" s="20" t="s">
        <v>4857</v>
      </c>
      <c r="F300" s="250" t="str">
        <f>IF(wskakunin_dairi6_SIKAKU__label="","",wskakunin_dairi6_SIKAKU__label)</f>
        <v/>
      </c>
      <c r="H300" s="22"/>
    </row>
    <row r="301" spans="1:8" ht="15" customHeight="1">
      <c r="A301" s="117"/>
      <c r="B301" s="81" t="s">
        <v>652</v>
      </c>
      <c r="C301" s="20" t="s">
        <v>4843</v>
      </c>
      <c r="D301" s="250"/>
      <c r="E301" s="20" t="s">
        <v>4858</v>
      </c>
      <c r="F301" s="250" t="str">
        <f>IF(wskakunin_dairi6_TOUROKU_KIKAN__label="","",wskakunin_dairi6_TOUROKU_KIKAN__label)</f>
        <v/>
      </c>
      <c r="H301" s="22"/>
    </row>
    <row r="302" spans="1:8" ht="15" customHeight="1">
      <c r="A302" s="117"/>
      <c r="B302" s="81" t="s">
        <v>653</v>
      </c>
      <c r="C302" s="20" t="s">
        <v>4844</v>
      </c>
      <c r="D302" s="252"/>
      <c r="E302" s="20" t="s">
        <v>4859</v>
      </c>
      <c r="F302" s="250" t="str">
        <f>IF(wskakunin_dairi6_KENTIKUSI_NO="","",wskakunin_dairi6_KENTIKUSI_NO)</f>
        <v/>
      </c>
      <c r="H302" s="22"/>
    </row>
    <row r="303" spans="1:8" ht="15" customHeight="1">
      <c r="A303" s="66"/>
      <c r="B303" s="81" t="s">
        <v>4</v>
      </c>
      <c r="C303" s="20" t="s">
        <v>4845</v>
      </c>
      <c r="D303" s="250"/>
      <c r="E303" s="20" t="s">
        <v>4860</v>
      </c>
      <c r="F303" s="250" t="str">
        <f>IF(wskakunin_dairi6_NAME="", "", wskakunin_dairi6_NAME)</f>
        <v/>
      </c>
      <c r="H303" s="22"/>
    </row>
    <row r="304" spans="1:8" ht="15" customHeight="1">
      <c r="A304" s="66"/>
      <c r="B304" s="81" t="s">
        <v>138</v>
      </c>
      <c r="C304" s="20" t="s">
        <v>4846</v>
      </c>
      <c r="D304" s="250"/>
      <c r="E304" s="20" t="s">
        <v>4861</v>
      </c>
      <c r="F304" s="250" t="str">
        <f>IF(wskakunin_dairi6_NAME_KANA="", "", wskakunin_dairi6_NAME_KANA)</f>
        <v/>
      </c>
      <c r="H304" s="22"/>
    </row>
    <row r="305" spans="1:8" ht="15" customHeight="1">
      <c r="A305" s="66"/>
      <c r="B305" s="81" t="s">
        <v>658</v>
      </c>
      <c r="C305" s="20" t="s">
        <v>4847</v>
      </c>
      <c r="D305" s="250"/>
      <c r="E305" s="20" t="s">
        <v>4863</v>
      </c>
      <c r="F305" s="250" t="str">
        <f>IF(wskakunin_dairi6_JIMU__sikaku="", "", wskakunin_dairi6_JIMU__sikaku)</f>
        <v/>
      </c>
      <c r="H305" s="22"/>
    </row>
    <row r="306" spans="1:8" ht="15" customHeight="1">
      <c r="A306" s="66"/>
      <c r="B306" s="81" t="s">
        <v>131</v>
      </c>
      <c r="C306" s="20" t="s">
        <v>4848</v>
      </c>
      <c r="D306" s="250"/>
      <c r="E306" s="20" t="s">
        <v>4862</v>
      </c>
      <c r="F306" s="250" t="str">
        <f>IF(wskakunin_dairi6_JIMU_SIKAKU__label="","",wskakunin_dairi6_JIMU_SIKAKU__label)</f>
        <v/>
      </c>
      <c r="H306" s="22"/>
    </row>
    <row r="307" spans="1:8" ht="15" customHeight="1">
      <c r="A307" s="66"/>
      <c r="B307" s="81" t="s">
        <v>659</v>
      </c>
      <c r="C307" s="20" t="s">
        <v>4849</v>
      </c>
      <c r="D307" s="250"/>
      <c r="E307" s="20" t="s">
        <v>4864</v>
      </c>
      <c r="F307" s="250" t="str">
        <f>IF(wskakunin_dairi6_JIMU_TOUROKU_KIKAN__label="","",wskakunin_dairi6_JIMU_TOUROKU_KIKAN__label)</f>
        <v/>
      </c>
      <c r="H307" s="22"/>
    </row>
    <row r="308" spans="1:8" ht="15" customHeight="1">
      <c r="A308" s="66"/>
      <c r="B308" s="81" t="s">
        <v>660</v>
      </c>
      <c r="C308" s="20" t="s">
        <v>4850</v>
      </c>
      <c r="D308" s="252"/>
      <c r="E308" s="20" t="s">
        <v>4865</v>
      </c>
      <c r="F308" s="250" t="str">
        <f>IF(wskakunin_dairi6_JIMU_NO="","",wskakunin_dairi6_JIMU_NO)</f>
        <v/>
      </c>
      <c r="H308" s="22"/>
    </row>
    <row r="309" spans="1:8" ht="15" customHeight="1">
      <c r="A309" s="66"/>
      <c r="B309" s="81" t="s">
        <v>132</v>
      </c>
      <c r="C309" s="20" t="s">
        <v>4851</v>
      </c>
      <c r="D309" s="250"/>
      <c r="E309" s="20" t="s">
        <v>4866</v>
      </c>
      <c r="F309" s="250" t="str">
        <f>IF(wskakunin_dairi6_JIMU_NAME="", "",wskakunin_dairi6_JIMU_NAME)</f>
        <v/>
      </c>
      <c r="H309" s="22"/>
    </row>
    <row r="310" spans="1:8" ht="15" customHeight="1">
      <c r="A310" s="66"/>
      <c r="B310" s="81" t="s">
        <v>18</v>
      </c>
      <c r="C310" s="20" t="s">
        <v>4852</v>
      </c>
      <c r="D310" s="252"/>
      <c r="E310" s="20" t="s">
        <v>4867</v>
      </c>
      <c r="F310" s="250" t="str">
        <f>IF(wskakunin_dairi6_ZIP="", "", wskakunin_dairi6_ZIP)</f>
        <v/>
      </c>
      <c r="H310" s="22"/>
    </row>
    <row r="311" spans="1:8" ht="15" customHeight="1">
      <c r="A311" s="66"/>
      <c r="B311" s="81" t="s">
        <v>23</v>
      </c>
      <c r="C311" s="20" t="s">
        <v>4853</v>
      </c>
      <c r="D311" s="250"/>
      <c r="E311" s="20" t="s">
        <v>4868</v>
      </c>
      <c r="F311" s="250" t="str">
        <f>IF(wskakunin_dairi6__address="", "", wskakunin_dairi6__address)</f>
        <v/>
      </c>
      <c r="H311" s="22"/>
    </row>
    <row r="312" spans="1:8" ht="15" customHeight="1">
      <c r="A312" s="66"/>
      <c r="B312" s="81" t="s">
        <v>20</v>
      </c>
      <c r="C312" s="20" t="s">
        <v>4854</v>
      </c>
      <c r="D312" s="252"/>
      <c r="E312" s="20" t="s">
        <v>4869</v>
      </c>
      <c r="F312" s="250" t="str">
        <f>IF(wskakunin_dairi6_TEL="", "", wskakunin_dairi6_TEL)</f>
        <v/>
      </c>
      <c r="H312" s="22"/>
    </row>
    <row r="313" spans="1:8" ht="15" customHeight="1">
      <c r="A313" s="66"/>
      <c r="B313" s="81" t="s">
        <v>730</v>
      </c>
      <c r="C313" s="20" t="s">
        <v>4855</v>
      </c>
      <c r="D313" s="252"/>
      <c r="E313" s="20" t="s">
        <v>4870</v>
      </c>
      <c r="F313" s="250" t="str">
        <f>IF(wskakunin_dairi6_FAX="", "", wskakunin_dairi6_FAX)</f>
        <v/>
      </c>
      <c r="H313" s="22"/>
    </row>
    <row r="314" spans="1:8" ht="15" customHeight="1">
      <c r="A314" s="66"/>
      <c r="B314" s="118" t="s">
        <v>194</v>
      </c>
      <c r="C314" s="22"/>
      <c r="D314" s="22"/>
      <c r="E314" s="20" t="s">
        <v>4871</v>
      </c>
      <c r="F314" s="250" t="str">
        <f>IF(wskakunin_dairi6_NAME&amp;wskakunin_dairi6_JIMU_NAME="","",IF(wskakunin_dairi6_JIMU_NAME="",wskakunin_dairi6_NAME,wskakunin_dairi6_JIMU_NAME&amp;"　"&amp;wskakunin_dairi6_NAME))</f>
        <v/>
      </c>
      <c r="H314" s="22"/>
    </row>
    <row r="315" spans="1:8" ht="15" customHeight="1">
      <c r="A315" s="67"/>
      <c r="B315" s="119"/>
      <c r="D315" s="39"/>
      <c r="F315" s="22"/>
      <c r="G315" s="22"/>
      <c r="H315" s="22"/>
    </row>
    <row r="316" spans="1:8" ht="15" customHeight="1">
      <c r="A316" s="57" t="s">
        <v>4839</v>
      </c>
      <c r="B316" s="116"/>
      <c r="H316" s="22"/>
    </row>
    <row r="317" spans="1:8" ht="15" customHeight="1">
      <c r="A317" s="117"/>
      <c r="B317" s="81" t="s">
        <v>656</v>
      </c>
      <c r="C317" s="20" t="s">
        <v>4872</v>
      </c>
      <c r="D317" s="250"/>
      <c r="E317" s="20" t="s">
        <v>4887</v>
      </c>
      <c r="F317" s="250" t="str">
        <f>IF(wskakunin_dairi7__sikaku="", "", wskakunin_dairi7__sikaku)</f>
        <v/>
      </c>
      <c r="H317" s="22"/>
    </row>
    <row r="318" spans="1:8" ht="15" customHeight="1">
      <c r="A318" s="117"/>
      <c r="B318" s="81" t="s">
        <v>657</v>
      </c>
      <c r="C318" s="20" t="s">
        <v>4873</v>
      </c>
      <c r="D318" s="250"/>
      <c r="E318" s="20" t="s">
        <v>4888</v>
      </c>
      <c r="F318" s="250" t="str">
        <f>IF(wskakunin_dairi7_SIKAKU__label="","",wskakunin_dairi7_SIKAKU__label)</f>
        <v/>
      </c>
      <c r="H318" s="22"/>
    </row>
    <row r="319" spans="1:8" ht="15" customHeight="1">
      <c r="A319" s="117"/>
      <c r="B319" s="81" t="s">
        <v>652</v>
      </c>
      <c r="C319" s="20" t="s">
        <v>4874</v>
      </c>
      <c r="D319" s="250"/>
      <c r="E319" s="20" t="s">
        <v>4889</v>
      </c>
      <c r="F319" s="250" t="str">
        <f>IF(wskakunin_dairi7_TOUROKU_KIKAN__label="","",wskakunin_dairi7_TOUROKU_KIKAN__label)</f>
        <v/>
      </c>
      <c r="H319" s="22"/>
    </row>
    <row r="320" spans="1:8" ht="15" customHeight="1">
      <c r="A320" s="117"/>
      <c r="B320" s="81" t="s">
        <v>653</v>
      </c>
      <c r="C320" s="20" t="s">
        <v>4875</v>
      </c>
      <c r="D320" s="252"/>
      <c r="E320" s="20" t="s">
        <v>4890</v>
      </c>
      <c r="F320" s="250" t="str">
        <f>IF(wskakunin_dairi7_KENTIKUSI_NO="","",wskakunin_dairi7_KENTIKUSI_NO)</f>
        <v/>
      </c>
      <c r="H320" s="22"/>
    </row>
    <row r="321" spans="1:8" ht="15" customHeight="1">
      <c r="A321" s="66"/>
      <c r="B321" s="81" t="s">
        <v>4</v>
      </c>
      <c r="C321" s="20" t="s">
        <v>4876</v>
      </c>
      <c r="D321" s="250"/>
      <c r="E321" s="20" t="s">
        <v>4891</v>
      </c>
      <c r="F321" s="250" t="str">
        <f>IF(wskakunin_dairi7_NAME="", "", wskakunin_dairi7_NAME)</f>
        <v/>
      </c>
      <c r="H321" s="22"/>
    </row>
    <row r="322" spans="1:8" ht="15" customHeight="1">
      <c r="A322" s="66"/>
      <c r="B322" s="81" t="s">
        <v>138</v>
      </c>
      <c r="C322" s="20" t="s">
        <v>4877</v>
      </c>
      <c r="D322" s="250"/>
      <c r="E322" s="20" t="s">
        <v>4892</v>
      </c>
      <c r="F322" s="250" t="str">
        <f>IF(wskakunin_dairi7_NAME_KANA="", "", wskakunin_dairi7_NAME_KANA)</f>
        <v/>
      </c>
      <c r="H322" s="22"/>
    </row>
    <row r="323" spans="1:8" ht="15" customHeight="1">
      <c r="A323" s="66"/>
      <c r="B323" s="81" t="s">
        <v>658</v>
      </c>
      <c r="C323" s="20" t="s">
        <v>4878</v>
      </c>
      <c r="D323" s="250"/>
      <c r="E323" s="20" t="s">
        <v>4893</v>
      </c>
      <c r="F323" s="250" t="str">
        <f>IF(wskakunin_dairi7_JIMU__sikaku="", "", wskakunin_dairi7_JIMU__sikaku)</f>
        <v/>
      </c>
      <c r="H323" s="22"/>
    </row>
    <row r="324" spans="1:8" ht="15" customHeight="1">
      <c r="A324" s="66"/>
      <c r="B324" s="81" t="s">
        <v>131</v>
      </c>
      <c r="C324" s="20" t="s">
        <v>4879</v>
      </c>
      <c r="D324" s="250"/>
      <c r="E324" s="20" t="s">
        <v>4894</v>
      </c>
      <c r="F324" s="250" t="str">
        <f>IF(wskakunin_dairi7_JIMU_SIKAKU__label="","",wskakunin_dairi7_JIMU_SIKAKU__label)</f>
        <v/>
      </c>
      <c r="H324" s="22"/>
    </row>
    <row r="325" spans="1:8" ht="15" customHeight="1">
      <c r="A325" s="66"/>
      <c r="B325" s="81" t="s">
        <v>659</v>
      </c>
      <c r="C325" s="20" t="s">
        <v>4880</v>
      </c>
      <c r="D325" s="250"/>
      <c r="E325" s="20" t="s">
        <v>4895</v>
      </c>
      <c r="F325" s="250" t="str">
        <f>IF(wskakunin_dairi7_JIMU_TOUROKU_KIKAN__label="","",wskakunin_dairi7_JIMU_TOUROKU_KIKAN__label)</f>
        <v/>
      </c>
      <c r="H325" s="22"/>
    </row>
    <row r="326" spans="1:8" ht="15" customHeight="1">
      <c r="A326" s="66"/>
      <c r="B326" s="81" t="s">
        <v>660</v>
      </c>
      <c r="C326" s="20" t="s">
        <v>4881</v>
      </c>
      <c r="D326" s="252"/>
      <c r="E326" s="20" t="s">
        <v>4896</v>
      </c>
      <c r="F326" s="250" t="str">
        <f>IF(wskakunin_dairi7_JIMU_NO="","",wskakunin_dairi7_JIMU_NO)</f>
        <v/>
      </c>
      <c r="H326" s="22"/>
    </row>
    <row r="327" spans="1:8" ht="15" customHeight="1">
      <c r="A327" s="66"/>
      <c r="B327" s="81" t="s">
        <v>132</v>
      </c>
      <c r="C327" s="20" t="s">
        <v>4882</v>
      </c>
      <c r="D327" s="250"/>
      <c r="E327" s="20" t="s">
        <v>4897</v>
      </c>
      <c r="F327" s="250" t="str">
        <f>IF(wskakunin_dairi7_JIMU_NAME="", "",wskakunin_dairi7_JIMU_NAME)</f>
        <v/>
      </c>
      <c r="H327" s="22"/>
    </row>
    <row r="328" spans="1:8" ht="15" customHeight="1">
      <c r="A328" s="66"/>
      <c r="B328" s="81" t="s">
        <v>18</v>
      </c>
      <c r="C328" s="20" t="s">
        <v>4883</v>
      </c>
      <c r="D328" s="252"/>
      <c r="E328" s="20" t="s">
        <v>4898</v>
      </c>
      <c r="F328" s="250" t="str">
        <f>IF(wskakunin_dairi7_ZIP="", "", wskakunin_dairi7_ZIP)</f>
        <v/>
      </c>
      <c r="H328" s="22"/>
    </row>
    <row r="329" spans="1:8" ht="15" customHeight="1">
      <c r="A329" s="66"/>
      <c r="B329" s="81" t="s">
        <v>23</v>
      </c>
      <c r="C329" s="20" t="s">
        <v>4884</v>
      </c>
      <c r="D329" s="250"/>
      <c r="E329" s="20" t="s">
        <v>4899</v>
      </c>
      <c r="F329" s="250" t="str">
        <f>IF(wskakunin_dairi7__address="", "", wskakunin_dairi7__address)</f>
        <v/>
      </c>
      <c r="H329" s="22"/>
    </row>
    <row r="330" spans="1:8" ht="15" customHeight="1">
      <c r="A330" s="66"/>
      <c r="B330" s="81" t="s">
        <v>20</v>
      </c>
      <c r="C330" s="20" t="s">
        <v>4885</v>
      </c>
      <c r="D330" s="252"/>
      <c r="E330" s="20" t="s">
        <v>4900</v>
      </c>
      <c r="F330" s="250" t="str">
        <f>IF(wskakunin_dairi7_TEL="", "", wskakunin_dairi7_TEL)</f>
        <v/>
      </c>
      <c r="H330" s="22"/>
    </row>
    <row r="331" spans="1:8" ht="15" customHeight="1">
      <c r="A331" s="66"/>
      <c r="B331" s="81" t="s">
        <v>730</v>
      </c>
      <c r="C331" s="20" t="s">
        <v>4886</v>
      </c>
      <c r="D331" s="252"/>
      <c r="E331" s="20" t="s">
        <v>4901</v>
      </c>
      <c r="F331" s="250" t="str">
        <f>IF(wskakunin_dairi7_FAX="", "", wskakunin_dairi7_FAX)</f>
        <v/>
      </c>
      <c r="H331" s="22"/>
    </row>
    <row r="332" spans="1:8" ht="15" customHeight="1">
      <c r="A332" s="66"/>
      <c r="B332" s="118" t="s">
        <v>194</v>
      </c>
      <c r="C332" s="22"/>
      <c r="D332" s="22"/>
      <c r="E332" s="20" t="s">
        <v>4902</v>
      </c>
      <c r="F332" s="250" t="str">
        <f>IF(wskakunin_dairi7_NAME&amp;wskakunin_dairi7_JIMU_NAME="","",IF(wskakunin_dairi7_JIMU_NAME="",wskakunin_dairi7_NAME,wskakunin_dairi7_JIMU_NAME&amp;"　"&amp;wskakunin_dairi7_NAME))</f>
        <v/>
      </c>
      <c r="H332" s="22"/>
    </row>
    <row r="333" spans="1:8" ht="15" customHeight="1">
      <c r="A333" s="67"/>
      <c r="B333" s="119"/>
      <c r="D333" s="39"/>
      <c r="F333" s="22"/>
      <c r="G333" s="22"/>
      <c r="H333" s="22"/>
    </row>
    <row r="334" spans="1:8" ht="15" customHeight="1">
      <c r="A334" s="57" t="s">
        <v>4840</v>
      </c>
      <c r="B334" s="116"/>
      <c r="H334" s="22"/>
    </row>
    <row r="335" spans="1:8" ht="15" customHeight="1">
      <c r="A335" s="117"/>
      <c r="B335" s="81" t="s">
        <v>656</v>
      </c>
      <c r="C335" s="20" t="s">
        <v>4903</v>
      </c>
      <c r="D335" s="250"/>
      <c r="E335" s="20" t="s">
        <v>4918</v>
      </c>
      <c r="F335" s="250" t="str">
        <f>IF(wskakunin_dairi8__sikaku="", "", wskakunin_dairi8__sikaku)</f>
        <v/>
      </c>
      <c r="H335" s="22"/>
    </row>
    <row r="336" spans="1:8" ht="15" customHeight="1">
      <c r="A336" s="117"/>
      <c r="B336" s="81" t="s">
        <v>657</v>
      </c>
      <c r="C336" s="20" t="s">
        <v>4904</v>
      </c>
      <c r="D336" s="250"/>
      <c r="E336" s="20" t="s">
        <v>4919</v>
      </c>
      <c r="F336" s="250" t="str">
        <f>IF(wskakunin_dairi8_SIKAKU__label="","",wskakunin_dairi8_SIKAKU__label)</f>
        <v/>
      </c>
      <c r="H336" s="22"/>
    </row>
    <row r="337" spans="1:8" ht="15" customHeight="1">
      <c r="A337" s="117"/>
      <c r="B337" s="81" t="s">
        <v>652</v>
      </c>
      <c r="C337" s="20" t="s">
        <v>4905</v>
      </c>
      <c r="D337" s="250"/>
      <c r="E337" s="20" t="s">
        <v>4920</v>
      </c>
      <c r="F337" s="250" t="str">
        <f>IF(wskakunin_dairi8_TOUROKU_KIKAN__label="","",wskakunin_dairi8_TOUROKU_KIKAN__label)</f>
        <v/>
      </c>
      <c r="H337" s="22"/>
    </row>
    <row r="338" spans="1:8" ht="15" customHeight="1">
      <c r="A338" s="117"/>
      <c r="B338" s="81" t="s">
        <v>653</v>
      </c>
      <c r="C338" s="20" t="s">
        <v>4906</v>
      </c>
      <c r="D338" s="252"/>
      <c r="E338" s="20" t="s">
        <v>4921</v>
      </c>
      <c r="F338" s="250" t="str">
        <f>IF(wskakunin_dairi8_KENTIKUSI_NO="","",wskakunin_dairi8_KENTIKUSI_NO)</f>
        <v/>
      </c>
      <c r="H338" s="22"/>
    </row>
    <row r="339" spans="1:8" ht="15" customHeight="1">
      <c r="A339" s="66"/>
      <c r="B339" s="81" t="s">
        <v>4</v>
      </c>
      <c r="C339" s="20" t="s">
        <v>4907</v>
      </c>
      <c r="D339" s="250"/>
      <c r="E339" s="20" t="s">
        <v>4922</v>
      </c>
      <c r="F339" s="250" t="str">
        <f>IF(wskakunin_dairi8_NAME="", "", wskakunin_dairi8_NAME)</f>
        <v/>
      </c>
      <c r="H339" s="22"/>
    </row>
    <row r="340" spans="1:8" ht="15" customHeight="1">
      <c r="A340" s="66"/>
      <c r="B340" s="81" t="s">
        <v>138</v>
      </c>
      <c r="C340" s="20" t="s">
        <v>4908</v>
      </c>
      <c r="D340" s="250"/>
      <c r="E340" s="20" t="s">
        <v>4923</v>
      </c>
      <c r="F340" s="250" t="str">
        <f>IF(wskakunin_dairi8_NAME_KANA="", "", wskakunin_dairi8_NAME_KANA)</f>
        <v/>
      </c>
      <c r="H340" s="22"/>
    </row>
    <row r="341" spans="1:8" ht="15" customHeight="1">
      <c r="A341" s="66"/>
      <c r="B341" s="81" t="s">
        <v>658</v>
      </c>
      <c r="C341" s="20" t="s">
        <v>4909</v>
      </c>
      <c r="D341" s="250"/>
      <c r="E341" s="20" t="s">
        <v>4924</v>
      </c>
      <c r="F341" s="250" t="str">
        <f>IF(wskakunin_dairi8_JIMU__sikaku="", "", wskakunin_dairi8_JIMU__sikaku)</f>
        <v/>
      </c>
      <c r="H341" s="22"/>
    </row>
    <row r="342" spans="1:8" ht="15" customHeight="1">
      <c r="A342" s="66"/>
      <c r="B342" s="81" t="s">
        <v>131</v>
      </c>
      <c r="C342" s="20" t="s">
        <v>4910</v>
      </c>
      <c r="D342" s="250"/>
      <c r="E342" s="20" t="s">
        <v>4925</v>
      </c>
      <c r="F342" s="250" t="str">
        <f>IF(wskakunin_dairi8_JIMU_SIKAKU__label="","",wskakunin_dairi8_JIMU_SIKAKU__label)</f>
        <v/>
      </c>
      <c r="H342" s="22"/>
    </row>
    <row r="343" spans="1:8" ht="15" customHeight="1">
      <c r="A343" s="66"/>
      <c r="B343" s="81" t="s">
        <v>659</v>
      </c>
      <c r="C343" s="20" t="s">
        <v>4911</v>
      </c>
      <c r="D343" s="250"/>
      <c r="E343" s="20" t="s">
        <v>4926</v>
      </c>
      <c r="F343" s="250" t="str">
        <f>IF(wskakunin_dairi8_JIMU_TOUROKU_KIKAN__label="","",wskakunin_dairi8_JIMU_TOUROKU_KIKAN__label)</f>
        <v/>
      </c>
      <c r="H343" s="22"/>
    </row>
    <row r="344" spans="1:8" ht="15" customHeight="1">
      <c r="A344" s="66"/>
      <c r="B344" s="81" t="s">
        <v>660</v>
      </c>
      <c r="C344" s="20" t="s">
        <v>4912</v>
      </c>
      <c r="D344" s="252"/>
      <c r="E344" s="20" t="s">
        <v>4927</v>
      </c>
      <c r="F344" s="250" t="str">
        <f>IF(wskakunin_dairi8_JIMU_NO="","",wskakunin_dairi8_JIMU_NO)</f>
        <v/>
      </c>
      <c r="H344" s="22"/>
    </row>
    <row r="345" spans="1:8" ht="15" customHeight="1">
      <c r="A345" s="66"/>
      <c r="B345" s="81" t="s">
        <v>132</v>
      </c>
      <c r="C345" s="20" t="s">
        <v>4913</v>
      </c>
      <c r="D345" s="250"/>
      <c r="E345" s="20" t="s">
        <v>4928</v>
      </c>
      <c r="F345" s="250" t="str">
        <f>IF(wskakunin_dairi8_JIMU_NAME="", "",wskakunin_dairi8_JIMU_NAME)</f>
        <v/>
      </c>
      <c r="H345" s="22"/>
    </row>
    <row r="346" spans="1:8" ht="15" customHeight="1">
      <c r="A346" s="66"/>
      <c r="B346" s="81" t="s">
        <v>18</v>
      </c>
      <c r="C346" s="20" t="s">
        <v>4914</v>
      </c>
      <c r="D346" s="252"/>
      <c r="E346" s="20" t="s">
        <v>4929</v>
      </c>
      <c r="F346" s="250" t="str">
        <f>IF(wskakunin_dairi8_ZIP="", "", wskakunin_dairi8_ZIP)</f>
        <v/>
      </c>
      <c r="H346" s="22"/>
    </row>
    <row r="347" spans="1:8" ht="15" customHeight="1">
      <c r="A347" s="66"/>
      <c r="B347" s="81" t="s">
        <v>23</v>
      </c>
      <c r="C347" s="20" t="s">
        <v>4915</v>
      </c>
      <c r="D347" s="250"/>
      <c r="E347" s="20" t="s">
        <v>4930</v>
      </c>
      <c r="F347" s="250" t="str">
        <f>IF(wskakunin_dairi8__address="", "", wskakunin_dairi8__address)</f>
        <v/>
      </c>
      <c r="H347" s="22"/>
    </row>
    <row r="348" spans="1:8" ht="15" customHeight="1">
      <c r="A348" s="66"/>
      <c r="B348" s="81" t="s">
        <v>20</v>
      </c>
      <c r="C348" s="20" t="s">
        <v>4916</v>
      </c>
      <c r="D348" s="252"/>
      <c r="E348" s="20" t="s">
        <v>4931</v>
      </c>
      <c r="F348" s="250" t="str">
        <f>IF(wskakunin_dairi8_TEL="", "", wskakunin_dairi8_TEL)</f>
        <v/>
      </c>
      <c r="H348" s="22"/>
    </row>
    <row r="349" spans="1:8" ht="15" customHeight="1">
      <c r="A349" s="66"/>
      <c r="B349" s="81" t="s">
        <v>730</v>
      </c>
      <c r="C349" s="20" t="s">
        <v>4917</v>
      </c>
      <c r="D349" s="252"/>
      <c r="E349" s="20" t="s">
        <v>4932</v>
      </c>
      <c r="F349" s="250" t="str">
        <f>IF(wskakunin_dairi8_FAX="", "", wskakunin_dairi8_FAX)</f>
        <v/>
      </c>
      <c r="H349" s="22"/>
    </row>
    <row r="350" spans="1:8" ht="15" customHeight="1">
      <c r="A350" s="66"/>
      <c r="B350" s="118" t="s">
        <v>194</v>
      </c>
      <c r="C350" s="22"/>
      <c r="D350" s="22"/>
      <c r="E350" s="20" t="s">
        <v>4933</v>
      </c>
      <c r="F350" s="250" t="str">
        <f>IF(wskakunin_dairi8_NAME&amp;wskakunin_dairi8_JIMU_NAME="","",IF(wskakunin_dairi8_JIMU_NAME="",wskakunin_dairi8_NAME,wskakunin_dairi8_JIMU_NAME&amp;"　"&amp;wskakunin_dairi8_NAME))</f>
        <v/>
      </c>
      <c r="H350" s="22"/>
    </row>
    <row r="351" spans="1:8" ht="15" customHeight="1">
      <c r="A351" s="67"/>
      <c r="B351" s="119"/>
      <c r="D351" s="39"/>
      <c r="F351" s="22"/>
      <c r="G351" s="22"/>
      <c r="H351" s="22"/>
    </row>
    <row r="352" spans="1:8" ht="15" customHeight="1">
      <c r="A352" s="1" t="s">
        <v>698</v>
      </c>
      <c r="B352" s="54"/>
      <c r="G352" s="22"/>
      <c r="H352" s="22"/>
    </row>
    <row r="353" spans="1:8" ht="15" customHeight="1">
      <c r="A353" s="32"/>
      <c r="B353" s="82" t="s">
        <v>656</v>
      </c>
      <c r="C353" s="20" t="s">
        <v>175</v>
      </c>
      <c r="D353" s="150"/>
      <c r="E353" s="20" t="s">
        <v>692</v>
      </c>
      <c r="F353" s="150" t="str">
        <f>IF(wskakunin_sekkei1__sikaku="", "", wskakunin_sekkei1__sikaku)</f>
        <v/>
      </c>
      <c r="G353" s="22"/>
      <c r="H353" s="22"/>
    </row>
    <row r="354" spans="1:8" ht="15" customHeight="1">
      <c r="A354" s="37"/>
      <c r="B354" s="82" t="s">
        <v>657</v>
      </c>
      <c r="C354" s="20" t="s">
        <v>690</v>
      </c>
      <c r="D354" s="150"/>
      <c r="E354" s="20" t="s">
        <v>693</v>
      </c>
      <c r="F354" s="150" t="str">
        <f>IF(wskakunin_sekkei1_SIKAKU__label="","",wskakunin_sekkei1_SIKAKU__label)</f>
        <v/>
      </c>
      <c r="G354" s="22"/>
      <c r="H354" s="22"/>
    </row>
    <row r="355" spans="1:8" ht="15" customHeight="1">
      <c r="A355" s="37"/>
      <c r="B355" s="82" t="s">
        <v>652</v>
      </c>
      <c r="C355" s="20" t="s">
        <v>1426</v>
      </c>
      <c r="D355" s="150"/>
      <c r="E355" s="20" t="s">
        <v>694</v>
      </c>
      <c r="F355" s="150" t="str">
        <f>IF(wskakunin_sekkei1_TOUROKU_KIKAN__label="","",wskakunin_sekkei1_TOUROKU_KIKAN__label)</f>
        <v/>
      </c>
      <c r="G355" s="22"/>
      <c r="H355" s="22"/>
    </row>
    <row r="356" spans="1:8" ht="15" customHeight="1">
      <c r="A356" s="37"/>
      <c r="B356" s="82" t="s">
        <v>653</v>
      </c>
      <c r="C356" s="20" t="s">
        <v>691</v>
      </c>
      <c r="D356" s="244"/>
      <c r="E356" s="20" t="s">
        <v>695</v>
      </c>
      <c r="F356" s="150" t="str">
        <f>IF(wskakunin_sekkei1_KENTIKUSI_NO="","",wskakunin_sekkei1_KENTIKUSI_NO)</f>
        <v/>
      </c>
      <c r="G356" s="22"/>
      <c r="H356" s="22"/>
    </row>
    <row r="357" spans="1:8" ht="15" customHeight="1">
      <c r="A357" s="49"/>
      <c r="B357" s="82" t="s">
        <v>4</v>
      </c>
      <c r="C357" s="20" t="s">
        <v>176</v>
      </c>
      <c r="D357" s="150"/>
      <c r="E357" s="20" t="s">
        <v>203</v>
      </c>
      <c r="F357" s="150" t="str">
        <f>IF(wskakunin_sekkei1_NAME="", "", wskakunin_sekkei1_NAME)</f>
        <v/>
      </c>
      <c r="G357" s="22"/>
      <c r="H357" s="22"/>
    </row>
    <row r="358" spans="1:8" ht="15" customHeight="1">
      <c r="A358" s="49"/>
      <c r="B358" s="82" t="s">
        <v>658</v>
      </c>
      <c r="C358" s="20" t="s">
        <v>685</v>
      </c>
      <c r="D358" s="150"/>
      <c r="E358" s="20" t="s">
        <v>204</v>
      </c>
      <c r="F358" s="150" t="str">
        <f>IF(wskakunin_sekkei1_JIMU__sikaku="", "", wskakunin_sekkei1_JIMU__sikaku)</f>
        <v/>
      </c>
      <c r="G358" s="22"/>
      <c r="H358" s="22"/>
    </row>
    <row r="359" spans="1:8" ht="15" customHeight="1">
      <c r="A359" s="49"/>
      <c r="B359" s="82" t="s">
        <v>131</v>
      </c>
      <c r="C359" s="20" t="s">
        <v>686</v>
      </c>
      <c r="D359" s="150"/>
      <c r="E359" s="20" t="s">
        <v>1514</v>
      </c>
      <c r="F359" s="150" t="str">
        <f>IF(wskakunin_sekkei1_JIMU_SIKAKU__label="","",wskakunin_sekkei1_JIMU_SIKAKU__label)</f>
        <v/>
      </c>
      <c r="G359" s="22"/>
      <c r="H359" s="22"/>
    </row>
    <row r="360" spans="1:8" ht="15" customHeight="1">
      <c r="A360" s="49"/>
      <c r="B360" s="82" t="s">
        <v>659</v>
      </c>
      <c r="C360" s="20" t="s">
        <v>1427</v>
      </c>
      <c r="D360" s="150"/>
      <c r="E360" s="20" t="s">
        <v>688</v>
      </c>
      <c r="F360" s="150" t="str">
        <f>IF(wskakunin_sekkei1_JIMU_TOUROKU_KIKAN__label="","",wskakunin_sekkei1_JIMU_TOUROKU_KIKAN__label)</f>
        <v/>
      </c>
      <c r="G360" s="22"/>
      <c r="H360" s="22"/>
    </row>
    <row r="361" spans="1:8" ht="15" customHeight="1">
      <c r="A361" s="49"/>
      <c r="B361" s="82" t="s">
        <v>660</v>
      </c>
      <c r="C361" s="20" t="s">
        <v>687</v>
      </c>
      <c r="D361" s="244"/>
      <c r="E361" s="20" t="s">
        <v>689</v>
      </c>
      <c r="F361" s="150" t="str">
        <f>IF(wskakunin_sekkei1_JIMU_NO="","",wskakunin_sekkei1_JIMU_NO)</f>
        <v/>
      </c>
      <c r="G361" s="22"/>
      <c r="H361" s="22"/>
    </row>
    <row r="362" spans="1:8" ht="15" customHeight="1">
      <c r="A362" s="65"/>
      <c r="B362" s="82" t="s">
        <v>132</v>
      </c>
      <c r="C362" s="20" t="s">
        <v>177</v>
      </c>
      <c r="D362" s="150"/>
      <c r="E362" s="20" t="s">
        <v>205</v>
      </c>
      <c r="F362" s="150" t="str">
        <f>IF(wskakunin_sekkei1_JIMU_NAME="", "", wskakunin_sekkei1_JIMU_NAME)</f>
        <v/>
      </c>
      <c r="G362" s="22"/>
      <c r="H362" s="22"/>
    </row>
    <row r="363" spans="1:8" ht="15" customHeight="1">
      <c r="A363" s="49"/>
      <c r="B363" s="82" t="s">
        <v>678</v>
      </c>
      <c r="D363" s="39"/>
      <c r="E363" s="20" t="s">
        <v>679</v>
      </c>
      <c r="F363" s="150" t="str">
        <f>wskakunin_sekkei1_JIMU_NAME&amp;" "&amp;wskakunin_sekkei1_NAME</f>
        <v/>
      </c>
      <c r="G363" s="22"/>
      <c r="H363" s="22"/>
    </row>
    <row r="364" spans="1:8" ht="15" customHeight="1">
      <c r="A364" s="65"/>
      <c r="B364" s="82" t="s">
        <v>18</v>
      </c>
      <c r="C364" s="20" t="s">
        <v>178</v>
      </c>
      <c r="D364" s="244"/>
      <c r="E364" s="20" t="s">
        <v>206</v>
      </c>
      <c r="F364" s="150" t="str">
        <f>IF(wskakunin_sekkei1_ZIP="", "", wskakunin_sekkei1_ZIP)</f>
        <v/>
      </c>
      <c r="G364" s="22"/>
      <c r="H364" s="22" t="s">
        <v>696</v>
      </c>
    </row>
    <row r="365" spans="1:8" ht="15" customHeight="1">
      <c r="A365" s="65"/>
      <c r="B365" s="82" t="s">
        <v>23</v>
      </c>
      <c r="C365" s="20" t="s">
        <v>773</v>
      </c>
      <c r="D365" s="150"/>
      <c r="E365" s="20" t="s">
        <v>774</v>
      </c>
      <c r="F365" s="150" t="str">
        <f>IF(wskakunin_sekkei1__address="", "", wskakunin_sekkei1__address)</f>
        <v/>
      </c>
      <c r="G365" s="22"/>
      <c r="H365" s="22"/>
    </row>
    <row r="366" spans="1:8" ht="15" customHeight="1">
      <c r="A366" s="65"/>
      <c r="B366" s="82" t="s">
        <v>20</v>
      </c>
      <c r="C366" s="20" t="s">
        <v>775</v>
      </c>
      <c r="D366" s="244"/>
      <c r="E366" s="20" t="s">
        <v>776</v>
      </c>
      <c r="F366" s="150" t="str">
        <f>IF(wskakunin_sekkei1_TEL="", "", wskakunin_sekkei1_TEL)</f>
        <v/>
      </c>
      <c r="G366" s="22"/>
      <c r="H366" s="22"/>
    </row>
    <row r="367" spans="1:8" ht="15" customHeight="1">
      <c r="A367" s="65"/>
      <c r="B367" s="82" t="s">
        <v>697</v>
      </c>
      <c r="C367" s="20" t="s">
        <v>777</v>
      </c>
      <c r="D367" s="244"/>
      <c r="E367" s="20" t="s">
        <v>778</v>
      </c>
      <c r="F367" s="150" t="str">
        <f>IF(wskakunin_sekkei1_DOC="","",wskakunin_sekkei1_DOC)</f>
        <v/>
      </c>
      <c r="G367" s="22"/>
      <c r="H367" s="22"/>
    </row>
    <row r="368" spans="1:8" ht="15" customHeight="1">
      <c r="A368" s="65"/>
      <c r="B368" s="90"/>
      <c r="G368" s="22"/>
      <c r="H368" s="22"/>
    </row>
    <row r="369" spans="1:8" ht="15" customHeight="1">
      <c r="A369" s="1" t="s">
        <v>699</v>
      </c>
      <c r="B369" s="54"/>
      <c r="G369" s="22"/>
      <c r="H369" s="22"/>
    </row>
    <row r="370" spans="1:8" ht="15" customHeight="1">
      <c r="A370" s="32"/>
      <c r="B370" s="82" t="s">
        <v>656</v>
      </c>
      <c r="C370" s="20" t="s">
        <v>779</v>
      </c>
      <c r="D370" s="150"/>
      <c r="E370" s="20" t="s">
        <v>780</v>
      </c>
      <c r="F370" s="150" t="str">
        <f>IF(wskakunin_sekkei2__sikaku="", "", wskakunin_sekkei2__sikaku)</f>
        <v/>
      </c>
      <c r="G370" s="22"/>
      <c r="H370" s="22"/>
    </row>
    <row r="371" spans="1:8" ht="15" customHeight="1">
      <c r="A371" s="37"/>
      <c r="B371" s="82" t="s">
        <v>657</v>
      </c>
      <c r="C371" s="20" t="s">
        <v>781</v>
      </c>
      <c r="D371" s="150"/>
      <c r="E371" s="20" t="s">
        <v>782</v>
      </c>
      <c r="F371" s="150" t="str">
        <f>IF(wskakunin_sekkei2_SIKAKU__label="","",wskakunin_sekkei2_SIKAKU__label)</f>
        <v/>
      </c>
      <c r="G371" s="22"/>
      <c r="H371" s="22"/>
    </row>
    <row r="372" spans="1:8" ht="15" customHeight="1">
      <c r="A372" s="37"/>
      <c r="B372" s="82" t="s">
        <v>652</v>
      </c>
      <c r="C372" s="20" t="s">
        <v>1428</v>
      </c>
      <c r="D372" s="150"/>
      <c r="E372" s="20" t="s">
        <v>783</v>
      </c>
      <c r="F372" s="150" t="str">
        <f>IF(wskakunin_sekkei2_TOUROKU_KIKAN__label="","",wskakunin_sekkei2_TOUROKU_KIKAN__label)</f>
        <v/>
      </c>
      <c r="G372" s="22"/>
      <c r="H372" s="22"/>
    </row>
    <row r="373" spans="1:8" ht="15" customHeight="1">
      <c r="A373" s="37"/>
      <c r="B373" s="82" t="s">
        <v>653</v>
      </c>
      <c r="C373" s="20" t="s">
        <v>784</v>
      </c>
      <c r="D373" s="244"/>
      <c r="E373" s="20" t="s">
        <v>785</v>
      </c>
      <c r="F373" s="150" t="str">
        <f>IF(wskakunin_sekkei2_KENTIKUSI_NO="","",wskakunin_sekkei2_KENTIKUSI_NO)</f>
        <v/>
      </c>
      <c r="G373" s="22"/>
      <c r="H373" s="22"/>
    </row>
    <row r="374" spans="1:8" ht="15" customHeight="1">
      <c r="A374" s="49"/>
      <c r="B374" s="82" t="s">
        <v>4</v>
      </c>
      <c r="C374" s="20" t="s">
        <v>786</v>
      </c>
      <c r="D374" s="150"/>
      <c r="E374" s="20" t="s">
        <v>787</v>
      </c>
      <c r="F374" s="150" t="str">
        <f>IF(wskakunin_sekkei2_NAME="", "", wskakunin_sekkei2_NAME)</f>
        <v/>
      </c>
      <c r="G374" s="22"/>
      <c r="H374" s="22"/>
    </row>
    <row r="375" spans="1:8" ht="15" customHeight="1">
      <c r="A375" s="49"/>
      <c r="B375" s="82" t="s">
        <v>658</v>
      </c>
      <c r="C375" s="20" t="s">
        <v>788</v>
      </c>
      <c r="D375" s="150"/>
      <c r="E375" s="20" t="s">
        <v>789</v>
      </c>
      <c r="F375" s="150" t="str">
        <f>IF(wskakunin_sekkei2_JIMU__sikaku="", "", wskakunin_sekkei2_JIMU__sikaku)</f>
        <v/>
      </c>
      <c r="G375" s="22"/>
      <c r="H375" s="22"/>
    </row>
    <row r="376" spans="1:8" ht="15" customHeight="1">
      <c r="A376" s="49"/>
      <c r="B376" s="82" t="s">
        <v>131</v>
      </c>
      <c r="C376" s="20" t="s">
        <v>790</v>
      </c>
      <c r="D376" s="150"/>
      <c r="E376" s="20" t="s">
        <v>1515</v>
      </c>
      <c r="F376" s="150" t="str">
        <f>IF(wskakunin_sekkei2_JIMU_SIKAKU__label="","",wskakunin_sekkei2_JIMU_SIKAKU__label)</f>
        <v/>
      </c>
      <c r="G376" s="22"/>
      <c r="H376" s="22"/>
    </row>
    <row r="377" spans="1:8" ht="15" customHeight="1">
      <c r="A377" s="49"/>
      <c r="B377" s="82" t="s">
        <v>659</v>
      </c>
      <c r="C377" s="20" t="s">
        <v>1429</v>
      </c>
      <c r="D377" s="150"/>
      <c r="E377" s="20" t="s">
        <v>791</v>
      </c>
      <c r="F377" s="150" t="str">
        <f>IF(wskakunin_sekkei2_JIMU_TOUROKU_KIKAN__label="","",wskakunin_sekkei2_JIMU_TOUROKU_KIKAN__label)</f>
        <v/>
      </c>
      <c r="G377" s="22"/>
      <c r="H377" s="22"/>
    </row>
    <row r="378" spans="1:8" ht="15" customHeight="1">
      <c r="A378" s="49"/>
      <c r="B378" s="82" t="s">
        <v>660</v>
      </c>
      <c r="C378" s="20" t="s">
        <v>792</v>
      </c>
      <c r="D378" s="244"/>
      <c r="E378" s="20" t="s">
        <v>793</v>
      </c>
      <c r="F378" s="150" t="str">
        <f>IF(wskakunin_sekkei2_JIMU_NO="","",wskakunin_sekkei2_JIMU_NO)</f>
        <v/>
      </c>
      <c r="G378" s="22"/>
      <c r="H378" s="22"/>
    </row>
    <row r="379" spans="1:8" ht="15" customHeight="1">
      <c r="A379" s="65"/>
      <c r="B379" s="82" t="s">
        <v>132</v>
      </c>
      <c r="C379" s="20" t="s">
        <v>794</v>
      </c>
      <c r="D379" s="150"/>
      <c r="E379" s="20" t="s">
        <v>795</v>
      </c>
      <c r="F379" s="150" t="str">
        <f>IF(wskakunin_sekkei2_JIMU_NAME="", "", wskakunin_sekkei2_JIMU_NAME)</f>
        <v/>
      </c>
      <c r="G379" s="22"/>
      <c r="H379" s="22"/>
    </row>
    <row r="380" spans="1:8" ht="15" customHeight="1">
      <c r="A380" s="49"/>
      <c r="B380" s="82" t="s">
        <v>678</v>
      </c>
      <c r="D380" s="39"/>
      <c r="E380" s="20" t="s">
        <v>796</v>
      </c>
      <c r="F380" s="150" t="str">
        <f>wskakunin_sekkei2_JIMU_NAME&amp;" "&amp;wskakunin_sekkei2_NAME</f>
        <v/>
      </c>
      <c r="G380" s="22"/>
      <c r="H380" s="22"/>
    </row>
    <row r="381" spans="1:8" ht="15" customHeight="1">
      <c r="A381" s="65"/>
      <c r="B381" s="82" t="s">
        <v>18</v>
      </c>
      <c r="C381" s="20" t="s">
        <v>797</v>
      </c>
      <c r="D381" s="244"/>
      <c r="E381" s="20" t="s">
        <v>798</v>
      </c>
      <c r="F381" s="150" t="str">
        <f>IF(wskakunin_sekkei2_ZIP="", "", wskakunin_sekkei2_ZIP)</f>
        <v/>
      </c>
      <c r="G381" s="22"/>
      <c r="H381" s="22" t="s">
        <v>696</v>
      </c>
    </row>
    <row r="382" spans="1:8" ht="15" customHeight="1">
      <c r="A382" s="65"/>
      <c r="B382" s="82" t="s">
        <v>23</v>
      </c>
      <c r="C382" s="20" t="s">
        <v>799</v>
      </c>
      <c r="D382" s="150"/>
      <c r="E382" s="20" t="s">
        <v>800</v>
      </c>
      <c r="F382" s="150" t="str">
        <f>IF(wskakunin_sekkei2__address="", "", wskakunin_sekkei2__address)</f>
        <v/>
      </c>
      <c r="G382" s="22"/>
      <c r="H382" s="22"/>
    </row>
    <row r="383" spans="1:8" ht="15" customHeight="1">
      <c r="A383" s="65"/>
      <c r="B383" s="82" t="s">
        <v>20</v>
      </c>
      <c r="C383" s="20" t="s">
        <v>801</v>
      </c>
      <c r="D383" s="244"/>
      <c r="E383" s="20" t="s">
        <v>802</v>
      </c>
      <c r="F383" s="150" t="str">
        <f>IF(wskakunin_sekkei2_TEL="", "", wskakunin_sekkei2_TEL)</f>
        <v/>
      </c>
      <c r="G383" s="22"/>
      <c r="H383" s="22"/>
    </row>
    <row r="384" spans="1:8" ht="15" customHeight="1">
      <c r="A384" s="65"/>
      <c r="B384" s="82" t="s">
        <v>697</v>
      </c>
      <c r="C384" s="20" t="s">
        <v>803</v>
      </c>
      <c r="D384" s="244"/>
      <c r="E384" s="20" t="s">
        <v>804</v>
      </c>
      <c r="F384" s="150" t="str">
        <f>IF(wskakunin_sekkei2_DOC="","",wskakunin_sekkei2_DOC)</f>
        <v/>
      </c>
      <c r="G384" s="22"/>
      <c r="H384" s="22"/>
    </row>
    <row r="385" spans="1:8" ht="15" customHeight="1">
      <c r="A385" s="65"/>
      <c r="B385" s="90"/>
      <c r="G385" s="22"/>
      <c r="H385" s="22"/>
    </row>
    <row r="386" spans="1:8" ht="15" customHeight="1">
      <c r="A386" s="1" t="s">
        <v>700</v>
      </c>
      <c r="B386" s="54"/>
      <c r="G386" s="22"/>
      <c r="H386" s="22"/>
    </row>
    <row r="387" spans="1:8" ht="15" customHeight="1">
      <c r="A387" s="32"/>
      <c r="B387" s="82" t="s">
        <v>656</v>
      </c>
      <c r="C387" s="20" t="s">
        <v>805</v>
      </c>
      <c r="D387" s="150"/>
      <c r="E387" s="20" t="s">
        <v>806</v>
      </c>
      <c r="F387" s="150" t="str">
        <f>IF(wskakunin_sekkei3__sikaku="", "", wskakunin_sekkei3__sikaku)</f>
        <v/>
      </c>
      <c r="G387" s="22"/>
      <c r="H387" s="22"/>
    </row>
    <row r="388" spans="1:8" ht="15" customHeight="1">
      <c r="A388" s="37"/>
      <c r="B388" s="82" t="s">
        <v>657</v>
      </c>
      <c r="C388" s="20" t="s">
        <v>807</v>
      </c>
      <c r="D388" s="150"/>
      <c r="E388" s="20" t="s">
        <v>808</v>
      </c>
      <c r="F388" s="150" t="str">
        <f>IF(wskakunin_sekkei3_SIKAKU__label="","",wskakunin_sekkei3_SIKAKU__label)</f>
        <v/>
      </c>
      <c r="G388" s="22"/>
      <c r="H388" s="22"/>
    </row>
    <row r="389" spans="1:8" ht="15" customHeight="1">
      <c r="A389" s="37"/>
      <c r="B389" s="82" t="s">
        <v>652</v>
      </c>
      <c r="C389" s="20" t="s">
        <v>1430</v>
      </c>
      <c r="D389" s="150"/>
      <c r="E389" s="20" t="s">
        <v>809</v>
      </c>
      <c r="F389" s="150" t="str">
        <f>IF(wskakunin_sekkei3_TOUROKU_KIKAN__label="","",wskakunin_sekkei3_TOUROKU_KIKAN__label)</f>
        <v/>
      </c>
      <c r="G389" s="22"/>
      <c r="H389" s="22"/>
    </row>
    <row r="390" spans="1:8" ht="15" customHeight="1">
      <c r="A390" s="37"/>
      <c r="B390" s="82" t="s">
        <v>653</v>
      </c>
      <c r="C390" s="20" t="s">
        <v>810</v>
      </c>
      <c r="D390" s="244"/>
      <c r="E390" s="20" t="s">
        <v>811</v>
      </c>
      <c r="F390" s="150" t="str">
        <f>IF(wskakunin_sekkei3_KENTIKUSI_NO="","",wskakunin_sekkei3_KENTIKUSI_NO)</f>
        <v/>
      </c>
      <c r="G390" s="22"/>
      <c r="H390" s="22"/>
    </row>
    <row r="391" spans="1:8" ht="15" customHeight="1">
      <c r="A391" s="49"/>
      <c r="B391" s="82" t="s">
        <v>4</v>
      </c>
      <c r="C391" s="20" t="s">
        <v>812</v>
      </c>
      <c r="D391" s="150"/>
      <c r="E391" s="20" t="s">
        <v>813</v>
      </c>
      <c r="F391" s="150" t="str">
        <f>IF(wskakunin_sekkei3_NAME="", "", wskakunin_sekkei3_NAME)</f>
        <v/>
      </c>
      <c r="G391" s="22"/>
      <c r="H391" s="22"/>
    </row>
    <row r="392" spans="1:8" ht="15" customHeight="1">
      <c r="A392" s="49"/>
      <c r="B392" s="82" t="s">
        <v>658</v>
      </c>
      <c r="C392" s="20" t="s">
        <v>814</v>
      </c>
      <c r="D392" s="150"/>
      <c r="E392" s="20" t="s">
        <v>815</v>
      </c>
      <c r="F392" s="150" t="str">
        <f>IF(wskakunin_sekkei3_JIMU__sikaku="", "", wskakunin_sekkei3_JIMU__sikaku)</f>
        <v/>
      </c>
      <c r="G392" s="22"/>
      <c r="H392" s="22"/>
    </row>
    <row r="393" spans="1:8" ht="15" customHeight="1">
      <c r="A393" s="49"/>
      <c r="B393" s="82" t="s">
        <v>131</v>
      </c>
      <c r="C393" s="20" t="s">
        <v>816</v>
      </c>
      <c r="D393" s="150"/>
      <c r="E393" s="20" t="s">
        <v>1516</v>
      </c>
      <c r="F393" s="150" t="str">
        <f>IF(wskakunin_sekkei3_JIMU_SIKAKU__label="","",wskakunin_sekkei3_JIMU_SIKAKU__label)</f>
        <v/>
      </c>
      <c r="G393" s="22"/>
      <c r="H393" s="22"/>
    </row>
    <row r="394" spans="1:8" ht="15" customHeight="1">
      <c r="A394" s="49"/>
      <c r="B394" s="82" t="s">
        <v>659</v>
      </c>
      <c r="C394" s="20" t="s">
        <v>1431</v>
      </c>
      <c r="D394" s="150"/>
      <c r="E394" s="20" t="s">
        <v>817</v>
      </c>
      <c r="F394" s="150" t="str">
        <f>IF(wskakunin_sekkei3_JIMU_TOUROKU_KIKAN__label="","",wskakunin_sekkei3_JIMU_TOUROKU_KIKAN__label)</f>
        <v/>
      </c>
      <c r="G394" s="22"/>
      <c r="H394" s="22"/>
    </row>
    <row r="395" spans="1:8" ht="15" customHeight="1">
      <c r="A395" s="49"/>
      <c r="B395" s="82" t="s">
        <v>660</v>
      </c>
      <c r="C395" s="20" t="s">
        <v>818</v>
      </c>
      <c r="D395" s="244"/>
      <c r="E395" s="20" t="s">
        <v>819</v>
      </c>
      <c r="F395" s="150" t="str">
        <f>IF(wskakunin_sekkei3_JIMU_NO="","",wskakunin_sekkei3_JIMU_NO)</f>
        <v/>
      </c>
      <c r="G395" s="22"/>
      <c r="H395" s="22"/>
    </row>
    <row r="396" spans="1:8" ht="15" customHeight="1">
      <c r="A396" s="65"/>
      <c r="B396" s="82" t="s">
        <v>132</v>
      </c>
      <c r="C396" s="20" t="s">
        <v>820</v>
      </c>
      <c r="D396" s="150"/>
      <c r="E396" s="20" t="s">
        <v>821</v>
      </c>
      <c r="F396" s="150" t="str">
        <f>IF(wskakunin_sekkei3_JIMU_NAME="", "", wskakunin_sekkei3_JIMU_NAME)</f>
        <v/>
      </c>
      <c r="G396" s="22"/>
      <c r="H396" s="22"/>
    </row>
    <row r="397" spans="1:8" ht="15" customHeight="1">
      <c r="A397" s="49"/>
      <c r="B397" s="82" t="s">
        <v>678</v>
      </c>
      <c r="D397" s="39"/>
      <c r="E397" s="20" t="s">
        <v>822</v>
      </c>
      <c r="F397" s="150" t="str">
        <f>wskakunin_sekkei3_JIMU_NAME&amp;" "&amp;wskakunin_sekkei3_NAME</f>
        <v/>
      </c>
      <c r="G397" s="22"/>
      <c r="H397" s="22"/>
    </row>
    <row r="398" spans="1:8" ht="15" customHeight="1">
      <c r="A398" s="65"/>
      <c r="B398" s="82" t="s">
        <v>18</v>
      </c>
      <c r="C398" s="20" t="s">
        <v>823</v>
      </c>
      <c r="D398" s="244"/>
      <c r="E398" s="20" t="s">
        <v>824</v>
      </c>
      <c r="F398" s="150" t="str">
        <f>IF(wskakunin_sekkei3_ZIP="", "", wskakunin_sekkei3_ZIP)</f>
        <v/>
      </c>
      <c r="G398" s="22"/>
      <c r="H398" s="22" t="s">
        <v>696</v>
      </c>
    </row>
    <row r="399" spans="1:8" ht="15" customHeight="1">
      <c r="A399" s="65"/>
      <c r="B399" s="82" t="s">
        <v>23</v>
      </c>
      <c r="C399" s="20" t="s">
        <v>825</v>
      </c>
      <c r="D399" s="150"/>
      <c r="E399" s="20" t="s">
        <v>826</v>
      </c>
      <c r="F399" s="150" t="str">
        <f>IF(wskakunin_sekkei3__address="", "", wskakunin_sekkei3__address)</f>
        <v/>
      </c>
      <c r="G399" s="22"/>
      <c r="H399" s="22"/>
    </row>
    <row r="400" spans="1:8" ht="15" customHeight="1">
      <c r="A400" s="65"/>
      <c r="B400" s="82" t="s">
        <v>20</v>
      </c>
      <c r="C400" s="20" t="s">
        <v>827</v>
      </c>
      <c r="D400" s="244"/>
      <c r="E400" s="20" t="s">
        <v>828</v>
      </c>
      <c r="F400" s="150" t="str">
        <f>IF(wskakunin_sekkei3_TEL="", "", wskakunin_sekkei3_TEL)</f>
        <v/>
      </c>
      <c r="G400" s="22"/>
      <c r="H400" s="22"/>
    </row>
    <row r="401" spans="1:8" ht="15" customHeight="1">
      <c r="A401" s="65"/>
      <c r="B401" s="82" t="s">
        <v>697</v>
      </c>
      <c r="C401" s="20" t="s">
        <v>829</v>
      </c>
      <c r="D401" s="244"/>
      <c r="E401" s="20" t="s">
        <v>830</v>
      </c>
      <c r="F401" s="150" t="str">
        <f>IF(wskakunin_sekkei3_DOC="","",wskakunin_sekkei3_DOC)</f>
        <v/>
      </c>
      <c r="G401" s="22"/>
      <c r="H401" s="22"/>
    </row>
    <row r="402" spans="1:8" ht="15" customHeight="1">
      <c r="A402" s="65"/>
      <c r="B402" s="90"/>
      <c r="G402" s="22"/>
      <c r="H402" s="22"/>
    </row>
    <row r="403" spans="1:8" ht="15" customHeight="1">
      <c r="A403" s="51" t="s">
        <v>701</v>
      </c>
      <c r="B403" s="54"/>
      <c r="G403" s="22"/>
      <c r="H403" s="22"/>
    </row>
    <row r="404" spans="1:8" ht="15" customHeight="1">
      <c r="A404" s="88"/>
      <c r="B404" s="82" t="s">
        <v>656</v>
      </c>
      <c r="C404" s="20" t="s">
        <v>831</v>
      </c>
      <c r="D404" s="150"/>
      <c r="E404" s="20" t="s">
        <v>832</v>
      </c>
      <c r="F404" s="150" t="str">
        <f>IF(wskakunin_sekkei4__sikaku="", "", wskakunin_sekkei4__sikaku)</f>
        <v/>
      </c>
      <c r="G404" s="22"/>
      <c r="H404" s="22"/>
    </row>
    <row r="405" spans="1:8" ht="15" customHeight="1">
      <c r="A405" s="88"/>
      <c r="B405" s="82" t="s">
        <v>657</v>
      </c>
      <c r="C405" s="20" t="s">
        <v>833</v>
      </c>
      <c r="D405" s="150"/>
      <c r="E405" s="20" t="s">
        <v>834</v>
      </c>
      <c r="F405" s="150" t="str">
        <f>IF(wskakunin_sekkei4_SIKAKU__label="","",wskakunin_sekkei4_SIKAKU__label)</f>
        <v/>
      </c>
      <c r="G405" s="22"/>
      <c r="H405" s="22"/>
    </row>
    <row r="406" spans="1:8" ht="15" customHeight="1">
      <c r="A406" s="88"/>
      <c r="B406" s="82" t="s">
        <v>652</v>
      </c>
      <c r="C406" s="20" t="s">
        <v>1432</v>
      </c>
      <c r="D406" s="150"/>
      <c r="E406" s="20" t="s">
        <v>835</v>
      </c>
      <c r="F406" s="150" t="str">
        <f>IF(wskakunin_sekkei4_TOUROKU_KIKAN__label="","",wskakunin_sekkei4_TOUROKU_KIKAN__label)</f>
        <v/>
      </c>
      <c r="G406" s="22"/>
      <c r="H406" s="22"/>
    </row>
    <row r="407" spans="1:8" ht="15" customHeight="1">
      <c r="A407" s="88"/>
      <c r="B407" s="82" t="s">
        <v>653</v>
      </c>
      <c r="C407" s="20" t="s">
        <v>836</v>
      </c>
      <c r="D407" s="244"/>
      <c r="E407" s="20" t="s">
        <v>837</v>
      </c>
      <c r="F407" s="150" t="str">
        <f>IF(wskakunin_sekkei4_KENTIKUSI_NO="","",wskakunin_sekkei4_KENTIKUSI_NO)</f>
        <v/>
      </c>
      <c r="G407" s="22"/>
      <c r="H407" s="22"/>
    </row>
    <row r="408" spans="1:8" ht="15" customHeight="1">
      <c r="A408" s="55"/>
      <c r="B408" s="82" t="s">
        <v>4</v>
      </c>
      <c r="C408" s="20" t="s">
        <v>838</v>
      </c>
      <c r="D408" s="150"/>
      <c r="E408" s="20" t="s">
        <v>839</v>
      </c>
      <c r="F408" s="150" t="str">
        <f>IF(wskakunin_sekkei4_NAME="", "", wskakunin_sekkei4_NAME)</f>
        <v/>
      </c>
      <c r="G408" s="22"/>
      <c r="H408" s="22"/>
    </row>
    <row r="409" spans="1:8" ht="15" customHeight="1">
      <c r="A409" s="55"/>
      <c r="B409" s="82" t="s">
        <v>658</v>
      </c>
      <c r="C409" s="20" t="s">
        <v>840</v>
      </c>
      <c r="D409" s="150"/>
      <c r="E409" s="20" t="s">
        <v>841</v>
      </c>
      <c r="F409" s="150" t="str">
        <f>IF(wskakunin_sekkei4_JIMU__sikaku="", "", wskakunin_sekkei4_JIMU__sikaku)</f>
        <v/>
      </c>
      <c r="G409" s="22"/>
      <c r="H409" s="22"/>
    </row>
    <row r="410" spans="1:8" ht="15" customHeight="1">
      <c r="A410" s="55"/>
      <c r="B410" s="82" t="s">
        <v>131</v>
      </c>
      <c r="C410" s="20" t="s">
        <v>842</v>
      </c>
      <c r="D410" s="150"/>
      <c r="E410" s="20" t="s">
        <v>1517</v>
      </c>
      <c r="F410" s="150" t="str">
        <f>IF(wskakunin_sekkei4_JIMU_SIKAKU__label="","",wskakunin_sekkei4_JIMU_SIKAKU__label)</f>
        <v/>
      </c>
      <c r="G410" s="22"/>
      <c r="H410" s="22"/>
    </row>
    <row r="411" spans="1:8" ht="15" customHeight="1">
      <c r="A411" s="55"/>
      <c r="B411" s="82" t="s">
        <v>659</v>
      </c>
      <c r="C411" s="20" t="s">
        <v>1433</v>
      </c>
      <c r="D411" s="150"/>
      <c r="E411" s="20" t="s">
        <v>843</v>
      </c>
      <c r="F411" s="150" t="str">
        <f>IF(wskakunin_sekkei4_JIMU_TOUROKU_KIKAN__label="","",wskakunin_sekkei4_JIMU_TOUROKU_KIKAN__label)</f>
        <v/>
      </c>
      <c r="G411" s="22"/>
      <c r="H411" s="22"/>
    </row>
    <row r="412" spans="1:8" ht="15" customHeight="1">
      <c r="A412" s="55"/>
      <c r="B412" s="82" t="s">
        <v>660</v>
      </c>
      <c r="C412" s="20" t="s">
        <v>844</v>
      </c>
      <c r="D412" s="244"/>
      <c r="E412" s="20" t="s">
        <v>845</v>
      </c>
      <c r="F412" s="150" t="str">
        <f>IF(wskakunin_sekkei4_JIMU_NO="","",wskakunin_sekkei4_JIMU_NO)</f>
        <v/>
      </c>
      <c r="G412" s="22"/>
      <c r="H412" s="22"/>
    </row>
    <row r="413" spans="1:8" ht="15" customHeight="1">
      <c r="A413" s="55"/>
      <c r="B413" s="82" t="s">
        <v>132</v>
      </c>
      <c r="C413" s="20" t="s">
        <v>846</v>
      </c>
      <c r="D413" s="150"/>
      <c r="E413" s="20" t="s">
        <v>847</v>
      </c>
      <c r="F413" s="150" t="str">
        <f>IF(wskakunin_sekkei4_JIMU_NAME="", "", wskakunin_sekkei4_JIMU_NAME)</f>
        <v/>
      </c>
      <c r="G413" s="22"/>
      <c r="H413" s="22"/>
    </row>
    <row r="414" spans="1:8" ht="15" customHeight="1">
      <c r="A414" s="55"/>
      <c r="B414" s="82" t="s">
        <v>678</v>
      </c>
      <c r="D414" s="39"/>
      <c r="E414" s="20" t="s">
        <v>848</v>
      </c>
      <c r="F414" s="150" t="str">
        <f>wskakunin_sekkei4_JIMU_NAME&amp;" "&amp;wskakunin_sekkei4_NAME</f>
        <v/>
      </c>
      <c r="G414" s="22"/>
      <c r="H414" s="22"/>
    </row>
    <row r="415" spans="1:8" ht="15" customHeight="1">
      <c r="A415" s="55"/>
      <c r="B415" s="82" t="s">
        <v>18</v>
      </c>
      <c r="C415" s="20" t="s">
        <v>849</v>
      </c>
      <c r="D415" s="244"/>
      <c r="E415" s="20" t="s">
        <v>850</v>
      </c>
      <c r="F415" s="150" t="str">
        <f>IF(wskakunin_sekkei4_ZIP="", "", wskakunin_sekkei4_ZIP)</f>
        <v/>
      </c>
      <c r="G415" s="22"/>
      <c r="H415" s="22" t="s">
        <v>696</v>
      </c>
    </row>
    <row r="416" spans="1:8" ht="15" customHeight="1">
      <c r="A416" s="55"/>
      <c r="B416" s="82" t="s">
        <v>23</v>
      </c>
      <c r="C416" s="20" t="s">
        <v>851</v>
      </c>
      <c r="D416" s="150"/>
      <c r="E416" s="20" t="s">
        <v>852</v>
      </c>
      <c r="F416" s="150" t="str">
        <f>IF(wskakunin_sekkei4__address="", "", wskakunin_sekkei4__address)</f>
        <v/>
      </c>
      <c r="G416" s="22"/>
      <c r="H416" s="22"/>
    </row>
    <row r="417" spans="1:8" ht="15" customHeight="1">
      <c r="A417" s="55"/>
      <c r="B417" s="82" t="s">
        <v>20</v>
      </c>
      <c r="C417" s="20" t="s">
        <v>853</v>
      </c>
      <c r="D417" s="244"/>
      <c r="E417" s="20" t="s">
        <v>854</v>
      </c>
      <c r="F417" s="150" t="str">
        <f>IF(wskakunin_sekkei4_TEL="", "", wskakunin_sekkei4_TEL)</f>
        <v/>
      </c>
      <c r="G417" s="22"/>
      <c r="H417" s="22"/>
    </row>
    <row r="418" spans="1:8" ht="15" customHeight="1">
      <c r="A418" s="55"/>
      <c r="B418" s="82" t="s">
        <v>697</v>
      </c>
      <c r="C418" s="20" t="s">
        <v>855</v>
      </c>
      <c r="D418" s="244"/>
      <c r="E418" s="20" t="s">
        <v>856</v>
      </c>
      <c r="F418" s="150" t="str">
        <f>IF(wskakunin_sekkei4_DOC="","",wskakunin_sekkei4_DOC)</f>
        <v/>
      </c>
      <c r="G418" s="22"/>
      <c r="H418" s="22"/>
    </row>
    <row r="419" spans="1:8" ht="15" customHeight="1">
      <c r="A419" s="56"/>
      <c r="B419" s="90"/>
      <c r="G419" s="22"/>
      <c r="H419" s="22"/>
    </row>
    <row r="420" spans="1:8" ht="15" customHeight="1">
      <c r="A420" s="1" t="s">
        <v>1795</v>
      </c>
      <c r="B420" s="54"/>
      <c r="G420" s="22"/>
      <c r="H420" s="22"/>
    </row>
    <row r="421" spans="1:8" ht="15" customHeight="1">
      <c r="A421" s="32"/>
      <c r="B421" s="82" t="s">
        <v>656</v>
      </c>
      <c r="C421" s="20" t="s">
        <v>1796</v>
      </c>
      <c r="D421" s="150"/>
      <c r="E421" s="20" t="s">
        <v>1797</v>
      </c>
      <c r="F421" s="150" t="str">
        <f>IF(wskakunin_sekkei5__sikaku="", "", wskakunin_sekkei5__sikaku)</f>
        <v/>
      </c>
      <c r="H421" s="22"/>
    </row>
    <row r="422" spans="1:8" ht="15" customHeight="1">
      <c r="A422" s="37"/>
      <c r="B422" s="82" t="s">
        <v>657</v>
      </c>
      <c r="C422" s="20" t="s">
        <v>1798</v>
      </c>
      <c r="D422" s="150"/>
      <c r="E422" s="20" t="s">
        <v>1799</v>
      </c>
      <c r="F422" s="150" t="str">
        <f>IF(wskakunin_sekkei5_SIKAKU__label="","",wskakunin_sekkei5_SIKAKU__label)</f>
        <v/>
      </c>
      <c r="H422" s="22"/>
    </row>
    <row r="423" spans="1:8" ht="15" customHeight="1">
      <c r="A423" s="37"/>
      <c r="B423" s="82" t="s">
        <v>652</v>
      </c>
      <c r="C423" s="20" t="s">
        <v>1800</v>
      </c>
      <c r="D423" s="150"/>
      <c r="E423" s="20" t="s">
        <v>1801</v>
      </c>
      <c r="F423" s="150" t="str">
        <f>IF(wskakunin_sekkei5_TOUROKU_KIKAN__label="","",wskakunin_sekkei5_TOUROKU_KIKAN__label)</f>
        <v/>
      </c>
      <c r="H423" s="22"/>
    </row>
    <row r="424" spans="1:8" ht="15" customHeight="1">
      <c r="A424" s="37"/>
      <c r="B424" s="82" t="s">
        <v>653</v>
      </c>
      <c r="C424" s="20" t="s">
        <v>1802</v>
      </c>
      <c r="D424" s="244"/>
      <c r="E424" s="20" t="s">
        <v>1803</v>
      </c>
      <c r="F424" s="150" t="str">
        <f>IF(wskakunin_sekkei5_KENTIKUSI_NO="","",wskakunin_sekkei5_KENTIKUSI_NO)</f>
        <v/>
      </c>
      <c r="H424" s="22"/>
    </row>
    <row r="425" spans="1:8" ht="15" customHeight="1">
      <c r="A425" s="49"/>
      <c r="B425" s="82" t="s">
        <v>4</v>
      </c>
      <c r="C425" s="20" t="s">
        <v>1804</v>
      </c>
      <c r="D425" s="150"/>
      <c r="E425" s="20" t="s">
        <v>1805</v>
      </c>
      <c r="F425" s="150" t="str">
        <f>IF(wskakunin_sekkei5_NAME="", "", wskakunin_sekkei5_NAME)</f>
        <v/>
      </c>
      <c r="H425" s="22"/>
    </row>
    <row r="426" spans="1:8" ht="15" customHeight="1">
      <c r="A426" s="49"/>
      <c r="B426" s="82" t="s">
        <v>658</v>
      </c>
      <c r="C426" s="20" t="s">
        <v>1806</v>
      </c>
      <c r="D426" s="150"/>
      <c r="E426" s="20" t="s">
        <v>1807</v>
      </c>
      <c r="F426" s="150" t="str">
        <f>IF(wskakunin_sekkei5_JIMU__sikaku="", "", wskakunin_sekkei5_JIMU__sikaku)</f>
        <v/>
      </c>
      <c r="H426" s="22"/>
    </row>
    <row r="427" spans="1:8" ht="15" customHeight="1">
      <c r="A427" s="49"/>
      <c r="B427" s="82" t="s">
        <v>131</v>
      </c>
      <c r="C427" s="20" t="s">
        <v>1808</v>
      </c>
      <c r="D427" s="150"/>
      <c r="E427" s="20" t="s">
        <v>1809</v>
      </c>
      <c r="F427" s="150" t="str">
        <f>IF(wskakunin_sekkei5_JIMU_SIKAKU__label="","",wskakunin_sekkei5_JIMU_SIKAKU__label)</f>
        <v/>
      </c>
      <c r="H427" s="22"/>
    </row>
    <row r="428" spans="1:8" ht="15" customHeight="1">
      <c r="A428" s="49"/>
      <c r="B428" s="82" t="s">
        <v>659</v>
      </c>
      <c r="C428" s="20" t="s">
        <v>1810</v>
      </c>
      <c r="D428" s="150"/>
      <c r="E428" s="20" t="s">
        <v>1811</v>
      </c>
      <c r="F428" s="150" t="str">
        <f>IF(wskakunin_sekkei5_JIMU_TOUROKU_KIKAN__label="","",wskakunin_sekkei5_JIMU_TOUROKU_KIKAN__label)</f>
        <v/>
      </c>
      <c r="H428" s="22"/>
    </row>
    <row r="429" spans="1:8" ht="15" customHeight="1">
      <c r="A429" s="49"/>
      <c r="B429" s="82" t="s">
        <v>660</v>
      </c>
      <c r="C429" s="20" t="s">
        <v>1812</v>
      </c>
      <c r="D429" s="244"/>
      <c r="E429" s="20" t="s">
        <v>1813</v>
      </c>
      <c r="F429" s="150" t="str">
        <f>IF(wskakunin_sekkei5_JIMU_NO="","",wskakunin_sekkei5_JIMU_NO)</f>
        <v/>
      </c>
      <c r="H429" s="22"/>
    </row>
    <row r="430" spans="1:8" ht="15" customHeight="1">
      <c r="A430" s="65"/>
      <c r="B430" s="82" t="s">
        <v>132</v>
      </c>
      <c r="C430" s="20" t="s">
        <v>1814</v>
      </c>
      <c r="D430" s="150"/>
      <c r="E430" s="20" t="s">
        <v>1815</v>
      </c>
      <c r="F430" s="150" t="str">
        <f>IF(wskakunin_sekkei5_JIMU_NAME="", "", wskakunin_sekkei5_JIMU_NAME)</f>
        <v/>
      </c>
      <c r="H430" s="22"/>
    </row>
    <row r="431" spans="1:8" ht="15" customHeight="1">
      <c r="A431" s="49"/>
      <c r="B431" s="82" t="s">
        <v>678</v>
      </c>
      <c r="D431" s="39"/>
      <c r="E431" s="20" t="s">
        <v>1816</v>
      </c>
      <c r="F431" s="150" t="str">
        <f>wskakunin_sekkei5_JIMU_NAME&amp;" "&amp;wskakunin_sekkei5_NAME</f>
        <v/>
      </c>
      <c r="H431" s="22"/>
    </row>
    <row r="432" spans="1:8" ht="15" customHeight="1">
      <c r="A432" s="65"/>
      <c r="B432" s="82" t="s">
        <v>18</v>
      </c>
      <c r="C432" s="20" t="s">
        <v>1817</v>
      </c>
      <c r="D432" s="244"/>
      <c r="E432" s="20" t="s">
        <v>1818</v>
      </c>
      <c r="F432" s="150" t="str">
        <f>IF(wskakunin_sekkei5_ZIP="", "", wskakunin_sekkei5_ZIP)</f>
        <v/>
      </c>
      <c r="H432" s="22" t="s">
        <v>696</v>
      </c>
    </row>
    <row r="433" spans="1:8" ht="15" customHeight="1">
      <c r="A433" s="65"/>
      <c r="B433" s="82" t="s">
        <v>23</v>
      </c>
      <c r="C433" s="20" t="s">
        <v>1819</v>
      </c>
      <c r="D433" s="150"/>
      <c r="E433" s="20" t="s">
        <v>1820</v>
      </c>
      <c r="F433" s="150" t="str">
        <f>IF(wskakunin_sekkei5__address="", "", wskakunin_sekkei5__address)</f>
        <v/>
      </c>
      <c r="H433" s="22"/>
    </row>
    <row r="434" spans="1:8" ht="15" customHeight="1">
      <c r="A434" s="65"/>
      <c r="B434" s="82" t="s">
        <v>20</v>
      </c>
      <c r="C434" s="20" t="s">
        <v>1821</v>
      </c>
      <c r="D434" s="244"/>
      <c r="E434" s="20" t="s">
        <v>1822</v>
      </c>
      <c r="F434" s="150" t="str">
        <f>IF(wskakunin_sekkei5_TEL="", "", wskakunin_sekkei5_TEL)</f>
        <v/>
      </c>
      <c r="H434" s="22"/>
    </row>
    <row r="435" spans="1:8" ht="15" customHeight="1">
      <c r="A435" s="65"/>
      <c r="B435" s="82" t="s">
        <v>697</v>
      </c>
      <c r="C435" s="20" t="s">
        <v>1823</v>
      </c>
      <c r="D435" s="244"/>
      <c r="E435" s="20" t="s">
        <v>1824</v>
      </c>
      <c r="F435" s="150" t="str">
        <f>IF(wskakunin_sekkei5_DOC="","",wskakunin_sekkei5_DOC)</f>
        <v/>
      </c>
      <c r="H435" s="22"/>
    </row>
    <row r="436" spans="1:8" ht="15" customHeight="1">
      <c r="A436" s="65"/>
      <c r="B436" s="90"/>
      <c r="H436" s="22"/>
    </row>
    <row r="437" spans="1:8" ht="15" customHeight="1">
      <c r="A437" s="1" t="s">
        <v>2000</v>
      </c>
      <c r="B437" s="54"/>
      <c r="H437" s="22"/>
    </row>
    <row r="438" spans="1:8" ht="15" customHeight="1">
      <c r="A438" s="32"/>
      <c r="B438" s="82" t="s">
        <v>656</v>
      </c>
      <c r="C438" s="20" t="s">
        <v>1825</v>
      </c>
      <c r="D438" s="150"/>
      <c r="E438" s="20" t="s">
        <v>1826</v>
      </c>
      <c r="F438" s="150" t="str">
        <f>IF(wskakunin_sekkei6__sikaku="", "", wskakunin_sekkei6__sikaku)</f>
        <v/>
      </c>
      <c r="H438" s="22"/>
    </row>
    <row r="439" spans="1:8" ht="15" customHeight="1">
      <c r="A439" s="37"/>
      <c r="B439" s="82" t="s">
        <v>657</v>
      </c>
      <c r="C439" s="20" t="s">
        <v>1827</v>
      </c>
      <c r="D439" s="150"/>
      <c r="E439" s="20" t="s">
        <v>1828</v>
      </c>
      <c r="F439" s="150" t="str">
        <f>IF(wskakunin_sekkei6_SIKAKU__label="","",wskakunin_sekkei6_SIKAKU__label)</f>
        <v/>
      </c>
      <c r="H439" s="22"/>
    </row>
    <row r="440" spans="1:8" ht="15" customHeight="1">
      <c r="A440" s="37"/>
      <c r="B440" s="82" t="s">
        <v>652</v>
      </c>
      <c r="C440" s="20" t="s">
        <v>1829</v>
      </c>
      <c r="D440" s="150"/>
      <c r="E440" s="20" t="s">
        <v>1830</v>
      </c>
      <c r="F440" s="150" t="str">
        <f>IF(wskakunin_sekkei6_TOUROKU_KIKAN__label="","",wskakunin_sekkei6_TOUROKU_KIKAN__label)</f>
        <v/>
      </c>
      <c r="H440" s="22"/>
    </row>
    <row r="441" spans="1:8" ht="15" customHeight="1">
      <c r="A441" s="37"/>
      <c r="B441" s="82" t="s">
        <v>653</v>
      </c>
      <c r="C441" s="20" t="s">
        <v>1831</v>
      </c>
      <c r="D441" s="244"/>
      <c r="E441" s="20" t="s">
        <v>1832</v>
      </c>
      <c r="F441" s="150" t="str">
        <f>IF(wskakunin_sekkei6_KENTIKUSI_NO="","",wskakunin_sekkei6_KENTIKUSI_NO)</f>
        <v/>
      </c>
      <c r="H441" s="22"/>
    </row>
    <row r="442" spans="1:8" ht="15" customHeight="1">
      <c r="A442" s="49"/>
      <c r="B442" s="82" t="s">
        <v>4</v>
      </c>
      <c r="C442" s="20" t="s">
        <v>1833</v>
      </c>
      <c r="D442" s="150"/>
      <c r="E442" s="20" t="s">
        <v>1834</v>
      </c>
      <c r="F442" s="150" t="str">
        <f>IF(wskakunin_sekkei6_NAME="", "", wskakunin_sekkei6_NAME)</f>
        <v/>
      </c>
      <c r="H442" s="22"/>
    </row>
    <row r="443" spans="1:8" ht="15" customHeight="1">
      <c r="A443" s="49"/>
      <c r="B443" s="82" t="s">
        <v>658</v>
      </c>
      <c r="C443" s="20" t="s">
        <v>1835</v>
      </c>
      <c r="D443" s="150"/>
      <c r="E443" s="20" t="s">
        <v>1836</v>
      </c>
      <c r="F443" s="150" t="str">
        <f>IF(wskakunin_sekkei6_JIMU__sikaku="", "", wskakunin_sekkei6_JIMU__sikaku)</f>
        <v/>
      </c>
      <c r="H443" s="22"/>
    </row>
    <row r="444" spans="1:8" ht="15" customHeight="1">
      <c r="A444" s="49"/>
      <c r="B444" s="82" t="s">
        <v>131</v>
      </c>
      <c r="C444" s="20" t="s">
        <v>1837</v>
      </c>
      <c r="D444" s="150"/>
      <c r="E444" s="20" t="s">
        <v>1838</v>
      </c>
      <c r="F444" s="150" t="str">
        <f>IF(wskakunin_sekkei6_JIMU_SIKAKU__label="","",wskakunin_sekkei6_JIMU_SIKAKU__label)</f>
        <v/>
      </c>
      <c r="H444" s="22"/>
    </row>
    <row r="445" spans="1:8" ht="15" customHeight="1">
      <c r="A445" s="49"/>
      <c r="B445" s="82" t="s">
        <v>659</v>
      </c>
      <c r="C445" s="20" t="s">
        <v>1839</v>
      </c>
      <c r="D445" s="150"/>
      <c r="E445" s="20" t="s">
        <v>1840</v>
      </c>
      <c r="F445" s="150" t="str">
        <f>IF(wskakunin_sekkei6_JIMU_TOUROKU_KIKAN__label="","",wskakunin_sekkei6_JIMU_TOUROKU_KIKAN__label)</f>
        <v/>
      </c>
      <c r="H445" s="22"/>
    </row>
    <row r="446" spans="1:8" ht="15" customHeight="1">
      <c r="A446" s="49"/>
      <c r="B446" s="82" t="s">
        <v>660</v>
      </c>
      <c r="C446" s="20" t="s">
        <v>1841</v>
      </c>
      <c r="D446" s="244"/>
      <c r="E446" s="20" t="s">
        <v>1842</v>
      </c>
      <c r="F446" s="150" t="str">
        <f>IF(wskakunin_sekkei6_JIMU_NO="","",wskakunin_sekkei6_JIMU_NO)</f>
        <v/>
      </c>
      <c r="H446" s="22"/>
    </row>
    <row r="447" spans="1:8" ht="15" customHeight="1">
      <c r="A447" s="65"/>
      <c r="B447" s="82" t="s">
        <v>132</v>
      </c>
      <c r="C447" s="20" t="s">
        <v>1843</v>
      </c>
      <c r="D447" s="150"/>
      <c r="E447" s="20" t="s">
        <v>1844</v>
      </c>
      <c r="F447" s="150" t="str">
        <f>IF(wskakunin_sekkei6_JIMU_NAME="", "", wskakunin_sekkei6_JIMU_NAME)</f>
        <v/>
      </c>
      <c r="H447" s="22"/>
    </row>
    <row r="448" spans="1:8" ht="15" customHeight="1">
      <c r="A448" s="49"/>
      <c r="B448" s="82" t="s">
        <v>678</v>
      </c>
      <c r="D448" s="39"/>
      <c r="E448" s="20" t="s">
        <v>1845</v>
      </c>
      <c r="F448" s="150" t="str">
        <f>wskakunin_sekkei6_JIMU_NAME&amp;" "&amp;wskakunin_sekkei6_NAME</f>
        <v/>
      </c>
      <c r="H448" s="22"/>
    </row>
    <row r="449" spans="1:8" ht="15" customHeight="1">
      <c r="A449" s="65"/>
      <c r="B449" s="82" t="s">
        <v>18</v>
      </c>
      <c r="C449" s="20" t="s">
        <v>1846</v>
      </c>
      <c r="D449" s="244"/>
      <c r="E449" s="20" t="s">
        <v>1847</v>
      </c>
      <c r="F449" s="150" t="str">
        <f>IF(wskakunin_sekkei6_ZIP="", "", wskakunin_sekkei6_ZIP)</f>
        <v/>
      </c>
      <c r="H449" s="22" t="s">
        <v>696</v>
      </c>
    </row>
    <row r="450" spans="1:8" ht="15" customHeight="1">
      <c r="A450" s="65"/>
      <c r="B450" s="82" t="s">
        <v>23</v>
      </c>
      <c r="C450" s="20" t="s">
        <v>1848</v>
      </c>
      <c r="D450" s="150"/>
      <c r="E450" s="20" t="s">
        <v>1849</v>
      </c>
      <c r="F450" s="150" t="str">
        <f>IF(wskakunin_sekkei6__address="", "", wskakunin_sekkei6__address)</f>
        <v/>
      </c>
      <c r="H450" s="22"/>
    </row>
    <row r="451" spans="1:8" ht="15" customHeight="1">
      <c r="A451" s="65"/>
      <c r="B451" s="82" t="s">
        <v>20</v>
      </c>
      <c r="C451" s="20" t="s">
        <v>1850</v>
      </c>
      <c r="D451" s="244"/>
      <c r="E451" s="20" t="s">
        <v>1851</v>
      </c>
      <c r="F451" s="150" t="str">
        <f>IF(wskakunin_sekkei6_TEL="", "", wskakunin_sekkei6_TEL)</f>
        <v/>
      </c>
      <c r="H451" s="22"/>
    </row>
    <row r="452" spans="1:8" ht="15" customHeight="1">
      <c r="A452" s="65"/>
      <c r="B452" s="82" t="s">
        <v>697</v>
      </c>
      <c r="C452" s="20" t="s">
        <v>1852</v>
      </c>
      <c r="D452" s="244"/>
      <c r="E452" s="20" t="s">
        <v>1853</v>
      </c>
      <c r="F452" s="150" t="str">
        <f>IF(wskakunin_sekkei6_DOC="","",wskakunin_sekkei6_DOC)</f>
        <v/>
      </c>
      <c r="H452" s="22"/>
    </row>
    <row r="453" spans="1:8" ht="15" customHeight="1">
      <c r="A453" s="65"/>
      <c r="B453" s="90"/>
      <c r="H453" s="22"/>
    </row>
    <row r="454" spans="1:8" ht="15" customHeight="1">
      <c r="A454" s="1" t="s">
        <v>2001</v>
      </c>
      <c r="B454" s="54"/>
      <c r="H454" s="22"/>
    </row>
    <row r="455" spans="1:8" ht="15" customHeight="1">
      <c r="A455" s="32"/>
      <c r="B455" s="82" t="s">
        <v>656</v>
      </c>
      <c r="C455" s="20" t="s">
        <v>1854</v>
      </c>
      <c r="D455" s="150"/>
      <c r="E455" s="20" t="s">
        <v>1855</v>
      </c>
      <c r="F455" s="150" t="str">
        <f>IF(wskakunin_sekkei7__sikaku="", "", wskakunin_sekkei7__sikaku)</f>
        <v/>
      </c>
      <c r="H455" s="22"/>
    </row>
    <row r="456" spans="1:8" ht="15" customHeight="1">
      <c r="A456" s="37"/>
      <c r="B456" s="82" t="s">
        <v>657</v>
      </c>
      <c r="C456" s="20" t="s">
        <v>1856</v>
      </c>
      <c r="D456" s="150"/>
      <c r="E456" s="20" t="s">
        <v>1857</v>
      </c>
      <c r="F456" s="150" t="str">
        <f>IF(wskakunin_sekkei7_SIKAKU__label="","",wskakunin_sekkei7_SIKAKU__label)</f>
        <v/>
      </c>
      <c r="H456" s="22"/>
    </row>
    <row r="457" spans="1:8" ht="15" customHeight="1">
      <c r="A457" s="37"/>
      <c r="B457" s="82" t="s">
        <v>652</v>
      </c>
      <c r="C457" s="20" t="s">
        <v>1858</v>
      </c>
      <c r="D457" s="150"/>
      <c r="E457" s="20" t="s">
        <v>1859</v>
      </c>
      <c r="F457" s="150" t="str">
        <f>IF(wskakunin_sekkei7_TOUROKU_KIKAN__label="","",wskakunin_sekkei7_TOUROKU_KIKAN__label)</f>
        <v/>
      </c>
      <c r="H457" s="22"/>
    </row>
    <row r="458" spans="1:8" ht="15" customHeight="1">
      <c r="A458" s="37"/>
      <c r="B458" s="82" t="s">
        <v>653</v>
      </c>
      <c r="C458" s="20" t="s">
        <v>1860</v>
      </c>
      <c r="D458" s="244"/>
      <c r="E458" s="20" t="s">
        <v>1861</v>
      </c>
      <c r="F458" s="150" t="str">
        <f>IF(wskakunin_sekkei7_KENTIKUSI_NO="","",wskakunin_sekkei7_KENTIKUSI_NO)</f>
        <v/>
      </c>
      <c r="H458" s="22"/>
    </row>
    <row r="459" spans="1:8" ht="15" customHeight="1">
      <c r="A459" s="49"/>
      <c r="B459" s="82" t="s">
        <v>4</v>
      </c>
      <c r="C459" s="20" t="s">
        <v>1862</v>
      </c>
      <c r="D459" s="150"/>
      <c r="E459" s="20" t="s">
        <v>1863</v>
      </c>
      <c r="F459" s="150" t="str">
        <f>IF(wskakunin_sekkei7_NAME="", "", wskakunin_sekkei7_NAME)</f>
        <v/>
      </c>
      <c r="H459" s="22"/>
    </row>
    <row r="460" spans="1:8" ht="15" customHeight="1">
      <c r="A460" s="49"/>
      <c r="B460" s="82" t="s">
        <v>658</v>
      </c>
      <c r="C460" s="20" t="s">
        <v>1864</v>
      </c>
      <c r="D460" s="150"/>
      <c r="E460" s="20" t="s">
        <v>1865</v>
      </c>
      <c r="F460" s="150" t="str">
        <f>IF(wskakunin_sekkei7_JIMU__sikaku="", "", wskakunin_sekkei7_JIMU__sikaku)</f>
        <v/>
      </c>
      <c r="H460" s="22"/>
    </row>
    <row r="461" spans="1:8" ht="15" customHeight="1">
      <c r="A461" s="49"/>
      <c r="B461" s="82" t="s">
        <v>131</v>
      </c>
      <c r="C461" s="20" t="s">
        <v>1866</v>
      </c>
      <c r="D461" s="150"/>
      <c r="E461" s="20" t="s">
        <v>1867</v>
      </c>
      <c r="F461" s="150" t="str">
        <f>IF(wskakunin_sekkei7_JIMU_SIKAKU__label="","",wskakunin_sekkei7_JIMU_SIKAKU__label)</f>
        <v/>
      </c>
      <c r="H461" s="22"/>
    </row>
    <row r="462" spans="1:8" ht="15" customHeight="1">
      <c r="A462" s="49"/>
      <c r="B462" s="82" t="s">
        <v>659</v>
      </c>
      <c r="C462" s="20" t="s">
        <v>1868</v>
      </c>
      <c r="D462" s="150"/>
      <c r="E462" s="20" t="s">
        <v>1869</v>
      </c>
      <c r="F462" s="150" t="str">
        <f>IF(wskakunin_sekkei7_JIMU_TOUROKU_KIKAN__label="","",wskakunin_sekkei7_JIMU_TOUROKU_KIKAN__label)</f>
        <v/>
      </c>
      <c r="H462" s="22"/>
    </row>
    <row r="463" spans="1:8" ht="15" customHeight="1">
      <c r="A463" s="49"/>
      <c r="B463" s="82" t="s">
        <v>660</v>
      </c>
      <c r="C463" s="20" t="s">
        <v>1870</v>
      </c>
      <c r="D463" s="244"/>
      <c r="E463" s="20" t="s">
        <v>1871</v>
      </c>
      <c r="F463" s="150" t="str">
        <f>IF(wskakunin_sekkei7_JIMU_NO="","",wskakunin_sekkei7_JIMU_NO)</f>
        <v/>
      </c>
      <c r="H463" s="22"/>
    </row>
    <row r="464" spans="1:8" ht="15" customHeight="1">
      <c r="A464" s="65"/>
      <c r="B464" s="82" t="s">
        <v>132</v>
      </c>
      <c r="C464" s="20" t="s">
        <v>1872</v>
      </c>
      <c r="D464" s="150"/>
      <c r="E464" s="20" t="s">
        <v>1873</v>
      </c>
      <c r="F464" s="150" t="str">
        <f>IF(wskakunin_sekkei7_JIMU_NAME="", "", wskakunin_sekkei7_JIMU_NAME)</f>
        <v/>
      </c>
      <c r="H464" s="22"/>
    </row>
    <row r="465" spans="1:8" ht="15" customHeight="1">
      <c r="A465" s="49"/>
      <c r="B465" s="82" t="s">
        <v>678</v>
      </c>
      <c r="D465" s="39"/>
      <c r="E465" s="20" t="s">
        <v>1874</v>
      </c>
      <c r="F465" s="150" t="str">
        <f>wskakunin_sekkei7_JIMU_NAME&amp;" "&amp;wskakunin_sekkei7_NAME</f>
        <v/>
      </c>
      <c r="H465" s="22"/>
    </row>
    <row r="466" spans="1:8" ht="15" customHeight="1">
      <c r="A466" s="65"/>
      <c r="B466" s="82" t="s">
        <v>18</v>
      </c>
      <c r="C466" s="20" t="s">
        <v>1875</v>
      </c>
      <c r="D466" s="244"/>
      <c r="E466" s="20" t="s">
        <v>1876</v>
      </c>
      <c r="F466" s="150" t="str">
        <f>IF(wskakunin_sekkei7_ZIP="", "", wskakunin_sekkei7_ZIP)</f>
        <v/>
      </c>
      <c r="H466" s="22" t="s">
        <v>696</v>
      </c>
    </row>
    <row r="467" spans="1:8" ht="15" customHeight="1">
      <c r="A467" s="65"/>
      <c r="B467" s="82" t="s">
        <v>23</v>
      </c>
      <c r="C467" s="20" t="s">
        <v>1877</v>
      </c>
      <c r="D467" s="150"/>
      <c r="E467" s="20" t="s">
        <v>1878</v>
      </c>
      <c r="F467" s="150" t="str">
        <f>IF(wskakunin_sekkei7__address="", "", wskakunin_sekkei7__address)</f>
        <v/>
      </c>
      <c r="H467" s="22"/>
    </row>
    <row r="468" spans="1:8" ht="15" customHeight="1">
      <c r="A468" s="65"/>
      <c r="B468" s="82" t="s">
        <v>20</v>
      </c>
      <c r="C468" s="20" t="s">
        <v>1879</v>
      </c>
      <c r="D468" s="244"/>
      <c r="E468" s="20" t="s">
        <v>1880</v>
      </c>
      <c r="F468" s="150" t="str">
        <f>IF(wskakunin_sekkei7_TEL="", "", wskakunin_sekkei7_TEL)</f>
        <v/>
      </c>
      <c r="H468" s="22"/>
    </row>
    <row r="469" spans="1:8" ht="15" customHeight="1">
      <c r="A469" s="65"/>
      <c r="B469" s="82" t="s">
        <v>697</v>
      </c>
      <c r="C469" s="20" t="s">
        <v>1881</v>
      </c>
      <c r="D469" s="244"/>
      <c r="E469" s="20" t="s">
        <v>1882</v>
      </c>
      <c r="F469" s="150" t="str">
        <f>IF(wskakunin_sekkei7_DOC="","",wskakunin_sekkei7_DOC)</f>
        <v/>
      </c>
      <c r="H469" s="22"/>
    </row>
    <row r="470" spans="1:8" ht="15" customHeight="1">
      <c r="A470" s="65"/>
      <c r="B470" s="90"/>
      <c r="H470" s="22"/>
    </row>
    <row r="471" spans="1:8" ht="15" customHeight="1">
      <c r="A471" s="1" t="s">
        <v>2002</v>
      </c>
      <c r="B471" s="54"/>
      <c r="H471" s="22"/>
    </row>
    <row r="472" spans="1:8" ht="15" customHeight="1">
      <c r="A472" s="32"/>
      <c r="B472" s="82" t="s">
        <v>656</v>
      </c>
      <c r="C472" s="20" t="s">
        <v>1883</v>
      </c>
      <c r="D472" s="150"/>
      <c r="E472" s="20" t="s">
        <v>1884</v>
      </c>
      <c r="F472" s="150" t="str">
        <f>IF(wskakunin_sekkei8__sikaku="", "", wskakunin_sekkei8__sikaku)</f>
        <v/>
      </c>
      <c r="H472" s="22"/>
    </row>
    <row r="473" spans="1:8" ht="15" customHeight="1">
      <c r="A473" s="37"/>
      <c r="B473" s="82" t="s">
        <v>657</v>
      </c>
      <c r="C473" s="20" t="s">
        <v>1885</v>
      </c>
      <c r="D473" s="150"/>
      <c r="E473" s="20" t="s">
        <v>1886</v>
      </c>
      <c r="F473" s="150" t="str">
        <f>IF(wskakunin_sekkei8_SIKAKU__label="","",wskakunin_sekkei8_SIKAKU__label)</f>
        <v/>
      </c>
      <c r="H473" s="22"/>
    </row>
    <row r="474" spans="1:8" ht="15" customHeight="1">
      <c r="A474" s="37"/>
      <c r="B474" s="82" t="s">
        <v>652</v>
      </c>
      <c r="C474" s="20" t="s">
        <v>1887</v>
      </c>
      <c r="D474" s="150"/>
      <c r="E474" s="20" t="s">
        <v>1888</v>
      </c>
      <c r="F474" s="150" t="str">
        <f>IF(wskakunin_sekkei8_TOUROKU_KIKAN__label="","",wskakunin_sekkei8_TOUROKU_KIKAN__label)</f>
        <v/>
      </c>
      <c r="H474" s="22"/>
    </row>
    <row r="475" spans="1:8" ht="15" customHeight="1">
      <c r="A475" s="37"/>
      <c r="B475" s="82" t="s">
        <v>653</v>
      </c>
      <c r="C475" s="20" t="s">
        <v>1889</v>
      </c>
      <c r="D475" s="244"/>
      <c r="E475" s="20" t="s">
        <v>1890</v>
      </c>
      <c r="F475" s="150" t="str">
        <f>IF(wskakunin_sekkei8_KENTIKUSI_NO="","",wskakunin_sekkei8_KENTIKUSI_NO)</f>
        <v/>
      </c>
      <c r="H475" s="22"/>
    </row>
    <row r="476" spans="1:8" ht="15" customHeight="1">
      <c r="A476" s="49"/>
      <c r="B476" s="82" t="s">
        <v>4</v>
      </c>
      <c r="C476" s="20" t="s">
        <v>1891</v>
      </c>
      <c r="D476" s="150"/>
      <c r="E476" s="20" t="s">
        <v>1892</v>
      </c>
      <c r="F476" s="150" t="str">
        <f>IF(wskakunin_sekkei8_NAME="", "", wskakunin_sekkei8_NAME)</f>
        <v/>
      </c>
      <c r="H476" s="22"/>
    </row>
    <row r="477" spans="1:8" ht="15" customHeight="1">
      <c r="A477" s="49"/>
      <c r="B477" s="82" t="s">
        <v>658</v>
      </c>
      <c r="C477" s="20" t="s">
        <v>1893</v>
      </c>
      <c r="D477" s="150"/>
      <c r="E477" s="20" t="s">
        <v>1894</v>
      </c>
      <c r="F477" s="150" t="str">
        <f>IF(wskakunin_sekkei8_JIMU__sikaku="", "", wskakunin_sekkei8_JIMU__sikaku)</f>
        <v/>
      </c>
      <c r="H477" s="22"/>
    </row>
    <row r="478" spans="1:8" ht="15" customHeight="1">
      <c r="A478" s="49"/>
      <c r="B478" s="82" t="s">
        <v>131</v>
      </c>
      <c r="C478" s="20" t="s">
        <v>1895</v>
      </c>
      <c r="D478" s="150"/>
      <c r="E478" s="20" t="s">
        <v>1896</v>
      </c>
      <c r="F478" s="150" t="str">
        <f>IF(wskakunin_sekkei8_JIMU_SIKAKU__label="","",wskakunin_sekkei8_JIMU_SIKAKU__label)</f>
        <v/>
      </c>
      <c r="H478" s="22"/>
    </row>
    <row r="479" spans="1:8" ht="15" customHeight="1">
      <c r="A479" s="49"/>
      <c r="B479" s="82" t="s">
        <v>659</v>
      </c>
      <c r="C479" s="20" t="s">
        <v>1897</v>
      </c>
      <c r="D479" s="150"/>
      <c r="E479" s="20" t="s">
        <v>1898</v>
      </c>
      <c r="F479" s="150" t="str">
        <f>IF(wskakunin_sekkei8_JIMU_TOUROKU_KIKAN__label="","",wskakunin_sekkei8_JIMU_TOUROKU_KIKAN__label)</f>
        <v/>
      </c>
      <c r="H479" s="22"/>
    </row>
    <row r="480" spans="1:8" ht="15" customHeight="1">
      <c r="A480" s="49"/>
      <c r="B480" s="82" t="s">
        <v>660</v>
      </c>
      <c r="C480" s="20" t="s">
        <v>1899</v>
      </c>
      <c r="D480" s="244"/>
      <c r="E480" s="20" t="s">
        <v>1900</v>
      </c>
      <c r="F480" s="150" t="str">
        <f>IF(wskakunin_sekkei8_JIMU_NO="","",wskakunin_sekkei8_JIMU_NO)</f>
        <v/>
      </c>
      <c r="H480" s="22"/>
    </row>
    <row r="481" spans="1:8" ht="15" customHeight="1">
      <c r="A481" s="65"/>
      <c r="B481" s="82" t="s">
        <v>132</v>
      </c>
      <c r="C481" s="20" t="s">
        <v>1901</v>
      </c>
      <c r="D481" s="150"/>
      <c r="E481" s="20" t="s">
        <v>1902</v>
      </c>
      <c r="F481" s="150" t="str">
        <f>IF(wskakunin_sekkei8_JIMU_NAME="", "", wskakunin_sekkei8_JIMU_NAME)</f>
        <v/>
      </c>
      <c r="H481" s="22"/>
    </row>
    <row r="482" spans="1:8" ht="15" customHeight="1">
      <c r="A482" s="49"/>
      <c r="B482" s="82" t="s">
        <v>678</v>
      </c>
      <c r="D482" s="39"/>
      <c r="E482" s="20" t="s">
        <v>1903</v>
      </c>
      <c r="F482" s="150" t="str">
        <f>wskakunin_sekkei8_JIMU_NAME&amp;" "&amp;wskakunin_sekkei8_NAME</f>
        <v/>
      </c>
      <c r="H482" s="22"/>
    </row>
    <row r="483" spans="1:8" ht="15" customHeight="1">
      <c r="A483" s="65"/>
      <c r="B483" s="82" t="s">
        <v>18</v>
      </c>
      <c r="C483" s="20" t="s">
        <v>1904</v>
      </c>
      <c r="D483" s="244"/>
      <c r="E483" s="20" t="s">
        <v>1905</v>
      </c>
      <c r="F483" s="150" t="str">
        <f>IF(wskakunin_sekkei8_ZIP="", "", wskakunin_sekkei8_ZIP)</f>
        <v/>
      </c>
      <c r="H483" s="22" t="s">
        <v>696</v>
      </c>
    </row>
    <row r="484" spans="1:8" ht="15" customHeight="1">
      <c r="A484" s="65"/>
      <c r="B484" s="82" t="s">
        <v>23</v>
      </c>
      <c r="C484" s="20" t="s">
        <v>1906</v>
      </c>
      <c r="D484" s="150"/>
      <c r="E484" s="20" t="s">
        <v>1907</v>
      </c>
      <c r="F484" s="150" t="str">
        <f>IF(wskakunin_sekkei8__address="", "", wskakunin_sekkei8__address)</f>
        <v/>
      </c>
      <c r="H484" s="22"/>
    </row>
    <row r="485" spans="1:8" ht="15" customHeight="1">
      <c r="A485" s="65"/>
      <c r="B485" s="82" t="s">
        <v>20</v>
      </c>
      <c r="C485" s="20" t="s">
        <v>1908</v>
      </c>
      <c r="D485" s="244"/>
      <c r="E485" s="20" t="s">
        <v>1909</v>
      </c>
      <c r="F485" s="150" t="str">
        <f>IF(wskakunin_sekkei8_TEL="", "", wskakunin_sekkei8_TEL)</f>
        <v/>
      </c>
      <c r="H485" s="22"/>
    </row>
    <row r="486" spans="1:8" ht="15" customHeight="1">
      <c r="A486" s="65"/>
      <c r="B486" s="82" t="s">
        <v>697</v>
      </c>
      <c r="C486" s="20" t="s">
        <v>1910</v>
      </c>
      <c r="D486" s="244"/>
      <c r="E486" s="20" t="s">
        <v>1911</v>
      </c>
      <c r="F486" s="150" t="str">
        <f>IF(wskakunin_sekkei8_DOC="","",wskakunin_sekkei8_DOC)</f>
        <v/>
      </c>
      <c r="H486" s="22"/>
    </row>
    <row r="487" spans="1:8" ht="15" customHeight="1">
      <c r="A487" s="65"/>
      <c r="B487" s="90"/>
      <c r="H487" s="22"/>
    </row>
    <row r="488" spans="1:8" ht="15" customHeight="1">
      <c r="A488" s="1" t="s">
        <v>2003</v>
      </c>
      <c r="B488" s="54"/>
      <c r="H488" s="22"/>
    </row>
    <row r="489" spans="1:8" ht="15" customHeight="1">
      <c r="A489" s="32"/>
      <c r="B489" s="82" t="s">
        <v>656</v>
      </c>
      <c r="C489" s="20" t="s">
        <v>1912</v>
      </c>
      <c r="D489" s="150"/>
      <c r="E489" s="20" t="s">
        <v>1913</v>
      </c>
      <c r="F489" s="150" t="str">
        <f>IF(wskakunin_sekkei9__sikaku="", "", wskakunin_sekkei9__sikaku)</f>
        <v/>
      </c>
      <c r="H489" s="22"/>
    </row>
    <row r="490" spans="1:8" ht="15" customHeight="1">
      <c r="A490" s="37"/>
      <c r="B490" s="82" t="s">
        <v>657</v>
      </c>
      <c r="C490" s="20" t="s">
        <v>1914</v>
      </c>
      <c r="D490" s="150"/>
      <c r="E490" s="20" t="s">
        <v>1915</v>
      </c>
      <c r="F490" s="150" t="str">
        <f>IF(wskakunin_sekkei9_SIKAKU__label="","",wskakunin_sekkei9_SIKAKU__label)</f>
        <v/>
      </c>
      <c r="H490" s="22"/>
    </row>
    <row r="491" spans="1:8" ht="15" customHeight="1">
      <c r="A491" s="37"/>
      <c r="B491" s="82" t="s">
        <v>652</v>
      </c>
      <c r="C491" s="20" t="s">
        <v>1916</v>
      </c>
      <c r="D491" s="150"/>
      <c r="E491" s="20" t="s">
        <v>1917</v>
      </c>
      <c r="F491" s="150" t="str">
        <f>IF(wskakunin_sekkei9_TOUROKU_KIKAN__label="","",wskakunin_sekkei9_TOUROKU_KIKAN__label)</f>
        <v/>
      </c>
      <c r="H491" s="22"/>
    </row>
    <row r="492" spans="1:8" ht="15" customHeight="1">
      <c r="A492" s="37"/>
      <c r="B492" s="82" t="s">
        <v>653</v>
      </c>
      <c r="C492" s="20" t="s">
        <v>1918</v>
      </c>
      <c r="D492" s="244"/>
      <c r="E492" s="20" t="s">
        <v>1919</v>
      </c>
      <c r="F492" s="150" t="str">
        <f>IF(wskakunin_sekkei9_KENTIKUSI_NO="","",wskakunin_sekkei9_KENTIKUSI_NO)</f>
        <v/>
      </c>
      <c r="H492" s="22"/>
    </row>
    <row r="493" spans="1:8" ht="15" customHeight="1">
      <c r="A493" s="49"/>
      <c r="B493" s="82" t="s">
        <v>4</v>
      </c>
      <c r="C493" s="20" t="s">
        <v>1920</v>
      </c>
      <c r="D493" s="150"/>
      <c r="E493" s="20" t="s">
        <v>1921</v>
      </c>
      <c r="F493" s="150" t="str">
        <f>IF(wskakunin_sekkei9_NAME="", "", wskakunin_sekkei9_NAME)</f>
        <v/>
      </c>
      <c r="H493" s="22"/>
    </row>
    <row r="494" spans="1:8" ht="15" customHeight="1">
      <c r="A494" s="49"/>
      <c r="B494" s="82" t="s">
        <v>658</v>
      </c>
      <c r="C494" s="20" t="s">
        <v>1922</v>
      </c>
      <c r="D494" s="150"/>
      <c r="E494" s="20" t="s">
        <v>1923</v>
      </c>
      <c r="F494" s="150" t="str">
        <f>IF(wskakunin_sekkei9_JIMU__sikaku="", "", wskakunin_sekkei9_JIMU__sikaku)</f>
        <v/>
      </c>
      <c r="H494" s="22"/>
    </row>
    <row r="495" spans="1:8" ht="15" customHeight="1">
      <c r="A495" s="49"/>
      <c r="B495" s="82" t="s">
        <v>131</v>
      </c>
      <c r="C495" s="20" t="s">
        <v>1924</v>
      </c>
      <c r="D495" s="150"/>
      <c r="E495" s="20" t="s">
        <v>1925</v>
      </c>
      <c r="F495" s="150" t="str">
        <f>IF(wskakunin_sekkei9_JIMU_SIKAKU__label="","",wskakunin_sekkei9_JIMU_SIKAKU__label)</f>
        <v/>
      </c>
      <c r="H495" s="22"/>
    </row>
    <row r="496" spans="1:8" ht="15" customHeight="1">
      <c r="A496" s="49"/>
      <c r="B496" s="82" t="s">
        <v>659</v>
      </c>
      <c r="C496" s="20" t="s">
        <v>1926</v>
      </c>
      <c r="D496" s="150"/>
      <c r="E496" s="20" t="s">
        <v>1927</v>
      </c>
      <c r="F496" s="150" t="str">
        <f>IF(wskakunin_sekkei9_JIMU_TOUROKU_KIKAN__label="","",wskakunin_sekkei9_JIMU_TOUROKU_KIKAN__label)</f>
        <v/>
      </c>
      <c r="H496" s="22"/>
    </row>
    <row r="497" spans="1:8" ht="15" customHeight="1">
      <c r="A497" s="49"/>
      <c r="B497" s="82" t="s">
        <v>660</v>
      </c>
      <c r="C497" s="20" t="s">
        <v>1928</v>
      </c>
      <c r="D497" s="244"/>
      <c r="E497" s="20" t="s">
        <v>1929</v>
      </c>
      <c r="F497" s="150" t="str">
        <f>IF(wskakunin_sekkei9_JIMU_NO="","",wskakunin_sekkei9_JIMU_NO)</f>
        <v/>
      </c>
      <c r="H497" s="22"/>
    </row>
    <row r="498" spans="1:8" ht="15" customHeight="1">
      <c r="A498" s="65"/>
      <c r="B498" s="82" t="s">
        <v>132</v>
      </c>
      <c r="C498" s="20" t="s">
        <v>1930</v>
      </c>
      <c r="D498" s="150"/>
      <c r="E498" s="20" t="s">
        <v>1931</v>
      </c>
      <c r="F498" s="150" t="str">
        <f>IF(wskakunin_sekkei9_JIMU_NAME="", "", wskakunin_sekkei9_JIMU_NAME)</f>
        <v/>
      </c>
      <c r="H498" s="22"/>
    </row>
    <row r="499" spans="1:8" ht="15" customHeight="1">
      <c r="A499" s="49"/>
      <c r="B499" s="82" t="s">
        <v>678</v>
      </c>
      <c r="D499" s="39"/>
      <c r="E499" s="20" t="s">
        <v>1932</v>
      </c>
      <c r="F499" s="150" t="str">
        <f>wskakunin_sekkei9_JIMU_NAME&amp;" "&amp;wskakunin_sekkei9_NAME</f>
        <v/>
      </c>
      <c r="H499" s="22"/>
    </row>
    <row r="500" spans="1:8" ht="15" customHeight="1">
      <c r="A500" s="65"/>
      <c r="B500" s="82" t="s">
        <v>18</v>
      </c>
      <c r="C500" s="20" t="s">
        <v>1933</v>
      </c>
      <c r="D500" s="244"/>
      <c r="E500" s="20" t="s">
        <v>1934</v>
      </c>
      <c r="F500" s="150" t="str">
        <f>IF(wskakunin_sekkei9_ZIP="", "", wskakunin_sekkei9_ZIP)</f>
        <v/>
      </c>
      <c r="H500" s="22" t="s">
        <v>696</v>
      </c>
    </row>
    <row r="501" spans="1:8" ht="15" customHeight="1">
      <c r="A501" s="65"/>
      <c r="B501" s="82" t="s">
        <v>23</v>
      </c>
      <c r="C501" s="20" t="s">
        <v>1935</v>
      </c>
      <c r="D501" s="150"/>
      <c r="E501" s="20" t="s">
        <v>1936</v>
      </c>
      <c r="F501" s="150" t="str">
        <f>IF(wskakunin_sekkei9__address="", "", wskakunin_sekkei9__address)</f>
        <v/>
      </c>
      <c r="H501" s="22"/>
    </row>
    <row r="502" spans="1:8" ht="15" customHeight="1">
      <c r="A502" s="65"/>
      <c r="B502" s="82" t="s">
        <v>20</v>
      </c>
      <c r="C502" s="20" t="s">
        <v>1937</v>
      </c>
      <c r="D502" s="244"/>
      <c r="E502" s="20" t="s">
        <v>1938</v>
      </c>
      <c r="F502" s="150" t="str">
        <f>IF(wskakunin_sekkei9_TEL="", "", wskakunin_sekkei9_TEL)</f>
        <v/>
      </c>
      <c r="H502" s="22"/>
    </row>
    <row r="503" spans="1:8" ht="15" customHeight="1">
      <c r="A503" s="65"/>
      <c r="B503" s="82" t="s">
        <v>697</v>
      </c>
      <c r="C503" s="20" t="s">
        <v>1939</v>
      </c>
      <c r="D503" s="244"/>
      <c r="E503" s="20" t="s">
        <v>1940</v>
      </c>
      <c r="F503" s="150" t="str">
        <f>IF(wskakunin_sekkei9_DOC="","",wskakunin_sekkei9_DOC)</f>
        <v/>
      </c>
      <c r="H503" s="22"/>
    </row>
    <row r="504" spans="1:8" ht="15" customHeight="1">
      <c r="A504" s="65"/>
      <c r="B504" s="90"/>
      <c r="H504" s="22"/>
    </row>
    <row r="505" spans="1:8" ht="15" customHeight="1">
      <c r="A505" s="1" t="s">
        <v>2004</v>
      </c>
      <c r="B505" s="54"/>
      <c r="H505" s="22"/>
    </row>
    <row r="506" spans="1:8" ht="15" customHeight="1">
      <c r="A506" s="32"/>
      <c r="B506" s="82" t="s">
        <v>656</v>
      </c>
      <c r="C506" s="20" t="s">
        <v>1941</v>
      </c>
      <c r="D506" s="150"/>
      <c r="E506" s="20" t="s">
        <v>1942</v>
      </c>
      <c r="F506" s="150" t="str">
        <f>IF(wskakunin_sekkei10__sikaku="", "", wskakunin_sekkei10__sikaku)</f>
        <v/>
      </c>
      <c r="H506" s="22"/>
    </row>
    <row r="507" spans="1:8" ht="15" customHeight="1">
      <c r="A507" s="37"/>
      <c r="B507" s="82" t="s">
        <v>657</v>
      </c>
      <c r="C507" s="20" t="s">
        <v>1943</v>
      </c>
      <c r="D507" s="150"/>
      <c r="E507" s="20" t="s">
        <v>1944</v>
      </c>
      <c r="F507" s="150" t="str">
        <f>IF(wskakunin_sekkei10_SIKAKU__label="","",wskakunin_sekkei10_SIKAKU__label)</f>
        <v/>
      </c>
      <c r="H507" s="22"/>
    </row>
    <row r="508" spans="1:8" ht="15" customHeight="1">
      <c r="A508" s="37"/>
      <c r="B508" s="82" t="s">
        <v>652</v>
      </c>
      <c r="C508" s="20" t="s">
        <v>1945</v>
      </c>
      <c r="D508" s="150"/>
      <c r="E508" s="20" t="s">
        <v>1946</v>
      </c>
      <c r="F508" s="150" t="str">
        <f>IF(wskakunin_sekkei10_TOUROKU_KIKAN__label="","",wskakunin_sekkei10_TOUROKU_KIKAN__label)</f>
        <v/>
      </c>
      <c r="H508" s="22"/>
    </row>
    <row r="509" spans="1:8" ht="15" customHeight="1">
      <c r="A509" s="37"/>
      <c r="B509" s="82" t="s">
        <v>653</v>
      </c>
      <c r="C509" s="20" t="s">
        <v>1947</v>
      </c>
      <c r="D509" s="244"/>
      <c r="E509" s="20" t="s">
        <v>1948</v>
      </c>
      <c r="F509" s="150" t="str">
        <f>IF(wskakunin_sekkei10_KENTIKUSI_NO="","",wskakunin_sekkei10_KENTIKUSI_NO)</f>
        <v/>
      </c>
      <c r="H509" s="22"/>
    </row>
    <row r="510" spans="1:8" ht="15" customHeight="1">
      <c r="A510" s="49"/>
      <c r="B510" s="82" t="s">
        <v>4</v>
      </c>
      <c r="C510" s="20" t="s">
        <v>1949</v>
      </c>
      <c r="D510" s="150"/>
      <c r="E510" s="20" t="s">
        <v>1950</v>
      </c>
      <c r="F510" s="150" t="str">
        <f>IF(wskakunin_sekkei10_NAME="", "", wskakunin_sekkei10_NAME)</f>
        <v/>
      </c>
      <c r="H510" s="22"/>
    </row>
    <row r="511" spans="1:8" ht="15" customHeight="1">
      <c r="A511" s="49"/>
      <c r="B511" s="82" t="s">
        <v>658</v>
      </c>
      <c r="C511" s="20" t="s">
        <v>1951</v>
      </c>
      <c r="D511" s="150"/>
      <c r="E511" s="20" t="s">
        <v>1952</v>
      </c>
      <c r="F511" s="150" t="str">
        <f>IF(wskakunin_sekkei10_JIMU__sikaku="", "", wskakunin_sekkei10_JIMU__sikaku)</f>
        <v/>
      </c>
      <c r="H511" s="22"/>
    </row>
    <row r="512" spans="1:8" ht="15" customHeight="1">
      <c r="A512" s="49"/>
      <c r="B512" s="82" t="s">
        <v>131</v>
      </c>
      <c r="C512" s="20" t="s">
        <v>1953</v>
      </c>
      <c r="D512" s="150"/>
      <c r="E512" s="20" t="s">
        <v>1954</v>
      </c>
      <c r="F512" s="150" t="str">
        <f>IF(wskakunin_sekkei10_JIMU_SIKAKU__label="","",wskakunin_sekkei10_JIMU_SIKAKU__label)</f>
        <v/>
      </c>
      <c r="H512" s="22"/>
    </row>
    <row r="513" spans="1:8" ht="15" customHeight="1">
      <c r="A513" s="49"/>
      <c r="B513" s="82" t="s">
        <v>659</v>
      </c>
      <c r="C513" s="20" t="s">
        <v>1955</v>
      </c>
      <c r="D513" s="150"/>
      <c r="E513" s="20" t="s">
        <v>1956</v>
      </c>
      <c r="F513" s="150" t="str">
        <f>IF(wskakunin_sekkei10_JIMU_TOUROKU_KIKAN__label="","",wskakunin_sekkei10_JIMU_TOUROKU_KIKAN__label)</f>
        <v/>
      </c>
      <c r="H513" s="22"/>
    </row>
    <row r="514" spans="1:8" ht="15" customHeight="1">
      <c r="A514" s="49"/>
      <c r="B514" s="82" t="s">
        <v>660</v>
      </c>
      <c r="C514" s="20" t="s">
        <v>1957</v>
      </c>
      <c r="D514" s="244"/>
      <c r="E514" s="20" t="s">
        <v>1958</v>
      </c>
      <c r="F514" s="150" t="str">
        <f>IF(wskakunin_sekkei10_JIMU_NO="","",wskakunin_sekkei10_JIMU_NO)</f>
        <v/>
      </c>
      <c r="H514" s="22"/>
    </row>
    <row r="515" spans="1:8" ht="15" customHeight="1">
      <c r="A515" s="65"/>
      <c r="B515" s="82" t="s">
        <v>132</v>
      </c>
      <c r="C515" s="20" t="s">
        <v>1959</v>
      </c>
      <c r="D515" s="150"/>
      <c r="E515" s="20" t="s">
        <v>1960</v>
      </c>
      <c r="F515" s="150" t="str">
        <f>IF(wskakunin_sekkei10_JIMU_NAME="", "", wskakunin_sekkei10_JIMU_NAME)</f>
        <v/>
      </c>
      <c r="H515" s="22"/>
    </row>
    <row r="516" spans="1:8" ht="15" customHeight="1">
      <c r="A516" s="49"/>
      <c r="B516" s="82" t="s">
        <v>678</v>
      </c>
      <c r="D516" s="39"/>
      <c r="E516" s="20" t="s">
        <v>1961</v>
      </c>
      <c r="F516" s="150" t="str">
        <f>wskakunin_sekkei10_JIMU_NAME&amp;" "&amp;wskakunin_sekkei10_NAME</f>
        <v/>
      </c>
      <c r="H516" s="22"/>
    </row>
    <row r="517" spans="1:8" ht="15" customHeight="1">
      <c r="A517" s="65"/>
      <c r="B517" s="82" t="s">
        <v>18</v>
      </c>
      <c r="C517" s="20" t="s">
        <v>1962</v>
      </c>
      <c r="D517" s="244"/>
      <c r="E517" s="20" t="s">
        <v>1963</v>
      </c>
      <c r="F517" s="150" t="str">
        <f>IF(wskakunin_sekkei10_ZIP="", "", wskakunin_sekkei10_ZIP)</f>
        <v/>
      </c>
      <c r="H517" s="22" t="s">
        <v>696</v>
      </c>
    </row>
    <row r="518" spans="1:8" ht="15" customHeight="1">
      <c r="A518" s="65"/>
      <c r="B518" s="82" t="s">
        <v>23</v>
      </c>
      <c r="C518" s="20" t="s">
        <v>1964</v>
      </c>
      <c r="D518" s="150"/>
      <c r="E518" s="20" t="s">
        <v>1965</v>
      </c>
      <c r="F518" s="150" t="str">
        <f>IF(wskakunin_sekkei10__address="", "", wskakunin_sekkei10__address)</f>
        <v/>
      </c>
      <c r="H518" s="22"/>
    </row>
    <row r="519" spans="1:8" ht="15" customHeight="1">
      <c r="A519" s="65"/>
      <c r="B519" s="82" t="s">
        <v>20</v>
      </c>
      <c r="C519" s="20" t="s">
        <v>1966</v>
      </c>
      <c r="D519" s="244"/>
      <c r="E519" s="20" t="s">
        <v>1967</v>
      </c>
      <c r="F519" s="150" t="str">
        <f>IF(wskakunin_sekkei10_TEL="", "", wskakunin_sekkei10_TEL)</f>
        <v/>
      </c>
      <c r="H519" s="22"/>
    </row>
    <row r="520" spans="1:8" ht="15" customHeight="1">
      <c r="A520" s="65"/>
      <c r="B520" s="82" t="s">
        <v>697</v>
      </c>
      <c r="C520" s="20" t="s">
        <v>1968</v>
      </c>
      <c r="D520" s="244"/>
      <c r="E520" s="20" t="s">
        <v>1969</v>
      </c>
      <c r="F520" s="150" t="str">
        <f>IF(wskakunin_sekkei10_DOC="","",wskakunin_sekkei10_DOC)</f>
        <v/>
      </c>
      <c r="H520" s="22"/>
    </row>
    <row r="521" spans="1:8" ht="15" customHeight="1">
      <c r="A521" s="65"/>
      <c r="B521" s="90"/>
      <c r="H521" s="22"/>
    </row>
    <row r="522" spans="1:8" ht="15" customHeight="1">
      <c r="A522" s="1" t="s">
        <v>1999</v>
      </c>
      <c r="B522" s="54"/>
      <c r="H522" s="22"/>
    </row>
    <row r="523" spans="1:8" ht="15" customHeight="1">
      <c r="A523" s="32"/>
      <c r="B523" s="82" t="s">
        <v>656</v>
      </c>
      <c r="C523" s="20" t="s">
        <v>1970</v>
      </c>
      <c r="D523" s="150"/>
      <c r="E523" s="20" t="s">
        <v>1971</v>
      </c>
      <c r="F523" s="150" t="str">
        <f>IF(wskakunin_sekkei11__sikaku="", "", wskakunin_sekkei11__sikaku)</f>
        <v/>
      </c>
      <c r="H523" s="22"/>
    </row>
    <row r="524" spans="1:8" ht="15" customHeight="1">
      <c r="A524" s="37"/>
      <c r="B524" s="82" t="s">
        <v>657</v>
      </c>
      <c r="C524" s="20" t="s">
        <v>1972</v>
      </c>
      <c r="D524" s="150"/>
      <c r="E524" s="20" t="s">
        <v>1973</v>
      </c>
      <c r="F524" s="150" t="str">
        <f>IF(wskakunin_sekkei11_SIKAKU__label="","",wskakunin_sekkei11_SIKAKU__label)</f>
        <v/>
      </c>
      <c r="H524" s="22"/>
    </row>
    <row r="525" spans="1:8" ht="15" customHeight="1">
      <c r="A525" s="37"/>
      <c r="B525" s="82" t="s">
        <v>652</v>
      </c>
      <c r="C525" s="20" t="s">
        <v>1974</v>
      </c>
      <c r="D525" s="150"/>
      <c r="E525" s="20" t="s">
        <v>1975</v>
      </c>
      <c r="F525" s="150" t="str">
        <f>IF(wskakunin_sekkei11_TOUROKU_KIKAN__label="","",wskakunin_sekkei11_TOUROKU_KIKAN__label)</f>
        <v/>
      </c>
      <c r="H525" s="22"/>
    </row>
    <row r="526" spans="1:8" ht="15" customHeight="1">
      <c r="A526" s="37"/>
      <c r="B526" s="82" t="s">
        <v>653</v>
      </c>
      <c r="C526" s="20" t="s">
        <v>1976</v>
      </c>
      <c r="D526" s="244"/>
      <c r="E526" s="20" t="s">
        <v>1977</v>
      </c>
      <c r="F526" s="150" t="str">
        <f>IF(wskakunin_sekkei11_KENTIKUSI_NO="","",wskakunin_sekkei11_KENTIKUSI_NO)</f>
        <v/>
      </c>
      <c r="H526" s="22"/>
    </row>
    <row r="527" spans="1:8" ht="15" customHeight="1">
      <c r="A527" s="49"/>
      <c r="B527" s="82" t="s">
        <v>4</v>
      </c>
      <c r="C527" s="20" t="s">
        <v>1978</v>
      </c>
      <c r="D527" s="150"/>
      <c r="E527" s="20" t="s">
        <v>1979</v>
      </c>
      <c r="F527" s="150" t="str">
        <f>IF(wskakunin_sekkei11_NAME="", "", wskakunin_sekkei11_NAME)</f>
        <v/>
      </c>
      <c r="H527" s="22"/>
    </row>
    <row r="528" spans="1:8" ht="15" customHeight="1">
      <c r="A528" s="49"/>
      <c r="B528" s="82" t="s">
        <v>658</v>
      </c>
      <c r="C528" s="20" t="s">
        <v>1980</v>
      </c>
      <c r="D528" s="150"/>
      <c r="E528" s="20" t="s">
        <v>1981</v>
      </c>
      <c r="F528" s="150" t="str">
        <f>IF(wskakunin_sekkei11_JIMU__sikaku="", "", wskakunin_sekkei11_JIMU__sikaku)</f>
        <v/>
      </c>
      <c r="H528" s="22"/>
    </row>
    <row r="529" spans="1:8" ht="15" customHeight="1">
      <c r="A529" s="49"/>
      <c r="B529" s="82" t="s">
        <v>131</v>
      </c>
      <c r="C529" s="20" t="s">
        <v>1982</v>
      </c>
      <c r="D529" s="150"/>
      <c r="E529" s="20" t="s">
        <v>1983</v>
      </c>
      <c r="F529" s="150" t="str">
        <f>IF(wskakunin_sekkei11_JIMU_SIKAKU__label="","",wskakunin_sekkei11_JIMU_SIKAKU__label)</f>
        <v/>
      </c>
      <c r="H529" s="22"/>
    </row>
    <row r="530" spans="1:8" ht="15" customHeight="1">
      <c r="A530" s="49"/>
      <c r="B530" s="82" t="s">
        <v>659</v>
      </c>
      <c r="C530" s="20" t="s">
        <v>1984</v>
      </c>
      <c r="D530" s="150"/>
      <c r="E530" s="20" t="s">
        <v>1985</v>
      </c>
      <c r="F530" s="150" t="str">
        <f>IF(wskakunin_sekkei11_JIMU_TOUROKU_KIKAN__label="","",wskakunin_sekkei11_JIMU_TOUROKU_KIKAN__label)</f>
        <v/>
      </c>
      <c r="H530" s="22"/>
    </row>
    <row r="531" spans="1:8" ht="15" customHeight="1">
      <c r="A531" s="49"/>
      <c r="B531" s="82" t="s">
        <v>660</v>
      </c>
      <c r="C531" s="20" t="s">
        <v>1986</v>
      </c>
      <c r="D531" s="244"/>
      <c r="E531" s="20" t="s">
        <v>1987</v>
      </c>
      <c r="F531" s="150" t="str">
        <f>IF(wskakunin_sekkei11_JIMU_NO="","",wskakunin_sekkei11_JIMU_NO)</f>
        <v/>
      </c>
      <c r="H531" s="22"/>
    </row>
    <row r="532" spans="1:8" ht="15" customHeight="1">
      <c r="A532" s="65"/>
      <c r="B532" s="82" t="s">
        <v>132</v>
      </c>
      <c r="C532" s="20" t="s">
        <v>1988</v>
      </c>
      <c r="D532" s="150"/>
      <c r="E532" s="20" t="s">
        <v>1989</v>
      </c>
      <c r="F532" s="150" t="str">
        <f>IF(wskakunin_sekkei11_JIMU_NAME="", "", wskakunin_sekkei11_JIMU_NAME)</f>
        <v/>
      </c>
      <c r="H532" s="22"/>
    </row>
    <row r="533" spans="1:8" ht="15" customHeight="1">
      <c r="A533" s="49"/>
      <c r="B533" s="82" t="s">
        <v>678</v>
      </c>
      <c r="D533" s="39"/>
      <c r="E533" s="20" t="s">
        <v>1990</v>
      </c>
      <c r="F533" s="150" t="str">
        <f>wskakunin_sekkei11_JIMU_NAME&amp;" "&amp;wskakunin_sekkei11_NAME</f>
        <v/>
      </c>
      <c r="H533" s="22"/>
    </row>
    <row r="534" spans="1:8" ht="15" customHeight="1">
      <c r="A534" s="65"/>
      <c r="B534" s="82" t="s">
        <v>18</v>
      </c>
      <c r="C534" s="20" t="s">
        <v>1991</v>
      </c>
      <c r="D534" s="244"/>
      <c r="E534" s="20" t="s">
        <v>1992</v>
      </c>
      <c r="F534" s="150" t="str">
        <f>IF(wskakunin_sekkei11_ZIP="", "", wskakunin_sekkei11_ZIP)</f>
        <v/>
      </c>
      <c r="H534" s="22" t="s">
        <v>696</v>
      </c>
    </row>
    <row r="535" spans="1:8" ht="15" customHeight="1">
      <c r="A535" s="65"/>
      <c r="B535" s="82" t="s">
        <v>23</v>
      </c>
      <c r="C535" s="20" t="s">
        <v>1993</v>
      </c>
      <c r="D535" s="150"/>
      <c r="E535" s="20" t="s">
        <v>1994</v>
      </c>
      <c r="F535" s="150" t="str">
        <f>IF(wskakunin_sekkei11__address="", "", wskakunin_sekkei11__address)</f>
        <v/>
      </c>
      <c r="H535" s="22"/>
    </row>
    <row r="536" spans="1:8" ht="15" customHeight="1">
      <c r="A536" s="65"/>
      <c r="B536" s="82" t="s">
        <v>20</v>
      </c>
      <c r="C536" s="20" t="s">
        <v>1995</v>
      </c>
      <c r="D536" s="244"/>
      <c r="E536" s="20" t="s">
        <v>1996</v>
      </c>
      <c r="F536" s="150" t="str">
        <f>IF(wskakunin_sekkei11_TEL="", "", wskakunin_sekkei11_TEL)</f>
        <v/>
      </c>
      <c r="H536" s="22"/>
    </row>
    <row r="537" spans="1:8" ht="15" customHeight="1">
      <c r="A537" s="65"/>
      <c r="B537" s="82" t="s">
        <v>697</v>
      </c>
      <c r="C537" s="20" t="s">
        <v>1997</v>
      </c>
      <c r="D537" s="244"/>
      <c r="E537" s="20" t="s">
        <v>1998</v>
      </c>
      <c r="F537" s="150" t="str">
        <f>IF(wskakunin_sekkei11_DOC="","",wskakunin_sekkei11_DOC)</f>
        <v/>
      </c>
      <c r="H537" s="22"/>
    </row>
    <row r="538" spans="1:8" ht="15" customHeight="1">
      <c r="A538" s="65"/>
      <c r="B538" s="90"/>
      <c r="G538" s="22"/>
      <c r="H538" s="22"/>
    </row>
    <row r="539" spans="1:8" ht="15" customHeight="1">
      <c r="A539" s="1" t="s">
        <v>2325</v>
      </c>
      <c r="B539" s="54"/>
      <c r="H539" s="22"/>
    </row>
    <row r="540" spans="1:8" ht="15" customHeight="1">
      <c r="A540" s="32"/>
      <c r="B540" s="82" t="s">
        <v>656</v>
      </c>
      <c r="C540" s="20" t="s">
        <v>2296</v>
      </c>
      <c r="D540" s="150"/>
      <c r="E540" s="20" t="s">
        <v>2297</v>
      </c>
      <c r="F540" s="150" t="str">
        <f>IF(wskakunin_sekkei12__sikaku="", "", wskakunin_sekkei12__sikaku)</f>
        <v/>
      </c>
      <c r="H540" s="22"/>
    </row>
    <row r="541" spans="1:8" ht="15" customHeight="1">
      <c r="A541" s="37"/>
      <c r="B541" s="82" t="s">
        <v>657</v>
      </c>
      <c r="C541" s="20" t="s">
        <v>2298</v>
      </c>
      <c r="D541" s="150"/>
      <c r="E541" s="20" t="s">
        <v>2299</v>
      </c>
      <c r="F541" s="150" t="str">
        <f>IF(wskakunin_sekkei12_SIKAKU__label="","",wskakunin_sekkei12_SIKAKU__label)</f>
        <v/>
      </c>
      <c r="H541" s="22"/>
    </row>
    <row r="542" spans="1:8" ht="15" customHeight="1">
      <c r="A542" s="37"/>
      <c r="B542" s="82" t="s">
        <v>652</v>
      </c>
      <c r="C542" s="20" t="s">
        <v>2300</v>
      </c>
      <c r="D542" s="150"/>
      <c r="E542" s="20" t="s">
        <v>2301</v>
      </c>
      <c r="F542" s="150" t="str">
        <f>IF(wskakunin_sekkei12_TOUROKU_KIKAN__label="","",wskakunin_sekkei12_TOUROKU_KIKAN__label)</f>
        <v/>
      </c>
      <c r="H542" s="22"/>
    </row>
    <row r="543" spans="1:8" ht="15" customHeight="1">
      <c r="A543" s="37"/>
      <c r="B543" s="82" t="s">
        <v>653</v>
      </c>
      <c r="C543" s="20" t="s">
        <v>2302</v>
      </c>
      <c r="D543" s="244"/>
      <c r="E543" s="20" t="s">
        <v>2303</v>
      </c>
      <c r="F543" s="150" t="str">
        <f>IF(wskakunin_sekkei12_KENTIKUSI_NO="","",wskakunin_sekkei12_KENTIKUSI_NO)</f>
        <v/>
      </c>
      <c r="H543" s="22"/>
    </row>
    <row r="544" spans="1:8" ht="15" customHeight="1">
      <c r="A544" s="49"/>
      <c r="B544" s="82" t="s">
        <v>4</v>
      </c>
      <c r="C544" s="20" t="s">
        <v>2304</v>
      </c>
      <c r="D544" s="150"/>
      <c r="E544" s="20" t="s">
        <v>2305</v>
      </c>
      <c r="F544" s="150" t="str">
        <f>IF(wskakunin_sekkei12_NAME="", "", wskakunin_sekkei12_NAME)</f>
        <v/>
      </c>
      <c r="H544" s="22"/>
    </row>
    <row r="545" spans="1:8" ht="15" customHeight="1">
      <c r="A545" s="49"/>
      <c r="B545" s="82" t="s">
        <v>658</v>
      </c>
      <c r="C545" s="20" t="s">
        <v>2306</v>
      </c>
      <c r="D545" s="150"/>
      <c r="E545" s="20" t="s">
        <v>2307</v>
      </c>
      <c r="F545" s="150" t="str">
        <f>IF(wskakunin_sekkei12_JIMU__sikaku="", "", wskakunin_sekkei12_JIMU__sikaku)</f>
        <v/>
      </c>
      <c r="H545" s="22"/>
    </row>
    <row r="546" spans="1:8" ht="15" customHeight="1">
      <c r="A546" s="49"/>
      <c r="B546" s="82" t="s">
        <v>131</v>
      </c>
      <c r="C546" s="20" t="s">
        <v>2308</v>
      </c>
      <c r="D546" s="150"/>
      <c r="E546" s="20" t="s">
        <v>2309</v>
      </c>
      <c r="F546" s="150" t="str">
        <f>IF(wskakunin_sekkei12_JIMU_SIKAKU__label="","",wskakunin_sekkei12_JIMU_SIKAKU__label)</f>
        <v/>
      </c>
      <c r="H546" s="22"/>
    </row>
    <row r="547" spans="1:8" ht="15" customHeight="1">
      <c r="A547" s="49"/>
      <c r="B547" s="82" t="s">
        <v>659</v>
      </c>
      <c r="C547" s="20" t="s">
        <v>2310</v>
      </c>
      <c r="D547" s="150"/>
      <c r="E547" s="20" t="s">
        <v>2311</v>
      </c>
      <c r="F547" s="150" t="str">
        <f>IF(wskakunin_sekkei12_JIMU_TOUROKU_KIKAN__label="","",wskakunin_sekkei12_JIMU_TOUROKU_KIKAN__label)</f>
        <v/>
      </c>
      <c r="H547" s="22"/>
    </row>
    <row r="548" spans="1:8" ht="15" customHeight="1">
      <c r="A548" s="49"/>
      <c r="B548" s="82" t="s">
        <v>660</v>
      </c>
      <c r="C548" s="20" t="s">
        <v>2312</v>
      </c>
      <c r="D548" s="244"/>
      <c r="E548" s="20" t="s">
        <v>2313</v>
      </c>
      <c r="F548" s="150" t="str">
        <f>IF(wskakunin_sekkei12_JIMU_NO="","",wskakunin_sekkei12_JIMU_NO)</f>
        <v/>
      </c>
      <c r="H548" s="22"/>
    </row>
    <row r="549" spans="1:8" ht="15" customHeight="1">
      <c r="A549" s="65"/>
      <c r="B549" s="82" t="s">
        <v>132</v>
      </c>
      <c r="C549" s="20" t="s">
        <v>2314</v>
      </c>
      <c r="D549" s="150"/>
      <c r="E549" s="20" t="s">
        <v>2315</v>
      </c>
      <c r="F549" s="150" t="str">
        <f>IF(wskakunin_sekkei12_JIMU_NAME="", "", wskakunin_sekkei12_JIMU_NAME)</f>
        <v/>
      </c>
      <c r="H549" s="22"/>
    </row>
    <row r="550" spans="1:8" ht="15" customHeight="1">
      <c r="A550" s="49"/>
      <c r="B550" s="82" t="s">
        <v>678</v>
      </c>
      <c r="D550" s="39"/>
      <c r="E550" s="20" t="s">
        <v>2316</v>
      </c>
      <c r="F550" s="150" t="str">
        <f>wskakunin_sekkei12_JIMU_NAME&amp;" "&amp;wskakunin_sekkei12_NAME</f>
        <v/>
      </c>
      <c r="H550" s="22"/>
    </row>
    <row r="551" spans="1:8" ht="15" customHeight="1">
      <c r="A551" s="65"/>
      <c r="B551" s="82" t="s">
        <v>18</v>
      </c>
      <c r="C551" s="20" t="s">
        <v>2317</v>
      </c>
      <c r="D551" s="244"/>
      <c r="E551" s="20" t="s">
        <v>2318</v>
      </c>
      <c r="F551" s="150" t="str">
        <f>IF(wskakunin_sekkei12_ZIP="", "", wskakunin_sekkei12_ZIP)</f>
        <v/>
      </c>
      <c r="H551" s="22" t="s">
        <v>696</v>
      </c>
    </row>
    <row r="552" spans="1:8" ht="15" customHeight="1">
      <c r="A552" s="65"/>
      <c r="B552" s="82" t="s">
        <v>23</v>
      </c>
      <c r="C552" s="20" t="s">
        <v>2319</v>
      </c>
      <c r="D552" s="150"/>
      <c r="E552" s="20" t="s">
        <v>2320</v>
      </c>
      <c r="F552" s="150" t="str">
        <f>IF(wskakunin_sekkei12__address="", "", wskakunin_sekkei12__address)</f>
        <v/>
      </c>
      <c r="H552" s="22"/>
    </row>
    <row r="553" spans="1:8" ht="15" customHeight="1">
      <c r="A553" s="65"/>
      <c r="B553" s="82" t="s">
        <v>20</v>
      </c>
      <c r="C553" s="20" t="s">
        <v>2321</v>
      </c>
      <c r="D553" s="244"/>
      <c r="E553" s="20" t="s">
        <v>2322</v>
      </c>
      <c r="F553" s="150" t="str">
        <f>IF(wskakunin_sekkei12_TEL="", "", wskakunin_sekkei12_TEL)</f>
        <v/>
      </c>
      <c r="H553" s="22"/>
    </row>
    <row r="554" spans="1:8" ht="15" customHeight="1">
      <c r="A554" s="65"/>
      <c r="B554" s="82" t="s">
        <v>697</v>
      </c>
      <c r="C554" s="20" t="s">
        <v>2323</v>
      </c>
      <c r="D554" s="244"/>
      <c r="E554" s="20" t="s">
        <v>2324</v>
      </c>
      <c r="F554" s="150" t="str">
        <f>IF(wskakunin_sekkei12_DOC="","",wskakunin_sekkei12_DOC)</f>
        <v/>
      </c>
      <c r="H554" s="22"/>
    </row>
    <row r="555" spans="1:8" ht="15" customHeight="1">
      <c r="A555" s="65"/>
      <c r="B555" s="90"/>
      <c r="G555" s="22"/>
      <c r="H555" s="22"/>
    </row>
    <row r="556" spans="1:8" s="25" customFormat="1" ht="15" customHeight="1">
      <c r="A556" s="86" t="s">
        <v>857</v>
      </c>
      <c r="B556" s="106"/>
    </row>
    <row r="557" spans="1:8" s="25" customFormat="1" ht="15" customHeight="1">
      <c r="A557" s="47" t="s">
        <v>858</v>
      </c>
      <c r="B557" s="107"/>
    </row>
    <row r="558" spans="1:8" s="25" customFormat="1" ht="15" customHeight="1">
      <c r="A558" s="108"/>
      <c r="B558" s="79" t="s">
        <v>704</v>
      </c>
      <c r="C558" s="38" t="s">
        <v>859</v>
      </c>
      <c r="D558" s="253"/>
      <c r="E558" s="38" t="s">
        <v>860</v>
      </c>
      <c r="F558" s="255" t="str">
        <f>IF(wskakunin_20kouzou101_NAME="","",wskakunin_20kouzou101_NAME)</f>
        <v/>
      </c>
    </row>
    <row r="559" spans="1:8" s="25" customFormat="1" ht="15" customHeight="1">
      <c r="A559" s="108"/>
      <c r="B559" s="79" t="s">
        <v>702</v>
      </c>
      <c r="C559" s="38" t="s">
        <v>2693</v>
      </c>
      <c r="D559" s="253"/>
      <c r="E559" s="38" t="s">
        <v>2694</v>
      </c>
      <c r="F559" s="256" t="str">
        <f>IF(wskakunin_20kouzou101_KOUZOUSEKKEI_KOUFU_NO="","",wskakunin_20kouzou101_KOUZOUSEKKEI_KOUFU_NO)</f>
        <v/>
      </c>
    </row>
    <row r="560" spans="1:8" s="25" customFormat="1" ht="15" customHeight="1">
      <c r="A560" s="108"/>
      <c r="B560" s="79" t="s">
        <v>704</v>
      </c>
      <c r="C560" s="38" t="s">
        <v>2714</v>
      </c>
      <c r="D560" s="253"/>
      <c r="E560" s="38" t="s">
        <v>2715</v>
      </c>
      <c r="F560" s="256" t="str">
        <f>IF(wskakunin_20kouzou102_NAME="","",wskakunin_20kouzou102_NAME)</f>
        <v/>
      </c>
    </row>
    <row r="561" spans="1:6" s="25" customFormat="1" ht="15" customHeight="1">
      <c r="A561" s="108"/>
      <c r="B561" s="79" t="s">
        <v>702</v>
      </c>
      <c r="C561" s="38" t="s">
        <v>2716</v>
      </c>
      <c r="D561" s="253"/>
      <c r="E561" s="38" t="s">
        <v>2717</v>
      </c>
      <c r="F561" s="256" t="str">
        <f>IF(wskakunin_20kouzou102_KOUZOUSEKKEI_KOUFU_NO="","",wskakunin_20kouzou102_KOUZOUSEKKEI_KOUFU_NO)</f>
        <v/>
      </c>
    </row>
    <row r="562" spans="1:6" s="25" customFormat="1" ht="15" customHeight="1">
      <c r="A562" s="108"/>
      <c r="B562" s="79" t="s">
        <v>704</v>
      </c>
      <c r="C562" s="38" t="s">
        <v>2718</v>
      </c>
      <c r="D562" s="253"/>
      <c r="E562" s="38" t="s">
        <v>2719</v>
      </c>
      <c r="F562" s="256" t="str">
        <f>IF(wskakunin_20kouzou103_NAME="","",wskakunin_20kouzou103_NAME)</f>
        <v/>
      </c>
    </row>
    <row r="563" spans="1:6" s="25" customFormat="1" ht="15" customHeight="1">
      <c r="A563" s="108"/>
      <c r="B563" s="79" t="s">
        <v>702</v>
      </c>
      <c r="C563" s="38" t="s">
        <v>2720</v>
      </c>
      <c r="D563" s="253"/>
      <c r="E563" s="38" t="s">
        <v>2721</v>
      </c>
      <c r="F563" s="256" t="str">
        <f>IF(wskakunin_20kouzou103_KOUZOUSEKKEI_KOUFU_NO="","",wskakunin_20kouzou103_KOUZOUSEKKEI_KOUFU_NO)</f>
        <v/>
      </c>
    </row>
    <row r="564" spans="1:6" s="25" customFormat="1" ht="15" customHeight="1">
      <c r="A564" s="108"/>
      <c r="B564" s="79" t="s">
        <v>704</v>
      </c>
      <c r="C564" s="38" t="s">
        <v>2722</v>
      </c>
      <c r="D564" s="253"/>
      <c r="E564" s="38" t="s">
        <v>2723</v>
      </c>
      <c r="F564" s="256" t="str">
        <f>IF(wskakunin_20kouzou104_NAME="","",wskakunin_20kouzou104_NAME)</f>
        <v/>
      </c>
    </row>
    <row r="565" spans="1:6" s="25" customFormat="1" ht="15" customHeight="1">
      <c r="A565" s="108"/>
      <c r="B565" s="79" t="s">
        <v>702</v>
      </c>
      <c r="C565" s="38" t="s">
        <v>2724</v>
      </c>
      <c r="D565" s="253"/>
      <c r="E565" s="38" t="s">
        <v>2725</v>
      </c>
      <c r="F565" s="256" t="str">
        <f>IF(wskakunin_20kouzou104_KOUZOUSEKKEI_KOUFU_NO="","",wskakunin_20kouzou104_KOUZOUSEKKEI_KOUFU_NO)</f>
        <v/>
      </c>
    </row>
    <row r="566" spans="1:6" s="25" customFormat="1" ht="15" customHeight="1">
      <c r="A566" s="108"/>
      <c r="B566" s="79" t="s">
        <v>704</v>
      </c>
      <c r="C566" s="38" t="s">
        <v>2726</v>
      </c>
      <c r="D566" s="254"/>
      <c r="E566" s="38" t="s">
        <v>2727</v>
      </c>
      <c r="F566" s="256" t="str">
        <f>IF(wskakunin_20kouzou105_NAME="","",wskakunin_20kouzou105_NAME)</f>
        <v/>
      </c>
    </row>
    <row r="567" spans="1:6" s="25" customFormat="1" ht="15" customHeight="1">
      <c r="A567" s="108"/>
      <c r="B567" s="79" t="s">
        <v>702</v>
      </c>
      <c r="C567" s="38" t="s">
        <v>2728</v>
      </c>
      <c r="D567" s="253"/>
      <c r="E567" s="38" t="s">
        <v>2729</v>
      </c>
      <c r="F567" s="256" t="str">
        <f>IF(wskakunin_20kouzou105_KOUZOUSEKKEI_KOUFU_NO="","",wskakunin_20kouzou105_KOUZOUSEKKEI_KOUFU_NO)</f>
        <v/>
      </c>
    </row>
    <row r="568" spans="1:6" ht="15" customHeight="1">
      <c r="A568" s="55"/>
      <c r="B568" s="79"/>
    </row>
    <row r="569" spans="1:6" s="25" customFormat="1" ht="15" customHeight="1">
      <c r="A569" s="47" t="s">
        <v>861</v>
      </c>
      <c r="B569" s="107"/>
      <c r="C569" s="223"/>
      <c r="D569" s="224"/>
      <c r="E569" s="223"/>
      <c r="F569" s="223"/>
    </row>
    <row r="570" spans="1:6" s="25" customFormat="1" ht="15" customHeight="1">
      <c r="A570" s="108"/>
      <c r="B570" s="79" t="s">
        <v>704</v>
      </c>
      <c r="C570" s="38" t="s">
        <v>862</v>
      </c>
      <c r="D570" s="253"/>
      <c r="E570" s="38" t="s">
        <v>863</v>
      </c>
      <c r="F570" s="255" t="str">
        <f>IF(wskakunin_20kouzou301_NAME="","",wskakunin_20kouzou301_NAME)</f>
        <v/>
      </c>
    </row>
    <row r="571" spans="1:6" s="25" customFormat="1" ht="15" customHeight="1">
      <c r="A571" s="108"/>
      <c r="B571" s="79" t="s">
        <v>702</v>
      </c>
      <c r="C571" s="223" t="s">
        <v>2695</v>
      </c>
      <c r="D571" s="253"/>
      <c r="E571" s="223" t="s">
        <v>2696</v>
      </c>
      <c r="F571" s="255" t="str">
        <f>IF(wskakunin_20kouzou301_KOUZOUSEKKEI_KOUFU_NO="","",wskakunin_20kouzou301_KOUZOUSEKKEI_KOUFU_NO)</f>
        <v/>
      </c>
    </row>
    <row r="572" spans="1:6" s="25" customFormat="1" ht="15" customHeight="1">
      <c r="A572" s="108"/>
      <c r="B572" s="79" t="s">
        <v>704</v>
      </c>
      <c r="C572" s="223" t="s">
        <v>2730</v>
      </c>
      <c r="D572" s="253"/>
      <c r="E572" s="223" t="s">
        <v>2731</v>
      </c>
      <c r="F572" s="255" t="str">
        <f>IF(wskakunin_20kouzou302_NAME="","",wskakunin_20kouzou302_NAME)</f>
        <v/>
      </c>
    </row>
    <row r="573" spans="1:6" s="25" customFormat="1" ht="15" customHeight="1">
      <c r="A573" s="108"/>
      <c r="B573" s="79" t="s">
        <v>702</v>
      </c>
      <c r="C573" s="223" t="s">
        <v>2732</v>
      </c>
      <c r="D573" s="253"/>
      <c r="E573" s="223" t="s">
        <v>2733</v>
      </c>
      <c r="F573" s="255" t="str">
        <f>IF(wskakunin_20kouzou302_KOUZOUSEKKEI_KOUFU_NO="","",wskakunin_20kouzou302_KOUZOUSEKKEI_KOUFU_NO)</f>
        <v/>
      </c>
    </row>
    <row r="574" spans="1:6" s="25" customFormat="1" ht="15" customHeight="1">
      <c r="A574" s="108"/>
      <c r="B574" s="79" t="s">
        <v>704</v>
      </c>
      <c r="C574" s="223" t="s">
        <v>2734</v>
      </c>
      <c r="D574" s="253"/>
      <c r="E574" s="223" t="s">
        <v>2735</v>
      </c>
      <c r="F574" s="255" t="str">
        <f>IF(wskakunin_20kouzou303_NAME="","",wskakunin_20kouzou303_NAME)</f>
        <v/>
      </c>
    </row>
    <row r="575" spans="1:6" s="25" customFormat="1" ht="15" customHeight="1">
      <c r="A575" s="108"/>
      <c r="B575" s="79" t="s">
        <v>702</v>
      </c>
      <c r="C575" s="223" t="s">
        <v>2736</v>
      </c>
      <c r="D575" s="253"/>
      <c r="E575" s="223" t="s">
        <v>2737</v>
      </c>
      <c r="F575" s="255" t="str">
        <f>IF(wskakunin_20kouzou303_KOUZOUSEKKEI_KOUFU_NO="","",wskakunin_20kouzou303_KOUZOUSEKKEI_KOUFU_NO)</f>
        <v/>
      </c>
    </row>
    <row r="576" spans="1:6" s="25" customFormat="1" ht="15" customHeight="1">
      <c r="A576" s="108"/>
      <c r="B576" s="79" t="s">
        <v>704</v>
      </c>
      <c r="C576" s="223" t="s">
        <v>2738</v>
      </c>
      <c r="D576" s="253"/>
      <c r="E576" s="223" t="s">
        <v>2739</v>
      </c>
      <c r="F576" s="255" t="str">
        <f>IF(wskakunin_20kouzou304_NAME="","",wskakunin_20kouzou304_NAME)</f>
        <v/>
      </c>
    </row>
    <row r="577" spans="1:6" s="25" customFormat="1" ht="15" customHeight="1">
      <c r="A577" s="108"/>
      <c r="B577" s="79" t="s">
        <v>702</v>
      </c>
      <c r="C577" s="223" t="s">
        <v>2740</v>
      </c>
      <c r="D577" s="253"/>
      <c r="E577" s="223" t="s">
        <v>2741</v>
      </c>
      <c r="F577" s="255" t="str">
        <f>IF(wskakunin_20kouzou304_KOUZOUSEKKEI_KOUFU_NO="","",wskakunin_20kouzou304_KOUZOUSEKKEI_KOUFU_NO)</f>
        <v/>
      </c>
    </row>
    <row r="578" spans="1:6" s="25" customFormat="1" ht="15" customHeight="1">
      <c r="A578" s="108"/>
      <c r="B578" s="79" t="s">
        <v>704</v>
      </c>
      <c r="C578" s="223" t="s">
        <v>2742</v>
      </c>
      <c r="D578" s="253"/>
      <c r="E578" s="223" t="s">
        <v>2743</v>
      </c>
      <c r="F578" s="255" t="str">
        <f>IF(wskakunin_20kouzou305_NAME="","",wskakunin_20kouzou305_NAME)</f>
        <v/>
      </c>
    </row>
    <row r="579" spans="1:6" s="25" customFormat="1" ht="15" customHeight="1">
      <c r="A579" s="108"/>
      <c r="B579" s="79" t="s">
        <v>702</v>
      </c>
      <c r="C579" s="223" t="s">
        <v>2744</v>
      </c>
      <c r="D579" s="253"/>
      <c r="E579" s="223" t="s">
        <v>2745</v>
      </c>
      <c r="F579" s="255" t="str">
        <f>IF(wskakunin_20kouzou305_KOUZOUSEKKEI_KOUFU_NO="","",wskakunin_20kouzou305_KOUZOUSEKKEI_KOUFU_NO)</f>
        <v/>
      </c>
    </row>
    <row r="580" spans="1:6" ht="15" customHeight="1">
      <c r="A580" s="55"/>
      <c r="B580" s="79"/>
    </row>
    <row r="581" spans="1:6" s="25" customFormat="1" ht="15" customHeight="1">
      <c r="A581" s="47" t="s">
        <v>864</v>
      </c>
      <c r="B581" s="107"/>
      <c r="C581" s="223"/>
      <c r="D581" s="224"/>
      <c r="E581" s="223"/>
      <c r="F581" s="223"/>
    </row>
    <row r="582" spans="1:6" s="25" customFormat="1" ht="15" customHeight="1">
      <c r="A582" s="108"/>
      <c r="B582" s="79" t="s">
        <v>704</v>
      </c>
      <c r="C582" s="38" t="s">
        <v>865</v>
      </c>
      <c r="D582" s="253"/>
      <c r="E582" s="38" t="s">
        <v>866</v>
      </c>
      <c r="F582" s="256" t="str">
        <f>IF(wskakunin_20setubi101_NAME="","",wskakunin_20setubi101_NAME)</f>
        <v/>
      </c>
    </row>
    <row r="583" spans="1:6" s="25" customFormat="1" ht="15" customHeight="1">
      <c r="A583" s="108"/>
      <c r="B583" s="79" t="s">
        <v>867</v>
      </c>
      <c r="C583" s="38" t="s">
        <v>2697</v>
      </c>
      <c r="D583" s="253"/>
      <c r="E583" s="38" t="s">
        <v>2698</v>
      </c>
      <c r="F583" s="256" t="str">
        <f>IF(wskakunin_20setubi101_SETUBISEKKEI_KOUFU_NO="","",wskakunin_20setubi101_SETUBISEKKEI_KOUFU_NO)</f>
        <v/>
      </c>
    </row>
    <row r="584" spans="1:6" s="25" customFormat="1" ht="15" customHeight="1">
      <c r="A584" s="108"/>
      <c r="B584" s="79" t="s">
        <v>704</v>
      </c>
      <c r="C584" s="38" t="s">
        <v>868</v>
      </c>
      <c r="D584" s="253"/>
      <c r="E584" s="38" t="s">
        <v>869</v>
      </c>
      <c r="F584" s="256" t="str">
        <f>IF(wskakunin_20setubi102_NAME="","",wskakunin_20setubi102_NAME)</f>
        <v/>
      </c>
    </row>
    <row r="585" spans="1:6" s="25" customFormat="1" ht="15" customHeight="1">
      <c r="A585" s="108"/>
      <c r="B585" s="79" t="s">
        <v>867</v>
      </c>
      <c r="C585" s="38" t="s">
        <v>2699</v>
      </c>
      <c r="D585" s="253"/>
      <c r="E585" s="38" t="s">
        <v>2700</v>
      </c>
      <c r="F585" s="256" t="str">
        <f>IF(wskakunin_20setubi102_SETUBISEKKEI_KOUFU_NO="","",wskakunin_20setubi102_SETUBISEKKEI_KOUFU_NO)</f>
        <v/>
      </c>
    </row>
    <row r="586" spans="1:6" s="25" customFormat="1" ht="15" customHeight="1">
      <c r="A586" s="108"/>
      <c r="B586" s="79" t="s">
        <v>704</v>
      </c>
      <c r="C586" s="38" t="s">
        <v>870</v>
      </c>
      <c r="D586" s="253"/>
      <c r="E586" s="38" t="s">
        <v>871</v>
      </c>
      <c r="F586" s="256" t="str">
        <f>IF(wskakunin_20setubi103_NAME="","",wskakunin_20setubi103_NAME)</f>
        <v/>
      </c>
    </row>
    <row r="587" spans="1:6" s="25" customFormat="1" ht="15" customHeight="1">
      <c r="A587" s="108"/>
      <c r="B587" s="79" t="s">
        <v>867</v>
      </c>
      <c r="C587" s="38" t="s">
        <v>2701</v>
      </c>
      <c r="D587" s="253"/>
      <c r="E587" s="38" t="s">
        <v>2702</v>
      </c>
      <c r="F587" s="256" t="str">
        <f>IF(wskakunin_20setubi103_SETUBISEKKEI_KOUFU_NO="","",wskakunin_20setubi103_SETUBISEKKEI_KOUFU_NO)</f>
        <v/>
      </c>
    </row>
    <row r="588" spans="1:6" s="25" customFormat="1" ht="15" customHeight="1">
      <c r="A588" s="108"/>
      <c r="B588" s="79" t="s">
        <v>704</v>
      </c>
      <c r="C588" s="38" t="s">
        <v>2746</v>
      </c>
      <c r="D588" s="253"/>
      <c r="E588" s="38" t="s">
        <v>2747</v>
      </c>
      <c r="F588" s="256" t="str">
        <f>IF(wskakunin_20setubi104_NAME="","",wskakunin_20setubi104_NAME)</f>
        <v/>
      </c>
    </row>
    <row r="589" spans="1:6" s="25" customFormat="1" ht="15" customHeight="1">
      <c r="A589" s="108"/>
      <c r="B589" s="79" t="s">
        <v>867</v>
      </c>
      <c r="C589" s="38" t="s">
        <v>2748</v>
      </c>
      <c r="D589" s="253"/>
      <c r="E589" s="38" t="s">
        <v>2749</v>
      </c>
      <c r="F589" s="256" t="str">
        <f>IF(wskakunin_20setubi104_SETUBISEKKEI_KOUFU_NO="","",wskakunin_20setubi104_SETUBISEKKEI_KOUFU_NO)</f>
        <v/>
      </c>
    </row>
    <row r="590" spans="1:6" s="25" customFormat="1" ht="15" customHeight="1">
      <c r="A590" s="108"/>
      <c r="B590" s="79" t="s">
        <v>704</v>
      </c>
      <c r="C590" s="38" t="s">
        <v>2750</v>
      </c>
      <c r="D590" s="253"/>
      <c r="E590" s="38" t="s">
        <v>2751</v>
      </c>
      <c r="F590" s="256" t="str">
        <f>IF(wskakunin_20setubi105_NAME="","",wskakunin_20setubi105_NAME)</f>
        <v/>
      </c>
    </row>
    <row r="591" spans="1:6" s="25" customFormat="1" ht="15" customHeight="1">
      <c r="A591" s="108"/>
      <c r="B591" s="79" t="s">
        <v>867</v>
      </c>
      <c r="C591" s="38" t="s">
        <v>2752</v>
      </c>
      <c r="D591" s="253"/>
      <c r="E591" s="38" t="s">
        <v>2753</v>
      </c>
      <c r="F591" s="256" t="str">
        <f>IF(wskakunin_20setubi105_SETUBISEKKEI_KOUFU_NO="","",wskakunin_20setubi105_SETUBISEKKEI_KOUFU_NO)</f>
        <v/>
      </c>
    </row>
    <row r="592" spans="1:6" ht="15" customHeight="1">
      <c r="A592" s="55"/>
      <c r="B592" s="79"/>
    </row>
    <row r="593" spans="1:7" s="25" customFormat="1" ht="15" customHeight="1">
      <c r="A593" s="47" t="s">
        <v>872</v>
      </c>
      <c r="B593" s="107"/>
      <c r="C593" s="223"/>
      <c r="D593" s="224"/>
      <c r="E593" s="223"/>
      <c r="F593" s="223"/>
    </row>
    <row r="594" spans="1:7" s="25" customFormat="1" ht="15" customHeight="1">
      <c r="A594" s="108"/>
      <c r="B594" s="79" t="s">
        <v>704</v>
      </c>
      <c r="C594" s="38" t="s">
        <v>873</v>
      </c>
      <c r="D594" s="253"/>
      <c r="E594" s="38" t="s">
        <v>874</v>
      </c>
      <c r="F594" s="256" t="str">
        <f>IF(wskakunin_20setubi301_NAME="","",wskakunin_20setubi301_NAME)</f>
        <v/>
      </c>
    </row>
    <row r="595" spans="1:7" s="25" customFormat="1" ht="15" customHeight="1">
      <c r="A595" s="108"/>
      <c r="B595" s="79" t="s">
        <v>867</v>
      </c>
      <c r="C595" s="38" t="s">
        <v>2703</v>
      </c>
      <c r="D595" s="253"/>
      <c r="E595" s="38" t="s">
        <v>2704</v>
      </c>
      <c r="F595" s="256" t="str">
        <f>IF(wskakunin_20setubi301_SETUBISEKKEI_KOUFU_NO="","",wskakunin_20setubi301_SETUBISEKKEI_KOUFU_NO)</f>
        <v/>
      </c>
    </row>
    <row r="596" spans="1:7" s="25" customFormat="1" ht="15" customHeight="1">
      <c r="A596" s="108"/>
      <c r="B596" s="79" t="s">
        <v>704</v>
      </c>
      <c r="C596" s="38" t="s">
        <v>875</v>
      </c>
      <c r="D596" s="253"/>
      <c r="E596" s="38" t="s">
        <v>876</v>
      </c>
      <c r="F596" s="256" t="str">
        <f>IF(wskakunin_20setubi302_NAME="","",wskakunin_20setubi302_NAME)</f>
        <v/>
      </c>
    </row>
    <row r="597" spans="1:7" s="25" customFormat="1" ht="15" customHeight="1">
      <c r="A597" s="108"/>
      <c r="B597" s="79" t="s">
        <v>867</v>
      </c>
      <c r="C597" s="38" t="s">
        <v>2705</v>
      </c>
      <c r="D597" s="253"/>
      <c r="E597" s="38" t="s">
        <v>2706</v>
      </c>
      <c r="F597" s="256" t="str">
        <f>IF(wskakunin_20setubi302_SETUBISEKKEI_KOUFU_NO="","",wskakunin_20setubi302_SETUBISEKKEI_KOUFU_NO)</f>
        <v/>
      </c>
    </row>
    <row r="598" spans="1:7" s="25" customFormat="1" ht="15" customHeight="1">
      <c r="A598" s="108"/>
      <c r="B598" s="79" t="s">
        <v>704</v>
      </c>
      <c r="C598" s="38" t="s">
        <v>877</v>
      </c>
      <c r="D598" s="253"/>
      <c r="E598" s="38" t="s">
        <v>878</v>
      </c>
      <c r="F598" s="256" t="str">
        <f>IF(wskakunin_20setubi303_NAME="","",wskakunin_20setubi303_NAME)</f>
        <v/>
      </c>
    </row>
    <row r="599" spans="1:7" s="25" customFormat="1" ht="15" customHeight="1">
      <c r="A599" s="108"/>
      <c r="B599" s="79" t="s">
        <v>867</v>
      </c>
      <c r="C599" s="38" t="s">
        <v>2707</v>
      </c>
      <c r="D599" s="253"/>
      <c r="E599" s="38" t="s">
        <v>2708</v>
      </c>
      <c r="F599" s="256" t="str">
        <f>IF(wskakunin_20setubi303_SETUBISEKKEI_KOUFU_NO="","",wskakunin_20setubi303_SETUBISEKKEI_KOUFU_NO)</f>
        <v/>
      </c>
    </row>
    <row r="600" spans="1:7" s="25" customFormat="1" ht="15" customHeight="1">
      <c r="A600" s="108"/>
      <c r="B600" s="79" t="s">
        <v>704</v>
      </c>
      <c r="C600" s="38" t="s">
        <v>2754</v>
      </c>
      <c r="D600" s="253"/>
      <c r="E600" s="38" t="s">
        <v>2755</v>
      </c>
      <c r="F600" s="256" t="str">
        <f>IF(wskakunin_20setubi304_NAME="","",wskakunin_20setubi304_NAME)</f>
        <v/>
      </c>
    </row>
    <row r="601" spans="1:7" s="25" customFormat="1" ht="15" customHeight="1">
      <c r="A601" s="108"/>
      <c r="B601" s="79" t="s">
        <v>867</v>
      </c>
      <c r="C601" s="38" t="s">
        <v>2756</v>
      </c>
      <c r="D601" s="253"/>
      <c r="E601" s="38" t="s">
        <v>2757</v>
      </c>
      <c r="F601" s="256" t="str">
        <f>IF(wskakunin_20setubi304_SETUBISEKKEI_KOUFU_NO="","",wskakunin_20setubi304_SETUBISEKKEI_KOUFU_NO)</f>
        <v/>
      </c>
    </row>
    <row r="602" spans="1:7" s="25" customFormat="1" ht="15" customHeight="1">
      <c r="A602" s="108"/>
      <c r="B602" s="79" t="s">
        <v>704</v>
      </c>
      <c r="C602" s="38" t="s">
        <v>2758</v>
      </c>
      <c r="D602" s="253"/>
      <c r="E602" s="38" t="s">
        <v>2759</v>
      </c>
      <c r="F602" s="256" t="str">
        <f>IF(wskakunin_20setubi305_NAME="","",wskakunin_20setubi305_NAME)</f>
        <v/>
      </c>
    </row>
    <row r="603" spans="1:7" s="25" customFormat="1" ht="15" customHeight="1">
      <c r="A603" s="108"/>
      <c r="B603" s="79" t="s">
        <v>867</v>
      </c>
      <c r="C603" s="38" t="s">
        <v>2760</v>
      </c>
      <c r="D603" s="253"/>
      <c r="E603" s="38" t="s">
        <v>2761</v>
      </c>
      <c r="F603" s="256" t="str">
        <f>IF(wskakunin_20setubi305_SETUBISEKKEI_KOUFU_NO="","",wskakunin_20setubi305_SETUBISEKKEI_KOUFU_NO)</f>
        <v/>
      </c>
    </row>
    <row r="604" spans="1:7" ht="15" customHeight="1">
      <c r="A604" s="56"/>
      <c r="B604" s="80"/>
    </row>
    <row r="605" spans="1:7" s="22" customFormat="1" ht="15" customHeight="1">
      <c r="A605" s="42" t="s">
        <v>670</v>
      </c>
      <c r="B605" s="43"/>
      <c r="C605" s="39"/>
      <c r="D605" s="39"/>
      <c r="E605" s="39"/>
    </row>
    <row r="606" spans="1:7" s="22" customFormat="1" ht="15" customHeight="1">
      <c r="A606" s="45" t="s">
        <v>703</v>
      </c>
      <c r="B606" s="46"/>
      <c r="C606" s="39"/>
      <c r="D606" s="39"/>
      <c r="E606" s="39"/>
    </row>
    <row r="607" spans="1:7" s="40" customFormat="1" ht="15" customHeight="1">
      <c r="A607" s="44"/>
      <c r="B607" s="83" t="s">
        <v>704</v>
      </c>
      <c r="C607" s="20" t="s">
        <v>1446</v>
      </c>
      <c r="D607" s="244"/>
      <c r="E607" s="20" t="s">
        <v>1442</v>
      </c>
      <c r="F607" s="49" t="str">
        <f>IF(wskakunin_iken1_NAME="","",wskakunin_iken1_NAME)</f>
        <v/>
      </c>
      <c r="G607" s="22"/>
    </row>
    <row r="608" spans="1:7" s="40" customFormat="1" ht="15" customHeight="1">
      <c r="A608" s="44"/>
      <c r="B608" s="83" t="s">
        <v>705</v>
      </c>
      <c r="C608" s="20" t="s">
        <v>1447</v>
      </c>
      <c r="D608" s="245"/>
      <c r="E608" s="20" t="s">
        <v>1453</v>
      </c>
      <c r="F608" s="49" t="str">
        <f>IF(wskakunin_iken1_JIMU_NAME="","",wskakunin_iken1_JIMU_NAME)</f>
        <v/>
      </c>
      <c r="G608" s="22"/>
    </row>
    <row r="609" spans="1:22" s="40" customFormat="1" ht="15" customHeight="1">
      <c r="A609" s="44"/>
      <c r="B609" s="83" t="s">
        <v>669</v>
      </c>
      <c r="C609" s="20" t="s">
        <v>1448</v>
      </c>
      <c r="D609" s="245"/>
      <c r="E609" s="20" t="s">
        <v>1454</v>
      </c>
      <c r="F609" s="49" t="str">
        <f>IF(wskakunin_iken1_ZIP="","",wskakunin_iken1_ZIP)</f>
        <v/>
      </c>
      <c r="G609" s="22"/>
      <c r="I609" s="41"/>
      <c r="J609" s="41"/>
      <c r="K609" s="41"/>
      <c r="L609" s="41"/>
      <c r="M609" s="41"/>
      <c r="N609" s="41"/>
      <c r="O609" s="41"/>
      <c r="P609" s="41"/>
      <c r="Q609" s="41"/>
      <c r="R609" s="41"/>
      <c r="S609" s="41"/>
      <c r="T609" s="41"/>
      <c r="U609" s="41"/>
      <c r="V609" s="41"/>
    </row>
    <row r="610" spans="1:22" s="40" customFormat="1" ht="15" customHeight="1">
      <c r="A610" s="44"/>
      <c r="B610" s="83" t="s">
        <v>706</v>
      </c>
      <c r="C610" s="20" t="s">
        <v>1449</v>
      </c>
      <c r="D610" s="245"/>
      <c r="E610" s="20" t="s">
        <v>1443</v>
      </c>
      <c r="F610" s="49" t="str">
        <f>IF(wskakunin_iken1__address="","",wskakunin_iken1__address)</f>
        <v/>
      </c>
      <c r="G610" s="22"/>
      <c r="I610" s="41"/>
      <c r="J610" s="41"/>
      <c r="K610" s="41"/>
      <c r="L610" s="41"/>
      <c r="M610" s="41"/>
      <c r="N610" s="41"/>
      <c r="O610" s="41"/>
      <c r="P610" s="41"/>
      <c r="Q610" s="41"/>
      <c r="R610" s="41"/>
      <c r="S610" s="41"/>
      <c r="T610" s="41"/>
      <c r="U610" s="41"/>
      <c r="V610" s="41"/>
    </row>
    <row r="611" spans="1:22" s="40" customFormat="1" ht="15" customHeight="1">
      <c r="A611" s="44"/>
      <c r="B611" s="83" t="s">
        <v>671</v>
      </c>
      <c r="C611" s="20" t="s">
        <v>1450</v>
      </c>
      <c r="D611" s="245"/>
      <c r="E611" s="20" t="s">
        <v>1444</v>
      </c>
      <c r="F611" s="49" t="str">
        <f>IF(wskakunin_iken1_TEL="","",wskakunin_iken1_TEL)</f>
        <v/>
      </c>
      <c r="G611" s="22"/>
      <c r="I611" s="41"/>
      <c r="J611" s="41"/>
      <c r="K611" s="41"/>
      <c r="L611" s="41"/>
      <c r="M611" s="41"/>
      <c r="N611" s="41"/>
      <c r="O611" s="41"/>
      <c r="P611" s="41"/>
      <c r="Q611" s="41"/>
      <c r="R611" s="41"/>
      <c r="S611" s="41"/>
      <c r="T611" s="41"/>
      <c r="U611" s="41"/>
      <c r="V611" s="41"/>
    </row>
    <row r="612" spans="1:22" s="40" customFormat="1" ht="15" customHeight="1">
      <c r="A612" s="44"/>
      <c r="B612" s="83" t="s">
        <v>672</v>
      </c>
      <c r="C612" s="20" t="s">
        <v>1451</v>
      </c>
      <c r="D612" s="245"/>
      <c r="E612" s="20" t="s">
        <v>1455</v>
      </c>
      <c r="F612" s="49" t="str">
        <f>IF(wskakunin_iken1_IKEN_NO="","",wskakunin_iken1_IKEN_NO)</f>
        <v/>
      </c>
      <c r="G612" s="22"/>
    </row>
    <row r="613" spans="1:22" s="22" customFormat="1" ht="15" customHeight="1">
      <c r="A613" s="42"/>
      <c r="B613" s="84" t="s">
        <v>673</v>
      </c>
      <c r="C613" s="39" t="s">
        <v>1452</v>
      </c>
      <c r="D613" s="244"/>
      <c r="E613" s="39" t="s">
        <v>1445</v>
      </c>
      <c r="F613" s="150" t="str">
        <f>IF(wskakunin_iken1_DOC="","",wskakunin_iken1_DOC)</f>
        <v/>
      </c>
    </row>
    <row r="614" spans="1:22" s="22" customFormat="1" ht="15" customHeight="1">
      <c r="A614" s="42"/>
      <c r="B614" s="85"/>
      <c r="C614" s="39"/>
    </row>
    <row r="615" spans="1:22" s="22" customFormat="1" ht="15" customHeight="1">
      <c r="A615" s="45" t="s">
        <v>707</v>
      </c>
      <c r="B615" s="46"/>
      <c r="C615" s="39"/>
      <c r="D615" s="39"/>
    </row>
    <row r="616" spans="1:22" s="40" customFormat="1" ht="15" customHeight="1">
      <c r="A616" s="44"/>
      <c r="B616" s="83" t="s">
        <v>704</v>
      </c>
      <c r="C616" s="20" t="s">
        <v>1463</v>
      </c>
      <c r="D616" s="257"/>
      <c r="E616" s="20" t="s">
        <v>1456</v>
      </c>
      <c r="F616" s="49" t="str">
        <f>IF(wskakunin_iken2_NAME="","",wskakunin_iken2_NAME)</f>
        <v/>
      </c>
      <c r="G616" s="22"/>
    </row>
    <row r="617" spans="1:22" s="40" customFormat="1" ht="15" customHeight="1">
      <c r="A617" s="44"/>
      <c r="B617" s="83" t="s">
        <v>705</v>
      </c>
      <c r="C617" s="20" t="s">
        <v>1464</v>
      </c>
      <c r="D617" s="257"/>
      <c r="E617" s="20" t="s">
        <v>1460</v>
      </c>
      <c r="F617" s="49" t="str">
        <f>IF(wskakunin_iken2_JIMU_NAME="","",wskakunin_iken2_JIMU_NAME)</f>
        <v/>
      </c>
      <c r="G617" s="22"/>
    </row>
    <row r="618" spans="1:22" s="40" customFormat="1" ht="15" customHeight="1">
      <c r="A618" s="44"/>
      <c r="B618" s="83" t="s">
        <v>669</v>
      </c>
      <c r="C618" s="20" t="s">
        <v>1465</v>
      </c>
      <c r="D618" s="257"/>
      <c r="E618" s="20" t="s">
        <v>1461</v>
      </c>
      <c r="F618" s="49" t="str">
        <f>IF(wskakunin_iken2_ZIP="","",wskakunin_iken2_ZIP)</f>
        <v/>
      </c>
      <c r="G618" s="22"/>
      <c r="I618" s="41"/>
      <c r="J618" s="41"/>
      <c r="K618" s="41"/>
      <c r="L618" s="41"/>
      <c r="M618" s="41"/>
      <c r="N618" s="41"/>
      <c r="O618" s="41"/>
      <c r="P618" s="41"/>
      <c r="Q618" s="41"/>
      <c r="R618" s="41"/>
      <c r="S618" s="41"/>
      <c r="T618" s="41"/>
      <c r="U618" s="41"/>
      <c r="V618" s="41"/>
    </row>
    <row r="619" spans="1:22" s="40" customFormat="1" ht="15" customHeight="1">
      <c r="A619" s="44"/>
      <c r="B619" s="83" t="s">
        <v>706</v>
      </c>
      <c r="C619" s="20" t="s">
        <v>1466</v>
      </c>
      <c r="D619" s="257"/>
      <c r="E619" s="20" t="s">
        <v>1457</v>
      </c>
      <c r="F619" s="49" t="str">
        <f>IF(wskakunin_iken2__address="","",wskakunin_iken2__address)</f>
        <v/>
      </c>
      <c r="G619" s="22"/>
      <c r="I619" s="41"/>
      <c r="J619" s="41"/>
      <c r="K619" s="41"/>
      <c r="L619" s="41"/>
      <c r="M619" s="41"/>
      <c r="N619" s="41"/>
      <c r="O619" s="41"/>
      <c r="P619" s="41"/>
      <c r="Q619" s="41"/>
      <c r="R619" s="41"/>
      <c r="S619" s="41"/>
      <c r="T619" s="41"/>
      <c r="U619" s="41"/>
      <c r="V619" s="41"/>
    </row>
    <row r="620" spans="1:22" s="40" customFormat="1" ht="15" customHeight="1">
      <c r="A620" s="44"/>
      <c r="B620" s="83" t="s">
        <v>671</v>
      </c>
      <c r="C620" s="20" t="s">
        <v>1467</v>
      </c>
      <c r="D620" s="257"/>
      <c r="E620" s="20" t="s">
        <v>1458</v>
      </c>
      <c r="F620" s="49" t="str">
        <f>IF(wskakunin_iken2_TEL="","",wskakunin_iken2_TEL)</f>
        <v/>
      </c>
      <c r="G620" s="22"/>
      <c r="I620" s="41"/>
      <c r="J620" s="41"/>
      <c r="K620" s="41"/>
      <c r="L620" s="41"/>
      <c r="M620" s="41"/>
      <c r="N620" s="41"/>
      <c r="O620" s="41"/>
      <c r="P620" s="41"/>
      <c r="Q620" s="41"/>
      <c r="R620" s="41"/>
      <c r="S620" s="41"/>
      <c r="T620" s="41"/>
      <c r="U620" s="41"/>
      <c r="V620" s="41"/>
    </row>
    <row r="621" spans="1:22" s="40" customFormat="1" ht="15" customHeight="1">
      <c r="A621" s="44"/>
      <c r="B621" s="83" t="s">
        <v>672</v>
      </c>
      <c r="C621" s="20" t="s">
        <v>1468</v>
      </c>
      <c r="D621" s="257"/>
      <c r="E621" s="20" t="s">
        <v>1462</v>
      </c>
      <c r="F621" s="49" t="str">
        <f>IF(wskakunin_iken2_IKEN_NO="","",wskakunin_iken2_IKEN_NO)</f>
        <v/>
      </c>
      <c r="G621" s="22"/>
    </row>
    <row r="622" spans="1:22" s="22" customFormat="1" ht="15" customHeight="1">
      <c r="A622" s="42"/>
      <c r="B622" s="84" t="s">
        <v>673</v>
      </c>
      <c r="C622" s="39" t="s">
        <v>1469</v>
      </c>
      <c r="D622" s="244"/>
      <c r="E622" s="39" t="s">
        <v>1459</v>
      </c>
      <c r="F622" s="150" t="str">
        <f>IF(wskakunin_iken2_DOC="","",wskakunin_iken2_DOC)</f>
        <v/>
      </c>
    </row>
    <row r="623" spans="1:22" s="22" customFormat="1" ht="15" customHeight="1">
      <c r="A623" s="42"/>
      <c r="B623" s="85"/>
      <c r="C623" s="39"/>
      <c r="D623" s="39"/>
    </row>
    <row r="624" spans="1:22" s="22" customFormat="1" ht="15" customHeight="1">
      <c r="A624" s="45" t="s">
        <v>708</v>
      </c>
      <c r="B624" s="46"/>
      <c r="C624" s="39"/>
      <c r="D624" s="39"/>
    </row>
    <row r="625" spans="1:22" s="40" customFormat="1" ht="15" customHeight="1">
      <c r="A625" s="44"/>
      <c r="B625" s="83" t="s">
        <v>704</v>
      </c>
      <c r="C625" s="20" t="s">
        <v>1486</v>
      </c>
      <c r="D625" s="245"/>
      <c r="E625" s="20" t="s">
        <v>1472</v>
      </c>
      <c r="F625" s="49" t="str">
        <f>IF(wskakunin_iken3_NAME="","",wskakunin_iken3_NAME)</f>
        <v/>
      </c>
      <c r="G625" s="22"/>
    </row>
    <row r="626" spans="1:22" s="40" customFormat="1" ht="15" customHeight="1">
      <c r="A626" s="44"/>
      <c r="B626" s="83" t="s">
        <v>705</v>
      </c>
      <c r="C626" s="20" t="s">
        <v>1487</v>
      </c>
      <c r="D626" s="245"/>
      <c r="E626" s="20" t="s">
        <v>1473</v>
      </c>
      <c r="F626" s="49" t="str">
        <f>IF(wskakunin_iken3_JIMU_NAME="","",wskakunin_iken3_JIMU_NAME)</f>
        <v/>
      </c>
      <c r="G626" s="22"/>
    </row>
    <row r="627" spans="1:22" s="40" customFormat="1" ht="15" customHeight="1">
      <c r="A627" s="44"/>
      <c r="B627" s="83" t="s">
        <v>669</v>
      </c>
      <c r="C627" s="20" t="s">
        <v>1488</v>
      </c>
      <c r="D627" s="245"/>
      <c r="E627" s="20" t="s">
        <v>1474</v>
      </c>
      <c r="F627" s="49" t="str">
        <f>IF(wskakunin_iken3_ZIP="","",wskakunin_iken3_ZIP)</f>
        <v/>
      </c>
      <c r="G627" s="22"/>
      <c r="I627" s="41"/>
      <c r="J627" s="41"/>
      <c r="K627" s="41"/>
      <c r="L627" s="41"/>
      <c r="M627" s="41"/>
      <c r="N627" s="41"/>
      <c r="O627" s="41"/>
      <c r="P627" s="41"/>
      <c r="Q627" s="41"/>
      <c r="R627" s="41"/>
      <c r="S627" s="41"/>
      <c r="T627" s="41"/>
      <c r="U627" s="41"/>
      <c r="V627" s="41"/>
    </row>
    <row r="628" spans="1:22" s="40" customFormat="1" ht="15" customHeight="1">
      <c r="A628" s="44"/>
      <c r="B628" s="83" t="s">
        <v>706</v>
      </c>
      <c r="C628" s="20" t="s">
        <v>1489</v>
      </c>
      <c r="D628" s="245"/>
      <c r="E628" s="20" t="s">
        <v>1475</v>
      </c>
      <c r="F628" s="49" t="str">
        <f>IF(wskakunin_iken3__address="","",wskakunin_iken3__address)</f>
        <v/>
      </c>
      <c r="G628" s="22"/>
      <c r="I628" s="41"/>
      <c r="J628" s="41"/>
      <c r="K628" s="41"/>
      <c r="L628" s="41"/>
      <c r="M628" s="41"/>
      <c r="N628" s="41"/>
      <c r="O628" s="41"/>
      <c r="P628" s="41"/>
      <c r="Q628" s="41"/>
      <c r="R628" s="41"/>
      <c r="S628" s="41"/>
      <c r="T628" s="41"/>
      <c r="U628" s="41"/>
      <c r="V628" s="41"/>
    </row>
    <row r="629" spans="1:22" s="40" customFormat="1" ht="15" customHeight="1">
      <c r="A629" s="44"/>
      <c r="B629" s="83" t="s">
        <v>671</v>
      </c>
      <c r="C629" s="20" t="s">
        <v>1490</v>
      </c>
      <c r="D629" s="245"/>
      <c r="E629" s="20" t="s">
        <v>1476</v>
      </c>
      <c r="F629" s="49" t="str">
        <f>IF(wskakunin_iken3_TEL="","",wskakunin_iken3_TEL)</f>
        <v/>
      </c>
      <c r="G629" s="22"/>
      <c r="I629" s="41"/>
      <c r="J629" s="41"/>
      <c r="K629" s="41"/>
      <c r="L629" s="41"/>
      <c r="M629" s="41"/>
      <c r="N629" s="41"/>
      <c r="O629" s="41"/>
      <c r="P629" s="41"/>
      <c r="Q629" s="41"/>
      <c r="R629" s="41"/>
      <c r="S629" s="41"/>
      <c r="T629" s="41"/>
      <c r="U629" s="41"/>
      <c r="V629" s="41"/>
    </row>
    <row r="630" spans="1:22" s="40" customFormat="1" ht="15" customHeight="1">
      <c r="A630" s="44"/>
      <c r="B630" s="83" t="s">
        <v>672</v>
      </c>
      <c r="C630" s="20" t="s">
        <v>1491</v>
      </c>
      <c r="D630" s="245"/>
      <c r="E630" s="20" t="s">
        <v>1477</v>
      </c>
      <c r="F630" s="49" t="str">
        <f>IF(wskakunin_iken3_IKEN_NO="","",wskakunin_iken3_IKEN_NO)</f>
        <v/>
      </c>
      <c r="G630" s="22"/>
    </row>
    <row r="631" spans="1:22" s="22" customFormat="1" ht="15" customHeight="1">
      <c r="A631" s="42"/>
      <c r="B631" s="84" t="s">
        <v>673</v>
      </c>
      <c r="C631" s="39" t="s">
        <v>1492</v>
      </c>
      <c r="D631" s="244"/>
      <c r="E631" s="39" t="s">
        <v>1478</v>
      </c>
      <c r="F631" s="150" t="str">
        <f>IF(wskakunin_iken3_DOC="","",wskakunin_iken3_DOC)</f>
        <v/>
      </c>
    </row>
    <row r="632" spans="1:22" s="22" customFormat="1" ht="15" customHeight="1">
      <c r="A632" s="42"/>
      <c r="B632" s="85"/>
      <c r="C632" s="39"/>
      <c r="D632" s="39"/>
    </row>
    <row r="633" spans="1:22" s="22" customFormat="1" ht="15" customHeight="1">
      <c r="A633" s="45" t="s">
        <v>709</v>
      </c>
      <c r="B633" s="46"/>
      <c r="C633" s="39"/>
      <c r="D633" s="39"/>
    </row>
    <row r="634" spans="1:22" s="40" customFormat="1" ht="15" customHeight="1">
      <c r="A634" s="44"/>
      <c r="B634" s="83" t="s">
        <v>704</v>
      </c>
      <c r="C634" s="20" t="s">
        <v>1493</v>
      </c>
      <c r="D634" s="245"/>
      <c r="E634" s="20" t="s">
        <v>1479</v>
      </c>
      <c r="F634" s="49" t="str">
        <f>IF(wskakunin_iken4_NAME="","",wskakunin_iken4_NAME)</f>
        <v/>
      </c>
      <c r="G634" s="22"/>
    </row>
    <row r="635" spans="1:22" s="40" customFormat="1" ht="15" customHeight="1">
      <c r="A635" s="44"/>
      <c r="B635" s="83" t="s">
        <v>705</v>
      </c>
      <c r="C635" s="20" t="s">
        <v>1494</v>
      </c>
      <c r="D635" s="245"/>
      <c r="E635" s="20" t="s">
        <v>1480</v>
      </c>
      <c r="F635" s="49" t="str">
        <f>IF(wskakunin_iken4_JIMU_NAME="","",wskakunin_iken4_JIMU_NAME)</f>
        <v/>
      </c>
      <c r="G635" s="22"/>
    </row>
    <row r="636" spans="1:22" s="40" customFormat="1" ht="15" customHeight="1">
      <c r="A636" s="44"/>
      <c r="B636" s="83" t="s">
        <v>669</v>
      </c>
      <c r="C636" s="20" t="s">
        <v>1495</v>
      </c>
      <c r="D636" s="245"/>
      <c r="E636" s="20" t="s">
        <v>1481</v>
      </c>
      <c r="F636" s="49" t="str">
        <f>IF(wskakunin_iken4_ZIP="","",wskakunin_iken4_ZIP)</f>
        <v/>
      </c>
      <c r="G636" s="22"/>
      <c r="I636" s="41"/>
      <c r="J636" s="41"/>
      <c r="K636" s="41"/>
      <c r="L636" s="41"/>
      <c r="M636" s="41"/>
      <c r="N636" s="41"/>
      <c r="O636" s="41"/>
      <c r="P636" s="41"/>
      <c r="Q636" s="41"/>
      <c r="R636" s="41"/>
      <c r="S636" s="41"/>
      <c r="T636" s="41"/>
      <c r="U636" s="41"/>
      <c r="V636" s="41"/>
    </row>
    <row r="637" spans="1:22" s="40" customFormat="1" ht="15" customHeight="1">
      <c r="A637" s="44"/>
      <c r="B637" s="83" t="s">
        <v>706</v>
      </c>
      <c r="C637" s="20" t="s">
        <v>1496</v>
      </c>
      <c r="D637" s="245"/>
      <c r="E637" s="20" t="s">
        <v>1482</v>
      </c>
      <c r="F637" s="49" t="str">
        <f>IF(wskakunin_iken4__address="","",wskakunin_iken4__address)</f>
        <v/>
      </c>
      <c r="G637" s="22"/>
      <c r="I637" s="41"/>
      <c r="J637" s="41"/>
      <c r="K637" s="41"/>
      <c r="L637" s="41"/>
      <c r="M637" s="41"/>
      <c r="N637" s="41"/>
      <c r="O637" s="41"/>
      <c r="P637" s="41"/>
      <c r="Q637" s="41"/>
      <c r="R637" s="41"/>
      <c r="S637" s="41"/>
      <c r="T637" s="41"/>
      <c r="U637" s="41"/>
      <c r="V637" s="41"/>
    </row>
    <row r="638" spans="1:22" s="40" customFormat="1" ht="15" customHeight="1">
      <c r="A638" s="44"/>
      <c r="B638" s="83" t="s">
        <v>671</v>
      </c>
      <c r="C638" s="20" t="s">
        <v>1497</v>
      </c>
      <c r="D638" s="245"/>
      <c r="E638" s="20" t="s">
        <v>1483</v>
      </c>
      <c r="F638" s="49" t="str">
        <f>IF(wskakunin_iken4_TEL="","",wskakunin_iken4_TEL)</f>
        <v/>
      </c>
      <c r="G638" s="22"/>
      <c r="I638" s="41"/>
      <c r="J638" s="41"/>
      <c r="K638" s="41"/>
      <c r="L638" s="41"/>
      <c r="M638" s="41"/>
      <c r="N638" s="41"/>
      <c r="O638" s="41"/>
      <c r="P638" s="41"/>
      <c r="Q638" s="41"/>
      <c r="R638" s="41"/>
      <c r="S638" s="41"/>
      <c r="T638" s="41"/>
      <c r="U638" s="41"/>
      <c r="V638" s="41"/>
    </row>
    <row r="639" spans="1:22" s="40" customFormat="1" ht="15" customHeight="1">
      <c r="A639" s="44"/>
      <c r="B639" s="83" t="s">
        <v>672</v>
      </c>
      <c r="C639" s="20" t="s">
        <v>1498</v>
      </c>
      <c r="D639" s="245"/>
      <c r="E639" s="20" t="s">
        <v>1484</v>
      </c>
      <c r="F639" s="49" t="str">
        <f>IF(wskakunin_iken4_IKEN_NO="","",wskakunin_iken4_IKEN_NO)</f>
        <v/>
      </c>
      <c r="G639" s="22"/>
    </row>
    <row r="640" spans="1:22" s="22" customFormat="1" ht="15" customHeight="1">
      <c r="A640" s="42"/>
      <c r="B640" s="84" t="s">
        <v>673</v>
      </c>
      <c r="C640" s="39" t="s">
        <v>1499</v>
      </c>
      <c r="D640" s="244"/>
      <c r="E640" s="39" t="s">
        <v>1485</v>
      </c>
      <c r="F640" s="150" t="str">
        <f>IF(wskakunin_iken4_DOC="","",wskakunin_iken4_DOC)</f>
        <v/>
      </c>
    </row>
    <row r="641" spans="1:8" s="22" customFormat="1" ht="15" customHeight="1">
      <c r="A641" s="45" t="s">
        <v>2788</v>
      </c>
      <c r="B641" s="46"/>
      <c r="C641" s="38"/>
      <c r="D641" s="38"/>
      <c r="E641" s="38"/>
      <c r="F641" s="38"/>
    </row>
    <row r="642" spans="1:8" s="22" customFormat="1" ht="15" customHeight="1">
      <c r="A642" s="44"/>
      <c r="B642" s="83" t="s">
        <v>704</v>
      </c>
      <c r="C642" s="20" t="s">
        <v>2789</v>
      </c>
      <c r="D642" s="245"/>
      <c r="E642" s="38" t="s">
        <v>2790</v>
      </c>
      <c r="F642" s="150" t="str">
        <f>IF(wskakunin_iken5_NAME="","",wskakunin_iken5_NAME)</f>
        <v/>
      </c>
    </row>
    <row r="643" spans="1:8" s="22" customFormat="1" ht="15" customHeight="1">
      <c r="A643" s="44"/>
      <c r="B643" s="83" t="s">
        <v>705</v>
      </c>
      <c r="C643" s="20" t="s">
        <v>2791</v>
      </c>
      <c r="D643" s="245"/>
      <c r="E643" s="38" t="s">
        <v>2792</v>
      </c>
      <c r="F643" s="150" t="str">
        <f>IF(wskakunin_iken5_JIMU_NAME="","",wskakunin_iken5_JIMU_NAME)</f>
        <v/>
      </c>
    </row>
    <row r="644" spans="1:8" s="22" customFormat="1" ht="15" customHeight="1">
      <c r="A644" s="44"/>
      <c r="B644" s="83" t="s">
        <v>669</v>
      </c>
      <c r="C644" s="20" t="s">
        <v>2793</v>
      </c>
      <c r="D644" s="245"/>
      <c r="E644" s="38" t="s">
        <v>2794</v>
      </c>
      <c r="F644" s="150" t="str">
        <f>IF(wskakunin_iken5_ZIP="","",wskakunin_iken5_ZIP)</f>
        <v/>
      </c>
    </row>
    <row r="645" spans="1:8" s="22" customFormat="1" ht="15" customHeight="1">
      <c r="A645" s="44"/>
      <c r="B645" s="83" t="s">
        <v>706</v>
      </c>
      <c r="C645" s="20" t="s">
        <v>2795</v>
      </c>
      <c r="D645" s="245"/>
      <c r="E645" s="38" t="s">
        <v>2796</v>
      </c>
      <c r="F645" s="150" t="str">
        <f>IF(wskakunin_iken5__address="","",wskakunin_iken5__address)</f>
        <v/>
      </c>
    </row>
    <row r="646" spans="1:8" s="22" customFormat="1" ht="15" customHeight="1">
      <c r="A646" s="44"/>
      <c r="B646" s="83" t="s">
        <v>671</v>
      </c>
      <c r="C646" s="20" t="s">
        <v>2797</v>
      </c>
      <c r="D646" s="245"/>
      <c r="E646" s="38" t="s">
        <v>2798</v>
      </c>
      <c r="F646" s="150" t="str">
        <f>IF(wskakunin_iken5_TEL="","",wskakunin_iken5_TEL)</f>
        <v/>
      </c>
    </row>
    <row r="647" spans="1:8" s="22" customFormat="1" ht="15" customHeight="1">
      <c r="A647" s="44"/>
      <c r="B647" s="83" t="s">
        <v>672</v>
      </c>
      <c r="C647" s="20" t="s">
        <v>2799</v>
      </c>
      <c r="D647" s="245"/>
      <c r="E647" s="38" t="s">
        <v>2800</v>
      </c>
      <c r="F647" s="150" t="str">
        <f>IF(wskakunin_iken5_IKEN_NO="","",wskakunin_iken5_IKEN_NO)</f>
        <v/>
      </c>
    </row>
    <row r="648" spans="1:8" s="22" customFormat="1" ht="15" customHeight="1">
      <c r="A648" s="42"/>
      <c r="B648" s="84" t="s">
        <v>673</v>
      </c>
      <c r="C648" s="39" t="s">
        <v>2801</v>
      </c>
      <c r="D648" s="245"/>
      <c r="E648" s="38" t="s">
        <v>2802</v>
      </c>
      <c r="F648" s="150" t="str">
        <f>IF(wskakunin_iken5_DOC="","",wskakunin_iken5_DOC)</f>
        <v/>
      </c>
    </row>
    <row r="649" spans="1:8" s="38" customFormat="1" ht="15" customHeight="1">
      <c r="A649" s="225"/>
      <c r="B649" s="85"/>
      <c r="G649" s="22"/>
    </row>
    <row r="650" spans="1:8" ht="15" customHeight="1">
      <c r="A650" s="1" t="s">
        <v>717</v>
      </c>
      <c r="B650" s="49" t="s">
        <v>879</v>
      </c>
      <c r="G650" s="22"/>
      <c r="H650" s="22"/>
    </row>
    <row r="651" spans="1:8" ht="15" customHeight="1">
      <c r="A651" s="32"/>
      <c r="B651" s="76" t="s">
        <v>656</v>
      </c>
      <c r="C651" s="20" t="s">
        <v>880</v>
      </c>
      <c r="D651" s="150"/>
      <c r="E651" s="20" t="s">
        <v>881</v>
      </c>
      <c r="F651" s="150" t="str">
        <f>IF(wskakunin_kanri1__sikaku="", "", wskakunin_kanri1__sikaku)</f>
        <v/>
      </c>
      <c r="G651" s="22"/>
      <c r="H651" s="22"/>
    </row>
    <row r="652" spans="1:8" ht="15" customHeight="1">
      <c r="A652" s="32"/>
      <c r="B652" s="76" t="s">
        <v>657</v>
      </c>
      <c r="C652" s="20" t="s">
        <v>882</v>
      </c>
      <c r="D652" s="150"/>
      <c r="E652" s="20" t="s">
        <v>1506</v>
      </c>
      <c r="F652" s="150" t="str">
        <f>IF(wskakunin_kanri1_SIKAKU__label="", "", wskakunin_kanri1_SIKAKU__label)</f>
        <v/>
      </c>
      <c r="G652" s="22"/>
      <c r="H652" s="22"/>
    </row>
    <row r="653" spans="1:8" ht="15" customHeight="1">
      <c r="A653" s="37"/>
      <c r="B653" s="82" t="s">
        <v>652</v>
      </c>
      <c r="C653" s="20" t="s">
        <v>1434</v>
      </c>
      <c r="D653" s="150"/>
      <c r="E653" s="20" t="s">
        <v>883</v>
      </c>
      <c r="F653" s="150" t="str">
        <f>IF(wskakunin_kanri1_TOUROKU_KIKAN__label="","",wskakunin_kanri1_TOUROKU_KIKAN__label)</f>
        <v/>
      </c>
      <c r="G653" s="22"/>
      <c r="H653" s="22"/>
    </row>
    <row r="654" spans="1:8" ht="15" customHeight="1">
      <c r="A654" s="37"/>
      <c r="B654" s="82" t="s">
        <v>653</v>
      </c>
      <c r="C654" s="20" t="s">
        <v>884</v>
      </c>
      <c r="D654" s="244"/>
      <c r="E654" s="20" t="s">
        <v>885</v>
      </c>
      <c r="F654" s="150" t="str">
        <f>IF(wskakunin_kanri1_KENTIKUSI_NO="","",wskakunin_kanri1_KENTIKUSI_NO)</f>
        <v/>
      </c>
      <c r="G654" s="22"/>
      <c r="H654" s="22"/>
    </row>
    <row r="655" spans="1:8" ht="15" customHeight="1">
      <c r="A655" s="65"/>
      <c r="B655" s="76" t="s">
        <v>4</v>
      </c>
      <c r="C655" s="20" t="s">
        <v>886</v>
      </c>
      <c r="D655" s="150"/>
      <c r="E655" s="20" t="s">
        <v>887</v>
      </c>
      <c r="F655" s="150" t="str">
        <f>IF(wskakunin_kanri1_NAME="", "", wskakunin_kanri1_NAME)</f>
        <v/>
      </c>
      <c r="G655" s="22"/>
      <c r="H655" s="22"/>
    </row>
    <row r="656" spans="1:8" ht="15" customHeight="1">
      <c r="A656" s="65"/>
      <c r="B656" s="76" t="s">
        <v>658</v>
      </c>
      <c r="C656" s="20" t="s">
        <v>888</v>
      </c>
      <c r="D656" s="150"/>
      <c r="E656" s="20" t="s">
        <v>889</v>
      </c>
      <c r="F656" s="150" t="str">
        <f>IF(wskakunin_kanri1_JIMU__sikaku="", "", wskakunin_kanri1_JIMU__sikaku)</f>
        <v/>
      </c>
      <c r="G656" s="22"/>
      <c r="H656" s="22"/>
    </row>
    <row r="657" spans="1:8" ht="15" customHeight="1">
      <c r="A657" s="49"/>
      <c r="B657" s="82" t="s">
        <v>131</v>
      </c>
      <c r="C657" s="20" t="s">
        <v>890</v>
      </c>
      <c r="D657" s="150"/>
      <c r="E657" s="20" t="s">
        <v>1507</v>
      </c>
      <c r="F657" s="150" t="str">
        <f>IF(wskakunin_kanri1_JIMU_SIKAKU__label="","",wskakunin_kanri1_JIMU_SIKAKU__label)</f>
        <v/>
      </c>
      <c r="G657" s="22"/>
      <c r="H657" s="22"/>
    </row>
    <row r="658" spans="1:8" ht="15" customHeight="1">
      <c r="A658" s="49"/>
      <c r="B658" s="82" t="s">
        <v>659</v>
      </c>
      <c r="C658" s="20" t="s">
        <v>1435</v>
      </c>
      <c r="D658" s="150"/>
      <c r="E658" s="20" t="s">
        <v>891</v>
      </c>
      <c r="F658" s="150" t="str">
        <f>IF(wskakunin_kanri1_JIMU_TOUROKU_KIKAN__label="","",wskakunin_kanri1_JIMU_TOUROKU_KIKAN__label)</f>
        <v/>
      </c>
      <c r="G658" s="22"/>
      <c r="H658" s="22"/>
    </row>
    <row r="659" spans="1:8" ht="15" customHeight="1">
      <c r="A659" s="49"/>
      <c r="B659" s="82" t="s">
        <v>660</v>
      </c>
      <c r="C659" s="20" t="s">
        <v>892</v>
      </c>
      <c r="D659" s="150"/>
      <c r="E659" s="20" t="s">
        <v>893</v>
      </c>
      <c r="F659" s="150" t="str">
        <f>IF(wskakunin_kanri1_JIMU_NO="","",wskakunin_kanri1_JIMU_NO)</f>
        <v/>
      </c>
      <c r="G659" s="22"/>
      <c r="H659" s="22"/>
    </row>
    <row r="660" spans="1:8" ht="15" customHeight="1">
      <c r="A660" s="65"/>
      <c r="B660" s="76" t="s">
        <v>132</v>
      </c>
      <c r="C660" s="20" t="s">
        <v>894</v>
      </c>
      <c r="D660" s="150"/>
      <c r="E660" s="20" t="s">
        <v>895</v>
      </c>
      <c r="F660" s="150" t="str">
        <f>IF(wskakunin_kanri1_JIMU_NAME="", "", wskakunin_kanri1_JIMU_NAME)</f>
        <v/>
      </c>
      <c r="G660" s="22"/>
      <c r="H660" s="22"/>
    </row>
    <row r="661" spans="1:8" ht="15" customHeight="1">
      <c r="A661" s="65"/>
      <c r="B661" s="76" t="s">
        <v>18</v>
      </c>
      <c r="C661" s="20" t="s">
        <v>896</v>
      </c>
      <c r="D661" s="244"/>
      <c r="E661" s="20" t="s">
        <v>897</v>
      </c>
      <c r="F661" s="150" t="str">
        <f>IF(wskakunin_kanri1_ZIP="", "", wskakunin_kanri1_ZIP)</f>
        <v/>
      </c>
      <c r="G661" s="22"/>
      <c r="H661" s="22"/>
    </row>
    <row r="662" spans="1:8" ht="15" customHeight="1">
      <c r="A662" s="65"/>
      <c r="B662" s="76"/>
      <c r="E662" s="20" t="s">
        <v>2855</v>
      </c>
      <c r="F662" s="150" t="str">
        <f>IF(wskakunin_kanri1_ZIP="","",LEFT(wskakunin_kanri1_ZIP,3)&amp;RIGHT(wskakunin_kanri1_ZIP,4))</f>
        <v/>
      </c>
      <c r="G662" s="22"/>
      <c r="H662" s="22"/>
    </row>
    <row r="663" spans="1:8" ht="15" customHeight="1">
      <c r="A663" s="65"/>
      <c r="B663" s="76" t="s">
        <v>23</v>
      </c>
      <c r="C663" s="20" t="s">
        <v>898</v>
      </c>
      <c r="D663" s="150"/>
      <c r="E663" s="20" t="s">
        <v>899</v>
      </c>
      <c r="F663" s="150" t="str">
        <f>IF(wskakunin_kanri1__address="", "", wskakunin_kanri1__address)</f>
        <v/>
      </c>
      <c r="G663" s="22"/>
      <c r="H663" s="22"/>
    </row>
    <row r="664" spans="1:8" ht="15" customHeight="1">
      <c r="A664" s="65"/>
      <c r="B664" s="76" t="s">
        <v>20</v>
      </c>
      <c r="C664" s="20" t="s">
        <v>900</v>
      </c>
      <c r="D664" s="244"/>
      <c r="E664" s="20" t="s">
        <v>901</v>
      </c>
      <c r="F664" s="150" t="str">
        <f>IF(wskakunin_kanri1_TEL="", "", wskakunin_kanri1_TEL)</f>
        <v/>
      </c>
      <c r="G664" s="22"/>
      <c r="H664" s="22"/>
    </row>
    <row r="665" spans="1:8" ht="15" customHeight="1">
      <c r="A665" s="65"/>
      <c r="B665" s="76" t="s">
        <v>697</v>
      </c>
      <c r="C665" s="20" t="s">
        <v>902</v>
      </c>
      <c r="D665" s="244"/>
      <c r="E665" s="20" t="s">
        <v>903</v>
      </c>
      <c r="F665" s="150" t="str">
        <f>IF(wskakunin_kanri1_DOC="","",wskakunin_kanri1_DOC)</f>
        <v/>
      </c>
      <c r="G665" s="22"/>
      <c r="H665" s="22"/>
    </row>
    <row r="666" spans="1:8" ht="15" customHeight="1">
      <c r="A666" s="49"/>
      <c r="B666" s="79"/>
      <c r="G666" s="22"/>
      <c r="H666" s="22"/>
    </row>
    <row r="667" spans="1:8" ht="15" customHeight="1">
      <c r="A667" s="50" t="s">
        <v>718</v>
      </c>
      <c r="B667" s="49" t="s">
        <v>676</v>
      </c>
      <c r="G667" s="22"/>
      <c r="H667" s="22"/>
    </row>
    <row r="668" spans="1:8" ht="15" customHeight="1">
      <c r="A668" s="32"/>
      <c r="B668" s="76" t="s">
        <v>656</v>
      </c>
      <c r="C668" s="20" t="s">
        <v>904</v>
      </c>
      <c r="D668" s="150"/>
      <c r="E668" s="20" t="s">
        <v>905</v>
      </c>
      <c r="F668" s="150" t="str">
        <f>IF(wskakunin_kanri2__sikaku="", "", wskakunin_kanri2__sikaku)</f>
        <v/>
      </c>
      <c r="G668" s="22"/>
      <c r="H668" s="22"/>
    </row>
    <row r="669" spans="1:8" ht="15" customHeight="1">
      <c r="A669" s="32"/>
      <c r="B669" s="76" t="s">
        <v>657</v>
      </c>
      <c r="C669" s="20" t="s">
        <v>906</v>
      </c>
      <c r="D669" s="150"/>
      <c r="E669" s="20" t="s">
        <v>1508</v>
      </c>
      <c r="F669" s="150" t="str">
        <f>IF(wskakunin_kanri2_SIKAKU__label="", "", wskakunin_kanri2_SIKAKU__label)</f>
        <v/>
      </c>
      <c r="G669" s="22"/>
      <c r="H669" s="22"/>
    </row>
    <row r="670" spans="1:8" ht="15" customHeight="1">
      <c r="A670" s="37"/>
      <c r="B670" s="82" t="s">
        <v>652</v>
      </c>
      <c r="C670" s="20" t="s">
        <v>1436</v>
      </c>
      <c r="D670" s="150"/>
      <c r="E670" s="20" t="s">
        <v>907</v>
      </c>
      <c r="F670" s="150" t="str">
        <f>IF(wskakunin_kanri2_TOUROKU_KIKAN__label="","",wskakunin_kanri2_TOUROKU_KIKAN__label)</f>
        <v/>
      </c>
      <c r="G670" s="22"/>
      <c r="H670" s="22"/>
    </row>
    <row r="671" spans="1:8" ht="15" customHeight="1">
      <c r="A671" s="37"/>
      <c r="B671" s="82" t="s">
        <v>653</v>
      </c>
      <c r="C671" s="20" t="s">
        <v>908</v>
      </c>
      <c r="D671" s="244"/>
      <c r="E671" s="20" t="s">
        <v>909</v>
      </c>
      <c r="F671" s="150" t="str">
        <f>IF(wskakunin_kanri2_KENTIKUSI_NO="","",wskakunin_kanri2_KENTIKUSI_NO)</f>
        <v/>
      </c>
      <c r="G671" s="22"/>
      <c r="H671" s="22"/>
    </row>
    <row r="672" spans="1:8" ht="15" customHeight="1">
      <c r="A672" s="65"/>
      <c r="B672" s="76" t="s">
        <v>4</v>
      </c>
      <c r="C672" s="20" t="s">
        <v>910</v>
      </c>
      <c r="D672" s="150"/>
      <c r="E672" s="20" t="s">
        <v>911</v>
      </c>
      <c r="F672" s="150" t="str">
        <f>IF(wskakunin_kanri2_NAME="", "", wskakunin_kanri2_NAME)</f>
        <v/>
      </c>
      <c r="G672" s="22"/>
      <c r="H672" s="22"/>
    </row>
    <row r="673" spans="1:8" ht="15" customHeight="1">
      <c r="A673" s="65"/>
      <c r="B673" s="76" t="s">
        <v>658</v>
      </c>
      <c r="C673" s="20" t="s">
        <v>912</v>
      </c>
      <c r="D673" s="150"/>
      <c r="E673" s="20" t="s">
        <v>913</v>
      </c>
      <c r="F673" s="150" t="str">
        <f>IF(wskakunin_kanri2_JIMU__sikaku="", "", wskakunin_kanri2_JIMU__sikaku)</f>
        <v/>
      </c>
      <c r="G673" s="22"/>
      <c r="H673" s="22"/>
    </row>
    <row r="674" spans="1:8" ht="15" customHeight="1">
      <c r="A674" s="49"/>
      <c r="B674" s="82" t="s">
        <v>131</v>
      </c>
      <c r="C674" s="20" t="s">
        <v>914</v>
      </c>
      <c r="D674" s="150"/>
      <c r="E674" s="20" t="s">
        <v>1509</v>
      </c>
      <c r="F674" s="150" t="str">
        <f>IF(wskakunin_kanri2_JIMU_SIKAKU__label="","",wskakunin_kanri2_JIMU_SIKAKU__label)</f>
        <v/>
      </c>
      <c r="G674" s="22"/>
      <c r="H674" s="22"/>
    </row>
    <row r="675" spans="1:8" ht="15" customHeight="1">
      <c r="A675" s="49"/>
      <c r="B675" s="82" t="s">
        <v>659</v>
      </c>
      <c r="C675" s="20" t="s">
        <v>1437</v>
      </c>
      <c r="D675" s="150"/>
      <c r="E675" s="20" t="s">
        <v>915</v>
      </c>
      <c r="F675" s="150" t="str">
        <f>IF(wskakunin_kanri2_JIMU_TOUROKU_KIKAN__label="","",wskakunin_kanri2_JIMU_TOUROKU_KIKAN__label)</f>
        <v/>
      </c>
      <c r="G675" s="22"/>
      <c r="H675" s="22"/>
    </row>
    <row r="676" spans="1:8" ht="15" customHeight="1">
      <c r="A676" s="49"/>
      <c r="B676" s="82" t="s">
        <v>660</v>
      </c>
      <c r="C676" s="20" t="s">
        <v>916</v>
      </c>
      <c r="D676" s="244"/>
      <c r="E676" s="20" t="s">
        <v>917</v>
      </c>
      <c r="F676" s="150" t="str">
        <f>IF(wskakunin_kanri2_JIMU_NO="","",wskakunin_kanri2_JIMU_NO)</f>
        <v/>
      </c>
      <c r="G676" s="22"/>
      <c r="H676" s="22"/>
    </row>
    <row r="677" spans="1:8" ht="15" customHeight="1">
      <c r="A677" s="65"/>
      <c r="B677" s="76" t="s">
        <v>132</v>
      </c>
      <c r="C677" s="20" t="s">
        <v>918</v>
      </c>
      <c r="D677" s="150"/>
      <c r="E677" s="20" t="s">
        <v>919</v>
      </c>
      <c r="F677" s="150" t="str">
        <f>IF(wskakunin_kanri2_JIMU_NAME="", "", wskakunin_kanri2_JIMU_NAME)</f>
        <v/>
      </c>
      <c r="G677" s="22"/>
      <c r="H677" s="22"/>
    </row>
    <row r="678" spans="1:8" ht="15" customHeight="1">
      <c r="A678" s="65"/>
      <c r="B678" s="76" t="s">
        <v>18</v>
      </c>
      <c r="C678" s="20" t="s">
        <v>920</v>
      </c>
      <c r="D678" s="244"/>
      <c r="E678" s="20" t="s">
        <v>921</v>
      </c>
      <c r="F678" s="150" t="str">
        <f>IF(wskakunin_kanri2_ZIP="", "", wskakunin_kanri2_ZIP)</f>
        <v/>
      </c>
      <c r="G678" s="22"/>
      <c r="H678" s="22"/>
    </row>
    <row r="679" spans="1:8" ht="15" customHeight="1">
      <c r="A679" s="65"/>
      <c r="B679" s="76" t="s">
        <v>23</v>
      </c>
      <c r="C679" s="20" t="s">
        <v>922</v>
      </c>
      <c r="D679" s="150"/>
      <c r="E679" s="20" t="s">
        <v>923</v>
      </c>
      <c r="F679" s="150" t="str">
        <f>IF(wskakunin_kanri2__address="", "", wskakunin_kanri2__address)</f>
        <v/>
      </c>
      <c r="G679" s="22"/>
      <c r="H679" s="22"/>
    </row>
    <row r="680" spans="1:8" ht="15" customHeight="1">
      <c r="A680" s="65"/>
      <c r="B680" s="76" t="s">
        <v>20</v>
      </c>
      <c r="C680" s="20" t="s">
        <v>924</v>
      </c>
      <c r="D680" s="244"/>
      <c r="E680" s="20" t="s">
        <v>925</v>
      </c>
      <c r="F680" s="150" t="str">
        <f>IF(wskakunin_kanri2_TEL="", "", wskakunin_kanri2_TEL)</f>
        <v/>
      </c>
      <c r="G680" s="22"/>
      <c r="H680" s="22"/>
    </row>
    <row r="681" spans="1:8" ht="15" customHeight="1">
      <c r="A681" s="65"/>
      <c r="B681" s="76" t="s">
        <v>697</v>
      </c>
      <c r="C681" s="20" t="s">
        <v>926</v>
      </c>
      <c r="D681" s="244"/>
      <c r="E681" s="20" t="s">
        <v>927</v>
      </c>
      <c r="F681" s="150" t="str">
        <f>IF(wskakunin_kanri2_DOC="","",wskakunin_kanri2_DOC)</f>
        <v/>
      </c>
      <c r="G681" s="22"/>
      <c r="H681" s="22"/>
    </row>
    <row r="682" spans="1:8" ht="15" customHeight="1">
      <c r="A682" s="109"/>
      <c r="B682" s="79"/>
      <c r="G682" s="22"/>
      <c r="H682" s="22"/>
    </row>
    <row r="683" spans="1:8" ht="15" customHeight="1">
      <c r="A683" s="50" t="s">
        <v>719</v>
      </c>
      <c r="B683" s="49" t="s">
        <v>676</v>
      </c>
      <c r="G683" s="22"/>
      <c r="H683" s="22"/>
    </row>
    <row r="684" spans="1:8" ht="15" customHeight="1">
      <c r="A684" s="32"/>
      <c r="B684" s="76" t="s">
        <v>656</v>
      </c>
      <c r="C684" s="20" t="s">
        <v>928</v>
      </c>
      <c r="D684" s="150"/>
      <c r="E684" s="20" t="s">
        <v>929</v>
      </c>
      <c r="F684" s="150" t="str">
        <f>IF(wskakunin_kanri3__sikaku="", "", wskakunin_kanri3__sikaku)</f>
        <v/>
      </c>
      <c r="G684" s="22"/>
      <c r="H684" s="22"/>
    </row>
    <row r="685" spans="1:8" ht="15" customHeight="1">
      <c r="A685" s="32"/>
      <c r="B685" s="76" t="s">
        <v>657</v>
      </c>
      <c r="C685" s="20" t="s">
        <v>930</v>
      </c>
      <c r="D685" s="150"/>
      <c r="E685" s="20" t="s">
        <v>1510</v>
      </c>
      <c r="F685" s="150" t="str">
        <f>IF(wskakunin_kanri3_SIKAKU__label="", "", wskakunin_kanri3_SIKAKU__label)</f>
        <v/>
      </c>
      <c r="G685" s="22"/>
      <c r="H685" s="22"/>
    </row>
    <row r="686" spans="1:8" ht="15" customHeight="1">
      <c r="A686" s="37"/>
      <c r="B686" s="82" t="s">
        <v>652</v>
      </c>
      <c r="C686" s="20" t="s">
        <v>1438</v>
      </c>
      <c r="D686" s="150"/>
      <c r="E686" s="20" t="s">
        <v>931</v>
      </c>
      <c r="F686" s="150" t="str">
        <f>IF(wskakunin_kanri3_TOUROKU_KIKAN__label="","",wskakunin_kanri3_TOUROKU_KIKAN__label)</f>
        <v/>
      </c>
      <c r="G686" s="22"/>
      <c r="H686" s="22"/>
    </row>
    <row r="687" spans="1:8" ht="15" customHeight="1">
      <c r="A687" s="37"/>
      <c r="B687" s="82" t="s">
        <v>653</v>
      </c>
      <c r="C687" s="20" t="s">
        <v>932</v>
      </c>
      <c r="D687" s="244"/>
      <c r="E687" s="20" t="s">
        <v>933</v>
      </c>
      <c r="F687" s="150" t="str">
        <f>IF(wskakunin_kanri3_KENTIKUSI_NO="","",wskakunin_kanri3_KENTIKUSI_NO)</f>
        <v/>
      </c>
      <c r="G687" s="22"/>
      <c r="H687" s="22"/>
    </row>
    <row r="688" spans="1:8" ht="15" customHeight="1">
      <c r="A688" s="65"/>
      <c r="B688" s="76" t="s">
        <v>4</v>
      </c>
      <c r="C688" s="20" t="s">
        <v>934</v>
      </c>
      <c r="D688" s="150"/>
      <c r="E688" s="20" t="s">
        <v>935</v>
      </c>
      <c r="F688" s="150" t="str">
        <f>IF(wskakunin_kanri3_NAME="", "", wskakunin_kanri3_NAME)</f>
        <v/>
      </c>
      <c r="G688" s="22"/>
      <c r="H688" s="22"/>
    </row>
    <row r="689" spans="1:8" ht="15" customHeight="1">
      <c r="A689" s="65"/>
      <c r="B689" s="76" t="s">
        <v>658</v>
      </c>
      <c r="C689" s="20" t="s">
        <v>936</v>
      </c>
      <c r="D689" s="150"/>
      <c r="E689" s="20" t="s">
        <v>937</v>
      </c>
      <c r="F689" s="150" t="str">
        <f>IF(wskakunin_kanri3_JIMU__sikaku="", "", wskakunin_kanri3_JIMU__sikaku)</f>
        <v/>
      </c>
      <c r="G689" s="22"/>
      <c r="H689" s="22"/>
    </row>
    <row r="690" spans="1:8" ht="15" customHeight="1">
      <c r="A690" s="49"/>
      <c r="B690" s="82" t="s">
        <v>131</v>
      </c>
      <c r="C690" s="20" t="s">
        <v>938</v>
      </c>
      <c r="D690" s="150"/>
      <c r="E690" s="20" t="s">
        <v>1511</v>
      </c>
      <c r="F690" s="150" t="str">
        <f>IF(wskakunin_kanri3_JIMU_SIKAKU__label="","",wskakunin_kanri3_JIMU_SIKAKU__label)</f>
        <v/>
      </c>
      <c r="G690" s="22"/>
      <c r="H690" s="22"/>
    </row>
    <row r="691" spans="1:8" ht="15" customHeight="1">
      <c r="A691" s="49"/>
      <c r="B691" s="82" t="s">
        <v>659</v>
      </c>
      <c r="C691" s="20" t="s">
        <v>1439</v>
      </c>
      <c r="D691" s="150"/>
      <c r="E691" s="20" t="s">
        <v>939</v>
      </c>
      <c r="F691" s="150" t="str">
        <f>IF(wskakunin_kanri3_JIMU_TOUROKU_KIKAN__label="","",wskakunin_kanri3_JIMU_TOUROKU_KIKAN__label)</f>
        <v/>
      </c>
      <c r="G691" s="22"/>
      <c r="H691" s="22"/>
    </row>
    <row r="692" spans="1:8" ht="15" customHeight="1">
      <c r="A692" s="49"/>
      <c r="B692" s="82" t="s">
        <v>660</v>
      </c>
      <c r="C692" s="20" t="s">
        <v>940</v>
      </c>
      <c r="D692" s="244"/>
      <c r="E692" s="20" t="s">
        <v>941</v>
      </c>
      <c r="F692" s="150" t="str">
        <f>IF(wskakunin_kanri3_JIMU_NO="","",wskakunin_kanri3_JIMU_NO)</f>
        <v/>
      </c>
      <c r="G692" s="22"/>
      <c r="H692" s="22"/>
    </row>
    <row r="693" spans="1:8" ht="15" customHeight="1">
      <c r="A693" s="65"/>
      <c r="B693" s="76" t="s">
        <v>132</v>
      </c>
      <c r="C693" s="20" t="s">
        <v>942</v>
      </c>
      <c r="D693" s="150"/>
      <c r="E693" s="20" t="s">
        <v>943</v>
      </c>
      <c r="F693" s="150" t="str">
        <f>IF(wskakunin_kanri3_JIMU_NAME="", "", wskakunin_kanri3_JIMU_NAME)</f>
        <v/>
      </c>
      <c r="G693" s="22"/>
      <c r="H693" s="22"/>
    </row>
    <row r="694" spans="1:8" ht="15" customHeight="1">
      <c r="A694" s="65"/>
      <c r="B694" s="76" t="s">
        <v>18</v>
      </c>
      <c r="C694" s="20" t="s">
        <v>944</v>
      </c>
      <c r="D694" s="244"/>
      <c r="E694" s="20" t="s">
        <v>945</v>
      </c>
      <c r="F694" s="150" t="str">
        <f>IF(wskakunin_kanri3_ZIP="", "", wskakunin_kanri3_ZIP)</f>
        <v/>
      </c>
      <c r="G694" s="22"/>
      <c r="H694" s="22"/>
    </row>
    <row r="695" spans="1:8" ht="15" customHeight="1">
      <c r="A695" s="65"/>
      <c r="B695" s="76" t="s">
        <v>23</v>
      </c>
      <c r="C695" s="20" t="s">
        <v>946</v>
      </c>
      <c r="D695" s="150"/>
      <c r="E695" s="20" t="s">
        <v>947</v>
      </c>
      <c r="F695" s="150" t="str">
        <f>IF(wskakunin_kanri3__address="", "", wskakunin_kanri3__address)</f>
        <v/>
      </c>
      <c r="G695" s="22"/>
      <c r="H695" s="22"/>
    </row>
    <row r="696" spans="1:8" ht="15" customHeight="1">
      <c r="A696" s="65"/>
      <c r="B696" s="76" t="s">
        <v>20</v>
      </c>
      <c r="C696" s="20" t="s">
        <v>948</v>
      </c>
      <c r="D696" s="244"/>
      <c r="E696" s="20" t="s">
        <v>949</v>
      </c>
      <c r="F696" s="150" t="str">
        <f>IF(wskakunin_kanri3_TEL="", "", wskakunin_kanri3_TEL)</f>
        <v/>
      </c>
      <c r="G696" s="22"/>
      <c r="H696" s="22"/>
    </row>
    <row r="697" spans="1:8" ht="15" customHeight="1">
      <c r="A697" s="65"/>
      <c r="B697" s="76" t="s">
        <v>697</v>
      </c>
      <c r="C697" s="20" t="s">
        <v>950</v>
      </c>
      <c r="D697" s="244"/>
      <c r="E697" s="20" t="s">
        <v>951</v>
      </c>
      <c r="F697" s="150" t="str">
        <f>IF(wskakunin_kanri3_DOC="","",wskakunin_kanri3_DOC)</f>
        <v/>
      </c>
      <c r="G697" s="22"/>
      <c r="H697" s="22"/>
    </row>
    <row r="698" spans="1:8" ht="15" customHeight="1">
      <c r="A698" s="49"/>
      <c r="B698" s="79"/>
      <c r="G698" s="22"/>
      <c r="H698" s="22"/>
    </row>
    <row r="699" spans="1:8" ht="15" customHeight="1">
      <c r="A699" s="50" t="s">
        <v>720</v>
      </c>
      <c r="B699" s="49" t="s">
        <v>676</v>
      </c>
      <c r="G699" s="22"/>
      <c r="H699" s="22"/>
    </row>
    <row r="700" spans="1:8" ht="15" customHeight="1">
      <c r="A700" s="32"/>
      <c r="B700" s="76" t="s">
        <v>656</v>
      </c>
      <c r="C700" s="20" t="s">
        <v>952</v>
      </c>
      <c r="D700" s="150"/>
      <c r="E700" s="20" t="s">
        <v>953</v>
      </c>
      <c r="F700" s="150" t="str">
        <f>IF(wskakunin_kanri4__sikaku="", "", wskakunin_kanri4__sikaku)</f>
        <v/>
      </c>
      <c r="G700" s="22"/>
      <c r="H700" s="22"/>
    </row>
    <row r="701" spans="1:8" ht="15" customHeight="1">
      <c r="A701" s="32"/>
      <c r="B701" s="76" t="s">
        <v>657</v>
      </c>
      <c r="C701" s="20" t="s">
        <v>954</v>
      </c>
      <c r="D701" s="150"/>
      <c r="E701" s="20" t="s">
        <v>1512</v>
      </c>
      <c r="F701" s="150" t="str">
        <f>IF(wskakunin_kanri4_SIKAKU__label="", "", wskakunin_kanri4_SIKAKU__label)</f>
        <v/>
      </c>
      <c r="G701" s="22"/>
      <c r="H701" s="22"/>
    </row>
    <row r="702" spans="1:8" ht="15" customHeight="1">
      <c r="A702" s="37"/>
      <c r="B702" s="82" t="s">
        <v>652</v>
      </c>
      <c r="C702" s="20" t="s">
        <v>1440</v>
      </c>
      <c r="D702" s="150"/>
      <c r="E702" s="20" t="s">
        <v>955</v>
      </c>
      <c r="F702" s="150" t="str">
        <f>IF(wskakunin_kanri4_TOUROKU_KIKAN__label="","",wskakunin_kanri4_TOUROKU_KIKAN__label)</f>
        <v/>
      </c>
      <c r="G702" s="22"/>
      <c r="H702" s="22"/>
    </row>
    <row r="703" spans="1:8" ht="15" customHeight="1">
      <c r="A703" s="37"/>
      <c r="B703" s="82" t="s">
        <v>653</v>
      </c>
      <c r="C703" s="20" t="s">
        <v>956</v>
      </c>
      <c r="D703" s="244"/>
      <c r="E703" s="20" t="s">
        <v>957</v>
      </c>
      <c r="F703" s="150" t="str">
        <f>IF(wskakunin_kanri4_KENTIKUSI_NO="","",wskakunin_kanri4_KENTIKUSI_NO)</f>
        <v/>
      </c>
      <c r="G703" s="22"/>
      <c r="H703" s="22"/>
    </row>
    <row r="704" spans="1:8" ht="15" customHeight="1">
      <c r="A704" s="65"/>
      <c r="B704" s="76" t="s">
        <v>4</v>
      </c>
      <c r="C704" s="20" t="s">
        <v>958</v>
      </c>
      <c r="D704" s="150"/>
      <c r="E704" s="20" t="s">
        <v>959</v>
      </c>
      <c r="F704" s="150" t="str">
        <f>IF(wskakunin_kanri4_NAME="", "", wskakunin_kanri4_NAME)</f>
        <v/>
      </c>
      <c r="G704" s="22"/>
      <c r="H704" s="22"/>
    </row>
    <row r="705" spans="1:8" ht="15" customHeight="1">
      <c r="A705" s="65"/>
      <c r="B705" s="76" t="s">
        <v>658</v>
      </c>
      <c r="C705" s="20" t="s">
        <v>960</v>
      </c>
      <c r="D705" s="150"/>
      <c r="E705" s="20" t="s">
        <v>961</v>
      </c>
      <c r="F705" s="150" t="str">
        <f>IF(wskakunin_kanri4_JIMU__sikaku="", "", wskakunin_kanri4_JIMU__sikaku)</f>
        <v/>
      </c>
      <c r="G705" s="22"/>
      <c r="H705" s="22"/>
    </row>
    <row r="706" spans="1:8" ht="15" customHeight="1">
      <c r="A706" s="49"/>
      <c r="B706" s="82" t="s">
        <v>131</v>
      </c>
      <c r="C706" s="20" t="s">
        <v>962</v>
      </c>
      <c r="D706" s="150"/>
      <c r="E706" s="20" t="s">
        <v>1505</v>
      </c>
      <c r="F706" s="150" t="str">
        <f>IF(wskakunin_kanri4_JIMU_SIKAKU__label="","",wskakunin_kanri4_JIMU_SIKAKU__label)</f>
        <v/>
      </c>
      <c r="G706" s="22"/>
      <c r="H706" s="22"/>
    </row>
    <row r="707" spans="1:8" ht="15" customHeight="1">
      <c r="A707" s="49"/>
      <c r="B707" s="82" t="s">
        <v>659</v>
      </c>
      <c r="C707" s="20" t="s">
        <v>1441</v>
      </c>
      <c r="D707" s="150"/>
      <c r="E707" s="20" t="s">
        <v>963</v>
      </c>
      <c r="F707" s="150" t="str">
        <f>IF(wskakunin_kanri4_JIMU_TOUROKU_KIKAN__label="","",wskakunin_kanri4_JIMU_TOUROKU_KIKAN__label)</f>
        <v/>
      </c>
      <c r="G707" s="22"/>
      <c r="H707" s="22"/>
    </row>
    <row r="708" spans="1:8" ht="15" customHeight="1">
      <c r="A708" s="49"/>
      <c r="B708" s="82" t="s">
        <v>660</v>
      </c>
      <c r="C708" s="20" t="s">
        <v>964</v>
      </c>
      <c r="D708" s="244"/>
      <c r="E708" s="20" t="s">
        <v>965</v>
      </c>
      <c r="F708" s="150" t="str">
        <f>IF(wskakunin_kanri4_JIMU_NO="","",wskakunin_kanri4_JIMU_NO)</f>
        <v/>
      </c>
      <c r="G708" s="22"/>
      <c r="H708" s="22"/>
    </row>
    <row r="709" spans="1:8" ht="15" customHeight="1">
      <c r="A709" s="65"/>
      <c r="B709" s="76" t="s">
        <v>132</v>
      </c>
      <c r="C709" s="20" t="s">
        <v>966</v>
      </c>
      <c r="D709" s="150"/>
      <c r="E709" s="20" t="s">
        <v>967</v>
      </c>
      <c r="F709" s="150" t="str">
        <f>IF(wskakunin_kanri4_JIMU_NAME="", "", wskakunin_kanri4_JIMU_NAME)</f>
        <v/>
      </c>
      <c r="G709" s="22"/>
      <c r="H709" s="22"/>
    </row>
    <row r="710" spans="1:8" ht="15" customHeight="1">
      <c r="A710" s="65"/>
      <c r="B710" s="76" t="s">
        <v>18</v>
      </c>
      <c r="C710" s="20" t="s">
        <v>968</v>
      </c>
      <c r="D710" s="244"/>
      <c r="E710" s="20" t="s">
        <v>969</v>
      </c>
      <c r="F710" s="150" t="str">
        <f>IF(wskakunin_kanri4_ZIP="", "", wskakunin_kanri4_ZIP)</f>
        <v/>
      </c>
      <c r="G710" s="22"/>
      <c r="H710" s="22"/>
    </row>
    <row r="711" spans="1:8" ht="15" customHeight="1">
      <c r="A711" s="65"/>
      <c r="B711" s="76" t="s">
        <v>23</v>
      </c>
      <c r="C711" s="20" t="s">
        <v>970</v>
      </c>
      <c r="D711" s="150"/>
      <c r="E711" s="20" t="s">
        <v>971</v>
      </c>
      <c r="F711" s="150" t="str">
        <f>IF(wskakunin_kanri4__address="", "", wskakunin_kanri4__address)</f>
        <v/>
      </c>
      <c r="G711" s="22"/>
      <c r="H711" s="22"/>
    </row>
    <row r="712" spans="1:8" ht="15" customHeight="1">
      <c r="A712" s="65"/>
      <c r="B712" s="76" t="s">
        <v>20</v>
      </c>
      <c r="C712" s="20" t="s">
        <v>972</v>
      </c>
      <c r="D712" s="244"/>
      <c r="E712" s="20" t="s">
        <v>973</v>
      </c>
      <c r="F712" s="150" t="str">
        <f>IF(wskakunin_kanri4_TEL="", "", wskakunin_kanri4_TEL)</f>
        <v/>
      </c>
      <c r="G712" s="22"/>
      <c r="H712" s="22"/>
    </row>
    <row r="713" spans="1:8" ht="15" customHeight="1">
      <c r="A713" s="65"/>
      <c r="B713" s="76" t="s">
        <v>697</v>
      </c>
      <c r="C713" s="20" t="s">
        <v>974</v>
      </c>
      <c r="D713" s="244"/>
      <c r="E713" s="20" t="s">
        <v>975</v>
      </c>
      <c r="F713" s="150" t="str">
        <f>IF(wskakunin_kanri4_DOC="","",wskakunin_kanri4_DOC)</f>
        <v/>
      </c>
      <c r="G713" s="22"/>
      <c r="H713" s="22"/>
    </row>
    <row r="714" spans="1:8" ht="15" customHeight="1">
      <c r="A714" s="49"/>
      <c r="B714" s="80"/>
      <c r="G714" s="22"/>
      <c r="H714" s="22"/>
    </row>
    <row r="715" spans="1:8" ht="15" customHeight="1">
      <c r="A715" s="50" t="s">
        <v>2201</v>
      </c>
      <c r="B715" s="49" t="s">
        <v>676</v>
      </c>
      <c r="G715" s="22"/>
      <c r="H715" s="22"/>
    </row>
    <row r="716" spans="1:8" ht="15" customHeight="1">
      <c r="A716" s="32"/>
      <c r="B716" s="76" t="s">
        <v>656</v>
      </c>
      <c r="C716" s="20" t="s">
        <v>2005</v>
      </c>
      <c r="D716" s="150"/>
      <c r="E716" s="20" t="s">
        <v>2006</v>
      </c>
      <c r="F716" s="150" t="str">
        <f>IF(wskakunin_kanri5__sikaku="", "", wskakunin_kanri5__sikaku)</f>
        <v/>
      </c>
      <c r="H716" s="22"/>
    </row>
    <row r="717" spans="1:8" ht="15" customHeight="1">
      <c r="A717" s="32"/>
      <c r="B717" s="76" t="s">
        <v>657</v>
      </c>
      <c r="C717" s="20" t="s">
        <v>2007</v>
      </c>
      <c r="D717" s="150"/>
      <c r="E717" s="20" t="s">
        <v>2008</v>
      </c>
      <c r="F717" s="150" t="str">
        <f>IF(wskakunin_kanri5_SIKAKU__label="", "", wskakunin_kanri5_SIKAKU__label)</f>
        <v/>
      </c>
      <c r="H717" s="22"/>
    </row>
    <row r="718" spans="1:8" ht="15" customHeight="1">
      <c r="A718" s="37"/>
      <c r="B718" s="82" t="s">
        <v>652</v>
      </c>
      <c r="C718" s="20" t="s">
        <v>2009</v>
      </c>
      <c r="D718" s="150"/>
      <c r="E718" s="20" t="s">
        <v>2010</v>
      </c>
      <c r="F718" s="150" t="str">
        <f>IF(wskakunin_kanri5_TOUROKU_KIKAN__label="","",wskakunin_kanri5_TOUROKU_KIKAN__label)</f>
        <v/>
      </c>
      <c r="H718" s="22"/>
    </row>
    <row r="719" spans="1:8" ht="15" customHeight="1">
      <c r="A719" s="37"/>
      <c r="B719" s="82" t="s">
        <v>653</v>
      </c>
      <c r="C719" s="20" t="s">
        <v>2011</v>
      </c>
      <c r="D719" s="244"/>
      <c r="E719" s="20" t="s">
        <v>2012</v>
      </c>
      <c r="F719" s="150" t="str">
        <f>IF(wskakunin_kanri5_KENTIKUSI_NO="","",wskakunin_kanri5_KENTIKUSI_NO)</f>
        <v/>
      </c>
      <c r="H719" s="22"/>
    </row>
    <row r="720" spans="1:8" ht="15" customHeight="1">
      <c r="A720" s="65"/>
      <c r="B720" s="76" t="s">
        <v>4</v>
      </c>
      <c r="C720" s="20" t="s">
        <v>2013</v>
      </c>
      <c r="D720" s="150"/>
      <c r="E720" s="20" t="s">
        <v>2014</v>
      </c>
      <c r="F720" s="150" t="str">
        <f>IF(wskakunin_kanri5_NAME="", "", wskakunin_kanri5_NAME)</f>
        <v/>
      </c>
      <c r="H720" s="22"/>
    </row>
    <row r="721" spans="1:8" ht="15" customHeight="1">
      <c r="A721" s="65"/>
      <c r="B721" s="76" t="s">
        <v>658</v>
      </c>
      <c r="C721" s="20" t="s">
        <v>2015</v>
      </c>
      <c r="D721" s="150"/>
      <c r="E721" s="20" t="s">
        <v>2016</v>
      </c>
      <c r="F721" s="150" t="str">
        <f>IF(wskakunin_kanri5_JIMU__sikaku="", "", wskakunin_kanri5_JIMU__sikaku)</f>
        <v/>
      </c>
      <c r="H721" s="22"/>
    </row>
    <row r="722" spans="1:8" ht="15" customHeight="1">
      <c r="A722" s="49"/>
      <c r="B722" s="82" t="s">
        <v>131</v>
      </c>
      <c r="C722" s="20" t="s">
        <v>2017</v>
      </c>
      <c r="D722" s="150"/>
      <c r="E722" s="20" t="s">
        <v>2018</v>
      </c>
      <c r="F722" s="150" t="str">
        <f>IF(wskakunin_kanri5_JIMU_SIKAKU__label="","",wskakunin_kanri5_JIMU_SIKAKU__label)</f>
        <v/>
      </c>
      <c r="H722" s="22"/>
    </row>
    <row r="723" spans="1:8" ht="15" customHeight="1">
      <c r="A723" s="49"/>
      <c r="B723" s="82" t="s">
        <v>659</v>
      </c>
      <c r="C723" s="20" t="s">
        <v>2019</v>
      </c>
      <c r="D723" s="150"/>
      <c r="E723" s="20" t="s">
        <v>2020</v>
      </c>
      <c r="F723" s="150" t="str">
        <f>IF(wskakunin_kanri5_JIMU_TOUROKU_KIKAN__label="","",wskakunin_kanri5_JIMU_TOUROKU_KIKAN__label)</f>
        <v/>
      </c>
      <c r="H723" s="22"/>
    </row>
    <row r="724" spans="1:8" ht="15" customHeight="1">
      <c r="A724" s="49"/>
      <c r="B724" s="82" t="s">
        <v>660</v>
      </c>
      <c r="C724" s="20" t="s">
        <v>2021</v>
      </c>
      <c r="D724" s="244"/>
      <c r="E724" s="20" t="s">
        <v>2022</v>
      </c>
      <c r="F724" s="150" t="str">
        <f>IF(wskakunin_kanri5_JIMU_NO="","",wskakunin_kanri5_JIMU_NO)</f>
        <v/>
      </c>
      <c r="H724" s="22"/>
    </row>
    <row r="725" spans="1:8" ht="15" customHeight="1">
      <c r="A725" s="65"/>
      <c r="B725" s="76" t="s">
        <v>132</v>
      </c>
      <c r="C725" s="20" t="s">
        <v>2023</v>
      </c>
      <c r="D725" s="150"/>
      <c r="E725" s="20" t="s">
        <v>2024</v>
      </c>
      <c r="F725" s="150" t="str">
        <f>IF(wskakunin_kanri5_JIMU_NAME="", "", wskakunin_kanri5_JIMU_NAME)</f>
        <v/>
      </c>
      <c r="H725" s="22"/>
    </row>
    <row r="726" spans="1:8" ht="15" customHeight="1">
      <c r="A726" s="65"/>
      <c r="B726" s="76" t="s">
        <v>18</v>
      </c>
      <c r="C726" s="20" t="s">
        <v>2025</v>
      </c>
      <c r="D726" s="244"/>
      <c r="E726" s="20" t="s">
        <v>2026</v>
      </c>
      <c r="F726" s="150" t="str">
        <f>IF(wskakunin_kanri5_ZIP="", "", wskakunin_kanri5_ZIP)</f>
        <v/>
      </c>
      <c r="H726" s="22"/>
    </row>
    <row r="727" spans="1:8" ht="15" customHeight="1">
      <c r="A727" s="65"/>
      <c r="B727" s="76" t="s">
        <v>23</v>
      </c>
      <c r="C727" s="20" t="s">
        <v>2027</v>
      </c>
      <c r="D727" s="150"/>
      <c r="E727" s="20" t="s">
        <v>2028</v>
      </c>
      <c r="F727" s="150" t="str">
        <f>IF(wskakunin_kanri5__address="", "", wskakunin_kanri5__address)</f>
        <v/>
      </c>
      <c r="H727" s="22"/>
    </row>
    <row r="728" spans="1:8" ht="15" customHeight="1">
      <c r="A728" s="65"/>
      <c r="B728" s="76" t="s">
        <v>20</v>
      </c>
      <c r="C728" s="20" t="s">
        <v>2029</v>
      </c>
      <c r="D728" s="244"/>
      <c r="E728" s="20" t="s">
        <v>2030</v>
      </c>
      <c r="F728" s="150" t="str">
        <f>IF(wskakunin_kanri5_TEL="", "", wskakunin_kanri5_TEL)</f>
        <v/>
      </c>
      <c r="H728" s="22"/>
    </row>
    <row r="729" spans="1:8" ht="15" customHeight="1">
      <c r="A729" s="65"/>
      <c r="B729" s="76" t="s">
        <v>697</v>
      </c>
      <c r="C729" s="20" t="s">
        <v>2031</v>
      </c>
      <c r="D729" s="244"/>
      <c r="E729" s="20" t="s">
        <v>2032</v>
      </c>
      <c r="F729" s="150" t="str">
        <f>IF(wskakunin_kanri5_DOC="","",wskakunin_kanri5_DOC)</f>
        <v/>
      </c>
      <c r="H729" s="22"/>
    </row>
    <row r="730" spans="1:8" ht="15" customHeight="1">
      <c r="A730" s="49"/>
      <c r="B730" s="79"/>
      <c r="H730" s="22"/>
    </row>
    <row r="731" spans="1:8" ht="15" customHeight="1">
      <c r="A731" s="50" t="s">
        <v>2202</v>
      </c>
      <c r="B731" s="49" t="s">
        <v>676</v>
      </c>
      <c r="H731" s="22"/>
    </row>
    <row r="732" spans="1:8" ht="15" customHeight="1">
      <c r="A732" s="32"/>
      <c r="B732" s="76" t="s">
        <v>656</v>
      </c>
      <c r="C732" s="20" t="s">
        <v>2033</v>
      </c>
      <c r="D732" s="150"/>
      <c r="E732" s="20" t="s">
        <v>2034</v>
      </c>
      <c r="F732" s="150" t="str">
        <f>IF(wskakunin_kanri6__sikaku="", "", wskakunin_kanri6__sikaku)</f>
        <v/>
      </c>
      <c r="H732" s="22"/>
    </row>
    <row r="733" spans="1:8" ht="15" customHeight="1">
      <c r="A733" s="32"/>
      <c r="B733" s="76" t="s">
        <v>657</v>
      </c>
      <c r="C733" s="20" t="s">
        <v>2035</v>
      </c>
      <c r="D733" s="150"/>
      <c r="E733" s="20" t="s">
        <v>2036</v>
      </c>
      <c r="F733" s="150" t="str">
        <f>IF(wskakunin_kanri6_SIKAKU__label="", "", wskakunin_kanri6_SIKAKU__label)</f>
        <v/>
      </c>
      <c r="H733" s="22"/>
    </row>
    <row r="734" spans="1:8" ht="15" customHeight="1">
      <c r="A734" s="37"/>
      <c r="B734" s="82" t="s">
        <v>652</v>
      </c>
      <c r="C734" s="20" t="s">
        <v>2037</v>
      </c>
      <c r="D734" s="150"/>
      <c r="E734" s="20" t="s">
        <v>2038</v>
      </c>
      <c r="F734" s="150" t="str">
        <f>IF(wskakunin_kanri6_TOUROKU_KIKAN__label="","",wskakunin_kanri6_TOUROKU_KIKAN__label)</f>
        <v/>
      </c>
      <c r="H734" s="22"/>
    </row>
    <row r="735" spans="1:8" ht="15" customHeight="1">
      <c r="A735" s="37"/>
      <c r="B735" s="82" t="s">
        <v>653</v>
      </c>
      <c r="C735" s="20" t="s">
        <v>2039</v>
      </c>
      <c r="D735" s="244"/>
      <c r="E735" s="20" t="s">
        <v>2040</v>
      </c>
      <c r="F735" s="150" t="str">
        <f>IF(wskakunin_kanri6_KENTIKUSI_NO="","",wskakunin_kanri6_KENTIKUSI_NO)</f>
        <v/>
      </c>
      <c r="H735" s="22"/>
    </row>
    <row r="736" spans="1:8" ht="15" customHeight="1">
      <c r="A736" s="65"/>
      <c r="B736" s="76" t="s">
        <v>4</v>
      </c>
      <c r="C736" s="20" t="s">
        <v>2041</v>
      </c>
      <c r="D736" s="150"/>
      <c r="E736" s="20" t="s">
        <v>2042</v>
      </c>
      <c r="F736" s="150" t="str">
        <f>IF(wskakunin_kanri6_NAME="", "", wskakunin_kanri6_NAME)</f>
        <v/>
      </c>
      <c r="H736" s="22"/>
    </row>
    <row r="737" spans="1:8" ht="15" customHeight="1">
      <c r="A737" s="65"/>
      <c r="B737" s="76" t="s">
        <v>658</v>
      </c>
      <c r="C737" s="20" t="s">
        <v>2043</v>
      </c>
      <c r="D737" s="150"/>
      <c r="E737" s="20" t="s">
        <v>2044</v>
      </c>
      <c r="F737" s="150" t="str">
        <f>IF(wskakunin_kanri6_JIMU__sikaku="", "", wskakunin_kanri6_JIMU__sikaku)</f>
        <v/>
      </c>
      <c r="H737" s="22"/>
    </row>
    <row r="738" spans="1:8" ht="15" customHeight="1">
      <c r="A738" s="49"/>
      <c r="B738" s="82" t="s">
        <v>131</v>
      </c>
      <c r="C738" s="20" t="s">
        <v>2045</v>
      </c>
      <c r="D738" s="150"/>
      <c r="E738" s="20" t="s">
        <v>2046</v>
      </c>
      <c r="F738" s="150" t="str">
        <f>IF(wskakunin_kanri6_JIMU_SIKAKU__label="","",wskakunin_kanri6_JIMU_SIKAKU__label)</f>
        <v/>
      </c>
      <c r="H738" s="22"/>
    </row>
    <row r="739" spans="1:8" ht="15" customHeight="1">
      <c r="A739" s="49"/>
      <c r="B739" s="82" t="s">
        <v>659</v>
      </c>
      <c r="C739" s="20" t="s">
        <v>2047</v>
      </c>
      <c r="D739" s="150"/>
      <c r="E739" s="20" t="s">
        <v>2048</v>
      </c>
      <c r="F739" s="150" t="str">
        <f>IF(wskakunin_kanri6_JIMU_TOUROKU_KIKAN__label="","",wskakunin_kanri6_JIMU_TOUROKU_KIKAN__label)</f>
        <v/>
      </c>
      <c r="H739" s="22"/>
    </row>
    <row r="740" spans="1:8" ht="15" customHeight="1">
      <c r="A740" s="49"/>
      <c r="B740" s="82" t="s">
        <v>660</v>
      </c>
      <c r="C740" s="20" t="s">
        <v>2049</v>
      </c>
      <c r="D740" s="244"/>
      <c r="E740" s="20" t="s">
        <v>2050</v>
      </c>
      <c r="F740" s="150" t="str">
        <f>IF(wskakunin_kanri6_JIMU_NO="","",wskakunin_kanri6_JIMU_NO)</f>
        <v/>
      </c>
      <c r="H740" s="22"/>
    </row>
    <row r="741" spans="1:8" ht="15" customHeight="1">
      <c r="A741" s="65"/>
      <c r="B741" s="76" t="s">
        <v>132</v>
      </c>
      <c r="C741" s="20" t="s">
        <v>2051</v>
      </c>
      <c r="D741" s="150"/>
      <c r="E741" s="20" t="s">
        <v>2052</v>
      </c>
      <c r="F741" s="150" t="str">
        <f>IF(wskakunin_kanri6_JIMU_NAME="", "", wskakunin_kanri6_JIMU_NAME)</f>
        <v/>
      </c>
      <c r="H741" s="22"/>
    </row>
    <row r="742" spans="1:8" ht="15" customHeight="1">
      <c r="A742" s="65"/>
      <c r="B742" s="76" t="s">
        <v>18</v>
      </c>
      <c r="C742" s="20" t="s">
        <v>2053</v>
      </c>
      <c r="D742" s="244"/>
      <c r="E742" s="20" t="s">
        <v>2054</v>
      </c>
      <c r="F742" s="150" t="str">
        <f>IF(wskakunin_kanri6_ZIP="", "", wskakunin_kanri6_ZIP)</f>
        <v/>
      </c>
      <c r="H742" s="22"/>
    </row>
    <row r="743" spans="1:8" ht="15" customHeight="1">
      <c r="A743" s="65"/>
      <c r="B743" s="76" t="s">
        <v>23</v>
      </c>
      <c r="C743" s="20" t="s">
        <v>2055</v>
      </c>
      <c r="D743" s="150"/>
      <c r="E743" s="20" t="s">
        <v>2056</v>
      </c>
      <c r="F743" s="150" t="str">
        <f>IF(wskakunin_kanri6__address="", "", wskakunin_kanri6__address)</f>
        <v/>
      </c>
      <c r="H743" s="22"/>
    </row>
    <row r="744" spans="1:8" ht="15" customHeight="1">
      <c r="A744" s="65"/>
      <c r="B744" s="76" t="s">
        <v>20</v>
      </c>
      <c r="C744" s="20" t="s">
        <v>2057</v>
      </c>
      <c r="D744" s="244"/>
      <c r="E744" s="20" t="s">
        <v>2058</v>
      </c>
      <c r="F744" s="150" t="str">
        <f>IF(wskakunin_kanri6_TEL="", "", wskakunin_kanri6_TEL)</f>
        <v/>
      </c>
      <c r="H744" s="22"/>
    </row>
    <row r="745" spans="1:8" ht="15" customHeight="1">
      <c r="A745" s="65"/>
      <c r="B745" s="76" t="s">
        <v>697</v>
      </c>
      <c r="C745" s="20" t="s">
        <v>2059</v>
      </c>
      <c r="D745" s="244"/>
      <c r="E745" s="20" t="s">
        <v>2060</v>
      </c>
      <c r="F745" s="150" t="str">
        <f>IF(wskakunin_kanri6_DOC="","",wskakunin_kanri6_DOC)</f>
        <v/>
      </c>
      <c r="H745" s="22"/>
    </row>
    <row r="746" spans="1:8" ht="15" customHeight="1">
      <c r="A746" s="49"/>
      <c r="B746" s="79"/>
      <c r="H746" s="22"/>
    </row>
    <row r="747" spans="1:8" ht="15" customHeight="1">
      <c r="A747" s="50" t="s">
        <v>2203</v>
      </c>
      <c r="B747" s="49" t="s">
        <v>676</v>
      </c>
      <c r="H747" s="22"/>
    </row>
    <row r="748" spans="1:8" ht="15" customHeight="1">
      <c r="A748" s="32"/>
      <c r="B748" s="76" t="s">
        <v>656</v>
      </c>
      <c r="C748" s="20" t="s">
        <v>2061</v>
      </c>
      <c r="D748" s="150"/>
      <c r="E748" s="20" t="s">
        <v>2062</v>
      </c>
      <c r="F748" s="150" t="str">
        <f>IF(wskakunin_kanri7__sikaku="", "", wskakunin_kanri7__sikaku)</f>
        <v/>
      </c>
      <c r="H748" s="22"/>
    </row>
    <row r="749" spans="1:8" ht="15" customHeight="1">
      <c r="A749" s="32"/>
      <c r="B749" s="76" t="s">
        <v>657</v>
      </c>
      <c r="C749" s="20" t="s">
        <v>2063</v>
      </c>
      <c r="D749" s="150"/>
      <c r="E749" s="20" t="s">
        <v>2064</v>
      </c>
      <c r="F749" s="150" t="str">
        <f>IF(wskakunin_kanri7_SIKAKU__label="", "", wskakunin_kanri7_SIKAKU__label)</f>
        <v/>
      </c>
      <c r="H749" s="22"/>
    </row>
    <row r="750" spans="1:8" ht="15" customHeight="1">
      <c r="A750" s="37"/>
      <c r="B750" s="82" t="s">
        <v>652</v>
      </c>
      <c r="C750" s="20" t="s">
        <v>2065</v>
      </c>
      <c r="D750" s="150"/>
      <c r="E750" s="20" t="s">
        <v>2066</v>
      </c>
      <c r="F750" s="150" t="str">
        <f>IF(wskakunin_kanri7_TOUROKU_KIKAN__label="","",wskakunin_kanri7_TOUROKU_KIKAN__label)</f>
        <v/>
      </c>
      <c r="H750" s="22"/>
    </row>
    <row r="751" spans="1:8" ht="15" customHeight="1">
      <c r="A751" s="37"/>
      <c r="B751" s="82" t="s">
        <v>653</v>
      </c>
      <c r="C751" s="20" t="s">
        <v>2067</v>
      </c>
      <c r="D751" s="244"/>
      <c r="E751" s="20" t="s">
        <v>2068</v>
      </c>
      <c r="F751" s="150" t="str">
        <f>IF(wskakunin_kanri7_KENTIKUSI_NO="","",wskakunin_kanri7_KENTIKUSI_NO)</f>
        <v/>
      </c>
      <c r="H751" s="22"/>
    </row>
    <row r="752" spans="1:8" ht="15" customHeight="1">
      <c r="A752" s="65"/>
      <c r="B752" s="76" t="s">
        <v>4</v>
      </c>
      <c r="C752" s="20" t="s">
        <v>2069</v>
      </c>
      <c r="D752" s="150"/>
      <c r="E752" s="20" t="s">
        <v>2070</v>
      </c>
      <c r="F752" s="150" t="str">
        <f>IF(wskakunin_kanri7_NAME="", "", wskakunin_kanri7_NAME)</f>
        <v/>
      </c>
      <c r="H752" s="22"/>
    </row>
    <row r="753" spans="1:8" ht="15" customHeight="1">
      <c r="A753" s="65"/>
      <c r="B753" s="76" t="s">
        <v>658</v>
      </c>
      <c r="C753" s="20" t="s">
        <v>2071</v>
      </c>
      <c r="D753" s="150"/>
      <c r="E753" s="20" t="s">
        <v>2072</v>
      </c>
      <c r="F753" s="150" t="str">
        <f>IF(wskakunin_kanri7_JIMU__sikaku="", "", wskakunin_kanri7_JIMU__sikaku)</f>
        <v/>
      </c>
      <c r="H753" s="22"/>
    </row>
    <row r="754" spans="1:8" ht="15" customHeight="1">
      <c r="A754" s="49"/>
      <c r="B754" s="82" t="s">
        <v>131</v>
      </c>
      <c r="C754" s="20" t="s">
        <v>2073</v>
      </c>
      <c r="D754" s="150"/>
      <c r="E754" s="20" t="s">
        <v>2074</v>
      </c>
      <c r="F754" s="150" t="str">
        <f>IF(wskakunin_kanri7_JIMU_SIKAKU__label="","",wskakunin_kanri7_JIMU_SIKAKU__label)</f>
        <v/>
      </c>
      <c r="H754" s="22"/>
    </row>
    <row r="755" spans="1:8" ht="15" customHeight="1">
      <c r="A755" s="49"/>
      <c r="B755" s="82" t="s">
        <v>659</v>
      </c>
      <c r="C755" s="20" t="s">
        <v>2075</v>
      </c>
      <c r="D755" s="150"/>
      <c r="E755" s="20" t="s">
        <v>2076</v>
      </c>
      <c r="F755" s="150" t="str">
        <f>IF(wskakunin_kanri7_JIMU_TOUROKU_KIKAN__label="","",wskakunin_kanri7_JIMU_TOUROKU_KIKAN__label)</f>
        <v/>
      </c>
      <c r="H755" s="22"/>
    </row>
    <row r="756" spans="1:8" ht="15" customHeight="1">
      <c r="A756" s="49"/>
      <c r="B756" s="82" t="s">
        <v>660</v>
      </c>
      <c r="C756" s="20" t="s">
        <v>2077</v>
      </c>
      <c r="D756" s="244"/>
      <c r="E756" s="20" t="s">
        <v>2078</v>
      </c>
      <c r="F756" s="150" t="str">
        <f>IF(wskakunin_kanri7_JIMU_NO="","",wskakunin_kanri7_JIMU_NO)</f>
        <v/>
      </c>
      <c r="H756" s="22"/>
    </row>
    <row r="757" spans="1:8" ht="15" customHeight="1">
      <c r="A757" s="65"/>
      <c r="B757" s="76" t="s">
        <v>132</v>
      </c>
      <c r="C757" s="20" t="s">
        <v>2079</v>
      </c>
      <c r="D757" s="150"/>
      <c r="E757" s="20" t="s">
        <v>2080</v>
      </c>
      <c r="F757" s="150" t="str">
        <f>IF(wskakunin_kanri7_JIMU_NAME="", "", wskakunin_kanri7_JIMU_NAME)</f>
        <v/>
      </c>
      <c r="H757" s="22"/>
    </row>
    <row r="758" spans="1:8" ht="15" customHeight="1">
      <c r="A758" s="65"/>
      <c r="B758" s="76" t="s">
        <v>18</v>
      </c>
      <c r="C758" s="20" t="s">
        <v>2081</v>
      </c>
      <c r="D758" s="244"/>
      <c r="E758" s="20" t="s">
        <v>2082</v>
      </c>
      <c r="F758" s="150" t="str">
        <f>IF(wskakunin_kanri7_ZIP="", "", wskakunin_kanri7_ZIP)</f>
        <v/>
      </c>
      <c r="H758" s="22"/>
    </row>
    <row r="759" spans="1:8" ht="15" customHeight="1">
      <c r="A759" s="65"/>
      <c r="B759" s="76" t="s">
        <v>23</v>
      </c>
      <c r="C759" s="20" t="s">
        <v>2083</v>
      </c>
      <c r="D759" s="150"/>
      <c r="E759" s="20" t="s">
        <v>2084</v>
      </c>
      <c r="F759" s="150" t="str">
        <f>IF(wskakunin_kanri7__address="", "", wskakunin_kanri7__address)</f>
        <v/>
      </c>
      <c r="H759" s="22"/>
    </row>
    <row r="760" spans="1:8" ht="15" customHeight="1">
      <c r="A760" s="65"/>
      <c r="B760" s="76" t="s">
        <v>20</v>
      </c>
      <c r="C760" s="20" t="s">
        <v>2085</v>
      </c>
      <c r="D760" s="244"/>
      <c r="E760" s="20" t="s">
        <v>2086</v>
      </c>
      <c r="F760" s="150" t="str">
        <f>IF(wskakunin_kanri7_TEL="", "", wskakunin_kanri7_TEL)</f>
        <v/>
      </c>
      <c r="H760" s="22"/>
    </row>
    <row r="761" spans="1:8" ht="15" customHeight="1">
      <c r="A761" s="65"/>
      <c r="B761" s="76" t="s">
        <v>697</v>
      </c>
      <c r="C761" s="20" t="s">
        <v>2087</v>
      </c>
      <c r="D761" s="244"/>
      <c r="E761" s="20" t="s">
        <v>2088</v>
      </c>
      <c r="F761" s="150" t="str">
        <f>IF(wskakunin_kanri7_DOC="","",wskakunin_kanri7_DOC)</f>
        <v/>
      </c>
      <c r="H761" s="22"/>
    </row>
    <row r="762" spans="1:8" ht="15" customHeight="1">
      <c r="A762" s="49"/>
      <c r="B762" s="79"/>
      <c r="H762" s="22"/>
    </row>
    <row r="763" spans="1:8" ht="15" customHeight="1">
      <c r="A763" s="50" t="s">
        <v>2204</v>
      </c>
      <c r="B763" s="49" t="s">
        <v>676</v>
      </c>
      <c r="H763" s="22"/>
    </row>
    <row r="764" spans="1:8" ht="15" customHeight="1">
      <c r="A764" s="32"/>
      <c r="B764" s="76" t="s">
        <v>656</v>
      </c>
      <c r="C764" s="20" t="s">
        <v>2089</v>
      </c>
      <c r="D764" s="150"/>
      <c r="E764" s="20" t="s">
        <v>2090</v>
      </c>
      <c r="F764" s="150" t="str">
        <f>IF(wskakunin_kanri8__sikaku="", "", wskakunin_kanri8__sikaku)</f>
        <v/>
      </c>
      <c r="H764" s="22"/>
    </row>
    <row r="765" spans="1:8" ht="15" customHeight="1">
      <c r="A765" s="32"/>
      <c r="B765" s="76" t="s">
        <v>657</v>
      </c>
      <c r="C765" s="20" t="s">
        <v>2091</v>
      </c>
      <c r="D765" s="150"/>
      <c r="E765" s="20" t="s">
        <v>2092</v>
      </c>
      <c r="F765" s="150" t="str">
        <f>IF(wskakunin_kanri8_SIKAKU__label="", "", wskakunin_kanri8_SIKAKU__label)</f>
        <v/>
      </c>
      <c r="H765" s="22"/>
    </row>
    <row r="766" spans="1:8" ht="15" customHeight="1">
      <c r="A766" s="37"/>
      <c r="B766" s="82" t="s">
        <v>652</v>
      </c>
      <c r="C766" s="20" t="s">
        <v>2093</v>
      </c>
      <c r="D766" s="150"/>
      <c r="E766" s="20" t="s">
        <v>2094</v>
      </c>
      <c r="F766" s="150" t="str">
        <f>IF(wskakunin_kanri8_TOUROKU_KIKAN__label="","",wskakunin_kanri8_TOUROKU_KIKAN__label)</f>
        <v/>
      </c>
      <c r="H766" s="22"/>
    </row>
    <row r="767" spans="1:8" ht="15" customHeight="1">
      <c r="A767" s="37"/>
      <c r="B767" s="82" t="s">
        <v>653</v>
      </c>
      <c r="C767" s="20" t="s">
        <v>2095</v>
      </c>
      <c r="D767" s="244"/>
      <c r="E767" s="20" t="s">
        <v>2096</v>
      </c>
      <c r="F767" s="150" t="str">
        <f>IF(wskakunin_kanri8_KENTIKUSI_NO="","",wskakunin_kanri8_KENTIKUSI_NO)</f>
        <v/>
      </c>
      <c r="H767" s="22"/>
    </row>
    <row r="768" spans="1:8" ht="15" customHeight="1">
      <c r="A768" s="65"/>
      <c r="B768" s="76" t="s">
        <v>4</v>
      </c>
      <c r="C768" s="20" t="s">
        <v>2097</v>
      </c>
      <c r="D768" s="150"/>
      <c r="E768" s="20" t="s">
        <v>2098</v>
      </c>
      <c r="F768" s="150" t="str">
        <f>IF(wskakunin_kanri8_NAME="", "", wskakunin_kanri8_NAME)</f>
        <v/>
      </c>
      <c r="H768" s="22"/>
    </row>
    <row r="769" spans="1:8" ht="15" customHeight="1">
      <c r="A769" s="65"/>
      <c r="B769" s="76" t="s">
        <v>658</v>
      </c>
      <c r="C769" s="20" t="s">
        <v>2099</v>
      </c>
      <c r="D769" s="150"/>
      <c r="E769" s="20" t="s">
        <v>2100</v>
      </c>
      <c r="F769" s="150" t="str">
        <f>IF(wskakunin_kanri8_JIMU__sikaku="", "", wskakunin_kanri8_JIMU__sikaku)</f>
        <v/>
      </c>
      <c r="H769" s="22"/>
    </row>
    <row r="770" spans="1:8" ht="15" customHeight="1">
      <c r="A770" s="49"/>
      <c r="B770" s="82" t="s">
        <v>131</v>
      </c>
      <c r="C770" s="20" t="s">
        <v>2101</v>
      </c>
      <c r="D770" s="150"/>
      <c r="E770" s="20" t="s">
        <v>2102</v>
      </c>
      <c r="F770" s="150" t="str">
        <f>IF(wskakunin_kanri8_JIMU_SIKAKU__label="","",wskakunin_kanri8_JIMU_SIKAKU__label)</f>
        <v/>
      </c>
      <c r="H770" s="22"/>
    </row>
    <row r="771" spans="1:8" ht="15" customHeight="1">
      <c r="A771" s="49"/>
      <c r="B771" s="82" t="s">
        <v>659</v>
      </c>
      <c r="C771" s="20" t="s">
        <v>2103</v>
      </c>
      <c r="D771" s="150"/>
      <c r="E771" s="20" t="s">
        <v>2104</v>
      </c>
      <c r="F771" s="150" t="str">
        <f>IF(wskakunin_kanri8_JIMU_TOUROKU_KIKAN__label="","",wskakunin_kanri8_JIMU_TOUROKU_KIKAN__label)</f>
        <v/>
      </c>
      <c r="H771" s="22"/>
    </row>
    <row r="772" spans="1:8" ht="15" customHeight="1">
      <c r="A772" s="49"/>
      <c r="B772" s="82" t="s">
        <v>660</v>
      </c>
      <c r="C772" s="20" t="s">
        <v>2105</v>
      </c>
      <c r="D772" s="244"/>
      <c r="E772" s="20" t="s">
        <v>2106</v>
      </c>
      <c r="F772" s="150" t="str">
        <f>IF(wskakunin_kanri8_JIMU_NO="","",wskakunin_kanri8_JIMU_NO)</f>
        <v/>
      </c>
      <c r="H772" s="22"/>
    </row>
    <row r="773" spans="1:8" ht="15" customHeight="1">
      <c r="A773" s="65"/>
      <c r="B773" s="76" t="s">
        <v>132</v>
      </c>
      <c r="C773" s="20" t="s">
        <v>2107</v>
      </c>
      <c r="D773" s="150"/>
      <c r="E773" s="20" t="s">
        <v>2108</v>
      </c>
      <c r="F773" s="150" t="str">
        <f>IF(wskakunin_kanri8_JIMU_NAME="", "", wskakunin_kanri8_JIMU_NAME)</f>
        <v/>
      </c>
      <c r="H773" s="22"/>
    </row>
    <row r="774" spans="1:8" ht="15" customHeight="1">
      <c r="A774" s="65"/>
      <c r="B774" s="76" t="s">
        <v>18</v>
      </c>
      <c r="C774" s="20" t="s">
        <v>2109</v>
      </c>
      <c r="D774" s="244"/>
      <c r="E774" s="20" t="s">
        <v>2110</v>
      </c>
      <c r="F774" s="150" t="str">
        <f>IF(wskakunin_kanri8_ZIP="", "", wskakunin_kanri8_ZIP)</f>
        <v/>
      </c>
      <c r="H774" s="22"/>
    </row>
    <row r="775" spans="1:8" ht="15" customHeight="1">
      <c r="A775" s="65"/>
      <c r="B775" s="76" t="s">
        <v>23</v>
      </c>
      <c r="C775" s="20" t="s">
        <v>2111</v>
      </c>
      <c r="D775" s="150"/>
      <c r="E775" s="20" t="s">
        <v>2112</v>
      </c>
      <c r="F775" s="150" t="str">
        <f>IF(wskakunin_kanri8__address="", "", wskakunin_kanri8__address)</f>
        <v/>
      </c>
      <c r="H775" s="22"/>
    </row>
    <row r="776" spans="1:8" ht="15" customHeight="1">
      <c r="A776" s="65"/>
      <c r="B776" s="76" t="s">
        <v>20</v>
      </c>
      <c r="C776" s="20" t="s">
        <v>2113</v>
      </c>
      <c r="D776" s="244"/>
      <c r="E776" s="20" t="s">
        <v>2114</v>
      </c>
      <c r="F776" s="150" t="str">
        <f>IF(wskakunin_kanri8_TEL="", "", wskakunin_kanri8_TEL)</f>
        <v/>
      </c>
      <c r="H776" s="22"/>
    </row>
    <row r="777" spans="1:8" ht="15" customHeight="1">
      <c r="A777" s="65"/>
      <c r="B777" s="76" t="s">
        <v>697</v>
      </c>
      <c r="C777" s="20" t="s">
        <v>2115</v>
      </c>
      <c r="D777" s="244"/>
      <c r="E777" s="20" t="s">
        <v>2116</v>
      </c>
      <c r="F777" s="150" t="str">
        <f>IF(wskakunin_kanri8_DOC="","",wskakunin_kanri8_DOC)</f>
        <v/>
      </c>
      <c r="H777" s="22"/>
    </row>
    <row r="778" spans="1:8" ht="15" customHeight="1">
      <c r="A778" s="49"/>
      <c r="B778" s="79"/>
      <c r="H778" s="22"/>
    </row>
    <row r="779" spans="1:8" ht="15" customHeight="1">
      <c r="A779" s="50" t="s">
        <v>2205</v>
      </c>
      <c r="B779" s="49" t="s">
        <v>676</v>
      </c>
      <c r="H779" s="22"/>
    </row>
    <row r="780" spans="1:8" ht="15" customHeight="1">
      <c r="A780" s="32"/>
      <c r="B780" s="76" t="s">
        <v>656</v>
      </c>
      <c r="C780" s="20" t="s">
        <v>2117</v>
      </c>
      <c r="D780" s="150"/>
      <c r="E780" s="20" t="s">
        <v>2118</v>
      </c>
      <c r="F780" s="150" t="str">
        <f>IF(wskakunin_kanri9__sikaku="", "", wskakunin_kanri9__sikaku)</f>
        <v/>
      </c>
      <c r="H780" s="22"/>
    </row>
    <row r="781" spans="1:8" ht="15" customHeight="1">
      <c r="A781" s="32"/>
      <c r="B781" s="76" t="s">
        <v>657</v>
      </c>
      <c r="C781" s="20" t="s">
        <v>2119</v>
      </c>
      <c r="D781" s="150"/>
      <c r="E781" s="20" t="s">
        <v>2120</v>
      </c>
      <c r="F781" s="150" t="str">
        <f>IF(wskakunin_kanri9_SIKAKU__label="", "", wskakunin_kanri9_SIKAKU__label)</f>
        <v/>
      </c>
      <c r="H781" s="22"/>
    </row>
    <row r="782" spans="1:8" ht="15" customHeight="1">
      <c r="A782" s="37"/>
      <c r="B782" s="82" t="s">
        <v>652</v>
      </c>
      <c r="C782" s="20" t="s">
        <v>2121</v>
      </c>
      <c r="D782" s="150"/>
      <c r="E782" s="20" t="s">
        <v>2122</v>
      </c>
      <c r="F782" s="150" t="str">
        <f>IF(wskakunin_kanri9_TOUROKU_KIKAN__label="","",wskakunin_kanri9_TOUROKU_KIKAN__label)</f>
        <v/>
      </c>
      <c r="H782" s="22"/>
    </row>
    <row r="783" spans="1:8" ht="15" customHeight="1">
      <c r="A783" s="37"/>
      <c r="B783" s="82" t="s">
        <v>653</v>
      </c>
      <c r="C783" s="20" t="s">
        <v>2123</v>
      </c>
      <c r="D783" s="244"/>
      <c r="E783" s="20" t="s">
        <v>2124</v>
      </c>
      <c r="F783" s="150" t="str">
        <f>IF(wskakunin_kanri9_KENTIKUSI_NO="","",wskakunin_kanri9_KENTIKUSI_NO)</f>
        <v/>
      </c>
      <c r="H783" s="22"/>
    </row>
    <row r="784" spans="1:8" ht="15" customHeight="1">
      <c r="A784" s="65"/>
      <c r="B784" s="76" t="s">
        <v>4</v>
      </c>
      <c r="C784" s="20" t="s">
        <v>2125</v>
      </c>
      <c r="D784" s="150"/>
      <c r="E784" s="20" t="s">
        <v>2126</v>
      </c>
      <c r="F784" s="150" t="str">
        <f>IF(wskakunin_kanri9_NAME="", "", wskakunin_kanri9_NAME)</f>
        <v/>
      </c>
      <c r="H784" s="22"/>
    </row>
    <row r="785" spans="1:8" ht="15" customHeight="1">
      <c r="A785" s="65"/>
      <c r="B785" s="76" t="s">
        <v>658</v>
      </c>
      <c r="C785" s="20" t="s">
        <v>2127</v>
      </c>
      <c r="D785" s="150"/>
      <c r="E785" s="20" t="s">
        <v>2128</v>
      </c>
      <c r="F785" s="150" t="str">
        <f>IF(wskakunin_kanri9_JIMU__sikaku="", "", wskakunin_kanri9_JIMU__sikaku)</f>
        <v/>
      </c>
      <c r="H785" s="22"/>
    </row>
    <row r="786" spans="1:8" ht="15" customHeight="1">
      <c r="A786" s="49"/>
      <c r="B786" s="82" t="s">
        <v>131</v>
      </c>
      <c r="C786" s="20" t="s">
        <v>2129</v>
      </c>
      <c r="D786" s="150"/>
      <c r="E786" s="20" t="s">
        <v>2130</v>
      </c>
      <c r="F786" s="150" t="str">
        <f>IF(wskakunin_kanri9_JIMU_SIKAKU__label="","",wskakunin_kanri9_JIMU_SIKAKU__label)</f>
        <v/>
      </c>
      <c r="H786" s="22"/>
    </row>
    <row r="787" spans="1:8" ht="15" customHeight="1">
      <c r="A787" s="49"/>
      <c r="B787" s="82" t="s">
        <v>659</v>
      </c>
      <c r="C787" s="20" t="s">
        <v>2131</v>
      </c>
      <c r="D787" s="150"/>
      <c r="E787" s="20" t="s">
        <v>2132</v>
      </c>
      <c r="F787" s="150" t="str">
        <f>IF(wskakunin_kanri9_JIMU_TOUROKU_KIKAN__label="","",wskakunin_kanri9_JIMU_TOUROKU_KIKAN__label)</f>
        <v/>
      </c>
      <c r="H787" s="22"/>
    </row>
    <row r="788" spans="1:8" ht="15" customHeight="1">
      <c r="A788" s="49"/>
      <c r="B788" s="82" t="s">
        <v>660</v>
      </c>
      <c r="C788" s="20" t="s">
        <v>2133</v>
      </c>
      <c r="D788" s="244"/>
      <c r="E788" s="20" t="s">
        <v>2134</v>
      </c>
      <c r="F788" s="150" t="str">
        <f>IF(wskakunin_kanri9_JIMU_NO="","",wskakunin_kanri9_JIMU_NO)</f>
        <v/>
      </c>
      <c r="H788" s="22"/>
    </row>
    <row r="789" spans="1:8" ht="15" customHeight="1">
      <c r="A789" s="65"/>
      <c r="B789" s="76" t="s">
        <v>132</v>
      </c>
      <c r="C789" s="20" t="s">
        <v>2135</v>
      </c>
      <c r="D789" s="150"/>
      <c r="E789" s="20" t="s">
        <v>2136</v>
      </c>
      <c r="F789" s="150" t="str">
        <f>IF(wskakunin_kanri9_JIMU_NAME="", "", wskakunin_kanri9_JIMU_NAME)</f>
        <v/>
      </c>
      <c r="H789" s="22"/>
    </row>
    <row r="790" spans="1:8" ht="15" customHeight="1">
      <c r="A790" s="65"/>
      <c r="B790" s="76" t="s">
        <v>18</v>
      </c>
      <c r="C790" s="20" t="s">
        <v>2137</v>
      </c>
      <c r="D790" s="244"/>
      <c r="E790" s="20" t="s">
        <v>2138</v>
      </c>
      <c r="F790" s="150" t="str">
        <f>IF(wskakunin_kanri9_ZIP="", "", wskakunin_kanri9_ZIP)</f>
        <v/>
      </c>
      <c r="H790" s="22"/>
    </row>
    <row r="791" spans="1:8" ht="15" customHeight="1">
      <c r="A791" s="65"/>
      <c r="B791" s="76" t="s">
        <v>23</v>
      </c>
      <c r="C791" s="20" t="s">
        <v>2139</v>
      </c>
      <c r="D791" s="150"/>
      <c r="E791" s="20" t="s">
        <v>2140</v>
      </c>
      <c r="F791" s="150" t="str">
        <f>IF(wskakunin_kanri9__address="", "", wskakunin_kanri9__address)</f>
        <v/>
      </c>
      <c r="H791" s="22"/>
    </row>
    <row r="792" spans="1:8" ht="15" customHeight="1">
      <c r="A792" s="65"/>
      <c r="B792" s="76" t="s">
        <v>20</v>
      </c>
      <c r="C792" s="20" t="s">
        <v>2141</v>
      </c>
      <c r="D792" s="244"/>
      <c r="E792" s="20" t="s">
        <v>2142</v>
      </c>
      <c r="F792" s="150" t="str">
        <f>IF(wskakunin_kanri9_TEL="", "", wskakunin_kanri9_TEL)</f>
        <v/>
      </c>
      <c r="H792" s="22"/>
    </row>
    <row r="793" spans="1:8" ht="15" customHeight="1">
      <c r="A793" s="65"/>
      <c r="B793" s="76" t="s">
        <v>697</v>
      </c>
      <c r="C793" s="20" t="s">
        <v>2143</v>
      </c>
      <c r="D793" s="244"/>
      <c r="E793" s="20" t="s">
        <v>2144</v>
      </c>
      <c r="F793" s="150" t="str">
        <f>IF(wskakunin_kanri9_DOC="","",wskakunin_kanri9_DOC)</f>
        <v/>
      </c>
      <c r="H793" s="22"/>
    </row>
    <row r="794" spans="1:8" ht="15" customHeight="1">
      <c r="A794" s="49"/>
      <c r="B794" s="79"/>
      <c r="H794" s="22"/>
    </row>
    <row r="795" spans="1:8" ht="15" customHeight="1">
      <c r="A795" s="50" t="s">
        <v>2206</v>
      </c>
      <c r="B795" s="49" t="s">
        <v>676</v>
      </c>
      <c r="H795" s="22"/>
    </row>
    <row r="796" spans="1:8" ht="15" customHeight="1">
      <c r="A796" s="32"/>
      <c r="B796" s="76" t="s">
        <v>656</v>
      </c>
      <c r="C796" s="20" t="s">
        <v>2145</v>
      </c>
      <c r="D796" s="150"/>
      <c r="E796" s="20" t="s">
        <v>2146</v>
      </c>
      <c r="F796" s="150" t="str">
        <f>IF(wskakunin_kanri10__sikaku="", "", wskakunin_kanri10__sikaku)</f>
        <v/>
      </c>
      <c r="H796" s="22"/>
    </row>
    <row r="797" spans="1:8" ht="15" customHeight="1">
      <c r="A797" s="32"/>
      <c r="B797" s="76" t="s">
        <v>657</v>
      </c>
      <c r="C797" s="20" t="s">
        <v>2147</v>
      </c>
      <c r="D797" s="150"/>
      <c r="E797" s="20" t="s">
        <v>2148</v>
      </c>
      <c r="F797" s="150" t="str">
        <f>IF(wskakunin_kanri10_SIKAKU__label="", "", wskakunin_kanri10_SIKAKU__label)</f>
        <v/>
      </c>
      <c r="H797" s="22"/>
    </row>
    <row r="798" spans="1:8" ht="15" customHeight="1">
      <c r="A798" s="37"/>
      <c r="B798" s="82" t="s">
        <v>652</v>
      </c>
      <c r="C798" s="20" t="s">
        <v>2149</v>
      </c>
      <c r="D798" s="150"/>
      <c r="E798" s="20" t="s">
        <v>2150</v>
      </c>
      <c r="F798" s="150" t="str">
        <f>IF(wskakunin_kanri10_TOUROKU_KIKAN__label="","",wskakunin_kanri10_TOUROKU_KIKAN__label)</f>
        <v/>
      </c>
      <c r="H798" s="22"/>
    </row>
    <row r="799" spans="1:8" ht="15" customHeight="1">
      <c r="A799" s="37"/>
      <c r="B799" s="82" t="s">
        <v>653</v>
      </c>
      <c r="C799" s="20" t="s">
        <v>2151</v>
      </c>
      <c r="D799" s="244"/>
      <c r="E799" s="20" t="s">
        <v>2152</v>
      </c>
      <c r="F799" s="150" t="str">
        <f>IF(wskakunin_kanri10_KENTIKUSI_NO="","",wskakunin_kanri10_KENTIKUSI_NO)</f>
        <v/>
      </c>
      <c r="H799" s="22"/>
    </row>
    <row r="800" spans="1:8" ht="15" customHeight="1">
      <c r="A800" s="65"/>
      <c r="B800" s="76" t="s">
        <v>4</v>
      </c>
      <c r="C800" s="20" t="s">
        <v>2153</v>
      </c>
      <c r="D800" s="150"/>
      <c r="E800" s="20" t="s">
        <v>2154</v>
      </c>
      <c r="F800" s="150" t="str">
        <f>IF(wskakunin_kanri10_NAME="", "", wskakunin_kanri10_NAME)</f>
        <v/>
      </c>
      <c r="H800" s="22"/>
    </row>
    <row r="801" spans="1:8" ht="15" customHeight="1">
      <c r="A801" s="65"/>
      <c r="B801" s="76" t="s">
        <v>658</v>
      </c>
      <c r="C801" s="20" t="s">
        <v>2155</v>
      </c>
      <c r="D801" s="150"/>
      <c r="E801" s="20" t="s">
        <v>2156</v>
      </c>
      <c r="F801" s="150" t="str">
        <f>IF(wskakunin_kanri10_JIMU__sikaku="", "", wskakunin_kanri10_JIMU__sikaku)</f>
        <v/>
      </c>
      <c r="H801" s="22"/>
    </row>
    <row r="802" spans="1:8" ht="15" customHeight="1">
      <c r="A802" s="49"/>
      <c r="B802" s="82" t="s">
        <v>131</v>
      </c>
      <c r="C802" s="20" t="s">
        <v>2157</v>
      </c>
      <c r="D802" s="150"/>
      <c r="E802" s="20" t="s">
        <v>2158</v>
      </c>
      <c r="F802" s="150" t="str">
        <f>IF(wskakunin_kanri10_JIMU_SIKAKU__label="","",wskakunin_kanri10_JIMU_SIKAKU__label)</f>
        <v/>
      </c>
      <c r="H802" s="22"/>
    </row>
    <row r="803" spans="1:8" ht="15" customHeight="1">
      <c r="A803" s="49"/>
      <c r="B803" s="82" t="s">
        <v>659</v>
      </c>
      <c r="C803" s="20" t="s">
        <v>2159</v>
      </c>
      <c r="D803" s="150"/>
      <c r="E803" s="20" t="s">
        <v>2160</v>
      </c>
      <c r="F803" s="150" t="str">
        <f>IF(wskakunin_kanri10_JIMU_TOUROKU_KIKAN__label="","",wskakunin_kanri10_JIMU_TOUROKU_KIKAN__label)</f>
        <v/>
      </c>
      <c r="H803" s="22"/>
    </row>
    <row r="804" spans="1:8" ht="15" customHeight="1">
      <c r="A804" s="49"/>
      <c r="B804" s="82" t="s">
        <v>660</v>
      </c>
      <c r="C804" s="20" t="s">
        <v>2161</v>
      </c>
      <c r="D804" s="244"/>
      <c r="E804" s="20" t="s">
        <v>2162</v>
      </c>
      <c r="F804" s="150" t="str">
        <f>IF(wskakunin_kanri10_JIMU_NO="","",wskakunin_kanri10_JIMU_NO)</f>
        <v/>
      </c>
      <c r="H804" s="22"/>
    </row>
    <row r="805" spans="1:8" ht="15" customHeight="1">
      <c r="A805" s="65"/>
      <c r="B805" s="76" t="s">
        <v>132</v>
      </c>
      <c r="C805" s="20" t="s">
        <v>2163</v>
      </c>
      <c r="D805" s="150"/>
      <c r="E805" s="20" t="s">
        <v>2164</v>
      </c>
      <c r="F805" s="150" t="str">
        <f>IF(wskakunin_kanri10_JIMU_NAME="", "", wskakunin_kanri10_JIMU_NAME)</f>
        <v/>
      </c>
      <c r="H805" s="22"/>
    </row>
    <row r="806" spans="1:8" ht="15" customHeight="1">
      <c r="A806" s="65"/>
      <c r="B806" s="76" t="s">
        <v>18</v>
      </c>
      <c r="C806" s="20" t="s">
        <v>2165</v>
      </c>
      <c r="D806" s="244"/>
      <c r="E806" s="20" t="s">
        <v>2166</v>
      </c>
      <c r="F806" s="150" t="str">
        <f>IF(wskakunin_kanri10_ZIP="", "", wskakunin_kanri10_ZIP)</f>
        <v/>
      </c>
      <c r="H806" s="22"/>
    </row>
    <row r="807" spans="1:8" ht="15" customHeight="1">
      <c r="A807" s="65"/>
      <c r="B807" s="76" t="s">
        <v>23</v>
      </c>
      <c r="C807" s="20" t="s">
        <v>2167</v>
      </c>
      <c r="D807" s="150"/>
      <c r="E807" s="20" t="s">
        <v>2168</v>
      </c>
      <c r="F807" s="150" t="str">
        <f>IF(wskakunin_kanri10__address="", "", wskakunin_kanri10__address)</f>
        <v/>
      </c>
      <c r="H807" s="22"/>
    </row>
    <row r="808" spans="1:8" ht="15" customHeight="1">
      <c r="A808" s="65"/>
      <c r="B808" s="76" t="s">
        <v>20</v>
      </c>
      <c r="C808" s="20" t="s">
        <v>2169</v>
      </c>
      <c r="D808" s="244"/>
      <c r="E808" s="20" t="s">
        <v>2170</v>
      </c>
      <c r="F808" s="150" t="str">
        <f>IF(wskakunin_kanri10_TEL="", "", wskakunin_kanri10_TEL)</f>
        <v/>
      </c>
      <c r="H808" s="22"/>
    </row>
    <row r="809" spans="1:8" ht="15" customHeight="1">
      <c r="A809" s="65"/>
      <c r="B809" s="76" t="s">
        <v>697</v>
      </c>
      <c r="C809" s="20" t="s">
        <v>2171</v>
      </c>
      <c r="D809" s="244"/>
      <c r="E809" s="20" t="s">
        <v>2172</v>
      </c>
      <c r="F809" s="150" t="str">
        <f>IF(wskakunin_kanri10_DOC="","",wskakunin_kanri10_DOC)</f>
        <v/>
      </c>
      <c r="H809" s="22"/>
    </row>
    <row r="810" spans="1:8" ht="15" customHeight="1">
      <c r="A810" s="49"/>
      <c r="B810" s="79"/>
      <c r="H810" s="22"/>
    </row>
    <row r="811" spans="1:8" ht="15" customHeight="1">
      <c r="A811" s="50" t="s">
        <v>2207</v>
      </c>
      <c r="B811" s="49" t="s">
        <v>676</v>
      </c>
      <c r="H811" s="22"/>
    </row>
    <row r="812" spans="1:8" ht="15" customHeight="1">
      <c r="A812" s="32"/>
      <c r="B812" s="76" t="s">
        <v>656</v>
      </c>
      <c r="C812" s="20" t="s">
        <v>2173</v>
      </c>
      <c r="D812" s="150"/>
      <c r="E812" s="20" t="s">
        <v>2174</v>
      </c>
      <c r="F812" s="150" t="str">
        <f>IF(wskakunin_kanri11__sikaku="", "", wskakunin_kanri11__sikaku)</f>
        <v/>
      </c>
      <c r="H812" s="22"/>
    </row>
    <row r="813" spans="1:8" ht="15" customHeight="1">
      <c r="A813" s="32"/>
      <c r="B813" s="76" t="s">
        <v>657</v>
      </c>
      <c r="C813" s="20" t="s">
        <v>2175</v>
      </c>
      <c r="D813" s="150"/>
      <c r="E813" s="20" t="s">
        <v>2176</v>
      </c>
      <c r="F813" s="150" t="str">
        <f>IF(wskakunin_kanri11_SIKAKU__label="", "", wskakunin_kanri11_SIKAKU__label)</f>
        <v/>
      </c>
      <c r="H813" s="22"/>
    </row>
    <row r="814" spans="1:8" ht="15" customHeight="1">
      <c r="A814" s="37"/>
      <c r="B814" s="82" t="s">
        <v>652</v>
      </c>
      <c r="C814" s="20" t="s">
        <v>2177</v>
      </c>
      <c r="D814" s="150"/>
      <c r="E814" s="20" t="s">
        <v>2178</v>
      </c>
      <c r="F814" s="150" t="str">
        <f>IF(wskakunin_kanri11_TOUROKU_KIKAN__label="","",wskakunin_kanri11_TOUROKU_KIKAN__label)</f>
        <v/>
      </c>
      <c r="H814" s="22"/>
    </row>
    <row r="815" spans="1:8" ht="15" customHeight="1">
      <c r="A815" s="37"/>
      <c r="B815" s="82" t="s">
        <v>653</v>
      </c>
      <c r="C815" s="20" t="s">
        <v>2179</v>
      </c>
      <c r="D815" s="244"/>
      <c r="E815" s="20" t="s">
        <v>2180</v>
      </c>
      <c r="F815" s="150" t="str">
        <f>IF(wskakunin_kanri11_KENTIKUSI_NO="","",wskakunin_kanri11_KENTIKUSI_NO)</f>
        <v/>
      </c>
      <c r="H815" s="22"/>
    </row>
    <row r="816" spans="1:8" ht="15" customHeight="1">
      <c r="A816" s="65"/>
      <c r="B816" s="76" t="s">
        <v>4</v>
      </c>
      <c r="C816" s="20" t="s">
        <v>2181</v>
      </c>
      <c r="D816" s="150"/>
      <c r="E816" s="20" t="s">
        <v>2182</v>
      </c>
      <c r="F816" s="150" t="str">
        <f>IF(wskakunin_kanri11_NAME="", "", wskakunin_kanri11_NAME)</f>
        <v/>
      </c>
      <c r="H816" s="22"/>
    </row>
    <row r="817" spans="1:8" ht="15" customHeight="1">
      <c r="A817" s="65"/>
      <c r="B817" s="76" t="s">
        <v>658</v>
      </c>
      <c r="C817" s="20" t="s">
        <v>2183</v>
      </c>
      <c r="D817" s="150"/>
      <c r="E817" s="20" t="s">
        <v>2184</v>
      </c>
      <c r="F817" s="150" t="str">
        <f>IF(wskakunin_kanri11_JIMU__sikaku="", "", wskakunin_kanri11_JIMU__sikaku)</f>
        <v/>
      </c>
      <c r="H817" s="22"/>
    </row>
    <row r="818" spans="1:8" ht="15" customHeight="1">
      <c r="A818" s="49"/>
      <c r="B818" s="82" t="s">
        <v>131</v>
      </c>
      <c r="C818" s="20" t="s">
        <v>2185</v>
      </c>
      <c r="D818" s="150"/>
      <c r="E818" s="20" t="s">
        <v>2186</v>
      </c>
      <c r="F818" s="150" t="str">
        <f>IF(wskakunin_kanri11_JIMU_SIKAKU__label="","",wskakunin_kanri11_JIMU_SIKAKU__label)</f>
        <v/>
      </c>
      <c r="H818" s="22"/>
    </row>
    <row r="819" spans="1:8" ht="15" customHeight="1">
      <c r="A819" s="49"/>
      <c r="B819" s="82" t="s">
        <v>659</v>
      </c>
      <c r="C819" s="20" t="s">
        <v>2187</v>
      </c>
      <c r="D819" s="150"/>
      <c r="E819" s="20" t="s">
        <v>2188</v>
      </c>
      <c r="F819" s="150" t="str">
        <f>IF(wskakunin_kanri11_JIMU_TOUROKU_KIKAN__label="","",wskakunin_kanri11_JIMU_TOUROKU_KIKAN__label)</f>
        <v/>
      </c>
      <c r="H819" s="22"/>
    </row>
    <row r="820" spans="1:8" ht="15" customHeight="1">
      <c r="A820" s="49"/>
      <c r="B820" s="82" t="s">
        <v>660</v>
      </c>
      <c r="C820" s="20" t="s">
        <v>2189</v>
      </c>
      <c r="D820" s="244"/>
      <c r="E820" s="20" t="s">
        <v>2190</v>
      </c>
      <c r="F820" s="150" t="str">
        <f>IF(wskakunin_kanri11_JIMU_NO="","",wskakunin_kanri11_JIMU_NO)</f>
        <v/>
      </c>
      <c r="H820" s="22"/>
    </row>
    <row r="821" spans="1:8" ht="15" customHeight="1">
      <c r="A821" s="65"/>
      <c r="B821" s="76" t="s">
        <v>132</v>
      </c>
      <c r="C821" s="20" t="s">
        <v>2191</v>
      </c>
      <c r="D821" s="150"/>
      <c r="E821" s="20" t="s">
        <v>2192</v>
      </c>
      <c r="F821" s="150" t="str">
        <f>IF(wskakunin_kanri11_JIMU_NAME="", "", wskakunin_kanri11_JIMU_NAME)</f>
        <v/>
      </c>
      <c r="H821" s="22"/>
    </row>
    <row r="822" spans="1:8" ht="15" customHeight="1">
      <c r="A822" s="65"/>
      <c r="B822" s="76" t="s">
        <v>18</v>
      </c>
      <c r="C822" s="20" t="s">
        <v>2193</v>
      </c>
      <c r="D822" s="244"/>
      <c r="E822" s="20" t="s">
        <v>2194</v>
      </c>
      <c r="F822" s="150" t="str">
        <f>IF(wskakunin_kanri11_ZIP="", "", wskakunin_kanri11_ZIP)</f>
        <v/>
      </c>
      <c r="H822" s="22"/>
    </row>
    <row r="823" spans="1:8" ht="15" customHeight="1">
      <c r="A823" s="65"/>
      <c r="B823" s="76" t="s">
        <v>23</v>
      </c>
      <c r="C823" s="20" t="s">
        <v>2195</v>
      </c>
      <c r="D823" s="150"/>
      <c r="E823" s="20" t="s">
        <v>2196</v>
      </c>
      <c r="F823" s="150" t="str">
        <f>IF(wskakunin_kanri11__address="", "", wskakunin_kanri11__address)</f>
        <v/>
      </c>
      <c r="H823" s="22"/>
    </row>
    <row r="824" spans="1:8" ht="15" customHeight="1">
      <c r="A824" s="65"/>
      <c r="B824" s="76" t="s">
        <v>20</v>
      </c>
      <c r="C824" s="20" t="s">
        <v>2197</v>
      </c>
      <c r="D824" s="244"/>
      <c r="E824" s="20" t="s">
        <v>2198</v>
      </c>
      <c r="F824" s="150" t="str">
        <f>IF(wskakunin_kanri11_TEL="", "", wskakunin_kanri11_TEL)</f>
        <v/>
      </c>
      <c r="H824" s="22"/>
    </row>
    <row r="825" spans="1:8" ht="15" customHeight="1">
      <c r="A825" s="65"/>
      <c r="B825" s="76" t="s">
        <v>697</v>
      </c>
      <c r="C825" s="20" t="s">
        <v>2199</v>
      </c>
      <c r="D825" s="244"/>
      <c r="E825" s="20" t="s">
        <v>2200</v>
      </c>
      <c r="F825" s="150" t="str">
        <f>IF(wskakunin_kanri11_DOC="","",wskakunin_kanri11_DOC)</f>
        <v/>
      </c>
      <c r="H825" s="22"/>
    </row>
    <row r="826" spans="1:8" ht="15" customHeight="1">
      <c r="A826" s="49"/>
      <c r="B826" s="79"/>
      <c r="G826" s="22"/>
      <c r="H826" s="22"/>
    </row>
    <row r="827" spans="1:8" ht="15" customHeight="1">
      <c r="A827" s="50" t="s">
        <v>2326</v>
      </c>
      <c r="B827" s="49" t="s">
        <v>676</v>
      </c>
      <c r="H827" s="22"/>
    </row>
    <row r="828" spans="1:8" ht="15" customHeight="1">
      <c r="A828" s="32"/>
      <c r="B828" s="76" t="s">
        <v>656</v>
      </c>
      <c r="C828" s="20" t="s">
        <v>2327</v>
      </c>
      <c r="D828" s="150"/>
      <c r="E828" s="20" t="s">
        <v>2328</v>
      </c>
      <c r="F828" s="150" t="str">
        <f>IF(wskakunin_kanri12__sikaku="", "", wskakunin_kanri12__sikaku)</f>
        <v/>
      </c>
      <c r="H828" s="22"/>
    </row>
    <row r="829" spans="1:8" ht="15" customHeight="1">
      <c r="A829" s="32"/>
      <c r="B829" s="76" t="s">
        <v>657</v>
      </c>
      <c r="C829" s="20" t="s">
        <v>2329</v>
      </c>
      <c r="D829" s="150"/>
      <c r="E829" s="20" t="s">
        <v>2330</v>
      </c>
      <c r="F829" s="150" t="str">
        <f>IF(wskakunin_kanri12_SIKAKU__label="", "", wskakunin_kanri12_SIKAKU__label)</f>
        <v/>
      </c>
      <c r="H829" s="22"/>
    </row>
    <row r="830" spans="1:8" ht="15" customHeight="1">
      <c r="A830" s="37"/>
      <c r="B830" s="82" t="s">
        <v>652</v>
      </c>
      <c r="C830" s="20" t="s">
        <v>2331</v>
      </c>
      <c r="D830" s="150"/>
      <c r="E830" s="20" t="s">
        <v>2332</v>
      </c>
      <c r="F830" s="150" t="str">
        <f>IF(wskakunin_kanri12_TOUROKU_KIKAN__label="","",wskakunin_kanri12_TOUROKU_KIKAN__label)</f>
        <v/>
      </c>
      <c r="H830" s="22"/>
    </row>
    <row r="831" spans="1:8" ht="15" customHeight="1">
      <c r="A831" s="37"/>
      <c r="B831" s="82" t="s">
        <v>653</v>
      </c>
      <c r="C831" s="20" t="s">
        <v>2333</v>
      </c>
      <c r="D831" s="244"/>
      <c r="E831" s="20" t="s">
        <v>2334</v>
      </c>
      <c r="F831" s="150" t="str">
        <f>IF(wskakunin_kanri12_KENTIKUSI_NO="","",wskakunin_kanri12_KENTIKUSI_NO)</f>
        <v/>
      </c>
      <c r="H831" s="22"/>
    </row>
    <row r="832" spans="1:8" ht="15" customHeight="1">
      <c r="A832" s="65"/>
      <c r="B832" s="76" t="s">
        <v>4</v>
      </c>
      <c r="C832" s="20" t="s">
        <v>2335</v>
      </c>
      <c r="D832" s="150"/>
      <c r="E832" s="20" t="s">
        <v>2336</v>
      </c>
      <c r="F832" s="150" t="str">
        <f>IF(wskakunin_kanri12_NAME="", "", wskakunin_kanri12_NAME)</f>
        <v/>
      </c>
      <c r="H832" s="22"/>
    </row>
    <row r="833" spans="1:8" ht="15" customHeight="1">
      <c r="A833" s="65"/>
      <c r="B833" s="76" t="s">
        <v>658</v>
      </c>
      <c r="C833" s="20" t="s">
        <v>2337</v>
      </c>
      <c r="D833" s="150"/>
      <c r="E833" s="20" t="s">
        <v>2338</v>
      </c>
      <c r="F833" s="150" t="str">
        <f>IF(wskakunin_kanri12_JIMU__sikaku="", "", wskakunin_kanri12_JIMU__sikaku)</f>
        <v/>
      </c>
      <c r="H833" s="22"/>
    </row>
    <row r="834" spans="1:8" ht="15" customHeight="1">
      <c r="A834" s="49"/>
      <c r="B834" s="82" t="s">
        <v>131</v>
      </c>
      <c r="C834" s="20" t="s">
        <v>2339</v>
      </c>
      <c r="D834" s="150"/>
      <c r="E834" s="20" t="s">
        <v>2340</v>
      </c>
      <c r="F834" s="150" t="str">
        <f>IF(wskakunin_kanri12_JIMU_SIKAKU__label="","",wskakunin_kanri12_JIMU_SIKAKU__label)</f>
        <v/>
      </c>
      <c r="H834" s="22"/>
    </row>
    <row r="835" spans="1:8" ht="15" customHeight="1">
      <c r="A835" s="49"/>
      <c r="B835" s="82" t="s">
        <v>659</v>
      </c>
      <c r="C835" s="20" t="s">
        <v>2341</v>
      </c>
      <c r="D835" s="150"/>
      <c r="E835" s="20" t="s">
        <v>2342</v>
      </c>
      <c r="F835" s="150" t="str">
        <f>IF(wskakunin_kanri12_JIMU_TOUROKU_KIKAN__label="","",wskakunin_kanri12_JIMU_TOUROKU_KIKAN__label)</f>
        <v/>
      </c>
      <c r="H835" s="22"/>
    </row>
    <row r="836" spans="1:8" ht="15" customHeight="1">
      <c r="A836" s="49"/>
      <c r="B836" s="82" t="s">
        <v>660</v>
      </c>
      <c r="C836" s="20" t="s">
        <v>2343</v>
      </c>
      <c r="D836" s="244"/>
      <c r="E836" s="20" t="s">
        <v>2344</v>
      </c>
      <c r="F836" s="150" t="str">
        <f>IF(wskakunin_kanri12_JIMU_NO="","",wskakunin_kanri12_JIMU_NO)</f>
        <v/>
      </c>
      <c r="H836" s="22"/>
    </row>
    <row r="837" spans="1:8" ht="15" customHeight="1">
      <c r="A837" s="65"/>
      <c r="B837" s="76" t="s">
        <v>132</v>
      </c>
      <c r="C837" s="20" t="s">
        <v>2345</v>
      </c>
      <c r="D837" s="150"/>
      <c r="E837" s="20" t="s">
        <v>2346</v>
      </c>
      <c r="F837" s="150" t="str">
        <f>IF(wskakunin_kanri12_JIMU_NAME="", "", wskakunin_kanri12_JIMU_NAME)</f>
        <v/>
      </c>
      <c r="H837" s="22"/>
    </row>
    <row r="838" spans="1:8" ht="15" customHeight="1">
      <c r="A838" s="65"/>
      <c r="B838" s="76" t="s">
        <v>18</v>
      </c>
      <c r="C838" s="20" t="s">
        <v>2347</v>
      </c>
      <c r="D838" s="244"/>
      <c r="E838" s="20" t="s">
        <v>2348</v>
      </c>
      <c r="F838" s="150" t="str">
        <f>IF(wskakunin_kanri12_ZIP="", "", wskakunin_kanri12_ZIP)</f>
        <v/>
      </c>
      <c r="H838" s="22"/>
    </row>
    <row r="839" spans="1:8" ht="15" customHeight="1">
      <c r="A839" s="65"/>
      <c r="B839" s="76" t="s">
        <v>23</v>
      </c>
      <c r="C839" s="20" t="s">
        <v>2349</v>
      </c>
      <c r="D839" s="150"/>
      <c r="E839" s="20" t="s">
        <v>2350</v>
      </c>
      <c r="F839" s="150" t="str">
        <f>IF(wskakunin_kanri12__address="", "", wskakunin_kanri12__address)</f>
        <v/>
      </c>
      <c r="H839" s="22"/>
    </row>
    <row r="840" spans="1:8" ht="15" customHeight="1">
      <c r="A840" s="65"/>
      <c r="B840" s="76" t="s">
        <v>20</v>
      </c>
      <c r="C840" s="20" t="s">
        <v>2351</v>
      </c>
      <c r="D840" s="244"/>
      <c r="E840" s="20" t="s">
        <v>2352</v>
      </c>
      <c r="F840" s="150" t="str">
        <f>IF(wskakunin_kanri12_TEL="", "", wskakunin_kanri12_TEL)</f>
        <v/>
      </c>
      <c r="H840" s="22"/>
    </row>
    <row r="841" spans="1:8" ht="15" customHeight="1">
      <c r="A841" s="65"/>
      <c r="B841" s="76" t="s">
        <v>697</v>
      </c>
      <c r="C841" s="20" t="s">
        <v>2353</v>
      </c>
      <c r="D841" s="244"/>
      <c r="E841" s="20" t="s">
        <v>2354</v>
      </c>
      <c r="F841" s="150" t="str">
        <f>IF(wskakunin_kanri12_DOC="","",wskakunin_kanri12_DOC)</f>
        <v/>
      </c>
      <c r="H841" s="22"/>
    </row>
    <row r="842" spans="1:8" ht="15" customHeight="1">
      <c r="A842" s="49"/>
      <c r="B842" s="79"/>
      <c r="G842" s="22"/>
      <c r="H842" s="22"/>
    </row>
    <row r="843" spans="1:8" ht="15" customHeight="1">
      <c r="A843" s="57" t="s">
        <v>145</v>
      </c>
      <c r="B843" s="58"/>
      <c r="D843" s="22"/>
      <c r="G843" s="22"/>
      <c r="H843" s="22"/>
    </row>
    <row r="844" spans="1:8" ht="15" customHeight="1">
      <c r="A844" s="66"/>
      <c r="B844" s="81" t="s">
        <v>4</v>
      </c>
      <c r="C844" s="20" t="s">
        <v>976</v>
      </c>
      <c r="D844" s="250" t="s">
        <v>5965</v>
      </c>
      <c r="E844" s="20" t="s">
        <v>977</v>
      </c>
      <c r="F844" s="250" t="str">
        <f>IF(wskakunin_sekou1_NAME="", "", wskakunin_sekou1_NAME)</f>
        <v>テスト施工者</v>
      </c>
      <c r="G844" s="22"/>
      <c r="H844" s="22"/>
    </row>
    <row r="845" spans="1:8" ht="15" customHeight="1">
      <c r="A845" s="66"/>
      <c r="B845" s="81" t="s">
        <v>1501</v>
      </c>
      <c r="C845" s="20" t="s">
        <v>978</v>
      </c>
      <c r="D845" s="250" t="s">
        <v>241</v>
      </c>
      <c r="E845" s="20" t="s">
        <v>979</v>
      </c>
      <c r="F845" s="250" t="str">
        <f>IF(wskakunin_sekou1_SEKOU__sikaku="", "", wskakunin_sekou1_SEKOU__sikaku)</f>
        <v>大臣</v>
      </c>
      <c r="G845" s="22"/>
      <c r="H845" s="22"/>
    </row>
    <row r="846" spans="1:8" ht="15" customHeight="1">
      <c r="A846" s="66"/>
      <c r="B846" s="81" t="s">
        <v>710</v>
      </c>
      <c r="C846" s="20" t="s">
        <v>1504</v>
      </c>
      <c r="D846" s="250" t="s">
        <v>241</v>
      </c>
      <c r="E846" s="20" t="s">
        <v>1502</v>
      </c>
      <c r="F846" s="250" t="str">
        <f>IF(wskakunin_sekou1_SEKOU_SIKAKU__label="", "",wskakunin_sekou1_SEKOU_SIKAKU__label)</f>
        <v>大臣</v>
      </c>
      <c r="G846" s="22"/>
      <c r="H846" s="22"/>
    </row>
    <row r="847" spans="1:8" ht="15" customHeight="1">
      <c r="A847" s="66"/>
      <c r="B847" s="81" t="s">
        <v>711</v>
      </c>
      <c r="C847" s="20" t="s">
        <v>1500</v>
      </c>
      <c r="D847" s="252"/>
      <c r="E847" s="20" t="s">
        <v>1503</v>
      </c>
      <c r="F847" s="250" t="str">
        <f>IF(wskakunin_sekou1_SEKOU_NO="","",wskakunin_sekou1_SEKOU_NO)</f>
        <v/>
      </c>
      <c r="G847" s="22"/>
      <c r="H847" s="22"/>
    </row>
    <row r="848" spans="1:8" ht="15" customHeight="1">
      <c r="A848" s="66"/>
      <c r="B848" s="81" t="s">
        <v>30</v>
      </c>
      <c r="C848" s="20" t="s">
        <v>980</v>
      </c>
      <c r="D848" s="250" t="s">
        <v>5951</v>
      </c>
      <c r="E848" s="20" t="s">
        <v>981</v>
      </c>
      <c r="F848" s="250" t="str">
        <f>IF(wskakunin_sekou1_JIMU_NAME="", "", wskakunin_sekou1_JIMU_NAME)</f>
        <v>XXXアーキ</v>
      </c>
      <c r="G848" s="22"/>
      <c r="H848" s="22"/>
    </row>
    <row r="849" spans="1:8" ht="15" customHeight="1">
      <c r="A849" s="66"/>
      <c r="B849" s="81" t="s">
        <v>18</v>
      </c>
      <c r="C849" s="20" t="s">
        <v>982</v>
      </c>
      <c r="D849" s="252" t="s">
        <v>5956</v>
      </c>
      <c r="E849" s="20" t="s">
        <v>983</v>
      </c>
      <c r="F849" s="250" t="str">
        <f>IF(wskakunin_sekou1_ZIP="", "", wskakunin_sekou1_ZIP)</f>
        <v>359-0034</v>
      </c>
      <c r="G849" s="22"/>
      <c r="H849" s="22"/>
    </row>
    <row r="850" spans="1:8" ht="15" customHeight="1">
      <c r="A850" s="66"/>
      <c r="B850" s="81" t="s">
        <v>23</v>
      </c>
      <c r="C850" s="20" t="s">
        <v>984</v>
      </c>
      <c r="D850" s="250" t="s">
        <v>5948</v>
      </c>
      <c r="E850" s="20" t="s">
        <v>985</v>
      </c>
      <c r="F850" s="250" t="str">
        <f>IF(wskakunin_sekou1__address="", "", wskakunin_sekou1__address)</f>
        <v>埼玉県所沢市東新井町307-7</v>
      </c>
      <c r="G850" s="22"/>
      <c r="H850" s="22"/>
    </row>
    <row r="851" spans="1:8" ht="15" customHeight="1">
      <c r="A851" s="66"/>
      <c r="B851" s="81" t="s">
        <v>20</v>
      </c>
      <c r="C851" s="20" t="s">
        <v>986</v>
      </c>
      <c r="D851" s="252" t="s">
        <v>5955</v>
      </c>
      <c r="E851" s="20" t="s">
        <v>987</v>
      </c>
      <c r="F851" s="250" t="str">
        <f>IF(wskakunin_sekou1_TEL="", "", wskakunin_sekou1_TEL)</f>
        <v>048-222-2222</v>
      </c>
      <c r="G851" s="22"/>
      <c r="H851" s="22"/>
    </row>
    <row r="852" spans="1:8" ht="15" customHeight="1">
      <c r="A852" s="66"/>
      <c r="B852" s="81" t="s">
        <v>2766</v>
      </c>
      <c r="D852" s="39"/>
      <c r="E852" s="20" t="s">
        <v>2767</v>
      </c>
      <c r="F852" s="250">
        <f>IF(AND(cst_wskakunin_sekou1_NAME="",cst_wskakunin_sekou1_SEKOU__sikaku="",cst_wskakunin_sekou1_SEKOU_SIKAKU="",cst_wskakunin_sekou1_SEKOU_NO="",cst_wskakunin_sekou1_JIMU_NAME="",cst_wskakunin_sekou1_ZIP="",cst_wskakunin_sekou1__address="",cst_wskakunin_sekou1_TEL=""),1,2)</f>
        <v>2</v>
      </c>
      <c r="G852" s="22" t="s">
        <v>2768</v>
      </c>
      <c r="H852" s="22"/>
    </row>
    <row r="853" spans="1:8" ht="15" customHeight="1">
      <c r="A853" s="57" t="s">
        <v>2288</v>
      </c>
      <c r="B853" s="58"/>
      <c r="D853" s="39"/>
      <c r="F853" s="22"/>
      <c r="G853" s="22"/>
      <c r="H853" s="22"/>
    </row>
    <row r="854" spans="1:8" ht="15" customHeight="1">
      <c r="A854" s="66"/>
      <c r="B854" s="81" t="s">
        <v>4</v>
      </c>
      <c r="C854" s="20" t="s">
        <v>2208</v>
      </c>
      <c r="D854" s="250"/>
      <c r="E854" s="20" t="s">
        <v>2209</v>
      </c>
      <c r="F854" s="250" t="str">
        <f>IF(wskakunin_sekou2_NAME="", "", wskakunin_sekou2_NAME)</f>
        <v/>
      </c>
      <c r="H854" s="22"/>
    </row>
    <row r="855" spans="1:8" ht="15" customHeight="1">
      <c r="A855" s="66"/>
      <c r="B855" s="81" t="s">
        <v>1501</v>
      </c>
      <c r="C855" s="20" t="s">
        <v>2210</v>
      </c>
      <c r="D855" s="250"/>
      <c r="E855" s="20" t="s">
        <v>2211</v>
      </c>
      <c r="F855" s="250" t="str">
        <f>IF(wskakunin_sekou2_SEKOU__sikaku="", "", wskakunin_sekou2_SEKOU__sikaku)</f>
        <v/>
      </c>
      <c r="H855" s="22"/>
    </row>
    <row r="856" spans="1:8" ht="15" customHeight="1">
      <c r="A856" s="66"/>
      <c r="B856" s="81" t="s">
        <v>710</v>
      </c>
      <c r="C856" s="20" t="s">
        <v>2212</v>
      </c>
      <c r="D856" s="250"/>
      <c r="E856" s="20" t="s">
        <v>2213</v>
      </c>
      <c r="F856" s="250" t="str">
        <f>IF(wskakunin_sekou2_SEKOU_SIKAKU__label="", "",wskakunin_sekou2_SEKOU_SIKAKU__label)</f>
        <v/>
      </c>
      <c r="H856" s="22"/>
    </row>
    <row r="857" spans="1:8" ht="15" customHeight="1">
      <c r="A857" s="66"/>
      <c r="B857" s="81" t="s">
        <v>711</v>
      </c>
      <c r="C857" s="20" t="s">
        <v>2214</v>
      </c>
      <c r="D857" s="252"/>
      <c r="E857" s="20" t="s">
        <v>2215</v>
      </c>
      <c r="F857" s="250" t="str">
        <f>IF(wskakunin_sekou2_SEKOU_NO="","",wskakunin_sekou2_SEKOU_NO)</f>
        <v/>
      </c>
      <c r="H857" s="22"/>
    </row>
    <row r="858" spans="1:8" ht="15" customHeight="1">
      <c r="A858" s="66"/>
      <c r="B858" s="81" t="s">
        <v>30</v>
      </c>
      <c r="C858" s="20" t="s">
        <v>2216</v>
      </c>
      <c r="D858" s="250"/>
      <c r="E858" s="20" t="s">
        <v>2217</v>
      </c>
      <c r="F858" s="250" t="str">
        <f>IF(wskakunin_sekou2_JIMU_NAME="", "", wskakunin_sekou2_JIMU_NAME)</f>
        <v/>
      </c>
      <c r="H858" s="22"/>
    </row>
    <row r="859" spans="1:8" ht="15" customHeight="1">
      <c r="A859" s="66"/>
      <c r="B859" s="81" t="s">
        <v>18</v>
      </c>
      <c r="C859" s="20" t="s">
        <v>2218</v>
      </c>
      <c r="D859" s="252"/>
      <c r="E859" s="20" t="s">
        <v>2219</v>
      </c>
      <c r="F859" s="250" t="str">
        <f>IF(wskakunin_sekou2_ZIP="", "", wskakunin_sekou2_ZIP)</f>
        <v/>
      </c>
      <c r="H859" s="22"/>
    </row>
    <row r="860" spans="1:8" ht="15" customHeight="1">
      <c r="A860" s="66"/>
      <c r="B860" s="81" t="s">
        <v>23</v>
      </c>
      <c r="C860" s="20" t="s">
        <v>2220</v>
      </c>
      <c r="D860" s="250"/>
      <c r="E860" s="20" t="s">
        <v>2221</v>
      </c>
      <c r="F860" s="250" t="str">
        <f>IF(wskakunin_sekou2__address="", "", wskakunin_sekou2__address)</f>
        <v/>
      </c>
      <c r="H860" s="22"/>
    </row>
    <row r="861" spans="1:8" ht="15" customHeight="1">
      <c r="A861" s="66"/>
      <c r="B861" s="81" t="s">
        <v>20</v>
      </c>
      <c r="C861" s="20" t="s">
        <v>2222</v>
      </c>
      <c r="D861" s="252"/>
      <c r="E861" s="20" t="s">
        <v>2223</v>
      </c>
      <c r="F861" s="250" t="str">
        <f>IF(wskakunin_sekou2_TEL="", "", wskakunin_sekou2_TEL)</f>
        <v/>
      </c>
      <c r="H861" s="22"/>
    </row>
    <row r="862" spans="1:8" ht="15" customHeight="1">
      <c r="A862" s="66"/>
      <c r="B862" s="81"/>
      <c r="D862" s="39"/>
      <c r="F862" s="22"/>
      <c r="H862" s="22"/>
    </row>
    <row r="863" spans="1:8" ht="15" customHeight="1">
      <c r="A863" s="57" t="s">
        <v>2289</v>
      </c>
      <c r="B863" s="58"/>
      <c r="D863" s="39"/>
      <c r="F863" s="22"/>
      <c r="H863" s="22"/>
    </row>
    <row r="864" spans="1:8" ht="15" customHeight="1">
      <c r="A864" s="66"/>
      <c r="B864" s="81" t="s">
        <v>4</v>
      </c>
      <c r="C864" s="20" t="s">
        <v>2224</v>
      </c>
      <c r="D864" s="250"/>
      <c r="E864" s="20" t="s">
        <v>2225</v>
      </c>
      <c r="F864" s="250" t="str">
        <f>IF(wskakunin_sekou3_NAME="", "", wskakunin_sekou3_NAME)</f>
        <v/>
      </c>
      <c r="H864" s="22"/>
    </row>
    <row r="865" spans="1:8" ht="15" customHeight="1">
      <c r="A865" s="66"/>
      <c r="B865" s="81" t="s">
        <v>1501</v>
      </c>
      <c r="C865" s="20" t="s">
        <v>2226</v>
      </c>
      <c r="D865" s="250"/>
      <c r="E865" s="20" t="s">
        <v>2227</v>
      </c>
      <c r="F865" s="250" t="str">
        <f>IF(wskakunin_sekou3_SEKOU__sikaku="", "", wskakunin_sekou3_SEKOU__sikaku)</f>
        <v/>
      </c>
      <c r="H865" s="22"/>
    </row>
    <row r="866" spans="1:8" ht="15" customHeight="1">
      <c r="A866" s="66"/>
      <c r="B866" s="81" t="s">
        <v>710</v>
      </c>
      <c r="C866" s="20" t="s">
        <v>2228</v>
      </c>
      <c r="D866" s="250"/>
      <c r="E866" s="20" t="s">
        <v>2229</v>
      </c>
      <c r="F866" s="250" t="str">
        <f>IF(wskakunin_sekou3_SEKOU_SIKAKU__label="", "",wskakunin_sekou3_SEKOU_SIKAKU__label)</f>
        <v/>
      </c>
      <c r="H866" s="22"/>
    </row>
    <row r="867" spans="1:8" ht="15" customHeight="1">
      <c r="A867" s="66"/>
      <c r="B867" s="81" t="s">
        <v>711</v>
      </c>
      <c r="C867" s="20" t="s">
        <v>2230</v>
      </c>
      <c r="D867" s="252"/>
      <c r="E867" s="20" t="s">
        <v>2231</v>
      </c>
      <c r="F867" s="250" t="str">
        <f>IF(wskakunin_sekou3_SEKOU_NO="","",wskakunin_sekou3_SEKOU_NO)</f>
        <v/>
      </c>
      <c r="H867" s="22"/>
    </row>
    <row r="868" spans="1:8" ht="15" customHeight="1">
      <c r="A868" s="66"/>
      <c r="B868" s="81" t="s">
        <v>30</v>
      </c>
      <c r="C868" s="20" t="s">
        <v>2232</v>
      </c>
      <c r="D868" s="250"/>
      <c r="E868" s="20" t="s">
        <v>2233</v>
      </c>
      <c r="F868" s="250" t="str">
        <f>IF(wskakunin_sekou3_JIMU_NAME="", "", wskakunin_sekou3_JIMU_NAME)</f>
        <v/>
      </c>
      <c r="H868" s="22"/>
    </row>
    <row r="869" spans="1:8" ht="15" customHeight="1">
      <c r="A869" s="66"/>
      <c r="B869" s="81" t="s">
        <v>18</v>
      </c>
      <c r="C869" s="20" t="s">
        <v>2234</v>
      </c>
      <c r="D869" s="252"/>
      <c r="E869" s="20" t="s">
        <v>2235</v>
      </c>
      <c r="F869" s="250" t="str">
        <f>IF(wskakunin_sekou3_ZIP="", "", wskakunin_sekou3_ZIP)</f>
        <v/>
      </c>
      <c r="H869" s="22"/>
    </row>
    <row r="870" spans="1:8" ht="15" customHeight="1">
      <c r="A870" s="66"/>
      <c r="B870" s="81" t="s">
        <v>23</v>
      </c>
      <c r="C870" s="20" t="s">
        <v>2236</v>
      </c>
      <c r="D870" s="250"/>
      <c r="E870" s="20" t="s">
        <v>2237</v>
      </c>
      <c r="F870" s="250" t="str">
        <f>IF(wskakunin_sekou3__address="", "", wskakunin_sekou3__address)</f>
        <v/>
      </c>
      <c r="H870" s="22"/>
    </row>
    <row r="871" spans="1:8" ht="15" customHeight="1">
      <c r="A871" s="66"/>
      <c r="B871" s="81" t="s">
        <v>20</v>
      </c>
      <c r="C871" s="20" t="s">
        <v>2238</v>
      </c>
      <c r="D871" s="252"/>
      <c r="E871" s="20" t="s">
        <v>2239</v>
      </c>
      <c r="F871" s="250" t="str">
        <f>IF(wskakunin_sekou3_TEL="", "", wskakunin_sekou3_TEL)</f>
        <v/>
      </c>
      <c r="H871" s="22"/>
    </row>
    <row r="872" spans="1:8" ht="15" customHeight="1">
      <c r="A872" s="66"/>
      <c r="B872" s="81"/>
      <c r="D872" s="39"/>
      <c r="F872" s="22"/>
      <c r="H872" s="22"/>
    </row>
    <row r="873" spans="1:8" ht="15" customHeight="1">
      <c r="A873" s="57" t="s">
        <v>2290</v>
      </c>
      <c r="B873" s="58"/>
      <c r="D873" s="39"/>
      <c r="F873" s="22"/>
      <c r="H873" s="22"/>
    </row>
    <row r="874" spans="1:8" ht="15" customHeight="1">
      <c r="A874" s="66"/>
      <c r="B874" s="81" t="s">
        <v>4</v>
      </c>
      <c r="C874" s="20" t="s">
        <v>2240</v>
      </c>
      <c r="D874" s="250"/>
      <c r="E874" s="20" t="s">
        <v>2241</v>
      </c>
      <c r="F874" s="250" t="str">
        <f>IF(wskakunin_sekou4_NAME="", "", wskakunin_sekou4_NAME)</f>
        <v/>
      </c>
      <c r="H874" s="22"/>
    </row>
    <row r="875" spans="1:8" ht="15" customHeight="1">
      <c r="A875" s="66"/>
      <c r="B875" s="81" t="s">
        <v>1501</v>
      </c>
      <c r="C875" s="20" t="s">
        <v>2242</v>
      </c>
      <c r="D875" s="250"/>
      <c r="E875" s="20" t="s">
        <v>2243</v>
      </c>
      <c r="F875" s="250" t="str">
        <f>IF(wskakunin_sekou4_SEKOU__sikaku="", "", wskakunin_sekou4_SEKOU__sikaku)</f>
        <v/>
      </c>
      <c r="H875" s="22"/>
    </row>
    <row r="876" spans="1:8" ht="15" customHeight="1">
      <c r="A876" s="66"/>
      <c r="B876" s="81" t="s">
        <v>710</v>
      </c>
      <c r="C876" s="20" t="s">
        <v>2244</v>
      </c>
      <c r="D876" s="250"/>
      <c r="E876" s="20" t="s">
        <v>2245</v>
      </c>
      <c r="F876" s="250" t="str">
        <f>IF(wskakunin_sekou4_SEKOU_SIKAKU__label="", "",wskakunin_sekou4_SEKOU_SIKAKU__label)</f>
        <v/>
      </c>
      <c r="H876" s="22"/>
    </row>
    <row r="877" spans="1:8" ht="15" customHeight="1">
      <c r="A877" s="66"/>
      <c r="B877" s="81" t="s">
        <v>711</v>
      </c>
      <c r="C877" s="20" t="s">
        <v>2246</v>
      </c>
      <c r="D877" s="252"/>
      <c r="E877" s="20" t="s">
        <v>2247</v>
      </c>
      <c r="F877" s="250" t="str">
        <f>IF(wskakunin_sekou4_SEKOU_NO="","",wskakunin_sekou4_SEKOU_NO)</f>
        <v/>
      </c>
      <c r="H877" s="22"/>
    </row>
    <row r="878" spans="1:8" ht="15" customHeight="1">
      <c r="A878" s="66"/>
      <c r="B878" s="81" t="s">
        <v>30</v>
      </c>
      <c r="C878" s="20" t="s">
        <v>2248</v>
      </c>
      <c r="D878" s="250"/>
      <c r="E878" s="20" t="s">
        <v>2249</v>
      </c>
      <c r="F878" s="250" t="str">
        <f>IF(wskakunin_sekou4_JIMU_NAME="", "", wskakunin_sekou4_JIMU_NAME)</f>
        <v/>
      </c>
      <c r="H878" s="22"/>
    </row>
    <row r="879" spans="1:8" ht="15" customHeight="1">
      <c r="A879" s="66"/>
      <c r="B879" s="81" t="s">
        <v>18</v>
      </c>
      <c r="C879" s="20" t="s">
        <v>2250</v>
      </c>
      <c r="D879" s="252"/>
      <c r="E879" s="20" t="s">
        <v>2251</v>
      </c>
      <c r="F879" s="250" t="str">
        <f>IF(wskakunin_sekou4_ZIP="", "", wskakunin_sekou4_ZIP)</f>
        <v/>
      </c>
      <c r="H879" s="22"/>
    </row>
    <row r="880" spans="1:8" ht="15" customHeight="1">
      <c r="A880" s="66"/>
      <c r="B880" s="81" t="s">
        <v>23</v>
      </c>
      <c r="C880" s="20" t="s">
        <v>2252</v>
      </c>
      <c r="D880" s="250"/>
      <c r="E880" s="20" t="s">
        <v>2253</v>
      </c>
      <c r="F880" s="250" t="str">
        <f>IF(wskakunin_sekou4__address="", "", wskakunin_sekou4__address)</f>
        <v/>
      </c>
      <c r="H880" s="22"/>
    </row>
    <row r="881" spans="1:8" ht="15" customHeight="1">
      <c r="A881" s="66"/>
      <c r="B881" s="81" t="s">
        <v>20</v>
      </c>
      <c r="C881" s="20" t="s">
        <v>2254</v>
      </c>
      <c r="D881" s="252"/>
      <c r="E881" s="20" t="s">
        <v>2255</v>
      </c>
      <c r="F881" s="250" t="str">
        <f>IF(wskakunin_sekou4_TEL="", "", wskakunin_sekou4_TEL)</f>
        <v/>
      </c>
      <c r="H881" s="22"/>
    </row>
    <row r="882" spans="1:8" ht="15" customHeight="1">
      <c r="A882" s="66"/>
      <c r="B882" s="81"/>
      <c r="D882" s="39"/>
      <c r="F882" s="22"/>
      <c r="H882" s="22"/>
    </row>
    <row r="883" spans="1:8" ht="15" customHeight="1">
      <c r="A883" s="57" t="s">
        <v>2291</v>
      </c>
      <c r="B883" s="58"/>
      <c r="D883" s="39"/>
      <c r="F883" s="22"/>
      <c r="H883" s="22"/>
    </row>
    <row r="884" spans="1:8" ht="15" customHeight="1">
      <c r="A884" s="66"/>
      <c r="B884" s="81" t="s">
        <v>4</v>
      </c>
      <c r="C884" s="20" t="s">
        <v>2256</v>
      </c>
      <c r="D884" s="250"/>
      <c r="E884" s="20" t="s">
        <v>2257</v>
      </c>
      <c r="F884" s="250" t="str">
        <f>IF(wskakunin_sekou5_NAME="", "", wskakunin_sekou5_NAME)</f>
        <v/>
      </c>
      <c r="H884" s="22"/>
    </row>
    <row r="885" spans="1:8" ht="15" customHeight="1">
      <c r="A885" s="66"/>
      <c r="B885" s="81" t="s">
        <v>1501</v>
      </c>
      <c r="C885" s="20" t="s">
        <v>2258</v>
      </c>
      <c r="D885" s="250"/>
      <c r="E885" s="20" t="s">
        <v>2259</v>
      </c>
      <c r="F885" s="250" t="str">
        <f>IF(wskakunin_sekou5_SEKOU__sikaku="", "", wskakunin_sekou5_SEKOU__sikaku)</f>
        <v/>
      </c>
      <c r="H885" s="22"/>
    </row>
    <row r="886" spans="1:8" ht="15" customHeight="1">
      <c r="A886" s="66"/>
      <c r="B886" s="81" t="s">
        <v>710</v>
      </c>
      <c r="C886" s="20" t="s">
        <v>2260</v>
      </c>
      <c r="D886" s="250"/>
      <c r="E886" s="20" t="s">
        <v>2261</v>
      </c>
      <c r="F886" s="250" t="str">
        <f>IF(wskakunin_sekou5_SEKOU_SIKAKU__label="", "",wskakunin_sekou5_SEKOU_SIKAKU__label)</f>
        <v/>
      </c>
      <c r="H886" s="22"/>
    </row>
    <row r="887" spans="1:8" ht="15" customHeight="1">
      <c r="A887" s="66"/>
      <c r="B887" s="81" t="s">
        <v>711</v>
      </c>
      <c r="C887" s="20" t="s">
        <v>2262</v>
      </c>
      <c r="D887" s="252"/>
      <c r="E887" s="20" t="s">
        <v>2263</v>
      </c>
      <c r="F887" s="250" t="str">
        <f>IF(wskakunin_sekou5_SEKOU_NO="","",wskakunin_sekou5_SEKOU_NO)</f>
        <v/>
      </c>
      <c r="H887" s="22"/>
    </row>
    <row r="888" spans="1:8" ht="15" customHeight="1">
      <c r="A888" s="66"/>
      <c r="B888" s="81" t="s">
        <v>30</v>
      </c>
      <c r="C888" s="20" t="s">
        <v>2264</v>
      </c>
      <c r="D888" s="250"/>
      <c r="E888" s="20" t="s">
        <v>2265</v>
      </c>
      <c r="F888" s="250" t="str">
        <f>IF(wskakunin_sekou5_JIMU_NAME="", "", wskakunin_sekou5_JIMU_NAME)</f>
        <v/>
      </c>
      <c r="H888" s="22"/>
    </row>
    <row r="889" spans="1:8" ht="15" customHeight="1">
      <c r="A889" s="66"/>
      <c r="B889" s="81" t="s">
        <v>18</v>
      </c>
      <c r="C889" s="20" t="s">
        <v>2266</v>
      </c>
      <c r="D889" s="252"/>
      <c r="E889" s="20" t="s">
        <v>2267</v>
      </c>
      <c r="F889" s="250" t="str">
        <f>IF(wskakunin_sekou5_ZIP="", "", wskakunin_sekou5_ZIP)</f>
        <v/>
      </c>
      <c r="H889" s="22"/>
    </row>
    <row r="890" spans="1:8" ht="15" customHeight="1">
      <c r="A890" s="66"/>
      <c r="B890" s="81" t="s">
        <v>23</v>
      </c>
      <c r="C890" s="20" t="s">
        <v>2268</v>
      </c>
      <c r="D890" s="250"/>
      <c r="E890" s="20" t="s">
        <v>2269</v>
      </c>
      <c r="F890" s="250" t="str">
        <f>IF(wskakunin_sekou5__address="", "", wskakunin_sekou5__address)</f>
        <v/>
      </c>
      <c r="H890" s="22"/>
    </row>
    <row r="891" spans="1:8" ht="15" customHeight="1">
      <c r="A891" s="66"/>
      <c r="B891" s="81" t="s">
        <v>20</v>
      </c>
      <c r="C891" s="20" t="s">
        <v>2270</v>
      </c>
      <c r="D891" s="252"/>
      <c r="E891" s="20" t="s">
        <v>2271</v>
      </c>
      <c r="F891" s="250" t="str">
        <f>IF(wskakunin_sekou5_TEL="", "", wskakunin_sekou5_TEL)</f>
        <v/>
      </c>
      <c r="H891" s="22"/>
    </row>
    <row r="892" spans="1:8" ht="15" customHeight="1">
      <c r="A892" s="66"/>
      <c r="B892" s="81"/>
      <c r="D892" s="39"/>
      <c r="F892" s="22"/>
      <c r="H892" s="22"/>
    </row>
    <row r="893" spans="1:8" ht="15" customHeight="1">
      <c r="A893" s="57" t="s">
        <v>2292</v>
      </c>
      <c r="B893" s="58"/>
      <c r="D893" s="39"/>
      <c r="F893" s="22"/>
      <c r="H893" s="22"/>
    </row>
    <row r="894" spans="1:8" ht="15" customHeight="1">
      <c r="A894" s="66"/>
      <c r="B894" s="81" t="s">
        <v>4</v>
      </c>
      <c r="C894" s="20" t="s">
        <v>2272</v>
      </c>
      <c r="D894" s="250"/>
      <c r="E894" s="20" t="s">
        <v>2273</v>
      </c>
      <c r="F894" s="250" t="str">
        <f>IF(wskakunin_sekou6_NAME="", "", wskakunin_sekou6_NAME)</f>
        <v/>
      </c>
      <c r="H894" s="22"/>
    </row>
    <row r="895" spans="1:8" ht="15" customHeight="1">
      <c r="A895" s="66"/>
      <c r="B895" s="81" t="s">
        <v>1501</v>
      </c>
      <c r="C895" s="20" t="s">
        <v>2274</v>
      </c>
      <c r="D895" s="250"/>
      <c r="E895" s="20" t="s">
        <v>2275</v>
      </c>
      <c r="F895" s="250" t="str">
        <f>IF(wskakunin_sekou6_SEKOU__sikaku="", "", wskakunin_sekou6_SEKOU__sikaku)</f>
        <v/>
      </c>
      <c r="H895" s="22"/>
    </row>
    <row r="896" spans="1:8" ht="15" customHeight="1">
      <c r="A896" s="66"/>
      <c r="B896" s="81" t="s">
        <v>710</v>
      </c>
      <c r="C896" s="20" t="s">
        <v>2276</v>
      </c>
      <c r="D896" s="250"/>
      <c r="E896" s="20" t="s">
        <v>2277</v>
      </c>
      <c r="F896" s="250" t="str">
        <f>IF(wskakunin_sekou6_SEKOU_SIKAKU__label="", "",wskakunin_sekou6_SEKOU_SIKAKU__label)</f>
        <v/>
      </c>
      <c r="H896" s="22"/>
    </row>
    <row r="897" spans="1:8" ht="15" customHeight="1">
      <c r="A897" s="66"/>
      <c r="B897" s="81" t="s">
        <v>711</v>
      </c>
      <c r="C897" s="20" t="s">
        <v>2278</v>
      </c>
      <c r="D897" s="252"/>
      <c r="E897" s="20" t="s">
        <v>2279</v>
      </c>
      <c r="F897" s="250" t="str">
        <f>IF(wskakunin_sekou6_SEKOU_NO="","",wskakunin_sekou6_SEKOU_NO)</f>
        <v/>
      </c>
      <c r="H897" s="22"/>
    </row>
    <row r="898" spans="1:8" ht="15" customHeight="1">
      <c r="A898" s="66"/>
      <c r="B898" s="81" t="s">
        <v>30</v>
      </c>
      <c r="C898" s="20" t="s">
        <v>2280</v>
      </c>
      <c r="D898" s="250"/>
      <c r="E898" s="20" t="s">
        <v>2281</v>
      </c>
      <c r="F898" s="250" t="str">
        <f>IF(wskakunin_sekou6_JIMU_NAME="", "", wskakunin_sekou6_JIMU_NAME)</f>
        <v/>
      </c>
      <c r="H898" s="22"/>
    </row>
    <row r="899" spans="1:8" ht="15" customHeight="1">
      <c r="A899" s="66"/>
      <c r="B899" s="81" t="s">
        <v>18</v>
      </c>
      <c r="C899" s="20" t="s">
        <v>2282</v>
      </c>
      <c r="D899" s="252"/>
      <c r="E899" s="20" t="s">
        <v>2283</v>
      </c>
      <c r="F899" s="250" t="str">
        <f>IF(wskakunin_sekou6_ZIP="", "", wskakunin_sekou6_ZIP)</f>
        <v/>
      </c>
      <c r="H899" s="22"/>
    </row>
    <row r="900" spans="1:8" ht="15" customHeight="1">
      <c r="A900" s="66"/>
      <c r="B900" s="81" t="s">
        <v>23</v>
      </c>
      <c r="C900" s="20" t="s">
        <v>2284</v>
      </c>
      <c r="D900" s="250"/>
      <c r="E900" s="20" t="s">
        <v>2285</v>
      </c>
      <c r="F900" s="250" t="str">
        <f>IF(wskakunin_sekou6__address="", "", wskakunin_sekou6__address)</f>
        <v/>
      </c>
      <c r="H900" s="22"/>
    </row>
    <row r="901" spans="1:8" ht="15" customHeight="1">
      <c r="A901" s="66"/>
      <c r="B901" s="81" t="s">
        <v>20</v>
      </c>
      <c r="C901" s="20" t="s">
        <v>2286</v>
      </c>
      <c r="D901" s="252"/>
      <c r="E901" s="20" t="s">
        <v>2287</v>
      </c>
      <c r="F901" s="250" t="str">
        <f>IF(wskakunin_sekou6_TEL="", "", wskakunin_sekou6_TEL)</f>
        <v/>
      </c>
      <c r="H901" s="22"/>
    </row>
    <row r="902" spans="1:8" ht="15" customHeight="1">
      <c r="A902" s="66"/>
      <c r="B902" s="81"/>
      <c r="D902" s="39"/>
      <c r="F902" s="22"/>
      <c r="G902" s="22"/>
      <c r="H902" s="22"/>
    </row>
    <row r="903" spans="1:8" ht="15" customHeight="1">
      <c r="A903" s="69" t="s">
        <v>733</v>
      </c>
      <c r="B903" s="64"/>
      <c r="D903" s="39"/>
      <c r="F903" s="22"/>
      <c r="G903" s="22"/>
      <c r="H903" s="22"/>
    </row>
    <row r="904" spans="1:8" ht="15" customHeight="1">
      <c r="A904" s="66"/>
      <c r="B904" s="59" t="s">
        <v>988</v>
      </c>
      <c r="D904" s="22"/>
      <c r="E904" s="20" t="s">
        <v>989</v>
      </c>
      <c r="F904" s="250" t="b">
        <f>IF(ISERROR(FIND("一建設", cst_wskakunin_sekou1_JIMU_NAME)), FALSE, FIND("一建設", cst_wskakunin_sekou1_JIMU_NAME)=1)</f>
        <v>0</v>
      </c>
      <c r="G904" s="22" t="s">
        <v>990</v>
      </c>
    </row>
    <row r="905" spans="1:8" ht="15" customHeight="1">
      <c r="A905" s="66"/>
      <c r="B905" s="60" t="s">
        <v>991</v>
      </c>
      <c r="D905" s="22"/>
      <c r="E905" s="20" t="s">
        <v>992</v>
      </c>
      <c r="F905" s="250">
        <f>IF(ISERROR(FIND("ケイアイスター不動産", cst_wskakunin_sekou1_JIMU_NAME)), 0, 1)</f>
        <v>0</v>
      </c>
      <c r="G905" s="22"/>
      <c r="H905" s="22"/>
    </row>
    <row r="906" spans="1:8" ht="15" customHeight="1">
      <c r="A906" s="67"/>
      <c r="B906" s="61"/>
      <c r="D906" s="22"/>
      <c r="F906" s="22"/>
      <c r="G906" s="22"/>
      <c r="H906" s="22"/>
    </row>
    <row r="907" spans="1:8" ht="15" customHeight="1">
      <c r="A907" s="51" t="s">
        <v>146</v>
      </c>
      <c r="B907" s="52"/>
      <c r="C907" s="20" t="s">
        <v>993</v>
      </c>
      <c r="D907" s="150" t="s">
        <v>5947</v>
      </c>
      <c r="E907" s="20" t="s">
        <v>994</v>
      </c>
      <c r="F907" s="150" t="str">
        <f>IF(wskakunin_BUILD_NAME="", "",wskakunin_BUILD_NAME)</f>
        <v>テスト０７１１－１</v>
      </c>
      <c r="G907" s="22"/>
      <c r="H907" s="22"/>
    </row>
    <row r="908" spans="1:8" ht="15" customHeight="1">
      <c r="A908" s="56"/>
      <c r="B908" s="68" t="s">
        <v>138</v>
      </c>
      <c r="C908" s="20" t="s">
        <v>2803</v>
      </c>
      <c r="D908" s="258"/>
      <c r="E908" s="20" t="s">
        <v>2868</v>
      </c>
      <c r="F908" s="258" t="str">
        <f>IF(wskakunin_BUILD_NAME_KANA="","",wskakunin_BUILD_NAME_KANA)</f>
        <v/>
      </c>
      <c r="G908" s="22"/>
      <c r="H908" s="22"/>
    </row>
    <row r="909" spans="1:8" ht="15" customHeight="1">
      <c r="A909" s="103" t="s">
        <v>2358</v>
      </c>
      <c r="B909" s="104"/>
      <c r="C909" s="20" t="s">
        <v>2359</v>
      </c>
      <c r="D909" s="150"/>
      <c r="E909" s="20" t="s">
        <v>2360</v>
      </c>
      <c r="F909" s="150" t="str">
        <f>IF(wskakunin_P2_BIKOU="","",wskakunin_P2_BIKOU)</f>
        <v/>
      </c>
    </row>
    <row r="910" spans="1:8" ht="15" customHeight="1">
      <c r="A910" s="56"/>
      <c r="B910" s="68"/>
    </row>
    <row r="912" spans="1:8" ht="15" customHeight="1">
      <c r="A912" s="53" t="s">
        <v>647</v>
      </c>
      <c r="B912" s="54"/>
      <c r="G912" s="22"/>
      <c r="H912" s="22"/>
    </row>
    <row r="913" spans="1:8" ht="15" customHeight="1">
      <c r="A913" s="55"/>
      <c r="B913" s="79" t="s">
        <v>995</v>
      </c>
      <c r="C913" s="20" t="s">
        <v>996</v>
      </c>
      <c r="D913" s="150"/>
      <c r="G913" s="22"/>
      <c r="H913" s="22"/>
    </row>
    <row r="914" spans="1:8" ht="15" customHeight="1">
      <c r="A914" s="55"/>
      <c r="B914" s="78" t="s">
        <v>997</v>
      </c>
      <c r="E914" s="20" t="s">
        <v>998</v>
      </c>
      <c r="F914" s="49" t="str">
        <f>IF(wskakunin_tekihan01_TEKIHAN_STATE=1,"■","□")</f>
        <v>□</v>
      </c>
      <c r="G914" s="22"/>
      <c r="H914" s="22"/>
    </row>
    <row r="915" spans="1:8" ht="15" customHeight="1">
      <c r="A915" s="55"/>
      <c r="B915" s="78" t="s">
        <v>712</v>
      </c>
      <c r="E915" s="20" t="s">
        <v>721</v>
      </c>
      <c r="F915" s="49" t="str">
        <f>IF(wskakunin_tekihan01_TEKIHAN_STATE=2,"■","□")</f>
        <v>□</v>
      </c>
      <c r="G915" s="22"/>
      <c r="H915" s="22"/>
    </row>
    <row r="916" spans="1:8" ht="15" customHeight="1">
      <c r="A916" s="55"/>
      <c r="B916" s="78" t="s">
        <v>713</v>
      </c>
      <c r="E916" s="20" t="s">
        <v>722</v>
      </c>
      <c r="F916" s="49" t="str">
        <f>IF(wskakunin_tekihan01_TEKIHAN_STATE=3,"■","□")</f>
        <v>□</v>
      </c>
      <c r="G916" s="22"/>
      <c r="H916" s="22"/>
    </row>
    <row r="917" spans="1:8" ht="15" customHeight="1">
      <c r="A917" s="55"/>
      <c r="B917" s="79" t="s">
        <v>648</v>
      </c>
      <c r="C917" s="20" t="s">
        <v>999</v>
      </c>
      <c r="D917" s="150"/>
      <c r="E917" s="20" t="s">
        <v>1000</v>
      </c>
      <c r="F917" s="49" t="str">
        <f>IF(wskakunin_tekihan01_TEKIHAN_KIKAN_NAME="","",wskakunin_tekihan01_TEKIHAN_KIKAN_NAME)</f>
        <v/>
      </c>
      <c r="G917" s="22"/>
      <c r="H917" s="22"/>
    </row>
    <row r="918" spans="1:8" ht="15" customHeight="1">
      <c r="A918" s="55"/>
      <c r="B918" s="79" t="s">
        <v>649</v>
      </c>
      <c r="C918" s="20" t="s">
        <v>1001</v>
      </c>
      <c r="D918" s="150"/>
      <c r="E918" s="20" t="s">
        <v>1002</v>
      </c>
      <c r="F918" s="49" t="str">
        <f>IF(wskakunin_tekihan01_TEKIHAN_KIKAN_KEN__ken="","",wskakunin_tekihan01_TEKIHAN_KIKAN_KEN__ken)</f>
        <v/>
      </c>
      <c r="G918" s="22"/>
      <c r="H918" s="22"/>
    </row>
    <row r="919" spans="1:8" ht="15" customHeight="1">
      <c r="A919" s="55"/>
      <c r="B919" s="79" t="s">
        <v>650</v>
      </c>
      <c r="C919" s="20" t="s">
        <v>1003</v>
      </c>
      <c r="D919" s="150"/>
      <c r="E919" s="20" t="s">
        <v>1004</v>
      </c>
      <c r="F919" s="49" t="str">
        <f>IF(wskakunin_tekihan01_TEKIHAN_KIKAN_ADDRESS="","",wskakunin_tekihan01_TEKIHAN_KIKAN_ADDRESS)</f>
        <v/>
      </c>
      <c r="G919" s="22"/>
      <c r="H919" s="22"/>
    </row>
    <row r="920" spans="1:8" ht="15" customHeight="1">
      <c r="A920" s="55"/>
      <c r="B920" s="79" t="s">
        <v>723</v>
      </c>
      <c r="D920" s="150"/>
      <c r="E920" s="20" t="s">
        <v>1005</v>
      </c>
      <c r="F920" s="49" t="str">
        <f>cst_wskakunin_tekihan01_TEKIHAN_KIKAN_NAME&amp;IF(OR(cst_wskakunin_tekihan01_TEKIHAN_KIKAN_KEN__ken&lt;&gt;"",cst_wskakunin_tekihan01_TEKIHAN_KIKAN_ADDRESS&lt;&gt;""),"  ","")&amp;cst_wskakunin_tekihan01_TEKIHAN_KIKAN_KEN__ken&amp;cst_wskakunin_tekihan01_TEKIHAN_KIKAN_ADDRESS</f>
        <v/>
      </c>
      <c r="G920" s="22"/>
      <c r="H920" s="22"/>
    </row>
    <row r="921" spans="1:8" ht="15" customHeight="1">
      <c r="A921" s="55"/>
      <c r="B921" s="79" t="s">
        <v>648</v>
      </c>
      <c r="C921" s="20" t="s">
        <v>1006</v>
      </c>
      <c r="D921" s="150"/>
      <c r="E921" s="20" t="s">
        <v>1007</v>
      </c>
      <c r="F921" s="49" t="str">
        <f>IF(wskakunin_tekihan02_TEKIHAN_KIKAN_NAME="","",wskakunin_tekihan02_TEKIHAN_KIKAN_NAME)</f>
        <v/>
      </c>
      <c r="G921" s="22"/>
      <c r="H921" s="22"/>
    </row>
    <row r="922" spans="1:8" ht="15" customHeight="1">
      <c r="A922" s="55"/>
      <c r="B922" s="79" t="s">
        <v>649</v>
      </c>
      <c r="C922" s="20" t="s">
        <v>1008</v>
      </c>
      <c r="D922" s="150"/>
      <c r="E922" s="20" t="s">
        <v>1009</v>
      </c>
      <c r="F922" s="49" t="str">
        <f>IF(wskakunin_tekihan02_TEKIHAN_KIKAN_KEN__ken="","",wskakunin_tekihan02_TEKIHAN_KIKAN_KEN__ken)</f>
        <v/>
      </c>
      <c r="G922" s="22"/>
      <c r="H922" s="22"/>
    </row>
    <row r="923" spans="1:8" ht="15" customHeight="1">
      <c r="A923" s="55"/>
      <c r="B923" s="79" t="s">
        <v>650</v>
      </c>
      <c r="C923" s="20" t="s">
        <v>1010</v>
      </c>
      <c r="D923" s="150"/>
      <c r="E923" s="20" t="s">
        <v>1011</v>
      </c>
      <c r="F923" s="49" t="str">
        <f>IF(wskakunin_tekihan02_TEKIHAN_KIKAN_ADDRESS="","",wskakunin_tekihan02_TEKIHAN_KIKAN_ADDRESS)</f>
        <v/>
      </c>
      <c r="G923" s="22"/>
      <c r="H923" s="22"/>
    </row>
    <row r="924" spans="1:8" ht="15" customHeight="1">
      <c r="A924" s="55"/>
      <c r="B924" s="79" t="s">
        <v>723</v>
      </c>
      <c r="D924" s="150"/>
      <c r="E924" s="20" t="s">
        <v>1012</v>
      </c>
      <c r="F924" s="49" t="str">
        <f>cst_wskakunin_tekihan02_TEKIHAN_KIKAN_NAME&amp;IF(OR(cst_wskakunin_tekihan02_TEKIHAN_KIKAN_KEN__ken&lt;&gt;"",cst_wskakunin_tekihan02_TEKIHAN_KIKAN_ADDRESS&lt;&gt;""),"  ","")&amp;cst_wskakunin_tekihan02_TEKIHAN_KIKAN_KEN__ken&amp;cst_wskakunin_tekihan02_TEKIHAN_KIKAN_ADDRESS</f>
        <v/>
      </c>
      <c r="G924" s="22"/>
      <c r="H924" s="22"/>
    </row>
    <row r="925" spans="1:8" ht="15" customHeight="1">
      <c r="A925" s="55"/>
      <c r="B925" s="80"/>
      <c r="G925" s="22"/>
      <c r="H925" s="22"/>
    </row>
    <row r="926" spans="1:8" ht="15" customHeight="1">
      <c r="A926" s="53" t="s">
        <v>735</v>
      </c>
      <c r="B926" s="54"/>
      <c r="G926" s="22"/>
      <c r="H926" s="22"/>
    </row>
    <row r="927" spans="1:8" ht="15" customHeight="1">
      <c r="A927" s="55"/>
      <c r="B927" s="78" t="s">
        <v>651</v>
      </c>
      <c r="C927" s="20" t="s">
        <v>1013</v>
      </c>
      <c r="D927" s="49"/>
      <c r="G927" s="22"/>
      <c r="H927" s="22"/>
    </row>
    <row r="928" spans="1:8" ht="15" customHeight="1">
      <c r="A928" s="55"/>
      <c r="B928" s="78" t="s">
        <v>714</v>
      </c>
      <c r="E928" s="20" t="s">
        <v>1014</v>
      </c>
      <c r="F928" s="49" t="str">
        <f>IF(wskakunin_ecotekihan01_TEKIHAN_STATE=1,"■","□")</f>
        <v>□</v>
      </c>
      <c r="G928" s="22">
        <v>1</v>
      </c>
      <c r="H928" s="22"/>
    </row>
    <row r="929" spans="1:8" ht="15" customHeight="1">
      <c r="A929" s="55"/>
      <c r="B929" s="78" t="s">
        <v>715</v>
      </c>
      <c r="E929" s="20" t="s">
        <v>1015</v>
      </c>
      <c r="F929" s="49" t="str">
        <f>IF(wskakunin_ecotekihan01_TEKIHAN_STATE=2,"■","□")</f>
        <v>□</v>
      </c>
      <c r="G929" s="22">
        <v>2</v>
      </c>
      <c r="H929" s="22"/>
    </row>
    <row r="930" spans="1:8" ht="15" customHeight="1">
      <c r="A930" s="55"/>
      <c r="B930" s="78" t="s">
        <v>716</v>
      </c>
      <c r="E930" s="20" t="s">
        <v>1016</v>
      </c>
      <c r="F930" s="49" t="str">
        <f>IF(wskakunin_ecotekihan01_TEKIHAN_STATE=3,"■","□")</f>
        <v>□</v>
      </c>
      <c r="G930" s="22">
        <v>3</v>
      </c>
      <c r="H930" s="22"/>
    </row>
    <row r="931" spans="1:8" ht="15" customHeight="1">
      <c r="A931" s="55"/>
      <c r="B931" s="79" t="s">
        <v>648</v>
      </c>
      <c r="C931" s="20" t="s">
        <v>1017</v>
      </c>
      <c r="D931" s="49"/>
      <c r="E931" s="20" t="s">
        <v>1018</v>
      </c>
      <c r="F931" s="49" t="str">
        <f>IF(wskakunin_ecotekihan01_TEKIHAN_KIKAN_NAME="","",wskakunin_ecotekihan01_TEKIHAN_KIKAN_NAME)</f>
        <v/>
      </c>
      <c r="G931" s="22"/>
      <c r="H931" s="22"/>
    </row>
    <row r="932" spans="1:8" ht="15" customHeight="1">
      <c r="A932" s="55"/>
      <c r="B932" s="79" t="s">
        <v>649</v>
      </c>
      <c r="C932" s="20" t="s">
        <v>1019</v>
      </c>
      <c r="D932" s="49"/>
      <c r="E932" s="20" t="s">
        <v>1020</v>
      </c>
      <c r="F932" s="49" t="str">
        <f>IF(wskakunin_ecotekihan01_TEKIHAN_KIKAN_KEN__ken="","",wskakunin_ecotekihan01_TEKIHAN_KIKAN_KEN__ken)</f>
        <v/>
      </c>
      <c r="G932" s="22"/>
      <c r="H932" s="22"/>
    </row>
    <row r="933" spans="1:8" ht="15" customHeight="1">
      <c r="A933" s="55"/>
      <c r="B933" s="79" t="s">
        <v>650</v>
      </c>
      <c r="C933" s="20" t="s">
        <v>1021</v>
      </c>
      <c r="D933" s="49"/>
      <c r="E933" s="20" t="s">
        <v>1022</v>
      </c>
      <c r="F933" s="49" t="str">
        <f>IF(wskakunin_ecotekihan01_TEKIHAN_KIKAN_ADDRESS="","",wskakunin_ecotekihan01_TEKIHAN_KIKAN_ADDRESS)</f>
        <v/>
      </c>
      <c r="G933" s="22"/>
      <c r="H933" s="22"/>
    </row>
    <row r="934" spans="1:8" ht="15" customHeight="1">
      <c r="A934" s="55"/>
      <c r="B934" s="79"/>
      <c r="G934" s="22"/>
      <c r="H934" s="22"/>
    </row>
    <row r="935" spans="1:8" ht="15" customHeight="1">
      <c r="A935" s="55"/>
      <c r="B935" s="79" t="s">
        <v>736</v>
      </c>
      <c r="E935" s="20" t="s">
        <v>1023</v>
      </c>
      <c r="F935" s="49" t="str">
        <f>IF(wskakunin_ecotekihan01_TEKIHAN_STATE=1,cst_wskakunin_ecotekihan01_TEKIHAN_KIKAN_NAME&amp;IF(OR(cst_wskakunin_ecotekihan01_TEKIHAN_KIKAN_KEN__ken&lt;&gt;"",cst_wskakunin_ecotekihan01_TEKIHAN_KIKAN_ADDRESS&lt;&gt;""),"  ","")&amp;cst_wskakunin_ecotekihan01_TEKIHAN_KIKAN_KEN__ken&amp;cst_wskakunin_ecotekihan01_TEKIHAN_KIKAN_ADDRESS,"")</f>
        <v/>
      </c>
      <c r="G935" s="22"/>
      <c r="H935" s="22"/>
    </row>
    <row r="936" spans="1:8" ht="15" customHeight="1">
      <c r="A936" s="55"/>
      <c r="B936" s="79" t="s">
        <v>737</v>
      </c>
      <c r="E936" s="20" t="s">
        <v>1024</v>
      </c>
      <c r="F936" s="49" t="str">
        <f>IF(wskakunin_ecotekihan01_TEKIHAN_STATE=2,cst_wskakunin_ecotekihan01_TEKIHAN_KIKAN_NAME&amp;IF(OR(cst_wskakunin_ecotekihan01_TEKIHAN_KIKAN_KEN__ken&lt;&gt;"",cst_wskakunin_ecotekihan01_TEKIHAN_KIKAN_ADDRESS&lt;&gt;""),"  ","")&amp;cst_wskakunin_ecotekihan01_TEKIHAN_KIKAN_KEN__ken&amp;cst_wskakunin_ecotekihan01_TEKIHAN_KIKAN_ADDRESS,"")</f>
        <v/>
      </c>
      <c r="G936" s="22"/>
      <c r="H936" s="22"/>
    </row>
    <row r="937" spans="1:8" ht="15" customHeight="1">
      <c r="A937" s="55"/>
      <c r="B937" s="79" t="s">
        <v>726</v>
      </c>
      <c r="C937" s="20" t="s">
        <v>1025</v>
      </c>
      <c r="D937" s="49"/>
      <c r="E937" s="20" t="s">
        <v>734</v>
      </c>
      <c r="F937" s="49" t="str">
        <f>IF(wskakunin_ecotekihan01_FUYOU_CAUSE="","",wskakunin_ecotekihan01_FUYOU_CAUSE)</f>
        <v/>
      </c>
      <c r="G937" s="22"/>
      <c r="H937" s="22"/>
    </row>
    <row r="938" spans="1:8" ht="15" customHeight="1">
      <c r="A938" s="56"/>
      <c r="B938" s="80"/>
      <c r="G938" s="22"/>
      <c r="H938" s="22"/>
    </row>
    <row r="939" spans="1:8" ht="15" customHeight="1">
      <c r="G939" s="22"/>
      <c r="H939" s="22"/>
    </row>
    <row r="940" spans="1:8" ht="15" customHeight="1">
      <c r="A940" s="57" t="s">
        <v>147</v>
      </c>
      <c r="B940" s="116"/>
      <c r="G940" s="22"/>
      <c r="H940" s="22"/>
    </row>
    <row r="941" spans="1:8" ht="15" customHeight="1">
      <c r="A941" s="222" t="s">
        <v>1298</v>
      </c>
      <c r="B941" s="81" t="s">
        <v>137</v>
      </c>
      <c r="C941" s="20" t="s">
        <v>1026</v>
      </c>
      <c r="D941" s="250"/>
      <c r="E941" s="20" t="s">
        <v>1027</v>
      </c>
      <c r="F941" s="250" t="str">
        <f>IF(wskakunin_p4_1_youto1_YOUTO="", "", wskakunin_p4_1_youto1_YOUTO)</f>
        <v/>
      </c>
      <c r="G941" s="22"/>
      <c r="H941" s="22"/>
    </row>
    <row r="942" spans="1:8" ht="15" customHeight="1">
      <c r="A942" s="117"/>
      <c r="B942" s="81" t="s">
        <v>1028</v>
      </c>
      <c r="C942" s="20" t="s">
        <v>1029</v>
      </c>
      <c r="D942" s="252"/>
      <c r="E942" s="20" t="s">
        <v>1030</v>
      </c>
      <c r="F942" s="250" t="str">
        <f>IF(wskakunin_p4_1_youto1_YOUTO_CODE="","",wskakunin_p4_1_youto1_YOUTO_CODE)</f>
        <v/>
      </c>
      <c r="G942" s="22"/>
      <c r="H942" s="22"/>
    </row>
    <row r="943" spans="1:8" ht="15" customHeight="1">
      <c r="A943" s="117"/>
      <c r="B943" s="81" t="s">
        <v>60</v>
      </c>
      <c r="C943" s="110"/>
      <c r="D943" s="252"/>
      <c r="E943" s="20" t="s">
        <v>1031</v>
      </c>
      <c r="F943" s="250"/>
      <c r="G943" s="22"/>
      <c r="H943" s="22"/>
    </row>
    <row r="944" spans="1:8" ht="15" customHeight="1">
      <c r="A944" s="117"/>
      <c r="B944" s="81" t="s">
        <v>1032</v>
      </c>
      <c r="C944" s="110"/>
      <c r="D944" s="252"/>
      <c r="E944" s="20" t="s">
        <v>1033</v>
      </c>
      <c r="F944" s="250"/>
      <c r="G944" s="22"/>
      <c r="H944" s="22"/>
    </row>
    <row r="945" spans="1:8" ht="15" customHeight="1">
      <c r="A945" s="117"/>
      <c r="B945" s="81" t="s">
        <v>65</v>
      </c>
      <c r="C945" s="110"/>
      <c r="D945" s="252"/>
      <c r="E945" s="20" t="s">
        <v>1034</v>
      </c>
      <c r="F945" s="250"/>
      <c r="G945" s="22"/>
      <c r="H945" s="22"/>
    </row>
    <row r="946" spans="1:8" ht="15" customHeight="1">
      <c r="A946" s="117"/>
      <c r="B946" s="81" t="s">
        <v>67</v>
      </c>
      <c r="C946" s="110"/>
      <c r="D946" s="252"/>
      <c r="E946" s="20" t="s">
        <v>1035</v>
      </c>
      <c r="F946" s="250"/>
      <c r="G946" s="22"/>
      <c r="H946" s="22"/>
    </row>
    <row r="947" spans="1:8" ht="15" customHeight="1">
      <c r="A947" s="117"/>
      <c r="B947" s="81" t="s">
        <v>69</v>
      </c>
      <c r="C947" s="110"/>
      <c r="D947" s="252"/>
      <c r="E947" s="20" t="s">
        <v>1036</v>
      </c>
      <c r="F947" s="250"/>
      <c r="G947" s="22"/>
      <c r="H947" s="22"/>
    </row>
    <row r="948" spans="1:8" ht="15" customHeight="1">
      <c r="A948" s="117"/>
      <c r="B948" s="81" t="s">
        <v>71</v>
      </c>
      <c r="C948" s="110"/>
      <c r="D948" s="252"/>
      <c r="E948" s="20" t="s">
        <v>1037</v>
      </c>
      <c r="F948" s="250"/>
      <c r="G948" s="22"/>
      <c r="H948" s="22"/>
    </row>
    <row r="949" spans="1:8" ht="15" customHeight="1">
      <c r="A949" s="117"/>
      <c r="B949" s="81" t="s">
        <v>8</v>
      </c>
      <c r="C949" s="110"/>
      <c r="D949" s="252"/>
      <c r="E949" s="20" t="s">
        <v>1038</v>
      </c>
      <c r="F949" s="260" t="str">
        <f>IF(D942="08010","■","□")</f>
        <v>□</v>
      </c>
      <c r="G949" s="22"/>
      <c r="H949" s="22"/>
    </row>
    <row r="950" spans="1:8" ht="15" customHeight="1">
      <c r="A950" s="66"/>
      <c r="B950" s="81" t="s">
        <v>119</v>
      </c>
      <c r="C950" s="20" t="s">
        <v>1039</v>
      </c>
      <c r="D950" s="250"/>
      <c r="E950" s="20" t="s">
        <v>1040</v>
      </c>
      <c r="F950" s="250" t="str">
        <f>IF(wskakunin_p4_1__kouji="", "", wskakunin_p4_1__kouji)</f>
        <v/>
      </c>
      <c r="G950" s="22"/>
      <c r="H950" s="22"/>
    </row>
    <row r="951" spans="1:8" ht="15" customHeight="1">
      <c r="A951" s="66"/>
      <c r="B951" s="81" t="s">
        <v>149</v>
      </c>
      <c r="C951" s="20" t="s">
        <v>1041</v>
      </c>
      <c r="D951" s="250"/>
      <c r="E951" s="20" t="s">
        <v>1042</v>
      </c>
      <c r="F951" s="250" t="str">
        <f>IF(wskakunin_p4_1_KAISU_TIKAI_NOZOKU="", "", wskakunin_p4_1_KAISU_TIKAI_NOZOKU)</f>
        <v/>
      </c>
      <c r="G951" s="22"/>
      <c r="H951" s="22"/>
    </row>
    <row r="952" spans="1:8" ht="15" customHeight="1">
      <c r="A952" s="66"/>
      <c r="B952" s="81" t="s">
        <v>150</v>
      </c>
      <c r="C952" s="20" t="s">
        <v>1043</v>
      </c>
      <c r="D952" s="250"/>
      <c r="E952" s="20" t="s">
        <v>1044</v>
      </c>
      <c r="F952" s="250" t="str">
        <f>IF(wskakunin_p4_1_KAISU_TIKAI="", "", wskakunin_p4_1_KAISU_TIKAI)</f>
        <v/>
      </c>
      <c r="G952" s="22"/>
      <c r="H952" s="22"/>
    </row>
    <row r="953" spans="1:8" ht="15" customHeight="1">
      <c r="A953" s="66"/>
      <c r="B953" s="81" t="s">
        <v>118</v>
      </c>
      <c r="C953" s="20" t="s">
        <v>1045</v>
      </c>
      <c r="D953" s="250"/>
      <c r="E953" s="20" t="s">
        <v>1046</v>
      </c>
      <c r="F953" s="250" t="str">
        <f>IF(wskakunin_p4_1_KOUZOU1="", "", wskakunin_p4_1_KOUZOU1)</f>
        <v/>
      </c>
      <c r="G953" s="22"/>
      <c r="H953" s="22"/>
    </row>
    <row r="954" spans="1:8" ht="15" customHeight="1">
      <c r="A954" s="66"/>
      <c r="B954" s="81" t="s">
        <v>151</v>
      </c>
      <c r="C954" s="20" t="s">
        <v>1047</v>
      </c>
      <c r="D954" s="250"/>
      <c r="E954" s="20" t="s">
        <v>1048</v>
      </c>
      <c r="F954" s="250" t="str">
        <f>IF(wskakunin_p4_1_KOUZOU2="", "", wskakunin_p4_1_KOUZOU2)</f>
        <v/>
      </c>
      <c r="G954" s="22"/>
      <c r="H954" s="22"/>
    </row>
    <row r="955" spans="1:8" ht="15" customHeight="1">
      <c r="A955" s="66"/>
      <c r="B955" s="81" t="s">
        <v>152</v>
      </c>
      <c r="C955" s="20" t="s">
        <v>1049</v>
      </c>
      <c r="D955" s="259"/>
      <c r="E955" s="20" t="s">
        <v>1050</v>
      </c>
      <c r="F955" s="250" t="str">
        <f>IF(wskakunin_p4_1_TAKASA_MAX="", "", wskakunin_p4_1_TAKASA_MAX)</f>
        <v/>
      </c>
      <c r="G955" s="22"/>
      <c r="H955" s="22"/>
    </row>
    <row r="956" spans="1:8" ht="15" customHeight="1">
      <c r="A956" s="66"/>
      <c r="B956" s="81" t="s">
        <v>153</v>
      </c>
      <c r="C956" s="20" t="s">
        <v>1051</v>
      </c>
      <c r="D956" s="259"/>
      <c r="E956" s="20" t="s">
        <v>1052</v>
      </c>
      <c r="F956" s="250" t="str">
        <f>IF(wskakunin_p4_1_TAKASA_KEN_MAX="", "", wskakunin_p4_1_TAKASA_KEN_MAX)</f>
        <v/>
      </c>
      <c r="G956" s="22"/>
      <c r="H956" s="22"/>
    </row>
    <row r="957" spans="1:8" ht="15" customHeight="1">
      <c r="A957" s="66"/>
      <c r="B957" s="59" t="s">
        <v>2709</v>
      </c>
      <c r="C957" s="20" t="s">
        <v>3607</v>
      </c>
      <c r="D957" s="259"/>
      <c r="E957" s="20" t="s">
        <v>3608</v>
      </c>
      <c r="F957" s="250" t="str">
        <f>IF(wskakunin_p4_1_KAISU_YUKA_MENSEKI_SHINSEI="","",wskakunin_p4_1_KAISU_YUKA_MENSEKI_SHINSEI)</f>
        <v/>
      </c>
      <c r="G957" s="22"/>
      <c r="H957" s="22"/>
    </row>
    <row r="958" spans="1:8" ht="15" customHeight="1">
      <c r="A958" s="66"/>
      <c r="B958" s="59" t="s">
        <v>3581</v>
      </c>
      <c r="C958" s="20" t="s">
        <v>3582</v>
      </c>
      <c r="D958" s="259"/>
      <c r="E958" s="20" t="s">
        <v>3583</v>
      </c>
      <c r="F958" s="250" t="str">
        <f>IF(wskakunin_p4_1_TOKUREI_KAKUNIN_FLAG=1,"有","無")</f>
        <v>無</v>
      </c>
      <c r="G958" s="22"/>
      <c r="H958" s="22"/>
    </row>
    <row r="959" spans="1:8" ht="15" customHeight="1">
      <c r="A959" s="66"/>
      <c r="B959" s="59"/>
      <c r="D959" s="221"/>
      <c r="E959" s="20" t="s">
        <v>3584</v>
      </c>
      <c r="F959" s="250" t="str">
        <f>IF(cst_wskakunin_p4_1_TOKUREI_KAKUNIN_FLAG="有","■","□")</f>
        <v>□</v>
      </c>
      <c r="G959" s="22"/>
      <c r="H959" s="22"/>
    </row>
    <row r="960" spans="1:8" ht="15" customHeight="1">
      <c r="A960" s="66"/>
      <c r="B960" s="59"/>
      <c r="D960" s="221"/>
      <c r="E960" s="20" t="s">
        <v>3585</v>
      </c>
      <c r="F960" s="250" t="str">
        <f>IF(cst_wskakunin_p4_1_TOKUREI_KAKUNIN_FLAG="無","■","□")</f>
        <v>■</v>
      </c>
      <c r="G960" s="22"/>
      <c r="H960" s="22"/>
    </row>
    <row r="961" spans="1:8" ht="15" customHeight="1">
      <c r="A961" s="67"/>
      <c r="B961" s="119"/>
      <c r="D961" s="221"/>
      <c r="F961" s="22"/>
      <c r="G961" s="22"/>
      <c r="H961" s="22"/>
    </row>
    <row r="962" spans="1:8" ht="15" customHeight="1">
      <c r="A962" s="679"/>
      <c r="B962" s="682" t="s">
        <v>3610</v>
      </c>
      <c r="C962" s="20" t="s">
        <v>3609</v>
      </c>
      <c r="D962" s="259"/>
      <c r="E962" s="20" t="s">
        <v>3615</v>
      </c>
      <c r="F962" s="250" t="str">
        <f>IF(wskakunin_p4_1_p5_1_KAI="","",wskakunin_p4_1_p5_1_KAI)</f>
        <v/>
      </c>
      <c r="G962" s="22"/>
      <c r="H962" s="22"/>
    </row>
    <row r="963" spans="1:8" ht="15" customHeight="1">
      <c r="A963" s="680"/>
      <c r="B963" s="81" t="s">
        <v>3611</v>
      </c>
      <c r="C963" s="20" t="s">
        <v>3612</v>
      </c>
      <c r="D963" s="259"/>
      <c r="E963" s="20" t="s">
        <v>3616</v>
      </c>
      <c r="F963" s="250" t="str">
        <f>IF(wskakunin_p4_1_p5_1_P4_MENSEKI_SHINSEI="","",wskakunin_p4_1_p5_1_P4_MENSEKI_SHINSEI)</f>
        <v/>
      </c>
      <c r="G963" s="22"/>
      <c r="H963" s="22"/>
    </row>
    <row r="964" spans="1:8" ht="15" customHeight="1">
      <c r="A964" s="680"/>
      <c r="B964" s="81" t="s">
        <v>3613</v>
      </c>
      <c r="C964" s="20" t="s">
        <v>3617</v>
      </c>
      <c r="D964" s="259"/>
      <c r="E964" s="20" t="s">
        <v>3619</v>
      </c>
      <c r="F964" s="250" t="str">
        <f>IF(wskakunin_p4_1_p5_2_KAI="","",wskakunin_p4_1_p5_2_KAI)</f>
        <v/>
      </c>
      <c r="G964" s="22"/>
      <c r="H964" s="22"/>
    </row>
    <row r="965" spans="1:8" ht="15" customHeight="1">
      <c r="A965" s="680"/>
      <c r="B965" s="81" t="s">
        <v>3614</v>
      </c>
      <c r="C965" s="20" t="s">
        <v>3618</v>
      </c>
      <c r="D965" s="259"/>
      <c r="E965" s="20" t="s">
        <v>3620</v>
      </c>
      <c r="F965" s="250" t="str">
        <f>IF(wskakunin_p4_1_p5_2_P4_MENSEKI_SHINSEI="","",wskakunin_p4_1_p5_2_P4_MENSEKI_SHINSEI)</f>
        <v/>
      </c>
      <c r="G965" s="22"/>
      <c r="H965" s="22"/>
    </row>
    <row r="966" spans="1:8" ht="15" customHeight="1">
      <c r="A966" s="680"/>
      <c r="B966" s="81" t="s">
        <v>3621</v>
      </c>
      <c r="C966" s="20" t="s">
        <v>3623</v>
      </c>
      <c r="D966" s="259"/>
      <c r="E966" s="20" t="s">
        <v>3625</v>
      </c>
      <c r="F966" s="250" t="str">
        <f>IF(wskakunin_p4_1_p5_3_KAI="","",wskakunin_p4_1_p5_3_KAI)</f>
        <v/>
      </c>
      <c r="G966" s="22"/>
      <c r="H966" s="22"/>
    </row>
    <row r="967" spans="1:8" ht="15" customHeight="1">
      <c r="A967" s="681"/>
      <c r="B967" s="81" t="s">
        <v>3622</v>
      </c>
      <c r="C967" s="20" t="s">
        <v>3624</v>
      </c>
      <c r="D967" s="259"/>
      <c r="E967" s="20" t="s">
        <v>3626</v>
      </c>
      <c r="F967" s="250" t="str">
        <f>IF(wskakunin_p4_1_p5_3_P4_MENSEKI_SHINSEI="","",wskakunin_p4_1_p5_3_P4_MENSEKI_SHINSEI)</f>
        <v/>
      </c>
      <c r="G967" s="22"/>
      <c r="H967" s="22"/>
    </row>
    <row r="969" spans="1:8" ht="15" customHeight="1">
      <c r="A969" s="63" t="s">
        <v>127</v>
      </c>
      <c r="B969" s="111"/>
      <c r="G969" s="22"/>
      <c r="H969" s="22"/>
    </row>
    <row r="970" spans="1:8" ht="15" customHeight="1">
      <c r="A970" s="51" t="s">
        <v>1053</v>
      </c>
      <c r="B970" s="54"/>
      <c r="G970" s="22"/>
      <c r="H970" s="22"/>
    </row>
    <row r="971" spans="1:8" ht="15" customHeight="1">
      <c r="A971" s="88"/>
      <c r="B971" s="82" t="s">
        <v>740</v>
      </c>
      <c r="C971" s="20" t="s">
        <v>1054</v>
      </c>
      <c r="D971" s="150" t="s">
        <v>5944</v>
      </c>
      <c r="E971" s="20" t="s">
        <v>1055</v>
      </c>
      <c r="F971" s="150" t="str">
        <f>IF(wskakunin_BUILD__address="", "", wskakunin_BUILD__address)</f>
        <v>埼玉県さいたま市緑区</v>
      </c>
      <c r="G971" s="22"/>
      <c r="H971" s="22"/>
    </row>
    <row r="972" spans="1:8" ht="15" customHeight="1">
      <c r="A972" s="88"/>
      <c r="B972" s="148" t="s">
        <v>1389</v>
      </c>
      <c r="C972" s="20" t="s">
        <v>1056</v>
      </c>
      <c r="D972" s="150" t="s">
        <v>5946</v>
      </c>
      <c r="E972" s="20" t="s">
        <v>1057</v>
      </c>
      <c r="F972" s="150" t="str">
        <f>IF(wskakunin_BUILD_KEN__ken="","",wskakunin_BUILD_KEN__ken)</f>
        <v>埼玉県</v>
      </c>
      <c r="G972" s="22"/>
      <c r="H972" s="22"/>
    </row>
    <row r="973" spans="1:8" ht="15" customHeight="1">
      <c r="A973" s="88"/>
      <c r="B973" s="148" t="s">
        <v>1390</v>
      </c>
      <c r="C973" s="20" t="s">
        <v>1387</v>
      </c>
      <c r="D973" s="150" t="s">
        <v>5945</v>
      </c>
      <c r="E973" s="20" t="s">
        <v>1388</v>
      </c>
      <c r="F973" s="150" t="str">
        <f>IF(wskakunin_BUILD_ADDRESS="","",wskakunin_BUILD_ADDRESS)</f>
        <v>さいたま市緑区</v>
      </c>
      <c r="G973" s="22"/>
      <c r="H973" s="22"/>
    </row>
    <row r="974" spans="1:8" ht="15" customHeight="1">
      <c r="A974" s="89"/>
      <c r="B974" s="90"/>
      <c r="D974" s="22"/>
      <c r="F974" s="22"/>
      <c r="G974" s="22"/>
      <c r="H974" s="22"/>
    </row>
    <row r="975" spans="1:8" ht="15" customHeight="1">
      <c r="A975" s="51" t="s">
        <v>623</v>
      </c>
      <c r="B975" s="54"/>
      <c r="G975" s="22"/>
      <c r="H975" s="22"/>
    </row>
    <row r="976" spans="1:8" ht="15" customHeight="1">
      <c r="A976" s="88"/>
      <c r="B976" s="82" t="s">
        <v>19</v>
      </c>
      <c r="C976" s="20" t="s">
        <v>1391</v>
      </c>
      <c r="D976" s="49" t="s">
        <v>5946</v>
      </c>
      <c r="E976" s="20" t="s">
        <v>1393</v>
      </c>
      <c r="F976" s="49" t="str">
        <f>IF(wskakunin_BUILD_JYUKYO__address="","",wskakunin_BUILD_JYUKYO__address)</f>
        <v>埼玉県</v>
      </c>
      <c r="G976" s="22"/>
      <c r="H976" s="22"/>
    </row>
    <row r="977" spans="1:8" ht="15" customHeight="1">
      <c r="A977" s="88"/>
      <c r="B977" s="148" t="s">
        <v>1389</v>
      </c>
      <c r="C977" s="20" t="s">
        <v>1392</v>
      </c>
      <c r="D977" s="49" t="s">
        <v>5946</v>
      </c>
      <c r="E977" s="20" t="s">
        <v>1394</v>
      </c>
      <c r="F977" s="49" t="str">
        <f>IF(wskakunin_BUILD_JYUKYO_KEN__ken="","",wskakunin_BUILD_JYUKYO_KEN__ken)</f>
        <v>埼玉県</v>
      </c>
      <c r="G977" s="22"/>
      <c r="H977" s="22"/>
    </row>
    <row r="978" spans="1:8" ht="15" customHeight="1">
      <c r="A978" s="88"/>
      <c r="B978" s="148" t="s">
        <v>1390</v>
      </c>
      <c r="C978" s="20" t="s">
        <v>1058</v>
      </c>
      <c r="D978" s="150"/>
      <c r="E978" s="20" t="s">
        <v>1059</v>
      </c>
      <c r="F978" s="150" t="str">
        <f>IF(wskakunin_BUILD_JYUKYO_ADDRESS="","",wskakunin_BUILD_JYUKYO_ADDRESS)</f>
        <v/>
      </c>
      <c r="G978" s="22"/>
      <c r="H978" s="22"/>
    </row>
    <row r="979" spans="1:8" ht="15" customHeight="1">
      <c r="A979" s="89"/>
      <c r="B979" s="90"/>
      <c r="D979" s="22"/>
      <c r="F979" s="22"/>
      <c r="G979" s="22"/>
      <c r="H979" s="22"/>
    </row>
    <row r="980" spans="1:8" ht="15" customHeight="1">
      <c r="A980" s="1" t="s">
        <v>1060</v>
      </c>
      <c r="B980" s="54"/>
      <c r="G980" s="22"/>
      <c r="H980" s="22"/>
    </row>
    <row r="981" spans="1:8" ht="15" customHeight="1">
      <c r="A981" s="10"/>
      <c r="B981" s="82" t="s">
        <v>462</v>
      </c>
      <c r="C981" s="20" t="s">
        <v>1061</v>
      </c>
      <c r="D981" s="150"/>
      <c r="E981" s="20" t="s">
        <v>1062</v>
      </c>
      <c r="F981" s="150" t="str">
        <f>IF(wskakunin_KUIKI_TOSI=1,"■","□")</f>
        <v>□</v>
      </c>
      <c r="H981" s="22"/>
    </row>
    <row r="982" spans="1:8" ht="15" customHeight="1">
      <c r="A982" s="10"/>
      <c r="B982" s="82" t="s">
        <v>148</v>
      </c>
      <c r="C982" s="20" t="s">
        <v>1063</v>
      </c>
      <c r="D982" s="150"/>
      <c r="E982" s="20" t="s">
        <v>1064</v>
      </c>
      <c r="F982" s="150" t="str">
        <f>IF(wskakunin__kuiki="", "", wskakunin__kuiki)</f>
        <v/>
      </c>
      <c r="G982" s="22"/>
      <c r="H982" s="22"/>
    </row>
    <row r="983" spans="1:8" ht="15" customHeight="1">
      <c r="A983" s="10"/>
      <c r="B983" s="82"/>
      <c r="D983" s="22"/>
      <c r="E983" s="20" t="s">
        <v>2838</v>
      </c>
      <c r="F983" s="150" t="str">
        <f>IF(cst_wskakunin__kuiki="都市計画区域内","■","□")</f>
        <v>□</v>
      </c>
      <c r="G983" s="22"/>
      <c r="H983" s="22"/>
    </row>
    <row r="984" spans="1:8" ht="15" customHeight="1">
      <c r="A984" s="10"/>
      <c r="B984" s="82" t="s">
        <v>466</v>
      </c>
      <c r="C984" s="20" t="s">
        <v>1065</v>
      </c>
      <c r="D984" s="150"/>
      <c r="E984" s="20" t="s">
        <v>1066</v>
      </c>
      <c r="F984" s="150" t="str">
        <f>IF(wskakunin_KUIKI_SIGAIKA=1,"■","□")</f>
        <v>□</v>
      </c>
      <c r="G984" s="22"/>
      <c r="H984" s="22"/>
    </row>
    <row r="985" spans="1:8" ht="15" customHeight="1">
      <c r="A985" s="10"/>
      <c r="B985" s="82" t="s">
        <v>465</v>
      </c>
      <c r="C985" s="20" t="s">
        <v>1067</v>
      </c>
      <c r="D985" s="150"/>
      <c r="E985" s="20" t="s">
        <v>1068</v>
      </c>
      <c r="F985" s="150" t="str">
        <f>IF(wskakunin__tosi_kuiki="", "", wskakunin__tosi_kuiki)</f>
        <v/>
      </c>
      <c r="G985" s="22"/>
      <c r="H985" s="22"/>
    </row>
    <row r="986" spans="1:8" ht="15" customHeight="1">
      <c r="A986" s="10"/>
      <c r="B986" s="82" t="s">
        <v>467</v>
      </c>
      <c r="C986" s="20" t="s">
        <v>1069</v>
      </c>
      <c r="D986" s="150"/>
      <c r="E986" s="20" t="s">
        <v>1070</v>
      </c>
      <c r="F986" s="150" t="str">
        <f>IF(wskakunin_KUIKI_TYOSEI=1,"■","□")</f>
        <v>□</v>
      </c>
      <c r="H986" s="22"/>
    </row>
    <row r="987" spans="1:8" ht="15" customHeight="1">
      <c r="A987" s="10"/>
      <c r="B987" s="82" t="s">
        <v>468</v>
      </c>
      <c r="C987" s="20" t="s">
        <v>1071</v>
      </c>
      <c r="D987" s="150"/>
      <c r="E987" s="20" t="s">
        <v>1072</v>
      </c>
      <c r="F987" s="150" t="str">
        <f>IF(wskakunin_KUIKI_HISETTEI=1,"■","□")</f>
        <v>□</v>
      </c>
      <c r="H987" s="22"/>
    </row>
    <row r="988" spans="1:8" ht="15" customHeight="1">
      <c r="A988" s="10"/>
      <c r="B988" s="82" t="s">
        <v>463</v>
      </c>
      <c r="C988" s="20" t="s">
        <v>1073</v>
      </c>
      <c r="D988" s="150"/>
      <c r="E988" s="20" t="s">
        <v>1074</v>
      </c>
      <c r="F988" s="150" t="str">
        <f>IF(wskakunin_KUIKI_JYUN_TOSHI=1,"■","□")</f>
        <v>□</v>
      </c>
      <c r="H988" s="22"/>
    </row>
    <row r="989" spans="1:8" ht="15" customHeight="1">
      <c r="A989" s="10"/>
      <c r="B989" s="79" t="s">
        <v>464</v>
      </c>
      <c r="C989" s="20" t="s">
        <v>1075</v>
      </c>
      <c r="D989" s="150"/>
      <c r="E989" s="20" t="s">
        <v>1076</v>
      </c>
      <c r="F989" s="150" t="str">
        <f>IF(wskakunin_KUIKI_KUIKIGAI=1,"■","□")</f>
        <v>□</v>
      </c>
      <c r="H989" s="22"/>
    </row>
    <row r="990" spans="1:8" ht="15" customHeight="1">
      <c r="A990" s="11"/>
      <c r="B990" s="80"/>
      <c r="D990" s="22"/>
      <c r="F990" s="22"/>
      <c r="H990" s="22"/>
    </row>
    <row r="991" spans="1:8" ht="15" customHeight="1">
      <c r="A991" s="1" t="s">
        <v>624</v>
      </c>
      <c r="B991" s="33"/>
      <c r="C991" s="20" t="s">
        <v>1077</v>
      </c>
      <c r="D991" s="150"/>
      <c r="E991" s="20" t="s">
        <v>1078</v>
      </c>
      <c r="F991" s="150" t="str">
        <f>IF(wskakunin__bouka="", "", wskakunin__bouka)</f>
        <v/>
      </c>
      <c r="H991" s="22"/>
    </row>
    <row r="992" spans="1:8" ht="15" customHeight="1">
      <c r="A992" s="10"/>
      <c r="B992" s="76" t="s">
        <v>469</v>
      </c>
      <c r="C992" s="20" t="s">
        <v>1079</v>
      </c>
      <c r="D992" s="150"/>
      <c r="E992" s="20" t="s">
        <v>1080</v>
      </c>
      <c r="F992" s="150" t="str">
        <f>IF(wskakunin_BOUKA_BOUKA=1,"■","□")</f>
        <v>□</v>
      </c>
      <c r="H992" s="22"/>
    </row>
    <row r="993" spans="1:8" ht="15" customHeight="1">
      <c r="A993" s="10"/>
      <c r="B993" s="76" t="s">
        <v>470</v>
      </c>
      <c r="C993" s="20" t="s">
        <v>1081</v>
      </c>
      <c r="D993" s="150"/>
      <c r="E993" s="20" t="s">
        <v>1082</v>
      </c>
      <c r="F993" s="150" t="str">
        <f>IF(wskakunin_BOUKA_JYUN_BOUKA=1,"■","□")</f>
        <v>□</v>
      </c>
      <c r="H993" s="22"/>
    </row>
    <row r="994" spans="1:8" ht="15" customHeight="1">
      <c r="A994" s="10"/>
      <c r="B994" s="76" t="s">
        <v>230</v>
      </c>
      <c r="C994" s="20" t="s">
        <v>1083</v>
      </c>
      <c r="D994" s="150"/>
      <c r="E994" s="20" t="s">
        <v>1084</v>
      </c>
      <c r="F994" s="150" t="str">
        <f>IF(wskakunin_BOUKA_NASI=1,"■","□")</f>
        <v>□</v>
      </c>
      <c r="H994" s="22"/>
    </row>
    <row r="995" spans="1:8" ht="15" customHeight="1">
      <c r="A995" s="10"/>
      <c r="B995" s="76" t="s">
        <v>471</v>
      </c>
      <c r="C995" s="20" t="s">
        <v>1085</v>
      </c>
      <c r="D995" s="150"/>
      <c r="E995" s="20" t="s">
        <v>1086</v>
      </c>
      <c r="F995" s="150" t="str">
        <f>IF(wskakunin_BOUKA_22JYO=1,"■","□")</f>
        <v>□</v>
      </c>
      <c r="H995" s="22"/>
    </row>
    <row r="996" spans="1:8" ht="15" customHeight="1">
      <c r="A996" s="11"/>
      <c r="B996" s="77"/>
      <c r="D996" s="22"/>
      <c r="F996" s="22"/>
      <c r="H996" s="22"/>
    </row>
    <row r="997" spans="1:8" ht="15" customHeight="1">
      <c r="A997" s="1" t="s">
        <v>625</v>
      </c>
      <c r="B997" s="33"/>
      <c r="C997" s="20" t="s">
        <v>1087</v>
      </c>
      <c r="D997" s="150"/>
      <c r="E997" s="20" t="s">
        <v>1088</v>
      </c>
      <c r="F997" s="150" t="str">
        <f>IF(wskakunin_SONOTA_KUIKI="","",wskakunin_SONOTA_KUIKI)</f>
        <v/>
      </c>
      <c r="H997" s="22"/>
    </row>
    <row r="998" spans="1:8" ht="15" customHeight="1">
      <c r="A998" s="11"/>
      <c r="B998" s="68"/>
      <c r="H998" s="22"/>
    </row>
    <row r="999" spans="1:8" ht="15" customHeight="1">
      <c r="A999" s="32" t="s">
        <v>626</v>
      </c>
      <c r="B999" s="32"/>
      <c r="D999" s="22"/>
      <c r="F999" s="22"/>
      <c r="H999" s="22"/>
    </row>
    <row r="1000" spans="1:8" ht="15" customHeight="1">
      <c r="A1000" s="32"/>
      <c r="B1000" s="76" t="s">
        <v>627</v>
      </c>
      <c r="C1000" s="20" t="s">
        <v>1089</v>
      </c>
      <c r="D1000" s="261"/>
      <c r="E1000" s="20" t="s">
        <v>1090</v>
      </c>
      <c r="F1000" s="261" t="str">
        <f>IF(wskakunin_DOURO_FUKUIN="","",wskakunin_DOURO_FUKUIN)</f>
        <v/>
      </c>
      <c r="H1000" s="22"/>
    </row>
    <row r="1001" spans="1:8" ht="15" customHeight="1">
      <c r="A1001" s="32"/>
      <c r="B1001" s="76" t="s">
        <v>628</v>
      </c>
      <c r="C1001" s="20" t="s">
        <v>1091</v>
      </c>
      <c r="D1001" s="261"/>
      <c r="E1001" s="20" t="s">
        <v>1092</v>
      </c>
      <c r="F1001" s="261" t="str">
        <f>IF(wskakunin_DOURO_NAGASA="","",wskakunin_DOURO_NAGASA)</f>
        <v/>
      </c>
      <c r="H1001" s="22"/>
    </row>
    <row r="1002" spans="1:8" ht="15" customHeight="1">
      <c r="A1002" s="32"/>
      <c r="B1002" s="77"/>
      <c r="D1002" s="22"/>
      <c r="F1002" s="22"/>
      <c r="H1002" s="22"/>
    </row>
    <row r="1003" spans="1:8" ht="15" customHeight="1">
      <c r="A1003" s="72" t="s">
        <v>629</v>
      </c>
      <c r="B1003" s="73"/>
      <c r="D1003" s="22"/>
      <c r="F1003" s="22"/>
      <c r="H1003" s="22"/>
    </row>
    <row r="1004" spans="1:8" ht="15" customHeight="1">
      <c r="A1004" s="50" t="s">
        <v>738</v>
      </c>
      <c r="B1004" s="74"/>
      <c r="D1004" s="22"/>
      <c r="F1004" s="22"/>
      <c r="H1004" s="22"/>
    </row>
    <row r="1005" spans="1:8" ht="15" customHeight="1">
      <c r="A1005" s="10"/>
      <c r="B1005" s="76" t="s">
        <v>1093</v>
      </c>
      <c r="C1005" s="20" t="s">
        <v>1094</v>
      </c>
      <c r="D1005" s="262"/>
      <c r="E1005" s="20" t="s">
        <v>1095</v>
      </c>
      <c r="F1005" s="262" t="str">
        <f>IF(wskakunin_SHIKITI_MENSEKI_1A="","",wskakunin_SHIKITI_MENSEKI_1A)</f>
        <v/>
      </c>
      <c r="H1005" s="22"/>
    </row>
    <row r="1006" spans="1:8" ht="15" customHeight="1">
      <c r="A1006" s="10"/>
      <c r="B1006" s="76" t="s">
        <v>1096</v>
      </c>
      <c r="C1006" s="20" t="s">
        <v>1097</v>
      </c>
      <c r="D1006" s="262"/>
      <c r="E1006" s="20" t="s">
        <v>1098</v>
      </c>
      <c r="F1006" s="262" t="str">
        <f>IF(wskakunin_SHIKITI_MENSEKI_1B="","",wskakunin_SHIKITI_MENSEKI_1B)</f>
        <v/>
      </c>
      <c r="H1006" s="22"/>
    </row>
    <row r="1007" spans="1:8" ht="15" customHeight="1">
      <c r="A1007" s="10"/>
      <c r="B1007" s="76" t="s">
        <v>1099</v>
      </c>
      <c r="C1007" s="20" t="s">
        <v>1100</v>
      </c>
      <c r="D1007" s="262"/>
      <c r="E1007" s="20" t="s">
        <v>1101</v>
      </c>
      <c r="F1007" s="262" t="str">
        <f>IF(wskakunin_SHIKITI_MENSEKI_1C="","",wskakunin_SHIKITI_MENSEKI_1C)</f>
        <v/>
      </c>
      <c r="H1007" s="22"/>
    </row>
    <row r="1008" spans="1:8" ht="15" customHeight="1">
      <c r="A1008" s="10"/>
      <c r="B1008" s="76" t="s">
        <v>1102</v>
      </c>
      <c r="C1008" s="20" t="s">
        <v>1103</v>
      </c>
      <c r="D1008" s="262"/>
      <c r="E1008" s="20" t="s">
        <v>1104</v>
      </c>
      <c r="F1008" s="262" t="str">
        <f>IF(wskakunin_SHIKITI_MENSEKI_1D="","",wskakunin_SHIKITI_MENSEKI_1D)</f>
        <v/>
      </c>
      <c r="H1008" s="22"/>
    </row>
    <row r="1009" spans="1:8" ht="15" customHeight="1">
      <c r="A1009" s="10"/>
      <c r="B1009" s="76" t="s">
        <v>1105</v>
      </c>
      <c r="C1009" s="20" t="s">
        <v>1106</v>
      </c>
      <c r="D1009" s="262"/>
      <c r="E1009" s="20" t="s">
        <v>1107</v>
      </c>
      <c r="F1009" s="262" t="str">
        <f>IF(wskakunin_SHIKITI_MENSEKI_2A="","",wskakunin_SHIKITI_MENSEKI_2A)</f>
        <v/>
      </c>
      <c r="H1009" s="22"/>
    </row>
    <row r="1010" spans="1:8" ht="15" customHeight="1">
      <c r="A1010" s="10"/>
      <c r="B1010" s="76" t="s">
        <v>1108</v>
      </c>
      <c r="C1010" s="20" t="s">
        <v>1109</v>
      </c>
      <c r="D1010" s="262"/>
      <c r="E1010" s="20" t="s">
        <v>1110</v>
      </c>
      <c r="F1010" s="262" t="str">
        <f>IF(wskakunin_SHIKITI_MENSEKI_2B="","",wskakunin_SHIKITI_MENSEKI_2B)</f>
        <v/>
      </c>
      <c r="H1010" s="22"/>
    </row>
    <row r="1011" spans="1:8" ht="15" customHeight="1">
      <c r="A1011" s="10"/>
      <c r="B1011" s="76" t="s">
        <v>1111</v>
      </c>
      <c r="C1011" s="20" t="s">
        <v>1112</v>
      </c>
      <c r="D1011" s="262"/>
      <c r="E1011" s="20" t="s">
        <v>1113</v>
      </c>
      <c r="F1011" s="262" t="str">
        <f>IF(wskakunin_SHIKITI_MENSEKI_2C="","",wskakunin_SHIKITI_MENSEKI_2C)</f>
        <v/>
      </c>
      <c r="H1011" s="22"/>
    </row>
    <row r="1012" spans="1:8" ht="15" customHeight="1">
      <c r="A1012" s="10"/>
      <c r="B1012" s="48" t="s">
        <v>1114</v>
      </c>
      <c r="C1012" s="20" t="s">
        <v>1115</v>
      </c>
      <c r="D1012" s="262"/>
      <c r="E1012" s="20" t="s">
        <v>1116</v>
      </c>
      <c r="F1012" s="262" t="str">
        <f>IF(wskakunin_SHIKITI_MENSEKI_2D="","",wskakunin_SHIKITI_MENSEKI_2D)</f>
        <v/>
      </c>
      <c r="H1012" s="22"/>
    </row>
    <row r="1013" spans="1:8" ht="15" customHeight="1">
      <c r="A1013" s="50" t="s">
        <v>231</v>
      </c>
      <c r="B1013" s="74"/>
      <c r="D1013" s="22"/>
      <c r="F1013" s="22"/>
      <c r="H1013" s="22"/>
    </row>
    <row r="1014" spans="1:8" ht="15" customHeight="1">
      <c r="A1014" s="10"/>
      <c r="B1014" s="74"/>
      <c r="C1014" s="20" t="s">
        <v>5866</v>
      </c>
      <c r="D1014" s="150"/>
      <c r="E1014" s="20" t="s">
        <v>5867</v>
      </c>
      <c r="F1014" s="150" t="str">
        <f>IF(wskakunin_YOUTO_TIIKI="","",wskakunin_YOUTO_TIIKI)</f>
        <v/>
      </c>
      <c r="H1014" s="22"/>
    </row>
    <row r="1015" spans="1:8" ht="15" customHeight="1">
      <c r="A1015" s="10"/>
      <c r="B1015" s="76" t="s">
        <v>1117</v>
      </c>
      <c r="C1015" s="20" t="s">
        <v>1118</v>
      </c>
      <c r="D1015" s="150"/>
      <c r="E1015" s="20" t="s">
        <v>1119</v>
      </c>
      <c r="F1015" s="150" t="str">
        <f>IF(wskakunin_YOUTO_TIIKI_A="", "", wskakunin_YOUTO_TIIKI_A)</f>
        <v/>
      </c>
      <c r="H1015" s="22"/>
    </row>
    <row r="1016" spans="1:8" ht="15" customHeight="1">
      <c r="A1016" s="10"/>
      <c r="B1016" s="76" t="s">
        <v>1120</v>
      </c>
      <c r="C1016" s="20" t="s">
        <v>1121</v>
      </c>
      <c r="D1016" s="150"/>
      <c r="E1016" s="20" t="s">
        <v>1122</v>
      </c>
      <c r="F1016" s="150" t="str">
        <f>IF(wskakunin_YOUTO_TIIKI_B="","",wskakunin_YOUTO_TIIKI_B)</f>
        <v/>
      </c>
      <c r="H1016" s="22"/>
    </row>
    <row r="1017" spans="1:8" ht="15" customHeight="1">
      <c r="A1017" s="10"/>
      <c r="B1017" s="76" t="s">
        <v>1123</v>
      </c>
      <c r="C1017" s="20" t="s">
        <v>1124</v>
      </c>
      <c r="D1017" s="150"/>
      <c r="E1017" s="20" t="s">
        <v>1125</v>
      </c>
      <c r="F1017" s="150" t="str">
        <f>IF(wskakunin_YOUTO_TIIKI_C="","",wskakunin_YOUTO_TIIKI_C)</f>
        <v/>
      </c>
      <c r="H1017" s="22"/>
    </row>
    <row r="1018" spans="1:8" ht="15" customHeight="1">
      <c r="A1018" s="75"/>
      <c r="B1018" s="76" t="s">
        <v>1126</v>
      </c>
      <c r="C1018" s="20" t="s">
        <v>1127</v>
      </c>
      <c r="D1018" s="150"/>
      <c r="E1018" s="20" t="s">
        <v>1128</v>
      </c>
      <c r="F1018" s="150" t="str">
        <f>IF(wskakunin_YOUTO_TIIKI_D="","",wskakunin_YOUTO_TIIKI_D)</f>
        <v/>
      </c>
      <c r="G1018" s="20" t="s">
        <v>645</v>
      </c>
      <c r="H1018" s="22"/>
    </row>
    <row r="1019" spans="1:8" ht="15" customHeight="1">
      <c r="A1019" s="50" t="s">
        <v>213</v>
      </c>
      <c r="B1019" s="74"/>
      <c r="D1019" s="22"/>
      <c r="F1019" s="22"/>
      <c r="H1019" s="22"/>
    </row>
    <row r="1020" spans="1:8" ht="15" customHeight="1">
      <c r="A1020" s="10"/>
      <c r="B1020" s="76" t="s">
        <v>1117</v>
      </c>
      <c r="C1020" s="20" t="s">
        <v>1129</v>
      </c>
      <c r="D1020" s="262"/>
      <c r="E1020" s="112" t="s">
        <v>1130</v>
      </c>
      <c r="F1020" s="262" t="str">
        <f>IF(wskakunin_YOUSEKI_RITU_A="","",wskakunin_YOUSEKI_RITU_A)</f>
        <v/>
      </c>
      <c r="H1020" s="22"/>
    </row>
    <row r="1021" spans="1:8" ht="15" customHeight="1">
      <c r="A1021" s="10"/>
      <c r="B1021" s="76" t="s">
        <v>1120</v>
      </c>
      <c r="C1021" s="20" t="s">
        <v>1131</v>
      </c>
      <c r="D1021" s="262"/>
      <c r="E1021" s="112" t="s">
        <v>1132</v>
      </c>
      <c r="F1021" s="262" t="str">
        <f>IF(wskakunin_YOUSEKI_RITU_B="","",wskakunin_YOUSEKI_RITU_B)</f>
        <v/>
      </c>
      <c r="H1021" s="22"/>
    </row>
    <row r="1022" spans="1:8" ht="15" customHeight="1">
      <c r="A1022" s="10"/>
      <c r="B1022" s="76" t="s">
        <v>1123</v>
      </c>
      <c r="C1022" s="20" t="s">
        <v>1133</v>
      </c>
      <c r="D1022" s="262"/>
      <c r="E1022" s="112" t="s">
        <v>1134</v>
      </c>
      <c r="F1022" s="262" t="str">
        <f>IF(wskakunin_YOUSEKI_RITU_C="","",wskakunin_YOUSEKI_RITU_C)</f>
        <v/>
      </c>
      <c r="H1022" s="22"/>
    </row>
    <row r="1023" spans="1:8" ht="15" customHeight="1">
      <c r="A1023" s="75"/>
      <c r="B1023" s="76" t="s">
        <v>1126</v>
      </c>
      <c r="C1023" s="20" t="s">
        <v>1135</v>
      </c>
      <c r="D1023" s="262"/>
      <c r="E1023" s="112" t="s">
        <v>1136</v>
      </c>
      <c r="F1023" s="262" t="str">
        <f>IF(wskakunin_YOUSEKI_RITU_D="","",wskakunin_YOUSEKI_RITU_D)</f>
        <v/>
      </c>
      <c r="H1023" s="22"/>
    </row>
    <row r="1024" spans="1:8" ht="15" customHeight="1">
      <c r="A1024" s="50" t="s">
        <v>630</v>
      </c>
      <c r="B1024" s="74"/>
      <c r="D1024" s="113"/>
      <c r="E1024" s="112"/>
      <c r="F1024" s="113"/>
      <c r="H1024" s="22"/>
    </row>
    <row r="1025" spans="1:8" ht="15" customHeight="1">
      <c r="A1025" s="10"/>
      <c r="B1025" s="76" t="s">
        <v>1117</v>
      </c>
      <c r="C1025" s="20" t="s">
        <v>1137</v>
      </c>
      <c r="D1025" s="262"/>
      <c r="E1025" s="112" t="s">
        <v>1138</v>
      </c>
      <c r="F1025" s="262" t="str">
        <f>IF(wskakunin_KENPEI_RITU_A="","",wskakunin_KENPEI_RITU_A)</f>
        <v/>
      </c>
      <c r="H1025" s="22"/>
    </row>
    <row r="1026" spans="1:8" ht="15" customHeight="1">
      <c r="A1026" s="10"/>
      <c r="B1026" s="76" t="s">
        <v>1120</v>
      </c>
      <c r="C1026" s="20" t="s">
        <v>1139</v>
      </c>
      <c r="D1026" s="262"/>
      <c r="E1026" s="112" t="s">
        <v>1140</v>
      </c>
      <c r="F1026" s="262" t="str">
        <f>IF(wskakunin_KENPEI_RITU_B="","",wskakunin_KENPEI_RITU_B)</f>
        <v/>
      </c>
    </row>
    <row r="1027" spans="1:8" ht="15" customHeight="1">
      <c r="A1027" s="10"/>
      <c r="B1027" s="76" t="s">
        <v>1123</v>
      </c>
      <c r="C1027" s="20" t="s">
        <v>1141</v>
      </c>
      <c r="D1027" s="262"/>
      <c r="E1027" s="112" t="s">
        <v>1142</v>
      </c>
      <c r="F1027" s="262" t="str">
        <f>IF(wskakunin_KENPEI_RITU_C="","",wskakunin_KENPEI_RITU_C)</f>
        <v/>
      </c>
    </row>
    <row r="1028" spans="1:8" ht="15" customHeight="1">
      <c r="A1028" s="75"/>
      <c r="B1028" s="76" t="s">
        <v>1126</v>
      </c>
      <c r="C1028" s="20" t="s">
        <v>1143</v>
      </c>
      <c r="D1028" s="262"/>
      <c r="E1028" s="112" t="s">
        <v>1144</v>
      </c>
      <c r="F1028" s="262" t="str">
        <f>IF(wskakunin_KENPEI_RITU_D="","",wskakunin_KENPEI_RITU_D)</f>
        <v/>
      </c>
    </row>
    <row r="1029" spans="1:8" ht="15" customHeight="1">
      <c r="A1029" s="10" t="s">
        <v>739</v>
      </c>
      <c r="B1029" s="34"/>
      <c r="D1029" s="113"/>
      <c r="E1029" s="112"/>
      <c r="F1029" s="113"/>
    </row>
    <row r="1030" spans="1:8" ht="15" customHeight="1">
      <c r="A1030" s="10"/>
      <c r="B1030" s="76" t="s">
        <v>1145</v>
      </c>
      <c r="C1030" s="20" t="s">
        <v>1146</v>
      </c>
      <c r="D1030" s="262"/>
      <c r="E1030" s="20" t="s">
        <v>1147</v>
      </c>
      <c r="F1030" s="150" t="str">
        <f>IF(wskakunin_SHIKITI_MENSEKI_1_TOTAL="", "", wskakunin_SHIKITI_MENSEKI_1_TOTAL)</f>
        <v/>
      </c>
    </row>
    <row r="1031" spans="1:8" ht="15" customHeight="1">
      <c r="A1031" s="10"/>
      <c r="B1031" s="76" t="s">
        <v>1148</v>
      </c>
      <c r="C1031" s="20" t="s">
        <v>1149</v>
      </c>
      <c r="D1031" s="262"/>
      <c r="E1031" s="112" t="s">
        <v>1150</v>
      </c>
      <c r="F1031" s="262" t="str">
        <f>IF(wskakunin_SHIKITI_MENSEKI_2_TOTAL="","",wskakunin_SHIKITI_MENSEKI_2_TOTAL)</f>
        <v/>
      </c>
    </row>
    <row r="1032" spans="1:8" ht="15" customHeight="1">
      <c r="A1032" s="10"/>
      <c r="B1032" s="87" t="s">
        <v>1151</v>
      </c>
      <c r="C1032" s="20" t="s">
        <v>1152</v>
      </c>
      <c r="D1032" s="262"/>
      <c r="E1032" s="112" t="s">
        <v>1153</v>
      </c>
      <c r="F1032" s="262" t="str">
        <f>IF(wskakunin_LIMIT_YOUSEKI_RITU="","",wskakunin_LIMIT_YOUSEKI_RITU)</f>
        <v/>
      </c>
    </row>
    <row r="1033" spans="1:8" ht="15" customHeight="1">
      <c r="A1033" s="10"/>
      <c r="B1033" s="87" t="s">
        <v>1154</v>
      </c>
      <c r="C1033" s="20" t="s">
        <v>1155</v>
      </c>
      <c r="D1033" s="262"/>
      <c r="E1033" s="112" t="s">
        <v>1156</v>
      </c>
      <c r="F1033" s="262" t="str">
        <f>IF(wskakunin_LIMIT_KENPEI_RITU="","",wskakunin_LIMIT_KENPEI_RITU)</f>
        <v/>
      </c>
    </row>
    <row r="1034" spans="1:8" ht="15" customHeight="1">
      <c r="A1034" s="11"/>
      <c r="B1034" s="77" t="s">
        <v>501</v>
      </c>
      <c r="C1034" s="20" t="s">
        <v>1157</v>
      </c>
      <c r="D1034" s="150"/>
      <c r="E1034" s="20" t="s">
        <v>1158</v>
      </c>
      <c r="F1034" s="150" t="str">
        <f>IF(wskakunin_SHIKITI_MENSEKI_BIKOU="","",wskakunin_SHIKITI_MENSEKI_BIKOU)</f>
        <v/>
      </c>
    </row>
    <row r="1035" spans="1:8" ht="15" customHeight="1">
      <c r="A1035" s="51" t="s">
        <v>631</v>
      </c>
      <c r="B1035" s="52"/>
      <c r="D1035" s="22"/>
      <c r="F1035" s="22"/>
    </row>
    <row r="1036" spans="1:8" ht="15" customHeight="1">
      <c r="A1036" s="88"/>
      <c r="B1036" s="82" t="s">
        <v>1159</v>
      </c>
      <c r="C1036" s="20" t="s">
        <v>1160</v>
      </c>
      <c r="D1036" s="244"/>
      <c r="E1036" s="20" t="s">
        <v>1161</v>
      </c>
      <c r="F1036" s="244" t="str">
        <f>IF(wskakunin_YOUTO_CODE="","",wskakunin_YOUTO_CODE)</f>
        <v/>
      </c>
    </row>
    <row r="1037" spans="1:8" ht="15" customHeight="1">
      <c r="A1037" s="88"/>
      <c r="B1037" s="82" t="s">
        <v>137</v>
      </c>
      <c r="C1037" s="20" t="s">
        <v>1162</v>
      </c>
      <c r="D1037" s="150"/>
      <c r="E1037" s="20" t="s">
        <v>1163</v>
      </c>
      <c r="F1037" s="150" t="str">
        <f>IF(wskakunin_YOUTO="", "", wskakunin_YOUTO)</f>
        <v/>
      </c>
    </row>
    <row r="1038" spans="1:8" ht="15" customHeight="1">
      <c r="A1038" s="88"/>
      <c r="B1038" s="147" t="s">
        <v>2807</v>
      </c>
      <c r="C1038" s="20" t="s">
        <v>2808</v>
      </c>
      <c r="D1038" s="150"/>
      <c r="E1038" s="20" t="s">
        <v>2809</v>
      </c>
      <c r="F1038" s="150" t="str">
        <f>IF(shinsei_UNIT_COUNT="","",shinsei_UNIT_COUNT)</f>
        <v/>
      </c>
    </row>
    <row r="1039" spans="1:8" ht="15" customHeight="1">
      <c r="A1039" s="88"/>
      <c r="B1039" s="82" t="s">
        <v>3577</v>
      </c>
      <c r="D1039" s="22"/>
      <c r="E1039" s="20" t="s">
        <v>3579</v>
      </c>
      <c r="F1039" s="150" t="str">
        <f>IF(cst_wskakunin_YOUTO="一戸建ての住宅","■","□")</f>
        <v>□</v>
      </c>
    </row>
    <row r="1040" spans="1:8" ht="15" customHeight="1">
      <c r="A1040" s="88"/>
      <c r="B1040" s="82" t="s">
        <v>3578</v>
      </c>
      <c r="D1040" s="22"/>
      <c r="E1040" s="20" t="s">
        <v>3580</v>
      </c>
      <c r="F1040" s="150" t="str">
        <f>IF(OR(cst_wskakunin_YOUTO="",cst_wskakunin_YOUTO="一戸建ての住宅"),"□","■")</f>
        <v>□</v>
      </c>
    </row>
    <row r="1041" spans="1:7" ht="15" customHeight="1">
      <c r="A1041" s="1" t="s">
        <v>632</v>
      </c>
      <c r="B1041" s="73"/>
      <c r="D1041" s="22"/>
      <c r="F1041" s="22"/>
    </row>
    <row r="1042" spans="1:7" ht="15" customHeight="1">
      <c r="A1042" s="75"/>
      <c r="B1042" s="76" t="s">
        <v>2355</v>
      </c>
      <c r="C1042" s="20" t="s">
        <v>1164</v>
      </c>
      <c r="D1042" s="150"/>
      <c r="E1042" s="20" t="s">
        <v>1165</v>
      </c>
      <c r="F1042" s="150" t="str">
        <f>IF(wskakunin__kouji="", "", wskakunin__kouji)</f>
        <v/>
      </c>
    </row>
    <row r="1043" spans="1:7" ht="15" customHeight="1">
      <c r="A1043" s="10"/>
      <c r="B1043" s="76" t="s">
        <v>472</v>
      </c>
      <c r="C1043" s="20" t="s">
        <v>1166</v>
      </c>
      <c r="D1043" s="150"/>
      <c r="E1043" s="20" t="s">
        <v>2364</v>
      </c>
      <c r="F1043" s="150" t="str">
        <f>IF(wskakunin_KOUJI_SINTIKU=1,"■","□")</f>
        <v>□</v>
      </c>
    </row>
    <row r="1044" spans="1:7" ht="15" customHeight="1">
      <c r="A1044" s="10"/>
      <c r="B1044" s="76" t="s">
        <v>473</v>
      </c>
      <c r="C1044" s="20" t="s">
        <v>1167</v>
      </c>
      <c r="D1044" s="150"/>
      <c r="E1044" s="20" t="s">
        <v>2365</v>
      </c>
      <c r="F1044" s="150" t="str">
        <f>IF(wskakunin_KOUJI_ZOUTIKU=1,"■","□")</f>
        <v>□</v>
      </c>
    </row>
    <row r="1045" spans="1:7" ht="15" customHeight="1">
      <c r="A1045" s="10"/>
      <c r="B1045" s="76" t="s">
        <v>474</v>
      </c>
      <c r="C1045" s="20" t="s">
        <v>1168</v>
      </c>
      <c r="D1045" s="150"/>
      <c r="E1045" s="20" t="s">
        <v>2366</v>
      </c>
      <c r="F1045" s="150" t="str">
        <f>IF(wskakunin_KOUJI_KAITIKU=1,"■","□")</f>
        <v>□</v>
      </c>
    </row>
    <row r="1046" spans="1:7" ht="15" customHeight="1">
      <c r="A1046" s="10"/>
      <c r="B1046" s="76" t="s">
        <v>475</v>
      </c>
      <c r="C1046" s="20" t="s">
        <v>1169</v>
      </c>
      <c r="D1046" s="150"/>
      <c r="E1046" s="20" t="s">
        <v>2367</v>
      </c>
      <c r="F1046" s="150" t="str">
        <f>IF(wskakunin_KOUJI_ITEN=1,"■","□")</f>
        <v>□</v>
      </c>
    </row>
    <row r="1047" spans="1:7" ht="15" customHeight="1">
      <c r="A1047" s="10"/>
      <c r="B1047" s="76" t="s">
        <v>633</v>
      </c>
      <c r="C1047" s="20" t="s">
        <v>1170</v>
      </c>
      <c r="D1047" s="150"/>
      <c r="E1047" s="20" t="s">
        <v>2368</v>
      </c>
      <c r="F1047" s="150" t="str">
        <f>IF(wskakunin_KOUJI_YOUTOHENKOU=1,"■","□")</f>
        <v>□</v>
      </c>
      <c r="G1047" s="20" t="s">
        <v>2357</v>
      </c>
    </row>
    <row r="1048" spans="1:7" ht="15" customHeight="1">
      <c r="A1048" s="10"/>
      <c r="B1048" s="76" t="s">
        <v>1171</v>
      </c>
      <c r="C1048" s="20" t="s">
        <v>1172</v>
      </c>
      <c r="D1048" s="150"/>
      <c r="E1048" s="20" t="s">
        <v>2369</v>
      </c>
      <c r="F1048" s="150" t="str">
        <f>IF(wskakunin_KOUJI_DAI_SYUUZEN=1,"■","□")</f>
        <v>□</v>
      </c>
    </row>
    <row r="1049" spans="1:7" ht="15" customHeight="1">
      <c r="A1049" s="10"/>
      <c r="B1049" s="76" t="s">
        <v>1173</v>
      </c>
      <c r="C1049" s="20" t="s">
        <v>1174</v>
      </c>
      <c r="D1049" s="150"/>
      <c r="E1049" s="20" t="s">
        <v>2370</v>
      </c>
      <c r="F1049" s="150" t="str">
        <f>IF(wskakunin_KOUJI_DAI_MOYOUGAE=1,"■","□")</f>
        <v>□</v>
      </c>
    </row>
    <row r="1050" spans="1:7" ht="15" customHeight="1">
      <c r="A1050" s="10"/>
      <c r="B1050" s="76" t="s">
        <v>1175</v>
      </c>
      <c r="C1050" s="20" t="s">
        <v>1176</v>
      </c>
      <c r="D1050" s="150"/>
      <c r="E1050" s="20" t="s">
        <v>2848</v>
      </c>
      <c r="F1050" s="150" t="str">
        <f>IF(wskakuninKOUJI_SETUBI=1,"■","□")</f>
        <v>□</v>
      </c>
      <c r="G1050" s="20" t="s">
        <v>2356</v>
      </c>
    </row>
    <row r="1051" spans="1:7" ht="15" customHeight="1">
      <c r="A1051" s="10"/>
      <c r="B1051" s="671" t="s">
        <v>3575</v>
      </c>
      <c r="D1051" s="22"/>
      <c r="E1051" s="20" t="s">
        <v>3576</v>
      </c>
      <c r="F1051" s="150" t="str">
        <f>IF(OR(cst_wskakunin_KOUJI_ZOUTIKU_box="■",cst_wskakunin_KOUJI_KAITIKU_box="■"),"■","□")</f>
        <v>□</v>
      </c>
    </row>
    <row r="1052" spans="1:7" ht="15" customHeight="1">
      <c r="A1052" s="75"/>
      <c r="B1052" s="76"/>
    </row>
    <row r="1053" spans="1:7" ht="15" customHeight="1">
      <c r="A1053" s="10" t="s">
        <v>2633</v>
      </c>
      <c r="B1053" s="34"/>
      <c r="E1053" s="151"/>
      <c r="F1053" s="151"/>
    </row>
    <row r="1054" spans="1:7" ht="15" customHeight="1">
      <c r="A1054" s="10"/>
      <c r="B1054" s="48" t="s">
        <v>2632</v>
      </c>
      <c r="C1054" s="20" t="s">
        <v>2634</v>
      </c>
      <c r="D1054" s="150"/>
      <c r="E1054" s="20" t="s">
        <v>2638</v>
      </c>
      <c r="F1054" s="150" t="str">
        <f>IF(wskakunin_gaiyou1_WORK_SYURUI_CODE="","",wskakunin_gaiyou1_WORK_SYURUI_CODE)</f>
        <v/>
      </c>
    </row>
    <row r="1055" spans="1:7" ht="15" customHeight="1">
      <c r="A1055" s="10"/>
      <c r="B1055" s="48" t="s">
        <v>2642</v>
      </c>
      <c r="C1055" s="20" t="s">
        <v>2635</v>
      </c>
      <c r="D1055" s="150"/>
      <c r="E1055" s="20" t="s">
        <v>2639</v>
      </c>
      <c r="F1055" s="150" t="str">
        <f>IF(wskakunin_gaiyou1_WORK_SYURUI="","",wskakunin_gaiyou1_WORK_SYURUI)</f>
        <v/>
      </c>
    </row>
    <row r="1056" spans="1:7" ht="15" customHeight="1">
      <c r="A1056" s="10"/>
      <c r="B1056" s="48" t="s">
        <v>2643</v>
      </c>
      <c r="C1056" s="20" t="s">
        <v>2636</v>
      </c>
      <c r="D1056" s="150"/>
      <c r="E1056" s="20" t="s">
        <v>2640</v>
      </c>
      <c r="F1056" s="150" t="str">
        <f>IF(wskakunin_gaiyou1_TAKASA="","",wskakunin_gaiyou1_TAKASA)</f>
        <v/>
      </c>
    </row>
    <row r="1057" spans="1:6" ht="15" customHeight="1">
      <c r="A1057" s="10"/>
      <c r="B1057" s="48" t="s">
        <v>118</v>
      </c>
      <c r="C1057" s="20" t="s">
        <v>2637</v>
      </c>
      <c r="D1057" s="150"/>
      <c r="E1057" s="20" t="s">
        <v>2641</v>
      </c>
      <c r="F1057" s="150" t="str">
        <f>IF(wskakunin_gaiyou1_KOUZOU="","",wskakunin_gaiyou1_KOUZOU)</f>
        <v/>
      </c>
    </row>
    <row r="1058" spans="1:6" ht="15" customHeight="1">
      <c r="A1058" s="10"/>
      <c r="B1058" s="79" t="s">
        <v>2773</v>
      </c>
      <c r="C1058" s="20" t="s">
        <v>2774</v>
      </c>
      <c r="D1058" s="49"/>
      <c r="E1058" s="20" t="s">
        <v>2775</v>
      </c>
      <c r="F1058" s="49" t="str">
        <f>IF(wskakunin_gaiyou1_KOUJI_SINTIKU=1,"■","□")</f>
        <v>□</v>
      </c>
    </row>
    <row r="1059" spans="1:6" ht="15" customHeight="1">
      <c r="A1059" s="10"/>
      <c r="B1059" s="79" t="s">
        <v>2776</v>
      </c>
      <c r="C1059" s="20" t="s">
        <v>2777</v>
      </c>
      <c r="D1059" s="49"/>
      <c r="E1059" s="20" t="s">
        <v>2778</v>
      </c>
      <c r="F1059" s="49" t="str">
        <f>IF(wskakunin_gaiyou1_KOUJI_ZOUTIKU=1,"■","□")</f>
        <v>□</v>
      </c>
    </row>
    <row r="1060" spans="1:6" ht="15" customHeight="1">
      <c r="A1060" s="10"/>
      <c r="B1060" s="79" t="s">
        <v>2779</v>
      </c>
      <c r="C1060" s="20" t="s">
        <v>2780</v>
      </c>
      <c r="D1060" s="49"/>
      <c r="E1060" s="20" t="s">
        <v>2781</v>
      </c>
      <c r="F1060" s="49" t="str">
        <f>IF(wskakunin_gaiyou1_KOUJI_KAITIKU=1,"■","□")</f>
        <v>□</v>
      </c>
    </row>
    <row r="1061" spans="1:6" ht="15" customHeight="1">
      <c r="A1061" s="10"/>
      <c r="B1061" s="79" t="s">
        <v>2782</v>
      </c>
      <c r="C1061" s="20" t="s">
        <v>2783</v>
      </c>
      <c r="D1061" s="49"/>
      <c r="E1061" s="20" t="s">
        <v>2784</v>
      </c>
      <c r="F1061" s="49" t="str">
        <f>IF(wskakunin_gaiyou1_KOUJI_SONOTA=1,"■","□")</f>
        <v>□</v>
      </c>
    </row>
    <row r="1062" spans="1:6" ht="15" customHeight="1">
      <c r="A1062" s="10"/>
      <c r="B1062" s="79" t="s">
        <v>2785</v>
      </c>
      <c r="C1062" s="20" t="s">
        <v>2786</v>
      </c>
      <c r="D1062" s="49"/>
      <c r="E1062" s="20" t="s">
        <v>2787</v>
      </c>
      <c r="F1062" s="49" t="str">
        <f>IF(wskakunin_gaiyou1_KOUJI_SONOTA_TEXT="","",wskakunin_gaiyou1_KOUJI_SONOTA_TEXT)</f>
        <v/>
      </c>
    </row>
    <row r="1063" spans="1:6" ht="15" customHeight="1">
      <c r="A1063" s="10"/>
      <c r="B1063" s="48"/>
      <c r="D1063" s="22"/>
      <c r="F1063" s="22"/>
    </row>
    <row r="1064" spans="1:6" ht="15" customHeight="1">
      <c r="A1064" s="10"/>
      <c r="B1064" s="48" t="s">
        <v>2673</v>
      </c>
      <c r="C1064" s="20" t="s">
        <v>2679</v>
      </c>
      <c r="D1064" s="150"/>
      <c r="E1064" s="20" t="s">
        <v>2685</v>
      </c>
      <c r="F1064" s="150" t="str">
        <f>IF(wskakunin_gaiyou1_TIKUZOU_MENSEKI_SHINSEI="","",wskakunin_gaiyou1_TIKUZOU_MENSEKI_SHINSEI)</f>
        <v/>
      </c>
    </row>
    <row r="1065" spans="1:6" ht="15" customHeight="1">
      <c r="A1065" s="10"/>
      <c r="B1065" s="48" t="s">
        <v>2674</v>
      </c>
      <c r="C1065" s="20" t="s">
        <v>2680</v>
      </c>
      <c r="D1065" s="150"/>
      <c r="E1065" s="20" t="s">
        <v>2686</v>
      </c>
      <c r="F1065" s="150" t="str">
        <f>IF(wskakunin_gaiyou1_TIKUZOU_MENSEKI_IGAI="","",wskakunin_gaiyou1_TIKUZOU_MENSEKI_IGAI)</f>
        <v/>
      </c>
    </row>
    <row r="1066" spans="1:6" ht="15" customHeight="1">
      <c r="A1066" s="10"/>
      <c r="B1066" s="48" t="s">
        <v>2675</v>
      </c>
      <c r="C1066" s="20" t="s">
        <v>2681</v>
      </c>
      <c r="D1066" s="150"/>
      <c r="E1066" s="20" t="s">
        <v>2687</v>
      </c>
      <c r="F1066" s="150" t="str">
        <f>IF(wskakunin_gaiyou1_TIKUZOU_MENSEKI_TOTAL="","",wskakunin_gaiyou1_TIKUZOU_MENSEKI_TOTAL)</f>
        <v/>
      </c>
    </row>
    <row r="1067" spans="1:6" ht="15" customHeight="1">
      <c r="A1067" s="10"/>
      <c r="B1067" s="48" t="s">
        <v>2676</v>
      </c>
      <c r="C1067" s="20" t="s">
        <v>2682</v>
      </c>
      <c r="D1067" s="150"/>
      <c r="E1067" s="20" t="s">
        <v>2688</v>
      </c>
      <c r="F1067" s="150" t="str">
        <f>IF(wskakunin_gaiyou1_WORK_COUNT_SHINSEI="","",wskakunin_gaiyou1_WORK_COUNT_SHINSEI)</f>
        <v/>
      </c>
    </row>
    <row r="1068" spans="1:6" ht="15" customHeight="1">
      <c r="A1068" s="10"/>
      <c r="B1068" s="48" t="s">
        <v>2677</v>
      </c>
      <c r="C1068" s="20" t="s">
        <v>2683</v>
      </c>
      <c r="D1068" s="150"/>
      <c r="E1068" s="20" t="s">
        <v>2689</v>
      </c>
      <c r="F1068" s="150" t="str">
        <f>IF(wskakunin_gaiyou1_WORK_COUNT_IGAI="","",wskakunin_gaiyou1_WORK_COUNT_IGAI)</f>
        <v/>
      </c>
    </row>
    <row r="1069" spans="1:6" ht="15" customHeight="1">
      <c r="A1069" s="10"/>
      <c r="B1069" s="48" t="s">
        <v>2678</v>
      </c>
      <c r="C1069" s="20" t="s">
        <v>2684</v>
      </c>
      <c r="D1069" s="150"/>
      <c r="E1069" s="20" t="s">
        <v>2690</v>
      </c>
      <c r="F1069" s="150" t="str">
        <f>IF(wskakunin_gaiyou1_WORK_COUNT_TOTAL="","",wskakunin_gaiyou1_WORK_COUNT_TOTAL)</f>
        <v/>
      </c>
    </row>
    <row r="1070" spans="1:6" ht="15" customHeight="1">
      <c r="A1070" s="11"/>
      <c r="B1070" s="77"/>
      <c r="D1070" s="22"/>
    </row>
    <row r="1071" spans="1:6" ht="15" customHeight="1">
      <c r="A1071" s="10" t="s">
        <v>2644</v>
      </c>
      <c r="B1071" s="34"/>
      <c r="D1071" s="22"/>
    </row>
    <row r="1072" spans="1:6" ht="15" customHeight="1">
      <c r="A1072" s="10"/>
      <c r="B1072" s="48" t="s">
        <v>2645</v>
      </c>
      <c r="C1072" s="20" t="s">
        <v>2654</v>
      </c>
      <c r="D1072" s="150"/>
      <c r="E1072" s="20" t="s">
        <v>2663</v>
      </c>
      <c r="F1072" s="150" t="str">
        <f>IF(wskakunin_gaiyou1_NO="","",wskakunin_gaiyou1_NO)</f>
        <v/>
      </c>
    </row>
    <row r="1073" spans="1:6" ht="15" customHeight="1">
      <c r="A1073" s="10"/>
      <c r="B1073" s="48" t="s">
        <v>2646</v>
      </c>
      <c r="C1073" s="20" t="s">
        <v>2655</v>
      </c>
      <c r="D1073" s="150"/>
      <c r="E1073" s="20" t="s">
        <v>2664</v>
      </c>
      <c r="F1073" s="150" t="str">
        <f>IF(wskakunin_gaiyou1_EV_KIND="","",wskakunin_gaiyou1_EV_KIND)</f>
        <v/>
      </c>
    </row>
    <row r="1074" spans="1:6" ht="15" customHeight="1">
      <c r="A1074" s="10"/>
      <c r="B1074" s="48" t="s">
        <v>2647</v>
      </c>
      <c r="C1074" s="20" t="s">
        <v>2656</v>
      </c>
      <c r="D1074" s="150"/>
      <c r="E1074" s="20" t="s">
        <v>2665</v>
      </c>
      <c r="F1074" s="150" t="str">
        <f>IF(wskakunin_gaiyou1_YOUTO="","",wskakunin_gaiyou1_YOUTO)</f>
        <v/>
      </c>
    </row>
    <row r="1075" spans="1:6" ht="15" customHeight="1">
      <c r="A1075" s="10"/>
      <c r="B1075" s="48" t="s">
        <v>2648</v>
      </c>
      <c r="C1075" s="20" t="s">
        <v>2657</v>
      </c>
      <c r="D1075" s="150"/>
      <c r="E1075" s="20" t="s">
        <v>2666</v>
      </c>
      <c r="F1075" s="150" t="str">
        <f>IF(wskakunin_gaiyou1_SEKISAI="","",wskakunin_gaiyou1_SEKISAI)</f>
        <v/>
      </c>
    </row>
    <row r="1076" spans="1:6" ht="15" customHeight="1">
      <c r="A1076" s="10"/>
      <c r="B1076" s="48" t="s">
        <v>2649</v>
      </c>
      <c r="C1076" s="20" t="s">
        <v>2658</v>
      </c>
      <c r="D1076" s="150"/>
      <c r="E1076" s="20" t="s">
        <v>2667</v>
      </c>
      <c r="F1076" s="150" t="str">
        <f>IF(wskakunin_gaiyou1_TEIIN="","",wskakunin_gaiyou1_TEIIN)</f>
        <v/>
      </c>
    </row>
    <row r="1077" spans="1:6" ht="15" customHeight="1">
      <c r="A1077" s="10"/>
      <c r="B1077" s="48" t="s">
        <v>2650</v>
      </c>
      <c r="C1077" s="20" t="s">
        <v>2659</v>
      </c>
      <c r="D1077" s="150"/>
      <c r="E1077" s="20" t="s">
        <v>2668</v>
      </c>
      <c r="F1077" s="150" t="str">
        <f>IF(wskakunin_gaiyou1_SPEED="","",wskakunin_gaiyou1_SPEED)</f>
        <v/>
      </c>
    </row>
    <row r="1078" spans="1:6" ht="15" customHeight="1">
      <c r="A1078" s="10"/>
      <c r="B1078" s="48" t="s">
        <v>2651</v>
      </c>
      <c r="C1078" s="20" t="s">
        <v>2660</v>
      </c>
      <c r="D1078" s="150"/>
      <c r="E1078" s="20" t="s">
        <v>2669</v>
      </c>
      <c r="F1078" s="150" t="str">
        <f>IF(wskakunin_gaiyou1_SONOTA="","",wskakunin_gaiyou1_SONOTA)</f>
        <v/>
      </c>
    </row>
    <row r="1079" spans="1:6" ht="15" customHeight="1">
      <c r="A1079" s="10"/>
      <c r="B1079" s="48" t="s">
        <v>2652</v>
      </c>
      <c r="C1079" s="20" t="s">
        <v>2661</v>
      </c>
      <c r="D1079" s="150"/>
      <c r="E1079" s="20" t="s">
        <v>2670</v>
      </c>
      <c r="F1079" s="150" t="str">
        <f>IF(wskakunin_gaiyou1_NINSYOU_NO="","",wskakunin_gaiyou1_NINSYOU_NO)</f>
        <v/>
      </c>
    </row>
    <row r="1080" spans="1:6" ht="15" customHeight="1">
      <c r="A1080" s="10"/>
      <c r="B1080" s="48" t="s">
        <v>2653</v>
      </c>
      <c r="C1080" s="20" t="s">
        <v>2662</v>
      </c>
      <c r="D1080" s="150"/>
      <c r="E1080" s="20" t="s">
        <v>2671</v>
      </c>
      <c r="F1080" s="150" t="str">
        <f>IF(wskakunin_gaiyou1_SONOTA_and_NINSYOU_NO="","",wskakunin_gaiyou1_SONOTA_and_NINSYOU_NO)</f>
        <v/>
      </c>
    </row>
    <row r="1081" spans="1:6" ht="15" customHeight="1">
      <c r="A1081" s="10"/>
      <c r="B1081" s="77"/>
      <c r="D1081" s="22"/>
    </row>
    <row r="1082" spans="1:6" ht="15" customHeight="1">
      <c r="A1082" s="1" t="s">
        <v>634</v>
      </c>
      <c r="B1082" s="33"/>
      <c r="D1082" s="22"/>
      <c r="F1082" s="22"/>
    </row>
    <row r="1083" spans="1:6" ht="15" customHeight="1">
      <c r="A1083" s="10"/>
      <c r="B1083" s="76" t="s">
        <v>1177</v>
      </c>
      <c r="C1083" s="20" t="s">
        <v>5903</v>
      </c>
      <c r="D1083" s="263"/>
      <c r="E1083" s="20" t="s">
        <v>5906</v>
      </c>
      <c r="F1083" s="263" t="str">
        <f>IF(wskakunin_KENTIKU_MENSEKI_ZENTAI_SHINSEI="","",wskakunin_KENTIKU_MENSEKI_ZENTAI_SHINSEI)</f>
        <v/>
      </c>
    </row>
    <row r="1084" spans="1:6" ht="15" customHeight="1">
      <c r="A1084" s="10" t="s">
        <v>1395</v>
      </c>
      <c r="B1084" s="76" t="s">
        <v>635</v>
      </c>
      <c r="C1084" s="20" t="s">
        <v>5904</v>
      </c>
      <c r="D1084" s="263"/>
      <c r="E1084" s="20" t="s">
        <v>5907</v>
      </c>
      <c r="F1084" s="263" t="str">
        <f>IF(wskakunin_KENTIKU_MENSEKI_ZENTAI_IGAI="","",wskakunin_KENTIKU_MENSEKI_ZENTAI_IGAI)</f>
        <v/>
      </c>
    </row>
    <row r="1085" spans="1:6" ht="15" customHeight="1">
      <c r="A1085" s="10"/>
      <c r="B1085" s="76" t="s">
        <v>636</v>
      </c>
      <c r="C1085" s="20" t="s">
        <v>5905</v>
      </c>
      <c r="D1085" s="263"/>
      <c r="E1085" s="20" t="s">
        <v>5908</v>
      </c>
      <c r="F1085" s="263" t="str">
        <f>IF(wskakunin_KENTIKU_MENSEKI_ZENTAI_TOTAL="","",wskakunin_KENTIKU_MENSEKI_ZENTAI_TOTAL)</f>
        <v/>
      </c>
    </row>
    <row r="1086" spans="1:6" ht="15" customHeight="1">
      <c r="A1086" s="10"/>
      <c r="B1086" s="76" t="s">
        <v>1177</v>
      </c>
      <c r="C1086" s="20" t="s">
        <v>1178</v>
      </c>
      <c r="D1086" s="263"/>
      <c r="E1086" s="20" t="s">
        <v>1179</v>
      </c>
      <c r="F1086" s="263" t="str">
        <f>IF(wskakunin_KENTIKU_MENSEKI_SHINSEI="", "", wskakunin_KENTIKU_MENSEKI_SHINSEI)</f>
        <v/>
      </c>
    </row>
    <row r="1087" spans="1:6" ht="15" customHeight="1">
      <c r="A1087" s="10" t="s">
        <v>5902</v>
      </c>
      <c r="B1087" s="76" t="s">
        <v>635</v>
      </c>
      <c r="C1087" s="20" t="s">
        <v>1180</v>
      </c>
      <c r="D1087" s="263"/>
      <c r="E1087" s="20" t="s">
        <v>1181</v>
      </c>
      <c r="F1087" s="263" t="str">
        <f>IF(wskakunin_KENTIKU_MENSEKI_IGAI="","",wskakunin_KENTIKU_MENSEKI_IGAI)</f>
        <v/>
      </c>
    </row>
    <row r="1088" spans="1:6" ht="15" customHeight="1">
      <c r="A1088" s="10"/>
      <c r="B1088" s="76" t="s">
        <v>636</v>
      </c>
      <c r="C1088" s="20" t="s">
        <v>1182</v>
      </c>
      <c r="D1088" s="263"/>
      <c r="E1088" s="20" t="s">
        <v>1183</v>
      </c>
      <c r="F1088" s="263" t="str">
        <f>IF(wskakunin_KENTIKU_MENSEKI_TOTAL="","",wskakunin_KENTIKU_MENSEKI_TOTAL)</f>
        <v/>
      </c>
    </row>
    <row r="1089" spans="1:6" ht="15" customHeight="1">
      <c r="A1089" s="10"/>
      <c r="B1089" s="76" t="s">
        <v>630</v>
      </c>
      <c r="C1089" s="20" t="s">
        <v>1184</v>
      </c>
      <c r="D1089" s="263"/>
      <c r="E1089" s="20" t="s">
        <v>1185</v>
      </c>
      <c r="F1089" s="263" t="str">
        <f>IF(wskakunin_KENPEI_RITU="","",wskakunin_KENPEI_RITU)</f>
        <v/>
      </c>
    </row>
    <row r="1090" spans="1:6" ht="15" customHeight="1">
      <c r="A1090" s="11"/>
      <c r="B1090" s="77"/>
    </row>
    <row r="1091" spans="1:6" ht="15" customHeight="1">
      <c r="A1091" s="72" t="s">
        <v>637</v>
      </c>
      <c r="B1091" s="73"/>
      <c r="D1091" s="22"/>
      <c r="F1091" s="22"/>
    </row>
    <row r="1092" spans="1:6" ht="15" customHeight="1">
      <c r="A1092" s="10" t="s">
        <v>1395</v>
      </c>
      <c r="B1092" s="34"/>
      <c r="D1092" s="22"/>
      <c r="F1092" s="22"/>
    </row>
    <row r="1093" spans="1:6" ht="15" customHeight="1">
      <c r="A1093" s="10"/>
      <c r="B1093" s="76" t="s">
        <v>1177</v>
      </c>
      <c r="C1093" s="20" t="s">
        <v>1186</v>
      </c>
      <c r="D1093" s="262"/>
      <c r="E1093" s="20" t="s">
        <v>1187</v>
      </c>
      <c r="F1093" s="262" t="str">
        <f>IF(wskakunin_NOBE_MENSEKI_BUILD_SHINSEI="", "", wskakunin_NOBE_MENSEKI_BUILD_SHINSEI)</f>
        <v/>
      </c>
    </row>
    <row r="1094" spans="1:6" ht="15" customHeight="1">
      <c r="A1094" s="10"/>
      <c r="B1094" s="76" t="s">
        <v>635</v>
      </c>
      <c r="C1094" s="20" t="s">
        <v>1188</v>
      </c>
      <c r="D1094" s="262"/>
      <c r="E1094" s="20" t="s">
        <v>1189</v>
      </c>
      <c r="F1094" s="262" t="str">
        <f>IF(wskakunin_NOBE_MENSEKI_BUILD_IGAI="","",wskakunin_NOBE_MENSEKI_BUILD_IGAI)</f>
        <v/>
      </c>
    </row>
    <row r="1095" spans="1:6" ht="15" customHeight="1">
      <c r="A1095" s="10"/>
      <c r="B1095" s="76" t="s">
        <v>636</v>
      </c>
      <c r="C1095" s="20" t="s">
        <v>1190</v>
      </c>
      <c r="D1095" s="262"/>
      <c r="E1095" s="20" t="s">
        <v>1191</v>
      </c>
      <c r="F1095" s="262" t="str">
        <f>IF(wskakunin_NOBE_MENSEKI_BUILD_TOTAL="","",wskakunin_NOBE_MENSEKI_BUILD_TOTAL)</f>
        <v/>
      </c>
    </row>
    <row r="1096" spans="1:6" ht="15" customHeight="1">
      <c r="A1096" s="10"/>
      <c r="B1096" s="48"/>
      <c r="D1096" s="113"/>
      <c r="F1096" s="113"/>
    </row>
    <row r="1097" spans="1:6" ht="15" customHeight="1">
      <c r="A1097" s="50" t="s">
        <v>1396</v>
      </c>
      <c r="B1097" s="74"/>
      <c r="D1097" s="113"/>
      <c r="F1097" s="113"/>
    </row>
    <row r="1098" spans="1:6" ht="15" customHeight="1">
      <c r="A1098" s="10"/>
      <c r="B1098" s="76" t="s">
        <v>1177</v>
      </c>
      <c r="C1098" s="20" t="s">
        <v>1192</v>
      </c>
      <c r="D1098" s="262"/>
      <c r="E1098" s="20" t="s">
        <v>1193</v>
      </c>
      <c r="F1098" s="262" t="str">
        <f>IF(wskakunin_NOBE_MENSEKI_TIKAI_SHINSEI="","",wskakunin_NOBE_MENSEKI_TIKAI_SHINSEI)</f>
        <v/>
      </c>
    </row>
    <row r="1099" spans="1:6" ht="15" customHeight="1">
      <c r="A1099" s="10"/>
      <c r="B1099" s="76" t="s">
        <v>635</v>
      </c>
      <c r="C1099" s="20" t="s">
        <v>1194</v>
      </c>
      <c r="D1099" s="262"/>
      <c r="E1099" s="20" t="s">
        <v>1195</v>
      </c>
      <c r="F1099" s="262" t="str">
        <f>IF(wskakunin_NOBE_MENSEKI_TIKAI_IGAI="","",wskakunin_NOBE_MENSEKI_TIKAI_IGAI)</f>
        <v/>
      </c>
    </row>
    <row r="1100" spans="1:6" ht="15" customHeight="1">
      <c r="A1100" s="10"/>
      <c r="B1100" s="76" t="s">
        <v>636</v>
      </c>
      <c r="C1100" s="20" t="s">
        <v>1196</v>
      </c>
      <c r="D1100" s="262"/>
      <c r="E1100" s="20" t="s">
        <v>1197</v>
      </c>
      <c r="F1100" s="262" t="str">
        <f>IF(wskakunin_NOBE_MENSEKI_TIKAI_TOTAL="","",wskakunin_NOBE_MENSEKI_TIKAI_TOTAL)</f>
        <v/>
      </c>
    </row>
    <row r="1101" spans="1:6" ht="15" customHeight="1">
      <c r="A1101" s="75"/>
      <c r="B1101" s="76"/>
      <c r="D1101" s="113"/>
      <c r="F1101" s="113"/>
    </row>
    <row r="1102" spans="1:6" ht="15" customHeight="1">
      <c r="A1102" s="50" t="s">
        <v>1397</v>
      </c>
      <c r="B1102" s="74"/>
      <c r="D1102" s="113"/>
      <c r="F1102" s="113"/>
    </row>
    <row r="1103" spans="1:6" ht="15" customHeight="1">
      <c r="A1103" s="10"/>
      <c r="B1103" s="76" t="s">
        <v>1177</v>
      </c>
      <c r="C1103" s="20" t="s">
        <v>1198</v>
      </c>
      <c r="D1103" s="262"/>
      <c r="E1103" s="20" t="s">
        <v>1199</v>
      </c>
      <c r="F1103" s="262" t="str">
        <f>IF(wskakunin_NOBE_MENSEKI_SYOUKOURO_SHINSEI="","",wskakunin_NOBE_MENSEKI_SYOUKOURO_SHINSEI)</f>
        <v/>
      </c>
    </row>
    <row r="1104" spans="1:6" ht="15" customHeight="1">
      <c r="A1104" s="10"/>
      <c r="B1104" s="76" t="s">
        <v>635</v>
      </c>
      <c r="C1104" s="20" t="s">
        <v>1200</v>
      </c>
      <c r="D1104" s="262"/>
      <c r="E1104" s="20" t="s">
        <v>1201</v>
      </c>
      <c r="F1104" s="262" t="str">
        <f>IF(wskakunin_NOBE_MENSEKI_SYOUKOURO_IGAI="","",wskakunin_NOBE_MENSEKI_SYOUKOURO_IGAI)</f>
        <v/>
      </c>
    </row>
    <row r="1105" spans="1:6" ht="15" customHeight="1">
      <c r="A1105" s="10"/>
      <c r="B1105" s="76" t="s">
        <v>636</v>
      </c>
      <c r="C1105" s="20" t="s">
        <v>1202</v>
      </c>
      <c r="D1105" s="262"/>
      <c r="E1105" s="20" t="s">
        <v>1203</v>
      </c>
      <c r="F1105" s="262" t="str">
        <f>IF(wskakunin_NOBE_MENSEKI_SYOUKOURO_TOTAL="","",wskakunin_NOBE_MENSEKI_SYOUKOURO_TOTAL)</f>
        <v/>
      </c>
    </row>
    <row r="1106" spans="1:6" ht="15" customHeight="1">
      <c r="A1106" s="75"/>
      <c r="B1106" s="76"/>
      <c r="D1106" s="113"/>
      <c r="F1106" s="113"/>
    </row>
    <row r="1107" spans="1:6" ht="15" customHeight="1">
      <c r="A1107" s="50" t="s">
        <v>1398</v>
      </c>
      <c r="B1107" s="74"/>
      <c r="D1107" s="113"/>
      <c r="F1107" s="113"/>
    </row>
    <row r="1108" spans="1:6" ht="15" customHeight="1">
      <c r="A1108" s="10"/>
      <c r="B1108" s="76" t="s">
        <v>1177</v>
      </c>
      <c r="C1108" s="20" t="s">
        <v>1204</v>
      </c>
      <c r="D1108" s="262"/>
      <c r="E1108" s="20" t="s">
        <v>1205</v>
      </c>
      <c r="F1108" s="262" t="str">
        <f>IF(wskakunin_NOBE_MENSEKI_KYOYOU_SHINSEI="","",wskakunin_NOBE_MENSEKI_KYOYOU_SHINSEI)</f>
        <v/>
      </c>
    </row>
    <row r="1109" spans="1:6" ht="15" customHeight="1">
      <c r="A1109" s="10"/>
      <c r="B1109" s="76" t="s">
        <v>635</v>
      </c>
      <c r="C1109" s="20" t="s">
        <v>1206</v>
      </c>
      <c r="D1109" s="262"/>
      <c r="E1109" s="20" t="s">
        <v>1207</v>
      </c>
      <c r="F1109" s="262" t="str">
        <f>IF(wskakunin_NOBE_MENSEKI_KYOYOU_IGAI="","",wskakunin_NOBE_MENSEKI_KYOYOU_IGAI)</f>
        <v/>
      </c>
    </row>
    <row r="1110" spans="1:6" ht="15" customHeight="1">
      <c r="A1110" s="10"/>
      <c r="B1110" s="76" t="s">
        <v>636</v>
      </c>
      <c r="C1110" s="20" t="s">
        <v>1208</v>
      </c>
      <c r="D1110" s="262"/>
      <c r="E1110" s="20" t="s">
        <v>1209</v>
      </c>
      <c r="F1110" s="262" t="str">
        <f>IF(wskakunin_NOBE_MENSEKI_KYOYOU_TOTAL="","",wskakunin_NOBE_MENSEKI_KYOYOU_TOTAL)</f>
        <v/>
      </c>
    </row>
    <row r="1111" spans="1:6" ht="15" customHeight="1">
      <c r="A1111" s="75"/>
      <c r="B1111" s="76"/>
      <c r="D1111" s="113"/>
      <c r="F1111" s="113"/>
    </row>
    <row r="1112" spans="1:6" ht="15" customHeight="1">
      <c r="A1112" s="50" t="s">
        <v>5909</v>
      </c>
      <c r="B1112" s="74"/>
      <c r="D1112" s="113"/>
      <c r="F1112" s="113"/>
    </row>
    <row r="1113" spans="1:6" ht="15" customHeight="1">
      <c r="A1113" s="10"/>
      <c r="B1113" s="76" t="s">
        <v>1177</v>
      </c>
      <c r="C1113" s="20" t="s">
        <v>5910</v>
      </c>
      <c r="D1113" s="262"/>
      <c r="E1113" s="20" t="s">
        <v>5913</v>
      </c>
      <c r="F1113" s="262" t="str">
        <f>IF(wskakunin_NOBE_MENSEKI_KIKAI_SHINSEI="","",wskakunin_NOBE_MENSEKI_KIKAI_SHINSEI)</f>
        <v/>
      </c>
    </row>
    <row r="1114" spans="1:6" ht="15" customHeight="1">
      <c r="A1114" s="10"/>
      <c r="B1114" s="76" t="s">
        <v>635</v>
      </c>
      <c r="C1114" s="20" t="s">
        <v>5911</v>
      </c>
      <c r="D1114" s="262"/>
      <c r="E1114" s="20" t="s">
        <v>5914</v>
      </c>
      <c r="F1114" s="262" t="str">
        <f>IF(wskakunin_NOBE_MENSEKI_KIKAI_IGAI="","",wskakunin_NOBE_MENSEKI_KIKAI_IGAI)</f>
        <v/>
      </c>
    </row>
    <row r="1115" spans="1:6" ht="15" customHeight="1">
      <c r="A1115" s="10"/>
      <c r="B1115" s="76" t="s">
        <v>636</v>
      </c>
      <c r="C1115" s="20" t="s">
        <v>5912</v>
      </c>
      <c r="D1115" s="262"/>
      <c r="E1115" s="20" t="s">
        <v>5915</v>
      </c>
      <c r="F1115" s="262" t="str">
        <f>IF(wskakunin_NOBE_MENSEKI_KIKAI_TOTAL="","",wskakunin_NOBE_MENSEKI_KIKAI_TOTAL)</f>
        <v/>
      </c>
    </row>
    <row r="1116" spans="1:6" ht="15" customHeight="1">
      <c r="A1116" s="75"/>
      <c r="B1116" s="76"/>
      <c r="D1116" s="113"/>
      <c r="F1116" s="113"/>
    </row>
    <row r="1117" spans="1:6" ht="15" customHeight="1">
      <c r="A1117" s="50" t="s">
        <v>1399</v>
      </c>
      <c r="B1117" s="74"/>
      <c r="D1117" s="113"/>
      <c r="F1117" s="113"/>
    </row>
    <row r="1118" spans="1:6" ht="15" customHeight="1">
      <c r="A1118" s="10"/>
      <c r="B1118" s="76" t="s">
        <v>1177</v>
      </c>
      <c r="C1118" s="20" t="s">
        <v>1210</v>
      </c>
      <c r="D1118" s="262"/>
      <c r="E1118" s="20" t="s">
        <v>1211</v>
      </c>
      <c r="F1118" s="262" t="str">
        <f>IF(wskakunin_NOBE_MENSEKI_SYAKO_SHINSEI="","",wskakunin_NOBE_MENSEKI_SYAKO_SHINSEI)</f>
        <v/>
      </c>
    </row>
    <row r="1119" spans="1:6" ht="15" customHeight="1">
      <c r="A1119" s="10"/>
      <c r="B1119" s="76" t="s">
        <v>635</v>
      </c>
      <c r="C1119" s="20" t="s">
        <v>1212</v>
      </c>
      <c r="D1119" s="262"/>
      <c r="E1119" s="20" t="s">
        <v>1213</v>
      </c>
      <c r="F1119" s="262" t="str">
        <f>IF(wskakunin_NOBE_MENSEKI_SYAKO_IGAI="","",wskakunin_NOBE_MENSEKI_SYAKO_IGAI)</f>
        <v/>
      </c>
    </row>
    <row r="1120" spans="1:6" ht="15" customHeight="1">
      <c r="A1120" s="10"/>
      <c r="B1120" s="76" t="s">
        <v>636</v>
      </c>
      <c r="C1120" s="20" t="s">
        <v>1214</v>
      </c>
      <c r="D1120" s="262"/>
      <c r="E1120" s="20" t="s">
        <v>1215</v>
      </c>
      <c r="F1120" s="262" t="str">
        <f>IF(wskakunin_NOBE_MENSEKI_SYAKO_TOTAL="","",wskakunin_NOBE_MENSEKI_SYAKO_TOTAL)</f>
        <v/>
      </c>
    </row>
    <row r="1121" spans="1:7" ht="15" customHeight="1">
      <c r="A1121" s="75"/>
      <c r="B1121" s="76"/>
      <c r="D1121" s="113"/>
      <c r="F1121" s="113"/>
    </row>
    <row r="1122" spans="1:7" ht="15" customHeight="1">
      <c r="A1122" s="50" t="s">
        <v>1400</v>
      </c>
      <c r="B1122" s="74"/>
      <c r="D1122" s="113"/>
      <c r="F1122" s="113"/>
    </row>
    <row r="1123" spans="1:7" ht="15" customHeight="1">
      <c r="A1123" s="10"/>
      <c r="B1123" s="76" t="s">
        <v>1177</v>
      </c>
      <c r="C1123" s="20" t="s">
        <v>1216</v>
      </c>
      <c r="D1123" s="262"/>
      <c r="E1123" s="20" t="s">
        <v>1217</v>
      </c>
      <c r="F1123" s="262" t="str">
        <f>IF(wskakunin_NOBE_MENSEKI_BITIKUSOUKO_SHINSEI="","",wskakunin_NOBE_MENSEKI_BITIKUSOUKO_SHINSEI)</f>
        <v/>
      </c>
    </row>
    <row r="1124" spans="1:7" ht="15" customHeight="1">
      <c r="A1124" s="10"/>
      <c r="B1124" s="76" t="s">
        <v>635</v>
      </c>
      <c r="C1124" s="20" t="s">
        <v>1218</v>
      </c>
      <c r="D1124" s="262"/>
      <c r="E1124" s="20" t="s">
        <v>1219</v>
      </c>
      <c r="F1124" s="262" t="str">
        <f>IF(wskakunin_NOBE_MENSEKI_BITIKUSOUKO_IGAI="","",wskakunin_NOBE_MENSEKI_BITIKUSOUKO_IGAI)</f>
        <v/>
      </c>
    </row>
    <row r="1125" spans="1:7" ht="15" customHeight="1">
      <c r="A1125" s="10"/>
      <c r="B1125" s="76" t="s">
        <v>636</v>
      </c>
      <c r="C1125" s="20" t="s">
        <v>1220</v>
      </c>
      <c r="D1125" s="262"/>
      <c r="E1125" s="20" t="s">
        <v>1221</v>
      </c>
      <c r="F1125" s="262" t="str">
        <f>IF(wskakunin_NOBE_MENSEKI_BITIKUSOUKO_TOTAL="","",wskakunin_NOBE_MENSEKI_BITIKUSOUKO_TOTAL)</f>
        <v/>
      </c>
    </row>
    <row r="1126" spans="1:7" ht="15" customHeight="1">
      <c r="A1126" s="75"/>
      <c r="B1126" s="76"/>
      <c r="D1126" s="113"/>
      <c r="F1126" s="113"/>
    </row>
    <row r="1127" spans="1:7" ht="15" customHeight="1">
      <c r="A1127" s="50" t="s">
        <v>1401</v>
      </c>
      <c r="B1127" s="74"/>
      <c r="D1127" s="113"/>
      <c r="F1127" s="113"/>
    </row>
    <row r="1128" spans="1:7" ht="15" customHeight="1">
      <c r="A1128" s="10"/>
      <c r="B1128" s="76" t="s">
        <v>1177</v>
      </c>
      <c r="C1128" s="20" t="s">
        <v>1222</v>
      </c>
      <c r="D1128" s="262"/>
      <c r="E1128" s="20" t="s">
        <v>1223</v>
      </c>
      <c r="F1128" s="262" t="str">
        <f>IF(wskakunin_NOBE_MENSEKI_TIKUDENTI_SHINSEI="","",wskakunin_NOBE_MENSEKI_TIKUDENTI_SHINSEI)</f>
        <v/>
      </c>
    </row>
    <row r="1129" spans="1:7" ht="15" customHeight="1">
      <c r="A1129" s="10"/>
      <c r="B1129" s="76" t="s">
        <v>635</v>
      </c>
      <c r="C1129" s="20" t="s">
        <v>1224</v>
      </c>
      <c r="D1129" s="262"/>
      <c r="E1129" s="20" t="s">
        <v>1225</v>
      </c>
      <c r="F1129" s="262" t="str">
        <f>IF(wskakunin_NOBE_MENSEKI_TIKUDENTI_IGAI="","",wskakunin_NOBE_MENSEKI_TIKUDENTI_IGAI)</f>
        <v/>
      </c>
    </row>
    <row r="1130" spans="1:7" ht="15" customHeight="1">
      <c r="A1130" s="10"/>
      <c r="B1130" s="76" t="s">
        <v>636</v>
      </c>
      <c r="C1130" s="20" t="s">
        <v>1226</v>
      </c>
      <c r="D1130" s="262"/>
      <c r="E1130" s="20" t="s">
        <v>1227</v>
      </c>
      <c r="F1130" s="262" t="str">
        <f>IF(wskakunin_NOBE_MENSEKI_TIKUDENTI_TOTAL="","",wskakunin_NOBE_MENSEKI_TIKUDENTI_TOTAL)</f>
        <v/>
      </c>
    </row>
    <row r="1131" spans="1:7" ht="15" customHeight="1">
      <c r="A1131" s="75"/>
      <c r="B1131" s="76"/>
      <c r="D1131" s="113"/>
      <c r="F1131" s="113"/>
    </row>
    <row r="1132" spans="1:7" ht="15" customHeight="1">
      <c r="A1132" s="50" t="s">
        <v>1402</v>
      </c>
      <c r="B1132" s="74"/>
      <c r="D1132" s="113"/>
      <c r="F1132" s="113"/>
    </row>
    <row r="1133" spans="1:7" ht="15" customHeight="1">
      <c r="A1133" s="10"/>
      <c r="B1133" s="76" t="s">
        <v>1177</v>
      </c>
      <c r="C1133" s="20" t="s">
        <v>1228</v>
      </c>
      <c r="D1133" s="262"/>
      <c r="E1133" s="20" t="s">
        <v>1229</v>
      </c>
      <c r="F1133" s="262" t="str">
        <f>IF(wskakunin_NOBE_MENSEKI_JIKAHATUDEN_SHINSEI="","",wskakunin_NOBE_MENSEKI_JIKAHATUDEN_SHINSEI)</f>
        <v/>
      </c>
    </row>
    <row r="1134" spans="1:7" ht="15" customHeight="1">
      <c r="A1134" s="10"/>
      <c r="B1134" s="76" t="s">
        <v>635</v>
      </c>
      <c r="C1134" s="20" t="s">
        <v>1230</v>
      </c>
      <c r="D1134" s="262"/>
      <c r="E1134" s="20" t="s">
        <v>1231</v>
      </c>
      <c r="F1134" s="262" t="str">
        <f>IF(wskakunin_NOBE_MENSEKI_JIKAHATUDEN_IGAI="","",wskakunin_NOBE_MENSEKI_JIKAHATUDEN_IGAI)</f>
        <v/>
      </c>
      <c r="G1134" s="20" t="s">
        <v>645</v>
      </c>
    </row>
    <row r="1135" spans="1:7" ht="15" customHeight="1">
      <c r="A1135" s="10"/>
      <c r="B1135" s="76" t="s">
        <v>636</v>
      </c>
      <c r="C1135" s="20" t="s">
        <v>1232</v>
      </c>
      <c r="D1135" s="262"/>
      <c r="E1135" s="20" t="s">
        <v>1233</v>
      </c>
      <c r="F1135" s="262" t="str">
        <f>IF(wskakunin_NOBE_MENSEKI_JIKAHATUDEN_TOTAL="","",wskakunin_NOBE_MENSEKI_JIKAHATUDEN_TOTAL)</f>
        <v/>
      </c>
      <c r="G1135" s="20" t="s">
        <v>646</v>
      </c>
    </row>
    <row r="1136" spans="1:7" ht="15" customHeight="1">
      <c r="A1136" s="75"/>
      <c r="B1136" s="76"/>
      <c r="D1136" s="113"/>
      <c r="F1136" s="113"/>
    </row>
    <row r="1137" spans="1:7" ht="15" customHeight="1">
      <c r="A1137" s="50" t="s">
        <v>1403</v>
      </c>
      <c r="B1137" s="74"/>
      <c r="D1137" s="113"/>
      <c r="F1137" s="113"/>
    </row>
    <row r="1138" spans="1:7" ht="15" customHeight="1">
      <c r="A1138" s="10"/>
      <c r="B1138" s="76" t="s">
        <v>1177</v>
      </c>
      <c r="C1138" s="20" t="s">
        <v>1234</v>
      </c>
      <c r="D1138" s="262"/>
      <c r="E1138" s="20" t="s">
        <v>1235</v>
      </c>
      <c r="F1138" s="262" t="str">
        <f>IF(wskakunin_NOBE_MENSEKI_CHOSUISOU_SHINSEI="","",wskakunin_NOBE_MENSEKI_CHOSUISOU_SHINSEI)</f>
        <v/>
      </c>
      <c r="G1138" s="20" t="s">
        <v>645</v>
      </c>
    </row>
    <row r="1139" spans="1:7" ht="15" customHeight="1">
      <c r="A1139" s="10"/>
      <c r="B1139" s="76" t="s">
        <v>635</v>
      </c>
      <c r="C1139" s="20" t="s">
        <v>1236</v>
      </c>
      <c r="D1139" s="262"/>
      <c r="E1139" s="20" t="s">
        <v>1237</v>
      </c>
      <c r="F1139" s="262" t="str">
        <f>IF(wskakunin_NOBE_MENSEKI_CHOSUISOU_IGAI="","",wskakunin_NOBE_MENSEKI_CHOSUISOU_IGAI)</f>
        <v/>
      </c>
      <c r="G1139" s="20" t="s">
        <v>645</v>
      </c>
    </row>
    <row r="1140" spans="1:7" ht="15" customHeight="1">
      <c r="A1140" s="10"/>
      <c r="B1140" s="76" t="s">
        <v>636</v>
      </c>
      <c r="C1140" s="20" t="s">
        <v>1238</v>
      </c>
      <c r="D1140" s="262"/>
      <c r="E1140" s="20" t="s">
        <v>1239</v>
      </c>
      <c r="F1140" s="262" t="str">
        <f>IF(wskakunin_NOBE_MENSEKI_CHOSUISOU_TOTAL="","",wskakunin_NOBE_MENSEKI_CHOSUISOU_TOTAL)</f>
        <v/>
      </c>
      <c r="G1140" s="20" t="s">
        <v>645</v>
      </c>
    </row>
    <row r="1141" spans="1:7" ht="15" customHeight="1">
      <c r="A1141" s="75"/>
      <c r="B1141" s="76"/>
      <c r="D1141" s="113"/>
      <c r="F1141" s="113"/>
    </row>
    <row r="1142" spans="1:7" ht="15" customHeight="1">
      <c r="A1142" s="2256" t="s">
        <v>2535</v>
      </c>
      <c r="B1142" s="2257"/>
      <c r="D1142" s="113"/>
      <c r="F1142" s="113"/>
    </row>
    <row r="1143" spans="1:7" ht="15" customHeight="1">
      <c r="A1143" s="10"/>
      <c r="B1143" s="76" t="s">
        <v>1177</v>
      </c>
      <c r="C1143" s="20" t="s">
        <v>2536</v>
      </c>
      <c r="D1143" s="262"/>
      <c r="E1143" s="20" t="s">
        <v>2539</v>
      </c>
      <c r="F1143" s="262" t="str">
        <f>IF(wskakunin_NOBE_MENSEKI_TAKUHAI_SHINSEI="","",wskakunin_NOBE_MENSEKI_TAKUHAI_SHINSEI)</f>
        <v/>
      </c>
    </row>
    <row r="1144" spans="1:7" ht="15" customHeight="1">
      <c r="A1144" s="10"/>
      <c r="B1144" s="76" t="s">
        <v>635</v>
      </c>
      <c r="C1144" s="20" t="s">
        <v>2537</v>
      </c>
      <c r="D1144" s="262"/>
      <c r="E1144" s="20" t="s">
        <v>2540</v>
      </c>
      <c r="F1144" s="262" t="str">
        <f>IF(wskakunin_NOBE_MENSEKI_TAKUHAI_IGAI="","",wskakunin_NOBE_MENSEKI_TAKUHAI_IGAI)</f>
        <v/>
      </c>
    </row>
    <row r="1145" spans="1:7" ht="15" customHeight="1">
      <c r="A1145" s="10"/>
      <c r="B1145" s="76" t="s">
        <v>636</v>
      </c>
      <c r="C1145" s="20" t="s">
        <v>2538</v>
      </c>
      <c r="D1145" s="262"/>
      <c r="E1145" s="20" t="s">
        <v>2541</v>
      </c>
      <c r="F1145" s="262" t="str">
        <f>IF(wskakunin_NOBE_MENSEKI_TAKUHAI_TOTAL="","",wskakunin_NOBE_MENSEKI_TAKUHAI_TOTAL)</f>
        <v/>
      </c>
    </row>
    <row r="1146" spans="1:7" ht="15" customHeight="1">
      <c r="A1146" s="10"/>
      <c r="B1146" s="76"/>
      <c r="D1146" s="113"/>
      <c r="F1146" s="113"/>
    </row>
    <row r="1147" spans="1:7" ht="15" customHeight="1">
      <c r="A1147" s="50" t="s">
        <v>5916</v>
      </c>
      <c r="B1147" s="74"/>
      <c r="D1147" s="113"/>
      <c r="F1147" s="113"/>
    </row>
    <row r="1148" spans="1:7" ht="15" customHeight="1">
      <c r="A1148" s="10"/>
      <c r="B1148" s="76" t="s">
        <v>1177</v>
      </c>
      <c r="C1148" s="20" t="s">
        <v>5917</v>
      </c>
      <c r="D1148" s="263"/>
      <c r="E1148" s="20" t="s">
        <v>5920</v>
      </c>
      <c r="F1148" s="263" t="str">
        <f>IF(wskakunin_NOBE_MENSEKI_FUSANNYU_SHINSEI="","",wskakunin_NOBE_MENSEKI_FUSANNYU_SHINSEI)</f>
        <v/>
      </c>
    </row>
    <row r="1149" spans="1:7" ht="15" customHeight="1">
      <c r="A1149" s="10"/>
      <c r="B1149" s="76" t="s">
        <v>635</v>
      </c>
      <c r="C1149" s="20" t="s">
        <v>5918</v>
      </c>
      <c r="D1149" s="262"/>
      <c r="E1149" s="20" t="s">
        <v>5921</v>
      </c>
      <c r="F1149" s="262" t="str">
        <f>IF(wskakunin_NOBE_MENSEKI_FUSANNYU_IGAI="","",wskakunin_NOBE_MENSEKI_FUSANNYU_IGAI)</f>
        <v/>
      </c>
    </row>
    <row r="1150" spans="1:7" ht="15" customHeight="1">
      <c r="A1150" s="10"/>
      <c r="B1150" s="76" t="s">
        <v>636</v>
      </c>
      <c r="C1150" s="20" t="s">
        <v>5919</v>
      </c>
      <c r="D1150" s="262"/>
      <c r="E1150" s="20" t="s">
        <v>5922</v>
      </c>
      <c r="F1150" s="262" t="str">
        <f>IF(wskakunin_NOBE_MENSEKI_FUSANNYU_TOTAL="","",wskakunin_NOBE_MENSEKI_FUSANNYU_TOTAL)</f>
        <v/>
      </c>
    </row>
    <row r="1151" spans="1:7" ht="15" customHeight="1">
      <c r="A1151" s="75"/>
      <c r="B1151" s="76"/>
      <c r="D1151" s="113"/>
      <c r="F1151" s="113"/>
    </row>
    <row r="1152" spans="1:7" ht="15" customHeight="1">
      <c r="A1152" s="50" t="s">
        <v>1404</v>
      </c>
      <c r="B1152" s="74"/>
      <c r="D1152" s="113"/>
      <c r="F1152" s="113"/>
    </row>
    <row r="1153" spans="1:6" ht="15" customHeight="1">
      <c r="A1153" s="10"/>
      <c r="B1153" s="76" t="s">
        <v>1177</v>
      </c>
      <c r="C1153" s="20" t="s">
        <v>1240</v>
      </c>
      <c r="D1153" s="263"/>
      <c r="E1153" s="20" t="s">
        <v>1241</v>
      </c>
      <c r="F1153" s="263" t="str">
        <f>IF(wskakunin_NOBE_MENSEKI_JYUTAKU_SHINSEI="", "", wskakunin_NOBE_MENSEKI_JYUTAKU_SHINSEI)</f>
        <v/>
      </c>
    </row>
    <row r="1154" spans="1:6" ht="15" customHeight="1">
      <c r="A1154" s="10"/>
      <c r="B1154" s="76" t="s">
        <v>635</v>
      </c>
      <c r="C1154" s="20" t="s">
        <v>1242</v>
      </c>
      <c r="D1154" s="262"/>
      <c r="E1154" s="20" t="s">
        <v>1243</v>
      </c>
      <c r="F1154" s="262" t="str">
        <f>IF(wskakunin_NOBE_MENSEKI_JYUTAKU_IGAI="","",wskakunin_NOBE_MENSEKI_JYUTAKU_IGAI)</f>
        <v/>
      </c>
    </row>
    <row r="1155" spans="1:6" ht="15" customHeight="1">
      <c r="A1155" s="10"/>
      <c r="B1155" s="76" t="s">
        <v>636</v>
      </c>
      <c r="C1155" s="20" t="s">
        <v>1244</v>
      </c>
      <c r="D1155" s="262"/>
      <c r="E1155" s="20" t="s">
        <v>1245</v>
      </c>
      <c r="F1155" s="262" t="str">
        <f>IF(wskakunin_NOBE_MENSEKI_JYUTAKU_TOTAL="","",wskakunin_NOBE_MENSEKI_JYUTAKU_TOTAL)</f>
        <v/>
      </c>
    </row>
    <row r="1156" spans="1:6" ht="15" customHeight="1">
      <c r="A1156" s="75"/>
      <c r="B1156" s="76"/>
      <c r="D1156" s="113"/>
      <c r="F1156" s="113"/>
    </row>
    <row r="1157" spans="1:6" ht="15" customHeight="1">
      <c r="A1157" s="50" t="s">
        <v>1405</v>
      </c>
      <c r="B1157" s="74"/>
      <c r="D1157" s="113"/>
      <c r="F1157" s="113"/>
    </row>
    <row r="1158" spans="1:6" ht="15" customHeight="1">
      <c r="A1158" s="10"/>
      <c r="B1158" s="76" t="s">
        <v>1177</v>
      </c>
      <c r="C1158" s="20" t="s">
        <v>1246</v>
      </c>
      <c r="D1158" s="262"/>
      <c r="E1158" s="20" t="s">
        <v>1247</v>
      </c>
      <c r="F1158" s="262" t="str">
        <f>IF(wskakunin_NOBE_MENSEKI_ROUJIN_SHINSEI="","",wskakunin_NOBE_MENSEKI_ROUJIN_SHINSEI)</f>
        <v/>
      </c>
    </row>
    <row r="1159" spans="1:6" ht="15" customHeight="1">
      <c r="A1159" s="10"/>
      <c r="B1159" s="76" t="s">
        <v>635</v>
      </c>
      <c r="C1159" s="20" t="s">
        <v>1248</v>
      </c>
      <c r="D1159" s="262"/>
      <c r="E1159" s="20" t="s">
        <v>1249</v>
      </c>
      <c r="F1159" s="262" t="str">
        <f>IF(wskakunin_NOBE_MENSEKI_ROUJIN_IGAI="","",wskakunin_NOBE_MENSEKI_ROUJIN_IGAI)</f>
        <v/>
      </c>
    </row>
    <row r="1160" spans="1:6" ht="15" customHeight="1">
      <c r="A1160" s="10"/>
      <c r="B1160" s="76" t="s">
        <v>636</v>
      </c>
      <c r="C1160" s="20" t="s">
        <v>1250</v>
      </c>
      <c r="D1160" s="262"/>
      <c r="E1160" s="20" t="s">
        <v>1251</v>
      </c>
      <c r="F1160" s="262" t="str">
        <f>IF(wskakunin_NOBE_MENSEKI_ROUJIN_TOTAL="","",wskakunin_NOBE_MENSEKI_ROUJIN_TOTAL)</f>
        <v/>
      </c>
    </row>
    <row r="1161" spans="1:6" ht="15" customHeight="1">
      <c r="A1161" s="75"/>
      <c r="B1161" s="76"/>
      <c r="D1161" s="113"/>
      <c r="F1161" s="113"/>
    </row>
    <row r="1162" spans="1:6" ht="15" customHeight="1">
      <c r="A1162" s="50" t="s">
        <v>1406</v>
      </c>
      <c r="B1162" s="74"/>
      <c r="D1162" s="113"/>
      <c r="F1162" s="113"/>
    </row>
    <row r="1163" spans="1:6" ht="15" customHeight="1">
      <c r="A1163" s="10"/>
      <c r="B1163" s="76" t="s">
        <v>636</v>
      </c>
      <c r="C1163" s="20" t="s">
        <v>1252</v>
      </c>
      <c r="D1163" s="262"/>
      <c r="E1163" s="20" t="s">
        <v>1253</v>
      </c>
      <c r="F1163" s="262" t="str">
        <f>IF(wskakunin_NOBE_MENSEKI="","",wskakunin_NOBE_MENSEKI)</f>
        <v/>
      </c>
    </row>
    <row r="1164" spans="1:6" ht="15" customHeight="1">
      <c r="A1164" s="75"/>
      <c r="B1164" s="76"/>
      <c r="D1164" s="113"/>
      <c r="F1164" s="113"/>
    </row>
    <row r="1165" spans="1:6" ht="15" customHeight="1">
      <c r="A1165" s="50" t="s">
        <v>213</v>
      </c>
      <c r="B1165" s="74"/>
      <c r="D1165" s="113"/>
      <c r="F1165" s="113"/>
    </row>
    <row r="1166" spans="1:6" ht="15" customHeight="1">
      <c r="A1166" s="10"/>
      <c r="B1166" s="76" t="s">
        <v>636</v>
      </c>
      <c r="C1166" s="20" t="s">
        <v>1254</v>
      </c>
      <c r="D1166" s="262"/>
      <c r="E1166" s="20" t="s">
        <v>1255</v>
      </c>
      <c r="F1166" s="262" t="str">
        <f>IF(wskakunin_YOUSEKI_RITU="","",wskakunin_YOUSEKI_RITU)</f>
        <v/>
      </c>
    </row>
    <row r="1167" spans="1:6" ht="15" customHeight="1">
      <c r="A1167" s="75"/>
      <c r="B1167" s="76"/>
      <c r="D1167" s="113"/>
      <c r="F1167" s="113"/>
    </row>
    <row r="1168" spans="1:6" ht="15" customHeight="1">
      <c r="A1168" s="10" t="s">
        <v>638</v>
      </c>
      <c r="B1168" s="34"/>
      <c r="D1168" s="22"/>
      <c r="F1168" s="22"/>
    </row>
    <row r="1169" spans="1:6" ht="15" customHeight="1">
      <c r="A1169" s="10"/>
      <c r="B1169" s="76" t="s">
        <v>1256</v>
      </c>
      <c r="C1169" s="20" t="s">
        <v>1257</v>
      </c>
      <c r="D1169" s="150"/>
      <c r="E1169" s="20" t="s">
        <v>1258</v>
      </c>
      <c r="F1169" s="150" t="str">
        <f>IF(wskakunin_BUILD_SHINSEI_COUNT="","",wskakunin_BUILD_SHINSEI_COUNT)</f>
        <v/>
      </c>
    </row>
    <row r="1170" spans="1:6" ht="15" customHeight="1">
      <c r="A1170" s="10"/>
      <c r="B1170" s="76" t="s">
        <v>1259</v>
      </c>
      <c r="C1170" s="20" t="s">
        <v>1260</v>
      </c>
      <c r="D1170" s="150"/>
      <c r="E1170" s="20" t="s">
        <v>1261</v>
      </c>
      <c r="F1170" s="150" t="str">
        <f>IF(wskakunin_BUILD_SONOTA_COUNT="","",wskakunin_BUILD_SONOTA_COUNT)</f>
        <v/>
      </c>
    </row>
    <row r="1171" spans="1:6" ht="15" customHeight="1">
      <c r="A1171" s="11"/>
      <c r="B1171" s="77"/>
      <c r="D1171" s="22"/>
      <c r="F1171" s="22"/>
    </row>
    <row r="1172" spans="1:6" ht="15" customHeight="1">
      <c r="A1172" s="72" t="s">
        <v>639</v>
      </c>
      <c r="B1172" s="73"/>
      <c r="D1172" s="22"/>
      <c r="F1172" s="22"/>
    </row>
    <row r="1173" spans="1:6" ht="15" customHeight="1">
      <c r="A1173" s="50" t="s">
        <v>741</v>
      </c>
      <c r="B1173" s="74"/>
      <c r="D1173" s="22"/>
      <c r="F1173" s="22"/>
    </row>
    <row r="1174" spans="1:6" ht="15" customHeight="1">
      <c r="A1174" s="10"/>
      <c r="B1174" s="76" t="s">
        <v>1262</v>
      </c>
      <c r="C1174" s="20" t="s">
        <v>1263</v>
      </c>
      <c r="D1174" s="261"/>
      <c r="E1174" s="20" t="s">
        <v>1264</v>
      </c>
      <c r="F1174" s="261" t="str">
        <f>IF(wskakunin_TAKASA_MAX_SHINSEI="","",wskakunin_TAKASA_MAX_SHINSEI)</f>
        <v/>
      </c>
    </row>
    <row r="1175" spans="1:6" ht="15" customHeight="1">
      <c r="A1175" s="75"/>
      <c r="B1175" s="76" t="s">
        <v>640</v>
      </c>
      <c r="C1175" s="20" t="s">
        <v>1265</v>
      </c>
      <c r="D1175" s="261"/>
      <c r="E1175" s="20" t="s">
        <v>1266</v>
      </c>
      <c r="F1175" s="261" t="str">
        <f>IF(wskakunin_TAKASA_MAX_SONOTA="","",wskakunin_TAKASA_MAX_SONOTA)</f>
        <v/>
      </c>
    </row>
    <row r="1176" spans="1:6" ht="15" customHeight="1">
      <c r="A1176" s="50" t="s">
        <v>742</v>
      </c>
      <c r="B1176" s="74"/>
      <c r="D1176" s="22"/>
      <c r="F1176" s="22"/>
    </row>
    <row r="1177" spans="1:6" ht="15" customHeight="1">
      <c r="A1177" s="10"/>
      <c r="B1177" s="76" t="s">
        <v>1262</v>
      </c>
      <c r="C1177" s="20" t="s">
        <v>1267</v>
      </c>
      <c r="D1177" s="150"/>
      <c r="E1177" s="20" t="s">
        <v>1268</v>
      </c>
      <c r="F1177" s="150" t="str">
        <f>IF(wskakunin_KAISU_TIJYOU_SHINSEI="", "", wskakunin_KAISU_TIJYOU_SHINSEI)</f>
        <v/>
      </c>
    </row>
    <row r="1178" spans="1:6" ht="15" customHeight="1">
      <c r="A1178" s="75"/>
      <c r="B1178" s="76" t="s">
        <v>640</v>
      </c>
      <c r="C1178" s="20" t="s">
        <v>1269</v>
      </c>
      <c r="D1178" s="150"/>
      <c r="E1178" s="20" t="s">
        <v>1270</v>
      </c>
      <c r="F1178" s="150" t="str">
        <f>IF(wskakunin_KAISU_TIJYOU_SONOTA="","",wskakunin_KAISU_TIJYOU_SONOTA)</f>
        <v/>
      </c>
    </row>
    <row r="1179" spans="1:6" ht="15" customHeight="1">
      <c r="A1179" s="50" t="s">
        <v>743</v>
      </c>
      <c r="B1179" s="74"/>
      <c r="D1179" s="22"/>
      <c r="F1179" s="22"/>
    </row>
    <row r="1180" spans="1:6" ht="15" customHeight="1">
      <c r="A1180" s="10"/>
      <c r="B1180" s="76" t="s">
        <v>1262</v>
      </c>
      <c r="C1180" s="20" t="s">
        <v>1271</v>
      </c>
      <c r="D1180" s="150">
        <v>0</v>
      </c>
      <c r="E1180" s="20" t="s">
        <v>1272</v>
      </c>
      <c r="F1180" s="150">
        <f>IF(wskakunin_KAISU_TIKA_SHINSEI__zero="", "", wskakunin_KAISU_TIKA_SHINSEI__zero)</f>
        <v>0</v>
      </c>
    </row>
    <row r="1181" spans="1:6" ht="15" customHeight="1">
      <c r="A1181" s="75"/>
      <c r="B1181" s="76" t="s">
        <v>640</v>
      </c>
      <c r="C1181" s="20" t="s">
        <v>1273</v>
      </c>
      <c r="D1181" s="150"/>
      <c r="E1181" s="20" t="s">
        <v>1274</v>
      </c>
      <c r="F1181" s="150" t="str">
        <f>IF(wskakunin_KAISU_TIKA_SONOTA="","",wskakunin_KAISU_TIKA_SONOTA)</f>
        <v/>
      </c>
    </row>
    <row r="1182" spans="1:6" ht="15" customHeight="1">
      <c r="A1182" s="50" t="s">
        <v>118</v>
      </c>
      <c r="B1182" s="74"/>
      <c r="D1182" s="22"/>
      <c r="F1182" s="22"/>
    </row>
    <row r="1183" spans="1:6" ht="15" customHeight="1">
      <c r="A1183" s="10"/>
      <c r="B1183" s="76" t="s">
        <v>118</v>
      </c>
      <c r="C1183" s="20" t="s">
        <v>1275</v>
      </c>
      <c r="D1183" s="150"/>
      <c r="E1183" s="20" t="s">
        <v>1276</v>
      </c>
      <c r="F1183" s="150" t="str">
        <f>IF(wskakunin_KOUZOU1="","",wskakunin_KOUZOU1)</f>
        <v/>
      </c>
    </row>
    <row r="1184" spans="1:6" ht="15" customHeight="1">
      <c r="A1184" s="10"/>
      <c r="B1184" s="76" t="s">
        <v>641</v>
      </c>
      <c r="C1184" s="20" t="s">
        <v>1277</v>
      </c>
      <c r="D1184" s="150"/>
      <c r="E1184" s="20" t="s">
        <v>1278</v>
      </c>
      <c r="F1184" s="150" t="str">
        <f>IF(wskakunin_KOUZOU2="","",wskakunin_KOUZOU2)</f>
        <v/>
      </c>
    </row>
    <row r="1185" spans="1:6" ht="15" customHeight="1">
      <c r="A1185" s="10"/>
      <c r="B1185" s="76"/>
      <c r="E1185" s="20" t="s">
        <v>2524</v>
      </c>
      <c r="F1185" s="20" t="str">
        <f>IF(OR(LEFT(wskakunin_KOUZOU1,2)="木造",LEFT(wskakunin_KOUZOU2,2)="木造"),"○","")</f>
        <v/>
      </c>
    </row>
    <row r="1186" spans="1:6" ht="15" customHeight="1">
      <c r="A1186" s="91"/>
      <c r="B1186" s="76"/>
      <c r="D1186" s="22"/>
      <c r="E1186" s="20" t="s">
        <v>2525</v>
      </c>
      <c r="F1186" s="22" t="str">
        <f>IF(OR(wskakunin_KOUZOU1="木造（在来工法）",wskakunin_KOUZOU1="木造（軸組工法）",wskakunin_KOUZOU1="木造（在来軸組工法）",wskakunin_KOUZOU1="木造（テクノストラクチャー）",wskakunin_KOUZOU2="木造（在来工法）",wskakunin_KOUZOU2="木造（軸組工法）",wskakunin_KOUZOU2="木造（在来軸組工法）",wskakunin_KOUZOU2="木造（テクノストラクチャー）"),"○","")</f>
        <v/>
      </c>
    </row>
    <row r="1187" spans="1:6" ht="15" customHeight="1">
      <c r="A1187" s="10"/>
      <c r="B1187" s="34"/>
      <c r="D1187" s="22"/>
      <c r="E1187" s="20" t="s">
        <v>2770</v>
      </c>
      <c r="F1187" s="150" t="str">
        <f>IF(cst_wskakunin_KOUZOU1="","",IF(AND(cst_wskakunin_KOUZOU1&lt;&gt;"",cst_wskakunin_KOUZOU2&lt;&gt;""),cst_wskakunin_KOUZOU1&amp;" 一部 "&amp;cst_wskakunin_KOUZOU2,cst_wskakunin_KOUZOU1))</f>
        <v/>
      </c>
    </row>
    <row r="1188" spans="1:6" ht="15" customHeight="1">
      <c r="A1188" s="10" t="s">
        <v>642</v>
      </c>
      <c r="B1188" s="34"/>
    </row>
    <row r="1189" spans="1:6" ht="15" customHeight="1">
      <c r="A1189" s="10"/>
      <c r="B1189" s="76" t="s">
        <v>745</v>
      </c>
      <c r="C1189" s="20" t="s">
        <v>1279</v>
      </c>
      <c r="D1189" s="150"/>
      <c r="E1189" s="20" t="s">
        <v>1280</v>
      </c>
      <c r="F1189" s="150" t="str">
        <f>IF(wskakunin_TOKUREI_TAKASA=1,"有","無")</f>
        <v>無</v>
      </c>
    </row>
    <row r="1190" spans="1:6" ht="15" customHeight="1">
      <c r="A1190" s="10"/>
      <c r="B1190" s="76" t="s">
        <v>746</v>
      </c>
      <c r="D1190" s="22"/>
      <c r="E1190" s="20" t="s">
        <v>748</v>
      </c>
      <c r="F1190" s="150" t="str">
        <f>IF(wskakunin_TOKUREI_TAKASA=1,"■","□")</f>
        <v>□</v>
      </c>
    </row>
    <row r="1191" spans="1:6" ht="15" customHeight="1">
      <c r="A1191" s="10"/>
      <c r="B1191" s="76" t="s">
        <v>747</v>
      </c>
      <c r="D1191" s="22"/>
      <c r="E1191" s="20" t="s">
        <v>1281</v>
      </c>
      <c r="F1191" s="150" t="str">
        <f>IF(wskakunin_TOKUREI_TAKASA="","□",IF(wskakunin_TOKUREI_TAKASA=0,"■","□"))</f>
        <v>□</v>
      </c>
    </row>
    <row r="1192" spans="1:6" ht="15" customHeight="1">
      <c r="A1192" s="10"/>
      <c r="B1192" s="76"/>
      <c r="D1192" s="22"/>
      <c r="F1192" s="22"/>
    </row>
    <row r="1193" spans="1:6" ht="15" customHeight="1">
      <c r="A1193" s="50" t="s">
        <v>744</v>
      </c>
      <c r="B1193" s="74"/>
      <c r="D1193" s="22"/>
      <c r="F1193" s="22"/>
    </row>
    <row r="1194" spans="1:6" ht="15" customHeight="1">
      <c r="A1194" s="10"/>
      <c r="B1194" s="76" t="s">
        <v>1282</v>
      </c>
      <c r="C1194" s="20" t="s">
        <v>1283</v>
      </c>
      <c r="D1194" s="150"/>
      <c r="E1194" s="20" t="s">
        <v>1284</v>
      </c>
      <c r="F1194" s="150" t="str">
        <f>IF(wskakunin_TOKUREI_TAKASA_DOURO=1,"■","□")</f>
        <v>□</v>
      </c>
    </row>
    <row r="1195" spans="1:6" ht="15" customHeight="1">
      <c r="A1195" s="10"/>
      <c r="B1195" s="76" t="s">
        <v>1285</v>
      </c>
      <c r="C1195" s="20" t="s">
        <v>1286</v>
      </c>
      <c r="D1195" s="150"/>
      <c r="E1195" s="20" t="s">
        <v>1287</v>
      </c>
      <c r="F1195" s="150" t="str">
        <f>IF(wskakunin_TOKUREI_TAKASA_RINTI=1,"■","□")</f>
        <v>□</v>
      </c>
    </row>
    <row r="1196" spans="1:6" ht="15" customHeight="1">
      <c r="A1196" s="10"/>
      <c r="B1196" s="76" t="s">
        <v>1288</v>
      </c>
      <c r="C1196" s="20" t="s">
        <v>1289</v>
      </c>
      <c r="D1196" s="150"/>
      <c r="E1196" s="20" t="s">
        <v>1290</v>
      </c>
      <c r="F1196" s="150" t="str">
        <f>IF(wskakunin_TOKUREI_TAKASA_KITA=1,"■","□")</f>
        <v>□</v>
      </c>
    </row>
    <row r="1197" spans="1:6" ht="15" customHeight="1">
      <c r="A1197" s="11"/>
      <c r="B1197" s="77"/>
      <c r="D1197" s="22"/>
      <c r="F1197" s="22"/>
    </row>
    <row r="1198" spans="1:6" ht="15" customHeight="1">
      <c r="A1198" s="92" t="s">
        <v>643</v>
      </c>
      <c r="B1198" s="101"/>
      <c r="C1198" s="20" t="s">
        <v>1353</v>
      </c>
    </row>
    <row r="1199" spans="1:6" ht="15" customHeight="1">
      <c r="A1199" s="97" t="s">
        <v>1298</v>
      </c>
      <c r="B1199" s="144"/>
    </row>
    <row r="1200" spans="1:6" ht="15" customHeight="1">
      <c r="A1200" s="94"/>
      <c r="B1200" s="87" t="s">
        <v>1354</v>
      </c>
      <c r="C1200" s="20" t="s">
        <v>1359</v>
      </c>
      <c r="D1200" s="244"/>
      <c r="E1200" s="20" t="s">
        <v>1377</v>
      </c>
      <c r="F1200" s="150" t="str">
        <f>IF(wskakunin_kyoka01_HOUREI="","",wskakunin_kyoka01_HOUREI)</f>
        <v/>
      </c>
    </row>
    <row r="1201" spans="1:6" ht="15" customHeight="1">
      <c r="A1201" s="94"/>
      <c r="B1201" s="87" t="s">
        <v>1355</v>
      </c>
      <c r="C1201" s="20" t="s">
        <v>1358</v>
      </c>
      <c r="D1201" s="244"/>
      <c r="E1201" s="20" t="s">
        <v>2819</v>
      </c>
      <c r="F1201" s="150" t="str">
        <f>IF(wskakunin_kyoka01_JOUKOU="","",wskakunin_kyoka01_JOUKOU)</f>
        <v/>
      </c>
    </row>
    <row r="1202" spans="1:6" ht="15" customHeight="1">
      <c r="A1202" s="94"/>
      <c r="B1202" s="87" t="s">
        <v>1356</v>
      </c>
      <c r="C1202" s="20" t="s">
        <v>1360</v>
      </c>
      <c r="D1202" s="244"/>
      <c r="E1202" s="20" t="s">
        <v>2820</v>
      </c>
      <c r="F1202" s="150" t="str">
        <f>IF(wskakunin_kyoka01_KYOKA_NO="","",wskakunin_kyoka01_KYOKA_NO)</f>
        <v/>
      </c>
    </row>
    <row r="1203" spans="1:6" ht="15" customHeight="1">
      <c r="A1203" s="94"/>
      <c r="B1203" s="87" t="s">
        <v>1357</v>
      </c>
      <c r="C1203" s="20" t="s">
        <v>1361</v>
      </c>
      <c r="D1203" s="243"/>
      <c r="E1203" s="20" t="s">
        <v>2821</v>
      </c>
      <c r="F1203" s="150" t="str">
        <f>IF(wskakunin_kyoka01_KYOKA_DATE="","",wskakunin_kyoka01_KYOKA_DATE)</f>
        <v/>
      </c>
    </row>
    <row r="1204" spans="1:6" ht="15" customHeight="1">
      <c r="A1204" s="94"/>
      <c r="B1204" s="87" t="s">
        <v>501</v>
      </c>
      <c r="C1204" s="20" t="s">
        <v>1362</v>
      </c>
      <c r="D1204" s="244"/>
      <c r="E1204" s="20" t="s">
        <v>2822</v>
      </c>
      <c r="F1204" s="150" t="str">
        <f>IF(wskakunin_kyoka01_BIKOU="","",wskakunin_kyoka01_BIKOU)</f>
        <v/>
      </c>
    </row>
    <row r="1205" spans="1:6" ht="15" customHeight="1">
      <c r="A1205" s="94"/>
      <c r="B1205" s="145" t="s">
        <v>1374</v>
      </c>
      <c r="D1205" s="39"/>
      <c r="F1205" s="22"/>
    </row>
    <row r="1206" spans="1:6" ht="15" customHeight="1">
      <c r="A1206" s="94"/>
      <c r="B1206" s="145"/>
      <c r="D1206" s="22"/>
      <c r="F1206" s="22"/>
    </row>
    <row r="1207" spans="1:6" ht="15" customHeight="1">
      <c r="A1207" s="97" t="s">
        <v>1305</v>
      </c>
      <c r="B1207" s="144"/>
    </row>
    <row r="1208" spans="1:6" ht="15" customHeight="1">
      <c r="A1208" s="94"/>
      <c r="B1208" s="87" t="s">
        <v>1354</v>
      </c>
      <c r="C1208" s="20" t="s">
        <v>1363</v>
      </c>
      <c r="D1208" s="244"/>
      <c r="E1208" s="20" t="s">
        <v>1378</v>
      </c>
      <c r="F1208" s="150" t="str">
        <f>IF(wskakunin_kyoka02_HOUREI="","",wskakunin_kyoka02_HOUREI)</f>
        <v/>
      </c>
    </row>
    <row r="1209" spans="1:6" ht="15" customHeight="1">
      <c r="A1209" s="94"/>
      <c r="B1209" s="87" t="s">
        <v>1355</v>
      </c>
      <c r="C1209" s="20" t="s">
        <v>1364</v>
      </c>
      <c r="D1209" s="244"/>
      <c r="E1209" s="20" t="s">
        <v>2823</v>
      </c>
      <c r="F1209" s="150" t="str">
        <f>IF(wskakunin_kyoka02_JOUKOU="","",wskakunin_kyoka02_JOUKOU)</f>
        <v/>
      </c>
    </row>
    <row r="1210" spans="1:6" ht="15" customHeight="1">
      <c r="A1210" s="94"/>
      <c r="B1210" s="87" t="s">
        <v>1356</v>
      </c>
      <c r="C1210" s="20" t="s">
        <v>1365</v>
      </c>
      <c r="D1210" s="244"/>
      <c r="E1210" s="20" t="s">
        <v>2824</v>
      </c>
      <c r="F1210" s="150" t="str">
        <f>IF(wskakunin_kyoka02_KYOKA_NO="","",wskakunin_kyoka02_KYOKA_NO)</f>
        <v/>
      </c>
    </row>
    <row r="1211" spans="1:6" ht="15" customHeight="1">
      <c r="A1211" s="94"/>
      <c r="B1211" s="87" t="s">
        <v>1357</v>
      </c>
      <c r="C1211" s="20" t="s">
        <v>1366</v>
      </c>
      <c r="D1211" s="264"/>
      <c r="E1211" s="20" t="s">
        <v>2825</v>
      </c>
      <c r="F1211" s="264" t="str">
        <f>IF(wskakunin_kyoka02_KYOKA_DATE="","",wskakunin_kyoka02_KYOKA_DATE)</f>
        <v/>
      </c>
    </row>
    <row r="1212" spans="1:6" ht="15" customHeight="1">
      <c r="A1212" s="94"/>
      <c r="B1212" s="87" t="s">
        <v>501</v>
      </c>
      <c r="C1212" s="20" t="s">
        <v>1367</v>
      </c>
      <c r="D1212" s="244"/>
      <c r="E1212" s="20" t="s">
        <v>2826</v>
      </c>
      <c r="F1212" s="150" t="str">
        <f>IF(wskakunin_kyoka02_BIKOU="","",wskakunin_kyoka02_BIKOU)</f>
        <v/>
      </c>
    </row>
    <row r="1213" spans="1:6" ht="15" customHeight="1">
      <c r="A1213" s="94"/>
      <c r="B1213" s="145" t="s">
        <v>1376</v>
      </c>
      <c r="D1213" s="39"/>
      <c r="F1213" s="22"/>
    </row>
    <row r="1214" spans="1:6" ht="15" customHeight="1">
      <c r="A1214" s="146"/>
      <c r="B1214" s="145"/>
      <c r="D1214" s="22"/>
      <c r="F1214" s="22"/>
    </row>
    <row r="1215" spans="1:6" ht="15" customHeight="1">
      <c r="A1215" s="97" t="s">
        <v>1309</v>
      </c>
      <c r="B1215" s="144"/>
    </row>
    <row r="1216" spans="1:6" ht="15" customHeight="1">
      <c r="A1216" s="94"/>
      <c r="B1216" s="87" t="s">
        <v>1354</v>
      </c>
      <c r="C1216" s="20" t="s">
        <v>1368</v>
      </c>
      <c r="D1216" s="244"/>
      <c r="E1216" s="20" t="s">
        <v>1379</v>
      </c>
      <c r="F1216" s="150" t="str">
        <f>IF(wskakunin_kyoka03_HOUREI="","",wskakunin_kyoka03_HOUREI)</f>
        <v/>
      </c>
    </row>
    <row r="1217" spans="1:8" ht="15" customHeight="1">
      <c r="A1217" s="94"/>
      <c r="B1217" s="87" t="s">
        <v>1355</v>
      </c>
      <c r="C1217" s="20" t="s">
        <v>1369</v>
      </c>
      <c r="D1217" s="244"/>
      <c r="E1217" s="20" t="s">
        <v>2827</v>
      </c>
      <c r="F1217" s="150" t="str">
        <f>IF(wskakunin_kyoka03_JOUKOU="","",wskakunin_kyoka03_JOUKOU)</f>
        <v/>
      </c>
    </row>
    <row r="1218" spans="1:8" ht="15" customHeight="1">
      <c r="A1218" s="94"/>
      <c r="B1218" s="87" t="s">
        <v>1356</v>
      </c>
      <c r="C1218" s="20" t="s">
        <v>1370</v>
      </c>
      <c r="D1218" s="244"/>
      <c r="E1218" s="20" t="s">
        <v>2828</v>
      </c>
      <c r="F1218" s="150" t="str">
        <f>IF(wskakunin_kyoka03_KYOKA_NO="","",wskakunin_kyoka03_KYOKA_NO)</f>
        <v/>
      </c>
    </row>
    <row r="1219" spans="1:8" ht="15" customHeight="1">
      <c r="A1219" s="94"/>
      <c r="B1219" s="87" t="s">
        <v>1357</v>
      </c>
      <c r="C1219" s="20" t="s">
        <v>1371</v>
      </c>
      <c r="D1219" s="264"/>
      <c r="E1219" s="20" t="s">
        <v>2829</v>
      </c>
      <c r="F1219" s="264" t="str">
        <f>IF(wskakunin_kyoka03_KYOKA_DATE="","",wskakunin_kyoka03_KYOKA_DATE)</f>
        <v/>
      </c>
    </row>
    <row r="1220" spans="1:8" ht="15" customHeight="1">
      <c r="A1220" s="94"/>
      <c r="B1220" s="87" t="s">
        <v>501</v>
      </c>
      <c r="C1220" s="20" t="s">
        <v>1372</v>
      </c>
      <c r="D1220" s="244"/>
      <c r="E1220" s="20" t="s">
        <v>2830</v>
      </c>
      <c r="F1220" s="150" t="str">
        <f>IF(wskakunin_kyoka03_BIKOU="","",wskakunin_kyoka03_BIKOU)</f>
        <v/>
      </c>
    </row>
    <row r="1221" spans="1:8" ht="15" customHeight="1">
      <c r="A1221" s="94"/>
      <c r="B1221" s="145" t="s">
        <v>1375</v>
      </c>
      <c r="D1221" s="39"/>
      <c r="F1221" s="22"/>
    </row>
    <row r="1222" spans="1:8" ht="15" customHeight="1">
      <c r="A1222" s="146"/>
      <c r="B1222" s="87"/>
      <c r="D1222" s="22"/>
      <c r="F1222" s="22"/>
    </row>
    <row r="1223" spans="1:8" ht="15" customHeight="1">
      <c r="A1223" s="94" t="s">
        <v>1373</v>
      </c>
      <c r="B1223" s="143"/>
      <c r="D1223" s="22"/>
      <c r="E1223" s="20" t="s">
        <v>1380</v>
      </c>
      <c r="F1223" s="150" t="str">
        <f>cst_wskakunin_kyoka01_HOUREI&amp;IF(cst_wskakunin_kyoka02_HOUREI&lt;&gt;"",CHAR(10)&amp;cst_wskakunin_kyoka02_HOUREI,cst_wskakunin_kyoka02_HOUREI)&amp;IF(cst_wskakunin_kyoka03_HOUREI&lt;&gt;"",CHAR(10)&amp;cst_wskakunin_kyoka03_HOUREI,cst_wskakunin_kyoka03_HOUREI)</f>
        <v/>
      </c>
      <c r="G1223" s="20" t="s">
        <v>1381</v>
      </c>
    </row>
    <row r="1224" spans="1:8" ht="15" customHeight="1">
      <c r="A1224" s="96"/>
      <c r="B1224" s="102"/>
      <c r="D1224" s="22"/>
      <c r="F1224" s="22"/>
    </row>
    <row r="1225" spans="1:8" ht="15" customHeight="1">
      <c r="A1225" s="92" t="s">
        <v>1291</v>
      </c>
      <c r="B1225" s="101"/>
      <c r="C1225" s="20" t="s">
        <v>1292</v>
      </c>
      <c r="D1225" s="264"/>
      <c r="E1225" s="20" t="s">
        <v>1293</v>
      </c>
      <c r="F1225" s="264" t="str">
        <f>IF(wskakunin_KOUJI_TYAKUSYU_YOTEI_DATE="", "", wskakunin_KOUJI_TYAKUSYU_YOTEI_DATE)</f>
        <v/>
      </c>
    </row>
    <row r="1226" spans="1:8" ht="15" customHeight="1">
      <c r="A1226" s="96"/>
      <c r="B1226" s="102"/>
      <c r="D1226" s="22"/>
      <c r="F1226" s="22"/>
    </row>
    <row r="1227" spans="1:8" ht="15" customHeight="1">
      <c r="A1227" s="92" t="s">
        <v>1294</v>
      </c>
      <c r="B1227" s="101"/>
      <c r="C1227" s="20" t="s">
        <v>1295</v>
      </c>
      <c r="D1227" s="264"/>
      <c r="E1227" s="20" t="s">
        <v>1296</v>
      </c>
      <c r="F1227" s="264" t="str">
        <f>IF(wskakunin_KOUJI_KANRYOU_YOTEI_DATE="", "", wskakunin_KOUJI_KANRYOU_YOTEI_DATE)</f>
        <v/>
      </c>
    </row>
    <row r="1228" spans="1:8" ht="15" customHeight="1">
      <c r="A1228" s="96"/>
      <c r="B1228" s="102"/>
      <c r="D1228" s="22"/>
      <c r="F1228" s="22"/>
    </row>
    <row r="1229" spans="1:8" ht="15" customHeight="1">
      <c r="A1229" s="53"/>
      <c r="B1229" s="54" t="s">
        <v>724</v>
      </c>
      <c r="E1229" s="20" t="s">
        <v>2521</v>
      </c>
      <c r="F1229" s="49" t="str">
        <f>IF(OR(wskakunin_KOUJI_TYAKUSYU_YOTEI_DATE="",wskakunin_KOUJI_KANRYOU_YOTEI_DATE=""),"",IF(DATEDIF(wskakunin_KOUJI_TYAKUSYU_YOTEI_DATE,wskakunin_KOUJI_KANRYOU_YOTEI_DATE,"D")&lt;=44,0,DATEDIF(wskakunin_KOUJI_TYAKUSYU_YOTEI_DATE,wskakunin_KOUJI_KANRYOU_YOTEI_DATE+16,"Y")))</f>
        <v/>
      </c>
      <c r="G1229" s="22"/>
      <c r="H1229" s="22"/>
    </row>
    <row r="1230" spans="1:8" ht="15" customHeight="1">
      <c r="A1230" s="55"/>
      <c r="B1230" s="71" t="s">
        <v>725</v>
      </c>
      <c r="E1230" s="20" t="s">
        <v>2522</v>
      </c>
      <c r="F1230" s="49" t="str">
        <f>IF(OR(wskakunin_KOUJI_TYAKUSYU_YOTEI_DATE="",wskakunin_KOUJI_KANRYOU_YOTEI_DATE=""),"",IF(DATEDIF(wskakunin_KOUJI_TYAKUSYU_YOTEI_DATE,wskakunin_KOUJI_KANRYOU_YOTEI_DATE,"D")&lt;=44,1,DATEDIF(wskakunin_KOUJI_TYAKUSYU_YOTEI_DATE,wskakunin_KOUJI_KANRYOU_YOTEI_DATE+16,"YM")))</f>
        <v/>
      </c>
      <c r="G1230" s="22"/>
      <c r="H1230" s="22"/>
    </row>
    <row r="1231" spans="1:8" ht="15" customHeight="1">
      <c r="A1231" s="56"/>
      <c r="B1231" s="68"/>
      <c r="G1231" s="22"/>
      <c r="H1231" s="22"/>
    </row>
    <row r="1232" spans="1:8" ht="15" customHeight="1">
      <c r="G1232" s="22"/>
      <c r="H1232" s="22"/>
    </row>
    <row r="1233" spans="1:6" ht="15" customHeight="1">
      <c r="A1233" s="93" t="s">
        <v>1297</v>
      </c>
      <c r="B1233" s="114"/>
    </row>
    <row r="1234" spans="1:6" ht="15" customHeight="1">
      <c r="A1234" s="97" t="s">
        <v>1298</v>
      </c>
      <c r="B1234" s="115"/>
    </row>
    <row r="1235" spans="1:6" ht="15" customHeight="1">
      <c r="A1235" s="95"/>
      <c r="B1235" s="87" t="s">
        <v>749</v>
      </c>
      <c r="C1235" s="20" t="s">
        <v>1299</v>
      </c>
      <c r="D1235" s="150"/>
      <c r="E1235" s="20" t="s">
        <v>1300</v>
      </c>
      <c r="F1235" s="150" t="str">
        <f>IF(wskakunin_koutei01_KOUTEI_KAISUU="","",wskakunin_koutei01_KOUTEI_KAISUU)</f>
        <v/>
      </c>
    </row>
    <row r="1236" spans="1:6" ht="15" customHeight="1">
      <c r="A1236" s="95"/>
      <c r="B1236" s="87" t="s">
        <v>750</v>
      </c>
      <c r="C1236" s="20" t="s">
        <v>1301</v>
      </c>
      <c r="D1236" s="264"/>
      <c r="E1236" s="20" t="s">
        <v>1302</v>
      </c>
      <c r="F1236" s="264" t="str">
        <f>IF(wskakunin_koutei01_KOUTEI_DATE="","",wskakunin_koutei01_KOUTEI_DATE)</f>
        <v/>
      </c>
    </row>
    <row r="1237" spans="1:6" ht="15" customHeight="1">
      <c r="A1237" s="95"/>
      <c r="B1237" s="87" t="s">
        <v>751</v>
      </c>
      <c r="C1237" s="20" t="s">
        <v>1303</v>
      </c>
      <c r="D1237" s="150"/>
      <c r="E1237" s="20" t="s">
        <v>1304</v>
      </c>
      <c r="F1237" s="150" t="str">
        <f>IF(wskakunin_koutei01_KOUTEI_TEXT="","",wskakunin_koutei01_KOUTEI_TEXT)</f>
        <v/>
      </c>
    </row>
    <row r="1238" spans="1:6" ht="15" customHeight="1">
      <c r="A1238" s="98"/>
      <c r="B1238" s="87"/>
      <c r="D1238" s="22"/>
      <c r="F1238" s="22"/>
    </row>
    <row r="1239" spans="1:6" ht="15" customHeight="1">
      <c r="A1239" s="97" t="s">
        <v>1305</v>
      </c>
      <c r="B1239" s="115"/>
    </row>
    <row r="1240" spans="1:6" ht="15" customHeight="1">
      <c r="A1240" s="95"/>
      <c r="B1240" s="87" t="s">
        <v>749</v>
      </c>
      <c r="C1240" s="20" t="s">
        <v>1306</v>
      </c>
      <c r="D1240" s="150"/>
      <c r="E1240" s="20" t="s">
        <v>664</v>
      </c>
      <c r="F1240" s="150" t="str">
        <f>IF(wskakunin_koutei02_KOUTEI_KAISUU="","",wskakunin_koutei02_KOUTEI_KAISUU)</f>
        <v/>
      </c>
    </row>
    <row r="1241" spans="1:6" ht="15" customHeight="1">
      <c r="A1241" s="95"/>
      <c r="B1241" s="87" t="s">
        <v>750</v>
      </c>
      <c r="C1241" s="20" t="s">
        <v>1307</v>
      </c>
      <c r="D1241" s="264"/>
      <c r="E1241" s="20" t="s">
        <v>665</v>
      </c>
      <c r="F1241" s="264" t="str">
        <f>IF(wskakunin_koutei02_KOUTEI_DATE="","",wskakunin_koutei02_KOUTEI_DATE)</f>
        <v/>
      </c>
    </row>
    <row r="1242" spans="1:6" ht="15" customHeight="1">
      <c r="A1242" s="95"/>
      <c r="B1242" s="87" t="s">
        <v>751</v>
      </c>
      <c r="C1242" s="20" t="s">
        <v>1308</v>
      </c>
      <c r="D1242" s="150"/>
      <c r="E1242" s="20" t="s">
        <v>666</v>
      </c>
      <c r="F1242" s="150" t="str">
        <f>IF(wskakunin_koutei02_KOUTEI_TEXT="","",wskakunin_koutei02_KOUTEI_TEXT)</f>
        <v/>
      </c>
    </row>
    <row r="1243" spans="1:6" ht="15" customHeight="1">
      <c r="A1243" s="99"/>
      <c r="B1243" s="87"/>
      <c r="D1243" s="22"/>
      <c r="F1243" s="22"/>
    </row>
    <row r="1244" spans="1:6" ht="15" customHeight="1">
      <c r="A1244" s="94" t="s">
        <v>1309</v>
      </c>
      <c r="B1244" s="49"/>
    </row>
    <row r="1245" spans="1:6" ht="15" customHeight="1">
      <c r="A1245" s="95"/>
      <c r="B1245" s="87" t="s">
        <v>749</v>
      </c>
      <c r="C1245" s="20" t="s">
        <v>1310</v>
      </c>
      <c r="D1245" s="150"/>
      <c r="E1245" s="20" t="s">
        <v>1311</v>
      </c>
      <c r="F1245" s="150" t="str">
        <f>IF(wskakunin_koutei03_KOUTEI_KAISUU="","",wskakunin_koutei03_KOUTEI_KAISUU)</f>
        <v/>
      </c>
    </row>
    <row r="1246" spans="1:6" ht="15" customHeight="1">
      <c r="A1246" s="95"/>
      <c r="B1246" s="87" t="s">
        <v>750</v>
      </c>
      <c r="C1246" s="20" t="s">
        <v>1312</v>
      </c>
      <c r="D1246" s="264"/>
      <c r="E1246" s="20" t="s">
        <v>1313</v>
      </c>
      <c r="F1246" s="264" t="str">
        <f>IF(wskakunin_koutei03_KOUTEI_DATE="","",wskakunin_koutei03_KOUTEI_DATE)</f>
        <v/>
      </c>
    </row>
    <row r="1247" spans="1:6" ht="15" customHeight="1">
      <c r="A1247" s="95"/>
      <c r="B1247" s="87" t="s">
        <v>751</v>
      </c>
      <c r="C1247" s="20" t="s">
        <v>1314</v>
      </c>
      <c r="D1247" s="150"/>
      <c r="E1247" s="20" t="s">
        <v>1315</v>
      </c>
      <c r="F1247" s="150" t="str">
        <f>IF(wskakunin_koutei03_KOUTEI_TEXT="","",wskakunin_koutei03_KOUTEI_TEXT)</f>
        <v/>
      </c>
    </row>
    <row r="1248" spans="1:6" ht="15" customHeight="1">
      <c r="A1248" s="99"/>
      <c r="B1248" s="87"/>
      <c r="D1248" s="22"/>
      <c r="F1248" s="22"/>
    </row>
    <row r="1249" spans="1:6" ht="15" customHeight="1">
      <c r="A1249" s="94" t="s">
        <v>2484</v>
      </c>
      <c r="B1249" s="49"/>
    </row>
    <row r="1250" spans="1:6" ht="15" customHeight="1">
      <c r="A1250" s="95"/>
      <c r="B1250" s="87" t="s">
        <v>749</v>
      </c>
      <c r="C1250" s="20" t="s">
        <v>2804</v>
      </c>
      <c r="D1250" s="150"/>
      <c r="E1250" s="20" t="s">
        <v>2869</v>
      </c>
      <c r="F1250" s="150" t="str">
        <f>IF(wskakunin_koutei04_KOUTEI_KAISUU="","",wskakunin_koutei04_KOUTEI_KAISUU)</f>
        <v/>
      </c>
    </row>
    <row r="1251" spans="1:6" ht="15" customHeight="1">
      <c r="A1251" s="95"/>
      <c r="B1251" s="87" t="s">
        <v>750</v>
      </c>
      <c r="C1251" s="20" t="s">
        <v>2805</v>
      </c>
      <c r="D1251" s="264"/>
      <c r="E1251" s="20" t="s">
        <v>2870</v>
      </c>
      <c r="F1251" s="264" t="str">
        <f>IF(wskakunin_koutei04_KOUTEI_DATE="","",wskakunin_koutei04_KOUTEI_DATE)</f>
        <v/>
      </c>
    </row>
    <row r="1252" spans="1:6" ht="15" customHeight="1">
      <c r="A1252" s="95"/>
      <c r="B1252" s="87" t="s">
        <v>751</v>
      </c>
      <c r="C1252" s="20" t="s">
        <v>2806</v>
      </c>
      <c r="D1252" s="150"/>
      <c r="E1252" s="20" t="s">
        <v>2871</v>
      </c>
      <c r="F1252" s="150" t="str">
        <f>IF(wskakunin_koutei04_KOUTEI_TEXT="","",wskakunin_koutei04_KOUTEI_TEXT)</f>
        <v/>
      </c>
    </row>
    <row r="1253" spans="1:6" ht="15" customHeight="1">
      <c r="A1253" s="100"/>
      <c r="B1253" s="269"/>
      <c r="D1253" s="22"/>
      <c r="F1253" s="22"/>
    </row>
    <row r="1254" spans="1:6" ht="15" customHeight="1">
      <c r="A1254" s="95" t="s">
        <v>2876</v>
      </c>
      <c r="B1254" s="270"/>
      <c r="C1254" s="20" t="s">
        <v>2877</v>
      </c>
      <c r="D1254" s="150"/>
      <c r="E1254" s="20" t="s">
        <v>2878</v>
      </c>
      <c r="F1254" s="150" t="str">
        <f>IF(wskakunin_BOUKA_SETUBI_FLAG="","",wskakunin_BOUKA_SETUBI_FLAG)</f>
        <v/>
      </c>
    </row>
    <row r="1255" spans="1:6" ht="15" customHeight="1">
      <c r="A1255" s="95"/>
      <c r="B1255" s="87" t="s">
        <v>746</v>
      </c>
      <c r="D1255" s="22"/>
      <c r="E1255" s="20" t="s">
        <v>2879</v>
      </c>
      <c r="F1255" s="150" t="str">
        <f>IF(wskakunin_BOUKA_SETUBI_FLAG=1,"■","□")</f>
        <v>□</v>
      </c>
    </row>
    <row r="1256" spans="1:6" ht="15" customHeight="1">
      <c r="A1256" s="95"/>
      <c r="B1256" s="87" t="s">
        <v>747</v>
      </c>
      <c r="D1256" s="22"/>
      <c r="E1256" s="20" t="s">
        <v>2880</v>
      </c>
      <c r="F1256" s="150" t="str">
        <f>IF(wskakunin_BOUKA_SETUBI_FLAG="","□",IF(wskakunin_BOUKA_SETUBI_FLAG=0,"■","□"))</f>
        <v>□</v>
      </c>
    </row>
    <row r="1257" spans="1:6" ht="15" customHeight="1">
      <c r="A1257" s="95"/>
      <c r="B1257" s="143"/>
      <c r="D1257" s="22"/>
      <c r="F1257" s="22"/>
    </row>
    <row r="1258" spans="1:6" ht="15" customHeight="1">
      <c r="A1258" s="35" t="s">
        <v>1316</v>
      </c>
      <c r="B1258" s="101"/>
      <c r="C1258" s="20" t="s">
        <v>1317</v>
      </c>
      <c r="D1258" s="150"/>
      <c r="E1258" s="20" t="s">
        <v>1318</v>
      </c>
      <c r="F1258" s="150" t="str">
        <f>IF(wskakunin_P3_SONOTA="","",wskakunin_P3_SONOTA)</f>
        <v/>
      </c>
    </row>
    <row r="1259" spans="1:6" ht="15" customHeight="1">
      <c r="A1259" s="36"/>
      <c r="B1259" s="102"/>
      <c r="D1259" s="22"/>
      <c r="F1259" s="22"/>
    </row>
    <row r="1260" spans="1:6" ht="15" customHeight="1">
      <c r="A1260" s="103" t="s">
        <v>644</v>
      </c>
      <c r="B1260" s="104"/>
      <c r="C1260" s="20" t="s">
        <v>1319</v>
      </c>
      <c r="D1260" s="150"/>
      <c r="E1260" s="20" t="s">
        <v>1320</v>
      </c>
      <c r="F1260" s="150" t="str">
        <f>IF(wskakunin_P3_BIKOU="","",wskakunin_P3_BIKOU)</f>
        <v/>
      </c>
    </row>
    <row r="1261" spans="1:6" ht="15" customHeight="1">
      <c r="A1261" s="56"/>
      <c r="B1261" s="68"/>
    </row>
    <row r="1264" spans="1:6" ht="15" customHeight="1">
      <c r="A1264" s="171" t="s">
        <v>1321</v>
      </c>
      <c r="B1264" s="111" t="s">
        <v>127</v>
      </c>
    </row>
    <row r="1265" spans="1:7" ht="15" customHeight="1">
      <c r="A1265" s="93" t="s">
        <v>758</v>
      </c>
      <c r="B1265" s="114"/>
    </row>
    <row r="1266" spans="1:7" ht="15" customHeight="1">
      <c r="A1266" s="172" t="s">
        <v>757</v>
      </c>
      <c r="B1266" s="115"/>
    </row>
    <row r="1267" spans="1:7" ht="15" customHeight="1">
      <c r="A1267" s="55"/>
      <c r="B1267" s="79" t="s">
        <v>2362</v>
      </c>
      <c r="E1267" s="39" t="s">
        <v>2363</v>
      </c>
      <c r="F1267" s="49" t="str">
        <f>IF(wskakunin_TOKUREI_1="1","第１号",IF(wskakunin_TOKUREI_2="1","第２号",IF(wskakunin_TOKUREI_3="1","第３号",IF(wskakunin_TOKUREI_4="1","第４号",""))))</f>
        <v/>
      </c>
    </row>
    <row r="1268" spans="1:7" ht="15" customHeight="1">
      <c r="A1268" s="55"/>
      <c r="B1268" s="78" t="s">
        <v>753</v>
      </c>
      <c r="C1268" s="39" t="s">
        <v>1382</v>
      </c>
      <c r="D1268" s="245"/>
    </row>
    <row r="1269" spans="1:7" ht="15" customHeight="1">
      <c r="A1269" s="55"/>
      <c r="B1269" s="78" t="s">
        <v>754</v>
      </c>
      <c r="C1269" s="39" t="s">
        <v>1383</v>
      </c>
      <c r="D1269" s="245"/>
    </row>
    <row r="1270" spans="1:7" ht="15" customHeight="1">
      <c r="A1270" s="55"/>
      <c r="B1270" s="78" t="s">
        <v>755</v>
      </c>
      <c r="C1270" s="39" t="s">
        <v>1384</v>
      </c>
      <c r="D1270" s="245"/>
    </row>
    <row r="1271" spans="1:7" ht="15" customHeight="1">
      <c r="A1271" s="55"/>
      <c r="B1271" s="78" t="s">
        <v>756</v>
      </c>
      <c r="C1271" s="39" t="s">
        <v>1385</v>
      </c>
      <c r="D1271" s="245"/>
    </row>
    <row r="1272" spans="1:7" ht="15" customHeight="1">
      <c r="A1272" s="173"/>
      <c r="B1272" s="79"/>
    </row>
    <row r="1273" spans="1:7" ht="15" customHeight="1">
      <c r="A1273" s="53" t="s">
        <v>759</v>
      </c>
      <c r="B1273" s="54"/>
      <c r="C1273" s="20" t="s">
        <v>1386</v>
      </c>
      <c r="D1273" s="245"/>
      <c r="E1273" s="20" t="s">
        <v>2371</v>
      </c>
      <c r="F1273" s="49" t="str">
        <f>IF(wskakunin_KENTIKU_NINSYO_NO="","",wskakunin_KENTIKU_NINSYO_NO)</f>
        <v/>
      </c>
    </row>
    <row r="1274" spans="1:7" ht="15" customHeight="1">
      <c r="A1274" s="56"/>
      <c r="B1274" s="68"/>
    </row>
    <row r="1275" spans="1:7" ht="15" customHeight="1">
      <c r="A1275" s="174" t="s">
        <v>760</v>
      </c>
      <c r="B1275" s="54"/>
      <c r="C1275" s="20" t="s">
        <v>2372</v>
      </c>
      <c r="D1275" s="267"/>
      <c r="E1275" s="20" t="s">
        <v>2388</v>
      </c>
      <c r="F1275" s="267" t="str">
        <f ca="1">IF(chk_JOB_KIND_kakunin=1,"",IF(wskakunin_KOUJI_TYAKUSYU_DATE="","",wskakunin_KOUJI_TYAKUSYU_DATE))</f>
        <v/>
      </c>
      <c r="G1275" s="20" t="s">
        <v>2374</v>
      </c>
    </row>
    <row r="1276" spans="1:7" ht="15" customHeight="1">
      <c r="A1276" s="175"/>
      <c r="B1276" s="68"/>
      <c r="D1276" s="110"/>
    </row>
    <row r="1277" spans="1:7" ht="15" customHeight="1">
      <c r="A1277" s="174" t="s">
        <v>2861</v>
      </c>
      <c r="B1277" s="54"/>
      <c r="D1277" s="110"/>
    </row>
    <row r="1278" spans="1:7" ht="15" customHeight="1">
      <c r="A1278" s="42"/>
      <c r="B1278" s="79" t="s">
        <v>2860</v>
      </c>
      <c r="D1278" s="110"/>
      <c r="E1278" s="20" t="s">
        <v>2862</v>
      </c>
      <c r="F1278" s="267" t="str">
        <f ca="1">IF(chk_JOB_KIND_kakunin=1,"",IF(wskakunin_KOUJI_KANRYOU_YOTEI_DATE="","",wskakunin_KOUJI_KANRYOU_YOTEI_DATE))</f>
        <v/>
      </c>
    </row>
    <row r="1279" spans="1:7" ht="15" customHeight="1">
      <c r="A1279" s="174" t="s">
        <v>761</v>
      </c>
      <c r="B1279" s="54"/>
    </row>
    <row r="1280" spans="1:7" ht="15" customHeight="1">
      <c r="A1280" s="55"/>
      <c r="B1280" s="78" t="s">
        <v>677</v>
      </c>
      <c r="C1280" s="20" t="s">
        <v>1407</v>
      </c>
      <c r="D1280" s="245"/>
      <c r="E1280" s="20" t="s">
        <v>2390</v>
      </c>
      <c r="F1280" s="49" t="str">
        <f>IF(wskakunin_TOKUTEI_KOUTEI="","",wskakunin_TOKUTEI_KOUTEI)</f>
        <v/>
      </c>
      <c r="G1280" s="20" t="s">
        <v>2376</v>
      </c>
    </row>
    <row r="1281" spans="1:7" ht="15" customHeight="1">
      <c r="A1281" s="55"/>
      <c r="B1281" s="79" t="s">
        <v>2377</v>
      </c>
      <c r="E1281" s="20" t="s">
        <v>2391</v>
      </c>
      <c r="F1281" s="49" t="str">
        <f ca="1">IF(chk_JOB_KIND_kakunin=1,IF(wskakunin_koutei01_KOUTEI_TEXT="","",wskakunin_koutei01_KOUTEI_TEXT),cst_wskakunin_TOKUTEI_KOUTEI)</f>
        <v/>
      </c>
    </row>
    <row r="1282" spans="1:7" ht="15" customHeight="1">
      <c r="A1282" s="55"/>
      <c r="B1282" s="79" t="s">
        <v>2378</v>
      </c>
      <c r="E1282" s="20" t="s">
        <v>2392</v>
      </c>
      <c r="F1282" s="49" t="str">
        <f ca="1">IF(chk_JOB_KIND_kakunin=1,IF(wskakunin_koutei02_KOUTEI_TEXT="","",wskakunin_koutei02_KOUTEI_TEXT),cst_wskakunin_TOKUTEI_KOUTEI)</f>
        <v/>
      </c>
    </row>
    <row r="1283" spans="1:7" ht="15" customHeight="1">
      <c r="A1283" s="55"/>
      <c r="B1283" s="78" t="s">
        <v>762</v>
      </c>
      <c r="C1283" s="20" t="s">
        <v>1408</v>
      </c>
      <c r="D1283" s="267"/>
      <c r="E1283" s="20" t="s">
        <v>2393</v>
      </c>
      <c r="F1283" s="267" t="str">
        <f ca="1">IF(chk_JOB_KIND_kakunin=1,"",IF(wskakunin_TOKUTEI_KOUJI_KANRYOU_DATE="","",wskakunin_TOKUTEI_KOUJI_KANRYOU_DATE))</f>
        <v/>
      </c>
      <c r="G1283" s="20" t="s">
        <v>2374</v>
      </c>
    </row>
    <row r="1284" spans="1:7" ht="15" customHeight="1">
      <c r="A1284" s="55"/>
      <c r="B1284" s="78"/>
      <c r="D1284" s="110"/>
    </row>
    <row r="1285" spans="1:7" ht="15" customHeight="1">
      <c r="A1285" s="55"/>
      <c r="B1285" s="78" t="s">
        <v>763</v>
      </c>
      <c r="C1285" s="20" t="s">
        <v>1409</v>
      </c>
      <c r="D1285" s="266"/>
      <c r="E1285" s="20" t="s">
        <v>2394</v>
      </c>
      <c r="F1285" s="49" t="str">
        <f ca="1">IF(chk_JOB_KIND_kakunin=1,"",IF(wskakunin_KENSA_YUKA_MENSEKI="","",wskakunin_KENSA_YUKA_MENSEKI))</f>
        <v/>
      </c>
      <c r="G1285" s="20" t="s">
        <v>2374</v>
      </c>
    </row>
    <row r="1286" spans="1:7" ht="15" customHeight="1">
      <c r="A1286" s="56"/>
      <c r="B1286" s="80"/>
    </row>
    <row r="1287" spans="1:7" ht="15" customHeight="1">
      <c r="A1287" s="174" t="s">
        <v>764</v>
      </c>
      <c r="B1287" s="54"/>
    </row>
    <row r="1288" spans="1:7" ht="15" customHeight="1">
      <c r="A1288" s="187" t="s">
        <v>1298</v>
      </c>
      <c r="B1288" s="115"/>
    </row>
    <row r="1289" spans="1:7" ht="15" customHeight="1">
      <c r="A1289" s="188"/>
      <c r="B1289" s="79" t="s">
        <v>749</v>
      </c>
      <c r="C1289" s="20" t="s">
        <v>1410</v>
      </c>
      <c r="D1289" s="245"/>
      <c r="E1289" s="20" t="s">
        <v>2395</v>
      </c>
      <c r="F1289" s="49" t="str">
        <f>IF(wskakunin_koutei_izen01_KOUTEI_KAISUU="","",wskakunin_koutei_izen01_KOUTEI_KAISUU)</f>
        <v/>
      </c>
    </row>
    <row r="1290" spans="1:7" ht="15" customHeight="1">
      <c r="A1290" s="188"/>
      <c r="B1290" s="78" t="s">
        <v>677</v>
      </c>
      <c r="C1290" s="20" t="s">
        <v>1411</v>
      </c>
      <c r="D1290" s="245"/>
      <c r="E1290" s="20" t="s">
        <v>2396</v>
      </c>
      <c r="F1290" s="49" t="str">
        <f>IF(wskakunin_koutei_izen01_KOUTEI_TEXT="","",wskakunin_koutei_izen01_KOUTEI_TEXT)</f>
        <v/>
      </c>
    </row>
    <row r="1291" spans="1:7" ht="15" customHeight="1">
      <c r="A1291" s="188"/>
      <c r="B1291" s="120" t="s">
        <v>765</v>
      </c>
      <c r="C1291" s="20" t="s">
        <v>1412</v>
      </c>
      <c r="D1291" s="245"/>
      <c r="E1291" s="20" t="s">
        <v>2397</v>
      </c>
      <c r="F1291" s="49" t="str">
        <f>IF(wskakunin_koutei_izen01_INTER_ISSUE_NAME="","",wskakunin_koutei_izen01_INTER_ISSUE_NAME)</f>
        <v/>
      </c>
    </row>
    <row r="1292" spans="1:7" ht="15" customHeight="1">
      <c r="A1292" s="188"/>
      <c r="B1292" s="120" t="s">
        <v>766</v>
      </c>
      <c r="C1292" s="20" t="s">
        <v>1413</v>
      </c>
      <c r="D1292" s="245"/>
      <c r="E1292" s="20" t="s">
        <v>2398</v>
      </c>
      <c r="F1292" s="49" t="str">
        <f>IF(wskakunin_koutei_izen01_INTER_ISSUE_NO="","",wskakunin_koutei_izen01_INTER_ISSUE_NO)</f>
        <v/>
      </c>
    </row>
    <row r="1293" spans="1:7" ht="15" customHeight="1">
      <c r="A1293" s="188"/>
      <c r="B1293" s="120" t="s">
        <v>767</v>
      </c>
      <c r="C1293" s="20" t="s">
        <v>1414</v>
      </c>
      <c r="D1293" s="267"/>
      <c r="E1293" s="20" t="s">
        <v>2399</v>
      </c>
      <c r="F1293" s="267" t="str">
        <f>IF(wskakunin_koutei_izen01_INTER_ISSUE_DATE="","",wskakunin_koutei_izen01_INTER_ISSUE_DATE)</f>
        <v/>
      </c>
    </row>
    <row r="1294" spans="1:7" ht="15" customHeight="1">
      <c r="A1294" s="189"/>
      <c r="B1294" s="79"/>
    </row>
    <row r="1295" spans="1:7" ht="15" customHeight="1">
      <c r="A1295" s="188" t="s">
        <v>1305</v>
      </c>
      <c r="B1295" s="71"/>
    </row>
    <row r="1296" spans="1:7" ht="15" customHeight="1">
      <c r="A1296" s="188"/>
      <c r="B1296" s="79" t="s">
        <v>749</v>
      </c>
      <c r="C1296" s="20" t="s">
        <v>1415</v>
      </c>
      <c r="D1296" s="245"/>
      <c r="E1296" s="20" t="s">
        <v>2413</v>
      </c>
      <c r="F1296" s="49" t="str">
        <f>IF(wskakunin_koutei_izen02_KOUTEI_KAISUU="","",wskakunin_koutei_izen02_KOUTEI_KAISUU)</f>
        <v/>
      </c>
    </row>
    <row r="1297" spans="1:6" ht="15" customHeight="1">
      <c r="A1297" s="188"/>
      <c r="B1297" s="78" t="s">
        <v>677</v>
      </c>
      <c r="C1297" s="20" t="s">
        <v>1416</v>
      </c>
      <c r="D1297" s="245"/>
      <c r="E1297" s="20" t="s">
        <v>2414</v>
      </c>
      <c r="F1297" s="49" t="str">
        <f>IF(wskakunin_koutei_izen02_KOUTEI_TEXT="","",wskakunin_koutei_izen02_KOUTEI_TEXT)</f>
        <v/>
      </c>
    </row>
    <row r="1298" spans="1:6" ht="15" customHeight="1">
      <c r="A1298" s="188"/>
      <c r="B1298" s="120" t="s">
        <v>765</v>
      </c>
      <c r="C1298" s="20" t="s">
        <v>1417</v>
      </c>
      <c r="D1298" s="245"/>
      <c r="E1298" s="20" t="s">
        <v>2415</v>
      </c>
      <c r="F1298" s="49" t="str">
        <f>IF(wskakunin_koutei_izen02_INTER_ISSUE_NAME="","",wskakunin_koutei_izen02_INTER_ISSUE_NAME)</f>
        <v/>
      </c>
    </row>
    <row r="1299" spans="1:6" ht="15" customHeight="1">
      <c r="A1299" s="188"/>
      <c r="B1299" s="120" t="s">
        <v>766</v>
      </c>
      <c r="C1299" s="20" t="s">
        <v>1418</v>
      </c>
      <c r="D1299" s="245"/>
      <c r="E1299" s="20" t="s">
        <v>2416</v>
      </c>
      <c r="F1299" s="49" t="str">
        <f>IF(wskakunin_koutei_izen02_INTER_ISSUE_NO="","",wskakunin_koutei_izen02_INTER_ISSUE_NO)</f>
        <v/>
      </c>
    </row>
    <row r="1300" spans="1:6" ht="15" customHeight="1">
      <c r="A1300" s="188"/>
      <c r="B1300" s="120" t="s">
        <v>767</v>
      </c>
      <c r="C1300" s="20" t="s">
        <v>1419</v>
      </c>
      <c r="D1300" s="267"/>
      <c r="E1300" s="20" t="s">
        <v>2417</v>
      </c>
      <c r="F1300" s="267" t="str">
        <f>IF(wskakunin_koutei_izen02_INTER_ISSUE_DATE="","",wskakunin_koutei_izen02_INTER_ISSUE_DATE)</f>
        <v/>
      </c>
    </row>
    <row r="1301" spans="1:6" ht="15" customHeight="1">
      <c r="A1301" s="188"/>
      <c r="B1301" s="79"/>
    </row>
    <row r="1302" spans="1:6" ht="15" customHeight="1">
      <c r="A1302" s="187" t="s">
        <v>1309</v>
      </c>
      <c r="B1302" s="115"/>
    </row>
    <row r="1303" spans="1:6" ht="15" customHeight="1">
      <c r="A1303" s="188"/>
      <c r="B1303" s="79" t="s">
        <v>749</v>
      </c>
      <c r="C1303" s="20" t="s">
        <v>2485</v>
      </c>
      <c r="D1303" s="245"/>
      <c r="E1303" s="20" t="s">
        <v>2495</v>
      </c>
      <c r="F1303" s="49" t="str">
        <f>IF(wskakunin_koutei_izen03_KOUTEI_KAISUU="","",wskakunin_koutei_izen03_KOUTEI_KAISUU)</f>
        <v/>
      </c>
    </row>
    <row r="1304" spans="1:6" ht="15" customHeight="1">
      <c r="A1304" s="188"/>
      <c r="B1304" s="78" t="s">
        <v>677</v>
      </c>
      <c r="C1304" s="20" t="s">
        <v>2486</v>
      </c>
      <c r="D1304" s="245"/>
      <c r="E1304" s="20" t="s">
        <v>2496</v>
      </c>
      <c r="F1304" s="49" t="str">
        <f>IF(wskakunin_koutei_izen03_KOUTEI_TEXT="","",wskakunin_koutei_izen03_KOUTEI_TEXT)</f>
        <v/>
      </c>
    </row>
    <row r="1305" spans="1:6" ht="15" customHeight="1">
      <c r="A1305" s="188"/>
      <c r="B1305" s="120" t="s">
        <v>765</v>
      </c>
      <c r="C1305" s="20" t="s">
        <v>2487</v>
      </c>
      <c r="D1305" s="245"/>
      <c r="E1305" s="20" t="s">
        <v>2497</v>
      </c>
      <c r="F1305" s="49" t="str">
        <f>IF(wskakunin_koutei_izen03_INTER_ISSUE_NAME="","",wskakunin_koutei_izen03_INTER_ISSUE_NAME)</f>
        <v/>
      </c>
    </row>
    <row r="1306" spans="1:6" ht="15" customHeight="1">
      <c r="A1306" s="188"/>
      <c r="B1306" s="120" t="s">
        <v>766</v>
      </c>
      <c r="C1306" s="20" t="s">
        <v>2488</v>
      </c>
      <c r="D1306" s="245"/>
      <c r="E1306" s="20" t="s">
        <v>2498</v>
      </c>
      <c r="F1306" s="49" t="str">
        <f>IF(wskakunin_koutei_izen03_INTER_ISSUE_NO="","",wskakunin_koutei_izen03_INTER_ISSUE_NO)</f>
        <v/>
      </c>
    </row>
    <row r="1307" spans="1:6" ht="15" customHeight="1">
      <c r="A1307" s="188"/>
      <c r="B1307" s="120" t="s">
        <v>767</v>
      </c>
      <c r="C1307" s="20" t="s">
        <v>2489</v>
      </c>
      <c r="D1307" s="265"/>
      <c r="E1307" s="20" t="s">
        <v>2499</v>
      </c>
      <c r="F1307" s="265" t="str">
        <f>IF(wskakunin_koutei_izen03_INTER_ISSUE_DATE="","",wskakunin_koutei_izen03_INTER_ISSUE_DATE)</f>
        <v/>
      </c>
    </row>
    <row r="1308" spans="1:6" ht="15" customHeight="1">
      <c r="A1308" s="189"/>
      <c r="B1308" s="79"/>
    </row>
    <row r="1309" spans="1:6" ht="15" customHeight="1">
      <c r="A1309" s="187" t="s">
        <v>2484</v>
      </c>
      <c r="B1309" s="115"/>
    </row>
    <row r="1310" spans="1:6" ht="15" customHeight="1">
      <c r="A1310" s="188"/>
      <c r="B1310" s="79" t="s">
        <v>749</v>
      </c>
      <c r="C1310" s="20" t="s">
        <v>2490</v>
      </c>
      <c r="D1310" s="245"/>
      <c r="E1310" s="20" t="s">
        <v>2500</v>
      </c>
      <c r="F1310" s="49" t="str">
        <f>IF(wskakunin_koutei_izen04_KOUTEI_KAISUU="","",wskakunin_koutei_izen04_KOUTEI_KAISUU)</f>
        <v/>
      </c>
    </row>
    <row r="1311" spans="1:6" ht="15" customHeight="1">
      <c r="A1311" s="188"/>
      <c r="B1311" s="78" t="s">
        <v>677</v>
      </c>
      <c r="C1311" s="20" t="s">
        <v>2491</v>
      </c>
      <c r="D1311" s="245"/>
      <c r="E1311" s="20" t="s">
        <v>2501</v>
      </c>
      <c r="F1311" s="49" t="str">
        <f>IF(wskakunin_koutei_izen04_KOUTEI_TEXT="","",wskakunin_koutei_izen04_KOUTEI_TEXT)</f>
        <v/>
      </c>
    </row>
    <row r="1312" spans="1:6" ht="15" customHeight="1">
      <c r="A1312" s="188"/>
      <c r="B1312" s="120" t="s">
        <v>765</v>
      </c>
      <c r="C1312" s="20" t="s">
        <v>2492</v>
      </c>
      <c r="D1312" s="245"/>
      <c r="E1312" s="20" t="s">
        <v>2502</v>
      </c>
      <c r="F1312" s="49" t="str">
        <f>IF(wskakunin_koutei_izen04_INTER_ISSUE_NAME="","",wskakunin_koutei_izen04_INTER_ISSUE_NAME)</f>
        <v/>
      </c>
    </row>
    <row r="1313" spans="1:7" ht="15" customHeight="1">
      <c r="A1313" s="188"/>
      <c r="B1313" s="120" t="s">
        <v>766</v>
      </c>
      <c r="C1313" s="20" t="s">
        <v>2493</v>
      </c>
      <c r="D1313" s="245"/>
      <c r="E1313" s="20" t="s">
        <v>2503</v>
      </c>
      <c r="F1313" s="49" t="str">
        <f>IF(wskakunin_koutei_izen04_INTER_ISSUE_NO="","",wskakunin_koutei_izen04_INTER_ISSUE_NO)</f>
        <v/>
      </c>
    </row>
    <row r="1314" spans="1:7" ht="15" customHeight="1">
      <c r="A1314" s="188"/>
      <c r="B1314" s="120" t="s">
        <v>767</v>
      </c>
      <c r="C1314" s="20" t="s">
        <v>2494</v>
      </c>
      <c r="D1314" s="265"/>
      <c r="E1314" s="20" t="s">
        <v>2504</v>
      </c>
      <c r="F1314" s="265" t="str">
        <f>IF(wskakunin_koutei_izen04_INTER_ISSUE_DATE="","",wskakunin_koutei_izen04_INTER_ISSUE_DATE)</f>
        <v/>
      </c>
    </row>
    <row r="1315" spans="1:7" ht="15" customHeight="1">
      <c r="A1315" s="189"/>
      <c r="B1315" s="79"/>
    </row>
    <row r="1316" spans="1:7" ht="15" customHeight="1">
      <c r="A1316" s="187" t="s">
        <v>2505</v>
      </c>
      <c r="B1316" s="115" t="s">
        <v>2474</v>
      </c>
      <c r="G1316" s="20" t="s">
        <v>2374</v>
      </c>
    </row>
    <row r="1317" spans="1:7" ht="15" customHeight="1">
      <c r="A1317" s="188"/>
      <c r="B1317" s="79" t="s">
        <v>2379</v>
      </c>
      <c r="E1317" s="20" t="s">
        <v>2400</v>
      </c>
      <c r="F1317" s="49" t="str">
        <f ca="1">IF(chk_JOB_KIND_kakunin=1,"",cst_wskakunin_koutei_izen01_KOUTEI_KAISUU)</f>
        <v/>
      </c>
    </row>
    <row r="1318" spans="1:7" ht="15" customHeight="1">
      <c r="A1318" s="188"/>
      <c r="B1318" s="78" t="s">
        <v>2380</v>
      </c>
      <c r="E1318" s="20" t="s">
        <v>2401</v>
      </c>
      <c r="F1318" s="49" t="str">
        <f ca="1">IF(chk_JOB_KIND_kakunin=1,"",cst_wskakunin_koutei_izen01_KOUTEI_TEXT)</f>
        <v/>
      </c>
    </row>
    <row r="1319" spans="1:7" ht="15" customHeight="1">
      <c r="A1319" s="188"/>
      <c r="B1319" s="120" t="s">
        <v>2381</v>
      </c>
      <c r="E1319" s="20" t="s">
        <v>2404</v>
      </c>
      <c r="F1319" s="49" t="str">
        <f ca="1">IF(chk_JOB_KIND_kakunin=1,"",cst_wskakunin_koutei_izen01_INTER_ISSUE_NAME)</f>
        <v/>
      </c>
    </row>
    <row r="1320" spans="1:7" ht="15" customHeight="1">
      <c r="A1320" s="188"/>
      <c r="B1320" s="120" t="s">
        <v>2382</v>
      </c>
      <c r="E1320" s="20" t="s">
        <v>2402</v>
      </c>
      <c r="F1320" s="49" t="str">
        <f ca="1">IF(chk_JOB_KIND_kakunin=1,"",cst_wskakunin_koutei_izen01_INTER_ISSUE_NO)</f>
        <v/>
      </c>
    </row>
    <row r="1321" spans="1:7" ht="15" customHeight="1">
      <c r="A1321" s="188"/>
      <c r="B1321" s="120" t="s">
        <v>2383</v>
      </c>
      <c r="E1321" s="20" t="s">
        <v>2403</v>
      </c>
      <c r="F1321" s="267" t="str">
        <f ca="1">IF(chk_JOB_KIND_kakunin=1,"",cst_wskakunin_koutei_izen01_INTER_ISSUE_DATE)</f>
        <v/>
      </c>
    </row>
    <row r="1322" spans="1:7" ht="15" customHeight="1">
      <c r="A1322" s="188"/>
      <c r="B1322" s="79"/>
    </row>
    <row r="1323" spans="1:7" ht="15" customHeight="1">
      <c r="A1323" s="187" t="s">
        <v>2505</v>
      </c>
      <c r="B1323" s="115" t="s">
        <v>2475</v>
      </c>
      <c r="G1323" s="20" t="s">
        <v>2410</v>
      </c>
    </row>
    <row r="1324" spans="1:7" ht="15" customHeight="1">
      <c r="A1324" s="188"/>
      <c r="B1324" s="79" t="s">
        <v>2379</v>
      </c>
      <c r="E1324" s="20" t="s">
        <v>2405</v>
      </c>
      <c r="F1324" s="49" t="str">
        <f ca="1">IF(chk_INTER1_state_in_conf=1,cst_wskakunin_koutei01_KOUTEI_KAISUU,"")</f>
        <v/>
      </c>
    </row>
    <row r="1325" spans="1:7" ht="15" customHeight="1">
      <c r="A1325" s="188"/>
      <c r="B1325" s="78" t="s">
        <v>2380</v>
      </c>
      <c r="E1325" s="20" t="s">
        <v>2406</v>
      </c>
      <c r="F1325" s="49" t="str">
        <f ca="1">IF(chk_INTER1_state_in_conf=1,cst_wskakunin_koutei01_KOUTEI_TEXT,"")</f>
        <v/>
      </c>
    </row>
    <row r="1326" spans="1:7" ht="15" customHeight="1">
      <c r="A1326" s="188"/>
      <c r="B1326" s="120" t="s">
        <v>2381</v>
      </c>
      <c r="E1326" s="20" t="s">
        <v>2407</v>
      </c>
      <c r="F1326" s="49" t="str">
        <f ca="1">IF(chk_INTER1_state_in_conf=1,cst_wskakunin_KIKAN_NAME,"")</f>
        <v/>
      </c>
    </row>
    <row r="1327" spans="1:7" ht="15" customHeight="1">
      <c r="A1327" s="188"/>
      <c r="B1327" s="120" t="s">
        <v>2382</v>
      </c>
      <c r="E1327" s="20" t="s">
        <v>2408</v>
      </c>
      <c r="F1327" s="49" t="str">
        <f ca="1">IF(chk_INTER1_state_in_conf=1,"第   KAK建合        号","")</f>
        <v/>
      </c>
    </row>
    <row r="1328" spans="1:7" ht="15" customHeight="1">
      <c r="A1328" s="188"/>
      <c r="B1328" s="120" t="s">
        <v>2383</v>
      </c>
      <c r="E1328" s="20" t="s">
        <v>2409</v>
      </c>
      <c r="F1328" s="267" t="str">
        <f ca="1">IF(chk_INTER1_state_in_conf=1,"","")</f>
        <v/>
      </c>
    </row>
    <row r="1329" spans="1:7" ht="15" customHeight="1">
      <c r="A1329" s="189"/>
      <c r="B1329" s="79"/>
    </row>
    <row r="1330" spans="1:7" ht="15" customHeight="1">
      <c r="A1330" s="187" t="s">
        <v>2506</v>
      </c>
      <c r="B1330" s="115" t="s">
        <v>2474</v>
      </c>
      <c r="G1330" s="20" t="s">
        <v>2374</v>
      </c>
    </row>
    <row r="1331" spans="1:7" ht="15" customHeight="1">
      <c r="A1331" s="188"/>
      <c r="B1331" s="79" t="s">
        <v>2379</v>
      </c>
      <c r="E1331" s="20" t="s">
        <v>2507</v>
      </c>
      <c r="F1331" s="49" t="str">
        <f ca="1">IF(chk_JOB_KIND_kakunin=1,"",cst_wskakunin_koutei_izen02_KOUTEI_KAISUU)</f>
        <v/>
      </c>
    </row>
    <row r="1332" spans="1:7" ht="15" customHeight="1">
      <c r="A1332" s="188"/>
      <c r="B1332" s="78" t="s">
        <v>2380</v>
      </c>
      <c r="E1332" s="20" t="s">
        <v>2508</v>
      </c>
      <c r="F1332" s="49" t="str">
        <f ca="1">IF(chk_JOB_KIND_kakunin=1,"",cst_wskakunin_koutei_izen02_KOUTEI_TEXT)</f>
        <v/>
      </c>
    </row>
    <row r="1333" spans="1:7" ht="15" customHeight="1">
      <c r="A1333" s="188"/>
      <c r="B1333" s="120" t="s">
        <v>2381</v>
      </c>
      <c r="E1333" s="20" t="s">
        <v>2509</v>
      </c>
      <c r="F1333" s="49" t="str">
        <f ca="1">IF(chk_JOB_KIND_kakunin=1,"",cst_wskakunin_koutei_izen02_INTER_ISSUE_NAME)</f>
        <v/>
      </c>
    </row>
    <row r="1334" spans="1:7" ht="15" customHeight="1">
      <c r="A1334" s="188"/>
      <c r="B1334" s="120" t="s">
        <v>2382</v>
      </c>
      <c r="E1334" s="20" t="s">
        <v>2510</v>
      </c>
      <c r="F1334" s="49" t="str">
        <f ca="1">IF(chk_JOB_KIND_kakunin=1,"",cst_wskakunin_koutei_izen02_INTER_ISSUE_NO)</f>
        <v/>
      </c>
    </row>
    <row r="1335" spans="1:7" ht="15" customHeight="1">
      <c r="A1335" s="188"/>
      <c r="B1335" s="120" t="s">
        <v>2383</v>
      </c>
      <c r="E1335" s="20" t="s">
        <v>2511</v>
      </c>
      <c r="F1335" s="267" t="str">
        <f ca="1">IF(chk_JOB_KIND_kakunin=1,"",cst_wskakunin_koutei_izen02_INTER_ISSUE_DATE)</f>
        <v/>
      </c>
    </row>
    <row r="1336" spans="1:7" ht="15" customHeight="1">
      <c r="A1336" s="188"/>
      <c r="B1336" s="79"/>
    </row>
    <row r="1337" spans="1:7" ht="15" customHeight="1">
      <c r="A1337" s="187" t="s">
        <v>2506</v>
      </c>
      <c r="B1337" s="115" t="s">
        <v>2475</v>
      </c>
      <c r="G1337" s="20" t="s">
        <v>2374</v>
      </c>
    </row>
    <row r="1338" spans="1:7" ht="15" customHeight="1">
      <c r="A1338" s="188"/>
      <c r="B1338" s="79" t="s">
        <v>2379</v>
      </c>
      <c r="E1338" s="20" t="s">
        <v>2512</v>
      </c>
      <c r="F1338" s="49" t="str">
        <f ca="1">IF(chk_INTER1_state_in_conf=1,"","")</f>
        <v/>
      </c>
    </row>
    <row r="1339" spans="1:7" ht="15" customHeight="1">
      <c r="A1339" s="188"/>
      <c r="B1339" s="78" t="s">
        <v>2380</v>
      </c>
      <c r="E1339" s="20" t="s">
        <v>2513</v>
      </c>
      <c r="F1339" s="49" t="str">
        <f ca="1">IF(chk_INTER1_state_in_conf=1,"","")</f>
        <v/>
      </c>
    </row>
    <row r="1340" spans="1:7" ht="15" customHeight="1">
      <c r="A1340" s="188"/>
      <c r="B1340" s="120" t="s">
        <v>2381</v>
      </c>
      <c r="E1340" s="20" t="s">
        <v>2514</v>
      </c>
      <c r="F1340" s="49" t="str">
        <f ca="1">IF(chk_INTER1_state_in_conf=1,"","")</f>
        <v/>
      </c>
    </row>
    <row r="1341" spans="1:7" ht="15" customHeight="1">
      <c r="A1341" s="188"/>
      <c r="B1341" s="120" t="s">
        <v>2382</v>
      </c>
      <c r="E1341" s="20" t="s">
        <v>2515</v>
      </c>
      <c r="F1341" s="49" t="str">
        <f ca="1">IF(chk_INTER1_state_in_conf=1,"","")</f>
        <v/>
      </c>
    </row>
    <row r="1342" spans="1:7" ht="15" customHeight="1">
      <c r="A1342" s="188"/>
      <c r="B1342" s="120" t="s">
        <v>2383</v>
      </c>
      <c r="E1342" s="20" t="s">
        <v>2516</v>
      </c>
      <c r="F1342" s="267" t="str">
        <f ca="1">IF(chk_INTER1_state_in_conf=1,"","")</f>
        <v/>
      </c>
    </row>
    <row r="1343" spans="1:7" ht="15" customHeight="1">
      <c r="A1343" s="189"/>
      <c r="B1343" s="79"/>
    </row>
    <row r="1344" spans="1:7" ht="15" customHeight="1">
      <c r="A1344" s="177" t="s">
        <v>768</v>
      </c>
      <c r="B1344" s="114"/>
    </row>
    <row r="1345" spans="1:7" ht="15" customHeight="1">
      <c r="A1345" s="187" t="s">
        <v>1298</v>
      </c>
      <c r="B1345" s="115"/>
    </row>
    <row r="1346" spans="1:7" ht="15" customHeight="1">
      <c r="A1346" s="188"/>
      <c r="B1346" s="79" t="s">
        <v>749</v>
      </c>
      <c r="C1346" s="20" t="s">
        <v>1420</v>
      </c>
      <c r="D1346" s="245"/>
      <c r="E1346" s="20" t="s">
        <v>2420</v>
      </c>
      <c r="F1346" s="49" t="str">
        <f>IF(wskakunin_koutei_ikou01_KOUTEI_KAISUU="","",wskakunin_koutei_ikou01_KOUTEI_KAISUU)</f>
        <v/>
      </c>
    </row>
    <row r="1347" spans="1:7" ht="15" customHeight="1">
      <c r="A1347" s="188"/>
      <c r="B1347" s="78" t="s">
        <v>677</v>
      </c>
      <c r="C1347" s="20" t="s">
        <v>1421</v>
      </c>
      <c r="D1347" s="245"/>
      <c r="E1347" s="20" t="s">
        <v>2421</v>
      </c>
      <c r="F1347" s="49" t="str">
        <f>IF(wskakunin_koutei_ikou01_KOUTEI_TEXT="","",wskakunin_koutei_ikou01_KOUTEI_TEXT)</f>
        <v/>
      </c>
    </row>
    <row r="1348" spans="1:7" ht="15" customHeight="1">
      <c r="A1348" s="188"/>
      <c r="B1348" s="78" t="s">
        <v>769</v>
      </c>
      <c r="C1348" s="20" t="s">
        <v>1422</v>
      </c>
      <c r="D1348" s="267"/>
      <c r="E1348" s="20" t="s">
        <v>2422</v>
      </c>
      <c r="F1348" s="267" t="str">
        <f>IF(wskakunin_koutei_ikou01_KOUTEI_DATE="","",wskakunin_koutei_ikou01_KOUTEI_DATE)</f>
        <v/>
      </c>
    </row>
    <row r="1349" spans="1:7" ht="15" customHeight="1">
      <c r="A1349" s="189"/>
      <c r="B1349" s="79"/>
    </row>
    <row r="1350" spans="1:7" ht="15" customHeight="1">
      <c r="A1350" s="187" t="s">
        <v>2483</v>
      </c>
      <c r="B1350" s="115"/>
    </row>
    <row r="1351" spans="1:7" ht="15" customHeight="1">
      <c r="A1351" s="188"/>
      <c r="B1351" s="79" t="s">
        <v>749</v>
      </c>
      <c r="C1351" s="20" t="s">
        <v>1423</v>
      </c>
      <c r="D1351" s="245"/>
      <c r="E1351" s="20" t="s">
        <v>2430</v>
      </c>
      <c r="F1351" s="49" t="str">
        <f>IF(wskakunin_koutei_ikou02_KOUTEI_KAISUU="","",wskakunin_koutei_ikou02_KOUTEI_KAISUU)</f>
        <v/>
      </c>
    </row>
    <row r="1352" spans="1:7" ht="15" customHeight="1">
      <c r="A1352" s="188"/>
      <c r="B1352" s="78" t="s">
        <v>677</v>
      </c>
      <c r="C1352" s="20" t="s">
        <v>1424</v>
      </c>
      <c r="D1352" s="245"/>
      <c r="E1352" s="20" t="s">
        <v>2431</v>
      </c>
      <c r="F1352" s="49" t="str">
        <f>IF(wskakunin_koutei_ikou02_KOUTEI_TEXT="","",wskakunin_koutei_ikou02_KOUTEI_TEXT)</f>
        <v/>
      </c>
    </row>
    <row r="1353" spans="1:7" ht="15" customHeight="1">
      <c r="A1353" s="188"/>
      <c r="B1353" s="78" t="s">
        <v>769</v>
      </c>
      <c r="C1353" s="20" t="s">
        <v>1425</v>
      </c>
      <c r="D1353" s="267"/>
      <c r="E1353" s="20" t="s">
        <v>2432</v>
      </c>
      <c r="F1353" s="267" t="str">
        <f>IF(wskakunin_koutei_ikou02_KOUTEI_DATE="","",wskakunin_koutei_ikou02_KOUTEI_DATE)</f>
        <v/>
      </c>
    </row>
    <row r="1354" spans="1:7" ht="15" customHeight="1">
      <c r="A1354" s="189"/>
      <c r="B1354" s="79"/>
    </row>
    <row r="1355" spans="1:7" ht="15" customHeight="1">
      <c r="A1355" s="187" t="s">
        <v>2517</v>
      </c>
      <c r="B1355" s="115" t="s">
        <v>2474</v>
      </c>
      <c r="G1355" s="20" t="s">
        <v>2375</v>
      </c>
    </row>
    <row r="1356" spans="1:7" ht="15" customHeight="1">
      <c r="A1356" s="188"/>
      <c r="B1356" s="79" t="s">
        <v>2379</v>
      </c>
      <c r="E1356" s="20" t="s">
        <v>2435</v>
      </c>
      <c r="F1356" s="49" t="str">
        <f ca="1">IF(chk_INTER2_state_in_conf=1,cst_wskakunin_koutei02_KOUTEI_KAISUU,cst_wskakunin_koutei_ikou01_KOUTEI_KAISUU)</f>
        <v/>
      </c>
    </row>
    <row r="1357" spans="1:7" ht="15" customHeight="1">
      <c r="A1357" s="188"/>
      <c r="B1357" s="78" t="s">
        <v>2380</v>
      </c>
      <c r="E1357" s="20" t="s">
        <v>2436</v>
      </c>
      <c r="F1357" s="49" t="str">
        <f ca="1">IF(chk_INTER2_state_in_conf=1,cst_wskakunin_koutei02_KOUTEI_TEXT,cst_wskakunin_koutei_ikou01_KOUTEI_TEXT)</f>
        <v/>
      </c>
    </row>
    <row r="1358" spans="1:7" ht="15" customHeight="1">
      <c r="A1358" s="188"/>
      <c r="B1358" s="78" t="s">
        <v>2419</v>
      </c>
      <c r="E1358" s="20" t="s">
        <v>2423</v>
      </c>
      <c r="F1358" s="267" t="str">
        <f ca="1">IF(chk_INTER2_state_in_conf=1,cst_wskakunin_koutei02_KOUTEI_DATE,cst_wskakunin_koutei_ikou01_KOUTEI_DATE)</f>
        <v/>
      </c>
    </row>
    <row r="1359" spans="1:7" ht="15" customHeight="1">
      <c r="A1359" s="189"/>
      <c r="B1359" s="79"/>
    </row>
    <row r="1360" spans="1:7" ht="15" customHeight="1">
      <c r="A1360" s="187" t="s">
        <v>2517</v>
      </c>
      <c r="B1360" s="71" t="s">
        <v>2475</v>
      </c>
      <c r="G1360" s="20" t="s">
        <v>2418</v>
      </c>
    </row>
    <row r="1361" spans="1:7" ht="15" customHeight="1">
      <c r="A1361" s="188"/>
      <c r="B1361" s="79" t="s">
        <v>2379</v>
      </c>
      <c r="E1361" s="20" t="s">
        <v>2437</v>
      </c>
      <c r="F1361" s="49" t="str">
        <f ca="1">IF(chk_INTER3_state_in_conf=1,cst_wskakunin_koutei03_KOUTEI_KAISUU,"")</f>
        <v/>
      </c>
    </row>
    <row r="1362" spans="1:7" ht="15" customHeight="1">
      <c r="A1362" s="188"/>
      <c r="B1362" s="78" t="s">
        <v>2380</v>
      </c>
      <c r="E1362" s="20" t="s">
        <v>2424</v>
      </c>
      <c r="F1362" s="49" t="str">
        <f ca="1">IF(chk_INTER3_state_in_conf=1,cst_wskakunin_koutei03_KOUTEI_TEXT,"")</f>
        <v/>
      </c>
    </row>
    <row r="1363" spans="1:7" ht="15" customHeight="1">
      <c r="A1363" s="188"/>
      <c r="B1363" s="78" t="s">
        <v>2419</v>
      </c>
      <c r="E1363" s="20" t="s">
        <v>2425</v>
      </c>
      <c r="F1363" s="267" t="str">
        <f ca="1">IF(chk_INTER3_state_in_conf=1,cst_wskakunin_koutei03_KOUTEI_DATE,"")</f>
        <v/>
      </c>
    </row>
    <row r="1364" spans="1:7" ht="15" customHeight="1">
      <c r="A1364" s="189"/>
      <c r="B1364" s="79"/>
    </row>
    <row r="1365" spans="1:7" ht="15" customHeight="1">
      <c r="A1365" s="187" t="s">
        <v>2518</v>
      </c>
      <c r="B1365" s="115" t="s">
        <v>2474</v>
      </c>
      <c r="G1365" s="20" t="s">
        <v>2428</v>
      </c>
    </row>
    <row r="1366" spans="1:7" ht="15" customHeight="1">
      <c r="A1366" s="188"/>
      <c r="B1366" s="79" t="s">
        <v>2379</v>
      </c>
      <c r="E1366" s="20" t="s">
        <v>2438</v>
      </c>
      <c r="F1366" s="49" t="str">
        <f ca="1">IF(chk_INTER2_state_in_conf=1,cst_wskakunin_koutei02_KOUTEI_KAISUU,cst_wskakunin_koutei_ikou02_KOUTEI_KAISUU)</f>
        <v/>
      </c>
    </row>
    <row r="1367" spans="1:7" ht="15" customHeight="1">
      <c r="A1367" s="188"/>
      <c r="B1367" s="78" t="s">
        <v>2380</v>
      </c>
      <c r="E1367" s="20" t="s">
        <v>2439</v>
      </c>
      <c r="F1367" s="49" t="str">
        <f ca="1">IF(chk_INTER2_state_in_conf=1,cst_wskakunin_koutei02_KOUTEI_TEXT,cst_wskakunin_koutei_ikou02_KOUTEI_TEXT)</f>
        <v/>
      </c>
    </row>
    <row r="1368" spans="1:7" ht="15" customHeight="1">
      <c r="A1368" s="188"/>
      <c r="B1368" s="78" t="s">
        <v>2419</v>
      </c>
      <c r="E1368" s="20" t="s">
        <v>2426</v>
      </c>
      <c r="F1368" s="267" t="str">
        <f ca="1">IF(chk_INTER2_state_in_conf=1,cst_wskakunin_koutei02_KOUTEI_DATE,cst_wskakunin_koutei_ikou02_KOUTEI_DATE)</f>
        <v/>
      </c>
    </row>
    <row r="1369" spans="1:7" ht="15" customHeight="1">
      <c r="A1369" s="189"/>
      <c r="B1369" s="79"/>
    </row>
    <row r="1370" spans="1:7" ht="15" customHeight="1">
      <c r="A1370" s="187" t="s">
        <v>2518</v>
      </c>
      <c r="B1370" s="71" t="s">
        <v>2475</v>
      </c>
      <c r="G1370" s="20" t="s">
        <v>2429</v>
      </c>
    </row>
    <row r="1371" spans="1:7" ht="15" customHeight="1">
      <c r="A1371" s="188"/>
      <c r="B1371" s="79" t="s">
        <v>2379</v>
      </c>
      <c r="E1371" s="20" t="s">
        <v>2440</v>
      </c>
      <c r="F1371" s="49" t="str">
        <f ca="1">IF(chk_INTER3_state_in_conf=1,cst_wskakunin_koutei03_KOUTEI_KAISUU,"")</f>
        <v/>
      </c>
    </row>
    <row r="1372" spans="1:7" ht="15" customHeight="1">
      <c r="A1372" s="188"/>
      <c r="B1372" s="78" t="s">
        <v>2380</v>
      </c>
      <c r="E1372" s="20" t="s">
        <v>2427</v>
      </c>
      <c r="F1372" s="49" t="str">
        <f ca="1">IF(chk_INTER3_state_in_conf=1,cst_wskakunin_koutei03_KOUTEI_TEXT,"")</f>
        <v/>
      </c>
    </row>
    <row r="1373" spans="1:7" ht="15" customHeight="1">
      <c r="A1373" s="188"/>
      <c r="B1373" s="78" t="s">
        <v>2419</v>
      </c>
      <c r="E1373" s="20" t="s">
        <v>2441</v>
      </c>
      <c r="F1373" s="267" t="str">
        <f ca="1">IF(chk_INTER3_state_in_conf=1,cst_wskakunin_koutei03_KOUTEI_DATE,"")</f>
        <v/>
      </c>
    </row>
    <row r="1374" spans="1:7" ht="15" customHeight="1">
      <c r="A1374" s="190"/>
      <c r="B1374" s="80"/>
    </row>
    <row r="1375" spans="1:7" ht="15" customHeight="1">
      <c r="A1375" s="174" t="s">
        <v>770</v>
      </c>
      <c r="B1375" s="54"/>
      <c r="C1375" t="s">
        <v>2293</v>
      </c>
    </row>
    <row r="1376" spans="1:7" ht="15" customHeight="1">
      <c r="A1376" s="55"/>
      <c r="B1376" s="84" t="s">
        <v>771</v>
      </c>
      <c r="C1376" s="20" t="s">
        <v>2294</v>
      </c>
      <c r="D1376" s="245"/>
      <c r="E1376" s="20" t="s">
        <v>2433</v>
      </c>
      <c r="F1376" s="49" t="str">
        <f>IF(wskakunin_keibi_henkou01_HENKOU_SYURUI="","",wskakunin_keibi_henkou01_HENKOU_SYURUI)</f>
        <v/>
      </c>
    </row>
    <row r="1377" spans="1:7" ht="15" customHeight="1">
      <c r="A1377" s="55"/>
      <c r="B1377" s="84" t="s">
        <v>772</v>
      </c>
      <c r="C1377" s="20" t="s">
        <v>2295</v>
      </c>
      <c r="D1377" s="245"/>
      <c r="E1377" s="20" t="s">
        <v>2434</v>
      </c>
      <c r="F1377" s="49" t="str">
        <f>IF(wskakunin_keibi_henkou01_HENKOU_GAIYOU="","",wskakunin_keibi_henkou01_HENKOU_GAIYOU)</f>
        <v/>
      </c>
    </row>
    <row r="1378" spans="1:7" ht="15" customHeight="1">
      <c r="A1378" s="56"/>
      <c r="B1378" s="80"/>
      <c r="C1378" s="22"/>
    </row>
    <row r="1379" spans="1:7" ht="15" customHeight="1">
      <c r="A1379" s="171" t="s">
        <v>1322</v>
      </c>
      <c r="B1379" s="111" t="s">
        <v>127</v>
      </c>
      <c r="F1379" s="20" t="s">
        <v>2445</v>
      </c>
      <c r="G1379" s="20" t="s">
        <v>2444</v>
      </c>
    </row>
    <row r="1380" spans="1:7" ht="15" customHeight="1">
      <c r="A1380" s="174" t="s">
        <v>2859</v>
      </c>
      <c r="B1380" s="176"/>
      <c r="C1380" s="20" t="s">
        <v>2373</v>
      </c>
      <c r="D1380" s="267"/>
      <c r="E1380" s="20" t="s">
        <v>2389</v>
      </c>
      <c r="F1380" s="267" t="str">
        <f ca="1">IF(chk_JOB_KIND_kakunin=1,"",IF(wskakunin_KOUJI_KANRYOU_DATE="","",wskakunin_KOUJI_KANRYOU_DATE))</f>
        <v/>
      </c>
      <c r="G1380" s="20" t="s">
        <v>2374</v>
      </c>
    </row>
    <row r="1381" spans="1:7" ht="15" customHeight="1">
      <c r="A1381" s="93" t="s">
        <v>2447</v>
      </c>
      <c r="B1381" s="114"/>
    </row>
    <row r="1382" spans="1:7" ht="15" customHeight="1">
      <c r="A1382" s="172" t="s">
        <v>2449</v>
      </c>
      <c r="B1382" s="115" t="s">
        <v>2464</v>
      </c>
    </row>
    <row r="1383" spans="1:7" ht="15" customHeight="1">
      <c r="A1383" s="55"/>
      <c r="B1383" s="79" t="s">
        <v>749</v>
      </c>
      <c r="E1383" s="20" t="s">
        <v>1300</v>
      </c>
      <c r="F1383" s="20" t="str">
        <f>cst_wskakunin_koutei01_KOUTEI_KAISUU</f>
        <v/>
      </c>
    </row>
    <row r="1384" spans="1:7" ht="15" customHeight="1">
      <c r="A1384" s="55"/>
      <c r="B1384" s="79" t="s">
        <v>677</v>
      </c>
      <c r="E1384" s="20" t="s">
        <v>1304</v>
      </c>
      <c r="F1384" s="20" t="str">
        <f>cst_wskakunin_koutei01_KOUTEI_TEXT</f>
        <v/>
      </c>
    </row>
    <row r="1385" spans="1:7" ht="15" customHeight="1">
      <c r="A1385" s="55"/>
      <c r="B1385" s="79" t="s">
        <v>2448</v>
      </c>
      <c r="C1385" s="20" t="s">
        <v>2454</v>
      </c>
      <c r="D1385" s="245"/>
      <c r="E1385" s="20" t="s">
        <v>2466</v>
      </c>
      <c r="F1385" s="49" t="str">
        <f>IF(wskakunin_koutei01_INTER_ISSUE_NAME="","",wskakunin_koutei01_INTER_ISSUE_NAME)</f>
        <v/>
      </c>
    </row>
    <row r="1386" spans="1:7" ht="15" customHeight="1">
      <c r="A1386" s="55"/>
      <c r="B1386" s="79" t="s">
        <v>766</v>
      </c>
      <c r="C1386" s="20" t="s">
        <v>2455</v>
      </c>
      <c r="D1386" s="245"/>
      <c r="E1386" s="20" t="s">
        <v>2467</v>
      </c>
      <c r="F1386" s="49" t="str">
        <f>IF(wskakunin_koutei01_INTER_ISSUE_NO="","",wskakunin_koutei01_INTER_ISSUE_NO)</f>
        <v/>
      </c>
    </row>
    <row r="1387" spans="1:7" ht="15" customHeight="1">
      <c r="A1387" s="55"/>
      <c r="B1387" s="79" t="s">
        <v>767</v>
      </c>
      <c r="C1387" s="20" t="s">
        <v>2456</v>
      </c>
      <c r="D1387" s="267"/>
      <c r="E1387" s="20" t="s">
        <v>2468</v>
      </c>
      <c r="F1387" s="267" t="str">
        <f>IF(wskakunin_koutei01_INTER_ISSUE_DATE="","",wskakunin_koutei01_INTER_ISSUE_DATE)</f>
        <v/>
      </c>
    </row>
    <row r="1388" spans="1:7" ht="15" customHeight="1">
      <c r="A1388" s="55"/>
      <c r="B1388" s="79"/>
      <c r="D1388" s="185"/>
      <c r="F1388" s="185"/>
    </row>
    <row r="1389" spans="1:7" ht="15" customHeight="1">
      <c r="A1389" s="172"/>
      <c r="B1389" s="186" t="s">
        <v>2465</v>
      </c>
      <c r="D1389" s="185"/>
      <c r="F1389" s="185"/>
    </row>
    <row r="1390" spans="1:7" ht="15" customHeight="1">
      <c r="A1390" s="55"/>
      <c r="B1390" s="79" t="s">
        <v>749</v>
      </c>
      <c r="D1390" s="185"/>
      <c r="E1390" s="20" t="s">
        <v>2470</v>
      </c>
      <c r="F1390" s="265" t="str">
        <f ca="1">IF(OR(chk_INTER_state_in_final=10,chk_INTER_state_in_final=40),cst_wskakunin_koutei01_KOUTEI_KAISUU,IF(chk_INTER_state_in_final=30,cst_wskakunin_keika01_TOUTEI_KAISUU_inter0,IF(chk_INTER_state_in_final=31,cst_wskakunin_koutei_izen01_KOUTEI_KAISUU,IF(chk_INTER_state_in_final=32,cst_wskakunin_koutei_izen01_KOUTEI_KAISUU,""))))</f>
        <v/>
      </c>
    </row>
    <row r="1391" spans="1:7" ht="15" customHeight="1">
      <c r="A1391" s="55"/>
      <c r="B1391" s="79" t="s">
        <v>677</v>
      </c>
      <c r="D1391" s="185"/>
      <c r="E1391" s="20" t="s">
        <v>2471</v>
      </c>
      <c r="F1391" s="265" t="str">
        <f ca="1">IF(OR(chk_INTER_state_in_final=10,chk_INTER_state_in_final=40),cst_wskakunin_koutei01_KOUTEI_TEXT,IF(chk_INTER_state_in_final=30,cst_wskakunin_TOKUTEI_KOUTEI,IF(chk_INTER_state_in_final=31,cst_wskakunin_koutei_izen01_KOUTEI_TEXT,IF(chk_INTER_state_in_final=32,cst_wskakunin_koutei_izen01_KOUTEI_TEXT,""))))</f>
        <v/>
      </c>
    </row>
    <row r="1392" spans="1:7" ht="15" customHeight="1">
      <c r="A1392" s="55"/>
      <c r="B1392" s="79" t="s">
        <v>2448</v>
      </c>
      <c r="D1392" s="185"/>
      <c r="E1392" s="20" t="s">
        <v>2472</v>
      </c>
      <c r="F1392" s="265" t="str">
        <f ca="1">IF(OR(chk_INTER_state_in_final=10,chk_INTER_state_in_final=40),cst_wskakunin_koutei01_INTER_ISSUE_NAME,IF(chk_INTER_state_in_final=30,cst_wskakunin_keika01_INTER_ISSUE_NAME_inter0,IF(chk_INTER_state_in_final=31,cst_wskakunin_koutei_izen01_INTER_ISSUE_NAME,IF(chk_INTER_state_in_final=32,cst_wskakunin_koutei_izen01_INTER_ISSUE_NAME,""))))</f>
        <v/>
      </c>
    </row>
    <row r="1393" spans="1:6" ht="15" customHeight="1">
      <c r="A1393" s="55"/>
      <c r="B1393" s="79" t="s">
        <v>766</v>
      </c>
      <c r="D1393" s="185"/>
      <c r="E1393" s="20" t="s">
        <v>2473</v>
      </c>
      <c r="F1393" s="265" t="str">
        <f ca="1">IF(OR(chk_INTER_state_in_final=10,chk_INTER_state_in_final=40),cst_wskakunin_koutei01_INTER_ISSUE_NO,IF(chk_INTER_state_in_final=30,cst_wskakunin_keika01_INTER_ISSUE_NO_inter0,IF(chk_INTER_state_in_final=31,cst_wskakunin_koutei_izen01_INTER_ISSUE_NO,IF(chk_INTER_state_in_final=32,cst_wskakunin_koutei_izen01_INTER_ISSUE_NO,""))))</f>
        <v/>
      </c>
    </row>
    <row r="1394" spans="1:6" ht="15" customHeight="1">
      <c r="A1394" s="55"/>
      <c r="B1394" s="79" t="s">
        <v>767</v>
      </c>
      <c r="D1394" s="185"/>
      <c r="E1394" s="20" t="s">
        <v>2469</v>
      </c>
      <c r="F1394" s="267" t="str">
        <f ca="1">IF(OR(chk_INTER_state_in_final=10,chk_INTER_state_in_final=40),cst_wskakunin_koutei01_INTER_ISSUE_DATE,IF(chk_INTER_state_in_final=30,"",IF(chk_INTER_state_in_final=31,cst_wskakunin_koutei_izen01_INTER_ISSUE_DATE,IF(chk_INTER_state_in_final=32,cst_wskakunin_koutei_izen01_INTER_ISSUE_DATE,""))))</f>
        <v/>
      </c>
    </row>
    <row r="1395" spans="1:6" ht="15" customHeight="1">
      <c r="A1395" s="173"/>
      <c r="B1395" s="79"/>
    </row>
    <row r="1396" spans="1:6" ht="15" customHeight="1">
      <c r="A1396" s="55" t="s">
        <v>2450</v>
      </c>
      <c r="B1396" s="115" t="s">
        <v>2464</v>
      </c>
    </row>
    <row r="1397" spans="1:6" ht="15" customHeight="1">
      <c r="A1397" s="55"/>
      <c r="B1397" s="79" t="s">
        <v>749</v>
      </c>
      <c r="E1397" s="20" t="s">
        <v>664</v>
      </c>
      <c r="F1397" s="20" t="str">
        <f>cst_wskakunin_koutei02_KOUTEI_KAISUU</f>
        <v/>
      </c>
    </row>
    <row r="1398" spans="1:6" ht="15" customHeight="1">
      <c r="A1398" s="55"/>
      <c r="B1398" s="79" t="s">
        <v>677</v>
      </c>
      <c r="E1398" s="20" t="s">
        <v>666</v>
      </c>
      <c r="F1398" s="20" t="str">
        <f>cst_wskakunin_koutei02_KOUTEI_TEXT</f>
        <v/>
      </c>
    </row>
    <row r="1399" spans="1:6" ht="15" customHeight="1">
      <c r="A1399" s="55"/>
      <c r="B1399" s="79" t="s">
        <v>2448</v>
      </c>
      <c r="C1399" s="20" t="s">
        <v>2451</v>
      </c>
      <c r="D1399" s="245"/>
      <c r="E1399" s="20" t="s">
        <v>2476</v>
      </c>
      <c r="F1399" s="49" t="str">
        <f>IF(wskakunin_koutei02_INTER_ISSUE_NAME="","",wskakunin_koutei02_INTER_ISSUE_NAME)</f>
        <v/>
      </c>
    </row>
    <row r="1400" spans="1:6" ht="15" customHeight="1">
      <c r="A1400" s="55"/>
      <c r="B1400" s="79" t="s">
        <v>766</v>
      </c>
      <c r="C1400" s="20" t="s">
        <v>2452</v>
      </c>
      <c r="D1400" s="245"/>
      <c r="E1400" s="20" t="s">
        <v>2477</v>
      </c>
      <c r="F1400" s="49" t="str">
        <f>IF(wskakunin_koutei02_INTER_ISSUE_NO="","",wskakunin_koutei02_INTER_ISSUE_NO)</f>
        <v/>
      </c>
    </row>
    <row r="1401" spans="1:6" ht="15" customHeight="1">
      <c r="A1401" s="55"/>
      <c r="B1401" s="79" t="s">
        <v>767</v>
      </c>
      <c r="C1401" s="20" t="s">
        <v>2453</v>
      </c>
      <c r="D1401" s="267"/>
      <c r="E1401" s="20" t="s">
        <v>2457</v>
      </c>
      <c r="F1401" s="267" t="str">
        <f>IF(wskakunin_koutei02_INTER_ISSUE_DATE="","",wskakunin_koutei02_INTER_ISSUE_DATE)</f>
        <v/>
      </c>
    </row>
    <row r="1402" spans="1:6" ht="15" customHeight="1">
      <c r="A1402" s="55"/>
      <c r="B1402" s="79"/>
      <c r="D1402" s="185"/>
      <c r="F1402" s="185"/>
    </row>
    <row r="1403" spans="1:6" ht="15" customHeight="1">
      <c r="A1403" s="55"/>
      <c r="B1403" s="79"/>
      <c r="D1403" s="185"/>
      <c r="F1403" s="185"/>
    </row>
    <row r="1404" spans="1:6" ht="15" customHeight="1">
      <c r="A1404" s="172"/>
      <c r="B1404" s="186" t="s">
        <v>2465</v>
      </c>
      <c r="D1404" s="185"/>
      <c r="F1404" s="185"/>
    </row>
    <row r="1405" spans="1:6" ht="15" customHeight="1">
      <c r="A1405" s="55"/>
      <c r="B1405" s="79" t="s">
        <v>749</v>
      </c>
      <c r="D1405" s="185"/>
      <c r="E1405" s="20" t="s">
        <v>2478</v>
      </c>
      <c r="F1405" s="265" t="str">
        <f ca="1">IF(OR(chk_INTER_state_in_final=10,chk_INTER_state_in_final=40),cst_wskakunin_koutei02_KOUTEI_KAISUU,IF(chk_INTER_state_in_final=30,cst_wskakunin_keika02_TOUTEI_KAISUU_inter0,IF(chk_INTER_state_in_final=31,cst_wskakunin_koutei_izen01_KOUTEI_KAISUU,IF(chk_INTER_state_in_final=32,cst_wskakunin_koutei_izen02_KOUTEI_KAISUU,""))))</f>
        <v/>
      </c>
    </row>
    <row r="1406" spans="1:6" ht="15" customHeight="1">
      <c r="A1406" s="55"/>
      <c r="B1406" s="79" t="s">
        <v>677</v>
      </c>
      <c r="D1406" s="185"/>
      <c r="E1406" s="20" t="s">
        <v>2479</v>
      </c>
      <c r="F1406" s="265" t="str">
        <f ca="1">IF(OR(chk_INTER_state_in_final=10,chk_INTER_state_in_final=40),cst_wskakunin_koutei02_KOUTEI_TEXT,IF(chk_INTER_state_in_final=30,cst_wskakunin_koutei_ikou01_KOUTEI_TEXT,IF(chk_INTER_state_in_final=31,cst_wskakunin_koutei_izen01_KOUTEI_TEXT,IF(chk_INTER_state_in_final=32,cst_wskakunin_koutei_izen02_KOUTEI_TEXT,""))))</f>
        <v/>
      </c>
    </row>
    <row r="1407" spans="1:6" ht="15" customHeight="1">
      <c r="A1407" s="55"/>
      <c r="B1407" s="79" t="s">
        <v>2448</v>
      </c>
      <c r="D1407" s="185"/>
      <c r="E1407" s="20" t="s">
        <v>2480</v>
      </c>
      <c r="F1407" s="265" t="str">
        <f ca="1">IF(OR(chk_INTER_state_in_final=10,chk_INTER_state_in_final=40),cst_wskakunin_koutei02_INTER_ISSUE_NAME,IF(chk_INTER_state_in_final=30,cst_wskakunin_keika02_INTER_ISSUE_NAME_inter0,IF(chk_INTER_state_in_final=31,cst_wskakunin_koutei_izen01_INTER_ISSUE_NAME,IF(chk_INTER_state_in_final=32,cst_wskakunin_koutei_izen02_INTER_ISSUE_NAME,""))))</f>
        <v/>
      </c>
    </row>
    <row r="1408" spans="1:6" ht="15" customHeight="1">
      <c r="A1408" s="55"/>
      <c r="B1408" s="79" t="s">
        <v>766</v>
      </c>
      <c r="D1408" s="185"/>
      <c r="E1408" s="20" t="s">
        <v>2481</v>
      </c>
      <c r="F1408" s="265" t="str">
        <f ca="1">IF(OR(chk_INTER_state_in_final=10,chk_INTER_state_in_final=40),cst_wskakunin_koutei02_INTER_ISSUE_NO,IF(chk_INTER_state_in_final=30,cst_wskakunin_keika02_INTER_ISSUE_NO_inter0,IF(chk_INTER_state_in_final=31,cst_wskakunin_koutei_izen01_INTER_ISSUE_NO,IF(chk_INTER_state_in_final=32,cst_wskakunin_koutei_izen02_INTER_ISSUE_NO,""))))</f>
        <v/>
      </c>
    </row>
    <row r="1409" spans="1:6" ht="15" customHeight="1">
      <c r="A1409" s="55"/>
      <c r="B1409" s="79" t="s">
        <v>767</v>
      </c>
      <c r="D1409" s="185"/>
      <c r="E1409" s="20" t="s">
        <v>2482</v>
      </c>
      <c r="F1409" s="267" t="str">
        <f ca="1">IF(OR(chk_INTER_state_in_final=10,chk_INTER_state_in_final=40),cst_wskakunin_koutei02_INTER_ISSUE_DATE,IF(chk_INTER_state_in_final=30,"",IF(chk_INTER_state_in_final=31,cst_wskakunin_koutei_izen01_INTER_ISSUE_DATE,IF(chk_INTER_state_in_final=32,cst_wskakunin_koutei_izen02_INTER_ISSUE_DATE,""))))</f>
        <v/>
      </c>
    </row>
    <row r="1410" spans="1:6" ht="15" customHeight="1">
      <c r="A1410" s="56"/>
      <c r="B1410" s="80"/>
    </row>
    <row r="1411" spans="1:6" ht="15" customHeight="1">
      <c r="A1411" s="184"/>
      <c r="B1411" s="183"/>
    </row>
    <row r="1412" spans="1:6" ht="15" customHeight="1">
      <c r="A1412" s="49" t="s">
        <v>2865</v>
      </c>
      <c r="B1412" s="49"/>
      <c r="C1412" s="20" t="s">
        <v>2866</v>
      </c>
      <c r="D1412" s="49"/>
      <c r="E1412" s="20" t="s">
        <v>2867</v>
      </c>
      <c r="F1412" s="49" t="str">
        <f>IF(shinsei_build_YOUTO="","",shinsei_build_YOUTO)</f>
        <v/>
      </c>
    </row>
  </sheetData>
  <mergeCells count="1">
    <mergeCell ref="A1142:B1142"/>
  </mergeCells>
  <phoneticPr fontId="129"/>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DX137"/>
  <sheetViews>
    <sheetView showGridLines="0" zoomScaleNormal="100" zoomScaleSheetLayoutView="100" workbookViewId="0">
      <selection activeCell="BO2" sqref="BO2"/>
    </sheetView>
  </sheetViews>
  <sheetFormatPr defaultColWidth="1.5" defaultRowHeight="8.85" customHeight="1"/>
  <cols>
    <col min="1" max="1" width="1.5" style="799" customWidth="1"/>
    <col min="2" max="16384" width="1.5" style="799"/>
  </cols>
  <sheetData>
    <row r="1" spans="2:128" ht="12" customHeight="1" thickBot="1">
      <c r="B1" s="3663" t="s">
        <v>3722</v>
      </c>
      <c r="C1" s="3663"/>
      <c r="D1" s="3663"/>
      <c r="E1" s="3663"/>
      <c r="F1" s="3663"/>
      <c r="G1" s="3663"/>
      <c r="H1" s="3663"/>
      <c r="I1" s="3663"/>
      <c r="J1" s="3663"/>
      <c r="K1" s="3663"/>
      <c r="L1" s="3663"/>
      <c r="M1" s="3663"/>
    </row>
    <row r="2" spans="2:128" ht="19.5" customHeight="1" thickBot="1">
      <c r="B2" s="800"/>
      <c r="C2" s="800"/>
      <c r="D2" s="800"/>
      <c r="E2" s="800"/>
      <c r="F2" s="800"/>
      <c r="G2" s="800"/>
      <c r="H2" s="800"/>
      <c r="I2" s="800"/>
      <c r="J2" s="800"/>
      <c r="K2" s="800"/>
      <c r="L2" s="800"/>
      <c r="M2" s="800"/>
      <c r="AS2" s="3645" t="s">
        <v>496</v>
      </c>
      <c r="AT2" s="3645"/>
      <c r="AU2" s="3645"/>
      <c r="AV2" s="3664"/>
      <c r="AW2" s="3665" t="s">
        <v>2542</v>
      </c>
      <c r="AX2" s="3666"/>
      <c r="AY2" s="3666"/>
      <c r="AZ2" s="3658"/>
      <c r="BA2" s="3658"/>
      <c r="BB2" s="3658"/>
      <c r="BC2" s="3657" t="s">
        <v>477</v>
      </c>
      <c r="BD2" s="3657"/>
      <c r="BE2" s="3658"/>
      <c r="BF2" s="3658"/>
      <c r="BG2" s="3657" t="s">
        <v>5</v>
      </c>
      <c r="BH2" s="3657"/>
      <c r="BI2" s="3658"/>
      <c r="BJ2" s="3658"/>
      <c r="BK2" s="3658"/>
      <c r="BL2" s="3657" t="s">
        <v>478</v>
      </c>
      <c r="BM2" s="3659"/>
      <c r="BQ2" s="801"/>
      <c r="BR2" s="801"/>
      <c r="BS2" s="801"/>
      <c r="BT2" s="801"/>
    </row>
    <row r="3" spans="2:128" ht="8.25" customHeight="1">
      <c r="B3" s="800"/>
      <c r="C3" s="800"/>
      <c r="D3" s="800"/>
      <c r="E3" s="800"/>
      <c r="F3" s="800"/>
      <c r="G3" s="800"/>
      <c r="H3" s="800"/>
      <c r="I3" s="800"/>
      <c r="J3" s="800"/>
      <c r="K3" s="800"/>
      <c r="L3" s="800"/>
      <c r="M3" s="800"/>
      <c r="AS3" s="802"/>
      <c r="AT3" s="802"/>
      <c r="AU3" s="802"/>
      <c r="AV3" s="802"/>
      <c r="AW3" s="803"/>
      <c r="AX3" s="803"/>
      <c r="AY3" s="803"/>
      <c r="AZ3" s="804"/>
      <c r="BA3" s="804"/>
      <c r="BB3" s="805"/>
      <c r="BC3" s="803"/>
      <c r="BD3" s="803"/>
      <c r="BE3" s="804"/>
      <c r="BF3" s="805"/>
      <c r="BG3" s="803"/>
      <c r="BH3" s="803"/>
      <c r="BI3" s="804"/>
      <c r="BJ3" s="805"/>
      <c r="BK3" s="805"/>
      <c r="BL3" s="803"/>
      <c r="BM3" s="803"/>
      <c r="BQ3" s="801"/>
      <c r="BR3" s="801"/>
      <c r="BS3" s="801"/>
      <c r="BT3" s="801"/>
    </row>
    <row r="4" spans="2:128" ht="11.25" customHeight="1">
      <c r="Q4" s="3660" t="s">
        <v>3723</v>
      </c>
      <c r="R4" s="3660"/>
      <c r="S4" s="3660"/>
      <c r="T4" s="3660"/>
      <c r="U4" s="3660"/>
      <c r="V4" s="3660"/>
      <c r="W4" s="3660"/>
      <c r="X4" s="3660"/>
      <c r="Y4" s="3660"/>
      <c r="Z4" s="3660"/>
      <c r="AA4" s="3660"/>
      <c r="AB4" s="3660"/>
      <c r="AC4" s="3660"/>
      <c r="AD4" s="3660"/>
      <c r="AE4" s="3660"/>
      <c r="AF4" s="3660"/>
      <c r="AG4" s="3660"/>
      <c r="AH4" s="3660"/>
      <c r="AI4" s="3660"/>
      <c r="AJ4" s="3660"/>
      <c r="AK4" s="3660"/>
      <c r="AL4" s="3660"/>
      <c r="AM4" s="3660"/>
      <c r="AN4" s="3660"/>
      <c r="AO4" s="3660"/>
      <c r="AP4" s="3660"/>
      <c r="AQ4" s="3660"/>
      <c r="AR4" s="3660"/>
      <c r="AS4" s="3660"/>
      <c r="AT4" s="3660"/>
      <c r="AU4" s="3660"/>
      <c r="AV4" s="3660"/>
      <c r="AW4" s="3660"/>
      <c r="AX4" s="3660"/>
      <c r="BP4" s="801"/>
      <c r="BQ4" s="801"/>
      <c r="BR4" s="801"/>
      <c r="BS4" s="801"/>
      <c r="BT4" s="801"/>
      <c r="BU4" s="804"/>
      <c r="BV4" s="804"/>
      <c r="BW4" s="804"/>
      <c r="BX4" s="805"/>
      <c r="BY4" s="805"/>
      <c r="BZ4" s="804"/>
      <c r="CA4" s="804"/>
      <c r="CB4" s="805"/>
      <c r="CC4" s="805"/>
      <c r="CD4" s="804"/>
      <c r="CE4" s="804"/>
      <c r="CF4" s="805"/>
      <c r="CG4" s="805"/>
      <c r="CH4" s="804"/>
      <c r="CI4" s="804"/>
    </row>
    <row r="5" spans="2:128" ht="11.25" customHeight="1">
      <c r="Q5" s="3660"/>
      <c r="R5" s="3660"/>
      <c r="S5" s="3660"/>
      <c r="T5" s="3660"/>
      <c r="U5" s="3660"/>
      <c r="V5" s="3660"/>
      <c r="W5" s="3660"/>
      <c r="X5" s="3660"/>
      <c r="Y5" s="3660"/>
      <c r="Z5" s="3660"/>
      <c r="AA5" s="3660"/>
      <c r="AB5" s="3660"/>
      <c r="AC5" s="3660"/>
      <c r="AD5" s="3660"/>
      <c r="AE5" s="3660"/>
      <c r="AF5" s="3660"/>
      <c r="AG5" s="3660"/>
      <c r="AH5" s="3660"/>
      <c r="AI5" s="3660"/>
      <c r="AJ5" s="3660"/>
      <c r="AK5" s="3660"/>
      <c r="AL5" s="3660"/>
      <c r="AM5" s="3660"/>
      <c r="AN5" s="3660"/>
      <c r="AO5" s="3660"/>
      <c r="AP5" s="3660"/>
      <c r="AQ5" s="3660"/>
      <c r="AR5" s="3660"/>
      <c r="AS5" s="3660"/>
      <c r="AT5" s="3660"/>
      <c r="AU5" s="3660"/>
      <c r="AV5" s="3660"/>
      <c r="AW5" s="3660"/>
      <c r="AX5" s="3660"/>
      <c r="BP5" s="801"/>
      <c r="BQ5" s="801"/>
      <c r="BR5" s="801"/>
      <c r="BS5" s="801"/>
      <c r="BT5" s="801"/>
      <c r="BU5" s="804"/>
      <c r="BV5" s="804"/>
      <c r="BW5" s="804"/>
      <c r="BX5" s="805"/>
      <c r="BY5" s="805"/>
      <c r="BZ5" s="804"/>
      <c r="CA5" s="804"/>
      <c r="CB5" s="805"/>
      <c r="CC5" s="805"/>
      <c r="CD5" s="804"/>
      <c r="CE5" s="804"/>
      <c r="CF5" s="805"/>
      <c r="CG5" s="805"/>
      <c r="CH5" s="804"/>
      <c r="CI5" s="804"/>
    </row>
    <row r="6" spans="2:128" ht="15" customHeight="1">
      <c r="Q6" s="3661" t="s">
        <v>2526</v>
      </c>
      <c r="R6" s="3661"/>
      <c r="S6" s="3661"/>
      <c r="T6" s="3661"/>
      <c r="U6" s="3661"/>
      <c r="V6" s="3661"/>
      <c r="W6" s="3661"/>
      <c r="X6" s="3661"/>
      <c r="Y6" s="3661"/>
      <c r="Z6" s="3661"/>
      <c r="AA6" s="3661"/>
      <c r="AB6" s="3661"/>
      <c r="AC6" s="3661"/>
      <c r="AD6" s="3661"/>
      <c r="AE6" s="3661"/>
      <c r="AF6" s="3661"/>
      <c r="AG6" s="3661"/>
      <c r="AH6" s="3661"/>
      <c r="AI6" s="3661"/>
      <c r="AJ6" s="3661"/>
      <c r="AK6" s="3661"/>
      <c r="AL6" s="3661"/>
      <c r="AM6" s="3661"/>
      <c r="AN6" s="3661"/>
      <c r="AO6" s="3661"/>
      <c r="AP6" s="3661"/>
      <c r="AQ6" s="3661"/>
      <c r="AR6" s="3661"/>
      <c r="AS6" s="3661"/>
      <c r="AT6" s="3661"/>
      <c r="AU6" s="3661"/>
      <c r="AV6" s="3661"/>
      <c r="AW6" s="3661"/>
      <c r="AX6" s="3661"/>
    </row>
    <row r="7" spans="2:128" s="807" customFormat="1" ht="12">
      <c r="B7" s="806"/>
      <c r="C7" s="806"/>
      <c r="D7" s="806"/>
      <c r="E7" s="806"/>
      <c r="F7" s="806"/>
      <c r="G7" s="806"/>
      <c r="H7" s="806"/>
      <c r="I7" s="806"/>
      <c r="J7" s="806"/>
      <c r="K7" s="806"/>
      <c r="L7" s="806"/>
      <c r="M7" s="806"/>
      <c r="N7" s="806"/>
      <c r="O7" s="806"/>
      <c r="P7" s="806"/>
      <c r="Q7" s="806"/>
      <c r="R7" s="806"/>
      <c r="S7" s="806"/>
      <c r="T7" s="806"/>
      <c r="U7" s="806"/>
      <c r="V7" s="806"/>
      <c r="W7" s="806"/>
      <c r="X7" s="806"/>
      <c r="Y7" s="806"/>
      <c r="Z7" s="806"/>
      <c r="AA7" s="806"/>
      <c r="AB7" s="806"/>
      <c r="AC7" s="806"/>
      <c r="AD7" s="3662" t="s">
        <v>15</v>
      </c>
      <c r="AE7" s="3662"/>
      <c r="AF7" s="3662"/>
      <c r="AG7" s="3662"/>
      <c r="AH7" s="3662"/>
      <c r="AI7" s="3662"/>
      <c r="AJ7" s="3662"/>
      <c r="AK7" s="3662"/>
      <c r="AL7" s="806"/>
      <c r="AM7" s="806"/>
      <c r="AN7" s="806"/>
      <c r="AO7" s="806"/>
      <c r="AP7" s="806"/>
      <c r="AQ7" s="806"/>
      <c r="AR7" s="806"/>
      <c r="AS7" s="806"/>
      <c r="AT7" s="806"/>
      <c r="AU7" s="806"/>
      <c r="AV7" s="806"/>
      <c r="AW7" s="806"/>
      <c r="AX7" s="806"/>
      <c r="AY7" s="806"/>
      <c r="AZ7" s="806"/>
      <c r="BA7" s="806"/>
      <c r="BD7" s="808"/>
      <c r="BG7" s="809"/>
      <c r="BH7" s="809"/>
      <c r="BI7" s="809"/>
      <c r="BJ7" s="809"/>
      <c r="BK7" s="809"/>
      <c r="BL7" s="809"/>
      <c r="BM7" s="809"/>
      <c r="BN7" s="809"/>
      <c r="BO7" s="809"/>
      <c r="BP7" s="809"/>
    </row>
    <row r="8" spans="2:128" s="807" customFormat="1" ht="2.25" customHeight="1">
      <c r="B8" s="806"/>
      <c r="C8" s="806"/>
      <c r="D8" s="806"/>
      <c r="E8" s="806"/>
      <c r="F8" s="806"/>
      <c r="G8" s="806"/>
      <c r="H8" s="806"/>
      <c r="I8" s="806"/>
      <c r="J8" s="806"/>
      <c r="K8" s="806"/>
      <c r="L8" s="806"/>
      <c r="M8" s="806"/>
      <c r="N8" s="806"/>
      <c r="O8" s="806"/>
      <c r="P8" s="806"/>
      <c r="Q8" s="806"/>
      <c r="R8" s="806"/>
      <c r="S8" s="806"/>
      <c r="T8" s="806"/>
      <c r="U8" s="806"/>
      <c r="V8" s="806"/>
      <c r="W8" s="806"/>
      <c r="X8" s="806"/>
      <c r="Y8" s="806"/>
      <c r="Z8" s="806"/>
      <c r="AA8" s="806"/>
      <c r="AB8" s="806"/>
      <c r="AC8" s="806"/>
      <c r="AD8" s="806"/>
      <c r="AE8" s="806"/>
      <c r="AF8" s="806"/>
      <c r="AG8" s="806"/>
      <c r="AH8" s="806"/>
      <c r="AI8" s="806"/>
      <c r="AJ8" s="806"/>
      <c r="AK8" s="806"/>
      <c r="AL8" s="806"/>
      <c r="AM8" s="806"/>
      <c r="AN8" s="806"/>
      <c r="AO8" s="806"/>
      <c r="AP8" s="806"/>
      <c r="AQ8" s="806"/>
      <c r="AR8" s="806"/>
      <c r="AS8" s="806"/>
      <c r="AT8" s="806"/>
      <c r="AU8" s="806"/>
      <c r="AV8" s="806"/>
      <c r="AW8" s="806"/>
      <c r="AX8" s="806"/>
      <c r="AY8" s="806"/>
      <c r="AZ8" s="806"/>
      <c r="BA8" s="806"/>
      <c r="BB8" s="809"/>
      <c r="BC8" s="809"/>
      <c r="BD8" s="809"/>
      <c r="BE8" s="809"/>
      <c r="BF8" s="809"/>
      <c r="BG8" s="809"/>
      <c r="BH8" s="809"/>
      <c r="BI8" s="809"/>
      <c r="BJ8" s="809"/>
      <c r="BK8" s="809"/>
      <c r="BL8" s="809"/>
      <c r="BM8" s="809"/>
      <c r="BN8" s="809"/>
      <c r="BO8" s="809"/>
      <c r="BP8" s="809"/>
    </row>
    <row r="9" spans="2:128" ht="15.75" customHeight="1">
      <c r="B9" s="3643" t="s">
        <v>2543</v>
      </c>
      <c r="C9" s="3643"/>
      <c r="D9" s="3643"/>
      <c r="E9" s="3644" t="s">
        <v>2594</v>
      </c>
      <c r="F9" s="3644"/>
      <c r="G9" s="3644"/>
      <c r="H9" s="3644"/>
      <c r="I9" s="3644"/>
      <c r="J9" s="3644"/>
      <c r="K9" s="3644"/>
      <c r="L9" s="3644"/>
      <c r="M9" s="3644"/>
      <c r="N9" s="3644"/>
      <c r="O9" s="3644"/>
      <c r="P9" s="3644"/>
      <c r="Q9" s="3644"/>
      <c r="R9" s="3644"/>
      <c r="S9" s="3644"/>
      <c r="T9" s="3644"/>
      <c r="U9" s="3644"/>
      <c r="V9" s="3644"/>
      <c r="W9" s="3644"/>
      <c r="X9" s="3644"/>
      <c r="Y9" s="3644"/>
      <c r="Z9" s="3644"/>
      <c r="AA9" s="3644"/>
      <c r="AB9" s="3644"/>
      <c r="AC9" s="3644"/>
      <c r="AD9" s="3644"/>
      <c r="AE9" s="3644"/>
      <c r="AF9" s="3644"/>
      <c r="AG9" s="3644"/>
      <c r="AH9" s="3644"/>
      <c r="AI9" s="3644"/>
      <c r="AJ9" s="3644"/>
      <c r="AK9" s="3644"/>
      <c r="AL9" s="3644"/>
      <c r="AM9" s="3644"/>
      <c r="AN9" s="3644"/>
      <c r="AO9" s="3644"/>
      <c r="AP9" s="3644"/>
      <c r="AQ9" s="3644"/>
      <c r="AR9" s="3644"/>
      <c r="AS9" s="3644"/>
      <c r="AT9" s="3644"/>
      <c r="AU9" s="3644"/>
      <c r="AV9" s="3644"/>
      <c r="AW9" s="3644"/>
      <c r="AX9" s="3644"/>
      <c r="AY9" s="3644"/>
      <c r="AZ9" s="3644"/>
      <c r="BA9" s="3644"/>
      <c r="BB9" s="3644"/>
      <c r="BC9" s="3644"/>
      <c r="BD9" s="3644"/>
      <c r="BE9" s="3644"/>
      <c r="BF9" s="3644"/>
      <c r="BG9" s="3644"/>
      <c r="BH9" s="3644"/>
      <c r="BI9" s="3644"/>
      <c r="BJ9" s="3644"/>
      <c r="BK9" s="3644"/>
      <c r="BL9" s="3644"/>
      <c r="BM9" s="3644"/>
      <c r="BN9" s="810"/>
      <c r="BO9" s="810"/>
      <c r="BP9" s="810"/>
      <c r="BQ9" s="810"/>
      <c r="BR9" s="810"/>
      <c r="BS9" s="810"/>
      <c r="BT9" s="810"/>
      <c r="BU9" s="810"/>
      <c r="BV9" s="810"/>
      <c r="BW9" s="810"/>
      <c r="BX9" s="810"/>
      <c r="BY9" s="810"/>
      <c r="BZ9" s="810"/>
      <c r="CA9" s="810"/>
      <c r="CB9" s="810"/>
      <c r="CC9" s="810"/>
      <c r="CD9" s="810"/>
      <c r="CE9" s="810"/>
      <c r="CF9" s="810"/>
      <c r="CG9" s="810"/>
      <c r="CH9" s="810"/>
      <c r="CI9" s="810"/>
      <c r="CJ9" s="810"/>
      <c r="CK9" s="810"/>
      <c r="CL9" s="810"/>
      <c r="CM9" s="810"/>
      <c r="CN9" s="810"/>
      <c r="CO9" s="810"/>
      <c r="CP9" s="810"/>
      <c r="CQ9" s="810"/>
      <c r="CR9" s="810"/>
      <c r="CS9" s="810"/>
      <c r="CT9" s="810"/>
      <c r="CU9" s="810"/>
      <c r="CV9" s="810"/>
      <c r="CW9" s="810"/>
      <c r="CX9" s="810"/>
      <c r="CY9" s="810"/>
      <c r="CZ9" s="810"/>
      <c r="DA9" s="810"/>
      <c r="DB9" s="810"/>
      <c r="DC9" s="810"/>
      <c r="DD9" s="810"/>
      <c r="DE9" s="810"/>
      <c r="DF9" s="810"/>
      <c r="DG9" s="810"/>
      <c r="DH9" s="810"/>
      <c r="DI9" s="810"/>
      <c r="DJ9" s="810"/>
      <c r="DK9" s="810"/>
      <c r="DL9" s="810"/>
      <c r="DM9" s="810"/>
      <c r="DN9" s="810"/>
      <c r="DO9" s="810"/>
      <c r="DP9" s="810"/>
      <c r="DQ9" s="810"/>
      <c r="DR9" s="810"/>
      <c r="DS9" s="810"/>
      <c r="DT9" s="810"/>
      <c r="DU9" s="810"/>
      <c r="DV9" s="810"/>
      <c r="DW9" s="810"/>
      <c r="DX9" s="810"/>
    </row>
    <row r="10" spans="2:128" ht="16.5" customHeight="1">
      <c r="B10" s="811"/>
      <c r="C10" s="811"/>
      <c r="D10" s="811"/>
      <c r="E10" s="3644"/>
      <c r="F10" s="3644"/>
      <c r="G10" s="3644"/>
      <c r="H10" s="3644"/>
      <c r="I10" s="3644"/>
      <c r="J10" s="3644"/>
      <c r="K10" s="3644"/>
      <c r="L10" s="3644"/>
      <c r="M10" s="3644"/>
      <c r="N10" s="3644"/>
      <c r="O10" s="3644"/>
      <c r="P10" s="3644"/>
      <c r="Q10" s="3644"/>
      <c r="R10" s="3644"/>
      <c r="S10" s="3644"/>
      <c r="T10" s="3644"/>
      <c r="U10" s="3644"/>
      <c r="V10" s="3644"/>
      <c r="W10" s="3644"/>
      <c r="X10" s="3644"/>
      <c r="Y10" s="3644"/>
      <c r="Z10" s="3644"/>
      <c r="AA10" s="3644"/>
      <c r="AB10" s="3644"/>
      <c r="AC10" s="3644"/>
      <c r="AD10" s="3644"/>
      <c r="AE10" s="3644"/>
      <c r="AF10" s="3644"/>
      <c r="AG10" s="3644"/>
      <c r="AH10" s="3644"/>
      <c r="AI10" s="3644"/>
      <c r="AJ10" s="3644"/>
      <c r="AK10" s="3644"/>
      <c r="AL10" s="3644"/>
      <c r="AM10" s="3644"/>
      <c r="AN10" s="3644"/>
      <c r="AO10" s="3644"/>
      <c r="AP10" s="3644"/>
      <c r="AQ10" s="3644"/>
      <c r="AR10" s="3644"/>
      <c r="AS10" s="3644"/>
      <c r="AT10" s="3644"/>
      <c r="AU10" s="3644"/>
      <c r="AV10" s="3644"/>
      <c r="AW10" s="3644"/>
      <c r="AX10" s="3644"/>
      <c r="AY10" s="3644"/>
      <c r="AZ10" s="3644"/>
      <c r="BA10" s="3644"/>
      <c r="BB10" s="3644"/>
      <c r="BC10" s="3644"/>
      <c r="BD10" s="3644"/>
      <c r="BE10" s="3644"/>
      <c r="BF10" s="3644"/>
      <c r="BG10" s="3644"/>
      <c r="BH10" s="3644"/>
      <c r="BI10" s="3644"/>
      <c r="BJ10" s="3644"/>
      <c r="BK10" s="3644"/>
      <c r="BL10" s="3644"/>
      <c r="BM10" s="3644"/>
      <c r="BN10" s="810"/>
      <c r="BO10" s="810"/>
      <c r="BP10" s="810"/>
      <c r="BQ10" s="810"/>
      <c r="BR10" s="810"/>
      <c r="BS10" s="810"/>
      <c r="BT10" s="810"/>
      <c r="BU10" s="810"/>
      <c r="BV10" s="810"/>
      <c r="BW10" s="810"/>
      <c r="BX10" s="810"/>
      <c r="BY10" s="810"/>
      <c r="BZ10" s="810"/>
      <c r="CA10" s="810"/>
      <c r="CB10" s="810"/>
      <c r="CC10" s="810"/>
      <c r="CD10" s="810"/>
      <c r="CE10" s="810"/>
      <c r="CF10" s="810"/>
      <c r="CG10" s="810"/>
      <c r="CH10" s="810"/>
      <c r="CI10" s="810"/>
      <c r="CJ10" s="810"/>
      <c r="CK10" s="810"/>
      <c r="CL10" s="810"/>
      <c r="CM10" s="810"/>
      <c r="CN10" s="810"/>
      <c r="CO10" s="810"/>
      <c r="CP10" s="810"/>
      <c r="CQ10" s="810"/>
      <c r="CR10" s="810"/>
      <c r="CS10" s="810"/>
      <c r="CT10" s="810"/>
      <c r="CU10" s="810"/>
      <c r="CV10" s="810"/>
      <c r="CW10" s="810"/>
      <c r="CX10" s="810"/>
      <c r="CY10" s="810"/>
      <c r="CZ10" s="810"/>
      <c r="DA10" s="810"/>
      <c r="DB10" s="810"/>
      <c r="DC10" s="810"/>
      <c r="DD10" s="810"/>
      <c r="DE10" s="810"/>
      <c r="DF10" s="810"/>
      <c r="DG10" s="810"/>
      <c r="DH10" s="810"/>
      <c r="DI10" s="810"/>
      <c r="DJ10" s="810"/>
      <c r="DK10" s="810"/>
      <c r="DL10" s="810"/>
      <c r="DM10" s="810"/>
      <c r="DN10" s="810"/>
      <c r="DO10" s="810"/>
      <c r="DP10" s="810"/>
      <c r="DQ10" s="810"/>
      <c r="DR10" s="810"/>
      <c r="DS10" s="810"/>
      <c r="DT10" s="810"/>
      <c r="DU10" s="810"/>
      <c r="DV10" s="810"/>
      <c r="DW10" s="810"/>
      <c r="DX10" s="810"/>
    </row>
    <row r="11" spans="2:128" ht="17.25" customHeight="1">
      <c r="B11" s="812"/>
      <c r="C11" s="812"/>
      <c r="D11" s="812"/>
      <c r="E11" s="3644"/>
      <c r="F11" s="3644"/>
      <c r="G11" s="3644"/>
      <c r="H11" s="3644"/>
      <c r="I11" s="3644"/>
      <c r="J11" s="3644"/>
      <c r="K11" s="3644"/>
      <c r="L11" s="3644"/>
      <c r="M11" s="3644"/>
      <c r="N11" s="3644"/>
      <c r="O11" s="3644"/>
      <c r="P11" s="3644"/>
      <c r="Q11" s="3644"/>
      <c r="R11" s="3644"/>
      <c r="S11" s="3644"/>
      <c r="T11" s="3644"/>
      <c r="U11" s="3644"/>
      <c r="V11" s="3644"/>
      <c r="W11" s="3644"/>
      <c r="X11" s="3644"/>
      <c r="Y11" s="3644"/>
      <c r="Z11" s="3644"/>
      <c r="AA11" s="3644"/>
      <c r="AB11" s="3644"/>
      <c r="AC11" s="3644"/>
      <c r="AD11" s="3644"/>
      <c r="AE11" s="3644"/>
      <c r="AF11" s="3644"/>
      <c r="AG11" s="3644"/>
      <c r="AH11" s="3644"/>
      <c r="AI11" s="3644"/>
      <c r="AJ11" s="3644"/>
      <c r="AK11" s="3644"/>
      <c r="AL11" s="3644"/>
      <c r="AM11" s="3644"/>
      <c r="AN11" s="3644"/>
      <c r="AO11" s="3644"/>
      <c r="AP11" s="3644"/>
      <c r="AQ11" s="3644"/>
      <c r="AR11" s="3644"/>
      <c r="AS11" s="3644"/>
      <c r="AT11" s="3644"/>
      <c r="AU11" s="3644"/>
      <c r="AV11" s="3644"/>
      <c r="AW11" s="3644"/>
      <c r="AX11" s="3644"/>
      <c r="AY11" s="3644"/>
      <c r="AZ11" s="3644"/>
      <c r="BA11" s="3644"/>
      <c r="BB11" s="3644"/>
      <c r="BC11" s="3644"/>
      <c r="BD11" s="3644"/>
      <c r="BE11" s="3644"/>
      <c r="BF11" s="3644"/>
      <c r="BG11" s="3644"/>
      <c r="BH11" s="3644"/>
      <c r="BI11" s="3644"/>
      <c r="BJ11" s="3644"/>
      <c r="BK11" s="3644"/>
      <c r="BL11" s="3644"/>
      <c r="BM11" s="3644"/>
      <c r="BN11" s="810"/>
      <c r="BO11" s="810"/>
      <c r="BP11" s="810"/>
      <c r="BQ11" s="810"/>
      <c r="BR11" s="810"/>
      <c r="BS11" s="810"/>
      <c r="BT11" s="810"/>
      <c r="BU11" s="810"/>
      <c r="BV11" s="810"/>
      <c r="BW11" s="810"/>
      <c r="BX11" s="810"/>
      <c r="BY11" s="810"/>
      <c r="BZ11" s="810"/>
      <c r="CA11" s="810"/>
      <c r="CB11" s="810"/>
      <c r="CC11" s="810"/>
      <c r="CD11" s="810"/>
      <c r="CE11" s="810"/>
      <c r="CF11" s="810"/>
      <c r="CG11" s="810"/>
      <c r="CH11" s="810"/>
      <c r="CI11" s="810"/>
      <c r="CJ11" s="810"/>
      <c r="CK11" s="810"/>
      <c r="CL11" s="810"/>
      <c r="CM11" s="810"/>
      <c r="CN11" s="810"/>
      <c r="CO11" s="810"/>
      <c r="CP11" s="810"/>
      <c r="CQ11" s="810"/>
      <c r="CR11" s="810"/>
      <c r="CS11" s="810"/>
      <c r="CT11" s="810"/>
      <c r="CU11" s="810"/>
      <c r="CV11" s="810"/>
      <c r="CW11" s="810"/>
      <c r="CX11" s="810"/>
      <c r="CY11" s="810"/>
      <c r="CZ11" s="810"/>
      <c r="DA11" s="810"/>
      <c r="DB11" s="810"/>
      <c r="DC11" s="810"/>
      <c r="DD11" s="810"/>
      <c r="DE11" s="810"/>
      <c r="DF11" s="810"/>
      <c r="DG11" s="810"/>
      <c r="DH11" s="810"/>
      <c r="DI11" s="810"/>
      <c r="DJ11" s="810"/>
      <c r="DK11" s="810"/>
      <c r="DL11" s="810"/>
      <c r="DM11" s="810"/>
      <c r="DN11" s="810"/>
      <c r="DO11" s="810"/>
      <c r="DP11" s="810"/>
      <c r="DQ11" s="810"/>
      <c r="DR11" s="810"/>
      <c r="DS11" s="810"/>
      <c r="DT11" s="810"/>
      <c r="DU11" s="810"/>
      <c r="DV11" s="810"/>
      <c r="DW11" s="810"/>
      <c r="DX11" s="810"/>
    </row>
    <row r="12" spans="2:128" ht="13.5">
      <c r="B12" s="3643" t="s">
        <v>2545</v>
      </c>
      <c r="C12" s="3643"/>
      <c r="D12" s="3643"/>
      <c r="E12" s="3644" t="s">
        <v>2546</v>
      </c>
      <c r="F12" s="3644"/>
      <c r="G12" s="3644"/>
      <c r="H12" s="3644"/>
      <c r="I12" s="3644"/>
      <c r="J12" s="3644"/>
      <c r="K12" s="3644"/>
      <c r="L12" s="3644"/>
      <c r="M12" s="3644"/>
      <c r="N12" s="3644"/>
      <c r="O12" s="3644"/>
      <c r="P12" s="3644"/>
      <c r="Q12" s="3644"/>
      <c r="R12" s="3644"/>
      <c r="S12" s="3644"/>
      <c r="T12" s="3644"/>
      <c r="U12" s="3644"/>
      <c r="V12" s="3644"/>
      <c r="W12" s="3644"/>
      <c r="X12" s="3644"/>
      <c r="Y12" s="3644"/>
      <c r="Z12" s="3644"/>
      <c r="AA12" s="3644"/>
      <c r="AB12" s="3644"/>
      <c r="AC12" s="3644"/>
      <c r="AD12" s="3644"/>
      <c r="AE12" s="3644"/>
      <c r="AF12" s="3644"/>
      <c r="AG12" s="3644"/>
      <c r="AH12" s="3644"/>
      <c r="AI12" s="3644"/>
      <c r="AJ12" s="3644"/>
      <c r="AK12" s="3644"/>
      <c r="AL12" s="3644"/>
      <c r="AM12" s="3644"/>
      <c r="AN12" s="3644"/>
      <c r="AO12" s="3644"/>
      <c r="AP12" s="3644"/>
      <c r="AQ12" s="3644"/>
      <c r="AR12" s="3644"/>
      <c r="AS12" s="3644"/>
      <c r="AT12" s="3644"/>
      <c r="AU12" s="3644"/>
      <c r="AV12" s="3644"/>
      <c r="AW12" s="3644"/>
      <c r="AX12" s="3644"/>
      <c r="AY12" s="3644"/>
      <c r="AZ12" s="3644"/>
      <c r="BA12" s="3644"/>
      <c r="BB12" s="3644"/>
      <c r="BC12" s="3644"/>
      <c r="BD12" s="3644"/>
      <c r="BE12" s="3644"/>
      <c r="BF12" s="3644"/>
      <c r="BG12" s="3644"/>
      <c r="BH12" s="3644"/>
      <c r="BI12" s="3644"/>
      <c r="BJ12" s="3644"/>
      <c r="BK12" s="3644"/>
      <c r="BL12" s="3644"/>
      <c r="BM12" s="3644"/>
      <c r="BN12" s="810"/>
      <c r="BO12" s="810"/>
      <c r="BP12" s="810"/>
      <c r="BQ12" s="810"/>
      <c r="BR12" s="810"/>
      <c r="BS12" s="810"/>
      <c r="BT12" s="810"/>
      <c r="BU12" s="810"/>
      <c r="BV12" s="810"/>
      <c r="BW12" s="810"/>
      <c r="BX12" s="810"/>
      <c r="BY12" s="810"/>
      <c r="BZ12" s="810"/>
      <c r="CA12" s="810"/>
      <c r="CB12" s="810"/>
      <c r="CC12" s="810"/>
      <c r="CD12" s="810"/>
      <c r="CE12" s="810"/>
      <c r="CF12" s="810"/>
      <c r="CG12" s="810"/>
      <c r="CH12" s="810"/>
      <c r="CI12" s="810"/>
      <c r="CJ12" s="810"/>
      <c r="CK12" s="810"/>
      <c r="CL12" s="810"/>
      <c r="CM12" s="810"/>
      <c r="CN12" s="810"/>
      <c r="CO12" s="810"/>
      <c r="CP12" s="810"/>
      <c r="CQ12" s="810"/>
      <c r="CR12" s="810"/>
      <c r="CS12" s="810"/>
      <c r="CT12" s="810"/>
      <c r="CU12" s="810"/>
      <c r="CV12" s="810"/>
      <c r="CW12" s="810"/>
      <c r="CX12" s="810"/>
      <c r="CY12" s="810"/>
      <c r="CZ12" s="810"/>
      <c r="DA12" s="810"/>
      <c r="DB12" s="810"/>
      <c r="DC12" s="810"/>
      <c r="DD12" s="810"/>
      <c r="DE12" s="810"/>
      <c r="DF12" s="810"/>
      <c r="DG12" s="810"/>
      <c r="DH12" s="810"/>
      <c r="DI12" s="810"/>
      <c r="DJ12" s="810"/>
      <c r="DK12" s="810"/>
      <c r="DL12" s="810"/>
      <c r="DM12" s="810"/>
      <c r="DN12" s="810"/>
      <c r="DO12" s="810"/>
      <c r="DP12" s="810"/>
      <c r="DQ12" s="810"/>
      <c r="DR12" s="810"/>
      <c r="DS12" s="810"/>
      <c r="DT12" s="810"/>
      <c r="DU12" s="810"/>
      <c r="DV12" s="810"/>
      <c r="DW12" s="810"/>
      <c r="DX12" s="810"/>
    </row>
    <row r="13" spans="2:128" ht="12" customHeight="1">
      <c r="B13" s="812"/>
      <c r="C13" s="812"/>
      <c r="D13" s="812"/>
      <c r="E13" s="812"/>
      <c r="F13" s="812"/>
      <c r="G13" s="812"/>
      <c r="H13" s="812"/>
      <c r="I13" s="812"/>
      <c r="J13" s="812"/>
      <c r="K13" s="812"/>
      <c r="L13" s="812"/>
      <c r="M13" s="812"/>
      <c r="N13" s="812"/>
      <c r="O13" s="812"/>
      <c r="P13" s="812"/>
      <c r="Q13" s="812"/>
      <c r="R13" s="812"/>
      <c r="S13" s="812"/>
      <c r="T13" s="812"/>
      <c r="U13" s="812"/>
      <c r="V13" s="812"/>
      <c r="W13" s="812"/>
      <c r="X13" s="812"/>
      <c r="Y13" s="812"/>
      <c r="Z13" s="812"/>
      <c r="AA13" s="812"/>
      <c r="AB13" s="812"/>
      <c r="AC13" s="812"/>
      <c r="AD13" s="812"/>
      <c r="AE13" s="812"/>
      <c r="AF13" s="812"/>
      <c r="AG13" s="812"/>
      <c r="AH13" s="812"/>
      <c r="AI13" s="812"/>
      <c r="AJ13" s="812"/>
      <c r="AK13" s="812"/>
      <c r="AL13" s="812"/>
      <c r="AM13" s="812"/>
      <c r="AN13" s="812"/>
      <c r="AO13" s="812"/>
      <c r="AP13" s="812"/>
      <c r="AQ13" s="812"/>
      <c r="AR13" s="812"/>
      <c r="AS13" s="812"/>
      <c r="AT13" s="812"/>
      <c r="AU13" s="812"/>
      <c r="AV13" s="812"/>
      <c r="AW13" s="812"/>
      <c r="AX13" s="812"/>
      <c r="AY13" s="812"/>
      <c r="AZ13" s="812"/>
      <c r="BA13" s="812"/>
      <c r="BB13" s="812"/>
      <c r="BC13" s="812"/>
      <c r="BD13" s="812"/>
      <c r="BE13" s="812"/>
      <c r="BF13" s="812"/>
      <c r="BG13" s="812"/>
      <c r="BH13" s="812"/>
      <c r="BI13" s="812"/>
      <c r="BJ13" s="812"/>
      <c r="BK13" s="812"/>
      <c r="BL13" s="812"/>
      <c r="BM13" s="812"/>
      <c r="BN13" s="810"/>
      <c r="BO13" s="810"/>
      <c r="BP13" s="810"/>
      <c r="BQ13" s="810"/>
      <c r="BR13" s="810"/>
      <c r="BS13" s="810"/>
      <c r="BT13" s="810"/>
      <c r="BU13" s="810"/>
      <c r="BV13" s="810"/>
      <c r="BW13" s="810"/>
      <c r="BX13" s="810"/>
      <c r="BY13" s="810"/>
      <c r="BZ13" s="810"/>
      <c r="CA13" s="810"/>
      <c r="CB13" s="810"/>
      <c r="CC13" s="810"/>
      <c r="CD13" s="810"/>
      <c r="CE13" s="810"/>
      <c r="CF13" s="810"/>
      <c r="CG13" s="810"/>
      <c r="CH13" s="810"/>
      <c r="CI13" s="810"/>
      <c r="CJ13" s="810"/>
      <c r="CK13" s="810"/>
      <c r="CL13" s="810"/>
      <c r="CM13" s="810"/>
      <c r="CN13" s="810"/>
      <c r="CO13" s="810"/>
      <c r="CP13" s="810"/>
      <c r="CQ13" s="810"/>
      <c r="CR13" s="810"/>
      <c r="CS13" s="810"/>
      <c r="CT13" s="810"/>
      <c r="CU13" s="810"/>
      <c r="CV13" s="810"/>
      <c r="CW13" s="810"/>
      <c r="CX13" s="810"/>
      <c r="CY13" s="810"/>
      <c r="CZ13" s="810"/>
      <c r="DA13" s="810"/>
      <c r="DB13" s="810"/>
      <c r="DC13" s="810"/>
      <c r="DD13" s="810"/>
      <c r="DE13" s="810"/>
      <c r="DF13" s="810"/>
      <c r="DG13" s="810"/>
      <c r="DH13" s="810"/>
      <c r="DI13" s="810"/>
      <c r="DJ13" s="810"/>
      <c r="DK13" s="810"/>
      <c r="DL13" s="810"/>
      <c r="DM13" s="810"/>
      <c r="DN13" s="810"/>
      <c r="DO13" s="810"/>
      <c r="DP13" s="810"/>
      <c r="DQ13" s="810"/>
      <c r="DR13" s="810"/>
      <c r="DS13" s="810"/>
      <c r="DT13" s="810"/>
      <c r="DU13" s="810"/>
      <c r="DV13" s="810"/>
      <c r="DW13" s="810"/>
      <c r="DX13" s="810"/>
    </row>
    <row r="14" spans="2:128" ht="7.5" customHeight="1">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3"/>
      <c r="AE14" s="813"/>
      <c r="AF14" s="813"/>
      <c r="AG14" s="813"/>
      <c r="AH14" s="813"/>
      <c r="AI14" s="813"/>
      <c r="AJ14" s="813"/>
      <c r="AK14" s="813"/>
      <c r="AL14" s="813"/>
      <c r="AM14" s="813"/>
      <c r="AN14" s="813"/>
      <c r="AO14" s="813"/>
      <c r="AP14" s="813"/>
      <c r="AQ14" s="813"/>
      <c r="AR14" s="813"/>
      <c r="AS14" s="813"/>
      <c r="AT14" s="813"/>
      <c r="AU14" s="813"/>
      <c r="AV14" s="813"/>
      <c r="AW14" s="813"/>
      <c r="AX14" s="813"/>
      <c r="AY14" s="813"/>
      <c r="AZ14" s="813"/>
      <c r="BA14" s="813"/>
      <c r="BB14" s="813"/>
      <c r="BC14" s="813"/>
      <c r="BD14" s="813"/>
      <c r="BE14" s="813"/>
      <c r="BF14" s="813"/>
      <c r="BG14" s="813"/>
      <c r="BH14" s="813"/>
      <c r="BI14" s="813"/>
      <c r="BJ14" s="813"/>
      <c r="BK14" s="812"/>
      <c r="BL14" s="812"/>
      <c r="BM14" s="812"/>
    </row>
    <row r="15" spans="2:128" ht="7.5" customHeight="1" thickBot="1"/>
    <row r="16" spans="2:128" ht="7.5" customHeight="1">
      <c r="B16" s="3645" t="s">
        <v>2547</v>
      </c>
      <c r="C16" s="3646"/>
      <c r="D16" s="3646"/>
      <c r="E16" s="3646"/>
      <c r="F16" s="3646"/>
      <c r="G16" s="3646"/>
      <c r="H16" s="3647"/>
      <c r="I16" s="3648" t="s">
        <v>2997</v>
      </c>
      <c r="J16" s="3649"/>
      <c r="K16" s="3649"/>
      <c r="L16" s="3649"/>
      <c r="M16" s="3649"/>
      <c r="N16" s="3649"/>
      <c r="O16" s="3649"/>
      <c r="P16" s="3649"/>
      <c r="Q16" s="3649"/>
      <c r="R16" s="3649"/>
      <c r="S16" s="3649"/>
      <c r="T16" s="3649"/>
      <c r="U16" s="3649"/>
      <c r="V16" s="3649"/>
      <c r="W16" s="3649"/>
      <c r="X16" s="3649"/>
      <c r="Y16" s="3649"/>
      <c r="Z16" s="3649"/>
      <c r="AA16" s="3649"/>
      <c r="AB16" s="3649"/>
      <c r="AC16" s="3649"/>
      <c r="AD16" s="3650"/>
    </row>
    <row r="17" spans="2:65" ht="7.5" customHeight="1">
      <c r="B17" s="3646"/>
      <c r="C17" s="3646"/>
      <c r="D17" s="3646"/>
      <c r="E17" s="3646"/>
      <c r="F17" s="3646"/>
      <c r="G17" s="3646"/>
      <c r="H17" s="3647"/>
      <c r="I17" s="3651"/>
      <c r="J17" s="3652"/>
      <c r="K17" s="3652"/>
      <c r="L17" s="3652"/>
      <c r="M17" s="3652"/>
      <c r="N17" s="3652"/>
      <c r="O17" s="3652"/>
      <c r="P17" s="3652"/>
      <c r="Q17" s="3652"/>
      <c r="R17" s="3652"/>
      <c r="S17" s="3652"/>
      <c r="T17" s="3652"/>
      <c r="U17" s="3652"/>
      <c r="V17" s="3652"/>
      <c r="W17" s="3652"/>
      <c r="X17" s="3652"/>
      <c r="Y17" s="3652"/>
      <c r="Z17" s="3652"/>
      <c r="AA17" s="3652"/>
      <c r="AB17" s="3652"/>
      <c r="AC17" s="3652"/>
      <c r="AD17" s="3653"/>
      <c r="AE17" s="3645" t="s">
        <v>479</v>
      </c>
      <c r="AF17" s="3645"/>
      <c r="AG17" s="3645"/>
    </row>
    <row r="18" spans="2:65" ht="7.5" customHeight="1" thickBot="1">
      <c r="B18" s="3646"/>
      <c r="C18" s="3646"/>
      <c r="D18" s="3646"/>
      <c r="E18" s="3646"/>
      <c r="F18" s="3646"/>
      <c r="G18" s="3646"/>
      <c r="H18" s="3647"/>
      <c r="I18" s="3654"/>
      <c r="J18" s="3655"/>
      <c r="K18" s="3655"/>
      <c r="L18" s="3655"/>
      <c r="M18" s="3655"/>
      <c r="N18" s="3655"/>
      <c r="O18" s="3655"/>
      <c r="P18" s="3655"/>
      <c r="Q18" s="3655"/>
      <c r="R18" s="3655"/>
      <c r="S18" s="3655"/>
      <c r="T18" s="3655"/>
      <c r="U18" s="3655"/>
      <c r="V18" s="3655"/>
      <c r="W18" s="3655"/>
      <c r="X18" s="3655"/>
      <c r="Y18" s="3655"/>
      <c r="Z18" s="3655"/>
      <c r="AA18" s="3655"/>
      <c r="AB18" s="3655"/>
      <c r="AC18" s="3655"/>
      <c r="AD18" s="3656"/>
      <c r="AE18" s="3645"/>
      <c r="AF18" s="3645"/>
      <c r="AG18" s="3645"/>
    </row>
    <row r="19" spans="2:65" ht="7.5" customHeight="1" thickBot="1"/>
    <row r="20" spans="2:65" ht="7.5" customHeight="1" thickBot="1">
      <c r="B20" s="3623" t="s">
        <v>509</v>
      </c>
      <c r="C20" s="3624"/>
      <c r="D20" s="3624"/>
      <c r="E20" s="3624"/>
      <c r="F20" s="3625"/>
      <c r="G20" s="3627" t="s">
        <v>2548</v>
      </c>
      <c r="H20" s="3627"/>
      <c r="I20" s="3627"/>
      <c r="J20" s="3627"/>
      <c r="K20" s="3627"/>
      <c r="L20" s="3949" t="s">
        <v>138</v>
      </c>
      <c r="M20" s="3949"/>
      <c r="N20" s="3949"/>
      <c r="O20" s="3949"/>
      <c r="P20" s="3951" t="str">
        <f>cst_wskakunin_owner1__space_KANA</f>
        <v>テスト建て主　ﾀﾞｲﾋｮｳﾄﾘｼﾏﾘﾔｸｼｬﾁｮｳ　テスト</v>
      </c>
      <c r="Q20" s="3951"/>
      <c r="R20" s="3951"/>
      <c r="S20" s="3951"/>
      <c r="T20" s="3951"/>
      <c r="U20" s="3951"/>
      <c r="V20" s="3951"/>
      <c r="W20" s="3951"/>
      <c r="X20" s="3951"/>
      <c r="Y20" s="3951"/>
      <c r="Z20" s="3951"/>
      <c r="AA20" s="3951"/>
      <c r="AB20" s="3951"/>
      <c r="AC20" s="3951"/>
      <c r="AD20" s="3951"/>
      <c r="AE20" s="3951"/>
      <c r="AF20" s="3951"/>
      <c r="AG20" s="3951"/>
      <c r="AH20" s="3951"/>
      <c r="AI20" s="3951"/>
      <c r="AJ20" s="3951"/>
      <c r="AK20" s="3951"/>
      <c r="AL20" s="3951"/>
      <c r="AM20" s="3951"/>
      <c r="AN20" s="3951"/>
      <c r="AO20" s="3951"/>
      <c r="AP20" s="3951"/>
      <c r="AQ20" s="3951"/>
      <c r="AR20" s="3951"/>
      <c r="AS20" s="3951"/>
      <c r="AT20" s="3951"/>
      <c r="AU20" s="3951"/>
      <c r="AV20" s="3951"/>
      <c r="AW20" s="3951"/>
      <c r="AX20" s="3951"/>
      <c r="AY20" s="814"/>
      <c r="AZ20" s="814"/>
      <c r="BA20" s="814"/>
      <c r="BB20" s="814"/>
      <c r="BC20" s="814"/>
      <c r="BD20" s="815"/>
      <c r="BE20" s="815"/>
      <c r="BF20" s="815"/>
      <c r="BG20" s="815"/>
      <c r="BH20" s="815"/>
      <c r="BI20" s="815"/>
      <c r="BJ20" s="815"/>
      <c r="BK20" s="815"/>
      <c r="BL20" s="816"/>
      <c r="BM20" s="817"/>
    </row>
    <row r="21" spans="2:65" ht="7.5" customHeight="1" thickBot="1">
      <c r="B21" s="3626"/>
      <c r="C21" s="3624"/>
      <c r="D21" s="3624"/>
      <c r="E21" s="3624"/>
      <c r="F21" s="3625"/>
      <c r="G21" s="3628"/>
      <c r="H21" s="3628"/>
      <c r="I21" s="3628"/>
      <c r="J21" s="3628"/>
      <c r="K21" s="3628"/>
      <c r="L21" s="3950"/>
      <c r="M21" s="3950"/>
      <c r="N21" s="3950"/>
      <c r="O21" s="3950"/>
      <c r="P21" s="3952"/>
      <c r="Q21" s="3952"/>
      <c r="R21" s="3952"/>
      <c r="S21" s="3952"/>
      <c r="T21" s="3952"/>
      <c r="U21" s="3952"/>
      <c r="V21" s="3952"/>
      <c r="W21" s="3952"/>
      <c r="X21" s="3952"/>
      <c r="Y21" s="3952"/>
      <c r="Z21" s="3952"/>
      <c r="AA21" s="3952"/>
      <c r="AB21" s="3952"/>
      <c r="AC21" s="3952"/>
      <c r="AD21" s="3952"/>
      <c r="AE21" s="3952"/>
      <c r="AF21" s="3952"/>
      <c r="AG21" s="3952"/>
      <c r="AH21" s="3952"/>
      <c r="AI21" s="3952"/>
      <c r="AJ21" s="3952"/>
      <c r="AK21" s="3952"/>
      <c r="AL21" s="3952"/>
      <c r="AM21" s="3952"/>
      <c r="AN21" s="3952"/>
      <c r="AO21" s="3952"/>
      <c r="AP21" s="3952"/>
      <c r="AQ21" s="3952"/>
      <c r="AR21" s="3952"/>
      <c r="AS21" s="3952"/>
      <c r="AT21" s="3952"/>
      <c r="AU21" s="3952"/>
      <c r="AV21" s="3952"/>
      <c r="AW21" s="3952"/>
      <c r="AX21" s="3952"/>
      <c r="AY21" s="818"/>
      <c r="AZ21" s="818"/>
      <c r="BA21" s="818"/>
      <c r="BB21" s="818"/>
      <c r="BC21" s="818"/>
      <c r="BD21" s="819"/>
      <c r="BE21" s="819"/>
      <c r="BF21" s="819"/>
      <c r="BG21" s="819"/>
      <c r="BH21" s="819"/>
      <c r="BI21" s="819"/>
      <c r="BJ21" s="819"/>
      <c r="BK21" s="819"/>
      <c r="BL21" s="820"/>
      <c r="BM21" s="821"/>
    </row>
    <row r="22" spans="2:65" ht="7.5" customHeight="1" thickBot="1">
      <c r="B22" s="3626"/>
      <c r="C22" s="3624"/>
      <c r="D22" s="3624"/>
      <c r="E22" s="3624"/>
      <c r="F22" s="3625"/>
      <c r="G22" s="3628"/>
      <c r="H22" s="3628"/>
      <c r="I22" s="3628"/>
      <c r="J22" s="3628"/>
      <c r="K22" s="3628"/>
      <c r="L22" s="3953" t="str">
        <f>cst_wskakunin_owner1__space</f>
        <v>テスト建て主　代表取締役社長　テストさん</v>
      </c>
      <c r="M22" s="3953"/>
      <c r="N22" s="3953"/>
      <c r="O22" s="3953"/>
      <c r="P22" s="3953"/>
      <c r="Q22" s="3953"/>
      <c r="R22" s="3953"/>
      <c r="S22" s="3953"/>
      <c r="T22" s="3953"/>
      <c r="U22" s="3953"/>
      <c r="V22" s="3953"/>
      <c r="W22" s="3953"/>
      <c r="X22" s="3953"/>
      <c r="Y22" s="3953"/>
      <c r="Z22" s="3953"/>
      <c r="AA22" s="3953"/>
      <c r="AB22" s="3953"/>
      <c r="AC22" s="3953"/>
      <c r="AD22" s="3953"/>
      <c r="AE22" s="3953"/>
      <c r="AF22" s="3953"/>
      <c r="AG22" s="3953"/>
      <c r="AH22" s="3953"/>
      <c r="AI22" s="3953"/>
      <c r="AJ22" s="3953"/>
      <c r="AK22" s="3953"/>
      <c r="AL22" s="3953"/>
      <c r="AM22" s="3953"/>
      <c r="AN22" s="3953"/>
      <c r="AO22" s="3953"/>
      <c r="AP22" s="3953"/>
      <c r="AQ22" s="3953"/>
      <c r="AR22" s="3953"/>
      <c r="AS22" s="3953"/>
      <c r="AT22" s="3953"/>
      <c r="AU22" s="3953"/>
      <c r="AV22" s="3953"/>
      <c r="AW22" s="3953"/>
      <c r="AX22" s="3953"/>
      <c r="AY22" s="818"/>
      <c r="AZ22" s="818"/>
      <c r="BA22" s="818"/>
      <c r="BB22" s="818"/>
      <c r="BC22" s="818"/>
      <c r="BD22" s="819"/>
      <c r="BE22" s="819"/>
      <c r="BF22" s="819"/>
      <c r="BG22" s="819"/>
      <c r="BH22" s="819"/>
      <c r="BI22" s="819"/>
      <c r="BJ22" s="819"/>
      <c r="BK22" s="819"/>
      <c r="BL22" s="820"/>
      <c r="BM22" s="821"/>
    </row>
    <row r="23" spans="2:65" ht="7.5" customHeight="1" thickBot="1">
      <c r="B23" s="3626"/>
      <c r="C23" s="3624"/>
      <c r="D23" s="3624"/>
      <c r="E23" s="3624"/>
      <c r="F23" s="3625"/>
      <c r="G23" s="3628"/>
      <c r="H23" s="3628"/>
      <c r="I23" s="3628"/>
      <c r="J23" s="3628"/>
      <c r="K23" s="3628"/>
      <c r="L23" s="3630"/>
      <c r="M23" s="3630"/>
      <c r="N23" s="3630"/>
      <c r="O23" s="3630"/>
      <c r="P23" s="3630"/>
      <c r="Q23" s="3630"/>
      <c r="R23" s="3630"/>
      <c r="S23" s="3630"/>
      <c r="T23" s="3630"/>
      <c r="U23" s="3630"/>
      <c r="V23" s="3630"/>
      <c r="W23" s="3630"/>
      <c r="X23" s="3630"/>
      <c r="Y23" s="3630"/>
      <c r="Z23" s="3630"/>
      <c r="AA23" s="3630"/>
      <c r="AB23" s="3630"/>
      <c r="AC23" s="3630"/>
      <c r="AD23" s="3630"/>
      <c r="AE23" s="3630"/>
      <c r="AF23" s="3630"/>
      <c r="AG23" s="3630"/>
      <c r="AH23" s="3630"/>
      <c r="AI23" s="3630"/>
      <c r="AJ23" s="3630"/>
      <c r="AK23" s="3630"/>
      <c r="AL23" s="3630"/>
      <c r="AM23" s="3630"/>
      <c r="AN23" s="3630"/>
      <c r="AO23" s="3630"/>
      <c r="AP23" s="3630"/>
      <c r="AQ23" s="3630"/>
      <c r="AR23" s="3630"/>
      <c r="AS23" s="3630"/>
      <c r="AT23" s="3630"/>
      <c r="AU23" s="3630"/>
      <c r="AV23" s="3630"/>
      <c r="AW23" s="3630"/>
      <c r="AX23" s="3630"/>
      <c r="AY23" s="822"/>
      <c r="AZ23" s="822"/>
      <c r="BA23" s="822"/>
      <c r="BB23" s="822"/>
      <c r="BC23" s="822"/>
      <c r="BD23" s="822"/>
      <c r="BE23" s="818"/>
      <c r="BF23" s="818"/>
      <c r="BG23" s="3438"/>
      <c r="BH23" s="3438"/>
      <c r="BI23" s="822"/>
      <c r="BJ23" s="822"/>
      <c r="BK23" s="822"/>
      <c r="BL23" s="822"/>
      <c r="BM23" s="823"/>
    </row>
    <row r="24" spans="2:65" ht="7.5" customHeight="1" thickBot="1">
      <c r="B24" s="3626"/>
      <c r="C24" s="3624"/>
      <c r="D24" s="3624"/>
      <c r="E24" s="3624"/>
      <c r="F24" s="3625"/>
      <c r="G24" s="3628"/>
      <c r="H24" s="3628"/>
      <c r="I24" s="3628"/>
      <c r="J24" s="3628"/>
      <c r="K24" s="3628"/>
      <c r="L24" s="3630"/>
      <c r="M24" s="3630"/>
      <c r="N24" s="3630"/>
      <c r="O24" s="3630"/>
      <c r="P24" s="3630"/>
      <c r="Q24" s="3630"/>
      <c r="R24" s="3630"/>
      <c r="S24" s="3630"/>
      <c r="T24" s="3630"/>
      <c r="U24" s="3630"/>
      <c r="V24" s="3630"/>
      <c r="W24" s="3630"/>
      <c r="X24" s="3630"/>
      <c r="Y24" s="3630"/>
      <c r="Z24" s="3630"/>
      <c r="AA24" s="3630"/>
      <c r="AB24" s="3630"/>
      <c r="AC24" s="3630"/>
      <c r="AD24" s="3630"/>
      <c r="AE24" s="3630"/>
      <c r="AF24" s="3630"/>
      <c r="AG24" s="3630"/>
      <c r="AH24" s="3630"/>
      <c r="AI24" s="3630"/>
      <c r="AJ24" s="3630"/>
      <c r="AK24" s="3630"/>
      <c r="AL24" s="3630"/>
      <c r="AM24" s="3630"/>
      <c r="AN24" s="3630"/>
      <c r="AO24" s="3630"/>
      <c r="AP24" s="3630"/>
      <c r="AQ24" s="3630"/>
      <c r="AR24" s="3630"/>
      <c r="AS24" s="3630"/>
      <c r="AT24" s="3630"/>
      <c r="AU24" s="3630"/>
      <c r="AV24" s="3630"/>
      <c r="AW24" s="3630"/>
      <c r="AX24" s="3630"/>
      <c r="AY24" s="818"/>
      <c r="AZ24" s="818"/>
      <c r="BA24" s="818"/>
      <c r="BB24" s="818"/>
      <c r="BC24" s="818"/>
      <c r="BD24" s="818"/>
      <c r="BE24" s="822"/>
      <c r="BF24" s="818"/>
      <c r="BG24" s="3438"/>
      <c r="BH24" s="3438"/>
      <c r="BI24" s="824"/>
      <c r="BJ24" s="824"/>
      <c r="BK24" s="825"/>
      <c r="BL24" s="825"/>
      <c r="BM24" s="826"/>
    </row>
    <row r="25" spans="2:65" ht="7.5" customHeight="1" thickBot="1">
      <c r="B25" s="3626"/>
      <c r="C25" s="3624"/>
      <c r="D25" s="3624"/>
      <c r="E25" s="3624"/>
      <c r="F25" s="3625"/>
      <c r="G25" s="3628"/>
      <c r="H25" s="3628"/>
      <c r="I25" s="3628"/>
      <c r="J25" s="3628"/>
      <c r="K25" s="3628"/>
      <c r="L25" s="3631"/>
      <c r="M25" s="3631"/>
      <c r="N25" s="3631"/>
      <c r="O25" s="3631"/>
      <c r="P25" s="3631"/>
      <c r="Q25" s="3631"/>
      <c r="R25" s="3631"/>
      <c r="S25" s="3631"/>
      <c r="T25" s="3631"/>
      <c r="U25" s="3631"/>
      <c r="V25" s="3631"/>
      <c r="W25" s="3631"/>
      <c r="X25" s="3631"/>
      <c r="Y25" s="3631"/>
      <c r="Z25" s="3631"/>
      <c r="AA25" s="3631"/>
      <c r="AB25" s="3631"/>
      <c r="AC25" s="3631"/>
      <c r="AD25" s="3631"/>
      <c r="AE25" s="3631"/>
      <c r="AF25" s="3631"/>
      <c r="AG25" s="3631"/>
      <c r="AH25" s="3631"/>
      <c r="AI25" s="3631"/>
      <c r="AJ25" s="3631"/>
      <c r="AK25" s="3631"/>
      <c r="AL25" s="3631"/>
      <c r="AM25" s="3631"/>
      <c r="AN25" s="3631"/>
      <c r="AO25" s="3631"/>
      <c r="AP25" s="3631"/>
      <c r="AQ25" s="3631"/>
      <c r="AR25" s="3631"/>
      <c r="AS25" s="3631"/>
      <c r="AT25" s="3631"/>
      <c r="AU25" s="3631"/>
      <c r="AV25" s="3631"/>
      <c r="AW25" s="3631"/>
      <c r="AX25" s="3631"/>
      <c r="AY25" s="822"/>
      <c r="AZ25" s="822"/>
      <c r="BA25" s="822"/>
      <c r="BB25" s="822"/>
      <c r="BC25" s="822"/>
      <c r="BD25" s="822"/>
      <c r="BE25" s="822"/>
      <c r="BF25" s="827"/>
      <c r="BG25" s="818"/>
      <c r="BH25" s="818"/>
      <c r="BI25" s="818"/>
      <c r="BJ25" s="825"/>
      <c r="BK25" s="825"/>
      <c r="BL25" s="825"/>
      <c r="BM25" s="826"/>
    </row>
    <row r="26" spans="2:65" ht="7.5" customHeight="1" thickBot="1">
      <c r="B26" s="3626"/>
      <c r="C26" s="3624"/>
      <c r="D26" s="3624"/>
      <c r="E26" s="3624"/>
      <c r="F26" s="3625"/>
      <c r="G26" s="3632" t="s">
        <v>2549</v>
      </c>
      <c r="H26" s="3632"/>
      <c r="I26" s="3638" t="str">
        <f>cst_wskakunin_owner1_ZIP</f>
        <v>330-0064</v>
      </c>
      <c r="J26" s="3638"/>
      <c r="K26" s="3638"/>
      <c r="L26" s="3638"/>
      <c r="M26" s="3638"/>
      <c r="N26" s="3638"/>
      <c r="O26" s="3638"/>
      <c r="P26" s="3638"/>
      <c r="Q26" s="3638"/>
      <c r="R26" s="3632" t="s">
        <v>57</v>
      </c>
      <c r="S26" s="3581" t="s">
        <v>2550</v>
      </c>
      <c r="T26" s="3581"/>
      <c r="U26" s="3581"/>
      <c r="V26" s="3581"/>
      <c r="W26" s="3639" t="str">
        <f>cst_wskakunin_owner1__address</f>
        <v>埼玉県埼玉県さいたま市浦和区岸町７－１２－３</v>
      </c>
      <c r="X26" s="3639"/>
      <c r="Y26" s="3639"/>
      <c r="Z26" s="3639"/>
      <c r="AA26" s="3639"/>
      <c r="AB26" s="3639"/>
      <c r="AC26" s="3639"/>
      <c r="AD26" s="3639"/>
      <c r="AE26" s="3639"/>
      <c r="AF26" s="3639"/>
      <c r="AG26" s="3639"/>
      <c r="AH26" s="3639"/>
      <c r="AI26" s="3639"/>
      <c r="AJ26" s="3639"/>
      <c r="AK26" s="3639"/>
      <c r="AL26" s="3639"/>
      <c r="AM26" s="3639"/>
      <c r="AN26" s="3639"/>
      <c r="AO26" s="3639"/>
      <c r="AP26" s="3639"/>
      <c r="AQ26" s="3639"/>
      <c r="AR26" s="3639"/>
      <c r="AS26" s="3639"/>
      <c r="AT26" s="3639"/>
      <c r="AU26" s="3639"/>
      <c r="AV26" s="3639"/>
      <c r="AW26" s="3639"/>
      <c r="AX26" s="3639"/>
      <c r="AY26" s="3639"/>
      <c r="AZ26" s="3639"/>
      <c r="BA26" s="3639"/>
      <c r="BB26" s="3639"/>
      <c r="BC26" s="3639"/>
      <c r="BD26" s="3639"/>
      <c r="BE26" s="3639"/>
      <c r="BF26" s="3639"/>
      <c r="BG26" s="3639"/>
      <c r="BH26" s="3639"/>
      <c r="BI26" s="3639"/>
      <c r="BJ26" s="3639"/>
      <c r="BK26" s="3639"/>
      <c r="BL26" s="3639"/>
      <c r="BM26" s="3640"/>
    </row>
    <row r="27" spans="2:65" ht="7.5" customHeight="1" thickBot="1">
      <c r="B27" s="3626"/>
      <c r="C27" s="3624"/>
      <c r="D27" s="3624"/>
      <c r="E27" s="3624"/>
      <c r="F27" s="3625"/>
      <c r="G27" s="3632"/>
      <c r="H27" s="3632"/>
      <c r="I27" s="3638"/>
      <c r="J27" s="3638"/>
      <c r="K27" s="3638"/>
      <c r="L27" s="3638"/>
      <c r="M27" s="3638"/>
      <c r="N27" s="3638"/>
      <c r="O27" s="3638"/>
      <c r="P27" s="3638"/>
      <c r="Q27" s="3638"/>
      <c r="R27" s="3632"/>
      <c r="S27" s="3581"/>
      <c r="T27" s="3581"/>
      <c r="U27" s="3581"/>
      <c r="V27" s="3581"/>
      <c r="W27" s="3639"/>
      <c r="X27" s="3639"/>
      <c r="Y27" s="3639"/>
      <c r="Z27" s="3639"/>
      <c r="AA27" s="3639"/>
      <c r="AB27" s="3639"/>
      <c r="AC27" s="3639"/>
      <c r="AD27" s="3639"/>
      <c r="AE27" s="3639"/>
      <c r="AF27" s="3639"/>
      <c r="AG27" s="3639"/>
      <c r="AH27" s="3639"/>
      <c r="AI27" s="3639"/>
      <c r="AJ27" s="3639"/>
      <c r="AK27" s="3639"/>
      <c r="AL27" s="3639"/>
      <c r="AM27" s="3639"/>
      <c r="AN27" s="3639"/>
      <c r="AO27" s="3639"/>
      <c r="AP27" s="3639"/>
      <c r="AQ27" s="3639"/>
      <c r="AR27" s="3639"/>
      <c r="AS27" s="3639"/>
      <c r="AT27" s="3639"/>
      <c r="AU27" s="3639"/>
      <c r="AV27" s="3639"/>
      <c r="AW27" s="3639"/>
      <c r="AX27" s="3639"/>
      <c r="AY27" s="3639"/>
      <c r="AZ27" s="3639"/>
      <c r="BA27" s="3639"/>
      <c r="BB27" s="3639"/>
      <c r="BC27" s="3639"/>
      <c r="BD27" s="3639"/>
      <c r="BE27" s="3639"/>
      <c r="BF27" s="3639"/>
      <c r="BG27" s="3639"/>
      <c r="BH27" s="3639"/>
      <c r="BI27" s="3639"/>
      <c r="BJ27" s="3639"/>
      <c r="BK27" s="3639"/>
      <c r="BL27" s="3639"/>
      <c r="BM27" s="3640"/>
    </row>
    <row r="28" spans="2:65" ht="7.5" customHeight="1" thickBot="1">
      <c r="B28" s="3626"/>
      <c r="C28" s="3624"/>
      <c r="D28" s="3624"/>
      <c r="E28" s="3624"/>
      <c r="F28" s="3625"/>
      <c r="G28" s="3632"/>
      <c r="H28" s="3632"/>
      <c r="I28" s="3638"/>
      <c r="J28" s="3638"/>
      <c r="K28" s="3638"/>
      <c r="L28" s="3638"/>
      <c r="M28" s="3638"/>
      <c r="N28" s="3638"/>
      <c r="O28" s="3638"/>
      <c r="P28" s="3638"/>
      <c r="Q28" s="3638"/>
      <c r="R28" s="3632"/>
      <c r="S28" s="3581"/>
      <c r="T28" s="3581"/>
      <c r="U28" s="3581"/>
      <c r="V28" s="3581"/>
      <c r="W28" s="3639"/>
      <c r="X28" s="3639"/>
      <c r="Y28" s="3639"/>
      <c r="Z28" s="3639"/>
      <c r="AA28" s="3639"/>
      <c r="AB28" s="3639"/>
      <c r="AC28" s="3639"/>
      <c r="AD28" s="3639"/>
      <c r="AE28" s="3639"/>
      <c r="AF28" s="3639"/>
      <c r="AG28" s="3639"/>
      <c r="AH28" s="3639"/>
      <c r="AI28" s="3639"/>
      <c r="AJ28" s="3639"/>
      <c r="AK28" s="3639"/>
      <c r="AL28" s="3639"/>
      <c r="AM28" s="3639"/>
      <c r="AN28" s="3639"/>
      <c r="AO28" s="3639"/>
      <c r="AP28" s="3639"/>
      <c r="AQ28" s="3639"/>
      <c r="AR28" s="3639"/>
      <c r="AS28" s="3639"/>
      <c r="AT28" s="3639"/>
      <c r="AU28" s="3639"/>
      <c r="AV28" s="3639"/>
      <c r="AW28" s="3639"/>
      <c r="AX28" s="3639"/>
      <c r="AY28" s="3639"/>
      <c r="AZ28" s="3639"/>
      <c r="BA28" s="3639"/>
      <c r="BB28" s="3639"/>
      <c r="BC28" s="3639"/>
      <c r="BD28" s="3639"/>
      <c r="BE28" s="3639"/>
      <c r="BF28" s="3639"/>
      <c r="BG28" s="3639"/>
      <c r="BH28" s="3639"/>
      <c r="BI28" s="3639"/>
      <c r="BJ28" s="3639"/>
      <c r="BK28" s="3639"/>
      <c r="BL28" s="3639"/>
      <c r="BM28" s="3640"/>
    </row>
    <row r="29" spans="2:65" ht="7.5" customHeight="1" thickBot="1">
      <c r="B29" s="3626"/>
      <c r="C29" s="3624"/>
      <c r="D29" s="3624"/>
      <c r="E29" s="3624"/>
      <c r="F29" s="3625"/>
      <c r="G29" s="3641" t="s">
        <v>3666</v>
      </c>
      <c r="H29" s="3583"/>
      <c r="I29" s="3583"/>
      <c r="J29" s="3581" t="s">
        <v>11</v>
      </c>
      <c r="K29" s="3634" t="str">
        <f>cst_wskakunin_owner1_TEL</f>
        <v>048-222-2222</v>
      </c>
      <c r="L29" s="3634"/>
      <c r="M29" s="3634"/>
      <c r="N29" s="3634"/>
      <c r="O29" s="3634"/>
      <c r="P29" s="3634"/>
      <c r="Q29" s="3634"/>
      <c r="R29" s="3634"/>
      <c r="S29" s="3634"/>
      <c r="T29" s="3634"/>
      <c r="U29" s="3634"/>
      <c r="V29" s="3634"/>
      <c r="W29" s="3634"/>
      <c r="X29" s="3634"/>
      <c r="Y29" s="3634"/>
      <c r="Z29" s="3634"/>
      <c r="AA29" s="3634"/>
      <c r="AB29" s="3581" t="s">
        <v>57</v>
      </c>
      <c r="AC29" s="3583" t="s">
        <v>2891</v>
      </c>
      <c r="AD29" s="3583"/>
      <c r="AE29" s="3583"/>
      <c r="AF29" s="3581" t="s">
        <v>11</v>
      </c>
      <c r="AG29" s="3636"/>
      <c r="AH29" s="3636"/>
      <c r="AI29" s="3636"/>
      <c r="AJ29" s="3636"/>
      <c r="AK29" s="3636"/>
      <c r="AL29" s="3636"/>
      <c r="AM29" s="3636"/>
      <c r="AN29" s="3636"/>
      <c r="AO29" s="3636"/>
      <c r="AP29" s="3636"/>
      <c r="AQ29" s="3636"/>
      <c r="AR29" s="3636"/>
      <c r="AS29" s="3636"/>
      <c r="AT29" s="3636"/>
      <c r="AU29" s="3636"/>
      <c r="AV29" s="3636"/>
      <c r="AW29" s="3636"/>
      <c r="AX29" s="3581" t="s">
        <v>57</v>
      </c>
      <c r="AY29" s="3587" t="s">
        <v>2553</v>
      </c>
      <c r="AZ29" s="3588"/>
      <c r="BA29" s="3588"/>
      <c r="BB29" s="3588"/>
      <c r="BC29" s="3588"/>
      <c r="BD29" s="3588"/>
      <c r="BE29" s="3593"/>
      <c r="BF29" s="3593"/>
      <c r="BG29" s="3593"/>
      <c r="BH29" s="3593"/>
      <c r="BI29" s="3593"/>
      <c r="BJ29" s="3593"/>
      <c r="BK29" s="3593"/>
      <c r="BL29" s="3593"/>
      <c r="BM29" s="3594"/>
    </row>
    <row r="30" spans="2:65" ht="7.5" customHeight="1" thickBot="1">
      <c r="B30" s="3626"/>
      <c r="C30" s="3624"/>
      <c r="D30" s="3624"/>
      <c r="E30" s="3624"/>
      <c r="F30" s="3625"/>
      <c r="G30" s="3641"/>
      <c r="H30" s="3583"/>
      <c r="I30" s="3583"/>
      <c r="J30" s="3581"/>
      <c r="K30" s="3634"/>
      <c r="L30" s="3634"/>
      <c r="M30" s="3634"/>
      <c r="N30" s="3634"/>
      <c r="O30" s="3634"/>
      <c r="P30" s="3634"/>
      <c r="Q30" s="3634"/>
      <c r="R30" s="3634"/>
      <c r="S30" s="3634"/>
      <c r="T30" s="3634"/>
      <c r="U30" s="3634"/>
      <c r="V30" s="3634"/>
      <c r="W30" s="3634"/>
      <c r="X30" s="3634"/>
      <c r="Y30" s="3634"/>
      <c r="Z30" s="3634"/>
      <c r="AA30" s="3634"/>
      <c r="AB30" s="3581"/>
      <c r="AC30" s="3583"/>
      <c r="AD30" s="3583"/>
      <c r="AE30" s="3583"/>
      <c r="AF30" s="3581"/>
      <c r="AG30" s="3636"/>
      <c r="AH30" s="3636"/>
      <c r="AI30" s="3636"/>
      <c r="AJ30" s="3636"/>
      <c r="AK30" s="3636"/>
      <c r="AL30" s="3636"/>
      <c r="AM30" s="3636"/>
      <c r="AN30" s="3636"/>
      <c r="AO30" s="3636"/>
      <c r="AP30" s="3636"/>
      <c r="AQ30" s="3636"/>
      <c r="AR30" s="3636"/>
      <c r="AS30" s="3636"/>
      <c r="AT30" s="3636"/>
      <c r="AU30" s="3636"/>
      <c r="AV30" s="3636"/>
      <c r="AW30" s="3636"/>
      <c r="AX30" s="3581"/>
      <c r="AY30" s="3589"/>
      <c r="AZ30" s="3590"/>
      <c r="BA30" s="3590"/>
      <c r="BB30" s="3590"/>
      <c r="BC30" s="3590"/>
      <c r="BD30" s="3590"/>
      <c r="BE30" s="3595"/>
      <c r="BF30" s="3595"/>
      <c r="BG30" s="3595"/>
      <c r="BH30" s="3595"/>
      <c r="BI30" s="3595"/>
      <c r="BJ30" s="3595"/>
      <c r="BK30" s="3595"/>
      <c r="BL30" s="3595"/>
      <c r="BM30" s="3596"/>
    </row>
    <row r="31" spans="2:65" ht="7.5" customHeight="1" thickBot="1">
      <c r="B31" s="3626"/>
      <c r="C31" s="3624"/>
      <c r="D31" s="3624"/>
      <c r="E31" s="3624"/>
      <c r="F31" s="3625"/>
      <c r="G31" s="3642"/>
      <c r="H31" s="3584"/>
      <c r="I31" s="3584"/>
      <c r="J31" s="3582"/>
      <c r="K31" s="3635"/>
      <c r="L31" s="3635"/>
      <c r="M31" s="3635"/>
      <c r="N31" s="3635"/>
      <c r="O31" s="3635"/>
      <c r="P31" s="3635"/>
      <c r="Q31" s="3635"/>
      <c r="R31" s="3635"/>
      <c r="S31" s="3635"/>
      <c r="T31" s="3635"/>
      <c r="U31" s="3635"/>
      <c r="V31" s="3635"/>
      <c r="W31" s="3635"/>
      <c r="X31" s="3635"/>
      <c r="Y31" s="3635"/>
      <c r="Z31" s="3635"/>
      <c r="AA31" s="3635"/>
      <c r="AB31" s="3582"/>
      <c r="AC31" s="3584"/>
      <c r="AD31" s="3584"/>
      <c r="AE31" s="3584"/>
      <c r="AF31" s="3582"/>
      <c r="AG31" s="3637"/>
      <c r="AH31" s="3637"/>
      <c r="AI31" s="3637"/>
      <c r="AJ31" s="3637"/>
      <c r="AK31" s="3637"/>
      <c r="AL31" s="3637"/>
      <c r="AM31" s="3637"/>
      <c r="AN31" s="3637"/>
      <c r="AO31" s="3637"/>
      <c r="AP31" s="3637"/>
      <c r="AQ31" s="3637"/>
      <c r="AR31" s="3637"/>
      <c r="AS31" s="3637"/>
      <c r="AT31" s="3637"/>
      <c r="AU31" s="3637"/>
      <c r="AV31" s="3637"/>
      <c r="AW31" s="3637"/>
      <c r="AX31" s="3582"/>
      <c r="AY31" s="3591"/>
      <c r="AZ31" s="3592"/>
      <c r="BA31" s="3592"/>
      <c r="BB31" s="3592"/>
      <c r="BC31" s="3592"/>
      <c r="BD31" s="3592"/>
      <c r="BE31" s="3597"/>
      <c r="BF31" s="3597"/>
      <c r="BG31" s="3597"/>
      <c r="BH31" s="3597"/>
      <c r="BI31" s="3597"/>
      <c r="BJ31" s="3597"/>
      <c r="BK31" s="3597"/>
      <c r="BL31" s="3597"/>
      <c r="BM31" s="3598"/>
    </row>
    <row r="32" spans="2:65" ht="7.5" customHeight="1" thickBot="1">
      <c r="B32" s="3623" t="s">
        <v>3667</v>
      </c>
      <c r="C32" s="3624"/>
      <c r="D32" s="3624"/>
      <c r="E32" s="3624"/>
      <c r="F32" s="3625"/>
      <c r="G32" s="3627" t="s">
        <v>2548</v>
      </c>
      <c r="H32" s="3627"/>
      <c r="I32" s="3627"/>
      <c r="J32" s="3627"/>
      <c r="K32" s="3627"/>
      <c r="L32" s="3949" t="s">
        <v>138</v>
      </c>
      <c r="M32" s="3949"/>
      <c r="N32" s="3949"/>
      <c r="O32" s="3949"/>
      <c r="P32" s="3954"/>
      <c r="Q32" s="3954"/>
      <c r="R32" s="3954"/>
      <c r="S32" s="3954"/>
      <c r="T32" s="3954"/>
      <c r="U32" s="3954"/>
      <c r="V32" s="3954"/>
      <c r="W32" s="3954"/>
      <c r="X32" s="3954"/>
      <c r="Y32" s="3954"/>
      <c r="Z32" s="3954"/>
      <c r="AA32" s="3954"/>
      <c r="AB32" s="3954"/>
      <c r="AC32" s="3954"/>
      <c r="AD32" s="3954"/>
      <c r="AE32" s="3954"/>
      <c r="AF32" s="3954"/>
      <c r="AG32" s="3954"/>
      <c r="AH32" s="3954"/>
      <c r="AI32" s="3954"/>
      <c r="AJ32" s="3954"/>
      <c r="AK32" s="3954"/>
      <c r="AL32" s="3954"/>
      <c r="AM32" s="3954"/>
      <c r="AN32" s="3954"/>
      <c r="AO32" s="3954"/>
      <c r="AP32" s="3954"/>
      <c r="AQ32" s="3954"/>
      <c r="AR32" s="3954"/>
      <c r="AS32" s="3954"/>
      <c r="AT32" s="3954"/>
      <c r="AU32" s="3954"/>
      <c r="AV32" s="3954"/>
      <c r="AW32" s="3954"/>
      <c r="AX32" s="3954"/>
      <c r="AY32" s="828"/>
      <c r="AZ32" s="828"/>
      <c r="BA32" s="828"/>
      <c r="BB32" s="828"/>
      <c r="BC32" s="828"/>
      <c r="BD32" s="815"/>
      <c r="BE32" s="815"/>
      <c r="BF32" s="815"/>
      <c r="BG32" s="815"/>
      <c r="BH32" s="815"/>
      <c r="BI32" s="815"/>
      <c r="BJ32" s="815"/>
      <c r="BK32" s="815"/>
      <c r="BL32" s="816"/>
      <c r="BM32" s="817"/>
    </row>
    <row r="33" spans="2:98" ht="7.5" customHeight="1" thickBot="1">
      <c r="B33" s="3626"/>
      <c r="C33" s="3624"/>
      <c r="D33" s="3624"/>
      <c r="E33" s="3624"/>
      <c r="F33" s="3625"/>
      <c r="G33" s="3628"/>
      <c r="H33" s="3628"/>
      <c r="I33" s="3628"/>
      <c r="J33" s="3628"/>
      <c r="K33" s="3628"/>
      <c r="L33" s="3950"/>
      <c r="M33" s="3950"/>
      <c r="N33" s="3950"/>
      <c r="O33" s="3950"/>
      <c r="P33" s="3955"/>
      <c r="Q33" s="3955"/>
      <c r="R33" s="3955"/>
      <c r="S33" s="3955"/>
      <c r="T33" s="3955"/>
      <c r="U33" s="3955"/>
      <c r="V33" s="3955"/>
      <c r="W33" s="3955"/>
      <c r="X33" s="3955"/>
      <c r="Y33" s="3955"/>
      <c r="Z33" s="3955"/>
      <c r="AA33" s="3955"/>
      <c r="AB33" s="3955"/>
      <c r="AC33" s="3955"/>
      <c r="AD33" s="3955"/>
      <c r="AE33" s="3955"/>
      <c r="AF33" s="3955"/>
      <c r="AG33" s="3955"/>
      <c r="AH33" s="3955"/>
      <c r="AI33" s="3955"/>
      <c r="AJ33" s="3955"/>
      <c r="AK33" s="3955"/>
      <c r="AL33" s="3955"/>
      <c r="AM33" s="3955"/>
      <c r="AN33" s="3955"/>
      <c r="AO33" s="3955"/>
      <c r="AP33" s="3955"/>
      <c r="AQ33" s="3955"/>
      <c r="AR33" s="3955"/>
      <c r="AS33" s="3955"/>
      <c r="AT33" s="3955"/>
      <c r="AU33" s="3955"/>
      <c r="AV33" s="3955"/>
      <c r="AW33" s="3955"/>
      <c r="AX33" s="3955"/>
      <c r="AY33" s="829"/>
      <c r="AZ33" s="829"/>
      <c r="BA33" s="829"/>
      <c r="BB33" s="829"/>
      <c r="BC33" s="829"/>
      <c r="BD33" s="819"/>
      <c r="BE33" s="819"/>
      <c r="BF33" s="819"/>
      <c r="BG33" s="819"/>
      <c r="BH33" s="819"/>
      <c r="BI33" s="819"/>
      <c r="BJ33" s="819"/>
      <c r="BK33" s="819"/>
      <c r="BL33" s="820"/>
      <c r="BM33" s="821"/>
    </row>
    <row r="34" spans="2:98" ht="7.5" customHeight="1" thickBot="1">
      <c r="B34" s="3626"/>
      <c r="C34" s="3624"/>
      <c r="D34" s="3624"/>
      <c r="E34" s="3624"/>
      <c r="F34" s="3625"/>
      <c r="G34" s="3628"/>
      <c r="H34" s="3628"/>
      <c r="I34" s="3628"/>
      <c r="J34" s="3628"/>
      <c r="K34" s="3628"/>
      <c r="L34" s="3953" t="str">
        <f>cst_wskakunin_dairi1__space</f>
        <v>XXXアーキ　テスト代理人</v>
      </c>
      <c r="M34" s="3953"/>
      <c r="N34" s="3953"/>
      <c r="O34" s="3953"/>
      <c r="P34" s="3953"/>
      <c r="Q34" s="3953"/>
      <c r="R34" s="3953"/>
      <c r="S34" s="3953"/>
      <c r="T34" s="3953"/>
      <c r="U34" s="3953"/>
      <c r="V34" s="3953"/>
      <c r="W34" s="3953"/>
      <c r="X34" s="3953"/>
      <c r="Y34" s="3953"/>
      <c r="Z34" s="3953"/>
      <c r="AA34" s="3953"/>
      <c r="AB34" s="3953"/>
      <c r="AC34" s="3953"/>
      <c r="AD34" s="3953"/>
      <c r="AE34" s="3953"/>
      <c r="AF34" s="3953"/>
      <c r="AG34" s="3953"/>
      <c r="AH34" s="3953"/>
      <c r="AI34" s="3953"/>
      <c r="AJ34" s="3953"/>
      <c r="AK34" s="3953"/>
      <c r="AL34" s="3953"/>
      <c r="AM34" s="3953"/>
      <c r="AN34" s="3953"/>
      <c r="AO34" s="3953"/>
      <c r="AP34" s="3953"/>
      <c r="AQ34" s="3953"/>
      <c r="AR34" s="3953"/>
      <c r="AS34" s="3953"/>
      <c r="AT34" s="3953"/>
      <c r="AU34" s="3953"/>
      <c r="AV34" s="3953"/>
      <c r="AW34" s="3953"/>
      <c r="AX34" s="3953"/>
      <c r="AY34" s="829"/>
      <c r="AZ34" s="829"/>
      <c r="BA34" s="829"/>
      <c r="BB34" s="829"/>
      <c r="BC34" s="829"/>
      <c r="BD34" s="819"/>
      <c r="BE34" s="819"/>
      <c r="BF34" s="819"/>
      <c r="BG34" s="819"/>
      <c r="BH34" s="819"/>
      <c r="BI34" s="819"/>
      <c r="BJ34" s="819"/>
      <c r="BK34" s="819"/>
      <c r="BL34" s="820"/>
      <c r="BM34" s="821"/>
    </row>
    <row r="35" spans="2:98" ht="7.5" customHeight="1" thickBot="1">
      <c r="B35" s="3626"/>
      <c r="C35" s="3624"/>
      <c r="D35" s="3624"/>
      <c r="E35" s="3624"/>
      <c r="F35" s="3625"/>
      <c r="G35" s="3628"/>
      <c r="H35" s="3628"/>
      <c r="I35" s="3628"/>
      <c r="J35" s="3628"/>
      <c r="K35" s="3628"/>
      <c r="L35" s="3630"/>
      <c r="M35" s="3630"/>
      <c r="N35" s="3630"/>
      <c r="O35" s="3630"/>
      <c r="P35" s="3630"/>
      <c r="Q35" s="3630"/>
      <c r="R35" s="3630"/>
      <c r="S35" s="3630"/>
      <c r="T35" s="3630"/>
      <c r="U35" s="3630"/>
      <c r="V35" s="3630"/>
      <c r="W35" s="3630"/>
      <c r="X35" s="3630"/>
      <c r="Y35" s="3630"/>
      <c r="Z35" s="3630"/>
      <c r="AA35" s="3630"/>
      <c r="AB35" s="3630"/>
      <c r="AC35" s="3630"/>
      <c r="AD35" s="3630"/>
      <c r="AE35" s="3630"/>
      <c r="AF35" s="3630"/>
      <c r="AG35" s="3630"/>
      <c r="AH35" s="3630"/>
      <c r="AI35" s="3630"/>
      <c r="AJ35" s="3630"/>
      <c r="AK35" s="3630"/>
      <c r="AL35" s="3630"/>
      <c r="AM35" s="3630"/>
      <c r="AN35" s="3630"/>
      <c r="AO35" s="3630"/>
      <c r="AP35" s="3630"/>
      <c r="AQ35" s="3630"/>
      <c r="AR35" s="3630"/>
      <c r="AS35" s="3630"/>
      <c r="AT35" s="3630"/>
      <c r="AU35" s="3630"/>
      <c r="AV35" s="3630"/>
      <c r="AW35" s="3630"/>
      <c r="AX35" s="3630"/>
      <c r="AY35" s="822"/>
      <c r="AZ35" s="822"/>
      <c r="BA35" s="822"/>
      <c r="BB35" s="822"/>
      <c r="BC35" s="822"/>
      <c r="BD35" s="822"/>
      <c r="BE35" s="818"/>
      <c r="BF35" s="818"/>
      <c r="BG35" s="818"/>
      <c r="BH35" s="822"/>
      <c r="BI35" s="822"/>
      <c r="BJ35" s="822"/>
      <c r="BK35" s="822"/>
      <c r="BL35" s="822"/>
      <c r="BM35" s="823"/>
    </row>
    <row r="36" spans="2:98" ht="7.5" customHeight="1" thickBot="1">
      <c r="B36" s="3626"/>
      <c r="C36" s="3624"/>
      <c r="D36" s="3624"/>
      <c r="E36" s="3624"/>
      <c r="F36" s="3625"/>
      <c r="G36" s="3628"/>
      <c r="H36" s="3628"/>
      <c r="I36" s="3628"/>
      <c r="J36" s="3628"/>
      <c r="K36" s="3628"/>
      <c r="L36" s="3630"/>
      <c r="M36" s="3630"/>
      <c r="N36" s="3630"/>
      <c r="O36" s="3630"/>
      <c r="P36" s="3630"/>
      <c r="Q36" s="3630"/>
      <c r="R36" s="3630"/>
      <c r="S36" s="3630"/>
      <c r="T36" s="3630"/>
      <c r="U36" s="3630"/>
      <c r="V36" s="3630"/>
      <c r="W36" s="3630"/>
      <c r="X36" s="3630"/>
      <c r="Y36" s="3630"/>
      <c r="Z36" s="3630"/>
      <c r="AA36" s="3630"/>
      <c r="AB36" s="3630"/>
      <c r="AC36" s="3630"/>
      <c r="AD36" s="3630"/>
      <c r="AE36" s="3630"/>
      <c r="AF36" s="3630"/>
      <c r="AG36" s="3630"/>
      <c r="AH36" s="3630"/>
      <c r="AI36" s="3630"/>
      <c r="AJ36" s="3630"/>
      <c r="AK36" s="3630"/>
      <c r="AL36" s="3630"/>
      <c r="AM36" s="3630"/>
      <c r="AN36" s="3630"/>
      <c r="AO36" s="3630"/>
      <c r="AP36" s="3630"/>
      <c r="AQ36" s="3630"/>
      <c r="AR36" s="3630"/>
      <c r="AS36" s="3630"/>
      <c r="AT36" s="3630"/>
      <c r="AU36" s="3630"/>
      <c r="AV36" s="3630"/>
      <c r="AW36" s="3630"/>
      <c r="AX36" s="3630"/>
      <c r="AY36" s="818"/>
      <c r="AZ36" s="818"/>
      <c r="BA36" s="818"/>
      <c r="BB36" s="818"/>
      <c r="BC36" s="818"/>
      <c r="BD36" s="818"/>
      <c r="BE36" s="822"/>
      <c r="BF36" s="818"/>
      <c r="BG36" s="818"/>
      <c r="BH36" s="818"/>
      <c r="BI36" s="824"/>
      <c r="BJ36" s="824"/>
      <c r="BK36" s="825"/>
      <c r="BL36" s="825"/>
      <c r="BM36" s="826"/>
    </row>
    <row r="37" spans="2:98" ht="7.5" customHeight="1" thickBot="1">
      <c r="B37" s="3626"/>
      <c r="C37" s="3624"/>
      <c r="D37" s="3624"/>
      <c r="E37" s="3624"/>
      <c r="F37" s="3625"/>
      <c r="G37" s="3628"/>
      <c r="H37" s="3628"/>
      <c r="I37" s="3628"/>
      <c r="J37" s="3628"/>
      <c r="K37" s="3628"/>
      <c r="L37" s="3631"/>
      <c r="M37" s="3631"/>
      <c r="N37" s="3631"/>
      <c r="O37" s="3631"/>
      <c r="P37" s="3631"/>
      <c r="Q37" s="3631"/>
      <c r="R37" s="3631"/>
      <c r="S37" s="3631"/>
      <c r="T37" s="3631"/>
      <c r="U37" s="3631"/>
      <c r="V37" s="3631"/>
      <c r="W37" s="3631"/>
      <c r="X37" s="3631"/>
      <c r="Y37" s="3631"/>
      <c r="Z37" s="3631"/>
      <c r="AA37" s="3631"/>
      <c r="AB37" s="3631"/>
      <c r="AC37" s="3631"/>
      <c r="AD37" s="3631"/>
      <c r="AE37" s="3631"/>
      <c r="AF37" s="3631"/>
      <c r="AG37" s="3631"/>
      <c r="AH37" s="3631"/>
      <c r="AI37" s="3631"/>
      <c r="AJ37" s="3631"/>
      <c r="AK37" s="3631"/>
      <c r="AL37" s="3631"/>
      <c r="AM37" s="3631"/>
      <c r="AN37" s="3631"/>
      <c r="AO37" s="3631"/>
      <c r="AP37" s="3631"/>
      <c r="AQ37" s="3631"/>
      <c r="AR37" s="3631"/>
      <c r="AS37" s="3631"/>
      <c r="AT37" s="3631"/>
      <c r="AU37" s="3631"/>
      <c r="AV37" s="3631"/>
      <c r="AW37" s="3631"/>
      <c r="AX37" s="3631"/>
      <c r="AY37" s="822"/>
      <c r="AZ37" s="822"/>
      <c r="BA37" s="822"/>
      <c r="BB37" s="822"/>
      <c r="BC37" s="822"/>
      <c r="BD37" s="822"/>
      <c r="BE37" s="822"/>
      <c r="BF37" s="827"/>
      <c r="BG37" s="818"/>
      <c r="BH37" s="818"/>
      <c r="BI37" s="818"/>
      <c r="BJ37" s="825"/>
      <c r="BK37" s="825"/>
      <c r="BL37" s="825"/>
      <c r="BM37" s="826"/>
    </row>
    <row r="38" spans="2:98" ht="7.5" customHeight="1" thickBot="1">
      <c r="B38" s="3626"/>
      <c r="C38" s="3624"/>
      <c r="D38" s="3624"/>
      <c r="E38" s="3624"/>
      <c r="F38" s="3625"/>
      <c r="G38" s="3632" t="s">
        <v>2549</v>
      </c>
      <c r="H38" s="3632"/>
      <c r="I38" s="3633" t="str">
        <f>cst_wskakunin_dairi1_ZIP</f>
        <v>359-0034</v>
      </c>
      <c r="J38" s="3633"/>
      <c r="K38" s="3633"/>
      <c r="L38" s="3633"/>
      <c r="M38" s="3633"/>
      <c r="N38" s="3633"/>
      <c r="O38" s="3633"/>
      <c r="P38" s="3633"/>
      <c r="Q38" s="3633"/>
      <c r="R38" s="3632" t="s">
        <v>57</v>
      </c>
      <c r="S38" s="3581" t="s">
        <v>2550</v>
      </c>
      <c r="T38" s="3581"/>
      <c r="U38" s="3581"/>
      <c r="V38" s="3581"/>
      <c r="W38" s="3639" t="str">
        <f>cst_wskakunin_dairi1__address</f>
        <v>埼玉県所沢市東新井町307-7</v>
      </c>
      <c r="X38" s="3639"/>
      <c r="Y38" s="3639"/>
      <c r="Z38" s="3639"/>
      <c r="AA38" s="3639"/>
      <c r="AB38" s="3639"/>
      <c r="AC38" s="3639"/>
      <c r="AD38" s="3639"/>
      <c r="AE38" s="3639"/>
      <c r="AF38" s="3639"/>
      <c r="AG38" s="3639"/>
      <c r="AH38" s="3639"/>
      <c r="AI38" s="3639"/>
      <c r="AJ38" s="3639"/>
      <c r="AK38" s="3639"/>
      <c r="AL38" s="3639"/>
      <c r="AM38" s="3639"/>
      <c r="AN38" s="3639"/>
      <c r="AO38" s="3639"/>
      <c r="AP38" s="3639"/>
      <c r="AQ38" s="3639"/>
      <c r="AR38" s="3639"/>
      <c r="AS38" s="3639"/>
      <c r="AT38" s="3639"/>
      <c r="AU38" s="3639"/>
      <c r="AV38" s="3639"/>
      <c r="AW38" s="3639"/>
      <c r="AX38" s="3639"/>
      <c r="AY38" s="3639"/>
      <c r="AZ38" s="3639"/>
      <c r="BA38" s="3639"/>
      <c r="BB38" s="3639"/>
      <c r="BC38" s="3639"/>
      <c r="BD38" s="3639"/>
      <c r="BE38" s="3639"/>
      <c r="BF38" s="3639"/>
      <c r="BG38" s="3639"/>
      <c r="BH38" s="3639"/>
      <c r="BI38" s="3639"/>
      <c r="BJ38" s="3639"/>
      <c r="BK38" s="3639"/>
      <c r="BL38" s="3639"/>
      <c r="BM38" s="3640"/>
      <c r="BY38" s="830"/>
      <c r="BZ38" s="830"/>
      <c r="CA38" s="830"/>
      <c r="CB38" s="830"/>
      <c r="CC38" s="830"/>
      <c r="CD38" s="830"/>
      <c r="CE38" s="830"/>
      <c r="CF38" s="830"/>
      <c r="CG38" s="830"/>
      <c r="CH38" s="830"/>
      <c r="CI38" s="830"/>
      <c r="CJ38" s="830"/>
      <c r="CK38" s="830"/>
      <c r="CL38" s="830"/>
      <c r="CM38" s="830"/>
      <c r="CN38" s="830"/>
      <c r="CO38" s="830"/>
      <c r="CP38" s="830"/>
      <c r="CQ38" s="830"/>
      <c r="CR38" s="830"/>
      <c r="CS38" s="830"/>
      <c r="CT38" s="830"/>
    </row>
    <row r="39" spans="2:98" ht="7.5" customHeight="1" thickBot="1">
      <c r="B39" s="3626"/>
      <c r="C39" s="3624"/>
      <c r="D39" s="3624"/>
      <c r="E39" s="3624"/>
      <c r="F39" s="3625"/>
      <c r="G39" s="3632"/>
      <c r="H39" s="3632"/>
      <c r="I39" s="3633"/>
      <c r="J39" s="3633"/>
      <c r="K39" s="3633"/>
      <c r="L39" s="3633"/>
      <c r="M39" s="3633"/>
      <c r="N39" s="3633"/>
      <c r="O39" s="3633"/>
      <c r="P39" s="3633"/>
      <c r="Q39" s="3633"/>
      <c r="R39" s="3632"/>
      <c r="S39" s="3581"/>
      <c r="T39" s="3581"/>
      <c r="U39" s="3581"/>
      <c r="V39" s="3581"/>
      <c r="W39" s="3639"/>
      <c r="X39" s="3639"/>
      <c r="Y39" s="3639"/>
      <c r="Z39" s="3639"/>
      <c r="AA39" s="3639"/>
      <c r="AB39" s="3639"/>
      <c r="AC39" s="3639"/>
      <c r="AD39" s="3639"/>
      <c r="AE39" s="3639"/>
      <c r="AF39" s="3639"/>
      <c r="AG39" s="3639"/>
      <c r="AH39" s="3639"/>
      <c r="AI39" s="3639"/>
      <c r="AJ39" s="3639"/>
      <c r="AK39" s="3639"/>
      <c r="AL39" s="3639"/>
      <c r="AM39" s="3639"/>
      <c r="AN39" s="3639"/>
      <c r="AO39" s="3639"/>
      <c r="AP39" s="3639"/>
      <c r="AQ39" s="3639"/>
      <c r="AR39" s="3639"/>
      <c r="AS39" s="3639"/>
      <c r="AT39" s="3639"/>
      <c r="AU39" s="3639"/>
      <c r="AV39" s="3639"/>
      <c r="AW39" s="3639"/>
      <c r="AX39" s="3639"/>
      <c r="AY39" s="3639"/>
      <c r="AZ39" s="3639"/>
      <c r="BA39" s="3639"/>
      <c r="BB39" s="3639"/>
      <c r="BC39" s="3639"/>
      <c r="BD39" s="3639"/>
      <c r="BE39" s="3639"/>
      <c r="BF39" s="3639"/>
      <c r="BG39" s="3639"/>
      <c r="BH39" s="3639"/>
      <c r="BI39" s="3639"/>
      <c r="BJ39" s="3639"/>
      <c r="BK39" s="3639"/>
      <c r="BL39" s="3639"/>
      <c r="BM39" s="3640"/>
      <c r="BY39" s="830"/>
      <c r="BZ39" s="830"/>
      <c r="CA39" s="830"/>
      <c r="CB39" s="830"/>
      <c r="CC39" s="830"/>
      <c r="CD39" s="830"/>
      <c r="CE39" s="830"/>
      <c r="CF39" s="830"/>
      <c r="CG39" s="830"/>
      <c r="CH39" s="830"/>
      <c r="CI39" s="830"/>
      <c r="CJ39" s="830"/>
      <c r="CK39" s="830"/>
      <c r="CL39" s="830"/>
      <c r="CM39" s="830"/>
      <c r="CN39" s="830"/>
      <c r="CO39" s="830"/>
      <c r="CP39" s="830"/>
      <c r="CQ39" s="830"/>
      <c r="CR39" s="830"/>
      <c r="CS39" s="830"/>
      <c r="CT39" s="830"/>
    </row>
    <row r="40" spans="2:98" ht="7.5" customHeight="1" thickBot="1">
      <c r="B40" s="3626"/>
      <c r="C40" s="3624"/>
      <c r="D40" s="3624"/>
      <c r="E40" s="3624"/>
      <c r="F40" s="3625"/>
      <c r="G40" s="3632"/>
      <c r="H40" s="3632"/>
      <c r="I40" s="3633"/>
      <c r="J40" s="3633"/>
      <c r="K40" s="3633"/>
      <c r="L40" s="3633"/>
      <c r="M40" s="3633"/>
      <c r="N40" s="3633"/>
      <c r="O40" s="3633"/>
      <c r="P40" s="3633"/>
      <c r="Q40" s="3633"/>
      <c r="R40" s="3632"/>
      <c r="S40" s="3581"/>
      <c r="T40" s="3581"/>
      <c r="U40" s="3581"/>
      <c r="V40" s="3581"/>
      <c r="W40" s="3639"/>
      <c r="X40" s="3639"/>
      <c r="Y40" s="3639"/>
      <c r="Z40" s="3639"/>
      <c r="AA40" s="3639"/>
      <c r="AB40" s="3639"/>
      <c r="AC40" s="3639"/>
      <c r="AD40" s="3639"/>
      <c r="AE40" s="3639"/>
      <c r="AF40" s="3639"/>
      <c r="AG40" s="3639"/>
      <c r="AH40" s="3639"/>
      <c r="AI40" s="3639"/>
      <c r="AJ40" s="3639"/>
      <c r="AK40" s="3639"/>
      <c r="AL40" s="3639"/>
      <c r="AM40" s="3639"/>
      <c r="AN40" s="3639"/>
      <c r="AO40" s="3639"/>
      <c r="AP40" s="3639"/>
      <c r="AQ40" s="3639"/>
      <c r="AR40" s="3639"/>
      <c r="AS40" s="3639"/>
      <c r="AT40" s="3639"/>
      <c r="AU40" s="3639"/>
      <c r="AV40" s="3639"/>
      <c r="AW40" s="3639"/>
      <c r="AX40" s="3639"/>
      <c r="AY40" s="3639"/>
      <c r="AZ40" s="3639"/>
      <c r="BA40" s="3639"/>
      <c r="BB40" s="3639"/>
      <c r="BC40" s="3639"/>
      <c r="BD40" s="3639"/>
      <c r="BE40" s="3639"/>
      <c r="BF40" s="3639"/>
      <c r="BG40" s="3639"/>
      <c r="BH40" s="3639"/>
      <c r="BI40" s="3639"/>
      <c r="BJ40" s="3639"/>
      <c r="BK40" s="3639"/>
      <c r="BL40" s="3639"/>
      <c r="BM40" s="3640"/>
      <c r="BY40" s="830"/>
      <c r="BZ40" s="830"/>
      <c r="CA40" s="830"/>
      <c r="CB40" s="830"/>
      <c r="CC40" s="830"/>
      <c r="CD40" s="830"/>
      <c r="CE40" s="830"/>
      <c r="CF40" s="830"/>
      <c r="CG40" s="830"/>
      <c r="CH40" s="830"/>
      <c r="CI40" s="830"/>
      <c r="CJ40" s="830"/>
      <c r="CK40" s="830"/>
      <c r="CL40" s="830"/>
      <c r="CM40" s="830"/>
      <c r="CN40" s="830"/>
      <c r="CO40" s="830"/>
      <c r="CP40" s="830"/>
      <c r="CQ40" s="830"/>
      <c r="CR40" s="830"/>
      <c r="CS40" s="830"/>
      <c r="CT40" s="830"/>
    </row>
    <row r="41" spans="2:98" ht="7.5" customHeight="1" thickBot="1">
      <c r="B41" s="3626"/>
      <c r="C41" s="3624"/>
      <c r="D41" s="3624"/>
      <c r="E41" s="3624"/>
      <c r="F41" s="3625"/>
      <c r="G41" s="3641" t="s">
        <v>3666</v>
      </c>
      <c r="H41" s="3583"/>
      <c r="I41" s="3583"/>
      <c r="J41" s="3581" t="s">
        <v>11</v>
      </c>
      <c r="K41" s="3634" t="str">
        <f>cst_wskakunin_dairi1_TEL</f>
        <v>048-222-2222</v>
      </c>
      <c r="L41" s="3634"/>
      <c r="M41" s="3634"/>
      <c r="N41" s="3634"/>
      <c r="O41" s="3634"/>
      <c r="P41" s="3634"/>
      <c r="Q41" s="3634"/>
      <c r="R41" s="3634"/>
      <c r="S41" s="3634"/>
      <c r="T41" s="3634"/>
      <c r="U41" s="3634"/>
      <c r="V41" s="3634"/>
      <c r="W41" s="3634"/>
      <c r="X41" s="3634"/>
      <c r="Y41" s="3634"/>
      <c r="Z41" s="3634"/>
      <c r="AA41" s="3634"/>
      <c r="AB41" s="3581" t="s">
        <v>57</v>
      </c>
      <c r="AC41" s="3583" t="s">
        <v>2891</v>
      </c>
      <c r="AD41" s="3583"/>
      <c r="AE41" s="3583"/>
      <c r="AF41" s="3581" t="s">
        <v>11</v>
      </c>
      <c r="AG41" s="3585"/>
      <c r="AH41" s="3585"/>
      <c r="AI41" s="3585"/>
      <c r="AJ41" s="3585"/>
      <c r="AK41" s="3585"/>
      <c r="AL41" s="3585"/>
      <c r="AM41" s="3585"/>
      <c r="AN41" s="3585"/>
      <c r="AO41" s="3585"/>
      <c r="AP41" s="3585"/>
      <c r="AQ41" s="3585"/>
      <c r="AR41" s="3585"/>
      <c r="AS41" s="3585"/>
      <c r="AT41" s="3585"/>
      <c r="AU41" s="3585"/>
      <c r="AV41" s="3585"/>
      <c r="AW41" s="3585"/>
      <c r="AX41" s="3581" t="s">
        <v>57</v>
      </c>
      <c r="AY41" s="3587" t="s">
        <v>2553</v>
      </c>
      <c r="AZ41" s="3588"/>
      <c r="BA41" s="3588"/>
      <c r="BB41" s="3588"/>
      <c r="BC41" s="3588"/>
      <c r="BD41" s="3588"/>
      <c r="BE41" s="3593"/>
      <c r="BF41" s="3593"/>
      <c r="BG41" s="3593"/>
      <c r="BH41" s="3593"/>
      <c r="BI41" s="3593"/>
      <c r="BJ41" s="3593"/>
      <c r="BK41" s="3593"/>
      <c r="BL41" s="3593"/>
      <c r="BM41" s="3594"/>
      <c r="BY41" s="830"/>
      <c r="BZ41" s="830"/>
      <c r="CA41" s="830"/>
      <c r="CB41" s="830"/>
      <c r="CC41" s="830"/>
      <c r="CD41" s="830"/>
      <c r="CE41" s="830"/>
      <c r="CF41" s="830"/>
      <c r="CG41" s="830"/>
      <c r="CH41" s="830"/>
      <c r="CI41" s="830"/>
      <c r="CJ41" s="830"/>
      <c r="CK41" s="830"/>
      <c r="CL41" s="830"/>
      <c r="CM41" s="830"/>
      <c r="CN41" s="830"/>
      <c r="CO41" s="830"/>
      <c r="CP41" s="830"/>
      <c r="CQ41" s="830"/>
      <c r="CR41" s="830"/>
      <c r="CS41" s="830"/>
      <c r="CT41" s="830"/>
    </row>
    <row r="42" spans="2:98" ht="7.5" customHeight="1" thickBot="1">
      <c r="B42" s="3626"/>
      <c r="C42" s="3624"/>
      <c r="D42" s="3624"/>
      <c r="E42" s="3624"/>
      <c r="F42" s="3625"/>
      <c r="G42" s="3641"/>
      <c r="H42" s="3583"/>
      <c r="I42" s="3583"/>
      <c r="J42" s="3581"/>
      <c r="K42" s="3634"/>
      <c r="L42" s="3634"/>
      <c r="M42" s="3634"/>
      <c r="N42" s="3634"/>
      <c r="O42" s="3634"/>
      <c r="P42" s="3634"/>
      <c r="Q42" s="3634"/>
      <c r="R42" s="3634"/>
      <c r="S42" s="3634"/>
      <c r="T42" s="3634"/>
      <c r="U42" s="3634"/>
      <c r="V42" s="3634"/>
      <c r="W42" s="3634"/>
      <c r="X42" s="3634"/>
      <c r="Y42" s="3634"/>
      <c r="Z42" s="3634"/>
      <c r="AA42" s="3634"/>
      <c r="AB42" s="3581"/>
      <c r="AC42" s="3583"/>
      <c r="AD42" s="3583"/>
      <c r="AE42" s="3583"/>
      <c r="AF42" s="3581"/>
      <c r="AG42" s="3585"/>
      <c r="AH42" s="3585"/>
      <c r="AI42" s="3585"/>
      <c r="AJ42" s="3585"/>
      <c r="AK42" s="3585"/>
      <c r="AL42" s="3585"/>
      <c r="AM42" s="3585"/>
      <c r="AN42" s="3585"/>
      <c r="AO42" s="3585"/>
      <c r="AP42" s="3585"/>
      <c r="AQ42" s="3585"/>
      <c r="AR42" s="3585"/>
      <c r="AS42" s="3585"/>
      <c r="AT42" s="3585"/>
      <c r="AU42" s="3585"/>
      <c r="AV42" s="3585"/>
      <c r="AW42" s="3585"/>
      <c r="AX42" s="3581"/>
      <c r="AY42" s="3589"/>
      <c r="AZ42" s="3590"/>
      <c r="BA42" s="3590"/>
      <c r="BB42" s="3590"/>
      <c r="BC42" s="3590"/>
      <c r="BD42" s="3590"/>
      <c r="BE42" s="3595"/>
      <c r="BF42" s="3595"/>
      <c r="BG42" s="3595"/>
      <c r="BH42" s="3595"/>
      <c r="BI42" s="3595"/>
      <c r="BJ42" s="3595"/>
      <c r="BK42" s="3595"/>
      <c r="BL42" s="3595"/>
      <c r="BM42" s="3596"/>
    </row>
    <row r="43" spans="2:98" ht="7.5" customHeight="1" thickBot="1">
      <c r="B43" s="3626"/>
      <c r="C43" s="3624"/>
      <c r="D43" s="3624"/>
      <c r="E43" s="3624"/>
      <c r="F43" s="3625"/>
      <c r="G43" s="3642"/>
      <c r="H43" s="3584"/>
      <c r="I43" s="3584"/>
      <c r="J43" s="3582"/>
      <c r="K43" s="3635"/>
      <c r="L43" s="3635"/>
      <c r="M43" s="3635"/>
      <c r="N43" s="3635"/>
      <c r="O43" s="3635"/>
      <c r="P43" s="3635"/>
      <c r="Q43" s="3635"/>
      <c r="R43" s="3635"/>
      <c r="S43" s="3635"/>
      <c r="T43" s="3635"/>
      <c r="U43" s="3635"/>
      <c r="V43" s="3635"/>
      <c r="W43" s="3635"/>
      <c r="X43" s="3635"/>
      <c r="Y43" s="3635"/>
      <c r="Z43" s="3635"/>
      <c r="AA43" s="3635"/>
      <c r="AB43" s="3582"/>
      <c r="AC43" s="3584"/>
      <c r="AD43" s="3584"/>
      <c r="AE43" s="3584"/>
      <c r="AF43" s="3582"/>
      <c r="AG43" s="3586"/>
      <c r="AH43" s="3586"/>
      <c r="AI43" s="3586"/>
      <c r="AJ43" s="3586"/>
      <c r="AK43" s="3586"/>
      <c r="AL43" s="3586"/>
      <c r="AM43" s="3586"/>
      <c r="AN43" s="3586"/>
      <c r="AO43" s="3586"/>
      <c r="AP43" s="3586"/>
      <c r="AQ43" s="3586"/>
      <c r="AR43" s="3586"/>
      <c r="AS43" s="3586"/>
      <c r="AT43" s="3586"/>
      <c r="AU43" s="3586"/>
      <c r="AV43" s="3586"/>
      <c r="AW43" s="3586"/>
      <c r="AX43" s="3582"/>
      <c r="AY43" s="3591"/>
      <c r="AZ43" s="3592"/>
      <c r="BA43" s="3592"/>
      <c r="BB43" s="3592"/>
      <c r="BC43" s="3592"/>
      <c r="BD43" s="3592"/>
      <c r="BE43" s="3597"/>
      <c r="BF43" s="3597"/>
      <c r="BG43" s="3597"/>
      <c r="BH43" s="3597"/>
      <c r="BI43" s="3597"/>
      <c r="BJ43" s="3597"/>
      <c r="BK43" s="3597"/>
      <c r="BL43" s="3597"/>
      <c r="BM43" s="3598"/>
    </row>
    <row r="44" spans="2:98" ht="7.5" customHeight="1" thickBot="1">
      <c r="B44" s="3599" t="s">
        <v>2554</v>
      </c>
      <c r="C44" s="3600"/>
      <c r="D44" s="3600"/>
      <c r="E44" s="3600"/>
      <c r="F44" s="3601"/>
      <c r="G44" s="3602" t="s">
        <v>139</v>
      </c>
      <c r="H44" s="3602"/>
      <c r="I44" s="3604" t="s">
        <v>509</v>
      </c>
      <c r="J44" s="3604"/>
      <c r="K44" s="3604"/>
      <c r="L44" s="3604"/>
      <c r="M44" s="3602" t="s">
        <v>139</v>
      </c>
      <c r="N44" s="3602"/>
      <c r="O44" s="3606" t="s">
        <v>8</v>
      </c>
      <c r="P44" s="3606"/>
      <c r="Q44" s="3606"/>
      <c r="R44" s="3606"/>
      <c r="S44" s="3608" t="s">
        <v>525</v>
      </c>
      <c r="T44" s="3606" t="s">
        <v>2555</v>
      </c>
      <c r="U44" s="3606"/>
      <c r="V44" s="3606"/>
      <c r="W44" s="3606"/>
      <c r="X44" s="3611"/>
      <c r="Y44" s="3611"/>
      <c r="Z44" s="3611"/>
      <c r="AA44" s="3611"/>
      <c r="AB44" s="3611"/>
      <c r="AC44" s="3611"/>
      <c r="AD44" s="3611"/>
      <c r="AE44" s="3611"/>
      <c r="AF44" s="3611"/>
      <c r="AG44" s="3611"/>
      <c r="AH44" s="3611"/>
      <c r="AI44" s="3611"/>
      <c r="AJ44" s="3611"/>
      <c r="AK44" s="3606" t="s">
        <v>2556</v>
      </c>
      <c r="AL44" s="3606"/>
      <c r="AM44" s="3606"/>
      <c r="AN44" s="3606"/>
      <c r="AO44" s="3606"/>
      <c r="AP44" s="3606"/>
      <c r="AQ44" s="3606"/>
      <c r="AR44" s="3606"/>
      <c r="AS44" s="3611"/>
      <c r="AT44" s="3611"/>
      <c r="AU44" s="3611"/>
      <c r="AV44" s="3611"/>
      <c r="AW44" s="3611"/>
      <c r="AX44" s="3611"/>
      <c r="AY44" s="3611"/>
      <c r="AZ44" s="3611"/>
      <c r="BA44" s="3606" t="s">
        <v>2557</v>
      </c>
      <c r="BB44" s="3606"/>
      <c r="BC44" s="3606"/>
      <c r="BD44" s="3606"/>
      <c r="BE44" s="3613"/>
      <c r="BF44" s="3613"/>
      <c r="BG44" s="3613"/>
      <c r="BH44" s="3613"/>
      <c r="BI44" s="3613"/>
      <c r="BJ44" s="3613"/>
      <c r="BK44" s="3613"/>
      <c r="BL44" s="3613"/>
      <c r="BM44" s="3614" t="s">
        <v>527</v>
      </c>
    </row>
    <row r="45" spans="2:98" ht="7.5" customHeight="1" thickBot="1">
      <c r="B45" s="3599"/>
      <c r="C45" s="3600"/>
      <c r="D45" s="3600"/>
      <c r="E45" s="3600"/>
      <c r="F45" s="3601"/>
      <c r="G45" s="3603"/>
      <c r="H45" s="3603"/>
      <c r="I45" s="3605"/>
      <c r="J45" s="3605"/>
      <c r="K45" s="3605"/>
      <c r="L45" s="3605"/>
      <c r="M45" s="3603"/>
      <c r="N45" s="3603"/>
      <c r="O45" s="3607"/>
      <c r="P45" s="3607"/>
      <c r="Q45" s="3607"/>
      <c r="R45" s="3607"/>
      <c r="S45" s="3609"/>
      <c r="T45" s="3607"/>
      <c r="U45" s="3607"/>
      <c r="V45" s="3607"/>
      <c r="W45" s="3607"/>
      <c r="X45" s="3612"/>
      <c r="Y45" s="3612"/>
      <c r="Z45" s="3612"/>
      <c r="AA45" s="3612"/>
      <c r="AB45" s="3612"/>
      <c r="AC45" s="3612"/>
      <c r="AD45" s="3612"/>
      <c r="AE45" s="3612"/>
      <c r="AF45" s="3612"/>
      <c r="AG45" s="3612"/>
      <c r="AH45" s="3612"/>
      <c r="AI45" s="3612"/>
      <c r="AJ45" s="3612"/>
      <c r="AK45" s="3607"/>
      <c r="AL45" s="3607"/>
      <c r="AM45" s="3607"/>
      <c r="AN45" s="3607"/>
      <c r="AO45" s="3607"/>
      <c r="AP45" s="3607"/>
      <c r="AQ45" s="3607"/>
      <c r="AR45" s="3607"/>
      <c r="AS45" s="3612"/>
      <c r="AT45" s="3612"/>
      <c r="AU45" s="3612"/>
      <c r="AV45" s="3612"/>
      <c r="AW45" s="3612"/>
      <c r="AX45" s="3612"/>
      <c r="AY45" s="3612"/>
      <c r="AZ45" s="3612"/>
      <c r="BA45" s="3607"/>
      <c r="BB45" s="3607"/>
      <c r="BC45" s="3607"/>
      <c r="BD45" s="3607"/>
      <c r="BE45" s="3565"/>
      <c r="BF45" s="3565"/>
      <c r="BG45" s="3565"/>
      <c r="BH45" s="3565"/>
      <c r="BI45" s="3565"/>
      <c r="BJ45" s="3565"/>
      <c r="BK45" s="3565"/>
      <c r="BL45" s="3565"/>
      <c r="BM45" s="3615"/>
    </row>
    <row r="46" spans="2:98" ht="7.5" customHeight="1" thickBot="1">
      <c r="B46" s="3599"/>
      <c r="C46" s="3600"/>
      <c r="D46" s="3600"/>
      <c r="E46" s="3600"/>
      <c r="F46" s="3601"/>
      <c r="G46" s="3603" t="s">
        <v>139</v>
      </c>
      <c r="H46" s="3603"/>
      <c r="I46" s="3605" t="s">
        <v>144</v>
      </c>
      <c r="J46" s="3605"/>
      <c r="K46" s="3605"/>
      <c r="L46" s="3605"/>
      <c r="M46" s="831"/>
      <c r="N46" s="832"/>
      <c r="O46" s="832"/>
      <c r="P46" s="832"/>
      <c r="Q46" s="832"/>
      <c r="R46" s="832"/>
      <c r="S46" s="3609"/>
      <c r="T46" s="3619" t="s">
        <v>2558</v>
      </c>
      <c r="U46" s="3619"/>
      <c r="V46" s="3619"/>
      <c r="W46" s="3619"/>
      <c r="X46" s="3619"/>
      <c r="Y46" s="3621"/>
      <c r="Z46" s="3621"/>
      <c r="AA46" s="3621"/>
      <c r="AB46" s="3561" t="s">
        <v>3668</v>
      </c>
      <c r="AC46" s="3563"/>
      <c r="AD46" s="3563"/>
      <c r="AE46" s="3563"/>
      <c r="AF46" s="3561" t="s">
        <v>57</v>
      </c>
      <c r="AG46" s="3565"/>
      <c r="AH46" s="3565"/>
      <c r="AI46" s="3565"/>
      <c r="AJ46" s="3565"/>
      <c r="AK46" s="3565"/>
      <c r="AL46" s="3565"/>
      <c r="AM46" s="3565"/>
      <c r="AN46" s="3565"/>
      <c r="AO46" s="3565"/>
      <c r="AP46" s="3565"/>
      <c r="AQ46" s="3565"/>
      <c r="AR46" s="3565"/>
      <c r="AS46" s="3565"/>
      <c r="AT46" s="3565"/>
      <c r="AU46" s="3565"/>
      <c r="AV46" s="3565"/>
      <c r="AW46" s="3565"/>
      <c r="AX46" s="3565"/>
      <c r="AY46" s="3565"/>
      <c r="AZ46" s="3565"/>
      <c r="BA46" s="3565"/>
      <c r="BB46" s="3565"/>
      <c r="BC46" s="3565"/>
      <c r="BD46" s="3565"/>
      <c r="BE46" s="3565"/>
      <c r="BF46" s="3565"/>
      <c r="BG46" s="3565"/>
      <c r="BH46" s="3565"/>
      <c r="BI46" s="3565"/>
      <c r="BJ46" s="3565"/>
      <c r="BK46" s="3565"/>
      <c r="BL46" s="3565"/>
      <c r="BM46" s="3615"/>
    </row>
    <row r="47" spans="2:98" ht="7.5" customHeight="1" thickBot="1">
      <c r="B47" s="3599"/>
      <c r="C47" s="3600"/>
      <c r="D47" s="3600"/>
      <c r="E47" s="3600"/>
      <c r="F47" s="3601"/>
      <c r="G47" s="3617"/>
      <c r="H47" s="3617"/>
      <c r="I47" s="3618"/>
      <c r="J47" s="3618"/>
      <c r="K47" s="3618"/>
      <c r="L47" s="3618"/>
      <c r="M47" s="833"/>
      <c r="N47" s="834"/>
      <c r="O47" s="835"/>
      <c r="P47" s="835"/>
      <c r="Q47" s="835"/>
      <c r="R47" s="835"/>
      <c r="S47" s="3610"/>
      <c r="T47" s="3620"/>
      <c r="U47" s="3620"/>
      <c r="V47" s="3620"/>
      <c r="W47" s="3620"/>
      <c r="X47" s="3620"/>
      <c r="Y47" s="3622"/>
      <c r="Z47" s="3622"/>
      <c r="AA47" s="3622"/>
      <c r="AB47" s="3562"/>
      <c r="AC47" s="3564"/>
      <c r="AD47" s="3564"/>
      <c r="AE47" s="3564"/>
      <c r="AF47" s="3562"/>
      <c r="AG47" s="3566"/>
      <c r="AH47" s="3566"/>
      <c r="AI47" s="3566"/>
      <c r="AJ47" s="3566"/>
      <c r="AK47" s="3566"/>
      <c r="AL47" s="3566"/>
      <c r="AM47" s="3566"/>
      <c r="AN47" s="3566"/>
      <c r="AO47" s="3566"/>
      <c r="AP47" s="3566"/>
      <c r="AQ47" s="3566"/>
      <c r="AR47" s="3566"/>
      <c r="AS47" s="3566"/>
      <c r="AT47" s="3566"/>
      <c r="AU47" s="3566"/>
      <c r="AV47" s="3566"/>
      <c r="AW47" s="3566"/>
      <c r="AX47" s="3566"/>
      <c r="AY47" s="3566"/>
      <c r="AZ47" s="3566"/>
      <c r="BA47" s="3566"/>
      <c r="BB47" s="3566"/>
      <c r="BC47" s="3566"/>
      <c r="BD47" s="3566"/>
      <c r="BE47" s="3566"/>
      <c r="BF47" s="3566"/>
      <c r="BG47" s="3566"/>
      <c r="BH47" s="3566"/>
      <c r="BI47" s="3566"/>
      <c r="BJ47" s="3566"/>
      <c r="BK47" s="3566"/>
      <c r="BL47" s="3566"/>
      <c r="BM47" s="3616"/>
    </row>
    <row r="48" spans="2:98" ht="7.5" customHeight="1" thickBot="1">
      <c r="B48" s="836"/>
      <c r="C48" s="836"/>
      <c r="D48" s="836"/>
      <c r="E48" s="836"/>
      <c r="F48" s="836"/>
      <c r="G48" s="837"/>
      <c r="H48" s="837"/>
      <c r="I48" s="838"/>
      <c r="J48" s="838"/>
      <c r="K48" s="838"/>
      <c r="L48" s="837"/>
      <c r="M48" s="837"/>
      <c r="N48" s="836"/>
      <c r="O48" s="839"/>
      <c r="P48" s="839"/>
      <c r="Q48" s="840"/>
      <c r="R48" s="840"/>
      <c r="S48" s="839"/>
      <c r="T48" s="839"/>
      <c r="U48" s="839"/>
      <c r="V48" s="839"/>
      <c r="W48" s="841"/>
      <c r="X48" s="841"/>
      <c r="Y48" s="841"/>
      <c r="Z48" s="841"/>
      <c r="AA48" s="841"/>
      <c r="AB48" s="841"/>
      <c r="AC48" s="841"/>
      <c r="AD48" s="841"/>
      <c r="AE48" s="841"/>
      <c r="AF48" s="841"/>
      <c r="AG48" s="841"/>
      <c r="AH48" s="841"/>
      <c r="AI48" s="841"/>
      <c r="AJ48" s="841"/>
      <c r="AK48" s="841"/>
      <c r="AL48" s="841"/>
      <c r="AM48" s="841"/>
      <c r="AN48" s="841"/>
      <c r="AO48" s="841"/>
      <c r="AP48" s="841"/>
      <c r="AQ48" s="841"/>
      <c r="AR48" s="841"/>
      <c r="AS48" s="841"/>
      <c r="AT48" s="841"/>
      <c r="AU48" s="841"/>
      <c r="AV48" s="841"/>
      <c r="AW48" s="841"/>
      <c r="AX48" s="841"/>
      <c r="AY48" s="841"/>
      <c r="AZ48" s="841"/>
      <c r="BA48" s="841"/>
      <c r="BB48" s="841"/>
      <c r="BC48" s="841"/>
      <c r="BD48" s="841"/>
      <c r="BE48" s="841"/>
      <c r="BF48" s="841"/>
      <c r="BG48" s="841"/>
      <c r="BH48" s="841"/>
      <c r="BI48" s="841"/>
      <c r="BJ48" s="841"/>
      <c r="BK48" s="841"/>
      <c r="BL48" s="841"/>
      <c r="BM48" s="839"/>
    </row>
    <row r="49" spans="2:68" ht="7.5" customHeight="1">
      <c r="B49" s="3567" t="s">
        <v>3669</v>
      </c>
      <c r="C49" s="3568"/>
      <c r="D49" s="3568"/>
      <c r="E49" s="3568"/>
      <c r="F49" s="3568"/>
      <c r="G49" s="3568"/>
      <c r="H49" s="3568"/>
      <c r="I49" s="3568"/>
      <c r="J49" s="3568"/>
      <c r="K49" s="3568"/>
      <c r="L49" s="3568"/>
      <c r="M49" s="3568"/>
      <c r="N49" s="3568"/>
      <c r="O49" s="3571" t="str">
        <f>cst_wskakunin_BUILD__address</f>
        <v>埼玉県さいたま市緑区</v>
      </c>
      <c r="P49" s="3571"/>
      <c r="Q49" s="3571"/>
      <c r="R49" s="3571"/>
      <c r="S49" s="3571"/>
      <c r="T49" s="3571"/>
      <c r="U49" s="3571"/>
      <c r="V49" s="3571"/>
      <c r="W49" s="3571"/>
      <c r="X49" s="3571"/>
      <c r="Y49" s="3571"/>
      <c r="Z49" s="3571"/>
      <c r="AA49" s="3571"/>
      <c r="AB49" s="3571"/>
      <c r="AC49" s="3571"/>
      <c r="AD49" s="3571"/>
      <c r="AE49" s="3571"/>
      <c r="AF49" s="3571"/>
      <c r="AG49" s="3571"/>
      <c r="AH49" s="3571"/>
      <c r="AI49" s="3571"/>
      <c r="AJ49" s="3571"/>
      <c r="AK49" s="3571"/>
      <c r="AL49" s="3571"/>
      <c r="AM49" s="3571"/>
      <c r="AN49" s="3571"/>
      <c r="AO49" s="3571"/>
      <c r="AP49" s="3571"/>
      <c r="AQ49" s="3571"/>
      <c r="AR49" s="3571"/>
      <c r="AS49" s="3571"/>
      <c r="AT49" s="3571"/>
      <c r="AU49" s="3571"/>
      <c r="AV49" s="3571"/>
      <c r="AW49" s="3571"/>
      <c r="AX49" s="3571"/>
      <c r="AY49" s="3571"/>
      <c r="AZ49" s="3571"/>
      <c r="BA49" s="3571"/>
      <c r="BB49" s="3571"/>
      <c r="BC49" s="3571"/>
      <c r="BD49" s="3571"/>
      <c r="BE49" s="3571"/>
      <c r="BF49" s="3571"/>
      <c r="BG49" s="3571"/>
      <c r="BH49" s="3571"/>
      <c r="BI49" s="3571"/>
      <c r="BJ49" s="3571"/>
      <c r="BK49" s="3571"/>
      <c r="BL49" s="3571"/>
      <c r="BM49" s="3572"/>
    </row>
    <row r="50" spans="2:68" ht="7.5" customHeight="1">
      <c r="B50" s="3569"/>
      <c r="C50" s="3570"/>
      <c r="D50" s="3570"/>
      <c r="E50" s="3570"/>
      <c r="F50" s="3570"/>
      <c r="G50" s="3570"/>
      <c r="H50" s="3570"/>
      <c r="I50" s="3570"/>
      <c r="J50" s="3570"/>
      <c r="K50" s="3570"/>
      <c r="L50" s="3570"/>
      <c r="M50" s="3570"/>
      <c r="N50" s="3570"/>
      <c r="O50" s="3573"/>
      <c r="P50" s="3573"/>
      <c r="Q50" s="3573"/>
      <c r="R50" s="3573"/>
      <c r="S50" s="3573"/>
      <c r="T50" s="3573"/>
      <c r="U50" s="3573"/>
      <c r="V50" s="3573"/>
      <c r="W50" s="3573"/>
      <c r="X50" s="3573"/>
      <c r="Y50" s="3573"/>
      <c r="Z50" s="3573"/>
      <c r="AA50" s="3573"/>
      <c r="AB50" s="3573"/>
      <c r="AC50" s="3573"/>
      <c r="AD50" s="3573"/>
      <c r="AE50" s="3573"/>
      <c r="AF50" s="3573"/>
      <c r="AG50" s="3573"/>
      <c r="AH50" s="3573"/>
      <c r="AI50" s="3573"/>
      <c r="AJ50" s="3573"/>
      <c r="AK50" s="3573"/>
      <c r="AL50" s="3573"/>
      <c r="AM50" s="3573"/>
      <c r="AN50" s="3573"/>
      <c r="AO50" s="3573"/>
      <c r="AP50" s="3573"/>
      <c r="AQ50" s="3573"/>
      <c r="AR50" s="3573"/>
      <c r="AS50" s="3573"/>
      <c r="AT50" s="3573"/>
      <c r="AU50" s="3573"/>
      <c r="AV50" s="3573"/>
      <c r="AW50" s="3573"/>
      <c r="AX50" s="3573"/>
      <c r="AY50" s="3573"/>
      <c r="AZ50" s="3573"/>
      <c r="BA50" s="3573"/>
      <c r="BB50" s="3573"/>
      <c r="BC50" s="3573"/>
      <c r="BD50" s="3573"/>
      <c r="BE50" s="3573"/>
      <c r="BF50" s="3573"/>
      <c r="BG50" s="3573"/>
      <c r="BH50" s="3573"/>
      <c r="BI50" s="3573"/>
      <c r="BJ50" s="3573"/>
      <c r="BK50" s="3573"/>
      <c r="BL50" s="3573"/>
      <c r="BM50" s="3574"/>
    </row>
    <row r="51" spans="2:68" ht="7.5" customHeight="1">
      <c r="B51" s="3569"/>
      <c r="C51" s="3570"/>
      <c r="D51" s="3570"/>
      <c r="E51" s="3570"/>
      <c r="F51" s="3570"/>
      <c r="G51" s="3570"/>
      <c r="H51" s="3570"/>
      <c r="I51" s="3570"/>
      <c r="J51" s="3570"/>
      <c r="K51" s="3570"/>
      <c r="L51" s="3570"/>
      <c r="M51" s="3570"/>
      <c r="N51" s="3570"/>
      <c r="O51" s="3573"/>
      <c r="P51" s="3573"/>
      <c r="Q51" s="3573"/>
      <c r="R51" s="3573"/>
      <c r="S51" s="3573"/>
      <c r="T51" s="3573"/>
      <c r="U51" s="3573"/>
      <c r="V51" s="3573"/>
      <c r="W51" s="3573"/>
      <c r="X51" s="3573"/>
      <c r="Y51" s="3573"/>
      <c r="Z51" s="3573"/>
      <c r="AA51" s="3573"/>
      <c r="AB51" s="3573"/>
      <c r="AC51" s="3573"/>
      <c r="AD51" s="3573"/>
      <c r="AE51" s="3573"/>
      <c r="AF51" s="3573"/>
      <c r="AG51" s="3573"/>
      <c r="AH51" s="3573"/>
      <c r="AI51" s="3573"/>
      <c r="AJ51" s="3573"/>
      <c r="AK51" s="3573"/>
      <c r="AL51" s="3573"/>
      <c r="AM51" s="3573"/>
      <c r="AN51" s="3573"/>
      <c r="AO51" s="3573"/>
      <c r="AP51" s="3573"/>
      <c r="AQ51" s="3573"/>
      <c r="AR51" s="3573"/>
      <c r="AS51" s="3573"/>
      <c r="AT51" s="3573"/>
      <c r="AU51" s="3573"/>
      <c r="AV51" s="3573"/>
      <c r="AW51" s="3573"/>
      <c r="AX51" s="3573"/>
      <c r="AY51" s="3573"/>
      <c r="AZ51" s="3573"/>
      <c r="BA51" s="3573"/>
      <c r="BB51" s="3573"/>
      <c r="BC51" s="3573"/>
      <c r="BD51" s="3573"/>
      <c r="BE51" s="3573"/>
      <c r="BF51" s="3573"/>
      <c r="BG51" s="3573"/>
      <c r="BH51" s="3573"/>
      <c r="BI51" s="3573"/>
      <c r="BJ51" s="3573"/>
      <c r="BK51" s="3573"/>
      <c r="BL51" s="3573"/>
      <c r="BM51" s="3574"/>
    </row>
    <row r="52" spans="2:68" ht="7.5" customHeight="1">
      <c r="B52" s="3569"/>
      <c r="C52" s="3570"/>
      <c r="D52" s="3570"/>
      <c r="E52" s="3570"/>
      <c r="F52" s="3570"/>
      <c r="G52" s="3570"/>
      <c r="H52" s="3570"/>
      <c r="I52" s="3570"/>
      <c r="J52" s="3570"/>
      <c r="K52" s="3570"/>
      <c r="L52" s="3570"/>
      <c r="M52" s="3570"/>
      <c r="N52" s="3570"/>
      <c r="O52" s="3573"/>
      <c r="P52" s="3573"/>
      <c r="Q52" s="3573"/>
      <c r="R52" s="3573"/>
      <c r="S52" s="3573"/>
      <c r="T52" s="3573"/>
      <c r="U52" s="3573"/>
      <c r="V52" s="3573"/>
      <c r="W52" s="3573"/>
      <c r="X52" s="3573"/>
      <c r="Y52" s="3573"/>
      <c r="Z52" s="3573"/>
      <c r="AA52" s="3573"/>
      <c r="AB52" s="3573"/>
      <c r="AC52" s="3573"/>
      <c r="AD52" s="3573"/>
      <c r="AE52" s="3573"/>
      <c r="AF52" s="3573"/>
      <c r="AG52" s="3573"/>
      <c r="AH52" s="3573"/>
      <c r="AI52" s="3573"/>
      <c r="AJ52" s="3573"/>
      <c r="AK52" s="3573"/>
      <c r="AL52" s="3573"/>
      <c r="AM52" s="3573"/>
      <c r="AN52" s="3573"/>
      <c r="AO52" s="3573"/>
      <c r="AP52" s="3573"/>
      <c r="AQ52" s="3573"/>
      <c r="AR52" s="3573"/>
      <c r="AS52" s="3573"/>
      <c r="AT52" s="3573"/>
      <c r="AU52" s="3573"/>
      <c r="AV52" s="3573"/>
      <c r="AW52" s="3573"/>
      <c r="AX52" s="3573"/>
      <c r="AY52" s="3573"/>
      <c r="AZ52" s="3573"/>
      <c r="BA52" s="3573"/>
      <c r="BB52" s="3573"/>
      <c r="BC52" s="3573"/>
      <c r="BD52" s="3573"/>
      <c r="BE52" s="3573"/>
      <c r="BF52" s="3573"/>
      <c r="BG52" s="3573"/>
      <c r="BH52" s="3573"/>
      <c r="BI52" s="3573"/>
      <c r="BJ52" s="3573"/>
      <c r="BK52" s="3573"/>
      <c r="BL52" s="3573"/>
      <c r="BM52" s="3574"/>
    </row>
    <row r="53" spans="2:68" s="807" customFormat="1" ht="4.5" customHeight="1">
      <c r="B53" s="2970" t="s">
        <v>2559</v>
      </c>
      <c r="C53" s="2971"/>
      <c r="D53" s="2971"/>
      <c r="E53" s="2971"/>
      <c r="F53" s="2971"/>
      <c r="G53" s="2971"/>
      <c r="H53" s="2971"/>
      <c r="I53" s="2971"/>
      <c r="J53" s="2971"/>
      <c r="K53" s="2971"/>
      <c r="L53" s="2971"/>
      <c r="M53" s="2971"/>
      <c r="N53" s="2972"/>
      <c r="O53" s="3578" t="str">
        <f>cst_wskakunin_BUILD_NAME</f>
        <v>テスト０７１１－１</v>
      </c>
      <c r="P53" s="3578"/>
      <c r="Q53" s="3578"/>
      <c r="R53" s="3578"/>
      <c r="S53" s="3578"/>
      <c r="T53" s="3578"/>
      <c r="U53" s="3578"/>
      <c r="V53" s="3578"/>
      <c r="W53" s="3578"/>
      <c r="X53" s="3578"/>
      <c r="Y53" s="3578"/>
      <c r="Z53" s="3578"/>
      <c r="AA53" s="3578"/>
      <c r="AB53" s="3578"/>
      <c r="AC53" s="3578"/>
      <c r="AD53" s="3578"/>
      <c r="AE53" s="3578"/>
      <c r="AF53" s="3578"/>
      <c r="AG53" s="3578"/>
      <c r="AH53" s="3578"/>
      <c r="AI53" s="3578"/>
      <c r="AJ53" s="2979" t="s">
        <v>2560</v>
      </c>
      <c r="AK53" s="2980"/>
      <c r="AL53" s="2980"/>
      <c r="AM53" s="2980"/>
      <c r="AN53" s="2980"/>
      <c r="AO53" s="2980"/>
      <c r="AP53" s="2980"/>
      <c r="AQ53" s="2980"/>
      <c r="AR53" s="2980"/>
      <c r="AS53" s="2981"/>
      <c r="AT53" s="842"/>
      <c r="AU53" s="843"/>
      <c r="AV53" s="844"/>
      <c r="AW53" s="844"/>
      <c r="AX53" s="844"/>
      <c r="AY53" s="845"/>
      <c r="AZ53" s="843"/>
      <c r="BA53" s="843"/>
      <c r="BB53" s="843"/>
      <c r="BC53" s="843"/>
      <c r="BD53" s="843"/>
      <c r="BE53" s="843"/>
      <c r="BF53" s="843"/>
      <c r="BG53" s="843"/>
      <c r="BH53" s="843"/>
      <c r="BI53" s="843"/>
      <c r="BJ53" s="843"/>
      <c r="BK53" s="843"/>
      <c r="BL53" s="843"/>
      <c r="BM53" s="846"/>
      <c r="BN53" s="809"/>
      <c r="BO53" s="809"/>
      <c r="BP53" s="809"/>
    </row>
    <row r="54" spans="2:68" s="807" customFormat="1" ht="10.5" customHeight="1">
      <c r="B54" s="2973"/>
      <c r="C54" s="2974"/>
      <c r="D54" s="2974"/>
      <c r="E54" s="2974"/>
      <c r="F54" s="2974"/>
      <c r="G54" s="2974"/>
      <c r="H54" s="2974"/>
      <c r="I54" s="2974"/>
      <c r="J54" s="2974"/>
      <c r="K54" s="2974"/>
      <c r="L54" s="2974"/>
      <c r="M54" s="2974"/>
      <c r="N54" s="2975"/>
      <c r="O54" s="3579"/>
      <c r="P54" s="3579"/>
      <c r="Q54" s="3579"/>
      <c r="R54" s="3579"/>
      <c r="S54" s="3579"/>
      <c r="T54" s="3579"/>
      <c r="U54" s="3579"/>
      <c r="V54" s="3579"/>
      <c r="W54" s="3579"/>
      <c r="X54" s="3579"/>
      <c r="Y54" s="3579"/>
      <c r="Z54" s="3579"/>
      <c r="AA54" s="3579"/>
      <c r="AB54" s="3579"/>
      <c r="AC54" s="3579"/>
      <c r="AD54" s="3579"/>
      <c r="AE54" s="3579"/>
      <c r="AF54" s="3579"/>
      <c r="AG54" s="3579"/>
      <c r="AH54" s="3579"/>
      <c r="AI54" s="3579"/>
      <c r="AJ54" s="2982"/>
      <c r="AK54" s="2983"/>
      <c r="AL54" s="2983"/>
      <c r="AM54" s="2983"/>
      <c r="AN54" s="2983"/>
      <c r="AO54" s="2983"/>
      <c r="AP54" s="2983"/>
      <c r="AQ54" s="2983"/>
      <c r="AR54" s="2983"/>
      <c r="AS54" s="2984"/>
      <c r="AT54" s="3533" t="s">
        <v>139</v>
      </c>
      <c r="AU54" s="3533"/>
      <c r="AV54" s="2988" t="s">
        <v>2561</v>
      </c>
      <c r="AW54" s="2988"/>
      <c r="AX54" s="2988"/>
      <c r="AY54" s="2988"/>
      <c r="AZ54" s="2988"/>
      <c r="BA54" s="2988"/>
      <c r="BB54" s="2988"/>
      <c r="BC54" s="2988"/>
      <c r="BD54" s="3533" t="s">
        <v>139</v>
      </c>
      <c r="BE54" s="3533"/>
      <c r="BF54" s="2988" t="s">
        <v>2562</v>
      </c>
      <c r="BG54" s="2988"/>
      <c r="BH54" s="2988"/>
      <c r="BI54" s="2988"/>
      <c r="BJ54" s="2988"/>
      <c r="BK54" s="2988"/>
      <c r="BL54" s="2988"/>
      <c r="BM54" s="2989"/>
      <c r="BN54" s="809"/>
      <c r="BO54" s="809"/>
      <c r="BP54" s="809"/>
    </row>
    <row r="55" spans="2:68" s="807" customFormat="1" ht="10.5" customHeight="1">
      <c r="B55" s="2973"/>
      <c r="C55" s="2974"/>
      <c r="D55" s="2974"/>
      <c r="E55" s="2974"/>
      <c r="F55" s="2974"/>
      <c r="G55" s="2974"/>
      <c r="H55" s="2974"/>
      <c r="I55" s="2974"/>
      <c r="J55" s="2974"/>
      <c r="K55" s="2974"/>
      <c r="L55" s="2974"/>
      <c r="M55" s="2974"/>
      <c r="N55" s="2975"/>
      <c r="O55" s="3579"/>
      <c r="P55" s="3579"/>
      <c r="Q55" s="3579"/>
      <c r="R55" s="3579"/>
      <c r="S55" s="3579"/>
      <c r="T55" s="3579"/>
      <c r="U55" s="3579"/>
      <c r="V55" s="3579"/>
      <c r="W55" s="3579"/>
      <c r="X55" s="3579"/>
      <c r="Y55" s="3579"/>
      <c r="Z55" s="3579"/>
      <c r="AA55" s="3579"/>
      <c r="AB55" s="3579"/>
      <c r="AC55" s="3579"/>
      <c r="AD55" s="3579"/>
      <c r="AE55" s="3579"/>
      <c r="AF55" s="3579"/>
      <c r="AG55" s="3579"/>
      <c r="AH55" s="3579"/>
      <c r="AI55" s="3579"/>
      <c r="AJ55" s="2982"/>
      <c r="AK55" s="2983"/>
      <c r="AL55" s="2983"/>
      <c r="AM55" s="2983"/>
      <c r="AN55" s="2983"/>
      <c r="AO55" s="2983"/>
      <c r="AP55" s="2983"/>
      <c r="AQ55" s="2983"/>
      <c r="AR55" s="2983"/>
      <c r="AS55" s="2984"/>
      <c r="AT55" s="3533"/>
      <c r="AU55" s="3533"/>
      <c r="AV55" s="2988"/>
      <c r="AW55" s="2988"/>
      <c r="AX55" s="2988"/>
      <c r="AY55" s="2988"/>
      <c r="AZ55" s="2988"/>
      <c r="BA55" s="2988"/>
      <c r="BB55" s="2988"/>
      <c r="BC55" s="2988"/>
      <c r="BD55" s="3533"/>
      <c r="BE55" s="3533"/>
      <c r="BF55" s="2988"/>
      <c r="BG55" s="2988"/>
      <c r="BH55" s="2988"/>
      <c r="BI55" s="2988"/>
      <c r="BJ55" s="2988"/>
      <c r="BK55" s="2988"/>
      <c r="BL55" s="2988"/>
      <c r="BM55" s="2989"/>
      <c r="BN55" s="809"/>
      <c r="BO55" s="809"/>
      <c r="BP55" s="809"/>
    </row>
    <row r="56" spans="2:68" ht="4.5" customHeight="1">
      <c r="B56" s="3575"/>
      <c r="C56" s="3576"/>
      <c r="D56" s="3576"/>
      <c r="E56" s="3576"/>
      <c r="F56" s="3576"/>
      <c r="G56" s="3576"/>
      <c r="H56" s="3576"/>
      <c r="I56" s="3576"/>
      <c r="J56" s="3576"/>
      <c r="K56" s="3576"/>
      <c r="L56" s="3576"/>
      <c r="M56" s="3576"/>
      <c r="N56" s="3577"/>
      <c r="O56" s="3580"/>
      <c r="P56" s="3580"/>
      <c r="Q56" s="3580"/>
      <c r="R56" s="3580"/>
      <c r="S56" s="3580"/>
      <c r="T56" s="3580"/>
      <c r="U56" s="3580"/>
      <c r="V56" s="3580"/>
      <c r="W56" s="3580"/>
      <c r="X56" s="3580"/>
      <c r="Y56" s="3580"/>
      <c r="Z56" s="3580"/>
      <c r="AA56" s="3580"/>
      <c r="AB56" s="3580"/>
      <c r="AC56" s="3580"/>
      <c r="AD56" s="3580"/>
      <c r="AE56" s="3580"/>
      <c r="AF56" s="3580"/>
      <c r="AG56" s="3580"/>
      <c r="AH56" s="3580"/>
      <c r="AI56" s="3580"/>
      <c r="AJ56" s="2985"/>
      <c r="AK56" s="2986"/>
      <c r="AL56" s="2986"/>
      <c r="AM56" s="2986"/>
      <c r="AN56" s="2986"/>
      <c r="AO56" s="2986"/>
      <c r="AP56" s="2986"/>
      <c r="AQ56" s="2986"/>
      <c r="AR56" s="2986"/>
      <c r="AS56" s="2987"/>
      <c r="AT56" s="847"/>
      <c r="AU56" s="847"/>
      <c r="AV56" s="848"/>
      <c r="AW56" s="848"/>
      <c r="AX56" s="848"/>
      <c r="AY56" s="848"/>
      <c r="AZ56" s="848"/>
      <c r="BA56" s="848"/>
      <c r="BB56" s="848"/>
      <c r="BC56" s="848"/>
      <c r="BD56" s="847"/>
      <c r="BE56" s="847"/>
      <c r="BF56" s="848"/>
      <c r="BG56" s="848"/>
      <c r="BH56" s="848"/>
      <c r="BI56" s="848"/>
      <c r="BJ56" s="848"/>
      <c r="BK56" s="848"/>
      <c r="BL56" s="848"/>
      <c r="BM56" s="849"/>
    </row>
    <row r="57" spans="2:68" ht="7.5" customHeight="1">
      <c r="B57" s="3543" t="s">
        <v>3724</v>
      </c>
      <c r="C57" s="3544"/>
      <c r="D57" s="3544"/>
      <c r="E57" s="3544"/>
      <c r="F57" s="3544"/>
      <c r="G57" s="3544" t="s">
        <v>2563</v>
      </c>
      <c r="H57" s="3544"/>
      <c r="I57" s="3544"/>
      <c r="J57" s="3544"/>
      <c r="K57" s="3544"/>
      <c r="L57" s="3544"/>
      <c r="M57" s="3544"/>
      <c r="N57" s="3544"/>
      <c r="O57" s="3548"/>
      <c r="P57" s="3548"/>
      <c r="Q57" s="3548"/>
      <c r="R57" s="3548"/>
      <c r="S57" s="3548"/>
      <c r="T57" s="3548"/>
      <c r="U57" s="3548"/>
      <c r="V57" s="3548"/>
      <c r="W57" s="3548"/>
      <c r="X57" s="3548"/>
      <c r="Y57" s="3548"/>
      <c r="Z57" s="3548"/>
      <c r="AA57" s="3548"/>
      <c r="AB57" s="3548"/>
      <c r="AC57" s="3548"/>
      <c r="AD57" s="3548"/>
      <c r="AE57" s="3548"/>
      <c r="AF57" s="3548"/>
      <c r="AG57" s="3548"/>
      <c r="AH57" s="3548"/>
      <c r="AI57" s="3548"/>
      <c r="AJ57" s="3548"/>
      <c r="AK57" s="3548"/>
      <c r="AL57" s="3548"/>
      <c r="AM57" s="3548"/>
      <c r="AN57" s="3548"/>
      <c r="AO57" s="3548"/>
      <c r="AP57" s="3548"/>
      <c r="AQ57" s="3548"/>
      <c r="AR57" s="3548"/>
      <c r="AS57" s="3548"/>
      <c r="AT57" s="3548"/>
      <c r="AU57" s="3548"/>
      <c r="AV57" s="3548"/>
      <c r="AW57" s="3548"/>
      <c r="AX57" s="3548"/>
      <c r="AY57" s="3548"/>
      <c r="AZ57" s="3548"/>
      <c r="BA57" s="3548"/>
      <c r="BB57" s="3548"/>
      <c r="BC57" s="3548"/>
      <c r="BD57" s="3548"/>
      <c r="BE57" s="3548"/>
      <c r="BF57" s="3548"/>
      <c r="BG57" s="3548"/>
      <c r="BH57" s="3548"/>
      <c r="BI57" s="3548"/>
      <c r="BJ57" s="3548"/>
      <c r="BK57" s="3548"/>
      <c r="BL57" s="3548"/>
      <c r="BM57" s="3549"/>
    </row>
    <row r="58" spans="2:68" ht="7.5" customHeight="1">
      <c r="B58" s="3545"/>
      <c r="C58" s="3544"/>
      <c r="D58" s="3544"/>
      <c r="E58" s="3544"/>
      <c r="F58" s="3544"/>
      <c r="G58" s="3544"/>
      <c r="H58" s="3544"/>
      <c r="I58" s="3544"/>
      <c r="J58" s="3544"/>
      <c r="K58" s="3544"/>
      <c r="L58" s="3544"/>
      <c r="M58" s="3544"/>
      <c r="N58" s="3544"/>
      <c r="O58" s="3548"/>
      <c r="P58" s="3548"/>
      <c r="Q58" s="3548"/>
      <c r="R58" s="3548"/>
      <c r="S58" s="3548"/>
      <c r="T58" s="3548"/>
      <c r="U58" s="3548"/>
      <c r="V58" s="3548"/>
      <c r="W58" s="3548"/>
      <c r="X58" s="3548"/>
      <c r="Y58" s="3548"/>
      <c r="Z58" s="3548"/>
      <c r="AA58" s="3548"/>
      <c r="AB58" s="3548"/>
      <c r="AC58" s="3548"/>
      <c r="AD58" s="3548"/>
      <c r="AE58" s="3548"/>
      <c r="AF58" s="3548"/>
      <c r="AG58" s="3548"/>
      <c r="AH58" s="3548"/>
      <c r="AI58" s="3548"/>
      <c r="AJ58" s="3548"/>
      <c r="AK58" s="3548"/>
      <c r="AL58" s="3548"/>
      <c r="AM58" s="3548"/>
      <c r="AN58" s="3548"/>
      <c r="AO58" s="3548"/>
      <c r="AP58" s="3548"/>
      <c r="AQ58" s="3548"/>
      <c r="AR58" s="3548"/>
      <c r="AS58" s="3548"/>
      <c r="AT58" s="3548"/>
      <c r="AU58" s="3548"/>
      <c r="AV58" s="3548"/>
      <c r="AW58" s="3548"/>
      <c r="AX58" s="3548"/>
      <c r="AY58" s="3548"/>
      <c r="AZ58" s="3548"/>
      <c r="BA58" s="3548"/>
      <c r="BB58" s="3548"/>
      <c r="BC58" s="3548"/>
      <c r="BD58" s="3548"/>
      <c r="BE58" s="3548"/>
      <c r="BF58" s="3548"/>
      <c r="BG58" s="3548"/>
      <c r="BH58" s="3548"/>
      <c r="BI58" s="3548"/>
      <c r="BJ58" s="3548"/>
      <c r="BK58" s="3548"/>
      <c r="BL58" s="3548"/>
      <c r="BM58" s="3549"/>
    </row>
    <row r="59" spans="2:68" ht="7.5" customHeight="1">
      <c r="B59" s="3545"/>
      <c r="C59" s="3544"/>
      <c r="D59" s="3544"/>
      <c r="E59" s="3544"/>
      <c r="F59" s="3544"/>
      <c r="G59" s="3544"/>
      <c r="H59" s="3544"/>
      <c r="I59" s="3544"/>
      <c r="J59" s="3544"/>
      <c r="K59" s="3544"/>
      <c r="L59" s="3544"/>
      <c r="M59" s="3544"/>
      <c r="N59" s="3544"/>
      <c r="O59" s="3548"/>
      <c r="P59" s="3548"/>
      <c r="Q59" s="3548"/>
      <c r="R59" s="3548"/>
      <c r="S59" s="3548"/>
      <c r="T59" s="3548"/>
      <c r="U59" s="3548"/>
      <c r="V59" s="3548"/>
      <c r="W59" s="3548"/>
      <c r="X59" s="3548"/>
      <c r="Y59" s="3548"/>
      <c r="Z59" s="3548"/>
      <c r="AA59" s="3548"/>
      <c r="AB59" s="3548"/>
      <c r="AC59" s="3548"/>
      <c r="AD59" s="3548"/>
      <c r="AE59" s="3548"/>
      <c r="AF59" s="3548"/>
      <c r="AG59" s="3548"/>
      <c r="AH59" s="3548"/>
      <c r="AI59" s="3548"/>
      <c r="AJ59" s="3548"/>
      <c r="AK59" s="3548"/>
      <c r="AL59" s="3548"/>
      <c r="AM59" s="3548"/>
      <c r="AN59" s="3548"/>
      <c r="AO59" s="3548"/>
      <c r="AP59" s="3548"/>
      <c r="AQ59" s="3548"/>
      <c r="AR59" s="3548"/>
      <c r="AS59" s="3548"/>
      <c r="AT59" s="3548"/>
      <c r="AU59" s="3548"/>
      <c r="AV59" s="3548"/>
      <c r="AW59" s="3548"/>
      <c r="AX59" s="3548"/>
      <c r="AY59" s="3548"/>
      <c r="AZ59" s="3548"/>
      <c r="BA59" s="3548"/>
      <c r="BB59" s="3548"/>
      <c r="BC59" s="3548"/>
      <c r="BD59" s="3548"/>
      <c r="BE59" s="3548"/>
      <c r="BF59" s="3548"/>
      <c r="BG59" s="3548"/>
      <c r="BH59" s="3548"/>
      <c r="BI59" s="3548"/>
      <c r="BJ59" s="3548"/>
      <c r="BK59" s="3548"/>
      <c r="BL59" s="3548"/>
      <c r="BM59" s="3549"/>
    </row>
    <row r="60" spans="2:68" ht="7.5" customHeight="1">
      <c r="B60" s="3545"/>
      <c r="C60" s="3544"/>
      <c r="D60" s="3544"/>
      <c r="E60" s="3544"/>
      <c r="F60" s="3544"/>
      <c r="G60" s="3547"/>
      <c r="H60" s="3547"/>
      <c r="I60" s="3547"/>
      <c r="J60" s="3547"/>
      <c r="K60" s="3547"/>
      <c r="L60" s="3547"/>
      <c r="M60" s="3547"/>
      <c r="N60" s="3547"/>
      <c r="O60" s="3548"/>
      <c r="P60" s="3548"/>
      <c r="Q60" s="3548"/>
      <c r="R60" s="3548"/>
      <c r="S60" s="3548"/>
      <c r="T60" s="3548"/>
      <c r="U60" s="3548"/>
      <c r="V60" s="3548"/>
      <c r="W60" s="3548"/>
      <c r="X60" s="3548"/>
      <c r="Y60" s="3548"/>
      <c r="Z60" s="3548"/>
      <c r="AA60" s="3548"/>
      <c r="AB60" s="3548"/>
      <c r="AC60" s="3548"/>
      <c r="AD60" s="3548"/>
      <c r="AE60" s="3548"/>
      <c r="AF60" s="3548"/>
      <c r="AG60" s="3548"/>
      <c r="AH60" s="3548"/>
      <c r="AI60" s="3548"/>
      <c r="AJ60" s="3548"/>
      <c r="AK60" s="3548"/>
      <c r="AL60" s="3548"/>
      <c r="AM60" s="3548"/>
      <c r="AN60" s="3548"/>
      <c r="AO60" s="3548"/>
      <c r="AP60" s="3548"/>
      <c r="AQ60" s="3548"/>
      <c r="AR60" s="3548"/>
      <c r="AS60" s="3548"/>
      <c r="AT60" s="3548"/>
      <c r="AU60" s="3548"/>
      <c r="AV60" s="3548"/>
      <c r="AW60" s="3548"/>
      <c r="AX60" s="3548"/>
      <c r="AY60" s="3548"/>
      <c r="AZ60" s="3548"/>
      <c r="BA60" s="3548"/>
      <c r="BB60" s="3548"/>
      <c r="BC60" s="3548"/>
      <c r="BD60" s="3548"/>
      <c r="BE60" s="3548"/>
      <c r="BF60" s="3548"/>
      <c r="BG60" s="3548"/>
      <c r="BH60" s="3548"/>
      <c r="BI60" s="3548"/>
      <c r="BJ60" s="3548"/>
      <c r="BK60" s="3548"/>
      <c r="BL60" s="3548"/>
      <c r="BM60" s="3549"/>
    </row>
    <row r="61" spans="2:68" ht="7.5" customHeight="1">
      <c r="B61" s="3545"/>
      <c r="C61" s="3544"/>
      <c r="D61" s="3544"/>
      <c r="E61" s="3544"/>
      <c r="F61" s="3544"/>
      <c r="G61" s="3550" t="s">
        <v>2564</v>
      </c>
      <c r="H61" s="3550"/>
      <c r="I61" s="3550"/>
      <c r="J61" s="3550"/>
      <c r="K61" s="3550"/>
      <c r="L61" s="3550"/>
      <c r="M61" s="3550"/>
      <c r="N61" s="3550"/>
      <c r="O61" s="3551" t="s">
        <v>3671</v>
      </c>
      <c r="P61" s="3551"/>
      <c r="Q61" s="3553"/>
      <c r="R61" s="3553"/>
      <c r="S61" s="3553"/>
      <c r="T61" s="3555" t="s">
        <v>3672</v>
      </c>
      <c r="U61" s="3555"/>
      <c r="V61" s="3557"/>
      <c r="W61" s="3557"/>
      <c r="X61" s="3557"/>
      <c r="Y61" s="3557"/>
      <c r="Z61" s="850"/>
      <c r="AA61" s="3559"/>
      <c r="AB61" s="3559"/>
      <c r="AC61" s="3559"/>
      <c r="AD61" s="3559"/>
      <c r="AE61" s="3559"/>
      <c r="AF61" s="3559"/>
      <c r="AG61" s="3559"/>
      <c r="AH61" s="3559"/>
      <c r="AI61" s="3559"/>
      <c r="AJ61" s="3559"/>
      <c r="AK61" s="3559"/>
      <c r="AL61" s="3559"/>
      <c r="AM61" s="3559"/>
      <c r="AN61" s="3559"/>
      <c r="AO61" s="3559"/>
      <c r="AP61" s="3559"/>
      <c r="AQ61" s="3559"/>
      <c r="AR61" s="3559"/>
      <c r="AS61" s="3559"/>
      <c r="AT61" s="3559"/>
      <c r="AU61" s="3559"/>
      <c r="AV61" s="3559"/>
      <c r="AW61" s="3559"/>
      <c r="AX61" s="3559"/>
      <c r="AY61" s="3559"/>
      <c r="AZ61" s="3559"/>
      <c r="BA61" s="3559"/>
      <c r="BB61" s="3559"/>
      <c r="BC61" s="3559"/>
      <c r="BD61" s="3559"/>
      <c r="BE61" s="3559"/>
      <c r="BF61" s="3559"/>
      <c r="BG61" s="3559"/>
      <c r="BH61" s="3559"/>
      <c r="BI61" s="3559"/>
      <c r="BJ61" s="3559"/>
      <c r="BK61" s="3559"/>
      <c r="BL61" s="3559"/>
      <c r="BM61" s="3560"/>
    </row>
    <row r="62" spans="2:68" ht="7.5" customHeight="1">
      <c r="B62" s="3545"/>
      <c r="C62" s="3544"/>
      <c r="D62" s="3544"/>
      <c r="E62" s="3544"/>
      <c r="F62" s="3544"/>
      <c r="G62" s="3544"/>
      <c r="H62" s="3544"/>
      <c r="I62" s="3544"/>
      <c r="J62" s="3544"/>
      <c r="K62" s="3544"/>
      <c r="L62" s="3544"/>
      <c r="M62" s="3544"/>
      <c r="N62" s="3544"/>
      <c r="O62" s="3552"/>
      <c r="P62" s="3552"/>
      <c r="Q62" s="3554"/>
      <c r="R62" s="3554"/>
      <c r="S62" s="3554"/>
      <c r="T62" s="3556"/>
      <c r="U62" s="3556"/>
      <c r="V62" s="3558"/>
      <c r="W62" s="3558"/>
      <c r="X62" s="3558"/>
      <c r="Y62" s="3558"/>
      <c r="Z62" s="851"/>
      <c r="AA62" s="3548"/>
      <c r="AB62" s="3548"/>
      <c r="AC62" s="3548"/>
      <c r="AD62" s="3548"/>
      <c r="AE62" s="3548"/>
      <c r="AF62" s="3548"/>
      <c r="AG62" s="3548"/>
      <c r="AH62" s="3548"/>
      <c r="AI62" s="3548"/>
      <c r="AJ62" s="3548"/>
      <c r="AK62" s="3548"/>
      <c r="AL62" s="3548"/>
      <c r="AM62" s="3548"/>
      <c r="AN62" s="3548"/>
      <c r="AO62" s="3548"/>
      <c r="AP62" s="3548"/>
      <c r="AQ62" s="3548"/>
      <c r="AR62" s="3548"/>
      <c r="AS62" s="3548"/>
      <c r="AT62" s="3548"/>
      <c r="AU62" s="3548"/>
      <c r="AV62" s="3548"/>
      <c r="AW62" s="3548"/>
      <c r="AX62" s="3548"/>
      <c r="AY62" s="3548"/>
      <c r="AZ62" s="3548"/>
      <c r="BA62" s="3548"/>
      <c r="BB62" s="3548"/>
      <c r="BC62" s="3548"/>
      <c r="BD62" s="3548"/>
      <c r="BE62" s="3548"/>
      <c r="BF62" s="3548"/>
      <c r="BG62" s="3548"/>
      <c r="BH62" s="3548"/>
      <c r="BI62" s="3548"/>
      <c r="BJ62" s="3548"/>
      <c r="BK62" s="3548"/>
      <c r="BL62" s="3548"/>
      <c r="BM62" s="3549"/>
    </row>
    <row r="63" spans="2:68" ht="7.5" customHeight="1">
      <c r="B63" s="3545"/>
      <c r="C63" s="3544"/>
      <c r="D63" s="3544"/>
      <c r="E63" s="3544"/>
      <c r="F63" s="3544"/>
      <c r="G63" s="3544"/>
      <c r="H63" s="3544"/>
      <c r="I63" s="3544"/>
      <c r="J63" s="3544"/>
      <c r="K63" s="3544"/>
      <c r="L63" s="3544"/>
      <c r="M63" s="3544"/>
      <c r="N63" s="3544"/>
      <c r="O63" s="3552"/>
      <c r="P63" s="3552"/>
      <c r="Q63" s="3554"/>
      <c r="R63" s="3554"/>
      <c r="S63" s="3554"/>
      <c r="T63" s="3556"/>
      <c r="U63" s="3556"/>
      <c r="V63" s="3558"/>
      <c r="W63" s="3558"/>
      <c r="X63" s="3558"/>
      <c r="Y63" s="3558"/>
      <c r="Z63" s="851"/>
      <c r="AA63" s="3548"/>
      <c r="AB63" s="3548"/>
      <c r="AC63" s="3548"/>
      <c r="AD63" s="3548"/>
      <c r="AE63" s="3548"/>
      <c r="AF63" s="3548"/>
      <c r="AG63" s="3548"/>
      <c r="AH63" s="3548"/>
      <c r="AI63" s="3548"/>
      <c r="AJ63" s="3548"/>
      <c r="AK63" s="3548"/>
      <c r="AL63" s="3548"/>
      <c r="AM63" s="3548"/>
      <c r="AN63" s="3548"/>
      <c r="AO63" s="3548"/>
      <c r="AP63" s="3548"/>
      <c r="AQ63" s="3548"/>
      <c r="AR63" s="3548"/>
      <c r="AS63" s="3548"/>
      <c r="AT63" s="3548"/>
      <c r="AU63" s="3548"/>
      <c r="AV63" s="3548"/>
      <c r="AW63" s="3548"/>
      <c r="AX63" s="3548"/>
      <c r="AY63" s="3548"/>
      <c r="AZ63" s="3548"/>
      <c r="BA63" s="3548"/>
      <c r="BB63" s="3548"/>
      <c r="BC63" s="3548"/>
      <c r="BD63" s="3548"/>
      <c r="BE63" s="3548"/>
      <c r="BF63" s="3548"/>
      <c r="BG63" s="3548"/>
      <c r="BH63" s="3548"/>
      <c r="BI63" s="3548"/>
      <c r="BJ63" s="3548"/>
      <c r="BK63" s="3548"/>
      <c r="BL63" s="3548"/>
      <c r="BM63" s="3549"/>
    </row>
    <row r="64" spans="2:68" ht="7.5" customHeight="1">
      <c r="B64" s="3546"/>
      <c r="C64" s="3547"/>
      <c r="D64" s="3547"/>
      <c r="E64" s="3547"/>
      <c r="F64" s="3547"/>
      <c r="G64" s="3544"/>
      <c r="H64" s="3544"/>
      <c r="I64" s="3544"/>
      <c r="J64" s="3544"/>
      <c r="K64" s="3544"/>
      <c r="L64" s="3544"/>
      <c r="M64" s="3544"/>
      <c r="N64" s="3544"/>
      <c r="O64" s="3552"/>
      <c r="P64" s="3552"/>
      <c r="Q64" s="3554"/>
      <c r="R64" s="3554"/>
      <c r="S64" s="3554"/>
      <c r="T64" s="3556"/>
      <c r="U64" s="3556"/>
      <c r="V64" s="3558"/>
      <c r="W64" s="3558"/>
      <c r="X64" s="3558"/>
      <c r="Y64" s="3558"/>
      <c r="Z64" s="851"/>
      <c r="AA64" s="3548"/>
      <c r="AB64" s="3548"/>
      <c r="AC64" s="3548"/>
      <c r="AD64" s="3548"/>
      <c r="AE64" s="3548"/>
      <c r="AF64" s="3548"/>
      <c r="AG64" s="3548"/>
      <c r="AH64" s="3548"/>
      <c r="AI64" s="3548"/>
      <c r="AJ64" s="3548"/>
      <c r="AK64" s="3548"/>
      <c r="AL64" s="3548"/>
      <c r="AM64" s="3548"/>
      <c r="AN64" s="3548"/>
      <c r="AO64" s="3548"/>
      <c r="AP64" s="3548"/>
      <c r="AQ64" s="3548"/>
      <c r="AR64" s="3548"/>
      <c r="AS64" s="3548"/>
      <c r="AT64" s="3548"/>
      <c r="AU64" s="3548"/>
      <c r="AV64" s="3548"/>
      <c r="AW64" s="3548"/>
      <c r="AX64" s="3548"/>
      <c r="AY64" s="3548"/>
      <c r="AZ64" s="3548"/>
      <c r="BA64" s="3548"/>
      <c r="BB64" s="3548"/>
      <c r="BC64" s="3548"/>
      <c r="BD64" s="3548"/>
      <c r="BE64" s="3548"/>
      <c r="BF64" s="3548"/>
      <c r="BG64" s="3548"/>
      <c r="BH64" s="3548"/>
      <c r="BI64" s="3548"/>
      <c r="BJ64" s="3548"/>
      <c r="BK64" s="3548"/>
      <c r="BL64" s="3548"/>
      <c r="BM64" s="3549"/>
    </row>
    <row r="65" spans="2:67" ht="7.5" customHeight="1">
      <c r="B65" s="3520" t="s">
        <v>2596</v>
      </c>
      <c r="C65" s="3521"/>
      <c r="D65" s="3521"/>
      <c r="E65" s="3521"/>
      <c r="F65" s="3521"/>
      <c r="G65" s="3521"/>
      <c r="H65" s="3521"/>
      <c r="I65" s="3521"/>
      <c r="J65" s="3521"/>
      <c r="K65" s="3521"/>
      <c r="L65" s="3521"/>
      <c r="M65" s="3521"/>
      <c r="N65" s="3522"/>
      <c r="O65" s="852"/>
      <c r="P65" s="852"/>
      <c r="Q65" s="852"/>
      <c r="R65" s="852"/>
      <c r="S65" s="852"/>
      <c r="T65" s="852"/>
      <c r="U65" s="852"/>
      <c r="V65" s="852"/>
      <c r="W65" s="852"/>
      <c r="X65" s="852"/>
      <c r="Y65" s="852"/>
      <c r="Z65" s="852"/>
      <c r="AA65" s="852"/>
      <c r="AB65" s="852"/>
      <c r="AC65" s="853"/>
      <c r="AD65" s="854"/>
      <c r="AE65" s="854"/>
      <c r="AF65" s="854"/>
      <c r="AG65" s="854"/>
      <c r="AH65" s="854"/>
      <c r="AI65" s="855"/>
      <c r="AJ65" s="856"/>
      <c r="AK65" s="852"/>
      <c r="AL65" s="3490" t="s">
        <v>2566</v>
      </c>
      <c r="AM65" s="3490"/>
      <c r="AN65" s="3490"/>
      <c r="AO65" s="852"/>
      <c r="AP65" s="857"/>
      <c r="AQ65" s="857"/>
      <c r="AR65" s="857"/>
      <c r="AS65" s="857"/>
      <c r="AT65" s="857"/>
      <c r="AU65" s="857"/>
      <c r="AV65" s="857"/>
      <c r="AW65" s="857"/>
      <c r="AX65" s="857"/>
      <c r="AY65" s="857"/>
      <c r="AZ65" s="857"/>
      <c r="BA65" s="857"/>
      <c r="BB65" s="858"/>
      <c r="BC65" s="858"/>
      <c r="BD65" s="858"/>
      <c r="BE65" s="858"/>
      <c r="BF65" s="858"/>
      <c r="BG65" s="858"/>
      <c r="BH65" s="858"/>
      <c r="BI65" s="858"/>
      <c r="BJ65" s="858"/>
      <c r="BK65" s="858"/>
      <c r="BL65" s="858"/>
      <c r="BM65" s="859"/>
    </row>
    <row r="66" spans="2:67" ht="7.5" customHeight="1">
      <c r="B66" s="3523"/>
      <c r="C66" s="3524"/>
      <c r="D66" s="3524"/>
      <c r="E66" s="3524"/>
      <c r="F66" s="3524"/>
      <c r="G66" s="3524"/>
      <c r="H66" s="3524"/>
      <c r="I66" s="3524"/>
      <c r="J66" s="3524"/>
      <c r="K66" s="3524"/>
      <c r="L66" s="3524"/>
      <c r="M66" s="3524"/>
      <c r="N66" s="3525"/>
      <c r="O66" s="3475" t="s">
        <v>139</v>
      </c>
      <c r="P66" s="3475"/>
      <c r="Q66" s="3529" t="s">
        <v>2597</v>
      </c>
      <c r="R66" s="3529"/>
      <c r="S66" s="3529"/>
      <c r="T66" s="3529"/>
      <c r="U66" s="3529"/>
      <c r="V66" s="3529"/>
      <c r="W66" s="3529"/>
      <c r="X66" s="3529"/>
      <c r="Y66" s="3529"/>
      <c r="Z66" s="3529"/>
      <c r="AA66" s="3529"/>
      <c r="AB66" s="3529"/>
      <c r="AC66" s="3530" t="s">
        <v>2598</v>
      </c>
      <c r="AD66" s="3531"/>
      <c r="AE66" s="3531"/>
      <c r="AF66" s="3531"/>
      <c r="AG66" s="3531"/>
      <c r="AH66" s="3531"/>
      <c r="AI66" s="3532"/>
      <c r="AJ66" s="860"/>
      <c r="AK66" s="861"/>
      <c r="AL66" s="3491" t="s">
        <v>140</v>
      </c>
      <c r="AM66" s="3491"/>
      <c r="AN66" s="3492"/>
      <c r="AO66" s="3493"/>
      <c r="AP66" s="3494"/>
      <c r="AQ66" s="3542" t="s">
        <v>477</v>
      </c>
      <c r="AR66" s="3436"/>
      <c r="AS66" s="3493"/>
      <c r="AT66" s="3494"/>
      <c r="AU66" s="3542" t="s">
        <v>5</v>
      </c>
      <c r="AV66" s="3436"/>
      <c r="AW66" s="3493"/>
      <c r="AX66" s="3494"/>
      <c r="AY66" s="3542" t="s">
        <v>478</v>
      </c>
      <c r="AZ66" s="3434"/>
      <c r="BA66" s="3434" t="s">
        <v>3725</v>
      </c>
      <c r="BB66" s="3434"/>
      <c r="BC66" s="3537"/>
      <c r="BD66" s="3537"/>
      <c r="BE66" s="3537"/>
      <c r="BF66" s="3537"/>
      <c r="BG66" s="3537"/>
      <c r="BH66" s="3537"/>
      <c r="BI66" s="3537"/>
      <c r="BJ66" s="3537"/>
      <c r="BK66" s="3538" t="s">
        <v>3726</v>
      </c>
      <c r="BL66" s="3538"/>
      <c r="BM66" s="3539"/>
    </row>
    <row r="67" spans="2:67" ht="9" customHeight="1">
      <c r="B67" s="3523"/>
      <c r="C67" s="3524"/>
      <c r="D67" s="3524"/>
      <c r="E67" s="3524"/>
      <c r="F67" s="3524"/>
      <c r="G67" s="3524"/>
      <c r="H67" s="3524"/>
      <c r="I67" s="3524"/>
      <c r="J67" s="3524"/>
      <c r="K67" s="3524"/>
      <c r="L67" s="3524"/>
      <c r="M67" s="3524"/>
      <c r="N67" s="3525"/>
      <c r="O67" s="3475"/>
      <c r="P67" s="3475"/>
      <c r="Q67" s="3529"/>
      <c r="R67" s="3529"/>
      <c r="S67" s="3529"/>
      <c r="T67" s="3529"/>
      <c r="U67" s="3529"/>
      <c r="V67" s="3529"/>
      <c r="W67" s="3529"/>
      <c r="X67" s="3529"/>
      <c r="Y67" s="3529"/>
      <c r="Z67" s="3529"/>
      <c r="AA67" s="3529"/>
      <c r="AB67" s="3529"/>
      <c r="AC67" s="3530"/>
      <c r="AD67" s="3531"/>
      <c r="AE67" s="3531"/>
      <c r="AF67" s="3531"/>
      <c r="AG67" s="3531"/>
      <c r="AH67" s="3531"/>
      <c r="AI67" s="3532"/>
      <c r="AJ67" s="860"/>
      <c r="AK67" s="861"/>
      <c r="AL67" s="3491"/>
      <c r="AM67" s="3491"/>
      <c r="AN67" s="3492"/>
      <c r="AO67" s="3495"/>
      <c r="AP67" s="3496"/>
      <c r="AQ67" s="3542"/>
      <c r="AR67" s="3436"/>
      <c r="AS67" s="3495"/>
      <c r="AT67" s="3496"/>
      <c r="AU67" s="3542"/>
      <c r="AV67" s="3436"/>
      <c r="AW67" s="3495"/>
      <c r="AX67" s="3496"/>
      <c r="AY67" s="3542"/>
      <c r="AZ67" s="3434"/>
      <c r="BA67" s="3434"/>
      <c r="BB67" s="3434"/>
      <c r="BC67" s="3537"/>
      <c r="BD67" s="3537"/>
      <c r="BE67" s="3537"/>
      <c r="BF67" s="3537"/>
      <c r="BG67" s="3537"/>
      <c r="BH67" s="3537"/>
      <c r="BI67" s="3537"/>
      <c r="BJ67" s="3537"/>
      <c r="BK67" s="3538"/>
      <c r="BL67" s="3538"/>
      <c r="BM67" s="3539"/>
    </row>
    <row r="68" spans="2:67" ht="4.5" customHeight="1">
      <c r="B68" s="3523"/>
      <c r="C68" s="3524"/>
      <c r="D68" s="3524"/>
      <c r="E68" s="3524"/>
      <c r="F68" s="3524"/>
      <c r="G68" s="3524"/>
      <c r="H68" s="3524"/>
      <c r="I68" s="3524"/>
      <c r="J68" s="3524"/>
      <c r="K68" s="3524"/>
      <c r="L68" s="3524"/>
      <c r="M68" s="3524"/>
      <c r="N68" s="3525"/>
      <c r="O68" s="862"/>
      <c r="P68" s="862"/>
      <c r="Q68" s="818"/>
      <c r="R68" s="818"/>
      <c r="S68" s="818"/>
      <c r="T68" s="818"/>
      <c r="U68" s="818"/>
      <c r="V68" s="818"/>
      <c r="W68" s="818"/>
      <c r="X68" s="818"/>
      <c r="Y68" s="818"/>
      <c r="Z68" s="818"/>
      <c r="AA68" s="818"/>
      <c r="AB68" s="818"/>
      <c r="AC68" s="863"/>
      <c r="AD68" s="864"/>
      <c r="AE68" s="864"/>
      <c r="AF68" s="864"/>
      <c r="AG68" s="864"/>
      <c r="AH68" s="864"/>
      <c r="AI68" s="865"/>
      <c r="AJ68" s="866"/>
      <c r="AK68" s="862"/>
      <c r="AL68" s="862"/>
      <c r="AM68" s="862"/>
      <c r="AN68" s="862"/>
      <c r="AO68" s="862"/>
      <c r="AP68" s="867"/>
      <c r="AQ68" s="867"/>
      <c r="AR68" s="867"/>
      <c r="AS68" s="867"/>
      <c r="AT68" s="867"/>
      <c r="AU68" s="867"/>
      <c r="AV68" s="867"/>
      <c r="AW68" s="867"/>
      <c r="AX68" s="867"/>
      <c r="AY68" s="867"/>
      <c r="AZ68" s="867"/>
      <c r="BA68" s="867"/>
      <c r="BB68" s="868"/>
      <c r="BC68" s="868"/>
      <c r="BD68" s="868"/>
      <c r="BE68" s="868"/>
      <c r="BF68" s="868"/>
      <c r="BG68" s="868"/>
      <c r="BH68" s="868"/>
      <c r="BI68" s="868"/>
      <c r="BJ68" s="868"/>
      <c r="BK68" s="868"/>
      <c r="BL68" s="868"/>
      <c r="BM68" s="869"/>
    </row>
    <row r="69" spans="2:67" ht="8.25" customHeight="1">
      <c r="B69" s="3523"/>
      <c r="C69" s="3524"/>
      <c r="D69" s="3524"/>
      <c r="E69" s="3524"/>
      <c r="F69" s="3524"/>
      <c r="G69" s="3524"/>
      <c r="H69" s="3524"/>
      <c r="I69" s="3524"/>
      <c r="J69" s="3524"/>
      <c r="K69" s="3524"/>
      <c r="L69" s="3524"/>
      <c r="M69" s="3524"/>
      <c r="N69" s="3525"/>
      <c r="O69" s="3540" t="s">
        <v>139</v>
      </c>
      <c r="P69" s="3540"/>
      <c r="Q69" s="3541" t="s">
        <v>3727</v>
      </c>
      <c r="R69" s="3541"/>
      <c r="S69" s="3541"/>
      <c r="T69" s="3541"/>
      <c r="U69" s="3541"/>
      <c r="V69" s="3541"/>
      <c r="W69" s="3541"/>
      <c r="X69" s="3541"/>
      <c r="Y69" s="3541"/>
      <c r="Z69" s="3541"/>
      <c r="AA69" s="3541"/>
      <c r="AB69" s="3541"/>
      <c r="AC69" s="3541"/>
      <c r="AD69" s="3529"/>
      <c r="AE69" s="3529"/>
      <c r="AF69" s="3529"/>
      <c r="AG69" s="3529"/>
      <c r="AH69" s="3529"/>
      <c r="AI69" s="3529"/>
      <c r="AJ69" s="3529"/>
      <c r="AK69" s="3541"/>
      <c r="AL69" s="3541"/>
      <c r="AM69" s="3541"/>
      <c r="AN69" s="3541"/>
      <c r="AO69" s="3541"/>
      <c r="AP69" s="3541"/>
      <c r="AQ69" s="3541"/>
      <c r="AR69" s="3541"/>
      <c r="AS69" s="3541"/>
      <c r="AT69" s="3541"/>
      <c r="AU69" s="3541"/>
      <c r="AV69" s="3541"/>
      <c r="AW69" s="3541"/>
      <c r="AX69" s="3541"/>
      <c r="AY69" s="870"/>
      <c r="AZ69" s="870"/>
      <c r="BA69" s="870"/>
      <c r="BB69" s="870"/>
      <c r="BC69" s="870"/>
      <c r="BD69" s="870"/>
      <c r="BE69" s="870"/>
      <c r="BF69" s="870"/>
      <c r="BG69" s="870"/>
      <c r="BH69" s="870"/>
      <c r="BI69" s="870"/>
      <c r="BJ69" s="870"/>
      <c r="BK69" s="870"/>
      <c r="BL69" s="870"/>
      <c r="BM69" s="871"/>
    </row>
    <row r="70" spans="2:67" ht="8.25" customHeight="1">
      <c r="B70" s="3523"/>
      <c r="C70" s="3524"/>
      <c r="D70" s="3524"/>
      <c r="E70" s="3524"/>
      <c r="F70" s="3524"/>
      <c r="G70" s="3524"/>
      <c r="H70" s="3524"/>
      <c r="I70" s="3524"/>
      <c r="J70" s="3524"/>
      <c r="K70" s="3524"/>
      <c r="L70" s="3524"/>
      <c r="M70" s="3524"/>
      <c r="N70" s="3525"/>
      <c r="O70" s="3475"/>
      <c r="P70" s="3475"/>
      <c r="Q70" s="3529"/>
      <c r="R70" s="3529"/>
      <c r="S70" s="3529"/>
      <c r="T70" s="3529"/>
      <c r="U70" s="3529"/>
      <c r="V70" s="3529"/>
      <c r="W70" s="3529"/>
      <c r="X70" s="3529"/>
      <c r="Y70" s="3529"/>
      <c r="Z70" s="3529"/>
      <c r="AA70" s="3529"/>
      <c r="AB70" s="3529"/>
      <c r="AC70" s="3529"/>
      <c r="AD70" s="3529"/>
      <c r="AE70" s="3529"/>
      <c r="AF70" s="3529"/>
      <c r="AG70" s="3529"/>
      <c r="AH70" s="3529"/>
      <c r="AI70" s="3529"/>
      <c r="AJ70" s="3529"/>
      <c r="AK70" s="3529"/>
      <c r="AL70" s="3529"/>
      <c r="AM70" s="3529"/>
      <c r="AN70" s="3529"/>
      <c r="AO70" s="3529"/>
      <c r="AP70" s="3529"/>
      <c r="AQ70" s="3529"/>
      <c r="AR70" s="3529"/>
      <c r="AS70" s="3529"/>
      <c r="AT70" s="3529"/>
      <c r="AU70" s="3529"/>
      <c r="AV70" s="3529"/>
      <c r="AW70" s="3529"/>
      <c r="AX70" s="3529"/>
      <c r="AY70" s="872"/>
      <c r="AZ70" s="872"/>
      <c r="BA70" s="872"/>
      <c r="BB70" s="872"/>
      <c r="BC70" s="872"/>
      <c r="BD70" s="872"/>
      <c r="BE70" s="872"/>
      <c r="BF70" s="872"/>
      <c r="BG70" s="872"/>
      <c r="BH70" s="872"/>
      <c r="BI70" s="872"/>
      <c r="BJ70" s="872"/>
      <c r="BK70" s="872"/>
      <c r="BL70" s="872"/>
      <c r="BM70" s="873"/>
    </row>
    <row r="71" spans="2:67" ht="8.25" customHeight="1">
      <c r="B71" s="3523"/>
      <c r="C71" s="3524"/>
      <c r="D71" s="3524"/>
      <c r="E71" s="3524"/>
      <c r="F71" s="3524"/>
      <c r="G71" s="3524"/>
      <c r="H71" s="3524"/>
      <c r="I71" s="3524"/>
      <c r="J71" s="3524"/>
      <c r="K71" s="3524"/>
      <c r="L71" s="3524"/>
      <c r="M71" s="3524"/>
      <c r="N71" s="3525"/>
      <c r="O71" s="874"/>
      <c r="P71" s="875"/>
      <c r="Q71" s="3533" t="s">
        <v>139</v>
      </c>
      <c r="R71" s="3533"/>
      <c r="S71" s="3478" t="s">
        <v>3728</v>
      </c>
      <c r="T71" s="3478"/>
      <c r="U71" s="3478"/>
      <c r="V71" s="3478"/>
      <c r="W71" s="3478"/>
      <c r="X71" s="3478"/>
      <c r="Y71" s="3478"/>
      <c r="Z71" s="3478"/>
      <c r="AA71" s="3478"/>
      <c r="AB71" s="3478"/>
      <c r="AC71" s="3478"/>
      <c r="AD71" s="3478"/>
      <c r="AE71" s="3478"/>
      <c r="AF71" s="3478"/>
      <c r="AG71" s="3478"/>
      <c r="AH71" s="3478"/>
      <c r="AI71" s="3478"/>
      <c r="AJ71" s="3478"/>
      <c r="AK71" s="3478"/>
      <c r="AL71" s="3478"/>
      <c r="AM71" s="3478"/>
      <c r="AN71" s="3478"/>
      <c r="AO71" s="3478"/>
      <c r="AP71" s="3478"/>
      <c r="AQ71" s="3478"/>
      <c r="AR71" s="3478"/>
      <c r="AS71" s="3478"/>
      <c r="AT71" s="3478"/>
      <c r="AU71" s="3478"/>
      <c r="AV71" s="3478"/>
      <c r="AW71" s="3478"/>
      <c r="AX71" s="3478"/>
      <c r="AY71" s="3478"/>
      <c r="AZ71" s="3478"/>
      <c r="BA71" s="3478"/>
      <c r="BB71" s="3478"/>
      <c r="BC71" s="3478"/>
      <c r="BD71" s="3478"/>
      <c r="BE71" s="3478"/>
      <c r="BF71" s="3478"/>
      <c r="BG71" s="3478"/>
      <c r="BH71" s="3478"/>
      <c r="BI71" s="3478"/>
      <c r="BJ71" s="3478"/>
      <c r="BK71" s="3478"/>
      <c r="BL71" s="3478"/>
      <c r="BM71" s="3479"/>
      <c r="BN71" s="876"/>
      <c r="BO71" s="876"/>
    </row>
    <row r="72" spans="2:67" ht="8.25" customHeight="1">
      <c r="B72" s="3523"/>
      <c r="C72" s="3524"/>
      <c r="D72" s="3524"/>
      <c r="E72" s="3524"/>
      <c r="F72" s="3524"/>
      <c r="G72" s="3524"/>
      <c r="H72" s="3524"/>
      <c r="I72" s="3524"/>
      <c r="J72" s="3524"/>
      <c r="K72" s="3524"/>
      <c r="L72" s="3524"/>
      <c r="M72" s="3524"/>
      <c r="N72" s="3525"/>
      <c r="O72" s="868"/>
      <c r="P72" s="875"/>
      <c r="Q72" s="3533"/>
      <c r="R72" s="3533"/>
      <c r="S72" s="3478"/>
      <c r="T72" s="3478"/>
      <c r="U72" s="3478"/>
      <c r="V72" s="3478"/>
      <c r="W72" s="3478"/>
      <c r="X72" s="3478"/>
      <c r="Y72" s="3478"/>
      <c r="Z72" s="3478"/>
      <c r="AA72" s="3478"/>
      <c r="AB72" s="3478"/>
      <c r="AC72" s="3478"/>
      <c r="AD72" s="3478"/>
      <c r="AE72" s="3478"/>
      <c r="AF72" s="3478"/>
      <c r="AG72" s="3478"/>
      <c r="AH72" s="3478"/>
      <c r="AI72" s="3478"/>
      <c r="AJ72" s="3478"/>
      <c r="AK72" s="3478"/>
      <c r="AL72" s="3478"/>
      <c r="AM72" s="3478"/>
      <c r="AN72" s="3478"/>
      <c r="AO72" s="3478"/>
      <c r="AP72" s="3478"/>
      <c r="AQ72" s="3478"/>
      <c r="AR72" s="3478"/>
      <c r="AS72" s="3478"/>
      <c r="AT72" s="3478"/>
      <c r="AU72" s="3478"/>
      <c r="AV72" s="3478"/>
      <c r="AW72" s="3478"/>
      <c r="AX72" s="3478"/>
      <c r="AY72" s="3478"/>
      <c r="AZ72" s="3478"/>
      <c r="BA72" s="3478"/>
      <c r="BB72" s="3478"/>
      <c r="BC72" s="3478"/>
      <c r="BD72" s="3478"/>
      <c r="BE72" s="3478"/>
      <c r="BF72" s="3478"/>
      <c r="BG72" s="3478"/>
      <c r="BH72" s="3478"/>
      <c r="BI72" s="3478"/>
      <c r="BJ72" s="3478"/>
      <c r="BK72" s="3478"/>
      <c r="BL72" s="3478"/>
      <c r="BM72" s="3479"/>
      <c r="BN72" s="876"/>
      <c r="BO72" s="876"/>
    </row>
    <row r="73" spans="2:67" ht="8.25" customHeight="1">
      <c r="B73" s="3523"/>
      <c r="C73" s="3524"/>
      <c r="D73" s="3524"/>
      <c r="E73" s="3524"/>
      <c r="F73" s="3524"/>
      <c r="G73" s="3524"/>
      <c r="H73" s="3524"/>
      <c r="I73" s="3524"/>
      <c r="J73" s="3524"/>
      <c r="K73" s="3524"/>
      <c r="L73" s="3524"/>
      <c r="M73" s="3524"/>
      <c r="N73" s="3525"/>
      <c r="O73" s="868"/>
      <c r="P73" s="875"/>
      <c r="Q73" s="3533" t="s">
        <v>139</v>
      </c>
      <c r="R73" s="3533"/>
      <c r="S73" s="3478" t="s">
        <v>3729</v>
      </c>
      <c r="T73" s="3478"/>
      <c r="U73" s="3478"/>
      <c r="V73" s="3478"/>
      <c r="W73" s="3478"/>
      <c r="X73" s="3478"/>
      <c r="Y73" s="3478"/>
      <c r="Z73" s="3478"/>
      <c r="AA73" s="3478"/>
      <c r="AB73" s="3478"/>
      <c r="AC73" s="3478"/>
      <c r="AD73" s="3478"/>
      <c r="AE73" s="3478"/>
      <c r="AF73" s="3478"/>
      <c r="AG73" s="3478"/>
      <c r="AH73" s="3478"/>
      <c r="AI73" s="3478"/>
      <c r="AJ73" s="3478"/>
      <c r="AK73" s="3478"/>
      <c r="AL73" s="3478"/>
      <c r="AM73" s="3478"/>
      <c r="AN73" s="3478"/>
      <c r="AO73" s="3478"/>
      <c r="AP73" s="3478"/>
      <c r="AQ73" s="3478"/>
      <c r="AR73" s="3478"/>
      <c r="AS73" s="3478"/>
      <c r="AT73" s="3478"/>
      <c r="AU73" s="3478"/>
      <c r="AV73" s="3478"/>
      <c r="AW73" s="3478"/>
      <c r="AX73" s="3478"/>
      <c r="AY73" s="3478"/>
      <c r="AZ73" s="3478"/>
      <c r="BA73" s="3478"/>
      <c r="BB73" s="3478"/>
      <c r="BC73" s="3478"/>
      <c r="BD73" s="3478"/>
      <c r="BE73" s="3478"/>
      <c r="BF73" s="3478"/>
      <c r="BG73" s="3478"/>
      <c r="BH73" s="3478"/>
      <c r="BI73" s="3478"/>
      <c r="BJ73" s="3478"/>
      <c r="BK73" s="3478"/>
      <c r="BL73" s="3478"/>
      <c r="BM73" s="3479"/>
      <c r="BN73" s="876"/>
      <c r="BO73" s="876"/>
    </row>
    <row r="74" spans="2:67" ht="8.25" customHeight="1">
      <c r="B74" s="3526"/>
      <c r="C74" s="3527"/>
      <c r="D74" s="3527"/>
      <c r="E74" s="3527"/>
      <c r="F74" s="3527"/>
      <c r="G74" s="3527"/>
      <c r="H74" s="3527"/>
      <c r="I74" s="3527"/>
      <c r="J74" s="3527"/>
      <c r="K74" s="3527"/>
      <c r="L74" s="3527"/>
      <c r="M74" s="3527"/>
      <c r="N74" s="3528"/>
      <c r="O74" s="877"/>
      <c r="P74" s="847"/>
      <c r="Q74" s="3534"/>
      <c r="R74" s="3534"/>
      <c r="S74" s="3535"/>
      <c r="T74" s="3535"/>
      <c r="U74" s="3535"/>
      <c r="V74" s="3535"/>
      <c r="W74" s="3535"/>
      <c r="X74" s="3535"/>
      <c r="Y74" s="3535"/>
      <c r="Z74" s="3535"/>
      <c r="AA74" s="3535"/>
      <c r="AB74" s="3535"/>
      <c r="AC74" s="3535"/>
      <c r="AD74" s="3535"/>
      <c r="AE74" s="3535"/>
      <c r="AF74" s="3535"/>
      <c r="AG74" s="3535"/>
      <c r="AH74" s="3535"/>
      <c r="AI74" s="3535"/>
      <c r="AJ74" s="3535"/>
      <c r="AK74" s="3535"/>
      <c r="AL74" s="3535"/>
      <c r="AM74" s="3535"/>
      <c r="AN74" s="3535"/>
      <c r="AO74" s="3535"/>
      <c r="AP74" s="3535"/>
      <c r="AQ74" s="3535"/>
      <c r="AR74" s="3535"/>
      <c r="AS74" s="3535"/>
      <c r="AT74" s="3535"/>
      <c r="AU74" s="3535"/>
      <c r="AV74" s="3535"/>
      <c r="AW74" s="3535"/>
      <c r="AX74" s="3535"/>
      <c r="AY74" s="3535"/>
      <c r="AZ74" s="3535"/>
      <c r="BA74" s="3535"/>
      <c r="BB74" s="3535"/>
      <c r="BC74" s="3535"/>
      <c r="BD74" s="3535"/>
      <c r="BE74" s="3535"/>
      <c r="BF74" s="3535"/>
      <c r="BG74" s="3535"/>
      <c r="BH74" s="3535"/>
      <c r="BI74" s="3535"/>
      <c r="BJ74" s="3535"/>
      <c r="BK74" s="3535"/>
      <c r="BL74" s="3535"/>
      <c r="BM74" s="3536"/>
      <c r="BN74" s="876"/>
      <c r="BO74" s="876"/>
    </row>
    <row r="75" spans="2:67" ht="6.75" customHeight="1">
      <c r="B75" s="3487" t="s">
        <v>2601</v>
      </c>
      <c r="C75" s="3488"/>
      <c r="D75" s="3488"/>
      <c r="E75" s="3488"/>
      <c r="F75" s="3488"/>
      <c r="G75" s="3488"/>
      <c r="H75" s="3488"/>
      <c r="I75" s="3488"/>
      <c r="J75" s="3488"/>
      <c r="K75" s="3488"/>
      <c r="L75" s="3488"/>
      <c r="M75" s="3488"/>
      <c r="N75" s="3489"/>
      <c r="O75" s="858"/>
      <c r="P75" s="3490" t="s">
        <v>2566</v>
      </c>
      <c r="Q75" s="3490"/>
      <c r="R75" s="3490"/>
      <c r="S75" s="858"/>
      <c r="T75" s="858"/>
      <c r="U75" s="858"/>
      <c r="V75" s="858"/>
      <c r="W75" s="858"/>
      <c r="X75" s="858"/>
      <c r="Y75" s="858"/>
      <c r="Z75" s="858"/>
      <c r="AA75" s="858"/>
      <c r="AB75" s="858"/>
      <c r="AC75" s="858"/>
      <c r="AD75" s="852"/>
      <c r="AE75" s="852"/>
      <c r="AF75" s="852"/>
      <c r="AG75" s="852"/>
      <c r="AH75" s="857"/>
      <c r="AI75" s="858"/>
      <c r="AJ75" s="3497" t="s">
        <v>3679</v>
      </c>
      <c r="AK75" s="3498"/>
      <c r="AL75" s="3498"/>
      <c r="AM75" s="3498"/>
      <c r="AN75" s="3498"/>
      <c r="AO75" s="3498"/>
      <c r="AP75" s="3498"/>
      <c r="AQ75" s="3498"/>
      <c r="AR75" s="3499"/>
      <c r="AS75" s="3500"/>
      <c r="AT75" s="858"/>
      <c r="AU75" s="3490" t="s">
        <v>2566</v>
      </c>
      <c r="AV75" s="3490"/>
      <c r="AW75" s="3490"/>
      <c r="AX75" s="858"/>
      <c r="AY75" s="858"/>
      <c r="AZ75" s="858"/>
      <c r="BA75" s="858"/>
      <c r="BB75" s="858"/>
      <c r="BC75" s="858"/>
      <c r="BD75" s="858"/>
      <c r="BE75" s="852"/>
      <c r="BF75" s="852"/>
      <c r="BG75" s="852"/>
      <c r="BH75" s="852"/>
      <c r="BI75" s="858"/>
      <c r="BJ75" s="858"/>
      <c r="BK75" s="858"/>
      <c r="BL75" s="858"/>
      <c r="BM75" s="859"/>
    </row>
    <row r="76" spans="2:67" ht="7.5" customHeight="1">
      <c r="B76" s="3487"/>
      <c r="C76" s="3488"/>
      <c r="D76" s="3488"/>
      <c r="E76" s="3488"/>
      <c r="F76" s="3488"/>
      <c r="G76" s="3488"/>
      <c r="H76" s="3488"/>
      <c r="I76" s="3488"/>
      <c r="J76" s="3488"/>
      <c r="K76" s="3488"/>
      <c r="L76" s="3488"/>
      <c r="M76" s="3488"/>
      <c r="N76" s="3489"/>
      <c r="O76" s="878"/>
      <c r="P76" s="3491" t="s">
        <v>140</v>
      </c>
      <c r="Q76" s="3491"/>
      <c r="R76" s="3492"/>
      <c r="S76" s="3493"/>
      <c r="T76" s="3494"/>
      <c r="U76" s="3434" t="s">
        <v>477</v>
      </c>
      <c r="V76" s="3434"/>
      <c r="W76" s="3493"/>
      <c r="X76" s="3494"/>
      <c r="Y76" s="3434" t="s">
        <v>5</v>
      </c>
      <c r="Z76" s="3434"/>
      <c r="AA76" s="3493"/>
      <c r="AB76" s="3494"/>
      <c r="AC76" s="3434" t="s">
        <v>478</v>
      </c>
      <c r="AD76" s="3434"/>
      <c r="AE76" s="862"/>
      <c r="AF76" s="862"/>
      <c r="AG76" s="862"/>
      <c r="AH76" s="868"/>
      <c r="AI76" s="868"/>
      <c r="AJ76" s="3501"/>
      <c r="AK76" s="3502"/>
      <c r="AL76" s="3502"/>
      <c r="AM76" s="3502"/>
      <c r="AN76" s="3502"/>
      <c r="AO76" s="3502"/>
      <c r="AP76" s="3502"/>
      <c r="AQ76" s="3502"/>
      <c r="AR76" s="3503"/>
      <c r="AS76" s="3504"/>
      <c r="AT76" s="878"/>
      <c r="AU76" s="3491" t="s">
        <v>140</v>
      </c>
      <c r="AV76" s="3491"/>
      <c r="AW76" s="3492"/>
      <c r="AX76" s="3493"/>
      <c r="AY76" s="3494"/>
      <c r="AZ76" s="3434" t="s">
        <v>477</v>
      </c>
      <c r="BA76" s="3434"/>
      <c r="BB76" s="3493"/>
      <c r="BC76" s="3494"/>
      <c r="BD76" s="3434" t="s">
        <v>5</v>
      </c>
      <c r="BE76" s="3434"/>
      <c r="BF76" s="3493"/>
      <c r="BG76" s="3494"/>
      <c r="BH76" s="3434" t="s">
        <v>478</v>
      </c>
      <c r="BI76" s="3434"/>
      <c r="BJ76" s="868"/>
      <c r="BK76" s="868"/>
      <c r="BL76" s="868"/>
      <c r="BM76" s="869"/>
    </row>
    <row r="77" spans="2:67" ht="6.75" customHeight="1">
      <c r="B77" s="3487"/>
      <c r="C77" s="3488"/>
      <c r="D77" s="3488"/>
      <c r="E77" s="3488"/>
      <c r="F77" s="3488"/>
      <c r="G77" s="3488"/>
      <c r="H77" s="3488"/>
      <c r="I77" s="3488"/>
      <c r="J77" s="3488"/>
      <c r="K77" s="3488"/>
      <c r="L77" s="3488"/>
      <c r="M77" s="3488"/>
      <c r="N77" s="3489"/>
      <c r="O77" s="878"/>
      <c r="P77" s="3491"/>
      <c r="Q77" s="3491"/>
      <c r="R77" s="3492"/>
      <c r="S77" s="3495"/>
      <c r="T77" s="3496"/>
      <c r="U77" s="3434"/>
      <c r="V77" s="3434"/>
      <c r="W77" s="3495"/>
      <c r="X77" s="3496"/>
      <c r="Y77" s="3434"/>
      <c r="Z77" s="3434"/>
      <c r="AA77" s="3495"/>
      <c r="AB77" s="3496"/>
      <c r="AC77" s="3434"/>
      <c r="AD77" s="3434"/>
      <c r="AE77" s="862"/>
      <c r="AF77" s="862"/>
      <c r="AG77" s="862"/>
      <c r="AH77" s="868"/>
      <c r="AI77" s="868"/>
      <c r="AJ77" s="3501"/>
      <c r="AK77" s="3502"/>
      <c r="AL77" s="3502"/>
      <c r="AM77" s="3502"/>
      <c r="AN77" s="3502"/>
      <c r="AO77" s="3502"/>
      <c r="AP77" s="3502"/>
      <c r="AQ77" s="3502"/>
      <c r="AR77" s="3503"/>
      <c r="AS77" s="3504"/>
      <c r="AT77" s="878"/>
      <c r="AU77" s="3491"/>
      <c r="AV77" s="3491"/>
      <c r="AW77" s="3492"/>
      <c r="AX77" s="3495"/>
      <c r="AY77" s="3496"/>
      <c r="AZ77" s="3434"/>
      <c r="BA77" s="3434"/>
      <c r="BB77" s="3495"/>
      <c r="BC77" s="3496"/>
      <c r="BD77" s="3434"/>
      <c r="BE77" s="3434"/>
      <c r="BF77" s="3495"/>
      <c r="BG77" s="3496"/>
      <c r="BH77" s="3434"/>
      <c r="BI77" s="3434"/>
      <c r="BJ77" s="868"/>
      <c r="BK77" s="868"/>
      <c r="BL77" s="868"/>
      <c r="BM77" s="869"/>
    </row>
    <row r="78" spans="2:67" ht="4.5" customHeight="1">
      <c r="B78" s="3487"/>
      <c r="C78" s="3488"/>
      <c r="D78" s="3488"/>
      <c r="E78" s="3488"/>
      <c r="F78" s="3488"/>
      <c r="G78" s="3488"/>
      <c r="H78" s="3488"/>
      <c r="I78" s="3488"/>
      <c r="J78" s="3488"/>
      <c r="K78" s="3488"/>
      <c r="L78" s="3488"/>
      <c r="M78" s="3488"/>
      <c r="N78" s="3489"/>
      <c r="O78" s="879"/>
      <c r="P78" s="879"/>
      <c r="Q78" s="879"/>
      <c r="R78" s="879"/>
      <c r="S78" s="879"/>
      <c r="T78" s="879"/>
      <c r="U78" s="879"/>
      <c r="V78" s="879"/>
      <c r="W78" s="879"/>
      <c r="X78" s="879"/>
      <c r="Y78" s="879"/>
      <c r="Z78" s="879"/>
      <c r="AA78" s="879"/>
      <c r="AB78" s="879"/>
      <c r="AC78" s="879"/>
      <c r="AD78" s="880"/>
      <c r="AE78" s="880"/>
      <c r="AF78" s="880"/>
      <c r="AG78" s="880"/>
      <c r="AH78" s="879"/>
      <c r="AI78" s="879"/>
      <c r="AJ78" s="3505"/>
      <c r="AK78" s="3506"/>
      <c r="AL78" s="3506"/>
      <c r="AM78" s="3506"/>
      <c r="AN78" s="3506"/>
      <c r="AO78" s="3506"/>
      <c r="AP78" s="3506"/>
      <c r="AQ78" s="3506"/>
      <c r="AR78" s="3507"/>
      <c r="AS78" s="3508"/>
      <c r="AT78" s="879"/>
      <c r="AU78" s="879"/>
      <c r="AV78" s="879"/>
      <c r="AW78" s="879"/>
      <c r="AX78" s="879"/>
      <c r="AY78" s="879"/>
      <c r="AZ78" s="879"/>
      <c r="BA78" s="879"/>
      <c r="BB78" s="879"/>
      <c r="BC78" s="879"/>
      <c r="BD78" s="879"/>
      <c r="BE78" s="880"/>
      <c r="BF78" s="880"/>
      <c r="BG78" s="880"/>
      <c r="BH78" s="880"/>
      <c r="BI78" s="879"/>
      <c r="BJ78" s="879"/>
      <c r="BK78" s="879"/>
      <c r="BL78" s="879"/>
      <c r="BM78" s="881"/>
    </row>
    <row r="79" spans="2:67" ht="6.75" customHeight="1">
      <c r="B79" s="3484" t="s">
        <v>3730</v>
      </c>
      <c r="C79" s="3485"/>
      <c r="D79" s="3485"/>
      <c r="E79" s="3485"/>
      <c r="F79" s="3485"/>
      <c r="G79" s="3485"/>
      <c r="H79" s="3485"/>
      <c r="I79" s="3485"/>
      <c r="J79" s="3485"/>
      <c r="K79" s="3485"/>
      <c r="L79" s="3485"/>
      <c r="M79" s="3485"/>
      <c r="N79" s="3486"/>
      <c r="O79" s="858"/>
      <c r="P79" s="3490" t="s">
        <v>2566</v>
      </c>
      <c r="Q79" s="3490"/>
      <c r="R79" s="3490"/>
      <c r="S79" s="858"/>
      <c r="T79" s="858"/>
      <c r="U79" s="858"/>
      <c r="V79" s="858"/>
      <c r="W79" s="858"/>
      <c r="X79" s="858"/>
      <c r="Y79" s="858"/>
      <c r="Z79" s="858"/>
      <c r="AA79" s="858"/>
      <c r="AB79" s="858"/>
      <c r="AC79" s="858"/>
      <c r="AD79" s="852"/>
      <c r="AE79" s="852"/>
      <c r="AF79" s="852"/>
      <c r="AG79" s="852"/>
      <c r="AH79" s="858"/>
      <c r="AI79" s="858"/>
      <c r="AJ79" s="858"/>
      <c r="AK79" s="882"/>
      <c r="AL79" s="882"/>
      <c r="AM79" s="882"/>
      <c r="AN79" s="882"/>
      <c r="AO79" s="882"/>
      <c r="AP79" s="882"/>
      <c r="AQ79" s="882"/>
      <c r="AR79" s="882"/>
      <c r="AS79" s="882"/>
      <c r="AT79" s="882"/>
      <c r="AU79" s="882"/>
      <c r="AV79" s="882"/>
      <c r="AW79" s="882"/>
      <c r="AX79" s="882"/>
      <c r="AY79" s="882"/>
      <c r="AZ79" s="882"/>
      <c r="BA79" s="882"/>
      <c r="BB79" s="882"/>
      <c r="BC79" s="882"/>
      <c r="BD79" s="882"/>
      <c r="BE79" s="882"/>
      <c r="BF79" s="882"/>
      <c r="BG79" s="882"/>
      <c r="BH79" s="882"/>
      <c r="BI79" s="882"/>
      <c r="BJ79" s="882"/>
      <c r="BK79" s="882"/>
      <c r="BL79" s="882"/>
      <c r="BM79" s="883"/>
    </row>
    <row r="80" spans="2:67" ht="8.25" customHeight="1">
      <c r="B80" s="3487"/>
      <c r="C80" s="3488"/>
      <c r="D80" s="3488"/>
      <c r="E80" s="3488"/>
      <c r="F80" s="3488"/>
      <c r="G80" s="3488"/>
      <c r="H80" s="3488"/>
      <c r="I80" s="3488"/>
      <c r="J80" s="3488"/>
      <c r="K80" s="3488"/>
      <c r="L80" s="3488"/>
      <c r="M80" s="3488"/>
      <c r="N80" s="3489"/>
      <c r="O80" s="878"/>
      <c r="P80" s="3491" t="s">
        <v>140</v>
      </c>
      <c r="Q80" s="3491"/>
      <c r="R80" s="3492"/>
      <c r="S80" s="3493"/>
      <c r="T80" s="3494"/>
      <c r="U80" s="3434" t="s">
        <v>477</v>
      </c>
      <c r="V80" s="3434"/>
      <c r="W80" s="3493"/>
      <c r="X80" s="3494"/>
      <c r="Y80" s="3434" t="s">
        <v>5</v>
      </c>
      <c r="Z80" s="3434"/>
      <c r="AA80" s="3493"/>
      <c r="AB80" s="3494"/>
      <c r="AC80" s="3434" t="s">
        <v>478</v>
      </c>
      <c r="AD80" s="3434"/>
      <c r="AE80" s="862"/>
      <c r="AF80" s="862"/>
      <c r="AG80" s="862"/>
      <c r="AH80" s="868"/>
      <c r="AI80" s="868"/>
      <c r="AJ80" s="884"/>
      <c r="AK80" s="884"/>
      <c r="AL80" s="884"/>
      <c r="AM80" s="884"/>
      <c r="AN80" s="884"/>
      <c r="AO80" s="884"/>
      <c r="AP80" s="884"/>
      <c r="AQ80" s="884"/>
      <c r="AR80" s="884"/>
      <c r="AS80" s="884"/>
      <c r="AT80" s="884"/>
      <c r="AU80" s="884"/>
      <c r="AV80" s="884"/>
      <c r="AW80" s="884"/>
      <c r="AX80" s="884"/>
      <c r="AY80" s="884"/>
      <c r="AZ80" s="884"/>
      <c r="BA80" s="884"/>
      <c r="BB80" s="884"/>
      <c r="BC80" s="884"/>
      <c r="BD80" s="884"/>
      <c r="BE80" s="884"/>
      <c r="BF80" s="884"/>
      <c r="BG80" s="884"/>
      <c r="BH80" s="884"/>
      <c r="BI80" s="884"/>
      <c r="BJ80" s="884"/>
      <c r="BK80" s="884"/>
      <c r="BL80" s="884"/>
      <c r="BM80" s="885"/>
    </row>
    <row r="81" spans="2:65" ht="8.25" customHeight="1">
      <c r="B81" s="3487"/>
      <c r="C81" s="3488"/>
      <c r="D81" s="3488"/>
      <c r="E81" s="3488"/>
      <c r="F81" s="3488"/>
      <c r="G81" s="3488"/>
      <c r="H81" s="3488"/>
      <c r="I81" s="3488"/>
      <c r="J81" s="3488"/>
      <c r="K81" s="3488"/>
      <c r="L81" s="3488"/>
      <c r="M81" s="3488"/>
      <c r="N81" s="3489"/>
      <c r="O81" s="878"/>
      <c r="P81" s="3491"/>
      <c r="Q81" s="3491"/>
      <c r="R81" s="3492"/>
      <c r="S81" s="3495"/>
      <c r="T81" s="3496"/>
      <c r="U81" s="3434"/>
      <c r="V81" s="3434"/>
      <c r="W81" s="3495"/>
      <c r="X81" s="3496"/>
      <c r="Y81" s="3434"/>
      <c r="Z81" s="3434"/>
      <c r="AA81" s="3495"/>
      <c r="AB81" s="3496"/>
      <c r="AC81" s="3434"/>
      <c r="AD81" s="3434"/>
      <c r="AE81" s="862"/>
      <c r="AF81" s="862"/>
      <c r="AG81" s="862"/>
      <c r="AH81" s="868"/>
      <c r="AI81" s="868"/>
      <c r="AJ81" s="884"/>
      <c r="AK81" s="884"/>
      <c r="AL81" s="884"/>
      <c r="AM81" s="884"/>
      <c r="AN81" s="884"/>
      <c r="AO81" s="884"/>
      <c r="AP81" s="884"/>
      <c r="AQ81" s="884"/>
      <c r="AR81" s="884"/>
      <c r="AS81" s="884"/>
      <c r="AT81" s="884"/>
      <c r="AU81" s="884"/>
      <c r="AV81" s="884"/>
      <c r="AW81" s="884"/>
      <c r="AX81" s="884"/>
      <c r="AY81" s="884"/>
      <c r="AZ81" s="884"/>
      <c r="BA81" s="884"/>
      <c r="BB81" s="884"/>
      <c r="BC81" s="884"/>
      <c r="BD81" s="884"/>
      <c r="BE81" s="884"/>
      <c r="BF81" s="884"/>
      <c r="BG81" s="884"/>
      <c r="BH81" s="884"/>
      <c r="BI81" s="884"/>
      <c r="BJ81" s="884"/>
      <c r="BK81" s="884"/>
      <c r="BL81" s="884"/>
      <c r="BM81" s="885"/>
    </row>
    <row r="82" spans="2:65" ht="4.5" customHeight="1">
      <c r="B82" s="3487"/>
      <c r="C82" s="3488"/>
      <c r="D82" s="3488"/>
      <c r="E82" s="3488"/>
      <c r="F82" s="3488"/>
      <c r="G82" s="3488"/>
      <c r="H82" s="3488"/>
      <c r="I82" s="3488"/>
      <c r="J82" s="3488"/>
      <c r="K82" s="3488"/>
      <c r="L82" s="3488"/>
      <c r="M82" s="3488"/>
      <c r="N82" s="3489"/>
      <c r="O82" s="879"/>
      <c r="P82" s="879"/>
      <c r="Q82" s="879"/>
      <c r="R82" s="879"/>
      <c r="S82" s="879"/>
      <c r="T82" s="879"/>
      <c r="U82" s="879"/>
      <c r="V82" s="879"/>
      <c r="W82" s="879"/>
      <c r="X82" s="879"/>
      <c r="Y82" s="879"/>
      <c r="Z82" s="879"/>
      <c r="AA82" s="879"/>
      <c r="AB82" s="879"/>
      <c r="AC82" s="879"/>
      <c r="AD82" s="880"/>
      <c r="AE82" s="880"/>
      <c r="AF82" s="880"/>
      <c r="AG82" s="880"/>
      <c r="AH82" s="879"/>
      <c r="AI82" s="879"/>
      <c r="AJ82" s="886"/>
      <c r="AK82" s="886"/>
      <c r="AL82" s="886"/>
      <c r="AM82" s="886"/>
      <c r="AN82" s="886"/>
      <c r="AO82" s="886"/>
      <c r="AP82" s="886"/>
      <c r="AQ82" s="886"/>
      <c r="AR82" s="886"/>
      <c r="AS82" s="886"/>
      <c r="AT82" s="886"/>
      <c r="AU82" s="886"/>
      <c r="AV82" s="886"/>
      <c r="AW82" s="886"/>
      <c r="AX82" s="886"/>
      <c r="AY82" s="886"/>
      <c r="AZ82" s="886"/>
      <c r="BA82" s="886"/>
      <c r="BB82" s="886"/>
      <c r="BC82" s="886"/>
      <c r="BD82" s="886"/>
      <c r="BE82" s="886"/>
      <c r="BF82" s="886"/>
      <c r="BG82" s="886"/>
      <c r="BH82" s="886"/>
      <c r="BI82" s="886"/>
      <c r="BJ82" s="886"/>
      <c r="BK82" s="886"/>
      <c r="BL82" s="886"/>
      <c r="BM82" s="887"/>
    </row>
    <row r="83" spans="2:65" ht="7.5" customHeight="1">
      <c r="B83" s="3465" t="s">
        <v>2602</v>
      </c>
      <c r="C83" s="3466"/>
      <c r="D83" s="3466"/>
      <c r="E83" s="3466"/>
      <c r="F83" s="3466"/>
      <c r="G83" s="3466"/>
      <c r="H83" s="3466"/>
      <c r="I83" s="3466"/>
      <c r="J83" s="3466"/>
      <c r="K83" s="3466"/>
      <c r="L83" s="3466"/>
      <c r="M83" s="3466"/>
      <c r="N83" s="3467"/>
      <c r="O83" s="3474" t="s">
        <v>139</v>
      </c>
      <c r="P83" s="3474"/>
      <c r="Q83" s="3442" t="s">
        <v>2603</v>
      </c>
      <c r="R83" s="3442"/>
      <c r="S83" s="3442"/>
      <c r="T83" s="888"/>
      <c r="U83" s="3474" t="s">
        <v>139</v>
      </c>
      <c r="V83" s="3474"/>
      <c r="W83" s="3476" t="s">
        <v>3731</v>
      </c>
      <c r="X83" s="3476"/>
      <c r="Y83" s="3476"/>
      <c r="Z83" s="3476"/>
      <c r="AA83" s="3476"/>
      <c r="AB83" s="3476"/>
      <c r="AC83" s="3476"/>
      <c r="AD83" s="3476"/>
      <c r="AE83" s="3476"/>
      <c r="AF83" s="3476"/>
      <c r="AG83" s="3476"/>
      <c r="AH83" s="3476"/>
      <c r="AI83" s="3476"/>
      <c r="AJ83" s="3476"/>
      <c r="AK83" s="3476"/>
      <c r="AL83" s="3476"/>
      <c r="AM83" s="3476"/>
      <c r="AN83" s="3476"/>
      <c r="AO83" s="3476"/>
      <c r="AP83" s="3476"/>
      <c r="AQ83" s="3476"/>
      <c r="AR83" s="3476"/>
      <c r="AS83" s="3476"/>
      <c r="AT83" s="3476"/>
      <c r="AU83" s="3476"/>
      <c r="AV83" s="3476"/>
      <c r="AW83" s="3476"/>
      <c r="AX83" s="3476"/>
      <c r="AY83" s="3476"/>
      <c r="AZ83" s="3476"/>
      <c r="BA83" s="3476"/>
      <c r="BB83" s="3476"/>
      <c r="BC83" s="3476"/>
      <c r="BD83" s="3476"/>
      <c r="BE83" s="3476"/>
      <c r="BF83" s="3476"/>
      <c r="BG83" s="3476"/>
      <c r="BH83" s="3476"/>
      <c r="BI83" s="3476"/>
      <c r="BJ83" s="3476"/>
      <c r="BK83" s="3476"/>
      <c r="BL83" s="3476"/>
      <c r="BM83" s="3477"/>
    </row>
    <row r="84" spans="2:65" ht="7.5" customHeight="1">
      <c r="B84" s="3468"/>
      <c r="C84" s="3469"/>
      <c r="D84" s="3469"/>
      <c r="E84" s="3469"/>
      <c r="F84" s="3469"/>
      <c r="G84" s="3469"/>
      <c r="H84" s="3469"/>
      <c r="I84" s="3469"/>
      <c r="J84" s="3469"/>
      <c r="K84" s="3469"/>
      <c r="L84" s="3469"/>
      <c r="M84" s="3469"/>
      <c r="N84" s="3470"/>
      <c r="O84" s="3475"/>
      <c r="P84" s="3475"/>
      <c r="Q84" s="3438"/>
      <c r="R84" s="3438"/>
      <c r="S84" s="3438"/>
      <c r="T84" s="818"/>
      <c r="U84" s="3475"/>
      <c r="V84" s="3475"/>
      <c r="W84" s="3478"/>
      <c r="X84" s="3478"/>
      <c r="Y84" s="3478"/>
      <c r="Z84" s="3478"/>
      <c r="AA84" s="3478"/>
      <c r="AB84" s="3478"/>
      <c r="AC84" s="3478"/>
      <c r="AD84" s="3478"/>
      <c r="AE84" s="3478"/>
      <c r="AF84" s="3478"/>
      <c r="AG84" s="3478"/>
      <c r="AH84" s="3478"/>
      <c r="AI84" s="3478"/>
      <c r="AJ84" s="3478"/>
      <c r="AK84" s="3478"/>
      <c r="AL84" s="3478"/>
      <c r="AM84" s="3478"/>
      <c r="AN84" s="3478"/>
      <c r="AO84" s="3478"/>
      <c r="AP84" s="3478"/>
      <c r="AQ84" s="3478"/>
      <c r="AR84" s="3478"/>
      <c r="AS84" s="3478"/>
      <c r="AT84" s="3478"/>
      <c r="AU84" s="3478"/>
      <c r="AV84" s="3478"/>
      <c r="AW84" s="3478"/>
      <c r="AX84" s="3478"/>
      <c r="AY84" s="3478"/>
      <c r="AZ84" s="3478"/>
      <c r="BA84" s="3478"/>
      <c r="BB84" s="3478"/>
      <c r="BC84" s="3478"/>
      <c r="BD84" s="3478"/>
      <c r="BE84" s="3478"/>
      <c r="BF84" s="3478"/>
      <c r="BG84" s="3478"/>
      <c r="BH84" s="3478"/>
      <c r="BI84" s="3478"/>
      <c r="BJ84" s="3478"/>
      <c r="BK84" s="3478"/>
      <c r="BL84" s="3478"/>
      <c r="BM84" s="3479"/>
    </row>
    <row r="85" spans="2:65" ht="6.75" customHeight="1">
      <c r="B85" s="3468"/>
      <c r="C85" s="3469"/>
      <c r="D85" s="3469"/>
      <c r="E85" s="3469"/>
      <c r="F85" s="3469"/>
      <c r="G85" s="3469"/>
      <c r="H85" s="3469"/>
      <c r="I85" s="3469"/>
      <c r="J85" s="3469"/>
      <c r="K85" s="3469"/>
      <c r="L85" s="3469"/>
      <c r="M85" s="3469"/>
      <c r="N85" s="3470"/>
      <c r="O85" s="3438"/>
      <c r="P85" s="3438"/>
      <c r="Q85" s="3438"/>
      <c r="R85" s="3438"/>
      <c r="S85" s="3438"/>
      <c r="T85" s="3438"/>
      <c r="U85" s="3438"/>
      <c r="V85" s="3438"/>
      <c r="W85" s="3480" t="s">
        <v>3732</v>
      </c>
      <c r="X85" s="3480"/>
      <c r="Y85" s="3480"/>
      <c r="Z85" s="3480"/>
      <c r="AA85" s="3480"/>
      <c r="AB85" s="3480"/>
      <c r="AC85" s="3480"/>
      <c r="AD85" s="3480"/>
      <c r="AE85" s="3480"/>
      <c r="AF85" s="3480"/>
      <c r="AG85" s="3480"/>
      <c r="AH85" s="3480"/>
      <c r="AI85" s="3480"/>
      <c r="AJ85" s="3480"/>
      <c r="AK85" s="3480"/>
      <c r="AL85" s="3480"/>
      <c r="AM85" s="3480"/>
      <c r="AN85" s="3480"/>
      <c r="AO85" s="3480"/>
      <c r="AP85" s="3480"/>
      <c r="AQ85" s="3480"/>
      <c r="AR85" s="3480"/>
      <c r="AS85" s="3480"/>
      <c r="AT85" s="3480"/>
      <c r="AU85" s="3480"/>
      <c r="AV85" s="3480"/>
      <c r="AW85" s="3480"/>
      <c r="AX85" s="3480"/>
      <c r="AY85" s="3480"/>
      <c r="AZ85" s="3480"/>
      <c r="BA85" s="3480"/>
      <c r="BB85" s="3480"/>
      <c r="BC85" s="3480"/>
      <c r="BD85" s="3480"/>
      <c r="BE85" s="3480"/>
      <c r="BF85" s="3480"/>
      <c r="BG85" s="3480"/>
      <c r="BH85" s="3480"/>
      <c r="BI85" s="3480"/>
      <c r="BJ85" s="3480"/>
      <c r="BK85" s="3480"/>
      <c r="BL85" s="3480"/>
      <c r="BM85" s="3481"/>
    </row>
    <row r="86" spans="2:65" ht="6.75" customHeight="1">
      <c r="B86" s="3471"/>
      <c r="C86" s="3472"/>
      <c r="D86" s="3472"/>
      <c r="E86" s="3472"/>
      <c r="F86" s="3472"/>
      <c r="G86" s="3472"/>
      <c r="H86" s="3472"/>
      <c r="I86" s="3472"/>
      <c r="J86" s="3472"/>
      <c r="K86" s="3472"/>
      <c r="L86" s="3472"/>
      <c r="M86" s="3472"/>
      <c r="N86" s="3473"/>
      <c r="O86" s="3439"/>
      <c r="P86" s="3439"/>
      <c r="Q86" s="3439"/>
      <c r="R86" s="3439"/>
      <c r="S86" s="3439"/>
      <c r="T86" s="3439"/>
      <c r="U86" s="3439"/>
      <c r="V86" s="3439"/>
      <c r="W86" s="3482"/>
      <c r="X86" s="3482"/>
      <c r="Y86" s="3482"/>
      <c r="Z86" s="3482"/>
      <c r="AA86" s="3482"/>
      <c r="AB86" s="3482"/>
      <c r="AC86" s="3482"/>
      <c r="AD86" s="3482"/>
      <c r="AE86" s="3482"/>
      <c r="AF86" s="3482"/>
      <c r="AG86" s="3482"/>
      <c r="AH86" s="3482"/>
      <c r="AI86" s="3482"/>
      <c r="AJ86" s="3482"/>
      <c r="AK86" s="3482"/>
      <c r="AL86" s="3482"/>
      <c r="AM86" s="3482"/>
      <c r="AN86" s="3482"/>
      <c r="AO86" s="3482"/>
      <c r="AP86" s="3482"/>
      <c r="AQ86" s="3482"/>
      <c r="AR86" s="3482"/>
      <c r="AS86" s="3482"/>
      <c r="AT86" s="3482"/>
      <c r="AU86" s="3482"/>
      <c r="AV86" s="3482"/>
      <c r="AW86" s="3482"/>
      <c r="AX86" s="3482"/>
      <c r="AY86" s="3482"/>
      <c r="AZ86" s="3482"/>
      <c r="BA86" s="3482"/>
      <c r="BB86" s="3482"/>
      <c r="BC86" s="3482"/>
      <c r="BD86" s="3482"/>
      <c r="BE86" s="3482"/>
      <c r="BF86" s="3482"/>
      <c r="BG86" s="3482"/>
      <c r="BH86" s="3482"/>
      <c r="BI86" s="3482"/>
      <c r="BJ86" s="3482"/>
      <c r="BK86" s="3482"/>
      <c r="BL86" s="3482"/>
      <c r="BM86" s="3483"/>
    </row>
    <row r="87" spans="2:65" ht="12" customHeight="1">
      <c r="B87" s="3509" t="s">
        <v>2567</v>
      </c>
      <c r="C87" s="3510"/>
      <c r="D87" s="3510"/>
      <c r="E87" s="3510"/>
      <c r="F87" s="3510"/>
      <c r="G87" s="3510"/>
      <c r="H87" s="3510"/>
      <c r="I87" s="3510"/>
      <c r="J87" s="3510"/>
      <c r="K87" s="3510"/>
      <c r="L87" s="3510"/>
      <c r="M87" s="3510"/>
      <c r="N87" s="3511"/>
      <c r="O87" s="3515"/>
      <c r="P87" s="3516"/>
      <c r="Q87" s="3516"/>
      <c r="R87" s="3516"/>
      <c r="S87" s="3516"/>
      <c r="T87" s="3516"/>
      <c r="U87" s="3516"/>
      <c r="V87" s="3516"/>
      <c r="W87" s="3516"/>
      <c r="X87" s="3516"/>
      <c r="Y87" s="3516"/>
      <c r="Z87" s="3516"/>
      <c r="AA87" s="3516"/>
      <c r="AB87" s="3516"/>
      <c r="AC87" s="3516"/>
      <c r="AD87" s="3516"/>
      <c r="AE87" s="3516"/>
      <c r="AF87" s="3516"/>
      <c r="AG87" s="3516"/>
      <c r="AH87" s="3516"/>
      <c r="AI87" s="3516"/>
      <c r="AJ87" s="3516"/>
      <c r="AK87" s="3516"/>
      <c r="AL87" s="3516"/>
      <c r="AM87" s="3516"/>
      <c r="AN87" s="3516"/>
      <c r="AO87" s="3516"/>
      <c r="AP87" s="3516"/>
      <c r="AQ87" s="3516"/>
      <c r="AR87" s="3516"/>
      <c r="AS87" s="3516"/>
      <c r="AT87" s="3516"/>
      <c r="AU87" s="3516"/>
      <c r="AV87" s="3516"/>
      <c r="AW87" s="3516"/>
      <c r="AX87" s="3516"/>
      <c r="AY87" s="3516"/>
      <c r="AZ87" s="3516"/>
      <c r="BA87" s="3516"/>
      <c r="BB87" s="3516"/>
      <c r="BC87" s="3516"/>
      <c r="BD87" s="3516"/>
      <c r="BE87" s="3516"/>
      <c r="BF87" s="3516"/>
      <c r="BG87" s="3516"/>
      <c r="BH87" s="3516"/>
      <c r="BI87" s="3516"/>
      <c r="BJ87" s="3516"/>
      <c r="BK87" s="3516"/>
      <c r="BL87" s="3516"/>
      <c r="BM87" s="3517"/>
    </row>
    <row r="88" spans="2:65" ht="12" customHeight="1">
      <c r="B88" s="3509"/>
      <c r="C88" s="3510"/>
      <c r="D88" s="3510"/>
      <c r="E88" s="3510"/>
      <c r="F88" s="3510"/>
      <c r="G88" s="3510"/>
      <c r="H88" s="3510"/>
      <c r="I88" s="3510"/>
      <c r="J88" s="3510"/>
      <c r="K88" s="3510"/>
      <c r="L88" s="3510"/>
      <c r="M88" s="3510"/>
      <c r="N88" s="3511"/>
      <c r="O88" s="3516"/>
      <c r="P88" s="3516"/>
      <c r="Q88" s="3516"/>
      <c r="R88" s="3516"/>
      <c r="S88" s="3516"/>
      <c r="T88" s="3516"/>
      <c r="U88" s="3516"/>
      <c r="V88" s="3516"/>
      <c r="W88" s="3516"/>
      <c r="X88" s="3516"/>
      <c r="Y88" s="3516"/>
      <c r="Z88" s="3516"/>
      <c r="AA88" s="3516"/>
      <c r="AB88" s="3516"/>
      <c r="AC88" s="3516"/>
      <c r="AD88" s="3516"/>
      <c r="AE88" s="3516"/>
      <c r="AF88" s="3516"/>
      <c r="AG88" s="3516"/>
      <c r="AH88" s="3516"/>
      <c r="AI88" s="3516"/>
      <c r="AJ88" s="3516"/>
      <c r="AK88" s="3516"/>
      <c r="AL88" s="3516"/>
      <c r="AM88" s="3516"/>
      <c r="AN88" s="3516"/>
      <c r="AO88" s="3516"/>
      <c r="AP88" s="3516"/>
      <c r="AQ88" s="3516"/>
      <c r="AR88" s="3516"/>
      <c r="AS88" s="3516"/>
      <c r="AT88" s="3516"/>
      <c r="AU88" s="3516"/>
      <c r="AV88" s="3516"/>
      <c r="AW88" s="3516"/>
      <c r="AX88" s="3516"/>
      <c r="AY88" s="3516"/>
      <c r="AZ88" s="3516"/>
      <c r="BA88" s="3516"/>
      <c r="BB88" s="3516"/>
      <c r="BC88" s="3516"/>
      <c r="BD88" s="3516"/>
      <c r="BE88" s="3516"/>
      <c r="BF88" s="3516"/>
      <c r="BG88" s="3516"/>
      <c r="BH88" s="3516"/>
      <c r="BI88" s="3516"/>
      <c r="BJ88" s="3516"/>
      <c r="BK88" s="3516"/>
      <c r="BL88" s="3516"/>
      <c r="BM88" s="3517"/>
    </row>
    <row r="89" spans="2:65" ht="12" customHeight="1">
      <c r="B89" s="3509"/>
      <c r="C89" s="3510"/>
      <c r="D89" s="3510"/>
      <c r="E89" s="3510"/>
      <c r="F89" s="3510"/>
      <c r="G89" s="3510"/>
      <c r="H89" s="3510"/>
      <c r="I89" s="3510"/>
      <c r="J89" s="3510"/>
      <c r="K89" s="3510"/>
      <c r="L89" s="3510"/>
      <c r="M89" s="3510"/>
      <c r="N89" s="3511"/>
      <c r="O89" s="3516"/>
      <c r="P89" s="3516"/>
      <c r="Q89" s="3516"/>
      <c r="R89" s="3516"/>
      <c r="S89" s="3516"/>
      <c r="T89" s="3516"/>
      <c r="U89" s="3516"/>
      <c r="V89" s="3516"/>
      <c r="W89" s="3516"/>
      <c r="X89" s="3516"/>
      <c r="Y89" s="3516"/>
      <c r="Z89" s="3516"/>
      <c r="AA89" s="3516"/>
      <c r="AB89" s="3516"/>
      <c r="AC89" s="3516"/>
      <c r="AD89" s="3516"/>
      <c r="AE89" s="3516"/>
      <c r="AF89" s="3516"/>
      <c r="AG89" s="3516"/>
      <c r="AH89" s="3516"/>
      <c r="AI89" s="3516"/>
      <c r="AJ89" s="3516"/>
      <c r="AK89" s="3516"/>
      <c r="AL89" s="3516"/>
      <c r="AM89" s="3516"/>
      <c r="AN89" s="3516"/>
      <c r="AO89" s="3516"/>
      <c r="AP89" s="3516"/>
      <c r="AQ89" s="3516"/>
      <c r="AR89" s="3516"/>
      <c r="AS89" s="3516"/>
      <c r="AT89" s="3516"/>
      <c r="AU89" s="3516"/>
      <c r="AV89" s="3516"/>
      <c r="AW89" s="3516"/>
      <c r="AX89" s="3516"/>
      <c r="AY89" s="3516"/>
      <c r="AZ89" s="3516"/>
      <c r="BA89" s="3516"/>
      <c r="BB89" s="3516"/>
      <c r="BC89" s="3516"/>
      <c r="BD89" s="3516"/>
      <c r="BE89" s="3516"/>
      <c r="BF89" s="3516"/>
      <c r="BG89" s="3516"/>
      <c r="BH89" s="3516"/>
      <c r="BI89" s="3516"/>
      <c r="BJ89" s="3516"/>
      <c r="BK89" s="3516"/>
      <c r="BL89" s="3516"/>
      <c r="BM89" s="3517"/>
    </row>
    <row r="90" spans="2:65" ht="12" customHeight="1">
      <c r="B90" s="3509"/>
      <c r="C90" s="3510"/>
      <c r="D90" s="3510"/>
      <c r="E90" s="3510"/>
      <c r="F90" s="3510"/>
      <c r="G90" s="3510"/>
      <c r="H90" s="3510"/>
      <c r="I90" s="3510"/>
      <c r="J90" s="3510"/>
      <c r="K90" s="3510"/>
      <c r="L90" s="3510"/>
      <c r="M90" s="3510"/>
      <c r="N90" s="3511"/>
      <c r="O90" s="3516"/>
      <c r="P90" s="3516"/>
      <c r="Q90" s="3516"/>
      <c r="R90" s="3516"/>
      <c r="S90" s="3516"/>
      <c r="T90" s="3516"/>
      <c r="U90" s="3516"/>
      <c r="V90" s="3516"/>
      <c r="W90" s="3516"/>
      <c r="X90" s="3516"/>
      <c r="Y90" s="3516"/>
      <c r="Z90" s="3516"/>
      <c r="AA90" s="3516"/>
      <c r="AB90" s="3516"/>
      <c r="AC90" s="3516"/>
      <c r="AD90" s="3516"/>
      <c r="AE90" s="3516"/>
      <c r="AF90" s="3516"/>
      <c r="AG90" s="3516"/>
      <c r="AH90" s="3516"/>
      <c r="AI90" s="3516"/>
      <c r="AJ90" s="3516"/>
      <c r="AK90" s="3516"/>
      <c r="AL90" s="3516"/>
      <c r="AM90" s="3516"/>
      <c r="AN90" s="3516"/>
      <c r="AO90" s="3516"/>
      <c r="AP90" s="3516"/>
      <c r="AQ90" s="3516"/>
      <c r="AR90" s="3516"/>
      <c r="AS90" s="3516"/>
      <c r="AT90" s="3516"/>
      <c r="AU90" s="3516"/>
      <c r="AV90" s="3516"/>
      <c r="AW90" s="3516"/>
      <c r="AX90" s="3516"/>
      <c r="AY90" s="3516"/>
      <c r="AZ90" s="3516"/>
      <c r="BA90" s="3516"/>
      <c r="BB90" s="3516"/>
      <c r="BC90" s="3516"/>
      <c r="BD90" s="3516"/>
      <c r="BE90" s="3516"/>
      <c r="BF90" s="3516"/>
      <c r="BG90" s="3516"/>
      <c r="BH90" s="3516"/>
      <c r="BI90" s="3516"/>
      <c r="BJ90" s="3516"/>
      <c r="BK90" s="3516"/>
      <c r="BL90" s="3516"/>
      <c r="BM90" s="3517"/>
    </row>
    <row r="91" spans="2:65" ht="12" customHeight="1">
      <c r="B91" s="3509"/>
      <c r="C91" s="3510"/>
      <c r="D91" s="3510"/>
      <c r="E91" s="3510"/>
      <c r="F91" s="3510"/>
      <c r="G91" s="3510"/>
      <c r="H91" s="3510"/>
      <c r="I91" s="3510"/>
      <c r="J91" s="3510"/>
      <c r="K91" s="3510"/>
      <c r="L91" s="3510"/>
      <c r="M91" s="3510"/>
      <c r="N91" s="3511"/>
      <c r="O91" s="3516"/>
      <c r="P91" s="3516"/>
      <c r="Q91" s="3516"/>
      <c r="R91" s="3516"/>
      <c r="S91" s="3516"/>
      <c r="T91" s="3516"/>
      <c r="U91" s="3516"/>
      <c r="V91" s="3516"/>
      <c r="W91" s="3516"/>
      <c r="X91" s="3516"/>
      <c r="Y91" s="3516"/>
      <c r="Z91" s="3516"/>
      <c r="AA91" s="3516"/>
      <c r="AB91" s="3516"/>
      <c r="AC91" s="3516"/>
      <c r="AD91" s="3516"/>
      <c r="AE91" s="3516"/>
      <c r="AF91" s="3516"/>
      <c r="AG91" s="3516"/>
      <c r="AH91" s="3516"/>
      <c r="AI91" s="3516"/>
      <c r="AJ91" s="3516"/>
      <c r="AK91" s="3516"/>
      <c r="AL91" s="3516"/>
      <c r="AM91" s="3516"/>
      <c r="AN91" s="3516"/>
      <c r="AO91" s="3516"/>
      <c r="AP91" s="3516"/>
      <c r="AQ91" s="3516"/>
      <c r="AR91" s="3516"/>
      <c r="AS91" s="3516"/>
      <c r="AT91" s="3516"/>
      <c r="AU91" s="3516"/>
      <c r="AV91" s="3516"/>
      <c r="AW91" s="3516"/>
      <c r="AX91" s="3516"/>
      <c r="AY91" s="3516"/>
      <c r="AZ91" s="3516"/>
      <c r="BA91" s="3516"/>
      <c r="BB91" s="3516"/>
      <c r="BC91" s="3516"/>
      <c r="BD91" s="3516"/>
      <c r="BE91" s="3516"/>
      <c r="BF91" s="3516"/>
      <c r="BG91" s="3516"/>
      <c r="BH91" s="3516"/>
      <c r="BI91" s="3516"/>
      <c r="BJ91" s="3516"/>
      <c r="BK91" s="3516"/>
      <c r="BL91" s="3516"/>
      <c r="BM91" s="3517"/>
    </row>
    <row r="92" spans="2:65" ht="12" customHeight="1">
      <c r="B92" s="3509"/>
      <c r="C92" s="3510"/>
      <c r="D92" s="3510"/>
      <c r="E92" s="3510"/>
      <c r="F92" s="3510"/>
      <c r="G92" s="3510"/>
      <c r="H92" s="3510"/>
      <c r="I92" s="3510"/>
      <c r="J92" s="3510"/>
      <c r="K92" s="3510"/>
      <c r="L92" s="3510"/>
      <c r="M92" s="3510"/>
      <c r="N92" s="3511"/>
      <c r="O92" s="3516"/>
      <c r="P92" s="3516"/>
      <c r="Q92" s="3516"/>
      <c r="R92" s="3516"/>
      <c r="S92" s="3516"/>
      <c r="T92" s="3516"/>
      <c r="U92" s="3516"/>
      <c r="V92" s="3516"/>
      <c r="W92" s="3516"/>
      <c r="X92" s="3516"/>
      <c r="Y92" s="3516"/>
      <c r="Z92" s="3516"/>
      <c r="AA92" s="3516"/>
      <c r="AB92" s="3516"/>
      <c r="AC92" s="3516"/>
      <c r="AD92" s="3516"/>
      <c r="AE92" s="3516"/>
      <c r="AF92" s="3516"/>
      <c r="AG92" s="3516"/>
      <c r="AH92" s="3516"/>
      <c r="AI92" s="3516"/>
      <c r="AJ92" s="3516"/>
      <c r="AK92" s="3516"/>
      <c r="AL92" s="3516"/>
      <c r="AM92" s="3516"/>
      <c r="AN92" s="3516"/>
      <c r="AO92" s="3516"/>
      <c r="AP92" s="3516"/>
      <c r="AQ92" s="3516"/>
      <c r="AR92" s="3516"/>
      <c r="AS92" s="3516"/>
      <c r="AT92" s="3516"/>
      <c r="AU92" s="3516"/>
      <c r="AV92" s="3516"/>
      <c r="AW92" s="3516"/>
      <c r="AX92" s="3516"/>
      <c r="AY92" s="3516"/>
      <c r="AZ92" s="3516"/>
      <c r="BA92" s="3516"/>
      <c r="BB92" s="3516"/>
      <c r="BC92" s="3516"/>
      <c r="BD92" s="3516"/>
      <c r="BE92" s="3516"/>
      <c r="BF92" s="3516"/>
      <c r="BG92" s="3516"/>
      <c r="BH92" s="3516"/>
      <c r="BI92" s="3516"/>
      <c r="BJ92" s="3516"/>
      <c r="BK92" s="3516"/>
      <c r="BL92" s="3516"/>
      <c r="BM92" s="3517"/>
    </row>
    <row r="93" spans="2:65" ht="12" customHeight="1">
      <c r="B93" s="3509"/>
      <c r="C93" s="3510"/>
      <c r="D93" s="3510"/>
      <c r="E93" s="3510"/>
      <c r="F93" s="3510"/>
      <c r="G93" s="3510"/>
      <c r="H93" s="3510"/>
      <c r="I93" s="3510"/>
      <c r="J93" s="3510"/>
      <c r="K93" s="3510"/>
      <c r="L93" s="3510"/>
      <c r="M93" s="3510"/>
      <c r="N93" s="3511"/>
      <c r="O93" s="3516"/>
      <c r="P93" s="3516"/>
      <c r="Q93" s="3516"/>
      <c r="R93" s="3516"/>
      <c r="S93" s="3516"/>
      <c r="T93" s="3516"/>
      <c r="U93" s="3516"/>
      <c r="V93" s="3516"/>
      <c r="W93" s="3516"/>
      <c r="X93" s="3516"/>
      <c r="Y93" s="3516"/>
      <c r="Z93" s="3516"/>
      <c r="AA93" s="3516"/>
      <c r="AB93" s="3516"/>
      <c r="AC93" s="3516"/>
      <c r="AD93" s="3516"/>
      <c r="AE93" s="3516"/>
      <c r="AF93" s="3516"/>
      <c r="AG93" s="3516"/>
      <c r="AH93" s="3516"/>
      <c r="AI93" s="3516"/>
      <c r="AJ93" s="3516"/>
      <c r="AK93" s="3516"/>
      <c r="AL93" s="3516"/>
      <c r="AM93" s="3516"/>
      <c r="AN93" s="3516"/>
      <c r="AO93" s="3516"/>
      <c r="AP93" s="3516"/>
      <c r="AQ93" s="3516"/>
      <c r="AR93" s="3516"/>
      <c r="AS93" s="3516"/>
      <c r="AT93" s="3516"/>
      <c r="AU93" s="3516"/>
      <c r="AV93" s="3516"/>
      <c r="AW93" s="3516"/>
      <c r="AX93" s="3516"/>
      <c r="AY93" s="3516"/>
      <c r="AZ93" s="3516"/>
      <c r="BA93" s="3516"/>
      <c r="BB93" s="3516"/>
      <c r="BC93" s="3516"/>
      <c r="BD93" s="3516"/>
      <c r="BE93" s="3516"/>
      <c r="BF93" s="3516"/>
      <c r="BG93" s="3516"/>
      <c r="BH93" s="3516"/>
      <c r="BI93" s="3516"/>
      <c r="BJ93" s="3516"/>
      <c r="BK93" s="3516"/>
      <c r="BL93" s="3516"/>
      <c r="BM93" s="3517"/>
    </row>
    <row r="94" spans="2:65" ht="11.1" customHeight="1">
      <c r="B94" s="3509"/>
      <c r="C94" s="3510"/>
      <c r="D94" s="3510"/>
      <c r="E94" s="3510"/>
      <c r="F94" s="3510"/>
      <c r="G94" s="3510"/>
      <c r="H94" s="3510"/>
      <c r="I94" s="3510"/>
      <c r="J94" s="3510"/>
      <c r="K94" s="3510"/>
      <c r="L94" s="3510"/>
      <c r="M94" s="3510"/>
      <c r="N94" s="3511"/>
      <c r="O94" s="3516"/>
      <c r="P94" s="3516"/>
      <c r="Q94" s="3516"/>
      <c r="R94" s="3516"/>
      <c r="S94" s="3516"/>
      <c r="T94" s="3516"/>
      <c r="U94" s="3516"/>
      <c r="V94" s="3516"/>
      <c r="W94" s="3516"/>
      <c r="X94" s="3516"/>
      <c r="Y94" s="3516"/>
      <c r="Z94" s="3516"/>
      <c r="AA94" s="3516"/>
      <c r="AB94" s="3516"/>
      <c r="AC94" s="3516"/>
      <c r="AD94" s="3516"/>
      <c r="AE94" s="3516"/>
      <c r="AF94" s="3516"/>
      <c r="AG94" s="3516"/>
      <c r="AH94" s="3516"/>
      <c r="AI94" s="3516"/>
      <c r="AJ94" s="3516"/>
      <c r="AK94" s="3516"/>
      <c r="AL94" s="3516"/>
      <c r="AM94" s="3516"/>
      <c r="AN94" s="3516"/>
      <c r="AO94" s="3516"/>
      <c r="AP94" s="3516"/>
      <c r="AQ94" s="3516"/>
      <c r="AR94" s="3516"/>
      <c r="AS94" s="3516"/>
      <c r="AT94" s="3516"/>
      <c r="AU94" s="3516"/>
      <c r="AV94" s="3516"/>
      <c r="AW94" s="3516"/>
      <c r="AX94" s="3516"/>
      <c r="AY94" s="3516"/>
      <c r="AZ94" s="3516"/>
      <c r="BA94" s="3516"/>
      <c r="BB94" s="3516"/>
      <c r="BC94" s="3516"/>
      <c r="BD94" s="3516"/>
      <c r="BE94" s="3516"/>
      <c r="BF94" s="3516"/>
      <c r="BG94" s="3516"/>
      <c r="BH94" s="3516"/>
      <c r="BI94" s="3516"/>
      <c r="BJ94" s="3516"/>
      <c r="BK94" s="3516"/>
      <c r="BL94" s="3516"/>
      <c r="BM94" s="3517"/>
    </row>
    <row r="95" spans="2:65" ht="11.1" customHeight="1">
      <c r="B95" s="3509"/>
      <c r="C95" s="3510"/>
      <c r="D95" s="3510"/>
      <c r="E95" s="3510"/>
      <c r="F95" s="3510"/>
      <c r="G95" s="3510"/>
      <c r="H95" s="3510"/>
      <c r="I95" s="3510"/>
      <c r="J95" s="3510"/>
      <c r="K95" s="3510"/>
      <c r="L95" s="3510"/>
      <c r="M95" s="3510"/>
      <c r="N95" s="3511"/>
      <c r="O95" s="3516"/>
      <c r="P95" s="3516"/>
      <c r="Q95" s="3516"/>
      <c r="R95" s="3516"/>
      <c r="S95" s="3516"/>
      <c r="T95" s="3516"/>
      <c r="U95" s="3516"/>
      <c r="V95" s="3516"/>
      <c r="W95" s="3516"/>
      <c r="X95" s="3516"/>
      <c r="Y95" s="3516"/>
      <c r="Z95" s="3516"/>
      <c r="AA95" s="3516"/>
      <c r="AB95" s="3516"/>
      <c r="AC95" s="3516"/>
      <c r="AD95" s="3516"/>
      <c r="AE95" s="3516"/>
      <c r="AF95" s="3516"/>
      <c r="AG95" s="3516"/>
      <c r="AH95" s="3516"/>
      <c r="AI95" s="3516"/>
      <c r="AJ95" s="3516"/>
      <c r="AK95" s="3516"/>
      <c r="AL95" s="3516"/>
      <c r="AM95" s="3516"/>
      <c r="AN95" s="3516"/>
      <c r="AO95" s="3516"/>
      <c r="AP95" s="3516"/>
      <c r="AQ95" s="3516"/>
      <c r="AR95" s="3516"/>
      <c r="AS95" s="3516"/>
      <c r="AT95" s="3516"/>
      <c r="AU95" s="3516"/>
      <c r="AV95" s="3516"/>
      <c r="AW95" s="3516"/>
      <c r="AX95" s="3516"/>
      <c r="AY95" s="3516"/>
      <c r="AZ95" s="3516"/>
      <c r="BA95" s="3516"/>
      <c r="BB95" s="3516"/>
      <c r="BC95" s="3516"/>
      <c r="BD95" s="3516"/>
      <c r="BE95" s="3516"/>
      <c r="BF95" s="3516"/>
      <c r="BG95" s="3516"/>
      <c r="BH95" s="3516"/>
      <c r="BI95" s="3516"/>
      <c r="BJ95" s="3516"/>
      <c r="BK95" s="3516"/>
      <c r="BL95" s="3516"/>
      <c r="BM95" s="3517"/>
    </row>
    <row r="96" spans="2:65" ht="11.1" customHeight="1" thickBot="1">
      <c r="B96" s="3512"/>
      <c r="C96" s="3513"/>
      <c r="D96" s="3513"/>
      <c r="E96" s="3513"/>
      <c r="F96" s="3513"/>
      <c r="G96" s="3513"/>
      <c r="H96" s="3513"/>
      <c r="I96" s="3513"/>
      <c r="J96" s="3513"/>
      <c r="K96" s="3513"/>
      <c r="L96" s="3513"/>
      <c r="M96" s="3513"/>
      <c r="N96" s="3514"/>
      <c r="O96" s="3518"/>
      <c r="P96" s="3518"/>
      <c r="Q96" s="3518"/>
      <c r="R96" s="3518"/>
      <c r="S96" s="3518"/>
      <c r="T96" s="3518"/>
      <c r="U96" s="3518"/>
      <c r="V96" s="3518"/>
      <c r="W96" s="3518"/>
      <c r="X96" s="3518"/>
      <c r="Y96" s="3518"/>
      <c r="Z96" s="3518"/>
      <c r="AA96" s="3518"/>
      <c r="AB96" s="3518"/>
      <c r="AC96" s="3518"/>
      <c r="AD96" s="3518"/>
      <c r="AE96" s="3518"/>
      <c r="AF96" s="3518"/>
      <c r="AG96" s="3518"/>
      <c r="AH96" s="3518"/>
      <c r="AI96" s="3518"/>
      <c r="AJ96" s="3518"/>
      <c r="AK96" s="3518"/>
      <c r="AL96" s="3518"/>
      <c r="AM96" s="3518"/>
      <c r="AN96" s="3518"/>
      <c r="AO96" s="3518"/>
      <c r="AP96" s="3518"/>
      <c r="AQ96" s="3518"/>
      <c r="AR96" s="3518"/>
      <c r="AS96" s="3518"/>
      <c r="AT96" s="3518"/>
      <c r="AU96" s="3518"/>
      <c r="AV96" s="3518"/>
      <c r="AW96" s="3518"/>
      <c r="AX96" s="3518"/>
      <c r="AY96" s="3518"/>
      <c r="AZ96" s="3518"/>
      <c r="BA96" s="3518"/>
      <c r="BB96" s="3518"/>
      <c r="BC96" s="3518"/>
      <c r="BD96" s="3518"/>
      <c r="BE96" s="3518"/>
      <c r="BF96" s="3518"/>
      <c r="BG96" s="3518"/>
      <c r="BH96" s="3518"/>
      <c r="BI96" s="3518"/>
      <c r="BJ96" s="3518"/>
      <c r="BK96" s="3518"/>
      <c r="BL96" s="3518"/>
      <c r="BM96" s="3519"/>
    </row>
    <row r="97" spans="2:65" ht="5.0999999999999996" customHeight="1">
      <c r="B97" s="818"/>
      <c r="C97" s="818"/>
      <c r="D97" s="818"/>
      <c r="E97" s="818"/>
      <c r="F97" s="818"/>
      <c r="G97" s="818"/>
      <c r="H97" s="818"/>
      <c r="I97" s="818"/>
      <c r="J97" s="818"/>
      <c r="K97" s="818"/>
      <c r="L97" s="818"/>
      <c r="M97" s="818"/>
      <c r="N97" s="818"/>
      <c r="O97" s="818"/>
      <c r="P97" s="818"/>
      <c r="Q97" s="818"/>
      <c r="R97" s="818"/>
      <c r="S97" s="818"/>
      <c r="T97" s="818"/>
      <c r="U97" s="818"/>
      <c r="V97" s="818"/>
      <c r="W97" s="818"/>
      <c r="X97" s="818"/>
      <c r="Y97" s="818"/>
      <c r="Z97" s="818"/>
      <c r="AA97" s="818"/>
      <c r="AB97" s="818"/>
      <c r="AC97" s="818"/>
      <c r="AD97" s="818"/>
      <c r="AE97" s="818"/>
      <c r="AF97" s="818"/>
      <c r="AG97" s="818"/>
      <c r="AH97" s="818"/>
      <c r="AI97" s="818"/>
      <c r="AJ97" s="818"/>
      <c r="AK97" s="818"/>
      <c r="AL97" s="818"/>
      <c r="AM97" s="818"/>
      <c r="AN97" s="818"/>
      <c r="AO97" s="818"/>
      <c r="AP97" s="818"/>
      <c r="AQ97" s="818"/>
      <c r="AR97" s="818"/>
      <c r="AS97" s="818"/>
      <c r="AT97" s="818"/>
      <c r="AU97" s="818"/>
      <c r="AV97" s="818"/>
      <c r="AW97" s="818"/>
      <c r="AX97" s="818"/>
      <c r="AY97" s="818"/>
      <c r="AZ97" s="818"/>
      <c r="BA97" s="818"/>
      <c r="BB97" s="818"/>
      <c r="BC97" s="818"/>
      <c r="BD97" s="818"/>
      <c r="BE97" s="818"/>
      <c r="BF97" s="818"/>
      <c r="BG97" s="818"/>
      <c r="BH97" s="818"/>
      <c r="BI97" s="818"/>
      <c r="BJ97" s="818"/>
      <c r="BK97" s="818"/>
      <c r="BL97" s="818"/>
      <c r="BM97" s="818"/>
    </row>
    <row r="98" spans="2:65" ht="5.0999999999999996" customHeight="1">
      <c r="B98" s="818"/>
      <c r="C98" s="818"/>
      <c r="D98" s="818"/>
      <c r="E98" s="818"/>
      <c r="F98" s="818"/>
      <c r="G98" s="818"/>
      <c r="H98" s="818"/>
      <c r="I98" s="818"/>
      <c r="J98" s="818"/>
      <c r="K98" s="818"/>
      <c r="L98" s="818"/>
      <c r="M98" s="818"/>
      <c r="N98" s="818"/>
      <c r="O98" s="818"/>
      <c r="P98" s="818"/>
      <c r="Q98" s="818"/>
      <c r="R98" s="818"/>
      <c r="S98" s="818"/>
      <c r="T98" s="818"/>
      <c r="U98" s="818"/>
      <c r="V98" s="818"/>
      <c r="W98" s="818"/>
      <c r="X98" s="818"/>
      <c r="Y98" s="818"/>
      <c r="Z98" s="818"/>
      <c r="AA98" s="818"/>
      <c r="AB98" s="818"/>
      <c r="AC98" s="818"/>
      <c r="AD98" s="818"/>
      <c r="AE98" s="818"/>
      <c r="AF98" s="818"/>
      <c r="AG98" s="818"/>
      <c r="AH98" s="818"/>
      <c r="AI98" s="818"/>
      <c r="AJ98" s="818"/>
      <c r="AK98" s="818"/>
      <c r="AL98" s="818"/>
      <c r="AM98" s="818"/>
      <c r="AN98" s="818"/>
      <c r="AO98" s="818"/>
      <c r="AP98" s="818"/>
      <c r="AQ98" s="818"/>
      <c r="AR98" s="818"/>
      <c r="AS98" s="818"/>
      <c r="AT98" s="818"/>
      <c r="AU98" s="818"/>
      <c r="AV98" s="818"/>
      <c r="AW98" s="818"/>
      <c r="AX98" s="818"/>
      <c r="AY98" s="818"/>
      <c r="AZ98" s="818"/>
      <c r="BA98" s="818"/>
      <c r="BB98" s="818"/>
      <c r="BC98" s="818"/>
      <c r="BD98" s="818"/>
      <c r="BE98" s="818"/>
      <c r="BF98" s="818"/>
      <c r="BG98" s="818"/>
      <c r="BH98" s="818"/>
      <c r="BI98" s="818"/>
      <c r="BJ98" s="818"/>
      <c r="BK98" s="818"/>
      <c r="BL98" s="818"/>
      <c r="BM98" s="818"/>
    </row>
    <row r="99" spans="2:65" ht="8.1" customHeight="1">
      <c r="B99" s="3459" t="s">
        <v>2568</v>
      </c>
      <c r="C99" s="3460"/>
      <c r="D99" s="3460"/>
      <c r="E99" s="3460"/>
      <c r="F99" s="3460"/>
      <c r="G99" s="3460"/>
      <c r="H99" s="3460"/>
      <c r="I99" s="3460"/>
      <c r="J99" s="3460"/>
      <c r="K99" s="3460"/>
      <c r="L99" s="3460"/>
      <c r="M99" s="3460"/>
      <c r="N99" s="3460"/>
      <c r="O99" s="2850" t="s">
        <v>2569</v>
      </c>
      <c r="P99" s="2850"/>
      <c r="Q99" s="2850"/>
      <c r="R99" s="2850"/>
      <c r="S99" s="2850"/>
      <c r="T99" s="2850"/>
      <c r="U99" s="2850"/>
      <c r="V99" s="2850"/>
      <c r="W99" s="2850"/>
      <c r="X99" s="2850"/>
      <c r="Y99" s="2850"/>
      <c r="Z99" s="2850" t="s">
        <v>2570</v>
      </c>
      <c r="AA99" s="2850"/>
      <c r="AB99" s="2850"/>
      <c r="AC99" s="2850"/>
      <c r="AD99" s="2850"/>
      <c r="AE99" s="2850"/>
      <c r="AF99" s="2850"/>
      <c r="AG99" s="2850"/>
      <c r="AH99" s="2850"/>
      <c r="AI99" s="2850"/>
      <c r="AJ99" s="2850"/>
      <c r="AK99" s="2850" t="s">
        <v>2571</v>
      </c>
      <c r="AL99" s="2850"/>
      <c r="AM99" s="2850"/>
      <c r="AN99" s="2850"/>
      <c r="AO99" s="2850"/>
      <c r="AP99" s="2850"/>
      <c r="AQ99" s="2850"/>
      <c r="AR99" s="2850"/>
      <c r="AS99" s="2850"/>
      <c r="AT99" s="2850"/>
      <c r="AU99" s="2850"/>
      <c r="AV99" s="3460" t="s">
        <v>2572</v>
      </c>
      <c r="AW99" s="3460"/>
      <c r="AX99" s="3460"/>
      <c r="AY99" s="3460"/>
      <c r="AZ99" s="3460"/>
      <c r="BA99" s="3460"/>
      <c r="BB99" s="3460"/>
      <c r="BC99" s="3460"/>
      <c r="BD99" s="3460"/>
      <c r="BE99" s="3460"/>
      <c r="BF99" s="3460"/>
      <c r="BG99" s="3460"/>
      <c r="BH99" s="3460"/>
      <c r="BI99" s="3460"/>
      <c r="BJ99" s="3460"/>
      <c r="BK99" s="3460"/>
      <c r="BL99" s="3460"/>
      <c r="BM99" s="3463"/>
    </row>
    <row r="100" spans="2:65" ht="8.1" customHeight="1">
      <c r="B100" s="3461"/>
      <c r="C100" s="3462"/>
      <c r="D100" s="3462"/>
      <c r="E100" s="3462"/>
      <c r="F100" s="3462"/>
      <c r="G100" s="3462"/>
      <c r="H100" s="3462"/>
      <c r="I100" s="3462"/>
      <c r="J100" s="3462"/>
      <c r="K100" s="3462"/>
      <c r="L100" s="3462"/>
      <c r="M100" s="3462"/>
      <c r="N100" s="3462"/>
      <c r="O100" s="2850"/>
      <c r="P100" s="2850"/>
      <c r="Q100" s="2850"/>
      <c r="R100" s="2850"/>
      <c r="S100" s="2850"/>
      <c r="T100" s="2850"/>
      <c r="U100" s="2850"/>
      <c r="V100" s="2850"/>
      <c r="W100" s="2850"/>
      <c r="X100" s="2850"/>
      <c r="Y100" s="2850"/>
      <c r="Z100" s="2850"/>
      <c r="AA100" s="2850"/>
      <c r="AB100" s="2850"/>
      <c r="AC100" s="2850"/>
      <c r="AD100" s="2850"/>
      <c r="AE100" s="2850"/>
      <c r="AF100" s="2850"/>
      <c r="AG100" s="2850"/>
      <c r="AH100" s="2850"/>
      <c r="AI100" s="2850"/>
      <c r="AJ100" s="2850"/>
      <c r="AK100" s="2850"/>
      <c r="AL100" s="2850"/>
      <c r="AM100" s="2850"/>
      <c r="AN100" s="2850"/>
      <c r="AO100" s="2850"/>
      <c r="AP100" s="2850"/>
      <c r="AQ100" s="2850"/>
      <c r="AR100" s="2850"/>
      <c r="AS100" s="2850"/>
      <c r="AT100" s="2850"/>
      <c r="AU100" s="2850"/>
      <c r="AV100" s="3462"/>
      <c r="AW100" s="3462"/>
      <c r="AX100" s="3462"/>
      <c r="AY100" s="3462"/>
      <c r="AZ100" s="3462"/>
      <c r="BA100" s="3462"/>
      <c r="BB100" s="3462"/>
      <c r="BC100" s="3462"/>
      <c r="BD100" s="3462"/>
      <c r="BE100" s="3462"/>
      <c r="BF100" s="3462"/>
      <c r="BG100" s="3462"/>
      <c r="BH100" s="3462"/>
      <c r="BI100" s="3462"/>
      <c r="BJ100" s="3462"/>
      <c r="BK100" s="3462"/>
      <c r="BL100" s="3462"/>
      <c r="BM100" s="3464"/>
    </row>
    <row r="101" spans="2:65" ht="6" customHeight="1">
      <c r="B101" s="3441"/>
      <c r="C101" s="3442"/>
      <c r="D101" s="3442"/>
      <c r="E101" s="3442"/>
      <c r="F101" s="3442"/>
      <c r="G101" s="3442"/>
      <c r="H101" s="3442"/>
      <c r="I101" s="3442"/>
      <c r="J101" s="3442"/>
      <c r="K101" s="3442"/>
      <c r="L101" s="3442"/>
      <c r="M101" s="3442"/>
      <c r="N101" s="3443"/>
      <c r="O101" s="2859"/>
      <c r="P101" s="2859"/>
      <c r="Q101" s="2859"/>
      <c r="R101" s="2859"/>
      <c r="S101" s="2859"/>
      <c r="T101" s="2859"/>
      <c r="U101" s="2859"/>
      <c r="V101" s="2859"/>
      <c r="W101" s="2859"/>
      <c r="X101" s="2859"/>
      <c r="Y101" s="2859"/>
      <c r="Z101" s="2859"/>
      <c r="AA101" s="2859"/>
      <c r="AB101" s="2859"/>
      <c r="AC101" s="2859"/>
      <c r="AD101" s="2859"/>
      <c r="AE101" s="2859"/>
      <c r="AF101" s="2859"/>
      <c r="AG101" s="2859"/>
      <c r="AH101" s="2859"/>
      <c r="AI101" s="2859"/>
      <c r="AJ101" s="2859"/>
      <c r="AK101" s="2859"/>
      <c r="AL101" s="2859"/>
      <c r="AM101" s="2859"/>
      <c r="AN101" s="2859"/>
      <c r="AO101" s="2859"/>
      <c r="AP101" s="2859"/>
      <c r="AQ101" s="2859"/>
      <c r="AR101" s="2859"/>
      <c r="AS101" s="2859"/>
      <c r="AT101" s="2859"/>
      <c r="AU101" s="2859"/>
      <c r="AV101" s="3433" t="s">
        <v>2542</v>
      </c>
      <c r="AW101" s="3433"/>
      <c r="AX101" s="3433"/>
      <c r="AY101" s="3433"/>
      <c r="AZ101" s="3433"/>
      <c r="BA101" s="3433"/>
      <c r="BB101" s="3433" t="s">
        <v>477</v>
      </c>
      <c r="BC101" s="3433"/>
      <c r="BD101" s="3433"/>
      <c r="BE101" s="3433"/>
      <c r="BF101" s="3433"/>
      <c r="BG101" s="3433" t="s">
        <v>5</v>
      </c>
      <c r="BH101" s="3433"/>
      <c r="BI101" s="3433"/>
      <c r="BJ101" s="3433"/>
      <c r="BK101" s="3433"/>
      <c r="BL101" s="3433" t="s">
        <v>478</v>
      </c>
      <c r="BM101" s="3435"/>
    </row>
    <row r="102" spans="2:65" ht="6" customHeight="1">
      <c r="B102" s="3444"/>
      <c r="C102" s="3438"/>
      <c r="D102" s="3438"/>
      <c r="E102" s="3438"/>
      <c r="F102" s="3438"/>
      <c r="G102" s="3438"/>
      <c r="H102" s="3438"/>
      <c r="I102" s="3438"/>
      <c r="J102" s="3438"/>
      <c r="K102" s="3438"/>
      <c r="L102" s="3438"/>
      <c r="M102" s="3438"/>
      <c r="N102" s="3445"/>
      <c r="O102" s="2859"/>
      <c r="P102" s="2859"/>
      <c r="Q102" s="2859"/>
      <c r="R102" s="2859"/>
      <c r="S102" s="2859"/>
      <c r="T102" s="2859"/>
      <c r="U102" s="2859"/>
      <c r="V102" s="2859"/>
      <c r="W102" s="2859"/>
      <c r="X102" s="2859"/>
      <c r="Y102" s="2859"/>
      <c r="Z102" s="2859"/>
      <c r="AA102" s="2859"/>
      <c r="AB102" s="2859"/>
      <c r="AC102" s="2859"/>
      <c r="AD102" s="2859"/>
      <c r="AE102" s="2859"/>
      <c r="AF102" s="2859"/>
      <c r="AG102" s="2859"/>
      <c r="AH102" s="2859"/>
      <c r="AI102" s="2859"/>
      <c r="AJ102" s="2859"/>
      <c r="AK102" s="2859"/>
      <c r="AL102" s="2859"/>
      <c r="AM102" s="2859"/>
      <c r="AN102" s="2859"/>
      <c r="AO102" s="2859"/>
      <c r="AP102" s="2859"/>
      <c r="AQ102" s="2859"/>
      <c r="AR102" s="2859"/>
      <c r="AS102" s="2859"/>
      <c r="AT102" s="2859"/>
      <c r="AU102" s="2859"/>
      <c r="AV102" s="3434"/>
      <c r="AW102" s="3434"/>
      <c r="AX102" s="3434"/>
      <c r="AY102" s="3434"/>
      <c r="AZ102" s="3434"/>
      <c r="BA102" s="3434"/>
      <c r="BB102" s="3434"/>
      <c r="BC102" s="3434"/>
      <c r="BD102" s="3434"/>
      <c r="BE102" s="3434"/>
      <c r="BF102" s="3434"/>
      <c r="BG102" s="3434"/>
      <c r="BH102" s="3434"/>
      <c r="BI102" s="3434"/>
      <c r="BJ102" s="3434"/>
      <c r="BK102" s="3434"/>
      <c r="BL102" s="3434"/>
      <c r="BM102" s="3436"/>
    </row>
    <row r="103" spans="2:65" ht="6" customHeight="1">
      <c r="B103" s="3444"/>
      <c r="C103" s="3438"/>
      <c r="D103" s="3438"/>
      <c r="E103" s="3438"/>
      <c r="F103" s="3438"/>
      <c r="G103" s="3438"/>
      <c r="H103" s="3438"/>
      <c r="I103" s="3438"/>
      <c r="J103" s="3438"/>
      <c r="K103" s="3438"/>
      <c r="L103" s="3438"/>
      <c r="M103" s="3438"/>
      <c r="N103" s="3445"/>
      <c r="O103" s="2859"/>
      <c r="P103" s="2859"/>
      <c r="Q103" s="2859"/>
      <c r="R103" s="2859"/>
      <c r="S103" s="2859"/>
      <c r="T103" s="2859"/>
      <c r="U103" s="2859"/>
      <c r="V103" s="2859"/>
      <c r="W103" s="2859"/>
      <c r="X103" s="2859"/>
      <c r="Y103" s="2859"/>
      <c r="Z103" s="2859"/>
      <c r="AA103" s="2859"/>
      <c r="AB103" s="2859"/>
      <c r="AC103" s="2859"/>
      <c r="AD103" s="2859"/>
      <c r="AE103" s="2859"/>
      <c r="AF103" s="2859"/>
      <c r="AG103" s="2859"/>
      <c r="AH103" s="2859"/>
      <c r="AI103" s="2859"/>
      <c r="AJ103" s="2859"/>
      <c r="AK103" s="2859"/>
      <c r="AL103" s="2859"/>
      <c r="AM103" s="2859"/>
      <c r="AN103" s="2859"/>
      <c r="AO103" s="2859"/>
      <c r="AP103" s="2859"/>
      <c r="AQ103" s="2859"/>
      <c r="AR103" s="2859"/>
      <c r="AS103" s="2859"/>
      <c r="AT103" s="2859"/>
      <c r="AU103" s="2859"/>
      <c r="AV103" s="3434"/>
      <c r="AW103" s="3434"/>
      <c r="AX103" s="3434"/>
      <c r="AY103" s="3434"/>
      <c r="AZ103" s="3434"/>
      <c r="BA103" s="3434"/>
      <c r="BB103" s="3434"/>
      <c r="BC103" s="3434"/>
      <c r="BD103" s="3434"/>
      <c r="BE103" s="3434"/>
      <c r="BF103" s="3434"/>
      <c r="BG103" s="3434"/>
      <c r="BH103" s="3434"/>
      <c r="BI103" s="3434"/>
      <c r="BJ103" s="3434"/>
      <c r="BK103" s="3434"/>
      <c r="BL103" s="3434"/>
      <c r="BM103" s="3436"/>
    </row>
    <row r="104" spans="2:65" ht="6" customHeight="1">
      <c r="B104" s="3444"/>
      <c r="C104" s="3438"/>
      <c r="D104" s="3438"/>
      <c r="E104" s="3438"/>
      <c r="F104" s="3438"/>
      <c r="G104" s="3438"/>
      <c r="H104" s="3438"/>
      <c r="I104" s="3438"/>
      <c r="J104" s="3438"/>
      <c r="K104" s="3438"/>
      <c r="L104" s="3438"/>
      <c r="M104" s="3438"/>
      <c r="N104" s="3445"/>
      <c r="O104" s="2859"/>
      <c r="P104" s="2859"/>
      <c r="Q104" s="2859"/>
      <c r="R104" s="2859"/>
      <c r="S104" s="2859"/>
      <c r="T104" s="2859"/>
      <c r="U104" s="2859"/>
      <c r="V104" s="2859"/>
      <c r="W104" s="2859"/>
      <c r="X104" s="2859"/>
      <c r="Y104" s="2859"/>
      <c r="Z104" s="2859"/>
      <c r="AA104" s="2859"/>
      <c r="AB104" s="2859"/>
      <c r="AC104" s="2859"/>
      <c r="AD104" s="2859"/>
      <c r="AE104" s="2859"/>
      <c r="AF104" s="2859"/>
      <c r="AG104" s="2859"/>
      <c r="AH104" s="2859"/>
      <c r="AI104" s="2859"/>
      <c r="AJ104" s="2859"/>
      <c r="AK104" s="2859"/>
      <c r="AL104" s="2859"/>
      <c r="AM104" s="2859"/>
      <c r="AN104" s="2859"/>
      <c r="AO104" s="2859"/>
      <c r="AP104" s="2859"/>
      <c r="AQ104" s="2859"/>
      <c r="AR104" s="2859"/>
      <c r="AS104" s="2859"/>
      <c r="AT104" s="2859"/>
      <c r="AU104" s="2859"/>
      <c r="AV104" s="3434" t="s">
        <v>6</v>
      </c>
      <c r="AW104" s="3434"/>
      <c r="AX104" s="3434"/>
      <c r="AY104" s="3438"/>
      <c r="AZ104" s="3438"/>
      <c r="BA104" s="3438"/>
      <c r="BB104" s="3438"/>
      <c r="BC104" s="3438"/>
      <c r="BD104" s="3438"/>
      <c r="BE104" s="3438"/>
      <c r="BF104" s="3438"/>
      <c r="BG104" s="3438"/>
      <c r="BH104" s="3438"/>
      <c r="BI104" s="3438"/>
      <c r="BJ104" s="3438"/>
      <c r="BK104" s="3438"/>
      <c r="BL104" s="3434" t="s">
        <v>7</v>
      </c>
      <c r="BM104" s="3436"/>
    </row>
    <row r="105" spans="2:65" ht="6" customHeight="1">
      <c r="B105" s="3444"/>
      <c r="C105" s="3438"/>
      <c r="D105" s="3438"/>
      <c r="E105" s="3438"/>
      <c r="F105" s="3438"/>
      <c r="G105" s="3438"/>
      <c r="H105" s="3438"/>
      <c r="I105" s="3438"/>
      <c r="J105" s="3438"/>
      <c r="K105" s="3438"/>
      <c r="L105" s="3438"/>
      <c r="M105" s="3438"/>
      <c r="N105" s="3445"/>
      <c r="O105" s="2859"/>
      <c r="P105" s="2859"/>
      <c r="Q105" s="2859"/>
      <c r="R105" s="2859"/>
      <c r="S105" s="2859"/>
      <c r="T105" s="2859"/>
      <c r="U105" s="2859"/>
      <c r="V105" s="2859"/>
      <c r="W105" s="2859"/>
      <c r="X105" s="2859"/>
      <c r="Y105" s="2859"/>
      <c r="Z105" s="2859"/>
      <c r="AA105" s="2859"/>
      <c r="AB105" s="2859"/>
      <c r="AC105" s="2859"/>
      <c r="AD105" s="2859"/>
      <c r="AE105" s="2859"/>
      <c r="AF105" s="2859"/>
      <c r="AG105" s="2859"/>
      <c r="AH105" s="2859"/>
      <c r="AI105" s="2859"/>
      <c r="AJ105" s="2859"/>
      <c r="AK105" s="2859"/>
      <c r="AL105" s="2859"/>
      <c r="AM105" s="2859"/>
      <c r="AN105" s="2859"/>
      <c r="AO105" s="2859"/>
      <c r="AP105" s="2859"/>
      <c r="AQ105" s="2859"/>
      <c r="AR105" s="2859"/>
      <c r="AS105" s="2859"/>
      <c r="AT105" s="2859"/>
      <c r="AU105" s="2859"/>
      <c r="AV105" s="3434"/>
      <c r="AW105" s="3434"/>
      <c r="AX105" s="3434"/>
      <c r="AY105" s="3438"/>
      <c r="AZ105" s="3438"/>
      <c r="BA105" s="3438"/>
      <c r="BB105" s="3438"/>
      <c r="BC105" s="3438"/>
      <c r="BD105" s="3438"/>
      <c r="BE105" s="3438"/>
      <c r="BF105" s="3438"/>
      <c r="BG105" s="3438"/>
      <c r="BH105" s="3438"/>
      <c r="BI105" s="3438"/>
      <c r="BJ105" s="3438"/>
      <c r="BK105" s="3438"/>
      <c r="BL105" s="3434"/>
      <c r="BM105" s="3436"/>
    </row>
    <row r="106" spans="2:65" ht="6" customHeight="1">
      <c r="B106" s="3444"/>
      <c r="C106" s="3438"/>
      <c r="D106" s="3438"/>
      <c r="E106" s="3438"/>
      <c r="F106" s="3438"/>
      <c r="G106" s="3438"/>
      <c r="H106" s="3438"/>
      <c r="I106" s="3438"/>
      <c r="J106" s="3438"/>
      <c r="K106" s="3438"/>
      <c r="L106" s="3438"/>
      <c r="M106" s="3438"/>
      <c r="N106" s="3445"/>
      <c r="O106" s="2859"/>
      <c r="P106" s="2859"/>
      <c r="Q106" s="2859"/>
      <c r="R106" s="2859"/>
      <c r="S106" s="2859"/>
      <c r="T106" s="2859"/>
      <c r="U106" s="2859"/>
      <c r="V106" s="2859"/>
      <c r="W106" s="2859"/>
      <c r="X106" s="2859"/>
      <c r="Y106" s="2859"/>
      <c r="Z106" s="2859"/>
      <c r="AA106" s="2859"/>
      <c r="AB106" s="2859"/>
      <c r="AC106" s="2859"/>
      <c r="AD106" s="2859"/>
      <c r="AE106" s="2859"/>
      <c r="AF106" s="2859"/>
      <c r="AG106" s="2859"/>
      <c r="AH106" s="2859"/>
      <c r="AI106" s="2859"/>
      <c r="AJ106" s="2859"/>
      <c r="AK106" s="2859"/>
      <c r="AL106" s="2859"/>
      <c r="AM106" s="2859"/>
      <c r="AN106" s="2859"/>
      <c r="AO106" s="2859"/>
      <c r="AP106" s="2859"/>
      <c r="AQ106" s="2859"/>
      <c r="AR106" s="2859"/>
      <c r="AS106" s="2859"/>
      <c r="AT106" s="2859"/>
      <c r="AU106" s="2859"/>
      <c r="AV106" s="3437"/>
      <c r="AW106" s="3437"/>
      <c r="AX106" s="3437"/>
      <c r="AY106" s="3439"/>
      <c r="AZ106" s="3439"/>
      <c r="BA106" s="3439"/>
      <c r="BB106" s="3439"/>
      <c r="BC106" s="3439"/>
      <c r="BD106" s="3439"/>
      <c r="BE106" s="3439"/>
      <c r="BF106" s="3439"/>
      <c r="BG106" s="3439"/>
      <c r="BH106" s="3439"/>
      <c r="BI106" s="3439"/>
      <c r="BJ106" s="3439"/>
      <c r="BK106" s="3439"/>
      <c r="BL106" s="3437"/>
      <c r="BM106" s="3440"/>
    </row>
    <row r="107" spans="2:65" ht="6" customHeight="1">
      <c r="B107" s="3444"/>
      <c r="C107" s="3438"/>
      <c r="D107" s="3438"/>
      <c r="E107" s="3438"/>
      <c r="F107" s="3438"/>
      <c r="G107" s="3438"/>
      <c r="H107" s="3438"/>
      <c r="I107" s="3438"/>
      <c r="J107" s="3438"/>
      <c r="K107" s="3438"/>
      <c r="L107" s="3438"/>
      <c r="M107" s="3438"/>
      <c r="N107" s="3445"/>
      <c r="O107" s="3448" t="s">
        <v>2573</v>
      </c>
      <c r="P107" s="3449"/>
      <c r="Q107" s="3449"/>
      <c r="R107" s="3449"/>
      <c r="S107" s="3449"/>
      <c r="T107" s="3449"/>
      <c r="U107" s="3449"/>
      <c r="V107" s="3449"/>
      <c r="W107" s="3449"/>
      <c r="X107" s="3449"/>
      <c r="Y107" s="3449"/>
      <c r="Z107" s="3449"/>
      <c r="AA107" s="3449"/>
      <c r="AB107" s="3449"/>
      <c r="AC107" s="3449"/>
      <c r="AD107" s="3449"/>
      <c r="AE107" s="3449"/>
      <c r="AF107" s="3449"/>
      <c r="AG107" s="3449"/>
      <c r="AH107" s="3449"/>
      <c r="AI107" s="3449"/>
      <c r="AJ107" s="3449"/>
      <c r="AK107" s="3449"/>
      <c r="AL107" s="3449"/>
      <c r="AM107" s="3449"/>
      <c r="AN107" s="3449"/>
      <c r="AO107" s="3449"/>
      <c r="AP107" s="3449"/>
      <c r="AQ107" s="3449"/>
      <c r="AR107" s="3449"/>
      <c r="AS107" s="3449"/>
      <c r="AT107" s="3449"/>
      <c r="AU107" s="3449"/>
      <c r="AV107" s="3449"/>
      <c r="AW107" s="3449"/>
      <c r="AX107" s="3449"/>
      <c r="AY107" s="3449"/>
      <c r="AZ107" s="3449"/>
      <c r="BA107" s="3449"/>
      <c r="BB107" s="3449"/>
      <c r="BC107" s="3449"/>
      <c r="BD107" s="3449"/>
      <c r="BE107" s="3449"/>
      <c r="BF107" s="3449"/>
      <c r="BG107" s="3449"/>
      <c r="BH107" s="3449"/>
      <c r="BI107" s="3449"/>
      <c r="BJ107" s="3449"/>
      <c r="BK107" s="3449"/>
      <c r="BL107" s="3449"/>
      <c r="BM107" s="3450"/>
    </row>
    <row r="108" spans="2:65" ht="6" customHeight="1">
      <c r="B108" s="3444"/>
      <c r="C108" s="3438"/>
      <c r="D108" s="3438"/>
      <c r="E108" s="3438"/>
      <c r="F108" s="3438"/>
      <c r="G108" s="3438"/>
      <c r="H108" s="3438"/>
      <c r="I108" s="3438"/>
      <c r="J108" s="3438"/>
      <c r="K108" s="3438"/>
      <c r="L108" s="3438"/>
      <c r="M108" s="3438"/>
      <c r="N108" s="3445"/>
      <c r="O108" s="3448"/>
      <c r="P108" s="3449"/>
      <c r="Q108" s="3449"/>
      <c r="R108" s="3449"/>
      <c r="S108" s="3449"/>
      <c r="T108" s="3449"/>
      <c r="U108" s="3449"/>
      <c r="V108" s="3449"/>
      <c r="W108" s="3449"/>
      <c r="X108" s="3449"/>
      <c r="Y108" s="3449"/>
      <c r="Z108" s="3449"/>
      <c r="AA108" s="3449"/>
      <c r="AB108" s="3449"/>
      <c r="AC108" s="3449"/>
      <c r="AD108" s="3449"/>
      <c r="AE108" s="3449"/>
      <c r="AF108" s="3449"/>
      <c r="AG108" s="3449"/>
      <c r="AH108" s="3449"/>
      <c r="AI108" s="3449"/>
      <c r="AJ108" s="3449"/>
      <c r="AK108" s="3449"/>
      <c r="AL108" s="3449"/>
      <c r="AM108" s="3449"/>
      <c r="AN108" s="3449"/>
      <c r="AO108" s="3449"/>
      <c r="AP108" s="3449"/>
      <c r="AQ108" s="3449"/>
      <c r="AR108" s="3449"/>
      <c r="AS108" s="3449"/>
      <c r="AT108" s="3449"/>
      <c r="AU108" s="3449"/>
      <c r="AV108" s="3449"/>
      <c r="AW108" s="3449"/>
      <c r="AX108" s="3449"/>
      <c r="AY108" s="3449"/>
      <c r="AZ108" s="3449"/>
      <c r="BA108" s="3449"/>
      <c r="BB108" s="3449"/>
      <c r="BC108" s="3449"/>
      <c r="BD108" s="3449"/>
      <c r="BE108" s="3449"/>
      <c r="BF108" s="3449"/>
      <c r="BG108" s="3449"/>
      <c r="BH108" s="3449"/>
      <c r="BI108" s="3449"/>
      <c r="BJ108" s="3449"/>
      <c r="BK108" s="3449"/>
      <c r="BL108" s="3449"/>
      <c r="BM108" s="3450"/>
    </row>
    <row r="109" spans="2:65" ht="6" customHeight="1">
      <c r="B109" s="3444"/>
      <c r="C109" s="3438"/>
      <c r="D109" s="3438"/>
      <c r="E109" s="3438"/>
      <c r="F109" s="3438"/>
      <c r="G109" s="3438"/>
      <c r="H109" s="3438"/>
      <c r="I109" s="3438"/>
      <c r="J109" s="3438"/>
      <c r="K109" s="3438"/>
      <c r="L109" s="3438"/>
      <c r="M109" s="3438"/>
      <c r="N109" s="3445"/>
      <c r="O109" s="3451"/>
      <c r="P109" s="3452"/>
      <c r="Q109" s="3452"/>
      <c r="R109" s="3452"/>
      <c r="S109" s="3452"/>
      <c r="T109" s="3452"/>
      <c r="U109" s="3452"/>
      <c r="V109" s="3452"/>
      <c r="W109" s="3452"/>
      <c r="X109" s="3452"/>
      <c r="Y109" s="3452"/>
      <c r="Z109" s="3452"/>
      <c r="AA109" s="3452"/>
      <c r="AB109" s="3452"/>
      <c r="AC109" s="3452"/>
      <c r="AD109" s="3452"/>
      <c r="AE109" s="3452"/>
      <c r="AF109" s="3452"/>
      <c r="AG109" s="3452"/>
      <c r="AH109" s="3452"/>
      <c r="AI109" s="3452"/>
      <c r="AJ109" s="3452"/>
      <c r="AK109" s="3452"/>
      <c r="AL109" s="3452"/>
      <c r="AM109" s="3452"/>
      <c r="AN109" s="3452"/>
      <c r="AO109" s="3452"/>
      <c r="AP109" s="3452"/>
      <c r="AQ109" s="3452"/>
      <c r="AR109" s="3452"/>
      <c r="AS109" s="3452"/>
      <c r="AT109" s="3452"/>
      <c r="AU109" s="3452"/>
      <c r="AV109" s="3452"/>
      <c r="AW109" s="3452"/>
      <c r="AX109" s="3452"/>
      <c r="AY109" s="3452"/>
      <c r="AZ109" s="3452"/>
      <c r="BA109" s="3452"/>
      <c r="BB109" s="3452"/>
      <c r="BC109" s="3452"/>
      <c r="BD109" s="3452"/>
      <c r="BE109" s="3452"/>
      <c r="BF109" s="3452"/>
      <c r="BG109" s="3452"/>
      <c r="BH109" s="3452"/>
      <c r="BI109" s="3452"/>
      <c r="BJ109" s="3452"/>
      <c r="BK109" s="3452"/>
      <c r="BL109" s="3452"/>
      <c r="BM109" s="3453"/>
    </row>
    <row r="110" spans="2:65" ht="6" customHeight="1">
      <c r="B110" s="3444"/>
      <c r="C110" s="3438"/>
      <c r="D110" s="3438"/>
      <c r="E110" s="3438"/>
      <c r="F110" s="3438"/>
      <c r="G110" s="3438"/>
      <c r="H110" s="3438"/>
      <c r="I110" s="3438"/>
      <c r="J110" s="3438"/>
      <c r="K110" s="3438"/>
      <c r="L110" s="3438"/>
      <c r="M110" s="3438"/>
      <c r="N110" s="3445"/>
      <c r="O110" s="3454"/>
      <c r="P110" s="3455"/>
      <c r="Q110" s="3455"/>
      <c r="R110" s="3455"/>
      <c r="S110" s="3455"/>
      <c r="T110" s="3455"/>
      <c r="U110" s="3455"/>
      <c r="V110" s="3455"/>
      <c r="W110" s="3455"/>
      <c r="X110" s="3455"/>
      <c r="Y110" s="3455"/>
      <c r="Z110" s="3455"/>
      <c r="AA110" s="3455"/>
      <c r="AB110" s="3455"/>
      <c r="AC110" s="3455"/>
      <c r="AD110" s="3455"/>
      <c r="AE110" s="3455"/>
      <c r="AF110" s="3455"/>
      <c r="AG110" s="3455"/>
      <c r="AH110" s="3455"/>
      <c r="AI110" s="3455"/>
      <c r="AJ110" s="3455"/>
      <c r="AK110" s="3455"/>
      <c r="AL110" s="3455"/>
      <c r="AM110" s="3455"/>
      <c r="AN110" s="3455"/>
      <c r="AO110" s="3455"/>
      <c r="AP110" s="3455"/>
      <c r="AQ110" s="3455"/>
      <c r="AR110" s="3455"/>
      <c r="AS110" s="3455"/>
      <c r="AT110" s="3455"/>
      <c r="AU110" s="3455"/>
      <c r="AV110" s="3455"/>
      <c r="AW110" s="3455"/>
      <c r="AX110" s="3455"/>
      <c r="AY110" s="3455"/>
      <c r="AZ110" s="3455"/>
      <c r="BA110" s="3455"/>
      <c r="BB110" s="3455"/>
      <c r="BC110" s="3455"/>
      <c r="BD110" s="3455"/>
      <c r="BE110" s="3455"/>
      <c r="BF110" s="3455"/>
      <c r="BG110" s="3455"/>
      <c r="BH110" s="3455"/>
      <c r="BI110" s="3455"/>
      <c r="BJ110" s="3455"/>
      <c r="BK110" s="3455"/>
      <c r="BL110" s="3455"/>
      <c r="BM110" s="3456"/>
    </row>
    <row r="111" spans="2:65" ht="6" customHeight="1">
      <c r="B111" s="3444"/>
      <c r="C111" s="3438"/>
      <c r="D111" s="3438"/>
      <c r="E111" s="3438"/>
      <c r="F111" s="3438"/>
      <c r="G111" s="3438"/>
      <c r="H111" s="3438"/>
      <c r="I111" s="3438"/>
      <c r="J111" s="3438"/>
      <c r="K111" s="3438"/>
      <c r="L111" s="3438"/>
      <c r="M111" s="3438"/>
      <c r="N111" s="3445"/>
      <c r="O111" s="3454"/>
      <c r="P111" s="3455"/>
      <c r="Q111" s="3455"/>
      <c r="R111" s="3455"/>
      <c r="S111" s="3455"/>
      <c r="T111" s="3455"/>
      <c r="U111" s="3455"/>
      <c r="V111" s="3455"/>
      <c r="W111" s="3455"/>
      <c r="X111" s="3455"/>
      <c r="Y111" s="3455"/>
      <c r="Z111" s="3455"/>
      <c r="AA111" s="3455"/>
      <c r="AB111" s="3455"/>
      <c r="AC111" s="3455"/>
      <c r="AD111" s="3455"/>
      <c r="AE111" s="3455"/>
      <c r="AF111" s="3455"/>
      <c r="AG111" s="3455"/>
      <c r="AH111" s="3455"/>
      <c r="AI111" s="3455"/>
      <c r="AJ111" s="3455"/>
      <c r="AK111" s="3455"/>
      <c r="AL111" s="3455"/>
      <c r="AM111" s="3455"/>
      <c r="AN111" s="3455"/>
      <c r="AO111" s="3455"/>
      <c r="AP111" s="3455"/>
      <c r="AQ111" s="3455"/>
      <c r="AR111" s="3455"/>
      <c r="AS111" s="3455"/>
      <c r="AT111" s="3455"/>
      <c r="AU111" s="3455"/>
      <c r="AV111" s="3455"/>
      <c r="AW111" s="3455"/>
      <c r="AX111" s="3455"/>
      <c r="AY111" s="3455"/>
      <c r="AZ111" s="3455"/>
      <c r="BA111" s="3455"/>
      <c r="BB111" s="3455"/>
      <c r="BC111" s="3455"/>
      <c r="BD111" s="3455"/>
      <c r="BE111" s="3455"/>
      <c r="BF111" s="3455"/>
      <c r="BG111" s="3455"/>
      <c r="BH111" s="3455"/>
      <c r="BI111" s="3455"/>
      <c r="BJ111" s="3455"/>
      <c r="BK111" s="3455"/>
      <c r="BL111" s="3455"/>
      <c r="BM111" s="3456"/>
    </row>
    <row r="112" spans="2:65" ht="6" customHeight="1">
      <c r="B112" s="3444"/>
      <c r="C112" s="3438"/>
      <c r="D112" s="3438"/>
      <c r="E112" s="3438"/>
      <c r="F112" s="3438"/>
      <c r="G112" s="3438"/>
      <c r="H112" s="3438"/>
      <c r="I112" s="3438"/>
      <c r="J112" s="3438"/>
      <c r="K112" s="3438"/>
      <c r="L112" s="3438"/>
      <c r="M112" s="3438"/>
      <c r="N112" s="3445"/>
      <c r="O112" s="3454"/>
      <c r="P112" s="3455"/>
      <c r="Q112" s="3455"/>
      <c r="R112" s="3455"/>
      <c r="S112" s="3455"/>
      <c r="T112" s="3455"/>
      <c r="U112" s="3455"/>
      <c r="V112" s="3455"/>
      <c r="W112" s="3455"/>
      <c r="X112" s="3455"/>
      <c r="Y112" s="3455"/>
      <c r="Z112" s="3455"/>
      <c r="AA112" s="3455"/>
      <c r="AB112" s="3455"/>
      <c r="AC112" s="3455"/>
      <c r="AD112" s="3455"/>
      <c r="AE112" s="3455"/>
      <c r="AF112" s="3455"/>
      <c r="AG112" s="3455"/>
      <c r="AH112" s="3455"/>
      <c r="AI112" s="3455"/>
      <c r="AJ112" s="3455"/>
      <c r="AK112" s="3455"/>
      <c r="AL112" s="3455"/>
      <c r="AM112" s="3455"/>
      <c r="AN112" s="3455"/>
      <c r="AO112" s="3455"/>
      <c r="AP112" s="3455"/>
      <c r="AQ112" s="3455"/>
      <c r="AR112" s="3455"/>
      <c r="AS112" s="3455"/>
      <c r="AT112" s="3455"/>
      <c r="AU112" s="3455"/>
      <c r="AV112" s="3455"/>
      <c r="AW112" s="3455"/>
      <c r="AX112" s="3455"/>
      <c r="AY112" s="3455"/>
      <c r="AZ112" s="3455"/>
      <c r="BA112" s="3455"/>
      <c r="BB112" s="3455"/>
      <c r="BC112" s="3455"/>
      <c r="BD112" s="3455"/>
      <c r="BE112" s="3455"/>
      <c r="BF112" s="3455"/>
      <c r="BG112" s="3455"/>
      <c r="BH112" s="3455"/>
      <c r="BI112" s="3455"/>
      <c r="BJ112" s="3455"/>
      <c r="BK112" s="3455"/>
      <c r="BL112" s="3455"/>
      <c r="BM112" s="3456"/>
    </row>
    <row r="113" spans="2:65" ht="6" customHeight="1">
      <c r="B113" s="3444"/>
      <c r="C113" s="3438"/>
      <c r="D113" s="3438"/>
      <c r="E113" s="3438"/>
      <c r="F113" s="3438"/>
      <c r="G113" s="3438"/>
      <c r="H113" s="3438"/>
      <c r="I113" s="3438"/>
      <c r="J113" s="3438"/>
      <c r="K113" s="3438"/>
      <c r="L113" s="3438"/>
      <c r="M113" s="3438"/>
      <c r="N113" s="3445"/>
      <c r="O113" s="3454"/>
      <c r="P113" s="3455"/>
      <c r="Q113" s="3455"/>
      <c r="R113" s="3455"/>
      <c r="S113" s="3455"/>
      <c r="T113" s="3455"/>
      <c r="U113" s="3455"/>
      <c r="V113" s="3455"/>
      <c r="W113" s="3455"/>
      <c r="X113" s="3455"/>
      <c r="Y113" s="3455"/>
      <c r="Z113" s="3455"/>
      <c r="AA113" s="3455"/>
      <c r="AB113" s="3455"/>
      <c r="AC113" s="3455"/>
      <c r="AD113" s="3455"/>
      <c r="AE113" s="3455"/>
      <c r="AF113" s="3455"/>
      <c r="AG113" s="3455"/>
      <c r="AH113" s="3455"/>
      <c r="AI113" s="3455"/>
      <c r="AJ113" s="3455"/>
      <c r="AK113" s="3455"/>
      <c r="AL113" s="3455"/>
      <c r="AM113" s="3455"/>
      <c r="AN113" s="3455"/>
      <c r="AO113" s="3455"/>
      <c r="AP113" s="3455"/>
      <c r="AQ113" s="3455"/>
      <c r="AR113" s="3455"/>
      <c r="AS113" s="3455"/>
      <c r="AT113" s="3455"/>
      <c r="AU113" s="3455"/>
      <c r="AV113" s="3455"/>
      <c r="AW113" s="3455"/>
      <c r="AX113" s="3455"/>
      <c r="AY113" s="3455"/>
      <c r="AZ113" s="3455"/>
      <c r="BA113" s="3455"/>
      <c r="BB113" s="3455"/>
      <c r="BC113" s="3455"/>
      <c r="BD113" s="3455"/>
      <c r="BE113" s="3455"/>
      <c r="BF113" s="3455"/>
      <c r="BG113" s="3455"/>
      <c r="BH113" s="3455"/>
      <c r="BI113" s="3455"/>
      <c r="BJ113" s="3455"/>
      <c r="BK113" s="3455"/>
      <c r="BL113" s="3455"/>
      <c r="BM113" s="3456"/>
    </row>
    <row r="114" spans="2:65" ht="6" customHeight="1">
      <c r="B114" s="3444"/>
      <c r="C114" s="3438"/>
      <c r="D114" s="3438"/>
      <c r="E114" s="3438"/>
      <c r="F114" s="3438"/>
      <c r="G114" s="3438"/>
      <c r="H114" s="3438"/>
      <c r="I114" s="3438"/>
      <c r="J114" s="3438"/>
      <c r="K114" s="3438"/>
      <c r="L114" s="3438"/>
      <c r="M114" s="3438"/>
      <c r="N114" s="3445"/>
      <c r="O114" s="3454"/>
      <c r="P114" s="3455"/>
      <c r="Q114" s="3455"/>
      <c r="R114" s="3455"/>
      <c r="S114" s="3455"/>
      <c r="T114" s="3455"/>
      <c r="U114" s="3455"/>
      <c r="V114" s="3455"/>
      <c r="W114" s="3455"/>
      <c r="X114" s="3455"/>
      <c r="Y114" s="3455"/>
      <c r="Z114" s="3455"/>
      <c r="AA114" s="3455"/>
      <c r="AB114" s="3455"/>
      <c r="AC114" s="3455"/>
      <c r="AD114" s="3455"/>
      <c r="AE114" s="3455"/>
      <c r="AF114" s="3455"/>
      <c r="AG114" s="3455"/>
      <c r="AH114" s="3455"/>
      <c r="AI114" s="3455"/>
      <c r="AJ114" s="3455"/>
      <c r="AK114" s="3455"/>
      <c r="AL114" s="3455"/>
      <c r="AM114" s="3455"/>
      <c r="AN114" s="3455"/>
      <c r="AO114" s="3455"/>
      <c r="AP114" s="3455"/>
      <c r="AQ114" s="3455"/>
      <c r="AR114" s="3455"/>
      <c r="AS114" s="3455"/>
      <c r="AT114" s="3455"/>
      <c r="AU114" s="3455"/>
      <c r="AV114" s="3455"/>
      <c r="AW114" s="3455"/>
      <c r="AX114" s="3455"/>
      <c r="AY114" s="3455"/>
      <c r="AZ114" s="3455"/>
      <c r="BA114" s="3455"/>
      <c r="BB114" s="3455"/>
      <c r="BC114" s="3455"/>
      <c r="BD114" s="3455"/>
      <c r="BE114" s="3455"/>
      <c r="BF114" s="3455"/>
      <c r="BG114" s="3455"/>
      <c r="BH114" s="3455"/>
      <c r="BI114" s="3455"/>
      <c r="BJ114" s="3455"/>
      <c r="BK114" s="3455"/>
      <c r="BL114" s="3455"/>
      <c r="BM114" s="3456"/>
    </row>
    <row r="115" spans="2:65" ht="0.75" customHeight="1">
      <c r="B115" s="3444"/>
      <c r="C115" s="3438"/>
      <c r="D115" s="3438"/>
      <c r="E115" s="3438"/>
      <c r="F115" s="3438"/>
      <c r="G115" s="3438"/>
      <c r="H115" s="3438"/>
      <c r="I115" s="3438"/>
      <c r="J115" s="3438"/>
      <c r="K115" s="3438"/>
      <c r="L115" s="3438"/>
      <c r="M115" s="3438"/>
      <c r="N115" s="3445"/>
      <c r="O115" s="3454"/>
      <c r="P115" s="3455"/>
      <c r="Q115" s="3455"/>
      <c r="R115" s="3455"/>
      <c r="S115" s="3455"/>
      <c r="T115" s="3455"/>
      <c r="U115" s="3455"/>
      <c r="V115" s="3455"/>
      <c r="W115" s="3455"/>
      <c r="X115" s="3455"/>
      <c r="Y115" s="3455"/>
      <c r="Z115" s="3455"/>
      <c r="AA115" s="3455"/>
      <c r="AB115" s="3455"/>
      <c r="AC115" s="3455"/>
      <c r="AD115" s="3455"/>
      <c r="AE115" s="3455"/>
      <c r="AF115" s="3455"/>
      <c r="AG115" s="3455"/>
      <c r="AH115" s="3455"/>
      <c r="AI115" s="3455"/>
      <c r="AJ115" s="3455"/>
      <c r="AK115" s="3455"/>
      <c r="AL115" s="3455"/>
      <c r="AM115" s="3455"/>
      <c r="AN115" s="3455"/>
      <c r="AO115" s="3455"/>
      <c r="AP115" s="3455"/>
      <c r="AQ115" s="3455"/>
      <c r="AR115" s="3455"/>
      <c r="AS115" s="3455"/>
      <c r="AT115" s="3455"/>
      <c r="AU115" s="3455"/>
      <c r="AV115" s="3455"/>
      <c r="AW115" s="3455"/>
      <c r="AX115" s="3455"/>
      <c r="AY115" s="3455"/>
      <c r="AZ115" s="3455"/>
      <c r="BA115" s="3455"/>
      <c r="BB115" s="3455"/>
      <c r="BC115" s="3455"/>
      <c r="BD115" s="3455"/>
      <c r="BE115" s="3455"/>
      <c r="BF115" s="3455"/>
      <c r="BG115" s="3455"/>
      <c r="BH115" s="3455"/>
      <c r="BI115" s="3455"/>
      <c r="BJ115" s="3455"/>
      <c r="BK115" s="3455"/>
      <c r="BL115" s="3455"/>
      <c r="BM115" s="3456"/>
    </row>
    <row r="116" spans="2:65" ht="6" customHeight="1">
      <c r="B116" s="3444"/>
      <c r="C116" s="3438"/>
      <c r="D116" s="3438"/>
      <c r="E116" s="3438"/>
      <c r="F116" s="3438"/>
      <c r="G116" s="3438"/>
      <c r="H116" s="3438"/>
      <c r="I116" s="3438"/>
      <c r="J116" s="3438"/>
      <c r="K116" s="3438"/>
      <c r="L116" s="3438"/>
      <c r="M116" s="3438"/>
      <c r="N116" s="3445"/>
      <c r="O116" s="3454"/>
      <c r="P116" s="3455"/>
      <c r="Q116" s="3455"/>
      <c r="R116" s="3455"/>
      <c r="S116" s="3455"/>
      <c r="T116" s="3455"/>
      <c r="U116" s="3455"/>
      <c r="V116" s="3455"/>
      <c r="W116" s="3455"/>
      <c r="X116" s="3455"/>
      <c r="Y116" s="3455"/>
      <c r="Z116" s="3455"/>
      <c r="AA116" s="3455"/>
      <c r="AB116" s="3455"/>
      <c r="AC116" s="3455"/>
      <c r="AD116" s="3455"/>
      <c r="AE116" s="3455"/>
      <c r="AF116" s="3455"/>
      <c r="AG116" s="3455"/>
      <c r="AH116" s="3455"/>
      <c r="AI116" s="3455"/>
      <c r="AJ116" s="3455"/>
      <c r="AK116" s="3455"/>
      <c r="AL116" s="3455"/>
      <c r="AM116" s="3455"/>
      <c r="AN116" s="3455"/>
      <c r="AO116" s="3455"/>
      <c r="AP116" s="3455"/>
      <c r="AQ116" s="3455"/>
      <c r="AR116" s="3455"/>
      <c r="AS116" s="3455"/>
      <c r="AT116" s="3455"/>
      <c r="AU116" s="3455"/>
      <c r="AV116" s="3455"/>
      <c r="AW116" s="3455"/>
      <c r="AX116" s="3455"/>
      <c r="AY116" s="3455"/>
      <c r="AZ116" s="3455"/>
      <c r="BA116" s="3455"/>
      <c r="BB116" s="3455"/>
      <c r="BC116" s="3455"/>
      <c r="BD116" s="3455"/>
      <c r="BE116" s="3455"/>
      <c r="BF116" s="3455"/>
      <c r="BG116" s="3455"/>
      <c r="BH116" s="3455"/>
      <c r="BI116" s="3455"/>
      <c r="BJ116" s="3455"/>
      <c r="BK116" s="3455"/>
      <c r="BL116" s="3455"/>
      <c r="BM116" s="3456"/>
    </row>
    <row r="117" spans="2:65" ht="6" customHeight="1">
      <c r="B117" s="3444"/>
      <c r="C117" s="3438"/>
      <c r="D117" s="3438"/>
      <c r="E117" s="3438"/>
      <c r="F117" s="3438"/>
      <c r="G117" s="3438"/>
      <c r="H117" s="3438"/>
      <c r="I117" s="3438"/>
      <c r="J117" s="3438"/>
      <c r="K117" s="3438"/>
      <c r="L117" s="3438"/>
      <c r="M117" s="3438"/>
      <c r="N117" s="3445"/>
      <c r="O117" s="3454"/>
      <c r="P117" s="3455"/>
      <c r="Q117" s="3455"/>
      <c r="R117" s="3455"/>
      <c r="S117" s="3455"/>
      <c r="T117" s="3455"/>
      <c r="U117" s="3455"/>
      <c r="V117" s="3455"/>
      <c r="W117" s="3455"/>
      <c r="X117" s="3455"/>
      <c r="Y117" s="3455"/>
      <c r="Z117" s="3455"/>
      <c r="AA117" s="3455"/>
      <c r="AB117" s="3455"/>
      <c r="AC117" s="3455"/>
      <c r="AD117" s="3455"/>
      <c r="AE117" s="3455"/>
      <c r="AF117" s="3455"/>
      <c r="AG117" s="3455"/>
      <c r="AH117" s="3455"/>
      <c r="AI117" s="3455"/>
      <c r="AJ117" s="3455"/>
      <c r="AK117" s="3455"/>
      <c r="AL117" s="3455"/>
      <c r="AM117" s="3455"/>
      <c r="AN117" s="3455"/>
      <c r="AO117" s="3455"/>
      <c r="AP117" s="3455"/>
      <c r="AQ117" s="3455"/>
      <c r="AR117" s="3455"/>
      <c r="AS117" s="3455"/>
      <c r="AT117" s="3455"/>
      <c r="AU117" s="3455"/>
      <c r="AV117" s="3455"/>
      <c r="AW117" s="3455"/>
      <c r="AX117" s="3455"/>
      <c r="AY117" s="3455"/>
      <c r="AZ117" s="3455"/>
      <c r="BA117" s="3455"/>
      <c r="BB117" s="3455"/>
      <c r="BC117" s="3455"/>
      <c r="BD117" s="3455"/>
      <c r="BE117" s="3455"/>
      <c r="BF117" s="3455"/>
      <c r="BG117" s="3455"/>
      <c r="BH117" s="3455"/>
      <c r="BI117" s="3455"/>
      <c r="BJ117" s="3455"/>
      <c r="BK117" s="3455"/>
      <c r="BL117" s="3455"/>
      <c r="BM117" s="3456"/>
    </row>
    <row r="118" spans="2:65" s="193" customFormat="1" ht="12" customHeight="1">
      <c r="B118" s="3444"/>
      <c r="C118" s="3438"/>
      <c r="D118" s="3438"/>
      <c r="E118" s="3438"/>
      <c r="F118" s="3438"/>
      <c r="G118" s="3438"/>
      <c r="H118" s="3438"/>
      <c r="I118" s="3438"/>
      <c r="J118" s="3438"/>
      <c r="K118" s="3438"/>
      <c r="L118" s="3438"/>
      <c r="M118" s="3438"/>
      <c r="N118" s="3445"/>
      <c r="O118" s="3431" t="s">
        <v>4974</v>
      </c>
      <c r="P118" s="3432"/>
      <c r="Q118" s="3432"/>
      <c r="R118" s="3432"/>
      <c r="S118" s="3432"/>
      <c r="T118" s="3432"/>
      <c r="U118" s="3432"/>
      <c r="V118" s="3432"/>
      <c r="W118" s="3432"/>
      <c r="X118" s="3432"/>
      <c r="Y118" s="3432"/>
      <c r="Z118" s="3432"/>
      <c r="AA118" s="3432"/>
      <c r="AB118" s="3432"/>
      <c r="AC118" s="3432"/>
      <c r="AD118" s="3432"/>
      <c r="AE118" s="3432"/>
      <c r="AF118" s="3432"/>
      <c r="AG118" s="3432"/>
      <c r="AH118" s="3432"/>
      <c r="AI118" s="3432"/>
      <c r="AJ118" s="3432"/>
      <c r="AK118" s="3432"/>
      <c r="AL118" s="3432"/>
      <c r="AM118" s="3432"/>
      <c r="AN118" s="3432"/>
      <c r="AO118" s="3432"/>
      <c r="AP118" s="3432"/>
      <c r="AQ118" s="3432"/>
      <c r="AR118" s="3432"/>
      <c r="AS118" s="3432"/>
      <c r="AT118" s="3432"/>
      <c r="AU118" s="3432"/>
      <c r="AV118" s="3432"/>
      <c r="AW118" s="3432"/>
      <c r="AX118" s="3432"/>
      <c r="AY118" s="3432"/>
      <c r="AZ118" s="3432"/>
      <c r="BA118" s="3432"/>
      <c r="BB118" s="3432"/>
      <c r="BC118" s="3432"/>
      <c r="BD118" s="3432"/>
      <c r="BE118" s="2835" t="s">
        <v>139</v>
      </c>
      <c r="BF118" s="2835"/>
      <c r="BG118" s="2836" t="s">
        <v>497</v>
      </c>
      <c r="BH118" s="2836"/>
      <c r="BI118" s="2835" t="s">
        <v>139</v>
      </c>
      <c r="BJ118" s="2835"/>
      <c r="BK118" s="2836" t="s">
        <v>498</v>
      </c>
      <c r="BL118" s="2836"/>
      <c r="BM118" s="1325"/>
    </row>
    <row r="119" spans="2:65" s="193" customFormat="1" ht="12" customHeight="1">
      <c r="B119" s="3444"/>
      <c r="C119" s="3438"/>
      <c r="D119" s="3438"/>
      <c r="E119" s="3438"/>
      <c r="F119" s="3438"/>
      <c r="G119" s="3438"/>
      <c r="H119" s="3438"/>
      <c r="I119" s="3438"/>
      <c r="J119" s="3438"/>
      <c r="K119" s="3438"/>
      <c r="L119" s="3438"/>
      <c r="M119" s="3438"/>
      <c r="N119" s="3445"/>
      <c r="O119" s="3431" t="s">
        <v>4943</v>
      </c>
      <c r="P119" s="3432"/>
      <c r="Q119" s="3432"/>
      <c r="R119" s="3432"/>
      <c r="S119" s="3432"/>
      <c r="T119" s="3432"/>
      <c r="U119" s="3432"/>
      <c r="V119" s="3432"/>
      <c r="W119" s="3432"/>
      <c r="X119" s="3432"/>
      <c r="Y119" s="3432"/>
      <c r="Z119" s="3432"/>
      <c r="AA119" s="3432"/>
      <c r="AB119" s="3432"/>
      <c r="AC119" s="3432"/>
      <c r="AD119" s="3432"/>
      <c r="AE119" s="3432"/>
      <c r="AF119" s="3432"/>
      <c r="AG119" s="3432"/>
      <c r="AH119" s="3432"/>
      <c r="AI119" s="3432"/>
      <c r="AJ119" s="3432"/>
      <c r="AK119" s="3432"/>
      <c r="AL119" s="3432"/>
      <c r="AM119" s="3432"/>
      <c r="AN119" s="3432"/>
      <c r="AO119" s="3432"/>
      <c r="AP119" s="3432"/>
      <c r="AQ119" s="3432"/>
      <c r="AR119" s="3432"/>
      <c r="AS119" s="3432"/>
      <c r="AT119" s="3432"/>
      <c r="AU119" s="3432"/>
      <c r="AV119" s="3432"/>
      <c r="AW119" s="3432"/>
      <c r="AX119" s="3432"/>
      <c r="AY119" s="3432"/>
      <c r="AZ119" s="3432"/>
      <c r="BA119" s="3432"/>
      <c r="BB119" s="3432"/>
      <c r="BC119" s="3432"/>
      <c r="BD119" s="3432"/>
      <c r="BE119" s="2835" t="s">
        <v>139</v>
      </c>
      <c r="BF119" s="2835"/>
      <c r="BG119" s="2836" t="s">
        <v>497</v>
      </c>
      <c r="BH119" s="2836"/>
      <c r="BI119" s="2835" t="s">
        <v>139</v>
      </c>
      <c r="BJ119" s="2835"/>
      <c r="BK119" s="2836" t="s">
        <v>498</v>
      </c>
      <c r="BL119" s="2836"/>
      <c r="BM119" s="1325"/>
    </row>
    <row r="120" spans="2:65" s="193" customFormat="1" ht="11.25" customHeight="1">
      <c r="B120" s="3446"/>
      <c r="C120" s="3439"/>
      <c r="D120" s="3439"/>
      <c r="E120" s="3439"/>
      <c r="F120" s="3439"/>
      <c r="G120" s="3439"/>
      <c r="H120" s="3439"/>
      <c r="I120" s="3439"/>
      <c r="J120" s="3439"/>
      <c r="K120" s="3439"/>
      <c r="L120" s="3439"/>
      <c r="M120" s="3439"/>
      <c r="N120" s="3447"/>
      <c r="O120" s="3457" t="s">
        <v>4766</v>
      </c>
      <c r="P120" s="3458"/>
      <c r="Q120" s="3458"/>
      <c r="R120" s="3458"/>
      <c r="S120" s="3458"/>
      <c r="T120" s="3458"/>
      <c r="U120" s="3458"/>
      <c r="V120" s="3458"/>
      <c r="W120" s="3458"/>
      <c r="X120" s="3458"/>
      <c r="Y120" s="3458"/>
      <c r="Z120" s="3458"/>
      <c r="AA120" s="3458"/>
      <c r="AB120" s="3458"/>
      <c r="AC120" s="3458"/>
      <c r="AD120" s="3458"/>
      <c r="AE120" s="3458"/>
      <c r="AF120" s="3458"/>
      <c r="AG120" s="3458"/>
      <c r="AH120" s="3458"/>
      <c r="AI120" s="3458"/>
      <c r="AJ120" s="3458"/>
      <c r="AK120" s="3458"/>
      <c r="AL120" s="3458"/>
      <c r="AM120" s="3458"/>
      <c r="AN120" s="3458"/>
      <c r="AO120" s="3458"/>
      <c r="AP120" s="3458"/>
      <c r="AQ120" s="3458"/>
      <c r="AR120" s="3458"/>
      <c r="AS120" s="3458"/>
      <c r="AT120" s="3458"/>
      <c r="AU120" s="3458"/>
      <c r="AV120" s="3458"/>
      <c r="AW120" s="3458"/>
      <c r="AX120" s="3458"/>
      <c r="AY120" s="3458"/>
      <c r="AZ120" s="3458"/>
      <c r="BA120" s="3458"/>
      <c r="BB120" s="3458"/>
      <c r="BC120" s="3458"/>
      <c r="BD120" s="3458"/>
      <c r="BE120" s="2828" t="s">
        <v>139</v>
      </c>
      <c r="BF120" s="2828"/>
      <c r="BG120" s="2829" t="s">
        <v>497</v>
      </c>
      <c r="BH120" s="2829"/>
      <c r="BI120" s="2828" t="s">
        <v>139</v>
      </c>
      <c r="BJ120" s="2828"/>
      <c r="BK120" s="2829" t="s">
        <v>498</v>
      </c>
      <c r="BL120" s="2829"/>
      <c r="BM120" s="1329"/>
    </row>
    <row r="121" spans="2:65" ht="5.0999999999999996" customHeight="1"/>
    <row r="122" spans="2:65" ht="15" customHeight="1">
      <c r="BA122" s="3430" t="s">
        <v>4946</v>
      </c>
      <c r="BB122" s="3430"/>
      <c r="BC122" s="3430"/>
      <c r="BD122" s="3430"/>
      <c r="BE122" s="3430"/>
      <c r="BF122" s="3430"/>
      <c r="BG122" s="3430"/>
      <c r="BH122" s="3430"/>
      <c r="BI122" s="3430"/>
      <c r="BJ122" s="3430"/>
      <c r="BK122" s="3430"/>
      <c r="BL122" s="3430"/>
      <c r="BM122" s="3430"/>
    </row>
    <row r="137" spans="60:65" ht="8.85" customHeight="1">
      <c r="BH137" s="889"/>
      <c r="BI137" s="890"/>
      <c r="BJ137" s="890"/>
      <c r="BK137" s="890"/>
      <c r="BL137" s="890"/>
      <c r="BM137" s="890"/>
    </row>
  </sheetData>
  <mergeCells count="193">
    <mergeCell ref="B1:M1"/>
    <mergeCell ref="AS2:AV2"/>
    <mergeCell ref="AW2:AY2"/>
    <mergeCell ref="AZ2:BB2"/>
    <mergeCell ref="BC2:BD2"/>
    <mergeCell ref="BE2:BF2"/>
    <mergeCell ref="AY29:BD31"/>
    <mergeCell ref="G26:H28"/>
    <mergeCell ref="I26:Q28"/>
    <mergeCell ref="R26:R28"/>
    <mergeCell ref="S26:V28"/>
    <mergeCell ref="BE29:BM31"/>
    <mergeCell ref="B16:H18"/>
    <mergeCell ref="I16:AD18"/>
    <mergeCell ref="AE17:AG18"/>
    <mergeCell ref="BG23:BH24"/>
    <mergeCell ref="B9:D9"/>
    <mergeCell ref="E9:BM11"/>
    <mergeCell ref="B12:D12"/>
    <mergeCell ref="E12:BM12"/>
    <mergeCell ref="BG2:BH2"/>
    <mergeCell ref="BI2:BK2"/>
    <mergeCell ref="BL2:BM2"/>
    <mergeCell ref="Q4:AX5"/>
    <mergeCell ref="W26:BM28"/>
    <mergeCell ref="G29:I31"/>
    <mergeCell ref="J29:J31"/>
    <mergeCell ref="K29:AA31"/>
    <mergeCell ref="W38:BM40"/>
    <mergeCell ref="G41:I43"/>
    <mergeCell ref="J41:J43"/>
    <mergeCell ref="K41:AA43"/>
    <mergeCell ref="AB41:AB43"/>
    <mergeCell ref="AC41:AE43"/>
    <mergeCell ref="AF41:AF43"/>
    <mergeCell ref="AG41:AW43"/>
    <mergeCell ref="AX41:AX43"/>
    <mergeCell ref="AY41:BD43"/>
    <mergeCell ref="BE41:BM43"/>
    <mergeCell ref="R38:R40"/>
    <mergeCell ref="S38:V40"/>
    <mergeCell ref="Q6:AX6"/>
    <mergeCell ref="AD7:AK7"/>
    <mergeCell ref="O44:R45"/>
    <mergeCell ref="S44:S47"/>
    <mergeCell ref="T44:W45"/>
    <mergeCell ref="X44:AJ45"/>
    <mergeCell ref="AK44:AR45"/>
    <mergeCell ref="B20:F31"/>
    <mergeCell ref="G20:K25"/>
    <mergeCell ref="L20:O21"/>
    <mergeCell ref="P20:AX21"/>
    <mergeCell ref="L22:AX25"/>
    <mergeCell ref="B32:F43"/>
    <mergeCell ref="AB29:AB31"/>
    <mergeCell ref="AC29:AE31"/>
    <mergeCell ref="AF29:AF31"/>
    <mergeCell ref="AG29:AW31"/>
    <mergeCell ref="AX29:AX31"/>
    <mergeCell ref="G32:K37"/>
    <mergeCell ref="L32:O33"/>
    <mergeCell ref="P32:AX33"/>
    <mergeCell ref="L34:AX37"/>
    <mergeCell ref="G38:H40"/>
    <mergeCell ref="I38:Q40"/>
    <mergeCell ref="BF54:BM55"/>
    <mergeCell ref="B57:F64"/>
    <mergeCell ref="G57:N60"/>
    <mergeCell ref="O57:BM60"/>
    <mergeCell ref="G61:N64"/>
    <mergeCell ref="O61:P64"/>
    <mergeCell ref="Q61:S64"/>
    <mergeCell ref="T61:U64"/>
    <mergeCell ref="AS44:AZ45"/>
    <mergeCell ref="BA44:BD45"/>
    <mergeCell ref="BE44:BL45"/>
    <mergeCell ref="BM44:BM47"/>
    <mergeCell ref="G46:H47"/>
    <mergeCell ref="I46:L47"/>
    <mergeCell ref="T46:X47"/>
    <mergeCell ref="Y46:AA47"/>
    <mergeCell ref="AB46:AB47"/>
    <mergeCell ref="AC46:AE47"/>
    <mergeCell ref="AF46:AF47"/>
    <mergeCell ref="AG46:BL47"/>
    <mergeCell ref="B44:F47"/>
    <mergeCell ref="G44:H45"/>
    <mergeCell ref="I44:L45"/>
    <mergeCell ref="M44:N45"/>
    <mergeCell ref="AY66:AZ67"/>
    <mergeCell ref="BF76:BG77"/>
    <mergeCell ref="BH76:BI77"/>
    <mergeCell ref="AU76:AW77"/>
    <mergeCell ref="AX76:AY77"/>
    <mergeCell ref="AZ76:BA77"/>
    <mergeCell ref="BB76:BC77"/>
    <mergeCell ref="BD76:BE77"/>
    <mergeCell ref="B49:N52"/>
    <mergeCell ref="O49:BM52"/>
    <mergeCell ref="B53:N56"/>
    <mergeCell ref="O53:AI56"/>
    <mergeCell ref="AJ53:AS56"/>
    <mergeCell ref="AT54:AU55"/>
    <mergeCell ref="AV54:BC55"/>
    <mergeCell ref="BD54:BE55"/>
    <mergeCell ref="B65:N74"/>
    <mergeCell ref="AL65:AN65"/>
    <mergeCell ref="O66:P67"/>
    <mergeCell ref="Q66:AB67"/>
    <mergeCell ref="AC66:AI67"/>
    <mergeCell ref="AL66:AN67"/>
    <mergeCell ref="Q73:R74"/>
    <mergeCell ref="S73:BM74"/>
    <mergeCell ref="S80:T81"/>
    <mergeCell ref="U80:V81"/>
    <mergeCell ref="W80:X81"/>
    <mergeCell ref="Y80:Z81"/>
    <mergeCell ref="AA80:AB81"/>
    <mergeCell ref="AC76:AD77"/>
    <mergeCell ref="B75:N78"/>
    <mergeCell ref="P75:R75"/>
    <mergeCell ref="V61:Y64"/>
    <mergeCell ref="AA61:BM64"/>
    <mergeCell ref="Y76:Z77"/>
    <mergeCell ref="AA76:AB77"/>
    <mergeCell ref="BA66:BB67"/>
    <mergeCell ref="BC66:BJ67"/>
    <mergeCell ref="BK66:BM67"/>
    <mergeCell ref="O69:P70"/>
    <mergeCell ref="Q69:AX70"/>
    <mergeCell ref="Q71:R72"/>
    <mergeCell ref="S71:BM72"/>
    <mergeCell ref="AO66:AP67"/>
    <mergeCell ref="AQ66:AR67"/>
    <mergeCell ref="AS66:AT67"/>
    <mergeCell ref="AU66:AV67"/>
    <mergeCell ref="AW66:AX67"/>
    <mergeCell ref="AJ75:AS78"/>
    <mergeCell ref="AU75:AW75"/>
    <mergeCell ref="P76:R77"/>
    <mergeCell ref="S76:T77"/>
    <mergeCell ref="U76:V77"/>
    <mergeCell ref="W76:X77"/>
    <mergeCell ref="B87:N96"/>
    <mergeCell ref="O87:BM96"/>
    <mergeCell ref="B99:N100"/>
    <mergeCell ref="O99:Y100"/>
    <mergeCell ref="Z99:AJ100"/>
    <mergeCell ref="AK99:AU100"/>
    <mergeCell ref="AV99:BM100"/>
    <mergeCell ref="AC80:AD81"/>
    <mergeCell ref="B83:N86"/>
    <mergeCell ref="O83:P84"/>
    <mergeCell ref="Q83:S84"/>
    <mergeCell ref="U83:V84"/>
    <mergeCell ref="W83:BM84"/>
    <mergeCell ref="O85:V86"/>
    <mergeCell ref="W85:BM86"/>
    <mergeCell ref="B79:N82"/>
    <mergeCell ref="P79:R79"/>
    <mergeCell ref="P80:R81"/>
    <mergeCell ref="BB101:BC103"/>
    <mergeCell ref="BD101:BF103"/>
    <mergeCell ref="BG101:BH103"/>
    <mergeCell ref="BI101:BK103"/>
    <mergeCell ref="BL101:BM103"/>
    <mergeCell ref="AV104:AX106"/>
    <mergeCell ref="AY104:BK106"/>
    <mergeCell ref="BL104:BM106"/>
    <mergeCell ref="B101:N120"/>
    <mergeCell ref="O101:Y106"/>
    <mergeCell ref="Z101:AJ106"/>
    <mergeCell ref="AK101:AU106"/>
    <mergeCell ref="AV101:AX103"/>
    <mergeCell ref="AY101:BA103"/>
    <mergeCell ref="O107:BM108"/>
    <mergeCell ref="O109:BM117"/>
    <mergeCell ref="O118:BD118"/>
    <mergeCell ref="BE118:BF118"/>
    <mergeCell ref="O120:BD120"/>
    <mergeCell ref="BE120:BF120"/>
    <mergeCell ref="BG120:BH120"/>
    <mergeCell ref="BI120:BJ120"/>
    <mergeCell ref="BK120:BL120"/>
    <mergeCell ref="BA122:BM122"/>
    <mergeCell ref="BG118:BH118"/>
    <mergeCell ref="BI118:BJ118"/>
    <mergeCell ref="BK118:BL118"/>
    <mergeCell ref="O119:BD119"/>
    <mergeCell ref="BE119:BF119"/>
    <mergeCell ref="BG119:BH119"/>
    <mergeCell ref="BI119:BJ119"/>
    <mergeCell ref="BK119:BL119"/>
  </mergeCells>
  <phoneticPr fontId="129"/>
  <dataValidations count="4">
    <dataValidation type="list" allowBlank="1" showInputMessage="1" showErrorMessage="1" sqref="P76:R77 P80:R81 P65612:R65613 P65616:R65617 P131148:R131149 P131152:R131153 P196684:R196685 P196688:R196689 P262220:R262221 P262224:R262225 P327756:R327757 P327760:R327761 P393292:R393293 P393296:R393297 P458828:R458829 P458832:R458833 P524364:R524365 P524368:R524369 P589900:R589901 P589904:R589905 P655436:R655437 P655440:R655441 P720972:R720973 P720976:R720977 P786508:R786509 P786512:R786513 P852044:R852045 P852048:R852049 P917580:R917581 P917584:R917585 P983116:R983117 P983120:R983121 AL66:AN67 AL65602:AN65603 AL131138:AN131139 AL196674:AN196675 AL262210:AN262211 AL327746:AN327747 AL393282:AN393283 AL458818:AN458819 AL524354:AN524355 AL589890:AN589891 AL655426:AN655427 AL720962:AN720963 AL786498:AN786499 AL852034:AN852035 AL917570:AN917571 AL983106:AN983107 AU76:AW77 AU65612:AW65613 AU131148:AW131149 AU196684:AW196685 AU262220:AW262221 AU327756:AW327757 AU393292:AW393293 AU458828:AW458829 AU524364:AW524365 AU589900:AW589901 AU655436:AW655437 AU720972:AW720973 AU786508:AW786509 AU852044:AW852045 AU917580:AW917581 AU983116:AW983117 JL76:JN77 JL80:JN81 JL65612:JN65613 JL65616:JN65617 JL131148:JN131149 JL131152:JN131153 JL196684:JN196685 JL196688:JN196689 JL262220:JN262221 JL262224:JN262225 JL327756:JN327757 JL327760:JN327761 JL393292:JN393293 JL393296:JN393297 JL458828:JN458829 JL458832:JN458833 JL524364:JN524365 JL524368:JN524369 JL589900:JN589901 JL589904:JN589905 JL655436:JN655437 JL655440:JN655441 JL720972:JN720973 JL720976:JN720977 JL786508:JN786509 JL786512:JN786513 JL852044:JN852045 JL852048:JN852049 JL917580:JN917581 JL917584:JN917585 JL983116:JN983117 JL983120:JN983121 KH66:KJ67 KH65602:KJ65603 KH131138:KJ131139 KH196674:KJ196675 KH262210:KJ262211 KH327746:KJ327747 KH393282:KJ393283 KH458818:KJ458819 KH524354:KJ524355 KH589890:KJ589891 KH655426:KJ655427 KH720962:KJ720963 KH786498:KJ786499 KH852034:KJ852035 KH917570:KJ917571 KH983106:KJ983107 KQ76:KS77 KQ65612:KS65613 KQ131148:KS131149 KQ196684:KS196685 KQ262220:KS262221 KQ327756:KS327757 KQ393292:KS393293 KQ458828:KS458829 KQ524364:KS524365 KQ589900:KS589901 KQ655436:KS655437 KQ720972:KS720973 KQ786508:KS786509 KQ852044:KS852045 KQ917580:KS917581 KQ983116:KS983117 TH76:TJ77 TH80:TJ81 TH65612:TJ65613 TH65616:TJ65617 TH131148:TJ131149 TH131152:TJ131153 TH196684:TJ196685 TH196688:TJ196689 TH262220:TJ262221 TH262224:TJ262225 TH327756:TJ327757 TH327760:TJ327761 TH393292:TJ393293 TH393296:TJ393297 TH458828:TJ458829 TH458832:TJ458833 TH524364:TJ524365 TH524368:TJ524369 TH589900:TJ589901 TH589904:TJ589905 TH655436:TJ655437 TH655440:TJ655441 TH720972:TJ720973 TH720976:TJ720977 TH786508:TJ786509 TH786512:TJ786513 TH852044:TJ852045 TH852048:TJ852049 TH917580:TJ917581 TH917584:TJ917585 TH983116:TJ983117 TH983120:TJ983121 UD66:UF67 UD65602:UF65603 UD131138:UF131139 UD196674:UF196675 UD262210:UF262211 UD327746:UF327747 UD393282:UF393283 UD458818:UF458819 UD524354:UF524355 UD589890:UF589891 UD655426:UF655427 UD720962:UF720963 UD786498:UF786499 UD852034:UF852035 UD917570:UF917571 UD983106:UF983107 UM76:UO77 UM65612:UO65613 UM131148:UO131149 UM196684:UO196685 UM262220:UO262221 UM327756:UO327757 UM393292:UO393293 UM458828:UO458829 UM524364:UO524365 UM589900:UO589901 UM655436:UO655437 UM720972:UO720973 UM786508:UO786509 UM852044:UO852045 UM917580:UO917581 UM983116:UO983117 ADD76:ADF77 ADD80:ADF81 ADD65612:ADF65613 ADD65616:ADF65617 ADD131148:ADF131149 ADD131152:ADF131153 ADD196684:ADF196685 ADD196688:ADF196689 ADD262220:ADF262221 ADD262224:ADF262225 ADD327756:ADF327757 ADD327760:ADF327761 ADD393292:ADF393293 ADD393296:ADF393297 ADD458828:ADF458829 ADD458832:ADF458833 ADD524364:ADF524365 ADD524368:ADF524369 ADD589900:ADF589901 ADD589904:ADF589905 ADD655436:ADF655437 ADD655440:ADF655441 ADD720972:ADF720973 ADD720976:ADF720977 ADD786508:ADF786509 ADD786512:ADF786513 ADD852044:ADF852045 ADD852048:ADF852049 ADD917580:ADF917581 ADD917584:ADF917585 ADD983116:ADF983117 ADD983120:ADF983121 ADZ66:AEB67 ADZ65602:AEB65603 ADZ131138:AEB131139 ADZ196674:AEB196675 ADZ262210:AEB262211 ADZ327746:AEB327747 ADZ393282:AEB393283 ADZ458818:AEB458819 ADZ524354:AEB524355 ADZ589890:AEB589891 ADZ655426:AEB655427 ADZ720962:AEB720963 ADZ786498:AEB786499 ADZ852034:AEB852035 ADZ917570:AEB917571 ADZ983106:AEB983107 AEI76:AEK77 AEI65612:AEK65613 AEI131148:AEK131149 AEI196684:AEK196685 AEI262220:AEK262221 AEI327756:AEK327757 AEI393292:AEK393293 AEI458828:AEK458829 AEI524364:AEK524365 AEI589900:AEK589901 AEI655436:AEK655437 AEI720972:AEK720973 AEI786508:AEK786509 AEI852044:AEK852045 AEI917580:AEK917581 AEI983116:AEK983117 AMZ76:ANB77 AMZ80:ANB81 AMZ65612:ANB65613 AMZ65616:ANB65617 AMZ131148:ANB131149 AMZ131152:ANB131153 AMZ196684:ANB196685 AMZ196688:ANB196689 AMZ262220:ANB262221 AMZ262224:ANB262225 AMZ327756:ANB327757 AMZ327760:ANB327761 AMZ393292:ANB393293 AMZ393296:ANB393297 AMZ458828:ANB458829 AMZ458832:ANB458833 AMZ524364:ANB524365 AMZ524368:ANB524369 AMZ589900:ANB589901 AMZ589904:ANB589905 AMZ655436:ANB655437 AMZ655440:ANB655441 AMZ720972:ANB720973 AMZ720976:ANB720977 AMZ786508:ANB786509 AMZ786512:ANB786513 AMZ852044:ANB852045 AMZ852048:ANB852049 AMZ917580:ANB917581 AMZ917584:ANB917585 AMZ983116:ANB983117 AMZ983120:ANB983121 ANV66:ANX67 ANV65602:ANX65603 ANV131138:ANX131139 ANV196674:ANX196675 ANV262210:ANX262211 ANV327746:ANX327747 ANV393282:ANX393283 ANV458818:ANX458819 ANV524354:ANX524355 ANV589890:ANX589891 ANV655426:ANX655427 ANV720962:ANX720963 ANV786498:ANX786499 ANV852034:ANX852035 ANV917570:ANX917571 ANV983106:ANX983107 AOE76:AOG77 AOE65612:AOG65613 AOE131148:AOG131149 AOE196684:AOG196685 AOE262220:AOG262221 AOE327756:AOG327757 AOE393292:AOG393293 AOE458828:AOG458829 AOE524364:AOG524365 AOE589900:AOG589901 AOE655436:AOG655437 AOE720972:AOG720973 AOE786508:AOG786509 AOE852044:AOG852045 AOE917580:AOG917581 AOE983116:AOG983117 AWV76:AWX77 AWV80:AWX81 AWV65612:AWX65613 AWV65616:AWX65617 AWV131148:AWX131149 AWV131152:AWX131153 AWV196684:AWX196685 AWV196688:AWX196689 AWV262220:AWX262221 AWV262224:AWX262225 AWV327756:AWX327757 AWV327760:AWX327761 AWV393292:AWX393293 AWV393296:AWX393297 AWV458828:AWX458829 AWV458832:AWX458833 AWV524364:AWX524365 AWV524368:AWX524369 AWV589900:AWX589901 AWV589904:AWX589905 AWV655436:AWX655437 AWV655440:AWX655441 AWV720972:AWX720973 AWV720976:AWX720977 AWV786508:AWX786509 AWV786512:AWX786513 AWV852044:AWX852045 AWV852048:AWX852049 AWV917580:AWX917581 AWV917584:AWX917585 AWV983116:AWX983117 AWV983120:AWX983121 AXR66:AXT67 AXR65602:AXT65603 AXR131138:AXT131139 AXR196674:AXT196675 AXR262210:AXT262211 AXR327746:AXT327747 AXR393282:AXT393283 AXR458818:AXT458819 AXR524354:AXT524355 AXR589890:AXT589891 AXR655426:AXT655427 AXR720962:AXT720963 AXR786498:AXT786499 AXR852034:AXT852035 AXR917570:AXT917571 AXR983106:AXT983107 AYA76:AYC77 AYA65612:AYC65613 AYA131148:AYC131149 AYA196684:AYC196685 AYA262220:AYC262221 AYA327756:AYC327757 AYA393292:AYC393293 AYA458828:AYC458829 AYA524364:AYC524365 AYA589900:AYC589901 AYA655436:AYC655437 AYA720972:AYC720973 AYA786508:AYC786509 AYA852044:AYC852045 AYA917580:AYC917581 AYA983116:AYC983117 BGR76:BGT77 BGR80:BGT81 BGR65612:BGT65613 BGR65616:BGT65617 BGR131148:BGT131149 BGR131152:BGT131153 BGR196684:BGT196685 BGR196688:BGT196689 BGR262220:BGT262221 BGR262224:BGT262225 BGR327756:BGT327757 BGR327760:BGT327761 BGR393292:BGT393293 BGR393296:BGT393297 BGR458828:BGT458829 BGR458832:BGT458833 BGR524364:BGT524365 BGR524368:BGT524369 BGR589900:BGT589901 BGR589904:BGT589905 BGR655436:BGT655437 BGR655440:BGT655441 BGR720972:BGT720973 BGR720976:BGT720977 BGR786508:BGT786509 BGR786512:BGT786513 BGR852044:BGT852045 BGR852048:BGT852049 BGR917580:BGT917581 BGR917584:BGT917585 BGR983116:BGT983117 BGR983120:BGT983121 BHN66:BHP67 BHN65602:BHP65603 BHN131138:BHP131139 BHN196674:BHP196675 BHN262210:BHP262211 BHN327746:BHP327747 BHN393282:BHP393283 BHN458818:BHP458819 BHN524354:BHP524355 BHN589890:BHP589891 BHN655426:BHP655427 BHN720962:BHP720963 BHN786498:BHP786499 BHN852034:BHP852035 BHN917570:BHP917571 BHN983106:BHP983107 BHW76:BHY77 BHW65612:BHY65613 BHW131148:BHY131149 BHW196684:BHY196685 BHW262220:BHY262221 BHW327756:BHY327757 BHW393292:BHY393293 BHW458828:BHY458829 BHW524364:BHY524365 BHW589900:BHY589901 BHW655436:BHY655437 BHW720972:BHY720973 BHW786508:BHY786509 BHW852044:BHY852045 BHW917580:BHY917581 BHW983116:BHY983117 BQN76:BQP77 BQN80:BQP81 BQN65612:BQP65613 BQN65616:BQP65617 BQN131148:BQP131149 BQN131152:BQP131153 BQN196684:BQP196685 BQN196688:BQP196689 BQN262220:BQP262221 BQN262224:BQP262225 BQN327756:BQP327757 BQN327760:BQP327761 BQN393292:BQP393293 BQN393296:BQP393297 BQN458828:BQP458829 BQN458832:BQP458833 BQN524364:BQP524365 BQN524368:BQP524369 BQN589900:BQP589901 BQN589904:BQP589905 BQN655436:BQP655437 BQN655440:BQP655441 BQN720972:BQP720973 BQN720976:BQP720977 BQN786508:BQP786509 BQN786512:BQP786513 BQN852044:BQP852045 BQN852048:BQP852049 BQN917580:BQP917581 BQN917584:BQP917585 BQN983116:BQP983117 BQN983120:BQP983121 BRJ66:BRL67 BRJ65602:BRL65603 BRJ131138:BRL131139 BRJ196674:BRL196675 BRJ262210:BRL262211 BRJ327746:BRL327747 BRJ393282:BRL393283 BRJ458818:BRL458819 BRJ524354:BRL524355 BRJ589890:BRL589891 BRJ655426:BRL655427 BRJ720962:BRL720963 BRJ786498:BRL786499 BRJ852034:BRL852035 BRJ917570:BRL917571 BRJ983106:BRL983107 BRS76:BRU77 BRS65612:BRU65613 BRS131148:BRU131149 BRS196684:BRU196685 BRS262220:BRU262221 BRS327756:BRU327757 BRS393292:BRU393293 BRS458828:BRU458829 BRS524364:BRU524365 BRS589900:BRU589901 BRS655436:BRU655437 BRS720972:BRU720973 BRS786508:BRU786509 BRS852044:BRU852045 BRS917580:BRU917581 BRS983116:BRU983117 CAJ76:CAL77 CAJ80:CAL81 CAJ65612:CAL65613 CAJ65616:CAL65617 CAJ131148:CAL131149 CAJ131152:CAL131153 CAJ196684:CAL196685 CAJ196688:CAL196689 CAJ262220:CAL262221 CAJ262224:CAL262225 CAJ327756:CAL327757 CAJ327760:CAL327761 CAJ393292:CAL393293 CAJ393296:CAL393297 CAJ458828:CAL458829 CAJ458832:CAL458833 CAJ524364:CAL524365 CAJ524368:CAL524369 CAJ589900:CAL589901 CAJ589904:CAL589905 CAJ655436:CAL655437 CAJ655440:CAL655441 CAJ720972:CAL720973 CAJ720976:CAL720977 CAJ786508:CAL786509 CAJ786512:CAL786513 CAJ852044:CAL852045 CAJ852048:CAL852049 CAJ917580:CAL917581 CAJ917584:CAL917585 CAJ983116:CAL983117 CAJ983120:CAL983121 CBF66:CBH67 CBF65602:CBH65603 CBF131138:CBH131139 CBF196674:CBH196675 CBF262210:CBH262211 CBF327746:CBH327747 CBF393282:CBH393283 CBF458818:CBH458819 CBF524354:CBH524355 CBF589890:CBH589891 CBF655426:CBH655427 CBF720962:CBH720963 CBF786498:CBH786499 CBF852034:CBH852035 CBF917570:CBH917571 CBF983106:CBH983107 CBO76:CBQ77 CBO65612:CBQ65613 CBO131148:CBQ131149 CBO196684:CBQ196685 CBO262220:CBQ262221 CBO327756:CBQ327757 CBO393292:CBQ393293 CBO458828:CBQ458829 CBO524364:CBQ524365 CBO589900:CBQ589901 CBO655436:CBQ655437 CBO720972:CBQ720973 CBO786508:CBQ786509 CBO852044:CBQ852045 CBO917580:CBQ917581 CBO983116:CBQ983117 CKF76:CKH77 CKF80:CKH81 CKF65612:CKH65613 CKF65616:CKH65617 CKF131148:CKH131149 CKF131152:CKH131153 CKF196684:CKH196685 CKF196688:CKH196689 CKF262220:CKH262221 CKF262224:CKH262225 CKF327756:CKH327757 CKF327760:CKH327761 CKF393292:CKH393293 CKF393296:CKH393297 CKF458828:CKH458829 CKF458832:CKH458833 CKF524364:CKH524365 CKF524368:CKH524369 CKF589900:CKH589901 CKF589904:CKH589905 CKF655436:CKH655437 CKF655440:CKH655441 CKF720972:CKH720973 CKF720976:CKH720977 CKF786508:CKH786509 CKF786512:CKH786513 CKF852044:CKH852045 CKF852048:CKH852049 CKF917580:CKH917581 CKF917584:CKH917585 CKF983116:CKH983117 CKF983120:CKH983121 CLB66:CLD67 CLB65602:CLD65603 CLB131138:CLD131139 CLB196674:CLD196675 CLB262210:CLD262211 CLB327746:CLD327747 CLB393282:CLD393283 CLB458818:CLD458819 CLB524354:CLD524355 CLB589890:CLD589891 CLB655426:CLD655427 CLB720962:CLD720963 CLB786498:CLD786499 CLB852034:CLD852035 CLB917570:CLD917571 CLB983106:CLD983107 CLK76:CLM77 CLK65612:CLM65613 CLK131148:CLM131149 CLK196684:CLM196685 CLK262220:CLM262221 CLK327756:CLM327757 CLK393292:CLM393293 CLK458828:CLM458829 CLK524364:CLM524365 CLK589900:CLM589901 CLK655436:CLM655437 CLK720972:CLM720973 CLK786508:CLM786509 CLK852044:CLM852045 CLK917580:CLM917581 CLK983116:CLM983117 CUB76:CUD77 CUB80:CUD81 CUB65612:CUD65613 CUB65616:CUD65617 CUB131148:CUD131149 CUB131152:CUD131153 CUB196684:CUD196685 CUB196688:CUD196689 CUB262220:CUD262221 CUB262224:CUD262225 CUB327756:CUD327757 CUB327760:CUD327761 CUB393292:CUD393293 CUB393296:CUD393297 CUB458828:CUD458829 CUB458832:CUD458833 CUB524364:CUD524365 CUB524368:CUD524369 CUB589900:CUD589901 CUB589904:CUD589905 CUB655436:CUD655437 CUB655440:CUD655441 CUB720972:CUD720973 CUB720976:CUD720977 CUB786508:CUD786509 CUB786512:CUD786513 CUB852044:CUD852045 CUB852048:CUD852049 CUB917580:CUD917581 CUB917584:CUD917585 CUB983116:CUD983117 CUB983120:CUD983121 CUX66:CUZ67 CUX65602:CUZ65603 CUX131138:CUZ131139 CUX196674:CUZ196675 CUX262210:CUZ262211 CUX327746:CUZ327747 CUX393282:CUZ393283 CUX458818:CUZ458819 CUX524354:CUZ524355 CUX589890:CUZ589891 CUX655426:CUZ655427 CUX720962:CUZ720963 CUX786498:CUZ786499 CUX852034:CUZ852035 CUX917570:CUZ917571 CUX983106:CUZ983107 CVG76:CVI77 CVG65612:CVI65613 CVG131148:CVI131149 CVG196684:CVI196685 CVG262220:CVI262221 CVG327756:CVI327757 CVG393292:CVI393293 CVG458828:CVI458829 CVG524364:CVI524365 CVG589900:CVI589901 CVG655436:CVI655437 CVG720972:CVI720973 CVG786508:CVI786509 CVG852044:CVI852045 CVG917580:CVI917581 CVG983116:CVI983117 DDX76:DDZ77 DDX80:DDZ81 DDX65612:DDZ65613 DDX65616:DDZ65617 DDX131148:DDZ131149 DDX131152:DDZ131153 DDX196684:DDZ196685 DDX196688:DDZ196689 DDX262220:DDZ262221 DDX262224:DDZ262225 DDX327756:DDZ327757 DDX327760:DDZ327761 DDX393292:DDZ393293 DDX393296:DDZ393297 DDX458828:DDZ458829 DDX458832:DDZ458833 DDX524364:DDZ524365 DDX524368:DDZ524369 DDX589900:DDZ589901 DDX589904:DDZ589905 DDX655436:DDZ655437 DDX655440:DDZ655441 DDX720972:DDZ720973 DDX720976:DDZ720977 DDX786508:DDZ786509 DDX786512:DDZ786513 DDX852044:DDZ852045 DDX852048:DDZ852049 DDX917580:DDZ917581 DDX917584:DDZ917585 DDX983116:DDZ983117 DDX983120:DDZ983121 DET66:DEV67 DET65602:DEV65603 DET131138:DEV131139 DET196674:DEV196675 DET262210:DEV262211 DET327746:DEV327747 DET393282:DEV393283 DET458818:DEV458819 DET524354:DEV524355 DET589890:DEV589891 DET655426:DEV655427 DET720962:DEV720963 DET786498:DEV786499 DET852034:DEV852035 DET917570:DEV917571 DET983106:DEV983107 DFC76:DFE77 DFC65612:DFE65613 DFC131148:DFE131149 DFC196684:DFE196685 DFC262220:DFE262221 DFC327756:DFE327757 DFC393292:DFE393293 DFC458828:DFE458829 DFC524364:DFE524365 DFC589900:DFE589901 DFC655436:DFE655437 DFC720972:DFE720973 DFC786508:DFE786509 DFC852044:DFE852045 DFC917580:DFE917581 DFC983116:DFE983117 DNT76:DNV77 DNT80:DNV81 DNT65612:DNV65613 DNT65616:DNV65617 DNT131148:DNV131149 DNT131152:DNV131153 DNT196684:DNV196685 DNT196688:DNV196689 DNT262220:DNV262221 DNT262224:DNV262225 DNT327756:DNV327757 DNT327760:DNV327761 DNT393292:DNV393293 DNT393296:DNV393297 DNT458828:DNV458829 DNT458832:DNV458833 DNT524364:DNV524365 DNT524368:DNV524369 DNT589900:DNV589901 DNT589904:DNV589905 DNT655436:DNV655437 DNT655440:DNV655441 DNT720972:DNV720973 DNT720976:DNV720977 DNT786508:DNV786509 DNT786512:DNV786513 DNT852044:DNV852045 DNT852048:DNV852049 DNT917580:DNV917581 DNT917584:DNV917585 DNT983116:DNV983117 DNT983120:DNV983121 DOP66:DOR67 DOP65602:DOR65603 DOP131138:DOR131139 DOP196674:DOR196675 DOP262210:DOR262211 DOP327746:DOR327747 DOP393282:DOR393283 DOP458818:DOR458819 DOP524354:DOR524355 DOP589890:DOR589891 DOP655426:DOR655427 DOP720962:DOR720963 DOP786498:DOR786499 DOP852034:DOR852035 DOP917570:DOR917571 DOP983106:DOR983107 DOY76:DPA77 DOY65612:DPA65613 DOY131148:DPA131149 DOY196684:DPA196685 DOY262220:DPA262221 DOY327756:DPA327757 DOY393292:DPA393293 DOY458828:DPA458829 DOY524364:DPA524365 DOY589900:DPA589901 DOY655436:DPA655437 DOY720972:DPA720973 DOY786508:DPA786509 DOY852044:DPA852045 DOY917580:DPA917581 DOY983116:DPA983117 DXP76:DXR77 DXP80:DXR81 DXP65612:DXR65613 DXP65616:DXR65617 DXP131148:DXR131149 DXP131152:DXR131153 DXP196684:DXR196685 DXP196688:DXR196689 DXP262220:DXR262221 DXP262224:DXR262225 DXP327756:DXR327757 DXP327760:DXR327761 DXP393292:DXR393293 DXP393296:DXR393297 DXP458828:DXR458829 DXP458832:DXR458833 DXP524364:DXR524365 DXP524368:DXR524369 DXP589900:DXR589901 DXP589904:DXR589905 DXP655436:DXR655437 DXP655440:DXR655441 DXP720972:DXR720973 DXP720976:DXR720977 DXP786508:DXR786509 DXP786512:DXR786513 DXP852044:DXR852045 DXP852048:DXR852049 DXP917580:DXR917581 DXP917584:DXR917585 DXP983116:DXR983117 DXP983120:DXR983121 DYL66:DYN67 DYL65602:DYN65603 DYL131138:DYN131139 DYL196674:DYN196675 DYL262210:DYN262211 DYL327746:DYN327747 DYL393282:DYN393283 DYL458818:DYN458819 DYL524354:DYN524355 DYL589890:DYN589891 DYL655426:DYN655427 DYL720962:DYN720963 DYL786498:DYN786499 DYL852034:DYN852035 DYL917570:DYN917571 DYL983106:DYN983107 DYU76:DYW77 DYU65612:DYW65613 DYU131148:DYW131149 DYU196684:DYW196685 DYU262220:DYW262221 DYU327756:DYW327757 DYU393292:DYW393293 DYU458828:DYW458829 DYU524364:DYW524365 DYU589900:DYW589901 DYU655436:DYW655437 DYU720972:DYW720973 DYU786508:DYW786509 DYU852044:DYW852045 DYU917580:DYW917581 DYU983116:DYW983117 EHL76:EHN77 EHL80:EHN81 EHL65612:EHN65613 EHL65616:EHN65617 EHL131148:EHN131149 EHL131152:EHN131153 EHL196684:EHN196685 EHL196688:EHN196689 EHL262220:EHN262221 EHL262224:EHN262225 EHL327756:EHN327757 EHL327760:EHN327761 EHL393292:EHN393293 EHL393296:EHN393297 EHL458828:EHN458829 EHL458832:EHN458833 EHL524364:EHN524365 EHL524368:EHN524369 EHL589900:EHN589901 EHL589904:EHN589905 EHL655436:EHN655437 EHL655440:EHN655441 EHL720972:EHN720973 EHL720976:EHN720977 EHL786508:EHN786509 EHL786512:EHN786513 EHL852044:EHN852045 EHL852048:EHN852049 EHL917580:EHN917581 EHL917584:EHN917585 EHL983116:EHN983117 EHL983120:EHN983121 EIH66:EIJ67 EIH65602:EIJ65603 EIH131138:EIJ131139 EIH196674:EIJ196675 EIH262210:EIJ262211 EIH327746:EIJ327747 EIH393282:EIJ393283 EIH458818:EIJ458819 EIH524354:EIJ524355 EIH589890:EIJ589891 EIH655426:EIJ655427 EIH720962:EIJ720963 EIH786498:EIJ786499 EIH852034:EIJ852035 EIH917570:EIJ917571 EIH983106:EIJ983107 EIQ76:EIS77 EIQ65612:EIS65613 EIQ131148:EIS131149 EIQ196684:EIS196685 EIQ262220:EIS262221 EIQ327756:EIS327757 EIQ393292:EIS393293 EIQ458828:EIS458829 EIQ524364:EIS524365 EIQ589900:EIS589901 EIQ655436:EIS655437 EIQ720972:EIS720973 EIQ786508:EIS786509 EIQ852044:EIS852045 EIQ917580:EIS917581 EIQ983116:EIS983117 ERH76:ERJ77 ERH80:ERJ81 ERH65612:ERJ65613 ERH65616:ERJ65617 ERH131148:ERJ131149 ERH131152:ERJ131153 ERH196684:ERJ196685 ERH196688:ERJ196689 ERH262220:ERJ262221 ERH262224:ERJ262225 ERH327756:ERJ327757 ERH327760:ERJ327761 ERH393292:ERJ393293 ERH393296:ERJ393297 ERH458828:ERJ458829 ERH458832:ERJ458833 ERH524364:ERJ524365 ERH524368:ERJ524369 ERH589900:ERJ589901 ERH589904:ERJ589905 ERH655436:ERJ655437 ERH655440:ERJ655441 ERH720972:ERJ720973 ERH720976:ERJ720977 ERH786508:ERJ786509 ERH786512:ERJ786513 ERH852044:ERJ852045 ERH852048:ERJ852049 ERH917580:ERJ917581 ERH917584:ERJ917585 ERH983116:ERJ983117 ERH983120:ERJ983121 ESD66:ESF67 ESD65602:ESF65603 ESD131138:ESF131139 ESD196674:ESF196675 ESD262210:ESF262211 ESD327746:ESF327747 ESD393282:ESF393283 ESD458818:ESF458819 ESD524354:ESF524355 ESD589890:ESF589891 ESD655426:ESF655427 ESD720962:ESF720963 ESD786498:ESF786499 ESD852034:ESF852035 ESD917570:ESF917571 ESD983106:ESF983107 ESM76:ESO77 ESM65612:ESO65613 ESM131148:ESO131149 ESM196684:ESO196685 ESM262220:ESO262221 ESM327756:ESO327757 ESM393292:ESO393293 ESM458828:ESO458829 ESM524364:ESO524365 ESM589900:ESO589901 ESM655436:ESO655437 ESM720972:ESO720973 ESM786508:ESO786509 ESM852044:ESO852045 ESM917580:ESO917581 ESM983116:ESO983117 FBD76:FBF77 FBD80:FBF81 FBD65612:FBF65613 FBD65616:FBF65617 FBD131148:FBF131149 FBD131152:FBF131153 FBD196684:FBF196685 FBD196688:FBF196689 FBD262220:FBF262221 FBD262224:FBF262225 FBD327756:FBF327757 FBD327760:FBF327761 FBD393292:FBF393293 FBD393296:FBF393297 FBD458828:FBF458829 FBD458832:FBF458833 FBD524364:FBF524365 FBD524368:FBF524369 FBD589900:FBF589901 FBD589904:FBF589905 FBD655436:FBF655437 FBD655440:FBF655441 FBD720972:FBF720973 FBD720976:FBF720977 FBD786508:FBF786509 FBD786512:FBF786513 FBD852044:FBF852045 FBD852048:FBF852049 FBD917580:FBF917581 FBD917584:FBF917585 FBD983116:FBF983117 FBD983120:FBF983121 FBZ66:FCB67 FBZ65602:FCB65603 FBZ131138:FCB131139 FBZ196674:FCB196675 FBZ262210:FCB262211 FBZ327746:FCB327747 FBZ393282:FCB393283 FBZ458818:FCB458819 FBZ524354:FCB524355 FBZ589890:FCB589891 FBZ655426:FCB655427 FBZ720962:FCB720963 FBZ786498:FCB786499 FBZ852034:FCB852035 FBZ917570:FCB917571 FBZ983106:FCB983107 FCI76:FCK77 FCI65612:FCK65613 FCI131148:FCK131149 FCI196684:FCK196685 FCI262220:FCK262221 FCI327756:FCK327757 FCI393292:FCK393293 FCI458828:FCK458829 FCI524364:FCK524365 FCI589900:FCK589901 FCI655436:FCK655437 FCI720972:FCK720973 FCI786508:FCK786509 FCI852044:FCK852045 FCI917580:FCK917581 FCI983116:FCK983117 FKZ76:FLB77 FKZ80:FLB81 FKZ65612:FLB65613 FKZ65616:FLB65617 FKZ131148:FLB131149 FKZ131152:FLB131153 FKZ196684:FLB196685 FKZ196688:FLB196689 FKZ262220:FLB262221 FKZ262224:FLB262225 FKZ327756:FLB327757 FKZ327760:FLB327761 FKZ393292:FLB393293 FKZ393296:FLB393297 FKZ458828:FLB458829 FKZ458832:FLB458833 FKZ524364:FLB524365 FKZ524368:FLB524369 FKZ589900:FLB589901 FKZ589904:FLB589905 FKZ655436:FLB655437 FKZ655440:FLB655441 FKZ720972:FLB720973 FKZ720976:FLB720977 FKZ786508:FLB786509 FKZ786512:FLB786513 FKZ852044:FLB852045 FKZ852048:FLB852049 FKZ917580:FLB917581 FKZ917584:FLB917585 FKZ983116:FLB983117 FKZ983120:FLB983121 FLV66:FLX67 FLV65602:FLX65603 FLV131138:FLX131139 FLV196674:FLX196675 FLV262210:FLX262211 FLV327746:FLX327747 FLV393282:FLX393283 FLV458818:FLX458819 FLV524354:FLX524355 FLV589890:FLX589891 FLV655426:FLX655427 FLV720962:FLX720963 FLV786498:FLX786499 FLV852034:FLX852035 FLV917570:FLX917571 FLV983106:FLX983107 FME76:FMG77 FME65612:FMG65613 FME131148:FMG131149 FME196684:FMG196685 FME262220:FMG262221 FME327756:FMG327757 FME393292:FMG393293 FME458828:FMG458829 FME524364:FMG524365 FME589900:FMG589901 FME655436:FMG655437 FME720972:FMG720973 FME786508:FMG786509 FME852044:FMG852045 FME917580:FMG917581 FME983116:FMG983117 FUV76:FUX77 FUV80:FUX81 FUV65612:FUX65613 FUV65616:FUX65617 FUV131148:FUX131149 FUV131152:FUX131153 FUV196684:FUX196685 FUV196688:FUX196689 FUV262220:FUX262221 FUV262224:FUX262225 FUV327756:FUX327757 FUV327760:FUX327761 FUV393292:FUX393293 FUV393296:FUX393297 FUV458828:FUX458829 FUV458832:FUX458833 FUV524364:FUX524365 FUV524368:FUX524369 FUV589900:FUX589901 FUV589904:FUX589905 FUV655436:FUX655437 FUV655440:FUX655441 FUV720972:FUX720973 FUV720976:FUX720977 FUV786508:FUX786509 FUV786512:FUX786513 FUV852044:FUX852045 FUV852048:FUX852049 FUV917580:FUX917581 FUV917584:FUX917585 FUV983116:FUX983117 FUV983120:FUX983121 FVR66:FVT67 FVR65602:FVT65603 FVR131138:FVT131139 FVR196674:FVT196675 FVR262210:FVT262211 FVR327746:FVT327747 FVR393282:FVT393283 FVR458818:FVT458819 FVR524354:FVT524355 FVR589890:FVT589891 FVR655426:FVT655427 FVR720962:FVT720963 FVR786498:FVT786499 FVR852034:FVT852035 FVR917570:FVT917571 FVR983106:FVT983107 FWA76:FWC77 FWA65612:FWC65613 FWA131148:FWC131149 FWA196684:FWC196685 FWA262220:FWC262221 FWA327756:FWC327757 FWA393292:FWC393293 FWA458828:FWC458829 FWA524364:FWC524365 FWA589900:FWC589901 FWA655436:FWC655437 FWA720972:FWC720973 FWA786508:FWC786509 FWA852044:FWC852045 FWA917580:FWC917581 FWA983116:FWC983117 GER76:GET77 GER80:GET81 GER65612:GET65613 GER65616:GET65617 GER131148:GET131149 GER131152:GET131153 GER196684:GET196685 GER196688:GET196689 GER262220:GET262221 GER262224:GET262225 GER327756:GET327757 GER327760:GET327761 GER393292:GET393293 GER393296:GET393297 GER458828:GET458829 GER458832:GET458833 GER524364:GET524365 GER524368:GET524369 GER589900:GET589901 GER589904:GET589905 GER655436:GET655437 GER655440:GET655441 GER720972:GET720973 GER720976:GET720977 GER786508:GET786509 GER786512:GET786513 GER852044:GET852045 GER852048:GET852049 GER917580:GET917581 GER917584:GET917585 GER983116:GET983117 GER983120:GET983121 GFN66:GFP67 GFN65602:GFP65603 GFN131138:GFP131139 GFN196674:GFP196675 GFN262210:GFP262211 GFN327746:GFP327747 GFN393282:GFP393283 GFN458818:GFP458819 GFN524354:GFP524355 GFN589890:GFP589891 GFN655426:GFP655427 GFN720962:GFP720963 GFN786498:GFP786499 GFN852034:GFP852035 GFN917570:GFP917571 GFN983106:GFP983107 GFW76:GFY77 GFW65612:GFY65613 GFW131148:GFY131149 GFW196684:GFY196685 GFW262220:GFY262221 GFW327756:GFY327757 GFW393292:GFY393293 GFW458828:GFY458829 GFW524364:GFY524365 GFW589900:GFY589901 GFW655436:GFY655437 GFW720972:GFY720973 GFW786508:GFY786509 GFW852044:GFY852045 GFW917580:GFY917581 GFW983116:GFY983117 GON76:GOP77 GON80:GOP81 GON65612:GOP65613 GON65616:GOP65617 GON131148:GOP131149 GON131152:GOP131153 GON196684:GOP196685 GON196688:GOP196689 GON262220:GOP262221 GON262224:GOP262225 GON327756:GOP327757 GON327760:GOP327761 GON393292:GOP393293 GON393296:GOP393297 GON458828:GOP458829 GON458832:GOP458833 GON524364:GOP524365 GON524368:GOP524369 GON589900:GOP589901 GON589904:GOP589905 GON655436:GOP655437 GON655440:GOP655441 GON720972:GOP720973 GON720976:GOP720977 GON786508:GOP786509 GON786512:GOP786513 GON852044:GOP852045 GON852048:GOP852049 GON917580:GOP917581 GON917584:GOP917585 GON983116:GOP983117 GON983120:GOP983121 GPJ66:GPL67 GPJ65602:GPL65603 GPJ131138:GPL131139 GPJ196674:GPL196675 GPJ262210:GPL262211 GPJ327746:GPL327747 GPJ393282:GPL393283 GPJ458818:GPL458819 GPJ524354:GPL524355 GPJ589890:GPL589891 GPJ655426:GPL655427 GPJ720962:GPL720963 GPJ786498:GPL786499 GPJ852034:GPL852035 GPJ917570:GPL917571 GPJ983106:GPL983107 GPS76:GPU77 GPS65612:GPU65613 GPS131148:GPU131149 GPS196684:GPU196685 GPS262220:GPU262221 GPS327756:GPU327757 GPS393292:GPU393293 GPS458828:GPU458829 GPS524364:GPU524365 GPS589900:GPU589901 GPS655436:GPU655437 GPS720972:GPU720973 GPS786508:GPU786509 GPS852044:GPU852045 GPS917580:GPU917581 GPS983116:GPU983117 GYJ76:GYL77 GYJ80:GYL81 GYJ65612:GYL65613 GYJ65616:GYL65617 GYJ131148:GYL131149 GYJ131152:GYL131153 GYJ196684:GYL196685 GYJ196688:GYL196689 GYJ262220:GYL262221 GYJ262224:GYL262225 GYJ327756:GYL327757 GYJ327760:GYL327761 GYJ393292:GYL393293 GYJ393296:GYL393297 GYJ458828:GYL458829 GYJ458832:GYL458833 GYJ524364:GYL524365 GYJ524368:GYL524369 GYJ589900:GYL589901 GYJ589904:GYL589905 GYJ655436:GYL655437 GYJ655440:GYL655441 GYJ720972:GYL720973 GYJ720976:GYL720977 GYJ786508:GYL786509 GYJ786512:GYL786513 GYJ852044:GYL852045 GYJ852048:GYL852049 GYJ917580:GYL917581 GYJ917584:GYL917585 GYJ983116:GYL983117 GYJ983120:GYL983121 GZF66:GZH67 GZF65602:GZH65603 GZF131138:GZH131139 GZF196674:GZH196675 GZF262210:GZH262211 GZF327746:GZH327747 GZF393282:GZH393283 GZF458818:GZH458819 GZF524354:GZH524355 GZF589890:GZH589891 GZF655426:GZH655427 GZF720962:GZH720963 GZF786498:GZH786499 GZF852034:GZH852035 GZF917570:GZH917571 GZF983106:GZH983107 GZO76:GZQ77 GZO65612:GZQ65613 GZO131148:GZQ131149 GZO196684:GZQ196685 GZO262220:GZQ262221 GZO327756:GZQ327757 GZO393292:GZQ393293 GZO458828:GZQ458829 GZO524364:GZQ524365 GZO589900:GZQ589901 GZO655436:GZQ655437 GZO720972:GZQ720973 GZO786508:GZQ786509 GZO852044:GZQ852045 GZO917580:GZQ917581 GZO983116:GZQ983117 HIF76:HIH77 HIF80:HIH81 HIF65612:HIH65613 HIF65616:HIH65617 HIF131148:HIH131149 HIF131152:HIH131153 HIF196684:HIH196685 HIF196688:HIH196689 HIF262220:HIH262221 HIF262224:HIH262225 HIF327756:HIH327757 HIF327760:HIH327761 HIF393292:HIH393293 HIF393296:HIH393297 HIF458828:HIH458829 HIF458832:HIH458833 HIF524364:HIH524365 HIF524368:HIH524369 HIF589900:HIH589901 HIF589904:HIH589905 HIF655436:HIH655437 HIF655440:HIH655441 HIF720972:HIH720973 HIF720976:HIH720977 HIF786508:HIH786509 HIF786512:HIH786513 HIF852044:HIH852045 HIF852048:HIH852049 HIF917580:HIH917581 HIF917584:HIH917585 HIF983116:HIH983117 HIF983120:HIH983121 HJB66:HJD67 HJB65602:HJD65603 HJB131138:HJD131139 HJB196674:HJD196675 HJB262210:HJD262211 HJB327746:HJD327747 HJB393282:HJD393283 HJB458818:HJD458819 HJB524354:HJD524355 HJB589890:HJD589891 HJB655426:HJD655427 HJB720962:HJD720963 HJB786498:HJD786499 HJB852034:HJD852035 HJB917570:HJD917571 HJB983106:HJD983107 HJK76:HJM77 HJK65612:HJM65613 HJK131148:HJM131149 HJK196684:HJM196685 HJK262220:HJM262221 HJK327756:HJM327757 HJK393292:HJM393293 HJK458828:HJM458829 HJK524364:HJM524365 HJK589900:HJM589901 HJK655436:HJM655437 HJK720972:HJM720973 HJK786508:HJM786509 HJK852044:HJM852045 HJK917580:HJM917581 HJK983116:HJM983117 HSB76:HSD77 HSB80:HSD81 HSB65612:HSD65613 HSB65616:HSD65617 HSB131148:HSD131149 HSB131152:HSD131153 HSB196684:HSD196685 HSB196688:HSD196689 HSB262220:HSD262221 HSB262224:HSD262225 HSB327756:HSD327757 HSB327760:HSD327761 HSB393292:HSD393293 HSB393296:HSD393297 HSB458828:HSD458829 HSB458832:HSD458833 HSB524364:HSD524365 HSB524368:HSD524369 HSB589900:HSD589901 HSB589904:HSD589905 HSB655436:HSD655437 HSB655440:HSD655441 HSB720972:HSD720973 HSB720976:HSD720977 HSB786508:HSD786509 HSB786512:HSD786513 HSB852044:HSD852045 HSB852048:HSD852049 HSB917580:HSD917581 HSB917584:HSD917585 HSB983116:HSD983117 HSB983120:HSD983121 HSX66:HSZ67 HSX65602:HSZ65603 HSX131138:HSZ131139 HSX196674:HSZ196675 HSX262210:HSZ262211 HSX327746:HSZ327747 HSX393282:HSZ393283 HSX458818:HSZ458819 HSX524354:HSZ524355 HSX589890:HSZ589891 HSX655426:HSZ655427 HSX720962:HSZ720963 HSX786498:HSZ786499 HSX852034:HSZ852035 HSX917570:HSZ917571 HSX983106:HSZ983107 HTG76:HTI77 HTG65612:HTI65613 HTG131148:HTI131149 HTG196684:HTI196685 HTG262220:HTI262221 HTG327756:HTI327757 HTG393292:HTI393293 HTG458828:HTI458829 HTG524364:HTI524365 HTG589900:HTI589901 HTG655436:HTI655437 HTG720972:HTI720973 HTG786508:HTI786509 HTG852044:HTI852045 HTG917580:HTI917581 HTG983116:HTI983117 IBX76:IBZ77 IBX80:IBZ81 IBX65612:IBZ65613 IBX65616:IBZ65617 IBX131148:IBZ131149 IBX131152:IBZ131153 IBX196684:IBZ196685 IBX196688:IBZ196689 IBX262220:IBZ262221 IBX262224:IBZ262225 IBX327756:IBZ327757 IBX327760:IBZ327761 IBX393292:IBZ393293 IBX393296:IBZ393297 IBX458828:IBZ458829 IBX458832:IBZ458833 IBX524364:IBZ524365 IBX524368:IBZ524369 IBX589900:IBZ589901 IBX589904:IBZ589905 IBX655436:IBZ655437 IBX655440:IBZ655441 IBX720972:IBZ720973 IBX720976:IBZ720977 IBX786508:IBZ786509 IBX786512:IBZ786513 IBX852044:IBZ852045 IBX852048:IBZ852049 IBX917580:IBZ917581 IBX917584:IBZ917585 IBX983116:IBZ983117 IBX983120:IBZ983121 ICT66:ICV67 ICT65602:ICV65603 ICT131138:ICV131139 ICT196674:ICV196675 ICT262210:ICV262211 ICT327746:ICV327747 ICT393282:ICV393283 ICT458818:ICV458819 ICT524354:ICV524355 ICT589890:ICV589891 ICT655426:ICV655427 ICT720962:ICV720963 ICT786498:ICV786499 ICT852034:ICV852035 ICT917570:ICV917571 ICT983106:ICV983107 IDC76:IDE77 IDC65612:IDE65613 IDC131148:IDE131149 IDC196684:IDE196685 IDC262220:IDE262221 IDC327756:IDE327757 IDC393292:IDE393293 IDC458828:IDE458829 IDC524364:IDE524365 IDC589900:IDE589901 IDC655436:IDE655437 IDC720972:IDE720973 IDC786508:IDE786509 IDC852044:IDE852045 IDC917580:IDE917581 IDC983116:IDE983117 ILT76:ILV77 ILT80:ILV81 ILT65612:ILV65613 ILT65616:ILV65617 ILT131148:ILV131149 ILT131152:ILV131153 ILT196684:ILV196685 ILT196688:ILV196689 ILT262220:ILV262221 ILT262224:ILV262225 ILT327756:ILV327757 ILT327760:ILV327761 ILT393292:ILV393293 ILT393296:ILV393297 ILT458828:ILV458829 ILT458832:ILV458833 ILT524364:ILV524365 ILT524368:ILV524369 ILT589900:ILV589901 ILT589904:ILV589905 ILT655436:ILV655437 ILT655440:ILV655441 ILT720972:ILV720973 ILT720976:ILV720977 ILT786508:ILV786509 ILT786512:ILV786513 ILT852044:ILV852045 ILT852048:ILV852049 ILT917580:ILV917581 ILT917584:ILV917585 ILT983116:ILV983117 ILT983120:ILV983121 IMP66:IMR67 IMP65602:IMR65603 IMP131138:IMR131139 IMP196674:IMR196675 IMP262210:IMR262211 IMP327746:IMR327747 IMP393282:IMR393283 IMP458818:IMR458819 IMP524354:IMR524355 IMP589890:IMR589891 IMP655426:IMR655427 IMP720962:IMR720963 IMP786498:IMR786499 IMP852034:IMR852035 IMP917570:IMR917571 IMP983106:IMR983107 IMY76:INA77 IMY65612:INA65613 IMY131148:INA131149 IMY196684:INA196685 IMY262220:INA262221 IMY327756:INA327757 IMY393292:INA393293 IMY458828:INA458829 IMY524364:INA524365 IMY589900:INA589901 IMY655436:INA655437 IMY720972:INA720973 IMY786508:INA786509 IMY852044:INA852045 IMY917580:INA917581 IMY983116:INA983117 IVP76:IVR77 IVP80:IVR81 IVP65612:IVR65613 IVP65616:IVR65617 IVP131148:IVR131149 IVP131152:IVR131153 IVP196684:IVR196685 IVP196688:IVR196689 IVP262220:IVR262221 IVP262224:IVR262225 IVP327756:IVR327757 IVP327760:IVR327761 IVP393292:IVR393293 IVP393296:IVR393297 IVP458828:IVR458829 IVP458832:IVR458833 IVP524364:IVR524365 IVP524368:IVR524369 IVP589900:IVR589901 IVP589904:IVR589905 IVP655436:IVR655437 IVP655440:IVR655441 IVP720972:IVR720973 IVP720976:IVR720977 IVP786508:IVR786509 IVP786512:IVR786513 IVP852044:IVR852045 IVP852048:IVR852049 IVP917580:IVR917581 IVP917584:IVR917585 IVP983116:IVR983117 IVP983120:IVR983121 IWL66:IWN67 IWL65602:IWN65603 IWL131138:IWN131139 IWL196674:IWN196675 IWL262210:IWN262211 IWL327746:IWN327747 IWL393282:IWN393283 IWL458818:IWN458819 IWL524354:IWN524355 IWL589890:IWN589891 IWL655426:IWN655427 IWL720962:IWN720963 IWL786498:IWN786499 IWL852034:IWN852035 IWL917570:IWN917571 IWL983106:IWN983107 IWU76:IWW77 IWU65612:IWW65613 IWU131148:IWW131149 IWU196684:IWW196685 IWU262220:IWW262221 IWU327756:IWW327757 IWU393292:IWW393293 IWU458828:IWW458829 IWU524364:IWW524365 IWU589900:IWW589901 IWU655436:IWW655437 IWU720972:IWW720973 IWU786508:IWW786509 IWU852044:IWW852045 IWU917580:IWW917581 IWU983116:IWW983117 JFL76:JFN77 JFL80:JFN81 JFL65612:JFN65613 JFL65616:JFN65617 JFL131148:JFN131149 JFL131152:JFN131153 JFL196684:JFN196685 JFL196688:JFN196689 JFL262220:JFN262221 JFL262224:JFN262225 JFL327756:JFN327757 JFL327760:JFN327761 JFL393292:JFN393293 JFL393296:JFN393297 JFL458828:JFN458829 JFL458832:JFN458833 JFL524364:JFN524365 JFL524368:JFN524369 JFL589900:JFN589901 JFL589904:JFN589905 JFL655436:JFN655437 JFL655440:JFN655441 JFL720972:JFN720973 JFL720976:JFN720977 JFL786508:JFN786509 JFL786512:JFN786513 JFL852044:JFN852045 JFL852048:JFN852049 JFL917580:JFN917581 JFL917584:JFN917585 JFL983116:JFN983117 JFL983120:JFN983121 JGH66:JGJ67 JGH65602:JGJ65603 JGH131138:JGJ131139 JGH196674:JGJ196675 JGH262210:JGJ262211 JGH327746:JGJ327747 JGH393282:JGJ393283 JGH458818:JGJ458819 JGH524354:JGJ524355 JGH589890:JGJ589891 JGH655426:JGJ655427 JGH720962:JGJ720963 JGH786498:JGJ786499 JGH852034:JGJ852035 JGH917570:JGJ917571 JGH983106:JGJ983107 JGQ76:JGS77 JGQ65612:JGS65613 JGQ131148:JGS131149 JGQ196684:JGS196685 JGQ262220:JGS262221 JGQ327756:JGS327757 JGQ393292:JGS393293 JGQ458828:JGS458829 JGQ524364:JGS524365 JGQ589900:JGS589901 JGQ655436:JGS655437 JGQ720972:JGS720973 JGQ786508:JGS786509 JGQ852044:JGS852045 JGQ917580:JGS917581 JGQ983116:JGS983117 JPH76:JPJ77 JPH80:JPJ81 JPH65612:JPJ65613 JPH65616:JPJ65617 JPH131148:JPJ131149 JPH131152:JPJ131153 JPH196684:JPJ196685 JPH196688:JPJ196689 JPH262220:JPJ262221 JPH262224:JPJ262225 JPH327756:JPJ327757 JPH327760:JPJ327761 JPH393292:JPJ393293 JPH393296:JPJ393297 JPH458828:JPJ458829 JPH458832:JPJ458833 JPH524364:JPJ524365 JPH524368:JPJ524369 JPH589900:JPJ589901 JPH589904:JPJ589905 JPH655436:JPJ655437 JPH655440:JPJ655441 JPH720972:JPJ720973 JPH720976:JPJ720977 JPH786508:JPJ786509 JPH786512:JPJ786513 JPH852044:JPJ852045 JPH852048:JPJ852049 JPH917580:JPJ917581 JPH917584:JPJ917585 JPH983116:JPJ983117 JPH983120:JPJ983121 JQD66:JQF67 JQD65602:JQF65603 JQD131138:JQF131139 JQD196674:JQF196675 JQD262210:JQF262211 JQD327746:JQF327747 JQD393282:JQF393283 JQD458818:JQF458819 JQD524354:JQF524355 JQD589890:JQF589891 JQD655426:JQF655427 JQD720962:JQF720963 JQD786498:JQF786499 JQD852034:JQF852035 JQD917570:JQF917571 JQD983106:JQF983107 JQM76:JQO77 JQM65612:JQO65613 JQM131148:JQO131149 JQM196684:JQO196685 JQM262220:JQO262221 JQM327756:JQO327757 JQM393292:JQO393293 JQM458828:JQO458829 JQM524364:JQO524365 JQM589900:JQO589901 JQM655436:JQO655437 JQM720972:JQO720973 JQM786508:JQO786509 JQM852044:JQO852045 JQM917580:JQO917581 JQM983116:JQO983117 JZD76:JZF77 JZD80:JZF81 JZD65612:JZF65613 JZD65616:JZF65617 JZD131148:JZF131149 JZD131152:JZF131153 JZD196684:JZF196685 JZD196688:JZF196689 JZD262220:JZF262221 JZD262224:JZF262225 JZD327756:JZF327757 JZD327760:JZF327761 JZD393292:JZF393293 JZD393296:JZF393297 JZD458828:JZF458829 JZD458832:JZF458833 JZD524364:JZF524365 JZD524368:JZF524369 JZD589900:JZF589901 JZD589904:JZF589905 JZD655436:JZF655437 JZD655440:JZF655441 JZD720972:JZF720973 JZD720976:JZF720977 JZD786508:JZF786509 JZD786512:JZF786513 JZD852044:JZF852045 JZD852048:JZF852049 JZD917580:JZF917581 JZD917584:JZF917585 JZD983116:JZF983117 JZD983120:JZF983121 JZZ66:KAB67 JZZ65602:KAB65603 JZZ131138:KAB131139 JZZ196674:KAB196675 JZZ262210:KAB262211 JZZ327746:KAB327747 JZZ393282:KAB393283 JZZ458818:KAB458819 JZZ524354:KAB524355 JZZ589890:KAB589891 JZZ655426:KAB655427 JZZ720962:KAB720963 JZZ786498:KAB786499 JZZ852034:KAB852035 JZZ917570:KAB917571 JZZ983106:KAB983107 KAI76:KAK77 KAI65612:KAK65613 KAI131148:KAK131149 KAI196684:KAK196685 KAI262220:KAK262221 KAI327756:KAK327757 KAI393292:KAK393293 KAI458828:KAK458829 KAI524364:KAK524365 KAI589900:KAK589901 KAI655436:KAK655437 KAI720972:KAK720973 KAI786508:KAK786509 KAI852044:KAK852045 KAI917580:KAK917581 KAI983116:KAK983117 KIZ76:KJB77 KIZ80:KJB81 KIZ65612:KJB65613 KIZ65616:KJB65617 KIZ131148:KJB131149 KIZ131152:KJB131153 KIZ196684:KJB196685 KIZ196688:KJB196689 KIZ262220:KJB262221 KIZ262224:KJB262225 KIZ327756:KJB327757 KIZ327760:KJB327761 KIZ393292:KJB393293 KIZ393296:KJB393297 KIZ458828:KJB458829 KIZ458832:KJB458833 KIZ524364:KJB524365 KIZ524368:KJB524369 KIZ589900:KJB589901 KIZ589904:KJB589905 KIZ655436:KJB655437 KIZ655440:KJB655441 KIZ720972:KJB720973 KIZ720976:KJB720977 KIZ786508:KJB786509 KIZ786512:KJB786513 KIZ852044:KJB852045 KIZ852048:KJB852049 KIZ917580:KJB917581 KIZ917584:KJB917585 KIZ983116:KJB983117 KIZ983120:KJB983121 KJV66:KJX67 KJV65602:KJX65603 KJV131138:KJX131139 KJV196674:KJX196675 KJV262210:KJX262211 KJV327746:KJX327747 KJV393282:KJX393283 KJV458818:KJX458819 KJV524354:KJX524355 KJV589890:KJX589891 KJV655426:KJX655427 KJV720962:KJX720963 KJV786498:KJX786499 KJV852034:KJX852035 KJV917570:KJX917571 KJV983106:KJX983107 KKE76:KKG77 KKE65612:KKG65613 KKE131148:KKG131149 KKE196684:KKG196685 KKE262220:KKG262221 KKE327756:KKG327757 KKE393292:KKG393293 KKE458828:KKG458829 KKE524364:KKG524365 KKE589900:KKG589901 KKE655436:KKG655437 KKE720972:KKG720973 KKE786508:KKG786509 KKE852044:KKG852045 KKE917580:KKG917581 KKE983116:KKG983117 KSV76:KSX77 KSV80:KSX81 KSV65612:KSX65613 KSV65616:KSX65617 KSV131148:KSX131149 KSV131152:KSX131153 KSV196684:KSX196685 KSV196688:KSX196689 KSV262220:KSX262221 KSV262224:KSX262225 KSV327756:KSX327757 KSV327760:KSX327761 KSV393292:KSX393293 KSV393296:KSX393297 KSV458828:KSX458829 KSV458832:KSX458833 KSV524364:KSX524365 KSV524368:KSX524369 KSV589900:KSX589901 KSV589904:KSX589905 KSV655436:KSX655437 KSV655440:KSX655441 KSV720972:KSX720973 KSV720976:KSX720977 KSV786508:KSX786509 KSV786512:KSX786513 KSV852044:KSX852045 KSV852048:KSX852049 KSV917580:KSX917581 KSV917584:KSX917585 KSV983116:KSX983117 KSV983120:KSX983121 KTR66:KTT67 KTR65602:KTT65603 KTR131138:KTT131139 KTR196674:KTT196675 KTR262210:KTT262211 KTR327746:KTT327747 KTR393282:KTT393283 KTR458818:KTT458819 KTR524354:KTT524355 KTR589890:KTT589891 KTR655426:KTT655427 KTR720962:KTT720963 KTR786498:KTT786499 KTR852034:KTT852035 KTR917570:KTT917571 KTR983106:KTT983107 KUA76:KUC77 KUA65612:KUC65613 KUA131148:KUC131149 KUA196684:KUC196685 KUA262220:KUC262221 KUA327756:KUC327757 KUA393292:KUC393293 KUA458828:KUC458829 KUA524364:KUC524365 KUA589900:KUC589901 KUA655436:KUC655437 KUA720972:KUC720973 KUA786508:KUC786509 KUA852044:KUC852045 KUA917580:KUC917581 KUA983116:KUC983117 LCR76:LCT77 LCR80:LCT81 LCR65612:LCT65613 LCR65616:LCT65617 LCR131148:LCT131149 LCR131152:LCT131153 LCR196684:LCT196685 LCR196688:LCT196689 LCR262220:LCT262221 LCR262224:LCT262225 LCR327756:LCT327757 LCR327760:LCT327761 LCR393292:LCT393293 LCR393296:LCT393297 LCR458828:LCT458829 LCR458832:LCT458833 LCR524364:LCT524365 LCR524368:LCT524369 LCR589900:LCT589901 LCR589904:LCT589905 LCR655436:LCT655437 LCR655440:LCT655441 LCR720972:LCT720973 LCR720976:LCT720977 LCR786508:LCT786509 LCR786512:LCT786513 LCR852044:LCT852045 LCR852048:LCT852049 LCR917580:LCT917581 LCR917584:LCT917585 LCR983116:LCT983117 LCR983120:LCT983121 LDN66:LDP67 LDN65602:LDP65603 LDN131138:LDP131139 LDN196674:LDP196675 LDN262210:LDP262211 LDN327746:LDP327747 LDN393282:LDP393283 LDN458818:LDP458819 LDN524354:LDP524355 LDN589890:LDP589891 LDN655426:LDP655427 LDN720962:LDP720963 LDN786498:LDP786499 LDN852034:LDP852035 LDN917570:LDP917571 LDN983106:LDP983107 LDW76:LDY77 LDW65612:LDY65613 LDW131148:LDY131149 LDW196684:LDY196685 LDW262220:LDY262221 LDW327756:LDY327757 LDW393292:LDY393293 LDW458828:LDY458829 LDW524364:LDY524365 LDW589900:LDY589901 LDW655436:LDY655437 LDW720972:LDY720973 LDW786508:LDY786509 LDW852044:LDY852045 LDW917580:LDY917581 LDW983116:LDY983117 LMN76:LMP77 LMN80:LMP81 LMN65612:LMP65613 LMN65616:LMP65617 LMN131148:LMP131149 LMN131152:LMP131153 LMN196684:LMP196685 LMN196688:LMP196689 LMN262220:LMP262221 LMN262224:LMP262225 LMN327756:LMP327757 LMN327760:LMP327761 LMN393292:LMP393293 LMN393296:LMP393297 LMN458828:LMP458829 LMN458832:LMP458833 LMN524364:LMP524365 LMN524368:LMP524369 LMN589900:LMP589901 LMN589904:LMP589905 LMN655436:LMP655437 LMN655440:LMP655441 LMN720972:LMP720973 LMN720976:LMP720977 LMN786508:LMP786509 LMN786512:LMP786513 LMN852044:LMP852045 LMN852048:LMP852049 LMN917580:LMP917581 LMN917584:LMP917585 LMN983116:LMP983117 LMN983120:LMP983121 LNJ66:LNL67 LNJ65602:LNL65603 LNJ131138:LNL131139 LNJ196674:LNL196675 LNJ262210:LNL262211 LNJ327746:LNL327747 LNJ393282:LNL393283 LNJ458818:LNL458819 LNJ524354:LNL524355 LNJ589890:LNL589891 LNJ655426:LNL655427 LNJ720962:LNL720963 LNJ786498:LNL786499 LNJ852034:LNL852035 LNJ917570:LNL917571 LNJ983106:LNL983107 LNS76:LNU77 LNS65612:LNU65613 LNS131148:LNU131149 LNS196684:LNU196685 LNS262220:LNU262221 LNS327756:LNU327757 LNS393292:LNU393293 LNS458828:LNU458829 LNS524364:LNU524365 LNS589900:LNU589901 LNS655436:LNU655437 LNS720972:LNU720973 LNS786508:LNU786509 LNS852044:LNU852045 LNS917580:LNU917581 LNS983116:LNU983117 LWJ76:LWL77 LWJ80:LWL81 LWJ65612:LWL65613 LWJ65616:LWL65617 LWJ131148:LWL131149 LWJ131152:LWL131153 LWJ196684:LWL196685 LWJ196688:LWL196689 LWJ262220:LWL262221 LWJ262224:LWL262225 LWJ327756:LWL327757 LWJ327760:LWL327761 LWJ393292:LWL393293 LWJ393296:LWL393297 LWJ458828:LWL458829 LWJ458832:LWL458833 LWJ524364:LWL524365 LWJ524368:LWL524369 LWJ589900:LWL589901 LWJ589904:LWL589905 LWJ655436:LWL655437 LWJ655440:LWL655441 LWJ720972:LWL720973 LWJ720976:LWL720977 LWJ786508:LWL786509 LWJ786512:LWL786513 LWJ852044:LWL852045 LWJ852048:LWL852049 LWJ917580:LWL917581 LWJ917584:LWL917585 LWJ983116:LWL983117 LWJ983120:LWL983121 LXF66:LXH67 LXF65602:LXH65603 LXF131138:LXH131139 LXF196674:LXH196675 LXF262210:LXH262211 LXF327746:LXH327747 LXF393282:LXH393283 LXF458818:LXH458819 LXF524354:LXH524355 LXF589890:LXH589891 LXF655426:LXH655427 LXF720962:LXH720963 LXF786498:LXH786499 LXF852034:LXH852035 LXF917570:LXH917571 LXF983106:LXH983107 LXO76:LXQ77 LXO65612:LXQ65613 LXO131148:LXQ131149 LXO196684:LXQ196685 LXO262220:LXQ262221 LXO327756:LXQ327757 LXO393292:LXQ393293 LXO458828:LXQ458829 LXO524364:LXQ524365 LXO589900:LXQ589901 LXO655436:LXQ655437 LXO720972:LXQ720973 LXO786508:LXQ786509 LXO852044:LXQ852045 LXO917580:LXQ917581 LXO983116:LXQ983117 MGF76:MGH77 MGF80:MGH81 MGF65612:MGH65613 MGF65616:MGH65617 MGF131148:MGH131149 MGF131152:MGH131153 MGF196684:MGH196685 MGF196688:MGH196689 MGF262220:MGH262221 MGF262224:MGH262225 MGF327756:MGH327757 MGF327760:MGH327761 MGF393292:MGH393293 MGF393296:MGH393297 MGF458828:MGH458829 MGF458832:MGH458833 MGF524364:MGH524365 MGF524368:MGH524369 MGF589900:MGH589901 MGF589904:MGH589905 MGF655436:MGH655437 MGF655440:MGH655441 MGF720972:MGH720973 MGF720976:MGH720977 MGF786508:MGH786509 MGF786512:MGH786513 MGF852044:MGH852045 MGF852048:MGH852049 MGF917580:MGH917581 MGF917584:MGH917585 MGF983116:MGH983117 MGF983120:MGH983121 MHB66:MHD67 MHB65602:MHD65603 MHB131138:MHD131139 MHB196674:MHD196675 MHB262210:MHD262211 MHB327746:MHD327747 MHB393282:MHD393283 MHB458818:MHD458819 MHB524354:MHD524355 MHB589890:MHD589891 MHB655426:MHD655427 MHB720962:MHD720963 MHB786498:MHD786499 MHB852034:MHD852035 MHB917570:MHD917571 MHB983106:MHD983107 MHK76:MHM77 MHK65612:MHM65613 MHK131148:MHM131149 MHK196684:MHM196685 MHK262220:MHM262221 MHK327756:MHM327757 MHK393292:MHM393293 MHK458828:MHM458829 MHK524364:MHM524365 MHK589900:MHM589901 MHK655436:MHM655437 MHK720972:MHM720973 MHK786508:MHM786509 MHK852044:MHM852045 MHK917580:MHM917581 MHK983116:MHM983117 MQB76:MQD77 MQB80:MQD81 MQB65612:MQD65613 MQB65616:MQD65617 MQB131148:MQD131149 MQB131152:MQD131153 MQB196684:MQD196685 MQB196688:MQD196689 MQB262220:MQD262221 MQB262224:MQD262225 MQB327756:MQD327757 MQB327760:MQD327761 MQB393292:MQD393293 MQB393296:MQD393297 MQB458828:MQD458829 MQB458832:MQD458833 MQB524364:MQD524365 MQB524368:MQD524369 MQB589900:MQD589901 MQB589904:MQD589905 MQB655436:MQD655437 MQB655440:MQD655441 MQB720972:MQD720973 MQB720976:MQD720977 MQB786508:MQD786509 MQB786512:MQD786513 MQB852044:MQD852045 MQB852048:MQD852049 MQB917580:MQD917581 MQB917584:MQD917585 MQB983116:MQD983117 MQB983120:MQD983121 MQX66:MQZ67 MQX65602:MQZ65603 MQX131138:MQZ131139 MQX196674:MQZ196675 MQX262210:MQZ262211 MQX327746:MQZ327747 MQX393282:MQZ393283 MQX458818:MQZ458819 MQX524354:MQZ524355 MQX589890:MQZ589891 MQX655426:MQZ655427 MQX720962:MQZ720963 MQX786498:MQZ786499 MQX852034:MQZ852035 MQX917570:MQZ917571 MQX983106:MQZ983107 MRG76:MRI77 MRG65612:MRI65613 MRG131148:MRI131149 MRG196684:MRI196685 MRG262220:MRI262221 MRG327756:MRI327757 MRG393292:MRI393293 MRG458828:MRI458829 MRG524364:MRI524365 MRG589900:MRI589901 MRG655436:MRI655437 MRG720972:MRI720973 MRG786508:MRI786509 MRG852044:MRI852045 MRG917580:MRI917581 MRG983116:MRI983117 MZX76:MZZ77 MZX80:MZZ81 MZX65612:MZZ65613 MZX65616:MZZ65617 MZX131148:MZZ131149 MZX131152:MZZ131153 MZX196684:MZZ196685 MZX196688:MZZ196689 MZX262220:MZZ262221 MZX262224:MZZ262225 MZX327756:MZZ327757 MZX327760:MZZ327761 MZX393292:MZZ393293 MZX393296:MZZ393297 MZX458828:MZZ458829 MZX458832:MZZ458833 MZX524364:MZZ524365 MZX524368:MZZ524369 MZX589900:MZZ589901 MZX589904:MZZ589905 MZX655436:MZZ655437 MZX655440:MZZ655441 MZX720972:MZZ720973 MZX720976:MZZ720977 MZX786508:MZZ786509 MZX786512:MZZ786513 MZX852044:MZZ852045 MZX852048:MZZ852049 MZX917580:MZZ917581 MZX917584:MZZ917585 MZX983116:MZZ983117 MZX983120:MZZ983121 NAT66:NAV67 NAT65602:NAV65603 NAT131138:NAV131139 NAT196674:NAV196675 NAT262210:NAV262211 NAT327746:NAV327747 NAT393282:NAV393283 NAT458818:NAV458819 NAT524354:NAV524355 NAT589890:NAV589891 NAT655426:NAV655427 NAT720962:NAV720963 NAT786498:NAV786499 NAT852034:NAV852035 NAT917570:NAV917571 NAT983106:NAV983107 NBC76:NBE77 NBC65612:NBE65613 NBC131148:NBE131149 NBC196684:NBE196685 NBC262220:NBE262221 NBC327756:NBE327757 NBC393292:NBE393293 NBC458828:NBE458829 NBC524364:NBE524365 NBC589900:NBE589901 NBC655436:NBE655437 NBC720972:NBE720973 NBC786508:NBE786509 NBC852044:NBE852045 NBC917580:NBE917581 NBC983116:NBE983117 NJT76:NJV77 NJT80:NJV81 NJT65612:NJV65613 NJT65616:NJV65617 NJT131148:NJV131149 NJT131152:NJV131153 NJT196684:NJV196685 NJT196688:NJV196689 NJT262220:NJV262221 NJT262224:NJV262225 NJT327756:NJV327757 NJT327760:NJV327761 NJT393292:NJV393293 NJT393296:NJV393297 NJT458828:NJV458829 NJT458832:NJV458833 NJT524364:NJV524365 NJT524368:NJV524369 NJT589900:NJV589901 NJT589904:NJV589905 NJT655436:NJV655437 NJT655440:NJV655441 NJT720972:NJV720973 NJT720976:NJV720977 NJT786508:NJV786509 NJT786512:NJV786513 NJT852044:NJV852045 NJT852048:NJV852049 NJT917580:NJV917581 NJT917584:NJV917585 NJT983116:NJV983117 NJT983120:NJV983121 NKP66:NKR67 NKP65602:NKR65603 NKP131138:NKR131139 NKP196674:NKR196675 NKP262210:NKR262211 NKP327746:NKR327747 NKP393282:NKR393283 NKP458818:NKR458819 NKP524354:NKR524355 NKP589890:NKR589891 NKP655426:NKR655427 NKP720962:NKR720963 NKP786498:NKR786499 NKP852034:NKR852035 NKP917570:NKR917571 NKP983106:NKR983107 NKY76:NLA77 NKY65612:NLA65613 NKY131148:NLA131149 NKY196684:NLA196685 NKY262220:NLA262221 NKY327756:NLA327757 NKY393292:NLA393293 NKY458828:NLA458829 NKY524364:NLA524365 NKY589900:NLA589901 NKY655436:NLA655437 NKY720972:NLA720973 NKY786508:NLA786509 NKY852044:NLA852045 NKY917580:NLA917581 NKY983116:NLA983117 NTP76:NTR77 NTP80:NTR81 NTP65612:NTR65613 NTP65616:NTR65617 NTP131148:NTR131149 NTP131152:NTR131153 NTP196684:NTR196685 NTP196688:NTR196689 NTP262220:NTR262221 NTP262224:NTR262225 NTP327756:NTR327757 NTP327760:NTR327761 NTP393292:NTR393293 NTP393296:NTR393297 NTP458828:NTR458829 NTP458832:NTR458833 NTP524364:NTR524365 NTP524368:NTR524369 NTP589900:NTR589901 NTP589904:NTR589905 NTP655436:NTR655437 NTP655440:NTR655441 NTP720972:NTR720973 NTP720976:NTR720977 NTP786508:NTR786509 NTP786512:NTR786513 NTP852044:NTR852045 NTP852048:NTR852049 NTP917580:NTR917581 NTP917584:NTR917585 NTP983116:NTR983117 NTP983120:NTR983121 NUL66:NUN67 NUL65602:NUN65603 NUL131138:NUN131139 NUL196674:NUN196675 NUL262210:NUN262211 NUL327746:NUN327747 NUL393282:NUN393283 NUL458818:NUN458819 NUL524354:NUN524355 NUL589890:NUN589891 NUL655426:NUN655427 NUL720962:NUN720963 NUL786498:NUN786499 NUL852034:NUN852035 NUL917570:NUN917571 NUL983106:NUN983107 NUU76:NUW77 NUU65612:NUW65613 NUU131148:NUW131149 NUU196684:NUW196685 NUU262220:NUW262221 NUU327756:NUW327757 NUU393292:NUW393293 NUU458828:NUW458829 NUU524364:NUW524365 NUU589900:NUW589901 NUU655436:NUW655437 NUU720972:NUW720973 NUU786508:NUW786509 NUU852044:NUW852045 NUU917580:NUW917581 NUU983116:NUW983117 ODL76:ODN77 ODL80:ODN81 ODL65612:ODN65613 ODL65616:ODN65617 ODL131148:ODN131149 ODL131152:ODN131153 ODL196684:ODN196685 ODL196688:ODN196689 ODL262220:ODN262221 ODL262224:ODN262225 ODL327756:ODN327757 ODL327760:ODN327761 ODL393292:ODN393293 ODL393296:ODN393297 ODL458828:ODN458829 ODL458832:ODN458833 ODL524364:ODN524365 ODL524368:ODN524369 ODL589900:ODN589901 ODL589904:ODN589905 ODL655436:ODN655437 ODL655440:ODN655441 ODL720972:ODN720973 ODL720976:ODN720977 ODL786508:ODN786509 ODL786512:ODN786513 ODL852044:ODN852045 ODL852048:ODN852049 ODL917580:ODN917581 ODL917584:ODN917585 ODL983116:ODN983117 ODL983120:ODN983121 OEH66:OEJ67 OEH65602:OEJ65603 OEH131138:OEJ131139 OEH196674:OEJ196675 OEH262210:OEJ262211 OEH327746:OEJ327747 OEH393282:OEJ393283 OEH458818:OEJ458819 OEH524354:OEJ524355 OEH589890:OEJ589891 OEH655426:OEJ655427 OEH720962:OEJ720963 OEH786498:OEJ786499 OEH852034:OEJ852035 OEH917570:OEJ917571 OEH983106:OEJ983107 OEQ76:OES77 OEQ65612:OES65613 OEQ131148:OES131149 OEQ196684:OES196685 OEQ262220:OES262221 OEQ327756:OES327757 OEQ393292:OES393293 OEQ458828:OES458829 OEQ524364:OES524365 OEQ589900:OES589901 OEQ655436:OES655437 OEQ720972:OES720973 OEQ786508:OES786509 OEQ852044:OES852045 OEQ917580:OES917581 OEQ983116:OES983117 ONH76:ONJ77 ONH80:ONJ81 ONH65612:ONJ65613 ONH65616:ONJ65617 ONH131148:ONJ131149 ONH131152:ONJ131153 ONH196684:ONJ196685 ONH196688:ONJ196689 ONH262220:ONJ262221 ONH262224:ONJ262225 ONH327756:ONJ327757 ONH327760:ONJ327761 ONH393292:ONJ393293 ONH393296:ONJ393297 ONH458828:ONJ458829 ONH458832:ONJ458833 ONH524364:ONJ524365 ONH524368:ONJ524369 ONH589900:ONJ589901 ONH589904:ONJ589905 ONH655436:ONJ655437 ONH655440:ONJ655441 ONH720972:ONJ720973 ONH720976:ONJ720977 ONH786508:ONJ786509 ONH786512:ONJ786513 ONH852044:ONJ852045 ONH852048:ONJ852049 ONH917580:ONJ917581 ONH917584:ONJ917585 ONH983116:ONJ983117 ONH983120:ONJ983121 OOD66:OOF67 OOD65602:OOF65603 OOD131138:OOF131139 OOD196674:OOF196675 OOD262210:OOF262211 OOD327746:OOF327747 OOD393282:OOF393283 OOD458818:OOF458819 OOD524354:OOF524355 OOD589890:OOF589891 OOD655426:OOF655427 OOD720962:OOF720963 OOD786498:OOF786499 OOD852034:OOF852035 OOD917570:OOF917571 OOD983106:OOF983107 OOM76:OOO77 OOM65612:OOO65613 OOM131148:OOO131149 OOM196684:OOO196685 OOM262220:OOO262221 OOM327756:OOO327757 OOM393292:OOO393293 OOM458828:OOO458829 OOM524364:OOO524365 OOM589900:OOO589901 OOM655436:OOO655437 OOM720972:OOO720973 OOM786508:OOO786509 OOM852044:OOO852045 OOM917580:OOO917581 OOM983116:OOO983117 OXD76:OXF77 OXD80:OXF81 OXD65612:OXF65613 OXD65616:OXF65617 OXD131148:OXF131149 OXD131152:OXF131153 OXD196684:OXF196685 OXD196688:OXF196689 OXD262220:OXF262221 OXD262224:OXF262225 OXD327756:OXF327757 OXD327760:OXF327761 OXD393292:OXF393293 OXD393296:OXF393297 OXD458828:OXF458829 OXD458832:OXF458833 OXD524364:OXF524365 OXD524368:OXF524369 OXD589900:OXF589901 OXD589904:OXF589905 OXD655436:OXF655437 OXD655440:OXF655441 OXD720972:OXF720973 OXD720976:OXF720977 OXD786508:OXF786509 OXD786512:OXF786513 OXD852044:OXF852045 OXD852048:OXF852049 OXD917580:OXF917581 OXD917584:OXF917585 OXD983116:OXF983117 OXD983120:OXF983121 OXZ66:OYB67 OXZ65602:OYB65603 OXZ131138:OYB131139 OXZ196674:OYB196675 OXZ262210:OYB262211 OXZ327746:OYB327747 OXZ393282:OYB393283 OXZ458818:OYB458819 OXZ524354:OYB524355 OXZ589890:OYB589891 OXZ655426:OYB655427 OXZ720962:OYB720963 OXZ786498:OYB786499 OXZ852034:OYB852035 OXZ917570:OYB917571 OXZ983106:OYB983107 OYI76:OYK77 OYI65612:OYK65613 OYI131148:OYK131149 OYI196684:OYK196685 OYI262220:OYK262221 OYI327756:OYK327757 OYI393292:OYK393293 OYI458828:OYK458829 OYI524364:OYK524365 OYI589900:OYK589901 OYI655436:OYK655437 OYI720972:OYK720973 OYI786508:OYK786509 OYI852044:OYK852045 OYI917580:OYK917581 OYI983116:OYK983117 PGZ76:PHB77 PGZ80:PHB81 PGZ65612:PHB65613 PGZ65616:PHB65617 PGZ131148:PHB131149 PGZ131152:PHB131153 PGZ196684:PHB196685 PGZ196688:PHB196689 PGZ262220:PHB262221 PGZ262224:PHB262225 PGZ327756:PHB327757 PGZ327760:PHB327761 PGZ393292:PHB393293 PGZ393296:PHB393297 PGZ458828:PHB458829 PGZ458832:PHB458833 PGZ524364:PHB524365 PGZ524368:PHB524369 PGZ589900:PHB589901 PGZ589904:PHB589905 PGZ655436:PHB655437 PGZ655440:PHB655441 PGZ720972:PHB720973 PGZ720976:PHB720977 PGZ786508:PHB786509 PGZ786512:PHB786513 PGZ852044:PHB852045 PGZ852048:PHB852049 PGZ917580:PHB917581 PGZ917584:PHB917585 PGZ983116:PHB983117 PGZ983120:PHB983121 PHV66:PHX67 PHV65602:PHX65603 PHV131138:PHX131139 PHV196674:PHX196675 PHV262210:PHX262211 PHV327746:PHX327747 PHV393282:PHX393283 PHV458818:PHX458819 PHV524354:PHX524355 PHV589890:PHX589891 PHV655426:PHX655427 PHV720962:PHX720963 PHV786498:PHX786499 PHV852034:PHX852035 PHV917570:PHX917571 PHV983106:PHX983107 PIE76:PIG77 PIE65612:PIG65613 PIE131148:PIG131149 PIE196684:PIG196685 PIE262220:PIG262221 PIE327756:PIG327757 PIE393292:PIG393293 PIE458828:PIG458829 PIE524364:PIG524365 PIE589900:PIG589901 PIE655436:PIG655437 PIE720972:PIG720973 PIE786508:PIG786509 PIE852044:PIG852045 PIE917580:PIG917581 PIE983116:PIG983117 PQV76:PQX77 PQV80:PQX81 PQV65612:PQX65613 PQV65616:PQX65617 PQV131148:PQX131149 PQV131152:PQX131153 PQV196684:PQX196685 PQV196688:PQX196689 PQV262220:PQX262221 PQV262224:PQX262225 PQV327756:PQX327757 PQV327760:PQX327761 PQV393292:PQX393293 PQV393296:PQX393297 PQV458828:PQX458829 PQV458832:PQX458833 PQV524364:PQX524365 PQV524368:PQX524369 PQV589900:PQX589901 PQV589904:PQX589905 PQV655436:PQX655437 PQV655440:PQX655441 PQV720972:PQX720973 PQV720976:PQX720977 PQV786508:PQX786509 PQV786512:PQX786513 PQV852044:PQX852045 PQV852048:PQX852049 PQV917580:PQX917581 PQV917584:PQX917585 PQV983116:PQX983117 PQV983120:PQX983121 PRR66:PRT67 PRR65602:PRT65603 PRR131138:PRT131139 PRR196674:PRT196675 PRR262210:PRT262211 PRR327746:PRT327747 PRR393282:PRT393283 PRR458818:PRT458819 PRR524354:PRT524355 PRR589890:PRT589891 PRR655426:PRT655427 PRR720962:PRT720963 PRR786498:PRT786499 PRR852034:PRT852035 PRR917570:PRT917571 PRR983106:PRT983107 PSA76:PSC77 PSA65612:PSC65613 PSA131148:PSC131149 PSA196684:PSC196685 PSA262220:PSC262221 PSA327756:PSC327757 PSA393292:PSC393293 PSA458828:PSC458829 PSA524364:PSC524365 PSA589900:PSC589901 PSA655436:PSC655437 PSA720972:PSC720973 PSA786508:PSC786509 PSA852044:PSC852045 PSA917580:PSC917581 PSA983116:PSC983117 QAR76:QAT77 QAR80:QAT81 QAR65612:QAT65613 QAR65616:QAT65617 QAR131148:QAT131149 QAR131152:QAT131153 QAR196684:QAT196685 QAR196688:QAT196689 QAR262220:QAT262221 QAR262224:QAT262225 QAR327756:QAT327757 QAR327760:QAT327761 QAR393292:QAT393293 QAR393296:QAT393297 QAR458828:QAT458829 QAR458832:QAT458833 QAR524364:QAT524365 QAR524368:QAT524369 QAR589900:QAT589901 QAR589904:QAT589905 QAR655436:QAT655437 QAR655440:QAT655441 QAR720972:QAT720973 QAR720976:QAT720977 QAR786508:QAT786509 QAR786512:QAT786513 QAR852044:QAT852045 QAR852048:QAT852049 QAR917580:QAT917581 QAR917584:QAT917585 QAR983116:QAT983117 QAR983120:QAT983121 QBN66:QBP67 QBN65602:QBP65603 QBN131138:QBP131139 QBN196674:QBP196675 QBN262210:QBP262211 QBN327746:QBP327747 QBN393282:QBP393283 QBN458818:QBP458819 QBN524354:QBP524355 QBN589890:QBP589891 QBN655426:QBP655427 QBN720962:QBP720963 QBN786498:QBP786499 QBN852034:QBP852035 QBN917570:QBP917571 QBN983106:QBP983107 QBW76:QBY77 QBW65612:QBY65613 QBW131148:QBY131149 QBW196684:QBY196685 QBW262220:QBY262221 QBW327756:QBY327757 QBW393292:QBY393293 QBW458828:QBY458829 QBW524364:QBY524365 QBW589900:QBY589901 QBW655436:QBY655437 QBW720972:QBY720973 QBW786508:QBY786509 QBW852044:QBY852045 QBW917580:QBY917581 QBW983116:QBY983117 QKN76:QKP77 QKN80:QKP81 QKN65612:QKP65613 QKN65616:QKP65617 QKN131148:QKP131149 QKN131152:QKP131153 QKN196684:QKP196685 QKN196688:QKP196689 QKN262220:QKP262221 QKN262224:QKP262225 QKN327756:QKP327757 QKN327760:QKP327761 QKN393292:QKP393293 QKN393296:QKP393297 QKN458828:QKP458829 QKN458832:QKP458833 QKN524364:QKP524365 QKN524368:QKP524369 QKN589900:QKP589901 QKN589904:QKP589905 QKN655436:QKP655437 QKN655440:QKP655441 QKN720972:QKP720973 QKN720976:QKP720977 QKN786508:QKP786509 QKN786512:QKP786513 QKN852044:QKP852045 QKN852048:QKP852049 QKN917580:QKP917581 QKN917584:QKP917585 QKN983116:QKP983117 QKN983120:QKP983121 QLJ66:QLL67 QLJ65602:QLL65603 QLJ131138:QLL131139 QLJ196674:QLL196675 QLJ262210:QLL262211 QLJ327746:QLL327747 QLJ393282:QLL393283 QLJ458818:QLL458819 QLJ524354:QLL524355 QLJ589890:QLL589891 QLJ655426:QLL655427 QLJ720962:QLL720963 QLJ786498:QLL786499 QLJ852034:QLL852035 QLJ917570:QLL917571 QLJ983106:QLL983107 QLS76:QLU77 QLS65612:QLU65613 QLS131148:QLU131149 QLS196684:QLU196685 QLS262220:QLU262221 QLS327756:QLU327757 QLS393292:QLU393293 QLS458828:QLU458829 QLS524364:QLU524365 QLS589900:QLU589901 QLS655436:QLU655437 QLS720972:QLU720973 QLS786508:QLU786509 QLS852044:QLU852045 QLS917580:QLU917581 QLS983116:QLU983117 QUJ76:QUL77 QUJ80:QUL81 QUJ65612:QUL65613 QUJ65616:QUL65617 QUJ131148:QUL131149 QUJ131152:QUL131153 QUJ196684:QUL196685 QUJ196688:QUL196689 QUJ262220:QUL262221 QUJ262224:QUL262225 QUJ327756:QUL327757 QUJ327760:QUL327761 QUJ393292:QUL393293 QUJ393296:QUL393297 QUJ458828:QUL458829 QUJ458832:QUL458833 QUJ524364:QUL524365 QUJ524368:QUL524369 QUJ589900:QUL589901 QUJ589904:QUL589905 QUJ655436:QUL655437 QUJ655440:QUL655441 QUJ720972:QUL720973 QUJ720976:QUL720977 QUJ786508:QUL786509 QUJ786512:QUL786513 QUJ852044:QUL852045 QUJ852048:QUL852049 QUJ917580:QUL917581 QUJ917584:QUL917585 QUJ983116:QUL983117 QUJ983120:QUL983121 QVF66:QVH67 QVF65602:QVH65603 QVF131138:QVH131139 QVF196674:QVH196675 QVF262210:QVH262211 QVF327746:QVH327747 QVF393282:QVH393283 QVF458818:QVH458819 QVF524354:QVH524355 QVF589890:QVH589891 QVF655426:QVH655427 QVF720962:QVH720963 QVF786498:QVH786499 QVF852034:QVH852035 QVF917570:QVH917571 QVF983106:QVH983107 QVO76:QVQ77 QVO65612:QVQ65613 QVO131148:QVQ131149 QVO196684:QVQ196685 QVO262220:QVQ262221 QVO327756:QVQ327757 QVO393292:QVQ393293 QVO458828:QVQ458829 QVO524364:QVQ524365 QVO589900:QVQ589901 QVO655436:QVQ655437 QVO720972:QVQ720973 QVO786508:QVQ786509 QVO852044:QVQ852045 QVO917580:QVQ917581 QVO983116:QVQ983117 REF76:REH77 REF80:REH81 REF65612:REH65613 REF65616:REH65617 REF131148:REH131149 REF131152:REH131153 REF196684:REH196685 REF196688:REH196689 REF262220:REH262221 REF262224:REH262225 REF327756:REH327757 REF327760:REH327761 REF393292:REH393293 REF393296:REH393297 REF458828:REH458829 REF458832:REH458833 REF524364:REH524365 REF524368:REH524369 REF589900:REH589901 REF589904:REH589905 REF655436:REH655437 REF655440:REH655441 REF720972:REH720973 REF720976:REH720977 REF786508:REH786509 REF786512:REH786513 REF852044:REH852045 REF852048:REH852049 REF917580:REH917581 REF917584:REH917585 REF983116:REH983117 REF983120:REH983121 RFB66:RFD67 RFB65602:RFD65603 RFB131138:RFD131139 RFB196674:RFD196675 RFB262210:RFD262211 RFB327746:RFD327747 RFB393282:RFD393283 RFB458818:RFD458819 RFB524354:RFD524355 RFB589890:RFD589891 RFB655426:RFD655427 RFB720962:RFD720963 RFB786498:RFD786499 RFB852034:RFD852035 RFB917570:RFD917571 RFB983106:RFD983107 RFK76:RFM77 RFK65612:RFM65613 RFK131148:RFM131149 RFK196684:RFM196685 RFK262220:RFM262221 RFK327756:RFM327757 RFK393292:RFM393293 RFK458828:RFM458829 RFK524364:RFM524365 RFK589900:RFM589901 RFK655436:RFM655437 RFK720972:RFM720973 RFK786508:RFM786509 RFK852044:RFM852045 RFK917580:RFM917581 RFK983116:RFM983117 ROB76:ROD77 ROB80:ROD81 ROB65612:ROD65613 ROB65616:ROD65617 ROB131148:ROD131149 ROB131152:ROD131153 ROB196684:ROD196685 ROB196688:ROD196689 ROB262220:ROD262221 ROB262224:ROD262225 ROB327756:ROD327757 ROB327760:ROD327761 ROB393292:ROD393293 ROB393296:ROD393297 ROB458828:ROD458829 ROB458832:ROD458833 ROB524364:ROD524365 ROB524368:ROD524369 ROB589900:ROD589901 ROB589904:ROD589905 ROB655436:ROD655437 ROB655440:ROD655441 ROB720972:ROD720973 ROB720976:ROD720977 ROB786508:ROD786509 ROB786512:ROD786513 ROB852044:ROD852045 ROB852048:ROD852049 ROB917580:ROD917581 ROB917584:ROD917585 ROB983116:ROD983117 ROB983120:ROD983121 ROX66:ROZ67 ROX65602:ROZ65603 ROX131138:ROZ131139 ROX196674:ROZ196675 ROX262210:ROZ262211 ROX327746:ROZ327747 ROX393282:ROZ393283 ROX458818:ROZ458819 ROX524354:ROZ524355 ROX589890:ROZ589891 ROX655426:ROZ655427 ROX720962:ROZ720963 ROX786498:ROZ786499 ROX852034:ROZ852035 ROX917570:ROZ917571 ROX983106:ROZ983107 RPG76:RPI77 RPG65612:RPI65613 RPG131148:RPI131149 RPG196684:RPI196685 RPG262220:RPI262221 RPG327756:RPI327757 RPG393292:RPI393293 RPG458828:RPI458829 RPG524364:RPI524365 RPG589900:RPI589901 RPG655436:RPI655437 RPG720972:RPI720973 RPG786508:RPI786509 RPG852044:RPI852045 RPG917580:RPI917581 RPG983116:RPI983117 RXX76:RXZ77 RXX80:RXZ81 RXX65612:RXZ65613 RXX65616:RXZ65617 RXX131148:RXZ131149 RXX131152:RXZ131153 RXX196684:RXZ196685 RXX196688:RXZ196689 RXX262220:RXZ262221 RXX262224:RXZ262225 RXX327756:RXZ327757 RXX327760:RXZ327761 RXX393292:RXZ393293 RXX393296:RXZ393297 RXX458828:RXZ458829 RXX458832:RXZ458833 RXX524364:RXZ524365 RXX524368:RXZ524369 RXX589900:RXZ589901 RXX589904:RXZ589905 RXX655436:RXZ655437 RXX655440:RXZ655441 RXX720972:RXZ720973 RXX720976:RXZ720977 RXX786508:RXZ786509 RXX786512:RXZ786513 RXX852044:RXZ852045 RXX852048:RXZ852049 RXX917580:RXZ917581 RXX917584:RXZ917585 RXX983116:RXZ983117 RXX983120:RXZ983121 RYT66:RYV67 RYT65602:RYV65603 RYT131138:RYV131139 RYT196674:RYV196675 RYT262210:RYV262211 RYT327746:RYV327747 RYT393282:RYV393283 RYT458818:RYV458819 RYT524354:RYV524355 RYT589890:RYV589891 RYT655426:RYV655427 RYT720962:RYV720963 RYT786498:RYV786499 RYT852034:RYV852035 RYT917570:RYV917571 RYT983106:RYV983107 RZC76:RZE77 RZC65612:RZE65613 RZC131148:RZE131149 RZC196684:RZE196685 RZC262220:RZE262221 RZC327756:RZE327757 RZC393292:RZE393293 RZC458828:RZE458829 RZC524364:RZE524365 RZC589900:RZE589901 RZC655436:RZE655437 RZC720972:RZE720973 RZC786508:RZE786509 RZC852044:RZE852045 RZC917580:RZE917581 RZC983116:RZE983117 SHT76:SHV77 SHT80:SHV81 SHT65612:SHV65613 SHT65616:SHV65617 SHT131148:SHV131149 SHT131152:SHV131153 SHT196684:SHV196685 SHT196688:SHV196689 SHT262220:SHV262221 SHT262224:SHV262225 SHT327756:SHV327757 SHT327760:SHV327761 SHT393292:SHV393293 SHT393296:SHV393297 SHT458828:SHV458829 SHT458832:SHV458833 SHT524364:SHV524365 SHT524368:SHV524369 SHT589900:SHV589901 SHT589904:SHV589905 SHT655436:SHV655437 SHT655440:SHV655441 SHT720972:SHV720973 SHT720976:SHV720977 SHT786508:SHV786509 SHT786512:SHV786513 SHT852044:SHV852045 SHT852048:SHV852049 SHT917580:SHV917581 SHT917584:SHV917585 SHT983116:SHV983117 SHT983120:SHV983121 SIP66:SIR67 SIP65602:SIR65603 SIP131138:SIR131139 SIP196674:SIR196675 SIP262210:SIR262211 SIP327746:SIR327747 SIP393282:SIR393283 SIP458818:SIR458819 SIP524354:SIR524355 SIP589890:SIR589891 SIP655426:SIR655427 SIP720962:SIR720963 SIP786498:SIR786499 SIP852034:SIR852035 SIP917570:SIR917571 SIP983106:SIR983107 SIY76:SJA77 SIY65612:SJA65613 SIY131148:SJA131149 SIY196684:SJA196685 SIY262220:SJA262221 SIY327756:SJA327757 SIY393292:SJA393293 SIY458828:SJA458829 SIY524364:SJA524365 SIY589900:SJA589901 SIY655436:SJA655437 SIY720972:SJA720973 SIY786508:SJA786509 SIY852044:SJA852045 SIY917580:SJA917581 SIY983116:SJA983117 SRP76:SRR77 SRP80:SRR81 SRP65612:SRR65613 SRP65616:SRR65617 SRP131148:SRR131149 SRP131152:SRR131153 SRP196684:SRR196685 SRP196688:SRR196689 SRP262220:SRR262221 SRP262224:SRR262225 SRP327756:SRR327757 SRP327760:SRR327761 SRP393292:SRR393293 SRP393296:SRR393297 SRP458828:SRR458829 SRP458832:SRR458833 SRP524364:SRR524365 SRP524368:SRR524369 SRP589900:SRR589901 SRP589904:SRR589905 SRP655436:SRR655437 SRP655440:SRR655441 SRP720972:SRR720973 SRP720976:SRR720977 SRP786508:SRR786509 SRP786512:SRR786513 SRP852044:SRR852045 SRP852048:SRR852049 SRP917580:SRR917581 SRP917584:SRR917585 SRP983116:SRR983117 SRP983120:SRR983121 SSL66:SSN67 SSL65602:SSN65603 SSL131138:SSN131139 SSL196674:SSN196675 SSL262210:SSN262211 SSL327746:SSN327747 SSL393282:SSN393283 SSL458818:SSN458819 SSL524354:SSN524355 SSL589890:SSN589891 SSL655426:SSN655427 SSL720962:SSN720963 SSL786498:SSN786499 SSL852034:SSN852035 SSL917570:SSN917571 SSL983106:SSN983107 SSU76:SSW77 SSU65612:SSW65613 SSU131148:SSW131149 SSU196684:SSW196685 SSU262220:SSW262221 SSU327756:SSW327757 SSU393292:SSW393293 SSU458828:SSW458829 SSU524364:SSW524365 SSU589900:SSW589901 SSU655436:SSW655437 SSU720972:SSW720973 SSU786508:SSW786509 SSU852044:SSW852045 SSU917580:SSW917581 SSU983116:SSW983117 TBL76:TBN77 TBL80:TBN81 TBL65612:TBN65613 TBL65616:TBN65617 TBL131148:TBN131149 TBL131152:TBN131153 TBL196684:TBN196685 TBL196688:TBN196689 TBL262220:TBN262221 TBL262224:TBN262225 TBL327756:TBN327757 TBL327760:TBN327761 TBL393292:TBN393293 TBL393296:TBN393297 TBL458828:TBN458829 TBL458832:TBN458833 TBL524364:TBN524365 TBL524368:TBN524369 TBL589900:TBN589901 TBL589904:TBN589905 TBL655436:TBN655437 TBL655440:TBN655441 TBL720972:TBN720973 TBL720976:TBN720977 TBL786508:TBN786509 TBL786512:TBN786513 TBL852044:TBN852045 TBL852048:TBN852049 TBL917580:TBN917581 TBL917584:TBN917585 TBL983116:TBN983117 TBL983120:TBN983121 TCH66:TCJ67 TCH65602:TCJ65603 TCH131138:TCJ131139 TCH196674:TCJ196675 TCH262210:TCJ262211 TCH327746:TCJ327747 TCH393282:TCJ393283 TCH458818:TCJ458819 TCH524354:TCJ524355 TCH589890:TCJ589891 TCH655426:TCJ655427 TCH720962:TCJ720963 TCH786498:TCJ786499 TCH852034:TCJ852035 TCH917570:TCJ917571 TCH983106:TCJ983107 TCQ76:TCS77 TCQ65612:TCS65613 TCQ131148:TCS131149 TCQ196684:TCS196685 TCQ262220:TCS262221 TCQ327756:TCS327757 TCQ393292:TCS393293 TCQ458828:TCS458829 TCQ524364:TCS524365 TCQ589900:TCS589901 TCQ655436:TCS655437 TCQ720972:TCS720973 TCQ786508:TCS786509 TCQ852044:TCS852045 TCQ917580:TCS917581 TCQ983116:TCS983117 TLH76:TLJ77 TLH80:TLJ81 TLH65612:TLJ65613 TLH65616:TLJ65617 TLH131148:TLJ131149 TLH131152:TLJ131153 TLH196684:TLJ196685 TLH196688:TLJ196689 TLH262220:TLJ262221 TLH262224:TLJ262225 TLH327756:TLJ327757 TLH327760:TLJ327761 TLH393292:TLJ393293 TLH393296:TLJ393297 TLH458828:TLJ458829 TLH458832:TLJ458833 TLH524364:TLJ524365 TLH524368:TLJ524369 TLH589900:TLJ589901 TLH589904:TLJ589905 TLH655436:TLJ655437 TLH655440:TLJ655441 TLH720972:TLJ720973 TLH720976:TLJ720977 TLH786508:TLJ786509 TLH786512:TLJ786513 TLH852044:TLJ852045 TLH852048:TLJ852049 TLH917580:TLJ917581 TLH917584:TLJ917585 TLH983116:TLJ983117 TLH983120:TLJ983121 TMD66:TMF67 TMD65602:TMF65603 TMD131138:TMF131139 TMD196674:TMF196675 TMD262210:TMF262211 TMD327746:TMF327747 TMD393282:TMF393283 TMD458818:TMF458819 TMD524354:TMF524355 TMD589890:TMF589891 TMD655426:TMF655427 TMD720962:TMF720963 TMD786498:TMF786499 TMD852034:TMF852035 TMD917570:TMF917571 TMD983106:TMF983107 TMM76:TMO77 TMM65612:TMO65613 TMM131148:TMO131149 TMM196684:TMO196685 TMM262220:TMO262221 TMM327756:TMO327757 TMM393292:TMO393293 TMM458828:TMO458829 TMM524364:TMO524365 TMM589900:TMO589901 TMM655436:TMO655437 TMM720972:TMO720973 TMM786508:TMO786509 TMM852044:TMO852045 TMM917580:TMO917581 TMM983116:TMO983117 TVD76:TVF77 TVD80:TVF81 TVD65612:TVF65613 TVD65616:TVF65617 TVD131148:TVF131149 TVD131152:TVF131153 TVD196684:TVF196685 TVD196688:TVF196689 TVD262220:TVF262221 TVD262224:TVF262225 TVD327756:TVF327757 TVD327760:TVF327761 TVD393292:TVF393293 TVD393296:TVF393297 TVD458828:TVF458829 TVD458832:TVF458833 TVD524364:TVF524365 TVD524368:TVF524369 TVD589900:TVF589901 TVD589904:TVF589905 TVD655436:TVF655437 TVD655440:TVF655441 TVD720972:TVF720973 TVD720976:TVF720977 TVD786508:TVF786509 TVD786512:TVF786513 TVD852044:TVF852045 TVD852048:TVF852049 TVD917580:TVF917581 TVD917584:TVF917585 TVD983116:TVF983117 TVD983120:TVF983121 TVZ66:TWB67 TVZ65602:TWB65603 TVZ131138:TWB131139 TVZ196674:TWB196675 TVZ262210:TWB262211 TVZ327746:TWB327747 TVZ393282:TWB393283 TVZ458818:TWB458819 TVZ524354:TWB524355 TVZ589890:TWB589891 TVZ655426:TWB655427 TVZ720962:TWB720963 TVZ786498:TWB786499 TVZ852034:TWB852035 TVZ917570:TWB917571 TVZ983106:TWB983107 TWI76:TWK77 TWI65612:TWK65613 TWI131148:TWK131149 TWI196684:TWK196685 TWI262220:TWK262221 TWI327756:TWK327757 TWI393292:TWK393293 TWI458828:TWK458829 TWI524364:TWK524365 TWI589900:TWK589901 TWI655436:TWK655437 TWI720972:TWK720973 TWI786508:TWK786509 TWI852044:TWK852045 TWI917580:TWK917581 TWI983116:TWK983117 UEZ76:UFB77 UEZ80:UFB81 UEZ65612:UFB65613 UEZ65616:UFB65617 UEZ131148:UFB131149 UEZ131152:UFB131153 UEZ196684:UFB196685 UEZ196688:UFB196689 UEZ262220:UFB262221 UEZ262224:UFB262225 UEZ327756:UFB327757 UEZ327760:UFB327761 UEZ393292:UFB393293 UEZ393296:UFB393297 UEZ458828:UFB458829 UEZ458832:UFB458833 UEZ524364:UFB524365 UEZ524368:UFB524369 UEZ589900:UFB589901 UEZ589904:UFB589905 UEZ655436:UFB655437 UEZ655440:UFB655441 UEZ720972:UFB720973 UEZ720976:UFB720977 UEZ786508:UFB786509 UEZ786512:UFB786513 UEZ852044:UFB852045 UEZ852048:UFB852049 UEZ917580:UFB917581 UEZ917584:UFB917585 UEZ983116:UFB983117 UEZ983120:UFB983121 UFV66:UFX67 UFV65602:UFX65603 UFV131138:UFX131139 UFV196674:UFX196675 UFV262210:UFX262211 UFV327746:UFX327747 UFV393282:UFX393283 UFV458818:UFX458819 UFV524354:UFX524355 UFV589890:UFX589891 UFV655426:UFX655427 UFV720962:UFX720963 UFV786498:UFX786499 UFV852034:UFX852035 UFV917570:UFX917571 UFV983106:UFX983107 UGE76:UGG77 UGE65612:UGG65613 UGE131148:UGG131149 UGE196684:UGG196685 UGE262220:UGG262221 UGE327756:UGG327757 UGE393292:UGG393293 UGE458828:UGG458829 UGE524364:UGG524365 UGE589900:UGG589901 UGE655436:UGG655437 UGE720972:UGG720973 UGE786508:UGG786509 UGE852044:UGG852045 UGE917580:UGG917581 UGE983116:UGG983117 UOV76:UOX77 UOV80:UOX81 UOV65612:UOX65613 UOV65616:UOX65617 UOV131148:UOX131149 UOV131152:UOX131153 UOV196684:UOX196685 UOV196688:UOX196689 UOV262220:UOX262221 UOV262224:UOX262225 UOV327756:UOX327757 UOV327760:UOX327761 UOV393292:UOX393293 UOV393296:UOX393297 UOV458828:UOX458829 UOV458832:UOX458833 UOV524364:UOX524365 UOV524368:UOX524369 UOV589900:UOX589901 UOV589904:UOX589905 UOV655436:UOX655437 UOV655440:UOX655441 UOV720972:UOX720973 UOV720976:UOX720977 UOV786508:UOX786509 UOV786512:UOX786513 UOV852044:UOX852045 UOV852048:UOX852049 UOV917580:UOX917581 UOV917584:UOX917585 UOV983116:UOX983117 UOV983120:UOX983121 UPR66:UPT67 UPR65602:UPT65603 UPR131138:UPT131139 UPR196674:UPT196675 UPR262210:UPT262211 UPR327746:UPT327747 UPR393282:UPT393283 UPR458818:UPT458819 UPR524354:UPT524355 UPR589890:UPT589891 UPR655426:UPT655427 UPR720962:UPT720963 UPR786498:UPT786499 UPR852034:UPT852035 UPR917570:UPT917571 UPR983106:UPT983107 UQA76:UQC77 UQA65612:UQC65613 UQA131148:UQC131149 UQA196684:UQC196685 UQA262220:UQC262221 UQA327756:UQC327757 UQA393292:UQC393293 UQA458828:UQC458829 UQA524364:UQC524365 UQA589900:UQC589901 UQA655436:UQC655437 UQA720972:UQC720973 UQA786508:UQC786509 UQA852044:UQC852045 UQA917580:UQC917581 UQA983116:UQC983117 UYR76:UYT77 UYR80:UYT81 UYR65612:UYT65613 UYR65616:UYT65617 UYR131148:UYT131149 UYR131152:UYT131153 UYR196684:UYT196685 UYR196688:UYT196689 UYR262220:UYT262221 UYR262224:UYT262225 UYR327756:UYT327757 UYR327760:UYT327761 UYR393292:UYT393293 UYR393296:UYT393297 UYR458828:UYT458829 UYR458832:UYT458833 UYR524364:UYT524365 UYR524368:UYT524369 UYR589900:UYT589901 UYR589904:UYT589905 UYR655436:UYT655437 UYR655440:UYT655441 UYR720972:UYT720973 UYR720976:UYT720977 UYR786508:UYT786509 UYR786512:UYT786513 UYR852044:UYT852045 UYR852048:UYT852049 UYR917580:UYT917581 UYR917584:UYT917585 UYR983116:UYT983117 UYR983120:UYT983121 UZN66:UZP67 UZN65602:UZP65603 UZN131138:UZP131139 UZN196674:UZP196675 UZN262210:UZP262211 UZN327746:UZP327747 UZN393282:UZP393283 UZN458818:UZP458819 UZN524354:UZP524355 UZN589890:UZP589891 UZN655426:UZP655427 UZN720962:UZP720963 UZN786498:UZP786499 UZN852034:UZP852035 UZN917570:UZP917571 UZN983106:UZP983107 UZW76:UZY77 UZW65612:UZY65613 UZW131148:UZY131149 UZW196684:UZY196685 UZW262220:UZY262221 UZW327756:UZY327757 UZW393292:UZY393293 UZW458828:UZY458829 UZW524364:UZY524365 UZW589900:UZY589901 UZW655436:UZY655437 UZW720972:UZY720973 UZW786508:UZY786509 UZW852044:UZY852045 UZW917580:UZY917581 UZW983116:UZY983117 VIN76:VIP77 VIN80:VIP81 VIN65612:VIP65613 VIN65616:VIP65617 VIN131148:VIP131149 VIN131152:VIP131153 VIN196684:VIP196685 VIN196688:VIP196689 VIN262220:VIP262221 VIN262224:VIP262225 VIN327756:VIP327757 VIN327760:VIP327761 VIN393292:VIP393293 VIN393296:VIP393297 VIN458828:VIP458829 VIN458832:VIP458833 VIN524364:VIP524365 VIN524368:VIP524369 VIN589900:VIP589901 VIN589904:VIP589905 VIN655436:VIP655437 VIN655440:VIP655441 VIN720972:VIP720973 VIN720976:VIP720977 VIN786508:VIP786509 VIN786512:VIP786513 VIN852044:VIP852045 VIN852048:VIP852049 VIN917580:VIP917581 VIN917584:VIP917585 VIN983116:VIP983117 VIN983120:VIP983121 VJJ66:VJL67 VJJ65602:VJL65603 VJJ131138:VJL131139 VJJ196674:VJL196675 VJJ262210:VJL262211 VJJ327746:VJL327747 VJJ393282:VJL393283 VJJ458818:VJL458819 VJJ524354:VJL524355 VJJ589890:VJL589891 VJJ655426:VJL655427 VJJ720962:VJL720963 VJJ786498:VJL786499 VJJ852034:VJL852035 VJJ917570:VJL917571 VJJ983106:VJL983107 VJS76:VJU77 VJS65612:VJU65613 VJS131148:VJU131149 VJS196684:VJU196685 VJS262220:VJU262221 VJS327756:VJU327757 VJS393292:VJU393293 VJS458828:VJU458829 VJS524364:VJU524365 VJS589900:VJU589901 VJS655436:VJU655437 VJS720972:VJU720973 VJS786508:VJU786509 VJS852044:VJU852045 VJS917580:VJU917581 VJS983116:VJU983117 VSJ76:VSL77 VSJ80:VSL81 VSJ65612:VSL65613 VSJ65616:VSL65617 VSJ131148:VSL131149 VSJ131152:VSL131153 VSJ196684:VSL196685 VSJ196688:VSL196689 VSJ262220:VSL262221 VSJ262224:VSL262225 VSJ327756:VSL327757 VSJ327760:VSL327761 VSJ393292:VSL393293 VSJ393296:VSL393297 VSJ458828:VSL458829 VSJ458832:VSL458833 VSJ524364:VSL524365 VSJ524368:VSL524369 VSJ589900:VSL589901 VSJ589904:VSL589905 VSJ655436:VSL655437 VSJ655440:VSL655441 VSJ720972:VSL720973 VSJ720976:VSL720977 VSJ786508:VSL786509 VSJ786512:VSL786513 VSJ852044:VSL852045 VSJ852048:VSL852049 VSJ917580:VSL917581 VSJ917584:VSL917585 VSJ983116:VSL983117 VSJ983120:VSL983121 VTF66:VTH67 VTF65602:VTH65603 VTF131138:VTH131139 VTF196674:VTH196675 VTF262210:VTH262211 VTF327746:VTH327747 VTF393282:VTH393283 VTF458818:VTH458819 VTF524354:VTH524355 VTF589890:VTH589891 VTF655426:VTH655427 VTF720962:VTH720963 VTF786498:VTH786499 VTF852034:VTH852035 VTF917570:VTH917571 VTF983106:VTH983107 VTO76:VTQ77 VTO65612:VTQ65613 VTO131148:VTQ131149 VTO196684:VTQ196685 VTO262220:VTQ262221 VTO327756:VTQ327757 VTO393292:VTQ393293 VTO458828:VTQ458829 VTO524364:VTQ524365 VTO589900:VTQ589901 VTO655436:VTQ655437 VTO720972:VTQ720973 VTO786508:VTQ786509 VTO852044:VTQ852045 VTO917580:VTQ917581 VTO983116:VTQ983117 WCF76:WCH77 WCF80:WCH81 WCF65612:WCH65613 WCF65616:WCH65617 WCF131148:WCH131149 WCF131152:WCH131153 WCF196684:WCH196685 WCF196688:WCH196689 WCF262220:WCH262221 WCF262224:WCH262225 WCF327756:WCH327757 WCF327760:WCH327761 WCF393292:WCH393293 WCF393296:WCH393297 WCF458828:WCH458829 WCF458832:WCH458833 WCF524364:WCH524365 WCF524368:WCH524369 WCF589900:WCH589901 WCF589904:WCH589905 WCF655436:WCH655437 WCF655440:WCH655441 WCF720972:WCH720973 WCF720976:WCH720977 WCF786508:WCH786509 WCF786512:WCH786513 WCF852044:WCH852045 WCF852048:WCH852049 WCF917580:WCH917581 WCF917584:WCH917585 WCF983116:WCH983117 WCF983120:WCH983121 WDB66:WDD67 WDB65602:WDD65603 WDB131138:WDD131139 WDB196674:WDD196675 WDB262210:WDD262211 WDB327746:WDD327747 WDB393282:WDD393283 WDB458818:WDD458819 WDB524354:WDD524355 WDB589890:WDD589891 WDB655426:WDD655427 WDB720962:WDD720963 WDB786498:WDD786499 WDB852034:WDD852035 WDB917570:WDD917571 WDB983106:WDD983107 WDK76:WDM77 WDK65612:WDM65613 WDK131148:WDM131149 WDK196684:WDM196685 WDK262220:WDM262221 WDK327756:WDM327757 WDK393292:WDM393293 WDK458828:WDM458829 WDK524364:WDM524365 WDK589900:WDM589901 WDK655436:WDM655437 WDK720972:WDM720973 WDK786508:WDM786509 WDK852044:WDM852045 WDK917580:WDM917581 WDK983116:WDM983117 WMB76:WMD77 WMB80:WMD81 WMB65612:WMD65613 WMB65616:WMD65617 WMB131148:WMD131149 WMB131152:WMD131153 WMB196684:WMD196685 WMB196688:WMD196689 WMB262220:WMD262221 WMB262224:WMD262225 WMB327756:WMD327757 WMB327760:WMD327761 WMB393292:WMD393293 WMB393296:WMD393297 WMB458828:WMD458829 WMB458832:WMD458833 WMB524364:WMD524365 WMB524368:WMD524369 WMB589900:WMD589901 WMB589904:WMD589905 WMB655436:WMD655437 WMB655440:WMD655441 WMB720972:WMD720973 WMB720976:WMD720977 WMB786508:WMD786509 WMB786512:WMD786513 WMB852044:WMD852045 WMB852048:WMD852049 WMB917580:WMD917581 WMB917584:WMD917585 WMB983116:WMD983117 WMB983120:WMD983121 WMX66:WMZ67 WMX65602:WMZ65603 WMX131138:WMZ131139 WMX196674:WMZ196675 WMX262210:WMZ262211 WMX327746:WMZ327747 WMX393282:WMZ393283 WMX458818:WMZ458819 WMX524354:WMZ524355 WMX589890:WMZ589891 WMX655426:WMZ655427 WMX720962:WMZ720963 WMX786498:WMZ786499 WMX852034:WMZ852035 WMX917570:WMZ917571 WMX983106:WMZ983107 WNG76:WNI77 WNG65612:WNI65613 WNG131148:WNI131149 WNG196684:WNI196685 WNG262220:WNI262221 WNG327756:WNI327757 WNG393292:WNI393293 WNG458828:WNI458829 WNG524364:WNI524365 WNG589900:WNI589901 WNG655436:WNI655437 WNG720972:WNI720973 WNG786508:WNI786509 WNG852044:WNI852045 WNG917580:WNI917581 WNG983116:WNI983117 WVX76:WVZ77 WVX80:WVZ81 WVX65612:WVZ65613 WVX65616:WVZ65617 WVX131148:WVZ131149 WVX131152:WVZ131153 WVX196684:WVZ196685 WVX196688:WVZ196689 WVX262220:WVZ262221 WVX262224:WVZ262225 WVX327756:WVZ327757 WVX327760:WVZ327761 WVX393292:WVZ393293 WVX393296:WVZ393297 WVX458828:WVZ458829 WVX458832:WVZ458833 WVX524364:WVZ524365 WVX524368:WVZ524369 WVX589900:WVZ589901 WVX589904:WVZ589905 WVX655436:WVZ655437 WVX655440:WVZ655441 WVX720972:WVZ720973 WVX720976:WVZ720977 WVX786508:WVZ786509 WVX786512:WVZ786513 WVX852044:WVZ852045 WVX852048:WVZ852049 WVX917580:WVZ917581 WVX917584:WVZ917585 WVX983116:WVZ983117 WVX983120:WVZ983121 WWT66:WWV67 WWT65602:WWV65603 WWT131138:WWV131139 WWT196674:WWV196675 WWT262210:WWV262211 WWT327746:WWV327747 WWT393282:WWV393283 WWT458818:WWV458819 WWT524354:WWV524355 WWT589890:WWV589891 WWT655426:WWV655427 WWT720962:WWV720963 WWT786498:WWV786499 WWT852034:WWV852035 WWT917570:WWV917571 WWT983106:WWV983107 WXC76:WXE77 WXC65612:WXE65613 WXC131148:WXE131149 WXC196684:WXE196685 WXC262220:WXE262221 WXC327756:WXE327757 WXC393292:WXE393293 WXC458828:WXE458829 WXC524364:WXE524365 WXC589900:WXE589901 WXC655436:WXE655437 WXC720972:WXE720973 WXC786508:WXE786509 WXC852044:WXE852045 WXC917580:WXE917581 WXC983116:WXE983117" xr:uid="{00000000-0002-0000-2700-000000000000}">
      <formula1>"　,令和,平成"</formula1>
    </dataValidation>
    <dataValidation operator="greaterThan" allowBlank="1" showInputMessage="1" showErrorMessage="1" sqref="BC66 BC65602 BC131138 BC196674 BC262210 BC327746 BC393282 BC458818 BC524354 BC589890 BC655426 BC720962 BC786498 BC852034 BC917570 BC983106 KY66 KY65602 KY131138 KY196674 KY262210 KY327746 KY393282 KY458818 KY524354 KY589890 KY655426 KY720962 KY786498 KY852034 KY917570 KY983106 UU66 UU65602 UU131138 UU196674 UU262210 UU327746 UU393282 UU458818 UU524354 UU589890 UU655426 UU720962 UU786498 UU852034 UU917570 UU983106 AEQ66 AEQ65602 AEQ131138 AEQ196674 AEQ262210 AEQ327746 AEQ393282 AEQ458818 AEQ524354 AEQ589890 AEQ655426 AEQ720962 AEQ786498 AEQ852034 AEQ917570 AEQ983106 AOM66 AOM65602 AOM131138 AOM196674 AOM262210 AOM327746 AOM393282 AOM458818 AOM524354 AOM589890 AOM655426 AOM720962 AOM786498 AOM852034 AOM917570 AOM983106 AYI66 AYI65602 AYI131138 AYI196674 AYI262210 AYI327746 AYI393282 AYI458818 AYI524354 AYI589890 AYI655426 AYI720962 AYI786498 AYI852034 AYI917570 AYI983106 BIE66 BIE65602 BIE131138 BIE196674 BIE262210 BIE327746 BIE393282 BIE458818 BIE524354 BIE589890 BIE655426 BIE720962 BIE786498 BIE852034 BIE917570 BIE983106 BSA66 BSA65602 BSA131138 BSA196674 BSA262210 BSA327746 BSA393282 BSA458818 BSA524354 BSA589890 BSA655426 BSA720962 BSA786498 BSA852034 BSA917570 BSA983106 CBW66 CBW65602 CBW131138 CBW196674 CBW262210 CBW327746 CBW393282 CBW458818 CBW524354 CBW589890 CBW655426 CBW720962 CBW786498 CBW852034 CBW917570 CBW983106 CLS66 CLS65602 CLS131138 CLS196674 CLS262210 CLS327746 CLS393282 CLS458818 CLS524354 CLS589890 CLS655426 CLS720962 CLS786498 CLS852034 CLS917570 CLS983106 CVO66 CVO65602 CVO131138 CVO196674 CVO262210 CVO327746 CVO393282 CVO458818 CVO524354 CVO589890 CVO655426 CVO720962 CVO786498 CVO852034 CVO917570 CVO983106 DFK66 DFK65602 DFK131138 DFK196674 DFK262210 DFK327746 DFK393282 DFK458818 DFK524354 DFK589890 DFK655426 DFK720962 DFK786498 DFK852034 DFK917570 DFK983106 DPG66 DPG65602 DPG131138 DPG196674 DPG262210 DPG327746 DPG393282 DPG458818 DPG524354 DPG589890 DPG655426 DPG720962 DPG786498 DPG852034 DPG917570 DPG983106 DZC66 DZC65602 DZC131138 DZC196674 DZC262210 DZC327746 DZC393282 DZC458818 DZC524354 DZC589890 DZC655426 DZC720962 DZC786498 DZC852034 DZC917570 DZC983106 EIY66 EIY65602 EIY131138 EIY196674 EIY262210 EIY327746 EIY393282 EIY458818 EIY524354 EIY589890 EIY655426 EIY720962 EIY786498 EIY852034 EIY917570 EIY983106 ESU66 ESU65602 ESU131138 ESU196674 ESU262210 ESU327746 ESU393282 ESU458818 ESU524354 ESU589890 ESU655426 ESU720962 ESU786498 ESU852034 ESU917570 ESU983106 FCQ66 FCQ65602 FCQ131138 FCQ196674 FCQ262210 FCQ327746 FCQ393282 FCQ458818 FCQ524354 FCQ589890 FCQ655426 FCQ720962 FCQ786498 FCQ852034 FCQ917570 FCQ983106 FMM66 FMM65602 FMM131138 FMM196674 FMM262210 FMM327746 FMM393282 FMM458818 FMM524354 FMM589890 FMM655426 FMM720962 FMM786498 FMM852034 FMM917570 FMM983106 FWI66 FWI65602 FWI131138 FWI196674 FWI262210 FWI327746 FWI393282 FWI458818 FWI524354 FWI589890 FWI655426 FWI720962 FWI786498 FWI852034 FWI917570 FWI983106 GGE66 GGE65602 GGE131138 GGE196674 GGE262210 GGE327746 GGE393282 GGE458818 GGE524354 GGE589890 GGE655426 GGE720962 GGE786498 GGE852034 GGE917570 GGE983106 GQA66 GQA65602 GQA131138 GQA196674 GQA262210 GQA327746 GQA393282 GQA458818 GQA524354 GQA589890 GQA655426 GQA720962 GQA786498 GQA852034 GQA917570 GQA983106 GZW66 GZW65602 GZW131138 GZW196674 GZW262210 GZW327746 GZW393282 GZW458818 GZW524354 GZW589890 GZW655426 GZW720962 GZW786498 GZW852034 GZW917570 GZW983106 HJS66 HJS65602 HJS131138 HJS196674 HJS262210 HJS327746 HJS393282 HJS458818 HJS524354 HJS589890 HJS655426 HJS720962 HJS786498 HJS852034 HJS917570 HJS983106 HTO66 HTO65602 HTO131138 HTO196674 HTO262210 HTO327746 HTO393282 HTO458818 HTO524354 HTO589890 HTO655426 HTO720962 HTO786498 HTO852034 HTO917570 HTO983106 IDK66 IDK65602 IDK131138 IDK196674 IDK262210 IDK327746 IDK393282 IDK458818 IDK524354 IDK589890 IDK655426 IDK720962 IDK786498 IDK852034 IDK917570 IDK983106 ING66 ING65602 ING131138 ING196674 ING262210 ING327746 ING393282 ING458818 ING524354 ING589890 ING655426 ING720962 ING786498 ING852034 ING917570 ING983106 IXC66 IXC65602 IXC131138 IXC196674 IXC262210 IXC327746 IXC393282 IXC458818 IXC524354 IXC589890 IXC655426 IXC720962 IXC786498 IXC852034 IXC917570 IXC983106 JGY66 JGY65602 JGY131138 JGY196674 JGY262210 JGY327746 JGY393282 JGY458818 JGY524354 JGY589890 JGY655426 JGY720962 JGY786498 JGY852034 JGY917570 JGY983106 JQU66 JQU65602 JQU131138 JQU196674 JQU262210 JQU327746 JQU393282 JQU458818 JQU524354 JQU589890 JQU655426 JQU720962 JQU786498 JQU852034 JQU917570 JQU983106 KAQ66 KAQ65602 KAQ131138 KAQ196674 KAQ262210 KAQ327746 KAQ393282 KAQ458818 KAQ524354 KAQ589890 KAQ655426 KAQ720962 KAQ786498 KAQ852034 KAQ917570 KAQ983106 KKM66 KKM65602 KKM131138 KKM196674 KKM262210 KKM327746 KKM393282 KKM458818 KKM524354 KKM589890 KKM655426 KKM720962 KKM786498 KKM852034 KKM917570 KKM983106 KUI66 KUI65602 KUI131138 KUI196674 KUI262210 KUI327746 KUI393282 KUI458818 KUI524354 KUI589890 KUI655426 KUI720962 KUI786498 KUI852034 KUI917570 KUI983106 LEE66 LEE65602 LEE131138 LEE196674 LEE262210 LEE327746 LEE393282 LEE458818 LEE524354 LEE589890 LEE655426 LEE720962 LEE786498 LEE852034 LEE917570 LEE983106 LOA66 LOA65602 LOA131138 LOA196674 LOA262210 LOA327746 LOA393282 LOA458818 LOA524354 LOA589890 LOA655426 LOA720962 LOA786498 LOA852034 LOA917570 LOA983106 LXW66 LXW65602 LXW131138 LXW196674 LXW262210 LXW327746 LXW393282 LXW458818 LXW524354 LXW589890 LXW655426 LXW720962 LXW786498 LXW852034 LXW917570 LXW983106 MHS66 MHS65602 MHS131138 MHS196674 MHS262210 MHS327746 MHS393282 MHS458818 MHS524354 MHS589890 MHS655426 MHS720962 MHS786498 MHS852034 MHS917570 MHS983106 MRO66 MRO65602 MRO131138 MRO196674 MRO262210 MRO327746 MRO393282 MRO458818 MRO524354 MRO589890 MRO655426 MRO720962 MRO786498 MRO852034 MRO917570 MRO983106 NBK66 NBK65602 NBK131138 NBK196674 NBK262210 NBK327746 NBK393282 NBK458818 NBK524354 NBK589890 NBK655426 NBK720962 NBK786498 NBK852034 NBK917570 NBK983106 NLG66 NLG65602 NLG131138 NLG196674 NLG262210 NLG327746 NLG393282 NLG458818 NLG524354 NLG589890 NLG655426 NLG720962 NLG786498 NLG852034 NLG917570 NLG983106 NVC66 NVC65602 NVC131138 NVC196674 NVC262210 NVC327746 NVC393282 NVC458818 NVC524354 NVC589890 NVC655426 NVC720962 NVC786498 NVC852034 NVC917570 NVC983106 OEY66 OEY65602 OEY131138 OEY196674 OEY262210 OEY327746 OEY393282 OEY458818 OEY524354 OEY589890 OEY655426 OEY720962 OEY786498 OEY852034 OEY917570 OEY983106 OOU66 OOU65602 OOU131138 OOU196674 OOU262210 OOU327746 OOU393282 OOU458818 OOU524354 OOU589890 OOU655426 OOU720962 OOU786498 OOU852034 OOU917570 OOU983106 OYQ66 OYQ65602 OYQ131138 OYQ196674 OYQ262210 OYQ327746 OYQ393282 OYQ458818 OYQ524354 OYQ589890 OYQ655426 OYQ720962 OYQ786498 OYQ852034 OYQ917570 OYQ983106 PIM66 PIM65602 PIM131138 PIM196674 PIM262210 PIM327746 PIM393282 PIM458818 PIM524354 PIM589890 PIM655426 PIM720962 PIM786498 PIM852034 PIM917570 PIM983106 PSI66 PSI65602 PSI131138 PSI196674 PSI262210 PSI327746 PSI393282 PSI458818 PSI524354 PSI589890 PSI655426 PSI720962 PSI786498 PSI852034 PSI917570 PSI983106 QCE66 QCE65602 QCE131138 QCE196674 QCE262210 QCE327746 QCE393282 QCE458818 QCE524354 QCE589890 QCE655426 QCE720962 QCE786498 QCE852034 QCE917570 QCE983106 QMA66 QMA65602 QMA131138 QMA196674 QMA262210 QMA327746 QMA393282 QMA458818 QMA524354 QMA589890 QMA655426 QMA720962 QMA786498 QMA852034 QMA917570 QMA983106 QVW66 QVW65602 QVW131138 QVW196674 QVW262210 QVW327746 QVW393282 QVW458818 QVW524354 QVW589890 QVW655426 QVW720962 QVW786498 QVW852034 QVW917570 QVW983106 RFS66 RFS65602 RFS131138 RFS196674 RFS262210 RFS327746 RFS393282 RFS458818 RFS524354 RFS589890 RFS655426 RFS720962 RFS786498 RFS852034 RFS917570 RFS983106 RPO66 RPO65602 RPO131138 RPO196674 RPO262210 RPO327746 RPO393282 RPO458818 RPO524354 RPO589890 RPO655426 RPO720962 RPO786498 RPO852034 RPO917570 RPO983106 RZK66 RZK65602 RZK131138 RZK196674 RZK262210 RZK327746 RZK393282 RZK458818 RZK524354 RZK589890 RZK655426 RZK720962 RZK786498 RZK852034 RZK917570 RZK983106 SJG66 SJG65602 SJG131138 SJG196674 SJG262210 SJG327746 SJG393282 SJG458818 SJG524354 SJG589890 SJG655426 SJG720962 SJG786498 SJG852034 SJG917570 SJG983106 STC66 STC65602 STC131138 STC196674 STC262210 STC327746 STC393282 STC458818 STC524354 STC589890 STC655426 STC720962 STC786498 STC852034 STC917570 STC983106 TCY66 TCY65602 TCY131138 TCY196674 TCY262210 TCY327746 TCY393282 TCY458818 TCY524354 TCY589890 TCY655426 TCY720962 TCY786498 TCY852034 TCY917570 TCY983106 TMU66 TMU65602 TMU131138 TMU196674 TMU262210 TMU327746 TMU393282 TMU458818 TMU524354 TMU589890 TMU655426 TMU720962 TMU786498 TMU852034 TMU917570 TMU983106 TWQ66 TWQ65602 TWQ131138 TWQ196674 TWQ262210 TWQ327746 TWQ393282 TWQ458818 TWQ524354 TWQ589890 TWQ655426 TWQ720962 TWQ786498 TWQ852034 TWQ917570 TWQ983106 UGM66 UGM65602 UGM131138 UGM196674 UGM262210 UGM327746 UGM393282 UGM458818 UGM524354 UGM589890 UGM655426 UGM720962 UGM786498 UGM852034 UGM917570 UGM983106 UQI66 UQI65602 UQI131138 UQI196674 UQI262210 UQI327746 UQI393282 UQI458818 UQI524354 UQI589890 UQI655426 UQI720962 UQI786498 UQI852034 UQI917570 UQI983106 VAE66 VAE65602 VAE131138 VAE196674 VAE262210 VAE327746 VAE393282 VAE458818 VAE524354 VAE589890 VAE655426 VAE720962 VAE786498 VAE852034 VAE917570 VAE983106 VKA66 VKA65602 VKA131138 VKA196674 VKA262210 VKA327746 VKA393282 VKA458818 VKA524354 VKA589890 VKA655426 VKA720962 VKA786498 VKA852034 VKA917570 VKA983106 VTW66 VTW65602 VTW131138 VTW196674 VTW262210 VTW327746 VTW393282 VTW458818 VTW524354 VTW589890 VTW655426 VTW720962 VTW786498 VTW852034 VTW917570 VTW983106 WDS66 WDS65602 WDS131138 WDS196674 WDS262210 WDS327746 WDS393282 WDS458818 WDS524354 WDS589890 WDS655426 WDS720962 WDS786498 WDS852034 WDS917570 WDS983106 WNO66 WNO65602 WNO131138 WNO196674 WNO262210 WNO327746 WNO393282 WNO458818 WNO524354 WNO589890 WNO655426 WNO720962 WNO786498 WNO852034 WNO917570 WNO983106 WXK66 WXK65602 WXK131138 WXK196674 WXK262210 WXK327746 WXK393282 WXK458818 WXK524354 WXK589890 WXK655426 WXK720962 WXK786498 WXK852034 WXK917570 WXK983106" xr:uid="{00000000-0002-0000-2700-000001000000}"/>
    <dataValidation type="whole" allowBlank="1" showInputMessage="1" showErrorMessage="1" sqref="N65562:Q65564 N65574:Q65576 N131098:Q131100 N131110:Q131112 N196634:Q196636 N196646:Q196648 N262170:Q262172 N262182:Q262184 N327706:Q327708 N327718:Q327720 N393242:Q393244 N393254:Q393256 N458778:Q458780 N458790:Q458792 N524314:Q524316 N524326:Q524328 N589850:Q589852 N589862:Q589864 N655386:Q655388 N655398:Q655400 N720922:Q720924 N720934:Q720936 N786458:Q786460 N786470:Q786472 N851994:Q851996 N852006:Q852008 N917530:Q917532 N917542:Q917544 N983066:Q983068 N983078:Q983080 V61:Y64 V65597:Y65600 V131133:Y131136 V196669:Y196672 V262205:Y262208 V327741:Y327744 V393277:Y393280 V458813:Y458816 V524349:Y524352 V589885:Y589888 V655421:Y655424 V720957:Y720960 V786493:Y786496 V852029:Y852032 V917565:Y917568 V983101:Y983104 AC46 AC65582 AC131118 AC196654 AC262190 AC327726 AC393262 AC458798 AC524334 AC589870 AC655406 AC720942 AC786478 AC852014 AC917550 AC983086 JJ26:JM28 JJ38:JM40 JJ65562:JM65564 JJ65574:JM65576 JJ131098:JM131100 JJ131110:JM131112 JJ196634:JM196636 JJ196646:JM196648 JJ262170:JM262172 JJ262182:JM262184 JJ327706:JM327708 JJ327718:JM327720 JJ393242:JM393244 JJ393254:JM393256 JJ458778:JM458780 JJ458790:JM458792 JJ524314:JM524316 JJ524326:JM524328 JJ589850:JM589852 JJ589862:JM589864 JJ655386:JM655388 JJ655398:JM655400 JJ720922:JM720924 JJ720934:JM720936 JJ786458:JM786460 JJ786470:JM786472 JJ851994:JM851996 JJ852006:JM852008 JJ917530:JM917532 JJ917542:JM917544 JJ983066:JM983068 JJ983078:JM983080 JR61:JU64 JR65597:JU65600 JR131133:JU131136 JR196669:JU196672 JR262205:JU262208 JR327741:JU327744 JR393277:JU393280 JR458813:JU458816 JR524349:JU524352 JR589885:JU589888 JR655421:JU655424 JR720957:JU720960 JR786493:JU786496 JR852029:JU852032 JR917565:JU917568 JR983101:JU983104 JY46 JY65582 JY131118 JY196654 JY262190 JY327726 JY393262 JY458798 JY524334 JY589870 JY655406 JY720942 JY786478 JY852014 JY917550 JY983086 TF26:TI28 TF38:TI40 TF65562:TI65564 TF65574:TI65576 TF131098:TI131100 TF131110:TI131112 TF196634:TI196636 TF196646:TI196648 TF262170:TI262172 TF262182:TI262184 TF327706:TI327708 TF327718:TI327720 TF393242:TI393244 TF393254:TI393256 TF458778:TI458780 TF458790:TI458792 TF524314:TI524316 TF524326:TI524328 TF589850:TI589852 TF589862:TI589864 TF655386:TI655388 TF655398:TI655400 TF720922:TI720924 TF720934:TI720936 TF786458:TI786460 TF786470:TI786472 TF851994:TI851996 TF852006:TI852008 TF917530:TI917532 TF917542:TI917544 TF983066:TI983068 TF983078:TI983080 TN61:TQ64 TN65597:TQ65600 TN131133:TQ131136 TN196669:TQ196672 TN262205:TQ262208 TN327741:TQ327744 TN393277:TQ393280 TN458813:TQ458816 TN524349:TQ524352 TN589885:TQ589888 TN655421:TQ655424 TN720957:TQ720960 TN786493:TQ786496 TN852029:TQ852032 TN917565:TQ917568 TN983101:TQ983104 TU46 TU65582 TU131118 TU196654 TU262190 TU327726 TU393262 TU458798 TU524334 TU589870 TU655406 TU720942 TU786478 TU852014 TU917550 TU983086 ADB26:ADE28 ADB38:ADE40 ADB65562:ADE65564 ADB65574:ADE65576 ADB131098:ADE131100 ADB131110:ADE131112 ADB196634:ADE196636 ADB196646:ADE196648 ADB262170:ADE262172 ADB262182:ADE262184 ADB327706:ADE327708 ADB327718:ADE327720 ADB393242:ADE393244 ADB393254:ADE393256 ADB458778:ADE458780 ADB458790:ADE458792 ADB524314:ADE524316 ADB524326:ADE524328 ADB589850:ADE589852 ADB589862:ADE589864 ADB655386:ADE655388 ADB655398:ADE655400 ADB720922:ADE720924 ADB720934:ADE720936 ADB786458:ADE786460 ADB786470:ADE786472 ADB851994:ADE851996 ADB852006:ADE852008 ADB917530:ADE917532 ADB917542:ADE917544 ADB983066:ADE983068 ADB983078:ADE983080 ADJ61:ADM64 ADJ65597:ADM65600 ADJ131133:ADM131136 ADJ196669:ADM196672 ADJ262205:ADM262208 ADJ327741:ADM327744 ADJ393277:ADM393280 ADJ458813:ADM458816 ADJ524349:ADM524352 ADJ589885:ADM589888 ADJ655421:ADM655424 ADJ720957:ADM720960 ADJ786493:ADM786496 ADJ852029:ADM852032 ADJ917565:ADM917568 ADJ983101:ADM983104 ADQ46 ADQ65582 ADQ131118 ADQ196654 ADQ262190 ADQ327726 ADQ393262 ADQ458798 ADQ524334 ADQ589870 ADQ655406 ADQ720942 ADQ786478 ADQ852014 ADQ917550 ADQ983086 AMX26:ANA28 AMX38:ANA40 AMX65562:ANA65564 AMX65574:ANA65576 AMX131098:ANA131100 AMX131110:ANA131112 AMX196634:ANA196636 AMX196646:ANA196648 AMX262170:ANA262172 AMX262182:ANA262184 AMX327706:ANA327708 AMX327718:ANA327720 AMX393242:ANA393244 AMX393254:ANA393256 AMX458778:ANA458780 AMX458790:ANA458792 AMX524314:ANA524316 AMX524326:ANA524328 AMX589850:ANA589852 AMX589862:ANA589864 AMX655386:ANA655388 AMX655398:ANA655400 AMX720922:ANA720924 AMX720934:ANA720936 AMX786458:ANA786460 AMX786470:ANA786472 AMX851994:ANA851996 AMX852006:ANA852008 AMX917530:ANA917532 AMX917542:ANA917544 AMX983066:ANA983068 AMX983078:ANA983080 ANF61:ANI64 ANF65597:ANI65600 ANF131133:ANI131136 ANF196669:ANI196672 ANF262205:ANI262208 ANF327741:ANI327744 ANF393277:ANI393280 ANF458813:ANI458816 ANF524349:ANI524352 ANF589885:ANI589888 ANF655421:ANI655424 ANF720957:ANI720960 ANF786493:ANI786496 ANF852029:ANI852032 ANF917565:ANI917568 ANF983101:ANI983104 ANM46 ANM65582 ANM131118 ANM196654 ANM262190 ANM327726 ANM393262 ANM458798 ANM524334 ANM589870 ANM655406 ANM720942 ANM786478 ANM852014 ANM917550 ANM983086 AWT26:AWW28 AWT38:AWW40 AWT65562:AWW65564 AWT65574:AWW65576 AWT131098:AWW131100 AWT131110:AWW131112 AWT196634:AWW196636 AWT196646:AWW196648 AWT262170:AWW262172 AWT262182:AWW262184 AWT327706:AWW327708 AWT327718:AWW327720 AWT393242:AWW393244 AWT393254:AWW393256 AWT458778:AWW458780 AWT458790:AWW458792 AWT524314:AWW524316 AWT524326:AWW524328 AWT589850:AWW589852 AWT589862:AWW589864 AWT655386:AWW655388 AWT655398:AWW655400 AWT720922:AWW720924 AWT720934:AWW720936 AWT786458:AWW786460 AWT786470:AWW786472 AWT851994:AWW851996 AWT852006:AWW852008 AWT917530:AWW917532 AWT917542:AWW917544 AWT983066:AWW983068 AWT983078:AWW983080 AXB61:AXE64 AXB65597:AXE65600 AXB131133:AXE131136 AXB196669:AXE196672 AXB262205:AXE262208 AXB327741:AXE327744 AXB393277:AXE393280 AXB458813:AXE458816 AXB524349:AXE524352 AXB589885:AXE589888 AXB655421:AXE655424 AXB720957:AXE720960 AXB786493:AXE786496 AXB852029:AXE852032 AXB917565:AXE917568 AXB983101:AXE983104 AXI46 AXI65582 AXI131118 AXI196654 AXI262190 AXI327726 AXI393262 AXI458798 AXI524334 AXI589870 AXI655406 AXI720942 AXI786478 AXI852014 AXI917550 AXI983086 BGP26:BGS28 BGP38:BGS40 BGP65562:BGS65564 BGP65574:BGS65576 BGP131098:BGS131100 BGP131110:BGS131112 BGP196634:BGS196636 BGP196646:BGS196648 BGP262170:BGS262172 BGP262182:BGS262184 BGP327706:BGS327708 BGP327718:BGS327720 BGP393242:BGS393244 BGP393254:BGS393256 BGP458778:BGS458780 BGP458790:BGS458792 BGP524314:BGS524316 BGP524326:BGS524328 BGP589850:BGS589852 BGP589862:BGS589864 BGP655386:BGS655388 BGP655398:BGS655400 BGP720922:BGS720924 BGP720934:BGS720936 BGP786458:BGS786460 BGP786470:BGS786472 BGP851994:BGS851996 BGP852006:BGS852008 BGP917530:BGS917532 BGP917542:BGS917544 BGP983066:BGS983068 BGP983078:BGS983080 BGX61:BHA64 BGX65597:BHA65600 BGX131133:BHA131136 BGX196669:BHA196672 BGX262205:BHA262208 BGX327741:BHA327744 BGX393277:BHA393280 BGX458813:BHA458816 BGX524349:BHA524352 BGX589885:BHA589888 BGX655421:BHA655424 BGX720957:BHA720960 BGX786493:BHA786496 BGX852029:BHA852032 BGX917565:BHA917568 BGX983101:BHA983104 BHE46 BHE65582 BHE131118 BHE196654 BHE262190 BHE327726 BHE393262 BHE458798 BHE524334 BHE589870 BHE655406 BHE720942 BHE786478 BHE852014 BHE917550 BHE983086 BQL26:BQO28 BQL38:BQO40 BQL65562:BQO65564 BQL65574:BQO65576 BQL131098:BQO131100 BQL131110:BQO131112 BQL196634:BQO196636 BQL196646:BQO196648 BQL262170:BQO262172 BQL262182:BQO262184 BQL327706:BQO327708 BQL327718:BQO327720 BQL393242:BQO393244 BQL393254:BQO393256 BQL458778:BQO458780 BQL458790:BQO458792 BQL524314:BQO524316 BQL524326:BQO524328 BQL589850:BQO589852 BQL589862:BQO589864 BQL655386:BQO655388 BQL655398:BQO655400 BQL720922:BQO720924 BQL720934:BQO720936 BQL786458:BQO786460 BQL786470:BQO786472 BQL851994:BQO851996 BQL852006:BQO852008 BQL917530:BQO917532 BQL917542:BQO917544 BQL983066:BQO983068 BQL983078:BQO983080 BQT61:BQW64 BQT65597:BQW65600 BQT131133:BQW131136 BQT196669:BQW196672 BQT262205:BQW262208 BQT327741:BQW327744 BQT393277:BQW393280 BQT458813:BQW458816 BQT524349:BQW524352 BQT589885:BQW589888 BQT655421:BQW655424 BQT720957:BQW720960 BQT786493:BQW786496 BQT852029:BQW852032 BQT917565:BQW917568 BQT983101:BQW983104 BRA46 BRA65582 BRA131118 BRA196654 BRA262190 BRA327726 BRA393262 BRA458798 BRA524334 BRA589870 BRA655406 BRA720942 BRA786478 BRA852014 BRA917550 BRA983086 CAH26:CAK28 CAH38:CAK40 CAH65562:CAK65564 CAH65574:CAK65576 CAH131098:CAK131100 CAH131110:CAK131112 CAH196634:CAK196636 CAH196646:CAK196648 CAH262170:CAK262172 CAH262182:CAK262184 CAH327706:CAK327708 CAH327718:CAK327720 CAH393242:CAK393244 CAH393254:CAK393256 CAH458778:CAK458780 CAH458790:CAK458792 CAH524314:CAK524316 CAH524326:CAK524328 CAH589850:CAK589852 CAH589862:CAK589864 CAH655386:CAK655388 CAH655398:CAK655400 CAH720922:CAK720924 CAH720934:CAK720936 CAH786458:CAK786460 CAH786470:CAK786472 CAH851994:CAK851996 CAH852006:CAK852008 CAH917530:CAK917532 CAH917542:CAK917544 CAH983066:CAK983068 CAH983078:CAK983080 CAP61:CAS64 CAP65597:CAS65600 CAP131133:CAS131136 CAP196669:CAS196672 CAP262205:CAS262208 CAP327741:CAS327744 CAP393277:CAS393280 CAP458813:CAS458816 CAP524349:CAS524352 CAP589885:CAS589888 CAP655421:CAS655424 CAP720957:CAS720960 CAP786493:CAS786496 CAP852029:CAS852032 CAP917565:CAS917568 CAP983101:CAS983104 CAW46 CAW65582 CAW131118 CAW196654 CAW262190 CAW327726 CAW393262 CAW458798 CAW524334 CAW589870 CAW655406 CAW720942 CAW786478 CAW852014 CAW917550 CAW983086 CKD26:CKG28 CKD38:CKG40 CKD65562:CKG65564 CKD65574:CKG65576 CKD131098:CKG131100 CKD131110:CKG131112 CKD196634:CKG196636 CKD196646:CKG196648 CKD262170:CKG262172 CKD262182:CKG262184 CKD327706:CKG327708 CKD327718:CKG327720 CKD393242:CKG393244 CKD393254:CKG393256 CKD458778:CKG458780 CKD458790:CKG458792 CKD524314:CKG524316 CKD524326:CKG524328 CKD589850:CKG589852 CKD589862:CKG589864 CKD655386:CKG655388 CKD655398:CKG655400 CKD720922:CKG720924 CKD720934:CKG720936 CKD786458:CKG786460 CKD786470:CKG786472 CKD851994:CKG851996 CKD852006:CKG852008 CKD917530:CKG917532 CKD917542:CKG917544 CKD983066:CKG983068 CKD983078:CKG983080 CKL61:CKO64 CKL65597:CKO65600 CKL131133:CKO131136 CKL196669:CKO196672 CKL262205:CKO262208 CKL327741:CKO327744 CKL393277:CKO393280 CKL458813:CKO458816 CKL524349:CKO524352 CKL589885:CKO589888 CKL655421:CKO655424 CKL720957:CKO720960 CKL786493:CKO786496 CKL852029:CKO852032 CKL917565:CKO917568 CKL983101:CKO983104 CKS46 CKS65582 CKS131118 CKS196654 CKS262190 CKS327726 CKS393262 CKS458798 CKS524334 CKS589870 CKS655406 CKS720942 CKS786478 CKS852014 CKS917550 CKS983086 CTZ26:CUC28 CTZ38:CUC40 CTZ65562:CUC65564 CTZ65574:CUC65576 CTZ131098:CUC131100 CTZ131110:CUC131112 CTZ196634:CUC196636 CTZ196646:CUC196648 CTZ262170:CUC262172 CTZ262182:CUC262184 CTZ327706:CUC327708 CTZ327718:CUC327720 CTZ393242:CUC393244 CTZ393254:CUC393256 CTZ458778:CUC458780 CTZ458790:CUC458792 CTZ524314:CUC524316 CTZ524326:CUC524328 CTZ589850:CUC589852 CTZ589862:CUC589864 CTZ655386:CUC655388 CTZ655398:CUC655400 CTZ720922:CUC720924 CTZ720934:CUC720936 CTZ786458:CUC786460 CTZ786470:CUC786472 CTZ851994:CUC851996 CTZ852006:CUC852008 CTZ917530:CUC917532 CTZ917542:CUC917544 CTZ983066:CUC983068 CTZ983078:CUC983080 CUH61:CUK64 CUH65597:CUK65600 CUH131133:CUK131136 CUH196669:CUK196672 CUH262205:CUK262208 CUH327741:CUK327744 CUH393277:CUK393280 CUH458813:CUK458816 CUH524349:CUK524352 CUH589885:CUK589888 CUH655421:CUK655424 CUH720957:CUK720960 CUH786493:CUK786496 CUH852029:CUK852032 CUH917565:CUK917568 CUH983101:CUK983104 CUO46 CUO65582 CUO131118 CUO196654 CUO262190 CUO327726 CUO393262 CUO458798 CUO524334 CUO589870 CUO655406 CUO720942 CUO786478 CUO852014 CUO917550 CUO983086 DDV26:DDY28 DDV38:DDY40 DDV65562:DDY65564 DDV65574:DDY65576 DDV131098:DDY131100 DDV131110:DDY131112 DDV196634:DDY196636 DDV196646:DDY196648 DDV262170:DDY262172 DDV262182:DDY262184 DDV327706:DDY327708 DDV327718:DDY327720 DDV393242:DDY393244 DDV393254:DDY393256 DDV458778:DDY458780 DDV458790:DDY458792 DDV524314:DDY524316 DDV524326:DDY524328 DDV589850:DDY589852 DDV589862:DDY589864 DDV655386:DDY655388 DDV655398:DDY655400 DDV720922:DDY720924 DDV720934:DDY720936 DDV786458:DDY786460 DDV786470:DDY786472 DDV851994:DDY851996 DDV852006:DDY852008 DDV917530:DDY917532 DDV917542:DDY917544 DDV983066:DDY983068 DDV983078:DDY983080 DED61:DEG64 DED65597:DEG65600 DED131133:DEG131136 DED196669:DEG196672 DED262205:DEG262208 DED327741:DEG327744 DED393277:DEG393280 DED458813:DEG458816 DED524349:DEG524352 DED589885:DEG589888 DED655421:DEG655424 DED720957:DEG720960 DED786493:DEG786496 DED852029:DEG852032 DED917565:DEG917568 DED983101:DEG983104 DEK46 DEK65582 DEK131118 DEK196654 DEK262190 DEK327726 DEK393262 DEK458798 DEK524334 DEK589870 DEK655406 DEK720942 DEK786478 DEK852014 DEK917550 DEK983086 DNR26:DNU28 DNR38:DNU40 DNR65562:DNU65564 DNR65574:DNU65576 DNR131098:DNU131100 DNR131110:DNU131112 DNR196634:DNU196636 DNR196646:DNU196648 DNR262170:DNU262172 DNR262182:DNU262184 DNR327706:DNU327708 DNR327718:DNU327720 DNR393242:DNU393244 DNR393254:DNU393256 DNR458778:DNU458780 DNR458790:DNU458792 DNR524314:DNU524316 DNR524326:DNU524328 DNR589850:DNU589852 DNR589862:DNU589864 DNR655386:DNU655388 DNR655398:DNU655400 DNR720922:DNU720924 DNR720934:DNU720936 DNR786458:DNU786460 DNR786470:DNU786472 DNR851994:DNU851996 DNR852006:DNU852008 DNR917530:DNU917532 DNR917542:DNU917544 DNR983066:DNU983068 DNR983078:DNU983080 DNZ61:DOC64 DNZ65597:DOC65600 DNZ131133:DOC131136 DNZ196669:DOC196672 DNZ262205:DOC262208 DNZ327741:DOC327744 DNZ393277:DOC393280 DNZ458813:DOC458816 DNZ524349:DOC524352 DNZ589885:DOC589888 DNZ655421:DOC655424 DNZ720957:DOC720960 DNZ786493:DOC786496 DNZ852029:DOC852032 DNZ917565:DOC917568 DNZ983101:DOC983104 DOG46 DOG65582 DOG131118 DOG196654 DOG262190 DOG327726 DOG393262 DOG458798 DOG524334 DOG589870 DOG655406 DOG720942 DOG786478 DOG852014 DOG917550 DOG983086 DXN26:DXQ28 DXN38:DXQ40 DXN65562:DXQ65564 DXN65574:DXQ65576 DXN131098:DXQ131100 DXN131110:DXQ131112 DXN196634:DXQ196636 DXN196646:DXQ196648 DXN262170:DXQ262172 DXN262182:DXQ262184 DXN327706:DXQ327708 DXN327718:DXQ327720 DXN393242:DXQ393244 DXN393254:DXQ393256 DXN458778:DXQ458780 DXN458790:DXQ458792 DXN524314:DXQ524316 DXN524326:DXQ524328 DXN589850:DXQ589852 DXN589862:DXQ589864 DXN655386:DXQ655388 DXN655398:DXQ655400 DXN720922:DXQ720924 DXN720934:DXQ720936 DXN786458:DXQ786460 DXN786470:DXQ786472 DXN851994:DXQ851996 DXN852006:DXQ852008 DXN917530:DXQ917532 DXN917542:DXQ917544 DXN983066:DXQ983068 DXN983078:DXQ983080 DXV61:DXY64 DXV65597:DXY65600 DXV131133:DXY131136 DXV196669:DXY196672 DXV262205:DXY262208 DXV327741:DXY327744 DXV393277:DXY393280 DXV458813:DXY458816 DXV524349:DXY524352 DXV589885:DXY589888 DXV655421:DXY655424 DXV720957:DXY720960 DXV786493:DXY786496 DXV852029:DXY852032 DXV917565:DXY917568 DXV983101:DXY983104 DYC46 DYC65582 DYC131118 DYC196654 DYC262190 DYC327726 DYC393262 DYC458798 DYC524334 DYC589870 DYC655406 DYC720942 DYC786478 DYC852014 DYC917550 DYC983086 EHJ26:EHM28 EHJ38:EHM40 EHJ65562:EHM65564 EHJ65574:EHM65576 EHJ131098:EHM131100 EHJ131110:EHM131112 EHJ196634:EHM196636 EHJ196646:EHM196648 EHJ262170:EHM262172 EHJ262182:EHM262184 EHJ327706:EHM327708 EHJ327718:EHM327720 EHJ393242:EHM393244 EHJ393254:EHM393256 EHJ458778:EHM458780 EHJ458790:EHM458792 EHJ524314:EHM524316 EHJ524326:EHM524328 EHJ589850:EHM589852 EHJ589862:EHM589864 EHJ655386:EHM655388 EHJ655398:EHM655400 EHJ720922:EHM720924 EHJ720934:EHM720936 EHJ786458:EHM786460 EHJ786470:EHM786472 EHJ851994:EHM851996 EHJ852006:EHM852008 EHJ917530:EHM917532 EHJ917542:EHM917544 EHJ983066:EHM983068 EHJ983078:EHM983080 EHR61:EHU64 EHR65597:EHU65600 EHR131133:EHU131136 EHR196669:EHU196672 EHR262205:EHU262208 EHR327741:EHU327744 EHR393277:EHU393280 EHR458813:EHU458816 EHR524349:EHU524352 EHR589885:EHU589888 EHR655421:EHU655424 EHR720957:EHU720960 EHR786493:EHU786496 EHR852029:EHU852032 EHR917565:EHU917568 EHR983101:EHU983104 EHY46 EHY65582 EHY131118 EHY196654 EHY262190 EHY327726 EHY393262 EHY458798 EHY524334 EHY589870 EHY655406 EHY720942 EHY786478 EHY852014 EHY917550 EHY983086 ERF26:ERI28 ERF38:ERI40 ERF65562:ERI65564 ERF65574:ERI65576 ERF131098:ERI131100 ERF131110:ERI131112 ERF196634:ERI196636 ERF196646:ERI196648 ERF262170:ERI262172 ERF262182:ERI262184 ERF327706:ERI327708 ERF327718:ERI327720 ERF393242:ERI393244 ERF393254:ERI393256 ERF458778:ERI458780 ERF458790:ERI458792 ERF524314:ERI524316 ERF524326:ERI524328 ERF589850:ERI589852 ERF589862:ERI589864 ERF655386:ERI655388 ERF655398:ERI655400 ERF720922:ERI720924 ERF720934:ERI720936 ERF786458:ERI786460 ERF786470:ERI786472 ERF851994:ERI851996 ERF852006:ERI852008 ERF917530:ERI917532 ERF917542:ERI917544 ERF983066:ERI983068 ERF983078:ERI983080 ERN61:ERQ64 ERN65597:ERQ65600 ERN131133:ERQ131136 ERN196669:ERQ196672 ERN262205:ERQ262208 ERN327741:ERQ327744 ERN393277:ERQ393280 ERN458813:ERQ458816 ERN524349:ERQ524352 ERN589885:ERQ589888 ERN655421:ERQ655424 ERN720957:ERQ720960 ERN786493:ERQ786496 ERN852029:ERQ852032 ERN917565:ERQ917568 ERN983101:ERQ983104 ERU46 ERU65582 ERU131118 ERU196654 ERU262190 ERU327726 ERU393262 ERU458798 ERU524334 ERU589870 ERU655406 ERU720942 ERU786478 ERU852014 ERU917550 ERU983086 FBB26:FBE28 FBB38:FBE40 FBB65562:FBE65564 FBB65574:FBE65576 FBB131098:FBE131100 FBB131110:FBE131112 FBB196634:FBE196636 FBB196646:FBE196648 FBB262170:FBE262172 FBB262182:FBE262184 FBB327706:FBE327708 FBB327718:FBE327720 FBB393242:FBE393244 FBB393254:FBE393256 FBB458778:FBE458780 FBB458790:FBE458792 FBB524314:FBE524316 FBB524326:FBE524328 FBB589850:FBE589852 FBB589862:FBE589864 FBB655386:FBE655388 FBB655398:FBE655400 FBB720922:FBE720924 FBB720934:FBE720936 FBB786458:FBE786460 FBB786470:FBE786472 FBB851994:FBE851996 FBB852006:FBE852008 FBB917530:FBE917532 FBB917542:FBE917544 FBB983066:FBE983068 FBB983078:FBE983080 FBJ61:FBM64 FBJ65597:FBM65600 FBJ131133:FBM131136 FBJ196669:FBM196672 FBJ262205:FBM262208 FBJ327741:FBM327744 FBJ393277:FBM393280 FBJ458813:FBM458816 FBJ524349:FBM524352 FBJ589885:FBM589888 FBJ655421:FBM655424 FBJ720957:FBM720960 FBJ786493:FBM786496 FBJ852029:FBM852032 FBJ917565:FBM917568 FBJ983101:FBM983104 FBQ46 FBQ65582 FBQ131118 FBQ196654 FBQ262190 FBQ327726 FBQ393262 FBQ458798 FBQ524334 FBQ589870 FBQ655406 FBQ720942 FBQ786478 FBQ852014 FBQ917550 FBQ983086 FKX26:FLA28 FKX38:FLA40 FKX65562:FLA65564 FKX65574:FLA65576 FKX131098:FLA131100 FKX131110:FLA131112 FKX196634:FLA196636 FKX196646:FLA196648 FKX262170:FLA262172 FKX262182:FLA262184 FKX327706:FLA327708 FKX327718:FLA327720 FKX393242:FLA393244 FKX393254:FLA393256 FKX458778:FLA458780 FKX458790:FLA458792 FKX524314:FLA524316 FKX524326:FLA524328 FKX589850:FLA589852 FKX589862:FLA589864 FKX655386:FLA655388 FKX655398:FLA655400 FKX720922:FLA720924 FKX720934:FLA720936 FKX786458:FLA786460 FKX786470:FLA786472 FKX851994:FLA851996 FKX852006:FLA852008 FKX917530:FLA917532 FKX917542:FLA917544 FKX983066:FLA983068 FKX983078:FLA983080 FLF61:FLI64 FLF65597:FLI65600 FLF131133:FLI131136 FLF196669:FLI196672 FLF262205:FLI262208 FLF327741:FLI327744 FLF393277:FLI393280 FLF458813:FLI458816 FLF524349:FLI524352 FLF589885:FLI589888 FLF655421:FLI655424 FLF720957:FLI720960 FLF786493:FLI786496 FLF852029:FLI852032 FLF917565:FLI917568 FLF983101:FLI983104 FLM46 FLM65582 FLM131118 FLM196654 FLM262190 FLM327726 FLM393262 FLM458798 FLM524334 FLM589870 FLM655406 FLM720942 FLM786478 FLM852014 FLM917550 FLM983086 FUT26:FUW28 FUT38:FUW40 FUT65562:FUW65564 FUT65574:FUW65576 FUT131098:FUW131100 FUT131110:FUW131112 FUT196634:FUW196636 FUT196646:FUW196648 FUT262170:FUW262172 FUT262182:FUW262184 FUT327706:FUW327708 FUT327718:FUW327720 FUT393242:FUW393244 FUT393254:FUW393256 FUT458778:FUW458780 FUT458790:FUW458792 FUT524314:FUW524316 FUT524326:FUW524328 FUT589850:FUW589852 FUT589862:FUW589864 FUT655386:FUW655388 FUT655398:FUW655400 FUT720922:FUW720924 FUT720934:FUW720936 FUT786458:FUW786460 FUT786470:FUW786472 FUT851994:FUW851996 FUT852006:FUW852008 FUT917530:FUW917532 FUT917542:FUW917544 FUT983066:FUW983068 FUT983078:FUW983080 FVB61:FVE64 FVB65597:FVE65600 FVB131133:FVE131136 FVB196669:FVE196672 FVB262205:FVE262208 FVB327741:FVE327744 FVB393277:FVE393280 FVB458813:FVE458816 FVB524349:FVE524352 FVB589885:FVE589888 FVB655421:FVE655424 FVB720957:FVE720960 FVB786493:FVE786496 FVB852029:FVE852032 FVB917565:FVE917568 FVB983101:FVE983104 FVI46 FVI65582 FVI131118 FVI196654 FVI262190 FVI327726 FVI393262 FVI458798 FVI524334 FVI589870 FVI655406 FVI720942 FVI786478 FVI852014 FVI917550 FVI983086 GEP26:GES28 GEP38:GES40 GEP65562:GES65564 GEP65574:GES65576 GEP131098:GES131100 GEP131110:GES131112 GEP196634:GES196636 GEP196646:GES196648 GEP262170:GES262172 GEP262182:GES262184 GEP327706:GES327708 GEP327718:GES327720 GEP393242:GES393244 GEP393254:GES393256 GEP458778:GES458780 GEP458790:GES458792 GEP524314:GES524316 GEP524326:GES524328 GEP589850:GES589852 GEP589862:GES589864 GEP655386:GES655388 GEP655398:GES655400 GEP720922:GES720924 GEP720934:GES720936 GEP786458:GES786460 GEP786470:GES786472 GEP851994:GES851996 GEP852006:GES852008 GEP917530:GES917532 GEP917542:GES917544 GEP983066:GES983068 GEP983078:GES983080 GEX61:GFA64 GEX65597:GFA65600 GEX131133:GFA131136 GEX196669:GFA196672 GEX262205:GFA262208 GEX327741:GFA327744 GEX393277:GFA393280 GEX458813:GFA458816 GEX524349:GFA524352 GEX589885:GFA589888 GEX655421:GFA655424 GEX720957:GFA720960 GEX786493:GFA786496 GEX852029:GFA852032 GEX917565:GFA917568 GEX983101:GFA983104 GFE46 GFE65582 GFE131118 GFE196654 GFE262190 GFE327726 GFE393262 GFE458798 GFE524334 GFE589870 GFE655406 GFE720942 GFE786478 GFE852014 GFE917550 GFE983086 GOL26:GOO28 GOL38:GOO40 GOL65562:GOO65564 GOL65574:GOO65576 GOL131098:GOO131100 GOL131110:GOO131112 GOL196634:GOO196636 GOL196646:GOO196648 GOL262170:GOO262172 GOL262182:GOO262184 GOL327706:GOO327708 GOL327718:GOO327720 GOL393242:GOO393244 GOL393254:GOO393256 GOL458778:GOO458780 GOL458790:GOO458792 GOL524314:GOO524316 GOL524326:GOO524328 GOL589850:GOO589852 GOL589862:GOO589864 GOL655386:GOO655388 GOL655398:GOO655400 GOL720922:GOO720924 GOL720934:GOO720936 GOL786458:GOO786460 GOL786470:GOO786472 GOL851994:GOO851996 GOL852006:GOO852008 GOL917530:GOO917532 GOL917542:GOO917544 GOL983066:GOO983068 GOL983078:GOO983080 GOT61:GOW64 GOT65597:GOW65600 GOT131133:GOW131136 GOT196669:GOW196672 GOT262205:GOW262208 GOT327741:GOW327744 GOT393277:GOW393280 GOT458813:GOW458816 GOT524349:GOW524352 GOT589885:GOW589888 GOT655421:GOW655424 GOT720957:GOW720960 GOT786493:GOW786496 GOT852029:GOW852032 GOT917565:GOW917568 GOT983101:GOW983104 GPA46 GPA65582 GPA131118 GPA196654 GPA262190 GPA327726 GPA393262 GPA458798 GPA524334 GPA589870 GPA655406 GPA720942 GPA786478 GPA852014 GPA917550 GPA983086 GYH26:GYK28 GYH38:GYK40 GYH65562:GYK65564 GYH65574:GYK65576 GYH131098:GYK131100 GYH131110:GYK131112 GYH196634:GYK196636 GYH196646:GYK196648 GYH262170:GYK262172 GYH262182:GYK262184 GYH327706:GYK327708 GYH327718:GYK327720 GYH393242:GYK393244 GYH393254:GYK393256 GYH458778:GYK458780 GYH458790:GYK458792 GYH524314:GYK524316 GYH524326:GYK524328 GYH589850:GYK589852 GYH589862:GYK589864 GYH655386:GYK655388 GYH655398:GYK655400 GYH720922:GYK720924 GYH720934:GYK720936 GYH786458:GYK786460 GYH786470:GYK786472 GYH851994:GYK851996 GYH852006:GYK852008 GYH917530:GYK917532 GYH917542:GYK917544 GYH983066:GYK983068 GYH983078:GYK983080 GYP61:GYS64 GYP65597:GYS65600 GYP131133:GYS131136 GYP196669:GYS196672 GYP262205:GYS262208 GYP327741:GYS327744 GYP393277:GYS393280 GYP458813:GYS458816 GYP524349:GYS524352 GYP589885:GYS589888 GYP655421:GYS655424 GYP720957:GYS720960 GYP786493:GYS786496 GYP852029:GYS852032 GYP917565:GYS917568 GYP983101:GYS983104 GYW46 GYW65582 GYW131118 GYW196654 GYW262190 GYW327726 GYW393262 GYW458798 GYW524334 GYW589870 GYW655406 GYW720942 GYW786478 GYW852014 GYW917550 GYW983086 HID26:HIG28 HID38:HIG40 HID65562:HIG65564 HID65574:HIG65576 HID131098:HIG131100 HID131110:HIG131112 HID196634:HIG196636 HID196646:HIG196648 HID262170:HIG262172 HID262182:HIG262184 HID327706:HIG327708 HID327718:HIG327720 HID393242:HIG393244 HID393254:HIG393256 HID458778:HIG458780 HID458790:HIG458792 HID524314:HIG524316 HID524326:HIG524328 HID589850:HIG589852 HID589862:HIG589864 HID655386:HIG655388 HID655398:HIG655400 HID720922:HIG720924 HID720934:HIG720936 HID786458:HIG786460 HID786470:HIG786472 HID851994:HIG851996 HID852006:HIG852008 HID917530:HIG917532 HID917542:HIG917544 HID983066:HIG983068 HID983078:HIG983080 HIL61:HIO64 HIL65597:HIO65600 HIL131133:HIO131136 HIL196669:HIO196672 HIL262205:HIO262208 HIL327741:HIO327744 HIL393277:HIO393280 HIL458813:HIO458816 HIL524349:HIO524352 HIL589885:HIO589888 HIL655421:HIO655424 HIL720957:HIO720960 HIL786493:HIO786496 HIL852029:HIO852032 HIL917565:HIO917568 HIL983101:HIO983104 HIS46 HIS65582 HIS131118 HIS196654 HIS262190 HIS327726 HIS393262 HIS458798 HIS524334 HIS589870 HIS655406 HIS720942 HIS786478 HIS852014 HIS917550 HIS983086 HRZ26:HSC28 HRZ38:HSC40 HRZ65562:HSC65564 HRZ65574:HSC65576 HRZ131098:HSC131100 HRZ131110:HSC131112 HRZ196634:HSC196636 HRZ196646:HSC196648 HRZ262170:HSC262172 HRZ262182:HSC262184 HRZ327706:HSC327708 HRZ327718:HSC327720 HRZ393242:HSC393244 HRZ393254:HSC393256 HRZ458778:HSC458780 HRZ458790:HSC458792 HRZ524314:HSC524316 HRZ524326:HSC524328 HRZ589850:HSC589852 HRZ589862:HSC589864 HRZ655386:HSC655388 HRZ655398:HSC655400 HRZ720922:HSC720924 HRZ720934:HSC720936 HRZ786458:HSC786460 HRZ786470:HSC786472 HRZ851994:HSC851996 HRZ852006:HSC852008 HRZ917530:HSC917532 HRZ917542:HSC917544 HRZ983066:HSC983068 HRZ983078:HSC983080 HSH61:HSK64 HSH65597:HSK65600 HSH131133:HSK131136 HSH196669:HSK196672 HSH262205:HSK262208 HSH327741:HSK327744 HSH393277:HSK393280 HSH458813:HSK458816 HSH524349:HSK524352 HSH589885:HSK589888 HSH655421:HSK655424 HSH720957:HSK720960 HSH786493:HSK786496 HSH852029:HSK852032 HSH917565:HSK917568 HSH983101:HSK983104 HSO46 HSO65582 HSO131118 HSO196654 HSO262190 HSO327726 HSO393262 HSO458798 HSO524334 HSO589870 HSO655406 HSO720942 HSO786478 HSO852014 HSO917550 HSO983086 IBV26:IBY28 IBV38:IBY40 IBV65562:IBY65564 IBV65574:IBY65576 IBV131098:IBY131100 IBV131110:IBY131112 IBV196634:IBY196636 IBV196646:IBY196648 IBV262170:IBY262172 IBV262182:IBY262184 IBV327706:IBY327708 IBV327718:IBY327720 IBV393242:IBY393244 IBV393254:IBY393256 IBV458778:IBY458780 IBV458790:IBY458792 IBV524314:IBY524316 IBV524326:IBY524328 IBV589850:IBY589852 IBV589862:IBY589864 IBV655386:IBY655388 IBV655398:IBY655400 IBV720922:IBY720924 IBV720934:IBY720936 IBV786458:IBY786460 IBV786470:IBY786472 IBV851994:IBY851996 IBV852006:IBY852008 IBV917530:IBY917532 IBV917542:IBY917544 IBV983066:IBY983068 IBV983078:IBY983080 ICD61:ICG64 ICD65597:ICG65600 ICD131133:ICG131136 ICD196669:ICG196672 ICD262205:ICG262208 ICD327741:ICG327744 ICD393277:ICG393280 ICD458813:ICG458816 ICD524349:ICG524352 ICD589885:ICG589888 ICD655421:ICG655424 ICD720957:ICG720960 ICD786493:ICG786496 ICD852029:ICG852032 ICD917565:ICG917568 ICD983101:ICG983104 ICK46 ICK65582 ICK131118 ICK196654 ICK262190 ICK327726 ICK393262 ICK458798 ICK524334 ICK589870 ICK655406 ICK720942 ICK786478 ICK852014 ICK917550 ICK983086 ILR26:ILU28 ILR38:ILU40 ILR65562:ILU65564 ILR65574:ILU65576 ILR131098:ILU131100 ILR131110:ILU131112 ILR196634:ILU196636 ILR196646:ILU196648 ILR262170:ILU262172 ILR262182:ILU262184 ILR327706:ILU327708 ILR327718:ILU327720 ILR393242:ILU393244 ILR393254:ILU393256 ILR458778:ILU458780 ILR458790:ILU458792 ILR524314:ILU524316 ILR524326:ILU524328 ILR589850:ILU589852 ILR589862:ILU589864 ILR655386:ILU655388 ILR655398:ILU655400 ILR720922:ILU720924 ILR720934:ILU720936 ILR786458:ILU786460 ILR786470:ILU786472 ILR851994:ILU851996 ILR852006:ILU852008 ILR917530:ILU917532 ILR917542:ILU917544 ILR983066:ILU983068 ILR983078:ILU983080 ILZ61:IMC64 ILZ65597:IMC65600 ILZ131133:IMC131136 ILZ196669:IMC196672 ILZ262205:IMC262208 ILZ327741:IMC327744 ILZ393277:IMC393280 ILZ458813:IMC458816 ILZ524349:IMC524352 ILZ589885:IMC589888 ILZ655421:IMC655424 ILZ720957:IMC720960 ILZ786493:IMC786496 ILZ852029:IMC852032 ILZ917565:IMC917568 ILZ983101:IMC983104 IMG46 IMG65582 IMG131118 IMG196654 IMG262190 IMG327726 IMG393262 IMG458798 IMG524334 IMG589870 IMG655406 IMG720942 IMG786478 IMG852014 IMG917550 IMG983086 IVN26:IVQ28 IVN38:IVQ40 IVN65562:IVQ65564 IVN65574:IVQ65576 IVN131098:IVQ131100 IVN131110:IVQ131112 IVN196634:IVQ196636 IVN196646:IVQ196648 IVN262170:IVQ262172 IVN262182:IVQ262184 IVN327706:IVQ327708 IVN327718:IVQ327720 IVN393242:IVQ393244 IVN393254:IVQ393256 IVN458778:IVQ458780 IVN458790:IVQ458792 IVN524314:IVQ524316 IVN524326:IVQ524328 IVN589850:IVQ589852 IVN589862:IVQ589864 IVN655386:IVQ655388 IVN655398:IVQ655400 IVN720922:IVQ720924 IVN720934:IVQ720936 IVN786458:IVQ786460 IVN786470:IVQ786472 IVN851994:IVQ851996 IVN852006:IVQ852008 IVN917530:IVQ917532 IVN917542:IVQ917544 IVN983066:IVQ983068 IVN983078:IVQ983080 IVV61:IVY64 IVV65597:IVY65600 IVV131133:IVY131136 IVV196669:IVY196672 IVV262205:IVY262208 IVV327741:IVY327744 IVV393277:IVY393280 IVV458813:IVY458816 IVV524349:IVY524352 IVV589885:IVY589888 IVV655421:IVY655424 IVV720957:IVY720960 IVV786493:IVY786496 IVV852029:IVY852032 IVV917565:IVY917568 IVV983101:IVY983104 IWC46 IWC65582 IWC131118 IWC196654 IWC262190 IWC327726 IWC393262 IWC458798 IWC524334 IWC589870 IWC655406 IWC720942 IWC786478 IWC852014 IWC917550 IWC983086 JFJ26:JFM28 JFJ38:JFM40 JFJ65562:JFM65564 JFJ65574:JFM65576 JFJ131098:JFM131100 JFJ131110:JFM131112 JFJ196634:JFM196636 JFJ196646:JFM196648 JFJ262170:JFM262172 JFJ262182:JFM262184 JFJ327706:JFM327708 JFJ327718:JFM327720 JFJ393242:JFM393244 JFJ393254:JFM393256 JFJ458778:JFM458780 JFJ458790:JFM458792 JFJ524314:JFM524316 JFJ524326:JFM524328 JFJ589850:JFM589852 JFJ589862:JFM589864 JFJ655386:JFM655388 JFJ655398:JFM655400 JFJ720922:JFM720924 JFJ720934:JFM720936 JFJ786458:JFM786460 JFJ786470:JFM786472 JFJ851994:JFM851996 JFJ852006:JFM852008 JFJ917530:JFM917532 JFJ917542:JFM917544 JFJ983066:JFM983068 JFJ983078:JFM983080 JFR61:JFU64 JFR65597:JFU65600 JFR131133:JFU131136 JFR196669:JFU196672 JFR262205:JFU262208 JFR327741:JFU327744 JFR393277:JFU393280 JFR458813:JFU458816 JFR524349:JFU524352 JFR589885:JFU589888 JFR655421:JFU655424 JFR720957:JFU720960 JFR786493:JFU786496 JFR852029:JFU852032 JFR917565:JFU917568 JFR983101:JFU983104 JFY46 JFY65582 JFY131118 JFY196654 JFY262190 JFY327726 JFY393262 JFY458798 JFY524334 JFY589870 JFY655406 JFY720942 JFY786478 JFY852014 JFY917550 JFY983086 JPF26:JPI28 JPF38:JPI40 JPF65562:JPI65564 JPF65574:JPI65576 JPF131098:JPI131100 JPF131110:JPI131112 JPF196634:JPI196636 JPF196646:JPI196648 JPF262170:JPI262172 JPF262182:JPI262184 JPF327706:JPI327708 JPF327718:JPI327720 JPF393242:JPI393244 JPF393254:JPI393256 JPF458778:JPI458780 JPF458790:JPI458792 JPF524314:JPI524316 JPF524326:JPI524328 JPF589850:JPI589852 JPF589862:JPI589864 JPF655386:JPI655388 JPF655398:JPI655400 JPF720922:JPI720924 JPF720934:JPI720936 JPF786458:JPI786460 JPF786470:JPI786472 JPF851994:JPI851996 JPF852006:JPI852008 JPF917530:JPI917532 JPF917542:JPI917544 JPF983066:JPI983068 JPF983078:JPI983080 JPN61:JPQ64 JPN65597:JPQ65600 JPN131133:JPQ131136 JPN196669:JPQ196672 JPN262205:JPQ262208 JPN327741:JPQ327744 JPN393277:JPQ393280 JPN458813:JPQ458816 JPN524349:JPQ524352 JPN589885:JPQ589888 JPN655421:JPQ655424 JPN720957:JPQ720960 JPN786493:JPQ786496 JPN852029:JPQ852032 JPN917565:JPQ917568 JPN983101:JPQ983104 JPU46 JPU65582 JPU131118 JPU196654 JPU262190 JPU327726 JPU393262 JPU458798 JPU524334 JPU589870 JPU655406 JPU720942 JPU786478 JPU852014 JPU917550 JPU983086 JZB26:JZE28 JZB38:JZE40 JZB65562:JZE65564 JZB65574:JZE65576 JZB131098:JZE131100 JZB131110:JZE131112 JZB196634:JZE196636 JZB196646:JZE196648 JZB262170:JZE262172 JZB262182:JZE262184 JZB327706:JZE327708 JZB327718:JZE327720 JZB393242:JZE393244 JZB393254:JZE393256 JZB458778:JZE458780 JZB458790:JZE458792 JZB524314:JZE524316 JZB524326:JZE524328 JZB589850:JZE589852 JZB589862:JZE589864 JZB655386:JZE655388 JZB655398:JZE655400 JZB720922:JZE720924 JZB720934:JZE720936 JZB786458:JZE786460 JZB786470:JZE786472 JZB851994:JZE851996 JZB852006:JZE852008 JZB917530:JZE917532 JZB917542:JZE917544 JZB983066:JZE983068 JZB983078:JZE983080 JZJ61:JZM64 JZJ65597:JZM65600 JZJ131133:JZM131136 JZJ196669:JZM196672 JZJ262205:JZM262208 JZJ327741:JZM327744 JZJ393277:JZM393280 JZJ458813:JZM458816 JZJ524349:JZM524352 JZJ589885:JZM589888 JZJ655421:JZM655424 JZJ720957:JZM720960 JZJ786493:JZM786496 JZJ852029:JZM852032 JZJ917565:JZM917568 JZJ983101:JZM983104 JZQ46 JZQ65582 JZQ131118 JZQ196654 JZQ262190 JZQ327726 JZQ393262 JZQ458798 JZQ524334 JZQ589870 JZQ655406 JZQ720942 JZQ786478 JZQ852014 JZQ917550 JZQ983086 KIX26:KJA28 KIX38:KJA40 KIX65562:KJA65564 KIX65574:KJA65576 KIX131098:KJA131100 KIX131110:KJA131112 KIX196634:KJA196636 KIX196646:KJA196648 KIX262170:KJA262172 KIX262182:KJA262184 KIX327706:KJA327708 KIX327718:KJA327720 KIX393242:KJA393244 KIX393254:KJA393256 KIX458778:KJA458780 KIX458790:KJA458792 KIX524314:KJA524316 KIX524326:KJA524328 KIX589850:KJA589852 KIX589862:KJA589864 KIX655386:KJA655388 KIX655398:KJA655400 KIX720922:KJA720924 KIX720934:KJA720936 KIX786458:KJA786460 KIX786470:KJA786472 KIX851994:KJA851996 KIX852006:KJA852008 KIX917530:KJA917532 KIX917542:KJA917544 KIX983066:KJA983068 KIX983078:KJA983080 KJF61:KJI64 KJF65597:KJI65600 KJF131133:KJI131136 KJF196669:KJI196672 KJF262205:KJI262208 KJF327741:KJI327744 KJF393277:KJI393280 KJF458813:KJI458816 KJF524349:KJI524352 KJF589885:KJI589888 KJF655421:KJI655424 KJF720957:KJI720960 KJF786493:KJI786496 KJF852029:KJI852032 KJF917565:KJI917568 KJF983101:KJI983104 KJM46 KJM65582 KJM131118 KJM196654 KJM262190 KJM327726 KJM393262 KJM458798 KJM524334 KJM589870 KJM655406 KJM720942 KJM786478 KJM852014 KJM917550 KJM983086 KST26:KSW28 KST38:KSW40 KST65562:KSW65564 KST65574:KSW65576 KST131098:KSW131100 KST131110:KSW131112 KST196634:KSW196636 KST196646:KSW196648 KST262170:KSW262172 KST262182:KSW262184 KST327706:KSW327708 KST327718:KSW327720 KST393242:KSW393244 KST393254:KSW393256 KST458778:KSW458780 KST458790:KSW458792 KST524314:KSW524316 KST524326:KSW524328 KST589850:KSW589852 KST589862:KSW589864 KST655386:KSW655388 KST655398:KSW655400 KST720922:KSW720924 KST720934:KSW720936 KST786458:KSW786460 KST786470:KSW786472 KST851994:KSW851996 KST852006:KSW852008 KST917530:KSW917532 KST917542:KSW917544 KST983066:KSW983068 KST983078:KSW983080 KTB61:KTE64 KTB65597:KTE65600 KTB131133:KTE131136 KTB196669:KTE196672 KTB262205:KTE262208 KTB327741:KTE327744 KTB393277:KTE393280 KTB458813:KTE458816 KTB524349:KTE524352 KTB589885:KTE589888 KTB655421:KTE655424 KTB720957:KTE720960 KTB786493:KTE786496 KTB852029:KTE852032 KTB917565:KTE917568 KTB983101:KTE983104 KTI46 KTI65582 KTI131118 KTI196654 KTI262190 KTI327726 KTI393262 KTI458798 KTI524334 KTI589870 KTI655406 KTI720942 KTI786478 KTI852014 KTI917550 KTI983086 LCP26:LCS28 LCP38:LCS40 LCP65562:LCS65564 LCP65574:LCS65576 LCP131098:LCS131100 LCP131110:LCS131112 LCP196634:LCS196636 LCP196646:LCS196648 LCP262170:LCS262172 LCP262182:LCS262184 LCP327706:LCS327708 LCP327718:LCS327720 LCP393242:LCS393244 LCP393254:LCS393256 LCP458778:LCS458780 LCP458790:LCS458792 LCP524314:LCS524316 LCP524326:LCS524328 LCP589850:LCS589852 LCP589862:LCS589864 LCP655386:LCS655388 LCP655398:LCS655400 LCP720922:LCS720924 LCP720934:LCS720936 LCP786458:LCS786460 LCP786470:LCS786472 LCP851994:LCS851996 LCP852006:LCS852008 LCP917530:LCS917532 LCP917542:LCS917544 LCP983066:LCS983068 LCP983078:LCS983080 LCX61:LDA64 LCX65597:LDA65600 LCX131133:LDA131136 LCX196669:LDA196672 LCX262205:LDA262208 LCX327741:LDA327744 LCX393277:LDA393280 LCX458813:LDA458816 LCX524349:LDA524352 LCX589885:LDA589888 LCX655421:LDA655424 LCX720957:LDA720960 LCX786493:LDA786496 LCX852029:LDA852032 LCX917565:LDA917568 LCX983101:LDA983104 LDE46 LDE65582 LDE131118 LDE196654 LDE262190 LDE327726 LDE393262 LDE458798 LDE524334 LDE589870 LDE655406 LDE720942 LDE786478 LDE852014 LDE917550 LDE983086 LML26:LMO28 LML38:LMO40 LML65562:LMO65564 LML65574:LMO65576 LML131098:LMO131100 LML131110:LMO131112 LML196634:LMO196636 LML196646:LMO196648 LML262170:LMO262172 LML262182:LMO262184 LML327706:LMO327708 LML327718:LMO327720 LML393242:LMO393244 LML393254:LMO393256 LML458778:LMO458780 LML458790:LMO458792 LML524314:LMO524316 LML524326:LMO524328 LML589850:LMO589852 LML589862:LMO589864 LML655386:LMO655388 LML655398:LMO655400 LML720922:LMO720924 LML720934:LMO720936 LML786458:LMO786460 LML786470:LMO786472 LML851994:LMO851996 LML852006:LMO852008 LML917530:LMO917532 LML917542:LMO917544 LML983066:LMO983068 LML983078:LMO983080 LMT61:LMW64 LMT65597:LMW65600 LMT131133:LMW131136 LMT196669:LMW196672 LMT262205:LMW262208 LMT327741:LMW327744 LMT393277:LMW393280 LMT458813:LMW458816 LMT524349:LMW524352 LMT589885:LMW589888 LMT655421:LMW655424 LMT720957:LMW720960 LMT786493:LMW786496 LMT852029:LMW852032 LMT917565:LMW917568 LMT983101:LMW983104 LNA46 LNA65582 LNA131118 LNA196654 LNA262190 LNA327726 LNA393262 LNA458798 LNA524334 LNA589870 LNA655406 LNA720942 LNA786478 LNA852014 LNA917550 LNA983086 LWH26:LWK28 LWH38:LWK40 LWH65562:LWK65564 LWH65574:LWK65576 LWH131098:LWK131100 LWH131110:LWK131112 LWH196634:LWK196636 LWH196646:LWK196648 LWH262170:LWK262172 LWH262182:LWK262184 LWH327706:LWK327708 LWH327718:LWK327720 LWH393242:LWK393244 LWH393254:LWK393256 LWH458778:LWK458780 LWH458790:LWK458792 LWH524314:LWK524316 LWH524326:LWK524328 LWH589850:LWK589852 LWH589862:LWK589864 LWH655386:LWK655388 LWH655398:LWK655400 LWH720922:LWK720924 LWH720934:LWK720936 LWH786458:LWK786460 LWH786470:LWK786472 LWH851994:LWK851996 LWH852006:LWK852008 LWH917530:LWK917532 LWH917542:LWK917544 LWH983066:LWK983068 LWH983078:LWK983080 LWP61:LWS64 LWP65597:LWS65600 LWP131133:LWS131136 LWP196669:LWS196672 LWP262205:LWS262208 LWP327741:LWS327744 LWP393277:LWS393280 LWP458813:LWS458816 LWP524349:LWS524352 LWP589885:LWS589888 LWP655421:LWS655424 LWP720957:LWS720960 LWP786493:LWS786496 LWP852029:LWS852032 LWP917565:LWS917568 LWP983101:LWS983104 LWW46 LWW65582 LWW131118 LWW196654 LWW262190 LWW327726 LWW393262 LWW458798 LWW524334 LWW589870 LWW655406 LWW720942 LWW786478 LWW852014 LWW917550 LWW983086 MGD26:MGG28 MGD38:MGG40 MGD65562:MGG65564 MGD65574:MGG65576 MGD131098:MGG131100 MGD131110:MGG131112 MGD196634:MGG196636 MGD196646:MGG196648 MGD262170:MGG262172 MGD262182:MGG262184 MGD327706:MGG327708 MGD327718:MGG327720 MGD393242:MGG393244 MGD393254:MGG393256 MGD458778:MGG458780 MGD458790:MGG458792 MGD524314:MGG524316 MGD524326:MGG524328 MGD589850:MGG589852 MGD589862:MGG589864 MGD655386:MGG655388 MGD655398:MGG655400 MGD720922:MGG720924 MGD720934:MGG720936 MGD786458:MGG786460 MGD786470:MGG786472 MGD851994:MGG851996 MGD852006:MGG852008 MGD917530:MGG917532 MGD917542:MGG917544 MGD983066:MGG983068 MGD983078:MGG983080 MGL61:MGO64 MGL65597:MGO65600 MGL131133:MGO131136 MGL196669:MGO196672 MGL262205:MGO262208 MGL327741:MGO327744 MGL393277:MGO393280 MGL458813:MGO458816 MGL524349:MGO524352 MGL589885:MGO589888 MGL655421:MGO655424 MGL720957:MGO720960 MGL786493:MGO786496 MGL852029:MGO852032 MGL917565:MGO917568 MGL983101:MGO983104 MGS46 MGS65582 MGS131118 MGS196654 MGS262190 MGS327726 MGS393262 MGS458798 MGS524334 MGS589870 MGS655406 MGS720942 MGS786478 MGS852014 MGS917550 MGS983086 MPZ26:MQC28 MPZ38:MQC40 MPZ65562:MQC65564 MPZ65574:MQC65576 MPZ131098:MQC131100 MPZ131110:MQC131112 MPZ196634:MQC196636 MPZ196646:MQC196648 MPZ262170:MQC262172 MPZ262182:MQC262184 MPZ327706:MQC327708 MPZ327718:MQC327720 MPZ393242:MQC393244 MPZ393254:MQC393256 MPZ458778:MQC458780 MPZ458790:MQC458792 MPZ524314:MQC524316 MPZ524326:MQC524328 MPZ589850:MQC589852 MPZ589862:MQC589864 MPZ655386:MQC655388 MPZ655398:MQC655400 MPZ720922:MQC720924 MPZ720934:MQC720936 MPZ786458:MQC786460 MPZ786470:MQC786472 MPZ851994:MQC851996 MPZ852006:MQC852008 MPZ917530:MQC917532 MPZ917542:MQC917544 MPZ983066:MQC983068 MPZ983078:MQC983080 MQH61:MQK64 MQH65597:MQK65600 MQH131133:MQK131136 MQH196669:MQK196672 MQH262205:MQK262208 MQH327741:MQK327744 MQH393277:MQK393280 MQH458813:MQK458816 MQH524349:MQK524352 MQH589885:MQK589888 MQH655421:MQK655424 MQH720957:MQK720960 MQH786493:MQK786496 MQH852029:MQK852032 MQH917565:MQK917568 MQH983101:MQK983104 MQO46 MQO65582 MQO131118 MQO196654 MQO262190 MQO327726 MQO393262 MQO458798 MQO524334 MQO589870 MQO655406 MQO720942 MQO786478 MQO852014 MQO917550 MQO983086 MZV26:MZY28 MZV38:MZY40 MZV65562:MZY65564 MZV65574:MZY65576 MZV131098:MZY131100 MZV131110:MZY131112 MZV196634:MZY196636 MZV196646:MZY196648 MZV262170:MZY262172 MZV262182:MZY262184 MZV327706:MZY327708 MZV327718:MZY327720 MZV393242:MZY393244 MZV393254:MZY393256 MZV458778:MZY458780 MZV458790:MZY458792 MZV524314:MZY524316 MZV524326:MZY524328 MZV589850:MZY589852 MZV589862:MZY589864 MZV655386:MZY655388 MZV655398:MZY655400 MZV720922:MZY720924 MZV720934:MZY720936 MZV786458:MZY786460 MZV786470:MZY786472 MZV851994:MZY851996 MZV852006:MZY852008 MZV917530:MZY917532 MZV917542:MZY917544 MZV983066:MZY983068 MZV983078:MZY983080 NAD61:NAG64 NAD65597:NAG65600 NAD131133:NAG131136 NAD196669:NAG196672 NAD262205:NAG262208 NAD327741:NAG327744 NAD393277:NAG393280 NAD458813:NAG458816 NAD524349:NAG524352 NAD589885:NAG589888 NAD655421:NAG655424 NAD720957:NAG720960 NAD786493:NAG786496 NAD852029:NAG852032 NAD917565:NAG917568 NAD983101:NAG983104 NAK46 NAK65582 NAK131118 NAK196654 NAK262190 NAK327726 NAK393262 NAK458798 NAK524334 NAK589870 NAK655406 NAK720942 NAK786478 NAK852014 NAK917550 NAK983086 NJR26:NJU28 NJR38:NJU40 NJR65562:NJU65564 NJR65574:NJU65576 NJR131098:NJU131100 NJR131110:NJU131112 NJR196634:NJU196636 NJR196646:NJU196648 NJR262170:NJU262172 NJR262182:NJU262184 NJR327706:NJU327708 NJR327718:NJU327720 NJR393242:NJU393244 NJR393254:NJU393256 NJR458778:NJU458780 NJR458790:NJU458792 NJR524314:NJU524316 NJR524326:NJU524328 NJR589850:NJU589852 NJR589862:NJU589864 NJR655386:NJU655388 NJR655398:NJU655400 NJR720922:NJU720924 NJR720934:NJU720936 NJR786458:NJU786460 NJR786470:NJU786472 NJR851994:NJU851996 NJR852006:NJU852008 NJR917530:NJU917532 NJR917542:NJU917544 NJR983066:NJU983068 NJR983078:NJU983080 NJZ61:NKC64 NJZ65597:NKC65600 NJZ131133:NKC131136 NJZ196669:NKC196672 NJZ262205:NKC262208 NJZ327741:NKC327744 NJZ393277:NKC393280 NJZ458813:NKC458816 NJZ524349:NKC524352 NJZ589885:NKC589888 NJZ655421:NKC655424 NJZ720957:NKC720960 NJZ786493:NKC786496 NJZ852029:NKC852032 NJZ917565:NKC917568 NJZ983101:NKC983104 NKG46 NKG65582 NKG131118 NKG196654 NKG262190 NKG327726 NKG393262 NKG458798 NKG524334 NKG589870 NKG655406 NKG720942 NKG786478 NKG852014 NKG917550 NKG983086 NTN26:NTQ28 NTN38:NTQ40 NTN65562:NTQ65564 NTN65574:NTQ65576 NTN131098:NTQ131100 NTN131110:NTQ131112 NTN196634:NTQ196636 NTN196646:NTQ196648 NTN262170:NTQ262172 NTN262182:NTQ262184 NTN327706:NTQ327708 NTN327718:NTQ327720 NTN393242:NTQ393244 NTN393254:NTQ393256 NTN458778:NTQ458780 NTN458790:NTQ458792 NTN524314:NTQ524316 NTN524326:NTQ524328 NTN589850:NTQ589852 NTN589862:NTQ589864 NTN655386:NTQ655388 NTN655398:NTQ655400 NTN720922:NTQ720924 NTN720934:NTQ720936 NTN786458:NTQ786460 NTN786470:NTQ786472 NTN851994:NTQ851996 NTN852006:NTQ852008 NTN917530:NTQ917532 NTN917542:NTQ917544 NTN983066:NTQ983068 NTN983078:NTQ983080 NTV61:NTY64 NTV65597:NTY65600 NTV131133:NTY131136 NTV196669:NTY196672 NTV262205:NTY262208 NTV327741:NTY327744 NTV393277:NTY393280 NTV458813:NTY458816 NTV524349:NTY524352 NTV589885:NTY589888 NTV655421:NTY655424 NTV720957:NTY720960 NTV786493:NTY786496 NTV852029:NTY852032 NTV917565:NTY917568 NTV983101:NTY983104 NUC46 NUC65582 NUC131118 NUC196654 NUC262190 NUC327726 NUC393262 NUC458798 NUC524334 NUC589870 NUC655406 NUC720942 NUC786478 NUC852014 NUC917550 NUC983086 ODJ26:ODM28 ODJ38:ODM40 ODJ65562:ODM65564 ODJ65574:ODM65576 ODJ131098:ODM131100 ODJ131110:ODM131112 ODJ196634:ODM196636 ODJ196646:ODM196648 ODJ262170:ODM262172 ODJ262182:ODM262184 ODJ327706:ODM327708 ODJ327718:ODM327720 ODJ393242:ODM393244 ODJ393254:ODM393256 ODJ458778:ODM458780 ODJ458790:ODM458792 ODJ524314:ODM524316 ODJ524326:ODM524328 ODJ589850:ODM589852 ODJ589862:ODM589864 ODJ655386:ODM655388 ODJ655398:ODM655400 ODJ720922:ODM720924 ODJ720934:ODM720936 ODJ786458:ODM786460 ODJ786470:ODM786472 ODJ851994:ODM851996 ODJ852006:ODM852008 ODJ917530:ODM917532 ODJ917542:ODM917544 ODJ983066:ODM983068 ODJ983078:ODM983080 ODR61:ODU64 ODR65597:ODU65600 ODR131133:ODU131136 ODR196669:ODU196672 ODR262205:ODU262208 ODR327741:ODU327744 ODR393277:ODU393280 ODR458813:ODU458816 ODR524349:ODU524352 ODR589885:ODU589888 ODR655421:ODU655424 ODR720957:ODU720960 ODR786493:ODU786496 ODR852029:ODU852032 ODR917565:ODU917568 ODR983101:ODU983104 ODY46 ODY65582 ODY131118 ODY196654 ODY262190 ODY327726 ODY393262 ODY458798 ODY524334 ODY589870 ODY655406 ODY720942 ODY786478 ODY852014 ODY917550 ODY983086 ONF26:ONI28 ONF38:ONI40 ONF65562:ONI65564 ONF65574:ONI65576 ONF131098:ONI131100 ONF131110:ONI131112 ONF196634:ONI196636 ONF196646:ONI196648 ONF262170:ONI262172 ONF262182:ONI262184 ONF327706:ONI327708 ONF327718:ONI327720 ONF393242:ONI393244 ONF393254:ONI393256 ONF458778:ONI458780 ONF458790:ONI458792 ONF524314:ONI524316 ONF524326:ONI524328 ONF589850:ONI589852 ONF589862:ONI589864 ONF655386:ONI655388 ONF655398:ONI655400 ONF720922:ONI720924 ONF720934:ONI720936 ONF786458:ONI786460 ONF786470:ONI786472 ONF851994:ONI851996 ONF852006:ONI852008 ONF917530:ONI917532 ONF917542:ONI917544 ONF983066:ONI983068 ONF983078:ONI983080 ONN61:ONQ64 ONN65597:ONQ65600 ONN131133:ONQ131136 ONN196669:ONQ196672 ONN262205:ONQ262208 ONN327741:ONQ327744 ONN393277:ONQ393280 ONN458813:ONQ458816 ONN524349:ONQ524352 ONN589885:ONQ589888 ONN655421:ONQ655424 ONN720957:ONQ720960 ONN786493:ONQ786496 ONN852029:ONQ852032 ONN917565:ONQ917568 ONN983101:ONQ983104 ONU46 ONU65582 ONU131118 ONU196654 ONU262190 ONU327726 ONU393262 ONU458798 ONU524334 ONU589870 ONU655406 ONU720942 ONU786478 ONU852014 ONU917550 ONU983086 OXB26:OXE28 OXB38:OXE40 OXB65562:OXE65564 OXB65574:OXE65576 OXB131098:OXE131100 OXB131110:OXE131112 OXB196634:OXE196636 OXB196646:OXE196648 OXB262170:OXE262172 OXB262182:OXE262184 OXB327706:OXE327708 OXB327718:OXE327720 OXB393242:OXE393244 OXB393254:OXE393256 OXB458778:OXE458780 OXB458790:OXE458792 OXB524314:OXE524316 OXB524326:OXE524328 OXB589850:OXE589852 OXB589862:OXE589864 OXB655386:OXE655388 OXB655398:OXE655400 OXB720922:OXE720924 OXB720934:OXE720936 OXB786458:OXE786460 OXB786470:OXE786472 OXB851994:OXE851996 OXB852006:OXE852008 OXB917530:OXE917532 OXB917542:OXE917544 OXB983066:OXE983068 OXB983078:OXE983080 OXJ61:OXM64 OXJ65597:OXM65600 OXJ131133:OXM131136 OXJ196669:OXM196672 OXJ262205:OXM262208 OXJ327741:OXM327744 OXJ393277:OXM393280 OXJ458813:OXM458816 OXJ524349:OXM524352 OXJ589885:OXM589888 OXJ655421:OXM655424 OXJ720957:OXM720960 OXJ786493:OXM786496 OXJ852029:OXM852032 OXJ917565:OXM917568 OXJ983101:OXM983104 OXQ46 OXQ65582 OXQ131118 OXQ196654 OXQ262190 OXQ327726 OXQ393262 OXQ458798 OXQ524334 OXQ589870 OXQ655406 OXQ720942 OXQ786478 OXQ852014 OXQ917550 OXQ983086 PGX26:PHA28 PGX38:PHA40 PGX65562:PHA65564 PGX65574:PHA65576 PGX131098:PHA131100 PGX131110:PHA131112 PGX196634:PHA196636 PGX196646:PHA196648 PGX262170:PHA262172 PGX262182:PHA262184 PGX327706:PHA327708 PGX327718:PHA327720 PGX393242:PHA393244 PGX393254:PHA393256 PGX458778:PHA458780 PGX458790:PHA458792 PGX524314:PHA524316 PGX524326:PHA524328 PGX589850:PHA589852 PGX589862:PHA589864 PGX655386:PHA655388 PGX655398:PHA655400 PGX720922:PHA720924 PGX720934:PHA720936 PGX786458:PHA786460 PGX786470:PHA786472 PGX851994:PHA851996 PGX852006:PHA852008 PGX917530:PHA917532 PGX917542:PHA917544 PGX983066:PHA983068 PGX983078:PHA983080 PHF61:PHI64 PHF65597:PHI65600 PHF131133:PHI131136 PHF196669:PHI196672 PHF262205:PHI262208 PHF327741:PHI327744 PHF393277:PHI393280 PHF458813:PHI458816 PHF524349:PHI524352 PHF589885:PHI589888 PHF655421:PHI655424 PHF720957:PHI720960 PHF786493:PHI786496 PHF852029:PHI852032 PHF917565:PHI917568 PHF983101:PHI983104 PHM46 PHM65582 PHM131118 PHM196654 PHM262190 PHM327726 PHM393262 PHM458798 PHM524334 PHM589870 PHM655406 PHM720942 PHM786478 PHM852014 PHM917550 PHM983086 PQT26:PQW28 PQT38:PQW40 PQT65562:PQW65564 PQT65574:PQW65576 PQT131098:PQW131100 PQT131110:PQW131112 PQT196634:PQW196636 PQT196646:PQW196648 PQT262170:PQW262172 PQT262182:PQW262184 PQT327706:PQW327708 PQT327718:PQW327720 PQT393242:PQW393244 PQT393254:PQW393256 PQT458778:PQW458780 PQT458790:PQW458792 PQT524314:PQW524316 PQT524326:PQW524328 PQT589850:PQW589852 PQT589862:PQW589864 PQT655386:PQW655388 PQT655398:PQW655400 PQT720922:PQW720924 PQT720934:PQW720936 PQT786458:PQW786460 PQT786470:PQW786472 PQT851994:PQW851996 PQT852006:PQW852008 PQT917530:PQW917532 PQT917542:PQW917544 PQT983066:PQW983068 PQT983078:PQW983080 PRB61:PRE64 PRB65597:PRE65600 PRB131133:PRE131136 PRB196669:PRE196672 PRB262205:PRE262208 PRB327741:PRE327744 PRB393277:PRE393280 PRB458813:PRE458816 PRB524349:PRE524352 PRB589885:PRE589888 PRB655421:PRE655424 PRB720957:PRE720960 PRB786493:PRE786496 PRB852029:PRE852032 PRB917565:PRE917568 PRB983101:PRE983104 PRI46 PRI65582 PRI131118 PRI196654 PRI262190 PRI327726 PRI393262 PRI458798 PRI524334 PRI589870 PRI655406 PRI720942 PRI786478 PRI852014 PRI917550 PRI983086 QAP26:QAS28 QAP38:QAS40 QAP65562:QAS65564 QAP65574:QAS65576 QAP131098:QAS131100 QAP131110:QAS131112 QAP196634:QAS196636 QAP196646:QAS196648 QAP262170:QAS262172 QAP262182:QAS262184 QAP327706:QAS327708 QAP327718:QAS327720 QAP393242:QAS393244 QAP393254:QAS393256 QAP458778:QAS458780 QAP458790:QAS458792 QAP524314:QAS524316 QAP524326:QAS524328 QAP589850:QAS589852 QAP589862:QAS589864 QAP655386:QAS655388 QAP655398:QAS655400 QAP720922:QAS720924 QAP720934:QAS720936 QAP786458:QAS786460 QAP786470:QAS786472 QAP851994:QAS851996 QAP852006:QAS852008 QAP917530:QAS917532 QAP917542:QAS917544 QAP983066:QAS983068 QAP983078:QAS983080 QAX61:QBA64 QAX65597:QBA65600 QAX131133:QBA131136 QAX196669:QBA196672 QAX262205:QBA262208 QAX327741:QBA327744 QAX393277:QBA393280 QAX458813:QBA458816 QAX524349:QBA524352 QAX589885:QBA589888 QAX655421:QBA655424 QAX720957:QBA720960 QAX786493:QBA786496 QAX852029:QBA852032 QAX917565:QBA917568 QAX983101:QBA983104 QBE46 QBE65582 QBE131118 QBE196654 QBE262190 QBE327726 QBE393262 QBE458798 QBE524334 QBE589870 QBE655406 QBE720942 QBE786478 QBE852014 QBE917550 QBE983086 QKL26:QKO28 QKL38:QKO40 QKL65562:QKO65564 QKL65574:QKO65576 QKL131098:QKO131100 QKL131110:QKO131112 QKL196634:QKO196636 QKL196646:QKO196648 QKL262170:QKO262172 QKL262182:QKO262184 QKL327706:QKO327708 QKL327718:QKO327720 QKL393242:QKO393244 QKL393254:QKO393256 QKL458778:QKO458780 QKL458790:QKO458792 QKL524314:QKO524316 QKL524326:QKO524328 QKL589850:QKO589852 QKL589862:QKO589864 QKL655386:QKO655388 QKL655398:QKO655400 QKL720922:QKO720924 QKL720934:QKO720936 QKL786458:QKO786460 QKL786470:QKO786472 QKL851994:QKO851996 QKL852006:QKO852008 QKL917530:QKO917532 QKL917542:QKO917544 QKL983066:QKO983068 QKL983078:QKO983080 QKT61:QKW64 QKT65597:QKW65600 QKT131133:QKW131136 QKT196669:QKW196672 QKT262205:QKW262208 QKT327741:QKW327744 QKT393277:QKW393280 QKT458813:QKW458816 QKT524349:QKW524352 QKT589885:QKW589888 QKT655421:QKW655424 QKT720957:QKW720960 QKT786493:QKW786496 QKT852029:QKW852032 QKT917565:QKW917568 QKT983101:QKW983104 QLA46 QLA65582 QLA131118 QLA196654 QLA262190 QLA327726 QLA393262 QLA458798 QLA524334 QLA589870 QLA655406 QLA720942 QLA786478 QLA852014 QLA917550 QLA983086 QUH26:QUK28 QUH38:QUK40 QUH65562:QUK65564 QUH65574:QUK65576 QUH131098:QUK131100 QUH131110:QUK131112 QUH196634:QUK196636 QUH196646:QUK196648 QUH262170:QUK262172 QUH262182:QUK262184 QUH327706:QUK327708 QUH327718:QUK327720 QUH393242:QUK393244 QUH393254:QUK393256 QUH458778:QUK458780 QUH458790:QUK458792 QUH524314:QUK524316 QUH524326:QUK524328 QUH589850:QUK589852 QUH589862:QUK589864 QUH655386:QUK655388 QUH655398:QUK655400 QUH720922:QUK720924 QUH720934:QUK720936 QUH786458:QUK786460 QUH786470:QUK786472 QUH851994:QUK851996 QUH852006:QUK852008 QUH917530:QUK917532 QUH917542:QUK917544 QUH983066:QUK983068 QUH983078:QUK983080 QUP61:QUS64 QUP65597:QUS65600 QUP131133:QUS131136 QUP196669:QUS196672 QUP262205:QUS262208 QUP327741:QUS327744 QUP393277:QUS393280 QUP458813:QUS458816 QUP524349:QUS524352 QUP589885:QUS589888 QUP655421:QUS655424 QUP720957:QUS720960 QUP786493:QUS786496 QUP852029:QUS852032 QUP917565:QUS917568 QUP983101:QUS983104 QUW46 QUW65582 QUW131118 QUW196654 QUW262190 QUW327726 QUW393262 QUW458798 QUW524334 QUW589870 QUW655406 QUW720942 QUW786478 QUW852014 QUW917550 QUW983086 RED26:REG28 RED38:REG40 RED65562:REG65564 RED65574:REG65576 RED131098:REG131100 RED131110:REG131112 RED196634:REG196636 RED196646:REG196648 RED262170:REG262172 RED262182:REG262184 RED327706:REG327708 RED327718:REG327720 RED393242:REG393244 RED393254:REG393256 RED458778:REG458780 RED458790:REG458792 RED524314:REG524316 RED524326:REG524328 RED589850:REG589852 RED589862:REG589864 RED655386:REG655388 RED655398:REG655400 RED720922:REG720924 RED720934:REG720936 RED786458:REG786460 RED786470:REG786472 RED851994:REG851996 RED852006:REG852008 RED917530:REG917532 RED917542:REG917544 RED983066:REG983068 RED983078:REG983080 REL61:REO64 REL65597:REO65600 REL131133:REO131136 REL196669:REO196672 REL262205:REO262208 REL327741:REO327744 REL393277:REO393280 REL458813:REO458816 REL524349:REO524352 REL589885:REO589888 REL655421:REO655424 REL720957:REO720960 REL786493:REO786496 REL852029:REO852032 REL917565:REO917568 REL983101:REO983104 RES46 RES65582 RES131118 RES196654 RES262190 RES327726 RES393262 RES458798 RES524334 RES589870 RES655406 RES720942 RES786478 RES852014 RES917550 RES983086 RNZ26:ROC28 RNZ38:ROC40 RNZ65562:ROC65564 RNZ65574:ROC65576 RNZ131098:ROC131100 RNZ131110:ROC131112 RNZ196634:ROC196636 RNZ196646:ROC196648 RNZ262170:ROC262172 RNZ262182:ROC262184 RNZ327706:ROC327708 RNZ327718:ROC327720 RNZ393242:ROC393244 RNZ393254:ROC393256 RNZ458778:ROC458780 RNZ458790:ROC458792 RNZ524314:ROC524316 RNZ524326:ROC524328 RNZ589850:ROC589852 RNZ589862:ROC589864 RNZ655386:ROC655388 RNZ655398:ROC655400 RNZ720922:ROC720924 RNZ720934:ROC720936 RNZ786458:ROC786460 RNZ786470:ROC786472 RNZ851994:ROC851996 RNZ852006:ROC852008 RNZ917530:ROC917532 RNZ917542:ROC917544 RNZ983066:ROC983068 RNZ983078:ROC983080 ROH61:ROK64 ROH65597:ROK65600 ROH131133:ROK131136 ROH196669:ROK196672 ROH262205:ROK262208 ROH327741:ROK327744 ROH393277:ROK393280 ROH458813:ROK458816 ROH524349:ROK524352 ROH589885:ROK589888 ROH655421:ROK655424 ROH720957:ROK720960 ROH786493:ROK786496 ROH852029:ROK852032 ROH917565:ROK917568 ROH983101:ROK983104 ROO46 ROO65582 ROO131118 ROO196654 ROO262190 ROO327726 ROO393262 ROO458798 ROO524334 ROO589870 ROO655406 ROO720942 ROO786478 ROO852014 ROO917550 ROO983086 RXV26:RXY28 RXV38:RXY40 RXV65562:RXY65564 RXV65574:RXY65576 RXV131098:RXY131100 RXV131110:RXY131112 RXV196634:RXY196636 RXV196646:RXY196648 RXV262170:RXY262172 RXV262182:RXY262184 RXV327706:RXY327708 RXV327718:RXY327720 RXV393242:RXY393244 RXV393254:RXY393256 RXV458778:RXY458780 RXV458790:RXY458792 RXV524314:RXY524316 RXV524326:RXY524328 RXV589850:RXY589852 RXV589862:RXY589864 RXV655386:RXY655388 RXV655398:RXY655400 RXV720922:RXY720924 RXV720934:RXY720936 RXV786458:RXY786460 RXV786470:RXY786472 RXV851994:RXY851996 RXV852006:RXY852008 RXV917530:RXY917532 RXV917542:RXY917544 RXV983066:RXY983068 RXV983078:RXY983080 RYD61:RYG64 RYD65597:RYG65600 RYD131133:RYG131136 RYD196669:RYG196672 RYD262205:RYG262208 RYD327741:RYG327744 RYD393277:RYG393280 RYD458813:RYG458816 RYD524349:RYG524352 RYD589885:RYG589888 RYD655421:RYG655424 RYD720957:RYG720960 RYD786493:RYG786496 RYD852029:RYG852032 RYD917565:RYG917568 RYD983101:RYG983104 RYK46 RYK65582 RYK131118 RYK196654 RYK262190 RYK327726 RYK393262 RYK458798 RYK524334 RYK589870 RYK655406 RYK720942 RYK786478 RYK852014 RYK917550 RYK983086 SHR26:SHU28 SHR38:SHU40 SHR65562:SHU65564 SHR65574:SHU65576 SHR131098:SHU131100 SHR131110:SHU131112 SHR196634:SHU196636 SHR196646:SHU196648 SHR262170:SHU262172 SHR262182:SHU262184 SHR327706:SHU327708 SHR327718:SHU327720 SHR393242:SHU393244 SHR393254:SHU393256 SHR458778:SHU458780 SHR458790:SHU458792 SHR524314:SHU524316 SHR524326:SHU524328 SHR589850:SHU589852 SHR589862:SHU589864 SHR655386:SHU655388 SHR655398:SHU655400 SHR720922:SHU720924 SHR720934:SHU720936 SHR786458:SHU786460 SHR786470:SHU786472 SHR851994:SHU851996 SHR852006:SHU852008 SHR917530:SHU917532 SHR917542:SHU917544 SHR983066:SHU983068 SHR983078:SHU983080 SHZ61:SIC64 SHZ65597:SIC65600 SHZ131133:SIC131136 SHZ196669:SIC196672 SHZ262205:SIC262208 SHZ327741:SIC327744 SHZ393277:SIC393280 SHZ458813:SIC458816 SHZ524349:SIC524352 SHZ589885:SIC589888 SHZ655421:SIC655424 SHZ720957:SIC720960 SHZ786493:SIC786496 SHZ852029:SIC852032 SHZ917565:SIC917568 SHZ983101:SIC983104 SIG46 SIG65582 SIG131118 SIG196654 SIG262190 SIG327726 SIG393262 SIG458798 SIG524334 SIG589870 SIG655406 SIG720942 SIG786478 SIG852014 SIG917550 SIG983086 SRN26:SRQ28 SRN38:SRQ40 SRN65562:SRQ65564 SRN65574:SRQ65576 SRN131098:SRQ131100 SRN131110:SRQ131112 SRN196634:SRQ196636 SRN196646:SRQ196648 SRN262170:SRQ262172 SRN262182:SRQ262184 SRN327706:SRQ327708 SRN327718:SRQ327720 SRN393242:SRQ393244 SRN393254:SRQ393256 SRN458778:SRQ458780 SRN458790:SRQ458792 SRN524314:SRQ524316 SRN524326:SRQ524328 SRN589850:SRQ589852 SRN589862:SRQ589864 SRN655386:SRQ655388 SRN655398:SRQ655400 SRN720922:SRQ720924 SRN720934:SRQ720936 SRN786458:SRQ786460 SRN786470:SRQ786472 SRN851994:SRQ851996 SRN852006:SRQ852008 SRN917530:SRQ917532 SRN917542:SRQ917544 SRN983066:SRQ983068 SRN983078:SRQ983080 SRV61:SRY64 SRV65597:SRY65600 SRV131133:SRY131136 SRV196669:SRY196672 SRV262205:SRY262208 SRV327741:SRY327744 SRV393277:SRY393280 SRV458813:SRY458816 SRV524349:SRY524352 SRV589885:SRY589888 SRV655421:SRY655424 SRV720957:SRY720960 SRV786493:SRY786496 SRV852029:SRY852032 SRV917565:SRY917568 SRV983101:SRY983104 SSC46 SSC65582 SSC131118 SSC196654 SSC262190 SSC327726 SSC393262 SSC458798 SSC524334 SSC589870 SSC655406 SSC720942 SSC786478 SSC852014 SSC917550 SSC983086 TBJ26:TBM28 TBJ38:TBM40 TBJ65562:TBM65564 TBJ65574:TBM65576 TBJ131098:TBM131100 TBJ131110:TBM131112 TBJ196634:TBM196636 TBJ196646:TBM196648 TBJ262170:TBM262172 TBJ262182:TBM262184 TBJ327706:TBM327708 TBJ327718:TBM327720 TBJ393242:TBM393244 TBJ393254:TBM393256 TBJ458778:TBM458780 TBJ458790:TBM458792 TBJ524314:TBM524316 TBJ524326:TBM524328 TBJ589850:TBM589852 TBJ589862:TBM589864 TBJ655386:TBM655388 TBJ655398:TBM655400 TBJ720922:TBM720924 TBJ720934:TBM720936 TBJ786458:TBM786460 TBJ786470:TBM786472 TBJ851994:TBM851996 TBJ852006:TBM852008 TBJ917530:TBM917532 TBJ917542:TBM917544 TBJ983066:TBM983068 TBJ983078:TBM983080 TBR61:TBU64 TBR65597:TBU65600 TBR131133:TBU131136 TBR196669:TBU196672 TBR262205:TBU262208 TBR327741:TBU327744 TBR393277:TBU393280 TBR458813:TBU458816 TBR524349:TBU524352 TBR589885:TBU589888 TBR655421:TBU655424 TBR720957:TBU720960 TBR786493:TBU786496 TBR852029:TBU852032 TBR917565:TBU917568 TBR983101:TBU983104 TBY46 TBY65582 TBY131118 TBY196654 TBY262190 TBY327726 TBY393262 TBY458798 TBY524334 TBY589870 TBY655406 TBY720942 TBY786478 TBY852014 TBY917550 TBY983086 TLF26:TLI28 TLF38:TLI40 TLF65562:TLI65564 TLF65574:TLI65576 TLF131098:TLI131100 TLF131110:TLI131112 TLF196634:TLI196636 TLF196646:TLI196648 TLF262170:TLI262172 TLF262182:TLI262184 TLF327706:TLI327708 TLF327718:TLI327720 TLF393242:TLI393244 TLF393254:TLI393256 TLF458778:TLI458780 TLF458790:TLI458792 TLF524314:TLI524316 TLF524326:TLI524328 TLF589850:TLI589852 TLF589862:TLI589864 TLF655386:TLI655388 TLF655398:TLI655400 TLF720922:TLI720924 TLF720934:TLI720936 TLF786458:TLI786460 TLF786470:TLI786472 TLF851994:TLI851996 TLF852006:TLI852008 TLF917530:TLI917532 TLF917542:TLI917544 TLF983066:TLI983068 TLF983078:TLI983080 TLN61:TLQ64 TLN65597:TLQ65600 TLN131133:TLQ131136 TLN196669:TLQ196672 TLN262205:TLQ262208 TLN327741:TLQ327744 TLN393277:TLQ393280 TLN458813:TLQ458816 TLN524349:TLQ524352 TLN589885:TLQ589888 TLN655421:TLQ655424 TLN720957:TLQ720960 TLN786493:TLQ786496 TLN852029:TLQ852032 TLN917565:TLQ917568 TLN983101:TLQ983104 TLU46 TLU65582 TLU131118 TLU196654 TLU262190 TLU327726 TLU393262 TLU458798 TLU524334 TLU589870 TLU655406 TLU720942 TLU786478 TLU852014 TLU917550 TLU983086 TVB26:TVE28 TVB38:TVE40 TVB65562:TVE65564 TVB65574:TVE65576 TVB131098:TVE131100 TVB131110:TVE131112 TVB196634:TVE196636 TVB196646:TVE196648 TVB262170:TVE262172 TVB262182:TVE262184 TVB327706:TVE327708 TVB327718:TVE327720 TVB393242:TVE393244 TVB393254:TVE393256 TVB458778:TVE458780 TVB458790:TVE458792 TVB524314:TVE524316 TVB524326:TVE524328 TVB589850:TVE589852 TVB589862:TVE589864 TVB655386:TVE655388 TVB655398:TVE655400 TVB720922:TVE720924 TVB720934:TVE720936 TVB786458:TVE786460 TVB786470:TVE786472 TVB851994:TVE851996 TVB852006:TVE852008 TVB917530:TVE917532 TVB917542:TVE917544 TVB983066:TVE983068 TVB983078:TVE983080 TVJ61:TVM64 TVJ65597:TVM65600 TVJ131133:TVM131136 TVJ196669:TVM196672 TVJ262205:TVM262208 TVJ327741:TVM327744 TVJ393277:TVM393280 TVJ458813:TVM458816 TVJ524349:TVM524352 TVJ589885:TVM589888 TVJ655421:TVM655424 TVJ720957:TVM720960 TVJ786493:TVM786496 TVJ852029:TVM852032 TVJ917565:TVM917568 TVJ983101:TVM983104 TVQ46 TVQ65582 TVQ131118 TVQ196654 TVQ262190 TVQ327726 TVQ393262 TVQ458798 TVQ524334 TVQ589870 TVQ655406 TVQ720942 TVQ786478 TVQ852014 TVQ917550 TVQ983086 UEX26:UFA28 UEX38:UFA40 UEX65562:UFA65564 UEX65574:UFA65576 UEX131098:UFA131100 UEX131110:UFA131112 UEX196634:UFA196636 UEX196646:UFA196648 UEX262170:UFA262172 UEX262182:UFA262184 UEX327706:UFA327708 UEX327718:UFA327720 UEX393242:UFA393244 UEX393254:UFA393256 UEX458778:UFA458780 UEX458790:UFA458792 UEX524314:UFA524316 UEX524326:UFA524328 UEX589850:UFA589852 UEX589862:UFA589864 UEX655386:UFA655388 UEX655398:UFA655400 UEX720922:UFA720924 UEX720934:UFA720936 UEX786458:UFA786460 UEX786470:UFA786472 UEX851994:UFA851996 UEX852006:UFA852008 UEX917530:UFA917532 UEX917542:UFA917544 UEX983066:UFA983068 UEX983078:UFA983080 UFF61:UFI64 UFF65597:UFI65600 UFF131133:UFI131136 UFF196669:UFI196672 UFF262205:UFI262208 UFF327741:UFI327744 UFF393277:UFI393280 UFF458813:UFI458816 UFF524349:UFI524352 UFF589885:UFI589888 UFF655421:UFI655424 UFF720957:UFI720960 UFF786493:UFI786496 UFF852029:UFI852032 UFF917565:UFI917568 UFF983101:UFI983104 UFM46 UFM65582 UFM131118 UFM196654 UFM262190 UFM327726 UFM393262 UFM458798 UFM524334 UFM589870 UFM655406 UFM720942 UFM786478 UFM852014 UFM917550 UFM983086 UOT26:UOW28 UOT38:UOW40 UOT65562:UOW65564 UOT65574:UOW65576 UOT131098:UOW131100 UOT131110:UOW131112 UOT196634:UOW196636 UOT196646:UOW196648 UOT262170:UOW262172 UOT262182:UOW262184 UOT327706:UOW327708 UOT327718:UOW327720 UOT393242:UOW393244 UOT393254:UOW393256 UOT458778:UOW458780 UOT458790:UOW458792 UOT524314:UOW524316 UOT524326:UOW524328 UOT589850:UOW589852 UOT589862:UOW589864 UOT655386:UOW655388 UOT655398:UOW655400 UOT720922:UOW720924 UOT720934:UOW720936 UOT786458:UOW786460 UOT786470:UOW786472 UOT851994:UOW851996 UOT852006:UOW852008 UOT917530:UOW917532 UOT917542:UOW917544 UOT983066:UOW983068 UOT983078:UOW983080 UPB61:UPE64 UPB65597:UPE65600 UPB131133:UPE131136 UPB196669:UPE196672 UPB262205:UPE262208 UPB327741:UPE327744 UPB393277:UPE393280 UPB458813:UPE458816 UPB524349:UPE524352 UPB589885:UPE589888 UPB655421:UPE655424 UPB720957:UPE720960 UPB786493:UPE786496 UPB852029:UPE852032 UPB917565:UPE917568 UPB983101:UPE983104 UPI46 UPI65582 UPI131118 UPI196654 UPI262190 UPI327726 UPI393262 UPI458798 UPI524334 UPI589870 UPI655406 UPI720942 UPI786478 UPI852014 UPI917550 UPI983086 UYP26:UYS28 UYP38:UYS40 UYP65562:UYS65564 UYP65574:UYS65576 UYP131098:UYS131100 UYP131110:UYS131112 UYP196634:UYS196636 UYP196646:UYS196648 UYP262170:UYS262172 UYP262182:UYS262184 UYP327706:UYS327708 UYP327718:UYS327720 UYP393242:UYS393244 UYP393254:UYS393256 UYP458778:UYS458780 UYP458790:UYS458792 UYP524314:UYS524316 UYP524326:UYS524328 UYP589850:UYS589852 UYP589862:UYS589864 UYP655386:UYS655388 UYP655398:UYS655400 UYP720922:UYS720924 UYP720934:UYS720936 UYP786458:UYS786460 UYP786470:UYS786472 UYP851994:UYS851996 UYP852006:UYS852008 UYP917530:UYS917532 UYP917542:UYS917544 UYP983066:UYS983068 UYP983078:UYS983080 UYX61:UZA64 UYX65597:UZA65600 UYX131133:UZA131136 UYX196669:UZA196672 UYX262205:UZA262208 UYX327741:UZA327744 UYX393277:UZA393280 UYX458813:UZA458816 UYX524349:UZA524352 UYX589885:UZA589888 UYX655421:UZA655424 UYX720957:UZA720960 UYX786493:UZA786496 UYX852029:UZA852032 UYX917565:UZA917568 UYX983101:UZA983104 UZE46 UZE65582 UZE131118 UZE196654 UZE262190 UZE327726 UZE393262 UZE458798 UZE524334 UZE589870 UZE655406 UZE720942 UZE786478 UZE852014 UZE917550 UZE983086 VIL26:VIO28 VIL38:VIO40 VIL65562:VIO65564 VIL65574:VIO65576 VIL131098:VIO131100 VIL131110:VIO131112 VIL196634:VIO196636 VIL196646:VIO196648 VIL262170:VIO262172 VIL262182:VIO262184 VIL327706:VIO327708 VIL327718:VIO327720 VIL393242:VIO393244 VIL393254:VIO393256 VIL458778:VIO458780 VIL458790:VIO458792 VIL524314:VIO524316 VIL524326:VIO524328 VIL589850:VIO589852 VIL589862:VIO589864 VIL655386:VIO655388 VIL655398:VIO655400 VIL720922:VIO720924 VIL720934:VIO720936 VIL786458:VIO786460 VIL786470:VIO786472 VIL851994:VIO851996 VIL852006:VIO852008 VIL917530:VIO917532 VIL917542:VIO917544 VIL983066:VIO983068 VIL983078:VIO983080 VIT61:VIW64 VIT65597:VIW65600 VIT131133:VIW131136 VIT196669:VIW196672 VIT262205:VIW262208 VIT327741:VIW327744 VIT393277:VIW393280 VIT458813:VIW458816 VIT524349:VIW524352 VIT589885:VIW589888 VIT655421:VIW655424 VIT720957:VIW720960 VIT786493:VIW786496 VIT852029:VIW852032 VIT917565:VIW917568 VIT983101:VIW983104 VJA46 VJA65582 VJA131118 VJA196654 VJA262190 VJA327726 VJA393262 VJA458798 VJA524334 VJA589870 VJA655406 VJA720942 VJA786478 VJA852014 VJA917550 VJA983086 VSH26:VSK28 VSH38:VSK40 VSH65562:VSK65564 VSH65574:VSK65576 VSH131098:VSK131100 VSH131110:VSK131112 VSH196634:VSK196636 VSH196646:VSK196648 VSH262170:VSK262172 VSH262182:VSK262184 VSH327706:VSK327708 VSH327718:VSK327720 VSH393242:VSK393244 VSH393254:VSK393256 VSH458778:VSK458780 VSH458790:VSK458792 VSH524314:VSK524316 VSH524326:VSK524328 VSH589850:VSK589852 VSH589862:VSK589864 VSH655386:VSK655388 VSH655398:VSK655400 VSH720922:VSK720924 VSH720934:VSK720936 VSH786458:VSK786460 VSH786470:VSK786472 VSH851994:VSK851996 VSH852006:VSK852008 VSH917530:VSK917532 VSH917542:VSK917544 VSH983066:VSK983068 VSH983078:VSK983080 VSP61:VSS64 VSP65597:VSS65600 VSP131133:VSS131136 VSP196669:VSS196672 VSP262205:VSS262208 VSP327741:VSS327744 VSP393277:VSS393280 VSP458813:VSS458816 VSP524349:VSS524352 VSP589885:VSS589888 VSP655421:VSS655424 VSP720957:VSS720960 VSP786493:VSS786496 VSP852029:VSS852032 VSP917565:VSS917568 VSP983101:VSS983104 VSW46 VSW65582 VSW131118 VSW196654 VSW262190 VSW327726 VSW393262 VSW458798 VSW524334 VSW589870 VSW655406 VSW720942 VSW786478 VSW852014 VSW917550 VSW983086 WCD26:WCG28 WCD38:WCG40 WCD65562:WCG65564 WCD65574:WCG65576 WCD131098:WCG131100 WCD131110:WCG131112 WCD196634:WCG196636 WCD196646:WCG196648 WCD262170:WCG262172 WCD262182:WCG262184 WCD327706:WCG327708 WCD327718:WCG327720 WCD393242:WCG393244 WCD393254:WCG393256 WCD458778:WCG458780 WCD458790:WCG458792 WCD524314:WCG524316 WCD524326:WCG524328 WCD589850:WCG589852 WCD589862:WCG589864 WCD655386:WCG655388 WCD655398:WCG655400 WCD720922:WCG720924 WCD720934:WCG720936 WCD786458:WCG786460 WCD786470:WCG786472 WCD851994:WCG851996 WCD852006:WCG852008 WCD917530:WCG917532 WCD917542:WCG917544 WCD983066:WCG983068 WCD983078:WCG983080 WCL61:WCO64 WCL65597:WCO65600 WCL131133:WCO131136 WCL196669:WCO196672 WCL262205:WCO262208 WCL327741:WCO327744 WCL393277:WCO393280 WCL458813:WCO458816 WCL524349:WCO524352 WCL589885:WCO589888 WCL655421:WCO655424 WCL720957:WCO720960 WCL786493:WCO786496 WCL852029:WCO852032 WCL917565:WCO917568 WCL983101:WCO983104 WCS46 WCS65582 WCS131118 WCS196654 WCS262190 WCS327726 WCS393262 WCS458798 WCS524334 WCS589870 WCS655406 WCS720942 WCS786478 WCS852014 WCS917550 WCS983086 WLZ26:WMC28 WLZ38:WMC40 WLZ65562:WMC65564 WLZ65574:WMC65576 WLZ131098:WMC131100 WLZ131110:WMC131112 WLZ196634:WMC196636 WLZ196646:WMC196648 WLZ262170:WMC262172 WLZ262182:WMC262184 WLZ327706:WMC327708 WLZ327718:WMC327720 WLZ393242:WMC393244 WLZ393254:WMC393256 WLZ458778:WMC458780 WLZ458790:WMC458792 WLZ524314:WMC524316 WLZ524326:WMC524328 WLZ589850:WMC589852 WLZ589862:WMC589864 WLZ655386:WMC655388 WLZ655398:WMC655400 WLZ720922:WMC720924 WLZ720934:WMC720936 WLZ786458:WMC786460 WLZ786470:WMC786472 WLZ851994:WMC851996 WLZ852006:WMC852008 WLZ917530:WMC917532 WLZ917542:WMC917544 WLZ983066:WMC983068 WLZ983078:WMC983080 WMH61:WMK64 WMH65597:WMK65600 WMH131133:WMK131136 WMH196669:WMK196672 WMH262205:WMK262208 WMH327741:WMK327744 WMH393277:WMK393280 WMH458813:WMK458816 WMH524349:WMK524352 WMH589885:WMK589888 WMH655421:WMK655424 WMH720957:WMK720960 WMH786493:WMK786496 WMH852029:WMK852032 WMH917565:WMK917568 WMH983101:WMK983104 WMO46 WMO65582 WMO131118 WMO196654 WMO262190 WMO327726 WMO393262 WMO458798 WMO524334 WMO589870 WMO655406 WMO720942 WMO786478 WMO852014 WMO917550 WMO983086 WVV26:WVY28 WVV38:WVY40 WVV65562:WVY65564 WVV65574:WVY65576 WVV131098:WVY131100 WVV131110:WVY131112 WVV196634:WVY196636 WVV196646:WVY196648 WVV262170:WVY262172 WVV262182:WVY262184 WVV327706:WVY327708 WVV327718:WVY327720 WVV393242:WVY393244 WVV393254:WVY393256 WVV458778:WVY458780 WVV458790:WVY458792 WVV524314:WVY524316 WVV524326:WVY524328 WVV589850:WVY589852 WVV589862:WVY589864 WVV655386:WVY655388 WVV655398:WVY655400 WVV720922:WVY720924 WVV720934:WVY720936 WVV786458:WVY786460 WVV786470:WVY786472 WVV851994:WVY851996 WVV852006:WVY852008 WVV917530:WVY917532 WVV917542:WVY917544 WVV983066:WVY983068 WVV983078:WVY983080 WWD61:WWG64 WWD65597:WWG65600 WWD131133:WWG131136 WWD196669:WWG196672 WWD262205:WWG262208 WWD327741:WWG327744 WWD393277:WWG393280 WWD458813:WWG458816 WWD524349:WWG524352 WWD589885:WWG589888 WWD655421:WWG655424 WWD720957:WWG720960 WWD786493:WWG786496 WWD852029:WWG852032 WWD917565:WWG917568 WWD983101:WWG983104 WWK46 WWK65582 WWK131118 WWK196654 WWK262190 WWK327726 WWK393262 WWK458798 WWK524334 WWK589870 WWK655406 WWK720942 WWK786478 WWK852014 WWK917550 WWK983086" xr:uid="{00000000-0002-0000-2700-000002000000}">
      <formula1>0</formula1>
      <formula2>9999</formula2>
    </dataValidation>
    <dataValidation type="whole" allowBlank="1" showInputMessage="1" showErrorMessage="1" sqref="I65562:K65564 I65574:K65576 I131098:K131100 I131110:K131112 I196634:K196636 I196646:K196648 I262170:K262172 I262182:K262184 I327706:K327708 I327718:K327720 I393242:K393244 I393254:K393256 I458778:K458780 I458790:K458792 I524314:K524316 I524326:K524328 I589850:K589852 I589862:K589864 I655386:K655388 I655398:K655400 I720922:K720924 I720934:K720936 I786458:K786460 I786470:K786472 I851994:K851996 I852006:K852008 I917530:K917532 I917542:K917544 I983066:K983068 I983078:K983080 Q61:S64 Q65597:S65600 Q131133:S131136 Q196669:S196672 Q262205:S262208 Q327741:S327744 Q393277:S393280 Q458813:S458816 Q524349:S524352 Q589885:S589888 Q655421:S655424 Q720957:S720960 Q786493:S786496 Q852029:S852032 Q917565:S917568 Q983101:S983104 Y46 Y65582 Y131118 Y196654 Y262190 Y327726 Y393262 Y458798 Y524334 Y589870 Y655406 Y720942 Y786478 Y852014 Y917550 Y983086 JE26:JG28 JE38:JG40 JE65562:JG65564 JE65574:JG65576 JE131098:JG131100 JE131110:JG131112 JE196634:JG196636 JE196646:JG196648 JE262170:JG262172 JE262182:JG262184 JE327706:JG327708 JE327718:JG327720 JE393242:JG393244 JE393254:JG393256 JE458778:JG458780 JE458790:JG458792 JE524314:JG524316 JE524326:JG524328 JE589850:JG589852 JE589862:JG589864 JE655386:JG655388 JE655398:JG655400 JE720922:JG720924 JE720934:JG720936 JE786458:JG786460 JE786470:JG786472 JE851994:JG851996 JE852006:JG852008 JE917530:JG917532 JE917542:JG917544 JE983066:JG983068 JE983078:JG983080 JM61:JO64 JM65597:JO65600 JM131133:JO131136 JM196669:JO196672 JM262205:JO262208 JM327741:JO327744 JM393277:JO393280 JM458813:JO458816 JM524349:JO524352 JM589885:JO589888 JM655421:JO655424 JM720957:JO720960 JM786493:JO786496 JM852029:JO852032 JM917565:JO917568 JM983101:JO983104 JU46 JU65582 JU131118 JU196654 JU262190 JU327726 JU393262 JU458798 JU524334 JU589870 JU655406 JU720942 JU786478 JU852014 JU917550 JU983086 TA26:TC28 TA38:TC40 TA65562:TC65564 TA65574:TC65576 TA131098:TC131100 TA131110:TC131112 TA196634:TC196636 TA196646:TC196648 TA262170:TC262172 TA262182:TC262184 TA327706:TC327708 TA327718:TC327720 TA393242:TC393244 TA393254:TC393256 TA458778:TC458780 TA458790:TC458792 TA524314:TC524316 TA524326:TC524328 TA589850:TC589852 TA589862:TC589864 TA655386:TC655388 TA655398:TC655400 TA720922:TC720924 TA720934:TC720936 TA786458:TC786460 TA786470:TC786472 TA851994:TC851996 TA852006:TC852008 TA917530:TC917532 TA917542:TC917544 TA983066:TC983068 TA983078:TC983080 TI61:TK64 TI65597:TK65600 TI131133:TK131136 TI196669:TK196672 TI262205:TK262208 TI327741:TK327744 TI393277:TK393280 TI458813:TK458816 TI524349:TK524352 TI589885:TK589888 TI655421:TK655424 TI720957:TK720960 TI786493:TK786496 TI852029:TK852032 TI917565:TK917568 TI983101:TK983104 TQ46 TQ65582 TQ131118 TQ196654 TQ262190 TQ327726 TQ393262 TQ458798 TQ524334 TQ589870 TQ655406 TQ720942 TQ786478 TQ852014 TQ917550 TQ983086 ACW26:ACY28 ACW38:ACY40 ACW65562:ACY65564 ACW65574:ACY65576 ACW131098:ACY131100 ACW131110:ACY131112 ACW196634:ACY196636 ACW196646:ACY196648 ACW262170:ACY262172 ACW262182:ACY262184 ACW327706:ACY327708 ACW327718:ACY327720 ACW393242:ACY393244 ACW393254:ACY393256 ACW458778:ACY458780 ACW458790:ACY458792 ACW524314:ACY524316 ACW524326:ACY524328 ACW589850:ACY589852 ACW589862:ACY589864 ACW655386:ACY655388 ACW655398:ACY655400 ACW720922:ACY720924 ACW720934:ACY720936 ACW786458:ACY786460 ACW786470:ACY786472 ACW851994:ACY851996 ACW852006:ACY852008 ACW917530:ACY917532 ACW917542:ACY917544 ACW983066:ACY983068 ACW983078:ACY983080 ADE61:ADG64 ADE65597:ADG65600 ADE131133:ADG131136 ADE196669:ADG196672 ADE262205:ADG262208 ADE327741:ADG327744 ADE393277:ADG393280 ADE458813:ADG458816 ADE524349:ADG524352 ADE589885:ADG589888 ADE655421:ADG655424 ADE720957:ADG720960 ADE786493:ADG786496 ADE852029:ADG852032 ADE917565:ADG917568 ADE983101:ADG983104 ADM46 ADM65582 ADM131118 ADM196654 ADM262190 ADM327726 ADM393262 ADM458798 ADM524334 ADM589870 ADM655406 ADM720942 ADM786478 ADM852014 ADM917550 ADM983086 AMS26:AMU28 AMS38:AMU40 AMS65562:AMU65564 AMS65574:AMU65576 AMS131098:AMU131100 AMS131110:AMU131112 AMS196634:AMU196636 AMS196646:AMU196648 AMS262170:AMU262172 AMS262182:AMU262184 AMS327706:AMU327708 AMS327718:AMU327720 AMS393242:AMU393244 AMS393254:AMU393256 AMS458778:AMU458780 AMS458790:AMU458792 AMS524314:AMU524316 AMS524326:AMU524328 AMS589850:AMU589852 AMS589862:AMU589864 AMS655386:AMU655388 AMS655398:AMU655400 AMS720922:AMU720924 AMS720934:AMU720936 AMS786458:AMU786460 AMS786470:AMU786472 AMS851994:AMU851996 AMS852006:AMU852008 AMS917530:AMU917532 AMS917542:AMU917544 AMS983066:AMU983068 AMS983078:AMU983080 ANA61:ANC64 ANA65597:ANC65600 ANA131133:ANC131136 ANA196669:ANC196672 ANA262205:ANC262208 ANA327741:ANC327744 ANA393277:ANC393280 ANA458813:ANC458816 ANA524349:ANC524352 ANA589885:ANC589888 ANA655421:ANC655424 ANA720957:ANC720960 ANA786493:ANC786496 ANA852029:ANC852032 ANA917565:ANC917568 ANA983101:ANC983104 ANI46 ANI65582 ANI131118 ANI196654 ANI262190 ANI327726 ANI393262 ANI458798 ANI524334 ANI589870 ANI655406 ANI720942 ANI786478 ANI852014 ANI917550 ANI983086 AWO26:AWQ28 AWO38:AWQ40 AWO65562:AWQ65564 AWO65574:AWQ65576 AWO131098:AWQ131100 AWO131110:AWQ131112 AWO196634:AWQ196636 AWO196646:AWQ196648 AWO262170:AWQ262172 AWO262182:AWQ262184 AWO327706:AWQ327708 AWO327718:AWQ327720 AWO393242:AWQ393244 AWO393254:AWQ393256 AWO458778:AWQ458780 AWO458790:AWQ458792 AWO524314:AWQ524316 AWO524326:AWQ524328 AWO589850:AWQ589852 AWO589862:AWQ589864 AWO655386:AWQ655388 AWO655398:AWQ655400 AWO720922:AWQ720924 AWO720934:AWQ720936 AWO786458:AWQ786460 AWO786470:AWQ786472 AWO851994:AWQ851996 AWO852006:AWQ852008 AWO917530:AWQ917532 AWO917542:AWQ917544 AWO983066:AWQ983068 AWO983078:AWQ983080 AWW61:AWY64 AWW65597:AWY65600 AWW131133:AWY131136 AWW196669:AWY196672 AWW262205:AWY262208 AWW327741:AWY327744 AWW393277:AWY393280 AWW458813:AWY458816 AWW524349:AWY524352 AWW589885:AWY589888 AWW655421:AWY655424 AWW720957:AWY720960 AWW786493:AWY786496 AWW852029:AWY852032 AWW917565:AWY917568 AWW983101:AWY983104 AXE46 AXE65582 AXE131118 AXE196654 AXE262190 AXE327726 AXE393262 AXE458798 AXE524334 AXE589870 AXE655406 AXE720942 AXE786478 AXE852014 AXE917550 AXE983086 BGK26:BGM28 BGK38:BGM40 BGK65562:BGM65564 BGK65574:BGM65576 BGK131098:BGM131100 BGK131110:BGM131112 BGK196634:BGM196636 BGK196646:BGM196648 BGK262170:BGM262172 BGK262182:BGM262184 BGK327706:BGM327708 BGK327718:BGM327720 BGK393242:BGM393244 BGK393254:BGM393256 BGK458778:BGM458780 BGK458790:BGM458792 BGK524314:BGM524316 BGK524326:BGM524328 BGK589850:BGM589852 BGK589862:BGM589864 BGK655386:BGM655388 BGK655398:BGM655400 BGK720922:BGM720924 BGK720934:BGM720936 BGK786458:BGM786460 BGK786470:BGM786472 BGK851994:BGM851996 BGK852006:BGM852008 BGK917530:BGM917532 BGK917542:BGM917544 BGK983066:BGM983068 BGK983078:BGM983080 BGS61:BGU64 BGS65597:BGU65600 BGS131133:BGU131136 BGS196669:BGU196672 BGS262205:BGU262208 BGS327741:BGU327744 BGS393277:BGU393280 BGS458813:BGU458816 BGS524349:BGU524352 BGS589885:BGU589888 BGS655421:BGU655424 BGS720957:BGU720960 BGS786493:BGU786496 BGS852029:BGU852032 BGS917565:BGU917568 BGS983101:BGU983104 BHA46 BHA65582 BHA131118 BHA196654 BHA262190 BHA327726 BHA393262 BHA458798 BHA524334 BHA589870 BHA655406 BHA720942 BHA786478 BHA852014 BHA917550 BHA983086 BQG26:BQI28 BQG38:BQI40 BQG65562:BQI65564 BQG65574:BQI65576 BQG131098:BQI131100 BQG131110:BQI131112 BQG196634:BQI196636 BQG196646:BQI196648 BQG262170:BQI262172 BQG262182:BQI262184 BQG327706:BQI327708 BQG327718:BQI327720 BQG393242:BQI393244 BQG393254:BQI393256 BQG458778:BQI458780 BQG458790:BQI458792 BQG524314:BQI524316 BQG524326:BQI524328 BQG589850:BQI589852 BQG589862:BQI589864 BQG655386:BQI655388 BQG655398:BQI655400 BQG720922:BQI720924 BQG720934:BQI720936 BQG786458:BQI786460 BQG786470:BQI786472 BQG851994:BQI851996 BQG852006:BQI852008 BQG917530:BQI917532 BQG917542:BQI917544 BQG983066:BQI983068 BQG983078:BQI983080 BQO61:BQQ64 BQO65597:BQQ65600 BQO131133:BQQ131136 BQO196669:BQQ196672 BQO262205:BQQ262208 BQO327741:BQQ327744 BQO393277:BQQ393280 BQO458813:BQQ458816 BQO524349:BQQ524352 BQO589885:BQQ589888 BQO655421:BQQ655424 BQO720957:BQQ720960 BQO786493:BQQ786496 BQO852029:BQQ852032 BQO917565:BQQ917568 BQO983101:BQQ983104 BQW46 BQW65582 BQW131118 BQW196654 BQW262190 BQW327726 BQW393262 BQW458798 BQW524334 BQW589870 BQW655406 BQW720942 BQW786478 BQW852014 BQW917550 BQW983086 CAC26:CAE28 CAC38:CAE40 CAC65562:CAE65564 CAC65574:CAE65576 CAC131098:CAE131100 CAC131110:CAE131112 CAC196634:CAE196636 CAC196646:CAE196648 CAC262170:CAE262172 CAC262182:CAE262184 CAC327706:CAE327708 CAC327718:CAE327720 CAC393242:CAE393244 CAC393254:CAE393256 CAC458778:CAE458780 CAC458790:CAE458792 CAC524314:CAE524316 CAC524326:CAE524328 CAC589850:CAE589852 CAC589862:CAE589864 CAC655386:CAE655388 CAC655398:CAE655400 CAC720922:CAE720924 CAC720934:CAE720936 CAC786458:CAE786460 CAC786470:CAE786472 CAC851994:CAE851996 CAC852006:CAE852008 CAC917530:CAE917532 CAC917542:CAE917544 CAC983066:CAE983068 CAC983078:CAE983080 CAK61:CAM64 CAK65597:CAM65600 CAK131133:CAM131136 CAK196669:CAM196672 CAK262205:CAM262208 CAK327741:CAM327744 CAK393277:CAM393280 CAK458813:CAM458816 CAK524349:CAM524352 CAK589885:CAM589888 CAK655421:CAM655424 CAK720957:CAM720960 CAK786493:CAM786496 CAK852029:CAM852032 CAK917565:CAM917568 CAK983101:CAM983104 CAS46 CAS65582 CAS131118 CAS196654 CAS262190 CAS327726 CAS393262 CAS458798 CAS524334 CAS589870 CAS655406 CAS720942 CAS786478 CAS852014 CAS917550 CAS983086 CJY26:CKA28 CJY38:CKA40 CJY65562:CKA65564 CJY65574:CKA65576 CJY131098:CKA131100 CJY131110:CKA131112 CJY196634:CKA196636 CJY196646:CKA196648 CJY262170:CKA262172 CJY262182:CKA262184 CJY327706:CKA327708 CJY327718:CKA327720 CJY393242:CKA393244 CJY393254:CKA393256 CJY458778:CKA458780 CJY458790:CKA458792 CJY524314:CKA524316 CJY524326:CKA524328 CJY589850:CKA589852 CJY589862:CKA589864 CJY655386:CKA655388 CJY655398:CKA655400 CJY720922:CKA720924 CJY720934:CKA720936 CJY786458:CKA786460 CJY786470:CKA786472 CJY851994:CKA851996 CJY852006:CKA852008 CJY917530:CKA917532 CJY917542:CKA917544 CJY983066:CKA983068 CJY983078:CKA983080 CKG61:CKI64 CKG65597:CKI65600 CKG131133:CKI131136 CKG196669:CKI196672 CKG262205:CKI262208 CKG327741:CKI327744 CKG393277:CKI393280 CKG458813:CKI458816 CKG524349:CKI524352 CKG589885:CKI589888 CKG655421:CKI655424 CKG720957:CKI720960 CKG786493:CKI786496 CKG852029:CKI852032 CKG917565:CKI917568 CKG983101:CKI983104 CKO46 CKO65582 CKO131118 CKO196654 CKO262190 CKO327726 CKO393262 CKO458798 CKO524334 CKO589870 CKO655406 CKO720942 CKO786478 CKO852014 CKO917550 CKO983086 CTU26:CTW28 CTU38:CTW40 CTU65562:CTW65564 CTU65574:CTW65576 CTU131098:CTW131100 CTU131110:CTW131112 CTU196634:CTW196636 CTU196646:CTW196648 CTU262170:CTW262172 CTU262182:CTW262184 CTU327706:CTW327708 CTU327718:CTW327720 CTU393242:CTW393244 CTU393254:CTW393256 CTU458778:CTW458780 CTU458790:CTW458792 CTU524314:CTW524316 CTU524326:CTW524328 CTU589850:CTW589852 CTU589862:CTW589864 CTU655386:CTW655388 CTU655398:CTW655400 CTU720922:CTW720924 CTU720934:CTW720936 CTU786458:CTW786460 CTU786470:CTW786472 CTU851994:CTW851996 CTU852006:CTW852008 CTU917530:CTW917532 CTU917542:CTW917544 CTU983066:CTW983068 CTU983078:CTW983080 CUC61:CUE64 CUC65597:CUE65600 CUC131133:CUE131136 CUC196669:CUE196672 CUC262205:CUE262208 CUC327741:CUE327744 CUC393277:CUE393280 CUC458813:CUE458816 CUC524349:CUE524352 CUC589885:CUE589888 CUC655421:CUE655424 CUC720957:CUE720960 CUC786493:CUE786496 CUC852029:CUE852032 CUC917565:CUE917568 CUC983101:CUE983104 CUK46 CUK65582 CUK131118 CUK196654 CUK262190 CUK327726 CUK393262 CUK458798 CUK524334 CUK589870 CUK655406 CUK720942 CUK786478 CUK852014 CUK917550 CUK983086 DDQ26:DDS28 DDQ38:DDS40 DDQ65562:DDS65564 DDQ65574:DDS65576 DDQ131098:DDS131100 DDQ131110:DDS131112 DDQ196634:DDS196636 DDQ196646:DDS196648 DDQ262170:DDS262172 DDQ262182:DDS262184 DDQ327706:DDS327708 DDQ327718:DDS327720 DDQ393242:DDS393244 DDQ393254:DDS393256 DDQ458778:DDS458780 DDQ458790:DDS458792 DDQ524314:DDS524316 DDQ524326:DDS524328 DDQ589850:DDS589852 DDQ589862:DDS589864 DDQ655386:DDS655388 DDQ655398:DDS655400 DDQ720922:DDS720924 DDQ720934:DDS720936 DDQ786458:DDS786460 DDQ786470:DDS786472 DDQ851994:DDS851996 DDQ852006:DDS852008 DDQ917530:DDS917532 DDQ917542:DDS917544 DDQ983066:DDS983068 DDQ983078:DDS983080 DDY61:DEA64 DDY65597:DEA65600 DDY131133:DEA131136 DDY196669:DEA196672 DDY262205:DEA262208 DDY327741:DEA327744 DDY393277:DEA393280 DDY458813:DEA458816 DDY524349:DEA524352 DDY589885:DEA589888 DDY655421:DEA655424 DDY720957:DEA720960 DDY786493:DEA786496 DDY852029:DEA852032 DDY917565:DEA917568 DDY983101:DEA983104 DEG46 DEG65582 DEG131118 DEG196654 DEG262190 DEG327726 DEG393262 DEG458798 DEG524334 DEG589870 DEG655406 DEG720942 DEG786478 DEG852014 DEG917550 DEG983086 DNM26:DNO28 DNM38:DNO40 DNM65562:DNO65564 DNM65574:DNO65576 DNM131098:DNO131100 DNM131110:DNO131112 DNM196634:DNO196636 DNM196646:DNO196648 DNM262170:DNO262172 DNM262182:DNO262184 DNM327706:DNO327708 DNM327718:DNO327720 DNM393242:DNO393244 DNM393254:DNO393256 DNM458778:DNO458780 DNM458790:DNO458792 DNM524314:DNO524316 DNM524326:DNO524328 DNM589850:DNO589852 DNM589862:DNO589864 DNM655386:DNO655388 DNM655398:DNO655400 DNM720922:DNO720924 DNM720934:DNO720936 DNM786458:DNO786460 DNM786470:DNO786472 DNM851994:DNO851996 DNM852006:DNO852008 DNM917530:DNO917532 DNM917542:DNO917544 DNM983066:DNO983068 DNM983078:DNO983080 DNU61:DNW64 DNU65597:DNW65600 DNU131133:DNW131136 DNU196669:DNW196672 DNU262205:DNW262208 DNU327741:DNW327744 DNU393277:DNW393280 DNU458813:DNW458816 DNU524349:DNW524352 DNU589885:DNW589888 DNU655421:DNW655424 DNU720957:DNW720960 DNU786493:DNW786496 DNU852029:DNW852032 DNU917565:DNW917568 DNU983101:DNW983104 DOC46 DOC65582 DOC131118 DOC196654 DOC262190 DOC327726 DOC393262 DOC458798 DOC524334 DOC589870 DOC655406 DOC720942 DOC786478 DOC852014 DOC917550 DOC983086 DXI26:DXK28 DXI38:DXK40 DXI65562:DXK65564 DXI65574:DXK65576 DXI131098:DXK131100 DXI131110:DXK131112 DXI196634:DXK196636 DXI196646:DXK196648 DXI262170:DXK262172 DXI262182:DXK262184 DXI327706:DXK327708 DXI327718:DXK327720 DXI393242:DXK393244 DXI393254:DXK393256 DXI458778:DXK458780 DXI458790:DXK458792 DXI524314:DXK524316 DXI524326:DXK524328 DXI589850:DXK589852 DXI589862:DXK589864 DXI655386:DXK655388 DXI655398:DXK655400 DXI720922:DXK720924 DXI720934:DXK720936 DXI786458:DXK786460 DXI786470:DXK786472 DXI851994:DXK851996 DXI852006:DXK852008 DXI917530:DXK917532 DXI917542:DXK917544 DXI983066:DXK983068 DXI983078:DXK983080 DXQ61:DXS64 DXQ65597:DXS65600 DXQ131133:DXS131136 DXQ196669:DXS196672 DXQ262205:DXS262208 DXQ327741:DXS327744 DXQ393277:DXS393280 DXQ458813:DXS458816 DXQ524349:DXS524352 DXQ589885:DXS589888 DXQ655421:DXS655424 DXQ720957:DXS720960 DXQ786493:DXS786496 DXQ852029:DXS852032 DXQ917565:DXS917568 DXQ983101:DXS983104 DXY46 DXY65582 DXY131118 DXY196654 DXY262190 DXY327726 DXY393262 DXY458798 DXY524334 DXY589870 DXY655406 DXY720942 DXY786478 DXY852014 DXY917550 DXY983086 EHE26:EHG28 EHE38:EHG40 EHE65562:EHG65564 EHE65574:EHG65576 EHE131098:EHG131100 EHE131110:EHG131112 EHE196634:EHG196636 EHE196646:EHG196648 EHE262170:EHG262172 EHE262182:EHG262184 EHE327706:EHG327708 EHE327718:EHG327720 EHE393242:EHG393244 EHE393254:EHG393256 EHE458778:EHG458780 EHE458790:EHG458792 EHE524314:EHG524316 EHE524326:EHG524328 EHE589850:EHG589852 EHE589862:EHG589864 EHE655386:EHG655388 EHE655398:EHG655400 EHE720922:EHG720924 EHE720934:EHG720936 EHE786458:EHG786460 EHE786470:EHG786472 EHE851994:EHG851996 EHE852006:EHG852008 EHE917530:EHG917532 EHE917542:EHG917544 EHE983066:EHG983068 EHE983078:EHG983080 EHM61:EHO64 EHM65597:EHO65600 EHM131133:EHO131136 EHM196669:EHO196672 EHM262205:EHO262208 EHM327741:EHO327744 EHM393277:EHO393280 EHM458813:EHO458816 EHM524349:EHO524352 EHM589885:EHO589888 EHM655421:EHO655424 EHM720957:EHO720960 EHM786493:EHO786496 EHM852029:EHO852032 EHM917565:EHO917568 EHM983101:EHO983104 EHU46 EHU65582 EHU131118 EHU196654 EHU262190 EHU327726 EHU393262 EHU458798 EHU524334 EHU589870 EHU655406 EHU720942 EHU786478 EHU852014 EHU917550 EHU983086 ERA26:ERC28 ERA38:ERC40 ERA65562:ERC65564 ERA65574:ERC65576 ERA131098:ERC131100 ERA131110:ERC131112 ERA196634:ERC196636 ERA196646:ERC196648 ERA262170:ERC262172 ERA262182:ERC262184 ERA327706:ERC327708 ERA327718:ERC327720 ERA393242:ERC393244 ERA393254:ERC393256 ERA458778:ERC458780 ERA458790:ERC458792 ERA524314:ERC524316 ERA524326:ERC524328 ERA589850:ERC589852 ERA589862:ERC589864 ERA655386:ERC655388 ERA655398:ERC655400 ERA720922:ERC720924 ERA720934:ERC720936 ERA786458:ERC786460 ERA786470:ERC786472 ERA851994:ERC851996 ERA852006:ERC852008 ERA917530:ERC917532 ERA917542:ERC917544 ERA983066:ERC983068 ERA983078:ERC983080 ERI61:ERK64 ERI65597:ERK65600 ERI131133:ERK131136 ERI196669:ERK196672 ERI262205:ERK262208 ERI327741:ERK327744 ERI393277:ERK393280 ERI458813:ERK458816 ERI524349:ERK524352 ERI589885:ERK589888 ERI655421:ERK655424 ERI720957:ERK720960 ERI786493:ERK786496 ERI852029:ERK852032 ERI917565:ERK917568 ERI983101:ERK983104 ERQ46 ERQ65582 ERQ131118 ERQ196654 ERQ262190 ERQ327726 ERQ393262 ERQ458798 ERQ524334 ERQ589870 ERQ655406 ERQ720942 ERQ786478 ERQ852014 ERQ917550 ERQ983086 FAW26:FAY28 FAW38:FAY40 FAW65562:FAY65564 FAW65574:FAY65576 FAW131098:FAY131100 FAW131110:FAY131112 FAW196634:FAY196636 FAW196646:FAY196648 FAW262170:FAY262172 FAW262182:FAY262184 FAW327706:FAY327708 FAW327718:FAY327720 FAW393242:FAY393244 FAW393254:FAY393256 FAW458778:FAY458780 FAW458790:FAY458792 FAW524314:FAY524316 FAW524326:FAY524328 FAW589850:FAY589852 FAW589862:FAY589864 FAW655386:FAY655388 FAW655398:FAY655400 FAW720922:FAY720924 FAW720934:FAY720936 FAW786458:FAY786460 FAW786470:FAY786472 FAW851994:FAY851996 FAW852006:FAY852008 FAW917530:FAY917532 FAW917542:FAY917544 FAW983066:FAY983068 FAW983078:FAY983080 FBE61:FBG64 FBE65597:FBG65600 FBE131133:FBG131136 FBE196669:FBG196672 FBE262205:FBG262208 FBE327741:FBG327744 FBE393277:FBG393280 FBE458813:FBG458816 FBE524349:FBG524352 FBE589885:FBG589888 FBE655421:FBG655424 FBE720957:FBG720960 FBE786493:FBG786496 FBE852029:FBG852032 FBE917565:FBG917568 FBE983101:FBG983104 FBM46 FBM65582 FBM131118 FBM196654 FBM262190 FBM327726 FBM393262 FBM458798 FBM524334 FBM589870 FBM655406 FBM720942 FBM786478 FBM852014 FBM917550 FBM983086 FKS26:FKU28 FKS38:FKU40 FKS65562:FKU65564 FKS65574:FKU65576 FKS131098:FKU131100 FKS131110:FKU131112 FKS196634:FKU196636 FKS196646:FKU196648 FKS262170:FKU262172 FKS262182:FKU262184 FKS327706:FKU327708 FKS327718:FKU327720 FKS393242:FKU393244 FKS393254:FKU393256 FKS458778:FKU458780 FKS458790:FKU458792 FKS524314:FKU524316 FKS524326:FKU524328 FKS589850:FKU589852 FKS589862:FKU589864 FKS655386:FKU655388 FKS655398:FKU655400 FKS720922:FKU720924 FKS720934:FKU720936 FKS786458:FKU786460 FKS786470:FKU786472 FKS851994:FKU851996 FKS852006:FKU852008 FKS917530:FKU917532 FKS917542:FKU917544 FKS983066:FKU983068 FKS983078:FKU983080 FLA61:FLC64 FLA65597:FLC65600 FLA131133:FLC131136 FLA196669:FLC196672 FLA262205:FLC262208 FLA327741:FLC327744 FLA393277:FLC393280 FLA458813:FLC458816 FLA524349:FLC524352 FLA589885:FLC589888 FLA655421:FLC655424 FLA720957:FLC720960 FLA786493:FLC786496 FLA852029:FLC852032 FLA917565:FLC917568 FLA983101:FLC983104 FLI46 FLI65582 FLI131118 FLI196654 FLI262190 FLI327726 FLI393262 FLI458798 FLI524334 FLI589870 FLI655406 FLI720942 FLI786478 FLI852014 FLI917550 FLI983086 FUO26:FUQ28 FUO38:FUQ40 FUO65562:FUQ65564 FUO65574:FUQ65576 FUO131098:FUQ131100 FUO131110:FUQ131112 FUO196634:FUQ196636 FUO196646:FUQ196648 FUO262170:FUQ262172 FUO262182:FUQ262184 FUO327706:FUQ327708 FUO327718:FUQ327720 FUO393242:FUQ393244 FUO393254:FUQ393256 FUO458778:FUQ458780 FUO458790:FUQ458792 FUO524314:FUQ524316 FUO524326:FUQ524328 FUO589850:FUQ589852 FUO589862:FUQ589864 FUO655386:FUQ655388 FUO655398:FUQ655400 FUO720922:FUQ720924 FUO720934:FUQ720936 FUO786458:FUQ786460 FUO786470:FUQ786472 FUO851994:FUQ851996 FUO852006:FUQ852008 FUO917530:FUQ917532 FUO917542:FUQ917544 FUO983066:FUQ983068 FUO983078:FUQ983080 FUW61:FUY64 FUW65597:FUY65600 FUW131133:FUY131136 FUW196669:FUY196672 FUW262205:FUY262208 FUW327741:FUY327744 FUW393277:FUY393280 FUW458813:FUY458816 FUW524349:FUY524352 FUW589885:FUY589888 FUW655421:FUY655424 FUW720957:FUY720960 FUW786493:FUY786496 FUW852029:FUY852032 FUW917565:FUY917568 FUW983101:FUY983104 FVE46 FVE65582 FVE131118 FVE196654 FVE262190 FVE327726 FVE393262 FVE458798 FVE524334 FVE589870 FVE655406 FVE720942 FVE786478 FVE852014 FVE917550 FVE983086 GEK26:GEM28 GEK38:GEM40 GEK65562:GEM65564 GEK65574:GEM65576 GEK131098:GEM131100 GEK131110:GEM131112 GEK196634:GEM196636 GEK196646:GEM196648 GEK262170:GEM262172 GEK262182:GEM262184 GEK327706:GEM327708 GEK327718:GEM327720 GEK393242:GEM393244 GEK393254:GEM393256 GEK458778:GEM458780 GEK458790:GEM458792 GEK524314:GEM524316 GEK524326:GEM524328 GEK589850:GEM589852 GEK589862:GEM589864 GEK655386:GEM655388 GEK655398:GEM655400 GEK720922:GEM720924 GEK720934:GEM720936 GEK786458:GEM786460 GEK786470:GEM786472 GEK851994:GEM851996 GEK852006:GEM852008 GEK917530:GEM917532 GEK917542:GEM917544 GEK983066:GEM983068 GEK983078:GEM983080 GES61:GEU64 GES65597:GEU65600 GES131133:GEU131136 GES196669:GEU196672 GES262205:GEU262208 GES327741:GEU327744 GES393277:GEU393280 GES458813:GEU458816 GES524349:GEU524352 GES589885:GEU589888 GES655421:GEU655424 GES720957:GEU720960 GES786493:GEU786496 GES852029:GEU852032 GES917565:GEU917568 GES983101:GEU983104 GFA46 GFA65582 GFA131118 GFA196654 GFA262190 GFA327726 GFA393262 GFA458798 GFA524334 GFA589870 GFA655406 GFA720942 GFA786478 GFA852014 GFA917550 GFA983086 GOG26:GOI28 GOG38:GOI40 GOG65562:GOI65564 GOG65574:GOI65576 GOG131098:GOI131100 GOG131110:GOI131112 GOG196634:GOI196636 GOG196646:GOI196648 GOG262170:GOI262172 GOG262182:GOI262184 GOG327706:GOI327708 GOG327718:GOI327720 GOG393242:GOI393244 GOG393254:GOI393256 GOG458778:GOI458780 GOG458790:GOI458792 GOG524314:GOI524316 GOG524326:GOI524328 GOG589850:GOI589852 GOG589862:GOI589864 GOG655386:GOI655388 GOG655398:GOI655400 GOG720922:GOI720924 GOG720934:GOI720936 GOG786458:GOI786460 GOG786470:GOI786472 GOG851994:GOI851996 GOG852006:GOI852008 GOG917530:GOI917532 GOG917542:GOI917544 GOG983066:GOI983068 GOG983078:GOI983080 GOO61:GOQ64 GOO65597:GOQ65600 GOO131133:GOQ131136 GOO196669:GOQ196672 GOO262205:GOQ262208 GOO327741:GOQ327744 GOO393277:GOQ393280 GOO458813:GOQ458816 GOO524349:GOQ524352 GOO589885:GOQ589888 GOO655421:GOQ655424 GOO720957:GOQ720960 GOO786493:GOQ786496 GOO852029:GOQ852032 GOO917565:GOQ917568 GOO983101:GOQ983104 GOW46 GOW65582 GOW131118 GOW196654 GOW262190 GOW327726 GOW393262 GOW458798 GOW524334 GOW589870 GOW655406 GOW720942 GOW786478 GOW852014 GOW917550 GOW983086 GYC26:GYE28 GYC38:GYE40 GYC65562:GYE65564 GYC65574:GYE65576 GYC131098:GYE131100 GYC131110:GYE131112 GYC196634:GYE196636 GYC196646:GYE196648 GYC262170:GYE262172 GYC262182:GYE262184 GYC327706:GYE327708 GYC327718:GYE327720 GYC393242:GYE393244 GYC393254:GYE393256 GYC458778:GYE458780 GYC458790:GYE458792 GYC524314:GYE524316 GYC524326:GYE524328 GYC589850:GYE589852 GYC589862:GYE589864 GYC655386:GYE655388 GYC655398:GYE655400 GYC720922:GYE720924 GYC720934:GYE720936 GYC786458:GYE786460 GYC786470:GYE786472 GYC851994:GYE851996 GYC852006:GYE852008 GYC917530:GYE917532 GYC917542:GYE917544 GYC983066:GYE983068 GYC983078:GYE983080 GYK61:GYM64 GYK65597:GYM65600 GYK131133:GYM131136 GYK196669:GYM196672 GYK262205:GYM262208 GYK327741:GYM327744 GYK393277:GYM393280 GYK458813:GYM458816 GYK524349:GYM524352 GYK589885:GYM589888 GYK655421:GYM655424 GYK720957:GYM720960 GYK786493:GYM786496 GYK852029:GYM852032 GYK917565:GYM917568 GYK983101:GYM983104 GYS46 GYS65582 GYS131118 GYS196654 GYS262190 GYS327726 GYS393262 GYS458798 GYS524334 GYS589870 GYS655406 GYS720942 GYS786478 GYS852014 GYS917550 GYS983086 HHY26:HIA28 HHY38:HIA40 HHY65562:HIA65564 HHY65574:HIA65576 HHY131098:HIA131100 HHY131110:HIA131112 HHY196634:HIA196636 HHY196646:HIA196648 HHY262170:HIA262172 HHY262182:HIA262184 HHY327706:HIA327708 HHY327718:HIA327720 HHY393242:HIA393244 HHY393254:HIA393256 HHY458778:HIA458780 HHY458790:HIA458792 HHY524314:HIA524316 HHY524326:HIA524328 HHY589850:HIA589852 HHY589862:HIA589864 HHY655386:HIA655388 HHY655398:HIA655400 HHY720922:HIA720924 HHY720934:HIA720936 HHY786458:HIA786460 HHY786470:HIA786472 HHY851994:HIA851996 HHY852006:HIA852008 HHY917530:HIA917532 HHY917542:HIA917544 HHY983066:HIA983068 HHY983078:HIA983080 HIG61:HII64 HIG65597:HII65600 HIG131133:HII131136 HIG196669:HII196672 HIG262205:HII262208 HIG327741:HII327744 HIG393277:HII393280 HIG458813:HII458816 HIG524349:HII524352 HIG589885:HII589888 HIG655421:HII655424 HIG720957:HII720960 HIG786493:HII786496 HIG852029:HII852032 HIG917565:HII917568 HIG983101:HII983104 HIO46 HIO65582 HIO131118 HIO196654 HIO262190 HIO327726 HIO393262 HIO458798 HIO524334 HIO589870 HIO655406 HIO720942 HIO786478 HIO852014 HIO917550 HIO983086 HRU26:HRW28 HRU38:HRW40 HRU65562:HRW65564 HRU65574:HRW65576 HRU131098:HRW131100 HRU131110:HRW131112 HRU196634:HRW196636 HRU196646:HRW196648 HRU262170:HRW262172 HRU262182:HRW262184 HRU327706:HRW327708 HRU327718:HRW327720 HRU393242:HRW393244 HRU393254:HRW393256 HRU458778:HRW458780 HRU458790:HRW458792 HRU524314:HRW524316 HRU524326:HRW524328 HRU589850:HRW589852 HRU589862:HRW589864 HRU655386:HRW655388 HRU655398:HRW655400 HRU720922:HRW720924 HRU720934:HRW720936 HRU786458:HRW786460 HRU786470:HRW786472 HRU851994:HRW851996 HRU852006:HRW852008 HRU917530:HRW917532 HRU917542:HRW917544 HRU983066:HRW983068 HRU983078:HRW983080 HSC61:HSE64 HSC65597:HSE65600 HSC131133:HSE131136 HSC196669:HSE196672 HSC262205:HSE262208 HSC327741:HSE327744 HSC393277:HSE393280 HSC458813:HSE458816 HSC524349:HSE524352 HSC589885:HSE589888 HSC655421:HSE655424 HSC720957:HSE720960 HSC786493:HSE786496 HSC852029:HSE852032 HSC917565:HSE917568 HSC983101:HSE983104 HSK46 HSK65582 HSK131118 HSK196654 HSK262190 HSK327726 HSK393262 HSK458798 HSK524334 HSK589870 HSK655406 HSK720942 HSK786478 HSK852014 HSK917550 HSK983086 IBQ26:IBS28 IBQ38:IBS40 IBQ65562:IBS65564 IBQ65574:IBS65576 IBQ131098:IBS131100 IBQ131110:IBS131112 IBQ196634:IBS196636 IBQ196646:IBS196648 IBQ262170:IBS262172 IBQ262182:IBS262184 IBQ327706:IBS327708 IBQ327718:IBS327720 IBQ393242:IBS393244 IBQ393254:IBS393256 IBQ458778:IBS458780 IBQ458790:IBS458792 IBQ524314:IBS524316 IBQ524326:IBS524328 IBQ589850:IBS589852 IBQ589862:IBS589864 IBQ655386:IBS655388 IBQ655398:IBS655400 IBQ720922:IBS720924 IBQ720934:IBS720936 IBQ786458:IBS786460 IBQ786470:IBS786472 IBQ851994:IBS851996 IBQ852006:IBS852008 IBQ917530:IBS917532 IBQ917542:IBS917544 IBQ983066:IBS983068 IBQ983078:IBS983080 IBY61:ICA64 IBY65597:ICA65600 IBY131133:ICA131136 IBY196669:ICA196672 IBY262205:ICA262208 IBY327741:ICA327744 IBY393277:ICA393280 IBY458813:ICA458816 IBY524349:ICA524352 IBY589885:ICA589888 IBY655421:ICA655424 IBY720957:ICA720960 IBY786493:ICA786496 IBY852029:ICA852032 IBY917565:ICA917568 IBY983101:ICA983104 ICG46 ICG65582 ICG131118 ICG196654 ICG262190 ICG327726 ICG393262 ICG458798 ICG524334 ICG589870 ICG655406 ICG720942 ICG786478 ICG852014 ICG917550 ICG983086 ILM26:ILO28 ILM38:ILO40 ILM65562:ILO65564 ILM65574:ILO65576 ILM131098:ILO131100 ILM131110:ILO131112 ILM196634:ILO196636 ILM196646:ILO196648 ILM262170:ILO262172 ILM262182:ILO262184 ILM327706:ILO327708 ILM327718:ILO327720 ILM393242:ILO393244 ILM393254:ILO393256 ILM458778:ILO458780 ILM458790:ILO458792 ILM524314:ILO524316 ILM524326:ILO524328 ILM589850:ILO589852 ILM589862:ILO589864 ILM655386:ILO655388 ILM655398:ILO655400 ILM720922:ILO720924 ILM720934:ILO720936 ILM786458:ILO786460 ILM786470:ILO786472 ILM851994:ILO851996 ILM852006:ILO852008 ILM917530:ILO917532 ILM917542:ILO917544 ILM983066:ILO983068 ILM983078:ILO983080 ILU61:ILW64 ILU65597:ILW65600 ILU131133:ILW131136 ILU196669:ILW196672 ILU262205:ILW262208 ILU327741:ILW327744 ILU393277:ILW393280 ILU458813:ILW458816 ILU524349:ILW524352 ILU589885:ILW589888 ILU655421:ILW655424 ILU720957:ILW720960 ILU786493:ILW786496 ILU852029:ILW852032 ILU917565:ILW917568 ILU983101:ILW983104 IMC46 IMC65582 IMC131118 IMC196654 IMC262190 IMC327726 IMC393262 IMC458798 IMC524334 IMC589870 IMC655406 IMC720942 IMC786478 IMC852014 IMC917550 IMC983086 IVI26:IVK28 IVI38:IVK40 IVI65562:IVK65564 IVI65574:IVK65576 IVI131098:IVK131100 IVI131110:IVK131112 IVI196634:IVK196636 IVI196646:IVK196648 IVI262170:IVK262172 IVI262182:IVK262184 IVI327706:IVK327708 IVI327718:IVK327720 IVI393242:IVK393244 IVI393254:IVK393256 IVI458778:IVK458780 IVI458790:IVK458792 IVI524314:IVK524316 IVI524326:IVK524328 IVI589850:IVK589852 IVI589862:IVK589864 IVI655386:IVK655388 IVI655398:IVK655400 IVI720922:IVK720924 IVI720934:IVK720936 IVI786458:IVK786460 IVI786470:IVK786472 IVI851994:IVK851996 IVI852006:IVK852008 IVI917530:IVK917532 IVI917542:IVK917544 IVI983066:IVK983068 IVI983078:IVK983080 IVQ61:IVS64 IVQ65597:IVS65600 IVQ131133:IVS131136 IVQ196669:IVS196672 IVQ262205:IVS262208 IVQ327741:IVS327744 IVQ393277:IVS393280 IVQ458813:IVS458816 IVQ524349:IVS524352 IVQ589885:IVS589888 IVQ655421:IVS655424 IVQ720957:IVS720960 IVQ786493:IVS786496 IVQ852029:IVS852032 IVQ917565:IVS917568 IVQ983101:IVS983104 IVY46 IVY65582 IVY131118 IVY196654 IVY262190 IVY327726 IVY393262 IVY458798 IVY524334 IVY589870 IVY655406 IVY720942 IVY786478 IVY852014 IVY917550 IVY983086 JFE26:JFG28 JFE38:JFG40 JFE65562:JFG65564 JFE65574:JFG65576 JFE131098:JFG131100 JFE131110:JFG131112 JFE196634:JFG196636 JFE196646:JFG196648 JFE262170:JFG262172 JFE262182:JFG262184 JFE327706:JFG327708 JFE327718:JFG327720 JFE393242:JFG393244 JFE393254:JFG393256 JFE458778:JFG458780 JFE458790:JFG458792 JFE524314:JFG524316 JFE524326:JFG524328 JFE589850:JFG589852 JFE589862:JFG589864 JFE655386:JFG655388 JFE655398:JFG655400 JFE720922:JFG720924 JFE720934:JFG720936 JFE786458:JFG786460 JFE786470:JFG786472 JFE851994:JFG851996 JFE852006:JFG852008 JFE917530:JFG917532 JFE917542:JFG917544 JFE983066:JFG983068 JFE983078:JFG983080 JFM61:JFO64 JFM65597:JFO65600 JFM131133:JFO131136 JFM196669:JFO196672 JFM262205:JFO262208 JFM327741:JFO327744 JFM393277:JFO393280 JFM458813:JFO458816 JFM524349:JFO524352 JFM589885:JFO589888 JFM655421:JFO655424 JFM720957:JFO720960 JFM786493:JFO786496 JFM852029:JFO852032 JFM917565:JFO917568 JFM983101:JFO983104 JFU46 JFU65582 JFU131118 JFU196654 JFU262190 JFU327726 JFU393262 JFU458798 JFU524334 JFU589870 JFU655406 JFU720942 JFU786478 JFU852014 JFU917550 JFU983086 JPA26:JPC28 JPA38:JPC40 JPA65562:JPC65564 JPA65574:JPC65576 JPA131098:JPC131100 JPA131110:JPC131112 JPA196634:JPC196636 JPA196646:JPC196648 JPA262170:JPC262172 JPA262182:JPC262184 JPA327706:JPC327708 JPA327718:JPC327720 JPA393242:JPC393244 JPA393254:JPC393256 JPA458778:JPC458780 JPA458790:JPC458792 JPA524314:JPC524316 JPA524326:JPC524328 JPA589850:JPC589852 JPA589862:JPC589864 JPA655386:JPC655388 JPA655398:JPC655400 JPA720922:JPC720924 JPA720934:JPC720936 JPA786458:JPC786460 JPA786470:JPC786472 JPA851994:JPC851996 JPA852006:JPC852008 JPA917530:JPC917532 JPA917542:JPC917544 JPA983066:JPC983068 JPA983078:JPC983080 JPI61:JPK64 JPI65597:JPK65600 JPI131133:JPK131136 JPI196669:JPK196672 JPI262205:JPK262208 JPI327741:JPK327744 JPI393277:JPK393280 JPI458813:JPK458816 JPI524349:JPK524352 JPI589885:JPK589888 JPI655421:JPK655424 JPI720957:JPK720960 JPI786493:JPK786496 JPI852029:JPK852032 JPI917565:JPK917568 JPI983101:JPK983104 JPQ46 JPQ65582 JPQ131118 JPQ196654 JPQ262190 JPQ327726 JPQ393262 JPQ458798 JPQ524334 JPQ589870 JPQ655406 JPQ720942 JPQ786478 JPQ852014 JPQ917550 JPQ983086 JYW26:JYY28 JYW38:JYY40 JYW65562:JYY65564 JYW65574:JYY65576 JYW131098:JYY131100 JYW131110:JYY131112 JYW196634:JYY196636 JYW196646:JYY196648 JYW262170:JYY262172 JYW262182:JYY262184 JYW327706:JYY327708 JYW327718:JYY327720 JYW393242:JYY393244 JYW393254:JYY393256 JYW458778:JYY458780 JYW458790:JYY458792 JYW524314:JYY524316 JYW524326:JYY524328 JYW589850:JYY589852 JYW589862:JYY589864 JYW655386:JYY655388 JYW655398:JYY655400 JYW720922:JYY720924 JYW720934:JYY720936 JYW786458:JYY786460 JYW786470:JYY786472 JYW851994:JYY851996 JYW852006:JYY852008 JYW917530:JYY917532 JYW917542:JYY917544 JYW983066:JYY983068 JYW983078:JYY983080 JZE61:JZG64 JZE65597:JZG65600 JZE131133:JZG131136 JZE196669:JZG196672 JZE262205:JZG262208 JZE327741:JZG327744 JZE393277:JZG393280 JZE458813:JZG458816 JZE524349:JZG524352 JZE589885:JZG589888 JZE655421:JZG655424 JZE720957:JZG720960 JZE786493:JZG786496 JZE852029:JZG852032 JZE917565:JZG917568 JZE983101:JZG983104 JZM46 JZM65582 JZM131118 JZM196654 JZM262190 JZM327726 JZM393262 JZM458798 JZM524334 JZM589870 JZM655406 JZM720942 JZM786478 JZM852014 JZM917550 JZM983086 KIS26:KIU28 KIS38:KIU40 KIS65562:KIU65564 KIS65574:KIU65576 KIS131098:KIU131100 KIS131110:KIU131112 KIS196634:KIU196636 KIS196646:KIU196648 KIS262170:KIU262172 KIS262182:KIU262184 KIS327706:KIU327708 KIS327718:KIU327720 KIS393242:KIU393244 KIS393254:KIU393256 KIS458778:KIU458780 KIS458790:KIU458792 KIS524314:KIU524316 KIS524326:KIU524328 KIS589850:KIU589852 KIS589862:KIU589864 KIS655386:KIU655388 KIS655398:KIU655400 KIS720922:KIU720924 KIS720934:KIU720936 KIS786458:KIU786460 KIS786470:KIU786472 KIS851994:KIU851996 KIS852006:KIU852008 KIS917530:KIU917532 KIS917542:KIU917544 KIS983066:KIU983068 KIS983078:KIU983080 KJA61:KJC64 KJA65597:KJC65600 KJA131133:KJC131136 KJA196669:KJC196672 KJA262205:KJC262208 KJA327741:KJC327744 KJA393277:KJC393280 KJA458813:KJC458816 KJA524349:KJC524352 KJA589885:KJC589888 KJA655421:KJC655424 KJA720957:KJC720960 KJA786493:KJC786496 KJA852029:KJC852032 KJA917565:KJC917568 KJA983101:KJC983104 KJI46 KJI65582 KJI131118 KJI196654 KJI262190 KJI327726 KJI393262 KJI458798 KJI524334 KJI589870 KJI655406 KJI720942 KJI786478 KJI852014 KJI917550 KJI983086 KSO26:KSQ28 KSO38:KSQ40 KSO65562:KSQ65564 KSO65574:KSQ65576 KSO131098:KSQ131100 KSO131110:KSQ131112 KSO196634:KSQ196636 KSO196646:KSQ196648 KSO262170:KSQ262172 KSO262182:KSQ262184 KSO327706:KSQ327708 KSO327718:KSQ327720 KSO393242:KSQ393244 KSO393254:KSQ393256 KSO458778:KSQ458780 KSO458790:KSQ458792 KSO524314:KSQ524316 KSO524326:KSQ524328 KSO589850:KSQ589852 KSO589862:KSQ589864 KSO655386:KSQ655388 KSO655398:KSQ655400 KSO720922:KSQ720924 KSO720934:KSQ720936 KSO786458:KSQ786460 KSO786470:KSQ786472 KSO851994:KSQ851996 KSO852006:KSQ852008 KSO917530:KSQ917532 KSO917542:KSQ917544 KSO983066:KSQ983068 KSO983078:KSQ983080 KSW61:KSY64 KSW65597:KSY65600 KSW131133:KSY131136 KSW196669:KSY196672 KSW262205:KSY262208 KSW327741:KSY327744 KSW393277:KSY393280 KSW458813:KSY458816 KSW524349:KSY524352 KSW589885:KSY589888 KSW655421:KSY655424 KSW720957:KSY720960 KSW786493:KSY786496 KSW852029:KSY852032 KSW917565:KSY917568 KSW983101:KSY983104 KTE46 KTE65582 KTE131118 KTE196654 KTE262190 KTE327726 KTE393262 KTE458798 KTE524334 KTE589870 KTE655406 KTE720942 KTE786478 KTE852014 KTE917550 KTE983086 LCK26:LCM28 LCK38:LCM40 LCK65562:LCM65564 LCK65574:LCM65576 LCK131098:LCM131100 LCK131110:LCM131112 LCK196634:LCM196636 LCK196646:LCM196648 LCK262170:LCM262172 LCK262182:LCM262184 LCK327706:LCM327708 LCK327718:LCM327720 LCK393242:LCM393244 LCK393254:LCM393256 LCK458778:LCM458780 LCK458790:LCM458792 LCK524314:LCM524316 LCK524326:LCM524328 LCK589850:LCM589852 LCK589862:LCM589864 LCK655386:LCM655388 LCK655398:LCM655400 LCK720922:LCM720924 LCK720934:LCM720936 LCK786458:LCM786460 LCK786470:LCM786472 LCK851994:LCM851996 LCK852006:LCM852008 LCK917530:LCM917532 LCK917542:LCM917544 LCK983066:LCM983068 LCK983078:LCM983080 LCS61:LCU64 LCS65597:LCU65600 LCS131133:LCU131136 LCS196669:LCU196672 LCS262205:LCU262208 LCS327741:LCU327744 LCS393277:LCU393280 LCS458813:LCU458816 LCS524349:LCU524352 LCS589885:LCU589888 LCS655421:LCU655424 LCS720957:LCU720960 LCS786493:LCU786496 LCS852029:LCU852032 LCS917565:LCU917568 LCS983101:LCU983104 LDA46 LDA65582 LDA131118 LDA196654 LDA262190 LDA327726 LDA393262 LDA458798 LDA524334 LDA589870 LDA655406 LDA720942 LDA786478 LDA852014 LDA917550 LDA983086 LMG26:LMI28 LMG38:LMI40 LMG65562:LMI65564 LMG65574:LMI65576 LMG131098:LMI131100 LMG131110:LMI131112 LMG196634:LMI196636 LMG196646:LMI196648 LMG262170:LMI262172 LMG262182:LMI262184 LMG327706:LMI327708 LMG327718:LMI327720 LMG393242:LMI393244 LMG393254:LMI393256 LMG458778:LMI458780 LMG458790:LMI458792 LMG524314:LMI524316 LMG524326:LMI524328 LMG589850:LMI589852 LMG589862:LMI589864 LMG655386:LMI655388 LMG655398:LMI655400 LMG720922:LMI720924 LMG720934:LMI720936 LMG786458:LMI786460 LMG786470:LMI786472 LMG851994:LMI851996 LMG852006:LMI852008 LMG917530:LMI917532 LMG917542:LMI917544 LMG983066:LMI983068 LMG983078:LMI983080 LMO61:LMQ64 LMO65597:LMQ65600 LMO131133:LMQ131136 LMO196669:LMQ196672 LMO262205:LMQ262208 LMO327741:LMQ327744 LMO393277:LMQ393280 LMO458813:LMQ458816 LMO524349:LMQ524352 LMO589885:LMQ589888 LMO655421:LMQ655424 LMO720957:LMQ720960 LMO786493:LMQ786496 LMO852029:LMQ852032 LMO917565:LMQ917568 LMO983101:LMQ983104 LMW46 LMW65582 LMW131118 LMW196654 LMW262190 LMW327726 LMW393262 LMW458798 LMW524334 LMW589870 LMW655406 LMW720942 LMW786478 LMW852014 LMW917550 LMW983086 LWC26:LWE28 LWC38:LWE40 LWC65562:LWE65564 LWC65574:LWE65576 LWC131098:LWE131100 LWC131110:LWE131112 LWC196634:LWE196636 LWC196646:LWE196648 LWC262170:LWE262172 LWC262182:LWE262184 LWC327706:LWE327708 LWC327718:LWE327720 LWC393242:LWE393244 LWC393254:LWE393256 LWC458778:LWE458780 LWC458790:LWE458792 LWC524314:LWE524316 LWC524326:LWE524328 LWC589850:LWE589852 LWC589862:LWE589864 LWC655386:LWE655388 LWC655398:LWE655400 LWC720922:LWE720924 LWC720934:LWE720936 LWC786458:LWE786460 LWC786470:LWE786472 LWC851994:LWE851996 LWC852006:LWE852008 LWC917530:LWE917532 LWC917542:LWE917544 LWC983066:LWE983068 LWC983078:LWE983080 LWK61:LWM64 LWK65597:LWM65600 LWK131133:LWM131136 LWK196669:LWM196672 LWK262205:LWM262208 LWK327741:LWM327744 LWK393277:LWM393280 LWK458813:LWM458816 LWK524349:LWM524352 LWK589885:LWM589888 LWK655421:LWM655424 LWK720957:LWM720960 LWK786493:LWM786496 LWK852029:LWM852032 LWK917565:LWM917568 LWK983101:LWM983104 LWS46 LWS65582 LWS131118 LWS196654 LWS262190 LWS327726 LWS393262 LWS458798 LWS524334 LWS589870 LWS655406 LWS720942 LWS786478 LWS852014 LWS917550 LWS983086 MFY26:MGA28 MFY38:MGA40 MFY65562:MGA65564 MFY65574:MGA65576 MFY131098:MGA131100 MFY131110:MGA131112 MFY196634:MGA196636 MFY196646:MGA196648 MFY262170:MGA262172 MFY262182:MGA262184 MFY327706:MGA327708 MFY327718:MGA327720 MFY393242:MGA393244 MFY393254:MGA393256 MFY458778:MGA458780 MFY458790:MGA458792 MFY524314:MGA524316 MFY524326:MGA524328 MFY589850:MGA589852 MFY589862:MGA589864 MFY655386:MGA655388 MFY655398:MGA655400 MFY720922:MGA720924 MFY720934:MGA720936 MFY786458:MGA786460 MFY786470:MGA786472 MFY851994:MGA851996 MFY852006:MGA852008 MFY917530:MGA917532 MFY917542:MGA917544 MFY983066:MGA983068 MFY983078:MGA983080 MGG61:MGI64 MGG65597:MGI65600 MGG131133:MGI131136 MGG196669:MGI196672 MGG262205:MGI262208 MGG327741:MGI327744 MGG393277:MGI393280 MGG458813:MGI458816 MGG524349:MGI524352 MGG589885:MGI589888 MGG655421:MGI655424 MGG720957:MGI720960 MGG786493:MGI786496 MGG852029:MGI852032 MGG917565:MGI917568 MGG983101:MGI983104 MGO46 MGO65582 MGO131118 MGO196654 MGO262190 MGO327726 MGO393262 MGO458798 MGO524334 MGO589870 MGO655406 MGO720942 MGO786478 MGO852014 MGO917550 MGO983086 MPU26:MPW28 MPU38:MPW40 MPU65562:MPW65564 MPU65574:MPW65576 MPU131098:MPW131100 MPU131110:MPW131112 MPU196634:MPW196636 MPU196646:MPW196648 MPU262170:MPW262172 MPU262182:MPW262184 MPU327706:MPW327708 MPU327718:MPW327720 MPU393242:MPW393244 MPU393254:MPW393256 MPU458778:MPW458780 MPU458790:MPW458792 MPU524314:MPW524316 MPU524326:MPW524328 MPU589850:MPW589852 MPU589862:MPW589864 MPU655386:MPW655388 MPU655398:MPW655400 MPU720922:MPW720924 MPU720934:MPW720936 MPU786458:MPW786460 MPU786470:MPW786472 MPU851994:MPW851996 MPU852006:MPW852008 MPU917530:MPW917532 MPU917542:MPW917544 MPU983066:MPW983068 MPU983078:MPW983080 MQC61:MQE64 MQC65597:MQE65600 MQC131133:MQE131136 MQC196669:MQE196672 MQC262205:MQE262208 MQC327741:MQE327744 MQC393277:MQE393280 MQC458813:MQE458816 MQC524349:MQE524352 MQC589885:MQE589888 MQC655421:MQE655424 MQC720957:MQE720960 MQC786493:MQE786496 MQC852029:MQE852032 MQC917565:MQE917568 MQC983101:MQE983104 MQK46 MQK65582 MQK131118 MQK196654 MQK262190 MQK327726 MQK393262 MQK458798 MQK524334 MQK589870 MQK655406 MQK720942 MQK786478 MQK852014 MQK917550 MQK983086 MZQ26:MZS28 MZQ38:MZS40 MZQ65562:MZS65564 MZQ65574:MZS65576 MZQ131098:MZS131100 MZQ131110:MZS131112 MZQ196634:MZS196636 MZQ196646:MZS196648 MZQ262170:MZS262172 MZQ262182:MZS262184 MZQ327706:MZS327708 MZQ327718:MZS327720 MZQ393242:MZS393244 MZQ393254:MZS393256 MZQ458778:MZS458780 MZQ458790:MZS458792 MZQ524314:MZS524316 MZQ524326:MZS524328 MZQ589850:MZS589852 MZQ589862:MZS589864 MZQ655386:MZS655388 MZQ655398:MZS655400 MZQ720922:MZS720924 MZQ720934:MZS720936 MZQ786458:MZS786460 MZQ786470:MZS786472 MZQ851994:MZS851996 MZQ852006:MZS852008 MZQ917530:MZS917532 MZQ917542:MZS917544 MZQ983066:MZS983068 MZQ983078:MZS983080 MZY61:NAA64 MZY65597:NAA65600 MZY131133:NAA131136 MZY196669:NAA196672 MZY262205:NAA262208 MZY327741:NAA327744 MZY393277:NAA393280 MZY458813:NAA458816 MZY524349:NAA524352 MZY589885:NAA589888 MZY655421:NAA655424 MZY720957:NAA720960 MZY786493:NAA786496 MZY852029:NAA852032 MZY917565:NAA917568 MZY983101:NAA983104 NAG46 NAG65582 NAG131118 NAG196654 NAG262190 NAG327726 NAG393262 NAG458798 NAG524334 NAG589870 NAG655406 NAG720942 NAG786478 NAG852014 NAG917550 NAG983086 NJM26:NJO28 NJM38:NJO40 NJM65562:NJO65564 NJM65574:NJO65576 NJM131098:NJO131100 NJM131110:NJO131112 NJM196634:NJO196636 NJM196646:NJO196648 NJM262170:NJO262172 NJM262182:NJO262184 NJM327706:NJO327708 NJM327718:NJO327720 NJM393242:NJO393244 NJM393254:NJO393256 NJM458778:NJO458780 NJM458790:NJO458792 NJM524314:NJO524316 NJM524326:NJO524328 NJM589850:NJO589852 NJM589862:NJO589864 NJM655386:NJO655388 NJM655398:NJO655400 NJM720922:NJO720924 NJM720934:NJO720936 NJM786458:NJO786460 NJM786470:NJO786472 NJM851994:NJO851996 NJM852006:NJO852008 NJM917530:NJO917532 NJM917542:NJO917544 NJM983066:NJO983068 NJM983078:NJO983080 NJU61:NJW64 NJU65597:NJW65600 NJU131133:NJW131136 NJU196669:NJW196672 NJU262205:NJW262208 NJU327741:NJW327744 NJU393277:NJW393280 NJU458813:NJW458816 NJU524349:NJW524352 NJU589885:NJW589888 NJU655421:NJW655424 NJU720957:NJW720960 NJU786493:NJW786496 NJU852029:NJW852032 NJU917565:NJW917568 NJU983101:NJW983104 NKC46 NKC65582 NKC131118 NKC196654 NKC262190 NKC327726 NKC393262 NKC458798 NKC524334 NKC589870 NKC655406 NKC720942 NKC786478 NKC852014 NKC917550 NKC983086 NTI26:NTK28 NTI38:NTK40 NTI65562:NTK65564 NTI65574:NTK65576 NTI131098:NTK131100 NTI131110:NTK131112 NTI196634:NTK196636 NTI196646:NTK196648 NTI262170:NTK262172 NTI262182:NTK262184 NTI327706:NTK327708 NTI327718:NTK327720 NTI393242:NTK393244 NTI393254:NTK393256 NTI458778:NTK458780 NTI458790:NTK458792 NTI524314:NTK524316 NTI524326:NTK524328 NTI589850:NTK589852 NTI589862:NTK589864 NTI655386:NTK655388 NTI655398:NTK655400 NTI720922:NTK720924 NTI720934:NTK720936 NTI786458:NTK786460 NTI786470:NTK786472 NTI851994:NTK851996 NTI852006:NTK852008 NTI917530:NTK917532 NTI917542:NTK917544 NTI983066:NTK983068 NTI983078:NTK983080 NTQ61:NTS64 NTQ65597:NTS65600 NTQ131133:NTS131136 NTQ196669:NTS196672 NTQ262205:NTS262208 NTQ327741:NTS327744 NTQ393277:NTS393280 NTQ458813:NTS458816 NTQ524349:NTS524352 NTQ589885:NTS589888 NTQ655421:NTS655424 NTQ720957:NTS720960 NTQ786493:NTS786496 NTQ852029:NTS852032 NTQ917565:NTS917568 NTQ983101:NTS983104 NTY46 NTY65582 NTY131118 NTY196654 NTY262190 NTY327726 NTY393262 NTY458798 NTY524334 NTY589870 NTY655406 NTY720942 NTY786478 NTY852014 NTY917550 NTY983086 ODE26:ODG28 ODE38:ODG40 ODE65562:ODG65564 ODE65574:ODG65576 ODE131098:ODG131100 ODE131110:ODG131112 ODE196634:ODG196636 ODE196646:ODG196648 ODE262170:ODG262172 ODE262182:ODG262184 ODE327706:ODG327708 ODE327718:ODG327720 ODE393242:ODG393244 ODE393254:ODG393256 ODE458778:ODG458780 ODE458790:ODG458792 ODE524314:ODG524316 ODE524326:ODG524328 ODE589850:ODG589852 ODE589862:ODG589864 ODE655386:ODG655388 ODE655398:ODG655400 ODE720922:ODG720924 ODE720934:ODG720936 ODE786458:ODG786460 ODE786470:ODG786472 ODE851994:ODG851996 ODE852006:ODG852008 ODE917530:ODG917532 ODE917542:ODG917544 ODE983066:ODG983068 ODE983078:ODG983080 ODM61:ODO64 ODM65597:ODO65600 ODM131133:ODO131136 ODM196669:ODO196672 ODM262205:ODO262208 ODM327741:ODO327744 ODM393277:ODO393280 ODM458813:ODO458816 ODM524349:ODO524352 ODM589885:ODO589888 ODM655421:ODO655424 ODM720957:ODO720960 ODM786493:ODO786496 ODM852029:ODO852032 ODM917565:ODO917568 ODM983101:ODO983104 ODU46 ODU65582 ODU131118 ODU196654 ODU262190 ODU327726 ODU393262 ODU458798 ODU524334 ODU589870 ODU655406 ODU720942 ODU786478 ODU852014 ODU917550 ODU983086 ONA26:ONC28 ONA38:ONC40 ONA65562:ONC65564 ONA65574:ONC65576 ONA131098:ONC131100 ONA131110:ONC131112 ONA196634:ONC196636 ONA196646:ONC196648 ONA262170:ONC262172 ONA262182:ONC262184 ONA327706:ONC327708 ONA327718:ONC327720 ONA393242:ONC393244 ONA393254:ONC393256 ONA458778:ONC458780 ONA458790:ONC458792 ONA524314:ONC524316 ONA524326:ONC524328 ONA589850:ONC589852 ONA589862:ONC589864 ONA655386:ONC655388 ONA655398:ONC655400 ONA720922:ONC720924 ONA720934:ONC720936 ONA786458:ONC786460 ONA786470:ONC786472 ONA851994:ONC851996 ONA852006:ONC852008 ONA917530:ONC917532 ONA917542:ONC917544 ONA983066:ONC983068 ONA983078:ONC983080 ONI61:ONK64 ONI65597:ONK65600 ONI131133:ONK131136 ONI196669:ONK196672 ONI262205:ONK262208 ONI327741:ONK327744 ONI393277:ONK393280 ONI458813:ONK458816 ONI524349:ONK524352 ONI589885:ONK589888 ONI655421:ONK655424 ONI720957:ONK720960 ONI786493:ONK786496 ONI852029:ONK852032 ONI917565:ONK917568 ONI983101:ONK983104 ONQ46 ONQ65582 ONQ131118 ONQ196654 ONQ262190 ONQ327726 ONQ393262 ONQ458798 ONQ524334 ONQ589870 ONQ655406 ONQ720942 ONQ786478 ONQ852014 ONQ917550 ONQ983086 OWW26:OWY28 OWW38:OWY40 OWW65562:OWY65564 OWW65574:OWY65576 OWW131098:OWY131100 OWW131110:OWY131112 OWW196634:OWY196636 OWW196646:OWY196648 OWW262170:OWY262172 OWW262182:OWY262184 OWW327706:OWY327708 OWW327718:OWY327720 OWW393242:OWY393244 OWW393254:OWY393256 OWW458778:OWY458780 OWW458790:OWY458792 OWW524314:OWY524316 OWW524326:OWY524328 OWW589850:OWY589852 OWW589862:OWY589864 OWW655386:OWY655388 OWW655398:OWY655400 OWW720922:OWY720924 OWW720934:OWY720936 OWW786458:OWY786460 OWW786470:OWY786472 OWW851994:OWY851996 OWW852006:OWY852008 OWW917530:OWY917532 OWW917542:OWY917544 OWW983066:OWY983068 OWW983078:OWY983080 OXE61:OXG64 OXE65597:OXG65600 OXE131133:OXG131136 OXE196669:OXG196672 OXE262205:OXG262208 OXE327741:OXG327744 OXE393277:OXG393280 OXE458813:OXG458816 OXE524349:OXG524352 OXE589885:OXG589888 OXE655421:OXG655424 OXE720957:OXG720960 OXE786493:OXG786496 OXE852029:OXG852032 OXE917565:OXG917568 OXE983101:OXG983104 OXM46 OXM65582 OXM131118 OXM196654 OXM262190 OXM327726 OXM393262 OXM458798 OXM524334 OXM589870 OXM655406 OXM720942 OXM786478 OXM852014 OXM917550 OXM983086 PGS26:PGU28 PGS38:PGU40 PGS65562:PGU65564 PGS65574:PGU65576 PGS131098:PGU131100 PGS131110:PGU131112 PGS196634:PGU196636 PGS196646:PGU196648 PGS262170:PGU262172 PGS262182:PGU262184 PGS327706:PGU327708 PGS327718:PGU327720 PGS393242:PGU393244 PGS393254:PGU393256 PGS458778:PGU458780 PGS458790:PGU458792 PGS524314:PGU524316 PGS524326:PGU524328 PGS589850:PGU589852 PGS589862:PGU589864 PGS655386:PGU655388 PGS655398:PGU655400 PGS720922:PGU720924 PGS720934:PGU720936 PGS786458:PGU786460 PGS786470:PGU786472 PGS851994:PGU851996 PGS852006:PGU852008 PGS917530:PGU917532 PGS917542:PGU917544 PGS983066:PGU983068 PGS983078:PGU983080 PHA61:PHC64 PHA65597:PHC65600 PHA131133:PHC131136 PHA196669:PHC196672 PHA262205:PHC262208 PHA327741:PHC327744 PHA393277:PHC393280 PHA458813:PHC458816 PHA524349:PHC524352 PHA589885:PHC589888 PHA655421:PHC655424 PHA720957:PHC720960 PHA786493:PHC786496 PHA852029:PHC852032 PHA917565:PHC917568 PHA983101:PHC983104 PHI46 PHI65582 PHI131118 PHI196654 PHI262190 PHI327726 PHI393262 PHI458798 PHI524334 PHI589870 PHI655406 PHI720942 PHI786478 PHI852014 PHI917550 PHI983086 PQO26:PQQ28 PQO38:PQQ40 PQO65562:PQQ65564 PQO65574:PQQ65576 PQO131098:PQQ131100 PQO131110:PQQ131112 PQO196634:PQQ196636 PQO196646:PQQ196648 PQO262170:PQQ262172 PQO262182:PQQ262184 PQO327706:PQQ327708 PQO327718:PQQ327720 PQO393242:PQQ393244 PQO393254:PQQ393256 PQO458778:PQQ458780 PQO458790:PQQ458792 PQO524314:PQQ524316 PQO524326:PQQ524328 PQO589850:PQQ589852 PQO589862:PQQ589864 PQO655386:PQQ655388 PQO655398:PQQ655400 PQO720922:PQQ720924 PQO720934:PQQ720936 PQO786458:PQQ786460 PQO786470:PQQ786472 PQO851994:PQQ851996 PQO852006:PQQ852008 PQO917530:PQQ917532 PQO917542:PQQ917544 PQO983066:PQQ983068 PQO983078:PQQ983080 PQW61:PQY64 PQW65597:PQY65600 PQW131133:PQY131136 PQW196669:PQY196672 PQW262205:PQY262208 PQW327741:PQY327744 PQW393277:PQY393280 PQW458813:PQY458816 PQW524349:PQY524352 PQW589885:PQY589888 PQW655421:PQY655424 PQW720957:PQY720960 PQW786493:PQY786496 PQW852029:PQY852032 PQW917565:PQY917568 PQW983101:PQY983104 PRE46 PRE65582 PRE131118 PRE196654 PRE262190 PRE327726 PRE393262 PRE458798 PRE524334 PRE589870 PRE655406 PRE720942 PRE786478 PRE852014 PRE917550 PRE983086 QAK26:QAM28 QAK38:QAM40 QAK65562:QAM65564 QAK65574:QAM65576 QAK131098:QAM131100 QAK131110:QAM131112 QAK196634:QAM196636 QAK196646:QAM196648 QAK262170:QAM262172 QAK262182:QAM262184 QAK327706:QAM327708 QAK327718:QAM327720 QAK393242:QAM393244 QAK393254:QAM393256 QAK458778:QAM458780 QAK458790:QAM458792 QAK524314:QAM524316 QAK524326:QAM524328 QAK589850:QAM589852 QAK589862:QAM589864 QAK655386:QAM655388 QAK655398:QAM655400 QAK720922:QAM720924 QAK720934:QAM720936 QAK786458:QAM786460 QAK786470:QAM786472 QAK851994:QAM851996 QAK852006:QAM852008 QAK917530:QAM917532 QAK917542:QAM917544 QAK983066:QAM983068 QAK983078:QAM983080 QAS61:QAU64 QAS65597:QAU65600 QAS131133:QAU131136 QAS196669:QAU196672 QAS262205:QAU262208 QAS327741:QAU327744 QAS393277:QAU393280 QAS458813:QAU458816 QAS524349:QAU524352 QAS589885:QAU589888 QAS655421:QAU655424 QAS720957:QAU720960 QAS786493:QAU786496 QAS852029:QAU852032 QAS917565:QAU917568 QAS983101:QAU983104 QBA46 QBA65582 QBA131118 QBA196654 QBA262190 QBA327726 QBA393262 QBA458798 QBA524334 QBA589870 QBA655406 QBA720942 QBA786478 QBA852014 QBA917550 QBA983086 QKG26:QKI28 QKG38:QKI40 QKG65562:QKI65564 QKG65574:QKI65576 QKG131098:QKI131100 QKG131110:QKI131112 QKG196634:QKI196636 QKG196646:QKI196648 QKG262170:QKI262172 QKG262182:QKI262184 QKG327706:QKI327708 QKG327718:QKI327720 QKG393242:QKI393244 QKG393254:QKI393256 QKG458778:QKI458780 QKG458790:QKI458792 QKG524314:QKI524316 QKG524326:QKI524328 QKG589850:QKI589852 QKG589862:QKI589864 QKG655386:QKI655388 QKG655398:QKI655400 QKG720922:QKI720924 QKG720934:QKI720936 QKG786458:QKI786460 QKG786470:QKI786472 QKG851994:QKI851996 QKG852006:QKI852008 QKG917530:QKI917532 QKG917542:QKI917544 QKG983066:QKI983068 QKG983078:QKI983080 QKO61:QKQ64 QKO65597:QKQ65600 QKO131133:QKQ131136 QKO196669:QKQ196672 QKO262205:QKQ262208 QKO327741:QKQ327744 QKO393277:QKQ393280 QKO458813:QKQ458816 QKO524349:QKQ524352 QKO589885:QKQ589888 QKO655421:QKQ655424 QKO720957:QKQ720960 QKO786493:QKQ786496 QKO852029:QKQ852032 QKO917565:QKQ917568 QKO983101:QKQ983104 QKW46 QKW65582 QKW131118 QKW196654 QKW262190 QKW327726 QKW393262 QKW458798 QKW524334 QKW589870 QKW655406 QKW720942 QKW786478 QKW852014 QKW917550 QKW983086 QUC26:QUE28 QUC38:QUE40 QUC65562:QUE65564 QUC65574:QUE65576 QUC131098:QUE131100 QUC131110:QUE131112 QUC196634:QUE196636 QUC196646:QUE196648 QUC262170:QUE262172 QUC262182:QUE262184 QUC327706:QUE327708 QUC327718:QUE327720 QUC393242:QUE393244 QUC393254:QUE393256 QUC458778:QUE458780 QUC458790:QUE458792 QUC524314:QUE524316 QUC524326:QUE524328 QUC589850:QUE589852 QUC589862:QUE589864 QUC655386:QUE655388 QUC655398:QUE655400 QUC720922:QUE720924 QUC720934:QUE720936 QUC786458:QUE786460 QUC786470:QUE786472 QUC851994:QUE851996 QUC852006:QUE852008 QUC917530:QUE917532 QUC917542:QUE917544 QUC983066:QUE983068 QUC983078:QUE983080 QUK61:QUM64 QUK65597:QUM65600 QUK131133:QUM131136 QUK196669:QUM196672 QUK262205:QUM262208 QUK327741:QUM327744 QUK393277:QUM393280 QUK458813:QUM458816 QUK524349:QUM524352 QUK589885:QUM589888 QUK655421:QUM655424 QUK720957:QUM720960 QUK786493:QUM786496 QUK852029:QUM852032 QUK917565:QUM917568 QUK983101:QUM983104 QUS46 QUS65582 QUS131118 QUS196654 QUS262190 QUS327726 QUS393262 QUS458798 QUS524334 QUS589870 QUS655406 QUS720942 QUS786478 QUS852014 QUS917550 QUS983086 RDY26:REA28 RDY38:REA40 RDY65562:REA65564 RDY65574:REA65576 RDY131098:REA131100 RDY131110:REA131112 RDY196634:REA196636 RDY196646:REA196648 RDY262170:REA262172 RDY262182:REA262184 RDY327706:REA327708 RDY327718:REA327720 RDY393242:REA393244 RDY393254:REA393256 RDY458778:REA458780 RDY458790:REA458792 RDY524314:REA524316 RDY524326:REA524328 RDY589850:REA589852 RDY589862:REA589864 RDY655386:REA655388 RDY655398:REA655400 RDY720922:REA720924 RDY720934:REA720936 RDY786458:REA786460 RDY786470:REA786472 RDY851994:REA851996 RDY852006:REA852008 RDY917530:REA917532 RDY917542:REA917544 RDY983066:REA983068 RDY983078:REA983080 REG61:REI64 REG65597:REI65600 REG131133:REI131136 REG196669:REI196672 REG262205:REI262208 REG327741:REI327744 REG393277:REI393280 REG458813:REI458816 REG524349:REI524352 REG589885:REI589888 REG655421:REI655424 REG720957:REI720960 REG786493:REI786496 REG852029:REI852032 REG917565:REI917568 REG983101:REI983104 REO46 REO65582 REO131118 REO196654 REO262190 REO327726 REO393262 REO458798 REO524334 REO589870 REO655406 REO720942 REO786478 REO852014 REO917550 REO983086 RNU26:RNW28 RNU38:RNW40 RNU65562:RNW65564 RNU65574:RNW65576 RNU131098:RNW131100 RNU131110:RNW131112 RNU196634:RNW196636 RNU196646:RNW196648 RNU262170:RNW262172 RNU262182:RNW262184 RNU327706:RNW327708 RNU327718:RNW327720 RNU393242:RNW393244 RNU393254:RNW393256 RNU458778:RNW458780 RNU458790:RNW458792 RNU524314:RNW524316 RNU524326:RNW524328 RNU589850:RNW589852 RNU589862:RNW589864 RNU655386:RNW655388 RNU655398:RNW655400 RNU720922:RNW720924 RNU720934:RNW720936 RNU786458:RNW786460 RNU786470:RNW786472 RNU851994:RNW851996 RNU852006:RNW852008 RNU917530:RNW917532 RNU917542:RNW917544 RNU983066:RNW983068 RNU983078:RNW983080 ROC61:ROE64 ROC65597:ROE65600 ROC131133:ROE131136 ROC196669:ROE196672 ROC262205:ROE262208 ROC327741:ROE327744 ROC393277:ROE393280 ROC458813:ROE458816 ROC524349:ROE524352 ROC589885:ROE589888 ROC655421:ROE655424 ROC720957:ROE720960 ROC786493:ROE786496 ROC852029:ROE852032 ROC917565:ROE917568 ROC983101:ROE983104 ROK46 ROK65582 ROK131118 ROK196654 ROK262190 ROK327726 ROK393262 ROK458798 ROK524334 ROK589870 ROK655406 ROK720942 ROK786478 ROK852014 ROK917550 ROK983086 RXQ26:RXS28 RXQ38:RXS40 RXQ65562:RXS65564 RXQ65574:RXS65576 RXQ131098:RXS131100 RXQ131110:RXS131112 RXQ196634:RXS196636 RXQ196646:RXS196648 RXQ262170:RXS262172 RXQ262182:RXS262184 RXQ327706:RXS327708 RXQ327718:RXS327720 RXQ393242:RXS393244 RXQ393254:RXS393256 RXQ458778:RXS458780 RXQ458790:RXS458792 RXQ524314:RXS524316 RXQ524326:RXS524328 RXQ589850:RXS589852 RXQ589862:RXS589864 RXQ655386:RXS655388 RXQ655398:RXS655400 RXQ720922:RXS720924 RXQ720934:RXS720936 RXQ786458:RXS786460 RXQ786470:RXS786472 RXQ851994:RXS851996 RXQ852006:RXS852008 RXQ917530:RXS917532 RXQ917542:RXS917544 RXQ983066:RXS983068 RXQ983078:RXS983080 RXY61:RYA64 RXY65597:RYA65600 RXY131133:RYA131136 RXY196669:RYA196672 RXY262205:RYA262208 RXY327741:RYA327744 RXY393277:RYA393280 RXY458813:RYA458816 RXY524349:RYA524352 RXY589885:RYA589888 RXY655421:RYA655424 RXY720957:RYA720960 RXY786493:RYA786496 RXY852029:RYA852032 RXY917565:RYA917568 RXY983101:RYA983104 RYG46 RYG65582 RYG131118 RYG196654 RYG262190 RYG327726 RYG393262 RYG458798 RYG524334 RYG589870 RYG655406 RYG720942 RYG786478 RYG852014 RYG917550 RYG983086 SHM26:SHO28 SHM38:SHO40 SHM65562:SHO65564 SHM65574:SHO65576 SHM131098:SHO131100 SHM131110:SHO131112 SHM196634:SHO196636 SHM196646:SHO196648 SHM262170:SHO262172 SHM262182:SHO262184 SHM327706:SHO327708 SHM327718:SHO327720 SHM393242:SHO393244 SHM393254:SHO393256 SHM458778:SHO458780 SHM458790:SHO458792 SHM524314:SHO524316 SHM524326:SHO524328 SHM589850:SHO589852 SHM589862:SHO589864 SHM655386:SHO655388 SHM655398:SHO655400 SHM720922:SHO720924 SHM720934:SHO720936 SHM786458:SHO786460 SHM786470:SHO786472 SHM851994:SHO851996 SHM852006:SHO852008 SHM917530:SHO917532 SHM917542:SHO917544 SHM983066:SHO983068 SHM983078:SHO983080 SHU61:SHW64 SHU65597:SHW65600 SHU131133:SHW131136 SHU196669:SHW196672 SHU262205:SHW262208 SHU327741:SHW327744 SHU393277:SHW393280 SHU458813:SHW458816 SHU524349:SHW524352 SHU589885:SHW589888 SHU655421:SHW655424 SHU720957:SHW720960 SHU786493:SHW786496 SHU852029:SHW852032 SHU917565:SHW917568 SHU983101:SHW983104 SIC46 SIC65582 SIC131118 SIC196654 SIC262190 SIC327726 SIC393262 SIC458798 SIC524334 SIC589870 SIC655406 SIC720942 SIC786478 SIC852014 SIC917550 SIC983086 SRI26:SRK28 SRI38:SRK40 SRI65562:SRK65564 SRI65574:SRK65576 SRI131098:SRK131100 SRI131110:SRK131112 SRI196634:SRK196636 SRI196646:SRK196648 SRI262170:SRK262172 SRI262182:SRK262184 SRI327706:SRK327708 SRI327718:SRK327720 SRI393242:SRK393244 SRI393254:SRK393256 SRI458778:SRK458780 SRI458790:SRK458792 SRI524314:SRK524316 SRI524326:SRK524328 SRI589850:SRK589852 SRI589862:SRK589864 SRI655386:SRK655388 SRI655398:SRK655400 SRI720922:SRK720924 SRI720934:SRK720936 SRI786458:SRK786460 SRI786470:SRK786472 SRI851994:SRK851996 SRI852006:SRK852008 SRI917530:SRK917532 SRI917542:SRK917544 SRI983066:SRK983068 SRI983078:SRK983080 SRQ61:SRS64 SRQ65597:SRS65600 SRQ131133:SRS131136 SRQ196669:SRS196672 SRQ262205:SRS262208 SRQ327741:SRS327744 SRQ393277:SRS393280 SRQ458813:SRS458816 SRQ524349:SRS524352 SRQ589885:SRS589888 SRQ655421:SRS655424 SRQ720957:SRS720960 SRQ786493:SRS786496 SRQ852029:SRS852032 SRQ917565:SRS917568 SRQ983101:SRS983104 SRY46 SRY65582 SRY131118 SRY196654 SRY262190 SRY327726 SRY393262 SRY458798 SRY524334 SRY589870 SRY655406 SRY720942 SRY786478 SRY852014 SRY917550 SRY983086 TBE26:TBG28 TBE38:TBG40 TBE65562:TBG65564 TBE65574:TBG65576 TBE131098:TBG131100 TBE131110:TBG131112 TBE196634:TBG196636 TBE196646:TBG196648 TBE262170:TBG262172 TBE262182:TBG262184 TBE327706:TBG327708 TBE327718:TBG327720 TBE393242:TBG393244 TBE393254:TBG393256 TBE458778:TBG458780 TBE458790:TBG458792 TBE524314:TBG524316 TBE524326:TBG524328 TBE589850:TBG589852 TBE589862:TBG589864 TBE655386:TBG655388 TBE655398:TBG655400 TBE720922:TBG720924 TBE720934:TBG720936 TBE786458:TBG786460 TBE786470:TBG786472 TBE851994:TBG851996 TBE852006:TBG852008 TBE917530:TBG917532 TBE917542:TBG917544 TBE983066:TBG983068 TBE983078:TBG983080 TBM61:TBO64 TBM65597:TBO65600 TBM131133:TBO131136 TBM196669:TBO196672 TBM262205:TBO262208 TBM327741:TBO327744 TBM393277:TBO393280 TBM458813:TBO458816 TBM524349:TBO524352 TBM589885:TBO589888 TBM655421:TBO655424 TBM720957:TBO720960 TBM786493:TBO786496 TBM852029:TBO852032 TBM917565:TBO917568 TBM983101:TBO983104 TBU46 TBU65582 TBU131118 TBU196654 TBU262190 TBU327726 TBU393262 TBU458798 TBU524334 TBU589870 TBU655406 TBU720942 TBU786478 TBU852014 TBU917550 TBU983086 TLA26:TLC28 TLA38:TLC40 TLA65562:TLC65564 TLA65574:TLC65576 TLA131098:TLC131100 TLA131110:TLC131112 TLA196634:TLC196636 TLA196646:TLC196648 TLA262170:TLC262172 TLA262182:TLC262184 TLA327706:TLC327708 TLA327718:TLC327720 TLA393242:TLC393244 TLA393254:TLC393256 TLA458778:TLC458780 TLA458790:TLC458792 TLA524314:TLC524316 TLA524326:TLC524328 TLA589850:TLC589852 TLA589862:TLC589864 TLA655386:TLC655388 TLA655398:TLC655400 TLA720922:TLC720924 TLA720934:TLC720936 TLA786458:TLC786460 TLA786470:TLC786472 TLA851994:TLC851996 TLA852006:TLC852008 TLA917530:TLC917532 TLA917542:TLC917544 TLA983066:TLC983068 TLA983078:TLC983080 TLI61:TLK64 TLI65597:TLK65600 TLI131133:TLK131136 TLI196669:TLK196672 TLI262205:TLK262208 TLI327741:TLK327744 TLI393277:TLK393280 TLI458813:TLK458816 TLI524349:TLK524352 TLI589885:TLK589888 TLI655421:TLK655424 TLI720957:TLK720960 TLI786493:TLK786496 TLI852029:TLK852032 TLI917565:TLK917568 TLI983101:TLK983104 TLQ46 TLQ65582 TLQ131118 TLQ196654 TLQ262190 TLQ327726 TLQ393262 TLQ458798 TLQ524334 TLQ589870 TLQ655406 TLQ720942 TLQ786478 TLQ852014 TLQ917550 TLQ983086 TUW26:TUY28 TUW38:TUY40 TUW65562:TUY65564 TUW65574:TUY65576 TUW131098:TUY131100 TUW131110:TUY131112 TUW196634:TUY196636 TUW196646:TUY196648 TUW262170:TUY262172 TUW262182:TUY262184 TUW327706:TUY327708 TUW327718:TUY327720 TUW393242:TUY393244 TUW393254:TUY393256 TUW458778:TUY458780 TUW458790:TUY458792 TUW524314:TUY524316 TUW524326:TUY524328 TUW589850:TUY589852 TUW589862:TUY589864 TUW655386:TUY655388 TUW655398:TUY655400 TUW720922:TUY720924 TUW720934:TUY720936 TUW786458:TUY786460 TUW786470:TUY786472 TUW851994:TUY851996 TUW852006:TUY852008 TUW917530:TUY917532 TUW917542:TUY917544 TUW983066:TUY983068 TUW983078:TUY983080 TVE61:TVG64 TVE65597:TVG65600 TVE131133:TVG131136 TVE196669:TVG196672 TVE262205:TVG262208 TVE327741:TVG327744 TVE393277:TVG393280 TVE458813:TVG458816 TVE524349:TVG524352 TVE589885:TVG589888 TVE655421:TVG655424 TVE720957:TVG720960 TVE786493:TVG786496 TVE852029:TVG852032 TVE917565:TVG917568 TVE983101:TVG983104 TVM46 TVM65582 TVM131118 TVM196654 TVM262190 TVM327726 TVM393262 TVM458798 TVM524334 TVM589870 TVM655406 TVM720942 TVM786478 TVM852014 TVM917550 TVM983086 UES26:UEU28 UES38:UEU40 UES65562:UEU65564 UES65574:UEU65576 UES131098:UEU131100 UES131110:UEU131112 UES196634:UEU196636 UES196646:UEU196648 UES262170:UEU262172 UES262182:UEU262184 UES327706:UEU327708 UES327718:UEU327720 UES393242:UEU393244 UES393254:UEU393256 UES458778:UEU458780 UES458790:UEU458792 UES524314:UEU524316 UES524326:UEU524328 UES589850:UEU589852 UES589862:UEU589864 UES655386:UEU655388 UES655398:UEU655400 UES720922:UEU720924 UES720934:UEU720936 UES786458:UEU786460 UES786470:UEU786472 UES851994:UEU851996 UES852006:UEU852008 UES917530:UEU917532 UES917542:UEU917544 UES983066:UEU983068 UES983078:UEU983080 UFA61:UFC64 UFA65597:UFC65600 UFA131133:UFC131136 UFA196669:UFC196672 UFA262205:UFC262208 UFA327741:UFC327744 UFA393277:UFC393280 UFA458813:UFC458816 UFA524349:UFC524352 UFA589885:UFC589888 UFA655421:UFC655424 UFA720957:UFC720960 UFA786493:UFC786496 UFA852029:UFC852032 UFA917565:UFC917568 UFA983101:UFC983104 UFI46 UFI65582 UFI131118 UFI196654 UFI262190 UFI327726 UFI393262 UFI458798 UFI524334 UFI589870 UFI655406 UFI720942 UFI786478 UFI852014 UFI917550 UFI983086 UOO26:UOQ28 UOO38:UOQ40 UOO65562:UOQ65564 UOO65574:UOQ65576 UOO131098:UOQ131100 UOO131110:UOQ131112 UOO196634:UOQ196636 UOO196646:UOQ196648 UOO262170:UOQ262172 UOO262182:UOQ262184 UOO327706:UOQ327708 UOO327718:UOQ327720 UOO393242:UOQ393244 UOO393254:UOQ393256 UOO458778:UOQ458780 UOO458790:UOQ458792 UOO524314:UOQ524316 UOO524326:UOQ524328 UOO589850:UOQ589852 UOO589862:UOQ589864 UOO655386:UOQ655388 UOO655398:UOQ655400 UOO720922:UOQ720924 UOO720934:UOQ720936 UOO786458:UOQ786460 UOO786470:UOQ786472 UOO851994:UOQ851996 UOO852006:UOQ852008 UOO917530:UOQ917532 UOO917542:UOQ917544 UOO983066:UOQ983068 UOO983078:UOQ983080 UOW61:UOY64 UOW65597:UOY65600 UOW131133:UOY131136 UOW196669:UOY196672 UOW262205:UOY262208 UOW327741:UOY327744 UOW393277:UOY393280 UOW458813:UOY458816 UOW524349:UOY524352 UOW589885:UOY589888 UOW655421:UOY655424 UOW720957:UOY720960 UOW786493:UOY786496 UOW852029:UOY852032 UOW917565:UOY917568 UOW983101:UOY983104 UPE46 UPE65582 UPE131118 UPE196654 UPE262190 UPE327726 UPE393262 UPE458798 UPE524334 UPE589870 UPE655406 UPE720942 UPE786478 UPE852014 UPE917550 UPE983086 UYK26:UYM28 UYK38:UYM40 UYK65562:UYM65564 UYK65574:UYM65576 UYK131098:UYM131100 UYK131110:UYM131112 UYK196634:UYM196636 UYK196646:UYM196648 UYK262170:UYM262172 UYK262182:UYM262184 UYK327706:UYM327708 UYK327718:UYM327720 UYK393242:UYM393244 UYK393254:UYM393256 UYK458778:UYM458780 UYK458790:UYM458792 UYK524314:UYM524316 UYK524326:UYM524328 UYK589850:UYM589852 UYK589862:UYM589864 UYK655386:UYM655388 UYK655398:UYM655400 UYK720922:UYM720924 UYK720934:UYM720936 UYK786458:UYM786460 UYK786470:UYM786472 UYK851994:UYM851996 UYK852006:UYM852008 UYK917530:UYM917532 UYK917542:UYM917544 UYK983066:UYM983068 UYK983078:UYM983080 UYS61:UYU64 UYS65597:UYU65600 UYS131133:UYU131136 UYS196669:UYU196672 UYS262205:UYU262208 UYS327741:UYU327744 UYS393277:UYU393280 UYS458813:UYU458816 UYS524349:UYU524352 UYS589885:UYU589888 UYS655421:UYU655424 UYS720957:UYU720960 UYS786493:UYU786496 UYS852029:UYU852032 UYS917565:UYU917568 UYS983101:UYU983104 UZA46 UZA65582 UZA131118 UZA196654 UZA262190 UZA327726 UZA393262 UZA458798 UZA524334 UZA589870 UZA655406 UZA720942 UZA786478 UZA852014 UZA917550 UZA983086 VIG26:VII28 VIG38:VII40 VIG65562:VII65564 VIG65574:VII65576 VIG131098:VII131100 VIG131110:VII131112 VIG196634:VII196636 VIG196646:VII196648 VIG262170:VII262172 VIG262182:VII262184 VIG327706:VII327708 VIG327718:VII327720 VIG393242:VII393244 VIG393254:VII393256 VIG458778:VII458780 VIG458790:VII458792 VIG524314:VII524316 VIG524326:VII524328 VIG589850:VII589852 VIG589862:VII589864 VIG655386:VII655388 VIG655398:VII655400 VIG720922:VII720924 VIG720934:VII720936 VIG786458:VII786460 VIG786470:VII786472 VIG851994:VII851996 VIG852006:VII852008 VIG917530:VII917532 VIG917542:VII917544 VIG983066:VII983068 VIG983078:VII983080 VIO61:VIQ64 VIO65597:VIQ65600 VIO131133:VIQ131136 VIO196669:VIQ196672 VIO262205:VIQ262208 VIO327741:VIQ327744 VIO393277:VIQ393280 VIO458813:VIQ458816 VIO524349:VIQ524352 VIO589885:VIQ589888 VIO655421:VIQ655424 VIO720957:VIQ720960 VIO786493:VIQ786496 VIO852029:VIQ852032 VIO917565:VIQ917568 VIO983101:VIQ983104 VIW46 VIW65582 VIW131118 VIW196654 VIW262190 VIW327726 VIW393262 VIW458798 VIW524334 VIW589870 VIW655406 VIW720942 VIW786478 VIW852014 VIW917550 VIW983086 VSC26:VSE28 VSC38:VSE40 VSC65562:VSE65564 VSC65574:VSE65576 VSC131098:VSE131100 VSC131110:VSE131112 VSC196634:VSE196636 VSC196646:VSE196648 VSC262170:VSE262172 VSC262182:VSE262184 VSC327706:VSE327708 VSC327718:VSE327720 VSC393242:VSE393244 VSC393254:VSE393256 VSC458778:VSE458780 VSC458790:VSE458792 VSC524314:VSE524316 VSC524326:VSE524328 VSC589850:VSE589852 VSC589862:VSE589864 VSC655386:VSE655388 VSC655398:VSE655400 VSC720922:VSE720924 VSC720934:VSE720936 VSC786458:VSE786460 VSC786470:VSE786472 VSC851994:VSE851996 VSC852006:VSE852008 VSC917530:VSE917532 VSC917542:VSE917544 VSC983066:VSE983068 VSC983078:VSE983080 VSK61:VSM64 VSK65597:VSM65600 VSK131133:VSM131136 VSK196669:VSM196672 VSK262205:VSM262208 VSK327741:VSM327744 VSK393277:VSM393280 VSK458813:VSM458816 VSK524349:VSM524352 VSK589885:VSM589888 VSK655421:VSM655424 VSK720957:VSM720960 VSK786493:VSM786496 VSK852029:VSM852032 VSK917565:VSM917568 VSK983101:VSM983104 VSS46 VSS65582 VSS131118 VSS196654 VSS262190 VSS327726 VSS393262 VSS458798 VSS524334 VSS589870 VSS655406 VSS720942 VSS786478 VSS852014 VSS917550 VSS983086 WBY26:WCA28 WBY38:WCA40 WBY65562:WCA65564 WBY65574:WCA65576 WBY131098:WCA131100 WBY131110:WCA131112 WBY196634:WCA196636 WBY196646:WCA196648 WBY262170:WCA262172 WBY262182:WCA262184 WBY327706:WCA327708 WBY327718:WCA327720 WBY393242:WCA393244 WBY393254:WCA393256 WBY458778:WCA458780 WBY458790:WCA458792 WBY524314:WCA524316 WBY524326:WCA524328 WBY589850:WCA589852 WBY589862:WCA589864 WBY655386:WCA655388 WBY655398:WCA655400 WBY720922:WCA720924 WBY720934:WCA720936 WBY786458:WCA786460 WBY786470:WCA786472 WBY851994:WCA851996 WBY852006:WCA852008 WBY917530:WCA917532 WBY917542:WCA917544 WBY983066:WCA983068 WBY983078:WCA983080 WCG61:WCI64 WCG65597:WCI65600 WCG131133:WCI131136 WCG196669:WCI196672 WCG262205:WCI262208 WCG327741:WCI327744 WCG393277:WCI393280 WCG458813:WCI458816 WCG524349:WCI524352 WCG589885:WCI589888 WCG655421:WCI655424 WCG720957:WCI720960 WCG786493:WCI786496 WCG852029:WCI852032 WCG917565:WCI917568 WCG983101:WCI983104 WCO46 WCO65582 WCO131118 WCO196654 WCO262190 WCO327726 WCO393262 WCO458798 WCO524334 WCO589870 WCO655406 WCO720942 WCO786478 WCO852014 WCO917550 WCO983086 WLU26:WLW28 WLU38:WLW40 WLU65562:WLW65564 WLU65574:WLW65576 WLU131098:WLW131100 WLU131110:WLW131112 WLU196634:WLW196636 WLU196646:WLW196648 WLU262170:WLW262172 WLU262182:WLW262184 WLU327706:WLW327708 WLU327718:WLW327720 WLU393242:WLW393244 WLU393254:WLW393256 WLU458778:WLW458780 WLU458790:WLW458792 WLU524314:WLW524316 WLU524326:WLW524328 WLU589850:WLW589852 WLU589862:WLW589864 WLU655386:WLW655388 WLU655398:WLW655400 WLU720922:WLW720924 WLU720934:WLW720936 WLU786458:WLW786460 WLU786470:WLW786472 WLU851994:WLW851996 WLU852006:WLW852008 WLU917530:WLW917532 WLU917542:WLW917544 WLU983066:WLW983068 WLU983078:WLW983080 WMC61:WME64 WMC65597:WME65600 WMC131133:WME131136 WMC196669:WME196672 WMC262205:WME262208 WMC327741:WME327744 WMC393277:WME393280 WMC458813:WME458816 WMC524349:WME524352 WMC589885:WME589888 WMC655421:WME655424 WMC720957:WME720960 WMC786493:WME786496 WMC852029:WME852032 WMC917565:WME917568 WMC983101:WME983104 WMK46 WMK65582 WMK131118 WMK196654 WMK262190 WMK327726 WMK393262 WMK458798 WMK524334 WMK589870 WMK655406 WMK720942 WMK786478 WMK852014 WMK917550 WMK983086 WVQ26:WVS28 WVQ38:WVS40 WVQ65562:WVS65564 WVQ65574:WVS65576 WVQ131098:WVS131100 WVQ131110:WVS131112 WVQ196634:WVS196636 WVQ196646:WVS196648 WVQ262170:WVS262172 WVQ262182:WVS262184 WVQ327706:WVS327708 WVQ327718:WVS327720 WVQ393242:WVS393244 WVQ393254:WVS393256 WVQ458778:WVS458780 WVQ458790:WVS458792 WVQ524314:WVS524316 WVQ524326:WVS524328 WVQ589850:WVS589852 WVQ589862:WVS589864 WVQ655386:WVS655388 WVQ655398:WVS655400 WVQ720922:WVS720924 WVQ720934:WVS720936 WVQ786458:WVS786460 WVQ786470:WVS786472 WVQ851994:WVS851996 WVQ852006:WVS852008 WVQ917530:WVS917532 WVQ917542:WVS917544 WVQ983066:WVS983068 WVQ983078:WVS983080 WVY61:WWA64 WVY65597:WWA65600 WVY131133:WWA131136 WVY196669:WWA196672 WVY262205:WWA262208 WVY327741:WWA327744 WVY393277:WWA393280 WVY458813:WWA458816 WVY524349:WWA524352 WVY589885:WWA589888 WVY655421:WWA655424 WVY720957:WWA720960 WVY786493:WWA786496 WVY852029:WWA852032 WVY917565:WWA917568 WVY983101:WWA983104 WWG46 WWG65582 WWG131118 WWG196654 WWG262190 WWG327726 WWG393262 WWG458798 WWG524334 WWG589870 WWG655406 WWG720942 WWG786478 WWG852014 WWG917550 WWG983086" xr:uid="{00000000-0002-0000-2700-000003000000}">
      <formula1>0</formula1>
      <formula2>999</formula2>
    </dataValidation>
  </dataValidations>
  <printOptions horizontalCentered="1"/>
  <pageMargins left="0.70866141732283472" right="0.70866141732283472" top="0.59055118110236227" bottom="0.19685039370078741" header="0" footer="0"/>
  <pageSetup paperSize="9" scale="86" orientation="portrait" blackAndWhite="1" r:id="rId1"/>
  <drawing r:id="rId2"/>
  <extLst>
    <ext xmlns:x14="http://schemas.microsoft.com/office/spreadsheetml/2009/9/main" uri="{CCE6A557-97BC-4b89-ADB6-D9C93CAAB3DF}">
      <x14:dataValidations xmlns:xm="http://schemas.microsoft.com/office/excel/2006/main" count="4">
        <x14:dataValidation type="textLength" imeMode="halfAlpha" operator="greaterThan" allowBlank="1" showInputMessage="1" showErrorMessage="1" xr:uid="{2905EC5F-4952-4742-A772-2730507BA57E}">
          <x14:formula1>
            <xm:f>0</xm:f>
          </x14:formula1>
          <xm:sqref>WMJ983081:WMM983083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VIV983081:VIY983083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VSR983081:VSU983083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WCN983081:WCQ983083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UYZ983081:UZC983083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WWF983081:WWI983083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TLP983081:TLS983083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UFH983081:UFK983083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UPD983081:UPG983083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TBT983081:TBW983083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TVL983081:TVO983083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xm:sqref>
        </x14:dataValidation>
        <x14:dataValidation type="whole" imeMode="halfAlpha" operator="greaterThanOrEqual" allowBlank="1" showInputMessage="1" showErrorMessage="1" error="半角数字で入力してください" xr:uid="{F1ACAD70-A171-4257-9604-8DE35B6BB98B}">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whole" imeMode="halfAlpha" operator="greaterThan" allowBlank="1" showInputMessage="1" showErrorMessage="1" xr:uid="{DDEEC338-AF7C-4414-83BF-A56DDDB121D0}">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list" allowBlank="1" showInputMessage="1" showErrorMessage="1" xr:uid="{53BBC7D6-0589-4408-83B8-5756C2454D4C}">
          <x14:formula1>
            <xm:f>"□,■"</xm:f>
          </x14:formula1>
          <xm:sqref>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BE65654:BF65656 LA65654:LB65656 UW65654:UX65656 AES65654:AET65656 AOO65654:AOP65656 AYK65654:AYL65656 BIG65654:BIH65656 BSC65654:BSD65656 CBY65654:CBZ65656 CLU65654:CLV65656 CVQ65654:CVR65656 DFM65654:DFN65656 DPI65654:DPJ65656 DZE65654:DZF65656 EJA65654:EJB65656 ESW65654:ESX65656 FCS65654:FCT65656 FMO65654:FMP65656 FWK65654:FWL65656 GGG65654:GGH65656 GQC65654:GQD65656 GZY65654:GZZ65656 HJU65654:HJV65656 HTQ65654:HTR65656 IDM65654:IDN65656 INI65654:INJ65656 IXE65654:IXF65656 JHA65654:JHB65656 JQW65654:JQX65656 KAS65654:KAT65656 KKO65654:KKP65656 KUK65654:KUL65656 LEG65654:LEH65656 LOC65654:LOD65656 LXY65654:LXZ65656 MHU65654:MHV65656 MRQ65654:MRR65656 NBM65654:NBN65656 NLI65654:NLJ65656 NVE65654:NVF65656 OFA65654:OFB65656 OOW65654:OOX65656 OYS65654:OYT65656 PIO65654:PIP65656 PSK65654:PSL65656 QCG65654:QCH65656 QMC65654:QMD65656 QVY65654:QVZ65656 RFU65654:RFV65656 RPQ65654:RPR65656 RZM65654:RZN65656 SJI65654:SJJ65656 STE65654:STF65656 TDA65654:TDB65656 TMW65654:TMX65656 TWS65654:TWT65656 UGO65654:UGP65656 UQK65654:UQL65656 VAG65654:VAH65656 VKC65654:VKD65656 VTY65654:VTZ65656 WDU65654:WDV65656 WNQ65654:WNR65656 WXM65654:WXN65656 BE131190:BF131192 LA131190:LB131192 UW131190:UX131192 AES131190:AET131192 AOO131190:AOP131192 AYK131190:AYL131192 BIG131190:BIH131192 BSC131190:BSD131192 CBY131190:CBZ131192 CLU131190:CLV131192 CVQ131190:CVR131192 DFM131190:DFN131192 DPI131190:DPJ131192 DZE131190:DZF131192 EJA131190:EJB131192 ESW131190:ESX131192 FCS131190:FCT131192 FMO131190:FMP131192 FWK131190:FWL131192 GGG131190:GGH131192 GQC131190:GQD131192 GZY131190:GZZ131192 HJU131190:HJV131192 HTQ131190:HTR131192 IDM131190:IDN131192 INI131190:INJ131192 IXE131190:IXF131192 JHA131190:JHB131192 JQW131190:JQX131192 KAS131190:KAT131192 KKO131190:KKP131192 KUK131190:KUL131192 LEG131190:LEH131192 LOC131190:LOD131192 LXY131190:LXZ131192 MHU131190:MHV131192 MRQ131190:MRR131192 NBM131190:NBN131192 NLI131190:NLJ131192 NVE131190:NVF131192 OFA131190:OFB131192 OOW131190:OOX131192 OYS131190:OYT131192 PIO131190:PIP131192 PSK131190:PSL131192 QCG131190:QCH131192 QMC131190:QMD131192 QVY131190:QVZ131192 RFU131190:RFV131192 RPQ131190:RPR131192 RZM131190:RZN131192 SJI131190:SJJ131192 STE131190:STF131192 TDA131190:TDB131192 TMW131190:TMX131192 TWS131190:TWT131192 UGO131190:UGP131192 UQK131190:UQL131192 VAG131190:VAH131192 VKC131190:VKD131192 VTY131190:VTZ131192 WDU131190:WDV131192 WNQ131190:WNR131192 WXM131190:WXN131192 BE196726:BF196728 LA196726:LB196728 UW196726:UX196728 AES196726:AET196728 AOO196726:AOP196728 AYK196726:AYL196728 BIG196726:BIH196728 BSC196726:BSD196728 CBY196726:CBZ196728 CLU196726:CLV196728 CVQ196726:CVR196728 DFM196726:DFN196728 DPI196726:DPJ196728 DZE196726:DZF196728 EJA196726:EJB196728 ESW196726:ESX196728 FCS196726:FCT196728 FMO196726:FMP196728 FWK196726:FWL196728 GGG196726:GGH196728 GQC196726:GQD196728 GZY196726:GZZ196728 HJU196726:HJV196728 HTQ196726:HTR196728 IDM196726:IDN196728 INI196726:INJ196728 IXE196726:IXF196728 JHA196726:JHB196728 JQW196726:JQX196728 KAS196726:KAT196728 KKO196726:KKP196728 KUK196726:KUL196728 LEG196726:LEH196728 LOC196726:LOD196728 LXY196726:LXZ196728 MHU196726:MHV196728 MRQ196726:MRR196728 NBM196726:NBN196728 NLI196726:NLJ196728 NVE196726:NVF196728 OFA196726:OFB196728 OOW196726:OOX196728 OYS196726:OYT196728 PIO196726:PIP196728 PSK196726:PSL196728 QCG196726:QCH196728 QMC196726:QMD196728 QVY196726:QVZ196728 RFU196726:RFV196728 RPQ196726:RPR196728 RZM196726:RZN196728 SJI196726:SJJ196728 STE196726:STF196728 TDA196726:TDB196728 TMW196726:TMX196728 TWS196726:TWT196728 UGO196726:UGP196728 UQK196726:UQL196728 VAG196726:VAH196728 VKC196726:VKD196728 VTY196726:VTZ196728 WDU196726:WDV196728 WNQ196726:WNR196728 WXM196726:WXN196728 BE262262:BF262264 LA262262:LB262264 UW262262:UX262264 AES262262:AET262264 AOO262262:AOP262264 AYK262262:AYL262264 BIG262262:BIH262264 BSC262262:BSD262264 CBY262262:CBZ262264 CLU262262:CLV262264 CVQ262262:CVR262264 DFM262262:DFN262264 DPI262262:DPJ262264 DZE262262:DZF262264 EJA262262:EJB262264 ESW262262:ESX262264 FCS262262:FCT262264 FMO262262:FMP262264 FWK262262:FWL262264 GGG262262:GGH262264 GQC262262:GQD262264 GZY262262:GZZ262264 HJU262262:HJV262264 HTQ262262:HTR262264 IDM262262:IDN262264 INI262262:INJ262264 IXE262262:IXF262264 JHA262262:JHB262264 JQW262262:JQX262264 KAS262262:KAT262264 KKO262262:KKP262264 KUK262262:KUL262264 LEG262262:LEH262264 LOC262262:LOD262264 LXY262262:LXZ262264 MHU262262:MHV262264 MRQ262262:MRR262264 NBM262262:NBN262264 NLI262262:NLJ262264 NVE262262:NVF262264 OFA262262:OFB262264 OOW262262:OOX262264 OYS262262:OYT262264 PIO262262:PIP262264 PSK262262:PSL262264 QCG262262:QCH262264 QMC262262:QMD262264 QVY262262:QVZ262264 RFU262262:RFV262264 RPQ262262:RPR262264 RZM262262:RZN262264 SJI262262:SJJ262264 STE262262:STF262264 TDA262262:TDB262264 TMW262262:TMX262264 TWS262262:TWT262264 UGO262262:UGP262264 UQK262262:UQL262264 VAG262262:VAH262264 VKC262262:VKD262264 VTY262262:VTZ262264 WDU262262:WDV262264 WNQ262262:WNR262264 WXM262262:WXN262264 BE327798:BF327800 LA327798:LB327800 UW327798:UX327800 AES327798:AET327800 AOO327798:AOP327800 AYK327798:AYL327800 BIG327798:BIH327800 BSC327798:BSD327800 CBY327798:CBZ327800 CLU327798:CLV327800 CVQ327798:CVR327800 DFM327798:DFN327800 DPI327798:DPJ327800 DZE327798:DZF327800 EJA327798:EJB327800 ESW327798:ESX327800 FCS327798:FCT327800 FMO327798:FMP327800 FWK327798:FWL327800 GGG327798:GGH327800 GQC327798:GQD327800 GZY327798:GZZ327800 HJU327798:HJV327800 HTQ327798:HTR327800 IDM327798:IDN327800 INI327798:INJ327800 IXE327798:IXF327800 JHA327798:JHB327800 JQW327798:JQX327800 KAS327798:KAT327800 KKO327798:KKP327800 KUK327798:KUL327800 LEG327798:LEH327800 LOC327798:LOD327800 LXY327798:LXZ327800 MHU327798:MHV327800 MRQ327798:MRR327800 NBM327798:NBN327800 NLI327798:NLJ327800 NVE327798:NVF327800 OFA327798:OFB327800 OOW327798:OOX327800 OYS327798:OYT327800 PIO327798:PIP327800 PSK327798:PSL327800 QCG327798:QCH327800 QMC327798:QMD327800 QVY327798:QVZ327800 RFU327798:RFV327800 RPQ327798:RPR327800 RZM327798:RZN327800 SJI327798:SJJ327800 STE327798:STF327800 TDA327798:TDB327800 TMW327798:TMX327800 TWS327798:TWT327800 UGO327798:UGP327800 UQK327798:UQL327800 VAG327798:VAH327800 VKC327798:VKD327800 VTY327798:VTZ327800 WDU327798:WDV327800 WNQ327798:WNR327800 WXM327798:WXN327800 BE393334:BF393336 LA393334:LB393336 UW393334:UX393336 AES393334:AET393336 AOO393334:AOP393336 AYK393334:AYL393336 BIG393334:BIH393336 BSC393334:BSD393336 CBY393334:CBZ393336 CLU393334:CLV393336 CVQ393334:CVR393336 DFM393334:DFN393336 DPI393334:DPJ393336 DZE393334:DZF393336 EJA393334:EJB393336 ESW393334:ESX393336 FCS393334:FCT393336 FMO393334:FMP393336 FWK393334:FWL393336 GGG393334:GGH393336 GQC393334:GQD393336 GZY393334:GZZ393336 HJU393334:HJV393336 HTQ393334:HTR393336 IDM393334:IDN393336 INI393334:INJ393336 IXE393334:IXF393336 JHA393334:JHB393336 JQW393334:JQX393336 KAS393334:KAT393336 KKO393334:KKP393336 KUK393334:KUL393336 LEG393334:LEH393336 LOC393334:LOD393336 LXY393334:LXZ393336 MHU393334:MHV393336 MRQ393334:MRR393336 NBM393334:NBN393336 NLI393334:NLJ393336 NVE393334:NVF393336 OFA393334:OFB393336 OOW393334:OOX393336 OYS393334:OYT393336 PIO393334:PIP393336 PSK393334:PSL393336 QCG393334:QCH393336 QMC393334:QMD393336 QVY393334:QVZ393336 RFU393334:RFV393336 RPQ393334:RPR393336 RZM393334:RZN393336 SJI393334:SJJ393336 STE393334:STF393336 TDA393334:TDB393336 TMW393334:TMX393336 TWS393334:TWT393336 UGO393334:UGP393336 UQK393334:UQL393336 VAG393334:VAH393336 VKC393334:VKD393336 VTY393334:VTZ393336 WDU393334:WDV393336 WNQ393334:WNR393336 WXM393334:WXN393336 BE458870:BF458872 LA458870:LB458872 UW458870:UX458872 AES458870:AET458872 AOO458870:AOP458872 AYK458870:AYL458872 BIG458870:BIH458872 BSC458870:BSD458872 CBY458870:CBZ458872 CLU458870:CLV458872 CVQ458870:CVR458872 DFM458870:DFN458872 DPI458870:DPJ458872 DZE458870:DZF458872 EJA458870:EJB458872 ESW458870:ESX458872 FCS458870:FCT458872 FMO458870:FMP458872 FWK458870:FWL458872 GGG458870:GGH458872 GQC458870:GQD458872 GZY458870:GZZ458872 HJU458870:HJV458872 HTQ458870:HTR458872 IDM458870:IDN458872 INI458870:INJ458872 IXE458870:IXF458872 JHA458870:JHB458872 JQW458870:JQX458872 KAS458870:KAT458872 KKO458870:KKP458872 KUK458870:KUL458872 LEG458870:LEH458872 LOC458870:LOD458872 LXY458870:LXZ458872 MHU458870:MHV458872 MRQ458870:MRR458872 NBM458870:NBN458872 NLI458870:NLJ458872 NVE458870:NVF458872 OFA458870:OFB458872 OOW458870:OOX458872 OYS458870:OYT458872 PIO458870:PIP458872 PSK458870:PSL458872 QCG458870:QCH458872 QMC458870:QMD458872 QVY458870:QVZ458872 RFU458870:RFV458872 RPQ458870:RPR458872 RZM458870:RZN458872 SJI458870:SJJ458872 STE458870:STF458872 TDA458870:TDB458872 TMW458870:TMX458872 TWS458870:TWT458872 UGO458870:UGP458872 UQK458870:UQL458872 VAG458870:VAH458872 VKC458870:VKD458872 VTY458870:VTZ458872 WDU458870:WDV458872 WNQ458870:WNR458872 WXM458870:WXN458872 BE524406:BF524408 LA524406:LB524408 UW524406:UX524408 AES524406:AET524408 AOO524406:AOP524408 AYK524406:AYL524408 BIG524406:BIH524408 BSC524406:BSD524408 CBY524406:CBZ524408 CLU524406:CLV524408 CVQ524406:CVR524408 DFM524406:DFN524408 DPI524406:DPJ524408 DZE524406:DZF524408 EJA524406:EJB524408 ESW524406:ESX524408 FCS524406:FCT524408 FMO524406:FMP524408 FWK524406:FWL524408 GGG524406:GGH524408 GQC524406:GQD524408 GZY524406:GZZ524408 HJU524406:HJV524408 HTQ524406:HTR524408 IDM524406:IDN524408 INI524406:INJ524408 IXE524406:IXF524408 JHA524406:JHB524408 JQW524406:JQX524408 KAS524406:KAT524408 KKO524406:KKP524408 KUK524406:KUL524408 LEG524406:LEH524408 LOC524406:LOD524408 LXY524406:LXZ524408 MHU524406:MHV524408 MRQ524406:MRR524408 NBM524406:NBN524408 NLI524406:NLJ524408 NVE524406:NVF524408 OFA524406:OFB524408 OOW524406:OOX524408 OYS524406:OYT524408 PIO524406:PIP524408 PSK524406:PSL524408 QCG524406:QCH524408 QMC524406:QMD524408 QVY524406:QVZ524408 RFU524406:RFV524408 RPQ524406:RPR524408 RZM524406:RZN524408 SJI524406:SJJ524408 STE524406:STF524408 TDA524406:TDB524408 TMW524406:TMX524408 TWS524406:TWT524408 UGO524406:UGP524408 UQK524406:UQL524408 VAG524406:VAH524408 VKC524406:VKD524408 VTY524406:VTZ524408 WDU524406:WDV524408 WNQ524406:WNR524408 WXM524406:WXN524408 BE589942:BF589944 LA589942:LB589944 UW589942:UX589944 AES589942:AET589944 AOO589942:AOP589944 AYK589942:AYL589944 BIG589942:BIH589944 BSC589942:BSD589944 CBY589942:CBZ589944 CLU589942:CLV589944 CVQ589942:CVR589944 DFM589942:DFN589944 DPI589942:DPJ589944 DZE589942:DZF589944 EJA589942:EJB589944 ESW589942:ESX589944 FCS589942:FCT589944 FMO589942:FMP589944 FWK589942:FWL589944 GGG589942:GGH589944 GQC589942:GQD589944 GZY589942:GZZ589944 HJU589942:HJV589944 HTQ589942:HTR589944 IDM589942:IDN589944 INI589942:INJ589944 IXE589942:IXF589944 JHA589942:JHB589944 JQW589942:JQX589944 KAS589942:KAT589944 KKO589942:KKP589944 KUK589942:KUL589944 LEG589942:LEH589944 LOC589942:LOD589944 LXY589942:LXZ589944 MHU589942:MHV589944 MRQ589942:MRR589944 NBM589942:NBN589944 NLI589942:NLJ589944 NVE589942:NVF589944 OFA589942:OFB589944 OOW589942:OOX589944 OYS589942:OYT589944 PIO589942:PIP589944 PSK589942:PSL589944 QCG589942:QCH589944 QMC589942:QMD589944 QVY589942:QVZ589944 RFU589942:RFV589944 RPQ589942:RPR589944 RZM589942:RZN589944 SJI589942:SJJ589944 STE589942:STF589944 TDA589942:TDB589944 TMW589942:TMX589944 TWS589942:TWT589944 UGO589942:UGP589944 UQK589942:UQL589944 VAG589942:VAH589944 VKC589942:VKD589944 VTY589942:VTZ589944 WDU589942:WDV589944 WNQ589942:WNR589944 WXM589942:WXN589944 BE655478:BF655480 LA655478:LB655480 UW655478:UX655480 AES655478:AET655480 AOO655478:AOP655480 AYK655478:AYL655480 BIG655478:BIH655480 BSC655478:BSD655480 CBY655478:CBZ655480 CLU655478:CLV655480 CVQ655478:CVR655480 DFM655478:DFN655480 DPI655478:DPJ655480 DZE655478:DZF655480 EJA655478:EJB655480 ESW655478:ESX655480 FCS655478:FCT655480 FMO655478:FMP655480 FWK655478:FWL655480 GGG655478:GGH655480 GQC655478:GQD655480 GZY655478:GZZ655480 HJU655478:HJV655480 HTQ655478:HTR655480 IDM655478:IDN655480 INI655478:INJ655480 IXE655478:IXF655480 JHA655478:JHB655480 JQW655478:JQX655480 KAS655478:KAT655480 KKO655478:KKP655480 KUK655478:KUL655480 LEG655478:LEH655480 LOC655478:LOD655480 LXY655478:LXZ655480 MHU655478:MHV655480 MRQ655478:MRR655480 NBM655478:NBN655480 NLI655478:NLJ655480 NVE655478:NVF655480 OFA655478:OFB655480 OOW655478:OOX655480 OYS655478:OYT655480 PIO655478:PIP655480 PSK655478:PSL655480 QCG655478:QCH655480 QMC655478:QMD655480 QVY655478:QVZ655480 RFU655478:RFV655480 RPQ655478:RPR655480 RZM655478:RZN655480 SJI655478:SJJ655480 STE655478:STF655480 TDA655478:TDB655480 TMW655478:TMX655480 TWS655478:TWT655480 UGO655478:UGP655480 UQK655478:UQL655480 VAG655478:VAH655480 VKC655478:VKD655480 VTY655478:VTZ655480 WDU655478:WDV655480 WNQ655478:WNR655480 WXM655478:WXN655480 BE721014:BF721016 LA721014:LB721016 UW721014:UX721016 AES721014:AET721016 AOO721014:AOP721016 AYK721014:AYL721016 BIG721014:BIH721016 BSC721014:BSD721016 CBY721014:CBZ721016 CLU721014:CLV721016 CVQ721014:CVR721016 DFM721014:DFN721016 DPI721014:DPJ721016 DZE721014:DZF721016 EJA721014:EJB721016 ESW721014:ESX721016 FCS721014:FCT721016 FMO721014:FMP721016 FWK721014:FWL721016 GGG721014:GGH721016 GQC721014:GQD721016 GZY721014:GZZ721016 HJU721014:HJV721016 HTQ721014:HTR721016 IDM721014:IDN721016 INI721014:INJ721016 IXE721014:IXF721016 JHA721014:JHB721016 JQW721014:JQX721016 KAS721014:KAT721016 KKO721014:KKP721016 KUK721014:KUL721016 LEG721014:LEH721016 LOC721014:LOD721016 LXY721014:LXZ721016 MHU721014:MHV721016 MRQ721014:MRR721016 NBM721014:NBN721016 NLI721014:NLJ721016 NVE721014:NVF721016 OFA721014:OFB721016 OOW721014:OOX721016 OYS721014:OYT721016 PIO721014:PIP721016 PSK721014:PSL721016 QCG721014:QCH721016 QMC721014:QMD721016 QVY721014:QVZ721016 RFU721014:RFV721016 RPQ721014:RPR721016 RZM721014:RZN721016 SJI721014:SJJ721016 STE721014:STF721016 TDA721014:TDB721016 TMW721014:TMX721016 TWS721014:TWT721016 UGO721014:UGP721016 UQK721014:UQL721016 VAG721014:VAH721016 VKC721014:VKD721016 VTY721014:VTZ721016 WDU721014:WDV721016 WNQ721014:WNR721016 WXM721014:WXN721016 BE786550:BF786552 LA786550:LB786552 UW786550:UX786552 AES786550:AET786552 AOO786550:AOP786552 AYK786550:AYL786552 BIG786550:BIH786552 BSC786550:BSD786552 CBY786550:CBZ786552 CLU786550:CLV786552 CVQ786550:CVR786552 DFM786550:DFN786552 DPI786550:DPJ786552 DZE786550:DZF786552 EJA786550:EJB786552 ESW786550:ESX786552 FCS786550:FCT786552 FMO786550:FMP786552 FWK786550:FWL786552 GGG786550:GGH786552 GQC786550:GQD786552 GZY786550:GZZ786552 HJU786550:HJV786552 HTQ786550:HTR786552 IDM786550:IDN786552 INI786550:INJ786552 IXE786550:IXF786552 JHA786550:JHB786552 JQW786550:JQX786552 KAS786550:KAT786552 KKO786550:KKP786552 KUK786550:KUL786552 LEG786550:LEH786552 LOC786550:LOD786552 LXY786550:LXZ786552 MHU786550:MHV786552 MRQ786550:MRR786552 NBM786550:NBN786552 NLI786550:NLJ786552 NVE786550:NVF786552 OFA786550:OFB786552 OOW786550:OOX786552 OYS786550:OYT786552 PIO786550:PIP786552 PSK786550:PSL786552 QCG786550:QCH786552 QMC786550:QMD786552 QVY786550:QVZ786552 RFU786550:RFV786552 RPQ786550:RPR786552 RZM786550:RZN786552 SJI786550:SJJ786552 STE786550:STF786552 TDA786550:TDB786552 TMW786550:TMX786552 TWS786550:TWT786552 UGO786550:UGP786552 UQK786550:UQL786552 VAG786550:VAH786552 VKC786550:VKD786552 VTY786550:VTZ786552 WDU786550:WDV786552 WNQ786550:WNR786552 WXM786550:WXN786552 BE852086:BF852088 LA852086:LB852088 UW852086:UX852088 AES852086:AET852088 AOO852086:AOP852088 AYK852086:AYL852088 BIG852086:BIH852088 BSC852086:BSD852088 CBY852086:CBZ852088 CLU852086:CLV852088 CVQ852086:CVR852088 DFM852086:DFN852088 DPI852086:DPJ852088 DZE852086:DZF852088 EJA852086:EJB852088 ESW852086:ESX852088 FCS852086:FCT852088 FMO852086:FMP852088 FWK852086:FWL852088 GGG852086:GGH852088 GQC852086:GQD852088 GZY852086:GZZ852088 HJU852086:HJV852088 HTQ852086:HTR852088 IDM852086:IDN852088 INI852086:INJ852088 IXE852086:IXF852088 JHA852086:JHB852088 JQW852086:JQX852088 KAS852086:KAT852088 KKO852086:KKP852088 KUK852086:KUL852088 LEG852086:LEH852088 LOC852086:LOD852088 LXY852086:LXZ852088 MHU852086:MHV852088 MRQ852086:MRR852088 NBM852086:NBN852088 NLI852086:NLJ852088 NVE852086:NVF852088 OFA852086:OFB852088 OOW852086:OOX852088 OYS852086:OYT852088 PIO852086:PIP852088 PSK852086:PSL852088 QCG852086:QCH852088 QMC852086:QMD852088 QVY852086:QVZ852088 RFU852086:RFV852088 RPQ852086:RPR852088 RZM852086:RZN852088 SJI852086:SJJ852088 STE852086:STF852088 TDA852086:TDB852088 TMW852086:TMX852088 TWS852086:TWT852088 UGO852086:UGP852088 UQK852086:UQL852088 VAG852086:VAH852088 VKC852086:VKD852088 VTY852086:VTZ852088 WDU852086:WDV852088 WNQ852086:WNR852088 WXM852086:WXN852088 BE917622:BF917624 LA917622:LB917624 UW917622:UX917624 AES917622:AET917624 AOO917622:AOP917624 AYK917622:AYL917624 BIG917622:BIH917624 BSC917622:BSD917624 CBY917622:CBZ917624 CLU917622:CLV917624 CVQ917622:CVR917624 DFM917622:DFN917624 DPI917622:DPJ917624 DZE917622:DZF917624 EJA917622:EJB917624 ESW917622:ESX917624 FCS917622:FCT917624 FMO917622:FMP917624 FWK917622:FWL917624 GGG917622:GGH917624 GQC917622:GQD917624 GZY917622:GZZ917624 HJU917622:HJV917624 HTQ917622:HTR917624 IDM917622:IDN917624 INI917622:INJ917624 IXE917622:IXF917624 JHA917622:JHB917624 JQW917622:JQX917624 KAS917622:KAT917624 KKO917622:KKP917624 KUK917622:KUL917624 LEG917622:LEH917624 LOC917622:LOD917624 LXY917622:LXZ917624 MHU917622:MHV917624 MRQ917622:MRR917624 NBM917622:NBN917624 NLI917622:NLJ917624 NVE917622:NVF917624 OFA917622:OFB917624 OOW917622:OOX917624 OYS917622:OYT917624 PIO917622:PIP917624 PSK917622:PSL917624 QCG917622:QCH917624 QMC917622:QMD917624 QVY917622:QVZ917624 RFU917622:RFV917624 RPQ917622:RPR917624 RZM917622:RZN917624 SJI917622:SJJ917624 STE917622:STF917624 TDA917622:TDB917624 TMW917622:TMX917624 TWS917622:TWT917624 UGO917622:UGP917624 UQK917622:UQL917624 VAG917622:VAH917624 VKC917622:VKD917624 VTY917622:VTZ917624 WDU917622:WDV917624 WNQ917622:WNR917624 WXM917622:WXN917624 BE983158:BF983160 LA983158:LB983160 UW983158:UX983160 AES983158:AET983160 AOO983158:AOP983160 AYK983158:AYL983160 BIG983158:BIH983160 BSC983158:BSD983160 CBY983158:CBZ983160 CLU983158:CLV983160 CVQ983158:CVR983160 DFM983158:DFN983160 DPI983158:DPJ983160 DZE983158:DZF983160 EJA983158:EJB983160 ESW983158:ESX983160 FCS983158:FCT983160 FMO983158:FMP983160 FWK983158:FWL983160 GGG983158:GGH983160 GQC983158:GQD983160 GZY983158:GZZ983160 HJU983158:HJV983160 HTQ983158:HTR983160 IDM983158:IDN983160 INI983158:INJ983160 IXE983158:IXF983160 JHA983158:JHB983160 JQW983158:JQX983160 KAS983158:KAT983160 KKO983158:KKP983160 KUK983158:KUL983160 LEG983158:LEH983160 LOC983158:LOD983160 LXY983158:LXZ983160 MHU983158:MHV983160 MRQ983158:MRR983160 NBM983158:NBN983160 NLI983158:NLJ983160 NVE983158:NVF983160 OFA983158:OFB983160 OOW983158:OOX983160 OYS983158:OYT983160 PIO983158:PIP983160 PSK983158:PSL983160 QCG983158:QCH983160 QMC983158:QMD983160 QVY983158:QVZ983160 RFU983158:RFV983160 RPQ983158:RPR983160 RZM983158:RZN983160 SJI983158:SJJ983160 STE983158:STF983160 TDA983158:TDB983160 TMW983158:TMX983160 TWS983158:TWT983160 UGO983158:UGP983160 UQK983158:UQL983160 VAG983158:VAH983160 VKC983158:VKD983160 VTY983158:VTZ983160 WDU983158:WDV983160 WNQ983158:WNR983160 WXM983158:WXN983160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BI65654:BJ65656 LE65654:LF65656 VA65654:VB65656 AEW65654:AEX65656 AOS65654:AOT65656 AYO65654:AYP65656 BIK65654:BIL65656 BSG65654:BSH65656 CCC65654:CCD65656 CLY65654:CLZ65656 CVU65654:CVV65656 DFQ65654:DFR65656 DPM65654:DPN65656 DZI65654:DZJ65656 EJE65654:EJF65656 ETA65654:ETB65656 FCW65654:FCX65656 FMS65654:FMT65656 FWO65654:FWP65656 GGK65654:GGL65656 GQG65654:GQH65656 HAC65654:HAD65656 HJY65654:HJZ65656 HTU65654:HTV65656 IDQ65654:IDR65656 INM65654:INN65656 IXI65654:IXJ65656 JHE65654:JHF65656 JRA65654:JRB65656 KAW65654:KAX65656 KKS65654:KKT65656 KUO65654:KUP65656 LEK65654:LEL65656 LOG65654:LOH65656 LYC65654:LYD65656 MHY65654:MHZ65656 MRU65654:MRV65656 NBQ65654:NBR65656 NLM65654:NLN65656 NVI65654:NVJ65656 OFE65654:OFF65656 OPA65654:OPB65656 OYW65654:OYX65656 PIS65654:PIT65656 PSO65654:PSP65656 QCK65654:QCL65656 QMG65654:QMH65656 QWC65654:QWD65656 RFY65654:RFZ65656 RPU65654:RPV65656 RZQ65654:RZR65656 SJM65654:SJN65656 STI65654:STJ65656 TDE65654:TDF65656 TNA65654:TNB65656 TWW65654:TWX65656 UGS65654:UGT65656 UQO65654:UQP65656 VAK65654:VAL65656 VKG65654:VKH65656 VUC65654:VUD65656 WDY65654:WDZ65656 WNU65654:WNV65656 WXQ65654:WXR65656 BI131190:BJ131192 LE131190:LF131192 VA131190:VB131192 AEW131190:AEX131192 AOS131190:AOT131192 AYO131190:AYP131192 BIK131190:BIL131192 BSG131190:BSH131192 CCC131190:CCD131192 CLY131190:CLZ131192 CVU131190:CVV131192 DFQ131190:DFR131192 DPM131190:DPN131192 DZI131190:DZJ131192 EJE131190:EJF131192 ETA131190:ETB131192 FCW131190:FCX131192 FMS131190:FMT131192 FWO131190:FWP131192 GGK131190:GGL131192 GQG131190:GQH131192 HAC131190:HAD131192 HJY131190:HJZ131192 HTU131190:HTV131192 IDQ131190:IDR131192 INM131190:INN131192 IXI131190:IXJ131192 JHE131190:JHF131192 JRA131190:JRB131192 KAW131190:KAX131192 KKS131190:KKT131192 KUO131190:KUP131192 LEK131190:LEL131192 LOG131190:LOH131192 LYC131190:LYD131192 MHY131190:MHZ131192 MRU131190:MRV131192 NBQ131190:NBR131192 NLM131190:NLN131192 NVI131190:NVJ131192 OFE131190:OFF131192 OPA131190:OPB131192 OYW131190:OYX131192 PIS131190:PIT131192 PSO131190:PSP131192 QCK131190:QCL131192 QMG131190:QMH131192 QWC131190:QWD131192 RFY131190:RFZ131192 RPU131190:RPV131192 RZQ131190:RZR131192 SJM131190:SJN131192 STI131190:STJ131192 TDE131190:TDF131192 TNA131190:TNB131192 TWW131190:TWX131192 UGS131190:UGT131192 UQO131190:UQP131192 VAK131190:VAL131192 VKG131190:VKH131192 VUC131190:VUD131192 WDY131190:WDZ131192 WNU131190:WNV131192 WXQ131190:WXR131192 BI196726:BJ196728 LE196726:LF196728 VA196726:VB196728 AEW196726:AEX196728 AOS196726:AOT196728 AYO196726:AYP196728 BIK196726:BIL196728 BSG196726:BSH196728 CCC196726:CCD196728 CLY196726:CLZ196728 CVU196726:CVV196728 DFQ196726:DFR196728 DPM196726:DPN196728 DZI196726:DZJ196728 EJE196726:EJF196728 ETA196726:ETB196728 FCW196726:FCX196728 FMS196726:FMT196728 FWO196726:FWP196728 GGK196726:GGL196728 GQG196726:GQH196728 HAC196726:HAD196728 HJY196726:HJZ196728 HTU196726:HTV196728 IDQ196726:IDR196728 INM196726:INN196728 IXI196726:IXJ196728 JHE196726:JHF196728 JRA196726:JRB196728 KAW196726:KAX196728 KKS196726:KKT196728 KUO196726:KUP196728 LEK196726:LEL196728 LOG196726:LOH196728 LYC196726:LYD196728 MHY196726:MHZ196728 MRU196726:MRV196728 NBQ196726:NBR196728 NLM196726:NLN196728 NVI196726:NVJ196728 OFE196726:OFF196728 OPA196726:OPB196728 OYW196726:OYX196728 PIS196726:PIT196728 PSO196726:PSP196728 QCK196726:QCL196728 QMG196726:QMH196728 QWC196726:QWD196728 RFY196726:RFZ196728 RPU196726:RPV196728 RZQ196726:RZR196728 SJM196726:SJN196728 STI196726:STJ196728 TDE196726:TDF196728 TNA196726:TNB196728 TWW196726:TWX196728 UGS196726:UGT196728 UQO196726:UQP196728 VAK196726:VAL196728 VKG196726:VKH196728 VUC196726:VUD196728 WDY196726:WDZ196728 WNU196726:WNV196728 WXQ196726:WXR196728 BI262262:BJ262264 LE262262:LF262264 VA262262:VB262264 AEW262262:AEX262264 AOS262262:AOT262264 AYO262262:AYP262264 BIK262262:BIL262264 BSG262262:BSH262264 CCC262262:CCD262264 CLY262262:CLZ262264 CVU262262:CVV262264 DFQ262262:DFR262264 DPM262262:DPN262264 DZI262262:DZJ262264 EJE262262:EJF262264 ETA262262:ETB262264 FCW262262:FCX262264 FMS262262:FMT262264 FWO262262:FWP262264 GGK262262:GGL262264 GQG262262:GQH262264 HAC262262:HAD262264 HJY262262:HJZ262264 HTU262262:HTV262264 IDQ262262:IDR262264 INM262262:INN262264 IXI262262:IXJ262264 JHE262262:JHF262264 JRA262262:JRB262264 KAW262262:KAX262264 KKS262262:KKT262264 KUO262262:KUP262264 LEK262262:LEL262264 LOG262262:LOH262264 LYC262262:LYD262264 MHY262262:MHZ262264 MRU262262:MRV262264 NBQ262262:NBR262264 NLM262262:NLN262264 NVI262262:NVJ262264 OFE262262:OFF262264 OPA262262:OPB262264 OYW262262:OYX262264 PIS262262:PIT262264 PSO262262:PSP262264 QCK262262:QCL262264 QMG262262:QMH262264 QWC262262:QWD262264 RFY262262:RFZ262264 RPU262262:RPV262264 RZQ262262:RZR262264 SJM262262:SJN262264 STI262262:STJ262264 TDE262262:TDF262264 TNA262262:TNB262264 TWW262262:TWX262264 UGS262262:UGT262264 UQO262262:UQP262264 VAK262262:VAL262264 VKG262262:VKH262264 VUC262262:VUD262264 WDY262262:WDZ262264 WNU262262:WNV262264 WXQ262262:WXR262264 BI327798:BJ327800 LE327798:LF327800 VA327798:VB327800 AEW327798:AEX327800 AOS327798:AOT327800 AYO327798:AYP327800 BIK327798:BIL327800 BSG327798:BSH327800 CCC327798:CCD327800 CLY327798:CLZ327800 CVU327798:CVV327800 DFQ327798:DFR327800 DPM327798:DPN327800 DZI327798:DZJ327800 EJE327798:EJF327800 ETA327798:ETB327800 FCW327798:FCX327800 FMS327798:FMT327800 FWO327798:FWP327800 GGK327798:GGL327800 GQG327798:GQH327800 HAC327798:HAD327800 HJY327798:HJZ327800 HTU327798:HTV327800 IDQ327798:IDR327800 INM327798:INN327800 IXI327798:IXJ327800 JHE327798:JHF327800 JRA327798:JRB327800 KAW327798:KAX327800 KKS327798:KKT327800 KUO327798:KUP327800 LEK327798:LEL327800 LOG327798:LOH327800 LYC327798:LYD327800 MHY327798:MHZ327800 MRU327798:MRV327800 NBQ327798:NBR327800 NLM327798:NLN327800 NVI327798:NVJ327800 OFE327798:OFF327800 OPA327798:OPB327800 OYW327798:OYX327800 PIS327798:PIT327800 PSO327798:PSP327800 QCK327798:QCL327800 QMG327798:QMH327800 QWC327798:QWD327800 RFY327798:RFZ327800 RPU327798:RPV327800 RZQ327798:RZR327800 SJM327798:SJN327800 STI327798:STJ327800 TDE327798:TDF327800 TNA327798:TNB327800 TWW327798:TWX327800 UGS327798:UGT327800 UQO327798:UQP327800 VAK327798:VAL327800 VKG327798:VKH327800 VUC327798:VUD327800 WDY327798:WDZ327800 WNU327798:WNV327800 WXQ327798:WXR327800 BI393334:BJ393336 LE393334:LF393336 VA393334:VB393336 AEW393334:AEX393336 AOS393334:AOT393336 AYO393334:AYP393336 BIK393334:BIL393336 BSG393334:BSH393336 CCC393334:CCD393336 CLY393334:CLZ393336 CVU393334:CVV393336 DFQ393334:DFR393336 DPM393334:DPN393336 DZI393334:DZJ393336 EJE393334:EJF393336 ETA393334:ETB393336 FCW393334:FCX393336 FMS393334:FMT393336 FWO393334:FWP393336 GGK393334:GGL393336 GQG393334:GQH393336 HAC393334:HAD393336 HJY393334:HJZ393336 HTU393334:HTV393336 IDQ393334:IDR393336 INM393334:INN393336 IXI393334:IXJ393336 JHE393334:JHF393336 JRA393334:JRB393336 KAW393334:KAX393336 KKS393334:KKT393336 KUO393334:KUP393336 LEK393334:LEL393336 LOG393334:LOH393336 LYC393334:LYD393336 MHY393334:MHZ393336 MRU393334:MRV393336 NBQ393334:NBR393336 NLM393334:NLN393336 NVI393334:NVJ393336 OFE393334:OFF393336 OPA393334:OPB393336 OYW393334:OYX393336 PIS393334:PIT393336 PSO393334:PSP393336 QCK393334:QCL393336 QMG393334:QMH393336 QWC393334:QWD393336 RFY393334:RFZ393336 RPU393334:RPV393336 RZQ393334:RZR393336 SJM393334:SJN393336 STI393334:STJ393336 TDE393334:TDF393336 TNA393334:TNB393336 TWW393334:TWX393336 UGS393334:UGT393336 UQO393334:UQP393336 VAK393334:VAL393336 VKG393334:VKH393336 VUC393334:VUD393336 WDY393334:WDZ393336 WNU393334:WNV393336 WXQ393334:WXR393336 BI458870:BJ458872 LE458870:LF458872 VA458870:VB458872 AEW458870:AEX458872 AOS458870:AOT458872 AYO458870:AYP458872 BIK458870:BIL458872 BSG458870:BSH458872 CCC458870:CCD458872 CLY458870:CLZ458872 CVU458870:CVV458872 DFQ458870:DFR458872 DPM458870:DPN458872 DZI458870:DZJ458872 EJE458870:EJF458872 ETA458870:ETB458872 FCW458870:FCX458872 FMS458870:FMT458872 FWO458870:FWP458872 GGK458870:GGL458872 GQG458870:GQH458872 HAC458870:HAD458872 HJY458870:HJZ458872 HTU458870:HTV458872 IDQ458870:IDR458872 INM458870:INN458872 IXI458870:IXJ458872 JHE458870:JHF458872 JRA458870:JRB458872 KAW458870:KAX458872 KKS458870:KKT458872 KUO458870:KUP458872 LEK458870:LEL458872 LOG458870:LOH458872 LYC458870:LYD458872 MHY458870:MHZ458872 MRU458870:MRV458872 NBQ458870:NBR458872 NLM458870:NLN458872 NVI458870:NVJ458872 OFE458870:OFF458872 OPA458870:OPB458872 OYW458870:OYX458872 PIS458870:PIT458872 PSO458870:PSP458872 QCK458870:QCL458872 QMG458870:QMH458872 QWC458870:QWD458872 RFY458870:RFZ458872 RPU458870:RPV458872 RZQ458870:RZR458872 SJM458870:SJN458872 STI458870:STJ458872 TDE458870:TDF458872 TNA458870:TNB458872 TWW458870:TWX458872 UGS458870:UGT458872 UQO458870:UQP458872 VAK458870:VAL458872 VKG458870:VKH458872 VUC458870:VUD458872 WDY458870:WDZ458872 WNU458870:WNV458872 WXQ458870:WXR458872 BI524406:BJ524408 LE524406:LF524408 VA524406:VB524408 AEW524406:AEX524408 AOS524406:AOT524408 AYO524406:AYP524408 BIK524406:BIL524408 BSG524406:BSH524408 CCC524406:CCD524408 CLY524406:CLZ524408 CVU524406:CVV524408 DFQ524406:DFR524408 DPM524406:DPN524408 DZI524406:DZJ524408 EJE524406:EJF524408 ETA524406:ETB524408 FCW524406:FCX524408 FMS524406:FMT524408 FWO524406:FWP524408 GGK524406:GGL524408 GQG524406:GQH524408 HAC524406:HAD524408 HJY524406:HJZ524408 HTU524406:HTV524408 IDQ524406:IDR524408 INM524406:INN524408 IXI524406:IXJ524408 JHE524406:JHF524408 JRA524406:JRB524408 KAW524406:KAX524408 KKS524406:KKT524408 KUO524406:KUP524408 LEK524406:LEL524408 LOG524406:LOH524408 LYC524406:LYD524408 MHY524406:MHZ524408 MRU524406:MRV524408 NBQ524406:NBR524408 NLM524406:NLN524408 NVI524406:NVJ524408 OFE524406:OFF524408 OPA524406:OPB524408 OYW524406:OYX524408 PIS524406:PIT524408 PSO524406:PSP524408 QCK524406:QCL524408 QMG524406:QMH524408 QWC524406:QWD524408 RFY524406:RFZ524408 RPU524406:RPV524408 RZQ524406:RZR524408 SJM524406:SJN524408 STI524406:STJ524408 TDE524406:TDF524408 TNA524406:TNB524408 TWW524406:TWX524408 UGS524406:UGT524408 UQO524406:UQP524408 VAK524406:VAL524408 VKG524406:VKH524408 VUC524406:VUD524408 WDY524406:WDZ524408 WNU524406:WNV524408 WXQ524406:WXR524408 BI589942:BJ589944 LE589942:LF589944 VA589942:VB589944 AEW589942:AEX589944 AOS589942:AOT589944 AYO589942:AYP589944 BIK589942:BIL589944 BSG589942:BSH589944 CCC589942:CCD589944 CLY589942:CLZ589944 CVU589942:CVV589944 DFQ589942:DFR589944 DPM589942:DPN589944 DZI589942:DZJ589944 EJE589942:EJF589944 ETA589942:ETB589944 FCW589942:FCX589944 FMS589942:FMT589944 FWO589942:FWP589944 GGK589942:GGL589944 GQG589942:GQH589944 HAC589942:HAD589944 HJY589942:HJZ589944 HTU589942:HTV589944 IDQ589942:IDR589944 INM589942:INN589944 IXI589942:IXJ589944 JHE589942:JHF589944 JRA589942:JRB589944 KAW589942:KAX589944 KKS589942:KKT589944 KUO589942:KUP589944 LEK589942:LEL589944 LOG589942:LOH589944 LYC589942:LYD589944 MHY589942:MHZ589944 MRU589942:MRV589944 NBQ589942:NBR589944 NLM589942:NLN589944 NVI589942:NVJ589944 OFE589942:OFF589944 OPA589942:OPB589944 OYW589942:OYX589944 PIS589942:PIT589944 PSO589942:PSP589944 QCK589942:QCL589944 QMG589942:QMH589944 QWC589942:QWD589944 RFY589942:RFZ589944 RPU589942:RPV589944 RZQ589942:RZR589944 SJM589942:SJN589944 STI589942:STJ589944 TDE589942:TDF589944 TNA589942:TNB589944 TWW589942:TWX589944 UGS589942:UGT589944 UQO589942:UQP589944 VAK589942:VAL589944 VKG589942:VKH589944 VUC589942:VUD589944 WDY589942:WDZ589944 WNU589942:WNV589944 WXQ589942:WXR589944 BI655478:BJ655480 LE655478:LF655480 VA655478:VB655480 AEW655478:AEX655480 AOS655478:AOT655480 AYO655478:AYP655480 BIK655478:BIL655480 BSG655478:BSH655480 CCC655478:CCD655480 CLY655478:CLZ655480 CVU655478:CVV655480 DFQ655478:DFR655480 DPM655478:DPN655480 DZI655478:DZJ655480 EJE655478:EJF655480 ETA655478:ETB655480 FCW655478:FCX655480 FMS655478:FMT655480 FWO655478:FWP655480 GGK655478:GGL655480 GQG655478:GQH655480 HAC655478:HAD655480 HJY655478:HJZ655480 HTU655478:HTV655480 IDQ655478:IDR655480 INM655478:INN655480 IXI655478:IXJ655480 JHE655478:JHF655480 JRA655478:JRB655480 KAW655478:KAX655480 KKS655478:KKT655480 KUO655478:KUP655480 LEK655478:LEL655480 LOG655478:LOH655480 LYC655478:LYD655480 MHY655478:MHZ655480 MRU655478:MRV655480 NBQ655478:NBR655480 NLM655478:NLN655480 NVI655478:NVJ655480 OFE655478:OFF655480 OPA655478:OPB655480 OYW655478:OYX655480 PIS655478:PIT655480 PSO655478:PSP655480 QCK655478:QCL655480 QMG655478:QMH655480 QWC655478:QWD655480 RFY655478:RFZ655480 RPU655478:RPV655480 RZQ655478:RZR655480 SJM655478:SJN655480 STI655478:STJ655480 TDE655478:TDF655480 TNA655478:TNB655480 TWW655478:TWX655480 UGS655478:UGT655480 UQO655478:UQP655480 VAK655478:VAL655480 VKG655478:VKH655480 VUC655478:VUD655480 WDY655478:WDZ655480 WNU655478:WNV655480 WXQ655478:WXR655480 BI721014:BJ721016 LE721014:LF721016 VA721014:VB721016 AEW721014:AEX721016 AOS721014:AOT721016 AYO721014:AYP721016 BIK721014:BIL721016 BSG721014:BSH721016 CCC721014:CCD721016 CLY721014:CLZ721016 CVU721014:CVV721016 DFQ721014:DFR721016 DPM721014:DPN721016 DZI721014:DZJ721016 EJE721014:EJF721016 ETA721014:ETB721016 FCW721014:FCX721016 FMS721014:FMT721016 FWO721014:FWP721016 GGK721014:GGL721016 GQG721014:GQH721016 HAC721014:HAD721016 HJY721014:HJZ721016 HTU721014:HTV721016 IDQ721014:IDR721016 INM721014:INN721016 IXI721014:IXJ721016 JHE721014:JHF721016 JRA721014:JRB721016 KAW721014:KAX721016 KKS721014:KKT721016 KUO721014:KUP721016 LEK721014:LEL721016 LOG721014:LOH721016 LYC721014:LYD721016 MHY721014:MHZ721016 MRU721014:MRV721016 NBQ721014:NBR721016 NLM721014:NLN721016 NVI721014:NVJ721016 OFE721014:OFF721016 OPA721014:OPB721016 OYW721014:OYX721016 PIS721014:PIT721016 PSO721014:PSP721016 QCK721014:QCL721016 QMG721014:QMH721016 QWC721014:QWD721016 RFY721014:RFZ721016 RPU721014:RPV721016 RZQ721014:RZR721016 SJM721014:SJN721016 STI721014:STJ721016 TDE721014:TDF721016 TNA721014:TNB721016 TWW721014:TWX721016 UGS721014:UGT721016 UQO721014:UQP721016 VAK721014:VAL721016 VKG721014:VKH721016 VUC721014:VUD721016 WDY721014:WDZ721016 WNU721014:WNV721016 WXQ721014:WXR721016 BI786550:BJ786552 LE786550:LF786552 VA786550:VB786552 AEW786550:AEX786552 AOS786550:AOT786552 AYO786550:AYP786552 BIK786550:BIL786552 BSG786550:BSH786552 CCC786550:CCD786552 CLY786550:CLZ786552 CVU786550:CVV786552 DFQ786550:DFR786552 DPM786550:DPN786552 DZI786550:DZJ786552 EJE786550:EJF786552 ETA786550:ETB786552 FCW786550:FCX786552 FMS786550:FMT786552 FWO786550:FWP786552 GGK786550:GGL786552 GQG786550:GQH786552 HAC786550:HAD786552 HJY786550:HJZ786552 HTU786550:HTV786552 IDQ786550:IDR786552 INM786550:INN786552 IXI786550:IXJ786552 JHE786550:JHF786552 JRA786550:JRB786552 KAW786550:KAX786552 KKS786550:KKT786552 KUO786550:KUP786552 LEK786550:LEL786552 LOG786550:LOH786552 LYC786550:LYD786552 MHY786550:MHZ786552 MRU786550:MRV786552 NBQ786550:NBR786552 NLM786550:NLN786552 NVI786550:NVJ786552 OFE786550:OFF786552 OPA786550:OPB786552 OYW786550:OYX786552 PIS786550:PIT786552 PSO786550:PSP786552 QCK786550:QCL786552 QMG786550:QMH786552 QWC786550:QWD786552 RFY786550:RFZ786552 RPU786550:RPV786552 RZQ786550:RZR786552 SJM786550:SJN786552 STI786550:STJ786552 TDE786550:TDF786552 TNA786550:TNB786552 TWW786550:TWX786552 UGS786550:UGT786552 UQO786550:UQP786552 VAK786550:VAL786552 VKG786550:VKH786552 VUC786550:VUD786552 WDY786550:WDZ786552 WNU786550:WNV786552 WXQ786550:WXR786552 BI852086:BJ852088 LE852086:LF852088 VA852086:VB852088 AEW852086:AEX852088 AOS852086:AOT852088 AYO852086:AYP852088 BIK852086:BIL852088 BSG852086:BSH852088 CCC852086:CCD852088 CLY852086:CLZ852088 CVU852086:CVV852088 DFQ852086:DFR852088 DPM852086:DPN852088 DZI852086:DZJ852088 EJE852086:EJF852088 ETA852086:ETB852088 FCW852086:FCX852088 FMS852086:FMT852088 FWO852086:FWP852088 GGK852086:GGL852088 GQG852086:GQH852088 HAC852086:HAD852088 HJY852086:HJZ852088 HTU852086:HTV852088 IDQ852086:IDR852088 INM852086:INN852088 IXI852086:IXJ852088 JHE852086:JHF852088 JRA852086:JRB852088 KAW852086:KAX852088 KKS852086:KKT852088 KUO852086:KUP852088 LEK852086:LEL852088 LOG852086:LOH852088 LYC852086:LYD852088 MHY852086:MHZ852088 MRU852086:MRV852088 NBQ852086:NBR852088 NLM852086:NLN852088 NVI852086:NVJ852088 OFE852086:OFF852088 OPA852086:OPB852088 OYW852086:OYX852088 PIS852086:PIT852088 PSO852086:PSP852088 QCK852086:QCL852088 QMG852086:QMH852088 QWC852086:QWD852088 RFY852086:RFZ852088 RPU852086:RPV852088 RZQ852086:RZR852088 SJM852086:SJN852088 STI852086:STJ852088 TDE852086:TDF852088 TNA852086:TNB852088 TWW852086:TWX852088 UGS852086:UGT852088 UQO852086:UQP852088 VAK852086:VAL852088 VKG852086:VKH852088 VUC852086:VUD852088 WDY852086:WDZ852088 WNU852086:WNV852088 WXQ852086:WXR852088 BI917622:BJ917624 LE917622:LF917624 VA917622:VB917624 AEW917622:AEX917624 AOS917622:AOT917624 AYO917622:AYP917624 BIK917622:BIL917624 BSG917622:BSH917624 CCC917622:CCD917624 CLY917622:CLZ917624 CVU917622:CVV917624 DFQ917622:DFR917624 DPM917622:DPN917624 DZI917622:DZJ917624 EJE917622:EJF917624 ETA917622:ETB917624 FCW917622:FCX917624 FMS917622:FMT917624 FWO917622:FWP917624 GGK917622:GGL917624 GQG917622:GQH917624 HAC917622:HAD917624 HJY917622:HJZ917624 HTU917622:HTV917624 IDQ917622:IDR917624 INM917622:INN917624 IXI917622:IXJ917624 JHE917622:JHF917624 JRA917622:JRB917624 KAW917622:KAX917624 KKS917622:KKT917624 KUO917622:KUP917624 LEK917622:LEL917624 LOG917622:LOH917624 LYC917622:LYD917624 MHY917622:MHZ917624 MRU917622:MRV917624 NBQ917622:NBR917624 NLM917622:NLN917624 NVI917622:NVJ917624 OFE917622:OFF917624 OPA917622:OPB917624 OYW917622:OYX917624 PIS917622:PIT917624 PSO917622:PSP917624 QCK917622:QCL917624 QMG917622:QMH917624 QWC917622:QWD917624 RFY917622:RFZ917624 RPU917622:RPV917624 RZQ917622:RZR917624 SJM917622:SJN917624 STI917622:STJ917624 TDE917622:TDF917624 TNA917622:TNB917624 TWW917622:TWX917624 UGS917622:UGT917624 UQO917622:UQP917624 VAK917622:VAL917624 VKG917622:VKH917624 VUC917622:VUD917624 WDY917622:WDZ917624 WNU917622:WNV917624 WXQ917622:WXR917624 BI983158:BJ983160 LE983158:LF983160 VA983158:VB983160 AEW983158:AEX983160 AOS983158:AOT983160 AYO983158:AYP983160 BIK983158:BIL983160 BSG983158:BSH983160 CCC983158:CCD983160 CLY983158:CLZ983160 CVU983158:CVV983160 DFQ983158:DFR983160 DPM983158:DPN983160 DZI983158:DZJ983160 EJE983158:EJF983160 ETA983158:ETB983160 FCW983158:FCX983160 FMS983158:FMT983160 FWO983158:FWP983160 GGK983158:GGL983160 GQG983158:GQH983160 HAC983158:HAD983160 HJY983158:HJZ983160 HTU983158:HTV983160 IDQ983158:IDR983160 INM983158:INN983160 IXI983158:IXJ983160 JHE983158:JHF983160 JRA983158:JRB983160 KAW983158:KAX983160 KKS983158:KKT983160 KUO983158:KUP983160 LEK983158:LEL983160 LOG983158:LOH983160 LYC983158:LYD983160 MHY983158:MHZ983160 MRU983158:MRV983160 NBQ983158:NBR983160 NLM983158:NLN983160 NVI983158:NVJ983160 OFE983158:OFF983160 OPA983158:OPB983160 OYW983158:OYX983160 PIS983158:PIT983160 PSO983158:PSP983160 QCK983158:QCL983160 QMG983158:QMH983160 QWC983158:QWD983160 RFY983158:RFZ983160 RPU983158:RPV983160 RZQ983158:RZR983160 SJM983158:SJN983160 STI983158:STJ983160 TDE983158:TDF983160 TNA983158:TNB983160 TWW983158:TWX983160 UGS983158:UGT983160 UQO983158:UQP983160 VAK983158:VAL983160 VKG983158:VKH983160 VUC983158:VUD983160 WDY983158:WDZ983160 WNU983158:WNV983160 WXQ983158:WXR983160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BE118:BF120 LA118:LB120 UW118:UX120 AES118:AET120 AOO118:AOP120 AYK118:AYL120 BIG118:BIH120 BSC118:BSD120 CBY118:CBZ120 CLU118:CLV120 CVQ118:CVR120 DFM118:DFN120 DPI118:DPJ120 DZE118:DZF120 EJA118:EJB120 ESW118:ESX120 FCS118:FCT120 FMO118:FMP120 FWK118:FWL120 GGG118:GGH120 GQC118:GQD120 GZY118:GZZ120 HJU118:HJV120 HTQ118:HTR120 IDM118:IDN120 INI118:INJ120 IXE118:IXF120 JHA118:JHB120 JQW118:JQX120 KAS118:KAT120 KKO118:KKP120 KUK118:KUL120 LEG118:LEH120 LOC118:LOD120 LXY118:LXZ120 MHU118:MHV120 MRQ118:MRR120 NBM118:NBN120 NLI118:NLJ120 NVE118:NVF120 OFA118:OFB120 OOW118:OOX120 OYS118:OYT120 PIO118:PIP120 PSK118:PSL120 QCG118:QCH120 QMC118:QMD120 QVY118:QVZ120 RFU118:RFV120 RPQ118:RPR120 RZM118:RZN120 SJI118:SJJ120 STE118:STF120 TDA118:TDB120 TMW118:TMX120 TWS118:TWT120 UGO118:UGP120 UQK118:UQL120 VAG118:VAH120 VKC118:VKD120 VTY118:VTZ120 WDU118:WDV120 WNQ118:WNR120 WXM118:WXN120 BI118:BJ120 LE118:LF120 VA118:VB120 AEW118:AEX120 AOS118:AOT120 AYO118:AYP120 BIK118:BIL120 BSG118:BSH120 CCC118:CCD120 CLY118:CLZ120 CVU118:CVV120 DFQ118:DFR120 DPM118:DPN120 DZI118:DZJ120 EJE118:EJF120 ETA118:ETB120 FCW118:FCX120 FMS118:FMT120 FWO118:FWP120 GGK118:GGL120 GQG118:GQH120 HAC118:HAD120 HJY118:HJZ120 HTU118:HTV120 IDQ118:IDR120 INM118:INN120 IXI118:IXJ120 JHE118:JHF120 JRA118:JRB120 KAW118:KAX120 KKS118:KKT120 KUO118:KUP120 LEK118:LEL120 LOG118:LOH120 LYC118:LYD120 MHY118:MHZ120 MRU118:MRV120 NBQ118:NBR120 NLM118:NLN120 NVI118:NVJ120 OFE118:OFF120 OPA118:OPB120 OYW118:OYX120 PIS118:PIT120 PSO118:PSP120 QCK118:QCL120 QMG118:QMH120 QWC118:QWD120 RFY118:RFZ120 RPU118:RPV120 RZQ118:RZR120 SJM118:SJN120 STI118:STJ120 TDE118:TDF120 TNA118:TNB120 TWW118:TWX120 UGS118:UGT120 UQO118:UQP120 VAK118:VAL120 VKG118:VKH120 VUC118:VUD120 WDY118:WDZ120 WNU118:WNV120 WXQ118:WXR120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EV104"/>
  <sheetViews>
    <sheetView showGridLines="0" zoomScale="80" zoomScaleNormal="80" zoomScaleSheetLayoutView="100" workbookViewId="0"/>
  </sheetViews>
  <sheetFormatPr defaultColWidth="1.5" defaultRowHeight="8.85" customHeight="1"/>
  <cols>
    <col min="1" max="82" width="1.875" style="1422" customWidth="1"/>
    <col min="83" max="256" width="1.5" style="1422" customWidth="1"/>
    <col min="257" max="338" width="1.875" style="1422" customWidth="1"/>
    <col min="339" max="512" width="1.5" style="1422" customWidth="1"/>
    <col min="513" max="594" width="1.875" style="1422" customWidth="1"/>
    <col min="595" max="768" width="1.5" style="1422" customWidth="1"/>
    <col min="769" max="850" width="1.875" style="1422" customWidth="1"/>
    <col min="851" max="1024" width="1.5" style="1422" customWidth="1"/>
    <col min="1025" max="1106" width="1.875" style="1422" customWidth="1"/>
    <col min="1107" max="1280" width="1.5" style="1422" customWidth="1"/>
    <col min="1281" max="1362" width="1.875" style="1422" customWidth="1"/>
    <col min="1363" max="1536" width="1.5" style="1422" customWidth="1"/>
    <col min="1537" max="1618" width="1.875" style="1422" customWidth="1"/>
    <col min="1619" max="1792" width="1.5" style="1422" customWidth="1"/>
    <col min="1793" max="1874" width="1.875" style="1422" customWidth="1"/>
    <col min="1875" max="2048" width="1.5" style="1422" customWidth="1"/>
    <col min="2049" max="2130" width="1.875" style="1422" customWidth="1"/>
    <col min="2131" max="2304" width="1.5" style="1422" customWidth="1"/>
    <col min="2305" max="2386" width="1.875" style="1422" customWidth="1"/>
    <col min="2387" max="2560" width="1.5" style="1422" customWidth="1"/>
    <col min="2561" max="2642" width="1.875" style="1422" customWidth="1"/>
    <col min="2643" max="2816" width="1.5" style="1422" customWidth="1"/>
    <col min="2817" max="2898" width="1.875" style="1422" customWidth="1"/>
    <col min="2899" max="3072" width="1.5" style="1422" customWidth="1"/>
    <col min="3073" max="3154" width="1.875" style="1422" customWidth="1"/>
    <col min="3155" max="3328" width="1.5" style="1422" customWidth="1"/>
    <col min="3329" max="3410" width="1.875" style="1422" customWidth="1"/>
    <col min="3411" max="3584" width="1.5" style="1422" customWidth="1"/>
    <col min="3585" max="3666" width="1.875" style="1422" customWidth="1"/>
    <col min="3667" max="3840" width="1.5" style="1422" customWidth="1"/>
    <col min="3841" max="3922" width="1.875" style="1422" customWidth="1"/>
    <col min="3923" max="4096" width="1.5" style="1422" customWidth="1"/>
    <col min="4097" max="4178" width="1.875" style="1422" customWidth="1"/>
    <col min="4179" max="4352" width="1.5" style="1422" customWidth="1"/>
    <col min="4353" max="4434" width="1.875" style="1422" customWidth="1"/>
    <col min="4435" max="4608" width="1.5" style="1422" customWidth="1"/>
    <col min="4609" max="4690" width="1.875" style="1422" customWidth="1"/>
    <col min="4691" max="4864" width="1.5" style="1422" customWidth="1"/>
    <col min="4865" max="4946" width="1.875" style="1422" customWidth="1"/>
    <col min="4947" max="5120" width="1.5" style="1422" customWidth="1"/>
    <col min="5121" max="5202" width="1.875" style="1422" customWidth="1"/>
    <col min="5203" max="5376" width="1.5" style="1422" customWidth="1"/>
    <col min="5377" max="5458" width="1.875" style="1422" customWidth="1"/>
    <col min="5459" max="5632" width="1.5" style="1422" customWidth="1"/>
    <col min="5633" max="5714" width="1.875" style="1422" customWidth="1"/>
    <col min="5715" max="5888" width="1.5" style="1422" customWidth="1"/>
    <col min="5889" max="5970" width="1.875" style="1422" customWidth="1"/>
    <col min="5971" max="6144" width="1.5" style="1422" customWidth="1"/>
    <col min="6145" max="6226" width="1.875" style="1422" customWidth="1"/>
    <col min="6227" max="6400" width="1.5" style="1422" customWidth="1"/>
    <col min="6401" max="6482" width="1.875" style="1422" customWidth="1"/>
    <col min="6483" max="6656" width="1.5" style="1422" customWidth="1"/>
    <col min="6657" max="6738" width="1.875" style="1422" customWidth="1"/>
    <col min="6739" max="6912" width="1.5" style="1422" customWidth="1"/>
    <col min="6913" max="6994" width="1.875" style="1422" customWidth="1"/>
    <col min="6995" max="7168" width="1.5" style="1422" customWidth="1"/>
    <col min="7169" max="7250" width="1.875" style="1422" customWidth="1"/>
    <col min="7251" max="7424" width="1.5" style="1422" customWidth="1"/>
    <col min="7425" max="7506" width="1.875" style="1422" customWidth="1"/>
    <col min="7507" max="7680" width="1.5" style="1422" customWidth="1"/>
    <col min="7681" max="7762" width="1.875" style="1422" customWidth="1"/>
    <col min="7763" max="7936" width="1.5" style="1422" customWidth="1"/>
    <col min="7937" max="8018" width="1.875" style="1422" customWidth="1"/>
    <col min="8019" max="8192" width="1.5" style="1422" customWidth="1"/>
    <col min="8193" max="8274" width="1.875" style="1422" customWidth="1"/>
    <col min="8275" max="8448" width="1.5" style="1422" customWidth="1"/>
    <col min="8449" max="8530" width="1.875" style="1422" customWidth="1"/>
    <col min="8531" max="8704" width="1.5" style="1422" customWidth="1"/>
    <col min="8705" max="8786" width="1.875" style="1422" customWidth="1"/>
    <col min="8787" max="8960" width="1.5" style="1422" customWidth="1"/>
    <col min="8961" max="9042" width="1.875" style="1422" customWidth="1"/>
    <col min="9043" max="9216" width="1.5" style="1422" customWidth="1"/>
    <col min="9217" max="9298" width="1.875" style="1422" customWidth="1"/>
    <col min="9299" max="9472" width="1.5" style="1422" customWidth="1"/>
    <col min="9473" max="9554" width="1.875" style="1422" customWidth="1"/>
    <col min="9555" max="9728" width="1.5" style="1422" customWidth="1"/>
    <col min="9729" max="9810" width="1.875" style="1422" customWidth="1"/>
    <col min="9811" max="9984" width="1.5" style="1422" customWidth="1"/>
    <col min="9985" max="10066" width="1.875" style="1422" customWidth="1"/>
    <col min="10067" max="10240" width="1.5" style="1422" customWidth="1"/>
    <col min="10241" max="10322" width="1.875" style="1422" customWidth="1"/>
    <col min="10323" max="10496" width="1.5" style="1422" customWidth="1"/>
    <col min="10497" max="10578" width="1.875" style="1422" customWidth="1"/>
    <col min="10579" max="10752" width="1.5" style="1422" customWidth="1"/>
    <col min="10753" max="10834" width="1.875" style="1422" customWidth="1"/>
    <col min="10835" max="11008" width="1.5" style="1422" customWidth="1"/>
    <col min="11009" max="11090" width="1.875" style="1422" customWidth="1"/>
    <col min="11091" max="11264" width="1.5" style="1422" customWidth="1"/>
    <col min="11265" max="11346" width="1.875" style="1422" customWidth="1"/>
    <col min="11347" max="11520" width="1.5" style="1422" customWidth="1"/>
    <col min="11521" max="11602" width="1.875" style="1422" customWidth="1"/>
    <col min="11603" max="11776" width="1.5" style="1422" customWidth="1"/>
    <col min="11777" max="11858" width="1.875" style="1422" customWidth="1"/>
    <col min="11859" max="12032" width="1.5" style="1422" customWidth="1"/>
    <col min="12033" max="12114" width="1.875" style="1422" customWidth="1"/>
    <col min="12115" max="12288" width="1.5" style="1422" customWidth="1"/>
    <col min="12289" max="12370" width="1.875" style="1422" customWidth="1"/>
    <col min="12371" max="12544" width="1.5" style="1422" customWidth="1"/>
    <col min="12545" max="12626" width="1.875" style="1422" customWidth="1"/>
    <col min="12627" max="12800" width="1.5" style="1422" customWidth="1"/>
    <col min="12801" max="12882" width="1.875" style="1422" customWidth="1"/>
    <col min="12883" max="13056" width="1.5" style="1422" customWidth="1"/>
    <col min="13057" max="13138" width="1.875" style="1422" customWidth="1"/>
    <col min="13139" max="13312" width="1.5" style="1422" customWidth="1"/>
    <col min="13313" max="13394" width="1.875" style="1422" customWidth="1"/>
    <col min="13395" max="13568" width="1.5" style="1422" customWidth="1"/>
    <col min="13569" max="13650" width="1.875" style="1422" customWidth="1"/>
    <col min="13651" max="13824" width="1.5" style="1422" customWidth="1"/>
    <col min="13825" max="13906" width="1.875" style="1422" customWidth="1"/>
    <col min="13907" max="14080" width="1.5" style="1422" customWidth="1"/>
    <col min="14081" max="14162" width="1.875" style="1422" customWidth="1"/>
    <col min="14163" max="14336" width="1.5" style="1422" customWidth="1"/>
    <col min="14337" max="14418" width="1.875" style="1422" customWidth="1"/>
    <col min="14419" max="14592" width="1.5" style="1422" customWidth="1"/>
    <col min="14593" max="14674" width="1.875" style="1422" customWidth="1"/>
    <col min="14675" max="14848" width="1.5" style="1422" customWidth="1"/>
    <col min="14849" max="14930" width="1.875" style="1422" customWidth="1"/>
    <col min="14931" max="15104" width="1.5" style="1422" customWidth="1"/>
    <col min="15105" max="15186" width="1.875" style="1422" customWidth="1"/>
    <col min="15187" max="15360" width="1.5" style="1422" customWidth="1"/>
    <col min="15361" max="15442" width="1.875" style="1422" customWidth="1"/>
    <col min="15443" max="15616" width="1.5" style="1422" customWidth="1"/>
    <col min="15617" max="15698" width="1.875" style="1422" customWidth="1"/>
    <col min="15699" max="15872" width="1.5" style="1422" customWidth="1"/>
    <col min="15873" max="15954" width="1.875" style="1422" customWidth="1"/>
    <col min="15955" max="16128" width="1.5" style="1422" customWidth="1"/>
    <col min="16129" max="16210" width="1.875" style="1422" customWidth="1"/>
    <col min="16211" max="16384" width="1.5" style="1422" customWidth="1"/>
  </cols>
  <sheetData>
    <row r="1" spans="1:97" ht="15.75" customHeight="1">
      <c r="A1" s="3922" t="s">
        <v>3722</v>
      </c>
      <c r="B1" s="3922"/>
      <c r="C1" s="3922"/>
      <c r="D1" s="3922"/>
      <c r="E1" s="3922"/>
      <c r="F1" s="3922"/>
      <c r="G1" s="3922"/>
      <c r="H1" s="3922"/>
      <c r="I1" s="3922"/>
      <c r="J1" s="3922"/>
      <c r="K1" s="3922"/>
      <c r="L1" s="3922"/>
      <c r="M1" s="3922"/>
      <c r="N1" s="3922"/>
    </row>
    <row r="2" spans="1:97" ht="12.75" customHeight="1">
      <c r="C2" s="3923" t="s">
        <v>3723</v>
      </c>
      <c r="D2" s="3923"/>
      <c r="E2" s="3923"/>
      <c r="F2" s="3923"/>
      <c r="G2" s="3923"/>
      <c r="H2" s="3923"/>
      <c r="I2" s="3923"/>
      <c r="J2" s="3923"/>
      <c r="K2" s="3923"/>
      <c r="L2" s="3923"/>
      <c r="M2" s="3923"/>
      <c r="N2" s="3923"/>
      <c r="O2" s="3923"/>
      <c r="P2" s="3923"/>
      <c r="Q2" s="3923"/>
      <c r="R2" s="3923"/>
      <c r="S2" s="3923"/>
      <c r="T2" s="3923"/>
      <c r="U2" s="3923"/>
      <c r="V2" s="3923"/>
      <c r="W2" s="3923"/>
      <c r="X2" s="3923"/>
      <c r="Y2" s="3923"/>
      <c r="Z2" s="3923"/>
      <c r="AA2" s="3923"/>
      <c r="AB2" s="3923"/>
      <c r="AC2" s="3923"/>
      <c r="AD2" s="3923"/>
      <c r="AE2" s="3923"/>
      <c r="AF2" s="3923"/>
      <c r="AG2" s="3923"/>
      <c r="AH2" s="3923"/>
      <c r="AI2" s="3923"/>
      <c r="AJ2" s="3923"/>
      <c r="AK2" s="3923"/>
      <c r="AL2" s="3923"/>
      <c r="AM2" s="3923"/>
      <c r="AN2" s="3923"/>
      <c r="AO2" s="3923"/>
      <c r="AP2" s="3923"/>
      <c r="AQ2" s="3923"/>
      <c r="AR2" s="3923"/>
      <c r="AS2" s="3923"/>
      <c r="AT2" s="3923"/>
      <c r="AU2" s="3923"/>
      <c r="AV2" s="3923"/>
      <c r="AW2" s="3923"/>
      <c r="AX2" s="3923"/>
      <c r="AY2" s="3923"/>
      <c r="AZ2" s="3923"/>
      <c r="BA2" s="3923"/>
      <c r="BB2" s="3923"/>
      <c r="BC2" s="3923"/>
      <c r="BD2" s="3923"/>
      <c r="BE2" s="3923"/>
      <c r="BF2" s="3923"/>
      <c r="BG2" s="3923"/>
      <c r="BH2" s="3923"/>
      <c r="BI2" s="3923"/>
      <c r="BJ2" s="3923"/>
      <c r="BK2" s="3923"/>
      <c r="BL2" s="3923"/>
      <c r="BM2" s="3923"/>
      <c r="BN2" s="3923"/>
      <c r="BO2" s="3923"/>
      <c r="BP2" s="3923"/>
      <c r="BQ2" s="3923"/>
      <c r="BR2" s="3923"/>
      <c r="BS2" s="3923"/>
      <c r="BT2" s="3923"/>
      <c r="BU2" s="3923"/>
      <c r="BV2" s="3923"/>
    </row>
    <row r="3" spans="1:97" ht="8.85" customHeight="1">
      <c r="C3" s="3923"/>
      <c r="D3" s="3923"/>
      <c r="E3" s="3923"/>
      <c r="F3" s="3923"/>
      <c r="G3" s="3923"/>
      <c r="H3" s="3923"/>
      <c r="I3" s="3923"/>
      <c r="J3" s="3923"/>
      <c r="K3" s="3923"/>
      <c r="L3" s="3923"/>
      <c r="M3" s="3923"/>
      <c r="N3" s="3923"/>
      <c r="O3" s="3923"/>
      <c r="P3" s="3923"/>
      <c r="Q3" s="3923"/>
      <c r="R3" s="3923"/>
      <c r="S3" s="3923"/>
      <c r="T3" s="3923"/>
      <c r="U3" s="3923"/>
      <c r="V3" s="3923"/>
      <c r="W3" s="3923"/>
      <c r="X3" s="3923"/>
      <c r="Y3" s="3923"/>
      <c r="Z3" s="3923"/>
      <c r="AA3" s="3923"/>
      <c r="AB3" s="3923"/>
      <c r="AC3" s="3923"/>
      <c r="AD3" s="3923"/>
      <c r="AE3" s="3923"/>
      <c r="AF3" s="3923"/>
      <c r="AG3" s="3923"/>
      <c r="AH3" s="3923"/>
      <c r="AI3" s="3923"/>
      <c r="AJ3" s="3923"/>
      <c r="AK3" s="3923"/>
      <c r="AL3" s="3923"/>
      <c r="AM3" s="3923"/>
      <c r="AN3" s="3923"/>
      <c r="AO3" s="3923"/>
      <c r="AP3" s="3923"/>
      <c r="AQ3" s="3923"/>
      <c r="AR3" s="3923"/>
      <c r="AS3" s="3923"/>
      <c r="AT3" s="3923"/>
      <c r="AU3" s="3923"/>
      <c r="AV3" s="3923"/>
      <c r="AW3" s="3923"/>
      <c r="AX3" s="3923"/>
      <c r="AY3" s="3923"/>
      <c r="AZ3" s="3923"/>
      <c r="BA3" s="3923"/>
      <c r="BB3" s="3923"/>
      <c r="BC3" s="3923"/>
      <c r="BD3" s="3923"/>
      <c r="BE3" s="3923"/>
      <c r="BF3" s="3923"/>
      <c r="BG3" s="3923"/>
      <c r="BH3" s="3923"/>
      <c r="BI3" s="3923"/>
      <c r="BJ3" s="3923"/>
      <c r="BK3" s="3923"/>
      <c r="BL3" s="3923"/>
      <c r="BM3" s="3923"/>
      <c r="BN3" s="3923"/>
      <c r="BO3" s="3923"/>
      <c r="BP3" s="3923"/>
      <c r="BQ3" s="3923"/>
      <c r="BR3" s="3923"/>
      <c r="BS3" s="3923"/>
      <c r="BT3" s="3923"/>
      <c r="BU3" s="3923"/>
      <c r="BV3" s="3923"/>
    </row>
    <row r="4" spans="1:97" ht="14.25">
      <c r="R4" s="3924" t="s">
        <v>2526</v>
      </c>
      <c r="S4" s="3925"/>
      <c r="T4" s="3925"/>
      <c r="U4" s="3925"/>
      <c r="V4" s="3925"/>
      <c r="W4" s="3925"/>
      <c r="X4" s="3925"/>
      <c r="Y4" s="3925"/>
      <c r="Z4" s="3925"/>
      <c r="AA4" s="3925"/>
      <c r="AB4" s="3925"/>
      <c r="AC4" s="3925"/>
      <c r="AD4" s="3925"/>
      <c r="AE4" s="3925"/>
      <c r="AF4" s="3925"/>
      <c r="AG4" s="3925"/>
      <c r="AH4" s="3925"/>
      <c r="AI4" s="3925"/>
      <c r="AJ4" s="3925"/>
      <c r="AK4" s="3925"/>
      <c r="AL4" s="3925"/>
      <c r="AM4" s="3925"/>
      <c r="AN4" s="3925"/>
      <c r="AO4" s="3925"/>
      <c r="AP4" s="3925"/>
      <c r="AQ4" s="3925"/>
      <c r="AR4" s="3925"/>
      <c r="AS4" s="3925"/>
      <c r="AT4" s="3925"/>
      <c r="AU4" s="3925"/>
      <c r="AV4" s="3925"/>
      <c r="AW4" s="3925"/>
      <c r="AX4" s="3925"/>
      <c r="AY4" s="3925"/>
      <c r="AZ4" s="3925"/>
      <c r="BA4" s="3925"/>
      <c r="BB4" s="3925"/>
      <c r="BC4" s="3925"/>
      <c r="BD4" s="3925"/>
      <c r="BE4" s="3925"/>
      <c r="BF4" s="3925"/>
      <c r="BG4" s="3925"/>
    </row>
    <row r="5" spans="1:97" s="1423" customFormat="1" ht="13.5">
      <c r="B5" s="1424"/>
      <c r="C5" s="1424"/>
      <c r="D5" s="1425"/>
      <c r="E5" s="1425"/>
      <c r="F5" s="1425"/>
      <c r="G5" s="1425"/>
      <c r="H5" s="1425"/>
      <c r="I5" s="1425"/>
      <c r="J5" s="1425"/>
      <c r="K5" s="1425"/>
      <c r="L5" s="1425"/>
      <c r="M5" s="1425"/>
      <c r="N5" s="1425"/>
      <c r="O5" s="1425"/>
      <c r="P5" s="1425"/>
      <c r="Q5" s="1425"/>
      <c r="S5" s="1426"/>
      <c r="T5" s="1426"/>
      <c r="U5" s="1426"/>
      <c r="V5" s="1426"/>
      <c r="W5" s="1426"/>
      <c r="X5" s="1426"/>
      <c r="Y5" s="1426"/>
      <c r="Z5" s="1426"/>
      <c r="AA5" s="1426"/>
      <c r="AB5" s="1426"/>
      <c r="AC5" s="1426"/>
      <c r="AD5" s="1426"/>
      <c r="AE5" s="1426"/>
      <c r="AF5" s="3926" t="s">
        <v>3683</v>
      </c>
      <c r="AG5" s="3926"/>
      <c r="AH5" s="3926"/>
      <c r="AI5" s="3926"/>
      <c r="AJ5" s="3926"/>
      <c r="AK5" s="3926"/>
      <c r="AL5" s="3926"/>
      <c r="AM5" s="3926"/>
      <c r="AN5" s="3926"/>
      <c r="AO5" s="3926"/>
      <c r="AP5" s="3926"/>
      <c r="AQ5" s="3926"/>
      <c r="AR5" s="3926"/>
      <c r="AS5" s="3926"/>
      <c r="AT5" s="3926"/>
      <c r="AU5" s="3926"/>
      <c r="AV5" s="1426"/>
      <c r="AW5" s="1426"/>
      <c r="AX5" s="1426"/>
      <c r="AY5" s="1426"/>
      <c r="AZ5" s="1426"/>
      <c r="BA5" s="1426"/>
      <c r="BB5" s="1426"/>
      <c r="BC5" s="1426"/>
      <c r="BD5" s="1426"/>
      <c r="BE5" s="1426"/>
      <c r="BF5" s="1426"/>
      <c r="BG5" s="1426"/>
      <c r="BH5" s="1425"/>
      <c r="BI5" s="1425"/>
      <c r="BJ5" s="1425"/>
      <c r="BK5" s="1424"/>
      <c r="BL5" s="1424"/>
      <c r="BM5" s="1424"/>
      <c r="BN5" s="1424"/>
      <c r="BO5" s="1424"/>
      <c r="BP5" s="1424"/>
      <c r="BQ5" s="1424"/>
      <c r="BR5" s="1424"/>
      <c r="BS5" s="1424"/>
      <c r="BT5" s="1424"/>
      <c r="BU5" s="1424"/>
      <c r="BV5" s="1424"/>
      <c r="BW5" s="1424"/>
      <c r="BX5" s="1424"/>
      <c r="BY5" s="1424"/>
      <c r="BZ5" s="1424"/>
      <c r="CA5" s="1424"/>
      <c r="CB5" s="1424"/>
      <c r="CC5" s="1424"/>
      <c r="CD5" s="1424"/>
      <c r="CE5" s="1424"/>
      <c r="CF5" s="1424"/>
      <c r="CG5" s="1424"/>
      <c r="CH5" s="1424"/>
      <c r="CI5" s="1424"/>
      <c r="CJ5" s="1424"/>
      <c r="CK5" s="1424"/>
      <c r="CL5" s="1424"/>
      <c r="CM5" s="1424"/>
      <c r="CN5" s="1424"/>
      <c r="CO5" s="1424"/>
      <c r="CP5" s="1424"/>
      <c r="CQ5" s="1424"/>
      <c r="CR5" s="1424"/>
      <c r="CS5" s="1424"/>
    </row>
    <row r="6" spans="1:97" ht="7.5" customHeight="1">
      <c r="B6" s="3927" t="s">
        <v>3684</v>
      </c>
      <c r="C6" s="3927"/>
      <c r="D6" s="3927"/>
      <c r="E6" s="3927"/>
      <c r="F6" s="3927"/>
      <c r="G6" s="3927"/>
      <c r="H6" s="3927"/>
      <c r="I6" s="3927"/>
      <c r="J6" s="3927"/>
      <c r="K6" s="3927"/>
      <c r="L6" s="3927"/>
      <c r="M6" s="3927"/>
      <c r="N6" s="3927"/>
      <c r="O6" s="3927"/>
      <c r="P6" s="3927"/>
      <c r="Q6" s="3927"/>
      <c r="R6" s="3927"/>
      <c r="S6" s="3927"/>
      <c r="AA6" s="1422" t="s">
        <v>507</v>
      </c>
    </row>
    <row r="7" spans="1:97" ht="7.5" customHeight="1" thickBot="1">
      <c r="B7" s="3927"/>
      <c r="C7" s="3927"/>
      <c r="D7" s="3927"/>
      <c r="E7" s="3927"/>
      <c r="F7" s="3927"/>
      <c r="G7" s="3927"/>
      <c r="H7" s="3927"/>
      <c r="I7" s="3927"/>
      <c r="J7" s="3927"/>
      <c r="K7" s="3927"/>
      <c r="L7" s="3927"/>
      <c r="M7" s="3927"/>
      <c r="N7" s="3927"/>
      <c r="O7" s="3927"/>
      <c r="P7" s="3927"/>
      <c r="Q7" s="3927"/>
      <c r="R7" s="3927"/>
      <c r="S7" s="3927"/>
      <c r="CC7" s="1427"/>
    </row>
    <row r="8" spans="1:97" ht="3" customHeight="1">
      <c r="B8" s="3928" t="s">
        <v>3685</v>
      </c>
      <c r="C8" s="3929"/>
      <c r="D8" s="3929"/>
      <c r="E8" s="3929"/>
      <c r="F8" s="3929"/>
      <c r="G8" s="3929"/>
      <c r="H8" s="3929"/>
      <c r="I8" s="3929"/>
      <c r="J8" s="3929"/>
      <c r="K8" s="3929"/>
      <c r="L8" s="3929"/>
      <c r="M8" s="3929"/>
      <c r="N8" s="3929"/>
      <c r="O8" s="3929"/>
      <c r="P8" s="3929"/>
      <c r="Q8" s="3929"/>
      <c r="R8" s="3929"/>
      <c r="S8" s="3930"/>
      <c r="T8" s="1428"/>
      <c r="U8" s="1428"/>
      <c r="V8" s="1428"/>
      <c r="W8" s="1428"/>
      <c r="X8" s="1428"/>
      <c r="Y8" s="1428"/>
      <c r="Z8" s="1428"/>
      <c r="AA8" s="1428"/>
      <c r="AB8" s="1428"/>
      <c r="AC8" s="1428"/>
      <c r="AD8" s="1428"/>
      <c r="AE8" s="1428"/>
      <c r="AF8" s="1428"/>
      <c r="AG8" s="1428"/>
      <c r="AH8" s="1428"/>
      <c r="AI8" s="1428"/>
      <c r="AJ8" s="1428"/>
      <c r="AK8" s="1428"/>
      <c r="AL8" s="1428"/>
      <c r="AM8" s="1428"/>
      <c r="AN8" s="1428"/>
      <c r="AO8" s="1429"/>
      <c r="AP8" s="1430"/>
      <c r="AQ8" s="1431"/>
      <c r="AR8" s="3937" t="s">
        <v>738</v>
      </c>
      <c r="AS8" s="3938"/>
      <c r="AT8" s="3938"/>
      <c r="AU8" s="3938"/>
      <c r="AV8" s="3938"/>
      <c r="AW8" s="3938"/>
      <c r="AX8" s="3938"/>
      <c r="AY8" s="3938"/>
      <c r="AZ8" s="3938"/>
      <c r="BA8" s="3938"/>
      <c r="BB8" s="3938"/>
      <c r="BC8" s="1432"/>
      <c r="BD8" s="1430"/>
      <c r="BE8" s="1430"/>
      <c r="BF8" s="1430"/>
      <c r="BG8" s="1430"/>
      <c r="BH8" s="1430"/>
      <c r="BI8" s="1430"/>
      <c r="BJ8" s="1433"/>
      <c r="BK8" s="1433"/>
      <c r="BL8" s="1433"/>
      <c r="BM8" s="1433"/>
      <c r="BN8" s="1433"/>
      <c r="BO8" s="1433"/>
      <c r="BP8" s="1433"/>
      <c r="BQ8" s="1433"/>
      <c r="BR8" s="1433"/>
      <c r="BS8" s="1433"/>
      <c r="BT8" s="1433"/>
      <c r="BU8" s="1433"/>
      <c r="BV8" s="1433"/>
      <c r="BW8" s="1433"/>
      <c r="BX8" s="1433"/>
      <c r="BY8" s="1433"/>
      <c r="BZ8" s="1433"/>
      <c r="CA8" s="1433"/>
      <c r="CB8" s="1433"/>
      <c r="CC8" s="1434"/>
    </row>
    <row r="9" spans="1:97" ht="12" customHeight="1">
      <c r="B9" s="3931"/>
      <c r="C9" s="3932"/>
      <c r="D9" s="3932"/>
      <c r="E9" s="3932"/>
      <c r="F9" s="3932"/>
      <c r="G9" s="3932"/>
      <c r="H9" s="3932"/>
      <c r="I9" s="3932"/>
      <c r="J9" s="3932"/>
      <c r="K9" s="3932"/>
      <c r="L9" s="3932"/>
      <c r="M9" s="3932"/>
      <c r="N9" s="3932"/>
      <c r="O9" s="3932"/>
      <c r="P9" s="3932"/>
      <c r="Q9" s="3932"/>
      <c r="R9" s="3932"/>
      <c r="S9" s="3933"/>
      <c r="T9" s="1435"/>
      <c r="Y9" s="3943" t="str">
        <f>cst_wskakunin_NOBE_MENSEKI_JYUTAKU_SHINSEI</f>
        <v/>
      </c>
      <c r="Z9" s="3944"/>
      <c r="AA9" s="3944"/>
      <c r="AB9" s="3944"/>
      <c r="AC9" s="3944"/>
      <c r="AD9" s="3944"/>
      <c r="AE9" s="3944"/>
      <c r="AF9" s="3944"/>
      <c r="AG9" s="3944"/>
      <c r="AH9" s="3944"/>
      <c r="AI9" s="3944"/>
      <c r="AJ9" s="3945"/>
      <c r="AK9" s="3919" t="s">
        <v>114</v>
      </c>
      <c r="AL9" s="3920"/>
      <c r="AM9" s="3920"/>
      <c r="AN9" s="1436"/>
      <c r="AO9" s="1436"/>
      <c r="AP9" s="1436"/>
      <c r="AQ9" s="1437"/>
      <c r="AR9" s="3939"/>
      <c r="AS9" s="3940"/>
      <c r="AT9" s="3940"/>
      <c r="AU9" s="3940"/>
      <c r="AV9" s="3940"/>
      <c r="AW9" s="3940"/>
      <c r="AX9" s="3940"/>
      <c r="AY9" s="3940"/>
      <c r="AZ9" s="3940"/>
      <c r="BA9" s="3940"/>
      <c r="BB9" s="3940"/>
      <c r="BC9" s="1438"/>
      <c r="BD9" s="1436"/>
      <c r="BE9" s="1436"/>
      <c r="BH9" s="3943" t="str">
        <f>cst_wskakunin_SHIKITI_MENSEKI_1_TOTAL</f>
        <v/>
      </c>
      <c r="BI9" s="3944"/>
      <c r="BJ9" s="3944"/>
      <c r="BK9" s="3944"/>
      <c r="BL9" s="3944"/>
      <c r="BM9" s="3944"/>
      <c r="BN9" s="3944"/>
      <c r="BO9" s="3944"/>
      <c r="BP9" s="3944"/>
      <c r="BQ9" s="3944"/>
      <c r="BR9" s="3944"/>
      <c r="BS9" s="3944"/>
      <c r="BT9" s="3944"/>
      <c r="BU9" s="3945"/>
      <c r="BV9" s="3919" t="s">
        <v>114</v>
      </c>
      <c r="BW9" s="3920"/>
      <c r="BX9" s="3920"/>
      <c r="CA9" s="1439"/>
      <c r="CB9" s="1439"/>
      <c r="CC9" s="1440"/>
    </row>
    <row r="10" spans="1:97" ht="12.6" customHeight="1">
      <c r="B10" s="3931"/>
      <c r="C10" s="3932"/>
      <c r="D10" s="3932"/>
      <c r="E10" s="3932"/>
      <c r="F10" s="3932"/>
      <c r="G10" s="3932"/>
      <c r="H10" s="3932"/>
      <c r="I10" s="3932"/>
      <c r="J10" s="3932"/>
      <c r="K10" s="3932"/>
      <c r="L10" s="3932"/>
      <c r="M10" s="3932"/>
      <c r="N10" s="3932"/>
      <c r="O10" s="3932"/>
      <c r="P10" s="3932"/>
      <c r="Q10" s="3932"/>
      <c r="R10" s="3932"/>
      <c r="S10" s="3933"/>
      <c r="T10" s="1435"/>
      <c r="Y10" s="3946"/>
      <c r="Z10" s="3947"/>
      <c r="AA10" s="3947"/>
      <c r="AB10" s="3947"/>
      <c r="AC10" s="3947"/>
      <c r="AD10" s="3947"/>
      <c r="AE10" s="3947"/>
      <c r="AF10" s="3947"/>
      <c r="AG10" s="3947"/>
      <c r="AH10" s="3947"/>
      <c r="AI10" s="3947"/>
      <c r="AJ10" s="3948"/>
      <c r="AK10" s="3919"/>
      <c r="AL10" s="3920"/>
      <c r="AM10" s="3920"/>
      <c r="AN10" s="1436"/>
      <c r="AO10" s="1436"/>
      <c r="AP10" s="1436"/>
      <c r="AQ10" s="1437"/>
      <c r="AR10" s="3939"/>
      <c r="AS10" s="3940"/>
      <c r="AT10" s="3940"/>
      <c r="AU10" s="3940"/>
      <c r="AV10" s="3940"/>
      <c r="AW10" s="3940"/>
      <c r="AX10" s="3940"/>
      <c r="AY10" s="3940"/>
      <c r="AZ10" s="3940"/>
      <c r="BA10" s="3940"/>
      <c r="BB10" s="3940"/>
      <c r="BC10" s="1438"/>
      <c r="BD10" s="1436"/>
      <c r="BE10" s="1436"/>
      <c r="BH10" s="3946"/>
      <c r="BI10" s="3947"/>
      <c r="BJ10" s="3947"/>
      <c r="BK10" s="3947"/>
      <c r="BL10" s="3947"/>
      <c r="BM10" s="3947"/>
      <c r="BN10" s="3947"/>
      <c r="BO10" s="3947"/>
      <c r="BP10" s="3947"/>
      <c r="BQ10" s="3947"/>
      <c r="BR10" s="3947"/>
      <c r="BS10" s="3947"/>
      <c r="BT10" s="3947"/>
      <c r="BU10" s="3948"/>
      <c r="BV10" s="3919"/>
      <c r="BW10" s="3920"/>
      <c r="BX10" s="3920"/>
      <c r="CA10" s="1439"/>
      <c r="CB10" s="1439"/>
      <c r="CC10" s="1440"/>
    </row>
    <row r="11" spans="1:97" ht="3" customHeight="1">
      <c r="B11" s="3934"/>
      <c r="C11" s="3935"/>
      <c r="D11" s="3935"/>
      <c r="E11" s="3935"/>
      <c r="F11" s="3935"/>
      <c r="G11" s="3935"/>
      <c r="H11" s="3935"/>
      <c r="I11" s="3935"/>
      <c r="J11" s="3935"/>
      <c r="K11" s="3935"/>
      <c r="L11" s="3935"/>
      <c r="M11" s="3935"/>
      <c r="N11" s="3935"/>
      <c r="O11" s="3935"/>
      <c r="P11" s="3935"/>
      <c r="Q11" s="3935"/>
      <c r="R11" s="3935"/>
      <c r="S11" s="3936"/>
      <c r="T11" s="1441"/>
      <c r="U11" s="1441"/>
      <c r="V11" s="1441"/>
      <c r="W11" s="1441"/>
      <c r="X11" s="1441"/>
      <c r="Y11" s="1441"/>
      <c r="Z11" s="1441"/>
      <c r="AA11" s="1441"/>
      <c r="AB11" s="1441"/>
      <c r="AC11" s="1441"/>
      <c r="AD11" s="1441"/>
      <c r="AE11" s="1441"/>
      <c r="AF11" s="1441"/>
      <c r="AG11" s="1441"/>
      <c r="AH11" s="1441"/>
      <c r="AI11" s="1441"/>
      <c r="AJ11" s="1441"/>
      <c r="AK11" s="1441"/>
      <c r="AL11" s="1441"/>
      <c r="AM11" s="1441"/>
      <c r="AN11" s="1441"/>
      <c r="AO11" s="1442"/>
      <c r="AP11" s="1442"/>
      <c r="AQ11" s="1443"/>
      <c r="AR11" s="3941"/>
      <c r="AS11" s="3942"/>
      <c r="AT11" s="3942"/>
      <c r="AU11" s="3942"/>
      <c r="AV11" s="3942"/>
      <c r="AW11" s="3942"/>
      <c r="AX11" s="3942"/>
      <c r="AY11" s="3942"/>
      <c r="AZ11" s="3942"/>
      <c r="BA11" s="3942"/>
      <c r="BB11" s="3942"/>
      <c r="BC11" s="1444"/>
      <c r="BD11" s="1442"/>
      <c r="BE11" s="1442"/>
      <c r="BF11" s="1442"/>
      <c r="BG11" s="1442"/>
      <c r="BH11" s="1442"/>
      <c r="BI11" s="1442"/>
      <c r="BJ11" s="1445"/>
      <c r="BK11" s="1445"/>
      <c r="BL11" s="1445"/>
      <c r="BM11" s="1445"/>
      <c r="BN11" s="1445"/>
      <c r="BO11" s="1445"/>
      <c r="BP11" s="1445"/>
      <c r="BQ11" s="1445"/>
      <c r="BR11" s="1445"/>
      <c r="BS11" s="1445"/>
      <c r="BT11" s="1445"/>
      <c r="BU11" s="1445"/>
      <c r="BV11" s="1445"/>
      <c r="BW11" s="1445"/>
      <c r="BX11" s="1445"/>
      <c r="BY11" s="1445"/>
      <c r="BZ11" s="1445"/>
      <c r="CA11" s="1445"/>
      <c r="CB11" s="1445"/>
      <c r="CC11" s="1446"/>
    </row>
    <row r="12" spans="1:97" ht="15" customHeight="1">
      <c r="B12" s="3897" t="s">
        <v>3686</v>
      </c>
      <c r="C12" s="3898"/>
      <c r="D12" s="3898"/>
      <c r="E12" s="3898"/>
      <c r="F12" s="3898"/>
      <c r="G12" s="3898"/>
      <c r="H12" s="3899"/>
      <c r="I12" s="3834" t="s">
        <v>3687</v>
      </c>
      <c r="J12" s="3889"/>
      <c r="K12" s="3889"/>
      <c r="L12" s="3889"/>
      <c r="M12" s="3889"/>
      <c r="N12" s="3889"/>
      <c r="O12" s="3889"/>
      <c r="P12" s="3889"/>
      <c r="Q12" s="3889"/>
      <c r="R12" s="3889"/>
      <c r="S12" s="3835"/>
      <c r="T12" s="3921" t="s">
        <v>139</v>
      </c>
      <c r="U12" s="3912"/>
      <c r="V12" s="3886" t="s">
        <v>4767</v>
      </c>
      <c r="W12" s="3886"/>
      <c r="X12" s="3886"/>
      <c r="Y12" s="3886"/>
      <c r="Z12" s="3886"/>
      <c r="AA12" s="3886"/>
      <c r="AB12" s="3886"/>
      <c r="AC12" s="3886"/>
      <c r="AD12" s="3886"/>
      <c r="AE12" s="3886"/>
      <c r="AF12" s="3886"/>
      <c r="AG12" s="3886"/>
      <c r="AH12" s="3886"/>
      <c r="AI12" s="3886"/>
      <c r="AJ12" s="3886"/>
      <c r="AK12" s="3886"/>
      <c r="AL12" s="3886"/>
      <c r="AM12" s="3886"/>
      <c r="AN12" s="3886"/>
      <c r="AO12" s="3912" t="s">
        <v>139</v>
      </c>
      <c r="AP12" s="3912"/>
      <c r="AQ12" s="3886" t="s">
        <v>4801</v>
      </c>
      <c r="AR12" s="3886"/>
      <c r="AS12" s="3886"/>
      <c r="AT12" s="3886"/>
      <c r="AU12" s="3886"/>
      <c r="AV12" s="3886"/>
      <c r="AW12" s="3886"/>
      <c r="AX12" s="3912" t="s">
        <v>139</v>
      </c>
      <c r="AY12" s="3912"/>
      <c r="AZ12" s="3886" t="s">
        <v>2534</v>
      </c>
      <c r="BA12" s="3886"/>
      <c r="BB12" s="3886"/>
      <c r="BC12" s="3886"/>
      <c r="BD12" s="3886"/>
      <c r="BE12" s="3886"/>
      <c r="BF12" s="3886"/>
      <c r="BG12" s="3912" t="s">
        <v>139</v>
      </c>
      <c r="BH12" s="3912"/>
      <c r="BI12" s="3886" t="s">
        <v>3688</v>
      </c>
      <c r="BJ12" s="3886"/>
      <c r="BK12" s="3886"/>
      <c r="BL12" s="3886"/>
      <c r="BM12" s="3886"/>
      <c r="BN12" s="3886"/>
      <c r="BO12" s="3886"/>
      <c r="BP12" s="3912" t="s">
        <v>139</v>
      </c>
      <c r="BQ12" s="3912"/>
      <c r="BR12" s="3886" t="s">
        <v>4802</v>
      </c>
      <c r="BS12" s="3886"/>
      <c r="BT12" s="3886"/>
      <c r="BU12" s="3886"/>
      <c r="BV12" s="3886"/>
      <c r="BW12" s="3886"/>
      <c r="BX12" s="3886"/>
      <c r="BY12" s="3886"/>
      <c r="BZ12" s="3886"/>
      <c r="CA12" s="3886"/>
      <c r="CB12" s="3886"/>
      <c r="CC12" s="3905"/>
    </row>
    <row r="13" spans="1:97" ht="15" customHeight="1">
      <c r="B13" s="3882"/>
      <c r="C13" s="3880"/>
      <c r="D13" s="3880"/>
      <c r="E13" s="3880"/>
      <c r="F13" s="3880"/>
      <c r="G13" s="3880"/>
      <c r="H13" s="3881"/>
      <c r="I13" s="3836"/>
      <c r="J13" s="3890"/>
      <c r="K13" s="3890"/>
      <c r="L13" s="3890"/>
      <c r="M13" s="3890"/>
      <c r="N13" s="3890"/>
      <c r="O13" s="3890"/>
      <c r="P13" s="3890"/>
      <c r="Q13" s="3890"/>
      <c r="R13" s="3890"/>
      <c r="S13" s="3837"/>
      <c r="T13" s="3913" t="s">
        <v>139</v>
      </c>
      <c r="U13" s="3914"/>
      <c r="V13" s="3904" t="s">
        <v>2528</v>
      </c>
      <c r="W13" s="3904"/>
      <c r="X13" s="3904"/>
      <c r="Y13" s="3904"/>
      <c r="Z13" s="3904"/>
      <c r="AA13" s="3904"/>
      <c r="AB13" s="3915" t="s">
        <v>4427</v>
      </c>
      <c r="AC13" s="3915"/>
      <c r="AD13" s="3915"/>
      <c r="AE13" s="3915"/>
      <c r="AF13" s="3915"/>
      <c r="AG13" s="3915"/>
      <c r="AH13" s="3915"/>
      <c r="AI13" s="3915"/>
      <c r="AJ13" s="3915"/>
      <c r="AK13" s="3915"/>
      <c r="AL13" s="3915"/>
      <c r="AM13" s="3915"/>
      <c r="AN13" s="3915"/>
      <c r="AO13" s="3915"/>
      <c r="AP13" s="3915"/>
      <c r="AQ13" s="3915"/>
      <c r="AR13" s="3915"/>
      <c r="AS13" s="3915"/>
      <c r="AT13" s="3915"/>
      <c r="AU13" s="3915"/>
      <c r="AV13" s="3915"/>
      <c r="AW13" s="3915"/>
      <c r="AX13" s="3915"/>
      <c r="AY13" s="3915"/>
      <c r="AZ13" s="3915"/>
      <c r="BA13" s="3915"/>
      <c r="BB13" s="3915"/>
      <c r="BC13" s="3915"/>
      <c r="BD13" s="3915"/>
      <c r="BE13" s="3915"/>
      <c r="BF13" s="3915"/>
      <c r="BG13" s="3915"/>
      <c r="BH13" s="3915"/>
      <c r="BI13" s="3915"/>
      <c r="BJ13" s="3915"/>
      <c r="BK13" s="3915"/>
      <c r="BL13" s="3915"/>
      <c r="BM13" s="3915"/>
      <c r="BN13" s="3915"/>
      <c r="BO13" s="3916"/>
      <c r="BP13" s="3916"/>
      <c r="BQ13" s="3916"/>
      <c r="BR13" s="3916"/>
      <c r="BS13" s="3916"/>
      <c r="BT13" s="3916"/>
      <c r="BU13" s="3916"/>
      <c r="BV13" s="3916"/>
      <c r="BW13" s="3916"/>
      <c r="BX13" s="3916"/>
      <c r="BY13" s="3916"/>
      <c r="BZ13" s="3916"/>
      <c r="CA13" s="3917" t="s">
        <v>57</v>
      </c>
      <c r="CB13" s="3917"/>
      <c r="CC13" s="3918"/>
      <c r="CD13" s="1447"/>
      <c r="CE13" s="1448"/>
    </row>
    <row r="14" spans="1:97" ht="15" customHeight="1">
      <c r="B14" s="3882"/>
      <c r="C14" s="3880"/>
      <c r="D14" s="3880"/>
      <c r="E14" s="3880"/>
      <c r="F14" s="3880"/>
      <c r="G14" s="3880"/>
      <c r="H14" s="3881"/>
      <c r="I14" s="3834" t="s">
        <v>3689</v>
      </c>
      <c r="J14" s="3889"/>
      <c r="K14" s="3889"/>
      <c r="L14" s="3889"/>
      <c r="M14" s="3889"/>
      <c r="N14" s="3889"/>
      <c r="O14" s="3889"/>
      <c r="P14" s="3889"/>
      <c r="Q14" s="3889"/>
      <c r="R14" s="3889"/>
      <c r="S14" s="3835"/>
      <c r="T14" s="3885" t="s">
        <v>139</v>
      </c>
      <c r="U14" s="3830"/>
      <c r="V14" s="3886" t="s">
        <v>2577</v>
      </c>
      <c r="W14" s="3886"/>
      <c r="X14" s="3886"/>
      <c r="Y14" s="3886"/>
      <c r="Z14" s="3886"/>
      <c r="AA14" s="3886"/>
      <c r="AB14" s="3886"/>
      <c r="AC14" s="3886"/>
      <c r="AD14" s="3886"/>
      <c r="AE14" s="3884" t="s">
        <v>139</v>
      </c>
      <c r="AF14" s="3884"/>
      <c r="AG14" s="3886" t="s">
        <v>2529</v>
      </c>
      <c r="AH14" s="3886"/>
      <c r="AI14" s="3886"/>
      <c r="AJ14" s="3886"/>
      <c r="AK14" s="3886"/>
      <c r="AL14" s="3886"/>
      <c r="AM14" s="3886"/>
      <c r="AN14" s="3886"/>
      <c r="AO14" s="3886"/>
      <c r="AP14" s="3886"/>
      <c r="AQ14" s="3886"/>
      <c r="AR14" s="3834" t="s">
        <v>3690</v>
      </c>
      <c r="AS14" s="3889"/>
      <c r="AT14" s="3889"/>
      <c r="AU14" s="3889"/>
      <c r="AV14" s="3889"/>
      <c r="AW14" s="3889"/>
      <c r="AX14" s="3889"/>
      <c r="AY14" s="3889"/>
      <c r="AZ14" s="3889"/>
      <c r="BA14" s="3889"/>
      <c r="BB14" s="3835"/>
      <c r="BC14" s="3887" t="s">
        <v>139</v>
      </c>
      <c r="BD14" s="3887"/>
      <c r="BE14" s="3886" t="s">
        <v>2578</v>
      </c>
      <c r="BF14" s="3886"/>
      <c r="BG14" s="3886"/>
      <c r="BH14" s="3886"/>
      <c r="BI14" s="3886"/>
      <c r="BJ14" s="3886"/>
      <c r="BK14" s="3886"/>
      <c r="BL14" s="3886"/>
      <c r="BM14" s="3886"/>
      <c r="BN14" s="3886"/>
      <c r="BO14" s="3887" t="s">
        <v>139</v>
      </c>
      <c r="BP14" s="3887"/>
      <c r="BQ14" s="3886" t="s">
        <v>2530</v>
      </c>
      <c r="BR14" s="3886"/>
      <c r="BS14" s="3886"/>
      <c r="BT14" s="3886"/>
      <c r="BU14" s="3886"/>
      <c r="BV14" s="3886"/>
      <c r="BW14" s="3886"/>
      <c r="BX14" s="3886"/>
      <c r="BY14" s="3886"/>
      <c r="BZ14" s="3886"/>
      <c r="CA14" s="3886"/>
      <c r="CB14" s="3886"/>
      <c r="CC14" s="3905"/>
    </row>
    <row r="15" spans="1:97" ht="15" customHeight="1">
      <c r="B15" s="3882"/>
      <c r="C15" s="3880"/>
      <c r="D15" s="3880"/>
      <c r="E15" s="3880"/>
      <c r="F15" s="3880"/>
      <c r="G15" s="3880"/>
      <c r="H15" s="3881"/>
      <c r="I15" s="3836"/>
      <c r="J15" s="3890"/>
      <c r="K15" s="3890"/>
      <c r="L15" s="3890"/>
      <c r="M15" s="3890"/>
      <c r="N15" s="3890"/>
      <c r="O15" s="3890"/>
      <c r="P15" s="3890"/>
      <c r="Q15" s="3890"/>
      <c r="R15" s="3890"/>
      <c r="S15" s="3837"/>
      <c r="T15" s="3909" t="s">
        <v>139</v>
      </c>
      <c r="U15" s="3910"/>
      <c r="V15" s="3904" t="s">
        <v>2579</v>
      </c>
      <c r="W15" s="3904"/>
      <c r="X15" s="3904"/>
      <c r="Y15" s="3904"/>
      <c r="Z15" s="3904"/>
      <c r="AA15" s="3904"/>
      <c r="AB15" s="3904"/>
      <c r="AC15" s="3904"/>
      <c r="AD15" s="3904"/>
      <c r="AE15" s="3904"/>
      <c r="AF15" s="3904"/>
      <c r="AG15" s="3904"/>
      <c r="AH15" s="3904"/>
      <c r="AI15" s="3904"/>
      <c r="AJ15" s="3904"/>
      <c r="AK15" s="3904"/>
      <c r="AL15" s="3904"/>
      <c r="AM15" s="3904"/>
      <c r="AN15" s="3904"/>
      <c r="AO15" s="3904"/>
      <c r="AP15" s="3904"/>
      <c r="AQ15" s="3911"/>
      <c r="AR15" s="3836"/>
      <c r="AS15" s="3890"/>
      <c r="AT15" s="3890"/>
      <c r="AU15" s="3890"/>
      <c r="AV15" s="3890"/>
      <c r="AW15" s="3890"/>
      <c r="AX15" s="3890"/>
      <c r="AY15" s="3890"/>
      <c r="AZ15" s="3890"/>
      <c r="BA15" s="3890"/>
      <c r="BB15" s="3837"/>
      <c r="BC15" s="3903"/>
      <c r="BD15" s="3903"/>
      <c r="BE15" s="3904"/>
      <c r="BF15" s="3904"/>
      <c r="BG15" s="3904"/>
      <c r="BH15" s="3904"/>
      <c r="BI15" s="3904"/>
      <c r="BJ15" s="3904"/>
      <c r="BK15" s="3904"/>
      <c r="BL15" s="3904"/>
      <c r="BM15" s="3904"/>
      <c r="BN15" s="3904"/>
      <c r="BO15" s="3903"/>
      <c r="BP15" s="3903"/>
      <c r="BQ15" s="3904"/>
      <c r="BR15" s="3904"/>
      <c r="BS15" s="3904"/>
      <c r="BT15" s="3904"/>
      <c r="BU15" s="3904"/>
      <c r="BV15" s="3904"/>
      <c r="BW15" s="3904"/>
      <c r="BX15" s="3904"/>
      <c r="BY15" s="3904"/>
      <c r="BZ15" s="3904"/>
      <c r="CA15" s="3904"/>
      <c r="CB15" s="3904"/>
      <c r="CC15" s="3908"/>
    </row>
    <row r="16" spans="1:97" ht="10.5" customHeight="1">
      <c r="B16" s="3882"/>
      <c r="C16" s="3880"/>
      <c r="D16" s="3880"/>
      <c r="E16" s="3880"/>
      <c r="F16" s="3880"/>
      <c r="G16" s="3880"/>
      <c r="H16" s="3881"/>
      <c r="I16" s="3834" t="s">
        <v>3691</v>
      </c>
      <c r="J16" s="3889"/>
      <c r="K16" s="3889"/>
      <c r="L16" s="3889"/>
      <c r="M16" s="3889"/>
      <c r="N16" s="3889"/>
      <c r="O16" s="3889"/>
      <c r="P16" s="3889"/>
      <c r="Q16" s="3889"/>
      <c r="R16" s="3889"/>
      <c r="S16" s="3835"/>
      <c r="T16" s="3834" t="s">
        <v>3692</v>
      </c>
      <c r="U16" s="3889"/>
      <c r="V16" s="3889"/>
      <c r="W16" s="3889"/>
      <c r="X16" s="3889"/>
      <c r="Y16" s="3889"/>
      <c r="Z16" s="3891" t="str">
        <f>cst_wskakunin_KAISU_TIJYOU_SHINSEI</f>
        <v/>
      </c>
      <c r="AA16" s="3892"/>
      <c r="AB16" s="3892"/>
      <c r="AC16" s="3893"/>
      <c r="AD16" s="3834" t="s">
        <v>481</v>
      </c>
      <c r="AE16" s="3835"/>
      <c r="AF16" s="3834" t="s">
        <v>3693</v>
      </c>
      <c r="AG16" s="3889"/>
      <c r="AH16" s="3889"/>
      <c r="AI16" s="3889"/>
      <c r="AJ16" s="3889"/>
      <c r="AK16" s="3891">
        <f>cst_wskakunin_KAISU_TIKA_SHINSEI__zero</f>
        <v>0</v>
      </c>
      <c r="AL16" s="3892"/>
      <c r="AM16" s="3892"/>
      <c r="AN16" s="3892"/>
      <c r="AO16" s="3893"/>
      <c r="AP16" s="3834" t="s">
        <v>481</v>
      </c>
      <c r="AQ16" s="3835"/>
      <c r="AR16" s="3838"/>
      <c r="AS16" s="3839"/>
      <c r="AT16" s="3839"/>
      <c r="AU16" s="3839"/>
      <c r="AV16" s="3839"/>
      <c r="AW16" s="3839"/>
      <c r="AX16" s="3839"/>
      <c r="AY16" s="3839"/>
      <c r="AZ16" s="3839"/>
      <c r="BA16" s="3839"/>
      <c r="BB16" s="3839"/>
      <c r="BC16" s="3839"/>
      <c r="BD16" s="3839"/>
      <c r="BE16" s="3839"/>
      <c r="BF16" s="3839"/>
      <c r="BG16" s="3839"/>
      <c r="BH16" s="3839"/>
      <c r="BI16" s="3839"/>
      <c r="BJ16" s="3839"/>
      <c r="BK16" s="3839"/>
      <c r="BL16" s="3839"/>
      <c r="BM16" s="3839"/>
      <c r="BN16" s="3839"/>
      <c r="BO16" s="3839"/>
      <c r="BP16" s="3839"/>
      <c r="BQ16" s="3839"/>
      <c r="BR16" s="3839"/>
      <c r="BS16" s="3839"/>
      <c r="BT16" s="3839"/>
      <c r="BU16" s="3839"/>
      <c r="BV16" s="3839"/>
      <c r="BW16" s="3839"/>
      <c r="BX16" s="3839"/>
      <c r="BY16" s="3839"/>
      <c r="BZ16" s="3839"/>
      <c r="CA16" s="3839"/>
      <c r="CB16" s="3839"/>
      <c r="CC16" s="3840"/>
    </row>
    <row r="17" spans="2:96" ht="10.5" customHeight="1">
      <c r="B17" s="3900"/>
      <c r="C17" s="3901"/>
      <c r="D17" s="3901"/>
      <c r="E17" s="3901"/>
      <c r="F17" s="3901"/>
      <c r="G17" s="3901"/>
      <c r="H17" s="3902"/>
      <c r="I17" s="3836"/>
      <c r="J17" s="3890"/>
      <c r="K17" s="3890"/>
      <c r="L17" s="3890"/>
      <c r="M17" s="3890"/>
      <c r="N17" s="3890"/>
      <c r="O17" s="3890"/>
      <c r="P17" s="3890"/>
      <c r="Q17" s="3890"/>
      <c r="R17" s="3890"/>
      <c r="S17" s="3837"/>
      <c r="T17" s="3836"/>
      <c r="U17" s="3890"/>
      <c r="V17" s="3890"/>
      <c r="W17" s="3890"/>
      <c r="X17" s="3890"/>
      <c r="Y17" s="3890"/>
      <c r="Z17" s="3894"/>
      <c r="AA17" s="3895"/>
      <c r="AB17" s="3895"/>
      <c r="AC17" s="3896"/>
      <c r="AD17" s="3836"/>
      <c r="AE17" s="3837"/>
      <c r="AF17" s="3836"/>
      <c r="AG17" s="3890"/>
      <c r="AH17" s="3890"/>
      <c r="AI17" s="3890"/>
      <c r="AJ17" s="3890"/>
      <c r="AK17" s="3894"/>
      <c r="AL17" s="3895"/>
      <c r="AM17" s="3895"/>
      <c r="AN17" s="3895"/>
      <c r="AO17" s="3896"/>
      <c r="AP17" s="3836"/>
      <c r="AQ17" s="3837"/>
      <c r="AR17" s="3841"/>
      <c r="AS17" s="3842"/>
      <c r="AT17" s="3842"/>
      <c r="AU17" s="3842"/>
      <c r="AV17" s="3842"/>
      <c r="AW17" s="3842"/>
      <c r="AX17" s="3842"/>
      <c r="AY17" s="3842"/>
      <c r="AZ17" s="3842"/>
      <c r="BA17" s="3842"/>
      <c r="BB17" s="3842"/>
      <c r="BC17" s="3842"/>
      <c r="BD17" s="3842"/>
      <c r="BE17" s="3842"/>
      <c r="BF17" s="3842"/>
      <c r="BG17" s="3842"/>
      <c r="BH17" s="3842"/>
      <c r="BI17" s="3842"/>
      <c r="BJ17" s="3842"/>
      <c r="BK17" s="3842"/>
      <c r="BL17" s="3842"/>
      <c r="BM17" s="3842"/>
      <c r="BN17" s="3842"/>
      <c r="BO17" s="3842"/>
      <c r="BP17" s="3842"/>
      <c r="BQ17" s="3842"/>
      <c r="BR17" s="3842"/>
      <c r="BS17" s="3842"/>
      <c r="BT17" s="3842"/>
      <c r="BU17" s="3842"/>
      <c r="BV17" s="3842"/>
      <c r="BW17" s="3842"/>
      <c r="BX17" s="3842"/>
      <c r="BY17" s="3842"/>
      <c r="BZ17" s="3842"/>
      <c r="CA17" s="3842"/>
      <c r="CB17" s="3842"/>
      <c r="CC17" s="3843"/>
    </row>
    <row r="18" spans="2:96" ht="7.5" customHeight="1">
      <c r="B18" s="3879" t="s">
        <v>3694</v>
      </c>
      <c r="C18" s="3880"/>
      <c r="D18" s="3880"/>
      <c r="E18" s="3880"/>
      <c r="F18" s="3880"/>
      <c r="G18" s="3880"/>
      <c r="H18" s="3880"/>
      <c r="I18" s="3880"/>
      <c r="J18" s="3880"/>
      <c r="K18" s="3880"/>
      <c r="L18" s="3880"/>
      <c r="M18" s="3880"/>
      <c r="N18" s="3880"/>
      <c r="O18" s="3880"/>
      <c r="P18" s="3880"/>
      <c r="Q18" s="3880"/>
      <c r="R18" s="3880"/>
      <c r="S18" s="3881"/>
      <c r="T18" s="3883" t="s">
        <v>139</v>
      </c>
      <c r="U18" s="3884"/>
      <c r="V18" s="3886" t="s">
        <v>2531</v>
      </c>
      <c r="W18" s="3886"/>
      <c r="X18" s="3886"/>
      <c r="Y18" s="3886"/>
      <c r="Z18" s="3886"/>
      <c r="AA18" s="3886"/>
      <c r="AB18" s="3886"/>
      <c r="AC18" s="3886"/>
      <c r="AD18" s="3886"/>
      <c r="AE18" s="3887" t="s">
        <v>139</v>
      </c>
      <c r="AF18" s="3887"/>
      <c r="AG18" s="3886" t="s">
        <v>2532</v>
      </c>
      <c r="AH18" s="3886"/>
      <c r="AI18" s="3886"/>
      <c r="AJ18" s="3886"/>
      <c r="AK18" s="3886"/>
      <c r="AL18" s="3886"/>
      <c r="AM18" s="3886"/>
      <c r="AN18" s="3886"/>
      <c r="AO18" s="3886"/>
      <c r="AP18" s="3886"/>
      <c r="AQ18" s="3886"/>
      <c r="AR18" s="3886"/>
      <c r="AS18" s="3886"/>
      <c r="AT18" s="3886"/>
      <c r="AU18" s="3887" t="s">
        <v>139</v>
      </c>
      <c r="AV18" s="3887"/>
      <c r="AW18" s="3886" t="s">
        <v>2533</v>
      </c>
      <c r="AX18" s="3886"/>
      <c r="AY18" s="3886"/>
      <c r="AZ18" s="3886"/>
      <c r="BA18" s="3886"/>
      <c r="BB18" s="3886"/>
      <c r="BC18" s="3886"/>
      <c r="BD18" s="3886"/>
      <c r="BE18" s="3886"/>
      <c r="BF18" s="3886"/>
      <c r="BG18" s="3886"/>
      <c r="BH18" s="3886"/>
      <c r="BI18" s="3887" t="s">
        <v>139</v>
      </c>
      <c r="BJ18" s="3887"/>
      <c r="BK18" s="3886" t="s">
        <v>2605</v>
      </c>
      <c r="BL18" s="3886"/>
      <c r="BM18" s="3886"/>
      <c r="BN18" s="3886"/>
      <c r="BO18" s="3886"/>
      <c r="BP18" s="3886"/>
      <c r="BQ18" s="3886"/>
      <c r="BR18" s="3886"/>
      <c r="BS18" s="3886"/>
      <c r="BT18" s="3886"/>
      <c r="BU18" s="3886"/>
      <c r="BV18" s="3886"/>
      <c r="BW18" s="3886"/>
      <c r="BX18" s="3886"/>
      <c r="BY18" s="3886"/>
      <c r="BZ18" s="3886"/>
      <c r="CA18" s="3886"/>
      <c r="CB18" s="3886"/>
      <c r="CC18" s="3905"/>
    </row>
    <row r="19" spans="2:96" ht="8.25" customHeight="1">
      <c r="B19" s="3879"/>
      <c r="C19" s="3880"/>
      <c r="D19" s="3880"/>
      <c r="E19" s="3880"/>
      <c r="F19" s="3880"/>
      <c r="G19" s="3880"/>
      <c r="H19" s="3880"/>
      <c r="I19" s="3880"/>
      <c r="J19" s="3880"/>
      <c r="K19" s="3880"/>
      <c r="L19" s="3880"/>
      <c r="M19" s="3880"/>
      <c r="N19" s="3880"/>
      <c r="O19" s="3880"/>
      <c r="P19" s="3880"/>
      <c r="Q19" s="3880"/>
      <c r="R19" s="3880"/>
      <c r="S19" s="3881"/>
      <c r="T19" s="3885"/>
      <c r="U19" s="3830"/>
      <c r="V19" s="3832"/>
      <c r="W19" s="3832"/>
      <c r="X19" s="3832"/>
      <c r="Y19" s="3832"/>
      <c r="Z19" s="3832"/>
      <c r="AA19" s="3832"/>
      <c r="AB19" s="3832"/>
      <c r="AC19" s="3832"/>
      <c r="AD19" s="3832"/>
      <c r="AE19" s="3888"/>
      <c r="AF19" s="3888"/>
      <c r="AG19" s="3832"/>
      <c r="AH19" s="3832"/>
      <c r="AI19" s="3832"/>
      <c r="AJ19" s="3832"/>
      <c r="AK19" s="3832"/>
      <c r="AL19" s="3832"/>
      <c r="AM19" s="3832"/>
      <c r="AN19" s="3832"/>
      <c r="AO19" s="3832"/>
      <c r="AP19" s="3832"/>
      <c r="AQ19" s="3832"/>
      <c r="AR19" s="3832"/>
      <c r="AS19" s="3832"/>
      <c r="AT19" s="3832"/>
      <c r="AU19" s="3888"/>
      <c r="AV19" s="3888"/>
      <c r="AW19" s="3832"/>
      <c r="AX19" s="3832"/>
      <c r="AY19" s="3832"/>
      <c r="AZ19" s="3832"/>
      <c r="BA19" s="3832"/>
      <c r="BB19" s="3832"/>
      <c r="BC19" s="3832"/>
      <c r="BD19" s="3832"/>
      <c r="BE19" s="3832"/>
      <c r="BF19" s="3832"/>
      <c r="BG19" s="3832"/>
      <c r="BH19" s="3832"/>
      <c r="BI19" s="3888"/>
      <c r="BJ19" s="3888"/>
      <c r="BK19" s="3832"/>
      <c r="BL19" s="3832"/>
      <c r="BM19" s="3832"/>
      <c r="BN19" s="3832"/>
      <c r="BO19" s="3832"/>
      <c r="BP19" s="3832"/>
      <c r="BQ19" s="3832"/>
      <c r="BR19" s="3832"/>
      <c r="BS19" s="3832"/>
      <c r="BT19" s="3832"/>
      <c r="BU19" s="3832"/>
      <c r="BV19" s="3832"/>
      <c r="BW19" s="3832"/>
      <c r="BX19" s="3832"/>
      <c r="BY19" s="3832"/>
      <c r="BZ19" s="3832"/>
      <c r="CA19" s="3832"/>
      <c r="CB19" s="3832"/>
      <c r="CC19" s="3906"/>
    </row>
    <row r="20" spans="2:96" ht="7.5" customHeight="1">
      <c r="B20" s="3882"/>
      <c r="C20" s="3880"/>
      <c r="D20" s="3880"/>
      <c r="E20" s="3880"/>
      <c r="F20" s="3880"/>
      <c r="G20" s="3880"/>
      <c r="H20" s="3880"/>
      <c r="I20" s="3880"/>
      <c r="J20" s="3880"/>
      <c r="K20" s="3880"/>
      <c r="L20" s="3880"/>
      <c r="M20" s="3880"/>
      <c r="N20" s="3880"/>
      <c r="O20" s="3880"/>
      <c r="P20" s="3880"/>
      <c r="Q20" s="3880"/>
      <c r="R20" s="3880"/>
      <c r="S20" s="3881"/>
      <c r="T20" s="3885" t="s">
        <v>139</v>
      </c>
      <c r="U20" s="3830"/>
      <c r="V20" s="3832" t="s">
        <v>3695</v>
      </c>
      <c r="W20" s="3832"/>
      <c r="X20" s="3832"/>
      <c r="Y20" s="3832"/>
      <c r="Z20" s="3832"/>
      <c r="AA20" s="3832"/>
      <c r="AB20" s="3832"/>
      <c r="AC20" s="3832"/>
      <c r="AD20" s="3832"/>
      <c r="AE20" s="3832"/>
      <c r="AF20" s="3832"/>
      <c r="AG20" s="3832"/>
      <c r="AH20" s="3832"/>
      <c r="AI20" s="3832"/>
      <c r="AJ20" s="3832"/>
      <c r="AK20" s="3832"/>
      <c r="AL20" s="3832"/>
      <c r="AM20" s="3832"/>
      <c r="AN20" s="3832"/>
      <c r="AO20" s="3832"/>
      <c r="AP20" s="3832"/>
      <c r="AQ20" s="3832"/>
      <c r="AR20" s="3832"/>
      <c r="AS20" s="3832"/>
      <c r="AT20" s="1435"/>
      <c r="AU20" s="3830" t="s">
        <v>139</v>
      </c>
      <c r="AV20" s="3830"/>
      <c r="AW20" s="3832" t="s">
        <v>2581</v>
      </c>
      <c r="AX20" s="3832"/>
      <c r="AY20" s="3832"/>
      <c r="AZ20" s="3832"/>
      <c r="BA20" s="3832"/>
      <c r="BB20" s="3832"/>
      <c r="BC20" s="3832"/>
      <c r="BD20" s="3832"/>
      <c r="BE20" s="3832"/>
      <c r="BF20" s="3832"/>
      <c r="BG20" s="3832"/>
      <c r="BH20" s="3832"/>
      <c r="BI20" s="3830" t="s">
        <v>139</v>
      </c>
      <c r="BJ20" s="3830"/>
      <c r="BK20" s="3832" t="s">
        <v>2582</v>
      </c>
      <c r="BL20" s="3832"/>
      <c r="BM20" s="3832"/>
      <c r="BN20" s="3832"/>
      <c r="BO20" s="3832"/>
      <c r="BP20" s="3832"/>
      <c r="BQ20" s="3832"/>
      <c r="BR20" s="3832"/>
      <c r="BS20" s="3832"/>
      <c r="BT20" s="3832"/>
      <c r="BU20" s="3832"/>
      <c r="BV20" s="3832"/>
      <c r="BW20" s="3832"/>
      <c r="BX20" s="1449"/>
      <c r="BY20" s="1449"/>
      <c r="BZ20" s="1449"/>
      <c r="CA20" s="1449"/>
      <c r="CB20" s="1449"/>
      <c r="CC20" s="1440"/>
    </row>
    <row r="21" spans="2:96" ht="8.25" customHeight="1">
      <c r="B21" s="3882"/>
      <c r="C21" s="3880"/>
      <c r="D21" s="3880"/>
      <c r="E21" s="3880"/>
      <c r="F21" s="3880"/>
      <c r="G21" s="3880"/>
      <c r="H21" s="3880"/>
      <c r="I21" s="3880"/>
      <c r="J21" s="3880"/>
      <c r="K21" s="3880"/>
      <c r="L21" s="3880"/>
      <c r="M21" s="3880"/>
      <c r="N21" s="3880"/>
      <c r="O21" s="3880"/>
      <c r="P21" s="3880"/>
      <c r="Q21" s="3880"/>
      <c r="R21" s="3880"/>
      <c r="S21" s="3881"/>
      <c r="T21" s="3907"/>
      <c r="U21" s="3831"/>
      <c r="V21" s="3833"/>
      <c r="W21" s="3833"/>
      <c r="X21" s="3833"/>
      <c r="Y21" s="3833"/>
      <c r="Z21" s="3833"/>
      <c r="AA21" s="3833"/>
      <c r="AB21" s="3833"/>
      <c r="AC21" s="3833"/>
      <c r="AD21" s="3833"/>
      <c r="AE21" s="3833"/>
      <c r="AF21" s="3833"/>
      <c r="AG21" s="3833"/>
      <c r="AH21" s="3833"/>
      <c r="AI21" s="3833"/>
      <c r="AJ21" s="3833"/>
      <c r="AK21" s="3833"/>
      <c r="AL21" s="3833"/>
      <c r="AM21" s="3833"/>
      <c r="AN21" s="3833"/>
      <c r="AO21" s="3833"/>
      <c r="AP21" s="3833"/>
      <c r="AQ21" s="3833"/>
      <c r="AR21" s="3833"/>
      <c r="AS21" s="3833"/>
      <c r="AT21" s="1435"/>
      <c r="AU21" s="3831"/>
      <c r="AV21" s="3831"/>
      <c r="AW21" s="3833"/>
      <c r="AX21" s="3833"/>
      <c r="AY21" s="3833"/>
      <c r="AZ21" s="3833"/>
      <c r="BA21" s="3833"/>
      <c r="BB21" s="3833"/>
      <c r="BC21" s="3833"/>
      <c r="BD21" s="3833"/>
      <c r="BE21" s="3833"/>
      <c r="BF21" s="3833"/>
      <c r="BG21" s="3833"/>
      <c r="BH21" s="3833"/>
      <c r="BI21" s="3831"/>
      <c r="BJ21" s="3831"/>
      <c r="BK21" s="3833"/>
      <c r="BL21" s="3833"/>
      <c r="BM21" s="3833"/>
      <c r="BN21" s="3833"/>
      <c r="BO21" s="3833"/>
      <c r="BP21" s="3833"/>
      <c r="BQ21" s="3833"/>
      <c r="BR21" s="3833"/>
      <c r="BS21" s="3833"/>
      <c r="BT21" s="3833"/>
      <c r="BU21" s="3833"/>
      <c r="BV21" s="3833"/>
      <c r="BW21" s="3833"/>
      <c r="BX21" s="1449"/>
      <c r="BY21" s="1449"/>
      <c r="BZ21" s="1449"/>
      <c r="CA21" s="1449"/>
      <c r="CB21" s="1449"/>
      <c r="CC21" s="1440"/>
    </row>
    <row r="22" spans="2:96" ht="18" customHeight="1">
      <c r="B22" s="1450"/>
      <c r="C22" s="1451"/>
      <c r="D22" s="3861" t="s">
        <v>4769</v>
      </c>
      <c r="E22" s="3862"/>
      <c r="F22" s="3862"/>
      <c r="G22" s="3862"/>
      <c r="H22" s="3862"/>
      <c r="I22" s="3862"/>
      <c r="J22" s="3862"/>
      <c r="K22" s="3862"/>
      <c r="L22" s="3862"/>
      <c r="M22" s="3862"/>
      <c r="N22" s="3862"/>
      <c r="O22" s="3862"/>
      <c r="P22" s="3862"/>
      <c r="Q22" s="3862"/>
      <c r="R22" s="3862"/>
      <c r="S22" s="3863"/>
      <c r="T22" s="3867" t="s">
        <v>4770</v>
      </c>
      <c r="U22" s="3868"/>
      <c r="V22" s="3868"/>
      <c r="W22" s="3868"/>
      <c r="X22" s="3868"/>
      <c r="Y22" s="3868"/>
      <c r="Z22" s="3868"/>
      <c r="AA22" s="3868"/>
      <c r="AB22" s="3869"/>
      <c r="AC22" s="3869"/>
      <c r="AD22" s="3869"/>
      <c r="AE22" s="3869"/>
      <c r="AF22" s="3869"/>
      <c r="AG22" s="3869"/>
      <c r="AH22" s="3869"/>
      <c r="AI22" s="3869"/>
      <c r="AJ22" s="3869"/>
      <c r="AK22" s="3869"/>
      <c r="AL22" s="3869"/>
      <c r="AM22" s="3869"/>
      <c r="AN22" s="3869"/>
      <c r="AO22" s="3869"/>
      <c r="AP22" s="3869"/>
      <c r="AQ22" s="3869"/>
      <c r="AR22" s="3869"/>
      <c r="AS22" s="3869"/>
      <c r="AT22" s="3869"/>
      <c r="AU22" s="3869"/>
      <c r="AV22" s="3869"/>
      <c r="AW22" s="3869"/>
      <c r="AX22" s="3869"/>
      <c r="AY22" s="3870" t="s">
        <v>4803</v>
      </c>
      <c r="AZ22" s="3870"/>
      <c r="BA22" s="3870"/>
      <c r="BB22" s="3870"/>
      <c r="BC22" s="3870"/>
      <c r="BD22" s="3870"/>
      <c r="BE22" s="3870"/>
      <c r="BF22" s="3870"/>
      <c r="BG22" s="3870"/>
      <c r="BH22" s="3870"/>
      <c r="BI22" s="3869"/>
      <c r="BJ22" s="3869"/>
      <c r="BK22" s="3869"/>
      <c r="BL22" s="3869"/>
      <c r="BM22" s="3869"/>
      <c r="BN22" s="3869"/>
      <c r="BO22" s="3869"/>
      <c r="BP22" s="3869"/>
      <c r="BQ22" s="3869"/>
      <c r="BR22" s="3869"/>
      <c r="BS22" s="3869"/>
      <c r="BT22" s="3869"/>
      <c r="BU22" s="3869"/>
      <c r="BV22" s="3869"/>
      <c r="BW22" s="3869"/>
      <c r="BX22" s="3869"/>
      <c r="BY22" s="3869"/>
      <c r="BZ22" s="3869"/>
      <c r="CA22" s="3871" t="s">
        <v>10</v>
      </c>
      <c r="CB22" s="3871"/>
      <c r="CC22" s="3872"/>
    </row>
    <row r="23" spans="2:96" ht="17.25" customHeight="1" thickBot="1">
      <c r="B23" s="1452"/>
      <c r="C23" s="1453"/>
      <c r="D23" s="3981"/>
      <c r="E23" s="3982"/>
      <c r="F23" s="3982"/>
      <c r="G23" s="3982"/>
      <c r="H23" s="3982"/>
      <c r="I23" s="3982"/>
      <c r="J23" s="3982"/>
      <c r="K23" s="3982"/>
      <c r="L23" s="3982"/>
      <c r="M23" s="3982"/>
      <c r="N23" s="3982"/>
      <c r="O23" s="3982"/>
      <c r="P23" s="3982"/>
      <c r="Q23" s="3982"/>
      <c r="R23" s="3982"/>
      <c r="S23" s="3983"/>
      <c r="T23" s="3984" t="s">
        <v>4408</v>
      </c>
      <c r="U23" s="3875"/>
      <c r="V23" s="3875"/>
      <c r="W23" s="3875"/>
      <c r="X23" s="3875"/>
      <c r="Y23" s="3875"/>
      <c r="Z23" s="3875"/>
      <c r="AA23" s="3875"/>
      <c r="AB23" s="3875"/>
      <c r="AC23" s="3875"/>
      <c r="AD23" s="3875"/>
      <c r="AE23" s="3875"/>
      <c r="AF23" s="3875"/>
      <c r="AG23" s="3875"/>
      <c r="AH23" s="3875"/>
      <c r="AI23" s="3875"/>
      <c r="AJ23" s="3875"/>
      <c r="AK23" s="3875"/>
      <c r="AL23" s="3875"/>
      <c r="AM23" s="3875"/>
      <c r="AN23" s="3875"/>
      <c r="AO23" s="3875"/>
      <c r="AP23" s="3875"/>
      <c r="AQ23" s="3875"/>
      <c r="AR23" s="3875"/>
      <c r="AS23" s="3875"/>
      <c r="AT23" s="3875"/>
      <c r="AU23" s="3875"/>
      <c r="AV23" s="3875"/>
      <c r="AW23" s="3875"/>
      <c r="AX23" s="3875"/>
      <c r="AY23" s="3875"/>
      <c r="AZ23" s="3875"/>
      <c r="BA23" s="3875"/>
      <c r="BB23" s="3985"/>
      <c r="BC23" s="3986" t="s">
        <v>139</v>
      </c>
      <c r="BD23" s="3987"/>
      <c r="BE23" s="3987"/>
      <c r="BF23" s="3988" t="s">
        <v>4409</v>
      </c>
      <c r="BG23" s="3988"/>
      <c r="BH23" s="3988"/>
      <c r="BI23" s="3988"/>
      <c r="BJ23" s="3988"/>
      <c r="BK23" s="3988"/>
      <c r="BL23" s="3987" t="s">
        <v>139</v>
      </c>
      <c r="BM23" s="3987"/>
      <c r="BN23" s="3987"/>
      <c r="BO23" s="3988" t="s">
        <v>4410</v>
      </c>
      <c r="BP23" s="3988"/>
      <c r="BQ23" s="3988"/>
      <c r="BR23" s="3988"/>
      <c r="BS23" s="3988"/>
      <c r="BT23" s="3988"/>
      <c r="BU23" s="3988"/>
      <c r="BV23" s="3988"/>
      <c r="BW23" s="1449"/>
      <c r="BX23" s="1449"/>
      <c r="BY23" s="1449"/>
      <c r="BZ23" s="1449"/>
      <c r="CA23" s="1449"/>
      <c r="CB23" s="1449"/>
      <c r="CC23" s="1440"/>
    </row>
    <row r="24" spans="2:96" ht="24" customHeight="1">
      <c r="B24" s="3963" t="s">
        <v>4772</v>
      </c>
      <c r="C24" s="3964"/>
      <c r="D24" s="3964"/>
      <c r="E24" s="3964"/>
      <c r="F24" s="3964"/>
      <c r="G24" s="3964"/>
      <c r="H24" s="3964"/>
      <c r="I24" s="3964"/>
      <c r="J24" s="3964"/>
      <c r="K24" s="3964"/>
      <c r="L24" s="3964"/>
      <c r="M24" s="3964"/>
      <c r="N24" s="3964"/>
      <c r="O24" s="3964"/>
      <c r="P24" s="3964"/>
      <c r="Q24" s="3964"/>
      <c r="R24" s="3964"/>
      <c r="S24" s="3965"/>
      <c r="T24" s="3969" t="s">
        <v>4773</v>
      </c>
      <c r="U24" s="3970"/>
      <c r="V24" s="3970"/>
      <c r="W24" s="3970"/>
      <c r="X24" s="3970"/>
      <c r="Y24" s="3970"/>
      <c r="Z24" s="3970"/>
      <c r="AA24" s="3970"/>
      <c r="AB24" s="3970"/>
      <c r="AC24" s="3970"/>
      <c r="AD24" s="3970"/>
      <c r="AE24" s="3971"/>
      <c r="AF24" s="3972" t="s">
        <v>139</v>
      </c>
      <c r="AG24" s="3973"/>
      <c r="AH24" s="1454" t="s">
        <v>4409</v>
      </c>
      <c r="AI24" s="1454"/>
      <c r="AJ24" s="1454"/>
      <c r="AK24" s="1454"/>
      <c r="AL24" s="1454"/>
      <c r="AM24" s="1454"/>
      <c r="AN24" s="1455"/>
      <c r="AO24" s="3974" t="s">
        <v>139</v>
      </c>
      <c r="AP24" s="3975"/>
      <c r="AQ24" s="1456" t="s">
        <v>4410</v>
      </c>
      <c r="AR24" s="1456"/>
      <c r="AS24" s="1456"/>
      <c r="AT24" s="1456"/>
      <c r="AU24" s="1457"/>
      <c r="AV24" s="1458"/>
      <c r="AW24" s="1458"/>
      <c r="AX24" s="1458"/>
      <c r="AY24" s="1458"/>
      <c r="AZ24" s="1458"/>
      <c r="BA24" s="1458"/>
      <c r="BB24" s="1458"/>
      <c r="BC24" s="1458"/>
      <c r="BD24" s="1458"/>
      <c r="BE24" s="1458"/>
      <c r="BF24" s="1458"/>
      <c r="BG24" s="1458"/>
      <c r="BH24" s="1458"/>
      <c r="BI24" s="1457"/>
      <c r="BJ24" s="1457"/>
      <c r="BK24" s="1459"/>
      <c r="BL24" s="1459"/>
      <c r="BM24" s="1459"/>
      <c r="BN24" s="1459"/>
      <c r="BO24" s="1459"/>
      <c r="BP24" s="1459"/>
      <c r="BQ24" s="1459"/>
      <c r="BR24" s="1459"/>
      <c r="BS24" s="1459"/>
      <c r="BT24" s="1459"/>
      <c r="BU24" s="1459"/>
      <c r="BV24" s="1459"/>
      <c r="BW24" s="1459"/>
      <c r="BX24" s="1459"/>
      <c r="BY24" s="1460"/>
      <c r="BZ24" s="1460"/>
      <c r="CA24" s="1460"/>
      <c r="CB24" s="1460"/>
      <c r="CC24" s="1461"/>
    </row>
    <row r="25" spans="2:96" ht="24" customHeight="1" thickBot="1">
      <c r="B25" s="3966"/>
      <c r="C25" s="3967"/>
      <c r="D25" s="3967"/>
      <c r="E25" s="3967"/>
      <c r="F25" s="3967"/>
      <c r="G25" s="3967"/>
      <c r="H25" s="3967"/>
      <c r="I25" s="3967"/>
      <c r="J25" s="3967"/>
      <c r="K25" s="3967"/>
      <c r="L25" s="3967"/>
      <c r="M25" s="3967"/>
      <c r="N25" s="3967"/>
      <c r="O25" s="3967"/>
      <c r="P25" s="3967"/>
      <c r="Q25" s="3967"/>
      <c r="R25" s="3967"/>
      <c r="S25" s="3968"/>
      <c r="T25" s="3976" t="s">
        <v>4774</v>
      </c>
      <c r="U25" s="3977"/>
      <c r="V25" s="3977"/>
      <c r="W25" s="3977"/>
      <c r="X25" s="3977"/>
      <c r="Y25" s="3977"/>
      <c r="Z25" s="3977"/>
      <c r="AA25" s="3977"/>
      <c r="AB25" s="3977"/>
      <c r="AC25" s="3977"/>
      <c r="AD25" s="3977"/>
      <c r="AE25" s="3978"/>
      <c r="AF25" s="3979" t="str">
        <f>$X$40</f>
        <v>□</v>
      </c>
      <c r="AG25" s="3980"/>
      <c r="AH25" s="1462" t="s">
        <v>4409</v>
      </c>
      <c r="AI25" s="1462"/>
      <c r="AJ25" s="1462"/>
      <c r="AK25" s="1462"/>
      <c r="AL25" s="1462"/>
      <c r="AM25" s="1462"/>
      <c r="AN25" s="1463"/>
      <c r="AO25" s="3848" t="s">
        <v>139</v>
      </c>
      <c r="AP25" s="3849"/>
      <c r="AQ25" s="1464" t="s">
        <v>4410</v>
      </c>
      <c r="AR25" s="1464"/>
      <c r="AS25" s="1464"/>
      <c r="AT25" s="1464"/>
      <c r="AU25" s="1465"/>
      <c r="AV25" s="1466"/>
      <c r="AW25" s="1466"/>
      <c r="AX25" s="1466"/>
      <c r="AY25" s="1466"/>
      <c r="AZ25" s="1466"/>
      <c r="BA25" s="1466"/>
      <c r="BB25" s="1466"/>
      <c r="BC25" s="1466"/>
      <c r="BD25" s="1466"/>
      <c r="BE25" s="1466"/>
      <c r="BF25" s="1466"/>
      <c r="BG25" s="1466"/>
      <c r="BH25" s="1466"/>
      <c r="BI25" s="1465"/>
      <c r="BJ25" s="1465"/>
      <c r="BK25" s="1467"/>
      <c r="BL25" s="1467"/>
      <c r="BM25" s="1467"/>
      <c r="BN25" s="1467"/>
      <c r="BO25" s="1467"/>
      <c r="BP25" s="1467"/>
      <c r="BQ25" s="1467"/>
      <c r="BR25" s="1467"/>
      <c r="BS25" s="1467"/>
      <c r="BT25" s="1467"/>
      <c r="BU25" s="1467"/>
      <c r="BV25" s="1467"/>
      <c r="BW25" s="1467"/>
      <c r="BX25" s="1467"/>
      <c r="BY25" s="1468"/>
      <c r="BZ25" s="1468"/>
      <c r="CA25" s="1468"/>
      <c r="CB25" s="1468"/>
      <c r="CC25" s="1469"/>
    </row>
    <row r="26" spans="2:96" ht="21" customHeight="1">
      <c r="B26" s="3852"/>
      <c r="C26" s="3853" t="s">
        <v>4775</v>
      </c>
      <c r="D26" s="3854"/>
      <c r="E26" s="3854"/>
      <c r="F26" s="3854"/>
      <c r="G26" s="3854"/>
      <c r="H26" s="3854"/>
      <c r="I26" s="3854"/>
      <c r="J26" s="3854"/>
      <c r="K26" s="3854"/>
      <c r="L26" s="3854"/>
      <c r="M26" s="3854"/>
      <c r="N26" s="3854"/>
      <c r="O26" s="3854"/>
      <c r="P26" s="3854"/>
      <c r="Q26" s="3854"/>
      <c r="R26" s="3854"/>
      <c r="S26" s="3854"/>
      <c r="T26" s="3854"/>
      <c r="U26" s="3854"/>
      <c r="V26" s="3854"/>
      <c r="W26" s="3854"/>
      <c r="X26" s="3854"/>
      <c r="Y26" s="3854"/>
      <c r="Z26" s="3854"/>
      <c r="AA26" s="3854"/>
      <c r="AB26" s="3854"/>
      <c r="AC26" s="3854"/>
      <c r="AD26" s="3854"/>
      <c r="AE26" s="3854"/>
      <c r="AF26" s="3855"/>
      <c r="AG26" s="3855"/>
      <c r="AH26" s="3855"/>
      <c r="AI26" s="3855"/>
      <c r="AJ26" s="3855"/>
      <c r="AK26" s="3855"/>
      <c r="AL26" s="3855"/>
      <c r="AM26" s="3855"/>
      <c r="AN26" s="3855"/>
      <c r="AO26" s="3854"/>
      <c r="AP26" s="3854"/>
      <c r="AQ26" s="3854"/>
      <c r="AR26" s="3854"/>
      <c r="AS26" s="3854"/>
      <c r="AT26" s="3854"/>
      <c r="AU26" s="3854"/>
      <c r="AV26" s="3854"/>
      <c r="AW26" s="3854"/>
      <c r="AX26" s="3854"/>
      <c r="AY26" s="3854"/>
      <c r="AZ26" s="3854"/>
      <c r="BA26" s="3854"/>
      <c r="BB26" s="3854"/>
      <c r="BC26" s="3854"/>
      <c r="BD26" s="3854"/>
      <c r="BE26" s="3854"/>
      <c r="BF26" s="3854"/>
      <c r="BG26" s="3854"/>
      <c r="BH26" s="3854"/>
      <c r="BI26" s="3854"/>
      <c r="BJ26" s="3854"/>
      <c r="BK26" s="3854"/>
      <c r="BL26" s="3854"/>
      <c r="BM26" s="3854"/>
      <c r="BN26" s="3854"/>
      <c r="BO26" s="3854"/>
      <c r="BP26" s="3854"/>
      <c r="BQ26" s="3854"/>
      <c r="BR26" s="3854"/>
      <c r="BS26" s="3854"/>
      <c r="BT26" s="3854"/>
      <c r="BU26" s="3854"/>
      <c r="BV26" s="3854"/>
      <c r="BW26" s="3854"/>
      <c r="BX26" s="1470"/>
      <c r="BY26" s="1471"/>
      <c r="BZ26" s="1471"/>
      <c r="CA26" s="1471"/>
      <c r="CB26" s="1471"/>
      <c r="CC26" s="1472"/>
    </row>
    <row r="27" spans="2:96" ht="18.75" customHeight="1">
      <c r="B27" s="3852"/>
      <c r="C27" s="1473"/>
      <c r="D27" s="3856" t="s">
        <v>139</v>
      </c>
      <c r="E27" s="3857"/>
      <c r="F27" s="3960" t="s">
        <v>4776</v>
      </c>
      <c r="G27" s="3960"/>
      <c r="H27" s="3960"/>
      <c r="I27" s="3960"/>
      <c r="J27" s="3960"/>
      <c r="K27" s="3960"/>
      <c r="L27" s="3960"/>
      <c r="M27" s="3960"/>
      <c r="N27" s="3960"/>
      <c r="O27" s="3960"/>
      <c r="P27" s="3960"/>
      <c r="Q27" s="3960"/>
      <c r="R27" s="3960"/>
      <c r="S27" s="3960"/>
      <c r="T27" s="3960"/>
      <c r="U27" s="3960"/>
      <c r="V27" s="3960"/>
      <c r="W27" s="3960"/>
      <c r="X27" s="3960"/>
      <c r="Y27" s="3960"/>
      <c r="Z27" s="3960"/>
      <c r="AA27" s="3960"/>
      <c r="AB27" s="3960"/>
      <c r="AC27" s="3960"/>
      <c r="AD27" s="3960"/>
      <c r="AE27" s="3960"/>
      <c r="AF27" s="3960"/>
      <c r="AG27" s="3960"/>
      <c r="AH27" s="3960"/>
      <c r="AI27" s="3960"/>
      <c r="AJ27" s="3960"/>
      <c r="AK27" s="3960"/>
      <c r="AL27" s="3960"/>
      <c r="AM27" s="3960"/>
      <c r="AN27" s="3960"/>
      <c r="AO27" s="3960"/>
      <c r="AP27" s="3960"/>
      <c r="AQ27" s="3960"/>
      <c r="AR27" s="3960"/>
      <c r="AS27" s="3960"/>
      <c r="AT27" s="3960"/>
      <c r="AU27" s="3960"/>
      <c r="AV27" s="3960"/>
      <c r="AW27" s="3960"/>
      <c r="AX27" s="3960"/>
      <c r="AY27" s="3960"/>
      <c r="AZ27" s="3960"/>
      <c r="BA27" s="3960"/>
      <c r="BB27" s="3960"/>
      <c r="BC27" s="3960"/>
      <c r="BD27" s="3960"/>
      <c r="BE27" s="3960"/>
      <c r="BF27" s="3960"/>
      <c r="BG27" s="3960"/>
      <c r="BH27" s="3960"/>
      <c r="BI27" s="3960"/>
      <c r="BJ27" s="3960"/>
      <c r="BK27" s="3960"/>
      <c r="BL27" s="3960"/>
      <c r="BM27" s="3960"/>
      <c r="BN27" s="3960"/>
      <c r="BO27" s="3960"/>
      <c r="BP27" s="3960"/>
      <c r="BQ27" s="3960"/>
      <c r="BR27" s="3960"/>
      <c r="BS27" s="3960"/>
      <c r="BT27" s="3960"/>
      <c r="BU27" s="3960"/>
      <c r="BV27" s="3960"/>
      <c r="BW27" s="3960"/>
      <c r="BX27" s="3960"/>
      <c r="BY27" s="1474"/>
      <c r="BZ27" s="1474"/>
      <c r="CA27" s="1474"/>
      <c r="CB27" s="1474"/>
      <c r="CC27" s="1475"/>
    </row>
    <row r="28" spans="2:96" ht="14.25">
      <c r="B28" s="3852"/>
      <c r="C28" s="1473"/>
      <c r="D28" s="1476"/>
      <c r="E28" s="1477"/>
      <c r="F28" s="3859" t="s">
        <v>4777</v>
      </c>
      <c r="G28" s="3859"/>
      <c r="H28" s="3859"/>
      <c r="I28" s="3860" t="s">
        <v>4778</v>
      </c>
      <c r="J28" s="3860"/>
      <c r="K28" s="3860"/>
      <c r="L28" s="3860"/>
      <c r="M28" s="3860"/>
      <c r="N28" s="3860"/>
      <c r="O28" s="3860"/>
      <c r="P28" s="3860"/>
      <c r="Q28" s="3860"/>
      <c r="R28" s="3860"/>
      <c r="S28" s="3860"/>
      <c r="T28" s="3860"/>
      <c r="U28" s="3860"/>
      <c r="V28" s="3860"/>
      <c r="W28" s="3860"/>
      <c r="X28" s="3860"/>
      <c r="Y28" s="3860"/>
      <c r="Z28" s="3860"/>
      <c r="AA28" s="3860"/>
      <c r="AB28" s="3860"/>
      <c r="AC28" s="3860"/>
      <c r="AD28" s="3860"/>
      <c r="AE28" s="3860"/>
      <c r="AF28" s="3860"/>
      <c r="AG28" s="3860"/>
      <c r="AH28" s="3860"/>
      <c r="AI28" s="3860"/>
      <c r="AJ28" s="3860"/>
      <c r="AK28" s="3860"/>
      <c r="AL28" s="3860"/>
      <c r="AM28" s="3860"/>
      <c r="AN28" s="3860"/>
      <c r="AO28" s="3860"/>
      <c r="AP28" s="3860"/>
      <c r="AQ28" s="3860"/>
      <c r="AR28" s="3860"/>
      <c r="AS28" s="3860"/>
      <c r="AT28" s="3860"/>
      <c r="AU28" s="3860"/>
      <c r="AV28" s="3860"/>
      <c r="AW28" s="3860"/>
      <c r="AX28" s="3860"/>
      <c r="AY28" s="3860"/>
      <c r="AZ28" s="3860"/>
      <c r="BA28" s="3860"/>
      <c r="BB28" s="3860"/>
      <c r="BC28" s="3860"/>
      <c r="BD28" s="3860"/>
      <c r="BE28" s="3860"/>
      <c r="BF28" s="3860"/>
      <c r="BG28" s="3860"/>
      <c r="BH28" s="3860"/>
      <c r="BI28" s="3860"/>
      <c r="BJ28" s="3860"/>
      <c r="BK28" s="3860"/>
      <c r="BL28" s="3860"/>
      <c r="BM28" s="3860"/>
      <c r="BN28" s="3860"/>
      <c r="BO28" s="3860"/>
      <c r="BP28" s="3860"/>
      <c r="BQ28" s="3860"/>
      <c r="BR28" s="3860"/>
      <c r="BS28" s="3860"/>
      <c r="BT28" s="3860"/>
      <c r="BU28" s="3860"/>
      <c r="BV28" s="3860"/>
      <c r="BW28" s="3860"/>
      <c r="BX28" s="3860"/>
      <c r="BY28" s="1478"/>
      <c r="BZ28" s="1478"/>
      <c r="CA28" s="1478"/>
      <c r="CB28" s="1478"/>
      <c r="CC28" s="1479"/>
    </row>
    <row r="29" spans="2:96" ht="16.5" customHeight="1">
      <c r="B29" s="3852"/>
      <c r="C29" s="1480"/>
      <c r="D29" s="3774" t="s">
        <v>4779</v>
      </c>
      <c r="E29" s="3775"/>
      <c r="F29" s="3775"/>
      <c r="G29" s="3775"/>
      <c r="H29" s="3775"/>
      <c r="I29" s="3775"/>
      <c r="J29" s="3775"/>
      <c r="K29" s="3775"/>
      <c r="L29" s="3775"/>
      <c r="M29" s="3775"/>
      <c r="N29" s="3775"/>
      <c r="O29" s="3775"/>
      <c r="P29" s="3775"/>
      <c r="Q29" s="3776"/>
      <c r="R29" s="3780" t="s">
        <v>4780</v>
      </c>
      <c r="S29" s="3781"/>
      <c r="T29" s="3781"/>
      <c r="U29" s="3781"/>
      <c r="V29" s="3781"/>
      <c r="W29" s="3782"/>
      <c r="X29" s="3961" t="s">
        <v>139</v>
      </c>
      <c r="Y29" s="3962"/>
      <c r="Z29" s="3793" t="s">
        <v>4781</v>
      </c>
      <c r="AA29" s="3793"/>
      <c r="AB29" s="3793"/>
      <c r="AC29" s="3793"/>
      <c r="AD29" s="3793"/>
      <c r="AE29" s="3793"/>
      <c r="AF29" s="3793"/>
      <c r="AG29" s="3793"/>
      <c r="AH29" s="3793"/>
      <c r="AI29" s="3793"/>
      <c r="AJ29" s="3794"/>
      <c r="AK29" s="3797" t="s">
        <v>139</v>
      </c>
      <c r="AL29" s="3798"/>
      <c r="AM29" s="3798"/>
      <c r="AN29" s="1481" t="s">
        <v>4975</v>
      </c>
      <c r="AO29" s="1481"/>
      <c r="AP29" s="1481"/>
      <c r="AQ29" s="1481"/>
      <c r="AR29" s="1481"/>
      <c r="AS29" s="1481"/>
      <c r="AT29" s="1481"/>
      <c r="AU29" s="1481"/>
      <c r="AV29" s="1481"/>
      <c r="AW29" s="1481"/>
      <c r="AX29" s="1481"/>
      <c r="AY29" s="1481"/>
      <c r="AZ29" s="1481"/>
      <c r="BA29" s="1481"/>
      <c r="BB29" s="1481"/>
      <c r="BC29" s="1481"/>
      <c r="BD29" s="1481"/>
      <c r="BE29" s="1481"/>
      <c r="BF29" s="1481"/>
      <c r="BG29" s="1481"/>
      <c r="BH29" s="1481"/>
      <c r="BI29" s="1481"/>
      <c r="BJ29" s="1481"/>
      <c r="BK29" s="1481"/>
      <c r="BL29" s="1481"/>
      <c r="BM29" s="1481"/>
      <c r="BN29" s="1481"/>
      <c r="BO29" s="1481"/>
      <c r="BP29" s="1481"/>
      <c r="BQ29" s="1481"/>
      <c r="BR29" s="1481"/>
      <c r="BS29" s="1481"/>
      <c r="BT29" s="1481"/>
      <c r="BU29" s="1474"/>
      <c r="BV29" s="1474"/>
      <c r="BW29" s="1474"/>
      <c r="BX29" s="1474"/>
      <c r="CC29" s="1482"/>
      <c r="CE29" s="3825"/>
      <c r="CF29" s="3825"/>
      <c r="CG29" s="3825"/>
      <c r="CH29" s="3825"/>
      <c r="CI29" s="3825"/>
      <c r="CJ29" s="3825"/>
      <c r="CK29" s="3825"/>
      <c r="CL29" s="3825"/>
      <c r="CM29" s="3825"/>
      <c r="CN29" s="3825"/>
      <c r="CO29" s="3825"/>
      <c r="CP29" s="3825"/>
      <c r="CQ29" s="3825"/>
      <c r="CR29" s="3825"/>
    </row>
    <row r="30" spans="2:96" ht="16.5" customHeight="1">
      <c r="B30" s="3852"/>
      <c r="C30" s="1480"/>
      <c r="D30" s="3777"/>
      <c r="E30" s="3778"/>
      <c r="F30" s="3778"/>
      <c r="G30" s="3778"/>
      <c r="H30" s="3778"/>
      <c r="I30" s="3778"/>
      <c r="J30" s="3778"/>
      <c r="K30" s="3778"/>
      <c r="L30" s="3778"/>
      <c r="M30" s="3778"/>
      <c r="N30" s="3778"/>
      <c r="O30" s="3778"/>
      <c r="P30" s="3778"/>
      <c r="Q30" s="3779"/>
      <c r="R30" s="3783"/>
      <c r="S30" s="3784"/>
      <c r="T30" s="3784"/>
      <c r="U30" s="3784"/>
      <c r="V30" s="3784"/>
      <c r="W30" s="3785"/>
      <c r="X30" s="3958"/>
      <c r="Y30" s="3959"/>
      <c r="Z30" s="3795"/>
      <c r="AA30" s="3795"/>
      <c r="AB30" s="3795"/>
      <c r="AC30" s="3795"/>
      <c r="AD30" s="3795"/>
      <c r="AE30" s="3795"/>
      <c r="AF30" s="3795"/>
      <c r="AG30" s="3795"/>
      <c r="AH30" s="3795"/>
      <c r="AI30" s="3795"/>
      <c r="AJ30" s="3796"/>
      <c r="AK30" s="3811" t="s">
        <v>139</v>
      </c>
      <c r="AL30" s="3812"/>
      <c r="AM30" s="3812"/>
      <c r="AN30" s="1483" t="s">
        <v>4976</v>
      </c>
      <c r="AO30" s="1483"/>
      <c r="AP30" s="1483"/>
      <c r="AQ30" s="1483"/>
      <c r="AR30" s="1483"/>
      <c r="AS30" s="1483"/>
      <c r="AT30" s="1483"/>
      <c r="AU30" s="1483"/>
      <c r="AV30" s="1483"/>
      <c r="AW30" s="1483"/>
      <c r="AX30" s="1483"/>
      <c r="AY30" s="1483"/>
      <c r="AZ30" s="1483"/>
      <c r="BA30" s="1483"/>
      <c r="BB30" s="1483"/>
      <c r="BC30" s="1483"/>
      <c r="BD30" s="1483"/>
      <c r="BE30" s="1483"/>
      <c r="BF30" s="1483"/>
      <c r="BG30" s="1483"/>
      <c r="BH30" s="1483"/>
      <c r="BI30" s="1483"/>
      <c r="BJ30" s="1483"/>
      <c r="BK30" s="1483"/>
      <c r="BL30" s="1483"/>
      <c r="BM30" s="1483"/>
      <c r="BN30" s="1483"/>
      <c r="BO30" s="1483"/>
      <c r="BP30" s="1483"/>
      <c r="BQ30" s="1483"/>
      <c r="BR30" s="1483"/>
      <c r="BS30" s="1483"/>
      <c r="BT30" s="1483"/>
      <c r="BU30" s="1484"/>
      <c r="BV30" s="1484"/>
      <c r="BW30" s="1484"/>
      <c r="BX30" s="1484"/>
      <c r="CC30" s="1482"/>
    </row>
    <row r="31" spans="2:96" ht="16.5" customHeight="1">
      <c r="B31" s="3852"/>
      <c r="C31" s="1480"/>
      <c r="D31" s="3777"/>
      <c r="E31" s="3778"/>
      <c r="F31" s="3778"/>
      <c r="G31" s="3778"/>
      <c r="H31" s="3778"/>
      <c r="I31" s="3778"/>
      <c r="J31" s="3778"/>
      <c r="K31" s="3778"/>
      <c r="L31" s="3778"/>
      <c r="M31" s="3778"/>
      <c r="N31" s="3778"/>
      <c r="O31" s="3778"/>
      <c r="P31" s="3778"/>
      <c r="Q31" s="3779"/>
      <c r="R31" s="3783"/>
      <c r="S31" s="3784"/>
      <c r="T31" s="3784"/>
      <c r="U31" s="3784"/>
      <c r="V31" s="3784"/>
      <c r="W31" s="3785"/>
      <c r="X31" s="3826" t="s">
        <v>139</v>
      </c>
      <c r="Y31" s="3827"/>
      <c r="Z31" s="3806" t="s">
        <v>4438</v>
      </c>
      <c r="AA31" s="3806"/>
      <c r="AB31" s="3806"/>
      <c r="AC31" s="3806"/>
      <c r="AD31" s="3806"/>
      <c r="AE31" s="3806"/>
      <c r="AF31" s="3806"/>
      <c r="AG31" s="3806"/>
      <c r="AH31" s="3806"/>
      <c r="AI31" s="3806"/>
      <c r="AJ31" s="3807"/>
      <c r="AK31" s="3828"/>
      <c r="AL31" s="3829"/>
      <c r="AM31" s="3829"/>
      <c r="AN31" s="1485" t="s">
        <v>4949</v>
      </c>
      <c r="AO31" s="1485"/>
      <c r="AP31" s="1485"/>
      <c r="AQ31" s="1485"/>
      <c r="AR31" s="1485"/>
      <c r="AS31" s="1485"/>
      <c r="AT31" s="1485"/>
      <c r="AU31" s="1485"/>
      <c r="AV31" s="1485"/>
      <c r="AW31" s="1485"/>
      <c r="AX31" s="1485"/>
      <c r="AY31" s="1485"/>
      <c r="AZ31" s="1485"/>
      <c r="BA31" s="1485"/>
      <c r="BB31" s="1485"/>
      <c r="BC31" s="1485"/>
      <c r="BD31" s="1485"/>
      <c r="BE31" s="1485"/>
      <c r="BF31" s="1485"/>
      <c r="BG31" s="1485"/>
      <c r="BH31" s="1485"/>
      <c r="BI31" s="1485"/>
      <c r="BJ31" s="1485"/>
      <c r="BK31" s="1485"/>
      <c r="BL31" s="1485"/>
      <c r="BM31" s="1485"/>
      <c r="BN31" s="1485"/>
      <c r="BO31" s="1485"/>
      <c r="BP31" s="1485"/>
      <c r="BQ31" s="1485"/>
      <c r="BR31" s="1485"/>
      <c r="BS31" s="1485"/>
      <c r="BT31" s="1485"/>
      <c r="BU31" s="1486"/>
      <c r="BV31" s="1486"/>
      <c r="BW31" s="1486"/>
      <c r="BX31" s="1491"/>
      <c r="BY31" s="1491"/>
      <c r="BZ31" s="1491"/>
      <c r="CA31" s="1491"/>
      <c r="CB31" s="1491"/>
      <c r="CC31" s="1494"/>
    </row>
    <row r="32" spans="2:96" ht="18" customHeight="1">
      <c r="B32" s="3852"/>
      <c r="C32" s="1480"/>
      <c r="D32" s="3777"/>
      <c r="E32" s="3778"/>
      <c r="F32" s="3778"/>
      <c r="G32" s="3778"/>
      <c r="H32" s="3778"/>
      <c r="I32" s="3778"/>
      <c r="J32" s="3778"/>
      <c r="K32" s="3778"/>
      <c r="L32" s="3778"/>
      <c r="M32" s="3778"/>
      <c r="N32" s="3778"/>
      <c r="O32" s="3778"/>
      <c r="P32" s="3778"/>
      <c r="Q32" s="3779"/>
      <c r="R32" s="3783"/>
      <c r="S32" s="3784"/>
      <c r="T32" s="3784"/>
      <c r="U32" s="3784"/>
      <c r="V32" s="3784"/>
      <c r="W32" s="3785"/>
      <c r="X32" s="3800" t="s">
        <v>139</v>
      </c>
      <c r="Y32" s="3801"/>
      <c r="Z32" s="1489" t="s">
        <v>4782</v>
      </c>
      <c r="AA32" s="1489"/>
      <c r="AB32" s="1489"/>
      <c r="AC32" s="1489"/>
      <c r="AD32" s="1489"/>
      <c r="AE32" s="1489"/>
      <c r="AF32" s="1489"/>
      <c r="AG32" s="1489"/>
      <c r="AH32" s="1489"/>
      <c r="AI32" s="1489"/>
      <c r="AJ32" s="1490"/>
      <c r="AK32" s="1491"/>
      <c r="AL32" s="1492"/>
      <c r="AM32" s="1492"/>
      <c r="AN32" s="1489" t="s">
        <v>4950</v>
      </c>
      <c r="AO32" s="1489"/>
      <c r="AP32" s="1489"/>
      <c r="AQ32" s="1489"/>
      <c r="AR32" s="1489"/>
      <c r="AS32" s="1489"/>
      <c r="AT32" s="1489"/>
      <c r="AU32" s="1489"/>
      <c r="AV32" s="1489"/>
      <c r="AW32" s="1489"/>
      <c r="AX32" s="1489"/>
      <c r="AY32" s="1489"/>
      <c r="AZ32" s="1489"/>
      <c r="BA32" s="1489"/>
      <c r="BB32" s="1489"/>
      <c r="BC32" s="1489"/>
      <c r="BD32" s="1489"/>
      <c r="BE32" s="1489"/>
      <c r="BF32" s="1489"/>
      <c r="BG32" s="1489"/>
      <c r="BH32" s="1489"/>
      <c r="BI32" s="1489"/>
      <c r="BJ32" s="1489"/>
      <c r="BK32" s="1489"/>
      <c r="BL32" s="1489"/>
      <c r="BM32" s="1489"/>
      <c r="BN32" s="1489"/>
      <c r="BO32" s="1489"/>
      <c r="BP32" s="1489"/>
      <c r="BQ32" s="1489"/>
      <c r="BR32" s="1489"/>
      <c r="BS32" s="1489"/>
      <c r="BT32" s="1489"/>
      <c r="BU32" s="1491"/>
      <c r="BV32" s="1491"/>
      <c r="BW32" s="1491"/>
      <c r="BX32" s="1484"/>
      <c r="CC32" s="1482"/>
    </row>
    <row r="33" spans="2:112" ht="18" customHeight="1">
      <c r="B33" s="3852"/>
      <c r="C33" s="1480"/>
      <c r="D33" s="3777"/>
      <c r="E33" s="3778"/>
      <c r="F33" s="3778"/>
      <c r="G33" s="3778"/>
      <c r="H33" s="3778"/>
      <c r="I33" s="3778"/>
      <c r="J33" s="3778"/>
      <c r="K33" s="3778"/>
      <c r="L33" s="3778"/>
      <c r="M33" s="3778"/>
      <c r="N33" s="3778"/>
      <c r="O33" s="3778"/>
      <c r="P33" s="3778"/>
      <c r="Q33" s="3779"/>
      <c r="R33" s="3786"/>
      <c r="S33" s="3787"/>
      <c r="T33" s="3787"/>
      <c r="U33" s="3787"/>
      <c r="V33" s="3787"/>
      <c r="W33" s="3788"/>
      <c r="X33" s="3800" t="s">
        <v>139</v>
      </c>
      <c r="Y33" s="3801"/>
      <c r="Z33" s="1489" t="s">
        <v>4783</v>
      </c>
      <c r="AA33" s="1489"/>
      <c r="AB33" s="1489"/>
      <c r="AC33" s="1489"/>
      <c r="AD33" s="1489"/>
      <c r="AE33" s="1489"/>
      <c r="AF33" s="1489"/>
      <c r="AG33" s="1489"/>
      <c r="AH33" s="1489"/>
      <c r="AI33" s="1489"/>
      <c r="AJ33" s="1490"/>
      <c r="AK33" s="1491"/>
      <c r="AL33" s="1492"/>
      <c r="AM33" s="1492"/>
      <c r="AN33" s="1489" t="s">
        <v>4951</v>
      </c>
      <c r="AO33" s="1493"/>
      <c r="AP33" s="1493"/>
      <c r="AQ33" s="1493"/>
      <c r="AR33" s="1493"/>
      <c r="AS33" s="1493"/>
      <c r="AT33" s="1493"/>
      <c r="AU33" s="1493"/>
      <c r="AV33" s="1493"/>
      <c r="AW33" s="1493"/>
      <c r="AX33" s="1493"/>
      <c r="AY33" s="1493"/>
      <c r="AZ33" s="1493"/>
      <c r="BA33" s="1493"/>
      <c r="BB33" s="1493"/>
      <c r="BC33" s="1493"/>
      <c r="BD33" s="1493"/>
      <c r="BE33" s="1493"/>
      <c r="BF33" s="1493"/>
      <c r="BG33" s="1493"/>
      <c r="BH33" s="1493"/>
      <c r="BI33" s="1493"/>
      <c r="BJ33" s="1493"/>
      <c r="BK33" s="1493"/>
      <c r="BL33" s="1493"/>
      <c r="BM33" s="1493"/>
      <c r="BN33" s="1493"/>
      <c r="BO33" s="1493"/>
      <c r="BP33" s="1493"/>
      <c r="BQ33" s="1493"/>
      <c r="BR33" s="1493"/>
      <c r="BS33" s="1493"/>
      <c r="BT33" s="1493"/>
      <c r="BU33" s="1491"/>
      <c r="BV33" s="1491"/>
      <c r="BW33" s="1491"/>
      <c r="BX33" s="1491"/>
      <c r="BY33" s="1491"/>
      <c r="BZ33" s="1491"/>
      <c r="CA33" s="1491"/>
      <c r="CB33" s="1491"/>
      <c r="CC33" s="1494"/>
    </row>
    <row r="34" spans="2:112" ht="16.5" customHeight="1">
      <c r="B34" s="3852"/>
      <c r="C34" s="1480"/>
      <c r="D34" s="3777"/>
      <c r="E34" s="3778"/>
      <c r="F34" s="3778"/>
      <c r="G34" s="3778"/>
      <c r="H34" s="3778"/>
      <c r="I34" s="3778"/>
      <c r="J34" s="3778"/>
      <c r="K34" s="3778"/>
      <c r="L34" s="3778"/>
      <c r="M34" s="3778"/>
      <c r="N34" s="3778"/>
      <c r="O34" s="3778"/>
      <c r="P34" s="3778"/>
      <c r="Q34" s="3779"/>
      <c r="R34" s="3813" t="s">
        <v>4785</v>
      </c>
      <c r="S34" s="3814"/>
      <c r="T34" s="3814"/>
      <c r="U34" s="3814"/>
      <c r="V34" s="3814"/>
      <c r="W34" s="3815"/>
      <c r="X34" s="3826" t="s">
        <v>139</v>
      </c>
      <c r="Y34" s="3827"/>
      <c r="Z34" s="3806" t="s">
        <v>3696</v>
      </c>
      <c r="AA34" s="3806"/>
      <c r="AB34" s="3806"/>
      <c r="AC34" s="3806"/>
      <c r="AD34" s="3806"/>
      <c r="AE34" s="3806"/>
      <c r="AF34" s="3806"/>
      <c r="AG34" s="3806"/>
      <c r="AH34" s="3806"/>
      <c r="AI34" s="3806"/>
      <c r="AJ34" s="3807"/>
      <c r="AK34" s="3819" t="s">
        <v>139</v>
      </c>
      <c r="AL34" s="3820"/>
      <c r="AM34" s="3820"/>
      <c r="AN34" s="1485" t="s">
        <v>4952</v>
      </c>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5"/>
      <c r="BM34" s="1495"/>
      <c r="BN34" s="1495"/>
      <c r="BO34" s="1495"/>
      <c r="BP34" s="1495"/>
      <c r="BQ34" s="1495"/>
      <c r="BR34" s="1495"/>
      <c r="BS34" s="1495"/>
      <c r="BT34" s="1495"/>
      <c r="BU34" s="1486"/>
      <c r="BV34" s="1486"/>
      <c r="BW34" s="1486"/>
      <c r="BX34" s="1486"/>
      <c r="CC34" s="1482"/>
    </row>
    <row r="35" spans="2:112" ht="15" customHeight="1">
      <c r="B35" s="3852"/>
      <c r="C35" s="1480"/>
      <c r="D35" s="3777"/>
      <c r="E35" s="3778"/>
      <c r="F35" s="3778"/>
      <c r="G35" s="3778"/>
      <c r="H35" s="3778"/>
      <c r="I35" s="3778"/>
      <c r="J35" s="3778"/>
      <c r="K35" s="3778"/>
      <c r="L35" s="3778"/>
      <c r="M35" s="3778"/>
      <c r="N35" s="3778"/>
      <c r="O35" s="3778"/>
      <c r="P35" s="3778"/>
      <c r="Q35" s="3779"/>
      <c r="R35" s="3783"/>
      <c r="S35" s="3784"/>
      <c r="T35" s="3784"/>
      <c r="U35" s="3784"/>
      <c r="V35" s="3784"/>
      <c r="W35" s="3785"/>
      <c r="X35" s="3956"/>
      <c r="Y35" s="3957"/>
      <c r="Z35" s="3821"/>
      <c r="AA35" s="3821"/>
      <c r="AB35" s="3821"/>
      <c r="AC35" s="3821"/>
      <c r="AD35" s="3821"/>
      <c r="AE35" s="3821"/>
      <c r="AF35" s="3821"/>
      <c r="AG35" s="3821"/>
      <c r="AH35" s="3821"/>
      <c r="AI35" s="3821"/>
      <c r="AJ35" s="3824"/>
      <c r="AK35" s="3808" t="s">
        <v>139</v>
      </c>
      <c r="AL35" s="3809"/>
      <c r="AM35" s="3809"/>
      <c r="AN35" s="1496" t="s">
        <v>4953</v>
      </c>
      <c r="AO35" s="1497"/>
      <c r="AP35" s="1497"/>
      <c r="AQ35" s="1497"/>
      <c r="AR35" s="1497"/>
      <c r="AS35" s="1497"/>
      <c r="AT35" s="1497"/>
      <c r="AU35" s="1497"/>
      <c r="AV35" s="1497"/>
      <c r="AW35" s="1497"/>
      <c r="AX35" s="1497"/>
      <c r="AY35" s="1497"/>
      <c r="AZ35" s="1497"/>
      <c r="BA35" s="1497"/>
      <c r="BB35" s="1497"/>
      <c r="BC35" s="1497"/>
      <c r="BD35" s="1497"/>
      <c r="BE35" s="1497"/>
      <c r="BF35" s="1497"/>
      <c r="BG35" s="1497"/>
      <c r="BH35" s="1497"/>
      <c r="BI35" s="1497"/>
      <c r="BJ35" s="1497"/>
      <c r="BK35" s="1497"/>
      <c r="BL35" s="1497"/>
      <c r="BM35" s="1497"/>
      <c r="BN35" s="1497"/>
      <c r="BO35" s="1497"/>
      <c r="BP35" s="1497"/>
      <c r="BQ35" s="1497"/>
      <c r="BR35" s="1497"/>
      <c r="BS35" s="1497"/>
      <c r="BT35" s="1497"/>
      <c r="CC35" s="1482"/>
    </row>
    <row r="36" spans="2:112" ht="15" customHeight="1">
      <c r="B36" s="3852"/>
      <c r="C36" s="1480"/>
      <c r="D36" s="3777"/>
      <c r="E36" s="3778"/>
      <c r="F36" s="3778"/>
      <c r="G36" s="3778"/>
      <c r="H36" s="3778"/>
      <c r="I36" s="3778"/>
      <c r="J36" s="3778"/>
      <c r="K36" s="3778"/>
      <c r="L36" s="3778"/>
      <c r="M36" s="3778"/>
      <c r="N36" s="3778"/>
      <c r="O36" s="3778"/>
      <c r="P36" s="3778"/>
      <c r="Q36" s="3779"/>
      <c r="R36" s="3783"/>
      <c r="S36" s="3784"/>
      <c r="T36" s="3784"/>
      <c r="U36" s="3784"/>
      <c r="V36" s="3784"/>
      <c r="W36" s="3785"/>
      <c r="X36" s="3958"/>
      <c r="Y36" s="3959"/>
      <c r="Z36" s="3795"/>
      <c r="AA36" s="3795"/>
      <c r="AB36" s="3795"/>
      <c r="AC36" s="3795"/>
      <c r="AD36" s="3795"/>
      <c r="AE36" s="3795"/>
      <c r="AF36" s="3795"/>
      <c r="AG36" s="3795"/>
      <c r="AH36" s="3795"/>
      <c r="AI36" s="3795"/>
      <c r="AJ36" s="3796"/>
      <c r="AK36" s="3811" t="s">
        <v>139</v>
      </c>
      <c r="AL36" s="3812"/>
      <c r="AM36" s="3812"/>
      <c r="AN36" s="1483" t="s">
        <v>4954</v>
      </c>
      <c r="AO36" s="1498"/>
      <c r="AP36" s="1498"/>
      <c r="AQ36" s="1498"/>
      <c r="AR36" s="1498"/>
      <c r="AS36" s="1498"/>
      <c r="AT36" s="1498"/>
      <c r="AU36" s="1498"/>
      <c r="AV36" s="1498"/>
      <c r="AW36" s="1498"/>
      <c r="AX36" s="1498"/>
      <c r="AY36" s="1498"/>
      <c r="AZ36" s="1498"/>
      <c r="BA36" s="1498"/>
      <c r="BB36" s="1498"/>
      <c r="BC36" s="1498"/>
      <c r="BD36" s="1498"/>
      <c r="BE36" s="1498"/>
      <c r="BF36" s="1498"/>
      <c r="BG36" s="1498"/>
      <c r="BH36" s="1498"/>
      <c r="BI36" s="1498"/>
      <c r="BJ36" s="1498"/>
      <c r="BK36" s="1498"/>
      <c r="BL36" s="1498"/>
      <c r="BM36" s="1498"/>
      <c r="BN36" s="1498"/>
      <c r="BO36" s="1498"/>
      <c r="BP36" s="1498"/>
      <c r="BQ36" s="1498"/>
      <c r="BR36" s="1498"/>
      <c r="BS36" s="1498"/>
      <c r="BT36" s="1498"/>
      <c r="BU36" s="1484"/>
      <c r="BV36" s="1484"/>
      <c r="BW36" s="1484"/>
      <c r="BX36" s="1484"/>
      <c r="CC36" s="1482"/>
    </row>
    <row r="37" spans="2:112" ht="18" customHeight="1">
      <c r="B37" s="3852"/>
      <c r="C37" s="1480"/>
      <c r="D37" s="3777"/>
      <c r="E37" s="3778"/>
      <c r="F37" s="3778"/>
      <c r="G37" s="3778"/>
      <c r="H37" s="3778"/>
      <c r="I37" s="3778"/>
      <c r="J37" s="3778"/>
      <c r="K37" s="3778"/>
      <c r="L37" s="3778"/>
      <c r="M37" s="3778"/>
      <c r="N37" s="3778"/>
      <c r="O37" s="3778"/>
      <c r="P37" s="3778"/>
      <c r="Q37" s="3779"/>
      <c r="R37" s="3783"/>
      <c r="S37" s="3784"/>
      <c r="T37" s="3784"/>
      <c r="U37" s="3784"/>
      <c r="V37" s="3784"/>
      <c r="W37" s="3785"/>
      <c r="X37" s="3826" t="s">
        <v>139</v>
      </c>
      <c r="Y37" s="3827"/>
      <c r="Z37" s="3806" t="s">
        <v>4786</v>
      </c>
      <c r="AA37" s="3806"/>
      <c r="AB37" s="3806"/>
      <c r="AC37" s="3806"/>
      <c r="AD37" s="3806"/>
      <c r="AE37" s="3806"/>
      <c r="AF37" s="3806"/>
      <c r="AG37" s="3806"/>
      <c r="AH37" s="3806"/>
      <c r="AI37" s="3806"/>
      <c r="AJ37" s="3807"/>
      <c r="AK37" s="3808" t="s">
        <v>139</v>
      </c>
      <c r="AL37" s="3809"/>
      <c r="AM37" s="3809"/>
      <c r="AN37" s="1485" t="s">
        <v>4955</v>
      </c>
      <c r="AO37" s="1495"/>
      <c r="AP37" s="1495"/>
      <c r="AQ37" s="1495"/>
      <c r="AR37" s="1495"/>
      <c r="AS37" s="1495"/>
      <c r="AT37" s="1495"/>
      <c r="AU37" s="1495"/>
      <c r="AV37" s="1495"/>
      <c r="AW37" s="1495"/>
      <c r="AX37" s="1495"/>
      <c r="AY37" s="1495"/>
      <c r="AZ37" s="1495"/>
      <c r="BA37" s="1495"/>
      <c r="BB37" s="1495"/>
      <c r="BC37" s="1495"/>
      <c r="BD37" s="1495"/>
      <c r="BE37" s="1495"/>
      <c r="BF37" s="1495"/>
      <c r="BG37" s="1495"/>
      <c r="BH37" s="1495"/>
      <c r="BI37" s="1495"/>
      <c r="BJ37" s="1495"/>
      <c r="BK37" s="1495"/>
      <c r="BL37" s="1495"/>
      <c r="BM37" s="1495"/>
      <c r="BN37" s="1495"/>
      <c r="BO37" s="1495"/>
      <c r="BP37" s="1495"/>
      <c r="BQ37" s="1495"/>
      <c r="BR37" s="1495"/>
      <c r="BS37" s="1495"/>
      <c r="BT37" s="1495"/>
      <c r="BU37" s="1486"/>
      <c r="BV37" s="1486"/>
      <c r="BW37" s="1486"/>
      <c r="BX37" s="1486"/>
      <c r="BY37" s="1486"/>
      <c r="BZ37" s="1486"/>
      <c r="CA37" s="1486"/>
      <c r="CB37" s="1486"/>
      <c r="CC37" s="1487"/>
      <c r="DH37" s="1499"/>
    </row>
    <row r="38" spans="2:112" ht="18" customHeight="1">
      <c r="B38" s="3852"/>
      <c r="C38" s="1480"/>
      <c r="D38" s="3777"/>
      <c r="E38" s="3778"/>
      <c r="F38" s="3778"/>
      <c r="G38" s="3778"/>
      <c r="H38" s="3778"/>
      <c r="I38" s="3778"/>
      <c r="J38" s="3778"/>
      <c r="K38" s="3778"/>
      <c r="L38" s="3778"/>
      <c r="M38" s="3778"/>
      <c r="N38" s="3778"/>
      <c r="O38" s="3778"/>
      <c r="P38" s="3778"/>
      <c r="Q38" s="3779"/>
      <c r="R38" s="3783"/>
      <c r="S38" s="3784"/>
      <c r="T38" s="3784"/>
      <c r="U38" s="3784"/>
      <c r="V38" s="3784"/>
      <c r="W38" s="3785"/>
      <c r="X38" s="3958"/>
      <c r="Y38" s="3959"/>
      <c r="Z38" s="3795"/>
      <c r="AA38" s="3795"/>
      <c r="AB38" s="3795"/>
      <c r="AC38" s="3795"/>
      <c r="AD38" s="3795"/>
      <c r="AE38" s="3795"/>
      <c r="AF38" s="3795"/>
      <c r="AG38" s="3795"/>
      <c r="AH38" s="3795"/>
      <c r="AI38" s="3795"/>
      <c r="AJ38" s="3796"/>
      <c r="AK38" s="3811" t="s">
        <v>139</v>
      </c>
      <c r="AL38" s="3812"/>
      <c r="AM38" s="3812"/>
      <c r="AN38" s="1483" t="s">
        <v>4956</v>
      </c>
      <c r="AO38" s="1498"/>
      <c r="AP38" s="1498"/>
      <c r="AQ38" s="1498"/>
      <c r="AR38" s="1498"/>
      <c r="AS38" s="1498"/>
      <c r="AT38" s="1498"/>
      <c r="AU38" s="1498"/>
      <c r="AV38" s="1498"/>
      <c r="AW38" s="1498"/>
      <c r="AX38" s="1498"/>
      <c r="AY38" s="1498"/>
      <c r="AZ38" s="1498"/>
      <c r="BA38" s="1498"/>
      <c r="BB38" s="1498"/>
      <c r="BC38" s="1498"/>
      <c r="BD38" s="1498"/>
      <c r="BE38" s="1498"/>
      <c r="BF38" s="1498"/>
      <c r="BG38" s="1498"/>
      <c r="BH38" s="1498"/>
      <c r="BI38" s="1498"/>
      <c r="BJ38" s="1498"/>
      <c r="BK38" s="1498"/>
      <c r="BL38" s="1498"/>
      <c r="BM38" s="1498"/>
      <c r="BN38" s="1498"/>
      <c r="BO38" s="1498"/>
      <c r="BP38" s="1498"/>
      <c r="BQ38" s="1498"/>
      <c r="BR38" s="1498"/>
      <c r="BS38" s="1498"/>
      <c r="BT38" s="1498"/>
      <c r="BU38" s="1484"/>
      <c r="BV38" s="1484"/>
      <c r="BW38" s="1484"/>
      <c r="BX38" s="1484"/>
      <c r="BY38" s="1484"/>
      <c r="BZ38" s="1484"/>
      <c r="CA38" s="1484"/>
      <c r="CB38" s="1484"/>
      <c r="CC38" s="1488"/>
      <c r="DH38" s="1499"/>
    </row>
    <row r="39" spans="2:112" ht="18" customHeight="1">
      <c r="B39" s="3852"/>
      <c r="C39" s="1480"/>
      <c r="D39" s="3777"/>
      <c r="E39" s="3778"/>
      <c r="F39" s="3778"/>
      <c r="G39" s="3778"/>
      <c r="H39" s="3778"/>
      <c r="I39" s="3778"/>
      <c r="J39" s="3778"/>
      <c r="K39" s="3778"/>
      <c r="L39" s="3778"/>
      <c r="M39" s="3778"/>
      <c r="N39" s="3778"/>
      <c r="O39" s="3778"/>
      <c r="P39" s="3778"/>
      <c r="Q39" s="3779"/>
      <c r="R39" s="3783"/>
      <c r="S39" s="3784"/>
      <c r="T39" s="3784"/>
      <c r="U39" s="3784"/>
      <c r="V39" s="3784"/>
      <c r="W39" s="3785"/>
      <c r="X39" s="3800" t="s">
        <v>139</v>
      </c>
      <c r="Y39" s="3801"/>
      <c r="Z39" s="1489" t="s">
        <v>4787</v>
      </c>
      <c r="AA39" s="1489"/>
      <c r="AB39" s="1489"/>
      <c r="AC39" s="1489"/>
      <c r="AD39" s="1489"/>
      <c r="AE39" s="1489"/>
      <c r="AF39" s="1489"/>
      <c r="AG39" s="1489"/>
      <c r="AH39" s="1489"/>
      <c r="AI39" s="1489"/>
      <c r="AJ39" s="1490"/>
      <c r="AK39" s="1491"/>
      <c r="AL39" s="1492"/>
      <c r="AM39" s="1492"/>
      <c r="AN39" s="1489" t="s">
        <v>4957</v>
      </c>
      <c r="AO39" s="1493"/>
      <c r="AP39" s="1493"/>
      <c r="AQ39" s="1493"/>
      <c r="AR39" s="1493"/>
      <c r="AS39" s="1493"/>
      <c r="AT39" s="1493"/>
      <c r="AU39" s="1493"/>
      <c r="AV39" s="1493"/>
      <c r="AW39" s="1493"/>
      <c r="AX39" s="1493"/>
      <c r="AY39" s="1493"/>
      <c r="AZ39" s="1493"/>
      <c r="BA39" s="1493"/>
      <c r="BB39" s="1493"/>
      <c r="BC39" s="1493"/>
      <c r="BD39" s="1493"/>
      <c r="BE39" s="1493"/>
      <c r="BF39" s="1493"/>
      <c r="BG39" s="1493"/>
      <c r="BH39" s="1493"/>
      <c r="BI39" s="1493"/>
      <c r="BJ39" s="1493"/>
      <c r="BK39" s="1493"/>
      <c r="BL39" s="1493"/>
      <c r="BM39" s="1493"/>
      <c r="BN39" s="1493"/>
      <c r="BO39" s="1493"/>
      <c r="BP39" s="1493"/>
      <c r="BQ39" s="1493"/>
      <c r="BR39" s="1493"/>
      <c r="BS39" s="1493"/>
      <c r="BT39" s="1493"/>
      <c r="BU39" s="1491"/>
      <c r="BV39" s="1491"/>
      <c r="BW39" s="1491"/>
      <c r="BX39" s="1484"/>
      <c r="CC39" s="1482"/>
    </row>
    <row r="40" spans="2:112" ht="18" customHeight="1">
      <c r="B40" s="3852"/>
      <c r="C40" s="1480"/>
      <c r="D40" s="3777"/>
      <c r="E40" s="3778"/>
      <c r="F40" s="3778"/>
      <c r="G40" s="3778"/>
      <c r="H40" s="3778"/>
      <c r="I40" s="3778"/>
      <c r="J40" s="3778"/>
      <c r="K40" s="3778"/>
      <c r="L40" s="3778"/>
      <c r="M40" s="3778"/>
      <c r="N40" s="3778"/>
      <c r="O40" s="3778"/>
      <c r="P40" s="3778"/>
      <c r="Q40" s="3779"/>
      <c r="R40" s="3816"/>
      <c r="S40" s="3817"/>
      <c r="T40" s="3817"/>
      <c r="U40" s="3817"/>
      <c r="V40" s="3817"/>
      <c r="W40" s="3818"/>
      <c r="X40" s="3727" t="s">
        <v>139</v>
      </c>
      <c r="Y40" s="3728"/>
      <c r="Z40" s="1500" t="s">
        <v>4789</v>
      </c>
      <c r="AA40" s="1500"/>
      <c r="AB40" s="1500"/>
      <c r="AC40" s="1500"/>
      <c r="AD40" s="1500"/>
      <c r="AE40" s="1500"/>
      <c r="AF40" s="1500"/>
      <c r="AG40" s="1500"/>
      <c r="AH40" s="1500"/>
      <c r="AI40" s="1500"/>
      <c r="AJ40" s="1501"/>
      <c r="AK40" s="1478"/>
      <c r="AL40" s="1502"/>
      <c r="AM40" s="1502"/>
      <c r="AN40" s="1500" t="s">
        <v>4790</v>
      </c>
      <c r="AO40" s="1503"/>
      <c r="AP40" s="1503"/>
      <c r="AQ40" s="1503"/>
      <c r="AR40" s="1503"/>
      <c r="AS40" s="1503"/>
      <c r="AT40" s="1503"/>
      <c r="AU40" s="1503"/>
      <c r="AV40" s="1503"/>
      <c r="AW40" s="1503"/>
      <c r="AX40" s="1503"/>
      <c r="AY40" s="1503"/>
      <c r="AZ40" s="1503"/>
      <c r="BA40" s="1503"/>
      <c r="BB40" s="1503"/>
      <c r="BC40" s="1503"/>
      <c r="BD40" s="1503"/>
      <c r="BE40" s="1503"/>
      <c r="BF40" s="1503"/>
      <c r="BG40" s="1503"/>
      <c r="BH40" s="1503"/>
      <c r="BI40" s="1503"/>
      <c r="BJ40" s="1503"/>
      <c r="BK40" s="1503"/>
      <c r="BL40" s="1503"/>
      <c r="BM40" s="1503"/>
      <c r="BN40" s="1503"/>
      <c r="BO40" s="1503"/>
      <c r="BP40" s="1503"/>
      <c r="BQ40" s="1503"/>
      <c r="BR40" s="1503"/>
      <c r="BS40" s="1503"/>
      <c r="BT40" s="1503"/>
      <c r="BU40" s="1478"/>
      <c r="BV40" s="1478"/>
      <c r="BW40" s="1478"/>
      <c r="BX40" s="1478"/>
      <c r="BY40" s="1486"/>
      <c r="BZ40" s="1486"/>
      <c r="CA40" s="1486"/>
      <c r="CB40" s="1486"/>
      <c r="CC40" s="1487"/>
    </row>
    <row r="41" spans="2:112" ht="18" customHeight="1">
      <c r="B41" s="3852"/>
      <c r="C41" s="1480"/>
      <c r="D41" s="1694"/>
      <c r="E41" s="1695"/>
      <c r="F41" s="1695"/>
      <c r="G41" s="1695"/>
      <c r="H41" s="1695"/>
      <c r="I41" s="1695"/>
      <c r="J41" s="1695"/>
      <c r="K41" s="1695"/>
      <c r="L41" s="1695"/>
      <c r="M41" s="1695"/>
      <c r="N41" s="1695"/>
      <c r="O41" s="1695"/>
      <c r="P41" s="1695"/>
      <c r="Q41" s="1695"/>
      <c r="R41" s="3759" t="s">
        <v>4958</v>
      </c>
      <c r="S41" s="3760"/>
      <c r="T41" s="3760"/>
      <c r="U41" s="3760"/>
      <c r="V41" s="3760"/>
      <c r="W41" s="3761"/>
      <c r="X41" s="3762" t="s">
        <v>4977</v>
      </c>
      <c r="Y41" s="3763"/>
      <c r="Z41" s="3763"/>
      <c r="AA41" s="3763"/>
      <c r="AB41" s="3763"/>
      <c r="AC41" s="3763"/>
      <c r="AD41" s="3763"/>
      <c r="AE41" s="3763"/>
      <c r="AF41" s="3763"/>
      <c r="AG41" s="3763"/>
      <c r="AH41" s="3763"/>
      <c r="AI41" s="3763"/>
      <c r="AJ41" s="3764"/>
      <c r="AK41" s="3768" t="s">
        <v>139</v>
      </c>
      <c r="AL41" s="3768"/>
      <c r="AM41" s="3768"/>
      <c r="AN41" s="3769" t="s">
        <v>4960</v>
      </c>
      <c r="AO41" s="3769"/>
      <c r="AP41" s="3769"/>
      <c r="AQ41" s="3769"/>
      <c r="AR41" s="3769"/>
      <c r="AS41" s="3769"/>
      <c r="AT41" s="3769"/>
      <c r="AU41" s="3769"/>
      <c r="AV41" s="3769"/>
      <c r="AW41" s="3769"/>
      <c r="AX41" s="3769"/>
      <c r="AY41" s="3769"/>
      <c r="AZ41" s="3769"/>
      <c r="BA41" s="3769"/>
      <c r="BB41" s="3769"/>
      <c r="BC41" s="3769"/>
      <c r="BD41" s="3769"/>
      <c r="BE41" s="3768" t="s">
        <v>139</v>
      </c>
      <c r="BF41" s="3768"/>
      <c r="BG41" s="3768"/>
      <c r="BH41" s="3770" t="s">
        <v>4961</v>
      </c>
      <c r="BI41" s="3770"/>
      <c r="BJ41" s="3770"/>
      <c r="BK41" s="3770"/>
      <c r="BL41" s="3770"/>
      <c r="BM41" s="3770"/>
      <c r="BN41" s="3770"/>
      <c r="BO41" s="3770"/>
      <c r="BP41" s="3770"/>
      <c r="BQ41" s="3770"/>
      <c r="BR41" s="3770"/>
      <c r="BS41" s="3770"/>
      <c r="BT41" s="3770"/>
      <c r="BU41" s="3770"/>
      <c r="BV41" s="3770"/>
      <c r="BW41" s="3770"/>
      <c r="BX41" s="3770"/>
      <c r="BY41" s="3770"/>
      <c r="BZ41" s="3770"/>
      <c r="CA41" s="3770"/>
      <c r="CB41" s="3770"/>
      <c r="CC41" s="3771"/>
    </row>
    <row r="42" spans="2:112" ht="18" customHeight="1">
      <c r="B42" s="3852"/>
      <c r="C42" s="1480"/>
      <c r="D42" s="1694"/>
      <c r="E42" s="1695"/>
      <c r="F42" s="1695"/>
      <c r="G42" s="1695"/>
      <c r="H42" s="1695"/>
      <c r="I42" s="1695"/>
      <c r="J42" s="1695"/>
      <c r="K42" s="1695"/>
      <c r="L42" s="1695"/>
      <c r="M42" s="1695"/>
      <c r="N42" s="1695"/>
      <c r="O42" s="1695"/>
      <c r="P42" s="1695"/>
      <c r="Q42" s="1695"/>
      <c r="R42" s="3186"/>
      <c r="S42" s="3187"/>
      <c r="T42" s="3187"/>
      <c r="U42" s="3187"/>
      <c r="V42" s="3187"/>
      <c r="W42" s="3188"/>
      <c r="X42" s="3765"/>
      <c r="Y42" s="3766"/>
      <c r="Z42" s="3766"/>
      <c r="AA42" s="3766"/>
      <c r="AB42" s="3766"/>
      <c r="AC42" s="3766"/>
      <c r="AD42" s="3766"/>
      <c r="AE42" s="3766"/>
      <c r="AF42" s="3766"/>
      <c r="AG42" s="3766"/>
      <c r="AH42" s="3766"/>
      <c r="AI42" s="3766"/>
      <c r="AJ42" s="3767"/>
      <c r="AK42" s="3194" t="s">
        <v>139</v>
      </c>
      <c r="AL42" s="3194"/>
      <c r="AM42" s="3194"/>
      <c r="AN42" s="3195" t="s">
        <v>4962</v>
      </c>
      <c r="AO42" s="3195"/>
      <c r="AP42" s="3195"/>
      <c r="AQ42" s="3195"/>
      <c r="AR42" s="3195"/>
      <c r="AS42" s="3195"/>
      <c r="AT42" s="3195"/>
      <c r="AU42" s="3195"/>
      <c r="AV42" s="3195"/>
      <c r="AW42" s="3195"/>
      <c r="AX42" s="3195"/>
      <c r="AY42" s="3195"/>
      <c r="AZ42" s="3195"/>
      <c r="BA42" s="3195"/>
      <c r="BB42" s="3195"/>
      <c r="BC42" s="3195"/>
      <c r="BD42" s="3195"/>
      <c r="BE42" s="3194" t="s">
        <v>139</v>
      </c>
      <c r="BF42" s="3194"/>
      <c r="BG42" s="3194"/>
      <c r="BH42" s="3196" t="s">
        <v>4963</v>
      </c>
      <c r="BI42" s="3196"/>
      <c r="BJ42" s="3196"/>
      <c r="BK42" s="3196"/>
      <c r="BL42" s="3196"/>
      <c r="BM42" s="3196"/>
      <c r="BN42" s="3196"/>
      <c r="BO42" s="3196"/>
      <c r="BP42" s="3196"/>
      <c r="BQ42" s="3196"/>
      <c r="BR42" s="3196"/>
      <c r="BS42" s="3196"/>
      <c r="BT42" s="3196"/>
      <c r="BU42" s="3196"/>
      <c r="BV42" s="3196"/>
      <c r="BW42" s="3196"/>
      <c r="BX42" s="3196"/>
      <c r="BY42" s="3772"/>
      <c r="BZ42" s="3772"/>
      <c r="CA42" s="3772"/>
      <c r="CB42" s="3772"/>
      <c r="CC42" s="3773"/>
    </row>
    <row r="43" spans="2:112" ht="18" customHeight="1">
      <c r="B43" s="3852"/>
      <c r="C43" s="1480"/>
      <c r="D43" s="1694"/>
      <c r="E43" s="1695"/>
      <c r="F43" s="1695"/>
      <c r="G43" s="1695"/>
      <c r="H43" s="1695"/>
      <c r="I43" s="1695"/>
      <c r="J43" s="1695"/>
      <c r="K43" s="1695"/>
      <c r="L43" s="1695"/>
      <c r="M43" s="1695"/>
      <c r="N43" s="1695"/>
      <c r="O43" s="1695"/>
      <c r="P43" s="1695"/>
      <c r="Q43" s="1695"/>
      <c r="R43" s="3189"/>
      <c r="S43" s="3190"/>
      <c r="T43" s="3190"/>
      <c r="U43" s="3190"/>
      <c r="V43" s="3190"/>
      <c r="W43" s="3191"/>
      <c r="X43" s="3207" t="s">
        <v>4964</v>
      </c>
      <c r="Y43" s="3208"/>
      <c r="Z43" s="3208"/>
      <c r="AA43" s="3208"/>
      <c r="AB43" s="3208"/>
      <c r="AC43" s="3208"/>
      <c r="AD43" s="3208"/>
      <c r="AE43" s="3208"/>
      <c r="AF43" s="3208"/>
      <c r="AG43" s="3208"/>
      <c r="AH43" s="3208"/>
      <c r="AI43" s="3208"/>
      <c r="AJ43" s="3209"/>
      <c r="AK43" s="3210" t="s">
        <v>139</v>
      </c>
      <c r="AL43" s="3175"/>
      <c r="AM43" s="3175"/>
      <c r="AN43" s="3211" t="s">
        <v>243</v>
      </c>
      <c r="AO43" s="3211"/>
      <c r="AP43" s="3211"/>
      <c r="AQ43" s="3175" t="s">
        <v>139</v>
      </c>
      <c r="AR43" s="3175"/>
      <c r="AS43" s="3174" t="s">
        <v>4965</v>
      </c>
      <c r="AT43" s="3174"/>
      <c r="AU43" s="3174"/>
      <c r="AV43" s="3174"/>
      <c r="AW43" s="3174"/>
      <c r="AX43" s="3175" t="s">
        <v>139</v>
      </c>
      <c r="AY43" s="3175"/>
      <c r="AZ43" s="3174" t="s">
        <v>4966</v>
      </c>
      <c r="BA43" s="3174"/>
      <c r="BB43" s="3174"/>
      <c r="BC43" s="3174"/>
      <c r="BD43" s="3174"/>
      <c r="BE43" s="3174"/>
      <c r="BF43" s="3175" t="s">
        <v>139</v>
      </c>
      <c r="BG43" s="3175"/>
      <c r="BH43" s="3174" t="s">
        <v>4967</v>
      </c>
      <c r="BI43" s="3174"/>
      <c r="BJ43" s="3174"/>
      <c r="BK43" s="3174"/>
      <c r="BL43" s="3174"/>
      <c r="BM43" s="3175" t="s">
        <v>139</v>
      </c>
      <c r="BN43" s="3175"/>
      <c r="BO43" s="3174" t="s">
        <v>4968</v>
      </c>
      <c r="BP43" s="3174"/>
      <c r="BQ43" s="3174"/>
      <c r="BR43" s="3174"/>
      <c r="BS43" s="3174"/>
      <c r="BT43" s="3174"/>
      <c r="BU43" s="3174"/>
      <c r="BV43" s="3174"/>
      <c r="BW43" s="3174"/>
      <c r="BX43" s="3174"/>
      <c r="BY43" s="3174"/>
      <c r="BZ43" s="3174"/>
      <c r="CA43" s="3174"/>
      <c r="CB43" s="3174"/>
      <c r="CC43" s="3176"/>
    </row>
    <row r="44" spans="2:112" ht="21.95" customHeight="1" thickBot="1">
      <c r="B44" s="3852"/>
      <c r="C44" s="1504"/>
      <c r="D44" s="3754" t="s">
        <v>4791</v>
      </c>
      <c r="E44" s="3755"/>
      <c r="F44" s="3755"/>
      <c r="G44" s="3755"/>
      <c r="H44" s="3755"/>
      <c r="I44" s="3755"/>
      <c r="J44" s="3755"/>
      <c r="K44" s="3755"/>
      <c r="L44" s="3755"/>
      <c r="M44" s="3755"/>
      <c r="N44" s="3755"/>
      <c r="O44" s="3755"/>
      <c r="P44" s="3755"/>
      <c r="Q44" s="3755"/>
      <c r="R44" s="3755"/>
      <c r="S44" s="3755"/>
      <c r="T44" s="3755"/>
      <c r="U44" s="3755"/>
      <c r="V44" s="3755"/>
      <c r="W44" s="3756"/>
      <c r="X44" s="3757" t="str">
        <f>$AF$25</f>
        <v>□</v>
      </c>
      <c r="Y44" s="3757"/>
      <c r="Z44" s="3758" t="s">
        <v>4790</v>
      </c>
      <c r="AA44" s="3758"/>
      <c r="AB44" s="3758"/>
      <c r="AC44" s="3758"/>
      <c r="AD44" s="3758"/>
      <c r="AE44" s="3758"/>
      <c r="AF44" s="3758"/>
      <c r="AG44" s="3758"/>
      <c r="AH44" s="3758"/>
      <c r="AI44" s="3758"/>
      <c r="AJ44" s="3758"/>
      <c r="AK44" s="3758"/>
      <c r="AL44" s="3758"/>
      <c r="AM44" s="3758"/>
      <c r="AN44" s="3758"/>
      <c r="AO44" s="3758"/>
      <c r="AP44" s="3758"/>
      <c r="AQ44" s="3758"/>
      <c r="AR44" s="3758"/>
      <c r="AS44" s="3758"/>
      <c r="AT44" s="3758"/>
      <c r="AU44" s="3758"/>
      <c r="AV44" s="3758"/>
      <c r="AW44" s="3758"/>
      <c r="AX44" s="3758"/>
      <c r="AY44" s="3758"/>
      <c r="AZ44" s="3758"/>
      <c r="BA44" s="3758"/>
      <c r="BB44" s="3758"/>
      <c r="BC44" s="3758"/>
      <c r="BD44" s="3758"/>
      <c r="BE44" s="3758"/>
      <c r="BF44" s="3758"/>
      <c r="BG44" s="3758"/>
      <c r="BH44" s="3758"/>
      <c r="BI44" s="3758"/>
      <c r="BJ44" s="3758"/>
      <c r="BK44" s="3758"/>
      <c r="BL44" s="3758"/>
      <c r="BM44" s="3758"/>
      <c r="BN44" s="1505"/>
      <c r="BO44" s="1505"/>
      <c r="BP44" s="1505"/>
      <c r="BQ44" s="1505"/>
      <c r="BR44" s="1505"/>
      <c r="BS44" s="1505"/>
      <c r="BT44" s="1505"/>
      <c r="BU44" s="1505"/>
      <c r="BY44" s="1506"/>
      <c r="BZ44" s="1506"/>
      <c r="CA44" s="1506"/>
      <c r="CB44" s="1506"/>
      <c r="CC44" s="1507"/>
    </row>
    <row r="45" spans="2:112" ht="5.0999999999999996" customHeight="1" thickBot="1">
      <c r="B45" s="1508"/>
      <c r="C45" s="1509"/>
      <c r="D45" s="1510"/>
      <c r="E45" s="1510"/>
      <c r="F45" s="1510"/>
      <c r="G45" s="1510"/>
      <c r="H45" s="1510"/>
      <c r="I45" s="1510"/>
      <c r="J45" s="1510"/>
      <c r="K45" s="1510"/>
      <c r="L45" s="1510"/>
      <c r="M45" s="1510"/>
      <c r="N45" s="1510"/>
      <c r="O45" s="1510"/>
      <c r="P45" s="1510"/>
      <c r="Q45" s="1510"/>
      <c r="R45" s="1510"/>
      <c r="S45" s="1510"/>
      <c r="T45" s="1510"/>
      <c r="U45" s="1510"/>
      <c r="V45" s="1510"/>
      <c r="W45" s="1510"/>
      <c r="X45" s="1511"/>
      <c r="Y45" s="1511"/>
      <c r="Z45" s="1512"/>
      <c r="AA45" s="1512"/>
      <c r="AB45" s="1512"/>
      <c r="AC45" s="1512"/>
      <c r="AD45" s="1512"/>
      <c r="AE45" s="1512"/>
      <c r="AF45" s="1512"/>
      <c r="AG45" s="1512"/>
      <c r="AH45" s="1512"/>
      <c r="AI45" s="1512"/>
      <c r="AJ45" s="1512"/>
      <c r="AK45" s="1512"/>
      <c r="AL45" s="1512"/>
      <c r="AM45" s="1512"/>
      <c r="AN45" s="1512"/>
      <c r="AO45" s="1512"/>
      <c r="AP45" s="1512"/>
      <c r="AQ45" s="1512"/>
      <c r="AR45" s="1512"/>
      <c r="AS45" s="1512"/>
      <c r="AT45" s="1512"/>
      <c r="AU45" s="1512"/>
      <c r="AV45" s="1512"/>
      <c r="AW45" s="1512"/>
      <c r="AX45" s="1512"/>
      <c r="AY45" s="1512"/>
      <c r="AZ45" s="1512"/>
      <c r="BA45" s="1512"/>
      <c r="BB45" s="1512"/>
      <c r="BC45" s="1512"/>
      <c r="BD45" s="1512"/>
      <c r="BE45" s="1512"/>
      <c r="BF45" s="1512"/>
      <c r="BG45" s="1512"/>
      <c r="BH45" s="1512"/>
      <c r="BI45" s="1512"/>
      <c r="BJ45" s="1512"/>
      <c r="BK45" s="1512"/>
      <c r="BL45" s="1512"/>
      <c r="BM45" s="1512"/>
      <c r="BN45" s="1513"/>
      <c r="BO45" s="1513"/>
      <c r="BP45" s="1513"/>
      <c r="BQ45" s="1513"/>
      <c r="BR45" s="1513"/>
      <c r="BS45" s="1513"/>
      <c r="BT45" s="1513"/>
      <c r="BU45" s="1513"/>
      <c r="BV45" s="1514"/>
      <c r="BW45" s="1514"/>
      <c r="BX45" s="1514"/>
      <c r="BY45" s="1514"/>
      <c r="BZ45" s="1514"/>
      <c r="CA45" s="1514"/>
      <c r="CB45" s="1514"/>
      <c r="CC45" s="1514"/>
    </row>
    <row r="46" spans="2:112" ht="3" customHeight="1">
      <c r="B46" s="3731" t="s">
        <v>4978</v>
      </c>
      <c r="C46" s="3732"/>
      <c r="D46" s="3732"/>
      <c r="E46" s="3732"/>
      <c r="F46" s="3732"/>
      <c r="G46" s="3732"/>
      <c r="H46" s="3732"/>
      <c r="I46" s="3732"/>
      <c r="J46" s="3732"/>
      <c r="K46" s="3732"/>
      <c r="L46" s="3732"/>
      <c r="M46" s="3732"/>
      <c r="N46" s="3732"/>
      <c r="O46" s="3732"/>
      <c r="P46" s="3732"/>
      <c r="Q46" s="3732"/>
      <c r="R46" s="3732"/>
      <c r="S46" s="3733"/>
      <c r="T46" s="3147" t="s">
        <v>3697</v>
      </c>
      <c r="U46" s="2974"/>
      <c r="V46" s="2974"/>
      <c r="W46" s="2974"/>
      <c r="X46" s="2974"/>
      <c r="Y46" s="2974"/>
      <c r="Z46" s="2974"/>
      <c r="AA46" s="2974"/>
      <c r="AB46" s="2974"/>
      <c r="AC46" s="2974"/>
      <c r="AD46" s="2974"/>
      <c r="AE46" s="2974"/>
      <c r="AF46" s="2974"/>
      <c r="AG46" s="2974"/>
      <c r="AH46" s="2975"/>
      <c r="AI46" s="794"/>
      <c r="AJ46" s="794"/>
      <c r="AM46" s="794"/>
      <c r="AN46" s="794"/>
      <c r="AO46" s="794"/>
      <c r="AP46" s="794"/>
      <c r="AQ46" s="794"/>
      <c r="AR46" s="794"/>
      <c r="AS46" s="3738" t="s">
        <v>108</v>
      </c>
      <c r="AT46" s="3738"/>
      <c r="AU46" s="3738"/>
      <c r="AV46" s="1436"/>
      <c r="AW46" s="1436"/>
      <c r="AX46" s="3147" t="s">
        <v>3698</v>
      </c>
      <c r="AY46" s="2974"/>
      <c r="AZ46" s="2974"/>
      <c r="BA46" s="2974"/>
      <c r="BB46" s="2974"/>
      <c r="BC46" s="2974"/>
      <c r="BD46" s="2974"/>
      <c r="BE46" s="2974"/>
      <c r="BF46" s="2974"/>
      <c r="BG46" s="2975"/>
      <c r="BH46" s="3739"/>
      <c r="BI46" s="3740"/>
      <c r="BJ46" s="3740"/>
      <c r="BK46" s="3740"/>
      <c r="BL46" s="3740"/>
      <c r="BM46" s="3740"/>
      <c r="BN46" s="3740"/>
      <c r="BO46" s="3740"/>
      <c r="BP46" s="3740"/>
      <c r="BQ46" s="3740"/>
      <c r="BR46" s="3740"/>
      <c r="BS46" s="3740"/>
      <c r="BT46" s="3740"/>
      <c r="BU46" s="3740"/>
      <c r="BV46" s="3740"/>
      <c r="BW46" s="3740"/>
      <c r="BX46" s="3740"/>
      <c r="BY46" s="3740"/>
      <c r="BZ46" s="3740"/>
      <c r="CA46" s="3740"/>
      <c r="CB46" s="3740"/>
      <c r="CC46" s="3741"/>
    </row>
    <row r="47" spans="2:112" ht="9.75" customHeight="1">
      <c r="B47" s="3734"/>
      <c r="C47" s="3732"/>
      <c r="D47" s="3732"/>
      <c r="E47" s="3732"/>
      <c r="F47" s="3732"/>
      <c r="G47" s="3732"/>
      <c r="H47" s="3732"/>
      <c r="I47" s="3732"/>
      <c r="J47" s="3732"/>
      <c r="K47" s="3732"/>
      <c r="L47" s="3732"/>
      <c r="M47" s="3732"/>
      <c r="N47" s="3732"/>
      <c r="O47" s="3732"/>
      <c r="P47" s="3732"/>
      <c r="Q47" s="3732"/>
      <c r="R47" s="3732"/>
      <c r="S47" s="3733"/>
      <c r="T47" s="3147"/>
      <c r="U47" s="2974"/>
      <c r="V47" s="2974"/>
      <c r="W47" s="2974"/>
      <c r="X47" s="2974"/>
      <c r="Y47" s="2974"/>
      <c r="Z47" s="2974"/>
      <c r="AA47" s="2974"/>
      <c r="AB47" s="2974"/>
      <c r="AC47" s="2974"/>
      <c r="AD47" s="2974"/>
      <c r="AE47" s="2974"/>
      <c r="AF47" s="2974"/>
      <c r="AG47" s="2974"/>
      <c r="AH47" s="2975"/>
      <c r="AI47" s="794"/>
      <c r="AJ47" s="794"/>
      <c r="AM47" s="3748"/>
      <c r="AN47" s="3749"/>
      <c r="AO47" s="3749"/>
      <c r="AP47" s="3749"/>
      <c r="AQ47" s="3749"/>
      <c r="AR47" s="3750"/>
      <c r="AS47" s="3738"/>
      <c r="AT47" s="3738"/>
      <c r="AU47" s="3738"/>
      <c r="AV47" s="1436"/>
      <c r="AW47" s="1436"/>
      <c r="AX47" s="3147"/>
      <c r="AY47" s="2974"/>
      <c r="AZ47" s="2974"/>
      <c r="BA47" s="2974"/>
      <c r="BB47" s="2974"/>
      <c r="BC47" s="2974"/>
      <c r="BD47" s="2974"/>
      <c r="BE47" s="2974"/>
      <c r="BF47" s="2974"/>
      <c r="BG47" s="2975"/>
      <c r="BH47" s="3742"/>
      <c r="BI47" s="3743"/>
      <c r="BJ47" s="3743"/>
      <c r="BK47" s="3743"/>
      <c r="BL47" s="3743"/>
      <c r="BM47" s="3743"/>
      <c r="BN47" s="3743"/>
      <c r="BO47" s="3743"/>
      <c r="BP47" s="3743"/>
      <c r="BQ47" s="3743"/>
      <c r="BR47" s="3743"/>
      <c r="BS47" s="3743"/>
      <c r="BT47" s="3743"/>
      <c r="BU47" s="3743"/>
      <c r="BV47" s="3743"/>
      <c r="BW47" s="3743"/>
      <c r="BX47" s="3743"/>
      <c r="BY47" s="3743"/>
      <c r="BZ47" s="3743"/>
      <c r="CA47" s="3743"/>
      <c r="CB47" s="3743"/>
      <c r="CC47" s="3744"/>
    </row>
    <row r="48" spans="2:112" ht="9.75" customHeight="1">
      <c r="B48" s="3734"/>
      <c r="C48" s="3732"/>
      <c r="D48" s="3732"/>
      <c r="E48" s="3732"/>
      <c r="F48" s="3732"/>
      <c r="G48" s="3732"/>
      <c r="H48" s="3732"/>
      <c r="I48" s="3732"/>
      <c r="J48" s="3732"/>
      <c r="K48" s="3732"/>
      <c r="L48" s="3732"/>
      <c r="M48" s="3732"/>
      <c r="N48" s="3732"/>
      <c r="O48" s="3732"/>
      <c r="P48" s="3732"/>
      <c r="Q48" s="3732"/>
      <c r="R48" s="3732"/>
      <c r="S48" s="3733"/>
      <c r="T48" s="3147"/>
      <c r="U48" s="2974"/>
      <c r="V48" s="2974"/>
      <c r="W48" s="2974"/>
      <c r="X48" s="2974"/>
      <c r="Y48" s="2974"/>
      <c r="Z48" s="2974"/>
      <c r="AA48" s="2974"/>
      <c r="AB48" s="2974"/>
      <c r="AC48" s="2974"/>
      <c r="AD48" s="2974"/>
      <c r="AE48" s="2974"/>
      <c r="AF48" s="2974"/>
      <c r="AG48" s="2974"/>
      <c r="AH48" s="2975"/>
      <c r="AI48" s="794"/>
      <c r="AJ48" s="794"/>
      <c r="AM48" s="3751"/>
      <c r="AN48" s="3752"/>
      <c r="AO48" s="3752"/>
      <c r="AP48" s="3752"/>
      <c r="AQ48" s="3752"/>
      <c r="AR48" s="3753"/>
      <c r="AS48" s="3738"/>
      <c r="AT48" s="3738"/>
      <c r="AU48" s="3738"/>
      <c r="AV48" s="1436"/>
      <c r="AW48" s="1436"/>
      <c r="AX48" s="3147"/>
      <c r="AY48" s="2974"/>
      <c r="AZ48" s="2974"/>
      <c r="BA48" s="2974"/>
      <c r="BB48" s="2974"/>
      <c r="BC48" s="2974"/>
      <c r="BD48" s="2974"/>
      <c r="BE48" s="2974"/>
      <c r="BF48" s="2974"/>
      <c r="BG48" s="2975"/>
      <c r="BH48" s="3742"/>
      <c r="BI48" s="3743"/>
      <c r="BJ48" s="3743"/>
      <c r="BK48" s="3743"/>
      <c r="BL48" s="3743"/>
      <c r="BM48" s="3743"/>
      <c r="BN48" s="3743"/>
      <c r="BO48" s="3743"/>
      <c r="BP48" s="3743"/>
      <c r="BQ48" s="3743"/>
      <c r="BR48" s="3743"/>
      <c r="BS48" s="3743"/>
      <c r="BT48" s="3743"/>
      <c r="BU48" s="3743"/>
      <c r="BV48" s="3743"/>
      <c r="BW48" s="3743"/>
      <c r="BX48" s="3743"/>
      <c r="BY48" s="3743"/>
      <c r="BZ48" s="3743"/>
      <c r="CA48" s="3743"/>
      <c r="CB48" s="3743"/>
      <c r="CC48" s="3744"/>
    </row>
    <row r="49" spans="2:152" ht="3" customHeight="1" thickBot="1">
      <c r="B49" s="3735"/>
      <c r="C49" s="3736"/>
      <c r="D49" s="3736"/>
      <c r="E49" s="3736"/>
      <c r="F49" s="3736"/>
      <c r="G49" s="3736"/>
      <c r="H49" s="3736"/>
      <c r="I49" s="3736"/>
      <c r="J49" s="3736"/>
      <c r="K49" s="3736"/>
      <c r="L49" s="3736"/>
      <c r="M49" s="3736"/>
      <c r="N49" s="3736"/>
      <c r="O49" s="3736"/>
      <c r="P49" s="3736"/>
      <c r="Q49" s="3736"/>
      <c r="R49" s="3736"/>
      <c r="S49" s="3737"/>
      <c r="T49" s="3150"/>
      <c r="U49" s="3151"/>
      <c r="V49" s="3151"/>
      <c r="W49" s="3151"/>
      <c r="X49" s="3151"/>
      <c r="Y49" s="3151"/>
      <c r="Z49" s="3151"/>
      <c r="AA49" s="3151"/>
      <c r="AB49" s="3151"/>
      <c r="AC49" s="3151"/>
      <c r="AD49" s="3151"/>
      <c r="AE49" s="3151"/>
      <c r="AF49" s="3151"/>
      <c r="AG49" s="3151"/>
      <c r="AH49" s="3158"/>
      <c r="AI49" s="795"/>
      <c r="AJ49" s="795"/>
      <c r="AK49" s="795"/>
      <c r="AL49" s="795"/>
      <c r="AM49" s="795"/>
      <c r="AN49" s="795"/>
      <c r="AO49" s="795"/>
      <c r="AP49" s="795"/>
      <c r="AQ49" s="795"/>
      <c r="AR49" s="795"/>
      <c r="AS49" s="1515"/>
      <c r="AT49" s="1515"/>
      <c r="AU49" s="1515"/>
      <c r="AV49" s="1515"/>
      <c r="AW49" s="1515"/>
      <c r="AX49" s="3150"/>
      <c r="AY49" s="3151"/>
      <c r="AZ49" s="3151"/>
      <c r="BA49" s="3151"/>
      <c r="BB49" s="3151"/>
      <c r="BC49" s="3151"/>
      <c r="BD49" s="3151"/>
      <c r="BE49" s="3151"/>
      <c r="BF49" s="3151"/>
      <c r="BG49" s="3158"/>
      <c r="BH49" s="3745"/>
      <c r="BI49" s="3746"/>
      <c r="BJ49" s="3746"/>
      <c r="BK49" s="3746"/>
      <c r="BL49" s="3746"/>
      <c r="BM49" s="3746"/>
      <c r="BN49" s="3746"/>
      <c r="BO49" s="3746"/>
      <c r="BP49" s="3746"/>
      <c r="BQ49" s="3746"/>
      <c r="BR49" s="3746"/>
      <c r="BS49" s="3746"/>
      <c r="BT49" s="3746"/>
      <c r="BU49" s="3746"/>
      <c r="BV49" s="3746"/>
      <c r="BW49" s="3746"/>
      <c r="BX49" s="3746"/>
      <c r="BY49" s="3746"/>
      <c r="BZ49" s="3746"/>
      <c r="CA49" s="3746"/>
      <c r="CB49" s="3746"/>
      <c r="CC49" s="3747"/>
    </row>
    <row r="50" spans="2:152" ht="6.6" customHeight="1">
      <c r="B50" s="1435"/>
      <c r="C50" s="1435"/>
      <c r="D50" s="1516"/>
      <c r="E50" s="1516"/>
      <c r="F50" s="1516"/>
      <c r="G50" s="1516"/>
      <c r="H50" s="1516"/>
      <c r="I50" s="1516"/>
      <c r="J50" s="1516"/>
      <c r="K50" s="1516"/>
      <c r="L50" s="1516"/>
      <c r="M50" s="1516"/>
      <c r="N50" s="1516"/>
      <c r="O50" s="1516"/>
      <c r="P50" s="1516"/>
      <c r="Q50" s="1516"/>
      <c r="R50" s="1516"/>
      <c r="S50" s="1516"/>
      <c r="T50" s="1516"/>
      <c r="U50" s="1516"/>
      <c r="V50" s="1516"/>
      <c r="W50" s="1516"/>
      <c r="X50" s="1516"/>
      <c r="Y50" s="1516"/>
      <c r="Z50" s="1516"/>
      <c r="AA50" s="1516"/>
      <c r="AB50" s="1516"/>
      <c r="AC50" s="1516"/>
      <c r="AD50" s="1516"/>
      <c r="AE50" s="1516"/>
      <c r="AF50" s="1516"/>
      <c r="AG50" s="1516"/>
      <c r="AH50" s="1516"/>
      <c r="AI50" s="1516"/>
      <c r="AJ50" s="1516"/>
      <c r="AK50" s="1517"/>
      <c r="AL50" s="1517"/>
      <c r="AM50" s="1517"/>
      <c r="AN50" s="1516"/>
      <c r="AO50" s="1516"/>
      <c r="AP50" s="1516"/>
      <c r="AQ50" s="1516"/>
      <c r="AR50" s="1516"/>
      <c r="AS50" s="1516"/>
      <c r="AT50" s="1516"/>
      <c r="AU50" s="1516"/>
      <c r="AV50" s="1516"/>
      <c r="AW50" s="1516"/>
      <c r="AX50" s="1516"/>
      <c r="AY50" s="1516"/>
      <c r="AZ50" s="1516"/>
      <c r="BA50" s="1516"/>
      <c r="BB50" s="1516"/>
      <c r="BC50" s="1516"/>
      <c r="BD50" s="1516"/>
      <c r="BE50" s="1516"/>
      <c r="BF50" s="1516"/>
      <c r="BG50" s="1516"/>
      <c r="BH50" s="1516"/>
      <c r="BI50" s="1516"/>
      <c r="BJ50" s="1516"/>
      <c r="BK50" s="1516"/>
      <c r="BL50" s="1516"/>
      <c r="BM50" s="1516"/>
      <c r="BN50" s="1516"/>
      <c r="BO50" s="1516"/>
      <c r="BP50" s="1516"/>
      <c r="BQ50" s="1516"/>
      <c r="BR50" s="1516"/>
      <c r="BS50" s="1435"/>
      <c r="BT50" s="1435"/>
      <c r="BU50" s="1435"/>
      <c r="BV50" s="1435"/>
      <c r="BW50" s="1435"/>
      <c r="BX50" s="1435"/>
      <c r="BY50" s="1435"/>
      <c r="BZ50" s="1435"/>
      <c r="CA50" s="1435"/>
      <c r="CB50" s="1435"/>
      <c r="CC50" s="1435"/>
    </row>
    <row r="51" spans="2:152" ht="13.5">
      <c r="B51" s="3129" t="s">
        <v>4411</v>
      </c>
      <c r="C51" s="3129"/>
      <c r="D51" s="3129"/>
      <c r="E51" s="3130" t="s">
        <v>4412</v>
      </c>
      <c r="F51" s="3130"/>
      <c r="G51" s="3130"/>
      <c r="H51" s="3130"/>
      <c r="I51" s="3130"/>
      <c r="J51" s="3130"/>
      <c r="K51" s="3130"/>
      <c r="L51" s="3130"/>
      <c r="M51" s="3130"/>
      <c r="N51" s="3130"/>
      <c r="O51" s="3130"/>
      <c r="P51" s="3130"/>
      <c r="Q51" s="3130"/>
      <c r="R51" s="3130"/>
      <c r="S51" s="3130"/>
      <c r="T51" s="3130"/>
      <c r="U51" s="3130"/>
      <c r="V51" s="3130"/>
      <c r="W51" s="3130"/>
      <c r="X51" s="3130"/>
      <c r="Y51" s="3130"/>
      <c r="Z51" s="3130"/>
      <c r="AA51" s="3130"/>
      <c r="AB51" s="3130"/>
      <c r="AC51" s="3130"/>
      <c r="AD51" s="3130"/>
      <c r="AE51" s="3130"/>
      <c r="AF51" s="3130"/>
      <c r="AG51" s="3130"/>
      <c r="AH51" s="3130"/>
      <c r="AI51" s="3130"/>
      <c r="AJ51" s="3130"/>
      <c r="AK51" s="3130"/>
      <c r="AL51" s="3130"/>
      <c r="AM51" s="3130"/>
      <c r="AN51" s="3130"/>
      <c r="AO51" s="3130"/>
      <c r="AP51" s="3130"/>
      <c r="AQ51" s="3130"/>
      <c r="AR51" s="3130"/>
      <c r="AS51" s="3130"/>
      <c r="AT51" s="3130"/>
      <c r="AU51" s="3130"/>
      <c r="AV51" s="3130"/>
      <c r="AW51" s="3130"/>
      <c r="AX51" s="3130"/>
      <c r="AY51" s="3130"/>
      <c r="AZ51" s="3130"/>
      <c r="BA51" s="3130"/>
      <c r="BB51" s="3130"/>
      <c r="BC51" s="3130"/>
      <c r="BD51" s="3130"/>
      <c r="BE51" s="3130"/>
      <c r="BF51" s="3130"/>
      <c r="BG51" s="3130"/>
      <c r="BH51" s="3130"/>
      <c r="BI51" s="3130"/>
      <c r="BJ51" s="3130"/>
      <c r="BK51" s="3130"/>
      <c r="BL51" s="3130"/>
      <c r="BM51" s="3130"/>
      <c r="BN51" s="3130"/>
      <c r="BO51" s="3130"/>
      <c r="BP51" s="3130"/>
      <c r="BQ51" s="3130"/>
      <c r="BR51" s="3130"/>
      <c r="BS51" s="3130"/>
      <c r="BT51" s="3130"/>
      <c r="BU51" s="3130"/>
      <c r="BV51" s="3130"/>
      <c r="BW51" s="1324"/>
      <c r="BX51" s="1324"/>
      <c r="BY51" s="1324"/>
      <c r="BZ51" s="1324"/>
      <c r="CA51" s="1324"/>
      <c r="CB51" s="1324"/>
      <c r="CC51" s="1324"/>
    </row>
    <row r="52" spans="2:152" ht="13.5">
      <c r="B52" s="3129" t="s">
        <v>4413</v>
      </c>
      <c r="C52" s="3129"/>
      <c r="D52" s="3129"/>
      <c r="E52" s="3130" t="s">
        <v>4979</v>
      </c>
      <c r="F52" s="3130"/>
      <c r="G52" s="3130"/>
      <c r="H52" s="3130"/>
      <c r="I52" s="3130"/>
      <c r="J52" s="3130"/>
      <c r="K52" s="3130"/>
      <c r="L52" s="3130"/>
      <c r="M52" s="3130"/>
      <c r="N52" s="3130"/>
      <c r="O52" s="3130"/>
      <c r="P52" s="3130"/>
      <c r="Q52" s="3130"/>
      <c r="R52" s="3130"/>
      <c r="S52" s="3130"/>
      <c r="T52" s="3130"/>
      <c r="U52" s="3130"/>
      <c r="V52" s="3130"/>
      <c r="W52" s="3130"/>
      <c r="X52" s="3130"/>
      <c r="Y52" s="3130"/>
      <c r="Z52" s="3130"/>
      <c r="AA52" s="3130"/>
      <c r="AB52" s="3130"/>
      <c r="AC52" s="3130"/>
      <c r="AD52" s="3130"/>
      <c r="AE52" s="3130"/>
      <c r="AF52" s="3130"/>
      <c r="AG52" s="3130"/>
      <c r="AH52" s="3130"/>
      <c r="AI52" s="3130"/>
      <c r="AJ52" s="3130"/>
      <c r="AK52" s="3130"/>
      <c r="AL52" s="3130"/>
      <c r="AM52" s="3130"/>
      <c r="AN52" s="3130"/>
      <c r="AO52" s="3130"/>
      <c r="AP52" s="3130"/>
      <c r="AQ52" s="3130"/>
      <c r="AR52" s="3130"/>
      <c r="AS52" s="3130"/>
      <c r="AT52" s="3130"/>
      <c r="AU52" s="3130"/>
      <c r="AV52" s="3130"/>
      <c r="AW52" s="3130"/>
      <c r="AX52" s="3130"/>
      <c r="AY52" s="3130"/>
      <c r="AZ52" s="3130"/>
      <c r="BA52" s="3130"/>
      <c r="BB52" s="3130"/>
      <c r="BC52" s="3130"/>
      <c r="BD52" s="3130"/>
      <c r="BE52" s="3130"/>
      <c r="BF52" s="3130"/>
      <c r="BG52" s="3130"/>
      <c r="BH52" s="3130"/>
      <c r="BI52" s="3130"/>
      <c r="BJ52" s="3130"/>
      <c r="BK52" s="3130"/>
      <c r="BL52" s="3130"/>
      <c r="BM52" s="3130"/>
      <c r="BN52" s="3130"/>
      <c r="BO52" s="3130"/>
      <c r="BP52" s="3130"/>
      <c r="BQ52" s="3130"/>
      <c r="BR52" s="3130"/>
      <c r="BS52" s="3130"/>
      <c r="BT52" s="3130"/>
      <c r="BU52" s="3130"/>
      <c r="BV52" s="3130"/>
      <c r="BW52" s="1324"/>
      <c r="BX52" s="1324"/>
      <c r="BY52" s="1324"/>
      <c r="BZ52" s="1324"/>
      <c r="CA52" s="1324"/>
      <c r="CB52" s="1324"/>
      <c r="CC52" s="1324"/>
      <c r="CD52" s="891"/>
      <c r="CE52" s="891"/>
      <c r="CF52" s="891"/>
      <c r="CG52" s="891"/>
      <c r="CH52" s="891"/>
      <c r="CI52" s="891"/>
      <c r="CJ52" s="891"/>
      <c r="CK52" s="891"/>
      <c r="CL52" s="891"/>
      <c r="CM52" s="891"/>
      <c r="CN52" s="891"/>
      <c r="CO52" s="891"/>
      <c r="CP52" s="891"/>
      <c r="CQ52" s="891"/>
      <c r="CR52" s="891"/>
      <c r="CS52" s="891"/>
      <c r="CT52" s="891"/>
      <c r="CU52" s="891"/>
      <c r="CV52" s="891"/>
      <c r="CW52" s="891"/>
      <c r="CX52" s="891"/>
      <c r="CY52" s="891"/>
      <c r="CZ52" s="891"/>
      <c r="DA52" s="891"/>
      <c r="DB52" s="891"/>
      <c r="DC52" s="891"/>
      <c r="DD52" s="891"/>
      <c r="DE52" s="891"/>
      <c r="DF52" s="891"/>
      <c r="DG52" s="891"/>
      <c r="DH52" s="891"/>
      <c r="DI52" s="891"/>
      <c r="DJ52" s="891"/>
      <c r="DK52" s="891"/>
      <c r="DL52" s="891"/>
      <c r="DM52" s="891"/>
      <c r="DN52" s="891"/>
      <c r="DO52" s="891"/>
      <c r="DP52" s="891"/>
      <c r="DQ52" s="891"/>
      <c r="DR52" s="891"/>
      <c r="DS52" s="891"/>
      <c r="DT52" s="891"/>
      <c r="DU52" s="891"/>
      <c r="DV52" s="891"/>
      <c r="DW52" s="891"/>
      <c r="DX52" s="891"/>
      <c r="DY52" s="891"/>
      <c r="DZ52" s="891"/>
      <c r="EA52" s="891"/>
      <c r="EB52" s="891"/>
      <c r="EC52" s="891"/>
      <c r="ED52" s="891"/>
      <c r="EE52" s="891"/>
      <c r="EF52" s="891"/>
      <c r="EG52" s="891"/>
      <c r="EH52" s="891"/>
      <c r="EI52" s="891"/>
      <c r="EJ52" s="891"/>
      <c r="EK52" s="891"/>
      <c r="EL52" s="891"/>
      <c r="EM52" s="891"/>
      <c r="EN52" s="891"/>
      <c r="EO52" s="891"/>
      <c r="EP52" s="891"/>
      <c r="EQ52" s="891"/>
      <c r="ER52" s="891"/>
      <c r="ES52" s="891"/>
      <c r="ET52" s="891"/>
      <c r="EU52" s="891"/>
      <c r="EV52" s="891"/>
    </row>
    <row r="53" spans="2:152" ht="13.5">
      <c r="B53" s="3129" t="s">
        <v>4414</v>
      </c>
      <c r="C53" s="3129"/>
      <c r="D53" s="3129"/>
      <c r="E53" s="3130" t="s">
        <v>4980</v>
      </c>
      <c r="F53" s="3130"/>
      <c r="G53" s="3130"/>
      <c r="H53" s="3130"/>
      <c r="I53" s="3130"/>
      <c r="J53" s="3130"/>
      <c r="K53" s="3130"/>
      <c r="L53" s="3130"/>
      <c r="M53" s="3130"/>
      <c r="N53" s="3130"/>
      <c r="O53" s="3130"/>
      <c r="P53" s="3130"/>
      <c r="Q53" s="3130"/>
      <c r="R53" s="3130"/>
      <c r="S53" s="3130"/>
      <c r="T53" s="3130"/>
      <c r="U53" s="3130"/>
      <c r="V53" s="3130"/>
      <c r="W53" s="3130"/>
      <c r="X53" s="3130"/>
      <c r="Y53" s="3130"/>
      <c r="Z53" s="3130"/>
      <c r="AA53" s="3130"/>
      <c r="AB53" s="3130"/>
      <c r="AC53" s="3130"/>
      <c r="AD53" s="3130"/>
      <c r="AE53" s="3130"/>
      <c r="AF53" s="3130"/>
      <c r="AG53" s="3130"/>
      <c r="AH53" s="3130"/>
      <c r="AI53" s="3130"/>
      <c r="AJ53" s="3130"/>
      <c r="AK53" s="3130"/>
      <c r="AL53" s="3130"/>
      <c r="AM53" s="3130"/>
      <c r="AN53" s="3130"/>
      <c r="AO53" s="3130"/>
      <c r="AP53" s="3130"/>
      <c r="AQ53" s="3130"/>
      <c r="AR53" s="3130"/>
      <c r="AS53" s="3130"/>
      <c r="AT53" s="3130"/>
      <c r="AU53" s="3130"/>
      <c r="AV53" s="3130"/>
      <c r="AW53" s="3130"/>
      <c r="AX53" s="3130"/>
      <c r="AY53" s="3130"/>
      <c r="AZ53" s="3130"/>
      <c r="BA53" s="3130"/>
      <c r="BB53" s="3130"/>
      <c r="BC53" s="3130"/>
      <c r="BD53" s="3130"/>
      <c r="BE53" s="3130"/>
      <c r="BF53" s="3130"/>
      <c r="BG53" s="3130"/>
      <c r="BH53" s="3130"/>
      <c r="BI53" s="3130"/>
      <c r="BJ53" s="3130"/>
      <c r="BK53" s="3130"/>
      <c r="BL53" s="3130"/>
      <c r="BM53" s="3130"/>
      <c r="BN53" s="3130"/>
      <c r="BO53" s="3130"/>
      <c r="BP53" s="3130"/>
      <c r="BQ53" s="3130"/>
      <c r="BR53" s="3130"/>
      <c r="BS53" s="3130"/>
      <c r="BT53" s="3130"/>
      <c r="BU53" s="3130"/>
      <c r="BV53" s="3130"/>
      <c r="BW53" s="3130"/>
      <c r="BX53" s="3130"/>
      <c r="BY53" s="3130"/>
      <c r="BZ53" s="3130"/>
      <c r="CA53" s="3130"/>
      <c r="CB53" s="3130"/>
      <c r="CC53" s="3130"/>
      <c r="CD53" s="892"/>
      <c r="CE53" s="892"/>
      <c r="CF53" s="892"/>
      <c r="CG53" s="892"/>
      <c r="CH53" s="892"/>
      <c r="CI53" s="892"/>
      <c r="CJ53" s="892"/>
      <c r="CK53" s="892"/>
      <c r="CL53" s="892"/>
      <c r="CM53" s="892"/>
      <c r="CN53" s="892"/>
      <c r="CO53" s="892"/>
      <c r="CP53" s="892"/>
      <c r="CQ53" s="892"/>
      <c r="CR53" s="892"/>
      <c r="CS53" s="892"/>
      <c r="CT53" s="892"/>
      <c r="CU53" s="893"/>
      <c r="CV53" s="893"/>
      <c r="CW53" s="893"/>
      <c r="CX53" s="893"/>
      <c r="CY53" s="893"/>
      <c r="CZ53" s="893"/>
      <c r="DA53" s="893"/>
      <c r="DB53" s="893"/>
      <c r="DC53" s="893"/>
      <c r="DD53" s="893"/>
      <c r="DE53" s="893"/>
      <c r="DF53" s="893"/>
      <c r="DG53" s="893"/>
      <c r="DH53" s="893"/>
      <c r="DI53" s="893"/>
      <c r="DJ53" s="893"/>
      <c r="DK53" s="893"/>
      <c r="DL53" s="893"/>
      <c r="DM53" s="893"/>
      <c r="DN53" s="893"/>
      <c r="DO53" s="893"/>
      <c r="DP53" s="893"/>
      <c r="DQ53" s="893"/>
      <c r="DR53" s="893"/>
      <c r="DS53" s="893"/>
      <c r="DT53" s="893"/>
      <c r="DU53" s="893"/>
      <c r="DV53" s="893"/>
      <c r="DW53" s="893"/>
      <c r="DX53" s="893"/>
      <c r="DY53" s="893"/>
      <c r="DZ53" s="893"/>
      <c r="EA53" s="893"/>
      <c r="EB53" s="893"/>
      <c r="EC53" s="893"/>
      <c r="ED53" s="893"/>
      <c r="EE53" s="893"/>
      <c r="EF53" s="893"/>
      <c r="EG53" s="893"/>
      <c r="EH53" s="893"/>
      <c r="EI53" s="893"/>
      <c r="EJ53" s="893"/>
      <c r="EK53" s="893"/>
      <c r="EL53" s="893"/>
      <c r="EM53" s="893"/>
      <c r="EN53" s="893"/>
      <c r="EO53" s="893"/>
      <c r="EP53" s="893"/>
      <c r="EQ53" s="893"/>
      <c r="ER53" s="893"/>
      <c r="ES53" s="893"/>
      <c r="ET53" s="893"/>
      <c r="EU53" s="893"/>
      <c r="EV53" s="893"/>
    </row>
    <row r="54" spans="2:152" ht="13.5">
      <c r="B54" s="1700"/>
      <c r="C54" s="1700"/>
      <c r="D54" s="1700"/>
      <c r="E54" s="3130" t="s">
        <v>4431</v>
      </c>
      <c r="F54" s="3130"/>
      <c r="G54" s="3130"/>
      <c r="H54" s="3130"/>
      <c r="I54" s="3130"/>
      <c r="J54" s="3130"/>
      <c r="K54" s="3130"/>
      <c r="L54" s="3130"/>
      <c r="M54" s="3130"/>
      <c r="N54" s="3130"/>
      <c r="O54" s="3130"/>
      <c r="P54" s="3130"/>
      <c r="Q54" s="3130"/>
      <c r="R54" s="3130"/>
      <c r="S54" s="3130"/>
      <c r="T54" s="3130"/>
      <c r="U54" s="3130"/>
      <c r="V54" s="3130"/>
      <c r="W54" s="3130"/>
      <c r="X54" s="3130"/>
      <c r="Y54" s="3130"/>
      <c r="Z54" s="3130"/>
      <c r="AA54" s="3130"/>
      <c r="AB54" s="3130"/>
      <c r="AC54" s="3130"/>
      <c r="AD54" s="3130"/>
      <c r="AE54" s="3130"/>
      <c r="AF54" s="3130"/>
      <c r="AG54" s="3130"/>
      <c r="AH54" s="3130"/>
      <c r="AI54" s="3130"/>
      <c r="AJ54" s="3130"/>
      <c r="AK54" s="3130"/>
      <c r="AL54" s="3130"/>
      <c r="AM54" s="3130"/>
      <c r="AN54" s="3130"/>
      <c r="AO54" s="3130"/>
      <c r="AP54" s="3130"/>
      <c r="AQ54" s="3130"/>
      <c r="AR54" s="3130"/>
      <c r="AS54" s="3130"/>
      <c r="AT54" s="3130"/>
      <c r="AU54" s="3130"/>
      <c r="AV54" s="3130"/>
      <c r="AW54" s="3130"/>
      <c r="AX54" s="3130"/>
      <c r="AY54" s="3130"/>
      <c r="AZ54" s="3130"/>
      <c r="BA54" s="3130"/>
      <c r="BB54" s="3130"/>
      <c r="BC54" s="3130"/>
      <c r="BD54" s="3130"/>
      <c r="BE54" s="3130"/>
      <c r="BF54" s="3130"/>
      <c r="BG54" s="3130"/>
      <c r="BH54" s="3130"/>
      <c r="BI54" s="3130"/>
      <c r="BJ54" s="3130"/>
      <c r="BK54" s="3130"/>
      <c r="BL54" s="3130"/>
      <c r="BM54" s="3130"/>
      <c r="BN54" s="3130"/>
      <c r="BO54" s="3130"/>
      <c r="BP54" s="3130"/>
      <c r="BQ54" s="3130"/>
      <c r="BR54" s="3130"/>
      <c r="BS54" s="3130"/>
      <c r="BT54" s="3130"/>
      <c r="BU54" s="3130"/>
      <c r="BV54" s="3130"/>
      <c r="BW54" s="3130"/>
      <c r="BX54" s="3130"/>
      <c r="BY54" s="3130"/>
      <c r="BZ54" s="1697"/>
      <c r="CA54" s="1697"/>
      <c r="CB54" s="1697"/>
      <c r="CC54" s="1700"/>
      <c r="CD54" s="891"/>
      <c r="CE54" s="891"/>
      <c r="CF54" s="891"/>
      <c r="CG54" s="891"/>
      <c r="CH54" s="891"/>
      <c r="CI54" s="891"/>
      <c r="CJ54" s="891"/>
      <c r="CK54" s="891"/>
      <c r="CL54" s="891"/>
      <c r="CM54" s="891"/>
      <c r="CN54" s="891"/>
      <c r="CO54" s="891"/>
      <c r="CP54" s="891"/>
      <c r="CQ54" s="891"/>
      <c r="CR54" s="891"/>
      <c r="CS54" s="891"/>
      <c r="CT54" s="891"/>
      <c r="CU54" s="891"/>
      <c r="CV54" s="891"/>
      <c r="CW54" s="891"/>
      <c r="CX54" s="891"/>
      <c r="CY54" s="891"/>
      <c r="CZ54" s="891"/>
      <c r="DA54" s="891"/>
      <c r="DB54" s="891"/>
      <c r="DC54" s="891"/>
      <c r="DD54" s="891"/>
      <c r="DE54" s="891"/>
      <c r="DF54" s="891"/>
      <c r="DG54" s="891"/>
      <c r="DH54" s="891"/>
      <c r="DI54" s="891"/>
      <c r="DJ54" s="891"/>
      <c r="DK54" s="891"/>
      <c r="DL54" s="891"/>
      <c r="DM54" s="891"/>
      <c r="DN54" s="891"/>
      <c r="DO54" s="891"/>
      <c r="DP54" s="891"/>
      <c r="DQ54" s="891"/>
      <c r="DR54" s="891"/>
      <c r="DS54" s="891"/>
      <c r="DT54" s="891"/>
      <c r="DU54" s="891"/>
      <c r="DV54" s="891"/>
      <c r="DW54" s="891"/>
      <c r="DX54" s="891"/>
      <c r="DY54" s="891"/>
      <c r="DZ54" s="891"/>
      <c r="EA54" s="891"/>
      <c r="EB54" s="891"/>
      <c r="EC54" s="891"/>
      <c r="ED54" s="891"/>
      <c r="EE54" s="891"/>
      <c r="EF54" s="891"/>
      <c r="EG54" s="891"/>
      <c r="EH54" s="891"/>
      <c r="EI54" s="891"/>
      <c r="EJ54" s="891"/>
      <c r="EK54" s="891"/>
      <c r="EL54" s="891"/>
      <c r="EM54" s="891"/>
      <c r="EN54" s="891"/>
      <c r="EO54" s="891"/>
      <c r="EP54" s="891"/>
      <c r="EQ54" s="891"/>
      <c r="ER54" s="891"/>
      <c r="ES54" s="891"/>
      <c r="ET54" s="891"/>
      <c r="EU54" s="891"/>
      <c r="EV54" s="891"/>
    </row>
    <row r="55" spans="2:152" ht="13.5">
      <c r="B55" s="3129" t="s">
        <v>4415</v>
      </c>
      <c r="C55" s="3129"/>
      <c r="D55" s="3129"/>
      <c r="E55" s="3130" t="s">
        <v>4416</v>
      </c>
      <c r="F55" s="3130"/>
      <c r="G55" s="3130"/>
      <c r="H55" s="3130"/>
      <c r="I55" s="3130"/>
      <c r="J55" s="3130"/>
      <c r="K55" s="3130"/>
      <c r="L55" s="3130"/>
      <c r="M55" s="3130"/>
      <c r="N55" s="3130"/>
      <c r="O55" s="3130"/>
      <c r="P55" s="3130"/>
      <c r="Q55" s="3130"/>
      <c r="R55" s="3130"/>
      <c r="S55" s="3130"/>
      <c r="T55" s="3130"/>
      <c r="U55" s="3130"/>
      <c r="V55" s="3130"/>
      <c r="W55" s="3130"/>
      <c r="X55" s="3130"/>
      <c r="Y55" s="3130"/>
      <c r="Z55" s="3130"/>
      <c r="AA55" s="3130"/>
      <c r="AB55" s="3130"/>
      <c r="AC55" s="3130"/>
      <c r="AD55" s="3130"/>
      <c r="AE55" s="3130"/>
      <c r="AF55" s="3130"/>
      <c r="AG55" s="3130"/>
      <c r="AH55" s="3130"/>
      <c r="AI55" s="3130"/>
      <c r="AJ55" s="3130"/>
      <c r="AK55" s="3130"/>
      <c r="AL55" s="3130"/>
      <c r="AM55" s="3130"/>
      <c r="AN55" s="3130"/>
      <c r="AO55" s="3130"/>
      <c r="AP55" s="3130"/>
      <c r="AQ55" s="3130"/>
      <c r="AR55" s="3130"/>
      <c r="AS55" s="3130"/>
      <c r="AT55" s="3130"/>
      <c r="AU55" s="3130"/>
      <c r="AV55" s="3130"/>
      <c r="AW55" s="3130"/>
      <c r="AX55" s="3130"/>
      <c r="AY55" s="3130"/>
      <c r="AZ55" s="3130"/>
      <c r="BA55" s="3130"/>
      <c r="BB55" s="3130"/>
      <c r="BC55" s="3130"/>
      <c r="BD55" s="3130"/>
      <c r="BE55" s="3130"/>
      <c r="BF55" s="3130"/>
      <c r="BG55" s="3130"/>
      <c r="BH55" s="3130"/>
      <c r="BI55" s="3130"/>
      <c r="BJ55" s="3130"/>
      <c r="BK55" s="3130"/>
      <c r="BL55" s="3130"/>
      <c r="BM55" s="3130"/>
      <c r="BN55" s="3130"/>
      <c r="BO55" s="3130"/>
      <c r="BP55" s="3130"/>
      <c r="BQ55" s="3130"/>
      <c r="BR55" s="3130"/>
      <c r="BS55" s="3130"/>
      <c r="BT55" s="3130"/>
      <c r="BU55" s="3130"/>
      <c r="BV55" s="3130"/>
      <c r="BW55" s="3130"/>
      <c r="BX55" s="3130"/>
      <c r="BY55" s="3130"/>
      <c r="BZ55" s="3130"/>
      <c r="CA55" s="3130"/>
      <c r="CB55" s="3130"/>
      <c r="CC55" s="3130"/>
      <c r="CD55" s="891"/>
      <c r="CE55" s="891"/>
      <c r="CF55" s="891"/>
      <c r="CG55" s="891"/>
      <c r="CH55" s="891"/>
      <c r="CI55" s="891"/>
      <c r="CJ55" s="891"/>
      <c r="CK55" s="891"/>
      <c r="CL55" s="891"/>
      <c r="CM55" s="891"/>
      <c r="CN55" s="891"/>
      <c r="CO55" s="891"/>
      <c r="CP55" s="891"/>
      <c r="CQ55" s="891"/>
      <c r="CR55" s="891"/>
      <c r="CS55" s="891"/>
      <c r="CT55" s="891"/>
      <c r="CU55" s="891"/>
      <c r="CV55" s="891"/>
      <c r="CW55" s="891"/>
      <c r="CX55" s="891"/>
      <c r="CY55" s="891"/>
      <c r="CZ55" s="891"/>
      <c r="DA55" s="891"/>
      <c r="DB55" s="891"/>
      <c r="DC55" s="891"/>
      <c r="DD55" s="891"/>
      <c r="DE55" s="891"/>
      <c r="DF55" s="891"/>
      <c r="DG55" s="891"/>
      <c r="DH55" s="891"/>
      <c r="DI55" s="891"/>
      <c r="DJ55" s="891"/>
      <c r="DK55" s="891"/>
      <c r="DL55" s="891"/>
      <c r="DM55" s="891"/>
      <c r="DN55" s="891"/>
      <c r="DO55" s="891"/>
      <c r="DP55" s="891"/>
      <c r="DQ55" s="891"/>
      <c r="DR55" s="891"/>
      <c r="DS55" s="891"/>
      <c r="DT55" s="891"/>
      <c r="DU55" s="891"/>
      <c r="DV55" s="891"/>
      <c r="DW55" s="891"/>
      <c r="DX55" s="891"/>
      <c r="DY55" s="891"/>
      <c r="DZ55" s="891"/>
      <c r="EA55" s="891"/>
      <c r="EB55" s="891"/>
      <c r="EC55" s="891"/>
      <c r="ED55" s="891"/>
      <c r="EE55" s="891"/>
      <c r="EF55" s="891"/>
      <c r="EG55" s="891"/>
      <c r="EH55" s="891"/>
      <c r="EI55" s="891"/>
      <c r="EJ55" s="891"/>
      <c r="EK55" s="891"/>
      <c r="EL55" s="891"/>
      <c r="EM55" s="891"/>
      <c r="EN55" s="891"/>
      <c r="EO55" s="891"/>
      <c r="EP55" s="891"/>
      <c r="EQ55" s="891"/>
      <c r="ER55" s="891"/>
      <c r="ES55" s="891"/>
      <c r="ET55" s="891"/>
      <c r="EU55" s="891"/>
      <c r="EV55" s="891"/>
    </row>
    <row r="56" spans="2:152" ht="13.5">
      <c r="B56" s="3129" t="s">
        <v>4417</v>
      </c>
      <c r="C56" s="3129"/>
      <c r="D56" s="3129"/>
      <c r="E56" s="3130" t="s">
        <v>4428</v>
      </c>
      <c r="F56" s="3130"/>
      <c r="G56" s="3130"/>
      <c r="H56" s="3130"/>
      <c r="I56" s="3130"/>
      <c r="J56" s="3130"/>
      <c r="K56" s="3130"/>
      <c r="L56" s="3130"/>
      <c r="M56" s="3130"/>
      <c r="N56" s="3130"/>
      <c r="O56" s="3130"/>
      <c r="P56" s="3130"/>
      <c r="Q56" s="3130"/>
      <c r="R56" s="3130"/>
      <c r="S56" s="3130"/>
      <c r="T56" s="3130"/>
      <c r="U56" s="3130"/>
      <c r="V56" s="3130"/>
      <c r="W56" s="3130"/>
      <c r="X56" s="3130"/>
      <c r="Y56" s="3130"/>
      <c r="Z56" s="3130"/>
      <c r="AA56" s="3130"/>
      <c r="AB56" s="3130"/>
      <c r="AC56" s="3130"/>
      <c r="AD56" s="3130"/>
      <c r="AE56" s="3130"/>
      <c r="AF56" s="3130"/>
      <c r="AG56" s="3130"/>
      <c r="AH56" s="3130"/>
      <c r="AI56" s="3130"/>
      <c r="AJ56" s="3130"/>
      <c r="AK56" s="3130"/>
      <c r="AL56" s="3130"/>
      <c r="AM56" s="3130"/>
      <c r="AN56" s="3130"/>
      <c r="AO56" s="3130"/>
      <c r="AP56" s="3130"/>
      <c r="AQ56" s="3130"/>
      <c r="AR56" s="3130"/>
      <c r="AS56" s="3130"/>
      <c r="AT56" s="3130"/>
      <c r="AU56" s="3130"/>
      <c r="AV56" s="3130"/>
      <c r="AW56" s="3130"/>
      <c r="AX56" s="3130"/>
      <c r="AY56" s="3130"/>
      <c r="AZ56" s="3130"/>
      <c r="BA56" s="3130"/>
      <c r="BB56" s="3130"/>
      <c r="BC56" s="3130"/>
      <c r="BD56" s="3130"/>
      <c r="BE56" s="3130"/>
      <c r="BF56" s="3130"/>
      <c r="BG56" s="3130"/>
      <c r="BH56" s="3130"/>
      <c r="BI56" s="3130"/>
      <c r="BJ56" s="3130"/>
      <c r="BK56" s="3130"/>
      <c r="BL56" s="3130"/>
      <c r="BM56" s="3130"/>
      <c r="BN56" s="3130"/>
      <c r="BO56" s="3130"/>
      <c r="BP56" s="3130"/>
      <c r="BQ56" s="3130"/>
      <c r="BR56" s="3130"/>
      <c r="BS56" s="3130"/>
      <c r="BT56" s="3130"/>
      <c r="BU56" s="3130"/>
      <c r="BV56" s="3130"/>
      <c r="BW56" s="3130"/>
      <c r="BX56" s="3130"/>
      <c r="BY56" s="3130"/>
      <c r="BZ56" s="3130"/>
      <c r="CA56" s="3130"/>
      <c r="CB56" s="3130"/>
      <c r="CC56" s="3130"/>
      <c r="CD56" s="891"/>
      <c r="CE56" s="891"/>
      <c r="CF56" s="891"/>
      <c r="CG56" s="891"/>
      <c r="CH56" s="891"/>
      <c r="CI56" s="891"/>
      <c r="CJ56" s="891"/>
      <c r="CK56" s="891"/>
      <c r="CL56" s="891"/>
      <c r="CM56" s="891"/>
      <c r="CN56" s="891"/>
      <c r="CO56" s="891"/>
      <c r="CP56" s="891"/>
      <c r="CQ56" s="891"/>
      <c r="CR56" s="891"/>
      <c r="CS56" s="891"/>
      <c r="CT56" s="891"/>
      <c r="CU56" s="891"/>
      <c r="CV56" s="891"/>
      <c r="CW56" s="891"/>
      <c r="CX56" s="891"/>
      <c r="CY56" s="891"/>
      <c r="CZ56" s="891"/>
      <c r="DA56" s="891"/>
      <c r="DB56" s="891"/>
      <c r="DC56" s="891"/>
      <c r="DD56" s="891"/>
      <c r="DE56" s="891"/>
      <c r="DF56" s="891"/>
      <c r="DG56" s="891"/>
      <c r="DH56" s="891"/>
      <c r="DI56" s="891"/>
      <c r="DJ56" s="891"/>
      <c r="DK56" s="891"/>
      <c r="DL56" s="891"/>
      <c r="DM56" s="891"/>
      <c r="DN56" s="891"/>
      <c r="DO56" s="891"/>
      <c r="DP56" s="891"/>
      <c r="DQ56" s="891"/>
      <c r="DR56" s="891"/>
      <c r="DS56" s="891"/>
      <c r="DT56" s="891"/>
      <c r="DU56" s="891"/>
      <c r="DV56" s="891"/>
      <c r="DW56" s="891"/>
      <c r="DX56" s="891"/>
      <c r="DY56" s="891"/>
      <c r="DZ56" s="891"/>
      <c r="EA56" s="891"/>
      <c r="EB56" s="891"/>
      <c r="EC56" s="891"/>
      <c r="ED56" s="891"/>
      <c r="EE56" s="891"/>
      <c r="EF56" s="891"/>
      <c r="EG56" s="891"/>
      <c r="EH56" s="891"/>
      <c r="EI56" s="891"/>
      <c r="EJ56" s="891"/>
      <c r="EK56" s="891"/>
      <c r="EL56" s="891"/>
      <c r="EM56" s="891"/>
      <c r="EN56" s="891"/>
      <c r="EO56" s="891"/>
      <c r="EP56" s="891"/>
      <c r="EQ56" s="891"/>
      <c r="ER56" s="891"/>
      <c r="ES56" s="891"/>
      <c r="ET56" s="891"/>
      <c r="EU56" s="891"/>
      <c r="EV56" s="891"/>
    </row>
    <row r="57" spans="2:152" ht="13.5">
      <c r="B57" s="3129" t="s">
        <v>4971</v>
      </c>
      <c r="C57" s="3129"/>
      <c r="D57" s="3129"/>
      <c r="E57" s="3130" t="s">
        <v>4981</v>
      </c>
      <c r="F57" s="3130"/>
      <c r="G57" s="3130"/>
      <c r="H57" s="3130"/>
      <c r="I57" s="3130"/>
      <c r="J57" s="3130"/>
      <c r="K57" s="3130"/>
      <c r="L57" s="3130"/>
      <c r="M57" s="3130"/>
      <c r="N57" s="3130"/>
      <c r="O57" s="3130"/>
      <c r="P57" s="3130"/>
      <c r="Q57" s="3130"/>
      <c r="R57" s="3130"/>
      <c r="S57" s="3130"/>
      <c r="T57" s="3130"/>
      <c r="U57" s="3130"/>
      <c r="V57" s="3130"/>
      <c r="W57" s="3130"/>
      <c r="X57" s="3130"/>
      <c r="Y57" s="3130"/>
      <c r="Z57" s="3130"/>
      <c r="AA57" s="3130"/>
      <c r="AB57" s="3130"/>
      <c r="AC57" s="3130"/>
      <c r="AD57" s="3130"/>
      <c r="AE57" s="3130"/>
      <c r="AF57" s="3130"/>
      <c r="AG57" s="3130"/>
      <c r="AH57" s="3130"/>
      <c r="AI57" s="3130"/>
      <c r="AJ57" s="3130"/>
      <c r="AK57" s="3130"/>
      <c r="AL57" s="3130"/>
      <c r="AM57" s="3130"/>
      <c r="AN57" s="3130"/>
      <c r="AO57" s="3130"/>
      <c r="AP57" s="3130"/>
      <c r="AQ57" s="3130"/>
      <c r="AR57" s="3130"/>
      <c r="AS57" s="3130"/>
      <c r="AT57" s="3130"/>
      <c r="AU57" s="3130"/>
      <c r="AV57" s="3130"/>
      <c r="AW57" s="3130"/>
      <c r="AX57" s="3130"/>
      <c r="AY57" s="3130"/>
      <c r="AZ57" s="3130"/>
      <c r="BA57" s="3130"/>
      <c r="BB57" s="3130"/>
      <c r="BC57" s="3130"/>
      <c r="BD57" s="3130"/>
      <c r="BE57" s="3130"/>
      <c r="BF57" s="3130"/>
      <c r="BG57" s="3130"/>
      <c r="BH57" s="3130"/>
      <c r="BI57" s="3130"/>
      <c r="BJ57" s="3130"/>
      <c r="BK57" s="3130"/>
      <c r="BL57" s="3130"/>
      <c r="BM57" s="3130"/>
      <c r="BN57" s="3130"/>
      <c r="BO57" s="3130"/>
      <c r="BP57" s="3130"/>
      <c r="BQ57" s="3130"/>
      <c r="BR57" s="3130"/>
      <c r="BS57" s="3130"/>
      <c r="BT57" s="3130"/>
      <c r="BU57" s="3130"/>
      <c r="BV57" s="3130"/>
      <c r="BW57" s="3130"/>
      <c r="BX57" s="3130"/>
      <c r="BY57" s="1697"/>
      <c r="BZ57" s="1697"/>
      <c r="CA57" s="1697"/>
      <c r="CB57" s="1697"/>
      <c r="CC57" s="1697"/>
      <c r="CD57" s="891"/>
      <c r="CE57" s="891"/>
      <c r="CF57" s="891"/>
      <c r="CG57" s="891"/>
      <c r="CH57" s="891"/>
      <c r="CI57" s="891"/>
      <c r="CJ57" s="891"/>
      <c r="CK57" s="891"/>
      <c r="CL57" s="891"/>
      <c r="CM57" s="891"/>
      <c r="CN57" s="891"/>
      <c r="CO57" s="891"/>
      <c r="CP57" s="891"/>
      <c r="CQ57" s="891"/>
      <c r="CR57" s="891"/>
      <c r="CS57" s="891"/>
      <c r="CT57" s="891"/>
      <c r="CU57" s="891"/>
      <c r="CV57" s="891"/>
      <c r="CW57" s="891"/>
      <c r="CX57" s="891"/>
      <c r="CY57" s="891"/>
      <c r="CZ57" s="891"/>
      <c r="DA57" s="891"/>
      <c r="DB57" s="891"/>
      <c r="DC57" s="891"/>
      <c r="DD57" s="891"/>
      <c r="DE57" s="891"/>
      <c r="DF57" s="891"/>
      <c r="DG57" s="891"/>
      <c r="DH57" s="891"/>
      <c r="DI57" s="891"/>
      <c r="DJ57" s="891"/>
      <c r="DK57" s="891"/>
      <c r="DL57" s="891"/>
      <c r="DM57" s="891"/>
      <c r="DN57" s="891"/>
      <c r="DO57" s="891"/>
      <c r="DP57" s="891"/>
      <c r="DQ57" s="891"/>
      <c r="DR57" s="891"/>
      <c r="DS57" s="891"/>
      <c r="DT57" s="891"/>
      <c r="DU57" s="891"/>
      <c r="DV57" s="891"/>
      <c r="DW57" s="891"/>
      <c r="DX57" s="891"/>
      <c r="DY57" s="891"/>
      <c r="DZ57" s="891"/>
      <c r="EA57" s="891"/>
      <c r="EB57" s="891"/>
      <c r="EC57" s="891"/>
      <c r="ED57" s="891"/>
      <c r="EE57" s="891"/>
      <c r="EF57" s="891"/>
      <c r="EG57" s="891"/>
      <c r="EH57" s="891"/>
      <c r="EI57" s="891"/>
      <c r="EJ57" s="891"/>
      <c r="EK57" s="891"/>
      <c r="EL57" s="891"/>
      <c r="EM57" s="891"/>
      <c r="EN57" s="891"/>
      <c r="EO57" s="891"/>
      <c r="EP57" s="891"/>
      <c r="EQ57" s="891"/>
      <c r="ER57" s="891"/>
      <c r="ES57" s="891"/>
      <c r="ET57" s="891"/>
      <c r="EU57" s="891"/>
      <c r="EV57" s="891"/>
    </row>
    <row r="58" spans="2:152" ht="13.5">
      <c r="B58" s="3129" t="s">
        <v>4973</v>
      </c>
      <c r="C58" s="3129"/>
      <c r="D58" s="3129"/>
      <c r="E58" s="3130" t="s">
        <v>4429</v>
      </c>
      <c r="F58" s="3130"/>
      <c r="G58" s="3130"/>
      <c r="H58" s="3130"/>
      <c r="I58" s="3130"/>
      <c r="J58" s="3130"/>
      <c r="K58" s="3130"/>
      <c r="L58" s="3130"/>
      <c r="M58" s="3130"/>
      <c r="N58" s="3130"/>
      <c r="O58" s="3130"/>
      <c r="P58" s="3130"/>
      <c r="Q58" s="3130"/>
      <c r="R58" s="3130"/>
      <c r="S58" s="3130"/>
      <c r="T58" s="3130"/>
      <c r="U58" s="3130"/>
      <c r="V58" s="3130"/>
      <c r="W58" s="3130"/>
      <c r="X58" s="3130"/>
      <c r="Y58" s="3130"/>
      <c r="Z58" s="3130"/>
      <c r="AA58" s="3130"/>
      <c r="AB58" s="3130"/>
      <c r="AC58" s="3130"/>
      <c r="AD58" s="3130"/>
      <c r="AE58" s="3130"/>
      <c r="AF58" s="3130"/>
      <c r="AG58" s="3130"/>
      <c r="AH58" s="3130"/>
      <c r="AI58" s="3130"/>
      <c r="AJ58" s="3130"/>
      <c r="AK58" s="3130"/>
      <c r="AL58" s="3130"/>
      <c r="AM58" s="3130"/>
      <c r="AN58" s="3130"/>
      <c r="AO58" s="3130"/>
      <c r="AP58" s="3130"/>
      <c r="AQ58" s="3130"/>
      <c r="AR58" s="3130"/>
      <c r="AS58" s="3130"/>
      <c r="AT58" s="3130"/>
      <c r="AU58" s="3130"/>
      <c r="AV58" s="3130"/>
      <c r="AW58" s="3130"/>
      <c r="AX58" s="3130"/>
      <c r="AY58" s="3130"/>
      <c r="AZ58" s="3130"/>
      <c r="BA58" s="3130"/>
      <c r="BB58" s="3130"/>
      <c r="BC58" s="3130"/>
      <c r="BD58" s="3130"/>
      <c r="BE58" s="3130"/>
      <c r="BF58" s="3130"/>
      <c r="BG58" s="3130"/>
      <c r="BH58" s="3130"/>
      <c r="BI58" s="3130"/>
      <c r="BJ58" s="3130"/>
      <c r="BK58" s="3130"/>
      <c r="BL58" s="3130"/>
      <c r="BM58" s="3130"/>
      <c r="BN58" s="3130"/>
      <c r="BO58" s="3130"/>
      <c r="BP58" s="3130"/>
      <c r="BQ58" s="3130"/>
      <c r="BR58" s="3130"/>
      <c r="BS58" s="3130"/>
      <c r="BT58" s="3130"/>
      <c r="BU58" s="3130"/>
      <c r="BV58" s="3130"/>
      <c r="BW58" s="3130"/>
      <c r="BX58" s="3130"/>
      <c r="BY58" s="3130"/>
      <c r="BZ58" s="3130"/>
      <c r="CA58" s="3130"/>
      <c r="CB58" s="3130"/>
      <c r="CC58" s="3130"/>
      <c r="CD58" s="891"/>
      <c r="CE58" s="891"/>
      <c r="CF58" s="891"/>
      <c r="CG58" s="891"/>
      <c r="CH58" s="891"/>
      <c r="CI58" s="891"/>
      <c r="CJ58" s="891"/>
      <c r="CK58" s="891"/>
      <c r="CL58" s="891"/>
      <c r="CM58" s="891"/>
      <c r="CN58" s="891"/>
      <c r="CO58" s="891"/>
      <c r="CP58" s="891"/>
      <c r="CQ58" s="891"/>
      <c r="CR58" s="891"/>
      <c r="CS58" s="891"/>
      <c r="CT58" s="891"/>
      <c r="CU58" s="891"/>
      <c r="CV58" s="891"/>
      <c r="CW58" s="891"/>
      <c r="CX58" s="891"/>
      <c r="CY58" s="891"/>
      <c r="CZ58" s="891"/>
      <c r="DA58" s="891"/>
      <c r="DB58" s="891"/>
      <c r="DC58" s="891"/>
      <c r="DD58" s="891"/>
      <c r="DE58" s="891"/>
      <c r="DF58" s="891"/>
      <c r="DG58" s="891"/>
      <c r="DH58" s="891"/>
      <c r="DI58" s="891"/>
      <c r="DJ58" s="891"/>
      <c r="DK58" s="891"/>
      <c r="DL58" s="891"/>
      <c r="DM58" s="891"/>
      <c r="DN58" s="891"/>
      <c r="DO58" s="891"/>
      <c r="DP58" s="891"/>
      <c r="DQ58" s="891"/>
      <c r="DR58" s="891"/>
      <c r="DS58" s="891"/>
      <c r="DT58" s="891"/>
      <c r="DU58" s="891"/>
      <c r="DV58" s="891"/>
      <c r="DW58" s="891"/>
      <c r="DX58" s="891"/>
      <c r="DY58" s="891"/>
      <c r="DZ58" s="891"/>
      <c r="EA58" s="891"/>
      <c r="EB58" s="891"/>
      <c r="EC58" s="891"/>
      <c r="ED58" s="891"/>
      <c r="EE58" s="891"/>
      <c r="EF58" s="891"/>
      <c r="EG58" s="891"/>
      <c r="EH58" s="891"/>
      <c r="EI58" s="891"/>
      <c r="EJ58" s="891"/>
      <c r="EK58" s="891"/>
      <c r="EL58" s="891"/>
      <c r="EM58" s="891"/>
      <c r="EN58" s="891"/>
      <c r="EO58" s="891"/>
      <c r="EP58" s="891"/>
      <c r="EQ58" s="891"/>
      <c r="ER58" s="891"/>
      <c r="ES58" s="891"/>
      <c r="ET58" s="891"/>
      <c r="EU58" s="891"/>
      <c r="EV58" s="891"/>
    </row>
    <row r="59" spans="2:152" ht="4.5" customHeight="1">
      <c r="B59" s="892"/>
      <c r="C59" s="892"/>
      <c r="D59" s="892"/>
      <c r="E59" s="892"/>
      <c r="F59" s="892"/>
      <c r="G59" s="892"/>
      <c r="H59" s="892"/>
      <c r="I59" s="892"/>
      <c r="J59" s="892"/>
      <c r="K59" s="892"/>
      <c r="L59" s="892"/>
      <c r="M59" s="892"/>
      <c r="N59" s="892"/>
      <c r="O59" s="892"/>
      <c r="P59" s="892"/>
      <c r="Q59" s="892"/>
      <c r="R59" s="892"/>
      <c r="S59" s="892"/>
      <c r="T59" s="892"/>
      <c r="U59" s="892"/>
      <c r="V59" s="892"/>
      <c r="W59" s="892"/>
      <c r="X59" s="892"/>
      <c r="Y59" s="892"/>
      <c r="Z59" s="892"/>
      <c r="AA59" s="892"/>
      <c r="AB59" s="892"/>
      <c r="AC59" s="892"/>
      <c r="AD59" s="892"/>
      <c r="AE59" s="892"/>
      <c r="AF59" s="892"/>
      <c r="AG59" s="892"/>
      <c r="AH59" s="892"/>
      <c r="AI59" s="892"/>
      <c r="AJ59" s="892"/>
      <c r="AK59" s="892"/>
      <c r="AL59" s="892"/>
      <c r="AM59" s="892"/>
      <c r="AN59" s="892"/>
      <c r="AO59" s="892"/>
      <c r="AP59" s="892"/>
      <c r="AQ59" s="892"/>
      <c r="AR59" s="892"/>
      <c r="AS59" s="892"/>
      <c r="AT59" s="892"/>
      <c r="AU59" s="892"/>
      <c r="AV59" s="892"/>
      <c r="AW59" s="892"/>
      <c r="AX59" s="892"/>
      <c r="AY59" s="892"/>
      <c r="AZ59" s="892"/>
      <c r="BA59" s="892"/>
      <c r="BB59" s="892"/>
      <c r="BC59" s="892"/>
      <c r="BD59" s="892"/>
      <c r="BE59" s="892"/>
      <c r="BF59" s="892"/>
      <c r="BG59" s="892"/>
      <c r="BH59" s="892"/>
      <c r="BI59" s="892"/>
      <c r="BJ59" s="892"/>
      <c r="BK59" s="892"/>
      <c r="BL59" s="892"/>
      <c r="BM59" s="892"/>
      <c r="BN59" s="892"/>
      <c r="BO59" s="892"/>
      <c r="BP59" s="1435"/>
      <c r="BQ59" s="1435"/>
      <c r="BR59" s="1435"/>
      <c r="BS59" s="1435"/>
      <c r="BT59" s="1435"/>
      <c r="BU59" s="1435"/>
      <c r="BV59" s="1435"/>
      <c r="BW59" s="1435"/>
      <c r="BX59" s="1435"/>
      <c r="BY59" s="1435"/>
      <c r="BZ59" s="1435"/>
      <c r="CA59" s="1435"/>
      <c r="CB59" s="1435"/>
      <c r="CC59" s="1435"/>
    </row>
    <row r="60" spans="2:152" ht="12.75" customHeight="1">
      <c r="B60" s="3722" t="s">
        <v>3699</v>
      </c>
      <c r="C60" s="3723"/>
      <c r="D60" s="3723"/>
      <c r="E60" s="3723"/>
      <c r="F60" s="3723"/>
      <c r="G60" s="3723"/>
      <c r="H60" s="3723"/>
      <c r="I60" s="3723"/>
      <c r="J60" s="3723"/>
      <c r="K60" s="3723"/>
      <c r="L60" s="3723"/>
      <c r="M60" s="3723"/>
      <c r="N60" s="3723"/>
      <c r="O60" s="3723"/>
      <c r="P60" s="3723"/>
      <c r="Q60" s="3723"/>
      <c r="R60" s="3723"/>
      <c r="S60" s="3723"/>
      <c r="T60" s="3723"/>
      <c r="U60" s="3723"/>
      <c r="V60" s="3723"/>
      <c r="W60" s="3723"/>
      <c r="X60" s="3723"/>
      <c r="Y60" s="3723"/>
      <c r="Z60" s="3723"/>
      <c r="AA60" s="3723"/>
      <c r="AB60" s="3723"/>
      <c r="AC60" s="3723"/>
      <c r="AD60" s="3723"/>
      <c r="AE60" s="3723"/>
      <c r="AF60" s="3723"/>
      <c r="AG60" s="3723"/>
      <c r="AH60" s="3723"/>
      <c r="AI60" s="3723"/>
      <c r="AJ60" s="3723"/>
      <c r="AK60" s="3723"/>
      <c r="AL60" s="3723"/>
      <c r="AM60" s="3723"/>
      <c r="AN60" s="3723"/>
      <c r="AO60" s="3723"/>
      <c r="AP60" s="3723"/>
      <c r="AQ60" s="3723"/>
      <c r="AR60" s="3723"/>
      <c r="AS60" s="3723"/>
      <c r="AT60" s="3723"/>
      <c r="AU60" s="3723"/>
      <c r="AV60" s="3723"/>
      <c r="AW60" s="3723"/>
      <c r="AX60" s="3723"/>
      <c r="AY60" s="3723"/>
      <c r="AZ60" s="3723"/>
      <c r="BA60" s="3723"/>
      <c r="BB60" s="3723"/>
      <c r="BC60" s="3723"/>
      <c r="BD60" s="3723"/>
      <c r="BE60" s="3723"/>
      <c r="BF60" s="3723"/>
      <c r="BG60" s="3723"/>
      <c r="BH60" s="3723"/>
      <c r="BI60" s="3723"/>
      <c r="BJ60" s="3723"/>
      <c r="BK60" s="3723"/>
      <c r="BL60" s="3723"/>
      <c r="BM60" s="3723"/>
      <c r="BN60" s="3723"/>
      <c r="BO60" s="3723"/>
      <c r="BP60" s="3723"/>
      <c r="BQ60" s="3723"/>
      <c r="BR60" s="3723"/>
      <c r="BS60" s="3723"/>
      <c r="BT60" s="3723"/>
      <c r="BU60" s="3723"/>
      <c r="BV60" s="3723"/>
      <c r="BW60" s="3723"/>
      <c r="BX60" s="1518"/>
      <c r="BY60" s="1518"/>
      <c r="BZ60" s="1518"/>
      <c r="CA60" s="1518"/>
      <c r="CB60" s="1518"/>
      <c r="CC60" s="1519"/>
    </row>
    <row r="61" spans="2:152" ht="36.6" customHeight="1">
      <c r="B61" s="3701">
        <v>1</v>
      </c>
      <c r="C61" s="3702"/>
      <c r="D61" s="3687" t="s">
        <v>4420</v>
      </c>
      <c r="E61" s="3687"/>
      <c r="F61" s="3687"/>
      <c r="G61" s="3687"/>
      <c r="H61" s="3687"/>
      <c r="I61" s="3687"/>
      <c r="J61" s="3687"/>
      <c r="K61" s="3687"/>
      <c r="L61" s="3687"/>
      <c r="M61" s="3687"/>
      <c r="N61" s="3687"/>
      <c r="O61" s="3687"/>
      <c r="P61" s="3687"/>
      <c r="Q61" s="3687"/>
      <c r="R61" s="3687"/>
      <c r="S61" s="3687"/>
      <c r="T61" s="3687"/>
      <c r="U61" s="3687"/>
      <c r="V61" s="3687"/>
      <c r="W61" s="3687"/>
      <c r="X61" s="3687"/>
      <c r="Y61" s="3687"/>
      <c r="Z61" s="3687"/>
      <c r="AA61" s="3687"/>
      <c r="AB61" s="3687"/>
      <c r="AC61" s="3687"/>
      <c r="AD61" s="3687"/>
      <c r="AE61" s="3687"/>
      <c r="AF61" s="3687"/>
      <c r="AG61" s="3687"/>
      <c r="AH61" s="3687"/>
      <c r="AI61" s="3687"/>
      <c r="AJ61" s="3687"/>
      <c r="AK61" s="3687"/>
      <c r="AL61" s="3687"/>
      <c r="AM61" s="3687"/>
      <c r="AN61" s="3687"/>
      <c r="AO61" s="3687"/>
      <c r="AP61" s="3687"/>
      <c r="AQ61" s="3687"/>
      <c r="AR61" s="3687"/>
      <c r="AS61" s="3687"/>
      <c r="AT61" s="3687"/>
      <c r="AU61" s="3687"/>
      <c r="AV61" s="3687"/>
      <c r="AW61" s="3687"/>
      <c r="AX61" s="3687"/>
      <c r="AY61" s="3687"/>
      <c r="AZ61" s="3687"/>
      <c r="BA61" s="3687"/>
      <c r="BB61" s="3687"/>
      <c r="BC61" s="3687"/>
      <c r="BD61" s="3687"/>
      <c r="BE61" s="3687"/>
      <c r="BF61" s="3687"/>
      <c r="BG61" s="3687"/>
      <c r="BH61" s="3687"/>
      <c r="BI61" s="3687"/>
      <c r="BJ61" s="3687"/>
      <c r="BK61" s="3687"/>
      <c r="BL61" s="3687"/>
      <c r="BM61" s="3687"/>
      <c r="BN61" s="3687"/>
      <c r="BO61" s="3687"/>
      <c r="BP61" s="3687"/>
      <c r="BQ61" s="3687"/>
      <c r="BR61" s="3687"/>
      <c r="BS61" s="3687"/>
      <c r="BT61" s="3687"/>
      <c r="BU61" s="3687"/>
      <c r="BV61" s="3687"/>
      <c r="BW61" s="3687"/>
      <c r="BX61" s="3687"/>
      <c r="BY61" s="3687"/>
      <c r="BZ61" s="3687"/>
      <c r="CA61" s="3687"/>
      <c r="CB61" s="3687"/>
      <c r="CC61" s="3688"/>
    </row>
    <row r="62" spans="2:152" ht="11.45" customHeight="1">
      <c r="B62" s="1520"/>
      <c r="C62" s="1521"/>
      <c r="D62" s="3724" t="s">
        <v>3700</v>
      </c>
      <c r="E62" s="3724"/>
      <c r="F62" s="3724"/>
      <c r="G62" s="3724"/>
      <c r="H62" s="3724"/>
      <c r="I62" s="3724"/>
      <c r="J62" s="3724"/>
      <c r="K62" s="3724"/>
      <c r="L62" s="3724"/>
      <c r="M62" s="3724"/>
      <c r="N62" s="3724"/>
      <c r="O62" s="3724"/>
      <c r="P62" s="3724"/>
      <c r="Q62" s="3724"/>
      <c r="R62" s="3724"/>
      <c r="S62" s="3724"/>
      <c r="T62" s="3724"/>
      <c r="U62" s="3724"/>
      <c r="V62" s="3724"/>
      <c r="W62" s="3724"/>
      <c r="X62" s="3724"/>
      <c r="Y62" s="3724"/>
      <c r="Z62" s="3724"/>
      <c r="AA62" s="3724"/>
      <c r="AB62" s="3724"/>
      <c r="AC62" s="3724"/>
      <c r="AD62" s="3724"/>
      <c r="AE62" s="3724"/>
      <c r="AF62" s="3724"/>
      <c r="AG62" s="3724"/>
      <c r="AH62" s="3724"/>
      <c r="AI62" s="3724"/>
      <c r="AJ62" s="3724"/>
      <c r="AK62" s="3724"/>
      <c r="AL62" s="3724"/>
      <c r="AM62" s="3724"/>
      <c r="AN62" s="3724"/>
      <c r="AO62" s="3724"/>
      <c r="AP62" s="3724"/>
      <c r="AQ62" s="3724"/>
      <c r="AR62" s="3724"/>
      <c r="AS62" s="3724"/>
      <c r="AT62" s="3724"/>
      <c r="AU62" s="3724"/>
      <c r="AV62" s="3724"/>
      <c r="AW62" s="3724"/>
      <c r="AX62" s="3724"/>
      <c r="AY62" s="3724"/>
      <c r="AZ62" s="3724"/>
      <c r="BA62" s="3724"/>
      <c r="BB62" s="3724"/>
      <c r="BC62" s="3724"/>
      <c r="BD62" s="3724"/>
      <c r="BE62" s="3724"/>
      <c r="BF62" s="3724"/>
      <c r="BG62" s="3724"/>
      <c r="BH62" s="3724"/>
      <c r="BI62" s="3724"/>
      <c r="BJ62" s="3724"/>
      <c r="BK62" s="3724"/>
      <c r="BL62" s="3724"/>
      <c r="BM62" s="3724"/>
      <c r="BN62" s="3724"/>
      <c r="BO62" s="3724"/>
      <c r="BP62" s="3724"/>
      <c r="BQ62" s="3724"/>
      <c r="BR62" s="3724"/>
      <c r="BS62" s="3724"/>
      <c r="BT62" s="3724"/>
      <c r="BU62" s="3724"/>
      <c r="BV62" s="1522"/>
      <c r="BW62" s="1522"/>
      <c r="BX62" s="1522"/>
      <c r="BY62" s="1522"/>
      <c r="BZ62" s="1522"/>
      <c r="CA62" s="1522"/>
      <c r="CB62" s="1522"/>
      <c r="CC62" s="1523"/>
    </row>
    <row r="63" spans="2:152" ht="13.5">
      <c r="B63" s="1520"/>
      <c r="C63" s="1522"/>
      <c r="D63" s="3668" t="s">
        <v>3701</v>
      </c>
      <c r="E63" s="3668"/>
      <c r="F63" s="3668"/>
      <c r="G63" s="3668"/>
      <c r="H63" s="3668"/>
      <c r="I63" s="3668"/>
      <c r="J63" s="3668"/>
      <c r="K63" s="3668"/>
      <c r="L63" s="3668"/>
      <c r="M63" s="3668"/>
      <c r="N63" s="3668"/>
      <c r="O63" s="3668"/>
      <c r="P63" s="3668"/>
      <c r="Q63" s="3668"/>
      <c r="R63" s="3668"/>
      <c r="S63" s="3668"/>
      <c r="T63" s="3668"/>
      <c r="U63" s="3668"/>
      <c r="V63" s="3668"/>
      <c r="W63" s="3668"/>
      <c r="X63" s="3668"/>
      <c r="Y63" s="3668"/>
      <c r="Z63" s="3668"/>
      <c r="AA63" s="3668"/>
      <c r="AB63" s="3668"/>
      <c r="AC63" s="3668"/>
      <c r="AD63" s="3668"/>
      <c r="AE63" s="3668"/>
      <c r="AF63" s="3668"/>
      <c r="AG63" s="3668"/>
      <c r="AH63" s="3668"/>
      <c r="AI63" s="3668"/>
      <c r="AJ63" s="3668"/>
      <c r="AK63" s="3668"/>
      <c r="AL63" s="3668"/>
      <c r="AM63" s="3668"/>
      <c r="AN63" s="3668"/>
      <c r="AO63" s="3668"/>
      <c r="AP63" s="3668"/>
      <c r="AQ63" s="3668"/>
      <c r="AR63" s="3668"/>
      <c r="AS63" s="3668"/>
      <c r="AT63" s="3668"/>
      <c r="AU63" s="3668"/>
      <c r="AV63" s="3668"/>
      <c r="AW63" s="3668"/>
      <c r="AX63" s="3668"/>
      <c r="AY63" s="3668"/>
      <c r="AZ63" s="3668"/>
      <c r="BA63" s="3668"/>
      <c r="BB63" s="3668"/>
      <c r="BC63" s="3668"/>
      <c r="BD63" s="3668"/>
      <c r="BE63" s="3668"/>
      <c r="BF63" s="3668"/>
      <c r="BG63" s="3668"/>
      <c r="BH63" s="3668"/>
      <c r="BI63" s="3668"/>
      <c r="BJ63" s="3668"/>
      <c r="BK63" s="3668"/>
      <c r="BL63" s="3668"/>
      <c r="BM63" s="3668"/>
      <c r="BN63" s="3668"/>
      <c r="BO63" s="3668"/>
      <c r="BP63" s="3668"/>
      <c r="BQ63" s="3668"/>
      <c r="BR63" s="3668"/>
      <c r="BS63" s="3668"/>
      <c r="BT63" s="3668"/>
      <c r="BU63" s="3668"/>
      <c r="BV63" s="1522"/>
      <c r="BW63" s="1522"/>
      <c r="BX63" s="1522"/>
      <c r="BY63" s="1522"/>
      <c r="BZ63" s="1522"/>
      <c r="CA63" s="1522"/>
      <c r="CB63" s="1522"/>
      <c r="CC63" s="1523"/>
    </row>
    <row r="64" spans="2:152" ht="12.95" customHeight="1">
      <c r="B64" s="1520"/>
      <c r="C64" s="1522"/>
      <c r="D64" s="1522"/>
      <c r="E64" s="3668" t="s">
        <v>3702</v>
      </c>
      <c r="F64" s="3668"/>
      <c r="G64" s="3668"/>
      <c r="H64" s="3668"/>
      <c r="I64" s="3668"/>
      <c r="J64" s="3668"/>
      <c r="K64" s="3668"/>
      <c r="L64" s="3668"/>
      <c r="M64" s="3668"/>
      <c r="N64" s="3668"/>
      <c r="O64" s="3668"/>
      <c r="P64" s="3668"/>
      <c r="Q64" s="3668"/>
      <c r="R64" s="3668"/>
      <c r="S64" s="3668"/>
      <c r="T64" s="3668"/>
      <c r="U64" s="3668"/>
      <c r="V64" s="3668"/>
      <c r="W64" s="3668"/>
      <c r="X64" s="3668"/>
      <c r="Y64" s="3668"/>
      <c r="Z64" s="3668"/>
      <c r="AA64" s="3668"/>
      <c r="AB64" s="3668"/>
      <c r="AC64" s="3668"/>
      <c r="AD64" s="3668"/>
      <c r="AE64" s="3668"/>
      <c r="AF64" s="3668"/>
      <c r="AG64" s="3668"/>
      <c r="AH64" s="3668"/>
      <c r="AI64" s="3668"/>
      <c r="AJ64" s="3668"/>
      <c r="AK64" s="3668"/>
      <c r="AL64" s="3668"/>
      <c r="AM64" s="3668"/>
      <c r="AN64" s="3668"/>
      <c r="AO64" s="3668"/>
      <c r="AP64" s="3668"/>
      <c r="AQ64" s="3668"/>
      <c r="AR64" s="3668"/>
      <c r="AS64" s="3668"/>
      <c r="AT64" s="3668"/>
      <c r="AU64" s="3668"/>
      <c r="AV64" s="3668"/>
      <c r="AW64" s="3668"/>
      <c r="AX64" s="3668"/>
      <c r="AY64" s="3668"/>
      <c r="AZ64" s="3668"/>
      <c r="BA64" s="3668"/>
      <c r="BB64" s="3668"/>
      <c r="BC64" s="3668"/>
      <c r="BD64" s="3668"/>
      <c r="BE64" s="3668"/>
      <c r="BF64" s="3668"/>
      <c r="BG64" s="3668"/>
      <c r="BH64" s="3668"/>
      <c r="BI64" s="3668"/>
      <c r="BJ64" s="3668"/>
      <c r="BK64" s="3668"/>
      <c r="BL64" s="3668"/>
      <c r="BM64" s="3668"/>
      <c r="BN64" s="3668"/>
      <c r="BO64" s="3668"/>
      <c r="BP64" s="3668"/>
      <c r="BQ64" s="3668"/>
      <c r="BR64" s="3668"/>
      <c r="BS64" s="3668"/>
      <c r="BT64" s="3668"/>
      <c r="BU64" s="3668"/>
      <c r="BV64" s="1522"/>
      <c r="BW64" s="1522"/>
      <c r="BX64" s="1522"/>
      <c r="BY64" s="1522"/>
      <c r="BZ64" s="1522"/>
      <c r="CA64" s="1522"/>
      <c r="CB64" s="1522"/>
      <c r="CC64" s="1523"/>
    </row>
    <row r="65" spans="2:81" ht="11.1" customHeight="1">
      <c r="B65" s="1524"/>
      <c r="C65" s="1435"/>
      <c r="D65" s="1435"/>
      <c r="E65" s="1435"/>
      <c r="F65" s="3719"/>
      <c r="G65" s="3719"/>
      <c r="H65" s="3719"/>
      <c r="I65" s="3719"/>
      <c r="J65" s="3719"/>
      <c r="K65" s="3719"/>
      <c r="L65" s="3719"/>
      <c r="M65" s="3718" t="s">
        <v>3703</v>
      </c>
      <c r="N65" s="3718"/>
      <c r="O65" s="3718"/>
      <c r="P65" s="3718"/>
      <c r="Q65" s="3718"/>
      <c r="R65" s="3718"/>
      <c r="S65" s="3718"/>
      <c r="T65" s="3718"/>
      <c r="U65" s="3718"/>
      <c r="V65" s="3718"/>
      <c r="W65" s="3718"/>
      <c r="X65" s="3718"/>
      <c r="Y65" s="3718" t="s">
        <v>3704</v>
      </c>
      <c r="Z65" s="3718"/>
      <c r="AA65" s="3718"/>
      <c r="AB65" s="3718"/>
      <c r="AC65" s="3718"/>
      <c r="AD65" s="3718"/>
      <c r="AE65" s="3718"/>
      <c r="AF65" s="3718"/>
      <c r="AG65" s="3718"/>
      <c r="AH65" s="3718"/>
      <c r="AI65" s="3718"/>
      <c r="AJ65" s="3718"/>
      <c r="AK65" s="3718"/>
      <c r="AL65" s="1525"/>
      <c r="AM65" s="1525"/>
      <c r="AN65" s="1435"/>
      <c r="AO65" s="1435"/>
      <c r="AP65" s="1435"/>
      <c r="AQ65" s="1435"/>
      <c r="AR65" s="1435"/>
      <c r="AS65" s="1435"/>
      <c r="AT65" s="1435"/>
      <c r="AU65" s="1435"/>
      <c r="AV65" s="1435"/>
      <c r="AW65" s="1435"/>
      <c r="AX65" s="1435"/>
      <c r="AY65" s="1435"/>
      <c r="AZ65" s="1435"/>
      <c r="BA65" s="1435"/>
      <c r="BB65" s="1435"/>
      <c r="BC65" s="1435"/>
      <c r="BD65" s="1435"/>
      <c r="BE65" s="1435"/>
      <c r="BF65" s="1435"/>
      <c r="BG65" s="1435"/>
      <c r="BH65" s="1435"/>
      <c r="BI65" s="1435"/>
      <c r="BJ65" s="1435"/>
      <c r="BK65" s="1435"/>
      <c r="BL65" s="1435"/>
      <c r="BM65" s="1435"/>
      <c r="BN65" s="1435"/>
      <c r="BO65" s="1435"/>
      <c r="BP65" s="1435"/>
      <c r="BQ65" s="1435"/>
      <c r="BR65" s="1435"/>
      <c r="BS65" s="1435"/>
      <c r="BT65" s="1435"/>
      <c r="BU65" s="1435"/>
      <c r="BV65" s="1435"/>
      <c r="BW65" s="1435"/>
      <c r="BX65" s="1435"/>
      <c r="BY65" s="1435"/>
      <c r="BZ65" s="1435"/>
      <c r="CA65" s="1435"/>
      <c r="CB65" s="1435"/>
      <c r="CC65" s="1523"/>
    </row>
    <row r="66" spans="2:81" ht="11.1" customHeight="1" thickBot="1">
      <c r="B66" s="1524"/>
      <c r="C66" s="1435"/>
      <c r="D66" s="1435"/>
      <c r="E66" s="1435"/>
      <c r="F66" s="3720"/>
      <c r="G66" s="3720"/>
      <c r="H66" s="3720"/>
      <c r="I66" s="3720"/>
      <c r="J66" s="3720"/>
      <c r="K66" s="3720"/>
      <c r="L66" s="3720"/>
      <c r="M66" s="3721" t="s">
        <v>3705</v>
      </c>
      <c r="N66" s="3721"/>
      <c r="O66" s="3721"/>
      <c r="P66" s="3721"/>
      <c r="Q66" s="3721"/>
      <c r="R66" s="3721"/>
      <c r="S66" s="3721" t="s">
        <v>3706</v>
      </c>
      <c r="T66" s="3721"/>
      <c r="U66" s="3721"/>
      <c r="V66" s="3721"/>
      <c r="W66" s="3721"/>
      <c r="X66" s="3721"/>
      <c r="Y66" s="3721" t="s">
        <v>3705</v>
      </c>
      <c r="Z66" s="3721"/>
      <c r="AA66" s="3721"/>
      <c r="AB66" s="3721"/>
      <c r="AC66" s="3721"/>
      <c r="AD66" s="3721"/>
      <c r="AE66" s="3721"/>
      <c r="AF66" s="3721" t="s">
        <v>3706</v>
      </c>
      <c r="AG66" s="3721"/>
      <c r="AH66" s="3721"/>
      <c r="AI66" s="3721"/>
      <c r="AJ66" s="3721"/>
      <c r="AK66" s="3721"/>
      <c r="AL66" s="1525"/>
      <c r="AM66" s="1525"/>
      <c r="AN66" s="1435"/>
      <c r="AO66" s="1435"/>
      <c r="AP66" s="1435"/>
      <c r="AQ66" s="1435"/>
      <c r="AR66" s="1435"/>
      <c r="AS66" s="1435"/>
      <c r="AT66" s="1435"/>
      <c r="AU66" s="1435"/>
      <c r="AV66" s="1435"/>
      <c r="AW66" s="1435"/>
      <c r="AX66" s="1435"/>
      <c r="AY66" s="1435"/>
      <c r="AZ66" s="1435"/>
      <c r="BA66" s="1435"/>
      <c r="BB66" s="1435"/>
      <c r="BC66" s="1435"/>
      <c r="BD66" s="1435"/>
      <c r="BE66" s="1435"/>
      <c r="BF66" s="1435"/>
      <c r="BG66" s="1435"/>
      <c r="BH66" s="1435"/>
      <c r="BI66" s="1435"/>
      <c r="BJ66" s="1435"/>
      <c r="BK66" s="1435"/>
      <c r="BL66" s="1435"/>
      <c r="BM66" s="1435"/>
      <c r="BN66" s="1435"/>
      <c r="BO66" s="1435"/>
      <c r="BP66" s="1435"/>
      <c r="BQ66" s="1435"/>
      <c r="BR66" s="1435"/>
      <c r="BS66" s="1435"/>
      <c r="BT66" s="1435"/>
      <c r="BU66" s="1435"/>
      <c r="BV66" s="1435"/>
      <c r="BW66" s="1435"/>
      <c r="BX66" s="1435"/>
      <c r="BY66" s="1435"/>
      <c r="BZ66" s="1435"/>
      <c r="CA66" s="1435"/>
      <c r="CB66" s="1435"/>
      <c r="CC66" s="1523"/>
    </row>
    <row r="67" spans="2:81" ht="6" customHeight="1" thickTop="1">
      <c r="B67" s="1524"/>
      <c r="C67" s="1435"/>
      <c r="D67" s="1435"/>
      <c r="E67" s="1435"/>
      <c r="F67" s="3711" t="s">
        <v>2583</v>
      </c>
      <c r="G67" s="3712"/>
      <c r="H67" s="3712"/>
      <c r="I67" s="3712"/>
      <c r="J67" s="3712"/>
      <c r="K67" s="3712"/>
      <c r="L67" s="3713"/>
      <c r="M67" s="3717" t="s">
        <v>3707</v>
      </c>
      <c r="N67" s="3717"/>
      <c r="O67" s="3717"/>
      <c r="P67" s="3717"/>
      <c r="Q67" s="3717"/>
      <c r="R67" s="3717"/>
      <c r="S67" s="3717" t="s">
        <v>243</v>
      </c>
      <c r="T67" s="3717"/>
      <c r="U67" s="3717"/>
      <c r="V67" s="3717"/>
      <c r="W67" s="3717"/>
      <c r="X67" s="3717"/>
      <c r="Y67" s="3717" t="s">
        <v>3708</v>
      </c>
      <c r="Z67" s="3717"/>
      <c r="AA67" s="3717"/>
      <c r="AB67" s="3717"/>
      <c r="AC67" s="3717"/>
      <c r="AD67" s="3717"/>
      <c r="AE67" s="3717"/>
      <c r="AF67" s="3717" t="s">
        <v>243</v>
      </c>
      <c r="AG67" s="3717"/>
      <c r="AH67" s="3717"/>
      <c r="AI67" s="3717"/>
      <c r="AJ67" s="3717"/>
      <c r="AK67" s="3717"/>
      <c r="AL67" s="1525"/>
      <c r="AM67" s="1525"/>
      <c r="AN67" s="1435"/>
      <c r="AO67" s="1435"/>
      <c r="AP67" s="1435"/>
      <c r="AQ67" s="1435"/>
      <c r="AR67" s="1435"/>
      <c r="AS67" s="1435"/>
      <c r="AT67" s="1435"/>
      <c r="AU67" s="1435"/>
      <c r="AV67" s="1435"/>
      <c r="AW67" s="1435"/>
      <c r="AX67" s="1435"/>
      <c r="AY67" s="1435"/>
      <c r="AZ67" s="1435"/>
      <c r="BA67" s="1435"/>
      <c r="BB67" s="1435"/>
      <c r="BC67" s="1435"/>
      <c r="BD67" s="1435"/>
      <c r="BE67" s="1435"/>
      <c r="BF67" s="1435"/>
      <c r="BG67" s="1435"/>
      <c r="BH67" s="1435"/>
      <c r="BI67" s="1435"/>
      <c r="BJ67" s="1435"/>
      <c r="BK67" s="1435"/>
      <c r="BL67" s="1435"/>
      <c r="BM67" s="1435"/>
      <c r="BN67" s="1435"/>
      <c r="BO67" s="1435"/>
      <c r="BP67" s="1435"/>
      <c r="BQ67" s="1435"/>
      <c r="BR67" s="1435"/>
      <c r="BS67" s="1435"/>
      <c r="BT67" s="1435"/>
      <c r="BU67" s="1435"/>
      <c r="BV67" s="1435"/>
      <c r="BW67" s="1435"/>
      <c r="BX67" s="1435"/>
      <c r="BY67" s="1435"/>
      <c r="BZ67" s="1435"/>
      <c r="CA67" s="1435"/>
      <c r="CB67" s="1435"/>
      <c r="CC67" s="1523"/>
    </row>
    <row r="68" spans="2:81" ht="6" customHeight="1">
      <c r="B68" s="1524"/>
      <c r="C68" s="1435"/>
      <c r="D68" s="1435"/>
      <c r="E68" s="1435"/>
      <c r="F68" s="3714"/>
      <c r="G68" s="3715"/>
      <c r="H68" s="3715"/>
      <c r="I68" s="3715"/>
      <c r="J68" s="3715"/>
      <c r="K68" s="3715"/>
      <c r="L68" s="3716"/>
      <c r="M68" s="3718"/>
      <c r="N68" s="3718"/>
      <c r="O68" s="3718"/>
      <c r="P68" s="3718"/>
      <c r="Q68" s="3718"/>
      <c r="R68" s="3718"/>
      <c r="S68" s="3718"/>
      <c r="T68" s="3718"/>
      <c r="U68" s="3718"/>
      <c r="V68" s="3718"/>
      <c r="W68" s="3718"/>
      <c r="X68" s="3718"/>
      <c r="Y68" s="3718"/>
      <c r="Z68" s="3718"/>
      <c r="AA68" s="3718"/>
      <c r="AB68" s="3718"/>
      <c r="AC68" s="3718"/>
      <c r="AD68" s="3718"/>
      <c r="AE68" s="3718"/>
      <c r="AF68" s="3718"/>
      <c r="AG68" s="3718"/>
      <c r="AH68" s="3718"/>
      <c r="AI68" s="3718"/>
      <c r="AJ68" s="3718"/>
      <c r="AK68" s="3718"/>
      <c r="AL68" s="1525"/>
      <c r="AM68" s="1525"/>
      <c r="AN68" s="1435"/>
      <c r="AO68" s="1435"/>
      <c r="AP68" s="1435"/>
      <c r="AQ68" s="1435"/>
      <c r="AR68" s="1435"/>
      <c r="AS68" s="1435"/>
      <c r="AT68" s="1435"/>
      <c r="AU68" s="1435"/>
      <c r="AV68" s="1435"/>
      <c r="AW68" s="1435"/>
      <c r="AX68" s="1435"/>
      <c r="AY68" s="1435"/>
      <c r="AZ68" s="1435"/>
      <c r="BA68" s="1435"/>
      <c r="BB68" s="1435"/>
      <c r="BC68" s="1435"/>
      <c r="BD68" s="1435"/>
      <c r="BE68" s="1435"/>
      <c r="BF68" s="1435"/>
      <c r="BG68" s="1435"/>
      <c r="BH68" s="1435"/>
      <c r="BI68" s="1435"/>
      <c r="BJ68" s="1435"/>
      <c r="BK68" s="1435"/>
      <c r="BL68" s="1435"/>
      <c r="BM68" s="1435"/>
      <c r="BN68" s="1435"/>
      <c r="BO68" s="1435"/>
      <c r="BP68" s="1435"/>
      <c r="BQ68" s="1435"/>
      <c r="BR68" s="1435"/>
      <c r="BS68" s="1435"/>
      <c r="BT68" s="1435"/>
      <c r="BU68" s="1435"/>
      <c r="BV68" s="1435"/>
      <c r="BW68" s="1435"/>
      <c r="BX68" s="1435"/>
      <c r="BY68" s="1435"/>
      <c r="BZ68" s="1435"/>
      <c r="CA68" s="1435"/>
      <c r="CB68" s="1435"/>
      <c r="CC68" s="1523"/>
    </row>
    <row r="69" spans="2:81" ht="6" customHeight="1">
      <c r="B69" s="1524"/>
      <c r="C69" s="1435"/>
      <c r="D69" s="1435"/>
      <c r="E69" s="1435"/>
      <c r="F69" s="3718" t="s">
        <v>3709</v>
      </c>
      <c r="G69" s="3718"/>
      <c r="H69" s="3718"/>
      <c r="I69" s="3718"/>
      <c r="J69" s="3718"/>
      <c r="K69" s="3718"/>
      <c r="L69" s="3718"/>
      <c r="M69" s="3718" t="s">
        <v>3707</v>
      </c>
      <c r="N69" s="3718"/>
      <c r="O69" s="3718"/>
      <c r="P69" s="3718"/>
      <c r="Q69" s="3718"/>
      <c r="R69" s="3718"/>
      <c r="S69" s="3718" t="s">
        <v>3710</v>
      </c>
      <c r="T69" s="3718"/>
      <c r="U69" s="3718"/>
      <c r="V69" s="3718"/>
      <c r="W69" s="3718"/>
      <c r="X69" s="3718"/>
      <c r="Y69" s="3718" t="s">
        <v>3711</v>
      </c>
      <c r="Z69" s="3718"/>
      <c r="AA69" s="3718"/>
      <c r="AB69" s="3718"/>
      <c r="AC69" s="3718"/>
      <c r="AD69" s="3718"/>
      <c r="AE69" s="3718"/>
      <c r="AF69" s="3718" t="s">
        <v>3710</v>
      </c>
      <c r="AG69" s="3718"/>
      <c r="AH69" s="3718"/>
      <c r="AI69" s="3718"/>
      <c r="AJ69" s="3718"/>
      <c r="AK69" s="3718"/>
      <c r="AL69" s="1525"/>
      <c r="AM69" s="1525"/>
      <c r="AN69" s="1435"/>
      <c r="AO69" s="1435"/>
      <c r="AP69" s="1435"/>
      <c r="AQ69" s="1435"/>
      <c r="AR69" s="1435"/>
      <c r="AS69" s="1435"/>
      <c r="AT69" s="1435"/>
      <c r="AU69" s="1435"/>
      <c r="AV69" s="1435"/>
      <c r="AW69" s="1435"/>
      <c r="AX69" s="1435"/>
      <c r="AY69" s="1435"/>
      <c r="AZ69" s="1435"/>
      <c r="BA69" s="1435"/>
      <c r="BB69" s="1435"/>
      <c r="BC69" s="1435"/>
      <c r="BD69" s="1435"/>
      <c r="BE69" s="1435"/>
      <c r="BF69" s="1435"/>
      <c r="BG69" s="1435"/>
      <c r="BH69" s="1435"/>
      <c r="BI69" s="1435"/>
      <c r="BJ69" s="1435"/>
      <c r="BK69" s="1435"/>
      <c r="BL69" s="1435"/>
      <c r="BM69" s="1435"/>
      <c r="BN69" s="1435"/>
      <c r="BO69" s="1435"/>
      <c r="BP69" s="1435"/>
      <c r="BQ69" s="1435"/>
      <c r="BR69" s="1435"/>
      <c r="BS69" s="1435"/>
      <c r="BT69" s="1435"/>
      <c r="BU69" s="1435"/>
      <c r="BV69" s="1435"/>
      <c r="BW69" s="1435"/>
      <c r="BX69" s="1435"/>
      <c r="BY69" s="1435"/>
      <c r="BZ69" s="1435"/>
      <c r="CA69" s="1435"/>
      <c r="CB69" s="1435"/>
      <c r="CC69" s="1523"/>
    </row>
    <row r="70" spans="2:81" ht="6" customHeight="1">
      <c r="B70" s="1524"/>
      <c r="C70" s="1435"/>
      <c r="D70" s="1435"/>
      <c r="E70" s="1435"/>
      <c r="F70" s="3718"/>
      <c r="G70" s="3718"/>
      <c r="H70" s="3718"/>
      <c r="I70" s="3718"/>
      <c r="J70" s="3718"/>
      <c r="K70" s="3718"/>
      <c r="L70" s="3718"/>
      <c r="M70" s="3718"/>
      <c r="N70" s="3718"/>
      <c r="O70" s="3718"/>
      <c r="P70" s="3718"/>
      <c r="Q70" s="3718"/>
      <c r="R70" s="3718"/>
      <c r="S70" s="3718"/>
      <c r="T70" s="3718"/>
      <c r="U70" s="3718"/>
      <c r="V70" s="3718"/>
      <c r="W70" s="3718"/>
      <c r="X70" s="3718"/>
      <c r="Y70" s="3718"/>
      <c r="Z70" s="3718"/>
      <c r="AA70" s="3718"/>
      <c r="AB70" s="3718"/>
      <c r="AC70" s="3718"/>
      <c r="AD70" s="3718"/>
      <c r="AE70" s="3718"/>
      <c r="AF70" s="3718"/>
      <c r="AG70" s="3718"/>
      <c r="AH70" s="3718"/>
      <c r="AI70" s="3718"/>
      <c r="AJ70" s="3718"/>
      <c r="AK70" s="3718"/>
      <c r="AL70" s="1525"/>
      <c r="AM70" s="1525"/>
      <c r="AN70" s="1435"/>
      <c r="AO70" s="1435"/>
      <c r="AP70" s="1435"/>
      <c r="AQ70" s="1435"/>
      <c r="AR70" s="1435"/>
      <c r="AS70" s="1435"/>
      <c r="AT70" s="1435"/>
      <c r="AU70" s="1435"/>
      <c r="AV70" s="1435"/>
      <c r="AW70" s="1435"/>
      <c r="AX70" s="1435"/>
      <c r="AY70" s="1435"/>
      <c r="AZ70" s="1435"/>
      <c r="BA70" s="1435"/>
      <c r="BB70" s="1435"/>
      <c r="BC70" s="1435"/>
      <c r="BD70" s="1435"/>
      <c r="BE70" s="1435"/>
      <c r="BF70" s="1435"/>
      <c r="BG70" s="1435"/>
      <c r="BH70" s="1435"/>
      <c r="BI70" s="1435"/>
      <c r="BJ70" s="1435"/>
      <c r="BK70" s="1435"/>
      <c r="BL70" s="1435"/>
      <c r="BM70" s="1435"/>
      <c r="BN70" s="1435"/>
      <c r="BO70" s="1435"/>
      <c r="BP70" s="1435"/>
      <c r="BQ70" s="1435"/>
      <c r="BR70" s="1435"/>
      <c r="BS70" s="1435"/>
      <c r="BT70" s="1435"/>
      <c r="BU70" s="1435"/>
      <c r="BV70" s="1435"/>
      <c r="BW70" s="1435"/>
      <c r="BX70" s="1435"/>
      <c r="BY70" s="1435"/>
      <c r="BZ70" s="1435"/>
      <c r="CA70" s="1435"/>
      <c r="CB70" s="1435"/>
      <c r="CC70" s="1523"/>
    </row>
    <row r="71" spans="2:81" ht="4.5" customHeight="1">
      <c r="B71" s="1524"/>
      <c r="C71" s="1435"/>
      <c r="D71" s="1435"/>
      <c r="E71" s="1435"/>
      <c r="F71" s="1525"/>
      <c r="G71" s="1525"/>
      <c r="H71" s="1525"/>
      <c r="I71" s="1525"/>
      <c r="J71" s="1525"/>
      <c r="K71" s="1525"/>
      <c r="L71" s="1525"/>
      <c r="M71" s="1525"/>
      <c r="N71" s="1525"/>
      <c r="O71" s="1525"/>
      <c r="P71" s="1525"/>
      <c r="Q71" s="1525"/>
      <c r="R71" s="1525"/>
      <c r="S71" s="1525"/>
      <c r="T71" s="1525"/>
      <c r="U71" s="1525"/>
      <c r="V71" s="1525"/>
      <c r="W71" s="1525"/>
      <c r="X71" s="1525"/>
      <c r="Y71" s="1525"/>
      <c r="Z71" s="1525"/>
      <c r="AA71" s="1525"/>
      <c r="AB71" s="1525"/>
      <c r="AC71" s="1525"/>
      <c r="AD71" s="1525"/>
      <c r="AE71" s="1525"/>
      <c r="AF71" s="1525"/>
      <c r="AG71" s="1525"/>
      <c r="AH71" s="1525"/>
      <c r="AI71" s="1525"/>
      <c r="AJ71" s="1525"/>
      <c r="AK71" s="1525"/>
      <c r="AL71" s="1525"/>
      <c r="AM71" s="1525"/>
      <c r="AN71" s="1435"/>
      <c r="AO71" s="1435"/>
      <c r="AP71" s="1435"/>
      <c r="AQ71" s="1435"/>
      <c r="AR71" s="1435"/>
      <c r="AS71" s="1435"/>
      <c r="AT71" s="1435"/>
      <c r="AU71" s="1435"/>
      <c r="AV71" s="1435"/>
      <c r="AW71" s="1435"/>
      <c r="AX71" s="1435"/>
      <c r="AY71" s="1435"/>
      <c r="AZ71" s="1435"/>
      <c r="BA71" s="1435"/>
      <c r="BB71" s="1435"/>
      <c r="BC71" s="1435"/>
      <c r="BD71" s="1435"/>
      <c r="BE71" s="1435"/>
      <c r="BF71" s="1435"/>
      <c r="BG71" s="1435"/>
      <c r="BH71" s="1435"/>
      <c r="BI71" s="1435"/>
      <c r="BJ71" s="1435"/>
      <c r="BK71" s="1435"/>
      <c r="BL71" s="1435"/>
      <c r="BM71" s="1435"/>
      <c r="BN71" s="1435"/>
      <c r="BO71" s="1435"/>
      <c r="BP71" s="1435"/>
      <c r="BQ71" s="1435"/>
      <c r="BR71" s="1435"/>
      <c r="BS71" s="1435"/>
      <c r="BT71" s="1435"/>
      <c r="BU71" s="1435"/>
      <c r="BV71" s="1435"/>
      <c r="BW71" s="1435"/>
      <c r="BX71" s="1435"/>
      <c r="BY71" s="1435"/>
      <c r="BZ71" s="1435"/>
      <c r="CA71" s="1435"/>
      <c r="CB71" s="1435"/>
      <c r="CC71" s="1523"/>
    </row>
    <row r="72" spans="2:81" ht="24.6" customHeight="1">
      <c r="B72" s="3707">
        <v>2</v>
      </c>
      <c r="C72" s="3708"/>
      <c r="D72" s="3709" t="s">
        <v>4421</v>
      </c>
      <c r="E72" s="3709"/>
      <c r="F72" s="3709"/>
      <c r="G72" s="3709"/>
      <c r="H72" s="3709"/>
      <c r="I72" s="3709"/>
      <c r="J72" s="3709"/>
      <c r="K72" s="3709"/>
      <c r="L72" s="3709"/>
      <c r="M72" s="3709"/>
      <c r="N72" s="3709"/>
      <c r="O72" s="3709"/>
      <c r="P72" s="3709"/>
      <c r="Q72" s="3709"/>
      <c r="R72" s="3709"/>
      <c r="S72" s="3709"/>
      <c r="T72" s="3709"/>
      <c r="U72" s="3709"/>
      <c r="V72" s="3709"/>
      <c r="W72" s="3709"/>
      <c r="X72" s="3709"/>
      <c r="Y72" s="3709"/>
      <c r="Z72" s="3709"/>
      <c r="AA72" s="3709"/>
      <c r="AB72" s="3709"/>
      <c r="AC72" s="3709"/>
      <c r="AD72" s="3709"/>
      <c r="AE72" s="3709"/>
      <c r="AF72" s="3709"/>
      <c r="AG72" s="3709"/>
      <c r="AH72" s="3709"/>
      <c r="AI72" s="3709"/>
      <c r="AJ72" s="3709"/>
      <c r="AK72" s="3709"/>
      <c r="AL72" s="3709"/>
      <c r="AM72" s="3709"/>
      <c r="AN72" s="3709"/>
      <c r="AO72" s="3709"/>
      <c r="AP72" s="3709"/>
      <c r="AQ72" s="3709"/>
      <c r="AR72" s="3709"/>
      <c r="AS72" s="3709"/>
      <c r="AT72" s="3709"/>
      <c r="AU72" s="3709"/>
      <c r="AV72" s="3709"/>
      <c r="AW72" s="3709"/>
      <c r="AX72" s="3709"/>
      <c r="AY72" s="3709"/>
      <c r="AZ72" s="3709"/>
      <c r="BA72" s="3709"/>
      <c r="BB72" s="3709"/>
      <c r="BC72" s="3709"/>
      <c r="BD72" s="3709"/>
      <c r="BE72" s="3709"/>
      <c r="BF72" s="3709"/>
      <c r="BG72" s="3709"/>
      <c r="BH72" s="3709"/>
      <c r="BI72" s="3709"/>
      <c r="BJ72" s="3709"/>
      <c r="BK72" s="3709"/>
      <c r="BL72" s="3709"/>
      <c r="BM72" s="3709"/>
      <c r="BN72" s="3709"/>
      <c r="BO72" s="3709"/>
      <c r="BP72" s="3709"/>
      <c r="BQ72" s="3709"/>
      <c r="BR72" s="3709"/>
      <c r="BS72" s="3709"/>
      <c r="BT72" s="3709"/>
      <c r="BU72" s="3709"/>
      <c r="BV72" s="3709"/>
      <c r="BW72" s="3709"/>
      <c r="BX72" s="3709"/>
      <c r="BY72" s="3709"/>
      <c r="BZ72" s="3709"/>
      <c r="CA72" s="3709"/>
      <c r="CB72" s="3709"/>
      <c r="CC72" s="3710"/>
    </row>
    <row r="73" spans="2:81" ht="13.5">
      <c r="B73" s="3707">
        <v>3</v>
      </c>
      <c r="C73" s="3708"/>
      <c r="D73" s="3709" t="s">
        <v>4794</v>
      </c>
      <c r="E73" s="3709"/>
      <c r="F73" s="3709"/>
      <c r="G73" s="3709"/>
      <c r="H73" s="3709"/>
      <c r="I73" s="3709"/>
      <c r="J73" s="3709"/>
      <c r="K73" s="3709"/>
      <c r="L73" s="3709"/>
      <c r="M73" s="3709"/>
      <c r="N73" s="3709"/>
      <c r="O73" s="3709"/>
      <c r="P73" s="3709"/>
      <c r="Q73" s="3709"/>
      <c r="R73" s="3709"/>
      <c r="S73" s="3709"/>
      <c r="T73" s="3709"/>
      <c r="U73" s="3709"/>
      <c r="V73" s="3709"/>
      <c r="W73" s="3709"/>
      <c r="X73" s="3709"/>
      <c r="Y73" s="3709"/>
      <c r="Z73" s="3709"/>
      <c r="AA73" s="3709"/>
      <c r="AB73" s="3709"/>
      <c r="AC73" s="3709"/>
      <c r="AD73" s="3709"/>
      <c r="AE73" s="3709"/>
      <c r="AF73" s="3709"/>
      <c r="AG73" s="3709"/>
      <c r="AH73" s="3709"/>
      <c r="AI73" s="3709"/>
      <c r="AJ73" s="3709"/>
      <c r="AK73" s="3709"/>
      <c r="AL73" s="3709"/>
      <c r="AM73" s="3709"/>
      <c r="AN73" s="3709"/>
      <c r="AO73" s="3709"/>
      <c r="AP73" s="3709"/>
      <c r="AQ73" s="3709"/>
      <c r="AR73" s="3709"/>
      <c r="AS73" s="3709"/>
      <c r="AT73" s="3709"/>
      <c r="AU73" s="3709"/>
      <c r="AV73" s="3709"/>
      <c r="AW73" s="3709"/>
      <c r="AX73" s="3709"/>
      <c r="AY73" s="3709"/>
      <c r="AZ73" s="3709"/>
      <c r="BA73" s="3709"/>
      <c r="BB73" s="3709"/>
      <c r="BC73" s="3709"/>
      <c r="BD73" s="3709"/>
      <c r="BE73" s="3709"/>
      <c r="BF73" s="3709"/>
      <c r="BG73" s="3709"/>
      <c r="BH73" s="3709"/>
      <c r="BI73" s="3709"/>
      <c r="BJ73" s="3709"/>
      <c r="BK73" s="3709"/>
      <c r="BL73" s="3709"/>
      <c r="BM73" s="3709"/>
      <c r="BN73" s="3709"/>
      <c r="BO73" s="3709"/>
      <c r="BP73" s="3709"/>
      <c r="BQ73" s="3709"/>
      <c r="BR73" s="3709"/>
      <c r="BS73" s="3709"/>
      <c r="BT73" s="3709"/>
      <c r="BU73" s="3709"/>
      <c r="BV73" s="3709"/>
      <c r="BW73" s="3709"/>
      <c r="BX73" s="3709"/>
      <c r="BY73" s="3709"/>
      <c r="BZ73" s="3709"/>
      <c r="CA73" s="3709"/>
      <c r="CB73" s="3709"/>
      <c r="CC73" s="3710"/>
    </row>
    <row r="74" spans="2:81" ht="11.45" customHeight="1">
      <c r="B74" s="3707">
        <v>4</v>
      </c>
      <c r="C74" s="3708"/>
      <c r="D74" s="3703" t="s">
        <v>4804</v>
      </c>
      <c r="E74" s="3703"/>
      <c r="F74" s="3703"/>
      <c r="G74" s="3703"/>
      <c r="H74" s="3703"/>
      <c r="I74" s="3703"/>
      <c r="J74" s="3703"/>
      <c r="K74" s="3703"/>
      <c r="L74" s="3703"/>
      <c r="M74" s="3703"/>
      <c r="N74" s="3703"/>
      <c r="O74" s="3703"/>
      <c r="P74" s="3703"/>
      <c r="Q74" s="3703"/>
      <c r="R74" s="3703"/>
      <c r="S74" s="3703"/>
      <c r="T74" s="3703"/>
      <c r="U74" s="3703"/>
      <c r="V74" s="3703"/>
      <c r="W74" s="3703"/>
      <c r="X74" s="3703"/>
      <c r="Y74" s="3703"/>
      <c r="Z74" s="3703"/>
      <c r="AA74" s="3703"/>
      <c r="AB74" s="3703"/>
      <c r="AC74" s="3703"/>
      <c r="AD74" s="3703"/>
      <c r="AE74" s="3703"/>
      <c r="AF74" s="3703"/>
      <c r="AG74" s="3703"/>
      <c r="AH74" s="3703"/>
      <c r="AI74" s="3703"/>
      <c r="AJ74" s="3703"/>
      <c r="AK74" s="3703"/>
      <c r="AL74" s="3703"/>
      <c r="AM74" s="3703"/>
      <c r="AN74" s="3703"/>
      <c r="AO74" s="3703"/>
      <c r="AP74" s="3703"/>
      <c r="AQ74" s="3703"/>
      <c r="AR74" s="3703"/>
      <c r="AS74" s="3703"/>
      <c r="AT74" s="3703"/>
      <c r="AU74" s="3703"/>
      <c r="AV74" s="3703"/>
      <c r="AW74" s="3703"/>
      <c r="AX74" s="3703"/>
      <c r="AY74" s="3703"/>
      <c r="AZ74" s="3703"/>
      <c r="BA74" s="3703"/>
      <c r="BB74" s="3703"/>
      <c r="BC74" s="3703"/>
      <c r="BD74" s="3703"/>
      <c r="BE74" s="3703"/>
      <c r="BF74" s="3703"/>
      <c r="BG74" s="3703"/>
      <c r="BH74" s="3703"/>
      <c r="BI74" s="3703"/>
      <c r="BJ74" s="3703"/>
      <c r="BK74" s="3703"/>
      <c r="BL74" s="3703"/>
      <c r="BM74" s="3703"/>
      <c r="BN74" s="3703"/>
      <c r="BO74" s="3703"/>
      <c r="BP74" s="3703"/>
      <c r="BQ74" s="3703"/>
      <c r="BR74" s="3703"/>
      <c r="BS74" s="3703"/>
      <c r="BT74" s="3703"/>
      <c r="BU74" s="3703"/>
      <c r="BV74" s="3703"/>
      <c r="BW74" s="3703"/>
      <c r="BX74" s="3703"/>
      <c r="BY74" s="3703"/>
      <c r="BZ74" s="3703"/>
      <c r="CA74" s="3703"/>
      <c r="CB74" s="3703"/>
      <c r="CC74" s="3704"/>
    </row>
    <row r="75" spans="2:81" ht="4.5" customHeight="1">
      <c r="B75" s="3667"/>
      <c r="C75" s="3668"/>
      <c r="D75" s="3668"/>
      <c r="E75" s="3668"/>
      <c r="F75" s="3668"/>
      <c r="G75" s="3668"/>
      <c r="H75" s="3668"/>
      <c r="I75" s="3668"/>
      <c r="J75" s="3668"/>
      <c r="K75" s="3668"/>
      <c r="L75" s="3668"/>
      <c r="M75" s="3668"/>
      <c r="N75" s="3668"/>
      <c r="O75" s="3668"/>
      <c r="P75" s="3668"/>
      <c r="Q75" s="3668"/>
      <c r="R75" s="3668"/>
      <c r="S75" s="3668"/>
      <c r="T75" s="3668"/>
      <c r="U75" s="3668"/>
      <c r="V75" s="3668"/>
      <c r="W75" s="3668"/>
      <c r="X75" s="3668"/>
      <c r="Y75" s="3668"/>
      <c r="Z75" s="3668"/>
      <c r="AA75" s="3668"/>
      <c r="AB75" s="3668"/>
      <c r="AC75" s="3668"/>
      <c r="AD75" s="3668"/>
      <c r="AE75" s="3668"/>
      <c r="AF75" s="3668"/>
      <c r="AG75" s="3668"/>
      <c r="AH75" s="3668"/>
      <c r="AI75" s="3668"/>
      <c r="AJ75" s="3668"/>
      <c r="AK75" s="3668"/>
      <c r="AL75" s="3668"/>
      <c r="AM75" s="3668"/>
      <c r="AN75" s="3668"/>
      <c r="AO75" s="3668"/>
      <c r="AP75" s="3668"/>
      <c r="AQ75" s="3668"/>
      <c r="AR75" s="3668"/>
      <c r="AS75" s="3668"/>
      <c r="AT75" s="3668"/>
      <c r="AU75" s="3668"/>
      <c r="AV75" s="3668"/>
      <c r="AW75" s="3668"/>
      <c r="AX75" s="3668"/>
      <c r="AY75" s="3668"/>
      <c r="AZ75" s="3668"/>
      <c r="BA75" s="3668"/>
      <c r="BB75" s="3668"/>
      <c r="BC75" s="3668"/>
      <c r="BD75" s="3668"/>
      <c r="BE75" s="3668"/>
      <c r="BF75" s="3668"/>
      <c r="BG75" s="3668"/>
      <c r="BH75" s="3668"/>
      <c r="BI75" s="3668"/>
      <c r="BJ75" s="3668"/>
      <c r="BK75" s="3668"/>
      <c r="BL75" s="3668"/>
      <c r="BM75" s="3668"/>
      <c r="BN75" s="3668"/>
      <c r="BO75" s="3668"/>
      <c r="BP75" s="3668"/>
      <c r="BQ75" s="3668"/>
      <c r="BR75" s="3668"/>
      <c r="BS75" s="3668"/>
      <c r="BT75" s="3668"/>
      <c r="BU75" s="3668"/>
      <c r="BV75" s="3668"/>
      <c r="BW75" s="3668"/>
      <c r="BX75" s="1526"/>
      <c r="BY75" s="1526"/>
      <c r="BZ75" s="1526"/>
      <c r="CA75" s="1526"/>
      <c r="CB75" s="1526"/>
      <c r="CC75" s="1523"/>
    </row>
    <row r="76" spans="2:81" ht="11.45" customHeight="1">
      <c r="B76" s="3667" t="s">
        <v>2584</v>
      </c>
      <c r="C76" s="3668"/>
      <c r="D76" s="3668"/>
      <c r="E76" s="3668"/>
      <c r="F76" s="3668"/>
      <c r="G76" s="3668"/>
      <c r="H76" s="3668"/>
      <c r="I76" s="3668"/>
      <c r="J76" s="3668"/>
      <c r="K76" s="3668"/>
      <c r="L76" s="3668"/>
      <c r="M76" s="3668"/>
      <c r="N76" s="3668"/>
      <c r="O76" s="3668"/>
      <c r="P76" s="3668"/>
      <c r="Q76" s="3668"/>
      <c r="R76" s="3668"/>
      <c r="S76" s="3668"/>
      <c r="T76" s="3668"/>
      <c r="U76" s="3668"/>
      <c r="V76" s="3668"/>
      <c r="W76" s="3668"/>
      <c r="X76" s="3668"/>
      <c r="Y76" s="3668"/>
      <c r="Z76" s="3668"/>
      <c r="AA76" s="3668"/>
      <c r="AB76" s="3668"/>
      <c r="AC76" s="3668"/>
      <c r="AD76" s="3668"/>
      <c r="AE76" s="3668"/>
      <c r="AF76" s="3668"/>
      <c r="AG76" s="3668"/>
      <c r="AH76" s="3668"/>
      <c r="AI76" s="3668"/>
      <c r="AJ76" s="3668"/>
      <c r="AK76" s="3668"/>
      <c r="AL76" s="3668"/>
      <c r="AM76" s="3668"/>
      <c r="AN76" s="3668"/>
      <c r="AO76" s="3668"/>
      <c r="AP76" s="3668"/>
      <c r="AQ76" s="3668"/>
      <c r="AR76" s="3668"/>
      <c r="AS76" s="3668"/>
      <c r="AT76" s="3668"/>
      <c r="AU76" s="3668"/>
      <c r="AV76" s="3668"/>
      <c r="AW76" s="3668"/>
      <c r="AX76" s="3668"/>
      <c r="AY76" s="3668"/>
      <c r="AZ76" s="3668"/>
      <c r="BA76" s="3668"/>
      <c r="BB76" s="3668"/>
      <c r="BC76" s="3668"/>
      <c r="BD76" s="3668"/>
      <c r="BE76" s="3668"/>
      <c r="BF76" s="3668"/>
      <c r="BG76" s="3668"/>
      <c r="BH76" s="3668"/>
      <c r="BI76" s="3668"/>
      <c r="BJ76" s="3668"/>
      <c r="BK76" s="3668"/>
      <c r="BL76" s="3668"/>
      <c r="BM76" s="3668"/>
      <c r="BN76" s="3668"/>
      <c r="BO76" s="3668"/>
      <c r="BP76" s="3668"/>
      <c r="BQ76" s="3668"/>
      <c r="BR76" s="3668"/>
      <c r="BS76" s="3668"/>
      <c r="BT76" s="3668"/>
      <c r="BU76" s="3668"/>
      <c r="BV76" s="3668"/>
      <c r="BW76" s="3668"/>
      <c r="BX76" s="1526"/>
      <c r="BY76" s="1526"/>
      <c r="BZ76" s="1526"/>
      <c r="CA76" s="1526"/>
      <c r="CB76" s="1526"/>
      <c r="CC76" s="1523"/>
    </row>
    <row r="77" spans="2:81" ht="11.45" customHeight="1">
      <c r="B77" s="1520"/>
      <c r="C77" s="3668" t="s">
        <v>3712</v>
      </c>
      <c r="D77" s="3668"/>
      <c r="E77" s="3668"/>
      <c r="F77" s="3668"/>
      <c r="G77" s="3668"/>
      <c r="H77" s="3668"/>
      <c r="I77" s="3668"/>
      <c r="J77" s="3668"/>
      <c r="K77" s="3668"/>
      <c r="L77" s="3668"/>
      <c r="M77" s="3668"/>
      <c r="N77" s="3668"/>
      <c r="O77" s="3668"/>
      <c r="P77" s="3668"/>
      <c r="Q77" s="3668"/>
      <c r="R77" s="3668"/>
      <c r="S77" s="3668"/>
      <c r="T77" s="3668"/>
      <c r="U77" s="3668"/>
      <c r="V77" s="3668"/>
      <c r="W77" s="3668"/>
      <c r="X77" s="3668"/>
      <c r="Y77" s="3668"/>
      <c r="Z77" s="3668"/>
      <c r="AA77" s="3668"/>
      <c r="AB77" s="3668"/>
      <c r="AC77" s="3668"/>
      <c r="AD77" s="3668"/>
      <c r="AE77" s="3668"/>
      <c r="AF77" s="3668"/>
      <c r="AG77" s="3668"/>
      <c r="AH77" s="3668"/>
      <c r="AI77" s="3668"/>
      <c r="AJ77" s="3668"/>
      <c r="AK77" s="3668"/>
      <c r="AL77" s="3668"/>
      <c r="AM77" s="3668"/>
      <c r="AN77" s="3668"/>
      <c r="AO77" s="3668"/>
      <c r="AP77" s="3668"/>
      <c r="AQ77" s="3668"/>
      <c r="AR77" s="3668"/>
      <c r="AS77" s="3668"/>
      <c r="AT77" s="3668"/>
      <c r="AU77" s="3668"/>
      <c r="AV77" s="3668"/>
      <c r="AW77" s="3668"/>
      <c r="AX77" s="3668"/>
      <c r="AY77" s="3668"/>
      <c r="AZ77" s="3668"/>
      <c r="BA77" s="3668"/>
      <c r="BB77" s="3668"/>
      <c r="BC77" s="3668"/>
      <c r="BD77" s="3668"/>
      <c r="BE77" s="3668"/>
      <c r="BF77" s="3668"/>
      <c r="BG77" s="3668"/>
      <c r="BH77" s="3668"/>
      <c r="BI77" s="3668"/>
      <c r="BJ77" s="3668"/>
      <c r="BK77" s="3668"/>
      <c r="BL77" s="3668"/>
      <c r="BM77" s="3668"/>
      <c r="BN77" s="3668"/>
      <c r="BO77" s="3668"/>
      <c r="BP77" s="3668"/>
      <c r="BQ77" s="3668"/>
      <c r="BR77" s="3668"/>
      <c r="BS77" s="3668"/>
      <c r="BT77" s="3668"/>
      <c r="BU77" s="3668"/>
      <c r="BV77" s="1522"/>
      <c r="BW77" s="1522"/>
      <c r="BX77" s="1522"/>
      <c r="BY77" s="1522"/>
      <c r="BZ77" s="1522"/>
      <c r="CA77" s="1522"/>
      <c r="CB77" s="1522"/>
      <c r="CC77" s="1523"/>
    </row>
    <row r="78" spans="2:81" ht="11.45" customHeight="1">
      <c r="B78" s="1520"/>
      <c r="C78" s="1522"/>
      <c r="D78" s="3695" t="s">
        <v>4422</v>
      </c>
      <c r="E78" s="3695"/>
      <c r="F78" s="3695"/>
      <c r="G78" s="3695"/>
      <c r="H78" s="3695"/>
      <c r="I78" s="3695"/>
      <c r="J78" s="3695"/>
      <c r="K78" s="3695"/>
      <c r="L78" s="3695"/>
      <c r="M78" s="3695"/>
      <c r="N78" s="3695"/>
      <c r="O78" s="3695"/>
      <c r="P78" s="3695"/>
      <c r="Q78" s="3695"/>
      <c r="R78" s="3695"/>
      <c r="S78" s="3695"/>
      <c r="T78" s="3695"/>
      <c r="U78" s="3695"/>
      <c r="V78" s="3695"/>
      <c r="W78" s="3695"/>
      <c r="X78" s="3695"/>
      <c r="Y78" s="3695"/>
      <c r="Z78" s="3695"/>
      <c r="AA78" s="3695"/>
      <c r="AB78" s="3695"/>
      <c r="AC78" s="3695"/>
      <c r="AD78" s="3695"/>
      <c r="AE78" s="3695"/>
      <c r="AF78" s="3695"/>
      <c r="AG78" s="3695"/>
      <c r="AH78" s="3695"/>
      <c r="AI78" s="3695"/>
      <c r="AJ78" s="3695"/>
      <c r="AK78" s="3695"/>
      <c r="AL78" s="3695"/>
      <c r="AM78" s="3695"/>
      <c r="AN78" s="3695"/>
      <c r="AO78" s="3695"/>
      <c r="AP78" s="3695"/>
      <c r="AQ78" s="3695"/>
      <c r="AR78" s="3695"/>
      <c r="AS78" s="3695"/>
      <c r="AT78" s="3695"/>
      <c r="AU78" s="3695"/>
      <c r="AV78" s="3695"/>
      <c r="AW78" s="3695"/>
      <c r="AX78" s="3695"/>
      <c r="AY78" s="3695"/>
      <c r="AZ78" s="3695"/>
      <c r="BA78" s="3695"/>
      <c r="BB78" s="3695"/>
      <c r="BC78" s="3695"/>
      <c r="BD78" s="3695"/>
      <c r="BE78" s="3695"/>
      <c r="BF78" s="3695"/>
      <c r="BG78" s="3695"/>
      <c r="BH78" s="3695"/>
      <c r="BI78" s="3695"/>
      <c r="BJ78" s="3695"/>
      <c r="BK78" s="3695"/>
      <c r="BL78" s="3695"/>
      <c r="BM78" s="3695"/>
      <c r="BN78" s="3695"/>
      <c r="BO78" s="3695"/>
      <c r="BP78" s="3695"/>
      <c r="BQ78" s="3695"/>
      <c r="BR78" s="3695"/>
      <c r="BS78" s="3695"/>
      <c r="BT78" s="3695"/>
      <c r="BU78" s="3695"/>
      <c r="BV78" s="3695"/>
      <c r="BW78" s="3695"/>
      <c r="BX78" s="3695"/>
      <c r="BY78" s="3695"/>
      <c r="BZ78" s="3695"/>
      <c r="CA78" s="3695"/>
      <c r="CB78" s="3695"/>
      <c r="CC78" s="3696"/>
    </row>
    <row r="79" spans="2:81" ht="11.45" customHeight="1">
      <c r="B79" s="1520"/>
      <c r="C79" s="3668" t="s">
        <v>3713</v>
      </c>
      <c r="D79" s="3668"/>
      <c r="E79" s="3668"/>
      <c r="F79" s="3668"/>
      <c r="G79" s="3668"/>
      <c r="H79" s="3668"/>
      <c r="I79" s="3668"/>
      <c r="J79" s="3668"/>
      <c r="K79" s="3668"/>
      <c r="L79" s="3668"/>
      <c r="M79" s="3668"/>
      <c r="N79" s="3668"/>
      <c r="O79" s="3668"/>
      <c r="P79" s="3668"/>
      <c r="Q79" s="3668"/>
      <c r="R79" s="3668"/>
      <c r="S79" s="3668"/>
      <c r="T79" s="3668"/>
      <c r="U79" s="3668"/>
      <c r="V79" s="3668"/>
      <c r="W79" s="3668"/>
      <c r="X79" s="3668"/>
      <c r="Y79" s="3668"/>
      <c r="Z79" s="3668"/>
      <c r="AA79" s="3668"/>
      <c r="AB79" s="3668"/>
      <c r="AC79" s="3668"/>
      <c r="AD79" s="3668"/>
      <c r="AE79" s="3668"/>
      <c r="AF79" s="3668"/>
      <c r="AG79" s="3668"/>
      <c r="AH79" s="3668"/>
      <c r="AI79" s="3668"/>
      <c r="AJ79" s="3668"/>
      <c r="AK79" s="3668"/>
      <c r="AL79" s="3668"/>
      <c r="AM79" s="3668"/>
      <c r="AN79" s="3668"/>
      <c r="AO79" s="3668"/>
      <c r="AP79" s="3668"/>
      <c r="AQ79" s="3668"/>
      <c r="AR79" s="3668"/>
      <c r="AS79" s="3668"/>
      <c r="AT79" s="3668"/>
      <c r="AU79" s="3668"/>
      <c r="AV79" s="3668"/>
      <c r="AW79" s="3668"/>
      <c r="AX79" s="3668"/>
      <c r="AY79" s="3668"/>
      <c r="AZ79" s="3668"/>
      <c r="BA79" s="3668"/>
      <c r="BB79" s="3668"/>
      <c r="BC79" s="3668"/>
      <c r="BD79" s="3668"/>
      <c r="BE79" s="3668"/>
      <c r="BF79" s="3668"/>
      <c r="BG79" s="3668"/>
      <c r="BH79" s="3668"/>
      <c r="BI79" s="3668"/>
      <c r="BJ79" s="3668"/>
      <c r="BK79" s="3668"/>
      <c r="BL79" s="3668"/>
      <c r="BM79" s="3668"/>
      <c r="BN79" s="3668"/>
      <c r="BO79" s="3668"/>
      <c r="BP79" s="3668"/>
      <c r="BQ79" s="3668"/>
      <c r="BR79" s="3668"/>
      <c r="BS79" s="3668"/>
      <c r="BT79" s="3668"/>
      <c r="BU79" s="3668"/>
      <c r="BV79" s="1522"/>
      <c r="BW79" s="1522"/>
      <c r="BX79" s="1522"/>
      <c r="BY79" s="1522"/>
      <c r="BZ79" s="1522"/>
      <c r="CA79" s="1522"/>
      <c r="CB79" s="1522"/>
      <c r="CC79" s="1523"/>
    </row>
    <row r="80" spans="2:81" ht="11.45" customHeight="1">
      <c r="B80" s="1520"/>
      <c r="C80" s="1522"/>
      <c r="D80" s="3695" t="s">
        <v>4423</v>
      </c>
      <c r="E80" s="3695"/>
      <c r="F80" s="3695"/>
      <c r="G80" s="3695"/>
      <c r="H80" s="3695"/>
      <c r="I80" s="3695"/>
      <c r="J80" s="3695"/>
      <c r="K80" s="3695"/>
      <c r="L80" s="3695"/>
      <c r="M80" s="3695"/>
      <c r="N80" s="3695"/>
      <c r="O80" s="3695"/>
      <c r="P80" s="3695"/>
      <c r="Q80" s="3695"/>
      <c r="R80" s="3695"/>
      <c r="S80" s="3695"/>
      <c r="T80" s="3695"/>
      <c r="U80" s="3695"/>
      <c r="V80" s="3695"/>
      <c r="W80" s="3695"/>
      <c r="X80" s="3695"/>
      <c r="Y80" s="3695"/>
      <c r="Z80" s="3695"/>
      <c r="AA80" s="3695"/>
      <c r="AB80" s="3695"/>
      <c r="AC80" s="3695"/>
      <c r="AD80" s="3695"/>
      <c r="AE80" s="3695"/>
      <c r="AF80" s="3695"/>
      <c r="AG80" s="3695"/>
      <c r="AH80" s="3695"/>
      <c r="AI80" s="3695"/>
      <c r="AJ80" s="3695"/>
      <c r="AK80" s="3695"/>
      <c r="AL80" s="3695"/>
      <c r="AM80" s="3695"/>
      <c r="AN80" s="3695"/>
      <c r="AO80" s="3695"/>
      <c r="AP80" s="3695"/>
      <c r="AQ80" s="3695"/>
      <c r="AR80" s="3695"/>
      <c r="AS80" s="3695"/>
      <c r="AT80" s="3695"/>
      <c r="AU80" s="3695"/>
      <c r="AV80" s="3695"/>
      <c r="AW80" s="3695"/>
      <c r="AX80" s="3695"/>
      <c r="AY80" s="3695"/>
      <c r="AZ80" s="3695"/>
      <c r="BA80" s="3695"/>
      <c r="BB80" s="3695"/>
      <c r="BC80" s="3695"/>
      <c r="BD80" s="3695"/>
      <c r="BE80" s="3695"/>
      <c r="BF80" s="3695"/>
      <c r="BG80" s="3695"/>
      <c r="BH80" s="3695"/>
      <c r="BI80" s="3695"/>
      <c r="BJ80" s="3695"/>
      <c r="BK80" s="3695"/>
      <c r="BL80" s="3695"/>
      <c r="BM80" s="3695"/>
      <c r="BN80" s="3695"/>
      <c r="BO80" s="3695"/>
      <c r="BP80" s="3695"/>
      <c r="BQ80" s="3695"/>
      <c r="BR80" s="3695"/>
      <c r="BS80" s="3695"/>
      <c r="BT80" s="3695"/>
      <c r="BU80" s="3695"/>
      <c r="BV80" s="3695"/>
      <c r="BW80" s="3695"/>
      <c r="BX80" s="3695"/>
      <c r="BY80" s="3695"/>
      <c r="BZ80" s="3695"/>
      <c r="CA80" s="3695"/>
      <c r="CB80" s="3695"/>
      <c r="CC80" s="3696"/>
    </row>
    <row r="81" spans="2:81" ht="11.45" customHeight="1">
      <c r="B81" s="1520"/>
      <c r="C81" s="1522"/>
      <c r="D81" s="3668" t="s">
        <v>2585</v>
      </c>
      <c r="E81" s="3668"/>
      <c r="F81" s="3668"/>
      <c r="G81" s="3668"/>
      <c r="H81" s="3668"/>
      <c r="I81" s="3668"/>
      <c r="J81" s="3668"/>
      <c r="K81" s="3668"/>
      <c r="L81" s="3668"/>
      <c r="M81" s="3668"/>
      <c r="N81" s="3668"/>
      <c r="O81" s="3668"/>
      <c r="P81" s="3668"/>
      <c r="Q81" s="3668"/>
      <c r="R81" s="3668"/>
      <c r="S81" s="3668"/>
      <c r="T81" s="3668"/>
      <c r="U81" s="3668"/>
      <c r="V81" s="3668"/>
      <c r="W81" s="3668"/>
      <c r="X81" s="3668"/>
      <c r="Y81" s="3668"/>
      <c r="Z81" s="3668"/>
      <c r="AA81" s="3668"/>
      <c r="AB81" s="3668"/>
      <c r="AC81" s="3668"/>
      <c r="AD81" s="3668"/>
      <c r="AE81" s="3668"/>
      <c r="AF81" s="3668"/>
      <c r="AG81" s="3668"/>
      <c r="AH81" s="3668"/>
      <c r="AI81" s="3668"/>
      <c r="AJ81" s="3668"/>
      <c r="AK81" s="3668"/>
      <c r="AL81" s="3668"/>
      <c r="AM81" s="3668"/>
      <c r="AN81" s="3668"/>
      <c r="AO81" s="3668"/>
      <c r="AP81" s="3668"/>
      <c r="AQ81" s="3668"/>
      <c r="AR81" s="3668"/>
      <c r="AS81" s="3668"/>
      <c r="AT81" s="3668"/>
      <c r="AU81" s="3668"/>
      <c r="AV81" s="3668"/>
      <c r="AW81" s="3668"/>
      <c r="AX81" s="3668"/>
      <c r="AY81" s="3668"/>
      <c r="AZ81" s="3668"/>
      <c r="BA81" s="3668"/>
      <c r="BB81" s="3668"/>
      <c r="BC81" s="3668"/>
      <c r="BD81" s="3668"/>
      <c r="BE81" s="3668"/>
      <c r="BF81" s="3668"/>
      <c r="BG81" s="3668"/>
      <c r="BH81" s="3668"/>
      <c r="BI81" s="3668"/>
      <c r="BJ81" s="3668"/>
      <c r="BK81" s="3668"/>
      <c r="BL81" s="3668"/>
      <c r="BM81" s="3668"/>
      <c r="BN81" s="3668"/>
      <c r="BO81" s="3668"/>
      <c r="BP81" s="3668"/>
      <c r="BQ81" s="3668"/>
      <c r="BR81" s="3668"/>
      <c r="BS81" s="3668"/>
      <c r="BT81" s="3668"/>
      <c r="BU81" s="3668"/>
      <c r="BV81" s="1522"/>
      <c r="BW81" s="1522"/>
      <c r="BX81" s="1522"/>
      <c r="BY81" s="1522"/>
      <c r="BZ81" s="1522"/>
      <c r="CA81" s="1522"/>
      <c r="CB81" s="1522"/>
      <c r="CC81" s="1523"/>
    </row>
    <row r="82" spans="2:81" ht="11.45" customHeight="1">
      <c r="B82" s="1520"/>
      <c r="C82" s="3668" t="s">
        <v>3714</v>
      </c>
      <c r="D82" s="3668"/>
      <c r="E82" s="3668"/>
      <c r="F82" s="3668"/>
      <c r="G82" s="3668"/>
      <c r="H82" s="3668"/>
      <c r="I82" s="3668"/>
      <c r="J82" s="3668"/>
      <c r="K82" s="3668"/>
      <c r="L82" s="3668"/>
      <c r="M82" s="3668"/>
      <c r="N82" s="3668"/>
      <c r="O82" s="3668"/>
      <c r="P82" s="3668"/>
      <c r="Q82" s="3668"/>
      <c r="R82" s="3668"/>
      <c r="S82" s="3668"/>
      <c r="T82" s="3668"/>
      <c r="U82" s="3668"/>
      <c r="V82" s="3668"/>
      <c r="W82" s="3668"/>
      <c r="X82" s="3668"/>
      <c r="Y82" s="3668"/>
      <c r="Z82" s="3668"/>
      <c r="AA82" s="3668"/>
      <c r="AB82" s="3668"/>
      <c r="AC82" s="3668"/>
      <c r="AD82" s="3668"/>
      <c r="AE82" s="3668"/>
      <c r="AF82" s="3668"/>
      <c r="AG82" s="3668"/>
      <c r="AH82" s="3668"/>
      <c r="AI82" s="3668"/>
      <c r="AJ82" s="3668"/>
      <c r="AK82" s="3668"/>
      <c r="AL82" s="3668"/>
      <c r="AM82" s="3668"/>
      <c r="AN82" s="3668"/>
      <c r="AO82" s="3668"/>
      <c r="AP82" s="3668"/>
      <c r="AQ82" s="3668"/>
      <c r="AR82" s="3668"/>
      <c r="AS82" s="3668"/>
      <c r="AT82" s="3668"/>
      <c r="AU82" s="3668"/>
      <c r="AV82" s="3668"/>
      <c r="AW82" s="3668"/>
      <c r="AX82" s="3668"/>
      <c r="AY82" s="3668"/>
      <c r="AZ82" s="3668"/>
      <c r="BA82" s="3668"/>
      <c r="BB82" s="3668"/>
      <c r="BC82" s="3668"/>
      <c r="BD82" s="3668"/>
      <c r="BE82" s="3668"/>
      <c r="BF82" s="3668"/>
      <c r="BG82" s="3668"/>
      <c r="BH82" s="3668"/>
      <c r="BI82" s="3668"/>
      <c r="BJ82" s="3668"/>
      <c r="BK82" s="3668"/>
      <c r="BL82" s="3668"/>
      <c r="BM82" s="3668"/>
      <c r="BN82" s="3668"/>
      <c r="BO82" s="3668"/>
      <c r="BP82" s="3668"/>
      <c r="BQ82" s="3668"/>
      <c r="BR82" s="3668"/>
      <c r="BS82" s="3668"/>
      <c r="BT82" s="3668"/>
      <c r="BU82" s="3668"/>
      <c r="BV82" s="1522"/>
      <c r="BW82" s="1522"/>
      <c r="BX82" s="1522"/>
      <c r="BY82" s="1522"/>
      <c r="BZ82" s="1522"/>
      <c r="CA82" s="1522"/>
      <c r="CB82" s="1522"/>
      <c r="CC82" s="1523"/>
    </row>
    <row r="83" spans="2:81" ht="11.45" customHeight="1">
      <c r="B83" s="1520"/>
      <c r="C83" s="1522"/>
      <c r="D83" s="1435"/>
      <c r="E83" s="3668" t="s">
        <v>3733</v>
      </c>
      <c r="F83" s="3668"/>
      <c r="G83" s="3668"/>
      <c r="H83" s="3668"/>
      <c r="I83" s="3668"/>
      <c r="J83" s="3668"/>
      <c r="K83" s="3668"/>
      <c r="L83" s="3668"/>
      <c r="M83" s="3668"/>
      <c r="N83" s="3668"/>
      <c r="O83" s="3668"/>
      <c r="P83" s="3668"/>
      <c r="Q83" s="3668"/>
      <c r="R83" s="3668"/>
      <c r="S83" s="3668"/>
      <c r="T83" s="3668"/>
      <c r="U83" s="3668"/>
      <c r="V83" s="3668"/>
      <c r="W83" s="3668"/>
      <c r="X83" s="3668"/>
      <c r="Y83" s="3668"/>
      <c r="Z83" s="3668"/>
      <c r="AA83" s="3668"/>
      <c r="AB83" s="3668"/>
      <c r="AC83" s="3668"/>
      <c r="AD83" s="3668"/>
      <c r="AE83" s="3668"/>
      <c r="AF83" s="3668"/>
      <c r="AG83" s="3668"/>
      <c r="AH83" s="3668"/>
      <c r="AI83" s="3668"/>
      <c r="AJ83" s="3668"/>
      <c r="AK83" s="3668"/>
      <c r="AL83" s="3668"/>
      <c r="AM83" s="3668"/>
      <c r="AN83" s="3668"/>
      <c r="AO83" s="3668"/>
      <c r="AP83" s="3668"/>
      <c r="AQ83" s="3668"/>
      <c r="AR83" s="3668"/>
      <c r="AS83" s="3668"/>
      <c r="AT83" s="3668"/>
      <c r="AU83" s="3668"/>
      <c r="AV83" s="3668"/>
      <c r="AW83" s="3668"/>
      <c r="AX83" s="3668"/>
      <c r="AY83" s="3668"/>
      <c r="AZ83" s="3668"/>
      <c r="BA83" s="3668"/>
      <c r="BB83" s="3668"/>
      <c r="BC83" s="3668"/>
      <c r="BD83" s="3668"/>
      <c r="BE83" s="3668"/>
      <c r="BF83" s="3668"/>
      <c r="BG83" s="3668"/>
      <c r="BH83" s="3668"/>
      <c r="BI83" s="3668"/>
      <c r="BJ83" s="3668"/>
      <c r="BK83" s="3668"/>
      <c r="BL83" s="3668"/>
      <c r="BM83" s="3668"/>
      <c r="BN83" s="3668"/>
      <c r="BO83" s="3668"/>
      <c r="BP83" s="3668"/>
      <c r="BQ83" s="3668"/>
      <c r="BR83" s="3668"/>
      <c r="BS83" s="3668"/>
      <c r="BT83" s="3668"/>
      <c r="BU83" s="3668"/>
      <c r="BV83" s="1522"/>
      <c r="BW83" s="1522"/>
      <c r="BX83" s="1522"/>
      <c r="BY83" s="1522"/>
      <c r="BZ83" s="1522"/>
      <c r="CA83" s="1522"/>
      <c r="CB83" s="1522"/>
      <c r="CC83" s="1523"/>
    </row>
    <row r="84" spans="2:81" ht="11.45" customHeight="1">
      <c r="B84" s="1520"/>
      <c r="C84" s="1522"/>
      <c r="D84" s="3668" t="s">
        <v>2586</v>
      </c>
      <c r="E84" s="3668"/>
      <c r="F84" s="3668"/>
      <c r="G84" s="3668"/>
      <c r="H84" s="3668"/>
      <c r="I84" s="3668"/>
      <c r="J84" s="3668"/>
      <c r="K84" s="3668"/>
      <c r="L84" s="3668"/>
      <c r="M84" s="3668"/>
      <c r="N84" s="3668"/>
      <c r="O84" s="3668"/>
      <c r="P84" s="3668"/>
      <c r="Q84" s="3668"/>
      <c r="R84" s="3668"/>
      <c r="S84" s="3668"/>
      <c r="T84" s="3668"/>
      <c r="U84" s="3668"/>
      <c r="V84" s="3668"/>
      <c r="W84" s="3668"/>
      <c r="X84" s="3668"/>
      <c r="Y84" s="3668"/>
      <c r="Z84" s="3668"/>
      <c r="AA84" s="3668"/>
      <c r="AB84" s="3668"/>
      <c r="AC84" s="3668"/>
      <c r="AD84" s="3668"/>
      <c r="AE84" s="3668"/>
      <c r="AF84" s="3668"/>
      <c r="AG84" s="3668"/>
      <c r="AH84" s="3668"/>
      <c r="AI84" s="3668"/>
      <c r="AJ84" s="3668"/>
      <c r="AK84" s="3668"/>
      <c r="AL84" s="3668"/>
      <c r="AM84" s="3668"/>
      <c r="AN84" s="3668"/>
      <c r="AO84" s="3668"/>
      <c r="AP84" s="3668"/>
      <c r="AQ84" s="3668"/>
      <c r="AR84" s="3668"/>
      <c r="AS84" s="3668"/>
      <c r="AT84" s="3668"/>
      <c r="AU84" s="3668"/>
      <c r="AV84" s="3668"/>
      <c r="AW84" s="3668"/>
      <c r="AX84" s="3668"/>
      <c r="AY84" s="3668"/>
      <c r="AZ84" s="3668"/>
      <c r="BA84" s="3668"/>
      <c r="BB84" s="3668"/>
      <c r="BC84" s="3668"/>
      <c r="BD84" s="3668"/>
      <c r="BE84" s="3668"/>
      <c r="BF84" s="3668"/>
      <c r="BG84" s="3668"/>
      <c r="BH84" s="3668"/>
      <c r="BI84" s="3668"/>
      <c r="BJ84" s="3668"/>
      <c r="BK84" s="3668"/>
      <c r="BL84" s="3668"/>
      <c r="BM84" s="3668"/>
      <c r="BN84" s="3668"/>
      <c r="BO84" s="3668"/>
      <c r="BP84" s="3668"/>
      <c r="BQ84" s="3668"/>
      <c r="BR84" s="3668"/>
      <c r="BS84" s="3668"/>
      <c r="BT84" s="3668"/>
      <c r="BU84" s="3668"/>
      <c r="BV84" s="1522"/>
      <c r="BW84" s="1522"/>
      <c r="BX84" s="1522"/>
      <c r="BY84" s="1522"/>
      <c r="BZ84" s="1522"/>
      <c r="CA84" s="1522"/>
      <c r="CB84" s="1522"/>
      <c r="CC84" s="1523"/>
    </row>
    <row r="85" spans="2:81" ht="11.45" customHeight="1">
      <c r="B85" s="1520"/>
      <c r="C85" s="1526"/>
      <c r="D85" s="3668" t="s">
        <v>2587</v>
      </c>
      <c r="E85" s="3668"/>
      <c r="F85" s="3668"/>
      <c r="G85" s="3668"/>
      <c r="H85" s="3668"/>
      <c r="I85" s="3668"/>
      <c r="J85" s="3668"/>
      <c r="K85" s="3668"/>
      <c r="L85" s="3668"/>
      <c r="M85" s="3668"/>
      <c r="N85" s="3668"/>
      <c r="O85" s="3668"/>
      <c r="P85" s="3668"/>
      <c r="Q85" s="3668"/>
      <c r="R85" s="3668"/>
      <c r="S85" s="3668"/>
      <c r="T85" s="3668"/>
      <c r="U85" s="3668"/>
      <c r="V85" s="3668"/>
      <c r="W85" s="3668"/>
      <c r="X85" s="3668"/>
      <c r="Y85" s="3668"/>
      <c r="Z85" s="3668"/>
      <c r="AA85" s="3668"/>
      <c r="AB85" s="3668"/>
      <c r="AC85" s="3668"/>
      <c r="AD85" s="3668"/>
      <c r="AE85" s="3668"/>
      <c r="AF85" s="3668"/>
      <c r="AG85" s="3668"/>
      <c r="AH85" s="3668"/>
      <c r="AI85" s="3668"/>
      <c r="AJ85" s="3668"/>
      <c r="AK85" s="3668"/>
      <c r="AL85" s="3668"/>
      <c r="AM85" s="3668"/>
      <c r="AN85" s="3668"/>
      <c r="AO85" s="3668"/>
      <c r="AP85" s="3668"/>
      <c r="AQ85" s="3668"/>
      <c r="AR85" s="3668"/>
      <c r="AS85" s="3668"/>
      <c r="AT85" s="3668"/>
      <c r="AU85" s="3668"/>
      <c r="AV85" s="3668"/>
      <c r="AW85" s="3668"/>
      <c r="AX85" s="3668"/>
      <c r="AY85" s="3668"/>
      <c r="AZ85" s="3668"/>
      <c r="BA85" s="3668"/>
      <c r="BB85" s="3668"/>
      <c r="BC85" s="3668"/>
      <c r="BD85" s="3668"/>
      <c r="BE85" s="3668"/>
      <c r="BF85" s="3668"/>
      <c r="BG85" s="3668"/>
      <c r="BH85" s="3668"/>
      <c r="BI85" s="3668"/>
      <c r="BJ85" s="3668"/>
      <c r="BK85" s="3668"/>
      <c r="BL85" s="3668"/>
      <c r="BM85" s="3668"/>
      <c r="BN85" s="3668"/>
      <c r="BO85" s="3668"/>
      <c r="BP85" s="3668"/>
      <c r="BQ85" s="3668"/>
      <c r="BR85" s="3668"/>
      <c r="BS85" s="3668"/>
      <c r="BT85" s="3668"/>
      <c r="BU85" s="3668"/>
      <c r="BV85" s="1522"/>
      <c r="BW85" s="1522"/>
      <c r="BX85" s="1522"/>
      <c r="BY85" s="1522"/>
      <c r="BZ85" s="1522"/>
      <c r="CA85" s="1522"/>
      <c r="CB85" s="1522"/>
      <c r="CC85" s="1523"/>
    </row>
    <row r="86" spans="2:81" ht="11.45" customHeight="1">
      <c r="B86" s="1520"/>
      <c r="C86" s="1526"/>
      <c r="D86" s="3668" t="s">
        <v>2588</v>
      </c>
      <c r="E86" s="3668"/>
      <c r="F86" s="3668"/>
      <c r="G86" s="3668"/>
      <c r="H86" s="3668"/>
      <c r="I86" s="3668"/>
      <c r="J86" s="3668"/>
      <c r="K86" s="3668"/>
      <c r="L86" s="3668"/>
      <c r="M86" s="3668"/>
      <c r="N86" s="3668"/>
      <c r="O86" s="3668"/>
      <c r="P86" s="3668"/>
      <c r="Q86" s="3668"/>
      <c r="R86" s="3668"/>
      <c r="S86" s="3668"/>
      <c r="T86" s="3668"/>
      <c r="U86" s="3668"/>
      <c r="V86" s="3668"/>
      <c r="W86" s="3668"/>
      <c r="X86" s="3668"/>
      <c r="Y86" s="3668"/>
      <c r="Z86" s="3668"/>
      <c r="AA86" s="3668"/>
      <c r="AB86" s="3668"/>
      <c r="AC86" s="3668"/>
      <c r="AD86" s="3668"/>
      <c r="AE86" s="3668"/>
      <c r="AF86" s="3668"/>
      <c r="AG86" s="3668"/>
      <c r="AH86" s="3668"/>
      <c r="AI86" s="3668"/>
      <c r="AJ86" s="3668"/>
      <c r="AK86" s="3668"/>
      <c r="AL86" s="3668"/>
      <c r="AM86" s="3668"/>
      <c r="AN86" s="3668"/>
      <c r="AO86" s="3668"/>
      <c r="AP86" s="3668"/>
      <c r="AQ86" s="3668"/>
      <c r="AR86" s="3668"/>
      <c r="AS86" s="3668"/>
      <c r="AT86" s="3668"/>
      <c r="AU86" s="3668"/>
      <c r="AV86" s="3668"/>
      <c r="AW86" s="3668"/>
      <c r="AX86" s="3668"/>
      <c r="AY86" s="3668"/>
      <c r="AZ86" s="3668"/>
      <c r="BA86" s="3668"/>
      <c r="BB86" s="3668"/>
      <c r="BC86" s="3668"/>
      <c r="BD86" s="3668"/>
      <c r="BE86" s="3668"/>
      <c r="BF86" s="3668"/>
      <c r="BG86" s="3668"/>
      <c r="BH86" s="3668"/>
      <c r="BI86" s="3668"/>
      <c r="BJ86" s="3668"/>
      <c r="BK86" s="3668"/>
      <c r="BL86" s="3668"/>
      <c r="BM86" s="3668"/>
      <c r="BN86" s="3668"/>
      <c r="BO86" s="3668"/>
      <c r="BP86" s="3668"/>
      <c r="BQ86" s="3668"/>
      <c r="BR86" s="3668"/>
      <c r="BS86" s="3668"/>
      <c r="BT86" s="3668"/>
      <c r="BU86" s="3668"/>
      <c r="BV86" s="1522"/>
      <c r="BW86" s="1522"/>
      <c r="BX86" s="1522"/>
      <c r="BY86" s="1522"/>
      <c r="BZ86" s="1522"/>
      <c r="CA86" s="1522"/>
      <c r="CB86" s="1522"/>
      <c r="CC86" s="1523"/>
    </row>
    <row r="87" spans="2:81" ht="11.45" customHeight="1">
      <c r="B87" s="1520"/>
      <c r="C87" s="3668" t="s">
        <v>3716</v>
      </c>
      <c r="D87" s="3668"/>
      <c r="E87" s="3668"/>
      <c r="F87" s="3668"/>
      <c r="G87" s="3668"/>
      <c r="H87" s="3668"/>
      <c r="I87" s="3668"/>
      <c r="J87" s="3668"/>
      <c r="K87" s="3668"/>
      <c r="L87" s="3668"/>
      <c r="M87" s="3668"/>
      <c r="N87" s="3668"/>
      <c r="O87" s="3668"/>
      <c r="P87" s="3668"/>
      <c r="Q87" s="3668"/>
      <c r="R87" s="3668"/>
      <c r="S87" s="3668"/>
      <c r="T87" s="3668"/>
      <c r="U87" s="3668"/>
      <c r="V87" s="3668"/>
      <c r="W87" s="3668"/>
      <c r="X87" s="3668"/>
      <c r="Y87" s="3668"/>
      <c r="Z87" s="3668"/>
      <c r="AA87" s="3668"/>
      <c r="AB87" s="3668"/>
      <c r="AC87" s="3668"/>
      <c r="AD87" s="3668"/>
      <c r="AE87" s="3668"/>
      <c r="AF87" s="3668"/>
      <c r="AG87" s="3668"/>
      <c r="AH87" s="3668"/>
      <c r="AI87" s="3668"/>
      <c r="AJ87" s="3668"/>
      <c r="AK87" s="3668"/>
      <c r="AL87" s="3668"/>
      <c r="AM87" s="3668"/>
      <c r="AN87" s="3668"/>
      <c r="AO87" s="3668"/>
      <c r="AP87" s="3668"/>
      <c r="AQ87" s="3668"/>
      <c r="AR87" s="3668"/>
      <c r="AS87" s="3668"/>
      <c r="AT87" s="3668"/>
      <c r="AU87" s="3668"/>
      <c r="AV87" s="3668"/>
      <c r="AW87" s="3668"/>
      <c r="AX87" s="3668"/>
      <c r="AY87" s="3668"/>
      <c r="AZ87" s="3668"/>
      <c r="BA87" s="3668"/>
      <c r="BB87" s="3668"/>
      <c r="BC87" s="3668"/>
      <c r="BD87" s="3668"/>
      <c r="BE87" s="3668"/>
      <c r="BF87" s="3668"/>
      <c r="BG87" s="3668"/>
      <c r="BH87" s="3668"/>
      <c r="BI87" s="3668"/>
      <c r="BJ87" s="3668"/>
      <c r="BK87" s="3668"/>
      <c r="BL87" s="3668"/>
      <c r="BM87" s="3668"/>
      <c r="BN87" s="3668"/>
      <c r="BO87" s="3668"/>
      <c r="BP87" s="3668"/>
      <c r="BQ87" s="3668"/>
      <c r="BR87" s="3668"/>
      <c r="BS87" s="3668"/>
      <c r="BT87" s="3668"/>
      <c r="BU87" s="3668"/>
      <c r="BV87" s="1522"/>
      <c r="BW87" s="1522"/>
      <c r="BX87" s="1522"/>
      <c r="BY87" s="1522"/>
      <c r="BZ87" s="1522"/>
      <c r="CA87" s="1522"/>
      <c r="CB87" s="1522"/>
      <c r="CC87" s="1523"/>
    </row>
    <row r="88" spans="2:81" ht="11.45" customHeight="1">
      <c r="B88" s="1520"/>
      <c r="C88" s="1526"/>
      <c r="D88" s="3695" t="s">
        <v>4796</v>
      </c>
      <c r="E88" s="3695"/>
      <c r="F88" s="3695"/>
      <c r="G88" s="3695"/>
      <c r="H88" s="3695"/>
      <c r="I88" s="3695"/>
      <c r="J88" s="3695"/>
      <c r="K88" s="3695"/>
      <c r="L88" s="3695"/>
      <c r="M88" s="3695"/>
      <c r="N88" s="3695"/>
      <c r="O88" s="3695"/>
      <c r="P88" s="3695"/>
      <c r="Q88" s="3695"/>
      <c r="R88" s="3695"/>
      <c r="S88" s="3695"/>
      <c r="T88" s="3695"/>
      <c r="U88" s="3695"/>
      <c r="V88" s="3695"/>
      <c r="W88" s="3695"/>
      <c r="X88" s="3695"/>
      <c r="Y88" s="3695"/>
      <c r="Z88" s="3695"/>
      <c r="AA88" s="3695"/>
      <c r="AB88" s="3695"/>
      <c r="AC88" s="3695"/>
      <c r="AD88" s="3695"/>
      <c r="AE88" s="3695"/>
      <c r="AF88" s="3695"/>
      <c r="AG88" s="3695"/>
      <c r="AH88" s="3695"/>
      <c r="AI88" s="3695"/>
      <c r="AJ88" s="3695"/>
      <c r="AK88" s="3695"/>
      <c r="AL88" s="3695"/>
      <c r="AM88" s="3695"/>
      <c r="AN88" s="3695"/>
      <c r="AO88" s="3695"/>
      <c r="AP88" s="3695"/>
      <c r="AQ88" s="3695"/>
      <c r="AR88" s="3695"/>
      <c r="AS88" s="3695"/>
      <c r="AT88" s="3695"/>
      <c r="AU88" s="3695"/>
      <c r="AV88" s="3695"/>
      <c r="AW88" s="3695"/>
      <c r="AX88" s="3695"/>
      <c r="AY88" s="3695"/>
      <c r="AZ88" s="3695"/>
      <c r="BA88" s="3695"/>
      <c r="BB88" s="3695"/>
      <c r="BC88" s="3695"/>
      <c r="BD88" s="3695"/>
      <c r="BE88" s="3695"/>
      <c r="BF88" s="3695"/>
      <c r="BG88" s="3695"/>
      <c r="BH88" s="3695"/>
      <c r="BI88" s="3695"/>
      <c r="BJ88" s="3695"/>
      <c r="BK88" s="3695"/>
      <c r="BL88" s="3695"/>
      <c r="BM88" s="3695"/>
      <c r="BN88" s="3695"/>
      <c r="BO88" s="3695"/>
      <c r="BP88" s="3695"/>
      <c r="BQ88" s="3695"/>
      <c r="BR88" s="3695"/>
      <c r="BS88" s="3695"/>
      <c r="BT88" s="3695"/>
      <c r="BU88" s="3695"/>
      <c r="BV88" s="3695"/>
      <c r="BW88" s="3695"/>
      <c r="BX88" s="3695"/>
      <c r="BY88" s="3695"/>
      <c r="BZ88" s="3695"/>
      <c r="CA88" s="3695"/>
      <c r="CB88" s="3695"/>
      <c r="CC88" s="3696"/>
    </row>
    <row r="89" spans="2:81" ht="11.45" customHeight="1">
      <c r="B89" s="1520"/>
      <c r="C89" s="1526"/>
      <c r="D89" s="3695" t="s">
        <v>4424</v>
      </c>
      <c r="E89" s="3695"/>
      <c r="F89" s="3695"/>
      <c r="G89" s="3695"/>
      <c r="H89" s="3695"/>
      <c r="I89" s="3695"/>
      <c r="J89" s="3695"/>
      <c r="K89" s="3695"/>
      <c r="L89" s="3695"/>
      <c r="M89" s="3695"/>
      <c r="N89" s="3695"/>
      <c r="O89" s="3695"/>
      <c r="P89" s="3695"/>
      <c r="Q89" s="3695"/>
      <c r="R89" s="3695"/>
      <c r="S89" s="3695"/>
      <c r="T89" s="3695"/>
      <c r="U89" s="3695"/>
      <c r="V89" s="3695"/>
      <c r="W89" s="3695"/>
      <c r="X89" s="3695"/>
      <c r="Y89" s="3695"/>
      <c r="Z89" s="3695"/>
      <c r="AA89" s="3695"/>
      <c r="AB89" s="3695"/>
      <c r="AC89" s="3695"/>
      <c r="AD89" s="3695"/>
      <c r="AE89" s="3695"/>
      <c r="AF89" s="3695"/>
      <c r="AG89" s="3695"/>
      <c r="AH89" s="3695"/>
      <c r="AI89" s="3695"/>
      <c r="AJ89" s="3695"/>
      <c r="AK89" s="3695"/>
      <c r="AL89" s="3695"/>
      <c r="AM89" s="3695"/>
      <c r="AN89" s="3695"/>
      <c r="AO89" s="3695"/>
      <c r="AP89" s="3695"/>
      <c r="AQ89" s="3695"/>
      <c r="AR89" s="3695"/>
      <c r="AS89" s="3695"/>
      <c r="AT89" s="3695"/>
      <c r="AU89" s="3695"/>
      <c r="AV89" s="3695"/>
      <c r="AW89" s="3695"/>
      <c r="AX89" s="3695"/>
      <c r="AY89" s="3695"/>
      <c r="AZ89" s="3695"/>
      <c r="BA89" s="3695"/>
      <c r="BB89" s="3695"/>
      <c r="BC89" s="3695"/>
      <c r="BD89" s="3695"/>
      <c r="BE89" s="3695"/>
      <c r="BF89" s="3695"/>
      <c r="BG89" s="3695"/>
      <c r="BH89" s="3695"/>
      <c r="BI89" s="3695"/>
      <c r="BJ89" s="3695"/>
      <c r="BK89" s="3695"/>
      <c r="BL89" s="3695"/>
      <c r="BM89" s="3695"/>
      <c r="BN89" s="3695"/>
      <c r="BO89" s="3695"/>
      <c r="BP89" s="3695"/>
      <c r="BQ89" s="3695"/>
      <c r="BR89" s="3695"/>
      <c r="BS89" s="3695"/>
      <c r="BT89" s="3695"/>
      <c r="BU89" s="3695"/>
      <c r="BV89" s="3695"/>
      <c r="BW89" s="3695"/>
      <c r="BX89" s="3695"/>
      <c r="BY89" s="3695"/>
      <c r="BZ89" s="3695"/>
      <c r="CA89" s="3695"/>
      <c r="CB89" s="3695"/>
      <c r="CC89" s="3696"/>
    </row>
    <row r="90" spans="2:81" ht="5.25" customHeight="1">
      <c r="B90" s="1527"/>
      <c r="C90" s="1526"/>
      <c r="D90" s="1526"/>
      <c r="E90" s="1526"/>
      <c r="F90" s="1526"/>
      <c r="G90" s="1526"/>
      <c r="H90" s="1526"/>
      <c r="I90" s="1526"/>
      <c r="J90" s="1526"/>
      <c r="K90" s="1526"/>
      <c r="L90" s="1526"/>
      <c r="M90" s="1526"/>
      <c r="N90" s="1526"/>
      <c r="O90" s="1526"/>
      <c r="P90" s="1526"/>
      <c r="Q90" s="1526"/>
      <c r="R90" s="1526"/>
      <c r="S90" s="1526"/>
      <c r="T90" s="1526"/>
      <c r="U90" s="1526"/>
      <c r="V90" s="1526"/>
      <c r="W90" s="1526"/>
      <c r="X90" s="1526"/>
      <c r="Y90" s="1526"/>
      <c r="Z90" s="1526"/>
      <c r="AA90" s="1526"/>
      <c r="AB90" s="1526"/>
      <c r="AC90" s="1526"/>
      <c r="AD90" s="1526"/>
      <c r="AE90" s="1526"/>
      <c r="AF90" s="1526"/>
      <c r="AG90" s="1526"/>
      <c r="AH90" s="1526"/>
      <c r="AI90" s="1526"/>
      <c r="AJ90" s="1526"/>
      <c r="AK90" s="1526"/>
      <c r="AL90" s="1526"/>
      <c r="AM90" s="1526"/>
      <c r="AN90" s="1526"/>
      <c r="AO90" s="1526"/>
      <c r="AP90" s="1526"/>
      <c r="AQ90" s="1526"/>
      <c r="AR90" s="1526"/>
      <c r="AS90" s="1526"/>
      <c r="AT90" s="1526"/>
      <c r="AU90" s="1526"/>
      <c r="AV90" s="1526"/>
      <c r="AW90" s="1526"/>
      <c r="AX90" s="1526"/>
      <c r="AY90" s="1526"/>
      <c r="AZ90" s="1526"/>
      <c r="BA90" s="1526"/>
      <c r="BB90" s="1526"/>
      <c r="BC90" s="1526"/>
      <c r="BD90" s="1526"/>
      <c r="BE90" s="1526"/>
      <c r="BF90" s="1526"/>
      <c r="BG90" s="1526"/>
      <c r="BH90" s="1526"/>
      <c r="BI90" s="1526"/>
      <c r="BJ90" s="1526"/>
      <c r="BK90" s="1526"/>
      <c r="BL90" s="1526"/>
      <c r="BM90" s="1526"/>
      <c r="BN90" s="1526"/>
      <c r="BO90" s="1526"/>
      <c r="BP90" s="1526"/>
      <c r="BQ90" s="1526"/>
      <c r="BR90" s="1526"/>
      <c r="BS90" s="1526"/>
      <c r="BT90" s="1526"/>
      <c r="BU90" s="1526"/>
      <c r="BV90" s="1526"/>
      <c r="BW90" s="1526"/>
      <c r="BX90" s="1526"/>
      <c r="BY90" s="1526"/>
      <c r="BZ90" s="1526"/>
      <c r="CA90" s="1526"/>
      <c r="CB90" s="1526"/>
      <c r="CC90" s="1523"/>
    </row>
    <row r="91" spans="2:81" ht="13.5" customHeight="1">
      <c r="B91" s="1524"/>
      <c r="C91" s="1435"/>
      <c r="D91" s="3697" t="s">
        <v>2589</v>
      </c>
      <c r="E91" s="3698"/>
      <c r="F91" s="3698"/>
      <c r="G91" s="3698"/>
      <c r="H91" s="3698"/>
      <c r="I91" s="3698"/>
      <c r="J91" s="3698"/>
      <c r="K91" s="3698"/>
      <c r="L91" s="3698"/>
      <c r="M91" s="3698"/>
      <c r="N91" s="3698"/>
      <c r="O91" s="3698"/>
      <c r="P91" s="3698"/>
      <c r="Q91" s="3699"/>
      <c r="R91" s="3700" t="s">
        <v>2590</v>
      </c>
      <c r="S91" s="3700"/>
      <c r="T91" s="3700"/>
      <c r="U91" s="3700"/>
      <c r="V91" s="3700"/>
      <c r="W91" s="3700"/>
      <c r="X91" s="3700"/>
      <c r="Y91" s="3700"/>
      <c r="Z91" s="3700"/>
      <c r="AA91" s="3700"/>
      <c r="AB91" s="3700"/>
      <c r="AC91" s="3700"/>
      <c r="AD91" s="3700"/>
      <c r="AE91" s="3700"/>
      <c r="AF91" s="3700"/>
      <c r="AG91" s="3700"/>
      <c r="AH91" s="3700"/>
      <c r="AI91" s="3700"/>
      <c r="AJ91" s="3700"/>
      <c r="AK91" s="3700"/>
      <c r="AL91" s="3700"/>
      <c r="AM91" s="3700"/>
      <c r="AN91" s="3700"/>
      <c r="AO91" s="3700"/>
      <c r="AP91" s="3700"/>
      <c r="AQ91" s="3700"/>
      <c r="AR91" s="3700"/>
      <c r="AS91" s="3700"/>
      <c r="AT91" s="3700"/>
      <c r="AU91" s="3700"/>
      <c r="AV91" s="3700"/>
      <c r="AW91" s="3700"/>
      <c r="AX91" s="3700"/>
      <c r="AY91" s="3700"/>
      <c r="AZ91" s="3700"/>
      <c r="BA91" s="3700"/>
      <c r="BB91" s="3700"/>
      <c r="BC91" s="3700"/>
      <c r="BD91" s="3700"/>
      <c r="BE91" s="3700"/>
      <c r="BF91" s="3700"/>
      <c r="BG91" s="3700"/>
      <c r="BH91" s="3697"/>
      <c r="BI91" s="1528"/>
      <c r="BJ91" s="3697" t="s">
        <v>3717</v>
      </c>
      <c r="BK91" s="3698"/>
      <c r="BL91" s="3698"/>
      <c r="BM91" s="3698"/>
      <c r="BN91" s="3698"/>
      <c r="BO91" s="3698"/>
      <c r="BP91" s="3698"/>
      <c r="BQ91" s="3698"/>
      <c r="BR91" s="3698"/>
      <c r="BS91" s="3698"/>
      <c r="BT91" s="3698"/>
      <c r="BU91" s="3698"/>
      <c r="BV91" s="3699"/>
      <c r="BW91" s="1435"/>
      <c r="BX91" s="1435"/>
      <c r="BY91" s="1435"/>
      <c r="BZ91" s="1435"/>
      <c r="CA91" s="1435"/>
      <c r="CB91" s="1435"/>
      <c r="CC91" s="1523"/>
    </row>
    <row r="92" spans="2:81" ht="11.25" customHeight="1">
      <c r="B92" s="1524"/>
      <c r="C92" s="1435"/>
      <c r="D92" s="3672" t="s">
        <v>3718</v>
      </c>
      <c r="E92" s="3673"/>
      <c r="F92" s="3673"/>
      <c r="G92" s="3673"/>
      <c r="H92" s="3673"/>
      <c r="I92" s="3673"/>
      <c r="J92" s="3673"/>
      <c r="K92" s="3673"/>
      <c r="L92" s="3673"/>
      <c r="M92" s="3673"/>
      <c r="N92" s="3673"/>
      <c r="O92" s="3673"/>
      <c r="P92" s="3673"/>
      <c r="Q92" s="3674"/>
      <c r="R92" s="3667" t="s">
        <v>3734</v>
      </c>
      <c r="S92" s="3668"/>
      <c r="T92" s="3668"/>
      <c r="U92" s="3668"/>
      <c r="V92" s="3668"/>
      <c r="W92" s="3668"/>
      <c r="X92" s="3668"/>
      <c r="Y92" s="3668"/>
      <c r="Z92" s="3668"/>
      <c r="AA92" s="3668"/>
      <c r="AB92" s="3668"/>
      <c r="AC92" s="3668"/>
      <c r="AD92" s="3668"/>
      <c r="AE92" s="3668"/>
      <c r="AF92" s="3668"/>
      <c r="AG92" s="3668"/>
      <c r="AH92" s="3668"/>
      <c r="AI92" s="3668"/>
      <c r="AJ92" s="3668"/>
      <c r="AK92" s="3668"/>
      <c r="AL92" s="3668"/>
      <c r="AM92" s="3668"/>
      <c r="AN92" s="3668"/>
      <c r="AO92" s="3668"/>
      <c r="AP92" s="3668"/>
      <c r="AQ92" s="3668"/>
      <c r="AR92" s="3668"/>
      <c r="AS92" s="3668"/>
      <c r="AT92" s="3668"/>
      <c r="AU92" s="3668"/>
      <c r="AV92" s="3668"/>
      <c r="AW92" s="3668"/>
      <c r="AX92" s="3668"/>
      <c r="AY92" s="3668"/>
      <c r="AZ92" s="3668"/>
      <c r="BA92" s="3668"/>
      <c r="BB92" s="3668"/>
      <c r="BC92" s="3668"/>
      <c r="BD92" s="3668"/>
      <c r="BE92" s="3668"/>
      <c r="BF92" s="3668"/>
      <c r="BG92" s="3668"/>
      <c r="BH92" s="3668"/>
      <c r="BI92" s="3681"/>
      <c r="BJ92" s="3682" t="s">
        <v>3735</v>
      </c>
      <c r="BK92" s="3682"/>
      <c r="BL92" s="3682"/>
      <c r="BM92" s="3682"/>
      <c r="BN92" s="3682"/>
      <c r="BO92" s="3682"/>
      <c r="BP92" s="3682"/>
      <c r="BQ92" s="3682"/>
      <c r="BR92" s="3682"/>
      <c r="BS92" s="3682"/>
      <c r="BT92" s="3682"/>
      <c r="BU92" s="3682"/>
      <c r="BV92" s="3682"/>
      <c r="BW92" s="1435"/>
      <c r="BX92" s="1435"/>
      <c r="BY92" s="1435"/>
      <c r="BZ92" s="1435"/>
      <c r="CA92" s="1435"/>
      <c r="CB92" s="1435"/>
      <c r="CC92" s="1523"/>
    </row>
    <row r="93" spans="2:81" ht="11.25" customHeight="1">
      <c r="B93" s="1524"/>
      <c r="C93" s="1435"/>
      <c r="D93" s="3675"/>
      <c r="E93" s="3676"/>
      <c r="F93" s="3676"/>
      <c r="G93" s="3676"/>
      <c r="H93" s="3676"/>
      <c r="I93" s="3676"/>
      <c r="J93" s="3676"/>
      <c r="K93" s="3676"/>
      <c r="L93" s="3676"/>
      <c r="M93" s="3676"/>
      <c r="N93" s="3676"/>
      <c r="O93" s="3676"/>
      <c r="P93" s="3676"/>
      <c r="Q93" s="3677"/>
      <c r="R93" s="3667" t="s">
        <v>3719</v>
      </c>
      <c r="S93" s="3668"/>
      <c r="T93" s="3668"/>
      <c r="U93" s="3668"/>
      <c r="V93" s="3668"/>
      <c r="W93" s="3668"/>
      <c r="X93" s="3668"/>
      <c r="Y93" s="3668"/>
      <c r="Z93" s="3668"/>
      <c r="AA93" s="3668"/>
      <c r="AB93" s="3668"/>
      <c r="AC93" s="3668"/>
      <c r="AD93" s="3668"/>
      <c r="AE93" s="3668"/>
      <c r="AF93" s="3668"/>
      <c r="AG93" s="3668"/>
      <c r="AH93" s="3668"/>
      <c r="AI93" s="3668"/>
      <c r="AJ93" s="3668"/>
      <c r="AK93" s="3668"/>
      <c r="AL93" s="3668"/>
      <c r="AM93" s="3668"/>
      <c r="AN93" s="3668"/>
      <c r="AO93" s="3668"/>
      <c r="AP93" s="3668"/>
      <c r="AQ93" s="3668"/>
      <c r="AR93" s="3668"/>
      <c r="AS93" s="3668"/>
      <c r="AT93" s="3668"/>
      <c r="AU93" s="3668"/>
      <c r="AV93" s="3668"/>
      <c r="AW93" s="3668"/>
      <c r="AX93" s="3668"/>
      <c r="AY93" s="3668"/>
      <c r="AZ93" s="3668"/>
      <c r="BA93" s="3668"/>
      <c r="BB93" s="3668"/>
      <c r="BC93" s="3668"/>
      <c r="BD93" s="3668"/>
      <c r="BE93" s="3668"/>
      <c r="BF93" s="3668"/>
      <c r="BG93" s="3668"/>
      <c r="BH93" s="1529"/>
      <c r="BI93" s="1529"/>
      <c r="BJ93" s="3682"/>
      <c r="BK93" s="3682"/>
      <c r="BL93" s="3682"/>
      <c r="BM93" s="3682"/>
      <c r="BN93" s="3682"/>
      <c r="BO93" s="3682"/>
      <c r="BP93" s="3682"/>
      <c r="BQ93" s="3682"/>
      <c r="BR93" s="3682"/>
      <c r="BS93" s="3682"/>
      <c r="BT93" s="3682"/>
      <c r="BU93" s="3682"/>
      <c r="BV93" s="3682"/>
      <c r="BW93" s="1435"/>
      <c r="BX93" s="1435"/>
      <c r="BY93" s="1435"/>
      <c r="BZ93" s="1435"/>
      <c r="CA93" s="1435"/>
      <c r="CB93" s="1435"/>
      <c r="CC93" s="1523"/>
    </row>
    <row r="94" spans="2:81" ht="11.25" customHeight="1">
      <c r="B94" s="1524"/>
      <c r="C94" s="1435"/>
      <c r="D94" s="3675"/>
      <c r="E94" s="3676"/>
      <c r="F94" s="3676"/>
      <c r="G94" s="3676"/>
      <c r="H94" s="3676"/>
      <c r="I94" s="3676"/>
      <c r="J94" s="3676"/>
      <c r="K94" s="3676"/>
      <c r="L94" s="3676"/>
      <c r="M94" s="3676"/>
      <c r="N94" s="3676"/>
      <c r="O94" s="3676"/>
      <c r="P94" s="3676"/>
      <c r="Q94" s="3677"/>
      <c r="R94" s="3667" t="s">
        <v>4425</v>
      </c>
      <c r="S94" s="3668"/>
      <c r="T94" s="3668"/>
      <c r="U94" s="3668"/>
      <c r="V94" s="3668"/>
      <c r="W94" s="3668"/>
      <c r="X94" s="3668"/>
      <c r="Y94" s="3668"/>
      <c r="Z94" s="3668"/>
      <c r="AA94" s="3668"/>
      <c r="AB94" s="3668"/>
      <c r="AC94" s="3668"/>
      <c r="AD94" s="3668"/>
      <c r="AE94" s="3668"/>
      <c r="AF94" s="3668"/>
      <c r="AG94" s="3668"/>
      <c r="AH94" s="3668"/>
      <c r="AI94" s="3668"/>
      <c r="AJ94" s="3668"/>
      <c r="AK94" s="3668"/>
      <c r="AL94" s="3668"/>
      <c r="AM94" s="3668"/>
      <c r="AN94" s="3668"/>
      <c r="AO94" s="3668"/>
      <c r="AP94" s="3668"/>
      <c r="AQ94" s="3668"/>
      <c r="AR94" s="3668"/>
      <c r="AS94" s="3668"/>
      <c r="AT94" s="3668"/>
      <c r="AU94" s="3668"/>
      <c r="AV94" s="3668"/>
      <c r="AW94" s="3668"/>
      <c r="AX94" s="3668"/>
      <c r="AY94" s="3668"/>
      <c r="AZ94" s="3668"/>
      <c r="BA94" s="3668"/>
      <c r="BB94" s="3668"/>
      <c r="BC94" s="3668"/>
      <c r="BD94" s="3668"/>
      <c r="BE94" s="3668"/>
      <c r="BF94" s="3668"/>
      <c r="BG94" s="3668"/>
      <c r="BH94" s="1529"/>
      <c r="BI94" s="1529"/>
      <c r="BJ94" s="3682"/>
      <c r="BK94" s="3682"/>
      <c r="BL94" s="3682"/>
      <c r="BM94" s="3682"/>
      <c r="BN94" s="3682"/>
      <c r="BO94" s="3682"/>
      <c r="BP94" s="3682"/>
      <c r="BQ94" s="3682"/>
      <c r="BR94" s="3682"/>
      <c r="BS94" s="3682"/>
      <c r="BT94" s="3682"/>
      <c r="BU94" s="3682"/>
      <c r="BV94" s="3682"/>
      <c r="BW94" s="1435"/>
      <c r="BX94" s="1435"/>
      <c r="BY94" s="1435"/>
      <c r="BZ94" s="1435"/>
      <c r="CA94" s="1435"/>
      <c r="CB94" s="1435"/>
      <c r="CC94" s="1523"/>
    </row>
    <row r="95" spans="2:81" ht="11.25" customHeight="1">
      <c r="B95" s="1524"/>
      <c r="C95" s="1435"/>
      <c r="D95" s="3675"/>
      <c r="E95" s="3676"/>
      <c r="F95" s="3676"/>
      <c r="G95" s="3676"/>
      <c r="H95" s="3676"/>
      <c r="I95" s="3676"/>
      <c r="J95" s="3676"/>
      <c r="K95" s="3676"/>
      <c r="L95" s="3676"/>
      <c r="M95" s="3676"/>
      <c r="N95" s="3676"/>
      <c r="O95" s="3676"/>
      <c r="P95" s="3676"/>
      <c r="Q95" s="3677"/>
      <c r="R95" s="3667" t="s">
        <v>4798</v>
      </c>
      <c r="S95" s="3668"/>
      <c r="T95" s="3668"/>
      <c r="U95" s="3668"/>
      <c r="V95" s="3668"/>
      <c r="W95" s="3668"/>
      <c r="X95" s="3668"/>
      <c r="Y95" s="3668"/>
      <c r="Z95" s="3668"/>
      <c r="AA95" s="3668"/>
      <c r="AB95" s="3668"/>
      <c r="AC95" s="3668"/>
      <c r="AD95" s="3668"/>
      <c r="AE95" s="3668"/>
      <c r="AF95" s="3668"/>
      <c r="AG95" s="3668"/>
      <c r="AH95" s="3668"/>
      <c r="AI95" s="3668"/>
      <c r="AJ95" s="3668"/>
      <c r="AK95" s="3668"/>
      <c r="AL95" s="3668"/>
      <c r="AM95" s="3668"/>
      <c r="AN95" s="3668"/>
      <c r="AO95" s="3668"/>
      <c r="AP95" s="3668"/>
      <c r="AQ95" s="3668"/>
      <c r="AR95" s="3668"/>
      <c r="AS95" s="3668"/>
      <c r="AT95" s="3668"/>
      <c r="AU95" s="3668"/>
      <c r="AV95" s="3668"/>
      <c r="AW95" s="3668"/>
      <c r="AX95" s="3668"/>
      <c r="AY95" s="3668"/>
      <c r="AZ95" s="3668"/>
      <c r="BA95" s="3668"/>
      <c r="BB95" s="3668"/>
      <c r="BC95" s="3668"/>
      <c r="BD95" s="3668"/>
      <c r="BE95" s="3668"/>
      <c r="BF95" s="3668"/>
      <c r="BG95" s="3668"/>
      <c r="BH95" s="1529"/>
      <c r="BI95" s="1529"/>
      <c r="BJ95" s="3682"/>
      <c r="BK95" s="3682"/>
      <c r="BL95" s="3682"/>
      <c r="BM95" s="3682"/>
      <c r="BN95" s="3682"/>
      <c r="BO95" s="3682"/>
      <c r="BP95" s="3682"/>
      <c r="BQ95" s="3682"/>
      <c r="BR95" s="3682"/>
      <c r="BS95" s="3682"/>
      <c r="BT95" s="3682"/>
      <c r="BU95" s="3682"/>
      <c r="BV95" s="3682"/>
      <c r="BW95" s="1435"/>
      <c r="BX95" s="1435"/>
      <c r="BY95" s="1435"/>
      <c r="BZ95" s="1435"/>
      <c r="CA95" s="1435"/>
      <c r="CB95" s="1435"/>
      <c r="CC95" s="1523"/>
    </row>
    <row r="96" spans="2:81" ht="11.25" customHeight="1">
      <c r="B96" s="1524"/>
      <c r="C96" s="1435"/>
      <c r="D96" s="3675"/>
      <c r="E96" s="3676"/>
      <c r="F96" s="3676"/>
      <c r="G96" s="3676"/>
      <c r="H96" s="3676"/>
      <c r="I96" s="3676"/>
      <c r="J96" s="3676"/>
      <c r="K96" s="3676"/>
      <c r="L96" s="3676"/>
      <c r="M96" s="3676"/>
      <c r="N96" s="3676"/>
      <c r="O96" s="3676"/>
      <c r="P96" s="3676"/>
      <c r="Q96" s="3677"/>
      <c r="R96" s="3667" t="s">
        <v>2591</v>
      </c>
      <c r="S96" s="3668"/>
      <c r="T96" s="3668"/>
      <c r="U96" s="3668"/>
      <c r="V96" s="3668"/>
      <c r="W96" s="3668"/>
      <c r="X96" s="3668"/>
      <c r="Y96" s="3668"/>
      <c r="Z96" s="3668"/>
      <c r="AA96" s="3668"/>
      <c r="AB96" s="3668"/>
      <c r="AC96" s="3668"/>
      <c r="AD96" s="3668"/>
      <c r="AE96" s="3668"/>
      <c r="AF96" s="3668"/>
      <c r="AG96" s="3668"/>
      <c r="AH96" s="3668"/>
      <c r="AI96" s="3668"/>
      <c r="AJ96" s="3668"/>
      <c r="AK96" s="3668"/>
      <c r="AL96" s="3668"/>
      <c r="AM96" s="3668"/>
      <c r="AN96" s="3668"/>
      <c r="AO96" s="3668"/>
      <c r="AP96" s="3668"/>
      <c r="AQ96" s="3668"/>
      <c r="AR96" s="3668"/>
      <c r="AS96" s="3668"/>
      <c r="AT96" s="3668"/>
      <c r="AU96" s="3668"/>
      <c r="AV96" s="3668"/>
      <c r="AW96" s="3668"/>
      <c r="AX96" s="3668"/>
      <c r="AY96" s="3668"/>
      <c r="AZ96" s="3668"/>
      <c r="BA96" s="3668"/>
      <c r="BB96" s="3668"/>
      <c r="BC96" s="3668"/>
      <c r="BD96" s="3668"/>
      <c r="BE96" s="3668"/>
      <c r="BF96" s="3668"/>
      <c r="BG96" s="3668"/>
      <c r="BH96" s="1529"/>
      <c r="BI96" s="1529"/>
      <c r="BJ96" s="3682"/>
      <c r="BK96" s="3682"/>
      <c r="BL96" s="3682"/>
      <c r="BM96" s="3682"/>
      <c r="BN96" s="3682"/>
      <c r="BO96" s="3682"/>
      <c r="BP96" s="3682"/>
      <c r="BQ96" s="3682"/>
      <c r="BR96" s="3682"/>
      <c r="BS96" s="3682"/>
      <c r="BT96" s="3682"/>
      <c r="BU96" s="3682"/>
      <c r="BV96" s="3682"/>
      <c r="BW96" s="1435"/>
      <c r="BX96" s="1435"/>
      <c r="BY96" s="1435"/>
      <c r="BZ96" s="1435"/>
      <c r="CA96" s="1435"/>
      <c r="CB96" s="1435"/>
      <c r="CC96" s="1523"/>
    </row>
    <row r="97" spans="2:82" ht="11.25" customHeight="1">
      <c r="B97" s="1524"/>
      <c r="C97" s="1435"/>
      <c r="D97" s="3678"/>
      <c r="E97" s="3679"/>
      <c r="F97" s="3679"/>
      <c r="G97" s="3679"/>
      <c r="H97" s="3679"/>
      <c r="I97" s="3679"/>
      <c r="J97" s="3679"/>
      <c r="K97" s="3679"/>
      <c r="L97" s="3679"/>
      <c r="M97" s="3679"/>
      <c r="N97" s="3679"/>
      <c r="O97" s="3679"/>
      <c r="P97" s="3679"/>
      <c r="Q97" s="3680"/>
      <c r="R97" s="3669" t="s">
        <v>2592</v>
      </c>
      <c r="S97" s="3670"/>
      <c r="T97" s="3670"/>
      <c r="U97" s="3670"/>
      <c r="V97" s="3670"/>
      <c r="W97" s="3670"/>
      <c r="X97" s="3670"/>
      <c r="Y97" s="3670"/>
      <c r="Z97" s="3670"/>
      <c r="AA97" s="3670"/>
      <c r="AB97" s="3670"/>
      <c r="AC97" s="3670"/>
      <c r="AD97" s="3670"/>
      <c r="AE97" s="3670"/>
      <c r="AF97" s="3670"/>
      <c r="AG97" s="3670"/>
      <c r="AH97" s="3670"/>
      <c r="AI97" s="3670"/>
      <c r="AJ97" s="3670"/>
      <c r="AK97" s="3670"/>
      <c r="AL97" s="3670"/>
      <c r="AM97" s="3670"/>
      <c r="AN97" s="3670"/>
      <c r="AO97" s="3670"/>
      <c r="AP97" s="3670"/>
      <c r="AQ97" s="3670"/>
      <c r="AR97" s="3670"/>
      <c r="AS97" s="3670"/>
      <c r="AT97" s="3670"/>
      <c r="AU97" s="3670"/>
      <c r="AV97" s="3670"/>
      <c r="AW97" s="3670"/>
      <c r="AX97" s="3670"/>
      <c r="AY97" s="3670"/>
      <c r="AZ97" s="3670"/>
      <c r="BA97" s="3670"/>
      <c r="BB97" s="3670"/>
      <c r="BC97" s="3670"/>
      <c r="BD97" s="3670"/>
      <c r="BE97" s="3670"/>
      <c r="BF97" s="3670"/>
      <c r="BG97" s="3670"/>
      <c r="BH97" s="1530"/>
      <c r="BI97" s="1531"/>
      <c r="BJ97" s="3682"/>
      <c r="BK97" s="3682"/>
      <c r="BL97" s="3682"/>
      <c r="BM97" s="3682"/>
      <c r="BN97" s="3682"/>
      <c r="BO97" s="3682"/>
      <c r="BP97" s="3682"/>
      <c r="BQ97" s="3682"/>
      <c r="BR97" s="3682"/>
      <c r="BS97" s="3682"/>
      <c r="BT97" s="3682"/>
      <c r="BU97" s="3682"/>
      <c r="BV97" s="3682"/>
      <c r="BW97" s="1435"/>
      <c r="BX97" s="1435"/>
      <c r="BY97" s="1435"/>
      <c r="BZ97" s="1435"/>
      <c r="CA97" s="1435"/>
      <c r="CB97" s="1435"/>
      <c r="CC97" s="1523"/>
    </row>
    <row r="98" spans="2:82" ht="11.25" customHeight="1">
      <c r="B98" s="1524"/>
      <c r="C98" s="1435"/>
      <c r="D98" s="3683" t="s">
        <v>2593</v>
      </c>
      <c r="E98" s="3684"/>
      <c r="F98" s="3684"/>
      <c r="G98" s="3684"/>
      <c r="H98" s="3684"/>
      <c r="I98" s="3684"/>
      <c r="J98" s="3684"/>
      <c r="K98" s="3684"/>
      <c r="L98" s="3684"/>
      <c r="M98" s="3684"/>
      <c r="N98" s="3684"/>
      <c r="O98" s="3684"/>
      <c r="P98" s="3684"/>
      <c r="Q98" s="3685"/>
      <c r="R98" s="3692" t="s">
        <v>4426</v>
      </c>
      <c r="S98" s="3693"/>
      <c r="T98" s="3693"/>
      <c r="U98" s="3693"/>
      <c r="V98" s="3693"/>
      <c r="W98" s="3693"/>
      <c r="X98" s="3693"/>
      <c r="Y98" s="3693"/>
      <c r="Z98" s="3693"/>
      <c r="AA98" s="3693"/>
      <c r="AB98" s="3693"/>
      <c r="AC98" s="3693"/>
      <c r="AD98" s="3693"/>
      <c r="AE98" s="3693"/>
      <c r="AF98" s="3693"/>
      <c r="AG98" s="3693"/>
      <c r="AH98" s="3693"/>
      <c r="AI98" s="3693"/>
      <c r="AJ98" s="3693"/>
      <c r="AK98" s="3693"/>
      <c r="AL98" s="3693"/>
      <c r="AM98" s="3693"/>
      <c r="AN98" s="3693"/>
      <c r="AO98" s="3693"/>
      <c r="AP98" s="3693"/>
      <c r="AQ98" s="3693"/>
      <c r="AR98" s="3693"/>
      <c r="AS98" s="3693"/>
      <c r="AT98" s="3693"/>
      <c r="AU98" s="3693"/>
      <c r="AV98" s="3693"/>
      <c r="AW98" s="3693"/>
      <c r="AX98" s="3693"/>
      <c r="AY98" s="3693"/>
      <c r="AZ98" s="3693"/>
      <c r="BA98" s="3693"/>
      <c r="BB98" s="3693"/>
      <c r="BC98" s="3693"/>
      <c r="BD98" s="3693"/>
      <c r="BE98" s="3693"/>
      <c r="BF98" s="3693"/>
      <c r="BG98" s="3693"/>
      <c r="BH98" s="3693"/>
      <c r="BI98" s="3694"/>
      <c r="BJ98" s="3682"/>
      <c r="BK98" s="3682"/>
      <c r="BL98" s="3682"/>
      <c r="BM98" s="3682"/>
      <c r="BN98" s="3682"/>
      <c r="BO98" s="3682"/>
      <c r="BP98" s="3682"/>
      <c r="BQ98" s="3682"/>
      <c r="BR98" s="3682"/>
      <c r="BS98" s="3682"/>
      <c r="BT98" s="3682"/>
      <c r="BU98" s="3682"/>
      <c r="BV98" s="3682"/>
      <c r="BW98" s="1435"/>
      <c r="BX98" s="1435"/>
      <c r="BY98" s="1435"/>
      <c r="BZ98" s="1435"/>
      <c r="CA98" s="1435"/>
      <c r="CB98" s="1435"/>
      <c r="CC98" s="1523"/>
    </row>
    <row r="99" spans="2:82" ht="11.25" customHeight="1">
      <c r="B99" s="1524"/>
      <c r="C99" s="1435"/>
      <c r="D99" s="3686"/>
      <c r="E99" s="3687"/>
      <c r="F99" s="3687"/>
      <c r="G99" s="3687"/>
      <c r="H99" s="3687"/>
      <c r="I99" s="3687"/>
      <c r="J99" s="3687"/>
      <c r="K99" s="3687"/>
      <c r="L99" s="3687"/>
      <c r="M99" s="3687"/>
      <c r="N99" s="3687"/>
      <c r="O99" s="3687"/>
      <c r="P99" s="3687"/>
      <c r="Q99" s="3688"/>
      <c r="R99" s="3667" t="s">
        <v>3720</v>
      </c>
      <c r="S99" s="3668"/>
      <c r="T99" s="3668"/>
      <c r="U99" s="3668"/>
      <c r="V99" s="3668"/>
      <c r="W99" s="3668"/>
      <c r="X99" s="3668"/>
      <c r="Y99" s="3668"/>
      <c r="Z99" s="3668"/>
      <c r="AA99" s="3668"/>
      <c r="AB99" s="3668"/>
      <c r="AC99" s="3668"/>
      <c r="AD99" s="3668"/>
      <c r="AE99" s="3668"/>
      <c r="AF99" s="3668"/>
      <c r="AG99" s="3668"/>
      <c r="AH99" s="3668"/>
      <c r="AI99" s="3668"/>
      <c r="AJ99" s="3668"/>
      <c r="AK99" s="3668"/>
      <c r="AL99" s="3668"/>
      <c r="AM99" s="3668"/>
      <c r="AN99" s="3668"/>
      <c r="AO99" s="3668"/>
      <c r="AP99" s="3668"/>
      <c r="AQ99" s="3668"/>
      <c r="AR99" s="3668"/>
      <c r="AS99" s="3668"/>
      <c r="AT99" s="3668"/>
      <c r="AU99" s="3668"/>
      <c r="AV99" s="3668"/>
      <c r="AW99" s="3668"/>
      <c r="AX99" s="3668"/>
      <c r="AY99" s="3668"/>
      <c r="AZ99" s="3668"/>
      <c r="BA99" s="3668"/>
      <c r="BB99" s="3668"/>
      <c r="BC99" s="3668"/>
      <c r="BD99" s="3668"/>
      <c r="BE99" s="3668"/>
      <c r="BF99" s="3668"/>
      <c r="BG99" s="3668"/>
      <c r="BH99" s="1529"/>
      <c r="BI99" s="1529"/>
      <c r="BJ99" s="3682"/>
      <c r="BK99" s="3682"/>
      <c r="BL99" s="3682"/>
      <c r="BM99" s="3682"/>
      <c r="BN99" s="3682"/>
      <c r="BO99" s="3682"/>
      <c r="BP99" s="3682"/>
      <c r="BQ99" s="3682"/>
      <c r="BR99" s="3682"/>
      <c r="BS99" s="3682"/>
      <c r="BT99" s="3682"/>
      <c r="BU99" s="3682"/>
      <c r="BV99" s="3682"/>
      <c r="BW99" s="1435"/>
      <c r="BX99" s="1435"/>
      <c r="BY99" s="1435"/>
      <c r="BZ99" s="1435"/>
      <c r="CA99" s="1435"/>
      <c r="CB99" s="1435"/>
      <c r="CC99" s="1523"/>
    </row>
    <row r="100" spans="2:82" ht="11.25" customHeight="1">
      <c r="B100" s="1524"/>
      <c r="C100" s="1435"/>
      <c r="D100" s="3689"/>
      <c r="E100" s="3690"/>
      <c r="F100" s="3690"/>
      <c r="G100" s="3690"/>
      <c r="H100" s="3690"/>
      <c r="I100" s="3690"/>
      <c r="J100" s="3690"/>
      <c r="K100" s="3690"/>
      <c r="L100" s="3690"/>
      <c r="M100" s="3690"/>
      <c r="N100" s="3690"/>
      <c r="O100" s="3690"/>
      <c r="P100" s="3690"/>
      <c r="Q100" s="3691"/>
      <c r="R100" s="3669" t="s">
        <v>3721</v>
      </c>
      <c r="S100" s="3670"/>
      <c r="T100" s="3670"/>
      <c r="U100" s="3670"/>
      <c r="V100" s="3670"/>
      <c r="W100" s="3670"/>
      <c r="X100" s="3670"/>
      <c r="Y100" s="3670"/>
      <c r="Z100" s="3670"/>
      <c r="AA100" s="3670"/>
      <c r="AB100" s="3670"/>
      <c r="AC100" s="3670"/>
      <c r="AD100" s="3670"/>
      <c r="AE100" s="3670"/>
      <c r="AF100" s="3670"/>
      <c r="AG100" s="3670"/>
      <c r="AH100" s="3670"/>
      <c r="AI100" s="3670"/>
      <c r="AJ100" s="3670"/>
      <c r="AK100" s="3670"/>
      <c r="AL100" s="3670"/>
      <c r="AM100" s="3670"/>
      <c r="AN100" s="3670"/>
      <c r="AO100" s="3670"/>
      <c r="AP100" s="3670"/>
      <c r="AQ100" s="3670"/>
      <c r="AR100" s="3670"/>
      <c r="AS100" s="3670"/>
      <c r="AT100" s="3670"/>
      <c r="AU100" s="3670"/>
      <c r="AV100" s="3670"/>
      <c r="AW100" s="3670"/>
      <c r="AX100" s="3670"/>
      <c r="AY100" s="3670"/>
      <c r="AZ100" s="3670"/>
      <c r="BA100" s="3670"/>
      <c r="BB100" s="3670"/>
      <c r="BC100" s="3670"/>
      <c r="BD100" s="3670"/>
      <c r="BE100" s="3670"/>
      <c r="BF100" s="3670"/>
      <c r="BG100" s="3670"/>
      <c r="BH100" s="1530"/>
      <c r="BI100" s="1530"/>
      <c r="BJ100" s="3682"/>
      <c r="BK100" s="3682"/>
      <c r="BL100" s="3682"/>
      <c r="BM100" s="3682"/>
      <c r="BN100" s="3682"/>
      <c r="BO100" s="3682"/>
      <c r="BP100" s="3682"/>
      <c r="BQ100" s="3682"/>
      <c r="BR100" s="3682"/>
      <c r="BS100" s="3682"/>
      <c r="BT100" s="3682"/>
      <c r="BU100" s="3682"/>
      <c r="BV100" s="3682"/>
      <c r="BW100" s="1435"/>
      <c r="BX100" s="1435"/>
      <c r="BY100" s="1435"/>
      <c r="BZ100" s="1435"/>
      <c r="CA100" s="1435"/>
      <c r="CB100" s="1435"/>
      <c r="CC100" s="1523"/>
    </row>
    <row r="101" spans="2:82" ht="4.5" customHeight="1">
      <c r="B101" s="1532"/>
      <c r="C101" s="1533"/>
      <c r="D101" s="1533"/>
      <c r="E101" s="1533"/>
      <c r="F101" s="1533"/>
      <c r="G101" s="1533"/>
      <c r="H101" s="1533"/>
      <c r="I101" s="1533"/>
      <c r="J101" s="1533"/>
      <c r="K101" s="1533"/>
      <c r="L101" s="1533"/>
      <c r="M101" s="1533"/>
      <c r="N101" s="1533"/>
      <c r="O101" s="1533"/>
      <c r="P101" s="1533"/>
      <c r="Q101" s="1533"/>
      <c r="R101" s="1533"/>
      <c r="S101" s="1533"/>
      <c r="T101" s="1533"/>
      <c r="U101" s="1533"/>
      <c r="V101" s="1533"/>
      <c r="W101" s="1533"/>
      <c r="X101" s="1533"/>
      <c r="Y101" s="1533"/>
      <c r="Z101" s="1533"/>
      <c r="AA101" s="1533"/>
      <c r="AB101" s="1533"/>
      <c r="AC101" s="1533"/>
      <c r="AD101" s="1533"/>
      <c r="AE101" s="1533"/>
      <c r="AF101" s="1533"/>
      <c r="AG101" s="1533"/>
      <c r="AH101" s="1533"/>
      <c r="AI101" s="1533"/>
      <c r="AJ101" s="1533"/>
      <c r="AK101" s="1533"/>
      <c r="AL101" s="1533"/>
      <c r="AM101" s="1533"/>
      <c r="AN101" s="1533"/>
      <c r="AO101" s="1533"/>
      <c r="AP101" s="1533"/>
      <c r="AQ101" s="1533"/>
      <c r="AR101" s="1533"/>
      <c r="AS101" s="1533"/>
      <c r="AT101" s="1533"/>
      <c r="AU101" s="1533"/>
      <c r="AV101" s="1533"/>
      <c r="AW101" s="1533"/>
      <c r="AX101" s="1533"/>
      <c r="AY101" s="1533"/>
      <c r="AZ101" s="1533"/>
      <c r="BA101" s="1533"/>
      <c r="BB101" s="1533"/>
      <c r="BC101" s="1533"/>
      <c r="BD101" s="1533"/>
      <c r="BE101" s="1533"/>
      <c r="BF101" s="1533"/>
      <c r="BG101" s="1533"/>
      <c r="BH101" s="1533"/>
      <c r="BI101" s="1533"/>
      <c r="BJ101" s="1533"/>
      <c r="BK101" s="1533"/>
      <c r="BL101" s="1533"/>
      <c r="BM101" s="1533"/>
      <c r="BN101" s="1533"/>
      <c r="BO101" s="1533"/>
      <c r="BP101" s="1533"/>
      <c r="BQ101" s="1533"/>
      <c r="BR101" s="1533"/>
      <c r="BS101" s="1533"/>
      <c r="BT101" s="1533"/>
      <c r="BU101" s="1533"/>
      <c r="BV101" s="1533"/>
      <c r="BW101" s="1533"/>
      <c r="BX101" s="1533"/>
      <c r="BY101" s="1533"/>
      <c r="BZ101" s="1533"/>
      <c r="CA101" s="1533"/>
      <c r="CB101" s="1533"/>
      <c r="CC101" s="1534"/>
    </row>
    <row r="102" spans="2:82" ht="4.5" customHeight="1">
      <c r="B102" s="1435"/>
      <c r="C102" s="1435"/>
      <c r="D102" s="1435"/>
      <c r="E102" s="1435"/>
      <c r="F102" s="1435"/>
      <c r="G102" s="1435"/>
      <c r="H102" s="1435"/>
      <c r="I102" s="1435"/>
      <c r="J102" s="1435"/>
      <c r="K102" s="1435"/>
      <c r="L102" s="1435"/>
      <c r="M102" s="1435"/>
      <c r="N102" s="1435"/>
      <c r="O102" s="1435"/>
      <c r="P102" s="1435"/>
      <c r="Q102" s="1435"/>
      <c r="R102" s="1435"/>
      <c r="S102" s="1435"/>
      <c r="T102" s="1435"/>
      <c r="U102" s="1435"/>
      <c r="V102" s="1435"/>
      <c r="W102" s="1435"/>
      <c r="X102" s="1435"/>
      <c r="Y102" s="1435"/>
      <c r="Z102" s="1435"/>
      <c r="AA102" s="1435"/>
      <c r="AB102" s="1435"/>
      <c r="AC102" s="1435"/>
      <c r="AD102" s="1435"/>
      <c r="AE102" s="1435"/>
      <c r="AF102" s="1435"/>
      <c r="AG102" s="1435"/>
      <c r="AH102" s="1435"/>
      <c r="AI102" s="1435"/>
      <c r="AJ102" s="1435"/>
      <c r="AK102" s="1435"/>
      <c r="AL102" s="1435"/>
      <c r="AM102" s="1435"/>
      <c r="AN102" s="1435"/>
      <c r="AO102" s="1435"/>
      <c r="AP102" s="1435"/>
      <c r="AQ102" s="1435"/>
      <c r="AR102" s="1435"/>
      <c r="AS102" s="1435"/>
      <c r="AT102" s="1435"/>
      <c r="AU102" s="1435"/>
      <c r="AV102" s="1435"/>
      <c r="AW102" s="1435"/>
      <c r="AX102" s="1435"/>
      <c r="AY102" s="1435"/>
      <c r="AZ102" s="1435"/>
      <c r="BA102" s="1435"/>
      <c r="BB102" s="1435"/>
      <c r="BC102" s="1435"/>
      <c r="BD102" s="1435"/>
      <c r="BE102" s="1435"/>
      <c r="BF102" s="1435"/>
      <c r="BG102" s="1435"/>
      <c r="BH102" s="1435"/>
      <c r="BI102" s="1435"/>
      <c r="BJ102" s="1435"/>
      <c r="BK102" s="1435"/>
      <c r="BL102" s="1435"/>
      <c r="BM102" s="1435"/>
      <c r="BN102" s="1435"/>
      <c r="BO102" s="1435"/>
      <c r="BP102" s="1435"/>
      <c r="BQ102" s="1435"/>
      <c r="BR102" s="1435"/>
      <c r="BS102" s="1435"/>
      <c r="BT102" s="1435"/>
      <c r="BU102" s="1435"/>
      <c r="BV102" s="1435"/>
      <c r="BW102" s="1435"/>
      <c r="BX102" s="1435"/>
      <c r="BY102" s="1435"/>
      <c r="BZ102" s="1435"/>
      <c r="CA102" s="1435"/>
      <c r="CB102" s="1435"/>
      <c r="CC102" s="1435"/>
    </row>
    <row r="103" spans="2:82" ht="8.25" customHeight="1">
      <c r="BO103" s="3671" t="s">
        <v>4946</v>
      </c>
      <c r="BP103" s="3671"/>
      <c r="BQ103" s="3671"/>
      <c r="BR103" s="3671"/>
      <c r="BS103" s="3671"/>
      <c r="BT103" s="3671"/>
      <c r="BU103" s="3671"/>
      <c r="BV103" s="3671"/>
      <c r="BW103" s="3671"/>
      <c r="BX103" s="3671"/>
      <c r="BY103" s="3671"/>
      <c r="BZ103" s="3671"/>
      <c r="CA103" s="3671"/>
      <c r="CB103" s="3671"/>
      <c r="CC103" s="3671"/>
      <c r="CD103" s="3671"/>
    </row>
    <row r="104" spans="2:82" ht="8.25" customHeight="1">
      <c r="BO104" s="3671"/>
      <c r="BP104" s="3671"/>
      <c r="BQ104" s="3671"/>
      <c r="BR104" s="3671"/>
      <c r="BS104" s="3671"/>
      <c r="BT104" s="3671"/>
      <c r="BU104" s="3671"/>
      <c r="BV104" s="3671"/>
      <c r="BW104" s="3671"/>
      <c r="BX104" s="3671"/>
      <c r="BY104" s="3671"/>
      <c r="BZ104" s="3671"/>
      <c r="CA104" s="3671"/>
      <c r="CB104" s="3671"/>
      <c r="CC104" s="3671"/>
      <c r="CD104" s="3671"/>
    </row>
  </sheetData>
  <mergeCells count="216">
    <mergeCell ref="BV9:BX10"/>
    <mergeCell ref="T12:U12"/>
    <mergeCell ref="V12:AN12"/>
    <mergeCell ref="AO12:AP12"/>
    <mergeCell ref="AQ12:AW12"/>
    <mergeCell ref="AX12:AY12"/>
    <mergeCell ref="AZ12:BF12"/>
    <mergeCell ref="BG12:BH12"/>
    <mergeCell ref="A1:N1"/>
    <mergeCell ref="C2:BV3"/>
    <mergeCell ref="R4:BG4"/>
    <mergeCell ref="AF5:AU5"/>
    <mergeCell ref="B6:S7"/>
    <mergeCell ref="B8:S11"/>
    <mergeCell ref="AR8:BB11"/>
    <mergeCell ref="Y9:AJ10"/>
    <mergeCell ref="AK9:AM10"/>
    <mergeCell ref="BH9:BU10"/>
    <mergeCell ref="I14:S15"/>
    <mergeCell ref="T14:U14"/>
    <mergeCell ref="V14:AD14"/>
    <mergeCell ref="AE14:AF14"/>
    <mergeCell ref="AG14:AQ14"/>
    <mergeCell ref="AR14:BB15"/>
    <mergeCell ref="BI12:BO12"/>
    <mergeCell ref="BP12:BQ12"/>
    <mergeCell ref="BR12:CC12"/>
    <mergeCell ref="T13:U13"/>
    <mergeCell ref="V13:AA13"/>
    <mergeCell ref="AB13:BN13"/>
    <mergeCell ref="BO13:BZ13"/>
    <mergeCell ref="CA13:CC13"/>
    <mergeCell ref="AP16:AQ17"/>
    <mergeCell ref="AR16:CC17"/>
    <mergeCell ref="B18:S21"/>
    <mergeCell ref="T18:U19"/>
    <mergeCell ref="V18:AD19"/>
    <mergeCell ref="AE18:AF19"/>
    <mergeCell ref="AG18:AT19"/>
    <mergeCell ref="AU18:AV19"/>
    <mergeCell ref="AW18:BH19"/>
    <mergeCell ref="BI18:BJ19"/>
    <mergeCell ref="I16:S17"/>
    <mergeCell ref="T16:Y17"/>
    <mergeCell ref="Z16:AC17"/>
    <mergeCell ref="AD16:AE17"/>
    <mergeCell ref="AF16:AJ17"/>
    <mergeCell ref="AK16:AO17"/>
    <mergeCell ref="B12:H17"/>
    <mergeCell ref="I12:S13"/>
    <mergeCell ref="BC14:BD15"/>
    <mergeCell ref="BE14:BN15"/>
    <mergeCell ref="BO14:BP15"/>
    <mergeCell ref="BQ14:CC15"/>
    <mergeCell ref="T15:U15"/>
    <mergeCell ref="V15:AQ15"/>
    <mergeCell ref="CA22:CC22"/>
    <mergeCell ref="T23:BB23"/>
    <mergeCell ref="BC23:BE23"/>
    <mergeCell ref="BF23:BK23"/>
    <mergeCell ref="BL23:BN23"/>
    <mergeCell ref="BK18:CC19"/>
    <mergeCell ref="T20:U21"/>
    <mergeCell ref="V20:AS21"/>
    <mergeCell ref="AU20:AV21"/>
    <mergeCell ref="AW20:BH21"/>
    <mergeCell ref="BI20:BJ21"/>
    <mergeCell ref="BK20:BW21"/>
    <mergeCell ref="BO23:BV23"/>
    <mergeCell ref="AY22:BH22"/>
    <mergeCell ref="BI22:BZ22"/>
    <mergeCell ref="B24:S25"/>
    <mergeCell ref="T24:AE24"/>
    <mergeCell ref="AF24:AG24"/>
    <mergeCell ref="AO24:AP24"/>
    <mergeCell ref="T25:AE25"/>
    <mergeCell ref="AF25:AG25"/>
    <mergeCell ref="AO25:AP25"/>
    <mergeCell ref="D22:S23"/>
    <mergeCell ref="T22:AA22"/>
    <mergeCell ref="AB22:AX22"/>
    <mergeCell ref="AK29:AM29"/>
    <mergeCell ref="CE29:CR29"/>
    <mergeCell ref="AK30:AM30"/>
    <mergeCell ref="X31:Y31"/>
    <mergeCell ref="Z31:AJ31"/>
    <mergeCell ref="AK31:AM31"/>
    <mergeCell ref="B26:B44"/>
    <mergeCell ref="C26:BW26"/>
    <mergeCell ref="D27:E27"/>
    <mergeCell ref="F27:BX27"/>
    <mergeCell ref="F28:H28"/>
    <mergeCell ref="I28:BX28"/>
    <mergeCell ref="D29:Q40"/>
    <mergeCell ref="R29:W33"/>
    <mergeCell ref="X29:Y30"/>
    <mergeCell ref="Z29:AJ30"/>
    <mergeCell ref="X39:Y39"/>
    <mergeCell ref="X40:Y40"/>
    <mergeCell ref="R41:W43"/>
    <mergeCell ref="X41:AJ42"/>
    <mergeCell ref="AK41:AM41"/>
    <mergeCell ref="X43:AJ43"/>
    <mergeCell ref="AK43:AM43"/>
    <mergeCell ref="X32:Y32"/>
    <mergeCell ref="X33:Y33"/>
    <mergeCell ref="R34:W40"/>
    <mergeCell ref="X34:Y36"/>
    <mergeCell ref="Z34:AJ36"/>
    <mergeCell ref="AK34:AM34"/>
    <mergeCell ref="AK35:AM35"/>
    <mergeCell ref="AK36:AM36"/>
    <mergeCell ref="X37:Y38"/>
    <mergeCell ref="Z37:AJ38"/>
    <mergeCell ref="AN41:BD41"/>
    <mergeCell ref="BE41:BG41"/>
    <mergeCell ref="BH41:CC41"/>
    <mergeCell ref="AK42:AM42"/>
    <mergeCell ref="AN42:BD42"/>
    <mergeCell ref="BE42:BG42"/>
    <mergeCell ref="BH42:CC42"/>
    <mergeCell ref="AK37:AM37"/>
    <mergeCell ref="AK38:AM38"/>
    <mergeCell ref="BH43:BL43"/>
    <mergeCell ref="BM43:BN43"/>
    <mergeCell ref="BO43:CC43"/>
    <mergeCell ref="D44:W44"/>
    <mergeCell ref="X44:Y44"/>
    <mergeCell ref="Z44:BM44"/>
    <mergeCell ref="AN43:AP43"/>
    <mergeCell ref="AQ43:AR43"/>
    <mergeCell ref="AS43:AW43"/>
    <mergeCell ref="AX43:AY43"/>
    <mergeCell ref="AZ43:BE43"/>
    <mergeCell ref="BF43:BG43"/>
    <mergeCell ref="B51:D51"/>
    <mergeCell ref="E51:BV51"/>
    <mergeCell ref="B52:D52"/>
    <mergeCell ref="E52:BV52"/>
    <mergeCell ref="B53:D53"/>
    <mergeCell ref="E53:CC53"/>
    <mergeCell ref="B46:S49"/>
    <mergeCell ref="T46:AH49"/>
    <mergeCell ref="AS46:AU48"/>
    <mergeCell ref="AX46:BG49"/>
    <mergeCell ref="BH46:CC49"/>
    <mergeCell ref="AM47:AR48"/>
    <mergeCell ref="B58:D58"/>
    <mergeCell ref="E58:CC58"/>
    <mergeCell ref="B60:BW60"/>
    <mergeCell ref="B61:C61"/>
    <mergeCell ref="D61:CC61"/>
    <mergeCell ref="D62:BU62"/>
    <mergeCell ref="E54:BY54"/>
    <mergeCell ref="B55:D55"/>
    <mergeCell ref="E55:CC55"/>
    <mergeCell ref="B56:D56"/>
    <mergeCell ref="E56:CC56"/>
    <mergeCell ref="B57:D57"/>
    <mergeCell ref="E57:BX57"/>
    <mergeCell ref="D63:BU63"/>
    <mergeCell ref="E64:BU64"/>
    <mergeCell ref="F65:L66"/>
    <mergeCell ref="M65:X65"/>
    <mergeCell ref="Y65:AK65"/>
    <mergeCell ref="M66:R66"/>
    <mergeCell ref="S66:X66"/>
    <mergeCell ref="Y66:AE66"/>
    <mergeCell ref="AF66:AK66"/>
    <mergeCell ref="F67:L68"/>
    <mergeCell ref="M67:R68"/>
    <mergeCell ref="S67:X68"/>
    <mergeCell ref="Y67:AE68"/>
    <mergeCell ref="AF67:AK68"/>
    <mergeCell ref="F69:L70"/>
    <mergeCell ref="M69:R70"/>
    <mergeCell ref="S69:X70"/>
    <mergeCell ref="Y69:AE70"/>
    <mergeCell ref="AF69:AK70"/>
    <mergeCell ref="B75:BW75"/>
    <mergeCell ref="B76:BW76"/>
    <mergeCell ref="C77:BU77"/>
    <mergeCell ref="D78:CC78"/>
    <mergeCell ref="C79:BU79"/>
    <mergeCell ref="D80:CC80"/>
    <mergeCell ref="B72:C72"/>
    <mergeCell ref="D72:CC72"/>
    <mergeCell ref="B73:C73"/>
    <mergeCell ref="D73:CC73"/>
    <mergeCell ref="B74:C74"/>
    <mergeCell ref="D74:CC74"/>
    <mergeCell ref="C87:BU87"/>
    <mergeCell ref="D88:CC88"/>
    <mergeCell ref="D89:CC89"/>
    <mergeCell ref="D91:Q91"/>
    <mergeCell ref="R91:BH91"/>
    <mergeCell ref="BJ91:BV91"/>
    <mergeCell ref="D81:BU81"/>
    <mergeCell ref="C82:BU82"/>
    <mergeCell ref="E83:BU83"/>
    <mergeCell ref="D84:BU84"/>
    <mergeCell ref="D85:BU85"/>
    <mergeCell ref="D86:BU86"/>
    <mergeCell ref="R99:BG99"/>
    <mergeCell ref="R100:BG100"/>
    <mergeCell ref="BO103:CD104"/>
    <mergeCell ref="D92:Q97"/>
    <mergeCell ref="R92:BI92"/>
    <mergeCell ref="BJ92:BV100"/>
    <mergeCell ref="R93:BG93"/>
    <mergeCell ref="R94:BG94"/>
    <mergeCell ref="R95:BG95"/>
    <mergeCell ref="R96:BG96"/>
    <mergeCell ref="R97:BG97"/>
    <mergeCell ref="D98:Q100"/>
    <mergeCell ref="R98:BI98"/>
  </mergeCells>
  <phoneticPr fontId="129"/>
  <dataValidations count="5">
    <dataValidation allowBlank="1" showInputMessage="1" showErrorMessage="1" prompt="ストック活用型も併せて選択します。" sqref="X41:AJ42 X43" xr:uid="{00000000-0002-0000-2800-000000000000}"/>
    <dataValidation type="whole" operator="greaterThanOrEqual" allowBlank="1" showInputMessage="1" sqref="Z16:AC17 AK16:AO17" xr:uid="{00000000-0002-0000-2800-000001000000}">
      <formula1>0</formula1>
    </dataValidation>
    <dataValidation type="whole" operator="greaterThanOrEqual" allowBlank="1" showInputMessage="1" showErrorMessage="1" sqref="Z65556:AC65557 Z131092:AC131093 Z196628:AC196629 Z262164:AC262165 Z327700:AC327701 Z393236:AC393237 Z458772:AC458773 Z524308:AC524309 Z589844:AC589845 Z655380:AC655381 Z720916:AC720917 Z786452:AC786453 Z851988:AC851989 Z917524:AC917525 Z983060:AC983061 JV16:JY17 JV65556:JY65557 JV131092:JY131093 JV196628:JY196629 JV262164:JY262165 JV327700:JY327701 JV393236:JY393237 JV458772:JY458773 JV524308:JY524309 JV589844:JY589845 JV655380:JY655381 JV720916:JY720917 JV786452:JY786453 JV851988:JY851989 JV917524:JY917525 JV983060:JY983061 TR16:TU17 TR65556:TU65557 TR131092:TU131093 TR196628:TU196629 TR262164:TU262165 TR327700:TU327701 TR393236:TU393237 TR458772:TU458773 TR524308:TU524309 TR589844:TU589845 TR655380:TU655381 TR720916:TU720917 TR786452:TU786453 TR851988:TU851989 TR917524:TU917525 TR983060:TU983061 ADN16:ADQ17 ADN65556:ADQ65557 ADN131092:ADQ131093 ADN196628:ADQ196629 ADN262164:ADQ262165 ADN327700:ADQ327701 ADN393236:ADQ393237 ADN458772:ADQ458773 ADN524308:ADQ524309 ADN589844:ADQ589845 ADN655380:ADQ655381 ADN720916:ADQ720917 ADN786452:ADQ786453 ADN851988:ADQ851989 ADN917524:ADQ917525 ADN983060:ADQ983061 ANJ16:ANM17 ANJ65556:ANM65557 ANJ131092:ANM131093 ANJ196628:ANM196629 ANJ262164:ANM262165 ANJ327700:ANM327701 ANJ393236:ANM393237 ANJ458772:ANM458773 ANJ524308:ANM524309 ANJ589844:ANM589845 ANJ655380:ANM655381 ANJ720916:ANM720917 ANJ786452:ANM786453 ANJ851988:ANM851989 ANJ917524:ANM917525 ANJ983060:ANM983061 AXF16:AXI17 AXF65556:AXI65557 AXF131092:AXI131093 AXF196628:AXI196629 AXF262164:AXI262165 AXF327700:AXI327701 AXF393236:AXI393237 AXF458772:AXI458773 AXF524308:AXI524309 AXF589844:AXI589845 AXF655380:AXI655381 AXF720916:AXI720917 AXF786452:AXI786453 AXF851988:AXI851989 AXF917524:AXI917525 AXF983060:AXI983061 BHB16:BHE17 BHB65556:BHE65557 BHB131092:BHE131093 BHB196628:BHE196629 BHB262164:BHE262165 BHB327700:BHE327701 BHB393236:BHE393237 BHB458772:BHE458773 BHB524308:BHE524309 BHB589844:BHE589845 BHB655380:BHE655381 BHB720916:BHE720917 BHB786452:BHE786453 BHB851988:BHE851989 BHB917524:BHE917525 BHB983060:BHE983061 BQX16:BRA17 BQX65556:BRA65557 BQX131092:BRA131093 BQX196628:BRA196629 BQX262164:BRA262165 BQX327700:BRA327701 BQX393236:BRA393237 BQX458772:BRA458773 BQX524308:BRA524309 BQX589844:BRA589845 BQX655380:BRA655381 BQX720916:BRA720917 BQX786452:BRA786453 BQX851988:BRA851989 BQX917524:BRA917525 BQX983060:BRA983061 CAT16:CAW17 CAT65556:CAW65557 CAT131092:CAW131093 CAT196628:CAW196629 CAT262164:CAW262165 CAT327700:CAW327701 CAT393236:CAW393237 CAT458772:CAW458773 CAT524308:CAW524309 CAT589844:CAW589845 CAT655380:CAW655381 CAT720916:CAW720917 CAT786452:CAW786453 CAT851988:CAW851989 CAT917524:CAW917525 CAT983060:CAW983061 CKP16:CKS17 CKP65556:CKS65557 CKP131092:CKS131093 CKP196628:CKS196629 CKP262164:CKS262165 CKP327700:CKS327701 CKP393236:CKS393237 CKP458772:CKS458773 CKP524308:CKS524309 CKP589844:CKS589845 CKP655380:CKS655381 CKP720916:CKS720917 CKP786452:CKS786453 CKP851988:CKS851989 CKP917524:CKS917525 CKP983060:CKS983061 CUL16:CUO17 CUL65556:CUO65557 CUL131092:CUO131093 CUL196628:CUO196629 CUL262164:CUO262165 CUL327700:CUO327701 CUL393236:CUO393237 CUL458772:CUO458773 CUL524308:CUO524309 CUL589844:CUO589845 CUL655380:CUO655381 CUL720916:CUO720917 CUL786452:CUO786453 CUL851988:CUO851989 CUL917524:CUO917525 CUL983060:CUO983061 DEH16:DEK17 DEH65556:DEK65557 DEH131092:DEK131093 DEH196628:DEK196629 DEH262164:DEK262165 DEH327700:DEK327701 DEH393236:DEK393237 DEH458772:DEK458773 DEH524308:DEK524309 DEH589844:DEK589845 DEH655380:DEK655381 DEH720916:DEK720917 DEH786452:DEK786453 DEH851988:DEK851989 DEH917524:DEK917525 DEH983060:DEK983061 DOD16:DOG17 DOD65556:DOG65557 DOD131092:DOG131093 DOD196628:DOG196629 DOD262164:DOG262165 DOD327700:DOG327701 DOD393236:DOG393237 DOD458772:DOG458773 DOD524308:DOG524309 DOD589844:DOG589845 DOD655380:DOG655381 DOD720916:DOG720917 DOD786452:DOG786453 DOD851988:DOG851989 DOD917524:DOG917525 DOD983060:DOG983061 DXZ16:DYC17 DXZ65556:DYC65557 DXZ131092:DYC131093 DXZ196628:DYC196629 DXZ262164:DYC262165 DXZ327700:DYC327701 DXZ393236:DYC393237 DXZ458772:DYC458773 DXZ524308:DYC524309 DXZ589844:DYC589845 DXZ655380:DYC655381 DXZ720916:DYC720917 DXZ786452:DYC786453 DXZ851988:DYC851989 DXZ917524:DYC917525 DXZ983060:DYC983061 EHV16:EHY17 EHV65556:EHY65557 EHV131092:EHY131093 EHV196628:EHY196629 EHV262164:EHY262165 EHV327700:EHY327701 EHV393236:EHY393237 EHV458772:EHY458773 EHV524308:EHY524309 EHV589844:EHY589845 EHV655380:EHY655381 EHV720916:EHY720917 EHV786452:EHY786453 EHV851988:EHY851989 EHV917524:EHY917525 EHV983060:EHY983061 ERR16:ERU17 ERR65556:ERU65557 ERR131092:ERU131093 ERR196628:ERU196629 ERR262164:ERU262165 ERR327700:ERU327701 ERR393236:ERU393237 ERR458772:ERU458773 ERR524308:ERU524309 ERR589844:ERU589845 ERR655380:ERU655381 ERR720916:ERU720917 ERR786452:ERU786453 ERR851988:ERU851989 ERR917524:ERU917525 ERR983060:ERU983061 FBN16:FBQ17 FBN65556:FBQ65557 FBN131092:FBQ131093 FBN196628:FBQ196629 FBN262164:FBQ262165 FBN327700:FBQ327701 FBN393236:FBQ393237 FBN458772:FBQ458773 FBN524308:FBQ524309 FBN589844:FBQ589845 FBN655380:FBQ655381 FBN720916:FBQ720917 FBN786452:FBQ786453 FBN851988:FBQ851989 FBN917524:FBQ917525 FBN983060:FBQ983061 FLJ16:FLM17 FLJ65556:FLM65557 FLJ131092:FLM131093 FLJ196628:FLM196629 FLJ262164:FLM262165 FLJ327700:FLM327701 FLJ393236:FLM393237 FLJ458772:FLM458773 FLJ524308:FLM524309 FLJ589844:FLM589845 FLJ655380:FLM655381 FLJ720916:FLM720917 FLJ786452:FLM786453 FLJ851988:FLM851989 FLJ917524:FLM917525 FLJ983060:FLM983061 FVF16:FVI17 FVF65556:FVI65557 FVF131092:FVI131093 FVF196628:FVI196629 FVF262164:FVI262165 FVF327700:FVI327701 FVF393236:FVI393237 FVF458772:FVI458773 FVF524308:FVI524309 FVF589844:FVI589845 FVF655380:FVI655381 FVF720916:FVI720917 FVF786452:FVI786453 FVF851988:FVI851989 FVF917524:FVI917525 FVF983060:FVI983061 GFB16:GFE17 GFB65556:GFE65557 GFB131092:GFE131093 GFB196628:GFE196629 GFB262164:GFE262165 GFB327700:GFE327701 GFB393236:GFE393237 GFB458772:GFE458773 GFB524308:GFE524309 GFB589844:GFE589845 GFB655380:GFE655381 GFB720916:GFE720917 GFB786452:GFE786453 GFB851988:GFE851989 GFB917524:GFE917525 GFB983060:GFE983061 GOX16:GPA17 GOX65556:GPA65557 GOX131092:GPA131093 GOX196628:GPA196629 GOX262164:GPA262165 GOX327700:GPA327701 GOX393236:GPA393237 GOX458772:GPA458773 GOX524308:GPA524309 GOX589844:GPA589845 GOX655380:GPA655381 GOX720916:GPA720917 GOX786452:GPA786453 GOX851988:GPA851989 GOX917524:GPA917525 GOX983060:GPA983061 GYT16:GYW17 GYT65556:GYW65557 GYT131092:GYW131093 GYT196628:GYW196629 GYT262164:GYW262165 GYT327700:GYW327701 GYT393236:GYW393237 GYT458772:GYW458773 GYT524308:GYW524309 GYT589844:GYW589845 GYT655380:GYW655381 GYT720916:GYW720917 GYT786452:GYW786453 GYT851988:GYW851989 GYT917524:GYW917525 GYT983060:GYW983061 HIP16:HIS17 HIP65556:HIS65557 HIP131092:HIS131093 HIP196628:HIS196629 HIP262164:HIS262165 HIP327700:HIS327701 HIP393236:HIS393237 HIP458772:HIS458773 HIP524308:HIS524309 HIP589844:HIS589845 HIP655380:HIS655381 HIP720916:HIS720917 HIP786452:HIS786453 HIP851988:HIS851989 HIP917524:HIS917525 HIP983060:HIS983061 HSL16:HSO17 HSL65556:HSO65557 HSL131092:HSO131093 HSL196628:HSO196629 HSL262164:HSO262165 HSL327700:HSO327701 HSL393236:HSO393237 HSL458772:HSO458773 HSL524308:HSO524309 HSL589844:HSO589845 HSL655380:HSO655381 HSL720916:HSO720917 HSL786452:HSO786453 HSL851988:HSO851989 HSL917524:HSO917525 HSL983060:HSO983061 ICH16:ICK17 ICH65556:ICK65557 ICH131092:ICK131093 ICH196628:ICK196629 ICH262164:ICK262165 ICH327700:ICK327701 ICH393236:ICK393237 ICH458772:ICK458773 ICH524308:ICK524309 ICH589844:ICK589845 ICH655380:ICK655381 ICH720916:ICK720917 ICH786452:ICK786453 ICH851988:ICK851989 ICH917524:ICK917525 ICH983060:ICK983061 IMD16:IMG17 IMD65556:IMG65557 IMD131092:IMG131093 IMD196628:IMG196629 IMD262164:IMG262165 IMD327700:IMG327701 IMD393236:IMG393237 IMD458772:IMG458773 IMD524308:IMG524309 IMD589844:IMG589845 IMD655380:IMG655381 IMD720916:IMG720917 IMD786452:IMG786453 IMD851988:IMG851989 IMD917524:IMG917525 IMD983060:IMG983061 IVZ16:IWC17 IVZ65556:IWC65557 IVZ131092:IWC131093 IVZ196628:IWC196629 IVZ262164:IWC262165 IVZ327700:IWC327701 IVZ393236:IWC393237 IVZ458772:IWC458773 IVZ524308:IWC524309 IVZ589844:IWC589845 IVZ655380:IWC655381 IVZ720916:IWC720917 IVZ786452:IWC786453 IVZ851988:IWC851989 IVZ917524:IWC917525 IVZ983060:IWC983061 JFV16:JFY17 JFV65556:JFY65557 JFV131092:JFY131093 JFV196628:JFY196629 JFV262164:JFY262165 JFV327700:JFY327701 JFV393236:JFY393237 JFV458772:JFY458773 JFV524308:JFY524309 JFV589844:JFY589845 JFV655380:JFY655381 JFV720916:JFY720917 JFV786452:JFY786453 JFV851988:JFY851989 JFV917524:JFY917525 JFV983060:JFY983061 JPR16:JPU17 JPR65556:JPU65557 JPR131092:JPU131093 JPR196628:JPU196629 JPR262164:JPU262165 JPR327700:JPU327701 JPR393236:JPU393237 JPR458772:JPU458773 JPR524308:JPU524309 JPR589844:JPU589845 JPR655380:JPU655381 JPR720916:JPU720917 JPR786452:JPU786453 JPR851988:JPU851989 JPR917524:JPU917525 JPR983060:JPU983061 JZN16:JZQ17 JZN65556:JZQ65557 JZN131092:JZQ131093 JZN196628:JZQ196629 JZN262164:JZQ262165 JZN327700:JZQ327701 JZN393236:JZQ393237 JZN458772:JZQ458773 JZN524308:JZQ524309 JZN589844:JZQ589845 JZN655380:JZQ655381 JZN720916:JZQ720917 JZN786452:JZQ786453 JZN851988:JZQ851989 JZN917524:JZQ917525 JZN983060:JZQ983061 KJJ16:KJM17 KJJ65556:KJM65557 KJJ131092:KJM131093 KJJ196628:KJM196629 KJJ262164:KJM262165 KJJ327700:KJM327701 KJJ393236:KJM393237 KJJ458772:KJM458773 KJJ524308:KJM524309 KJJ589844:KJM589845 KJJ655380:KJM655381 KJJ720916:KJM720917 KJJ786452:KJM786453 KJJ851988:KJM851989 KJJ917524:KJM917525 KJJ983060:KJM983061 KTF16:KTI17 KTF65556:KTI65557 KTF131092:KTI131093 KTF196628:KTI196629 KTF262164:KTI262165 KTF327700:KTI327701 KTF393236:KTI393237 KTF458772:KTI458773 KTF524308:KTI524309 KTF589844:KTI589845 KTF655380:KTI655381 KTF720916:KTI720917 KTF786452:KTI786453 KTF851988:KTI851989 KTF917524:KTI917525 KTF983060:KTI983061 LDB16:LDE17 LDB65556:LDE65557 LDB131092:LDE131093 LDB196628:LDE196629 LDB262164:LDE262165 LDB327700:LDE327701 LDB393236:LDE393237 LDB458772:LDE458773 LDB524308:LDE524309 LDB589844:LDE589845 LDB655380:LDE655381 LDB720916:LDE720917 LDB786452:LDE786453 LDB851988:LDE851989 LDB917524:LDE917525 LDB983060:LDE983061 LMX16:LNA17 LMX65556:LNA65557 LMX131092:LNA131093 LMX196628:LNA196629 LMX262164:LNA262165 LMX327700:LNA327701 LMX393236:LNA393237 LMX458772:LNA458773 LMX524308:LNA524309 LMX589844:LNA589845 LMX655380:LNA655381 LMX720916:LNA720917 LMX786452:LNA786453 LMX851988:LNA851989 LMX917524:LNA917525 LMX983060:LNA983061 LWT16:LWW17 LWT65556:LWW65557 LWT131092:LWW131093 LWT196628:LWW196629 LWT262164:LWW262165 LWT327700:LWW327701 LWT393236:LWW393237 LWT458772:LWW458773 LWT524308:LWW524309 LWT589844:LWW589845 LWT655380:LWW655381 LWT720916:LWW720917 LWT786452:LWW786453 LWT851988:LWW851989 LWT917524:LWW917525 LWT983060:LWW983061 MGP16:MGS17 MGP65556:MGS65557 MGP131092:MGS131093 MGP196628:MGS196629 MGP262164:MGS262165 MGP327700:MGS327701 MGP393236:MGS393237 MGP458772:MGS458773 MGP524308:MGS524309 MGP589844:MGS589845 MGP655380:MGS655381 MGP720916:MGS720917 MGP786452:MGS786453 MGP851988:MGS851989 MGP917524:MGS917525 MGP983060:MGS983061 MQL16:MQO17 MQL65556:MQO65557 MQL131092:MQO131093 MQL196628:MQO196629 MQL262164:MQO262165 MQL327700:MQO327701 MQL393236:MQO393237 MQL458772:MQO458773 MQL524308:MQO524309 MQL589844:MQO589845 MQL655380:MQO655381 MQL720916:MQO720917 MQL786452:MQO786453 MQL851988:MQO851989 MQL917524:MQO917525 MQL983060:MQO983061 NAH16:NAK17 NAH65556:NAK65557 NAH131092:NAK131093 NAH196628:NAK196629 NAH262164:NAK262165 NAH327700:NAK327701 NAH393236:NAK393237 NAH458772:NAK458773 NAH524308:NAK524309 NAH589844:NAK589845 NAH655380:NAK655381 NAH720916:NAK720917 NAH786452:NAK786453 NAH851988:NAK851989 NAH917524:NAK917525 NAH983060:NAK983061 NKD16:NKG17 NKD65556:NKG65557 NKD131092:NKG131093 NKD196628:NKG196629 NKD262164:NKG262165 NKD327700:NKG327701 NKD393236:NKG393237 NKD458772:NKG458773 NKD524308:NKG524309 NKD589844:NKG589845 NKD655380:NKG655381 NKD720916:NKG720917 NKD786452:NKG786453 NKD851988:NKG851989 NKD917524:NKG917525 NKD983060:NKG983061 NTZ16:NUC17 NTZ65556:NUC65557 NTZ131092:NUC131093 NTZ196628:NUC196629 NTZ262164:NUC262165 NTZ327700:NUC327701 NTZ393236:NUC393237 NTZ458772:NUC458773 NTZ524308:NUC524309 NTZ589844:NUC589845 NTZ655380:NUC655381 NTZ720916:NUC720917 NTZ786452:NUC786453 NTZ851988:NUC851989 NTZ917524:NUC917525 NTZ983060:NUC983061 ODV16:ODY17 ODV65556:ODY65557 ODV131092:ODY131093 ODV196628:ODY196629 ODV262164:ODY262165 ODV327700:ODY327701 ODV393236:ODY393237 ODV458772:ODY458773 ODV524308:ODY524309 ODV589844:ODY589845 ODV655380:ODY655381 ODV720916:ODY720917 ODV786452:ODY786453 ODV851988:ODY851989 ODV917524:ODY917525 ODV983060:ODY983061 ONR16:ONU17 ONR65556:ONU65557 ONR131092:ONU131093 ONR196628:ONU196629 ONR262164:ONU262165 ONR327700:ONU327701 ONR393236:ONU393237 ONR458772:ONU458773 ONR524308:ONU524309 ONR589844:ONU589845 ONR655380:ONU655381 ONR720916:ONU720917 ONR786452:ONU786453 ONR851988:ONU851989 ONR917524:ONU917525 ONR983060:ONU983061 OXN16:OXQ17 OXN65556:OXQ65557 OXN131092:OXQ131093 OXN196628:OXQ196629 OXN262164:OXQ262165 OXN327700:OXQ327701 OXN393236:OXQ393237 OXN458772:OXQ458773 OXN524308:OXQ524309 OXN589844:OXQ589845 OXN655380:OXQ655381 OXN720916:OXQ720917 OXN786452:OXQ786453 OXN851988:OXQ851989 OXN917524:OXQ917525 OXN983060:OXQ983061 PHJ16:PHM17 PHJ65556:PHM65557 PHJ131092:PHM131093 PHJ196628:PHM196629 PHJ262164:PHM262165 PHJ327700:PHM327701 PHJ393236:PHM393237 PHJ458772:PHM458773 PHJ524308:PHM524309 PHJ589844:PHM589845 PHJ655380:PHM655381 PHJ720916:PHM720917 PHJ786452:PHM786453 PHJ851988:PHM851989 PHJ917524:PHM917525 PHJ983060:PHM983061 PRF16:PRI17 PRF65556:PRI65557 PRF131092:PRI131093 PRF196628:PRI196629 PRF262164:PRI262165 PRF327700:PRI327701 PRF393236:PRI393237 PRF458772:PRI458773 PRF524308:PRI524309 PRF589844:PRI589845 PRF655380:PRI655381 PRF720916:PRI720917 PRF786452:PRI786453 PRF851988:PRI851989 PRF917524:PRI917525 PRF983060:PRI983061 QBB16:QBE17 QBB65556:QBE65557 QBB131092:QBE131093 QBB196628:QBE196629 QBB262164:QBE262165 QBB327700:QBE327701 QBB393236:QBE393237 QBB458772:QBE458773 QBB524308:QBE524309 QBB589844:QBE589845 QBB655380:QBE655381 QBB720916:QBE720917 QBB786452:QBE786453 QBB851988:QBE851989 QBB917524:QBE917525 QBB983060:QBE983061 QKX16:QLA17 QKX65556:QLA65557 QKX131092:QLA131093 QKX196628:QLA196629 QKX262164:QLA262165 QKX327700:QLA327701 QKX393236:QLA393237 QKX458772:QLA458773 QKX524308:QLA524309 QKX589844:QLA589845 QKX655380:QLA655381 QKX720916:QLA720917 QKX786452:QLA786453 QKX851988:QLA851989 QKX917524:QLA917525 QKX983060:QLA983061 QUT16:QUW17 QUT65556:QUW65557 QUT131092:QUW131093 QUT196628:QUW196629 QUT262164:QUW262165 QUT327700:QUW327701 QUT393236:QUW393237 QUT458772:QUW458773 QUT524308:QUW524309 QUT589844:QUW589845 QUT655380:QUW655381 QUT720916:QUW720917 QUT786452:QUW786453 QUT851988:QUW851989 QUT917524:QUW917525 QUT983060:QUW983061 REP16:RES17 REP65556:RES65557 REP131092:RES131093 REP196628:RES196629 REP262164:RES262165 REP327700:RES327701 REP393236:RES393237 REP458772:RES458773 REP524308:RES524309 REP589844:RES589845 REP655380:RES655381 REP720916:RES720917 REP786452:RES786453 REP851988:RES851989 REP917524:RES917525 REP983060:RES983061 ROL16:ROO17 ROL65556:ROO65557 ROL131092:ROO131093 ROL196628:ROO196629 ROL262164:ROO262165 ROL327700:ROO327701 ROL393236:ROO393237 ROL458772:ROO458773 ROL524308:ROO524309 ROL589844:ROO589845 ROL655380:ROO655381 ROL720916:ROO720917 ROL786452:ROO786453 ROL851988:ROO851989 ROL917524:ROO917525 ROL983060:ROO983061 RYH16:RYK17 RYH65556:RYK65557 RYH131092:RYK131093 RYH196628:RYK196629 RYH262164:RYK262165 RYH327700:RYK327701 RYH393236:RYK393237 RYH458772:RYK458773 RYH524308:RYK524309 RYH589844:RYK589845 RYH655380:RYK655381 RYH720916:RYK720917 RYH786452:RYK786453 RYH851988:RYK851989 RYH917524:RYK917525 RYH983060:RYK983061 SID16:SIG17 SID65556:SIG65557 SID131092:SIG131093 SID196628:SIG196629 SID262164:SIG262165 SID327700:SIG327701 SID393236:SIG393237 SID458772:SIG458773 SID524308:SIG524309 SID589844:SIG589845 SID655380:SIG655381 SID720916:SIG720917 SID786452:SIG786453 SID851988:SIG851989 SID917524:SIG917525 SID983060:SIG983061 SRZ16:SSC17 SRZ65556:SSC65557 SRZ131092:SSC131093 SRZ196628:SSC196629 SRZ262164:SSC262165 SRZ327700:SSC327701 SRZ393236:SSC393237 SRZ458772:SSC458773 SRZ524308:SSC524309 SRZ589844:SSC589845 SRZ655380:SSC655381 SRZ720916:SSC720917 SRZ786452:SSC786453 SRZ851988:SSC851989 SRZ917524:SSC917525 SRZ983060:SSC983061 TBV16:TBY17 TBV65556:TBY65557 TBV131092:TBY131093 TBV196628:TBY196629 TBV262164:TBY262165 TBV327700:TBY327701 TBV393236:TBY393237 TBV458772:TBY458773 TBV524308:TBY524309 TBV589844:TBY589845 TBV655380:TBY655381 TBV720916:TBY720917 TBV786452:TBY786453 TBV851988:TBY851989 TBV917524:TBY917525 TBV983060:TBY983061 TLR16:TLU17 TLR65556:TLU65557 TLR131092:TLU131093 TLR196628:TLU196629 TLR262164:TLU262165 TLR327700:TLU327701 TLR393236:TLU393237 TLR458772:TLU458773 TLR524308:TLU524309 TLR589844:TLU589845 TLR655380:TLU655381 TLR720916:TLU720917 TLR786452:TLU786453 TLR851988:TLU851989 TLR917524:TLU917525 TLR983060:TLU983061 TVN16:TVQ17 TVN65556:TVQ65557 TVN131092:TVQ131093 TVN196628:TVQ196629 TVN262164:TVQ262165 TVN327700:TVQ327701 TVN393236:TVQ393237 TVN458772:TVQ458773 TVN524308:TVQ524309 TVN589844:TVQ589845 TVN655380:TVQ655381 TVN720916:TVQ720917 TVN786452:TVQ786453 TVN851988:TVQ851989 TVN917524:TVQ917525 TVN983060:TVQ983061 UFJ16:UFM17 UFJ65556:UFM65557 UFJ131092:UFM131093 UFJ196628:UFM196629 UFJ262164:UFM262165 UFJ327700:UFM327701 UFJ393236:UFM393237 UFJ458772:UFM458773 UFJ524308:UFM524309 UFJ589844:UFM589845 UFJ655380:UFM655381 UFJ720916:UFM720917 UFJ786452:UFM786453 UFJ851988:UFM851989 UFJ917524:UFM917525 UFJ983060:UFM983061 UPF16:UPI17 UPF65556:UPI65557 UPF131092:UPI131093 UPF196628:UPI196629 UPF262164:UPI262165 UPF327700:UPI327701 UPF393236:UPI393237 UPF458772:UPI458773 UPF524308:UPI524309 UPF589844:UPI589845 UPF655380:UPI655381 UPF720916:UPI720917 UPF786452:UPI786453 UPF851988:UPI851989 UPF917524:UPI917525 UPF983060:UPI983061 UZB16:UZE17 UZB65556:UZE65557 UZB131092:UZE131093 UZB196628:UZE196629 UZB262164:UZE262165 UZB327700:UZE327701 UZB393236:UZE393237 UZB458772:UZE458773 UZB524308:UZE524309 UZB589844:UZE589845 UZB655380:UZE655381 UZB720916:UZE720917 UZB786452:UZE786453 UZB851988:UZE851989 UZB917524:UZE917525 UZB983060:UZE983061 VIX16:VJA17 VIX65556:VJA65557 VIX131092:VJA131093 VIX196628:VJA196629 VIX262164:VJA262165 VIX327700:VJA327701 VIX393236:VJA393237 VIX458772:VJA458773 VIX524308:VJA524309 VIX589844:VJA589845 VIX655380:VJA655381 VIX720916:VJA720917 VIX786452:VJA786453 VIX851988:VJA851989 VIX917524:VJA917525 VIX983060:VJA983061 VST16:VSW17 VST65556:VSW65557 VST131092:VSW131093 VST196628:VSW196629 VST262164:VSW262165 VST327700:VSW327701 VST393236:VSW393237 VST458772:VSW458773 VST524308:VSW524309 VST589844:VSW589845 VST655380:VSW655381 VST720916:VSW720917 VST786452:VSW786453 VST851988:VSW851989 VST917524:VSW917525 VST983060:VSW983061 WCP16:WCS17 WCP65556:WCS65557 WCP131092:WCS131093 WCP196628:WCS196629 WCP262164:WCS262165 WCP327700:WCS327701 WCP393236:WCS393237 WCP458772:WCS458773 WCP524308:WCS524309 WCP589844:WCS589845 WCP655380:WCS655381 WCP720916:WCS720917 WCP786452:WCS786453 WCP851988:WCS851989 WCP917524:WCS917525 WCP983060:WCS983061 WML16:WMO17 WML65556:WMO65557 WML131092:WMO131093 WML196628:WMO196629 WML262164:WMO262165 WML327700:WMO327701 WML393236:WMO393237 WML458772:WMO458773 WML524308:WMO524309 WML589844:WMO589845 WML655380:WMO655381 WML720916:WMO720917 WML786452:WMO786453 WML851988:WMO851989 WML917524:WMO917525 WML983060:WMO983061 WWH16:WWK17 WWH65556:WWK65557 WWH131092:WWK131093 WWH196628:WWK196629 WWH262164:WWK262165 WWH327700:WWK327701 WWH393236:WWK393237 WWH458772:WWK458773 WWH524308:WWK524309 WWH589844:WWK589845 WWH655380:WWK655381 WWH720916:WWK720917 WWH786452:WWK786453 WWH851988:WWK851989 WWH917524:WWK917525 WWH983060:WWK983061" xr:uid="{00000000-0002-0000-2800-000002000000}">
      <formula1>0</formula1>
    </dataValidation>
    <dataValidation type="list" allowBlank="1" showInputMessage="1" showErrorMessage="1" prompt="右欄も選択してください。" sqref="X29 X31 X34 X65569 X65571 X65575 X131105 X131107 X131111 X196641 X196643 X196647 X262177 X262179 X262183 X327713 X327715 X327719 X393249 X393251 X393255 X458785 X458787 X458791 X524321 X524323 X524327 X589857 X589859 X589863 X655393 X655395 X655399 X720929 X720931 X720935 X786465 X786467 X786471 X852001 X852003 X852007 X917537 X917539 X917543 X983073 X983075 X983079 JT29 JT31 JT34 JT65569 JT65571 JT65575 JT131105 JT131107 JT131111 JT196641 JT196643 JT196647 JT262177 JT262179 JT262183 JT327713 JT327715 JT327719 JT393249 JT393251 JT393255 JT458785 JT458787 JT458791 JT524321 JT524323 JT524327 JT589857 JT589859 JT589863 JT655393 JT655395 JT655399 JT720929 JT720931 JT720935 JT786465 JT786467 JT786471 JT852001 JT852003 JT852007 JT917537 JT917539 JT917543 JT983073 JT983075 JT983079 TP29 TP31 TP34 TP65569 TP65571 TP65575 TP131105 TP131107 TP131111 TP196641 TP196643 TP196647 TP262177 TP262179 TP262183 TP327713 TP327715 TP327719 TP393249 TP393251 TP393255 TP458785 TP458787 TP458791 TP524321 TP524323 TP524327 TP589857 TP589859 TP589863 TP655393 TP655395 TP655399 TP720929 TP720931 TP720935 TP786465 TP786467 TP786471 TP852001 TP852003 TP852007 TP917537 TP917539 TP917543 TP983073 TP983075 TP983079 ADL29 ADL31 ADL34 ADL65569 ADL65571 ADL65575 ADL131105 ADL131107 ADL131111 ADL196641 ADL196643 ADL196647 ADL262177 ADL262179 ADL262183 ADL327713 ADL327715 ADL327719 ADL393249 ADL393251 ADL393255 ADL458785 ADL458787 ADL458791 ADL524321 ADL524323 ADL524327 ADL589857 ADL589859 ADL589863 ADL655393 ADL655395 ADL655399 ADL720929 ADL720931 ADL720935 ADL786465 ADL786467 ADL786471 ADL852001 ADL852003 ADL852007 ADL917537 ADL917539 ADL917543 ADL983073 ADL983075 ADL983079 ANH29 ANH31 ANH34 ANH65569 ANH65571 ANH65575 ANH131105 ANH131107 ANH131111 ANH196641 ANH196643 ANH196647 ANH262177 ANH262179 ANH262183 ANH327713 ANH327715 ANH327719 ANH393249 ANH393251 ANH393255 ANH458785 ANH458787 ANH458791 ANH524321 ANH524323 ANH524327 ANH589857 ANH589859 ANH589863 ANH655393 ANH655395 ANH655399 ANH720929 ANH720931 ANH720935 ANH786465 ANH786467 ANH786471 ANH852001 ANH852003 ANH852007 ANH917537 ANH917539 ANH917543 ANH983073 ANH983075 ANH983079 AXD29 AXD31 AXD34 AXD65569 AXD65571 AXD65575 AXD131105 AXD131107 AXD131111 AXD196641 AXD196643 AXD196647 AXD262177 AXD262179 AXD262183 AXD327713 AXD327715 AXD327719 AXD393249 AXD393251 AXD393255 AXD458785 AXD458787 AXD458791 AXD524321 AXD524323 AXD524327 AXD589857 AXD589859 AXD589863 AXD655393 AXD655395 AXD655399 AXD720929 AXD720931 AXD720935 AXD786465 AXD786467 AXD786471 AXD852001 AXD852003 AXD852007 AXD917537 AXD917539 AXD917543 AXD983073 AXD983075 AXD983079 BGZ29 BGZ31 BGZ34 BGZ65569 BGZ65571 BGZ65575 BGZ131105 BGZ131107 BGZ131111 BGZ196641 BGZ196643 BGZ196647 BGZ262177 BGZ262179 BGZ262183 BGZ327713 BGZ327715 BGZ327719 BGZ393249 BGZ393251 BGZ393255 BGZ458785 BGZ458787 BGZ458791 BGZ524321 BGZ524323 BGZ524327 BGZ589857 BGZ589859 BGZ589863 BGZ655393 BGZ655395 BGZ655399 BGZ720929 BGZ720931 BGZ720935 BGZ786465 BGZ786467 BGZ786471 BGZ852001 BGZ852003 BGZ852007 BGZ917537 BGZ917539 BGZ917543 BGZ983073 BGZ983075 BGZ983079 BQV29 BQV31 BQV34 BQV65569 BQV65571 BQV65575 BQV131105 BQV131107 BQV131111 BQV196641 BQV196643 BQV196647 BQV262177 BQV262179 BQV262183 BQV327713 BQV327715 BQV327719 BQV393249 BQV393251 BQV393255 BQV458785 BQV458787 BQV458791 BQV524321 BQV524323 BQV524327 BQV589857 BQV589859 BQV589863 BQV655393 BQV655395 BQV655399 BQV720929 BQV720931 BQV720935 BQV786465 BQV786467 BQV786471 BQV852001 BQV852003 BQV852007 BQV917537 BQV917539 BQV917543 BQV983073 BQV983075 BQV983079 CAR29 CAR31 CAR34 CAR65569 CAR65571 CAR65575 CAR131105 CAR131107 CAR131111 CAR196641 CAR196643 CAR196647 CAR262177 CAR262179 CAR262183 CAR327713 CAR327715 CAR327719 CAR393249 CAR393251 CAR393255 CAR458785 CAR458787 CAR458791 CAR524321 CAR524323 CAR524327 CAR589857 CAR589859 CAR589863 CAR655393 CAR655395 CAR655399 CAR720929 CAR720931 CAR720935 CAR786465 CAR786467 CAR786471 CAR852001 CAR852003 CAR852007 CAR917537 CAR917539 CAR917543 CAR983073 CAR983075 CAR983079 CKN29 CKN31 CKN34 CKN65569 CKN65571 CKN65575 CKN131105 CKN131107 CKN131111 CKN196641 CKN196643 CKN196647 CKN262177 CKN262179 CKN262183 CKN327713 CKN327715 CKN327719 CKN393249 CKN393251 CKN393255 CKN458785 CKN458787 CKN458791 CKN524321 CKN524323 CKN524327 CKN589857 CKN589859 CKN589863 CKN655393 CKN655395 CKN655399 CKN720929 CKN720931 CKN720935 CKN786465 CKN786467 CKN786471 CKN852001 CKN852003 CKN852007 CKN917537 CKN917539 CKN917543 CKN983073 CKN983075 CKN983079 CUJ29 CUJ31 CUJ34 CUJ65569 CUJ65571 CUJ65575 CUJ131105 CUJ131107 CUJ131111 CUJ196641 CUJ196643 CUJ196647 CUJ262177 CUJ262179 CUJ262183 CUJ327713 CUJ327715 CUJ327719 CUJ393249 CUJ393251 CUJ393255 CUJ458785 CUJ458787 CUJ458791 CUJ524321 CUJ524323 CUJ524327 CUJ589857 CUJ589859 CUJ589863 CUJ655393 CUJ655395 CUJ655399 CUJ720929 CUJ720931 CUJ720935 CUJ786465 CUJ786467 CUJ786471 CUJ852001 CUJ852003 CUJ852007 CUJ917537 CUJ917539 CUJ917543 CUJ983073 CUJ983075 CUJ983079 DEF29 DEF31 DEF34 DEF65569 DEF65571 DEF65575 DEF131105 DEF131107 DEF131111 DEF196641 DEF196643 DEF196647 DEF262177 DEF262179 DEF262183 DEF327713 DEF327715 DEF327719 DEF393249 DEF393251 DEF393255 DEF458785 DEF458787 DEF458791 DEF524321 DEF524323 DEF524327 DEF589857 DEF589859 DEF589863 DEF655393 DEF655395 DEF655399 DEF720929 DEF720931 DEF720935 DEF786465 DEF786467 DEF786471 DEF852001 DEF852003 DEF852007 DEF917537 DEF917539 DEF917543 DEF983073 DEF983075 DEF983079 DOB29 DOB31 DOB34 DOB65569 DOB65571 DOB65575 DOB131105 DOB131107 DOB131111 DOB196641 DOB196643 DOB196647 DOB262177 DOB262179 DOB262183 DOB327713 DOB327715 DOB327719 DOB393249 DOB393251 DOB393255 DOB458785 DOB458787 DOB458791 DOB524321 DOB524323 DOB524327 DOB589857 DOB589859 DOB589863 DOB655393 DOB655395 DOB655399 DOB720929 DOB720931 DOB720935 DOB786465 DOB786467 DOB786471 DOB852001 DOB852003 DOB852007 DOB917537 DOB917539 DOB917543 DOB983073 DOB983075 DOB983079 DXX29 DXX31 DXX34 DXX65569 DXX65571 DXX65575 DXX131105 DXX131107 DXX131111 DXX196641 DXX196643 DXX196647 DXX262177 DXX262179 DXX262183 DXX327713 DXX327715 DXX327719 DXX393249 DXX393251 DXX393255 DXX458785 DXX458787 DXX458791 DXX524321 DXX524323 DXX524327 DXX589857 DXX589859 DXX589863 DXX655393 DXX655395 DXX655399 DXX720929 DXX720931 DXX720935 DXX786465 DXX786467 DXX786471 DXX852001 DXX852003 DXX852007 DXX917537 DXX917539 DXX917543 DXX983073 DXX983075 DXX983079 EHT29 EHT31 EHT34 EHT65569 EHT65571 EHT65575 EHT131105 EHT131107 EHT131111 EHT196641 EHT196643 EHT196647 EHT262177 EHT262179 EHT262183 EHT327713 EHT327715 EHT327719 EHT393249 EHT393251 EHT393255 EHT458785 EHT458787 EHT458791 EHT524321 EHT524323 EHT524327 EHT589857 EHT589859 EHT589863 EHT655393 EHT655395 EHT655399 EHT720929 EHT720931 EHT720935 EHT786465 EHT786467 EHT786471 EHT852001 EHT852003 EHT852007 EHT917537 EHT917539 EHT917543 EHT983073 EHT983075 EHT983079 ERP29 ERP31 ERP34 ERP65569 ERP65571 ERP65575 ERP131105 ERP131107 ERP131111 ERP196641 ERP196643 ERP196647 ERP262177 ERP262179 ERP262183 ERP327713 ERP327715 ERP327719 ERP393249 ERP393251 ERP393255 ERP458785 ERP458787 ERP458791 ERP524321 ERP524323 ERP524327 ERP589857 ERP589859 ERP589863 ERP655393 ERP655395 ERP655399 ERP720929 ERP720931 ERP720935 ERP786465 ERP786467 ERP786471 ERP852001 ERP852003 ERP852007 ERP917537 ERP917539 ERP917543 ERP983073 ERP983075 ERP983079 FBL29 FBL31 FBL34 FBL65569 FBL65571 FBL65575 FBL131105 FBL131107 FBL131111 FBL196641 FBL196643 FBL196647 FBL262177 FBL262179 FBL262183 FBL327713 FBL327715 FBL327719 FBL393249 FBL393251 FBL393255 FBL458785 FBL458787 FBL458791 FBL524321 FBL524323 FBL524327 FBL589857 FBL589859 FBL589863 FBL655393 FBL655395 FBL655399 FBL720929 FBL720931 FBL720935 FBL786465 FBL786467 FBL786471 FBL852001 FBL852003 FBL852007 FBL917537 FBL917539 FBL917543 FBL983073 FBL983075 FBL983079 FLH29 FLH31 FLH34 FLH65569 FLH65571 FLH65575 FLH131105 FLH131107 FLH131111 FLH196641 FLH196643 FLH196647 FLH262177 FLH262179 FLH262183 FLH327713 FLH327715 FLH327719 FLH393249 FLH393251 FLH393255 FLH458785 FLH458787 FLH458791 FLH524321 FLH524323 FLH524327 FLH589857 FLH589859 FLH589863 FLH655393 FLH655395 FLH655399 FLH720929 FLH720931 FLH720935 FLH786465 FLH786467 FLH786471 FLH852001 FLH852003 FLH852007 FLH917537 FLH917539 FLH917543 FLH983073 FLH983075 FLH983079 FVD29 FVD31 FVD34 FVD65569 FVD65571 FVD65575 FVD131105 FVD131107 FVD131111 FVD196641 FVD196643 FVD196647 FVD262177 FVD262179 FVD262183 FVD327713 FVD327715 FVD327719 FVD393249 FVD393251 FVD393255 FVD458785 FVD458787 FVD458791 FVD524321 FVD524323 FVD524327 FVD589857 FVD589859 FVD589863 FVD655393 FVD655395 FVD655399 FVD720929 FVD720931 FVD720935 FVD786465 FVD786467 FVD786471 FVD852001 FVD852003 FVD852007 FVD917537 FVD917539 FVD917543 FVD983073 FVD983075 FVD983079 GEZ29 GEZ31 GEZ34 GEZ65569 GEZ65571 GEZ65575 GEZ131105 GEZ131107 GEZ131111 GEZ196641 GEZ196643 GEZ196647 GEZ262177 GEZ262179 GEZ262183 GEZ327713 GEZ327715 GEZ327719 GEZ393249 GEZ393251 GEZ393255 GEZ458785 GEZ458787 GEZ458791 GEZ524321 GEZ524323 GEZ524327 GEZ589857 GEZ589859 GEZ589863 GEZ655393 GEZ655395 GEZ655399 GEZ720929 GEZ720931 GEZ720935 GEZ786465 GEZ786467 GEZ786471 GEZ852001 GEZ852003 GEZ852007 GEZ917537 GEZ917539 GEZ917543 GEZ983073 GEZ983075 GEZ983079 GOV29 GOV31 GOV34 GOV65569 GOV65571 GOV65575 GOV131105 GOV131107 GOV131111 GOV196641 GOV196643 GOV196647 GOV262177 GOV262179 GOV262183 GOV327713 GOV327715 GOV327719 GOV393249 GOV393251 GOV393255 GOV458785 GOV458787 GOV458791 GOV524321 GOV524323 GOV524327 GOV589857 GOV589859 GOV589863 GOV655393 GOV655395 GOV655399 GOV720929 GOV720931 GOV720935 GOV786465 GOV786467 GOV786471 GOV852001 GOV852003 GOV852007 GOV917537 GOV917539 GOV917543 GOV983073 GOV983075 GOV983079 GYR29 GYR31 GYR34 GYR65569 GYR65571 GYR65575 GYR131105 GYR131107 GYR131111 GYR196641 GYR196643 GYR196647 GYR262177 GYR262179 GYR262183 GYR327713 GYR327715 GYR327719 GYR393249 GYR393251 GYR393255 GYR458785 GYR458787 GYR458791 GYR524321 GYR524323 GYR524327 GYR589857 GYR589859 GYR589863 GYR655393 GYR655395 GYR655399 GYR720929 GYR720931 GYR720935 GYR786465 GYR786467 GYR786471 GYR852001 GYR852003 GYR852007 GYR917537 GYR917539 GYR917543 GYR983073 GYR983075 GYR983079 HIN29 HIN31 HIN34 HIN65569 HIN65571 HIN65575 HIN131105 HIN131107 HIN131111 HIN196641 HIN196643 HIN196647 HIN262177 HIN262179 HIN262183 HIN327713 HIN327715 HIN327719 HIN393249 HIN393251 HIN393255 HIN458785 HIN458787 HIN458791 HIN524321 HIN524323 HIN524327 HIN589857 HIN589859 HIN589863 HIN655393 HIN655395 HIN655399 HIN720929 HIN720931 HIN720935 HIN786465 HIN786467 HIN786471 HIN852001 HIN852003 HIN852007 HIN917537 HIN917539 HIN917543 HIN983073 HIN983075 HIN983079 HSJ29 HSJ31 HSJ34 HSJ65569 HSJ65571 HSJ65575 HSJ131105 HSJ131107 HSJ131111 HSJ196641 HSJ196643 HSJ196647 HSJ262177 HSJ262179 HSJ262183 HSJ327713 HSJ327715 HSJ327719 HSJ393249 HSJ393251 HSJ393255 HSJ458785 HSJ458787 HSJ458791 HSJ524321 HSJ524323 HSJ524327 HSJ589857 HSJ589859 HSJ589863 HSJ655393 HSJ655395 HSJ655399 HSJ720929 HSJ720931 HSJ720935 HSJ786465 HSJ786467 HSJ786471 HSJ852001 HSJ852003 HSJ852007 HSJ917537 HSJ917539 HSJ917543 HSJ983073 HSJ983075 HSJ983079 ICF29 ICF31 ICF34 ICF65569 ICF65571 ICF65575 ICF131105 ICF131107 ICF131111 ICF196641 ICF196643 ICF196647 ICF262177 ICF262179 ICF262183 ICF327713 ICF327715 ICF327719 ICF393249 ICF393251 ICF393255 ICF458785 ICF458787 ICF458791 ICF524321 ICF524323 ICF524327 ICF589857 ICF589859 ICF589863 ICF655393 ICF655395 ICF655399 ICF720929 ICF720931 ICF720935 ICF786465 ICF786467 ICF786471 ICF852001 ICF852003 ICF852007 ICF917537 ICF917539 ICF917543 ICF983073 ICF983075 ICF983079 IMB29 IMB31 IMB34 IMB65569 IMB65571 IMB65575 IMB131105 IMB131107 IMB131111 IMB196641 IMB196643 IMB196647 IMB262177 IMB262179 IMB262183 IMB327713 IMB327715 IMB327719 IMB393249 IMB393251 IMB393255 IMB458785 IMB458787 IMB458791 IMB524321 IMB524323 IMB524327 IMB589857 IMB589859 IMB589863 IMB655393 IMB655395 IMB655399 IMB720929 IMB720931 IMB720935 IMB786465 IMB786467 IMB786471 IMB852001 IMB852003 IMB852007 IMB917537 IMB917539 IMB917543 IMB983073 IMB983075 IMB983079 IVX29 IVX31 IVX34 IVX65569 IVX65571 IVX65575 IVX131105 IVX131107 IVX131111 IVX196641 IVX196643 IVX196647 IVX262177 IVX262179 IVX262183 IVX327713 IVX327715 IVX327719 IVX393249 IVX393251 IVX393255 IVX458785 IVX458787 IVX458791 IVX524321 IVX524323 IVX524327 IVX589857 IVX589859 IVX589863 IVX655393 IVX655395 IVX655399 IVX720929 IVX720931 IVX720935 IVX786465 IVX786467 IVX786471 IVX852001 IVX852003 IVX852007 IVX917537 IVX917539 IVX917543 IVX983073 IVX983075 IVX983079 JFT29 JFT31 JFT34 JFT65569 JFT65571 JFT65575 JFT131105 JFT131107 JFT131111 JFT196641 JFT196643 JFT196647 JFT262177 JFT262179 JFT262183 JFT327713 JFT327715 JFT327719 JFT393249 JFT393251 JFT393255 JFT458785 JFT458787 JFT458791 JFT524321 JFT524323 JFT524327 JFT589857 JFT589859 JFT589863 JFT655393 JFT655395 JFT655399 JFT720929 JFT720931 JFT720935 JFT786465 JFT786467 JFT786471 JFT852001 JFT852003 JFT852007 JFT917537 JFT917539 JFT917543 JFT983073 JFT983075 JFT983079 JPP29 JPP31 JPP34 JPP65569 JPP65571 JPP65575 JPP131105 JPP131107 JPP131111 JPP196641 JPP196643 JPP196647 JPP262177 JPP262179 JPP262183 JPP327713 JPP327715 JPP327719 JPP393249 JPP393251 JPP393255 JPP458785 JPP458787 JPP458791 JPP524321 JPP524323 JPP524327 JPP589857 JPP589859 JPP589863 JPP655393 JPP655395 JPP655399 JPP720929 JPP720931 JPP720935 JPP786465 JPP786467 JPP786471 JPP852001 JPP852003 JPP852007 JPP917537 JPP917539 JPP917543 JPP983073 JPP983075 JPP983079 JZL29 JZL31 JZL34 JZL65569 JZL65571 JZL65575 JZL131105 JZL131107 JZL131111 JZL196641 JZL196643 JZL196647 JZL262177 JZL262179 JZL262183 JZL327713 JZL327715 JZL327719 JZL393249 JZL393251 JZL393255 JZL458785 JZL458787 JZL458791 JZL524321 JZL524323 JZL524327 JZL589857 JZL589859 JZL589863 JZL655393 JZL655395 JZL655399 JZL720929 JZL720931 JZL720935 JZL786465 JZL786467 JZL786471 JZL852001 JZL852003 JZL852007 JZL917537 JZL917539 JZL917543 JZL983073 JZL983075 JZL983079 KJH29 KJH31 KJH34 KJH65569 KJH65571 KJH65575 KJH131105 KJH131107 KJH131111 KJH196641 KJH196643 KJH196647 KJH262177 KJH262179 KJH262183 KJH327713 KJH327715 KJH327719 KJH393249 KJH393251 KJH393255 KJH458785 KJH458787 KJH458791 KJH524321 KJH524323 KJH524327 KJH589857 KJH589859 KJH589863 KJH655393 KJH655395 KJH655399 KJH720929 KJH720931 KJH720935 KJH786465 KJH786467 KJH786471 KJH852001 KJH852003 KJH852007 KJH917537 KJH917539 KJH917543 KJH983073 KJH983075 KJH983079 KTD29 KTD31 KTD34 KTD65569 KTD65571 KTD65575 KTD131105 KTD131107 KTD131111 KTD196641 KTD196643 KTD196647 KTD262177 KTD262179 KTD262183 KTD327713 KTD327715 KTD327719 KTD393249 KTD393251 KTD393255 KTD458785 KTD458787 KTD458791 KTD524321 KTD524323 KTD524327 KTD589857 KTD589859 KTD589863 KTD655393 KTD655395 KTD655399 KTD720929 KTD720931 KTD720935 KTD786465 KTD786467 KTD786471 KTD852001 KTD852003 KTD852007 KTD917537 KTD917539 KTD917543 KTD983073 KTD983075 KTD983079 LCZ29 LCZ31 LCZ34 LCZ65569 LCZ65571 LCZ65575 LCZ131105 LCZ131107 LCZ131111 LCZ196641 LCZ196643 LCZ196647 LCZ262177 LCZ262179 LCZ262183 LCZ327713 LCZ327715 LCZ327719 LCZ393249 LCZ393251 LCZ393255 LCZ458785 LCZ458787 LCZ458791 LCZ524321 LCZ524323 LCZ524327 LCZ589857 LCZ589859 LCZ589863 LCZ655393 LCZ655395 LCZ655399 LCZ720929 LCZ720931 LCZ720935 LCZ786465 LCZ786467 LCZ786471 LCZ852001 LCZ852003 LCZ852007 LCZ917537 LCZ917539 LCZ917543 LCZ983073 LCZ983075 LCZ983079 LMV29 LMV31 LMV34 LMV65569 LMV65571 LMV65575 LMV131105 LMV131107 LMV131111 LMV196641 LMV196643 LMV196647 LMV262177 LMV262179 LMV262183 LMV327713 LMV327715 LMV327719 LMV393249 LMV393251 LMV393255 LMV458785 LMV458787 LMV458791 LMV524321 LMV524323 LMV524327 LMV589857 LMV589859 LMV589863 LMV655393 LMV655395 LMV655399 LMV720929 LMV720931 LMV720935 LMV786465 LMV786467 LMV786471 LMV852001 LMV852003 LMV852007 LMV917537 LMV917539 LMV917543 LMV983073 LMV983075 LMV983079 LWR29 LWR31 LWR34 LWR65569 LWR65571 LWR65575 LWR131105 LWR131107 LWR131111 LWR196641 LWR196643 LWR196647 LWR262177 LWR262179 LWR262183 LWR327713 LWR327715 LWR327719 LWR393249 LWR393251 LWR393255 LWR458785 LWR458787 LWR458791 LWR524321 LWR524323 LWR524327 LWR589857 LWR589859 LWR589863 LWR655393 LWR655395 LWR655399 LWR720929 LWR720931 LWR720935 LWR786465 LWR786467 LWR786471 LWR852001 LWR852003 LWR852007 LWR917537 LWR917539 LWR917543 LWR983073 LWR983075 LWR983079 MGN29 MGN31 MGN34 MGN65569 MGN65571 MGN65575 MGN131105 MGN131107 MGN131111 MGN196641 MGN196643 MGN196647 MGN262177 MGN262179 MGN262183 MGN327713 MGN327715 MGN327719 MGN393249 MGN393251 MGN393255 MGN458785 MGN458787 MGN458791 MGN524321 MGN524323 MGN524327 MGN589857 MGN589859 MGN589863 MGN655393 MGN655395 MGN655399 MGN720929 MGN720931 MGN720935 MGN786465 MGN786467 MGN786471 MGN852001 MGN852003 MGN852007 MGN917537 MGN917539 MGN917543 MGN983073 MGN983075 MGN983079 MQJ29 MQJ31 MQJ34 MQJ65569 MQJ65571 MQJ65575 MQJ131105 MQJ131107 MQJ131111 MQJ196641 MQJ196643 MQJ196647 MQJ262177 MQJ262179 MQJ262183 MQJ327713 MQJ327715 MQJ327719 MQJ393249 MQJ393251 MQJ393255 MQJ458785 MQJ458787 MQJ458791 MQJ524321 MQJ524323 MQJ524327 MQJ589857 MQJ589859 MQJ589863 MQJ655393 MQJ655395 MQJ655399 MQJ720929 MQJ720931 MQJ720935 MQJ786465 MQJ786467 MQJ786471 MQJ852001 MQJ852003 MQJ852007 MQJ917537 MQJ917539 MQJ917543 MQJ983073 MQJ983075 MQJ983079 NAF29 NAF31 NAF34 NAF65569 NAF65571 NAF65575 NAF131105 NAF131107 NAF131111 NAF196641 NAF196643 NAF196647 NAF262177 NAF262179 NAF262183 NAF327713 NAF327715 NAF327719 NAF393249 NAF393251 NAF393255 NAF458785 NAF458787 NAF458791 NAF524321 NAF524323 NAF524327 NAF589857 NAF589859 NAF589863 NAF655393 NAF655395 NAF655399 NAF720929 NAF720931 NAF720935 NAF786465 NAF786467 NAF786471 NAF852001 NAF852003 NAF852007 NAF917537 NAF917539 NAF917543 NAF983073 NAF983075 NAF983079 NKB29 NKB31 NKB34 NKB65569 NKB65571 NKB65575 NKB131105 NKB131107 NKB131111 NKB196641 NKB196643 NKB196647 NKB262177 NKB262179 NKB262183 NKB327713 NKB327715 NKB327719 NKB393249 NKB393251 NKB393255 NKB458785 NKB458787 NKB458791 NKB524321 NKB524323 NKB524327 NKB589857 NKB589859 NKB589863 NKB655393 NKB655395 NKB655399 NKB720929 NKB720931 NKB720935 NKB786465 NKB786467 NKB786471 NKB852001 NKB852003 NKB852007 NKB917537 NKB917539 NKB917543 NKB983073 NKB983075 NKB983079 NTX29 NTX31 NTX34 NTX65569 NTX65571 NTX65575 NTX131105 NTX131107 NTX131111 NTX196641 NTX196643 NTX196647 NTX262177 NTX262179 NTX262183 NTX327713 NTX327715 NTX327719 NTX393249 NTX393251 NTX393255 NTX458785 NTX458787 NTX458791 NTX524321 NTX524323 NTX524327 NTX589857 NTX589859 NTX589863 NTX655393 NTX655395 NTX655399 NTX720929 NTX720931 NTX720935 NTX786465 NTX786467 NTX786471 NTX852001 NTX852003 NTX852007 NTX917537 NTX917539 NTX917543 NTX983073 NTX983075 NTX983079 ODT29 ODT31 ODT34 ODT65569 ODT65571 ODT65575 ODT131105 ODT131107 ODT131111 ODT196641 ODT196643 ODT196647 ODT262177 ODT262179 ODT262183 ODT327713 ODT327715 ODT327719 ODT393249 ODT393251 ODT393255 ODT458785 ODT458787 ODT458791 ODT524321 ODT524323 ODT524327 ODT589857 ODT589859 ODT589863 ODT655393 ODT655395 ODT655399 ODT720929 ODT720931 ODT720935 ODT786465 ODT786467 ODT786471 ODT852001 ODT852003 ODT852007 ODT917537 ODT917539 ODT917543 ODT983073 ODT983075 ODT983079 ONP29 ONP31 ONP34 ONP65569 ONP65571 ONP65575 ONP131105 ONP131107 ONP131111 ONP196641 ONP196643 ONP196647 ONP262177 ONP262179 ONP262183 ONP327713 ONP327715 ONP327719 ONP393249 ONP393251 ONP393255 ONP458785 ONP458787 ONP458791 ONP524321 ONP524323 ONP524327 ONP589857 ONP589859 ONP589863 ONP655393 ONP655395 ONP655399 ONP720929 ONP720931 ONP720935 ONP786465 ONP786467 ONP786471 ONP852001 ONP852003 ONP852007 ONP917537 ONP917539 ONP917543 ONP983073 ONP983075 ONP983079 OXL29 OXL31 OXL34 OXL65569 OXL65571 OXL65575 OXL131105 OXL131107 OXL131111 OXL196641 OXL196643 OXL196647 OXL262177 OXL262179 OXL262183 OXL327713 OXL327715 OXL327719 OXL393249 OXL393251 OXL393255 OXL458785 OXL458787 OXL458791 OXL524321 OXL524323 OXL524327 OXL589857 OXL589859 OXL589863 OXL655393 OXL655395 OXL655399 OXL720929 OXL720931 OXL720935 OXL786465 OXL786467 OXL786471 OXL852001 OXL852003 OXL852007 OXL917537 OXL917539 OXL917543 OXL983073 OXL983075 OXL983079 PHH29 PHH31 PHH34 PHH65569 PHH65571 PHH65575 PHH131105 PHH131107 PHH131111 PHH196641 PHH196643 PHH196647 PHH262177 PHH262179 PHH262183 PHH327713 PHH327715 PHH327719 PHH393249 PHH393251 PHH393255 PHH458785 PHH458787 PHH458791 PHH524321 PHH524323 PHH524327 PHH589857 PHH589859 PHH589863 PHH655393 PHH655395 PHH655399 PHH720929 PHH720931 PHH720935 PHH786465 PHH786467 PHH786471 PHH852001 PHH852003 PHH852007 PHH917537 PHH917539 PHH917543 PHH983073 PHH983075 PHH983079 PRD29 PRD31 PRD34 PRD65569 PRD65571 PRD65575 PRD131105 PRD131107 PRD131111 PRD196641 PRD196643 PRD196647 PRD262177 PRD262179 PRD262183 PRD327713 PRD327715 PRD327719 PRD393249 PRD393251 PRD393255 PRD458785 PRD458787 PRD458791 PRD524321 PRD524323 PRD524327 PRD589857 PRD589859 PRD589863 PRD655393 PRD655395 PRD655399 PRD720929 PRD720931 PRD720935 PRD786465 PRD786467 PRD786471 PRD852001 PRD852003 PRD852007 PRD917537 PRD917539 PRD917543 PRD983073 PRD983075 PRD983079 QAZ29 QAZ31 QAZ34 QAZ65569 QAZ65571 QAZ65575 QAZ131105 QAZ131107 QAZ131111 QAZ196641 QAZ196643 QAZ196647 QAZ262177 QAZ262179 QAZ262183 QAZ327713 QAZ327715 QAZ327719 QAZ393249 QAZ393251 QAZ393255 QAZ458785 QAZ458787 QAZ458791 QAZ524321 QAZ524323 QAZ524327 QAZ589857 QAZ589859 QAZ589863 QAZ655393 QAZ655395 QAZ655399 QAZ720929 QAZ720931 QAZ720935 QAZ786465 QAZ786467 QAZ786471 QAZ852001 QAZ852003 QAZ852007 QAZ917537 QAZ917539 QAZ917543 QAZ983073 QAZ983075 QAZ983079 QKV29 QKV31 QKV34 QKV65569 QKV65571 QKV65575 QKV131105 QKV131107 QKV131111 QKV196641 QKV196643 QKV196647 QKV262177 QKV262179 QKV262183 QKV327713 QKV327715 QKV327719 QKV393249 QKV393251 QKV393255 QKV458785 QKV458787 QKV458791 QKV524321 QKV524323 QKV524327 QKV589857 QKV589859 QKV589863 QKV655393 QKV655395 QKV655399 QKV720929 QKV720931 QKV720935 QKV786465 QKV786467 QKV786471 QKV852001 QKV852003 QKV852007 QKV917537 QKV917539 QKV917543 QKV983073 QKV983075 QKV983079 QUR29 QUR31 QUR34 QUR65569 QUR65571 QUR65575 QUR131105 QUR131107 QUR131111 QUR196641 QUR196643 QUR196647 QUR262177 QUR262179 QUR262183 QUR327713 QUR327715 QUR327719 QUR393249 QUR393251 QUR393255 QUR458785 QUR458787 QUR458791 QUR524321 QUR524323 QUR524327 QUR589857 QUR589859 QUR589863 QUR655393 QUR655395 QUR655399 QUR720929 QUR720931 QUR720935 QUR786465 QUR786467 QUR786471 QUR852001 QUR852003 QUR852007 QUR917537 QUR917539 QUR917543 QUR983073 QUR983075 QUR983079 REN29 REN31 REN34 REN65569 REN65571 REN65575 REN131105 REN131107 REN131111 REN196641 REN196643 REN196647 REN262177 REN262179 REN262183 REN327713 REN327715 REN327719 REN393249 REN393251 REN393255 REN458785 REN458787 REN458791 REN524321 REN524323 REN524327 REN589857 REN589859 REN589863 REN655393 REN655395 REN655399 REN720929 REN720931 REN720935 REN786465 REN786467 REN786471 REN852001 REN852003 REN852007 REN917537 REN917539 REN917543 REN983073 REN983075 REN983079 ROJ29 ROJ31 ROJ34 ROJ65569 ROJ65571 ROJ65575 ROJ131105 ROJ131107 ROJ131111 ROJ196641 ROJ196643 ROJ196647 ROJ262177 ROJ262179 ROJ262183 ROJ327713 ROJ327715 ROJ327719 ROJ393249 ROJ393251 ROJ393255 ROJ458785 ROJ458787 ROJ458791 ROJ524321 ROJ524323 ROJ524327 ROJ589857 ROJ589859 ROJ589863 ROJ655393 ROJ655395 ROJ655399 ROJ720929 ROJ720931 ROJ720935 ROJ786465 ROJ786467 ROJ786471 ROJ852001 ROJ852003 ROJ852007 ROJ917537 ROJ917539 ROJ917543 ROJ983073 ROJ983075 ROJ983079 RYF29 RYF31 RYF34 RYF65569 RYF65571 RYF65575 RYF131105 RYF131107 RYF131111 RYF196641 RYF196643 RYF196647 RYF262177 RYF262179 RYF262183 RYF327713 RYF327715 RYF327719 RYF393249 RYF393251 RYF393255 RYF458785 RYF458787 RYF458791 RYF524321 RYF524323 RYF524327 RYF589857 RYF589859 RYF589863 RYF655393 RYF655395 RYF655399 RYF720929 RYF720931 RYF720935 RYF786465 RYF786467 RYF786471 RYF852001 RYF852003 RYF852007 RYF917537 RYF917539 RYF917543 RYF983073 RYF983075 RYF983079 SIB29 SIB31 SIB34 SIB65569 SIB65571 SIB65575 SIB131105 SIB131107 SIB131111 SIB196641 SIB196643 SIB196647 SIB262177 SIB262179 SIB262183 SIB327713 SIB327715 SIB327719 SIB393249 SIB393251 SIB393255 SIB458785 SIB458787 SIB458791 SIB524321 SIB524323 SIB524327 SIB589857 SIB589859 SIB589863 SIB655393 SIB655395 SIB655399 SIB720929 SIB720931 SIB720935 SIB786465 SIB786467 SIB786471 SIB852001 SIB852003 SIB852007 SIB917537 SIB917539 SIB917543 SIB983073 SIB983075 SIB983079 SRX29 SRX31 SRX34 SRX65569 SRX65571 SRX65575 SRX131105 SRX131107 SRX131111 SRX196641 SRX196643 SRX196647 SRX262177 SRX262179 SRX262183 SRX327713 SRX327715 SRX327719 SRX393249 SRX393251 SRX393255 SRX458785 SRX458787 SRX458791 SRX524321 SRX524323 SRX524327 SRX589857 SRX589859 SRX589863 SRX655393 SRX655395 SRX655399 SRX720929 SRX720931 SRX720935 SRX786465 SRX786467 SRX786471 SRX852001 SRX852003 SRX852007 SRX917537 SRX917539 SRX917543 SRX983073 SRX983075 SRX983079 TBT29 TBT31 TBT34 TBT65569 TBT65571 TBT65575 TBT131105 TBT131107 TBT131111 TBT196641 TBT196643 TBT196647 TBT262177 TBT262179 TBT262183 TBT327713 TBT327715 TBT327719 TBT393249 TBT393251 TBT393255 TBT458785 TBT458787 TBT458791 TBT524321 TBT524323 TBT524327 TBT589857 TBT589859 TBT589863 TBT655393 TBT655395 TBT655399 TBT720929 TBT720931 TBT720935 TBT786465 TBT786467 TBT786471 TBT852001 TBT852003 TBT852007 TBT917537 TBT917539 TBT917543 TBT983073 TBT983075 TBT983079 TLP29 TLP31 TLP34 TLP65569 TLP65571 TLP65575 TLP131105 TLP131107 TLP131111 TLP196641 TLP196643 TLP196647 TLP262177 TLP262179 TLP262183 TLP327713 TLP327715 TLP327719 TLP393249 TLP393251 TLP393255 TLP458785 TLP458787 TLP458791 TLP524321 TLP524323 TLP524327 TLP589857 TLP589859 TLP589863 TLP655393 TLP655395 TLP655399 TLP720929 TLP720931 TLP720935 TLP786465 TLP786467 TLP786471 TLP852001 TLP852003 TLP852007 TLP917537 TLP917539 TLP917543 TLP983073 TLP983075 TLP983079 TVL29 TVL31 TVL34 TVL65569 TVL65571 TVL65575 TVL131105 TVL131107 TVL131111 TVL196641 TVL196643 TVL196647 TVL262177 TVL262179 TVL262183 TVL327713 TVL327715 TVL327719 TVL393249 TVL393251 TVL393255 TVL458785 TVL458787 TVL458791 TVL524321 TVL524323 TVL524327 TVL589857 TVL589859 TVL589863 TVL655393 TVL655395 TVL655399 TVL720929 TVL720931 TVL720935 TVL786465 TVL786467 TVL786471 TVL852001 TVL852003 TVL852007 TVL917537 TVL917539 TVL917543 TVL983073 TVL983075 TVL983079 UFH29 UFH31 UFH34 UFH65569 UFH65571 UFH65575 UFH131105 UFH131107 UFH131111 UFH196641 UFH196643 UFH196647 UFH262177 UFH262179 UFH262183 UFH327713 UFH327715 UFH327719 UFH393249 UFH393251 UFH393255 UFH458785 UFH458787 UFH458791 UFH524321 UFH524323 UFH524327 UFH589857 UFH589859 UFH589863 UFH655393 UFH655395 UFH655399 UFH720929 UFH720931 UFH720935 UFH786465 UFH786467 UFH786471 UFH852001 UFH852003 UFH852007 UFH917537 UFH917539 UFH917543 UFH983073 UFH983075 UFH983079 UPD29 UPD31 UPD34 UPD65569 UPD65571 UPD65575 UPD131105 UPD131107 UPD131111 UPD196641 UPD196643 UPD196647 UPD262177 UPD262179 UPD262183 UPD327713 UPD327715 UPD327719 UPD393249 UPD393251 UPD393255 UPD458785 UPD458787 UPD458791 UPD524321 UPD524323 UPD524327 UPD589857 UPD589859 UPD589863 UPD655393 UPD655395 UPD655399 UPD720929 UPD720931 UPD720935 UPD786465 UPD786467 UPD786471 UPD852001 UPD852003 UPD852007 UPD917537 UPD917539 UPD917543 UPD983073 UPD983075 UPD983079 UYZ29 UYZ31 UYZ34 UYZ65569 UYZ65571 UYZ65575 UYZ131105 UYZ131107 UYZ131111 UYZ196641 UYZ196643 UYZ196647 UYZ262177 UYZ262179 UYZ262183 UYZ327713 UYZ327715 UYZ327719 UYZ393249 UYZ393251 UYZ393255 UYZ458785 UYZ458787 UYZ458791 UYZ524321 UYZ524323 UYZ524327 UYZ589857 UYZ589859 UYZ589863 UYZ655393 UYZ655395 UYZ655399 UYZ720929 UYZ720931 UYZ720935 UYZ786465 UYZ786467 UYZ786471 UYZ852001 UYZ852003 UYZ852007 UYZ917537 UYZ917539 UYZ917543 UYZ983073 UYZ983075 UYZ983079 VIV29 VIV31 VIV34 VIV65569 VIV65571 VIV65575 VIV131105 VIV131107 VIV131111 VIV196641 VIV196643 VIV196647 VIV262177 VIV262179 VIV262183 VIV327713 VIV327715 VIV327719 VIV393249 VIV393251 VIV393255 VIV458785 VIV458787 VIV458791 VIV524321 VIV524323 VIV524327 VIV589857 VIV589859 VIV589863 VIV655393 VIV655395 VIV655399 VIV720929 VIV720931 VIV720935 VIV786465 VIV786467 VIV786471 VIV852001 VIV852003 VIV852007 VIV917537 VIV917539 VIV917543 VIV983073 VIV983075 VIV983079 VSR29 VSR31 VSR34 VSR65569 VSR65571 VSR65575 VSR131105 VSR131107 VSR131111 VSR196641 VSR196643 VSR196647 VSR262177 VSR262179 VSR262183 VSR327713 VSR327715 VSR327719 VSR393249 VSR393251 VSR393255 VSR458785 VSR458787 VSR458791 VSR524321 VSR524323 VSR524327 VSR589857 VSR589859 VSR589863 VSR655393 VSR655395 VSR655399 VSR720929 VSR720931 VSR720935 VSR786465 VSR786467 VSR786471 VSR852001 VSR852003 VSR852007 VSR917537 VSR917539 VSR917543 VSR983073 VSR983075 VSR983079 WCN29 WCN31 WCN34 WCN65569 WCN65571 WCN65575 WCN131105 WCN131107 WCN131111 WCN196641 WCN196643 WCN196647 WCN262177 WCN262179 WCN262183 WCN327713 WCN327715 WCN327719 WCN393249 WCN393251 WCN393255 WCN458785 WCN458787 WCN458791 WCN524321 WCN524323 WCN524327 WCN589857 WCN589859 WCN589863 WCN655393 WCN655395 WCN655399 WCN720929 WCN720931 WCN720935 WCN786465 WCN786467 WCN786471 WCN852001 WCN852003 WCN852007 WCN917537 WCN917539 WCN917543 WCN983073 WCN983075 WCN983079 WMJ29 WMJ31 WMJ34 WMJ65569 WMJ65571 WMJ65575 WMJ131105 WMJ131107 WMJ131111 WMJ196641 WMJ196643 WMJ196647 WMJ262177 WMJ262179 WMJ262183 WMJ327713 WMJ327715 WMJ327719 WMJ393249 WMJ393251 WMJ393255 WMJ458785 WMJ458787 WMJ458791 WMJ524321 WMJ524323 WMJ524327 WMJ589857 WMJ589859 WMJ589863 WMJ655393 WMJ655395 WMJ655399 WMJ720929 WMJ720931 WMJ720935 WMJ786465 WMJ786467 WMJ786471 WMJ852001 WMJ852003 WMJ852007 WMJ917537 WMJ917539 WMJ917543 WMJ983073 WMJ983075 WMJ983079 WWF29 WWF31 WWF34 WWF65569 WWF65571 WWF65575 WWF131105 WWF131107 WWF131111 WWF196641 WWF196643 WWF196647 WWF262177 WWF262179 WWF262183 WWF327713 WWF327715 WWF327719 WWF393249 WWF393251 WWF393255 WWF458785 WWF458787 WWF458791 WWF524321 WWF524323 WWF524327 WWF589857 WWF589859 WWF589863 WWF655393 WWF655395 WWF655399 WWF720929 WWF720931 WWF720935 WWF786465 WWF786467 WWF786471 WWF852001 WWF852003 WWF852007 WWF917537 WWF917539 WWF917543 WWF983073 WWF983075 WWF983079" xr:uid="{00000000-0002-0000-2800-000003000000}">
      <formula1>"□,■"</formula1>
    </dataValidation>
    <dataValidation type="list" allowBlank="1" showInputMessage="1" showErrorMessage="1" prompt="ストック活用型も併せて選択します。" sqref="X40:Y40 X65581:Y65581 X131117:Y131117 X196653:Y196653 X262189:Y262189 X327725:Y327725 X393261:Y393261 X458797:Y458797 X524333:Y524333 X589869:Y589869 X655405:Y655405 X720941:Y720941 X786477:Y786477 X852013:Y852013 X917549:Y917549 X983085:Y983085 JT40:JU43 JT65581:JU65581 JT131117:JU131117 JT196653:JU196653 JT262189:JU262189 JT327725:JU327725 JT393261:JU393261 JT458797:JU458797 JT524333:JU524333 JT589869:JU589869 JT655405:JU655405 JT720941:JU720941 JT786477:JU786477 JT852013:JU852013 JT917549:JU917549 JT983085:JU983085 TP40:TQ43 TP65581:TQ65581 TP131117:TQ131117 TP196653:TQ196653 TP262189:TQ262189 TP327725:TQ327725 TP393261:TQ393261 TP458797:TQ458797 TP524333:TQ524333 TP589869:TQ589869 TP655405:TQ655405 TP720941:TQ720941 TP786477:TQ786477 TP852013:TQ852013 TP917549:TQ917549 TP983085:TQ983085 ADL40:ADM43 ADL65581:ADM65581 ADL131117:ADM131117 ADL196653:ADM196653 ADL262189:ADM262189 ADL327725:ADM327725 ADL393261:ADM393261 ADL458797:ADM458797 ADL524333:ADM524333 ADL589869:ADM589869 ADL655405:ADM655405 ADL720941:ADM720941 ADL786477:ADM786477 ADL852013:ADM852013 ADL917549:ADM917549 ADL983085:ADM983085 ANH40:ANI43 ANH65581:ANI65581 ANH131117:ANI131117 ANH196653:ANI196653 ANH262189:ANI262189 ANH327725:ANI327725 ANH393261:ANI393261 ANH458797:ANI458797 ANH524333:ANI524333 ANH589869:ANI589869 ANH655405:ANI655405 ANH720941:ANI720941 ANH786477:ANI786477 ANH852013:ANI852013 ANH917549:ANI917549 ANH983085:ANI983085 AXD40:AXE43 AXD65581:AXE65581 AXD131117:AXE131117 AXD196653:AXE196653 AXD262189:AXE262189 AXD327725:AXE327725 AXD393261:AXE393261 AXD458797:AXE458797 AXD524333:AXE524333 AXD589869:AXE589869 AXD655405:AXE655405 AXD720941:AXE720941 AXD786477:AXE786477 AXD852013:AXE852013 AXD917549:AXE917549 AXD983085:AXE983085 BGZ40:BHA43 BGZ65581:BHA65581 BGZ131117:BHA131117 BGZ196653:BHA196653 BGZ262189:BHA262189 BGZ327725:BHA327725 BGZ393261:BHA393261 BGZ458797:BHA458797 BGZ524333:BHA524333 BGZ589869:BHA589869 BGZ655405:BHA655405 BGZ720941:BHA720941 BGZ786477:BHA786477 BGZ852013:BHA852013 BGZ917549:BHA917549 BGZ983085:BHA983085 BQV40:BQW43 BQV65581:BQW65581 BQV131117:BQW131117 BQV196653:BQW196653 BQV262189:BQW262189 BQV327725:BQW327725 BQV393261:BQW393261 BQV458797:BQW458797 BQV524333:BQW524333 BQV589869:BQW589869 BQV655405:BQW655405 BQV720941:BQW720941 BQV786477:BQW786477 BQV852013:BQW852013 BQV917549:BQW917549 BQV983085:BQW983085 CAR40:CAS43 CAR65581:CAS65581 CAR131117:CAS131117 CAR196653:CAS196653 CAR262189:CAS262189 CAR327725:CAS327725 CAR393261:CAS393261 CAR458797:CAS458797 CAR524333:CAS524333 CAR589869:CAS589869 CAR655405:CAS655405 CAR720941:CAS720941 CAR786477:CAS786477 CAR852013:CAS852013 CAR917549:CAS917549 CAR983085:CAS983085 CKN40:CKO43 CKN65581:CKO65581 CKN131117:CKO131117 CKN196653:CKO196653 CKN262189:CKO262189 CKN327725:CKO327725 CKN393261:CKO393261 CKN458797:CKO458797 CKN524333:CKO524333 CKN589869:CKO589869 CKN655405:CKO655405 CKN720941:CKO720941 CKN786477:CKO786477 CKN852013:CKO852013 CKN917549:CKO917549 CKN983085:CKO983085 CUJ40:CUK43 CUJ65581:CUK65581 CUJ131117:CUK131117 CUJ196653:CUK196653 CUJ262189:CUK262189 CUJ327725:CUK327725 CUJ393261:CUK393261 CUJ458797:CUK458797 CUJ524333:CUK524333 CUJ589869:CUK589869 CUJ655405:CUK655405 CUJ720941:CUK720941 CUJ786477:CUK786477 CUJ852013:CUK852013 CUJ917549:CUK917549 CUJ983085:CUK983085 DEF40:DEG43 DEF65581:DEG65581 DEF131117:DEG131117 DEF196653:DEG196653 DEF262189:DEG262189 DEF327725:DEG327725 DEF393261:DEG393261 DEF458797:DEG458797 DEF524333:DEG524333 DEF589869:DEG589869 DEF655405:DEG655405 DEF720941:DEG720941 DEF786477:DEG786477 DEF852013:DEG852013 DEF917549:DEG917549 DEF983085:DEG983085 DOB40:DOC43 DOB65581:DOC65581 DOB131117:DOC131117 DOB196653:DOC196653 DOB262189:DOC262189 DOB327725:DOC327725 DOB393261:DOC393261 DOB458797:DOC458797 DOB524333:DOC524333 DOB589869:DOC589869 DOB655405:DOC655405 DOB720941:DOC720941 DOB786477:DOC786477 DOB852013:DOC852013 DOB917549:DOC917549 DOB983085:DOC983085 DXX40:DXY43 DXX65581:DXY65581 DXX131117:DXY131117 DXX196653:DXY196653 DXX262189:DXY262189 DXX327725:DXY327725 DXX393261:DXY393261 DXX458797:DXY458797 DXX524333:DXY524333 DXX589869:DXY589869 DXX655405:DXY655405 DXX720941:DXY720941 DXX786477:DXY786477 DXX852013:DXY852013 DXX917549:DXY917549 DXX983085:DXY983085 EHT40:EHU43 EHT65581:EHU65581 EHT131117:EHU131117 EHT196653:EHU196653 EHT262189:EHU262189 EHT327725:EHU327725 EHT393261:EHU393261 EHT458797:EHU458797 EHT524333:EHU524333 EHT589869:EHU589869 EHT655405:EHU655405 EHT720941:EHU720941 EHT786477:EHU786477 EHT852013:EHU852013 EHT917549:EHU917549 EHT983085:EHU983085 ERP40:ERQ43 ERP65581:ERQ65581 ERP131117:ERQ131117 ERP196653:ERQ196653 ERP262189:ERQ262189 ERP327725:ERQ327725 ERP393261:ERQ393261 ERP458797:ERQ458797 ERP524333:ERQ524333 ERP589869:ERQ589869 ERP655405:ERQ655405 ERP720941:ERQ720941 ERP786477:ERQ786477 ERP852013:ERQ852013 ERP917549:ERQ917549 ERP983085:ERQ983085 FBL40:FBM43 FBL65581:FBM65581 FBL131117:FBM131117 FBL196653:FBM196653 FBL262189:FBM262189 FBL327725:FBM327725 FBL393261:FBM393261 FBL458797:FBM458797 FBL524333:FBM524333 FBL589869:FBM589869 FBL655405:FBM655405 FBL720941:FBM720941 FBL786477:FBM786477 FBL852013:FBM852013 FBL917549:FBM917549 FBL983085:FBM983085 FLH40:FLI43 FLH65581:FLI65581 FLH131117:FLI131117 FLH196653:FLI196653 FLH262189:FLI262189 FLH327725:FLI327725 FLH393261:FLI393261 FLH458797:FLI458797 FLH524333:FLI524333 FLH589869:FLI589869 FLH655405:FLI655405 FLH720941:FLI720941 FLH786477:FLI786477 FLH852013:FLI852013 FLH917549:FLI917549 FLH983085:FLI983085 FVD40:FVE43 FVD65581:FVE65581 FVD131117:FVE131117 FVD196653:FVE196653 FVD262189:FVE262189 FVD327725:FVE327725 FVD393261:FVE393261 FVD458797:FVE458797 FVD524333:FVE524333 FVD589869:FVE589869 FVD655405:FVE655405 FVD720941:FVE720941 FVD786477:FVE786477 FVD852013:FVE852013 FVD917549:FVE917549 FVD983085:FVE983085 GEZ40:GFA43 GEZ65581:GFA65581 GEZ131117:GFA131117 GEZ196653:GFA196653 GEZ262189:GFA262189 GEZ327725:GFA327725 GEZ393261:GFA393261 GEZ458797:GFA458797 GEZ524333:GFA524333 GEZ589869:GFA589869 GEZ655405:GFA655405 GEZ720941:GFA720941 GEZ786477:GFA786477 GEZ852013:GFA852013 GEZ917549:GFA917549 GEZ983085:GFA983085 GOV40:GOW43 GOV65581:GOW65581 GOV131117:GOW131117 GOV196653:GOW196653 GOV262189:GOW262189 GOV327725:GOW327725 GOV393261:GOW393261 GOV458797:GOW458797 GOV524333:GOW524333 GOV589869:GOW589869 GOV655405:GOW655405 GOV720941:GOW720941 GOV786477:GOW786477 GOV852013:GOW852013 GOV917549:GOW917549 GOV983085:GOW983085 GYR40:GYS43 GYR65581:GYS65581 GYR131117:GYS131117 GYR196653:GYS196653 GYR262189:GYS262189 GYR327725:GYS327725 GYR393261:GYS393261 GYR458797:GYS458797 GYR524333:GYS524333 GYR589869:GYS589869 GYR655405:GYS655405 GYR720941:GYS720941 GYR786477:GYS786477 GYR852013:GYS852013 GYR917549:GYS917549 GYR983085:GYS983085 HIN40:HIO43 HIN65581:HIO65581 HIN131117:HIO131117 HIN196653:HIO196653 HIN262189:HIO262189 HIN327725:HIO327725 HIN393261:HIO393261 HIN458797:HIO458797 HIN524333:HIO524333 HIN589869:HIO589869 HIN655405:HIO655405 HIN720941:HIO720941 HIN786477:HIO786477 HIN852013:HIO852013 HIN917549:HIO917549 HIN983085:HIO983085 HSJ40:HSK43 HSJ65581:HSK65581 HSJ131117:HSK131117 HSJ196653:HSK196653 HSJ262189:HSK262189 HSJ327725:HSK327725 HSJ393261:HSK393261 HSJ458797:HSK458797 HSJ524333:HSK524333 HSJ589869:HSK589869 HSJ655405:HSK655405 HSJ720941:HSK720941 HSJ786477:HSK786477 HSJ852013:HSK852013 HSJ917549:HSK917549 HSJ983085:HSK983085 ICF40:ICG43 ICF65581:ICG65581 ICF131117:ICG131117 ICF196653:ICG196653 ICF262189:ICG262189 ICF327725:ICG327725 ICF393261:ICG393261 ICF458797:ICG458797 ICF524333:ICG524333 ICF589869:ICG589869 ICF655405:ICG655405 ICF720941:ICG720941 ICF786477:ICG786477 ICF852013:ICG852013 ICF917549:ICG917549 ICF983085:ICG983085 IMB40:IMC43 IMB65581:IMC65581 IMB131117:IMC131117 IMB196653:IMC196653 IMB262189:IMC262189 IMB327725:IMC327725 IMB393261:IMC393261 IMB458797:IMC458797 IMB524333:IMC524333 IMB589869:IMC589869 IMB655405:IMC655405 IMB720941:IMC720941 IMB786477:IMC786477 IMB852013:IMC852013 IMB917549:IMC917549 IMB983085:IMC983085 IVX40:IVY43 IVX65581:IVY65581 IVX131117:IVY131117 IVX196653:IVY196653 IVX262189:IVY262189 IVX327725:IVY327725 IVX393261:IVY393261 IVX458797:IVY458797 IVX524333:IVY524333 IVX589869:IVY589869 IVX655405:IVY655405 IVX720941:IVY720941 IVX786477:IVY786477 IVX852013:IVY852013 IVX917549:IVY917549 IVX983085:IVY983085 JFT40:JFU43 JFT65581:JFU65581 JFT131117:JFU131117 JFT196653:JFU196653 JFT262189:JFU262189 JFT327725:JFU327725 JFT393261:JFU393261 JFT458797:JFU458797 JFT524333:JFU524333 JFT589869:JFU589869 JFT655405:JFU655405 JFT720941:JFU720941 JFT786477:JFU786477 JFT852013:JFU852013 JFT917549:JFU917549 JFT983085:JFU983085 JPP40:JPQ43 JPP65581:JPQ65581 JPP131117:JPQ131117 JPP196653:JPQ196653 JPP262189:JPQ262189 JPP327725:JPQ327725 JPP393261:JPQ393261 JPP458797:JPQ458797 JPP524333:JPQ524333 JPP589869:JPQ589869 JPP655405:JPQ655405 JPP720941:JPQ720941 JPP786477:JPQ786477 JPP852013:JPQ852013 JPP917549:JPQ917549 JPP983085:JPQ983085 JZL40:JZM43 JZL65581:JZM65581 JZL131117:JZM131117 JZL196653:JZM196653 JZL262189:JZM262189 JZL327725:JZM327725 JZL393261:JZM393261 JZL458797:JZM458797 JZL524333:JZM524333 JZL589869:JZM589869 JZL655405:JZM655405 JZL720941:JZM720941 JZL786477:JZM786477 JZL852013:JZM852013 JZL917549:JZM917549 JZL983085:JZM983085 KJH40:KJI43 KJH65581:KJI65581 KJH131117:KJI131117 KJH196653:KJI196653 KJH262189:KJI262189 KJH327725:KJI327725 KJH393261:KJI393261 KJH458797:KJI458797 KJH524333:KJI524333 KJH589869:KJI589869 KJH655405:KJI655405 KJH720941:KJI720941 KJH786477:KJI786477 KJH852013:KJI852013 KJH917549:KJI917549 KJH983085:KJI983085 KTD40:KTE43 KTD65581:KTE65581 KTD131117:KTE131117 KTD196653:KTE196653 KTD262189:KTE262189 KTD327725:KTE327725 KTD393261:KTE393261 KTD458797:KTE458797 KTD524333:KTE524333 KTD589869:KTE589869 KTD655405:KTE655405 KTD720941:KTE720941 KTD786477:KTE786477 KTD852013:KTE852013 KTD917549:KTE917549 KTD983085:KTE983085 LCZ40:LDA43 LCZ65581:LDA65581 LCZ131117:LDA131117 LCZ196653:LDA196653 LCZ262189:LDA262189 LCZ327725:LDA327725 LCZ393261:LDA393261 LCZ458797:LDA458797 LCZ524333:LDA524333 LCZ589869:LDA589869 LCZ655405:LDA655405 LCZ720941:LDA720941 LCZ786477:LDA786477 LCZ852013:LDA852013 LCZ917549:LDA917549 LCZ983085:LDA983085 LMV40:LMW43 LMV65581:LMW65581 LMV131117:LMW131117 LMV196653:LMW196653 LMV262189:LMW262189 LMV327725:LMW327725 LMV393261:LMW393261 LMV458797:LMW458797 LMV524333:LMW524333 LMV589869:LMW589869 LMV655405:LMW655405 LMV720941:LMW720941 LMV786477:LMW786477 LMV852013:LMW852013 LMV917549:LMW917549 LMV983085:LMW983085 LWR40:LWS43 LWR65581:LWS65581 LWR131117:LWS131117 LWR196653:LWS196653 LWR262189:LWS262189 LWR327725:LWS327725 LWR393261:LWS393261 LWR458797:LWS458797 LWR524333:LWS524333 LWR589869:LWS589869 LWR655405:LWS655405 LWR720941:LWS720941 LWR786477:LWS786477 LWR852013:LWS852013 LWR917549:LWS917549 LWR983085:LWS983085 MGN40:MGO43 MGN65581:MGO65581 MGN131117:MGO131117 MGN196653:MGO196653 MGN262189:MGO262189 MGN327725:MGO327725 MGN393261:MGO393261 MGN458797:MGO458797 MGN524333:MGO524333 MGN589869:MGO589869 MGN655405:MGO655405 MGN720941:MGO720941 MGN786477:MGO786477 MGN852013:MGO852013 MGN917549:MGO917549 MGN983085:MGO983085 MQJ40:MQK43 MQJ65581:MQK65581 MQJ131117:MQK131117 MQJ196653:MQK196653 MQJ262189:MQK262189 MQJ327725:MQK327725 MQJ393261:MQK393261 MQJ458797:MQK458797 MQJ524333:MQK524333 MQJ589869:MQK589869 MQJ655405:MQK655405 MQJ720941:MQK720941 MQJ786477:MQK786477 MQJ852013:MQK852013 MQJ917549:MQK917549 MQJ983085:MQK983085 NAF40:NAG43 NAF65581:NAG65581 NAF131117:NAG131117 NAF196653:NAG196653 NAF262189:NAG262189 NAF327725:NAG327725 NAF393261:NAG393261 NAF458797:NAG458797 NAF524333:NAG524333 NAF589869:NAG589869 NAF655405:NAG655405 NAF720941:NAG720941 NAF786477:NAG786477 NAF852013:NAG852013 NAF917549:NAG917549 NAF983085:NAG983085 NKB40:NKC43 NKB65581:NKC65581 NKB131117:NKC131117 NKB196653:NKC196653 NKB262189:NKC262189 NKB327725:NKC327725 NKB393261:NKC393261 NKB458797:NKC458797 NKB524333:NKC524333 NKB589869:NKC589869 NKB655405:NKC655405 NKB720941:NKC720941 NKB786477:NKC786477 NKB852013:NKC852013 NKB917549:NKC917549 NKB983085:NKC983085 NTX40:NTY43 NTX65581:NTY65581 NTX131117:NTY131117 NTX196653:NTY196653 NTX262189:NTY262189 NTX327725:NTY327725 NTX393261:NTY393261 NTX458797:NTY458797 NTX524333:NTY524333 NTX589869:NTY589869 NTX655405:NTY655405 NTX720941:NTY720941 NTX786477:NTY786477 NTX852013:NTY852013 NTX917549:NTY917549 NTX983085:NTY983085 ODT40:ODU43 ODT65581:ODU65581 ODT131117:ODU131117 ODT196653:ODU196653 ODT262189:ODU262189 ODT327725:ODU327725 ODT393261:ODU393261 ODT458797:ODU458797 ODT524333:ODU524333 ODT589869:ODU589869 ODT655405:ODU655405 ODT720941:ODU720941 ODT786477:ODU786477 ODT852013:ODU852013 ODT917549:ODU917549 ODT983085:ODU983085 ONP40:ONQ43 ONP65581:ONQ65581 ONP131117:ONQ131117 ONP196653:ONQ196653 ONP262189:ONQ262189 ONP327725:ONQ327725 ONP393261:ONQ393261 ONP458797:ONQ458797 ONP524333:ONQ524333 ONP589869:ONQ589869 ONP655405:ONQ655405 ONP720941:ONQ720941 ONP786477:ONQ786477 ONP852013:ONQ852013 ONP917549:ONQ917549 ONP983085:ONQ983085 OXL40:OXM43 OXL65581:OXM65581 OXL131117:OXM131117 OXL196653:OXM196653 OXL262189:OXM262189 OXL327725:OXM327725 OXL393261:OXM393261 OXL458797:OXM458797 OXL524333:OXM524333 OXL589869:OXM589869 OXL655405:OXM655405 OXL720941:OXM720941 OXL786477:OXM786477 OXL852013:OXM852013 OXL917549:OXM917549 OXL983085:OXM983085 PHH40:PHI43 PHH65581:PHI65581 PHH131117:PHI131117 PHH196653:PHI196653 PHH262189:PHI262189 PHH327725:PHI327725 PHH393261:PHI393261 PHH458797:PHI458797 PHH524333:PHI524333 PHH589869:PHI589869 PHH655405:PHI655405 PHH720941:PHI720941 PHH786477:PHI786477 PHH852013:PHI852013 PHH917549:PHI917549 PHH983085:PHI983085 PRD40:PRE43 PRD65581:PRE65581 PRD131117:PRE131117 PRD196653:PRE196653 PRD262189:PRE262189 PRD327725:PRE327725 PRD393261:PRE393261 PRD458797:PRE458797 PRD524333:PRE524333 PRD589869:PRE589869 PRD655405:PRE655405 PRD720941:PRE720941 PRD786477:PRE786477 PRD852013:PRE852013 PRD917549:PRE917549 PRD983085:PRE983085 QAZ40:QBA43 QAZ65581:QBA65581 QAZ131117:QBA131117 QAZ196653:QBA196653 QAZ262189:QBA262189 QAZ327725:QBA327725 QAZ393261:QBA393261 QAZ458797:QBA458797 QAZ524333:QBA524333 QAZ589869:QBA589869 QAZ655405:QBA655405 QAZ720941:QBA720941 QAZ786477:QBA786477 QAZ852013:QBA852013 QAZ917549:QBA917549 QAZ983085:QBA983085 QKV40:QKW43 QKV65581:QKW65581 QKV131117:QKW131117 QKV196653:QKW196653 QKV262189:QKW262189 QKV327725:QKW327725 QKV393261:QKW393261 QKV458797:QKW458797 QKV524333:QKW524333 QKV589869:QKW589869 QKV655405:QKW655405 QKV720941:QKW720941 QKV786477:QKW786477 QKV852013:QKW852013 QKV917549:QKW917549 QKV983085:QKW983085 QUR40:QUS43 QUR65581:QUS65581 QUR131117:QUS131117 QUR196653:QUS196653 QUR262189:QUS262189 QUR327725:QUS327725 QUR393261:QUS393261 QUR458797:QUS458797 QUR524333:QUS524333 QUR589869:QUS589869 QUR655405:QUS655405 QUR720941:QUS720941 QUR786477:QUS786477 QUR852013:QUS852013 QUR917549:QUS917549 QUR983085:QUS983085 REN40:REO43 REN65581:REO65581 REN131117:REO131117 REN196653:REO196653 REN262189:REO262189 REN327725:REO327725 REN393261:REO393261 REN458797:REO458797 REN524333:REO524333 REN589869:REO589869 REN655405:REO655405 REN720941:REO720941 REN786477:REO786477 REN852013:REO852013 REN917549:REO917549 REN983085:REO983085 ROJ40:ROK43 ROJ65581:ROK65581 ROJ131117:ROK131117 ROJ196653:ROK196653 ROJ262189:ROK262189 ROJ327725:ROK327725 ROJ393261:ROK393261 ROJ458797:ROK458797 ROJ524333:ROK524333 ROJ589869:ROK589869 ROJ655405:ROK655405 ROJ720941:ROK720941 ROJ786477:ROK786477 ROJ852013:ROK852013 ROJ917549:ROK917549 ROJ983085:ROK983085 RYF40:RYG43 RYF65581:RYG65581 RYF131117:RYG131117 RYF196653:RYG196653 RYF262189:RYG262189 RYF327725:RYG327725 RYF393261:RYG393261 RYF458797:RYG458797 RYF524333:RYG524333 RYF589869:RYG589869 RYF655405:RYG655405 RYF720941:RYG720941 RYF786477:RYG786477 RYF852013:RYG852013 RYF917549:RYG917549 RYF983085:RYG983085 SIB40:SIC43 SIB65581:SIC65581 SIB131117:SIC131117 SIB196653:SIC196653 SIB262189:SIC262189 SIB327725:SIC327725 SIB393261:SIC393261 SIB458797:SIC458797 SIB524333:SIC524333 SIB589869:SIC589869 SIB655405:SIC655405 SIB720941:SIC720941 SIB786477:SIC786477 SIB852013:SIC852013 SIB917549:SIC917549 SIB983085:SIC983085 SRX40:SRY43 SRX65581:SRY65581 SRX131117:SRY131117 SRX196653:SRY196653 SRX262189:SRY262189 SRX327725:SRY327725 SRX393261:SRY393261 SRX458797:SRY458797 SRX524333:SRY524333 SRX589869:SRY589869 SRX655405:SRY655405 SRX720941:SRY720941 SRX786477:SRY786477 SRX852013:SRY852013 SRX917549:SRY917549 SRX983085:SRY983085 TBT40:TBU43 TBT65581:TBU65581 TBT131117:TBU131117 TBT196653:TBU196653 TBT262189:TBU262189 TBT327725:TBU327725 TBT393261:TBU393261 TBT458797:TBU458797 TBT524333:TBU524333 TBT589869:TBU589869 TBT655405:TBU655405 TBT720941:TBU720941 TBT786477:TBU786477 TBT852013:TBU852013 TBT917549:TBU917549 TBT983085:TBU983085 TLP40:TLQ43 TLP65581:TLQ65581 TLP131117:TLQ131117 TLP196653:TLQ196653 TLP262189:TLQ262189 TLP327725:TLQ327725 TLP393261:TLQ393261 TLP458797:TLQ458797 TLP524333:TLQ524333 TLP589869:TLQ589869 TLP655405:TLQ655405 TLP720941:TLQ720941 TLP786477:TLQ786477 TLP852013:TLQ852013 TLP917549:TLQ917549 TLP983085:TLQ983085 TVL40:TVM43 TVL65581:TVM65581 TVL131117:TVM131117 TVL196653:TVM196653 TVL262189:TVM262189 TVL327725:TVM327725 TVL393261:TVM393261 TVL458797:TVM458797 TVL524333:TVM524333 TVL589869:TVM589869 TVL655405:TVM655405 TVL720941:TVM720941 TVL786477:TVM786477 TVL852013:TVM852013 TVL917549:TVM917549 TVL983085:TVM983085 UFH40:UFI43 UFH65581:UFI65581 UFH131117:UFI131117 UFH196653:UFI196653 UFH262189:UFI262189 UFH327725:UFI327725 UFH393261:UFI393261 UFH458797:UFI458797 UFH524333:UFI524333 UFH589869:UFI589869 UFH655405:UFI655405 UFH720941:UFI720941 UFH786477:UFI786477 UFH852013:UFI852013 UFH917549:UFI917549 UFH983085:UFI983085 UPD40:UPE43 UPD65581:UPE65581 UPD131117:UPE131117 UPD196653:UPE196653 UPD262189:UPE262189 UPD327725:UPE327725 UPD393261:UPE393261 UPD458797:UPE458797 UPD524333:UPE524333 UPD589869:UPE589869 UPD655405:UPE655405 UPD720941:UPE720941 UPD786477:UPE786477 UPD852013:UPE852013 UPD917549:UPE917549 UPD983085:UPE983085 UYZ40:UZA43 UYZ65581:UZA65581 UYZ131117:UZA131117 UYZ196653:UZA196653 UYZ262189:UZA262189 UYZ327725:UZA327725 UYZ393261:UZA393261 UYZ458797:UZA458797 UYZ524333:UZA524333 UYZ589869:UZA589869 UYZ655405:UZA655405 UYZ720941:UZA720941 UYZ786477:UZA786477 UYZ852013:UZA852013 UYZ917549:UZA917549 UYZ983085:UZA983085 VIV40:VIW43 VIV65581:VIW65581 VIV131117:VIW131117 VIV196653:VIW196653 VIV262189:VIW262189 VIV327725:VIW327725 VIV393261:VIW393261 VIV458797:VIW458797 VIV524333:VIW524333 VIV589869:VIW589869 VIV655405:VIW655405 VIV720941:VIW720941 VIV786477:VIW786477 VIV852013:VIW852013 VIV917549:VIW917549 VIV983085:VIW983085 VSR40:VSS43 VSR65581:VSS65581 VSR131117:VSS131117 VSR196653:VSS196653 VSR262189:VSS262189 VSR327725:VSS327725 VSR393261:VSS393261 VSR458797:VSS458797 VSR524333:VSS524333 VSR589869:VSS589869 VSR655405:VSS655405 VSR720941:VSS720941 VSR786477:VSS786477 VSR852013:VSS852013 VSR917549:VSS917549 VSR983085:VSS983085 WCN40:WCO43 WCN65581:WCO65581 WCN131117:WCO131117 WCN196653:WCO196653 WCN262189:WCO262189 WCN327725:WCO327725 WCN393261:WCO393261 WCN458797:WCO458797 WCN524333:WCO524333 WCN589869:WCO589869 WCN655405:WCO655405 WCN720941:WCO720941 WCN786477:WCO786477 WCN852013:WCO852013 WCN917549:WCO917549 WCN983085:WCO983085 WMJ40:WMK43 WMJ65581:WMK65581 WMJ131117:WMK131117 WMJ196653:WMK196653 WMJ262189:WMK262189 WMJ327725:WMK327725 WMJ393261:WMK393261 WMJ458797:WMK458797 WMJ524333:WMK524333 WMJ589869:WMK589869 WMJ655405:WMK655405 WMJ720941:WMK720941 WMJ786477:WMK786477 WMJ852013:WMK852013 WMJ917549:WMK917549 WMJ983085:WMK983085 WWF40:WWG43 WWF65581:WWG65581 WWF131117:WWG131117 WWF196653:WWG196653 WWF262189:WWG262189 WWF327725:WWG327725 WWF393261:WWG393261 WWF458797:WWG458797 WWF524333:WWG524333 WWF589869:WWG589869 WWF655405:WWG655405 WWF720941:WWG720941 WWF786477:WWG786477 WWF852013:WWG852013 WWF917549:WWG917549 WWF983085:WWG983085" xr:uid="{00000000-0002-0000-2800-000004000000}">
      <formula1>"□,■"</formula1>
    </dataValidation>
  </dataValidations>
  <printOptions horizontalCentered="1"/>
  <pageMargins left="0.39370078740157483" right="0.39370078740157483" top="0.43307086614173229" bottom="0.15748031496062992" header="0" footer="0"/>
  <pageSetup paperSize="9" scale="63" orientation="portrait" blackAndWhite="1" horizontalDpi="300" r:id="rId1"/>
  <rowBreaks count="1" manualBreakCount="1">
    <brk id="102"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list" allowBlank="1" showInputMessage="1" showErrorMessage="1" xr:uid="{3E77DA44-168F-4AE4-9EB9-18CD2B4C9EAA}">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BJ65558:BJ65559 LF65558:LF65559 VB65558:VB65559 AEX65558:AEX65559 AOT65558:AOT65559 AYP65558:AYP65559 BIL65558:BIL65559 BSH65558:BSH65559 CCD65558:CCD65559 CLZ65558:CLZ65559 CVV65558:CVV65559 DFR65558:DFR65559 DPN65558:DPN65559 DZJ65558:DZJ65559 EJF65558:EJF65559 ETB65558:ETB65559 FCX65558:FCX65559 FMT65558:FMT65559 FWP65558:FWP65559 GGL65558:GGL65559 GQH65558:GQH65559 HAD65558:HAD65559 HJZ65558:HJZ65559 HTV65558:HTV65559 IDR65558:IDR65559 INN65558:INN65559 IXJ65558:IXJ65559 JHF65558:JHF65559 JRB65558:JRB65559 KAX65558:KAX65559 KKT65558:KKT65559 KUP65558:KUP65559 LEL65558:LEL65559 LOH65558:LOH65559 LYD65558:LYD65559 MHZ65558:MHZ65559 MRV65558:MRV65559 NBR65558:NBR65559 NLN65558:NLN65559 NVJ65558:NVJ65559 OFF65558:OFF65559 OPB65558:OPB65559 OYX65558:OYX65559 PIT65558:PIT65559 PSP65558:PSP65559 QCL65558:QCL65559 QMH65558:QMH65559 QWD65558:QWD65559 RFZ65558:RFZ65559 RPV65558:RPV65559 RZR65558:RZR65559 SJN65558:SJN65559 STJ65558:STJ65559 TDF65558:TDF65559 TNB65558:TNB65559 TWX65558:TWX65559 UGT65558:UGT65559 UQP65558:UQP65559 VAL65558:VAL65559 VKH65558:VKH65559 VUD65558:VUD65559 WDZ65558:WDZ65559 WNV65558:WNV65559 WXR65558:WXR65559 BJ131094:BJ131095 LF131094:LF131095 VB131094:VB131095 AEX131094:AEX131095 AOT131094:AOT131095 AYP131094:AYP131095 BIL131094:BIL131095 BSH131094:BSH131095 CCD131094:CCD131095 CLZ131094:CLZ131095 CVV131094:CVV131095 DFR131094:DFR131095 DPN131094:DPN131095 DZJ131094:DZJ131095 EJF131094:EJF131095 ETB131094:ETB131095 FCX131094:FCX131095 FMT131094:FMT131095 FWP131094:FWP131095 GGL131094:GGL131095 GQH131094:GQH131095 HAD131094:HAD131095 HJZ131094:HJZ131095 HTV131094:HTV131095 IDR131094:IDR131095 INN131094:INN131095 IXJ131094:IXJ131095 JHF131094:JHF131095 JRB131094:JRB131095 KAX131094:KAX131095 KKT131094:KKT131095 KUP131094:KUP131095 LEL131094:LEL131095 LOH131094:LOH131095 LYD131094:LYD131095 MHZ131094:MHZ131095 MRV131094:MRV131095 NBR131094:NBR131095 NLN131094:NLN131095 NVJ131094:NVJ131095 OFF131094:OFF131095 OPB131094:OPB131095 OYX131094:OYX131095 PIT131094:PIT131095 PSP131094:PSP131095 QCL131094:QCL131095 QMH131094:QMH131095 QWD131094:QWD131095 RFZ131094:RFZ131095 RPV131094:RPV131095 RZR131094:RZR131095 SJN131094:SJN131095 STJ131094:STJ131095 TDF131094:TDF131095 TNB131094:TNB131095 TWX131094:TWX131095 UGT131094:UGT131095 UQP131094:UQP131095 VAL131094:VAL131095 VKH131094:VKH131095 VUD131094:VUD131095 WDZ131094:WDZ131095 WNV131094:WNV131095 WXR131094:WXR131095 BJ196630:BJ196631 LF196630:LF196631 VB196630:VB196631 AEX196630:AEX196631 AOT196630:AOT196631 AYP196630:AYP196631 BIL196630:BIL196631 BSH196630:BSH196631 CCD196630:CCD196631 CLZ196630:CLZ196631 CVV196630:CVV196631 DFR196630:DFR196631 DPN196630:DPN196631 DZJ196630:DZJ196631 EJF196630:EJF196631 ETB196630:ETB196631 FCX196630:FCX196631 FMT196630:FMT196631 FWP196630:FWP196631 GGL196630:GGL196631 GQH196630:GQH196631 HAD196630:HAD196631 HJZ196630:HJZ196631 HTV196630:HTV196631 IDR196630:IDR196631 INN196630:INN196631 IXJ196630:IXJ196631 JHF196630:JHF196631 JRB196630:JRB196631 KAX196630:KAX196631 KKT196630:KKT196631 KUP196630:KUP196631 LEL196630:LEL196631 LOH196630:LOH196631 LYD196630:LYD196631 MHZ196630:MHZ196631 MRV196630:MRV196631 NBR196630:NBR196631 NLN196630:NLN196631 NVJ196630:NVJ196631 OFF196630:OFF196631 OPB196630:OPB196631 OYX196630:OYX196631 PIT196630:PIT196631 PSP196630:PSP196631 QCL196630:QCL196631 QMH196630:QMH196631 QWD196630:QWD196631 RFZ196630:RFZ196631 RPV196630:RPV196631 RZR196630:RZR196631 SJN196630:SJN196631 STJ196630:STJ196631 TDF196630:TDF196631 TNB196630:TNB196631 TWX196630:TWX196631 UGT196630:UGT196631 UQP196630:UQP196631 VAL196630:VAL196631 VKH196630:VKH196631 VUD196630:VUD196631 WDZ196630:WDZ196631 WNV196630:WNV196631 WXR196630:WXR196631 BJ262166:BJ262167 LF262166:LF262167 VB262166:VB262167 AEX262166:AEX262167 AOT262166:AOT262167 AYP262166:AYP262167 BIL262166:BIL262167 BSH262166:BSH262167 CCD262166:CCD262167 CLZ262166:CLZ262167 CVV262166:CVV262167 DFR262166:DFR262167 DPN262166:DPN262167 DZJ262166:DZJ262167 EJF262166:EJF262167 ETB262166:ETB262167 FCX262166:FCX262167 FMT262166:FMT262167 FWP262166:FWP262167 GGL262166:GGL262167 GQH262166:GQH262167 HAD262166:HAD262167 HJZ262166:HJZ262167 HTV262166:HTV262167 IDR262166:IDR262167 INN262166:INN262167 IXJ262166:IXJ262167 JHF262166:JHF262167 JRB262166:JRB262167 KAX262166:KAX262167 KKT262166:KKT262167 KUP262166:KUP262167 LEL262166:LEL262167 LOH262166:LOH262167 LYD262166:LYD262167 MHZ262166:MHZ262167 MRV262166:MRV262167 NBR262166:NBR262167 NLN262166:NLN262167 NVJ262166:NVJ262167 OFF262166:OFF262167 OPB262166:OPB262167 OYX262166:OYX262167 PIT262166:PIT262167 PSP262166:PSP262167 QCL262166:QCL262167 QMH262166:QMH262167 QWD262166:QWD262167 RFZ262166:RFZ262167 RPV262166:RPV262167 RZR262166:RZR262167 SJN262166:SJN262167 STJ262166:STJ262167 TDF262166:TDF262167 TNB262166:TNB262167 TWX262166:TWX262167 UGT262166:UGT262167 UQP262166:UQP262167 VAL262166:VAL262167 VKH262166:VKH262167 VUD262166:VUD262167 WDZ262166:WDZ262167 WNV262166:WNV262167 WXR262166:WXR262167 BJ327702:BJ327703 LF327702:LF327703 VB327702:VB327703 AEX327702:AEX327703 AOT327702:AOT327703 AYP327702:AYP327703 BIL327702:BIL327703 BSH327702:BSH327703 CCD327702:CCD327703 CLZ327702:CLZ327703 CVV327702:CVV327703 DFR327702:DFR327703 DPN327702:DPN327703 DZJ327702:DZJ327703 EJF327702:EJF327703 ETB327702:ETB327703 FCX327702:FCX327703 FMT327702:FMT327703 FWP327702:FWP327703 GGL327702:GGL327703 GQH327702:GQH327703 HAD327702:HAD327703 HJZ327702:HJZ327703 HTV327702:HTV327703 IDR327702:IDR327703 INN327702:INN327703 IXJ327702:IXJ327703 JHF327702:JHF327703 JRB327702:JRB327703 KAX327702:KAX327703 KKT327702:KKT327703 KUP327702:KUP327703 LEL327702:LEL327703 LOH327702:LOH327703 LYD327702:LYD327703 MHZ327702:MHZ327703 MRV327702:MRV327703 NBR327702:NBR327703 NLN327702:NLN327703 NVJ327702:NVJ327703 OFF327702:OFF327703 OPB327702:OPB327703 OYX327702:OYX327703 PIT327702:PIT327703 PSP327702:PSP327703 QCL327702:QCL327703 QMH327702:QMH327703 QWD327702:QWD327703 RFZ327702:RFZ327703 RPV327702:RPV327703 RZR327702:RZR327703 SJN327702:SJN327703 STJ327702:STJ327703 TDF327702:TDF327703 TNB327702:TNB327703 TWX327702:TWX327703 UGT327702:UGT327703 UQP327702:UQP327703 VAL327702:VAL327703 VKH327702:VKH327703 VUD327702:VUD327703 WDZ327702:WDZ327703 WNV327702:WNV327703 WXR327702:WXR327703 BJ393238:BJ393239 LF393238:LF393239 VB393238:VB393239 AEX393238:AEX393239 AOT393238:AOT393239 AYP393238:AYP393239 BIL393238:BIL393239 BSH393238:BSH393239 CCD393238:CCD393239 CLZ393238:CLZ393239 CVV393238:CVV393239 DFR393238:DFR393239 DPN393238:DPN393239 DZJ393238:DZJ393239 EJF393238:EJF393239 ETB393238:ETB393239 FCX393238:FCX393239 FMT393238:FMT393239 FWP393238:FWP393239 GGL393238:GGL393239 GQH393238:GQH393239 HAD393238:HAD393239 HJZ393238:HJZ393239 HTV393238:HTV393239 IDR393238:IDR393239 INN393238:INN393239 IXJ393238:IXJ393239 JHF393238:JHF393239 JRB393238:JRB393239 KAX393238:KAX393239 KKT393238:KKT393239 KUP393238:KUP393239 LEL393238:LEL393239 LOH393238:LOH393239 LYD393238:LYD393239 MHZ393238:MHZ393239 MRV393238:MRV393239 NBR393238:NBR393239 NLN393238:NLN393239 NVJ393238:NVJ393239 OFF393238:OFF393239 OPB393238:OPB393239 OYX393238:OYX393239 PIT393238:PIT393239 PSP393238:PSP393239 QCL393238:QCL393239 QMH393238:QMH393239 QWD393238:QWD393239 RFZ393238:RFZ393239 RPV393238:RPV393239 RZR393238:RZR393239 SJN393238:SJN393239 STJ393238:STJ393239 TDF393238:TDF393239 TNB393238:TNB393239 TWX393238:TWX393239 UGT393238:UGT393239 UQP393238:UQP393239 VAL393238:VAL393239 VKH393238:VKH393239 VUD393238:VUD393239 WDZ393238:WDZ393239 WNV393238:WNV393239 WXR393238:WXR393239 BJ458774:BJ458775 LF458774:LF458775 VB458774:VB458775 AEX458774:AEX458775 AOT458774:AOT458775 AYP458774:AYP458775 BIL458774:BIL458775 BSH458774:BSH458775 CCD458774:CCD458775 CLZ458774:CLZ458775 CVV458774:CVV458775 DFR458774:DFR458775 DPN458774:DPN458775 DZJ458774:DZJ458775 EJF458774:EJF458775 ETB458774:ETB458775 FCX458774:FCX458775 FMT458774:FMT458775 FWP458774:FWP458775 GGL458774:GGL458775 GQH458774:GQH458775 HAD458774:HAD458775 HJZ458774:HJZ458775 HTV458774:HTV458775 IDR458774:IDR458775 INN458774:INN458775 IXJ458774:IXJ458775 JHF458774:JHF458775 JRB458774:JRB458775 KAX458774:KAX458775 KKT458774:KKT458775 KUP458774:KUP458775 LEL458774:LEL458775 LOH458774:LOH458775 LYD458774:LYD458775 MHZ458774:MHZ458775 MRV458774:MRV458775 NBR458774:NBR458775 NLN458774:NLN458775 NVJ458774:NVJ458775 OFF458774:OFF458775 OPB458774:OPB458775 OYX458774:OYX458775 PIT458774:PIT458775 PSP458774:PSP458775 QCL458774:QCL458775 QMH458774:QMH458775 QWD458774:QWD458775 RFZ458774:RFZ458775 RPV458774:RPV458775 RZR458774:RZR458775 SJN458774:SJN458775 STJ458774:STJ458775 TDF458774:TDF458775 TNB458774:TNB458775 TWX458774:TWX458775 UGT458774:UGT458775 UQP458774:UQP458775 VAL458774:VAL458775 VKH458774:VKH458775 VUD458774:VUD458775 WDZ458774:WDZ458775 WNV458774:WNV458775 WXR458774:WXR458775 BJ524310:BJ524311 LF524310:LF524311 VB524310:VB524311 AEX524310:AEX524311 AOT524310:AOT524311 AYP524310:AYP524311 BIL524310:BIL524311 BSH524310:BSH524311 CCD524310:CCD524311 CLZ524310:CLZ524311 CVV524310:CVV524311 DFR524310:DFR524311 DPN524310:DPN524311 DZJ524310:DZJ524311 EJF524310:EJF524311 ETB524310:ETB524311 FCX524310:FCX524311 FMT524310:FMT524311 FWP524310:FWP524311 GGL524310:GGL524311 GQH524310:GQH524311 HAD524310:HAD524311 HJZ524310:HJZ524311 HTV524310:HTV524311 IDR524310:IDR524311 INN524310:INN524311 IXJ524310:IXJ524311 JHF524310:JHF524311 JRB524310:JRB524311 KAX524310:KAX524311 KKT524310:KKT524311 KUP524310:KUP524311 LEL524310:LEL524311 LOH524310:LOH524311 LYD524310:LYD524311 MHZ524310:MHZ524311 MRV524310:MRV524311 NBR524310:NBR524311 NLN524310:NLN524311 NVJ524310:NVJ524311 OFF524310:OFF524311 OPB524310:OPB524311 OYX524310:OYX524311 PIT524310:PIT524311 PSP524310:PSP524311 QCL524310:QCL524311 QMH524310:QMH524311 QWD524310:QWD524311 RFZ524310:RFZ524311 RPV524310:RPV524311 RZR524310:RZR524311 SJN524310:SJN524311 STJ524310:STJ524311 TDF524310:TDF524311 TNB524310:TNB524311 TWX524310:TWX524311 UGT524310:UGT524311 UQP524310:UQP524311 VAL524310:VAL524311 VKH524310:VKH524311 VUD524310:VUD524311 WDZ524310:WDZ524311 WNV524310:WNV524311 WXR524310:WXR524311 BJ589846:BJ589847 LF589846:LF589847 VB589846:VB589847 AEX589846:AEX589847 AOT589846:AOT589847 AYP589846:AYP589847 BIL589846:BIL589847 BSH589846:BSH589847 CCD589846:CCD589847 CLZ589846:CLZ589847 CVV589846:CVV589847 DFR589846:DFR589847 DPN589846:DPN589847 DZJ589846:DZJ589847 EJF589846:EJF589847 ETB589846:ETB589847 FCX589846:FCX589847 FMT589846:FMT589847 FWP589846:FWP589847 GGL589846:GGL589847 GQH589846:GQH589847 HAD589846:HAD589847 HJZ589846:HJZ589847 HTV589846:HTV589847 IDR589846:IDR589847 INN589846:INN589847 IXJ589846:IXJ589847 JHF589846:JHF589847 JRB589846:JRB589847 KAX589846:KAX589847 KKT589846:KKT589847 KUP589846:KUP589847 LEL589846:LEL589847 LOH589846:LOH589847 LYD589846:LYD589847 MHZ589846:MHZ589847 MRV589846:MRV589847 NBR589846:NBR589847 NLN589846:NLN589847 NVJ589846:NVJ589847 OFF589846:OFF589847 OPB589846:OPB589847 OYX589846:OYX589847 PIT589846:PIT589847 PSP589846:PSP589847 QCL589846:QCL589847 QMH589846:QMH589847 QWD589846:QWD589847 RFZ589846:RFZ589847 RPV589846:RPV589847 RZR589846:RZR589847 SJN589846:SJN589847 STJ589846:STJ589847 TDF589846:TDF589847 TNB589846:TNB589847 TWX589846:TWX589847 UGT589846:UGT589847 UQP589846:UQP589847 VAL589846:VAL589847 VKH589846:VKH589847 VUD589846:VUD589847 WDZ589846:WDZ589847 WNV589846:WNV589847 WXR589846:WXR589847 BJ655382:BJ655383 LF655382:LF655383 VB655382:VB655383 AEX655382:AEX655383 AOT655382:AOT655383 AYP655382:AYP655383 BIL655382:BIL655383 BSH655382:BSH655383 CCD655382:CCD655383 CLZ655382:CLZ655383 CVV655382:CVV655383 DFR655382:DFR655383 DPN655382:DPN655383 DZJ655382:DZJ655383 EJF655382:EJF655383 ETB655382:ETB655383 FCX655382:FCX655383 FMT655382:FMT655383 FWP655382:FWP655383 GGL655382:GGL655383 GQH655382:GQH655383 HAD655382:HAD655383 HJZ655382:HJZ655383 HTV655382:HTV655383 IDR655382:IDR655383 INN655382:INN655383 IXJ655382:IXJ655383 JHF655382:JHF655383 JRB655382:JRB655383 KAX655382:KAX655383 KKT655382:KKT655383 KUP655382:KUP655383 LEL655382:LEL655383 LOH655382:LOH655383 LYD655382:LYD655383 MHZ655382:MHZ655383 MRV655382:MRV655383 NBR655382:NBR655383 NLN655382:NLN655383 NVJ655382:NVJ655383 OFF655382:OFF655383 OPB655382:OPB655383 OYX655382:OYX655383 PIT655382:PIT655383 PSP655382:PSP655383 QCL655382:QCL655383 QMH655382:QMH655383 QWD655382:QWD655383 RFZ655382:RFZ655383 RPV655382:RPV655383 RZR655382:RZR655383 SJN655382:SJN655383 STJ655382:STJ655383 TDF655382:TDF655383 TNB655382:TNB655383 TWX655382:TWX655383 UGT655382:UGT655383 UQP655382:UQP655383 VAL655382:VAL655383 VKH655382:VKH655383 VUD655382:VUD655383 WDZ655382:WDZ655383 WNV655382:WNV655383 WXR655382:WXR655383 BJ720918:BJ720919 LF720918:LF720919 VB720918:VB720919 AEX720918:AEX720919 AOT720918:AOT720919 AYP720918:AYP720919 BIL720918:BIL720919 BSH720918:BSH720919 CCD720918:CCD720919 CLZ720918:CLZ720919 CVV720918:CVV720919 DFR720918:DFR720919 DPN720918:DPN720919 DZJ720918:DZJ720919 EJF720918:EJF720919 ETB720918:ETB720919 FCX720918:FCX720919 FMT720918:FMT720919 FWP720918:FWP720919 GGL720918:GGL720919 GQH720918:GQH720919 HAD720918:HAD720919 HJZ720918:HJZ720919 HTV720918:HTV720919 IDR720918:IDR720919 INN720918:INN720919 IXJ720918:IXJ720919 JHF720918:JHF720919 JRB720918:JRB720919 KAX720918:KAX720919 KKT720918:KKT720919 KUP720918:KUP720919 LEL720918:LEL720919 LOH720918:LOH720919 LYD720918:LYD720919 MHZ720918:MHZ720919 MRV720918:MRV720919 NBR720918:NBR720919 NLN720918:NLN720919 NVJ720918:NVJ720919 OFF720918:OFF720919 OPB720918:OPB720919 OYX720918:OYX720919 PIT720918:PIT720919 PSP720918:PSP720919 QCL720918:QCL720919 QMH720918:QMH720919 QWD720918:QWD720919 RFZ720918:RFZ720919 RPV720918:RPV720919 RZR720918:RZR720919 SJN720918:SJN720919 STJ720918:STJ720919 TDF720918:TDF720919 TNB720918:TNB720919 TWX720918:TWX720919 UGT720918:UGT720919 UQP720918:UQP720919 VAL720918:VAL720919 VKH720918:VKH720919 VUD720918:VUD720919 WDZ720918:WDZ720919 WNV720918:WNV720919 WXR720918:WXR720919 BJ786454:BJ786455 LF786454:LF786455 VB786454:VB786455 AEX786454:AEX786455 AOT786454:AOT786455 AYP786454:AYP786455 BIL786454:BIL786455 BSH786454:BSH786455 CCD786454:CCD786455 CLZ786454:CLZ786455 CVV786454:CVV786455 DFR786454:DFR786455 DPN786454:DPN786455 DZJ786454:DZJ786455 EJF786454:EJF786455 ETB786454:ETB786455 FCX786454:FCX786455 FMT786454:FMT786455 FWP786454:FWP786455 GGL786454:GGL786455 GQH786454:GQH786455 HAD786454:HAD786455 HJZ786454:HJZ786455 HTV786454:HTV786455 IDR786454:IDR786455 INN786454:INN786455 IXJ786454:IXJ786455 JHF786454:JHF786455 JRB786454:JRB786455 KAX786454:KAX786455 KKT786454:KKT786455 KUP786454:KUP786455 LEL786454:LEL786455 LOH786454:LOH786455 LYD786454:LYD786455 MHZ786454:MHZ786455 MRV786454:MRV786455 NBR786454:NBR786455 NLN786454:NLN786455 NVJ786454:NVJ786455 OFF786454:OFF786455 OPB786454:OPB786455 OYX786454:OYX786455 PIT786454:PIT786455 PSP786454:PSP786455 QCL786454:QCL786455 QMH786454:QMH786455 QWD786454:QWD786455 RFZ786454:RFZ786455 RPV786454:RPV786455 RZR786454:RZR786455 SJN786454:SJN786455 STJ786454:STJ786455 TDF786454:TDF786455 TNB786454:TNB786455 TWX786454:TWX786455 UGT786454:UGT786455 UQP786454:UQP786455 VAL786454:VAL786455 VKH786454:VKH786455 VUD786454:VUD786455 WDZ786454:WDZ786455 WNV786454:WNV786455 WXR786454:WXR786455 BJ851990:BJ851991 LF851990:LF851991 VB851990:VB851991 AEX851990:AEX851991 AOT851990:AOT851991 AYP851990:AYP851991 BIL851990:BIL851991 BSH851990:BSH851991 CCD851990:CCD851991 CLZ851990:CLZ851991 CVV851990:CVV851991 DFR851990:DFR851991 DPN851990:DPN851991 DZJ851990:DZJ851991 EJF851990:EJF851991 ETB851990:ETB851991 FCX851990:FCX851991 FMT851990:FMT851991 FWP851990:FWP851991 GGL851990:GGL851991 GQH851990:GQH851991 HAD851990:HAD851991 HJZ851990:HJZ851991 HTV851990:HTV851991 IDR851990:IDR851991 INN851990:INN851991 IXJ851990:IXJ851991 JHF851990:JHF851991 JRB851990:JRB851991 KAX851990:KAX851991 KKT851990:KKT851991 KUP851990:KUP851991 LEL851990:LEL851991 LOH851990:LOH851991 LYD851990:LYD851991 MHZ851990:MHZ851991 MRV851990:MRV851991 NBR851990:NBR851991 NLN851990:NLN851991 NVJ851990:NVJ851991 OFF851990:OFF851991 OPB851990:OPB851991 OYX851990:OYX851991 PIT851990:PIT851991 PSP851990:PSP851991 QCL851990:QCL851991 QMH851990:QMH851991 QWD851990:QWD851991 RFZ851990:RFZ851991 RPV851990:RPV851991 RZR851990:RZR851991 SJN851990:SJN851991 STJ851990:STJ851991 TDF851990:TDF851991 TNB851990:TNB851991 TWX851990:TWX851991 UGT851990:UGT851991 UQP851990:UQP851991 VAL851990:VAL851991 VKH851990:VKH851991 VUD851990:VUD851991 WDZ851990:WDZ851991 WNV851990:WNV851991 WXR851990:WXR851991 BJ917526:BJ917527 LF917526:LF917527 VB917526:VB917527 AEX917526:AEX917527 AOT917526:AOT917527 AYP917526:AYP917527 BIL917526:BIL917527 BSH917526:BSH917527 CCD917526:CCD917527 CLZ917526:CLZ917527 CVV917526:CVV917527 DFR917526:DFR917527 DPN917526:DPN917527 DZJ917526:DZJ917527 EJF917526:EJF917527 ETB917526:ETB917527 FCX917526:FCX917527 FMT917526:FMT917527 FWP917526:FWP917527 GGL917526:GGL917527 GQH917526:GQH917527 HAD917526:HAD917527 HJZ917526:HJZ917527 HTV917526:HTV917527 IDR917526:IDR917527 INN917526:INN917527 IXJ917526:IXJ917527 JHF917526:JHF917527 JRB917526:JRB917527 KAX917526:KAX917527 KKT917526:KKT917527 KUP917526:KUP917527 LEL917526:LEL917527 LOH917526:LOH917527 LYD917526:LYD917527 MHZ917526:MHZ917527 MRV917526:MRV917527 NBR917526:NBR917527 NLN917526:NLN917527 NVJ917526:NVJ917527 OFF917526:OFF917527 OPB917526:OPB917527 OYX917526:OYX917527 PIT917526:PIT917527 PSP917526:PSP917527 QCL917526:QCL917527 QMH917526:QMH917527 QWD917526:QWD917527 RFZ917526:RFZ917527 RPV917526:RPV917527 RZR917526:RZR917527 SJN917526:SJN917527 STJ917526:STJ917527 TDF917526:TDF917527 TNB917526:TNB917527 TWX917526:TWX917527 UGT917526:UGT917527 UQP917526:UQP917527 VAL917526:VAL917527 VKH917526:VKH917527 VUD917526:VUD917527 WDZ917526:WDZ917527 WNV917526:WNV917527 WXR917526:WXR917527 BJ983062:BJ983063 LF983062:LF983063 VB983062:VB983063 AEX983062:AEX983063 AOT983062:AOT983063 AYP983062:AYP983063 BIL983062:BIL983063 BSH983062:BSH983063 CCD983062:CCD983063 CLZ983062:CLZ983063 CVV983062:CVV983063 DFR983062:DFR983063 DPN983062:DPN983063 DZJ983062:DZJ983063 EJF983062:EJF983063 ETB983062:ETB983063 FCX983062:FCX983063 FMT983062:FMT983063 FWP983062:FWP983063 GGL983062:GGL983063 GQH983062:GQH983063 HAD983062:HAD983063 HJZ983062:HJZ983063 HTV983062:HTV983063 IDR983062:IDR983063 INN983062:INN983063 IXJ983062:IXJ983063 JHF983062:JHF983063 JRB983062:JRB983063 KAX983062:KAX983063 KKT983062:KKT983063 KUP983062:KUP983063 LEL983062:LEL983063 LOH983062:LOH983063 LYD983062:LYD983063 MHZ983062:MHZ983063 MRV983062:MRV983063 NBR983062:NBR983063 NLN983062:NLN983063 NVJ983062:NVJ983063 OFF983062:OFF983063 OPB983062:OPB983063 OYX983062:OYX983063 PIT983062:PIT983063 PSP983062:PSP983063 QCL983062:QCL983063 QMH983062:QMH983063 QWD983062:QWD983063 RFZ983062:RFZ983063 RPV983062:RPV983063 RZR983062:RZR983063 SJN983062:SJN983063 STJ983062:STJ983063 TDF983062:TDF983063 TNB983062:TNB983063 TWX983062:TWX983063 UGT983062:UGT983063 UQP983062:UQP983063 VAL983062:VAL983063 VKH983062:VKH983063 VUD983062:VUD983063 WDZ983062:WDZ983063 WNV983062:WNV983063 WXR983062:WXR983063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AV65558:AV65559 KR65558:KR65559 UN65558:UN65559 AEJ65558:AEJ65559 AOF65558:AOF65559 AYB65558:AYB65559 BHX65558:BHX65559 BRT65558:BRT65559 CBP65558:CBP65559 CLL65558:CLL65559 CVH65558:CVH65559 DFD65558:DFD65559 DOZ65558:DOZ65559 DYV65558:DYV65559 EIR65558:EIR65559 ESN65558:ESN65559 FCJ65558:FCJ65559 FMF65558:FMF65559 FWB65558:FWB65559 GFX65558:GFX65559 GPT65558:GPT65559 GZP65558:GZP65559 HJL65558:HJL65559 HTH65558:HTH65559 IDD65558:IDD65559 IMZ65558:IMZ65559 IWV65558:IWV65559 JGR65558:JGR65559 JQN65558:JQN65559 KAJ65558:KAJ65559 KKF65558:KKF65559 KUB65558:KUB65559 LDX65558:LDX65559 LNT65558:LNT65559 LXP65558:LXP65559 MHL65558:MHL65559 MRH65558:MRH65559 NBD65558:NBD65559 NKZ65558:NKZ65559 NUV65558:NUV65559 OER65558:OER65559 OON65558:OON65559 OYJ65558:OYJ65559 PIF65558:PIF65559 PSB65558:PSB65559 QBX65558:QBX65559 QLT65558:QLT65559 QVP65558:QVP65559 RFL65558:RFL65559 RPH65558:RPH65559 RZD65558:RZD65559 SIZ65558:SIZ65559 SSV65558:SSV65559 TCR65558:TCR65559 TMN65558:TMN65559 TWJ65558:TWJ65559 UGF65558:UGF65559 UQB65558:UQB65559 UZX65558:UZX65559 VJT65558:VJT65559 VTP65558:VTP65559 WDL65558:WDL65559 WNH65558:WNH65559 WXD65558:WXD65559 AV131094:AV131095 KR131094:KR131095 UN131094:UN131095 AEJ131094:AEJ131095 AOF131094:AOF131095 AYB131094:AYB131095 BHX131094:BHX131095 BRT131094:BRT131095 CBP131094:CBP131095 CLL131094:CLL131095 CVH131094:CVH131095 DFD131094:DFD131095 DOZ131094:DOZ131095 DYV131094:DYV131095 EIR131094:EIR131095 ESN131094:ESN131095 FCJ131094:FCJ131095 FMF131094:FMF131095 FWB131094:FWB131095 GFX131094:GFX131095 GPT131094:GPT131095 GZP131094:GZP131095 HJL131094:HJL131095 HTH131094:HTH131095 IDD131094:IDD131095 IMZ131094:IMZ131095 IWV131094:IWV131095 JGR131094:JGR131095 JQN131094:JQN131095 KAJ131094:KAJ131095 KKF131094:KKF131095 KUB131094:KUB131095 LDX131094:LDX131095 LNT131094:LNT131095 LXP131094:LXP131095 MHL131094:MHL131095 MRH131094:MRH131095 NBD131094:NBD131095 NKZ131094:NKZ131095 NUV131094:NUV131095 OER131094:OER131095 OON131094:OON131095 OYJ131094:OYJ131095 PIF131094:PIF131095 PSB131094:PSB131095 QBX131094:QBX131095 QLT131094:QLT131095 QVP131094:QVP131095 RFL131094:RFL131095 RPH131094:RPH131095 RZD131094:RZD131095 SIZ131094:SIZ131095 SSV131094:SSV131095 TCR131094:TCR131095 TMN131094:TMN131095 TWJ131094:TWJ131095 UGF131094:UGF131095 UQB131094:UQB131095 UZX131094:UZX131095 VJT131094:VJT131095 VTP131094:VTP131095 WDL131094:WDL131095 WNH131094:WNH131095 WXD131094:WXD131095 AV196630:AV196631 KR196630:KR196631 UN196630:UN196631 AEJ196630:AEJ196631 AOF196630:AOF196631 AYB196630:AYB196631 BHX196630:BHX196631 BRT196630:BRT196631 CBP196630:CBP196631 CLL196630:CLL196631 CVH196630:CVH196631 DFD196630:DFD196631 DOZ196630:DOZ196631 DYV196630:DYV196631 EIR196630:EIR196631 ESN196630:ESN196631 FCJ196630:FCJ196631 FMF196630:FMF196631 FWB196630:FWB196631 GFX196630:GFX196631 GPT196630:GPT196631 GZP196630:GZP196631 HJL196630:HJL196631 HTH196630:HTH196631 IDD196630:IDD196631 IMZ196630:IMZ196631 IWV196630:IWV196631 JGR196630:JGR196631 JQN196630:JQN196631 KAJ196630:KAJ196631 KKF196630:KKF196631 KUB196630:KUB196631 LDX196630:LDX196631 LNT196630:LNT196631 LXP196630:LXP196631 MHL196630:MHL196631 MRH196630:MRH196631 NBD196630:NBD196631 NKZ196630:NKZ196631 NUV196630:NUV196631 OER196630:OER196631 OON196630:OON196631 OYJ196630:OYJ196631 PIF196630:PIF196631 PSB196630:PSB196631 QBX196630:QBX196631 QLT196630:QLT196631 QVP196630:QVP196631 RFL196630:RFL196631 RPH196630:RPH196631 RZD196630:RZD196631 SIZ196630:SIZ196631 SSV196630:SSV196631 TCR196630:TCR196631 TMN196630:TMN196631 TWJ196630:TWJ196631 UGF196630:UGF196631 UQB196630:UQB196631 UZX196630:UZX196631 VJT196630:VJT196631 VTP196630:VTP196631 WDL196630:WDL196631 WNH196630:WNH196631 WXD196630:WXD196631 AV262166:AV262167 KR262166:KR262167 UN262166:UN262167 AEJ262166:AEJ262167 AOF262166:AOF262167 AYB262166:AYB262167 BHX262166:BHX262167 BRT262166:BRT262167 CBP262166:CBP262167 CLL262166:CLL262167 CVH262166:CVH262167 DFD262166:DFD262167 DOZ262166:DOZ262167 DYV262166:DYV262167 EIR262166:EIR262167 ESN262166:ESN262167 FCJ262166:FCJ262167 FMF262166:FMF262167 FWB262166:FWB262167 GFX262166:GFX262167 GPT262166:GPT262167 GZP262166:GZP262167 HJL262166:HJL262167 HTH262166:HTH262167 IDD262166:IDD262167 IMZ262166:IMZ262167 IWV262166:IWV262167 JGR262166:JGR262167 JQN262166:JQN262167 KAJ262166:KAJ262167 KKF262166:KKF262167 KUB262166:KUB262167 LDX262166:LDX262167 LNT262166:LNT262167 LXP262166:LXP262167 MHL262166:MHL262167 MRH262166:MRH262167 NBD262166:NBD262167 NKZ262166:NKZ262167 NUV262166:NUV262167 OER262166:OER262167 OON262166:OON262167 OYJ262166:OYJ262167 PIF262166:PIF262167 PSB262166:PSB262167 QBX262166:QBX262167 QLT262166:QLT262167 QVP262166:QVP262167 RFL262166:RFL262167 RPH262166:RPH262167 RZD262166:RZD262167 SIZ262166:SIZ262167 SSV262166:SSV262167 TCR262166:TCR262167 TMN262166:TMN262167 TWJ262166:TWJ262167 UGF262166:UGF262167 UQB262166:UQB262167 UZX262166:UZX262167 VJT262166:VJT262167 VTP262166:VTP262167 WDL262166:WDL262167 WNH262166:WNH262167 WXD262166:WXD262167 AV327702:AV327703 KR327702:KR327703 UN327702:UN327703 AEJ327702:AEJ327703 AOF327702:AOF327703 AYB327702:AYB327703 BHX327702:BHX327703 BRT327702:BRT327703 CBP327702:CBP327703 CLL327702:CLL327703 CVH327702:CVH327703 DFD327702:DFD327703 DOZ327702:DOZ327703 DYV327702:DYV327703 EIR327702:EIR327703 ESN327702:ESN327703 FCJ327702:FCJ327703 FMF327702:FMF327703 FWB327702:FWB327703 GFX327702:GFX327703 GPT327702:GPT327703 GZP327702:GZP327703 HJL327702:HJL327703 HTH327702:HTH327703 IDD327702:IDD327703 IMZ327702:IMZ327703 IWV327702:IWV327703 JGR327702:JGR327703 JQN327702:JQN327703 KAJ327702:KAJ327703 KKF327702:KKF327703 KUB327702:KUB327703 LDX327702:LDX327703 LNT327702:LNT327703 LXP327702:LXP327703 MHL327702:MHL327703 MRH327702:MRH327703 NBD327702:NBD327703 NKZ327702:NKZ327703 NUV327702:NUV327703 OER327702:OER327703 OON327702:OON327703 OYJ327702:OYJ327703 PIF327702:PIF327703 PSB327702:PSB327703 QBX327702:QBX327703 QLT327702:QLT327703 QVP327702:QVP327703 RFL327702:RFL327703 RPH327702:RPH327703 RZD327702:RZD327703 SIZ327702:SIZ327703 SSV327702:SSV327703 TCR327702:TCR327703 TMN327702:TMN327703 TWJ327702:TWJ327703 UGF327702:UGF327703 UQB327702:UQB327703 UZX327702:UZX327703 VJT327702:VJT327703 VTP327702:VTP327703 WDL327702:WDL327703 WNH327702:WNH327703 WXD327702:WXD327703 AV393238:AV393239 KR393238:KR393239 UN393238:UN393239 AEJ393238:AEJ393239 AOF393238:AOF393239 AYB393238:AYB393239 BHX393238:BHX393239 BRT393238:BRT393239 CBP393238:CBP393239 CLL393238:CLL393239 CVH393238:CVH393239 DFD393238:DFD393239 DOZ393238:DOZ393239 DYV393238:DYV393239 EIR393238:EIR393239 ESN393238:ESN393239 FCJ393238:FCJ393239 FMF393238:FMF393239 FWB393238:FWB393239 GFX393238:GFX393239 GPT393238:GPT393239 GZP393238:GZP393239 HJL393238:HJL393239 HTH393238:HTH393239 IDD393238:IDD393239 IMZ393238:IMZ393239 IWV393238:IWV393239 JGR393238:JGR393239 JQN393238:JQN393239 KAJ393238:KAJ393239 KKF393238:KKF393239 KUB393238:KUB393239 LDX393238:LDX393239 LNT393238:LNT393239 LXP393238:LXP393239 MHL393238:MHL393239 MRH393238:MRH393239 NBD393238:NBD393239 NKZ393238:NKZ393239 NUV393238:NUV393239 OER393238:OER393239 OON393238:OON393239 OYJ393238:OYJ393239 PIF393238:PIF393239 PSB393238:PSB393239 QBX393238:QBX393239 QLT393238:QLT393239 QVP393238:QVP393239 RFL393238:RFL393239 RPH393238:RPH393239 RZD393238:RZD393239 SIZ393238:SIZ393239 SSV393238:SSV393239 TCR393238:TCR393239 TMN393238:TMN393239 TWJ393238:TWJ393239 UGF393238:UGF393239 UQB393238:UQB393239 UZX393238:UZX393239 VJT393238:VJT393239 VTP393238:VTP393239 WDL393238:WDL393239 WNH393238:WNH393239 WXD393238:WXD393239 AV458774:AV458775 KR458774:KR458775 UN458774:UN458775 AEJ458774:AEJ458775 AOF458774:AOF458775 AYB458774:AYB458775 BHX458774:BHX458775 BRT458774:BRT458775 CBP458774:CBP458775 CLL458774:CLL458775 CVH458774:CVH458775 DFD458774:DFD458775 DOZ458774:DOZ458775 DYV458774:DYV458775 EIR458774:EIR458775 ESN458774:ESN458775 FCJ458774:FCJ458775 FMF458774:FMF458775 FWB458774:FWB458775 GFX458774:GFX458775 GPT458774:GPT458775 GZP458774:GZP458775 HJL458774:HJL458775 HTH458774:HTH458775 IDD458774:IDD458775 IMZ458774:IMZ458775 IWV458774:IWV458775 JGR458774:JGR458775 JQN458774:JQN458775 KAJ458774:KAJ458775 KKF458774:KKF458775 KUB458774:KUB458775 LDX458774:LDX458775 LNT458774:LNT458775 LXP458774:LXP458775 MHL458774:MHL458775 MRH458774:MRH458775 NBD458774:NBD458775 NKZ458774:NKZ458775 NUV458774:NUV458775 OER458774:OER458775 OON458774:OON458775 OYJ458774:OYJ458775 PIF458774:PIF458775 PSB458774:PSB458775 QBX458774:QBX458775 QLT458774:QLT458775 QVP458774:QVP458775 RFL458774:RFL458775 RPH458774:RPH458775 RZD458774:RZD458775 SIZ458774:SIZ458775 SSV458774:SSV458775 TCR458774:TCR458775 TMN458774:TMN458775 TWJ458774:TWJ458775 UGF458774:UGF458775 UQB458774:UQB458775 UZX458774:UZX458775 VJT458774:VJT458775 VTP458774:VTP458775 WDL458774:WDL458775 WNH458774:WNH458775 WXD458774:WXD458775 AV524310:AV524311 KR524310:KR524311 UN524310:UN524311 AEJ524310:AEJ524311 AOF524310:AOF524311 AYB524310:AYB524311 BHX524310:BHX524311 BRT524310:BRT524311 CBP524310:CBP524311 CLL524310:CLL524311 CVH524310:CVH524311 DFD524310:DFD524311 DOZ524310:DOZ524311 DYV524310:DYV524311 EIR524310:EIR524311 ESN524310:ESN524311 FCJ524310:FCJ524311 FMF524310:FMF524311 FWB524310:FWB524311 GFX524310:GFX524311 GPT524310:GPT524311 GZP524310:GZP524311 HJL524310:HJL524311 HTH524310:HTH524311 IDD524310:IDD524311 IMZ524310:IMZ524311 IWV524310:IWV524311 JGR524310:JGR524311 JQN524310:JQN524311 KAJ524310:KAJ524311 KKF524310:KKF524311 KUB524310:KUB524311 LDX524310:LDX524311 LNT524310:LNT524311 LXP524310:LXP524311 MHL524310:MHL524311 MRH524310:MRH524311 NBD524310:NBD524311 NKZ524310:NKZ524311 NUV524310:NUV524311 OER524310:OER524311 OON524310:OON524311 OYJ524310:OYJ524311 PIF524310:PIF524311 PSB524310:PSB524311 QBX524310:QBX524311 QLT524310:QLT524311 QVP524310:QVP524311 RFL524310:RFL524311 RPH524310:RPH524311 RZD524310:RZD524311 SIZ524310:SIZ524311 SSV524310:SSV524311 TCR524310:TCR524311 TMN524310:TMN524311 TWJ524310:TWJ524311 UGF524310:UGF524311 UQB524310:UQB524311 UZX524310:UZX524311 VJT524310:VJT524311 VTP524310:VTP524311 WDL524310:WDL524311 WNH524310:WNH524311 WXD524310:WXD524311 AV589846:AV589847 KR589846:KR589847 UN589846:UN589847 AEJ589846:AEJ589847 AOF589846:AOF589847 AYB589846:AYB589847 BHX589846:BHX589847 BRT589846:BRT589847 CBP589846:CBP589847 CLL589846:CLL589847 CVH589846:CVH589847 DFD589846:DFD589847 DOZ589846:DOZ589847 DYV589846:DYV589847 EIR589846:EIR589847 ESN589846:ESN589847 FCJ589846:FCJ589847 FMF589846:FMF589847 FWB589846:FWB589847 GFX589846:GFX589847 GPT589846:GPT589847 GZP589846:GZP589847 HJL589846:HJL589847 HTH589846:HTH589847 IDD589846:IDD589847 IMZ589846:IMZ589847 IWV589846:IWV589847 JGR589846:JGR589847 JQN589846:JQN589847 KAJ589846:KAJ589847 KKF589846:KKF589847 KUB589846:KUB589847 LDX589846:LDX589847 LNT589846:LNT589847 LXP589846:LXP589847 MHL589846:MHL589847 MRH589846:MRH589847 NBD589846:NBD589847 NKZ589846:NKZ589847 NUV589846:NUV589847 OER589846:OER589847 OON589846:OON589847 OYJ589846:OYJ589847 PIF589846:PIF589847 PSB589846:PSB589847 QBX589846:QBX589847 QLT589846:QLT589847 QVP589846:QVP589847 RFL589846:RFL589847 RPH589846:RPH589847 RZD589846:RZD589847 SIZ589846:SIZ589847 SSV589846:SSV589847 TCR589846:TCR589847 TMN589846:TMN589847 TWJ589846:TWJ589847 UGF589846:UGF589847 UQB589846:UQB589847 UZX589846:UZX589847 VJT589846:VJT589847 VTP589846:VTP589847 WDL589846:WDL589847 WNH589846:WNH589847 WXD589846:WXD589847 AV655382:AV655383 KR655382:KR655383 UN655382:UN655383 AEJ655382:AEJ655383 AOF655382:AOF655383 AYB655382:AYB655383 BHX655382:BHX655383 BRT655382:BRT655383 CBP655382:CBP655383 CLL655382:CLL655383 CVH655382:CVH655383 DFD655382:DFD655383 DOZ655382:DOZ655383 DYV655382:DYV655383 EIR655382:EIR655383 ESN655382:ESN655383 FCJ655382:FCJ655383 FMF655382:FMF655383 FWB655382:FWB655383 GFX655382:GFX655383 GPT655382:GPT655383 GZP655382:GZP655383 HJL655382:HJL655383 HTH655382:HTH655383 IDD655382:IDD655383 IMZ655382:IMZ655383 IWV655382:IWV655383 JGR655382:JGR655383 JQN655382:JQN655383 KAJ655382:KAJ655383 KKF655382:KKF655383 KUB655382:KUB655383 LDX655382:LDX655383 LNT655382:LNT655383 LXP655382:LXP655383 MHL655382:MHL655383 MRH655382:MRH655383 NBD655382:NBD655383 NKZ655382:NKZ655383 NUV655382:NUV655383 OER655382:OER655383 OON655382:OON655383 OYJ655382:OYJ655383 PIF655382:PIF655383 PSB655382:PSB655383 QBX655382:QBX655383 QLT655382:QLT655383 QVP655382:QVP655383 RFL655382:RFL655383 RPH655382:RPH655383 RZD655382:RZD655383 SIZ655382:SIZ655383 SSV655382:SSV655383 TCR655382:TCR655383 TMN655382:TMN655383 TWJ655382:TWJ655383 UGF655382:UGF655383 UQB655382:UQB655383 UZX655382:UZX655383 VJT655382:VJT655383 VTP655382:VTP655383 WDL655382:WDL655383 WNH655382:WNH655383 WXD655382:WXD655383 AV720918:AV720919 KR720918:KR720919 UN720918:UN720919 AEJ720918:AEJ720919 AOF720918:AOF720919 AYB720918:AYB720919 BHX720918:BHX720919 BRT720918:BRT720919 CBP720918:CBP720919 CLL720918:CLL720919 CVH720918:CVH720919 DFD720918:DFD720919 DOZ720918:DOZ720919 DYV720918:DYV720919 EIR720918:EIR720919 ESN720918:ESN720919 FCJ720918:FCJ720919 FMF720918:FMF720919 FWB720918:FWB720919 GFX720918:GFX720919 GPT720918:GPT720919 GZP720918:GZP720919 HJL720918:HJL720919 HTH720918:HTH720919 IDD720918:IDD720919 IMZ720918:IMZ720919 IWV720918:IWV720919 JGR720918:JGR720919 JQN720918:JQN720919 KAJ720918:KAJ720919 KKF720918:KKF720919 KUB720918:KUB720919 LDX720918:LDX720919 LNT720918:LNT720919 LXP720918:LXP720919 MHL720918:MHL720919 MRH720918:MRH720919 NBD720918:NBD720919 NKZ720918:NKZ720919 NUV720918:NUV720919 OER720918:OER720919 OON720918:OON720919 OYJ720918:OYJ720919 PIF720918:PIF720919 PSB720918:PSB720919 QBX720918:QBX720919 QLT720918:QLT720919 QVP720918:QVP720919 RFL720918:RFL720919 RPH720918:RPH720919 RZD720918:RZD720919 SIZ720918:SIZ720919 SSV720918:SSV720919 TCR720918:TCR720919 TMN720918:TMN720919 TWJ720918:TWJ720919 UGF720918:UGF720919 UQB720918:UQB720919 UZX720918:UZX720919 VJT720918:VJT720919 VTP720918:VTP720919 WDL720918:WDL720919 WNH720918:WNH720919 WXD720918:WXD720919 AV786454:AV786455 KR786454:KR786455 UN786454:UN786455 AEJ786454:AEJ786455 AOF786454:AOF786455 AYB786454:AYB786455 BHX786454:BHX786455 BRT786454:BRT786455 CBP786454:CBP786455 CLL786454:CLL786455 CVH786454:CVH786455 DFD786454:DFD786455 DOZ786454:DOZ786455 DYV786454:DYV786455 EIR786454:EIR786455 ESN786454:ESN786455 FCJ786454:FCJ786455 FMF786454:FMF786455 FWB786454:FWB786455 GFX786454:GFX786455 GPT786454:GPT786455 GZP786454:GZP786455 HJL786454:HJL786455 HTH786454:HTH786455 IDD786454:IDD786455 IMZ786454:IMZ786455 IWV786454:IWV786455 JGR786454:JGR786455 JQN786454:JQN786455 KAJ786454:KAJ786455 KKF786454:KKF786455 KUB786454:KUB786455 LDX786454:LDX786455 LNT786454:LNT786455 LXP786454:LXP786455 MHL786454:MHL786455 MRH786454:MRH786455 NBD786454:NBD786455 NKZ786454:NKZ786455 NUV786454:NUV786455 OER786454:OER786455 OON786454:OON786455 OYJ786454:OYJ786455 PIF786454:PIF786455 PSB786454:PSB786455 QBX786454:QBX786455 QLT786454:QLT786455 QVP786454:QVP786455 RFL786454:RFL786455 RPH786454:RPH786455 RZD786454:RZD786455 SIZ786454:SIZ786455 SSV786454:SSV786455 TCR786454:TCR786455 TMN786454:TMN786455 TWJ786454:TWJ786455 UGF786454:UGF786455 UQB786454:UQB786455 UZX786454:UZX786455 VJT786454:VJT786455 VTP786454:VTP786455 WDL786454:WDL786455 WNH786454:WNH786455 WXD786454:WXD786455 AV851990:AV851991 KR851990:KR851991 UN851990:UN851991 AEJ851990:AEJ851991 AOF851990:AOF851991 AYB851990:AYB851991 BHX851990:BHX851991 BRT851990:BRT851991 CBP851990:CBP851991 CLL851990:CLL851991 CVH851990:CVH851991 DFD851990:DFD851991 DOZ851990:DOZ851991 DYV851990:DYV851991 EIR851990:EIR851991 ESN851990:ESN851991 FCJ851990:FCJ851991 FMF851990:FMF851991 FWB851990:FWB851991 GFX851990:GFX851991 GPT851990:GPT851991 GZP851990:GZP851991 HJL851990:HJL851991 HTH851990:HTH851991 IDD851990:IDD851991 IMZ851990:IMZ851991 IWV851990:IWV851991 JGR851990:JGR851991 JQN851990:JQN851991 KAJ851990:KAJ851991 KKF851990:KKF851991 KUB851990:KUB851991 LDX851990:LDX851991 LNT851990:LNT851991 LXP851990:LXP851991 MHL851990:MHL851991 MRH851990:MRH851991 NBD851990:NBD851991 NKZ851990:NKZ851991 NUV851990:NUV851991 OER851990:OER851991 OON851990:OON851991 OYJ851990:OYJ851991 PIF851990:PIF851991 PSB851990:PSB851991 QBX851990:QBX851991 QLT851990:QLT851991 QVP851990:QVP851991 RFL851990:RFL851991 RPH851990:RPH851991 RZD851990:RZD851991 SIZ851990:SIZ851991 SSV851990:SSV851991 TCR851990:TCR851991 TMN851990:TMN851991 TWJ851990:TWJ851991 UGF851990:UGF851991 UQB851990:UQB851991 UZX851990:UZX851991 VJT851990:VJT851991 VTP851990:VTP851991 WDL851990:WDL851991 WNH851990:WNH851991 WXD851990:WXD851991 AV917526:AV917527 KR917526:KR917527 UN917526:UN917527 AEJ917526:AEJ917527 AOF917526:AOF917527 AYB917526:AYB917527 BHX917526:BHX917527 BRT917526:BRT917527 CBP917526:CBP917527 CLL917526:CLL917527 CVH917526:CVH917527 DFD917526:DFD917527 DOZ917526:DOZ917527 DYV917526:DYV917527 EIR917526:EIR917527 ESN917526:ESN917527 FCJ917526:FCJ917527 FMF917526:FMF917527 FWB917526:FWB917527 GFX917526:GFX917527 GPT917526:GPT917527 GZP917526:GZP917527 HJL917526:HJL917527 HTH917526:HTH917527 IDD917526:IDD917527 IMZ917526:IMZ917527 IWV917526:IWV917527 JGR917526:JGR917527 JQN917526:JQN917527 KAJ917526:KAJ917527 KKF917526:KKF917527 KUB917526:KUB917527 LDX917526:LDX917527 LNT917526:LNT917527 LXP917526:LXP917527 MHL917526:MHL917527 MRH917526:MRH917527 NBD917526:NBD917527 NKZ917526:NKZ917527 NUV917526:NUV917527 OER917526:OER917527 OON917526:OON917527 OYJ917526:OYJ917527 PIF917526:PIF917527 PSB917526:PSB917527 QBX917526:QBX917527 QLT917526:QLT917527 QVP917526:QVP917527 RFL917526:RFL917527 RPH917526:RPH917527 RZD917526:RZD917527 SIZ917526:SIZ917527 SSV917526:SSV917527 TCR917526:TCR917527 TMN917526:TMN917527 TWJ917526:TWJ917527 UGF917526:UGF917527 UQB917526:UQB917527 UZX917526:UZX917527 VJT917526:VJT917527 VTP917526:VTP917527 WDL917526:WDL917527 WNH917526:WNH917527 WXD917526:WXD917527 AV983062:AV983063 KR983062:KR983063 UN983062:UN983063 AEJ983062:AEJ983063 AOF983062:AOF983063 AYB983062:AYB983063 BHX983062:BHX983063 BRT983062:BRT983063 CBP983062:CBP983063 CLL983062:CLL983063 CVH983062:CVH983063 DFD983062:DFD983063 DOZ983062:DOZ983063 DYV983062:DYV983063 EIR983062:EIR983063 ESN983062:ESN983063 FCJ983062:FCJ983063 FMF983062:FMF983063 FWB983062:FWB983063 GFX983062:GFX983063 GPT983062:GPT983063 GZP983062:GZP983063 HJL983062:HJL983063 HTH983062:HTH983063 IDD983062:IDD983063 IMZ983062:IMZ983063 IWV983062:IWV983063 JGR983062:JGR983063 JQN983062:JQN983063 KAJ983062:KAJ983063 KKF983062:KKF983063 KUB983062:KUB983063 LDX983062:LDX983063 LNT983062:LNT983063 LXP983062:LXP983063 MHL983062:MHL983063 MRH983062:MRH983063 NBD983062:NBD983063 NKZ983062:NKZ983063 NUV983062:NUV983063 OER983062:OER983063 OON983062:OON983063 OYJ983062:OYJ983063 PIF983062:PIF983063 PSB983062:PSB983063 QBX983062:QBX983063 QLT983062:QLT983063 QVP983062:QVP983063 RFL983062:RFL983063 RPH983062:RPH983063 RZD983062:RZD983063 SIZ983062:SIZ983063 SSV983062:SSV983063 TCR983062:TCR983063 TMN983062:TMN983063 TWJ983062:TWJ983063 UGF983062:UGF983063 UQB983062:UQB983063 UZX983062:UZX983063 VJT983062:VJT983063 VTP983062:VTP983063 WDL983062:WDL983063 WNH983062:WNH983063 WXD983062:WXD983063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AU65558:AU65560 KQ65558:KQ65560 UM65558:UM65560 AEI65558:AEI65560 AOE65558:AOE65560 AYA65558:AYA65560 BHW65558:BHW65560 BRS65558:BRS65560 CBO65558:CBO65560 CLK65558:CLK65560 CVG65558:CVG65560 DFC65558:DFC65560 DOY65558:DOY65560 DYU65558:DYU65560 EIQ65558:EIQ65560 ESM65558:ESM65560 FCI65558:FCI65560 FME65558:FME65560 FWA65558:FWA65560 GFW65558:GFW65560 GPS65558:GPS65560 GZO65558:GZO65560 HJK65558:HJK65560 HTG65558:HTG65560 IDC65558:IDC65560 IMY65558:IMY65560 IWU65558:IWU65560 JGQ65558:JGQ65560 JQM65558:JQM65560 KAI65558:KAI65560 KKE65558:KKE65560 KUA65558:KUA65560 LDW65558:LDW65560 LNS65558:LNS65560 LXO65558:LXO65560 MHK65558:MHK65560 MRG65558:MRG65560 NBC65558:NBC65560 NKY65558:NKY65560 NUU65558:NUU65560 OEQ65558:OEQ65560 OOM65558:OOM65560 OYI65558:OYI65560 PIE65558:PIE65560 PSA65558:PSA65560 QBW65558:QBW65560 QLS65558:QLS65560 QVO65558:QVO65560 RFK65558:RFK65560 RPG65558:RPG65560 RZC65558:RZC65560 SIY65558:SIY65560 SSU65558:SSU65560 TCQ65558:TCQ65560 TMM65558:TMM65560 TWI65558:TWI65560 UGE65558:UGE65560 UQA65558:UQA65560 UZW65558:UZW65560 VJS65558:VJS65560 VTO65558:VTO65560 WDK65558:WDK65560 WNG65558:WNG65560 WXC65558:WXC65560 AU131094:AU131096 KQ131094:KQ131096 UM131094:UM131096 AEI131094:AEI131096 AOE131094:AOE131096 AYA131094:AYA131096 BHW131094:BHW131096 BRS131094:BRS131096 CBO131094:CBO131096 CLK131094:CLK131096 CVG131094:CVG131096 DFC131094:DFC131096 DOY131094:DOY131096 DYU131094:DYU131096 EIQ131094:EIQ131096 ESM131094:ESM131096 FCI131094:FCI131096 FME131094:FME131096 FWA131094:FWA131096 GFW131094:GFW131096 GPS131094:GPS131096 GZO131094:GZO131096 HJK131094:HJK131096 HTG131094:HTG131096 IDC131094:IDC131096 IMY131094:IMY131096 IWU131094:IWU131096 JGQ131094:JGQ131096 JQM131094:JQM131096 KAI131094:KAI131096 KKE131094:KKE131096 KUA131094:KUA131096 LDW131094:LDW131096 LNS131094:LNS131096 LXO131094:LXO131096 MHK131094:MHK131096 MRG131094:MRG131096 NBC131094:NBC131096 NKY131094:NKY131096 NUU131094:NUU131096 OEQ131094:OEQ131096 OOM131094:OOM131096 OYI131094:OYI131096 PIE131094:PIE131096 PSA131094:PSA131096 QBW131094:QBW131096 QLS131094:QLS131096 QVO131094:QVO131096 RFK131094:RFK131096 RPG131094:RPG131096 RZC131094:RZC131096 SIY131094:SIY131096 SSU131094:SSU131096 TCQ131094:TCQ131096 TMM131094:TMM131096 TWI131094:TWI131096 UGE131094:UGE131096 UQA131094:UQA131096 UZW131094:UZW131096 VJS131094:VJS131096 VTO131094:VTO131096 WDK131094:WDK131096 WNG131094:WNG131096 WXC131094:WXC131096 AU196630:AU196632 KQ196630:KQ196632 UM196630:UM196632 AEI196630:AEI196632 AOE196630:AOE196632 AYA196630:AYA196632 BHW196630:BHW196632 BRS196630:BRS196632 CBO196630:CBO196632 CLK196630:CLK196632 CVG196630:CVG196632 DFC196630:DFC196632 DOY196630:DOY196632 DYU196630:DYU196632 EIQ196630:EIQ196632 ESM196630:ESM196632 FCI196630:FCI196632 FME196630:FME196632 FWA196630:FWA196632 GFW196630:GFW196632 GPS196630:GPS196632 GZO196630:GZO196632 HJK196630:HJK196632 HTG196630:HTG196632 IDC196630:IDC196632 IMY196630:IMY196632 IWU196630:IWU196632 JGQ196630:JGQ196632 JQM196630:JQM196632 KAI196630:KAI196632 KKE196630:KKE196632 KUA196630:KUA196632 LDW196630:LDW196632 LNS196630:LNS196632 LXO196630:LXO196632 MHK196630:MHK196632 MRG196630:MRG196632 NBC196630:NBC196632 NKY196630:NKY196632 NUU196630:NUU196632 OEQ196630:OEQ196632 OOM196630:OOM196632 OYI196630:OYI196632 PIE196630:PIE196632 PSA196630:PSA196632 QBW196630:QBW196632 QLS196630:QLS196632 QVO196630:QVO196632 RFK196630:RFK196632 RPG196630:RPG196632 RZC196630:RZC196632 SIY196630:SIY196632 SSU196630:SSU196632 TCQ196630:TCQ196632 TMM196630:TMM196632 TWI196630:TWI196632 UGE196630:UGE196632 UQA196630:UQA196632 UZW196630:UZW196632 VJS196630:VJS196632 VTO196630:VTO196632 WDK196630:WDK196632 WNG196630:WNG196632 WXC196630:WXC196632 AU262166:AU262168 KQ262166:KQ262168 UM262166:UM262168 AEI262166:AEI262168 AOE262166:AOE262168 AYA262166:AYA262168 BHW262166:BHW262168 BRS262166:BRS262168 CBO262166:CBO262168 CLK262166:CLK262168 CVG262166:CVG262168 DFC262166:DFC262168 DOY262166:DOY262168 DYU262166:DYU262168 EIQ262166:EIQ262168 ESM262166:ESM262168 FCI262166:FCI262168 FME262166:FME262168 FWA262166:FWA262168 GFW262166:GFW262168 GPS262166:GPS262168 GZO262166:GZO262168 HJK262166:HJK262168 HTG262166:HTG262168 IDC262166:IDC262168 IMY262166:IMY262168 IWU262166:IWU262168 JGQ262166:JGQ262168 JQM262166:JQM262168 KAI262166:KAI262168 KKE262166:KKE262168 KUA262166:KUA262168 LDW262166:LDW262168 LNS262166:LNS262168 LXO262166:LXO262168 MHK262166:MHK262168 MRG262166:MRG262168 NBC262166:NBC262168 NKY262166:NKY262168 NUU262166:NUU262168 OEQ262166:OEQ262168 OOM262166:OOM262168 OYI262166:OYI262168 PIE262166:PIE262168 PSA262166:PSA262168 QBW262166:QBW262168 QLS262166:QLS262168 QVO262166:QVO262168 RFK262166:RFK262168 RPG262166:RPG262168 RZC262166:RZC262168 SIY262166:SIY262168 SSU262166:SSU262168 TCQ262166:TCQ262168 TMM262166:TMM262168 TWI262166:TWI262168 UGE262166:UGE262168 UQA262166:UQA262168 UZW262166:UZW262168 VJS262166:VJS262168 VTO262166:VTO262168 WDK262166:WDK262168 WNG262166:WNG262168 WXC262166:WXC262168 AU327702:AU327704 KQ327702:KQ327704 UM327702:UM327704 AEI327702:AEI327704 AOE327702:AOE327704 AYA327702:AYA327704 BHW327702:BHW327704 BRS327702:BRS327704 CBO327702:CBO327704 CLK327702:CLK327704 CVG327702:CVG327704 DFC327702:DFC327704 DOY327702:DOY327704 DYU327702:DYU327704 EIQ327702:EIQ327704 ESM327702:ESM327704 FCI327702:FCI327704 FME327702:FME327704 FWA327702:FWA327704 GFW327702:GFW327704 GPS327702:GPS327704 GZO327702:GZO327704 HJK327702:HJK327704 HTG327702:HTG327704 IDC327702:IDC327704 IMY327702:IMY327704 IWU327702:IWU327704 JGQ327702:JGQ327704 JQM327702:JQM327704 KAI327702:KAI327704 KKE327702:KKE327704 KUA327702:KUA327704 LDW327702:LDW327704 LNS327702:LNS327704 LXO327702:LXO327704 MHK327702:MHK327704 MRG327702:MRG327704 NBC327702:NBC327704 NKY327702:NKY327704 NUU327702:NUU327704 OEQ327702:OEQ327704 OOM327702:OOM327704 OYI327702:OYI327704 PIE327702:PIE327704 PSA327702:PSA327704 QBW327702:QBW327704 QLS327702:QLS327704 QVO327702:QVO327704 RFK327702:RFK327704 RPG327702:RPG327704 RZC327702:RZC327704 SIY327702:SIY327704 SSU327702:SSU327704 TCQ327702:TCQ327704 TMM327702:TMM327704 TWI327702:TWI327704 UGE327702:UGE327704 UQA327702:UQA327704 UZW327702:UZW327704 VJS327702:VJS327704 VTO327702:VTO327704 WDK327702:WDK327704 WNG327702:WNG327704 WXC327702:WXC327704 AU393238:AU393240 KQ393238:KQ393240 UM393238:UM393240 AEI393238:AEI393240 AOE393238:AOE393240 AYA393238:AYA393240 BHW393238:BHW393240 BRS393238:BRS393240 CBO393238:CBO393240 CLK393238:CLK393240 CVG393238:CVG393240 DFC393238:DFC393240 DOY393238:DOY393240 DYU393238:DYU393240 EIQ393238:EIQ393240 ESM393238:ESM393240 FCI393238:FCI393240 FME393238:FME393240 FWA393238:FWA393240 GFW393238:GFW393240 GPS393238:GPS393240 GZO393238:GZO393240 HJK393238:HJK393240 HTG393238:HTG393240 IDC393238:IDC393240 IMY393238:IMY393240 IWU393238:IWU393240 JGQ393238:JGQ393240 JQM393238:JQM393240 KAI393238:KAI393240 KKE393238:KKE393240 KUA393238:KUA393240 LDW393238:LDW393240 LNS393238:LNS393240 LXO393238:LXO393240 MHK393238:MHK393240 MRG393238:MRG393240 NBC393238:NBC393240 NKY393238:NKY393240 NUU393238:NUU393240 OEQ393238:OEQ393240 OOM393238:OOM393240 OYI393238:OYI393240 PIE393238:PIE393240 PSA393238:PSA393240 QBW393238:QBW393240 QLS393238:QLS393240 QVO393238:QVO393240 RFK393238:RFK393240 RPG393238:RPG393240 RZC393238:RZC393240 SIY393238:SIY393240 SSU393238:SSU393240 TCQ393238:TCQ393240 TMM393238:TMM393240 TWI393238:TWI393240 UGE393238:UGE393240 UQA393238:UQA393240 UZW393238:UZW393240 VJS393238:VJS393240 VTO393238:VTO393240 WDK393238:WDK393240 WNG393238:WNG393240 WXC393238:WXC393240 AU458774:AU458776 KQ458774:KQ458776 UM458774:UM458776 AEI458774:AEI458776 AOE458774:AOE458776 AYA458774:AYA458776 BHW458774:BHW458776 BRS458774:BRS458776 CBO458774:CBO458776 CLK458774:CLK458776 CVG458774:CVG458776 DFC458774:DFC458776 DOY458774:DOY458776 DYU458774:DYU458776 EIQ458774:EIQ458776 ESM458774:ESM458776 FCI458774:FCI458776 FME458774:FME458776 FWA458774:FWA458776 GFW458774:GFW458776 GPS458774:GPS458776 GZO458774:GZO458776 HJK458774:HJK458776 HTG458774:HTG458776 IDC458774:IDC458776 IMY458774:IMY458776 IWU458774:IWU458776 JGQ458774:JGQ458776 JQM458774:JQM458776 KAI458774:KAI458776 KKE458774:KKE458776 KUA458774:KUA458776 LDW458774:LDW458776 LNS458774:LNS458776 LXO458774:LXO458776 MHK458774:MHK458776 MRG458774:MRG458776 NBC458774:NBC458776 NKY458774:NKY458776 NUU458774:NUU458776 OEQ458774:OEQ458776 OOM458774:OOM458776 OYI458774:OYI458776 PIE458774:PIE458776 PSA458774:PSA458776 QBW458774:QBW458776 QLS458774:QLS458776 QVO458774:QVO458776 RFK458774:RFK458776 RPG458774:RPG458776 RZC458774:RZC458776 SIY458774:SIY458776 SSU458774:SSU458776 TCQ458774:TCQ458776 TMM458774:TMM458776 TWI458774:TWI458776 UGE458774:UGE458776 UQA458774:UQA458776 UZW458774:UZW458776 VJS458774:VJS458776 VTO458774:VTO458776 WDK458774:WDK458776 WNG458774:WNG458776 WXC458774:WXC458776 AU524310:AU524312 KQ524310:KQ524312 UM524310:UM524312 AEI524310:AEI524312 AOE524310:AOE524312 AYA524310:AYA524312 BHW524310:BHW524312 BRS524310:BRS524312 CBO524310:CBO524312 CLK524310:CLK524312 CVG524310:CVG524312 DFC524310:DFC524312 DOY524310:DOY524312 DYU524310:DYU524312 EIQ524310:EIQ524312 ESM524310:ESM524312 FCI524310:FCI524312 FME524310:FME524312 FWA524310:FWA524312 GFW524310:GFW524312 GPS524310:GPS524312 GZO524310:GZO524312 HJK524310:HJK524312 HTG524310:HTG524312 IDC524310:IDC524312 IMY524310:IMY524312 IWU524310:IWU524312 JGQ524310:JGQ524312 JQM524310:JQM524312 KAI524310:KAI524312 KKE524310:KKE524312 KUA524310:KUA524312 LDW524310:LDW524312 LNS524310:LNS524312 LXO524310:LXO524312 MHK524310:MHK524312 MRG524310:MRG524312 NBC524310:NBC524312 NKY524310:NKY524312 NUU524310:NUU524312 OEQ524310:OEQ524312 OOM524310:OOM524312 OYI524310:OYI524312 PIE524310:PIE524312 PSA524310:PSA524312 QBW524310:QBW524312 QLS524310:QLS524312 QVO524310:QVO524312 RFK524310:RFK524312 RPG524310:RPG524312 RZC524310:RZC524312 SIY524310:SIY524312 SSU524310:SSU524312 TCQ524310:TCQ524312 TMM524310:TMM524312 TWI524310:TWI524312 UGE524310:UGE524312 UQA524310:UQA524312 UZW524310:UZW524312 VJS524310:VJS524312 VTO524310:VTO524312 WDK524310:WDK524312 WNG524310:WNG524312 WXC524310:WXC524312 AU589846:AU589848 KQ589846:KQ589848 UM589846:UM589848 AEI589846:AEI589848 AOE589846:AOE589848 AYA589846:AYA589848 BHW589846:BHW589848 BRS589846:BRS589848 CBO589846:CBO589848 CLK589846:CLK589848 CVG589846:CVG589848 DFC589846:DFC589848 DOY589846:DOY589848 DYU589846:DYU589848 EIQ589846:EIQ589848 ESM589846:ESM589848 FCI589846:FCI589848 FME589846:FME589848 FWA589846:FWA589848 GFW589846:GFW589848 GPS589846:GPS589848 GZO589846:GZO589848 HJK589846:HJK589848 HTG589846:HTG589848 IDC589846:IDC589848 IMY589846:IMY589848 IWU589846:IWU589848 JGQ589846:JGQ589848 JQM589846:JQM589848 KAI589846:KAI589848 KKE589846:KKE589848 KUA589846:KUA589848 LDW589846:LDW589848 LNS589846:LNS589848 LXO589846:LXO589848 MHK589846:MHK589848 MRG589846:MRG589848 NBC589846:NBC589848 NKY589846:NKY589848 NUU589846:NUU589848 OEQ589846:OEQ589848 OOM589846:OOM589848 OYI589846:OYI589848 PIE589846:PIE589848 PSA589846:PSA589848 QBW589846:QBW589848 QLS589846:QLS589848 QVO589846:QVO589848 RFK589846:RFK589848 RPG589846:RPG589848 RZC589846:RZC589848 SIY589846:SIY589848 SSU589846:SSU589848 TCQ589846:TCQ589848 TMM589846:TMM589848 TWI589846:TWI589848 UGE589846:UGE589848 UQA589846:UQA589848 UZW589846:UZW589848 VJS589846:VJS589848 VTO589846:VTO589848 WDK589846:WDK589848 WNG589846:WNG589848 WXC589846:WXC589848 AU655382:AU655384 KQ655382:KQ655384 UM655382:UM655384 AEI655382:AEI655384 AOE655382:AOE655384 AYA655382:AYA655384 BHW655382:BHW655384 BRS655382:BRS655384 CBO655382:CBO655384 CLK655382:CLK655384 CVG655382:CVG655384 DFC655382:DFC655384 DOY655382:DOY655384 DYU655382:DYU655384 EIQ655382:EIQ655384 ESM655382:ESM655384 FCI655382:FCI655384 FME655382:FME655384 FWA655382:FWA655384 GFW655382:GFW655384 GPS655382:GPS655384 GZO655382:GZO655384 HJK655382:HJK655384 HTG655382:HTG655384 IDC655382:IDC655384 IMY655382:IMY655384 IWU655382:IWU655384 JGQ655382:JGQ655384 JQM655382:JQM655384 KAI655382:KAI655384 KKE655382:KKE655384 KUA655382:KUA655384 LDW655382:LDW655384 LNS655382:LNS655384 LXO655382:LXO655384 MHK655382:MHK655384 MRG655382:MRG655384 NBC655382:NBC655384 NKY655382:NKY655384 NUU655382:NUU655384 OEQ655382:OEQ655384 OOM655382:OOM655384 OYI655382:OYI655384 PIE655382:PIE655384 PSA655382:PSA655384 QBW655382:QBW655384 QLS655382:QLS655384 QVO655382:QVO655384 RFK655382:RFK655384 RPG655382:RPG655384 RZC655382:RZC655384 SIY655382:SIY655384 SSU655382:SSU655384 TCQ655382:TCQ655384 TMM655382:TMM655384 TWI655382:TWI655384 UGE655382:UGE655384 UQA655382:UQA655384 UZW655382:UZW655384 VJS655382:VJS655384 VTO655382:VTO655384 WDK655382:WDK655384 WNG655382:WNG655384 WXC655382:WXC655384 AU720918:AU720920 KQ720918:KQ720920 UM720918:UM720920 AEI720918:AEI720920 AOE720918:AOE720920 AYA720918:AYA720920 BHW720918:BHW720920 BRS720918:BRS720920 CBO720918:CBO720920 CLK720918:CLK720920 CVG720918:CVG720920 DFC720918:DFC720920 DOY720918:DOY720920 DYU720918:DYU720920 EIQ720918:EIQ720920 ESM720918:ESM720920 FCI720918:FCI720920 FME720918:FME720920 FWA720918:FWA720920 GFW720918:GFW720920 GPS720918:GPS720920 GZO720918:GZO720920 HJK720918:HJK720920 HTG720918:HTG720920 IDC720918:IDC720920 IMY720918:IMY720920 IWU720918:IWU720920 JGQ720918:JGQ720920 JQM720918:JQM720920 KAI720918:KAI720920 KKE720918:KKE720920 KUA720918:KUA720920 LDW720918:LDW720920 LNS720918:LNS720920 LXO720918:LXO720920 MHK720918:MHK720920 MRG720918:MRG720920 NBC720918:NBC720920 NKY720918:NKY720920 NUU720918:NUU720920 OEQ720918:OEQ720920 OOM720918:OOM720920 OYI720918:OYI720920 PIE720918:PIE720920 PSA720918:PSA720920 QBW720918:QBW720920 QLS720918:QLS720920 QVO720918:QVO720920 RFK720918:RFK720920 RPG720918:RPG720920 RZC720918:RZC720920 SIY720918:SIY720920 SSU720918:SSU720920 TCQ720918:TCQ720920 TMM720918:TMM720920 TWI720918:TWI720920 UGE720918:UGE720920 UQA720918:UQA720920 UZW720918:UZW720920 VJS720918:VJS720920 VTO720918:VTO720920 WDK720918:WDK720920 WNG720918:WNG720920 WXC720918:WXC720920 AU786454:AU786456 KQ786454:KQ786456 UM786454:UM786456 AEI786454:AEI786456 AOE786454:AOE786456 AYA786454:AYA786456 BHW786454:BHW786456 BRS786454:BRS786456 CBO786454:CBO786456 CLK786454:CLK786456 CVG786454:CVG786456 DFC786454:DFC786456 DOY786454:DOY786456 DYU786454:DYU786456 EIQ786454:EIQ786456 ESM786454:ESM786456 FCI786454:FCI786456 FME786454:FME786456 FWA786454:FWA786456 GFW786454:GFW786456 GPS786454:GPS786456 GZO786454:GZO786456 HJK786454:HJK786456 HTG786454:HTG786456 IDC786454:IDC786456 IMY786454:IMY786456 IWU786454:IWU786456 JGQ786454:JGQ786456 JQM786454:JQM786456 KAI786454:KAI786456 KKE786454:KKE786456 KUA786454:KUA786456 LDW786454:LDW786456 LNS786454:LNS786456 LXO786454:LXO786456 MHK786454:MHK786456 MRG786454:MRG786456 NBC786454:NBC786456 NKY786454:NKY786456 NUU786454:NUU786456 OEQ786454:OEQ786456 OOM786454:OOM786456 OYI786454:OYI786456 PIE786454:PIE786456 PSA786454:PSA786456 QBW786454:QBW786456 QLS786454:QLS786456 QVO786454:QVO786456 RFK786454:RFK786456 RPG786454:RPG786456 RZC786454:RZC786456 SIY786454:SIY786456 SSU786454:SSU786456 TCQ786454:TCQ786456 TMM786454:TMM786456 TWI786454:TWI786456 UGE786454:UGE786456 UQA786454:UQA786456 UZW786454:UZW786456 VJS786454:VJS786456 VTO786454:VTO786456 WDK786454:WDK786456 WNG786454:WNG786456 WXC786454:WXC786456 AU851990:AU851992 KQ851990:KQ851992 UM851990:UM851992 AEI851990:AEI851992 AOE851990:AOE851992 AYA851990:AYA851992 BHW851990:BHW851992 BRS851990:BRS851992 CBO851990:CBO851992 CLK851990:CLK851992 CVG851990:CVG851992 DFC851990:DFC851992 DOY851990:DOY851992 DYU851990:DYU851992 EIQ851990:EIQ851992 ESM851990:ESM851992 FCI851990:FCI851992 FME851990:FME851992 FWA851990:FWA851992 GFW851990:GFW851992 GPS851990:GPS851992 GZO851990:GZO851992 HJK851990:HJK851992 HTG851990:HTG851992 IDC851990:IDC851992 IMY851990:IMY851992 IWU851990:IWU851992 JGQ851990:JGQ851992 JQM851990:JQM851992 KAI851990:KAI851992 KKE851990:KKE851992 KUA851990:KUA851992 LDW851990:LDW851992 LNS851990:LNS851992 LXO851990:LXO851992 MHK851990:MHK851992 MRG851990:MRG851992 NBC851990:NBC851992 NKY851990:NKY851992 NUU851990:NUU851992 OEQ851990:OEQ851992 OOM851990:OOM851992 OYI851990:OYI851992 PIE851990:PIE851992 PSA851990:PSA851992 QBW851990:QBW851992 QLS851990:QLS851992 QVO851990:QVO851992 RFK851990:RFK851992 RPG851990:RPG851992 RZC851990:RZC851992 SIY851990:SIY851992 SSU851990:SSU851992 TCQ851990:TCQ851992 TMM851990:TMM851992 TWI851990:TWI851992 UGE851990:UGE851992 UQA851990:UQA851992 UZW851990:UZW851992 VJS851990:VJS851992 VTO851990:VTO851992 WDK851990:WDK851992 WNG851990:WNG851992 WXC851990:WXC851992 AU917526:AU917528 KQ917526:KQ917528 UM917526:UM917528 AEI917526:AEI917528 AOE917526:AOE917528 AYA917526:AYA917528 BHW917526:BHW917528 BRS917526:BRS917528 CBO917526:CBO917528 CLK917526:CLK917528 CVG917526:CVG917528 DFC917526:DFC917528 DOY917526:DOY917528 DYU917526:DYU917528 EIQ917526:EIQ917528 ESM917526:ESM917528 FCI917526:FCI917528 FME917526:FME917528 FWA917526:FWA917528 GFW917526:GFW917528 GPS917526:GPS917528 GZO917526:GZO917528 HJK917526:HJK917528 HTG917526:HTG917528 IDC917526:IDC917528 IMY917526:IMY917528 IWU917526:IWU917528 JGQ917526:JGQ917528 JQM917526:JQM917528 KAI917526:KAI917528 KKE917526:KKE917528 KUA917526:KUA917528 LDW917526:LDW917528 LNS917526:LNS917528 LXO917526:LXO917528 MHK917526:MHK917528 MRG917526:MRG917528 NBC917526:NBC917528 NKY917526:NKY917528 NUU917526:NUU917528 OEQ917526:OEQ917528 OOM917526:OOM917528 OYI917526:OYI917528 PIE917526:PIE917528 PSA917526:PSA917528 QBW917526:QBW917528 QLS917526:QLS917528 QVO917526:QVO917528 RFK917526:RFK917528 RPG917526:RPG917528 RZC917526:RZC917528 SIY917526:SIY917528 SSU917526:SSU917528 TCQ917526:TCQ917528 TMM917526:TMM917528 TWI917526:TWI917528 UGE917526:UGE917528 UQA917526:UQA917528 UZW917526:UZW917528 VJS917526:VJS917528 VTO917526:VTO917528 WDK917526:WDK917528 WNG917526:WNG917528 WXC917526:WXC917528 AU983062:AU983064 KQ983062:KQ983064 UM983062:UM983064 AEI983062:AEI983064 AOE983062:AOE983064 AYA983062:AYA983064 BHW983062:BHW983064 BRS983062:BRS983064 CBO983062:CBO983064 CLK983062:CLK983064 CVG983062:CVG983064 DFC983062:DFC983064 DOY983062:DOY983064 DYU983062:DYU983064 EIQ983062:EIQ983064 ESM983062:ESM983064 FCI983062:FCI983064 FME983062:FME983064 FWA983062:FWA983064 GFW983062:GFW983064 GPS983062:GPS983064 GZO983062:GZO983064 HJK983062:HJK983064 HTG983062:HTG983064 IDC983062:IDC983064 IMY983062:IMY983064 IWU983062:IWU983064 JGQ983062:JGQ983064 JQM983062:JQM983064 KAI983062:KAI983064 KKE983062:KKE983064 KUA983062:KUA983064 LDW983062:LDW983064 LNS983062:LNS983064 LXO983062:LXO983064 MHK983062:MHK983064 MRG983062:MRG983064 NBC983062:NBC983064 NKY983062:NKY983064 NUU983062:NUU983064 OEQ983062:OEQ983064 OOM983062:OOM983064 OYI983062:OYI983064 PIE983062:PIE983064 PSA983062:PSA983064 QBW983062:QBW983064 QLS983062:QLS983064 QVO983062:QVO983064 RFK983062:RFK983064 RPG983062:RPG983064 RZC983062:RZC983064 SIY983062:SIY983064 SSU983062:SSU983064 TCQ983062:TCQ983064 TMM983062:TMM983064 TWI983062:TWI983064 UGE983062:UGE983064 UQA983062:UQA983064 UZW983062:UZW983064 VJS983062:VJS983064 VTO983062:VTO983064 WDK983062:WDK983064 WNG983062:WNG983064 WXC983062:WXC983064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AE65558:AF65559 KA65558:KB65559 TW65558:TX65559 ADS65558:ADT65559 ANO65558:ANP65559 AXK65558:AXL65559 BHG65558:BHH65559 BRC65558:BRD65559 CAY65558:CAZ65559 CKU65558:CKV65559 CUQ65558:CUR65559 DEM65558:DEN65559 DOI65558:DOJ65559 DYE65558:DYF65559 EIA65558:EIB65559 ERW65558:ERX65559 FBS65558:FBT65559 FLO65558:FLP65559 FVK65558:FVL65559 GFG65558:GFH65559 GPC65558:GPD65559 GYY65558:GYZ65559 HIU65558:HIV65559 HSQ65558:HSR65559 ICM65558:ICN65559 IMI65558:IMJ65559 IWE65558:IWF65559 JGA65558:JGB65559 JPW65558:JPX65559 JZS65558:JZT65559 KJO65558:KJP65559 KTK65558:KTL65559 LDG65558:LDH65559 LNC65558:LND65559 LWY65558:LWZ65559 MGU65558:MGV65559 MQQ65558:MQR65559 NAM65558:NAN65559 NKI65558:NKJ65559 NUE65558:NUF65559 OEA65558:OEB65559 ONW65558:ONX65559 OXS65558:OXT65559 PHO65558:PHP65559 PRK65558:PRL65559 QBG65558:QBH65559 QLC65558:QLD65559 QUY65558:QUZ65559 REU65558:REV65559 ROQ65558:ROR65559 RYM65558:RYN65559 SII65558:SIJ65559 SSE65558:SSF65559 TCA65558:TCB65559 TLW65558:TLX65559 TVS65558:TVT65559 UFO65558:UFP65559 UPK65558:UPL65559 UZG65558:UZH65559 VJC65558:VJD65559 VSY65558:VSZ65559 WCU65558:WCV65559 WMQ65558:WMR65559 WWM65558:WWN65559 AE131094:AF131095 KA131094:KB131095 TW131094:TX131095 ADS131094:ADT131095 ANO131094:ANP131095 AXK131094:AXL131095 BHG131094:BHH131095 BRC131094:BRD131095 CAY131094:CAZ131095 CKU131094:CKV131095 CUQ131094:CUR131095 DEM131094:DEN131095 DOI131094:DOJ131095 DYE131094:DYF131095 EIA131094:EIB131095 ERW131094:ERX131095 FBS131094:FBT131095 FLO131094:FLP131095 FVK131094:FVL131095 GFG131094:GFH131095 GPC131094:GPD131095 GYY131094:GYZ131095 HIU131094:HIV131095 HSQ131094:HSR131095 ICM131094:ICN131095 IMI131094:IMJ131095 IWE131094:IWF131095 JGA131094:JGB131095 JPW131094:JPX131095 JZS131094:JZT131095 KJO131094:KJP131095 KTK131094:KTL131095 LDG131094:LDH131095 LNC131094:LND131095 LWY131094:LWZ131095 MGU131094:MGV131095 MQQ131094:MQR131095 NAM131094:NAN131095 NKI131094:NKJ131095 NUE131094:NUF131095 OEA131094:OEB131095 ONW131094:ONX131095 OXS131094:OXT131095 PHO131094:PHP131095 PRK131094:PRL131095 QBG131094:QBH131095 QLC131094:QLD131095 QUY131094:QUZ131095 REU131094:REV131095 ROQ131094:ROR131095 RYM131094:RYN131095 SII131094:SIJ131095 SSE131094:SSF131095 TCA131094:TCB131095 TLW131094:TLX131095 TVS131094:TVT131095 UFO131094:UFP131095 UPK131094:UPL131095 UZG131094:UZH131095 VJC131094:VJD131095 VSY131094:VSZ131095 WCU131094:WCV131095 WMQ131094:WMR131095 WWM131094:WWN131095 AE196630:AF196631 KA196630:KB196631 TW196630:TX196631 ADS196630:ADT196631 ANO196630:ANP196631 AXK196630:AXL196631 BHG196630:BHH196631 BRC196630:BRD196631 CAY196630:CAZ196631 CKU196630:CKV196631 CUQ196630:CUR196631 DEM196630:DEN196631 DOI196630:DOJ196631 DYE196630:DYF196631 EIA196630:EIB196631 ERW196630:ERX196631 FBS196630:FBT196631 FLO196630:FLP196631 FVK196630:FVL196631 GFG196630:GFH196631 GPC196630:GPD196631 GYY196630:GYZ196631 HIU196630:HIV196631 HSQ196630:HSR196631 ICM196630:ICN196631 IMI196630:IMJ196631 IWE196630:IWF196631 JGA196630:JGB196631 JPW196630:JPX196631 JZS196630:JZT196631 KJO196630:KJP196631 KTK196630:KTL196631 LDG196630:LDH196631 LNC196630:LND196631 LWY196630:LWZ196631 MGU196630:MGV196631 MQQ196630:MQR196631 NAM196630:NAN196631 NKI196630:NKJ196631 NUE196630:NUF196631 OEA196630:OEB196631 ONW196630:ONX196631 OXS196630:OXT196631 PHO196630:PHP196631 PRK196630:PRL196631 QBG196630:QBH196631 QLC196630:QLD196631 QUY196630:QUZ196631 REU196630:REV196631 ROQ196630:ROR196631 RYM196630:RYN196631 SII196630:SIJ196631 SSE196630:SSF196631 TCA196630:TCB196631 TLW196630:TLX196631 TVS196630:TVT196631 UFO196630:UFP196631 UPK196630:UPL196631 UZG196630:UZH196631 VJC196630:VJD196631 VSY196630:VSZ196631 WCU196630:WCV196631 WMQ196630:WMR196631 WWM196630:WWN196631 AE262166:AF262167 KA262166:KB262167 TW262166:TX262167 ADS262166:ADT262167 ANO262166:ANP262167 AXK262166:AXL262167 BHG262166:BHH262167 BRC262166:BRD262167 CAY262166:CAZ262167 CKU262166:CKV262167 CUQ262166:CUR262167 DEM262166:DEN262167 DOI262166:DOJ262167 DYE262166:DYF262167 EIA262166:EIB262167 ERW262166:ERX262167 FBS262166:FBT262167 FLO262166:FLP262167 FVK262166:FVL262167 GFG262166:GFH262167 GPC262166:GPD262167 GYY262166:GYZ262167 HIU262166:HIV262167 HSQ262166:HSR262167 ICM262166:ICN262167 IMI262166:IMJ262167 IWE262166:IWF262167 JGA262166:JGB262167 JPW262166:JPX262167 JZS262166:JZT262167 KJO262166:KJP262167 KTK262166:KTL262167 LDG262166:LDH262167 LNC262166:LND262167 LWY262166:LWZ262167 MGU262166:MGV262167 MQQ262166:MQR262167 NAM262166:NAN262167 NKI262166:NKJ262167 NUE262166:NUF262167 OEA262166:OEB262167 ONW262166:ONX262167 OXS262166:OXT262167 PHO262166:PHP262167 PRK262166:PRL262167 QBG262166:QBH262167 QLC262166:QLD262167 QUY262166:QUZ262167 REU262166:REV262167 ROQ262166:ROR262167 RYM262166:RYN262167 SII262166:SIJ262167 SSE262166:SSF262167 TCA262166:TCB262167 TLW262166:TLX262167 TVS262166:TVT262167 UFO262166:UFP262167 UPK262166:UPL262167 UZG262166:UZH262167 VJC262166:VJD262167 VSY262166:VSZ262167 WCU262166:WCV262167 WMQ262166:WMR262167 WWM262166:WWN262167 AE327702:AF327703 KA327702:KB327703 TW327702:TX327703 ADS327702:ADT327703 ANO327702:ANP327703 AXK327702:AXL327703 BHG327702:BHH327703 BRC327702:BRD327703 CAY327702:CAZ327703 CKU327702:CKV327703 CUQ327702:CUR327703 DEM327702:DEN327703 DOI327702:DOJ327703 DYE327702:DYF327703 EIA327702:EIB327703 ERW327702:ERX327703 FBS327702:FBT327703 FLO327702:FLP327703 FVK327702:FVL327703 GFG327702:GFH327703 GPC327702:GPD327703 GYY327702:GYZ327703 HIU327702:HIV327703 HSQ327702:HSR327703 ICM327702:ICN327703 IMI327702:IMJ327703 IWE327702:IWF327703 JGA327702:JGB327703 JPW327702:JPX327703 JZS327702:JZT327703 KJO327702:KJP327703 KTK327702:KTL327703 LDG327702:LDH327703 LNC327702:LND327703 LWY327702:LWZ327703 MGU327702:MGV327703 MQQ327702:MQR327703 NAM327702:NAN327703 NKI327702:NKJ327703 NUE327702:NUF327703 OEA327702:OEB327703 ONW327702:ONX327703 OXS327702:OXT327703 PHO327702:PHP327703 PRK327702:PRL327703 QBG327702:QBH327703 QLC327702:QLD327703 QUY327702:QUZ327703 REU327702:REV327703 ROQ327702:ROR327703 RYM327702:RYN327703 SII327702:SIJ327703 SSE327702:SSF327703 TCA327702:TCB327703 TLW327702:TLX327703 TVS327702:TVT327703 UFO327702:UFP327703 UPK327702:UPL327703 UZG327702:UZH327703 VJC327702:VJD327703 VSY327702:VSZ327703 WCU327702:WCV327703 WMQ327702:WMR327703 WWM327702:WWN327703 AE393238:AF393239 KA393238:KB393239 TW393238:TX393239 ADS393238:ADT393239 ANO393238:ANP393239 AXK393238:AXL393239 BHG393238:BHH393239 BRC393238:BRD393239 CAY393238:CAZ393239 CKU393238:CKV393239 CUQ393238:CUR393239 DEM393238:DEN393239 DOI393238:DOJ393239 DYE393238:DYF393239 EIA393238:EIB393239 ERW393238:ERX393239 FBS393238:FBT393239 FLO393238:FLP393239 FVK393238:FVL393239 GFG393238:GFH393239 GPC393238:GPD393239 GYY393238:GYZ393239 HIU393238:HIV393239 HSQ393238:HSR393239 ICM393238:ICN393239 IMI393238:IMJ393239 IWE393238:IWF393239 JGA393238:JGB393239 JPW393238:JPX393239 JZS393238:JZT393239 KJO393238:KJP393239 KTK393238:KTL393239 LDG393238:LDH393239 LNC393238:LND393239 LWY393238:LWZ393239 MGU393238:MGV393239 MQQ393238:MQR393239 NAM393238:NAN393239 NKI393238:NKJ393239 NUE393238:NUF393239 OEA393238:OEB393239 ONW393238:ONX393239 OXS393238:OXT393239 PHO393238:PHP393239 PRK393238:PRL393239 QBG393238:QBH393239 QLC393238:QLD393239 QUY393238:QUZ393239 REU393238:REV393239 ROQ393238:ROR393239 RYM393238:RYN393239 SII393238:SIJ393239 SSE393238:SSF393239 TCA393238:TCB393239 TLW393238:TLX393239 TVS393238:TVT393239 UFO393238:UFP393239 UPK393238:UPL393239 UZG393238:UZH393239 VJC393238:VJD393239 VSY393238:VSZ393239 WCU393238:WCV393239 WMQ393238:WMR393239 WWM393238:WWN393239 AE458774:AF458775 KA458774:KB458775 TW458774:TX458775 ADS458774:ADT458775 ANO458774:ANP458775 AXK458774:AXL458775 BHG458774:BHH458775 BRC458774:BRD458775 CAY458774:CAZ458775 CKU458774:CKV458775 CUQ458774:CUR458775 DEM458774:DEN458775 DOI458774:DOJ458775 DYE458774:DYF458775 EIA458774:EIB458775 ERW458774:ERX458775 FBS458774:FBT458775 FLO458774:FLP458775 FVK458774:FVL458775 GFG458774:GFH458775 GPC458774:GPD458775 GYY458774:GYZ458775 HIU458774:HIV458775 HSQ458774:HSR458775 ICM458774:ICN458775 IMI458774:IMJ458775 IWE458774:IWF458775 JGA458774:JGB458775 JPW458774:JPX458775 JZS458774:JZT458775 KJO458774:KJP458775 KTK458774:KTL458775 LDG458774:LDH458775 LNC458774:LND458775 LWY458774:LWZ458775 MGU458774:MGV458775 MQQ458774:MQR458775 NAM458774:NAN458775 NKI458774:NKJ458775 NUE458774:NUF458775 OEA458774:OEB458775 ONW458774:ONX458775 OXS458774:OXT458775 PHO458774:PHP458775 PRK458774:PRL458775 QBG458774:QBH458775 QLC458774:QLD458775 QUY458774:QUZ458775 REU458774:REV458775 ROQ458774:ROR458775 RYM458774:RYN458775 SII458774:SIJ458775 SSE458774:SSF458775 TCA458774:TCB458775 TLW458774:TLX458775 TVS458774:TVT458775 UFO458774:UFP458775 UPK458774:UPL458775 UZG458774:UZH458775 VJC458774:VJD458775 VSY458774:VSZ458775 WCU458774:WCV458775 WMQ458774:WMR458775 WWM458774:WWN458775 AE524310:AF524311 KA524310:KB524311 TW524310:TX524311 ADS524310:ADT524311 ANO524310:ANP524311 AXK524310:AXL524311 BHG524310:BHH524311 BRC524310:BRD524311 CAY524310:CAZ524311 CKU524310:CKV524311 CUQ524310:CUR524311 DEM524310:DEN524311 DOI524310:DOJ524311 DYE524310:DYF524311 EIA524310:EIB524311 ERW524310:ERX524311 FBS524310:FBT524311 FLO524310:FLP524311 FVK524310:FVL524311 GFG524310:GFH524311 GPC524310:GPD524311 GYY524310:GYZ524311 HIU524310:HIV524311 HSQ524310:HSR524311 ICM524310:ICN524311 IMI524310:IMJ524311 IWE524310:IWF524311 JGA524310:JGB524311 JPW524310:JPX524311 JZS524310:JZT524311 KJO524310:KJP524311 KTK524310:KTL524311 LDG524310:LDH524311 LNC524310:LND524311 LWY524310:LWZ524311 MGU524310:MGV524311 MQQ524310:MQR524311 NAM524310:NAN524311 NKI524310:NKJ524311 NUE524310:NUF524311 OEA524310:OEB524311 ONW524310:ONX524311 OXS524310:OXT524311 PHO524310:PHP524311 PRK524310:PRL524311 QBG524310:QBH524311 QLC524310:QLD524311 QUY524310:QUZ524311 REU524310:REV524311 ROQ524310:ROR524311 RYM524310:RYN524311 SII524310:SIJ524311 SSE524310:SSF524311 TCA524310:TCB524311 TLW524310:TLX524311 TVS524310:TVT524311 UFO524310:UFP524311 UPK524310:UPL524311 UZG524310:UZH524311 VJC524310:VJD524311 VSY524310:VSZ524311 WCU524310:WCV524311 WMQ524310:WMR524311 WWM524310:WWN524311 AE589846:AF589847 KA589846:KB589847 TW589846:TX589847 ADS589846:ADT589847 ANO589846:ANP589847 AXK589846:AXL589847 BHG589846:BHH589847 BRC589846:BRD589847 CAY589846:CAZ589847 CKU589846:CKV589847 CUQ589846:CUR589847 DEM589846:DEN589847 DOI589846:DOJ589847 DYE589846:DYF589847 EIA589846:EIB589847 ERW589846:ERX589847 FBS589846:FBT589847 FLO589846:FLP589847 FVK589846:FVL589847 GFG589846:GFH589847 GPC589846:GPD589847 GYY589846:GYZ589847 HIU589846:HIV589847 HSQ589846:HSR589847 ICM589846:ICN589847 IMI589846:IMJ589847 IWE589846:IWF589847 JGA589846:JGB589847 JPW589846:JPX589847 JZS589846:JZT589847 KJO589846:KJP589847 KTK589846:KTL589847 LDG589846:LDH589847 LNC589846:LND589847 LWY589846:LWZ589847 MGU589846:MGV589847 MQQ589846:MQR589847 NAM589846:NAN589847 NKI589846:NKJ589847 NUE589846:NUF589847 OEA589846:OEB589847 ONW589846:ONX589847 OXS589846:OXT589847 PHO589846:PHP589847 PRK589846:PRL589847 QBG589846:QBH589847 QLC589846:QLD589847 QUY589846:QUZ589847 REU589846:REV589847 ROQ589846:ROR589847 RYM589846:RYN589847 SII589846:SIJ589847 SSE589846:SSF589847 TCA589846:TCB589847 TLW589846:TLX589847 TVS589846:TVT589847 UFO589846:UFP589847 UPK589846:UPL589847 UZG589846:UZH589847 VJC589846:VJD589847 VSY589846:VSZ589847 WCU589846:WCV589847 WMQ589846:WMR589847 WWM589846:WWN589847 AE655382:AF655383 KA655382:KB655383 TW655382:TX655383 ADS655382:ADT655383 ANO655382:ANP655383 AXK655382:AXL655383 BHG655382:BHH655383 BRC655382:BRD655383 CAY655382:CAZ655383 CKU655382:CKV655383 CUQ655382:CUR655383 DEM655382:DEN655383 DOI655382:DOJ655383 DYE655382:DYF655383 EIA655382:EIB655383 ERW655382:ERX655383 FBS655382:FBT655383 FLO655382:FLP655383 FVK655382:FVL655383 GFG655382:GFH655383 GPC655382:GPD655383 GYY655382:GYZ655383 HIU655382:HIV655383 HSQ655382:HSR655383 ICM655382:ICN655383 IMI655382:IMJ655383 IWE655382:IWF655383 JGA655382:JGB655383 JPW655382:JPX655383 JZS655382:JZT655383 KJO655382:KJP655383 KTK655382:KTL655383 LDG655382:LDH655383 LNC655382:LND655383 LWY655382:LWZ655383 MGU655382:MGV655383 MQQ655382:MQR655383 NAM655382:NAN655383 NKI655382:NKJ655383 NUE655382:NUF655383 OEA655382:OEB655383 ONW655382:ONX655383 OXS655382:OXT655383 PHO655382:PHP655383 PRK655382:PRL655383 QBG655382:QBH655383 QLC655382:QLD655383 QUY655382:QUZ655383 REU655382:REV655383 ROQ655382:ROR655383 RYM655382:RYN655383 SII655382:SIJ655383 SSE655382:SSF655383 TCA655382:TCB655383 TLW655382:TLX655383 TVS655382:TVT655383 UFO655382:UFP655383 UPK655382:UPL655383 UZG655382:UZH655383 VJC655382:VJD655383 VSY655382:VSZ655383 WCU655382:WCV655383 WMQ655382:WMR655383 WWM655382:WWN655383 AE720918:AF720919 KA720918:KB720919 TW720918:TX720919 ADS720918:ADT720919 ANO720918:ANP720919 AXK720918:AXL720919 BHG720918:BHH720919 BRC720918:BRD720919 CAY720918:CAZ720919 CKU720918:CKV720919 CUQ720918:CUR720919 DEM720918:DEN720919 DOI720918:DOJ720919 DYE720918:DYF720919 EIA720918:EIB720919 ERW720918:ERX720919 FBS720918:FBT720919 FLO720918:FLP720919 FVK720918:FVL720919 GFG720918:GFH720919 GPC720918:GPD720919 GYY720918:GYZ720919 HIU720918:HIV720919 HSQ720918:HSR720919 ICM720918:ICN720919 IMI720918:IMJ720919 IWE720918:IWF720919 JGA720918:JGB720919 JPW720918:JPX720919 JZS720918:JZT720919 KJO720918:KJP720919 KTK720918:KTL720919 LDG720918:LDH720919 LNC720918:LND720919 LWY720918:LWZ720919 MGU720918:MGV720919 MQQ720918:MQR720919 NAM720918:NAN720919 NKI720918:NKJ720919 NUE720918:NUF720919 OEA720918:OEB720919 ONW720918:ONX720919 OXS720918:OXT720919 PHO720918:PHP720919 PRK720918:PRL720919 QBG720918:QBH720919 QLC720918:QLD720919 QUY720918:QUZ720919 REU720918:REV720919 ROQ720918:ROR720919 RYM720918:RYN720919 SII720918:SIJ720919 SSE720918:SSF720919 TCA720918:TCB720919 TLW720918:TLX720919 TVS720918:TVT720919 UFO720918:UFP720919 UPK720918:UPL720919 UZG720918:UZH720919 VJC720918:VJD720919 VSY720918:VSZ720919 WCU720918:WCV720919 WMQ720918:WMR720919 WWM720918:WWN720919 AE786454:AF786455 KA786454:KB786455 TW786454:TX786455 ADS786454:ADT786455 ANO786454:ANP786455 AXK786454:AXL786455 BHG786454:BHH786455 BRC786454:BRD786455 CAY786454:CAZ786455 CKU786454:CKV786455 CUQ786454:CUR786455 DEM786454:DEN786455 DOI786454:DOJ786455 DYE786454:DYF786455 EIA786454:EIB786455 ERW786454:ERX786455 FBS786454:FBT786455 FLO786454:FLP786455 FVK786454:FVL786455 GFG786454:GFH786455 GPC786454:GPD786455 GYY786454:GYZ786455 HIU786454:HIV786455 HSQ786454:HSR786455 ICM786454:ICN786455 IMI786454:IMJ786455 IWE786454:IWF786455 JGA786454:JGB786455 JPW786454:JPX786455 JZS786454:JZT786455 KJO786454:KJP786455 KTK786454:KTL786455 LDG786454:LDH786455 LNC786454:LND786455 LWY786454:LWZ786455 MGU786454:MGV786455 MQQ786454:MQR786455 NAM786454:NAN786455 NKI786454:NKJ786455 NUE786454:NUF786455 OEA786454:OEB786455 ONW786454:ONX786455 OXS786454:OXT786455 PHO786454:PHP786455 PRK786454:PRL786455 QBG786454:QBH786455 QLC786454:QLD786455 QUY786454:QUZ786455 REU786454:REV786455 ROQ786454:ROR786455 RYM786454:RYN786455 SII786454:SIJ786455 SSE786454:SSF786455 TCA786454:TCB786455 TLW786454:TLX786455 TVS786454:TVT786455 UFO786454:UFP786455 UPK786454:UPL786455 UZG786454:UZH786455 VJC786454:VJD786455 VSY786454:VSZ786455 WCU786454:WCV786455 WMQ786454:WMR786455 WWM786454:WWN786455 AE851990:AF851991 KA851990:KB851991 TW851990:TX851991 ADS851990:ADT851991 ANO851990:ANP851991 AXK851990:AXL851991 BHG851990:BHH851991 BRC851990:BRD851991 CAY851990:CAZ851991 CKU851990:CKV851991 CUQ851990:CUR851991 DEM851990:DEN851991 DOI851990:DOJ851991 DYE851990:DYF851991 EIA851990:EIB851991 ERW851990:ERX851991 FBS851990:FBT851991 FLO851990:FLP851991 FVK851990:FVL851991 GFG851990:GFH851991 GPC851990:GPD851991 GYY851990:GYZ851991 HIU851990:HIV851991 HSQ851990:HSR851991 ICM851990:ICN851991 IMI851990:IMJ851991 IWE851990:IWF851991 JGA851990:JGB851991 JPW851990:JPX851991 JZS851990:JZT851991 KJO851990:KJP851991 KTK851990:KTL851991 LDG851990:LDH851991 LNC851990:LND851991 LWY851990:LWZ851991 MGU851990:MGV851991 MQQ851990:MQR851991 NAM851990:NAN851991 NKI851990:NKJ851991 NUE851990:NUF851991 OEA851990:OEB851991 ONW851990:ONX851991 OXS851990:OXT851991 PHO851990:PHP851991 PRK851990:PRL851991 QBG851990:QBH851991 QLC851990:QLD851991 QUY851990:QUZ851991 REU851990:REV851991 ROQ851990:ROR851991 RYM851990:RYN851991 SII851990:SIJ851991 SSE851990:SSF851991 TCA851990:TCB851991 TLW851990:TLX851991 TVS851990:TVT851991 UFO851990:UFP851991 UPK851990:UPL851991 UZG851990:UZH851991 VJC851990:VJD851991 VSY851990:VSZ851991 WCU851990:WCV851991 WMQ851990:WMR851991 WWM851990:WWN851991 AE917526:AF917527 KA917526:KB917527 TW917526:TX917527 ADS917526:ADT917527 ANO917526:ANP917527 AXK917526:AXL917527 BHG917526:BHH917527 BRC917526:BRD917527 CAY917526:CAZ917527 CKU917526:CKV917527 CUQ917526:CUR917527 DEM917526:DEN917527 DOI917526:DOJ917527 DYE917526:DYF917527 EIA917526:EIB917527 ERW917526:ERX917527 FBS917526:FBT917527 FLO917526:FLP917527 FVK917526:FVL917527 GFG917526:GFH917527 GPC917526:GPD917527 GYY917526:GYZ917527 HIU917526:HIV917527 HSQ917526:HSR917527 ICM917526:ICN917527 IMI917526:IMJ917527 IWE917526:IWF917527 JGA917526:JGB917527 JPW917526:JPX917527 JZS917526:JZT917527 KJO917526:KJP917527 KTK917526:KTL917527 LDG917526:LDH917527 LNC917526:LND917527 LWY917526:LWZ917527 MGU917526:MGV917527 MQQ917526:MQR917527 NAM917526:NAN917527 NKI917526:NKJ917527 NUE917526:NUF917527 OEA917526:OEB917527 ONW917526:ONX917527 OXS917526:OXT917527 PHO917526:PHP917527 PRK917526:PRL917527 QBG917526:QBH917527 QLC917526:QLD917527 QUY917526:QUZ917527 REU917526:REV917527 ROQ917526:ROR917527 RYM917526:RYN917527 SII917526:SIJ917527 SSE917526:SSF917527 TCA917526:TCB917527 TLW917526:TLX917527 TVS917526:TVT917527 UFO917526:UFP917527 UPK917526:UPL917527 UZG917526:UZH917527 VJC917526:VJD917527 VSY917526:VSZ917527 WCU917526:WCV917527 WMQ917526:WMR917527 WWM917526:WWN917527 AE983062:AF983063 KA983062:KB983063 TW983062:TX983063 ADS983062:ADT983063 ANO983062:ANP983063 AXK983062:AXL983063 BHG983062:BHH983063 BRC983062:BRD983063 CAY983062:CAZ983063 CKU983062:CKV983063 CUQ983062:CUR983063 DEM983062:DEN983063 DOI983062:DOJ983063 DYE983062:DYF983063 EIA983062:EIB983063 ERW983062:ERX983063 FBS983062:FBT983063 FLO983062:FLP983063 FVK983062:FVL983063 GFG983062:GFH983063 GPC983062:GPD983063 GYY983062:GYZ983063 HIU983062:HIV983063 HSQ983062:HSR983063 ICM983062:ICN983063 IMI983062:IMJ983063 IWE983062:IWF983063 JGA983062:JGB983063 JPW983062:JPX983063 JZS983062:JZT983063 KJO983062:KJP983063 KTK983062:KTL983063 LDG983062:LDH983063 LNC983062:LND983063 LWY983062:LWZ983063 MGU983062:MGV983063 MQQ983062:MQR983063 NAM983062:NAN983063 NKI983062:NKJ983063 NUE983062:NUF983063 OEA983062:OEB983063 ONW983062:ONX983063 OXS983062:OXT983063 PHO983062:PHP983063 PRK983062:PRL983063 QBG983062:QBH983063 QLC983062:QLD983063 QUY983062:QUZ983063 REU983062:REV983063 ROQ983062:ROR983063 RYM983062:RYN983063 SII983062:SIJ983063 SSE983062:SSF983063 TCA983062:TCB983063 TLW983062:TLX983063 TVS983062:TVT983063 UFO983062:UFP983063 UPK983062:UPL983063 UZG983062:UZH983063 VJC983062:VJD983063 VSY983062:VSZ983063 WCU983062:WCV983063 WMQ983062:WMR983063 WWM983062:WWN983063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T65558:U65561 JP65558:JQ65561 TL65558:TM65561 ADH65558:ADI65561 AND65558:ANE65561 AWZ65558:AXA65561 BGV65558:BGW65561 BQR65558:BQS65561 CAN65558:CAO65561 CKJ65558:CKK65561 CUF65558:CUG65561 DEB65558:DEC65561 DNX65558:DNY65561 DXT65558:DXU65561 EHP65558:EHQ65561 ERL65558:ERM65561 FBH65558:FBI65561 FLD65558:FLE65561 FUZ65558:FVA65561 GEV65558:GEW65561 GOR65558:GOS65561 GYN65558:GYO65561 HIJ65558:HIK65561 HSF65558:HSG65561 ICB65558:ICC65561 ILX65558:ILY65561 IVT65558:IVU65561 JFP65558:JFQ65561 JPL65558:JPM65561 JZH65558:JZI65561 KJD65558:KJE65561 KSZ65558:KTA65561 LCV65558:LCW65561 LMR65558:LMS65561 LWN65558:LWO65561 MGJ65558:MGK65561 MQF65558:MQG65561 NAB65558:NAC65561 NJX65558:NJY65561 NTT65558:NTU65561 ODP65558:ODQ65561 ONL65558:ONM65561 OXH65558:OXI65561 PHD65558:PHE65561 PQZ65558:PRA65561 QAV65558:QAW65561 QKR65558:QKS65561 QUN65558:QUO65561 REJ65558:REK65561 ROF65558:ROG65561 RYB65558:RYC65561 SHX65558:SHY65561 SRT65558:SRU65561 TBP65558:TBQ65561 TLL65558:TLM65561 TVH65558:TVI65561 UFD65558:UFE65561 UOZ65558:UPA65561 UYV65558:UYW65561 VIR65558:VIS65561 VSN65558:VSO65561 WCJ65558:WCK65561 WMF65558:WMG65561 WWB65558:WWC65561 T131094:U131097 JP131094:JQ131097 TL131094:TM131097 ADH131094:ADI131097 AND131094:ANE131097 AWZ131094:AXA131097 BGV131094:BGW131097 BQR131094:BQS131097 CAN131094:CAO131097 CKJ131094:CKK131097 CUF131094:CUG131097 DEB131094:DEC131097 DNX131094:DNY131097 DXT131094:DXU131097 EHP131094:EHQ131097 ERL131094:ERM131097 FBH131094:FBI131097 FLD131094:FLE131097 FUZ131094:FVA131097 GEV131094:GEW131097 GOR131094:GOS131097 GYN131094:GYO131097 HIJ131094:HIK131097 HSF131094:HSG131097 ICB131094:ICC131097 ILX131094:ILY131097 IVT131094:IVU131097 JFP131094:JFQ131097 JPL131094:JPM131097 JZH131094:JZI131097 KJD131094:KJE131097 KSZ131094:KTA131097 LCV131094:LCW131097 LMR131094:LMS131097 LWN131094:LWO131097 MGJ131094:MGK131097 MQF131094:MQG131097 NAB131094:NAC131097 NJX131094:NJY131097 NTT131094:NTU131097 ODP131094:ODQ131097 ONL131094:ONM131097 OXH131094:OXI131097 PHD131094:PHE131097 PQZ131094:PRA131097 QAV131094:QAW131097 QKR131094:QKS131097 QUN131094:QUO131097 REJ131094:REK131097 ROF131094:ROG131097 RYB131094:RYC131097 SHX131094:SHY131097 SRT131094:SRU131097 TBP131094:TBQ131097 TLL131094:TLM131097 TVH131094:TVI131097 UFD131094:UFE131097 UOZ131094:UPA131097 UYV131094:UYW131097 VIR131094:VIS131097 VSN131094:VSO131097 WCJ131094:WCK131097 WMF131094:WMG131097 WWB131094:WWC131097 T196630:U196633 JP196630:JQ196633 TL196630:TM196633 ADH196630:ADI196633 AND196630:ANE196633 AWZ196630:AXA196633 BGV196630:BGW196633 BQR196630:BQS196633 CAN196630:CAO196633 CKJ196630:CKK196633 CUF196630:CUG196633 DEB196630:DEC196633 DNX196630:DNY196633 DXT196630:DXU196633 EHP196630:EHQ196633 ERL196630:ERM196633 FBH196630:FBI196633 FLD196630:FLE196633 FUZ196630:FVA196633 GEV196630:GEW196633 GOR196630:GOS196633 GYN196630:GYO196633 HIJ196630:HIK196633 HSF196630:HSG196633 ICB196630:ICC196633 ILX196630:ILY196633 IVT196630:IVU196633 JFP196630:JFQ196633 JPL196630:JPM196633 JZH196630:JZI196633 KJD196630:KJE196633 KSZ196630:KTA196633 LCV196630:LCW196633 LMR196630:LMS196633 LWN196630:LWO196633 MGJ196630:MGK196633 MQF196630:MQG196633 NAB196630:NAC196633 NJX196630:NJY196633 NTT196630:NTU196633 ODP196630:ODQ196633 ONL196630:ONM196633 OXH196630:OXI196633 PHD196630:PHE196633 PQZ196630:PRA196633 QAV196630:QAW196633 QKR196630:QKS196633 QUN196630:QUO196633 REJ196630:REK196633 ROF196630:ROG196633 RYB196630:RYC196633 SHX196630:SHY196633 SRT196630:SRU196633 TBP196630:TBQ196633 TLL196630:TLM196633 TVH196630:TVI196633 UFD196630:UFE196633 UOZ196630:UPA196633 UYV196630:UYW196633 VIR196630:VIS196633 VSN196630:VSO196633 WCJ196630:WCK196633 WMF196630:WMG196633 WWB196630:WWC196633 T262166:U262169 JP262166:JQ262169 TL262166:TM262169 ADH262166:ADI262169 AND262166:ANE262169 AWZ262166:AXA262169 BGV262166:BGW262169 BQR262166:BQS262169 CAN262166:CAO262169 CKJ262166:CKK262169 CUF262166:CUG262169 DEB262166:DEC262169 DNX262166:DNY262169 DXT262166:DXU262169 EHP262166:EHQ262169 ERL262166:ERM262169 FBH262166:FBI262169 FLD262166:FLE262169 FUZ262166:FVA262169 GEV262166:GEW262169 GOR262166:GOS262169 GYN262166:GYO262169 HIJ262166:HIK262169 HSF262166:HSG262169 ICB262166:ICC262169 ILX262166:ILY262169 IVT262166:IVU262169 JFP262166:JFQ262169 JPL262166:JPM262169 JZH262166:JZI262169 KJD262166:KJE262169 KSZ262166:KTA262169 LCV262166:LCW262169 LMR262166:LMS262169 LWN262166:LWO262169 MGJ262166:MGK262169 MQF262166:MQG262169 NAB262166:NAC262169 NJX262166:NJY262169 NTT262166:NTU262169 ODP262166:ODQ262169 ONL262166:ONM262169 OXH262166:OXI262169 PHD262166:PHE262169 PQZ262166:PRA262169 QAV262166:QAW262169 QKR262166:QKS262169 QUN262166:QUO262169 REJ262166:REK262169 ROF262166:ROG262169 RYB262166:RYC262169 SHX262166:SHY262169 SRT262166:SRU262169 TBP262166:TBQ262169 TLL262166:TLM262169 TVH262166:TVI262169 UFD262166:UFE262169 UOZ262166:UPA262169 UYV262166:UYW262169 VIR262166:VIS262169 VSN262166:VSO262169 WCJ262166:WCK262169 WMF262166:WMG262169 WWB262166:WWC262169 T327702:U327705 JP327702:JQ327705 TL327702:TM327705 ADH327702:ADI327705 AND327702:ANE327705 AWZ327702:AXA327705 BGV327702:BGW327705 BQR327702:BQS327705 CAN327702:CAO327705 CKJ327702:CKK327705 CUF327702:CUG327705 DEB327702:DEC327705 DNX327702:DNY327705 DXT327702:DXU327705 EHP327702:EHQ327705 ERL327702:ERM327705 FBH327702:FBI327705 FLD327702:FLE327705 FUZ327702:FVA327705 GEV327702:GEW327705 GOR327702:GOS327705 GYN327702:GYO327705 HIJ327702:HIK327705 HSF327702:HSG327705 ICB327702:ICC327705 ILX327702:ILY327705 IVT327702:IVU327705 JFP327702:JFQ327705 JPL327702:JPM327705 JZH327702:JZI327705 KJD327702:KJE327705 KSZ327702:KTA327705 LCV327702:LCW327705 LMR327702:LMS327705 LWN327702:LWO327705 MGJ327702:MGK327705 MQF327702:MQG327705 NAB327702:NAC327705 NJX327702:NJY327705 NTT327702:NTU327705 ODP327702:ODQ327705 ONL327702:ONM327705 OXH327702:OXI327705 PHD327702:PHE327705 PQZ327702:PRA327705 QAV327702:QAW327705 QKR327702:QKS327705 QUN327702:QUO327705 REJ327702:REK327705 ROF327702:ROG327705 RYB327702:RYC327705 SHX327702:SHY327705 SRT327702:SRU327705 TBP327702:TBQ327705 TLL327702:TLM327705 TVH327702:TVI327705 UFD327702:UFE327705 UOZ327702:UPA327705 UYV327702:UYW327705 VIR327702:VIS327705 VSN327702:VSO327705 WCJ327702:WCK327705 WMF327702:WMG327705 WWB327702:WWC327705 T393238:U393241 JP393238:JQ393241 TL393238:TM393241 ADH393238:ADI393241 AND393238:ANE393241 AWZ393238:AXA393241 BGV393238:BGW393241 BQR393238:BQS393241 CAN393238:CAO393241 CKJ393238:CKK393241 CUF393238:CUG393241 DEB393238:DEC393241 DNX393238:DNY393241 DXT393238:DXU393241 EHP393238:EHQ393241 ERL393238:ERM393241 FBH393238:FBI393241 FLD393238:FLE393241 FUZ393238:FVA393241 GEV393238:GEW393241 GOR393238:GOS393241 GYN393238:GYO393241 HIJ393238:HIK393241 HSF393238:HSG393241 ICB393238:ICC393241 ILX393238:ILY393241 IVT393238:IVU393241 JFP393238:JFQ393241 JPL393238:JPM393241 JZH393238:JZI393241 KJD393238:KJE393241 KSZ393238:KTA393241 LCV393238:LCW393241 LMR393238:LMS393241 LWN393238:LWO393241 MGJ393238:MGK393241 MQF393238:MQG393241 NAB393238:NAC393241 NJX393238:NJY393241 NTT393238:NTU393241 ODP393238:ODQ393241 ONL393238:ONM393241 OXH393238:OXI393241 PHD393238:PHE393241 PQZ393238:PRA393241 QAV393238:QAW393241 QKR393238:QKS393241 QUN393238:QUO393241 REJ393238:REK393241 ROF393238:ROG393241 RYB393238:RYC393241 SHX393238:SHY393241 SRT393238:SRU393241 TBP393238:TBQ393241 TLL393238:TLM393241 TVH393238:TVI393241 UFD393238:UFE393241 UOZ393238:UPA393241 UYV393238:UYW393241 VIR393238:VIS393241 VSN393238:VSO393241 WCJ393238:WCK393241 WMF393238:WMG393241 WWB393238:WWC393241 T458774:U458777 JP458774:JQ458777 TL458774:TM458777 ADH458774:ADI458777 AND458774:ANE458777 AWZ458774:AXA458777 BGV458774:BGW458777 BQR458774:BQS458777 CAN458774:CAO458777 CKJ458774:CKK458777 CUF458774:CUG458777 DEB458774:DEC458777 DNX458774:DNY458777 DXT458774:DXU458777 EHP458774:EHQ458777 ERL458774:ERM458777 FBH458774:FBI458777 FLD458774:FLE458777 FUZ458774:FVA458777 GEV458774:GEW458777 GOR458774:GOS458777 GYN458774:GYO458777 HIJ458774:HIK458777 HSF458774:HSG458777 ICB458774:ICC458777 ILX458774:ILY458777 IVT458774:IVU458777 JFP458774:JFQ458777 JPL458774:JPM458777 JZH458774:JZI458777 KJD458774:KJE458777 KSZ458774:KTA458777 LCV458774:LCW458777 LMR458774:LMS458777 LWN458774:LWO458777 MGJ458774:MGK458777 MQF458774:MQG458777 NAB458774:NAC458777 NJX458774:NJY458777 NTT458774:NTU458777 ODP458774:ODQ458777 ONL458774:ONM458777 OXH458774:OXI458777 PHD458774:PHE458777 PQZ458774:PRA458777 QAV458774:QAW458777 QKR458774:QKS458777 QUN458774:QUO458777 REJ458774:REK458777 ROF458774:ROG458777 RYB458774:RYC458777 SHX458774:SHY458777 SRT458774:SRU458777 TBP458774:TBQ458777 TLL458774:TLM458777 TVH458774:TVI458777 UFD458774:UFE458777 UOZ458774:UPA458777 UYV458774:UYW458777 VIR458774:VIS458777 VSN458774:VSO458777 WCJ458774:WCK458777 WMF458774:WMG458777 WWB458774:WWC458777 T524310:U524313 JP524310:JQ524313 TL524310:TM524313 ADH524310:ADI524313 AND524310:ANE524313 AWZ524310:AXA524313 BGV524310:BGW524313 BQR524310:BQS524313 CAN524310:CAO524313 CKJ524310:CKK524313 CUF524310:CUG524313 DEB524310:DEC524313 DNX524310:DNY524313 DXT524310:DXU524313 EHP524310:EHQ524313 ERL524310:ERM524313 FBH524310:FBI524313 FLD524310:FLE524313 FUZ524310:FVA524313 GEV524310:GEW524313 GOR524310:GOS524313 GYN524310:GYO524313 HIJ524310:HIK524313 HSF524310:HSG524313 ICB524310:ICC524313 ILX524310:ILY524313 IVT524310:IVU524313 JFP524310:JFQ524313 JPL524310:JPM524313 JZH524310:JZI524313 KJD524310:KJE524313 KSZ524310:KTA524313 LCV524310:LCW524313 LMR524310:LMS524313 LWN524310:LWO524313 MGJ524310:MGK524313 MQF524310:MQG524313 NAB524310:NAC524313 NJX524310:NJY524313 NTT524310:NTU524313 ODP524310:ODQ524313 ONL524310:ONM524313 OXH524310:OXI524313 PHD524310:PHE524313 PQZ524310:PRA524313 QAV524310:QAW524313 QKR524310:QKS524313 QUN524310:QUO524313 REJ524310:REK524313 ROF524310:ROG524313 RYB524310:RYC524313 SHX524310:SHY524313 SRT524310:SRU524313 TBP524310:TBQ524313 TLL524310:TLM524313 TVH524310:TVI524313 UFD524310:UFE524313 UOZ524310:UPA524313 UYV524310:UYW524313 VIR524310:VIS524313 VSN524310:VSO524313 WCJ524310:WCK524313 WMF524310:WMG524313 WWB524310:WWC524313 T589846:U589849 JP589846:JQ589849 TL589846:TM589849 ADH589846:ADI589849 AND589846:ANE589849 AWZ589846:AXA589849 BGV589846:BGW589849 BQR589846:BQS589849 CAN589846:CAO589849 CKJ589846:CKK589849 CUF589846:CUG589849 DEB589846:DEC589849 DNX589846:DNY589849 DXT589846:DXU589849 EHP589846:EHQ589849 ERL589846:ERM589849 FBH589846:FBI589849 FLD589846:FLE589849 FUZ589846:FVA589849 GEV589846:GEW589849 GOR589846:GOS589849 GYN589846:GYO589849 HIJ589846:HIK589849 HSF589846:HSG589849 ICB589846:ICC589849 ILX589846:ILY589849 IVT589846:IVU589849 JFP589846:JFQ589849 JPL589846:JPM589849 JZH589846:JZI589849 KJD589846:KJE589849 KSZ589846:KTA589849 LCV589846:LCW589849 LMR589846:LMS589849 LWN589846:LWO589849 MGJ589846:MGK589849 MQF589846:MQG589849 NAB589846:NAC589849 NJX589846:NJY589849 NTT589846:NTU589849 ODP589846:ODQ589849 ONL589846:ONM589849 OXH589846:OXI589849 PHD589846:PHE589849 PQZ589846:PRA589849 QAV589846:QAW589849 QKR589846:QKS589849 QUN589846:QUO589849 REJ589846:REK589849 ROF589846:ROG589849 RYB589846:RYC589849 SHX589846:SHY589849 SRT589846:SRU589849 TBP589846:TBQ589849 TLL589846:TLM589849 TVH589846:TVI589849 UFD589846:UFE589849 UOZ589846:UPA589849 UYV589846:UYW589849 VIR589846:VIS589849 VSN589846:VSO589849 WCJ589846:WCK589849 WMF589846:WMG589849 WWB589846:WWC589849 T655382:U655385 JP655382:JQ655385 TL655382:TM655385 ADH655382:ADI655385 AND655382:ANE655385 AWZ655382:AXA655385 BGV655382:BGW655385 BQR655382:BQS655385 CAN655382:CAO655385 CKJ655382:CKK655385 CUF655382:CUG655385 DEB655382:DEC655385 DNX655382:DNY655385 DXT655382:DXU655385 EHP655382:EHQ655385 ERL655382:ERM655385 FBH655382:FBI655385 FLD655382:FLE655385 FUZ655382:FVA655385 GEV655382:GEW655385 GOR655382:GOS655385 GYN655382:GYO655385 HIJ655382:HIK655385 HSF655382:HSG655385 ICB655382:ICC655385 ILX655382:ILY655385 IVT655382:IVU655385 JFP655382:JFQ655385 JPL655382:JPM655385 JZH655382:JZI655385 KJD655382:KJE655385 KSZ655382:KTA655385 LCV655382:LCW655385 LMR655382:LMS655385 LWN655382:LWO655385 MGJ655382:MGK655385 MQF655382:MQG655385 NAB655382:NAC655385 NJX655382:NJY655385 NTT655382:NTU655385 ODP655382:ODQ655385 ONL655382:ONM655385 OXH655382:OXI655385 PHD655382:PHE655385 PQZ655382:PRA655385 QAV655382:QAW655385 QKR655382:QKS655385 QUN655382:QUO655385 REJ655382:REK655385 ROF655382:ROG655385 RYB655382:RYC655385 SHX655382:SHY655385 SRT655382:SRU655385 TBP655382:TBQ655385 TLL655382:TLM655385 TVH655382:TVI655385 UFD655382:UFE655385 UOZ655382:UPA655385 UYV655382:UYW655385 VIR655382:VIS655385 VSN655382:VSO655385 WCJ655382:WCK655385 WMF655382:WMG655385 WWB655382:WWC655385 T720918:U720921 JP720918:JQ720921 TL720918:TM720921 ADH720918:ADI720921 AND720918:ANE720921 AWZ720918:AXA720921 BGV720918:BGW720921 BQR720918:BQS720921 CAN720918:CAO720921 CKJ720918:CKK720921 CUF720918:CUG720921 DEB720918:DEC720921 DNX720918:DNY720921 DXT720918:DXU720921 EHP720918:EHQ720921 ERL720918:ERM720921 FBH720918:FBI720921 FLD720918:FLE720921 FUZ720918:FVA720921 GEV720918:GEW720921 GOR720918:GOS720921 GYN720918:GYO720921 HIJ720918:HIK720921 HSF720918:HSG720921 ICB720918:ICC720921 ILX720918:ILY720921 IVT720918:IVU720921 JFP720918:JFQ720921 JPL720918:JPM720921 JZH720918:JZI720921 KJD720918:KJE720921 KSZ720918:KTA720921 LCV720918:LCW720921 LMR720918:LMS720921 LWN720918:LWO720921 MGJ720918:MGK720921 MQF720918:MQG720921 NAB720918:NAC720921 NJX720918:NJY720921 NTT720918:NTU720921 ODP720918:ODQ720921 ONL720918:ONM720921 OXH720918:OXI720921 PHD720918:PHE720921 PQZ720918:PRA720921 QAV720918:QAW720921 QKR720918:QKS720921 QUN720918:QUO720921 REJ720918:REK720921 ROF720918:ROG720921 RYB720918:RYC720921 SHX720918:SHY720921 SRT720918:SRU720921 TBP720918:TBQ720921 TLL720918:TLM720921 TVH720918:TVI720921 UFD720918:UFE720921 UOZ720918:UPA720921 UYV720918:UYW720921 VIR720918:VIS720921 VSN720918:VSO720921 WCJ720918:WCK720921 WMF720918:WMG720921 WWB720918:WWC720921 T786454:U786457 JP786454:JQ786457 TL786454:TM786457 ADH786454:ADI786457 AND786454:ANE786457 AWZ786454:AXA786457 BGV786454:BGW786457 BQR786454:BQS786457 CAN786454:CAO786457 CKJ786454:CKK786457 CUF786454:CUG786457 DEB786454:DEC786457 DNX786454:DNY786457 DXT786454:DXU786457 EHP786454:EHQ786457 ERL786454:ERM786457 FBH786454:FBI786457 FLD786454:FLE786457 FUZ786454:FVA786457 GEV786454:GEW786457 GOR786454:GOS786457 GYN786454:GYO786457 HIJ786454:HIK786457 HSF786454:HSG786457 ICB786454:ICC786457 ILX786454:ILY786457 IVT786454:IVU786457 JFP786454:JFQ786457 JPL786454:JPM786457 JZH786454:JZI786457 KJD786454:KJE786457 KSZ786454:KTA786457 LCV786454:LCW786457 LMR786454:LMS786457 LWN786454:LWO786457 MGJ786454:MGK786457 MQF786454:MQG786457 NAB786454:NAC786457 NJX786454:NJY786457 NTT786454:NTU786457 ODP786454:ODQ786457 ONL786454:ONM786457 OXH786454:OXI786457 PHD786454:PHE786457 PQZ786454:PRA786457 QAV786454:QAW786457 QKR786454:QKS786457 QUN786454:QUO786457 REJ786454:REK786457 ROF786454:ROG786457 RYB786454:RYC786457 SHX786454:SHY786457 SRT786454:SRU786457 TBP786454:TBQ786457 TLL786454:TLM786457 TVH786454:TVI786457 UFD786454:UFE786457 UOZ786454:UPA786457 UYV786454:UYW786457 VIR786454:VIS786457 VSN786454:VSO786457 WCJ786454:WCK786457 WMF786454:WMG786457 WWB786454:WWC786457 T851990:U851993 JP851990:JQ851993 TL851990:TM851993 ADH851990:ADI851993 AND851990:ANE851993 AWZ851990:AXA851993 BGV851990:BGW851993 BQR851990:BQS851993 CAN851990:CAO851993 CKJ851990:CKK851993 CUF851990:CUG851993 DEB851990:DEC851993 DNX851990:DNY851993 DXT851990:DXU851993 EHP851990:EHQ851993 ERL851990:ERM851993 FBH851990:FBI851993 FLD851990:FLE851993 FUZ851990:FVA851993 GEV851990:GEW851993 GOR851990:GOS851993 GYN851990:GYO851993 HIJ851990:HIK851993 HSF851990:HSG851993 ICB851990:ICC851993 ILX851990:ILY851993 IVT851990:IVU851993 JFP851990:JFQ851993 JPL851990:JPM851993 JZH851990:JZI851993 KJD851990:KJE851993 KSZ851990:KTA851993 LCV851990:LCW851993 LMR851990:LMS851993 LWN851990:LWO851993 MGJ851990:MGK851993 MQF851990:MQG851993 NAB851990:NAC851993 NJX851990:NJY851993 NTT851990:NTU851993 ODP851990:ODQ851993 ONL851990:ONM851993 OXH851990:OXI851993 PHD851990:PHE851993 PQZ851990:PRA851993 QAV851990:QAW851993 QKR851990:QKS851993 QUN851990:QUO851993 REJ851990:REK851993 ROF851990:ROG851993 RYB851990:RYC851993 SHX851990:SHY851993 SRT851990:SRU851993 TBP851990:TBQ851993 TLL851990:TLM851993 TVH851990:TVI851993 UFD851990:UFE851993 UOZ851990:UPA851993 UYV851990:UYW851993 VIR851990:VIS851993 VSN851990:VSO851993 WCJ851990:WCK851993 WMF851990:WMG851993 WWB851990:WWC851993 T917526:U917529 JP917526:JQ917529 TL917526:TM917529 ADH917526:ADI917529 AND917526:ANE917529 AWZ917526:AXA917529 BGV917526:BGW917529 BQR917526:BQS917529 CAN917526:CAO917529 CKJ917526:CKK917529 CUF917526:CUG917529 DEB917526:DEC917529 DNX917526:DNY917529 DXT917526:DXU917529 EHP917526:EHQ917529 ERL917526:ERM917529 FBH917526:FBI917529 FLD917526:FLE917529 FUZ917526:FVA917529 GEV917526:GEW917529 GOR917526:GOS917529 GYN917526:GYO917529 HIJ917526:HIK917529 HSF917526:HSG917529 ICB917526:ICC917529 ILX917526:ILY917529 IVT917526:IVU917529 JFP917526:JFQ917529 JPL917526:JPM917529 JZH917526:JZI917529 KJD917526:KJE917529 KSZ917526:KTA917529 LCV917526:LCW917529 LMR917526:LMS917529 LWN917526:LWO917529 MGJ917526:MGK917529 MQF917526:MQG917529 NAB917526:NAC917529 NJX917526:NJY917529 NTT917526:NTU917529 ODP917526:ODQ917529 ONL917526:ONM917529 OXH917526:OXI917529 PHD917526:PHE917529 PQZ917526:PRA917529 QAV917526:QAW917529 QKR917526:QKS917529 QUN917526:QUO917529 REJ917526:REK917529 ROF917526:ROG917529 RYB917526:RYC917529 SHX917526:SHY917529 SRT917526:SRU917529 TBP917526:TBQ917529 TLL917526:TLM917529 TVH917526:TVI917529 UFD917526:UFE917529 UOZ917526:UPA917529 UYV917526:UYW917529 VIR917526:VIS917529 VSN917526:VSO917529 WCJ917526:WCK917529 WMF917526:WMG917529 WWB917526:WWC917529 T983062:U983065 JP983062:JQ983065 TL983062:TM983065 ADH983062:ADI983065 AND983062:ANE983065 AWZ983062:AXA983065 BGV983062:BGW983065 BQR983062:BQS983065 CAN983062:CAO983065 CKJ983062:CKK983065 CUF983062:CUG983065 DEB983062:DEC983065 DNX983062:DNY983065 DXT983062:DXU983065 EHP983062:EHQ983065 ERL983062:ERM983065 FBH983062:FBI983065 FLD983062:FLE983065 FUZ983062:FVA983065 GEV983062:GEW983065 GOR983062:GOS983065 GYN983062:GYO983065 HIJ983062:HIK983065 HSF983062:HSG983065 ICB983062:ICC983065 ILX983062:ILY983065 IVT983062:IVU983065 JFP983062:JFQ983065 JPL983062:JPM983065 JZH983062:JZI983065 KJD983062:KJE983065 KSZ983062:KTA983065 LCV983062:LCW983065 LMR983062:LMS983065 LWN983062:LWO983065 MGJ983062:MGK983065 MQF983062:MQG983065 NAB983062:NAC983065 NJX983062:NJY983065 NTT983062:NTU983065 ODP983062:ODQ983065 ONL983062:ONM983065 OXH983062:OXI983065 PHD983062:PHE983065 PQZ983062:PRA983065 QAV983062:QAW983065 QKR983062:QKS983065 QUN983062:QUO983065 REJ983062:REK983065 ROF983062:ROG983065 RYB983062:RYC983065 SHX983062:SHY983065 SRT983062:SRU983065 TBP983062:TBQ983065 TLL983062:TLM983065 TVH983062:TVI983065 UFD983062:UFE983065 UOZ983062:UPA983065 UYV983062:UYW983065 VIR983062:VIS983065 VSN983062:VSO983065 WCJ983062:WCK983065 WMF983062:WMG983065 WWB983062:WWC983065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AE65554:AF65554 KA65554:KB65554 TW65554:TX65554 ADS65554:ADT65554 ANO65554:ANP65554 AXK65554:AXL65554 BHG65554:BHH65554 BRC65554:BRD65554 CAY65554:CAZ65554 CKU65554:CKV65554 CUQ65554:CUR65554 DEM65554:DEN65554 DOI65554:DOJ65554 DYE65554:DYF65554 EIA65554:EIB65554 ERW65554:ERX65554 FBS65554:FBT65554 FLO65554:FLP65554 FVK65554:FVL65554 GFG65554:GFH65554 GPC65554:GPD65554 GYY65554:GYZ65554 HIU65554:HIV65554 HSQ65554:HSR65554 ICM65554:ICN65554 IMI65554:IMJ65554 IWE65554:IWF65554 JGA65554:JGB65554 JPW65554:JPX65554 JZS65554:JZT65554 KJO65554:KJP65554 KTK65554:KTL65554 LDG65554:LDH65554 LNC65554:LND65554 LWY65554:LWZ65554 MGU65554:MGV65554 MQQ65554:MQR65554 NAM65554:NAN65554 NKI65554:NKJ65554 NUE65554:NUF65554 OEA65554:OEB65554 ONW65554:ONX65554 OXS65554:OXT65554 PHO65554:PHP65554 PRK65554:PRL65554 QBG65554:QBH65554 QLC65554:QLD65554 QUY65554:QUZ65554 REU65554:REV65554 ROQ65554:ROR65554 RYM65554:RYN65554 SII65554:SIJ65554 SSE65554:SSF65554 TCA65554:TCB65554 TLW65554:TLX65554 TVS65554:TVT65554 UFO65554:UFP65554 UPK65554:UPL65554 UZG65554:UZH65554 VJC65554:VJD65554 VSY65554:VSZ65554 WCU65554:WCV65554 WMQ65554:WMR65554 WWM65554:WWN65554 AE131090:AF131090 KA131090:KB131090 TW131090:TX131090 ADS131090:ADT131090 ANO131090:ANP131090 AXK131090:AXL131090 BHG131090:BHH131090 BRC131090:BRD131090 CAY131090:CAZ131090 CKU131090:CKV131090 CUQ131090:CUR131090 DEM131090:DEN131090 DOI131090:DOJ131090 DYE131090:DYF131090 EIA131090:EIB131090 ERW131090:ERX131090 FBS131090:FBT131090 FLO131090:FLP131090 FVK131090:FVL131090 GFG131090:GFH131090 GPC131090:GPD131090 GYY131090:GYZ131090 HIU131090:HIV131090 HSQ131090:HSR131090 ICM131090:ICN131090 IMI131090:IMJ131090 IWE131090:IWF131090 JGA131090:JGB131090 JPW131090:JPX131090 JZS131090:JZT131090 KJO131090:KJP131090 KTK131090:KTL131090 LDG131090:LDH131090 LNC131090:LND131090 LWY131090:LWZ131090 MGU131090:MGV131090 MQQ131090:MQR131090 NAM131090:NAN131090 NKI131090:NKJ131090 NUE131090:NUF131090 OEA131090:OEB131090 ONW131090:ONX131090 OXS131090:OXT131090 PHO131090:PHP131090 PRK131090:PRL131090 QBG131090:QBH131090 QLC131090:QLD131090 QUY131090:QUZ131090 REU131090:REV131090 ROQ131090:ROR131090 RYM131090:RYN131090 SII131090:SIJ131090 SSE131090:SSF131090 TCA131090:TCB131090 TLW131090:TLX131090 TVS131090:TVT131090 UFO131090:UFP131090 UPK131090:UPL131090 UZG131090:UZH131090 VJC131090:VJD131090 VSY131090:VSZ131090 WCU131090:WCV131090 WMQ131090:WMR131090 WWM131090:WWN131090 AE196626:AF196626 KA196626:KB196626 TW196626:TX196626 ADS196626:ADT196626 ANO196626:ANP196626 AXK196626:AXL196626 BHG196626:BHH196626 BRC196626:BRD196626 CAY196626:CAZ196626 CKU196626:CKV196626 CUQ196626:CUR196626 DEM196626:DEN196626 DOI196626:DOJ196626 DYE196626:DYF196626 EIA196626:EIB196626 ERW196626:ERX196626 FBS196626:FBT196626 FLO196626:FLP196626 FVK196626:FVL196626 GFG196626:GFH196626 GPC196626:GPD196626 GYY196626:GYZ196626 HIU196626:HIV196626 HSQ196626:HSR196626 ICM196626:ICN196626 IMI196626:IMJ196626 IWE196626:IWF196626 JGA196626:JGB196626 JPW196626:JPX196626 JZS196626:JZT196626 KJO196626:KJP196626 KTK196626:KTL196626 LDG196626:LDH196626 LNC196626:LND196626 LWY196626:LWZ196626 MGU196626:MGV196626 MQQ196626:MQR196626 NAM196626:NAN196626 NKI196626:NKJ196626 NUE196626:NUF196626 OEA196626:OEB196626 ONW196626:ONX196626 OXS196626:OXT196626 PHO196626:PHP196626 PRK196626:PRL196626 QBG196626:QBH196626 QLC196626:QLD196626 QUY196626:QUZ196626 REU196626:REV196626 ROQ196626:ROR196626 RYM196626:RYN196626 SII196626:SIJ196626 SSE196626:SSF196626 TCA196626:TCB196626 TLW196626:TLX196626 TVS196626:TVT196626 UFO196626:UFP196626 UPK196626:UPL196626 UZG196626:UZH196626 VJC196626:VJD196626 VSY196626:VSZ196626 WCU196626:WCV196626 WMQ196626:WMR196626 WWM196626:WWN196626 AE262162:AF262162 KA262162:KB262162 TW262162:TX262162 ADS262162:ADT262162 ANO262162:ANP262162 AXK262162:AXL262162 BHG262162:BHH262162 BRC262162:BRD262162 CAY262162:CAZ262162 CKU262162:CKV262162 CUQ262162:CUR262162 DEM262162:DEN262162 DOI262162:DOJ262162 DYE262162:DYF262162 EIA262162:EIB262162 ERW262162:ERX262162 FBS262162:FBT262162 FLO262162:FLP262162 FVK262162:FVL262162 GFG262162:GFH262162 GPC262162:GPD262162 GYY262162:GYZ262162 HIU262162:HIV262162 HSQ262162:HSR262162 ICM262162:ICN262162 IMI262162:IMJ262162 IWE262162:IWF262162 JGA262162:JGB262162 JPW262162:JPX262162 JZS262162:JZT262162 KJO262162:KJP262162 KTK262162:KTL262162 LDG262162:LDH262162 LNC262162:LND262162 LWY262162:LWZ262162 MGU262162:MGV262162 MQQ262162:MQR262162 NAM262162:NAN262162 NKI262162:NKJ262162 NUE262162:NUF262162 OEA262162:OEB262162 ONW262162:ONX262162 OXS262162:OXT262162 PHO262162:PHP262162 PRK262162:PRL262162 QBG262162:QBH262162 QLC262162:QLD262162 QUY262162:QUZ262162 REU262162:REV262162 ROQ262162:ROR262162 RYM262162:RYN262162 SII262162:SIJ262162 SSE262162:SSF262162 TCA262162:TCB262162 TLW262162:TLX262162 TVS262162:TVT262162 UFO262162:UFP262162 UPK262162:UPL262162 UZG262162:UZH262162 VJC262162:VJD262162 VSY262162:VSZ262162 WCU262162:WCV262162 WMQ262162:WMR262162 WWM262162:WWN262162 AE327698:AF327698 KA327698:KB327698 TW327698:TX327698 ADS327698:ADT327698 ANO327698:ANP327698 AXK327698:AXL327698 BHG327698:BHH327698 BRC327698:BRD327698 CAY327698:CAZ327698 CKU327698:CKV327698 CUQ327698:CUR327698 DEM327698:DEN327698 DOI327698:DOJ327698 DYE327698:DYF327698 EIA327698:EIB327698 ERW327698:ERX327698 FBS327698:FBT327698 FLO327698:FLP327698 FVK327698:FVL327698 GFG327698:GFH327698 GPC327698:GPD327698 GYY327698:GYZ327698 HIU327698:HIV327698 HSQ327698:HSR327698 ICM327698:ICN327698 IMI327698:IMJ327698 IWE327698:IWF327698 JGA327698:JGB327698 JPW327698:JPX327698 JZS327698:JZT327698 KJO327698:KJP327698 KTK327698:KTL327698 LDG327698:LDH327698 LNC327698:LND327698 LWY327698:LWZ327698 MGU327698:MGV327698 MQQ327698:MQR327698 NAM327698:NAN327698 NKI327698:NKJ327698 NUE327698:NUF327698 OEA327698:OEB327698 ONW327698:ONX327698 OXS327698:OXT327698 PHO327698:PHP327698 PRK327698:PRL327698 QBG327698:QBH327698 QLC327698:QLD327698 QUY327698:QUZ327698 REU327698:REV327698 ROQ327698:ROR327698 RYM327698:RYN327698 SII327698:SIJ327698 SSE327698:SSF327698 TCA327698:TCB327698 TLW327698:TLX327698 TVS327698:TVT327698 UFO327698:UFP327698 UPK327698:UPL327698 UZG327698:UZH327698 VJC327698:VJD327698 VSY327698:VSZ327698 WCU327698:WCV327698 WMQ327698:WMR327698 WWM327698:WWN327698 AE393234:AF393234 KA393234:KB393234 TW393234:TX393234 ADS393234:ADT393234 ANO393234:ANP393234 AXK393234:AXL393234 BHG393234:BHH393234 BRC393234:BRD393234 CAY393234:CAZ393234 CKU393234:CKV393234 CUQ393234:CUR393234 DEM393234:DEN393234 DOI393234:DOJ393234 DYE393234:DYF393234 EIA393234:EIB393234 ERW393234:ERX393234 FBS393234:FBT393234 FLO393234:FLP393234 FVK393234:FVL393234 GFG393234:GFH393234 GPC393234:GPD393234 GYY393234:GYZ393234 HIU393234:HIV393234 HSQ393234:HSR393234 ICM393234:ICN393234 IMI393234:IMJ393234 IWE393234:IWF393234 JGA393234:JGB393234 JPW393234:JPX393234 JZS393234:JZT393234 KJO393234:KJP393234 KTK393234:KTL393234 LDG393234:LDH393234 LNC393234:LND393234 LWY393234:LWZ393234 MGU393234:MGV393234 MQQ393234:MQR393234 NAM393234:NAN393234 NKI393234:NKJ393234 NUE393234:NUF393234 OEA393234:OEB393234 ONW393234:ONX393234 OXS393234:OXT393234 PHO393234:PHP393234 PRK393234:PRL393234 QBG393234:QBH393234 QLC393234:QLD393234 QUY393234:QUZ393234 REU393234:REV393234 ROQ393234:ROR393234 RYM393234:RYN393234 SII393234:SIJ393234 SSE393234:SSF393234 TCA393234:TCB393234 TLW393234:TLX393234 TVS393234:TVT393234 UFO393234:UFP393234 UPK393234:UPL393234 UZG393234:UZH393234 VJC393234:VJD393234 VSY393234:VSZ393234 WCU393234:WCV393234 WMQ393234:WMR393234 WWM393234:WWN393234 AE458770:AF458770 KA458770:KB458770 TW458770:TX458770 ADS458770:ADT458770 ANO458770:ANP458770 AXK458770:AXL458770 BHG458770:BHH458770 BRC458770:BRD458770 CAY458770:CAZ458770 CKU458770:CKV458770 CUQ458770:CUR458770 DEM458770:DEN458770 DOI458770:DOJ458770 DYE458770:DYF458770 EIA458770:EIB458770 ERW458770:ERX458770 FBS458770:FBT458770 FLO458770:FLP458770 FVK458770:FVL458770 GFG458770:GFH458770 GPC458770:GPD458770 GYY458770:GYZ458770 HIU458770:HIV458770 HSQ458770:HSR458770 ICM458770:ICN458770 IMI458770:IMJ458770 IWE458770:IWF458770 JGA458770:JGB458770 JPW458770:JPX458770 JZS458770:JZT458770 KJO458770:KJP458770 KTK458770:KTL458770 LDG458770:LDH458770 LNC458770:LND458770 LWY458770:LWZ458770 MGU458770:MGV458770 MQQ458770:MQR458770 NAM458770:NAN458770 NKI458770:NKJ458770 NUE458770:NUF458770 OEA458770:OEB458770 ONW458770:ONX458770 OXS458770:OXT458770 PHO458770:PHP458770 PRK458770:PRL458770 QBG458770:QBH458770 QLC458770:QLD458770 QUY458770:QUZ458770 REU458770:REV458770 ROQ458770:ROR458770 RYM458770:RYN458770 SII458770:SIJ458770 SSE458770:SSF458770 TCA458770:TCB458770 TLW458770:TLX458770 TVS458770:TVT458770 UFO458770:UFP458770 UPK458770:UPL458770 UZG458770:UZH458770 VJC458770:VJD458770 VSY458770:VSZ458770 WCU458770:WCV458770 WMQ458770:WMR458770 WWM458770:WWN458770 AE524306:AF524306 KA524306:KB524306 TW524306:TX524306 ADS524306:ADT524306 ANO524306:ANP524306 AXK524306:AXL524306 BHG524306:BHH524306 BRC524306:BRD524306 CAY524306:CAZ524306 CKU524306:CKV524306 CUQ524306:CUR524306 DEM524306:DEN524306 DOI524306:DOJ524306 DYE524306:DYF524306 EIA524306:EIB524306 ERW524306:ERX524306 FBS524306:FBT524306 FLO524306:FLP524306 FVK524306:FVL524306 GFG524306:GFH524306 GPC524306:GPD524306 GYY524306:GYZ524306 HIU524306:HIV524306 HSQ524306:HSR524306 ICM524306:ICN524306 IMI524306:IMJ524306 IWE524306:IWF524306 JGA524306:JGB524306 JPW524306:JPX524306 JZS524306:JZT524306 KJO524306:KJP524306 KTK524306:KTL524306 LDG524306:LDH524306 LNC524306:LND524306 LWY524306:LWZ524306 MGU524306:MGV524306 MQQ524306:MQR524306 NAM524306:NAN524306 NKI524306:NKJ524306 NUE524306:NUF524306 OEA524306:OEB524306 ONW524306:ONX524306 OXS524306:OXT524306 PHO524306:PHP524306 PRK524306:PRL524306 QBG524306:QBH524306 QLC524306:QLD524306 QUY524306:QUZ524306 REU524306:REV524306 ROQ524306:ROR524306 RYM524306:RYN524306 SII524306:SIJ524306 SSE524306:SSF524306 TCA524306:TCB524306 TLW524306:TLX524306 TVS524306:TVT524306 UFO524306:UFP524306 UPK524306:UPL524306 UZG524306:UZH524306 VJC524306:VJD524306 VSY524306:VSZ524306 WCU524306:WCV524306 WMQ524306:WMR524306 WWM524306:WWN524306 AE589842:AF589842 KA589842:KB589842 TW589842:TX589842 ADS589842:ADT589842 ANO589842:ANP589842 AXK589842:AXL589842 BHG589842:BHH589842 BRC589842:BRD589842 CAY589842:CAZ589842 CKU589842:CKV589842 CUQ589842:CUR589842 DEM589842:DEN589842 DOI589842:DOJ589842 DYE589842:DYF589842 EIA589842:EIB589842 ERW589842:ERX589842 FBS589842:FBT589842 FLO589842:FLP589842 FVK589842:FVL589842 GFG589842:GFH589842 GPC589842:GPD589842 GYY589842:GYZ589842 HIU589842:HIV589842 HSQ589842:HSR589842 ICM589842:ICN589842 IMI589842:IMJ589842 IWE589842:IWF589842 JGA589842:JGB589842 JPW589842:JPX589842 JZS589842:JZT589842 KJO589842:KJP589842 KTK589842:KTL589842 LDG589842:LDH589842 LNC589842:LND589842 LWY589842:LWZ589842 MGU589842:MGV589842 MQQ589842:MQR589842 NAM589842:NAN589842 NKI589842:NKJ589842 NUE589842:NUF589842 OEA589842:OEB589842 ONW589842:ONX589842 OXS589842:OXT589842 PHO589842:PHP589842 PRK589842:PRL589842 QBG589842:QBH589842 QLC589842:QLD589842 QUY589842:QUZ589842 REU589842:REV589842 ROQ589842:ROR589842 RYM589842:RYN589842 SII589842:SIJ589842 SSE589842:SSF589842 TCA589842:TCB589842 TLW589842:TLX589842 TVS589842:TVT589842 UFO589842:UFP589842 UPK589842:UPL589842 UZG589842:UZH589842 VJC589842:VJD589842 VSY589842:VSZ589842 WCU589842:WCV589842 WMQ589842:WMR589842 WWM589842:WWN589842 AE655378:AF655378 KA655378:KB655378 TW655378:TX655378 ADS655378:ADT655378 ANO655378:ANP655378 AXK655378:AXL655378 BHG655378:BHH655378 BRC655378:BRD655378 CAY655378:CAZ655378 CKU655378:CKV655378 CUQ655378:CUR655378 DEM655378:DEN655378 DOI655378:DOJ655378 DYE655378:DYF655378 EIA655378:EIB655378 ERW655378:ERX655378 FBS655378:FBT655378 FLO655378:FLP655378 FVK655378:FVL655378 GFG655378:GFH655378 GPC655378:GPD655378 GYY655378:GYZ655378 HIU655378:HIV655378 HSQ655378:HSR655378 ICM655378:ICN655378 IMI655378:IMJ655378 IWE655378:IWF655378 JGA655378:JGB655378 JPW655378:JPX655378 JZS655378:JZT655378 KJO655378:KJP655378 KTK655378:KTL655378 LDG655378:LDH655378 LNC655378:LND655378 LWY655378:LWZ655378 MGU655378:MGV655378 MQQ655378:MQR655378 NAM655378:NAN655378 NKI655378:NKJ655378 NUE655378:NUF655378 OEA655378:OEB655378 ONW655378:ONX655378 OXS655378:OXT655378 PHO655378:PHP655378 PRK655378:PRL655378 QBG655378:QBH655378 QLC655378:QLD655378 QUY655378:QUZ655378 REU655378:REV655378 ROQ655378:ROR655378 RYM655378:RYN655378 SII655378:SIJ655378 SSE655378:SSF655378 TCA655378:TCB655378 TLW655378:TLX655378 TVS655378:TVT655378 UFO655378:UFP655378 UPK655378:UPL655378 UZG655378:UZH655378 VJC655378:VJD655378 VSY655378:VSZ655378 WCU655378:WCV655378 WMQ655378:WMR655378 WWM655378:WWN655378 AE720914:AF720914 KA720914:KB720914 TW720914:TX720914 ADS720914:ADT720914 ANO720914:ANP720914 AXK720914:AXL720914 BHG720914:BHH720914 BRC720914:BRD720914 CAY720914:CAZ720914 CKU720914:CKV720914 CUQ720914:CUR720914 DEM720914:DEN720914 DOI720914:DOJ720914 DYE720914:DYF720914 EIA720914:EIB720914 ERW720914:ERX720914 FBS720914:FBT720914 FLO720914:FLP720914 FVK720914:FVL720914 GFG720914:GFH720914 GPC720914:GPD720914 GYY720914:GYZ720914 HIU720914:HIV720914 HSQ720914:HSR720914 ICM720914:ICN720914 IMI720914:IMJ720914 IWE720914:IWF720914 JGA720914:JGB720914 JPW720914:JPX720914 JZS720914:JZT720914 KJO720914:KJP720914 KTK720914:KTL720914 LDG720914:LDH720914 LNC720914:LND720914 LWY720914:LWZ720914 MGU720914:MGV720914 MQQ720914:MQR720914 NAM720914:NAN720914 NKI720914:NKJ720914 NUE720914:NUF720914 OEA720914:OEB720914 ONW720914:ONX720914 OXS720914:OXT720914 PHO720914:PHP720914 PRK720914:PRL720914 QBG720914:QBH720914 QLC720914:QLD720914 QUY720914:QUZ720914 REU720914:REV720914 ROQ720914:ROR720914 RYM720914:RYN720914 SII720914:SIJ720914 SSE720914:SSF720914 TCA720914:TCB720914 TLW720914:TLX720914 TVS720914:TVT720914 UFO720914:UFP720914 UPK720914:UPL720914 UZG720914:UZH720914 VJC720914:VJD720914 VSY720914:VSZ720914 WCU720914:WCV720914 WMQ720914:WMR720914 WWM720914:WWN720914 AE786450:AF786450 KA786450:KB786450 TW786450:TX786450 ADS786450:ADT786450 ANO786450:ANP786450 AXK786450:AXL786450 BHG786450:BHH786450 BRC786450:BRD786450 CAY786450:CAZ786450 CKU786450:CKV786450 CUQ786450:CUR786450 DEM786450:DEN786450 DOI786450:DOJ786450 DYE786450:DYF786450 EIA786450:EIB786450 ERW786450:ERX786450 FBS786450:FBT786450 FLO786450:FLP786450 FVK786450:FVL786450 GFG786450:GFH786450 GPC786450:GPD786450 GYY786450:GYZ786450 HIU786450:HIV786450 HSQ786450:HSR786450 ICM786450:ICN786450 IMI786450:IMJ786450 IWE786450:IWF786450 JGA786450:JGB786450 JPW786450:JPX786450 JZS786450:JZT786450 KJO786450:KJP786450 KTK786450:KTL786450 LDG786450:LDH786450 LNC786450:LND786450 LWY786450:LWZ786450 MGU786450:MGV786450 MQQ786450:MQR786450 NAM786450:NAN786450 NKI786450:NKJ786450 NUE786450:NUF786450 OEA786450:OEB786450 ONW786450:ONX786450 OXS786450:OXT786450 PHO786450:PHP786450 PRK786450:PRL786450 QBG786450:QBH786450 QLC786450:QLD786450 QUY786450:QUZ786450 REU786450:REV786450 ROQ786450:ROR786450 RYM786450:RYN786450 SII786450:SIJ786450 SSE786450:SSF786450 TCA786450:TCB786450 TLW786450:TLX786450 TVS786450:TVT786450 UFO786450:UFP786450 UPK786450:UPL786450 UZG786450:UZH786450 VJC786450:VJD786450 VSY786450:VSZ786450 WCU786450:WCV786450 WMQ786450:WMR786450 WWM786450:WWN786450 AE851986:AF851986 KA851986:KB851986 TW851986:TX851986 ADS851986:ADT851986 ANO851986:ANP851986 AXK851986:AXL851986 BHG851986:BHH851986 BRC851986:BRD851986 CAY851986:CAZ851986 CKU851986:CKV851986 CUQ851986:CUR851986 DEM851986:DEN851986 DOI851986:DOJ851986 DYE851986:DYF851986 EIA851986:EIB851986 ERW851986:ERX851986 FBS851986:FBT851986 FLO851986:FLP851986 FVK851986:FVL851986 GFG851986:GFH851986 GPC851986:GPD851986 GYY851986:GYZ851986 HIU851986:HIV851986 HSQ851986:HSR851986 ICM851986:ICN851986 IMI851986:IMJ851986 IWE851986:IWF851986 JGA851986:JGB851986 JPW851986:JPX851986 JZS851986:JZT851986 KJO851986:KJP851986 KTK851986:KTL851986 LDG851986:LDH851986 LNC851986:LND851986 LWY851986:LWZ851986 MGU851986:MGV851986 MQQ851986:MQR851986 NAM851986:NAN851986 NKI851986:NKJ851986 NUE851986:NUF851986 OEA851986:OEB851986 ONW851986:ONX851986 OXS851986:OXT851986 PHO851986:PHP851986 PRK851986:PRL851986 QBG851986:QBH851986 QLC851986:QLD851986 QUY851986:QUZ851986 REU851986:REV851986 ROQ851986:ROR851986 RYM851986:RYN851986 SII851986:SIJ851986 SSE851986:SSF851986 TCA851986:TCB851986 TLW851986:TLX851986 TVS851986:TVT851986 UFO851986:UFP851986 UPK851986:UPL851986 UZG851986:UZH851986 VJC851986:VJD851986 VSY851986:VSZ851986 WCU851986:WCV851986 WMQ851986:WMR851986 WWM851986:WWN851986 AE917522:AF917522 KA917522:KB917522 TW917522:TX917522 ADS917522:ADT917522 ANO917522:ANP917522 AXK917522:AXL917522 BHG917522:BHH917522 BRC917522:BRD917522 CAY917522:CAZ917522 CKU917522:CKV917522 CUQ917522:CUR917522 DEM917522:DEN917522 DOI917522:DOJ917522 DYE917522:DYF917522 EIA917522:EIB917522 ERW917522:ERX917522 FBS917522:FBT917522 FLO917522:FLP917522 FVK917522:FVL917522 GFG917522:GFH917522 GPC917522:GPD917522 GYY917522:GYZ917522 HIU917522:HIV917522 HSQ917522:HSR917522 ICM917522:ICN917522 IMI917522:IMJ917522 IWE917522:IWF917522 JGA917522:JGB917522 JPW917522:JPX917522 JZS917522:JZT917522 KJO917522:KJP917522 KTK917522:KTL917522 LDG917522:LDH917522 LNC917522:LND917522 LWY917522:LWZ917522 MGU917522:MGV917522 MQQ917522:MQR917522 NAM917522:NAN917522 NKI917522:NKJ917522 NUE917522:NUF917522 OEA917522:OEB917522 ONW917522:ONX917522 OXS917522:OXT917522 PHO917522:PHP917522 PRK917522:PRL917522 QBG917522:QBH917522 QLC917522:QLD917522 QUY917522:QUZ917522 REU917522:REV917522 ROQ917522:ROR917522 RYM917522:RYN917522 SII917522:SIJ917522 SSE917522:SSF917522 TCA917522:TCB917522 TLW917522:TLX917522 TVS917522:TVT917522 UFO917522:UFP917522 UPK917522:UPL917522 UZG917522:UZH917522 VJC917522:VJD917522 VSY917522:VSZ917522 WCU917522:WCV917522 WMQ917522:WMR917522 WWM917522:WWN917522 AE983058:AF983058 KA983058:KB983058 TW983058:TX983058 ADS983058:ADT983058 ANO983058:ANP983058 AXK983058:AXL983058 BHG983058:BHH983058 BRC983058:BRD983058 CAY983058:CAZ983058 CKU983058:CKV983058 CUQ983058:CUR983058 DEM983058:DEN983058 DOI983058:DOJ983058 DYE983058:DYF983058 EIA983058:EIB983058 ERW983058:ERX983058 FBS983058:FBT983058 FLO983058:FLP983058 FVK983058:FVL983058 GFG983058:GFH983058 GPC983058:GPD983058 GYY983058:GYZ983058 HIU983058:HIV983058 HSQ983058:HSR983058 ICM983058:ICN983058 IMI983058:IMJ983058 IWE983058:IWF983058 JGA983058:JGB983058 JPW983058:JPX983058 JZS983058:JZT983058 KJO983058:KJP983058 KTK983058:KTL983058 LDG983058:LDH983058 LNC983058:LND983058 LWY983058:LWZ983058 MGU983058:MGV983058 MQQ983058:MQR983058 NAM983058:NAN983058 NKI983058:NKJ983058 NUE983058:NUF983058 OEA983058:OEB983058 ONW983058:ONX983058 OXS983058:OXT983058 PHO983058:PHP983058 PRK983058:PRL983058 QBG983058:QBH983058 QLC983058:QLD983058 QUY983058:QUZ983058 REU983058:REV983058 ROQ983058:ROR983058 RYM983058:RYN983058 SII983058:SIJ983058 SSE983058:SSF983058 TCA983058:TCB983058 TLW983058:TLX983058 TVS983058:TVT983058 UFO983058:UFP983058 UPK983058:UPL983058 UZG983058:UZH983058 VJC983058:VJD983058 VSY983058:VSZ983058 WCU983058:WCV983058 WMQ983058:WMR983058 WWM983058:WWN983058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BI65558:BI65560 LE65558:LE65560 VA65558:VA65560 AEW65558:AEW65560 AOS65558:AOS65560 AYO65558:AYO65560 BIK65558:BIK65560 BSG65558:BSG65560 CCC65558:CCC65560 CLY65558:CLY65560 CVU65558:CVU65560 DFQ65558:DFQ65560 DPM65558:DPM65560 DZI65558:DZI65560 EJE65558:EJE65560 ETA65558:ETA65560 FCW65558:FCW65560 FMS65558:FMS65560 FWO65558:FWO65560 GGK65558:GGK65560 GQG65558:GQG65560 HAC65558:HAC65560 HJY65558:HJY65560 HTU65558:HTU65560 IDQ65558:IDQ65560 INM65558:INM65560 IXI65558:IXI65560 JHE65558:JHE65560 JRA65558:JRA65560 KAW65558:KAW65560 KKS65558:KKS65560 KUO65558:KUO65560 LEK65558:LEK65560 LOG65558:LOG65560 LYC65558:LYC65560 MHY65558:MHY65560 MRU65558:MRU65560 NBQ65558:NBQ65560 NLM65558:NLM65560 NVI65558:NVI65560 OFE65558:OFE65560 OPA65558:OPA65560 OYW65558:OYW65560 PIS65558:PIS65560 PSO65558:PSO65560 QCK65558:QCK65560 QMG65558:QMG65560 QWC65558:QWC65560 RFY65558:RFY65560 RPU65558:RPU65560 RZQ65558:RZQ65560 SJM65558:SJM65560 STI65558:STI65560 TDE65558:TDE65560 TNA65558:TNA65560 TWW65558:TWW65560 UGS65558:UGS65560 UQO65558:UQO65560 VAK65558:VAK65560 VKG65558:VKG65560 VUC65558:VUC65560 WDY65558:WDY65560 WNU65558:WNU65560 WXQ65558:WXQ65560 BI131094:BI131096 LE131094:LE131096 VA131094:VA131096 AEW131094:AEW131096 AOS131094:AOS131096 AYO131094:AYO131096 BIK131094:BIK131096 BSG131094:BSG131096 CCC131094:CCC131096 CLY131094:CLY131096 CVU131094:CVU131096 DFQ131094:DFQ131096 DPM131094:DPM131096 DZI131094:DZI131096 EJE131094:EJE131096 ETA131094:ETA131096 FCW131094:FCW131096 FMS131094:FMS131096 FWO131094:FWO131096 GGK131094:GGK131096 GQG131094:GQG131096 HAC131094:HAC131096 HJY131094:HJY131096 HTU131094:HTU131096 IDQ131094:IDQ131096 INM131094:INM131096 IXI131094:IXI131096 JHE131094:JHE131096 JRA131094:JRA131096 KAW131094:KAW131096 KKS131094:KKS131096 KUO131094:KUO131096 LEK131094:LEK131096 LOG131094:LOG131096 LYC131094:LYC131096 MHY131094:MHY131096 MRU131094:MRU131096 NBQ131094:NBQ131096 NLM131094:NLM131096 NVI131094:NVI131096 OFE131094:OFE131096 OPA131094:OPA131096 OYW131094:OYW131096 PIS131094:PIS131096 PSO131094:PSO131096 QCK131094:QCK131096 QMG131094:QMG131096 QWC131094:QWC131096 RFY131094:RFY131096 RPU131094:RPU131096 RZQ131094:RZQ131096 SJM131094:SJM131096 STI131094:STI131096 TDE131094:TDE131096 TNA131094:TNA131096 TWW131094:TWW131096 UGS131094:UGS131096 UQO131094:UQO131096 VAK131094:VAK131096 VKG131094:VKG131096 VUC131094:VUC131096 WDY131094:WDY131096 WNU131094:WNU131096 WXQ131094:WXQ131096 BI196630:BI196632 LE196630:LE196632 VA196630:VA196632 AEW196630:AEW196632 AOS196630:AOS196632 AYO196630:AYO196632 BIK196630:BIK196632 BSG196630:BSG196632 CCC196630:CCC196632 CLY196630:CLY196632 CVU196630:CVU196632 DFQ196630:DFQ196632 DPM196630:DPM196632 DZI196630:DZI196632 EJE196630:EJE196632 ETA196630:ETA196632 FCW196630:FCW196632 FMS196630:FMS196632 FWO196630:FWO196632 GGK196630:GGK196632 GQG196630:GQG196632 HAC196630:HAC196632 HJY196630:HJY196632 HTU196630:HTU196632 IDQ196630:IDQ196632 INM196630:INM196632 IXI196630:IXI196632 JHE196630:JHE196632 JRA196630:JRA196632 KAW196630:KAW196632 KKS196630:KKS196632 KUO196630:KUO196632 LEK196630:LEK196632 LOG196630:LOG196632 LYC196630:LYC196632 MHY196630:MHY196632 MRU196630:MRU196632 NBQ196630:NBQ196632 NLM196630:NLM196632 NVI196630:NVI196632 OFE196630:OFE196632 OPA196630:OPA196632 OYW196630:OYW196632 PIS196630:PIS196632 PSO196630:PSO196632 QCK196630:QCK196632 QMG196630:QMG196632 QWC196630:QWC196632 RFY196630:RFY196632 RPU196630:RPU196632 RZQ196630:RZQ196632 SJM196630:SJM196632 STI196630:STI196632 TDE196630:TDE196632 TNA196630:TNA196632 TWW196630:TWW196632 UGS196630:UGS196632 UQO196630:UQO196632 VAK196630:VAK196632 VKG196630:VKG196632 VUC196630:VUC196632 WDY196630:WDY196632 WNU196630:WNU196632 WXQ196630:WXQ196632 BI262166:BI262168 LE262166:LE262168 VA262166:VA262168 AEW262166:AEW262168 AOS262166:AOS262168 AYO262166:AYO262168 BIK262166:BIK262168 BSG262166:BSG262168 CCC262166:CCC262168 CLY262166:CLY262168 CVU262166:CVU262168 DFQ262166:DFQ262168 DPM262166:DPM262168 DZI262166:DZI262168 EJE262166:EJE262168 ETA262166:ETA262168 FCW262166:FCW262168 FMS262166:FMS262168 FWO262166:FWO262168 GGK262166:GGK262168 GQG262166:GQG262168 HAC262166:HAC262168 HJY262166:HJY262168 HTU262166:HTU262168 IDQ262166:IDQ262168 INM262166:INM262168 IXI262166:IXI262168 JHE262166:JHE262168 JRA262166:JRA262168 KAW262166:KAW262168 KKS262166:KKS262168 KUO262166:KUO262168 LEK262166:LEK262168 LOG262166:LOG262168 LYC262166:LYC262168 MHY262166:MHY262168 MRU262166:MRU262168 NBQ262166:NBQ262168 NLM262166:NLM262168 NVI262166:NVI262168 OFE262166:OFE262168 OPA262166:OPA262168 OYW262166:OYW262168 PIS262166:PIS262168 PSO262166:PSO262168 QCK262166:QCK262168 QMG262166:QMG262168 QWC262166:QWC262168 RFY262166:RFY262168 RPU262166:RPU262168 RZQ262166:RZQ262168 SJM262166:SJM262168 STI262166:STI262168 TDE262166:TDE262168 TNA262166:TNA262168 TWW262166:TWW262168 UGS262166:UGS262168 UQO262166:UQO262168 VAK262166:VAK262168 VKG262166:VKG262168 VUC262166:VUC262168 WDY262166:WDY262168 WNU262166:WNU262168 WXQ262166:WXQ262168 BI327702:BI327704 LE327702:LE327704 VA327702:VA327704 AEW327702:AEW327704 AOS327702:AOS327704 AYO327702:AYO327704 BIK327702:BIK327704 BSG327702:BSG327704 CCC327702:CCC327704 CLY327702:CLY327704 CVU327702:CVU327704 DFQ327702:DFQ327704 DPM327702:DPM327704 DZI327702:DZI327704 EJE327702:EJE327704 ETA327702:ETA327704 FCW327702:FCW327704 FMS327702:FMS327704 FWO327702:FWO327704 GGK327702:GGK327704 GQG327702:GQG327704 HAC327702:HAC327704 HJY327702:HJY327704 HTU327702:HTU327704 IDQ327702:IDQ327704 INM327702:INM327704 IXI327702:IXI327704 JHE327702:JHE327704 JRA327702:JRA327704 KAW327702:KAW327704 KKS327702:KKS327704 KUO327702:KUO327704 LEK327702:LEK327704 LOG327702:LOG327704 LYC327702:LYC327704 MHY327702:MHY327704 MRU327702:MRU327704 NBQ327702:NBQ327704 NLM327702:NLM327704 NVI327702:NVI327704 OFE327702:OFE327704 OPA327702:OPA327704 OYW327702:OYW327704 PIS327702:PIS327704 PSO327702:PSO327704 QCK327702:QCK327704 QMG327702:QMG327704 QWC327702:QWC327704 RFY327702:RFY327704 RPU327702:RPU327704 RZQ327702:RZQ327704 SJM327702:SJM327704 STI327702:STI327704 TDE327702:TDE327704 TNA327702:TNA327704 TWW327702:TWW327704 UGS327702:UGS327704 UQO327702:UQO327704 VAK327702:VAK327704 VKG327702:VKG327704 VUC327702:VUC327704 WDY327702:WDY327704 WNU327702:WNU327704 WXQ327702:WXQ327704 BI393238:BI393240 LE393238:LE393240 VA393238:VA393240 AEW393238:AEW393240 AOS393238:AOS393240 AYO393238:AYO393240 BIK393238:BIK393240 BSG393238:BSG393240 CCC393238:CCC393240 CLY393238:CLY393240 CVU393238:CVU393240 DFQ393238:DFQ393240 DPM393238:DPM393240 DZI393238:DZI393240 EJE393238:EJE393240 ETA393238:ETA393240 FCW393238:FCW393240 FMS393238:FMS393240 FWO393238:FWO393240 GGK393238:GGK393240 GQG393238:GQG393240 HAC393238:HAC393240 HJY393238:HJY393240 HTU393238:HTU393240 IDQ393238:IDQ393240 INM393238:INM393240 IXI393238:IXI393240 JHE393238:JHE393240 JRA393238:JRA393240 KAW393238:KAW393240 KKS393238:KKS393240 KUO393238:KUO393240 LEK393238:LEK393240 LOG393238:LOG393240 LYC393238:LYC393240 MHY393238:MHY393240 MRU393238:MRU393240 NBQ393238:NBQ393240 NLM393238:NLM393240 NVI393238:NVI393240 OFE393238:OFE393240 OPA393238:OPA393240 OYW393238:OYW393240 PIS393238:PIS393240 PSO393238:PSO393240 QCK393238:QCK393240 QMG393238:QMG393240 QWC393238:QWC393240 RFY393238:RFY393240 RPU393238:RPU393240 RZQ393238:RZQ393240 SJM393238:SJM393240 STI393238:STI393240 TDE393238:TDE393240 TNA393238:TNA393240 TWW393238:TWW393240 UGS393238:UGS393240 UQO393238:UQO393240 VAK393238:VAK393240 VKG393238:VKG393240 VUC393238:VUC393240 WDY393238:WDY393240 WNU393238:WNU393240 WXQ393238:WXQ393240 BI458774:BI458776 LE458774:LE458776 VA458774:VA458776 AEW458774:AEW458776 AOS458774:AOS458776 AYO458774:AYO458776 BIK458774:BIK458776 BSG458774:BSG458776 CCC458774:CCC458776 CLY458774:CLY458776 CVU458774:CVU458776 DFQ458774:DFQ458776 DPM458774:DPM458776 DZI458774:DZI458776 EJE458774:EJE458776 ETA458774:ETA458776 FCW458774:FCW458776 FMS458774:FMS458776 FWO458774:FWO458776 GGK458774:GGK458776 GQG458774:GQG458776 HAC458774:HAC458776 HJY458774:HJY458776 HTU458774:HTU458776 IDQ458774:IDQ458776 INM458774:INM458776 IXI458774:IXI458776 JHE458774:JHE458776 JRA458774:JRA458776 KAW458774:KAW458776 KKS458774:KKS458776 KUO458774:KUO458776 LEK458774:LEK458776 LOG458774:LOG458776 LYC458774:LYC458776 MHY458774:MHY458776 MRU458774:MRU458776 NBQ458774:NBQ458776 NLM458774:NLM458776 NVI458774:NVI458776 OFE458774:OFE458776 OPA458774:OPA458776 OYW458774:OYW458776 PIS458774:PIS458776 PSO458774:PSO458776 QCK458774:QCK458776 QMG458774:QMG458776 QWC458774:QWC458776 RFY458774:RFY458776 RPU458774:RPU458776 RZQ458774:RZQ458776 SJM458774:SJM458776 STI458774:STI458776 TDE458774:TDE458776 TNA458774:TNA458776 TWW458774:TWW458776 UGS458774:UGS458776 UQO458774:UQO458776 VAK458774:VAK458776 VKG458774:VKG458776 VUC458774:VUC458776 WDY458774:WDY458776 WNU458774:WNU458776 WXQ458774:WXQ458776 BI524310:BI524312 LE524310:LE524312 VA524310:VA524312 AEW524310:AEW524312 AOS524310:AOS524312 AYO524310:AYO524312 BIK524310:BIK524312 BSG524310:BSG524312 CCC524310:CCC524312 CLY524310:CLY524312 CVU524310:CVU524312 DFQ524310:DFQ524312 DPM524310:DPM524312 DZI524310:DZI524312 EJE524310:EJE524312 ETA524310:ETA524312 FCW524310:FCW524312 FMS524310:FMS524312 FWO524310:FWO524312 GGK524310:GGK524312 GQG524310:GQG524312 HAC524310:HAC524312 HJY524310:HJY524312 HTU524310:HTU524312 IDQ524310:IDQ524312 INM524310:INM524312 IXI524310:IXI524312 JHE524310:JHE524312 JRA524310:JRA524312 KAW524310:KAW524312 KKS524310:KKS524312 KUO524310:KUO524312 LEK524310:LEK524312 LOG524310:LOG524312 LYC524310:LYC524312 MHY524310:MHY524312 MRU524310:MRU524312 NBQ524310:NBQ524312 NLM524310:NLM524312 NVI524310:NVI524312 OFE524310:OFE524312 OPA524310:OPA524312 OYW524310:OYW524312 PIS524310:PIS524312 PSO524310:PSO524312 QCK524310:QCK524312 QMG524310:QMG524312 QWC524310:QWC524312 RFY524310:RFY524312 RPU524310:RPU524312 RZQ524310:RZQ524312 SJM524310:SJM524312 STI524310:STI524312 TDE524310:TDE524312 TNA524310:TNA524312 TWW524310:TWW524312 UGS524310:UGS524312 UQO524310:UQO524312 VAK524310:VAK524312 VKG524310:VKG524312 VUC524310:VUC524312 WDY524310:WDY524312 WNU524310:WNU524312 WXQ524310:WXQ524312 BI589846:BI589848 LE589846:LE589848 VA589846:VA589848 AEW589846:AEW589848 AOS589846:AOS589848 AYO589846:AYO589848 BIK589846:BIK589848 BSG589846:BSG589848 CCC589846:CCC589848 CLY589846:CLY589848 CVU589846:CVU589848 DFQ589846:DFQ589848 DPM589846:DPM589848 DZI589846:DZI589848 EJE589846:EJE589848 ETA589846:ETA589848 FCW589846:FCW589848 FMS589846:FMS589848 FWO589846:FWO589848 GGK589846:GGK589848 GQG589846:GQG589848 HAC589846:HAC589848 HJY589846:HJY589848 HTU589846:HTU589848 IDQ589846:IDQ589848 INM589846:INM589848 IXI589846:IXI589848 JHE589846:JHE589848 JRA589846:JRA589848 KAW589846:KAW589848 KKS589846:KKS589848 KUO589846:KUO589848 LEK589846:LEK589848 LOG589846:LOG589848 LYC589846:LYC589848 MHY589846:MHY589848 MRU589846:MRU589848 NBQ589846:NBQ589848 NLM589846:NLM589848 NVI589846:NVI589848 OFE589846:OFE589848 OPA589846:OPA589848 OYW589846:OYW589848 PIS589846:PIS589848 PSO589846:PSO589848 QCK589846:QCK589848 QMG589846:QMG589848 QWC589846:QWC589848 RFY589846:RFY589848 RPU589846:RPU589848 RZQ589846:RZQ589848 SJM589846:SJM589848 STI589846:STI589848 TDE589846:TDE589848 TNA589846:TNA589848 TWW589846:TWW589848 UGS589846:UGS589848 UQO589846:UQO589848 VAK589846:VAK589848 VKG589846:VKG589848 VUC589846:VUC589848 WDY589846:WDY589848 WNU589846:WNU589848 WXQ589846:WXQ589848 BI655382:BI655384 LE655382:LE655384 VA655382:VA655384 AEW655382:AEW655384 AOS655382:AOS655384 AYO655382:AYO655384 BIK655382:BIK655384 BSG655382:BSG655384 CCC655382:CCC655384 CLY655382:CLY655384 CVU655382:CVU655384 DFQ655382:DFQ655384 DPM655382:DPM655384 DZI655382:DZI655384 EJE655382:EJE655384 ETA655382:ETA655384 FCW655382:FCW655384 FMS655382:FMS655384 FWO655382:FWO655384 GGK655382:GGK655384 GQG655382:GQG655384 HAC655382:HAC655384 HJY655382:HJY655384 HTU655382:HTU655384 IDQ655382:IDQ655384 INM655382:INM655384 IXI655382:IXI655384 JHE655382:JHE655384 JRA655382:JRA655384 KAW655382:KAW655384 KKS655382:KKS655384 KUO655382:KUO655384 LEK655382:LEK655384 LOG655382:LOG655384 LYC655382:LYC655384 MHY655382:MHY655384 MRU655382:MRU655384 NBQ655382:NBQ655384 NLM655382:NLM655384 NVI655382:NVI655384 OFE655382:OFE655384 OPA655382:OPA655384 OYW655382:OYW655384 PIS655382:PIS655384 PSO655382:PSO655384 QCK655382:QCK655384 QMG655382:QMG655384 QWC655382:QWC655384 RFY655382:RFY655384 RPU655382:RPU655384 RZQ655382:RZQ655384 SJM655382:SJM655384 STI655382:STI655384 TDE655382:TDE655384 TNA655382:TNA655384 TWW655382:TWW655384 UGS655382:UGS655384 UQO655382:UQO655384 VAK655382:VAK655384 VKG655382:VKG655384 VUC655382:VUC655384 WDY655382:WDY655384 WNU655382:WNU655384 WXQ655382:WXQ655384 BI720918:BI720920 LE720918:LE720920 VA720918:VA720920 AEW720918:AEW720920 AOS720918:AOS720920 AYO720918:AYO720920 BIK720918:BIK720920 BSG720918:BSG720920 CCC720918:CCC720920 CLY720918:CLY720920 CVU720918:CVU720920 DFQ720918:DFQ720920 DPM720918:DPM720920 DZI720918:DZI720920 EJE720918:EJE720920 ETA720918:ETA720920 FCW720918:FCW720920 FMS720918:FMS720920 FWO720918:FWO720920 GGK720918:GGK720920 GQG720918:GQG720920 HAC720918:HAC720920 HJY720918:HJY720920 HTU720918:HTU720920 IDQ720918:IDQ720920 INM720918:INM720920 IXI720918:IXI720920 JHE720918:JHE720920 JRA720918:JRA720920 KAW720918:KAW720920 KKS720918:KKS720920 KUO720918:KUO720920 LEK720918:LEK720920 LOG720918:LOG720920 LYC720918:LYC720920 MHY720918:MHY720920 MRU720918:MRU720920 NBQ720918:NBQ720920 NLM720918:NLM720920 NVI720918:NVI720920 OFE720918:OFE720920 OPA720918:OPA720920 OYW720918:OYW720920 PIS720918:PIS720920 PSO720918:PSO720920 QCK720918:QCK720920 QMG720918:QMG720920 QWC720918:QWC720920 RFY720918:RFY720920 RPU720918:RPU720920 RZQ720918:RZQ720920 SJM720918:SJM720920 STI720918:STI720920 TDE720918:TDE720920 TNA720918:TNA720920 TWW720918:TWW720920 UGS720918:UGS720920 UQO720918:UQO720920 VAK720918:VAK720920 VKG720918:VKG720920 VUC720918:VUC720920 WDY720918:WDY720920 WNU720918:WNU720920 WXQ720918:WXQ720920 BI786454:BI786456 LE786454:LE786456 VA786454:VA786456 AEW786454:AEW786456 AOS786454:AOS786456 AYO786454:AYO786456 BIK786454:BIK786456 BSG786454:BSG786456 CCC786454:CCC786456 CLY786454:CLY786456 CVU786454:CVU786456 DFQ786454:DFQ786456 DPM786454:DPM786456 DZI786454:DZI786456 EJE786454:EJE786456 ETA786454:ETA786456 FCW786454:FCW786456 FMS786454:FMS786456 FWO786454:FWO786456 GGK786454:GGK786456 GQG786454:GQG786456 HAC786454:HAC786456 HJY786454:HJY786456 HTU786454:HTU786456 IDQ786454:IDQ786456 INM786454:INM786456 IXI786454:IXI786456 JHE786454:JHE786456 JRA786454:JRA786456 KAW786454:KAW786456 KKS786454:KKS786456 KUO786454:KUO786456 LEK786454:LEK786456 LOG786454:LOG786456 LYC786454:LYC786456 MHY786454:MHY786456 MRU786454:MRU786456 NBQ786454:NBQ786456 NLM786454:NLM786456 NVI786454:NVI786456 OFE786454:OFE786456 OPA786454:OPA786456 OYW786454:OYW786456 PIS786454:PIS786456 PSO786454:PSO786456 QCK786454:QCK786456 QMG786454:QMG786456 QWC786454:QWC786456 RFY786454:RFY786456 RPU786454:RPU786456 RZQ786454:RZQ786456 SJM786454:SJM786456 STI786454:STI786456 TDE786454:TDE786456 TNA786454:TNA786456 TWW786454:TWW786456 UGS786454:UGS786456 UQO786454:UQO786456 VAK786454:VAK786456 VKG786454:VKG786456 VUC786454:VUC786456 WDY786454:WDY786456 WNU786454:WNU786456 WXQ786454:WXQ786456 BI851990:BI851992 LE851990:LE851992 VA851990:VA851992 AEW851990:AEW851992 AOS851990:AOS851992 AYO851990:AYO851992 BIK851990:BIK851992 BSG851990:BSG851992 CCC851990:CCC851992 CLY851990:CLY851992 CVU851990:CVU851992 DFQ851990:DFQ851992 DPM851990:DPM851992 DZI851990:DZI851992 EJE851990:EJE851992 ETA851990:ETA851992 FCW851990:FCW851992 FMS851990:FMS851992 FWO851990:FWO851992 GGK851990:GGK851992 GQG851990:GQG851992 HAC851990:HAC851992 HJY851990:HJY851992 HTU851990:HTU851992 IDQ851990:IDQ851992 INM851990:INM851992 IXI851990:IXI851992 JHE851990:JHE851992 JRA851990:JRA851992 KAW851990:KAW851992 KKS851990:KKS851992 KUO851990:KUO851992 LEK851990:LEK851992 LOG851990:LOG851992 LYC851990:LYC851992 MHY851990:MHY851992 MRU851990:MRU851992 NBQ851990:NBQ851992 NLM851990:NLM851992 NVI851990:NVI851992 OFE851990:OFE851992 OPA851990:OPA851992 OYW851990:OYW851992 PIS851990:PIS851992 PSO851990:PSO851992 QCK851990:QCK851992 QMG851990:QMG851992 QWC851990:QWC851992 RFY851990:RFY851992 RPU851990:RPU851992 RZQ851990:RZQ851992 SJM851990:SJM851992 STI851990:STI851992 TDE851990:TDE851992 TNA851990:TNA851992 TWW851990:TWW851992 UGS851990:UGS851992 UQO851990:UQO851992 VAK851990:VAK851992 VKG851990:VKG851992 VUC851990:VUC851992 WDY851990:WDY851992 WNU851990:WNU851992 WXQ851990:WXQ851992 BI917526:BI917528 LE917526:LE917528 VA917526:VA917528 AEW917526:AEW917528 AOS917526:AOS917528 AYO917526:AYO917528 BIK917526:BIK917528 BSG917526:BSG917528 CCC917526:CCC917528 CLY917526:CLY917528 CVU917526:CVU917528 DFQ917526:DFQ917528 DPM917526:DPM917528 DZI917526:DZI917528 EJE917526:EJE917528 ETA917526:ETA917528 FCW917526:FCW917528 FMS917526:FMS917528 FWO917526:FWO917528 GGK917526:GGK917528 GQG917526:GQG917528 HAC917526:HAC917528 HJY917526:HJY917528 HTU917526:HTU917528 IDQ917526:IDQ917528 INM917526:INM917528 IXI917526:IXI917528 JHE917526:JHE917528 JRA917526:JRA917528 KAW917526:KAW917528 KKS917526:KKS917528 KUO917526:KUO917528 LEK917526:LEK917528 LOG917526:LOG917528 LYC917526:LYC917528 MHY917526:MHY917528 MRU917526:MRU917528 NBQ917526:NBQ917528 NLM917526:NLM917528 NVI917526:NVI917528 OFE917526:OFE917528 OPA917526:OPA917528 OYW917526:OYW917528 PIS917526:PIS917528 PSO917526:PSO917528 QCK917526:QCK917528 QMG917526:QMG917528 QWC917526:QWC917528 RFY917526:RFY917528 RPU917526:RPU917528 RZQ917526:RZQ917528 SJM917526:SJM917528 STI917526:STI917528 TDE917526:TDE917528 TNA917526:TNA917528 TWW917526:TWW917528 UGS917526:UGS917528 UQO917526:UQO917528 VAK917526:VAK917528 VKG917526:VKG917528 VUC917526:VUC917528 WDY917526:WDY917528 WNU917526:WNU917528 WXQ917526:WXQ917528 BI983062:BI983064 LE983062:LE983064 VA983062:VA983064 AEW983062:AEW983064 AOS983062:AOS983064 AYO983062:AYO983064 BIK983062:BIK983064 BSG983062:BSG983064 CCC983062:CCC983064 CLY983062:CLY983064 CVU983062:CVU983064 DFQ983062:DFQ983064 DPM983062:DPM983064 DZI983062:DZI983064 EJE983062:EJE983064 ETA983062:ETA983064 FCW983062:FCW983064 FMS983062:FMS983064 FWO983062:FWO983064 GGK983062:GGK983064 GQG983062:GQG983064 HAC983062:HAC983064 HJY983062:HJY983064 HTU983062:HTU983064 IDQ983062:IDQ983064 INM983062:INM983064 IXI983062:IXI983064 JHE983062:JHE983064 JRA983062:JRA983064 KAW983062:KAW983064 KKS983062:KKS983064 KUO983062:KUO983064 LEK983062:LEK983064 LOG983062:LOG983064 LYC983062:LYC983064 MHY983062:MHY983064 MRU983062:MRU983064 NBQ983062:NBQ983064 NLM983062:NLM983064 NVI983062:NVI983064 OFE983062:OFE983064 OPA983062:OPA983064 OYW983062:OYW983064 PIS983062:PIS983064 PSO983062:PSO983064 QCK983062:QCK983064 QMG983062:QMG983064 QWC983062:QWC983064 RFY983062:RFY983064 RPU983062:RPU983064 RZQ983062:RZQ983064 SJM983062:SJM983064 STI983062:STI983064 TDE983062:TDE983064 TNA983062:TNA983064 TWW983062:TWW983064 UGS983062:UGS983064 UQO983062:UQO983064 VAK983062:VAK983064 VKG983062:VKG983064 VUC983062:VUC983064 WDY983062:WDY983064 WNU983062:WNU983064 WXQ983062:WXQ983064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BC65563 KY65563 UU65563 AEQ65563 AOM65563 AYI65563 BIE65563 BSA65563 CBW65563 CLS65563 CVO65563 DFK65563 DPG65563 DZC65563 EIY65563 ESU65563 FCQ65563 FMM65563 FWI65563 GGE65563 GQA65563 GZW65563 HJS65563 HTO65563 IDK65563 ING65563 IXC65563 JGY65563 JQU65563 KAQ65563 KKM65563 KUI65563 LEE65563 LOA65563 LXW65563 MHS65563 MRO65563 NBK65563 NLG65563 NVC65563 OEY65563 OOU65563 OYQ65563 PIM65563 PSI65563 QCE65563 QMA65563 QVW65563 RFS65563 RPO65563 RZK65563 SJG65563 STC65563 TCY65563 TMU65563 TWQ65563 UGM65563 UQI65563 VAE65563 VKA65563 VTW65563 WDS65563 WNO65563 WXK65563 BC131099 KY131099 UU131099 AEQ131099 AOM131099 AYI131099 BIE131099 BSA131099 CBW131099 CLS131099 CVO131099 DFK131099 DPG131099 DZC131099 EIY131099 ESU131099 FCQ131099 FMM131099 FWI131099 GGE131099 GQA131099 GZW131099 HJS131099 HTO131099 IDK131099 ING131099 IXC131099 JGY131099 JQU131099 KAQ131099 KKM131099 KUI131099 LEE131099 LOA131099 LXW131099 MHS131099 MRO131099 NBK131099 NLG131099 NVC131099 OEY131099 OOU131099 OYQ131099 PIM131099 PSI131099 QCE131099 QMA131099 QVW131099 RFS131099 RPO131099 RZK131099 SJG131099 STC131099 TCY131099 TMU131099 TWQ131099 UGM131099 UQI131099 VAE131099 VKA131099 VTW131099 WDS131099 WNO131099 WXK131099 BC196635 KY196635 UU196635 AEQ196635 AOM196635 AYI196635 BIE196635 BSA196635 CBW196635 CLS196635 CVO196635 DFK196635 DPG196635 DZC196635 EIY196635 ESU196635 FCQ196635 FMM196635 FWI196635 GGE196635 GQA196635 GZW196635 HJS196635 HTO196635 IDK196635 ING196635 IXC196635 JGY196635 JQU196635 KAQ196635 KKM196635 KUI196635 LEE196635 LOA196635 LXW196635 MHS196635 MRO196635 NBK196635 NLG196635 NVC196635 OEY196635 OOU196635 OYQ196635 PIM196635 PSI196635 QCE196635 QMA196635 QVW196635 RFS196635 RPO196635 RZK196635 SJG196635 STC196635 TCY196635 TMU196635 TWQ196635 UGM196635 UQI196635 VAE196635 VKA196635 VTW196635 WDS196635 WNO196635 WXK196635 BC262171 KY262171 UU262171 AEQ262171 AOM262171 AYI262171 BIE262171 BSA262171 CBW262171 CLS262171 CVO262171 DFK262171 DPG262171 DZC262171 EIY262171 ESU262171 FCQ262171 FMM262171 FWI262171 GGE262171 GQA262171 GZW262171 HJS262171 HTO262171 IDK262171 ING262171 IXC262171 JGY262171 JQU262171 KAQ262171 KKM262171 KUI262171 LEE262171 LOA262171 LXW262171 MHS262171 MRO262171 NBK262171 NLG262171 NVC262171 OEY262171 OOU262171 OYQ262171 PIM262171 PSI262171 QCE262171 QMA262171 QVW262171 RFS262171 RPO262171 RZK262171 SJG262171 STC262171 TCY262171 TMU262171 TWQ262171 UGM262171 UQI262171 VAE262171 VKA262171 VTW262171 WDS262171 WNO262171 WXK262171 BC327707 KY327707 UU327707 AEQ327707 AOM327707 AYI327707 BIE327707 BSA327707 CBW327707 CLS327707 CVO327707 DFK327707 DPG327707 DZC327707 EIY327707 ESU327707 FCQ327707 FMM327707 FWI327707 GGE327707 GQA327707 GZW327707 HJS327707 HTO327707 IDK327707 ING327707 IXC327707 JGY327707 JQU327707 KAQ327707 KKM327707 KUI327707 LEE327707 LOA327707 LXW327707 MHS327707 MRO327707 NBK327707 NLG327707 NVC327707 OEY327707 OOU327707 OYQ327707 PIM327707 PSI327707 QCE327707 QMA327707 QVW327707 RFS327707 RPO327707 RZK327707 SJG327707 STC327707 TCY327707 TMU327707 TWQ327707 UGM327707 UQI327707 VAE327707 VKA327707 VTW327707 WDS327707 WNO327707 WXK327707 BC393243 KY393243 UU393243 AEQ393243 AOM393243 AYI393243 BIE393243 BSA393243 CBW393243 CLS393243 CVO393243 DFK393243 DPG393243 DZC393243 EIY393243 ESU393243 FCQ393243 FMM393243 FWI393243 GGE393243 GQA393243 GZW393243 HJS393243 HTO393243 IDK393243 ING393243 IXC393243 JGY393243 JQU393243 KAQ393243 KKM393243 KUI393243 LEE393243 LOA393243 LXW393243 MHS393243 MRO393243 NBK393243 NLG393243 NVC393243 OEY393243 OOU393243 OYQ393243 PIM393243 PSI393243 QCE393243 QMA393243 QVW393243 RFS393243 RPO393243 RZK393243 SJG393243 STC393243 TCY393243 TMU393243 TWQ393243 UGM393243 UQI393243 VAE393243 VKA393243 VTW393243 WDS393243 WNO393243 WXK393243 BC458779 KY458779 UU458779 AEQ458779 AOM458779 AYI458779 BIE458779 BSA458779 CBW458779 CLS458779 CVO458779 DFK458779 DPG458779 DZC458779 EIY458779 ESU458779 FCQ458779 FMM458779 FWI458779 GGE458779 GQA458779 GZW458779 HJS458779 HTO458779 IDK458779 ING458779 IXC458779 JGY458779 JQU458779 KAQ458779 KKM458779 KUI458779 LEE458779 LOA458779 LXW458779 MHS458779 MRO458779 NBK458779 NLG458779 NVC458779 OEY458779 OOU458779 OYQ458779 PIM458779 PSI458779 QCE458779 QMA458779 QVW458779 RFS458779 RPO458779 RZK458779 SJG458779 STC458779 TCY458779 TMU458779 TWQ458779 UGM458779 UQI458779 VAE458779 VKA458779 VTW458779 WDS458779 WNO458779 WXK458779 BC524315 KY524315 UU524315 AEQ524315 AOM524315 AYI524315 BIE524315 BSA524315 CBW524315 CLS524315 CVO524315 DFK524315 DPG524315 DZC524315 EIY524315 ESU524315 FCQ524315 FMM524315 FWI524315 GGE524315 GQA524315 GZW524315 HJS524315 HTO524315 IDK524315 ING524315 IXC524315 JGY524315 JQU524315 KAQ524315 KKM524315 KUI524315 LEE524315 LOA524315 LXW524315 MHS524315 MRO524315 NBK524315 NLG524315 NVC524315 OEY524315 OOU524315 OYQ524315 PIM524315 PSI524315 QCE524315 QMA524315 QVW524315 RFS524315 RPO524315 RZK524315 SJG524315 STC524315 TCY524315 TMU524315 TWQ524315 UGM524315 UQI524315 VAE524315 VKA524315 VTW524315 WDS524315 WNO524315 WXK524315 BC589851 KY589851 UU589851 AEQ589851 AOM589851 AYI589851 BIE589851 BSA589851 CBW589851 CLS589851 CVO589851 DFK589851 DPG589851 DZC589851 EIY589851 ESU589851 FCQ589851 FMM589851 FWI589851 GGE589851 GQA589851 GZW589851 HJS589851 HTO589851 IDK589851 ING589851 IXC589851 JGY589851 JQU589851 KAQ589851 KKM589851 KUI589851 LEE589851 LOA589851 LXW589851 MHS589851 MRO589851 NBK589851 NLG589851 NVC589851 OEY589851 OOU589851 OYQ589851 PIM589851 PSI589851 QCE589851 QMA589851 QVW589851 RFS589851 RPO589851 RZK589851 SJG589851 STC589851 TCY589851 TMU589851 TWQ589851 UGM589851 UQI589851 VAE589851 VKA589851 VTW589851 WDS589851 WNO589851 WXK589851 BC655387 KY655387 UU655387 AEQ655387 AOM655387 AYI655387 BIE655387 BSA655387 CBW655387 CLS655387 CVO655387 DFK655387 DPG655387 DZC655387 EIY655387 ESU655387 FCQ655387 FMM655387 FWI655387 GGE655387 GQA655387 GZW655387 HJS655387 HTO655387 IDK655387 ING655387 IXC655387 JGY655387 JQU655387 KAQ655387 KKM655387 KUI655387 LEE655387 LOA655387 LXW655387 MHS655387 MRO655387 NBK655387 NLG655387 NVC655387 OEY655387 OOU655387 OYQ655387 PIM655387 PSI655387 QCE655387 QMA655387 QVW655387 RFS655387 RPO655387 RZK655387 SJG655387 STC655387 TCY655387 TMU655387 TWQ655387 UGM655387 UQI655387 VAE655387 VKA655387 VTW655387 WDS655387 WNO655387 WXK655387 BC720923 KY720923 UU720923 AEQ720923 AOM720923 AYI720923 BIE720923 BSA720923 CBW720923 CLS720923 CVO720923 DFK720923 DPG720923 DZC720923 EIY720923 ESU720923 FCQ720923 FMM720923 FWI720923 GGE720923 GQA720923 GZW720923 HJS720923 HTO720923 IDK720923 ING720923 IXC720923 JGY720923 JQU720923 KAQ720923 KKM720923 KUI720923 LEE720923 LOA720923 LXW720923 MHS720923 MRO720923 NBK720923 NLG720923 NVC720923 OEY720923 OOU720923 OYQ720923 PIM720923 PSI720923 QCE720923 QMA720923 QVW720923 RFS720923 RPO720923 RZK720923 SJG720923 STC720923 TCY720923 TMU720923 TWQ720923 UGM720923 UQI720923 VAE720923 VKA720923 VTW720923 WDS720923 WNO720923 WXK720923 BC786459 KY786459 UU786459 AEQ786459 AOM786459 AYI786459 BIE786459 BSA786459 CBW786459 CLS786459 CVO786459 DFK786459 DPG786459 DZC786459 EIY786459 ESU786459 FCQ786459 FMM786459 FWI786459 GGE786459 GQA786459 GZW786459 HJS786459 HTO786459 IDK786459 ING786459 IXC786459 JGY786459 JQU786459 KAQ786459 KKM786459 KUI786459 LEE786459 LOA786459 LXW786459 MHS786459 MRO786459 NBK786459 NLG786459 NVC786459 OEY786459 OOU786459 OYQ786459 PIM786459 PSI786459 QCE786459 QMA786459 QVW786459 RFS786459 RPO786459 RZK786459 SJG786459 STC786459 TCY786459 TMU786459 TWQ786459 UGM786459 UQI786459 VAE786459 VKA786459 VTW786459 WDS786459 WNO786459 WXK786459 BC851995 KY851995 UU851995 AEQ851995 AOM851995 AYI851995 BIE851995 BSA851995 CBW851995 CLS851995 CVO851995 DFK851995 DPG851995 DZC851995 EIY851995 ESU851995 FCQ851995 FMM851995 FWI851995 GGE851995 GQA851995 GZW851995 HJS851995 HTO851995 IDK851995 ING851995 IXC851995 JGY851995 JQU851995 KAQ851995 KKM851995 KUI851995 LEE851995 LOA851995 LXW851995 MHS851995 MRO851995 NBK851995 NLG851995 NVC851995 OEY851995 OOU851995 OYQ851995 PIM851995 PSI851995 QCE851995 QMA851995 QVW851995 RFS851995 RPO851995 RZK851995 SJG851995 STC851995 TCY851995 TMU851995 TWQ851995 UGM851995 UQI851995 VAE851995 VKA851995 VTW851995 WDS851995 WNO851995 WXK851995 BC917531 KY917531 UU917531 AEQ917531 AOM917531 AYI917531 BIE917531 BSA917531 CBW917531 CLS917531 CVO917531 DFK917531 DPG917531 DZC917531 EIY917531 ESU917531 FCQ917531 FMM917531 FWI917531 GGE917531 GQA917531 GZW917531 HJS917531 HTO917531 IDK917531 ING917531 IXC917531 JGY917531 JQU917531 KAQ917531 KKM917531 KUI917531 LEE917531 LOA917531 LXW917531 MHS917531 MRO917531 NBK917531 NLG917531 NVC917531 OEY917531 OOU917531 OYQ917531 PIM917531 PSI917531 QCE917531 QMA917531 QVW917531 RFS917531 RPO917531 RZK917531 SJG917531 STC917531 TCY917531 TMU917531 TWQ917531 UGM917531 UQI917531 VAE917531 VKA917531 VTW917531 WDS917531 WNO917531 WXK917531 BC983067 KY983067 UU983067 AEQ983067 AOM983067 AYI983067 BIE983067 BSA983067 CBW983067 CLS983067 CVO983067 DFK983067 DPG983067 DZC983067 EIY983067 ESU983067 FCQ983067 FMM983067 FWI983067 GGE983067 GQA983067 GZW983067 HJS983067 HTO983067 IDK983067 ING983067 IXC983067 JGY983067 JQU983067 KAQ983067 KKM983067 KUI983067 LEE983067 LOA983067 LXW983067 MHS983067 MRO983067 NBK983067 NLG983067 NVC983067 OEY983067 OOU983067 OYQ983067 PIM983067 PSI983067 QCE983067 QMA983067 QVW983067 RFS983067 RPO983067 RZK983067 SJG983067 STC983067 TCY983067 TMU983067 TWQ983067 UGM983067 UQI983067 VAE983067 VKA983067 VTW983067 WDS983067 WNO983067 WXK983067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BP65552 LL65552 VH65552 AFD65552 AOZ65552 AYV65552 BIR65552 BSN65552 CCJ65552 CMF65552 CWB65552 DFX65552 DPT65552 DZP65552 EJL65552 ETH65552 FDD65552 FMZ65552 FWV65552 GGR65552 GQN65552 HAJ65552 HKF65552 HUB65552 IDX65552 INT65552 IXP65552 JHL65552 JRH65552 KBD65552 KKZ65552 KUV65552 LER65552 LON65552 LYJ65552 MIF65552 MSB65552 NBX65552 NLT65552 NVP65552 OFL65552 OPH65552 OZD65552 PIZ65552 PSV65552 QCR65552 QMN65552 QWJ65552 RGF65552 RQB65552 RZX65552 SJT65552 STP65552 TDL65552 TNH65552 TXD65552 UGZ65552 UQV65552 VAR65552 VKN65552 VUJ65552 WEF65552 WOB65552 WXX65552 BP131088 LL131088 VH131088 AFD131088 AOZ131088 AYV131088 BIR131088 BSN131088 CCJ131088 CMF131088 CWB131088 DFX131088 DPT131088 DZP131088 EJL131088 ETH131088 FDD131088 FMZ131088 FWV131088 GGR131088 GQN131088 HAJ131088 HKF131088 HUB131088 IDX131088 INT131088 IXP131088 JHL131088 JRH131088 KBD131088 KKZ131088 KUV131088 LER131088 LON131088 LYJ131088 MIF131088 MSB131088 NBX131088 NLT131088 NVP131088 OFL131088 OPH131088 OZD131088 PIZ131088 PSV131088 QCR131088 QMN131088 QWJ131088 RGF131088 RQB131088 RZX131088 SJT131088 STP131088 TDL131088 TNH131088 TXD131088 UGZ131088 UQV131088 VAR131088 VKN131088 VUJ131088 WEF131088 WOB131088 WXX131088 BP196624 LL196624 VH196624 AFD196624 AOZ196624 AYV196624 BIR196624 BSN196624 CCJ196624 CMF196624 CWB196624 DFX196624 DPT196624 DZP196624 EJL196624 ETH196624 FDD196624 FMZ196624 FWV196624 GGR196624 GQN196624 HAJ196624 HKF196624 HUB196624 IDX196624 INT196624 IXP196624 JHL196624 JRH196624 KBD196624 KKZ196624 KUV196624 LER196624 LON196624 LYJ196624 MIF196624 MSB196624 NBX196624 NLT196624 NVP196624 OFL196624 OPH196624 OZD196624 PIZ196624 PSV196624 QCR196624 QMN196624 QWJ196624 RGF196624 RQB196624 RZX196624 SJT196624 STP196624 TDL196624 TNH196624 TXD196624 UGZ196624 UQV196624 VAR196624 VKN196624 VUJ196624 WEF196624 WOB196624 WXX196624 BP262160 LL262160 VH262160 AFD262160 AOZ262160 AYV262160 BIR262160 BSN262160 CCJ262160 CMF262160 CWB262160 DFX262160 DPT262160 DZP262160 EJL262160 ETH262160 FDD262160 FMZ262160 FWV262160 GGR262160 GQN262160 HAJ262160 HKF262160 HUB262160 IDX262160 INT262160 IXP262160 JHL262160 JRH262160 KBD262160 KKZ262160 KUV262160 LER262160 LON262160 LYJ262160 MIF262160 MSB262160 NBX262160 NLT262160 NVP262160 OFL262160 OPH262160 OZD262160 PIZ262160 PSV262160 QCR262160 QMN262160 QWJ262160 RGF262160 RQB262160 RZX262160 SJT262160 STP262160 TDL262160 TNH262160 TXD262160 UGZ262160 UQV262160 VAR262160 VKN262160 VUJ262160 WEF262160 WOB262160 WXX262160 BP327696 LL327696 VH327696 AFD327696 AOZ327696 AYV327696 BIR327696 BSN327696 CCJ327696 CMF327696 CWB327696 DFX327696 DPT327696 DZP327696 EJL327696 ETH327696 FDD327696 FMZ327696 FWV327696 GGR327696 GQN327696 HAJ327696 HKF327696 HUB327696 IDX327696 INT327696 IXP327696 JHL327696 JRH327696 KBD327696 KKZ327696 KUV327696 LER327696 LON327696 LYJ327696 MIF327696 MSB327696 NBX327696 NLT327696 NVP327696 OFL327696 OPH327696 OZD327696 PIZ327696 PSV327696 QCR327696 QMN327696 QWJ327696 RGF327696 RQB327696 RZX327696 SJT327696 STP327696 TDL327696 TNH327696 TXD327696 UGZ327696 UQV327696 VAR327696 VKN327696 VUJ327696 WEF327696 WOB327696 WXX327696 BP393232 LL393232 VH393232 AFD393232 AOZ393232 AYV393232 BIR393232 BSN393232 CCJ393232 CMF393232 CWB393232 DFX393232 DPT393232 DZP393232 EJL393232 ETH393232 FDD393232 FMZ393232 FWV393232 GGR393232 GQN393232 HAJ393232 HKF393232 HUB393232 IDX393232 INT393232 IXP393232 JHL393232 JRH393232 KBD393232 KKZ393232 KUV393232 LER393232 LON393232 LYJ393232 MIF393232 MSB393232 NBX393232 NLT393232 NVP393232 OFL393232 OPH393232 OZD393232 PIZ393232 PSV393232 QCR393232 QMN393232 QWJ393232 RGF393232 RQB393232 RZX393232 SJT393232 STP393232 TDL393232 TNH393232 TXD393232 UGZ393232 UQV393232 VAR393232 VKN393232 VUJ393232 WEF393232 WOB393232 WXX393232 BP458768 LL458768 VH458768 AFD458768 AOZ458768 AYV458768 BIR458768 BSN458768 CCJ458768 CMF458768 CWB458768 DFX458768 DPT458768 DZP458768 EJL458768 ETH458768 FDD458768 FMZ458768 FWV458768 GGR458768 GQN458768 HAJ458768 HKF458768 HUB458768 IDX458768 INT458768 IXP458768 JHL458768 JRH458768 KBD458768 KKZ458768 KUV458768 LER458768 LON458768 LYJ458768 MIF458768 MSB458768 NBX458768 NLT458768 NVP458768 OFL458768 OPH458768 OZD458768 PIZ458768 PSV458768 QCR458768 QMN458768 QWJ458768 RGF458768 RQB458768 RZX458768 SJT458768 STP458768 TDL458768 TNH458768 TXD458768 UGZ458768 UQV458768 VAR458768 VKN458768 VUJ458768 WEF458768 WOB458768 WXX458768 BP524304 LL524304 VH524304 AFD524304 AOZ524304 AYV524304 BIR524304 BSN524304 CCJ524304 CMF524304 CWB524304 DFX524304 DPT524304 DZP524304 EJL524304 ETH524304 FDD524304 FMZ524304 FWV524304 GGR524304 GQN524304 HAJ524304 HKF524304 HUB524304 IDX524304 INT524304 IXP524304 JHL524304 JRH524304 KBD524304 KKZ524304 KUV524304 LER524304 LON524304 LYJ524304 MIF524304 MSB524304 NBX524304 NLT524304 NVP524304 OFL524304 OPH524304 OZD524304 PIZ524304 PSV524304 QCR524304 QMN524304 QWJ524304 RGF524304 RQB524304 RZX524304 SJT524304 STP524304 TDL524304 TNH524304 TXD524304 UGZ524304 UQV524304 VAR524304 VKN524304 VUJ524304 WEF524304 WOB524304 WXX524304 BP589840 LL589840 VH589840 AFD589840 AOZ589840 AYV589840 BIR589840 BSN589840 CCJ589840 CMF589840 CWB589840 DFX589840 DPT589840 DZP589840 EJL589840 ETH589840 FDD589840 FMZ589840 FWV589840 GGR589840 GQN589840 HAJ589840 HKF589840 HUB589840 IDX589840 INT589840 IXP589840 JHL589840 JRH589840 KBD589840 KKZ589840 KUV589840 LER589840 LON589840 LYJ589840 MIF589840 MSB589840 NBX589840 NLT589840 NVP589840 OFL589840 OPH589840 OZD589840 PIZ589840 PSV589840 QCR589840 QMN589840 QWJ589840 RGF589840 RQB589840 RZX589840 SJT589840 STP589840 TDL589840 TNH589840 TXD589840 UGZ589840 UQV589840 VAR589840 VKN589840 VUJ589840 WEF589840 WOB589840 WXX589840 BP655376 LL655376 VH655376 AFD655376 AOZ655376 AYV655376 BIR655376 BSN655376 CCJ655376 CMF655376 CWB655376 DFX655376 DPT655376 DZP655376 EJL655376 ETH655376 FDD655376 FMZ655376 FWV655376 GGR655376 GQN655376 HAJ655376 HKF655376 HUB655376 IDX655376 INT655376 IXP655376 JHL655376 JRH655376 KBD655376 KKZ655376 KUV655376 LER655376 LON655376 LYJ655376 MIF655376 MSB655376 NBX655376 NLT655376 NVP655376 OFL655376 OPH655376 OZD655376 PIZ655376 PSV655376 QCR655376 QMN655376 QWJ655376 RGF655376 RQB655376 RZX655376 SJT655376 STP655376 TDL655376 TNH655376 TXD655376 UGZ655376 UQV655376 VAR655376 VKN655376 VUJ655376 WEF655376 WOB655376 WXX655376 BP720912 LL720912 VH720912 AFD720912 AOZ720912 AYV720912 BIR720912 BSN720912 CCJ720912 CMF720912 CWB720912 DFX720912 DPT720912 DZP720912 EJL720912 ETH720912 FDD720912 FMZ720912 FWV720912 GGR720912 GQN720912 HAJ720912 HKF720912 HUB720912 IDX720912 INT720912 IXP720912 JHL720912 JRH720912 KBD720912 KKZ720912 KUV720912 LER720912 LON720912 LYJ720912 MIF720912 MSB720912 NBX720912 NLT720912 NVP720912 OFL720912 OPH720912 OZD720912 PIZ720912 PSV720912 QCR720912 QMN720912 QWJ720912 RGF720912 RQB720912 RZX720912 SJT720912 STP720912 TDL720912 TNH720912 TXD720912 UGZ720912 UQV720912 VAR720912 VKN720912 VUJ720912 WEF720912 WOB720912 WXX720912 BP786448 LL786448 VH786448 AFD786448 AOZ786448 AYV786448 BIR786448 BSN786448 CCJ786448 CMF786448 CWB786448 DFX786448 DPT786448 DZP786448 EJL786448 ETH786448 FDD786448 FMZ786448 FWV786448 GGR786448 GQN786448 HAJ786448 HKF786448 HUB786448 IDX786448 INT786448 IXP786448 JHL786448 JRH786448 KBD786448 KKZ786448 KUV786448 LER786448 LON786448 LYJ786448 MIF786448 MSB786448 NBX786448 NLT786448 NVP786448 OFL786448 OPH786448 OZD786448 PIZ786448 PSV786448 QCR786448 QMN786448 QWJ786448 RGF786448 RQB786448 RZX786448 SJT786448 STP786448 TDL786448 TNH786448 TXD786448 UGZ786448 UQV786448 VAR786448 VKN786448 VUJ786448 WEF786448 WOB786448 WXX786448 BP851984 LL851984 VH851984 AFD851984 AOZ851984 AYV851984 BIR851984 BSN851984 CCJ851984 CMF851984 CWB851984 DFX851984 DPT851984 DZP851984 EJL851984 ETH851984 FDD851984 FMZ851984 FWV851984 GGR851984 GQN851984 HAJ851984 HKF851984 HUB851984 IDX851984 INT851984 IXP851984 JHL851984 JRH851984 KBD851984 KKZ851984 KUV851984 LER851984 LON851984 LYJ851984 MIF851984 MSB851984 NBX851984 NLT851984 NVP851984 OFL851984 OPH851984 OZD851984 PIZ851984 PSV851984 QCR851984 QMN851984 QWJ851984 RGF851984 RQB851984 RZX851984 SJT851984 STP851984 TDL851984 TNH851984 TXD851984 UGZ851984 UQV851984 VAR851984 VKN851984 VUJ851984 WEF851984 WOB851984 WXX851984 BP917520 LL917520 VH917520 AFD917520 AOZ917520 AYV917520 BIR917520 BSN917520 CCJ917520 CMF917520 CWB917520 DFX917520 DPT917520 DZP917520 EJL917520 ETH917520 FDD917520 FMZ917520 FWV917520 GGR917520 GQN917520 HAJ917520 HKF917520 HUB917520 IDX917520 INT917520 IXP917520 JHL917520 JRH917520 KBD917520 KKZ917520 KUV917520 LER917520 LON917520 LYJ917520 MIF917520 MSB917520 NBX917520 NLT917520 NVP917520 OFL917520 OPH917520 OZD917520 PIZ917520 PSV917520 QCR917520 QMN917520 QWJ917520 RGF917520 RQB917520 RZX917520 SJT917520 STP917520 TDL917520 TNH917520 TXD917520 UGZ917520 UQV917520 VAR917520 VKN917520 VUJ917520 WEF917520 WOB917520 WXX917520 BP983056 LL983056 VH983056 AFD983056 AOZ983056 AYV983056 BIR983056 BSN983056 CCJ983056 CMF983056 CWB983056 DFX983056 DPT983056 DZP983056 EJL983056 ETH983056 FDD983056 FMZ983056 FWV983056 GGR983056 GQN983056 HAJ983056 HKF983056 HUB983056 IDX983056 INT983056 IXP983056 JHL983056 JRH983056 KBD983056 KKZ983056 KUV983056 LER983056 LON983056 LYJ983056 MIF983056 MSB983056 NBX983056 NLT983056 NVP983056 OFL983056 OPH983056 OZD983056 PIZ983056 PSV983056 QCR983056 QMN983056 QWJ983056 RGF983056 RQB983056 RZX983056 SJT983056 STP983056 TDL983056 TNH983056 TXD983056 UGZ983056 UQV983056 VAR983056 VKN983056 VUJ983056 WEF983056 WOB983056 WXX983056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AO65552 KK65552 UG65552 AEC65552 ANY65552 AXU65552 BHQ65552 BRM65552 CBI65552 CLE65552 CVA65552 DEW65552 DOS65552 DYO65552 EIK65552 ESG65552 FCC65552 FLY65552 FVU65552 GFQ65552 GPM65552 GZI65552 HJE65552 HTA65552 ICW65552 IMS65552 IWO65552 JGK65552 JQG65552 KAC65552 KJY65552 KTU65552 LDQ65552 LNM65552 LXI65552 MHE65552 MRA65552 NAW65552 NKS65552 NUO65552 OEK65552 OOG65552 OYC65552 PHY65552 PRU65552 QBQ65552 QLM65552 QVI65552 RFE65552 RPA65552 RYW65552 SIS65552 SSO65552 TCK65552 TMG65552 TWC65552 UFY65552 UPU65552 UZQ65552 VJM65552 VTI65552 WDE65552 WNA65552 WWW65552 AO131088 KK131088 UG131088 AEC131088 ANY131088 AXU131088 BHQ131088 BRM131088 CBI131088 CLE131088 CVA131088 DEW131088 DOS131088 DYO131088 EIK131088 ESG131088 FCC131088 FLY131088 FVU131088 GFQ131088 GPM131088 GZI131088 HJE131088 HTA131088 ICW131088 IMS131088 IWO131088 JGK131088 JQG131088 KAC131088 KJY131088 KTU131088 LDQ131088 LNM131088 LXI131088 MHE131088 MRA131088 NAW131088 NKS131088 NUO131088 OEK131088 OOG131088 OYC131088 PHY131088 PRU131088 QBQ131088 QLM131088 QVI131088 RFE131088 RPA131088 RYW131088 SIS131088 SSO131088 TCK131088 TMG131088 TWC131088 UFY131088 UPU131088 UZQ131088 VJM131088 VTI131088 WDE131088 WNA131088 WWW131088 AO196624 KK196624 UG196624 AEC196624 ANY196624 AXU196624 BHQ196624 BRM196624 CBI196624 CLE196624 CVA196624 DEW196624 DOS196624 DYO196624 EIK196624 ESG196624 FCC196624 FLY196624 FVU196624 GFQ196624 GPM196624 GZI196624 HJE196624 HTA196624 ICW196624 IMS196624 IWO196624 JGK196624 JQG196624 KAC196624 KJY196624 KTU196624 LDQ196624 LNM196624 LXI196624 MHE196624 MRA196624 NAW196624 NKS196624 NUO196624 OEK196624 OOG196624 OYC196624 PHY196624 PRU196624 QBQ196624 QLM196624 QVI196624 RFE196624 RPA196624 RYW196624 SIS196624 SSO196624 TCK196624 TMG196624 TWC196624 UFY196624 UPU196624 UZQ196624 VJM196624 VTI196624 WDE196624 WNA196624 WWW196624 AO262160 KK262160 UG262160 AEC262160 ANY262160 AXU262160 BHQ262160 BRM262160 CBI262160 CLE262160 CVA262160 DEW262160 DOS262160 DYO262160 EIK262160 ESG262160 FCC262160 FLY262160 FVU262160 GFQ262160 GPM262160 GZI262160 HJE262160 HTA262160 ICW262160 IMS262160 IWO262160 JGK262160 JQG262160 KAC262160 KJY262160 KTU262160 LDQ262160 LNM262160 LXI262160 MHE262160 MRA262160 NAW262160 NKS262160 NUO262160 OEK262160 OOG262160 OYC262160 PHY262160 PRU262160 QBQ262160 QLM262160 QVI262160 RFE262160 RPA262160 RYW262160 SIS262160 SSO262160 TCK262160 TMG262160 TWC262160 UFY262160 UPU262160 UZQ262160 VJM262160 VTI262160 WDE262160 WNA262160 WWW262160 AO327696 KK327696 UG327696 AEC327696 ANY327696 AXU327696 BHQ327696 BRM327696 CBI327696 CLE327696 CVA327696 DEW327696 DOS327696 DYO327696 EIK327696 ESG327696 FCC327696 FLY327696 FVU327696 GFQ327696 GPM327696 GZI327696 HJE327696 HTA327696 ICW327696 IMS327696 IWO327696 JGK327696 JQG327696 KAC327696 KJY327696 KTU327696 LDQ327696 LNM327696 LXI327696 MHE327696 MRA327696 NAW327696 NKS327696 NUO327696 OEK327696 OOG327696 OYC327696 PHY327696 PRU327696 QBQ327696 QLM327696 QVI327696 RFE327696 RPA327696 RYW327696 SIS327696 SSO327696 TCK327696 TMG327696 TWC327696 UFY327696 UPU327696 UZQ327696 VJM327696 VTI327696 WDE327696 WNA327696 WWW327696 AO393232 KK393232 UG393232 AEC393232 ANY393232 AXU393232 BHQ393232 BRM393232 CBI393232 CLE393232 CVA393232 DEW393232 DOS393232 DYO393232 EIK393232 ESG393232 FCC393232 FLY393232 FVU393232 GFQ393232 GPM393232 GZI393232 HJE393232 HTA393232 ICW393232 IMS393232 IWO393232 JGK393232 JQG393232 KAC393232 KJY393232 KTU393232 LDQ393232 LNM393232 LXI393232 MHE393232 MRA393232 NAW393232 NKS393232 NUO393232 OEK393232 OOG393232 OYC393232 PHY393232 PRU393232 QBQ393232 QLM393232 QVI393232 RFE393232 RPA393232 RYW393232 SIS393232 SSO393232 TCK393232 TMG393232 TWC393232 UFY393232 UPU393232 UZQ393232 VJM393232 VTI393232 WDE393232 WNA393232 WWW393232 AO458768 KK458768 UG458768 AEC458768 ANY458768 AXU458768 BHQ458768 BRM458768 CBI458768 CLE458768 CVA458768 DEW458768 DOS458768 DYO458768 EIK458768 ESG458768 FCC458768 FLY458768 FVU458768 GFQ458768 GPM458768 GZI458768 HJE458768 HTA458768 ICW458768 IMS458768 IWO458768 JGK458768 JQG458768 KAC458768 KJY458768 KTU458768 LDQ458768 LNM458768 LXI458768 MHE458768 MRA458768 NAW458768 NKS458768 NUO458768 OEK458768 OOG458768 OYC458768 PHY458768 PRU458768 QBQ458768 QLM458768 QVI458768 RFE458768 RPA458768 RYW458768 SIS458768 SSO458768 TCK458768 TMG458768 TWC458768 UFY458768 UPU458768 UZQ458768 VJM458768 VTI458768 WDE458768 WNA458768 WWW458768 AO524304 KK524304 UG524304 AEC524304 ANY524304 AXU524304 BHQ524304 BRM524304 CBI524304 CLE524304 CVA524304 DEW524304 DOS524304 DYO524304 EIK524304 ESG524304 FCC524304 FLY524304 FVU524304 GFQ524304 GPM524304 GZI524304 HJE524304 HTA524304 ICW524304 IMS524304 IWO524304 JGK524304 JQG524304 KAC524304 KJY524304 KTU524304 LDQ524304 LNM524304 LXI524304 MHE524304 MRA524304 NAW524304 NKS524304 NUO524304 OEK524304 OOG524304 OYC524304 PHY524304 PRU524304 QBQ524304 QLM524304 QVI524304 RFE524304 RPA524304 RYW524304 SIS524304 SSO524304 TCK524304 TMG524304 TWC524304 UFY524304 UPU524304 UZQ524304 VJM524304 VTI524304 WDE524304 WNA524304 WWW524304 AO589840 KK589840 UG589840 AEC589840 ANY589840 AXU589840 BHQ589840 BRM589840 CBI589840 CLE589840 CVA589840 DEW589840 DOS589840 DYO589840 EIK589840 ESG589840 FCC589840 FLY589840 FVU589840 GFQ589840 GPM589840 GZI589840 HJE589840 HTA589840 ICW589840 IMS589840 IWO589840 JGK589840 JQG589840 KAC589840 KJY589840 KTU589840 LDQ589840 LNM589840 LXI589840 MHE589840 MRA589840 NAW589840 NKS589840 NUO589840 OEK589840 OOG589840 OYC589840 PHY589840 PRU589840 QBQ589840 QLM589840 QVI589840 RFE589840 RPA589840 RYW589840 SIS589840 SSO589840 TCK589840 TMG589840 TWC589840 UFY589840 UPU589840 UZQ589840 VJM589840 VTI589840 WDE589840 WNA589840 WWW589840 AO655376 KK655376 UG655376 AEC655376 ANY655376 AXU655376 BHQ655376 BRM655376 CBI655376 CLE655376 CVA655376 DEW655376 DOS655376 DYO655376 EIK655376 ESG655376 FCC655376 FLY655376 FVU655376 GFQ655376 GPM655376 GZI655376 HJE655376 HTA655376 ICW655376 IMS655376 IWO655376 JGK655376 JQG655376 KAC655376 KJY655376 KTU655376 LDQ655376 LNM655376 LXI655376 MHE655376 MRA655376 NAW655376 NKS655376 NUO655376 OEK655376 OOG655376 OYC655376 PHY655376 PRU655376 QBQ655376 QLM655376 QVI655376 RFE655376 RPA655376 RYW655376 SIS655376 SSO655376 TCK655376 TMG655376 TWC655376 UFY655376 UPU655376 UZQ655376 VJM655376 VTI655376 WDE655376 WNA655376 WWW655376 AO720912 KK720912 UG720912 AEC720912 ANY720912 AXU720912 BHQ720912 BRM720912 CBI720912 CLE720912 CVA720912 DEW720912 DOS720912 DYO720912 EIK720912 ESG720912 FCC720912 FLY720912 FVU720912 GFQ720912 GPM720912 GZI720912 HJE720912 HTA720912 ICW720912 IMS720912 IWO720912 JGK720912 JQG720912 KAC720912 KJY720912 KTU720912 LDQ720912 LNM720912 LXI720912 MHE720912 MRA720912 NAW720912 NKS720912 NUO720912 OEK720912 OOG720912 OYC720912 PHY720912 PRU720912 QBQ720912 QLM720912 QVI720912 RFE720912 RPA720912 RYW720912 SIS720912 SSO720912 TCK720912 TMG720912 TWC720912 UFY720912 UPU720912 UZQ720912 VJM720912 VTI720912 WDE720912 WNA720912 WWW720912 AO786448 KK786448 UG786448 AEC786448 ANY786448 AXU786448 BHQ786448 BRM786448 CBI786448 CLE786448 CVA786448 DEW786448 DOS786448 DYO786448 EIK786448 ESG786448 FCC786448 FLY786448 FVU786448 GFQ786448 GPM786448 GZI786448 HJE786448 HTA786448 ICW786448 IMS786448 IWO786448 JGK786448 JQG786448 KAC786448 KJY786448 KTU786448 LDQ786448 LNM786448 LXI786448 MHE786448 MRA786448 NAW786448 NKS786448 NUO786448 OEK786448 OOG786448 OYC786448 PHY786448 PRU786448 QBQ786448 QLM786448 QVI786448 RFE786448 RPA786448 RYW786448 SIS786448 SSO786448 TCK786448 TMG786448 TWC786448 UFY786448 UPU786448 UZQ786448 VJM786448 VTI786448 WDE786448 WNA786448 WWW786448 AO851984 KK851984 UG851984 AEC851984 ANY851984 AXU851984 BHQ851984 BRM851984 CBI851984 CLE851984 CVA851984 DEW851984 DOS851984 DYO851984 EIK851984 ESG851984 FCC851984 FLY851984 FVU851984 GFQ851984 GPM851984 GZI851984 HJE851984 HTA851984 ICW851984 IMS851984 IWO851984 JGK851984 JQG851984 KAC851984 KJY851984 KTU851984 LDQ851984 LNM851984 LXI851984 MHE851984 MRA851984 NAW851984 NKS851984 NUO851984 OEK851984 OOG851984 OYC851984 PHY851984 PRU851984 QBQ851984 QLM851984 QVI851984 RFE851984 RPA851984 RYW851984 SIS851984 SSO851984 TCK851984 TMG851984 TWC851984 UFY851984 UPU851984 UZQ851984 VJM851984 VTI851984 WDE851984 WNA851984 WWW851984 AO917520 KK917520 UG917520 AEC917520 ANY917520 AXU917520 BHQ917520 BRM917520 CBI917520 CLE917520 CVA917520 DEW917520 DOS917520 DYO917520 EIK917520 ESG917520 FCC917520 FLY917520 FVU917520 GFQ917520 GPM917520 GZI917520 HJE917520 HTA917520 ICW917520 IMS917520 IWO917520 JGK917520 JQG917520 KAC917520 KJY917520 KTU917520 LDQ917520 LNM917520 LXI917520 MHE917520 MRA917520 NAW917520 NKS917520 NUO917520 OEK917520 OOG917520 OYC917520 PHY917520 PRU917520 QBQ917520 QLM917520 QVI917520 RFE917520 RPA917520 RYW917520 SIS917520 SSO917520 TCK917520 TMG917520 TWC917520 UFY917520 UPU917520 UZQ917520 VJM917520 VTI917520 WDE917520 WNA917520 WWW917520 AO983056 KK983056 UG983056 AEC983056 ANY983056 AXU983056 BHQ983056 BRM983056 CBI983056 CLE983056 CVA983056 DEW983056 DOS983056 DYO983056 EIK983056 ESG983056 FCC983056 FLY983056 FVU983056 GFQ983056 GPM983056 GZI983056 HJE983056 HTA983056 ICW983056 IMS983056 IWO983056 JGK983056 JQG983056 KAC983056 KJY983056 KTU983056 LDQ983056 LNM983056 LXI983056 MHE983056 MRA983056 NAW983056 NKS983056 NUO983056 OEK983056 OOG983056 OYC983056 PHY983056 PRU983056 QBQ983056 QLM983056 QVI983056 RFE983056 RPA983056 RYW983056 SIS983056 SSO983056 TCK983056 TMG983056 TWC983056 UFY983056 UPU983056 UZQ983056 VJM983056 VTI983056 WDE983056 WNA983056 WWW983056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BG65552 LC65552 UY65552 AEU65552 AOQ65552 AYM65552 BII65552 BSE65552 CCA65552 CLW65552 CVS65552 DFO65552 DPK65552 DZG65552 EJC65552 ESY65552 FCU65552 FMQ65552 FWM65552 GGI65552 GQE65552 HAA65552 HJW65552 HTS65552 IDO65552 INK65552 IXG65552 JHC65552 JQY65552 KAU65552 KKQ65552 KUM65552 LEI65552 LOE65552 LYA65552 MHW65552 MRS65552 NBO65552 NLK65552 NVG65552 OFC65552 OOY65552 OYU65552 PIQ65552 PSM65552 QCI65552 QME65552 QWA65552 RFW65552 RPS65552 RZO65552 SJK65552 STG65552 TDC65552 TMY65552 TWU65552 UGQ65552 UQM65552 VAI65552 VKE65552 VUA65552 WDW65552 WNS65552 WXO65552 BG131088 LC131088 UY131088 AEU131088 AOQ131088 AYM131088 BII131088 BSE131088 CCA131088 CLW131088 CVS131088 DFO131088 DPK131088 DZG131088 EJC131088 ESY131088 FCU131088 FMQ131088 FWM131088 GGI131088 GQE131088 HAA131088 HJW131088 HTS131088 IDO131088 INK131088 IXG131088 JHC131088 JQY131088 KAU131088 KKQ131088 KUM131088 LEI131088 LOE131088 LYA131088 MHW131088 MRS131088 NBO131088 NLK131088 NVG131088 OFC131088 OOY131088 OYU131088 PIQ131088 PSM131088 QCI131088 QME131088 QWA131088 RFW131088 RPS131088 RZO131088 SJK131088 STG131088 TDC131088 TMY131088 TWU131088 UGQ131088 UQM131088 VAI131088 VKE131088 VUA131088 WDW131088 WNS131088 WXO131088 BG196624 LC196624 UY196624 AEU196624 AOQ196624 AYM196624 BII196624 BSE196624 CCA196624 CLW196624 CVS196624 DFO196624 DPK196624 DZG196624 EJC196624 ESY196624 FCU196624 FMQ196624 FWM196624 GGI196624 GQE196624 HAA196624 HJW196624 HTS196624 IDO196624 INK196624 IXG196624 JHC196624 JQY196624 KAU196624 KKQ196624 KUM196624 LEI196624 LOE196624 LYA196624 MHW196624 MRS196624 NBO196624 NLK196624 NVG196624 OFC196624 OOY196624 OYU196624 PIQ196624 PSM196624 QCI196624 QME196624 QWA196624 RFW196624 RPS196624 RZO196624 SJK196624 STG196624 TDC196624 TMY196624 TWU196624 UGQ196624 UQM196624 VAI196624 VKE196624 VUA196624 WDW196624 WNS196624 WXO196624 BG262160 LC262160 UY262160 AEU262160 AOQ262160 AYM262160 BII262160 BSE262160 CCA262160 CLW262160 CVS262160 DFO262160 DPK262160 DZG262160 EJC262160 ESY262160 FCU262160 FMQ262160 FWM262160 GGI262160 GQE262160 HAA262160 HJW262160 HTS262160 IDO262160 INK262160 IXG262160 JHC262160 JQY262160 KAU262160 KKQ262160 KUM262160 LEI262160 LOE262160 LYA262160 MHW262160 MRS262160 NBO262160 NLK262160 NVG262160 OFC262160 OOY262160 OYU262160 PIQ262160 PSM262160 QCI262160 QME262160 QWA262160 RFW262160 RPS262160 RZO262160 SJK262160 STG262160 TDC262160 TMY262160 TWU262160 UGQ262160 UQM262160 VAI262160 VKE262160 VUA262160 WDW262160 WNS262160 WXO262160 BG327696 LC327696 UY327696 AEU327696 AOQ327696 AYM327696 BII327696 BSE327696 CCA327696 CLW327696 CVS327696 DFO327696 DPK327696 DZG327696 EJC327696 ESY327696 FCU327696 FMQ327696 FWM327696 GGI327696 GQE327696 HAA327696 HJW327696 HTS327696 IDO327696 INK327696 IXG327696 JHC327696 JQY327696 KAU327696 KKQ327696 KUM327696 LEI327696 LOE327696 LYA327696 MHW327696 MRS327696 NBO327696 NLK327696 NVG327696 OFC327696 OOY327696 OYU327696 PIQ327696 PSM327696 QCI327696 QME327696 QWA327696 RFW327696 RPS327696 RZO327696 SJK327696 STG327696 TDC327696 TMY327696 TWU327696 UGQ327696 UQM327696 VAI327696 VKE327696 VUA327696 WDW327696 WNS327696 WXO327696 BG393232 LC393232 UY393232 AEU393232 AOQ393232 AYM393232 BII393232 BSE393232 CCA393232 CLW393232 CVS393232 DFO393232 DPK393232 DZG393232 EJC393232 ESY393232 FCU393232 FMQ393232 FWM393232 GGI393232 GQE393232 HAA393232 HJW393232 HTS393232 IDO393232 INK393232 IXG393232 JHC393232 JQY393232 KAU393232 KKQ393232 KUM393232 LEI393232 LOE393232 LYA393232 MHW393232 MRS393232 NBO393232 NLK393232 NVG393232 OFC393232 OOY393232 OYU393232 PIQ393232 PSM393232 QCI393232 QME393232 QWA393232 RFW393232 RPS393232 RZO393232 SJK393232 STG393232 TDC393232 TMY393232 TWU393232 UGQ393232 UQM393232 VAI393232 VKE393232 VUA393232 WDW393232 WNS393232 WXO393232 BG458768 LC458768 UY458768 AEU458768 AOQ458768 AYM458768 BII458768 BSE458768 CCA458768 CLW458768 CVS458768 DFO458768 DPK458768 DZG458768 EJC458768 ESY458768 FCU458768 FMQ458768 FWM458768 GGI458768 GQE458768 HAA458768 HJW458768 HTS458768 IDO458768 INK458768 IXG458768 JHC458768 JQY458768 KAU458768 KKQ458768 KUM458768 LEI458768 LOE458768 LYA458768 MHW458768 MRS458768 NBO458768 NLK458768 NVG458768 OFC458768 OOY458768 OYU458768 PIQ458768 PSM458768 QCI458768 QME458768 QWA458768 RFW458768 RPS458768 RZO458768 SJK458768 STG458768 TDC458768 TMY458768 TWU458768 UGQ458768 UQM458768 VAI458768 VKE458768 VUA458768 WDW458768 WNS458768 WXO458768 BG524304 LC524304 UY524304 AEU524304 AOQ524304 AYM524304 BII524304 BSE524304 CCA524304 CLW524304 CVS524304 DFO524304 DPK524304 DZG524304 EJC524304 ESY524304 FCU524304 FMQ524304 FWM524304 GGI524304 GQE524304 HAA524304 HJW524304 HTS524304 IDO524304 INK524304 IXG524304 JHC524304 JQY524304 KAU524304 KKQ524304 KUM524304 LEI524304 LOE524304 LYA524304 MHW524304 MRS524304 NBO524304 NLK524304 NVG524304 OFC524304 OOY524304 OYU524304 PIQ524304 PSM524304 QCI524304 QME524304 QWA524304 RFW524304 RPS524304 RZO524304 SJK524304 STG524304 TDC524304 TMY524304 TWU524304 UGQ524304 UQM524304 VAI524304 VKE524304 VUA524304 WDW524304 WNS524304 WXO524304 BG589840 LC589840 UY589840 AEU589840 AOQ589840 AYM589840 BII589840 BSE589840 CCA589840 CLW589840 CVS589840 DFO589840 DPK589840 DZG589840 EJC589840 ESY589840 FCU589840 FMQ589840 FWM589840 GGI589840 GQE589840 HAA589840 HJW589840 HTS589840 IDO589840 INK589840 IXG589840 JHC589840 JQY589840 KAU589840 KKQ589840 KUM589840 LEI589840 LOE589840 LYA589840 MHW589840 MRS589840 NBO589840 NLK589840 NVG589840 OFC589840 OOY589840 OYU589840 PIQ589840 PSM589840 QCI589840 QME589840 QWA589840 RFW589840 RPS589840 RZO589840 SJK589840 STG589840 TDC589840 TMY589840 TWU589840 UGQ589840 UQM589840 VAI589840 VKE589840 VUA589840 WDW589840 WNS589840 WXO589840 BG655376 LC655376 UY655376 AEU655376 AOQ655376 AYM655376 BII655376 BSE655376 CCA655376 CLW655376 CVS655376 DFO655376 DPK655376 DZG655376 EJC655376 ESY655376 FCU655376 FMQ655376 FWM655376 GGI655376 GQE655376 HAA655376 HJW655376 HTS655376 IDO655376 INK655376 IXG655376 JHC655376 JQY655376 KAU655376 KKQ655376 KUM655376 LEI655376 LOE655376 LYA655376 MHW655376 MRS655376 NBO655376 NLK655376 NVG655376 OFC655376 OOY655376 OYU655376 PIQ655376 PSM655376 QCI655376 QME655376 QWA655376 RFW655376 RPS655376 RZO655376 SJK655376 STG655376 TDC655376 TMY655376 TWU655376 UGQ655376 UQM655376 VAI655376 VKE655376 VUA655376 WDW655376 WNS655376 WXO655376 BG720912 LC720912 UY720912 AEU720912 AOQ720912 AYM720912 BII720912 BSE720912 CCA720912 CLW720912 CVS720912 DFO720912 DPK720912 DZG720912 EJC720912 ESY720912 FCU720912 FMQ720912 FWM720912 GGI720912 GQE720912 HAA720912 HJW720912 HTS720912 IDO720912 INK720912 IXG720912 JHC720912 JQY720912 KAU720912 KKQ720912 KUM720912 LEI720912 LOE720912 LYA720912 MHW720912 MRS720912 NBO720912 NLK720912 NVG720912 OFC720912 OOY720912 OYU720912 PIQ720912 PSM720912 QCI720912 QME720912 QWA720912 RFW720912 RPS720912 RZO720912 SJK720912 STG720912 TDC720912 TMY720912 TWU720912 UGQ720912 UQM720912 VAI720912 VKE720912 VUA720912 WDW720912 WNS720912 WXO720912 BG786448 LC786448 UY786448 AEU786448 AOQ786448 AYM786448 BII786448 BSE786448 CCA786448 CLW786448 CVS786448 DFO786448 DPK786448 DZG786448 EJC786448 ESY786448 FCU786448 FMQ786448 FWM786448 GGI786448 GQE786448 HAA786448 HJW786448 HTS786448 IDO786448 INK786448 IXG786448 JHC786448 JQY786448 KAU786448 KKQ786448 KUM786448 LEI786448 LOE786448 LYA786448 MHW786448 MRS786448 NBO786448 NLK786448 NVG786448 OFC786448 OOY786448 OYU786448 PIQ786448 PSM786448 QCI786448 QME786448 QWA786448 RFW786448 RPS786448 RZO786448 SJK786448 STG786448 TDC786448 TMY786448 TWU786448 UGQ786448 UQM786448 VAI786448 VKE786448 VUA786448 WDW786448 WNS786448 WXO786448 BG851984 LC851984 UY851984 AEU851984 AOQ851984 AYM851984 BII851984 BSE851984 CCA851984 CLW851984 CVS851984 DFO851984 DPK851984 DZG851984 EJC851984 ESY851984 FCU851984 FMQ851984 FWM851984 GGI851984 GQE851984 HAA851984 HJW851984 HTS851984 IDO851984 INK851984 IXG851984 JHC851984 JQY851984 KAU851984 KKQ851984 KUM851984 LEI851984 LOE851984 LYA851984 MHW851984 MRS851984 NBO851984 NLK851984 NVG851984 OFC851984 OOY851984 OYU851984 PIQ851984 PSM851984 QCI851984 QME851984 QWA851984 RFW851984 RPS851984 RZO851984 SJK851984 STG851984 TDC851984 TMY851984 TWU851984 UGQ851984 UQM851984 VAI851984 VKE851984 VUA851984 WDW851984 WNS851984 WXO851984 BG917520 LC917520 UY917520 AEU917520 AOQ917520 AYM917520 BII917520 BSE917520 CCA917520 CLW917520 CVS917520 DFO917520 DPK917520 DZG917520 EJC917520 ESY917520 FCU917520 FMQ917520 FWM917520 GGI917520 GQE917520 HAA917520 HJW917520 HTS917520 IDO917520 INK917520 IXG917520 JHC917520 JQY917520 KAU917520 KKQ917520 KUM917520 LEI917520 LOE917520 LYA917520 MHW917520 MRS917520 NBO917520 NLK917520 NVG917520 OFC917520 OOY917520 OYU917520 PIQ917520 PSM917520 QCI917520 QME917520 QWA917520 RFW917520 RPS917520 RZO917520 SJK917520 STG917520 TDC917520 TMY917520 TWU917520 UGQ917520 UQM917520 VAI917520 VKE917520 VUA917520 WDW917520 WNS917520 WXO917520 BG983056 LC983056 UY983056 AEU983056 AOQ983056 AYM983056 BII983056 BSE983056 CCA983056 CLW983056 CVS983056 DFO983056 DPK983056 DZG983056 EJC983056 ESY983056 FCU983056 FMQ983056 FWM983056 GGI983056 GQE983056 HAA983056 HJW983056 HTS983056 IDO983056 INK983056 IXG983056 JHC983056 JQY983056 KAU983056 KKQ983056 KUM983056 LEI983056 LOE983056 LYA983056 MHW983056 MRS983056 NBO983056 NLK983056 NVG983056 OFC983056 OOY983056 OYU983056 PIQ983056 PSM983056 QCI983056 QME983056 QWA983056 RFW983056 RPS983056 RZO983056 SJK983056 STG983056 TDC983056 TMY983056 TWU983056 UGQ983056 UQM983056 VAI983056 VKE983056 VUA983056 WDW983056 WNS983056 WXO983056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T65552:U65555 JP65552:JQ65555 TL65552:TM65555 ADH65552:ADI65555 AND65552:ANE65555 AWZ65552:AXA65555 BGV65552:BGW65555 BQR65552:BQS65555 CAN65552:CAO65555 CKJ65552:CKK65555 CUF65552:CUG65555 DEB65552:DEC65555 DNX65552:DNY65555 DXT65552:DXU65555 EHP65552:EHQ65555 ERL65552:ERM65555 FBH65552:FBI65555 FLD65552:FLE65555 FUZ65552:FVA65555 GEV65552:GEW65555 GOR65552:GOS65555 GYN65552:GYO65555 HIJ65552:HIK65555 HSF65552:HSG65555 ICB65552:ICC65555 ILX65552:ILY65555 IVT65552:IVU65555 JFP65552:JFQ65555 JPL65552:JPM65555 JZH65552:JZI65555 KJD65552:KJE65555 KSZ65552:KTA65555 LCV65552:LCW65555 LMR65552:LMS65555 LWN65552:LWO65555 MGJ65552:MGK65555 MQF65552:MQG65555 NAB65552:NAC65555 NJX65552:NJY65555 NTT65552:NTU65555 ODP65552:ODQ65555 ONL65552:ONM65555 OXH65552:OXI65555 PHD65552:PHE65555 PQZ65552:PRA65555 QAV65552:QAW65555 QKR65552:QKS65555 QUN65552:QUO65555 REJ65552:REK65555 ROF65552:ROG65555 RYB65552:RYC65555 SHX65552:SHY65555 SRT65552:SRU65555 TBP65552:TBQ65555 TLL65552:TLM65555 TVH65552:TVI65555 UFD65552:UFE65555 UOZ65552:UPA65555 UYV65552:UYW65555 VIR65552:VIS65555 VSN65552:VSO65555 WCJ65552:WCK65555 WMF65552:WMG65555 WWB65552:WWC65555 T131088:U131091 JP131088:JQ131091 TL131088:TM131091 ADH131088:ADI131091 AND131088:ANE131091 AWZ131088:AXA131091 BGV131088:BGW131091 BQR131088:BQS131091 CAN131088:CAO131091 CKJ131088:CKK131091 CUF131088:CUG131091 DEB131088:DEC131091 DNX131088:DNY131091 DXT131088:DXU131091 EHP131088:EHQ131091 ERL131088:ERM131091 FBH131088:FBI131091 FLD131088:FLE131091 FUZ131088:FVA131091 GEV131088:GEW131091 GOR131088:GOS131091 GYN131088:GYO131091 HIJ131088:HIK131091 HSF131088:HSG131091 ICB131088:ICC131091 ILX131088:ILY131091 IVT131088:IVU131091 JFP131088:JFQ131091 JPL131088:JPM131091 JZH131088:JZI131091 KJD131088:KJE131091 KSZ131088:KTA131091 LCV131088:LCW131091 LMR131088:LMS131091 LWN131088:LWO131091 MGJ131088:MGK131091 MQF131088:MQG131091 NAB131088:NAC131091 NJX131088:NJY131091 NTT131088:NTU131091 ODP131088:ODQ131091 ONL131088:ONM131091 OXH131088:OXI131091 PHD131088:PHE131091 PQZ131088:PRA131091 QAV131088:QAW131091 QKR131088:QKS131091 QUN131088:QUO131091 REJ131088:REK131091 ROF131088:ROG131091 RYB131088:RYC131091 SHX131088:SHY131091 SRT131088:SRU131091 TBP131088:TBQ131091 TLL131088:TLM131091 TVH131088:TVI131091 UFD131088:UFE131091 UOZ131088:UPA131091 UYV131088:UYW131091 VIR131088:VIS131091 VSN131088:VSO131091 WCJ131088:WCK131091 WMF131088:WMG131091 WWB131088:WWC131091 T196624:U196627 JP196624:JQ196627 TL196624:TM196627 ADH196624:ADI196627 AND196624:ANE196627 AWZ196624:AXA196627 BGV196624:BGW196627 BQR196624:BQS196627 CAN196624:CAO196627 CKJ196624:CKK196627 CUF196624:CUG196627 DEB196624:DEC196627 DNX196624:DNY196627 DXT196624:DXU196627 EHP196624:EHQ196627 ERL196624:ERM196627 FBH196624:FBI196627 FLD196624:FLE196627 FUZ196624:FVA196627 GEV196624:GEW196627 GOR196624:GOS196627 GYN196624:GYO196627 HIJ196624:HIK196627 HSF196624:HSG196627 ICB196624:ICC196627 ILX196624:ILY196627 IVT196624:IVU196627 JFP196624:JFQ196627 JPL196624:JPM196627 JZH196624:JZI196627 KJD196624:KJE196627 KSZ196624:KTA196627 LCV196624:LCW196627 LMR196624:LMS196627 LWN196624:LWO196627 MGJ196624:MGK196627 MQF196624:MQG196627 NAB196624:NAC196627 NJX196624:NJY196627 NTT196624:NTU196627 ODP196624:ODQ196627 ONL196624:ONM196627 OXH196624:OXI196627 PHD196624:PHE196627 PQZ196624:PRA196627 QAV196624:QAW196627 QKR196624:QKS196627 QUN196624:QUO196627 REJ196624:REK196627 ROF196624:ROG196627 RYB196624:RYC196627 SHX196624:SHY196627 SRT196624:SRU196627 TBP196624:TBQ196627 TLL196624:TLM196627 TVH196624:TVI196627 UFD196624:UFE196627 UOZ196624:UPA196627 UYV196624:UYW196627 VIR196624:VIS196627 VSN196624:VSO196627 WCJ196624:WCK196627 WMF196624:WMG196627 WWB196624:WWC196627 T262160:U262163 JP262160:JQ262163 TL262160:TM262163 ADH262160:ADI262163 AND262160:ANE262163 AWZ262160:AXA262163 BGV262160:BGW262163 BQR262160:BQS262163 CAN262160:CAO262163 CKJ262160:CKK262163 CUF262160:CUG262163 DEB262160:DEC262163 DNX262160:DNY262163 DXT262160:DXU262163 EHP262160:EHQ262163 ERL262160:ERM262163 FBH262160:FBI262163 FLD262160:FLE262163 FUZ262160:FVA262163 GEV262160:GEW262163 GOR262160:GOS262163 GYN262160:GYO262163 HIJ262160:HIK262163 HSF262160:HSG262163 ICB262160:ICC262163 ILX262160:ILY262163 IVT262160:IVU262163 JFP262160:JFQ262163 JPL262160:JPM262163 JZH262160:JZI262163 KJD262160:KJE262163 KSZ262160:KTA262163 LCV262160:LCW262163 LMR262160:LMS262163 LWN262160:LWO262163 MGJ262160:MGK262163 MQF262160:MQG262163 NAB262160:NAC262163 NJX262160:NJY262163 NTT262160:NTU262163 ODP262160:ODQ262163 ONL262160:ONM262163 OXH262160:OXI262163 PHD262160:PHE262163 PQZ262160:PRA262163 QAV262160:QAW262163 QKR262160:QKS262163 QUN262160:QUO262163 REJ262160:REK262163 ROF262160:ROG262163 RYB262160:RYC262163 SHX262160:SHY262163 SRT262160:SRU262163 TBP262160:TBQ262163 TLL262160:TLM262163 TVH262160:TVI262163 UFD262160:UFE262163 UOZ262160:UPA262163 UYV262160:UYW262163 VIR262160:VIS262163 VSN262160:VSO262163 WCJ262160:WCK262163 WMF262160:WMG262163 WWB262160:WWC262163 T327696:U327699 JP327696:JQ327699 TL327696:TM327699 ADH327696:ADI327699 AND327696:ANE327699 AWZ327696:AXA327699 BGV327696:BGW327699 BQR327696:BQS327699 CAN327696:CAO327699 CKJ327696:CKK327699 CUF327696:CUG327699 DEB327696:DEC327699 DNX327696:DNY327699 DXT327696:DXU327699 EHP327696:EHQ327699 ERL327696:ERM327699 FBH327696:FBI327699 FLD327696:FLE327699 FUZ327696:FVA327699 GEV327696:GEW327699 GOR327696:GOS327699 GYN327696:GYO327699 HIJ327696:HIK327699 HSF327696:HSG327699 ICB327696:ICC327699 ILX327696:ILY327699 IVT327696:IVU327699 JFP327696:JFQ327699 JPL327696:JPM327699 JZH327696:JZI327699 KJD327696:KJE327699 KSZ327696:KTA327699 LCV327696:LCW327699 LMR327696:LMS327699 LWN327696:LWO327699 MGJ327696:MGK327699 MQF327696:MQG327699 NAB327696:NAC327699 NJX327696:NJY327699 NTT327696:NTU327699 ODP327696:ODQ327699 ONL327696:ONM327699 OXH327696:OXI327699 PHD327696:PHE327699 PQZ327696:PRA327699 QAV327696:QAW327699 QKR327696:QKS327699 QUN327696:QUO327699 REJ327696:REK327699 ROF327696:ROG327699 RYB327696:RYC327699 SHX327696:SHY327699 SRT327696:SRU327699 TBP327696:TBQ327699 TLL327696:TLM327699 TVH327696:TVI327699 UFD327696:UFE327699 UOZ327696:UPA327699 UYV327696:UYW327699 VIR327696:VIS327699 VSN327696:VSO327699 WCJ327696:WCK327699 WMF327696:WMG327699 WWB327696:WWC327699 T393232:U393235 JP393232:JQ393235 TL393232:TM393235 ADH393232:ADI393235 AND393232:ANE393235 AWZ393232:AXA393235 BGV393232:BGW393235 BQR393232:BQS393235 CAN393232:CAO393235 CKJ393232:CKK393235 CUF393232:CUG393235 DEB393232:DEC393235 DNX393232:DNY393235 DXT393232:DXU393235 EHP393232:EHQ393235 ERL393232:ERM393235 FBH393232:FBI393235 FLD393232:FLE393235 FUZ393232:FVA393235 GEV393232:GEW393235 GOR393232:GOS393235 GYN393232:GYO393235 HIJ393232:HIK393235 HSF393232:HSG393235 ICB393232:ICC393235 ILX393232:ILY393235 IVT393232:IVU393235 JFP393232:JFQ393235 JPL393232:JPM393235 JZH393232:JZI393235 KJD393232:KJE393235 KSZ393232:KTA393235 LCV393232:LCW393235 LMR393232:LMS393235 LWN393232:LWO393235 MGJ393232:MGK393235 MQF393232:MQG393235 NAB393232:NAC393235 NJX393232:NJY393235 NTT393232:NTU393235 ODP393232:ODQ393235 ONL393232:ONM393235 OXH393232:OXI393235 PHD393232:PHE393235 PQZ393232:PRA393235 QAV393232:QAW393235 QKR393232:QKS393235 QUN393232:QUO393235 REJ393232:REK393235 ROF393232:ROG393235 RYB393232:RYC393235 SHX393232:SHY393235 SRT393232:SRU393235 TBP393232:TBQ393235 TLL393232:TLM393235 TVH393232:TVI393235 UFD393232:UFE393235 UOZ393232:UPA393235 UYV393232:UYW393235 VIR393232:VIS393235 VSN393232:VSO393235 WCJ393232:WCK393235 WMF393232:WMG393235 WWB393232:WWC393235 T458768:U458771 JP458768:JQ458771 TL458768:TM458771 ADH458768:ADI458771 AND458768:ANE458771 AWZ458768:AXA458771 BGV458768:BGW458771 BQR458768:BQS458771 CAN458768:CAO458771 CKJ458768:CKK458771 CUF458768:CUG458771 DEB458768:DEC458771 DNX458768:DNY458771 DXT458768:DXU458771 EHP458768:EHQ458771 ERL458768:ERM458771 FBH458768:FBI458771 FLD458768:FLE458771 FUZ458768:FVA458771 GEV458768:GEW458771 GOR458768:GOS458771 GYN458768:GYO458771 HIJ458768:HIK458771 HSF458768:HSG458771 ICB458768:ICC458771 ILX458768:ILY458771 IVT458768:IVU458771 JFP458768:JFQ458771 JPL458768:JPM458771 JZH458768:JZI458771 KJD458768:KJE458771 KSZ458768:KTA458771 LCV458768:LCW458771 LMR458768:LMS458771 LWN458768:LWO458771 MGJ458768:MGK458771 MQF458768:MQG458771 NAB458768:NAC458771 NJX458768:NJY458771 NTT458768:NTU458771 ODP458768:ODQ458771 ONL458768:ONM458771 OXH458768:OXI458771 PHD458768:PHE458771 PQZ458768:PRA458771 QAV458768:QAW458771 QKR458768:QKS458771 QUN458768:QUO458771 REJ458768:REK458771 ROF458768:ROG458771 RYB458768:RYC458771 SHX458768:SHY458771 SRT458768:SRU458771 TBP458768:TBQ458771 TLL458768:TLM458771 TVH458768:TVI458771 UFD458768:UFE458771 UOZ458768:UPA458771 UYV458768:UYW458771 VIR458768:VIS458771 VSN458768:VSO458771 WCJ458768:WCK458771 WMF458768:WMG458771 WWB458768:WWC458771 T524304:U524307 JP524304:JQ524307 TL524304:TM524307 ADH524304:ADI524307 AND524304:ANE524307 AWZ524304:AXA524307 BGV524304:BGW524307 BQR524304:BQS524307 CAN524304:CAO524307 CKJ524304:CKK524307 CUF524304:CUG524307 DEB524304:DEC524307 DNX524304:DNY524307 DXT524304:DXU524307 EHP524304:EHQ524307 ERL524304:ERM524307 FBH524304:FBI524307 FLD524304:FLE524307 FUZ524304:FVA524307 GEV524304:GEW524307 GOR524304:GOS524307 GYN524304:GYO524307 HIJ524304:HIK524307 HSF524304:HSG524307 ICB524304:ICC524307 ILX524304:ILY524307 IVT524304:IVU524307 JFP524304:JFQ524307 JPL524304:JPM524307 JZH524304:JZI524307 KJD524304:KJE524307 KSZ524304:KTA524307 LCV524304:LCW524307 LMR524304:LMS524307 LWN524304:LWO524307 MGJ524304:MGK524307 MQF524304:MQG524307 NAB524304:NAC524307 NJX524304:NJY524307 NTT524304:NTU524307 ODP524304:ODQ524307 ONL524304:ONM524307 OXH524304:OXI524307 PHD524304:PHE524307 PQZ524304:PRA524307 QAV524304:QAW524307 QKR524304:QKS524307 QUN524304:QUO524307 REJ524304:REK524307 ROF524304:ROG524307 RYB524304:RYC524307 SHX524304:SHY524307 SRT524304:SRU524307 TBP524304:TBQ524307 TLL524304:TLM524307 TVH524304:TVI524307 UFD524304:UFE524307 UOZ524304:UPA524307 UYV524304:UYW524307 VIR524304:VIS524307 VSN524304:VSO524307 WCJ524304:WCK524307 WMF524304:WMG524307 WWB524304:WWC524307 T589840:U589843 JP589840:JQ589843 TL589840:TM589843 ADH589840:ADI589843 AND589840:ANE589843 AWZ589840:AXA589843 BGV589840:BGW589843 BQR589840:BQS589843 CAN589840:CAO589843 CKJ589840:CKK589843 CUF589840:CUG589843 DEB589840:DEC589843 DNX589840:DNY589843 DXT589840:DXU589843 EHP589840:EHQ589843 ERL589840:ERM589843 FBH589840:FBI589843 FLD589840:FLE589843 FUZ589840:FVA589843 GEV589840:GEW589843 GOR589840:GOS589843 GYN589840:GYO589843 HIJ589840:HIK589843 HSF589840:HSG589843 ICB589840:ICC589843 ILX589840:ILY589843 IVT589840:IVU589843 JFP589840:JFQ589843 JPL589840:JPM589843 JZH589840:JZI589843 KJD589840:KJE589843 KSZ589840:KTA589843 LCV589840:LCW589843 LMR589840:LMS589843 LWN589840:LWO589843 MGJ589840:MGK589843 MQF589840:MQG589843 NAB589840:NAC589843 NJX589840:NJY589843 NTT589840:NTU589843 ODP589840:ODQ589843 ONL589840:ONM589843 OXH589840:OXI589843 PHD589840:PHE589843 PQZ589840:PRA589843 QAV589840:QAW589843 QKR589840:QKS589843 QUN589840:QUO589843 REJ589840:REK589843 ROF589840:ROG589843 RYB589840:RYC589843 SHX589840:SHY589843 SRT589840:SRU589843 TBP589840:TBQ589843 TLL589840:TLM589843 TVH589840:TVI589843 UFD589840:UFE589843 UOZ589840:UPA589843 UYV589840:UYW589843 VIR589840:VIS589843 VSN589840:VSO589843 WCJ589840:WCK589843 WMF589840:WMG589843 WWB589840:WWC589843 T655376:U655379 JP655376:JQ655379 TL655376:TM655379 ADH655376:ADI655379 AND655376:ANE655379 AWZ655376:AXA655379 BGV655376:BGW655379 BQR655376:BQS655379 CAN655376:CAO655379 CKJ655376:CKK655379 CUF655376:CUG655379 DEB655376:DEC655379 DNX655376:DNY655379 DXT655376:DXU655379 EHP655376:EHQ655379 ERL655376:ERM655379 FBH655376:FBI655379 FLD655376:FLE655379 FUZ655376:FVA655379 GEV655376:GEW655379 GOR655376:GOS655379 GYN655376:GYO655379 HIJ655376:HIK655379 HSF655376:HSG655379 ICB655376:ICC655379 ILX655376:ILY655379 IVT655376:IVU655379 JFP655376:JFQ655379 JPL655376:JPM655379 JZH655376:JZI655379 KJD655376:KJE655379 KSZ655376:KTA655379 LCV655376:LCW655379 LMR655376:LMS655379 LWN655376:LWO655379 MGJ655376:MGK655379 MQF655376:MQG655379 NAB655376:NAC655379 NJX655376:NJY655379 NTT655376:NTU655379 ODP655376:ODQ655379 ONL655376:ONM655379 OXH655376:OXI655379 PHD655376:PHE655379 PQZ655376:PRA655379 QAV655376:QAW655379 QKR655376:QKS655379 QUN655376:QUO655379 REJ655376:REK655379 ROF655376:ROG655379 RYB655376:RYC655379 SHX655376:SHY655379 SRT655376:SRU655379 TBP655376:TBQ655379 TLL655376:TLM655379 TVH655376:TVI655379 UFD655376:UFE655379 UOZ655376:UPA655379 UYV655376:UYW655379 VIR655376:VIS655379 VSN655376:VSO655379 WCJ655376:WCK655379 WMF655376:WMG655379 WWB655376:WWC655379 T720912:U720915 JP720912:JQ720915 TL720912:TM720915 ADH720912:ADI720915 AND720912:ANE720915 AWZ720912:AXA720915 BGV720912:BGW720915 BQR720912:BQS720915 CAN720912:CAO720915 CKJ720912:CKK720915 CUF720912:CUG720915 DEB720912:DEC720915 DNX720912:DNY720915 DXT720912:DXU720915 EHP720912:EHQ720915 ERL720912:ERM720915 FBH720912:FBI720915 FLD720912:FLE720915 FUZ720912:FVA720915 GEV720912:GEW720915 GOR720912:GOS720915 GYN720912:GYO720915 HIJ720912:HIK720915 HSF720912:HSG720915 ICB720912:ICC720915 ILX720912:ILY720915 IVT720912:IVU720915 JFP720912:JFQ720915 JPL720912:JPM720915 JZH720912:JZI720915 KJD720912:KJE720915 KSZ720912:KTA720915 LCV720912:LCW720915 LMR720912:LMS720915 LWN720912:LWO720915 MGJ720912:MGK720915 MQF720912:MQG720915 NAB720912:NAC720915 NJX720912:NJY720915 NTT720912:NTU720915 ODP720912:ODQ720915 ONL720912:ONM720915 OXH720912:OXI720915 PHD720912:PHE720915 PQZ720912:PRA720915 QAV720912:QAW720915 QKR720912:QKS720915 QUN720912:QUO720915 REJ720912:REK720915 ROF720912:ROG720915 RYB720912:RYC720915 SHX720912:SHY720915 SRT720912:SRU720915 TBP720912:TBQ720915 TLL720912:TLM720915 TVH720912:TVI720915 UFD720912:UFE720915 UOZ720912:UPA720915 UYV720912:UYW720915 VIR720912:VIS720915 VSN720912:VSO720915 WCJ720912:WCK720915 WMF720912:WMG720915 WWB720912:WWC720915 T786448:U786451 JP786448:JQ786451 TL786448:TM786451 ADH786448:ADI786451 AND786448:ANE786451 AWZ786448:AXA786451 BGV786448:BGW786451 BQR786448:BQS786451 CAN786448:CAO786451 CKJ786448:CKK786451 CUF786448:CUG786451 DEB786448:DEC786451 DNX786448:DNY786451 DXT786448:DXU786451 EHP786448:EHQ786451 ERL786448:ERM786451 FBH786448:FBI786451 FLD786448:FLE786451 FUZ786448:FVA786451 GEV786448:GEW786451 GOR786448:GOS786451 GYN786448:GYO786451 HIJ786448:HIK786451 HSF786448:HSG786451 ICB786448:ICC786451 ILX786448:ILY786451 IVT786448:IVU786451 JFP786448:JFQ786451 JPL786448:JPM786451 JZH786448:JZI786451 KJD786448:KJE786451 KSZ786448:KTA786451 LCV786448:LCW786451 LMR786448:LMS786451 LWN786448:LWO786451 MGJ786448:MGK786451 MQF786448:MQG786451 NAB786448:NAC786451 NJX786448:NJY786451 NTT786448:NTU786451 ODP786448:ODQ786451 ONL786448:ONM786451 OXH786448:OXI786451 PHD786448:PHE786451 PQZ786448:PRA786451 QAV786448:QAW786451 QKR786448:QKS786451 QUN786448:QUO786451 REJ786448:REK786451 ROF786448:ROG786451 RYB786448:RYC786451 SHX786448:SHY786451 SRT786448:SRU786451 TBP786448:TBQ786451 TLL786448:TLM786451 TVH786448:TVI786451 UFD786448:UFE786451 UOZ786448:UPA786451 UYV786448:UYW786451 VIR786448:VIS786451 VSN786448:VSO786451 WCJ786448:WCK786451 WMF786448:WMG786451 WWB786448:WWC786451 T851984:U851987 JP851984:JQ851987 TL851984:TM851987 ADH851984:ADI851987 AND851984:ANE851987 AWZ851984:AXA851987 BGV851984:BGW851987 BQR851984:BQS851987 CAN851984:CAO851987 CKJ851984:CKK851987 CUF851984:CUG851987 DEB851984:DEC851987 DNX851984:DNY851987 DXT851984:DXU851987 EHP851984:EHQ851987 ERL851984:ERM851987 FBH851984:FBI851987 FLD851984:FLE851987 FUZ851984:FVA851987 GEV851984:GEW851987 GOR851984:GOS851987 GYN851984:GYO851987 HIJ851984:HIK851987 HSF851984:HSG851987 ICB851984:ICC851987 ILX851984:ILY851987 IVT851984:IVU851987 JFP851984:JFQ851987 JPL851984:JPM851987 JZH851984:JZI851987 KJD851984:KJE851987 KSZ851984:KTA851987 LCV851984:LCW851987 LMR851984:LMS851987 LWN851984:LWO851987 MGJ851984:MGK851987 MQF851984:MQG851987 NAB851984:NAC851987 NJX851984:NJY851987 NTT851984:NTU851987 ODP851984:ODQ851987 ONL851984:ONM851987 OXH851984:OXI851987 PHD851984:PHE851987 PQZ851984:PRA851987 QAV851984:QAW851987 QKR851984:QKS851987 QUN851984:QUO851987 REJ851984:REK851987 ROF851984:ROG851987 RYB851984:RYC851987 SHX851984:SHY851987 SRT851984:SRU851987 TBP851984:TBQ851987 TLL851984:TLM851987 TVH851984:TVI851987 UFD851984:UFE851987 UOZ851984:UPA851987 UYV851984:UYW851987 VIR851984:VIS851987 VSN851984:VSO851987 WCJ851984:WCK851987 WMF851984:WMG851987 WWB851984:WWC851987 T917520:U917523 JP917520:JQ917523 TL917520:TM917523 ADH917520:ADI917523 AND917520:ANE917523 AWZ917520:AXA917523 BGV917520:BGW917523 BQR917520:BQS917523 CAN917520:CAO917523 CKJ917520:CKK917523 CUF917520:CUG917523 DEB917520:DEC917523 DNX917520:DNY917523 DXT917520:DXU917523 EHP917520:EHQ917523 ERL917520:ERM917523 FBH917520:FBI917523 FLD917520:FLE917523 FUZ917520:FVA917523 GEV917520:GEW917523 GOR917520:GOS917523 GYN917520:GYO917523 HIJ917520:HIK917523 HSF917520:HSG917523 ICB917520:ICC917523 ILX917520:ILY917523 IVT917520:IVU917523 JFP917520:JFQ917523 JPL917520:JPM917523 JZH917520:JZI917523 KJD917520:KJE917523 KSZ917520:KTA917523 LCV917520:LCW917523 LMR917520:LMS917523 LWN917520:LWO917523 MGJ917520:MGK917523 MQF917520:MQG917523 NAB917520:NAC917523 NJX917520:NJY917523 NTT917520:NTU917523 ODP917520:ODQ917523 ONL917520:ONM917523 OXH917520:OXI917523 PHD917520:PHE917523 PQZ917520:PRA917523 QAV917520:QAW917523 QKR917520:QKS917523 QUN917520:QUO917523 REJ917520:REK917523 ROF917520:ROG917523 RYB917520:RYC917523 SHX917520:SHY917523 SRT917520:SRU917523 TBP917520:TBQ917523 TLL917520:TLM917523 TVH917520:TVI917523 UFD917520:UFE917523 UOZ917520:UPA917523 UYV917520:UYW917523 VIR917520:VIS917523 VSN917520:VSO917523 WCJ917520:WCK917523 WMF917520:WMG917523 WWB917520:WWC917523 T983056:U983059 JP983056:JQ983059 TL983056:TM983059 ADH983056:ADI983059 AND983056:ANE983059 AWZ983056:AXA983059 BGV983056:BGW983059 BQR983056:BQS983059 CAN983056:CAO983059 CKJ983056:CKK983059 CUF983056:CUG983059 DEB983056:DEC983059 DNX983056:DNY983059 DXT983056:DXU983059 EHP983056:EHQ983059 ERL983056:ERM983059 FBH983056:FBI983059 FLD983056:FLE983059 FUZ983056:FVA983059 GEV983056:GEW983059 GOR983056:GOS983059 GYN983056:GYO983059 HIJ983056:HIK983059 HSF983056:HSG983059 ICB983056:ICC983059 ILX983056:ILY983059 IVT983056:IVU983059 JFP983056:JFQ983059 JPL983056:JPM983059 JZH983056:JZI983059 KJD983056:KJE983059 KSZ983056:KTA983059 LCV983056:LCW983059 LMR983056:LMS983059 LWN983056:LWO983059 MGJ983056:MGK983059 MQF983056:MQG983059 NAB983056:NAC983059 NJX983056:NJY983059 NTT983056:NTU983059 ODP983056:ODQ983059 ONL983056:ONM983059 OXH983056:OXI983059 PHD983056:PHE983059 PQZ983056:PRA983059 QAV983056:QAW983059 QKR983056:QKS983059 QUN983056:QUO983059 REJ983056:REK983059 ROF983056:ROG983059 RYB983056:RYC983059 SHX983056:SHY983059 SRT983056:SRU983059 TBP983056:TBQ983059 TLL983056:TLM983059 TVH983056:TVI983059 UFD983056:UFE983059 UOZ983056:UPA983059 UYV983056:UYW983059 VIR983056:VIS983059 VSN983056:VSO983059 WCJ983056:WCK983059 WMF983056:WMG983059 WWB983056:WWC983059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BC65554 KY65554 UU65554 AEQ65554 AOM65554 AYI65554 BIE65554 BSA65554 CBW65554 CLS65554 CVO65554 DFK65554 DPG65554 DZC65554 EIY65554 ESU65554 FCQ65554 FMM65554 FWI65554 GGE65554 GQA65554 GZW65554 HJS65554 HTO65554 IDK65554 ING65554 IXC65554 JGY65554 JQU65554 KAQ65554 KKM65554 KUI65554 LEE65554 LOA65554 LXW65554 MHS65554 MRO65554 NBK65554 NLG65554 NVC65554 OEY65554 OOU65554 OYQ65554 PIM65554 PSI65554 QCE65554 QMA65554 QVW65554 RFS65554 RPO65554 RZK65554 SJG65554 STC65554 TCY65554 TMU65554 TWQ65554 UGM65554 UQI65554 VAE65554 VKA65554 VTW65554 WDS65554 WNO65554 WXK65554 BC131090 KY131090 UU131090 AEQ131090 AOM131090 AYI131090 BIE131090 BSA131090 CBW131090 CLS131090 CVO131090 DFK131090 DPG131090 DZC131090 EIY131090 ESU131090 FCQ131090 FMM131090 FWI131090 GGE131090 GQA131090 GZW131090 HJS131090 HTO131090 IDK131090 ING131090 IXC131090 JGY131090 JQU131090 KAQ131090 KKM131090 KUI131090 LEE131090 LOA131090 LXW131090 MHS131090 MRO131090 NBK131090 NLG131090 NVC131090 OEY131090 OOU131090 OYQ131090 PIM131090 PSI131090 QCE131090 QMA131090 QVW131090 RFS131090 RPO131090 RZK131090 SJG131090 STC131090 TCY131090 TMU131090 TWQ131090 UGM131090 UQI131090 VAE131090 VKA131090 VTW131090 WDS131090 WNO131090 WXK131090 BC196626 KY196626 UU196626 AEQ196626 AOM196626 AYI196626 BIE196626 BSA196626 CBW196626 CLS196626 CVO196626 DFK196626 DPG196626 DZC196626 EIY196626 ESU196626 FCQ196626 FMM196626 FWI196626 GGE196626 GQA196626 GZW196626 HJS196626 HTO196626 IDK196626 ING196626 IXC196626 JGY196626 JQU196626 KAQ196626 KKM196626 KUI196626 LEE196626 LOA196626 LXW196626 MHS196626 MRO196626 NBK196626 NLG196626 NVC196626 OEY196626 OOU196626 OYQ196626 PIM196626 PSI196626 QCE196626 QMA196626 QVW196626 RFS196626 RPO196626 RZK196626 SJG196626 STC196626 TCY196626 TMU196626 TWQ196626 UGM196626 UQI196626 VAE196626 VKA196626 VTW196626 WDS196626 WNO196626 WXK196626 BC262162 KY262162 UU262162 AEQ262162 AOM262162 AYI262162 BIE262162 BSA262162 CBW262162 CLS262162 CVO262162 DFK262162 DPG262162 DZC262162 EIY262162 ESU262162 FCQ262162 FMM262162 FWI262162 GGE262162 GQA262162 GZW262162 HJS262162 HTO262162 IDK262162 ING262162 IXC262162 JGY262162 JQU262162 KAQ262162 KKM262162 KUI262162 LEE262162 LOA262162 LXW262162 MHS262162 MRO262162 NBK262162 NLG262162 NVC262162 OEY262162 OOU262162 OYQ262162 PIM262162 PSI262162 QCE262162 QMA262162 QVW262162 RFS262162 RPO262162 RZK262162 SJG262162 STC262162 TCY262162 TMU262162 TWQ262162 UGM262162 UQI262162 VAE262162 VKA262162 VTW262162 WDS262162 WNO262162 WXK262162 BC327698 KY327698 UU327698 AEQ327698 AOM327698 AYI327698 BIE327698 BSA327698 CBW327698 CLS327698 CVO327698 DFK327698 DPG327698 DZC327698 EIY327698 ESU327698 FCQ327698 FMM327698 FWI327698 GGE327698 GQA327698 GZW327698 HJS327698 HTO327698 IDK327698 ING327698 IXC327698 JGY327698 JQU327698 KAQ327698 KKM327698 KUI327698 LEE327698 LOA327698 LXW327698 MHS327698 MRO327698 NBK327698 NLG327698 NVC327698 OEY327698 OOU327698 OYQ327698 PIM327698 PSI327698 QCE327698 QMA327698 QVW327698 RFS327698 RPO327698 RZK327698 SJG327698 STC327698 TCY327698 TMU327698 TWQ327698 UGM327698 UQI327698 VAE327698 VKA327698 VTW327698 WDS327698 WNO327698 WXK327698 BC393234 KY393234 UU393234 AEQ393234 AOM393234 AYI393234 BIE393234 BSA393234 CBW393234 CLS393234 CVO393234 DFK393234 DPG393234 DZC393234 EIY393234 ESU393234 FCQ393234 FMM393234 FWI393234 GGE393234 GQA393234 GZW393234 HJS393234 HTO393234 IDK393234 ING393234 IXC393234 JGY393234 JQU393234 KAQ393234 KKM393234 KUI393234 LEE393234 LOA393234 LXW393234 MHS393234 MRO393234 NBK393234 NLG393234 NVC393234 OEY393234 OOU393234 OYQ393234 PIM393234 PSI393234 QCE393234 QMA393234 QVW393234 RFS393234 RPO393234 RZK393234 SJG393234 STC393234 TCY393234 TMU393234 TWQ393234 UGM393234 UQI393234 VAE393234 VKA393234 VTW393234 WDS393234 WNO393234 WXK393234 BC458770 KY458770 UU458770 AEQ458770 AOM458770 AYI458770 BIE458770 BSA458770 CBW458770 CLS458770 CVO458770 DFK458770 DPG458770 DZC458770 EIY458770 ESU458770 FCQ458770 FMM458770 FWI458770 GGE458770 GQA458770 GZW458770 HJS458770 HTO458770 IDK458770 ING458770 IXC458770 JGY458770 JQU458770 KAQ458770 KKM458770 KUI458770 LEE458770 LOA458770 LXW458770 MHS458770 MRO458770 NBK458770 NLG458770 NVC458770 OEY458770 OOU458770 OYQ458770 PIM458770 PSI458770 QCE458770 QMA458770 QVW458770 RFS458770 RPO458770 RZK458770 SJG458770 STC458770 TCY458770 TMU458770 TWQ458770 UGM458770 UQI458770 VAE458770 VKA458770 VTW458770 WDS458770 WNO458770 WXK458770 BC524306 KY524306 UU524306 AEQ524306 AOM524306 AYI524306 BIE524306 BSA524306 CBW524306 CLS524306 CVO524306 DFK524306 DPG524306 DZC524306 EIY524306 ESU524306 FCQ524306 FMM524306 FWI524306 GGE524306 GQA524306 GZW524306 HJS524306 HTO524306 IDK524306 ING524306 IXC524306 JGY524306 JQU524306 KAQ524306 KKM524306 KUI524306 LEE524306 LOA524306 LXW524306 MHS524306 MRO524306 NBK524306 NLG524306 NVC524306 OEY524306 OOU524306 OYQ524306 PIM524306 PSI524306 QCE524306 QMA524306 QVW524306 RFS524306 RPO524306 RZK524306 SJG524306 STC524306 TCY524306 TMU524306 TWQ524306 UGM524306 UQI524306 VAE524306 VKA524306 VTW524306 WDS524306 WNO524306 WXK524306 BC589842 KY589842 UU589842 AEQ589842 AOM589842 AYI589842 BIE589842 BSA589842 CBW589842 CLS589842 CVO589842 DFK589842 DPG589842 DZC589842 EIY589842 ESU589842 FCQ589842 FMM589842 FWI589842 GGE589842 GQA589842 GZW589842 HJS589842 HTO589842 IDK589842 ING589842 IXC589842 JGY589842 JQU589842 KAQ589842 KKM589842 KUI589842 LEE589842 LOA589842 LXW589842 MHS589842 MRO589842 NBK589842 NLG589842 NVC589842 OEY589842 OOU589842 OYQ589842 PIM589842 PSI589842 QCE589842 QMA589842 QVW589842 RFS589842 RPO589842 RZK589842 SJG589842 STC589842 TCY589842 TMU589842 TWQ589842 UGM589842 UQI589842 VAE589842 VKA589842 VTW589842 WDS589842 WNO589842 WXK589842 BC655378 KY655378 UU655378 AEQ655378 AOM655378 AYI655378 BIE655378 BSA655378 CBW655378 CLS655378 CVO655378 DFK655378 DPG655378 DZC655378 EIY655378 ESU655378 FCQ655378 FMM655378 FWI655378 GGE655378 GQA655378 GZW655378 HJS655378 HTO655378 IDK655378 ING655378 IXC655378 JGY655378 JQU655378 KAQ655378 KKM655378 KUI655378 LEE655378 LOA655378 LXW655378 MHS655378 MRO655378 NBK655378 NLG655378 NVC655378 OEY655378 OOU655378 OYQ655378 PIM655378 PSI655378 QCE655378 QMA655378 QVW655378 RFS655378 RPO655378 RZK655378 SJG655378 STC655378 TCY655378 TMU655378 TWQ655378 UGM655378 UQI655378 VAE655378 VKA655378 VTW655378 WDS655378 WNO655378 WXK655378 BC720914 KY720914 UU720914 AEQ720914 AOM720914 AYI720914 BIE720914 BSA720914 CBW720914 CLS720914 CVO720914 DFK720914 DPG720914 DZC720914 EIY720914 ESU720914 FCQ720914 FMM720914 FWI720914 GGE720914 GQA720914 GZW720914 HJS720914 HTO720914 IDK720914 ING720914 IXC720914 JGY720914 JQU720914 KAQ720914 KKM720914 KUI720914 LEE720914 LOA720914 LXW720914 MHS720914 MRO720914 NBK720914 NLG720914 NVC720914 OEY720914 OOU720914 OYQ720914 PIM720914 PSI720914 QCE720914 QMA720914 QVW720914 RFS720914 RPO720914 RZK720914 SJG720914 STC720914 TCY720914 TMU720914 TWQ720914 UGM720914 UQI720914 VAE720914 VKA720914 VTW720914 WDS720914 WNO720914 WXK720914 BC786450 KY786450 UU786450 AEQ786450 AOM786450 AYI786450 BIE786450 BSA786450 CBW786450 CLS786450 CVO786450 DFK786450 DPG786450 DZC786450 EIY786450 ESU786450 FCQ786450 FMM786450 FWI786450 GGE786450 GQA786450 GZW786450 HJS786450 HTO786450 IDK786450 ING786450 IXC786450 JGY786450 JQU786450 KAQ786450 KKM786450 KUI786450 LEE786450 LOA786450 LXW786450 MHS786450 MRO786450 NBK786450 NLG786450 NVC786450 OEY786450 OOU786450 OYQ786450 PIM786450 PSI786450 QCE786450 QMA786450 QVW786450 RFS786450 RPO786450 RZK786450 SJG786450 STC786450 TCY786450 TMU786450 TWQ786450 UGM786450 UQI786450 VAE786450 VKA786450 VTW786450 WDS786450 WNO786450 WXK786450 BC851986 KY851986 UU851986 AEQ851986 AOM851986 AYI851986 BIE851986 BSA851986 CBW851986 CLS851986 CVO851986 DFK851986 DPG851986 DZC851986 EIY851986 ESU851986 FCQ851986 FMM851986 FWI851986 GGE851986 GQA851986 GZW851986 HJS851986 HTO851986 IDK851986 ING851986 IXC851986 JGY851986 JQU851986 KAQ851986 KKM851986 KUI851986 LEE851986 LOA851986 LXW851986 MHS851986 MRO851986 NBK851986 NLG851986 NVC851986 OEY851986 OOU851986 OYQ851986 PIM851986 PSI851986 QCE851986 QMA851986 QVW851986 RFS851986 RPO851986 RZK851986 SJG851986 STC851986 TCY851986 TMU851986 TWQ851986 UGM851986 UQI851986 VAE851986 VKA851986 VTW851986 WDS851986 WNO851986 WXK851986 BC917522 KY917522 UU917522 AEQ917522 AOM917522 AYI917522 BIE917522 BSA917522 CBW917522 CLS917522 CVO917522 DFK917522 DPG917522 DZC917522 EIY917522 ESU917522 FCQ917522 FMM917522 FWI917522 GGE917522 GQA917522 GZW917522 HJS917522 HTO917522 IDK917522 ING917522 IXC917522 JGY917522 JQU917522 KAQ917522 KKM917522 KUI917522 LEE917522 LOA917522 LXW917522 MHS917522 MRO917522 NBK917522 NLG917522 NVC917522 OEY917522 OOU917522 OYQ917522 PIM917522 PSI917522 QCE917522 QMA917522 QVW917522 RFS917522 RPO917522 RZK917522 SJG917522 STC917522 TCY917522 TMU917522 TWQ917522 UGM917522 UQI917522 VAE917522 VKA917522 VTW917522 WDS917522 WNO917522 WXK917522 BC983058 KY983058 UU983058 AEQ983058 AOM983058 AYI983058 BIE983058 BSA983058 CBW983058 CLS983058 CVO983058 DFK983058 DPG983058 DZC983058 EIY983058 ESU983058 FCQ983058 FMM983058 FWI983058 GGE983058 GQA983058 GZW983058 HJS983058 HTO983058 IDK983058 ING983058 IXC983058 JGY983058 JQU983058 KAQ983058 KKM983058 KUI983058 LEE983058 LOA983058 LXW983058 MHS983058 MRO983058 NBK983058 NLG983058 NVC983058 OEY983058 OOU983058 OYQ983058 PIM983058 PSI983058 QCE983058 QMA983058 QVW983058 RFS983058 RPO983058 RZK983058 SJG983058 STC983058 TCY983058 TMU983058 TWQ983058 UGM983058 UQI983058 VAE983058 VKA983058 VTW983058 WDS983058 WNO983058 WXK983058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AX65552 KT65552 UP65552 AEL65552 AOH65552 AYD65552 BHZ65552 BRV65552 CBR65552 CLN65552 CVJ65552 DFF65552 DPB65552 DYX65552 EIT65552 ESP65552 FCL65552 FMH65552 FWD65552 GFZ65552 GPV65552 GZR65552 HJN65552 HTJ65552 IDF65552 INB65552 IWX65552 JGT65552 JQP65552 KAL65552 KKH65552 KUD65552 LDZ65552 LNV65552 LXR65552 MHN65552 MRJ65552 NBF65552 NLB65552 NUX65552 OET65552 OOP65552 OYL65552 PIH65552 PSD65552 QBZ65552 QLV65552 QVR65552 RFN65552 RPJ65552 RZF65552 SJB65552 SSX65552 TCT65552 TMP65552 TWL65552 UGH65552 UQD65552 UZZ65552 VJV65552 VTR65552 WDN65552 WNJ65552 WXF65552 AX131088 KT131088 UP131088 AEL131088 AOH131088 AYD131088 BHZ131088 BRV131088 CBR131088 CLN131088 CVJ131088 DFF131088 DPB131088 DYX131088 EIT131088 ESP131088 FCL131088 FMH131088 FWD131088 GFZ131088 GPV131088 GZR131088 HJN131088 HTJ131088 IDF131088 INB131088 IWX131088 JGT131088 JQP131088 KAL131088 KKH131088 KUD131088 LDZ131088 LNV131088 LXR131088 MHN131088 MRJ131088 NBF131088 NLB131088 NUX131088 OET131088 OOP131088 OYL131088 PIH131088 PSD131088 QBZ131088 QLV131088 QVR131088 RFN131088 RPJ131088 RZF131088 SJB131088 SSX131088 TCT131088 TMP131088 TWL131088 UGH131088 UQD131088 UZZ131088 VJV131088 VTR131088 WDN131088 WNJ131088 WXF131088 AX196624 KT196624 UP196624 AEL196624 AOH196624 AYD196624 BHZ196624 BRV196624 CBR196624 CLN196624 CVJ196624 DFF196624 DPB196624 DYX196624 EIT196624 ESP196624 FCL196624 FMH196624 FWD196624 GFZ196624 GPV196624 GZR196624 HJN196624 HTJ196624 IDF196624 INB196624 IWX196624 JGT196624 JQP196624 KAL196624 KKH196624 KUD196624 LDZ196624 LNV196624 LXR196624 MHN196624 MRJ196624 NBF196624 NLB196624 NUX196624 OET196624 OOP196624 OYL196624 PIH196624 PSD196624 QBZ196624 QLV196624 QVR196624 RFN196624 RPJ196624 RZF196624 SJB196624 SSX196624 TCT196624 TMP196624 TWL196624 UGH196624 UQD196624 UZZ196624 VJV196624 VTR196624 WDN196624 WNJ196624 WXF196624 AX262160 KT262160 UP262160 AEL262160 AOH262160 AYD262160 BHZ262160 BRV262160 CBR262160 CLN262160 CVJ262160 DFF262160 DPB262160 DYX262160 EIT262160 ESP262160 FCL262160 FMH262160 FWD262160 GFZ262160 GPV262160 GZR262160 HJN262160 HTJ262160 IDF262160 INB262160 IWX262160 JGT262160 JQP262160 KAL262160 KKH262160 KUD262160 LDZ262160 LNV262160 LXR262160 MHN262160 MRJ262160 NBF262160 NLB262160 NUX262160 OET262160 OOP262160 OYL262160 PIH262160 PSD262160 QBZ262160 QLV262160 QVR262160 RFN262160 RPJ262160 RZF262160 SJB262160 SSX262160 TCT262160 TMP262160 TWL262160 UGH262160 UQD262160 UZZ262160 VJV262160 VTR262160 WDN262160 WNJ262160 WXF262160 AX327696 KT327696 UP327696 AEL327696 AOH327696 AYD327696 BHZ327696 BRV327696 CBR327696 CLN327696 CVJ327696 DFF327696 DPB327696 DYX327696 EIT327696 ESP327696 FCL327696 FMH327696 FWD327696 GFZ327696 GPV327696 GZR327696 HJN327696 HTJ327696 IDF327696 INB327696 IWX327696 JGT327696 JQP327696 KAL327696 KKH327696 KUD327696 LDZ327696 LNV327696 LXR327696 MHN327696 MRJ327696 NBF327696 NLB327696 NUX327696 OET327696 OOP327696 OYL327696 PIH327696 PSD327696 QBZ327696 QLV327696 QVR327696 RFN327696 RPJ327696 RZF327696 SJB327696 SSX327696 TCT327696 TMP327696 TWL327696 UGH327696 UQD327696 UZZ327696 VJV327696 VTR327696 WDN327696 WNJ327696 WXF327696 AX393232 KT393232 UP393232 AEL393232 AOH393232 AYD393232 BHZ393232 BRV393232 CBR393232 CLN393232 CVJ393232 DFF393232 DPB393232 DYX393232 EIT393232 ESP393232 FCL393232 FMH393232 FWD393232 GFZ393232 GPV393232 GZR393232 HJN393232 HTJ393232 IDF393232 INB393232 IWX393232 JGT393232 JQP393232 KAL393232 KKH393232 KUD393232 LDZ393232 LNV393232 LXR393232 MHN393232 MRJ393232 NBF393232 NLB393232 NUX393232 OET393232 OOP393232 OYL393232 PIH393232 PSD393232 QBZ393232 QLV393232 QVR393232 RFN393232 RPJ393232 RZF393232 SJB393232 SSX393232 TCT393232 TMP393232 TWL393232 UGH393232 UQD393232 UZZ393232 VJV393232 VTR393232 WDN393232 WNJ393232 WXF393232 AX458768 KT458768 UP458768 AEL458768 AOH458768 AYD458768 BHZ458768 BRV458768 CBR458768 CLN458768 CVJ458768 DFF458768 DPB458768 DYX458768 EIT458768 ESP458768 FCL458768 FMH458768 FWD458768 GFZ458768 GPV458768 GZR458768 HJN458768 HTJ458768 IDF458768 INB458768 IWX458768 JGT458768 JQP458768 KAL458768 KKH458768 KUD458768 LDZ458768 LNV458768 LXR458768 MHN458768 MRJ458768 NBF458768 NLB458768 NUX458768 OET458768 OOP458768 OYL458768 PIH458768 PSD458768 QBZ458768 QLV458768 QVR458768 RFN458768 RPJ458768 RZF458768 SJB458768 SSX458768 TCT458768 TMP458768 TWL458768 UGH458768 UQD458768 UZZ458768 VJV458768 VTR458768 WDN458768 WNJ458768 WXF458768 AX524304 KT524304 UP524304 AEL524304 AOH524304 AYD524304 BHZ524304 BRV524304 CBR524304 CLN524304 CVJ524304 DFF524304 DPB524304 DYX524304 EIT524304 ESP524304 FCL524304 FMH524304 FWD524304 GFZ524304 GPV524304 GZR524304 HJN524304 HTJ524304 IDF524304 INB524304 IWX524304 JGT524304 JQP524304 KAL524304 KKH524304 KUD524304 LDZ524304 LNV524304 LXR524304 MHN524304 MRJ524304 NBF524304 NLB524304 NUX524304 OET524304 OOP524304 OYL524304 PIH524304 PSD524304 QBZ524304 QLV524304 QVR524304 RFN524304 RPJ524304 RZF524304 SJB524304 SSX524304 TCT524304 TMP524304 TWL524304 UGH524304 UQD524304 UZZ524304 VJV524304 VTR524304 WDN524304 WNJ524304 WXF524304 AX589840 KT589840 UP589840 AEL589840 AOH589840 AYD589840 BHZ589840 BRV589840 CBR589840 CLN589840 CVJ589840 DFF589840 DPB589840 DYX589840 EIT589840 ESP589840 FCL589840 FMH589840 FWD589840 GFZ589840 GPV589840 GZR589840 HJN589840 HTJ589840 IDF589840 INB589840 IWX589840 JGT589840 JQP589840 KAL589840 KKH589840 KUD589840 LDZ589840 LNV589840 LXR589840 MHN589840 MRJ589840 NBF589840 NLB589840 NUX589840 OET589840 OOP589840 OYL589840 PIH589840 PSD589840 QBZ589840 QLV589840 QVR589840 RFN589840 RPJ589840 RZF589840 SJB589840 SSX589840 TCT589840 TMP589840 TWL589840 UGH589840 UQD589840 UZZ589840 VJV589840 VTR589840 WDN589840 WNJ589840 WXF589840 AX655376 KT655376 UP655376 AEL655376 AOH655376 AYD655376 BHZ655376 BRV655376 CBR655376 CLN655376 CVJ655376 DFF655376 DPB655376 DYX655376 EIT655376 ESP655376 FCL655376 FMH655376 FWD655376 GFZ655376 GPV655376 GZR655376 HJN655376 HTJ655376 IDF655376 INB655376 IWX655376 JGT655376 JQP655376 KAL655376 KKH655376 KUD655376 LDZ655376 LNV655376 LXR655376 MHN655376 MRJ655376 NBF655376 NLB655376 NUX655376 OET655376 OOP655376 OYL655376 PIH655376 PSD655376 QBZ655376 QLV655376 QVR655376 RFN655376 RPJ655376 RZF655376 SJB655376 SSX655376 TCT655376 TMP655376 TWL655376 UGH655376 UQD655376 UZZ655376 VJV655376 VTR655376 WDN655376 WNJ655376 WXF655376 AX720912 KT720912 UP720912 AEL720912 AOH720912 AYD720912 BHZ720912 BRV720912 CBR720912 CLN720912 CVJ720912 DFF720912 DPB720912 DYX720912 EIT720912 ESP720912 FCL720912 FMH720912 FWD720912 GFZ720912 GPV720912 GZR720912 HJN720912 HTJ720912 IDF720912 INB720912 IWX720912 JGT720912 JQP720912 KAL720912 KKH720912 KUD720912 LDZ720912 LNV720912 LXR720912 MHN720912 MRJ720912 NBF720912 NLB720912 NUX720912 OET720912 OOP720912 OYL720912 PIH720912 PSD720912 QBZ720912 QLV720912 QVR720912 RFN720912 RPJ720912 RZF720912 SJB720912 SSX720912 TCT720912 TMP720912 TWL720912 UGH720912 UQD720912 UZZ720912 VJV720912 VTR720912 WDN720912 WNJ720912 WXF720912 AX786448 KT786448 UP786448 AEL786448 AOH786448 AYD786448 BHZ786448 BRV786448 CBR786448 CLN786448 CVJ786448 DFF786448 DPB786448 DYX786448 EIT786448 ESP786448 FCL786448 FMH786448 FWD786448 GFZ786448 GPV786448 GZR786448 HJN786448 HTJ786448 IDF786448 INB786448 IWX786448 JGT786448 JQP786448 KAL786448 KKH786448 KUD786448 LDZ786448 LNV786448 LXR786448 MHN786448 MRJ786448 NBF786448 NLB786448 NUX786448 OET786448 OOP786448 OYL786448 PIH786448 PSD786448 QBZ786448 QLV786448 QVR786448 RFN786448 RPJ786448 RZF786448 SJB786448 SSX786448 TCT786448 TMP786448 TWL786448 UGH786448 UQD786448 UZZ786448 VJV786448 VTR786448 WDN786448 WNJ786448 WXF786448 AX851984 KT851984 UP851984 AEL851984 AOH851984 AYD851984 BHZ851984 BRV851984 CBR851984 CLN851984 CVJ851984 DFF851984 DPB851984 DYX851984 EIT851984 ESP851984 FCL851984 FMH851984 FWD851984 GFZ851984 GPV851984 GZR851984 HJN851984 HTJ851984 IDF851984 INB851984 IWX851984 JGT851984 JQP851984 KAL851984 KKH851984 KUD851984 LDZ851984 LNV851984 LXR851984 MHN851984 MRJ851984 NBF851984 NLB851984 NUX851984 OET851984 OOP851984 OYL851984 PIH851984 PSD851984 QBZ851984 QLV851984 QVR851984 RFN851984 RPJ851984 RZF851984 SJB851984 SSX851984 TCT851984 TMP851984 TWL851984 UGH851984 UQD851984 UZZ851984 VJV851984 VTR851984 WDN851984 WNJ851984 WXF851984 AX917520 KT917520 UP917520 AEL917520 AOH917520 AYD917520 BHZ917520 BRV917520 CBR917520 CLN917520 CVJ917520 DFF917520 DPB917520 DYX917520 EIT917520 ESP917520 FCL917520 FMH917520 FWD917520 GFZ917520 GPV917520 GZR917520 HJN917520 HTJ917520 IDF917520 INB917520 IWX917520 JGT917520 JQP917520 KAL917520 KKH917520 KUD917520 LDZ917520 LNV917520 LXR917520 MHN917520 MRJ917520 NBF917520 NLB917520 NUX917520 OET917520 OOP917520 OYL917520 PIH917520 PSD917520 QBZ917520 QLV917520 QVR917520 RFN917520 RPJ917520 RZF917520 SJB917520 SSX917520 TCT917520 TMP917520 TWL917520 UGH917520 UQD917520 UZZ917520 VJV917520 VTR917520 WDN917520 WNJ917520 WXF917520 AX983056 KT983056 UP983056 AEL983056 AOH983056 AYD983056 BHZ983056 BRV983056 CBR983056 CLN983056 CVJ983056 DFF983056 DPB983056 DYX983056 EIT983056 ESP983056 FCL983056 FMH983056 FWD983056 GFZ983056 GPV983056 GZR983056 HJN983056 HTJ983056 IDF983056 INB983056 IWX983056 JGT983056 JQP983056 KAL983056 KKH983056 KUD983056 LDZ983056 LNV983056 LXR983056 MHN983056 MRJ983056 NBF983056 NLB983056 NUX983056 OET983056 OOP983056 OYL983056 PIH983056 PSD983056 QBZ983056 QLV983056 QVR983056 RFN983056 RPJ983056 RZF983056 SJB983056 SSX983056 TCT983056 TMP983056 TWL983056 UGH983056 UQD983056 UZZ983056 VJV983056 VTR983056 WDN983056 WNJ983056 WXF983056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BO65554 LK65554 VG65554 AFC65554 AOY65554 AYU65554 BIQ65554 BSM65554 CCI65554 CME65554 CWA65554 DFW65554 DPS65554 DZO65554 EJK65554 ETG65554 FDC65554 FMY65554 FWU65554 GGQ65554 GQM65554 HAI65554 HKE65554 HUA65554 IDW65554 INS65554 IXO65554 JHK65554 JRG65554 KBC65554 KKY65554 KUU65554 LEQ65554 LOM65554 LYI65554 MIE65554 MSA65554 NBW65554 NLS65554 NVO65554 OFK65554 OPG65554 OZC65554 PIY65554 PSU65554 QCQ65554 QMM65554 QWI65554 RGE65554 RQA65554 RZW65554 SJS65554 STO65554 TDK65554 TNG65554 TXC65554 UGY65554 UQU65554 VAQ65554 VKM65554 VUI65554 WEE65554 WOA65554 WXW65554 BO131090 LK131090 VG131090 AFC131090 AOY131090 AYU131090 BIQ131090 BSM131090 CCI131090 CME131090 CWA131090 DFW131090 DPS131090 DZO131090 EJK131090 ETG131090 FDC131090 FMY131090 FWU131090 GGQ131090 GQM131090 HAI131090 HKE131090 HUA131090 IDW131090 INS131090 IXO131090 JHK131090 JRG131090 KBC131090 KKY131090 KUU131090 LEQ131090 LOM131090 LYI131090 MIE131090 MSA131090 NBW131090 NLS131090 NVO131090 OFK131090 OPG131090 OZC131090 PIY131090 PSU131090 QCQ131090 QMM131090 QWI131090 RGE131090 RQA131090 RZW131090 SJS131090 STO131090 TDK131090 TNG131090 TXC131090 UGY131090 UQU131090 VAQ131090 VKM131090 VUI131090 WEE131090 WOA131090 WXW131090 BO196626 LK196626 VG196626 AFC196626 AOY196626 AYU196626 BIQ196626 BSM196626 CCI196626 CME196626 CWA196626 DFW196626 DPS196626 DZO196626 EJK196626 ETG196626 FDC196626 FMY196626 FWU196626 GGQ196626 GQM196626 HAI196626 HKE196626 HUA196626 IDW196626 INS196626 IXO196626 JHK196626 JRG196626 KBC196626 KKY196626 KUU196626 LEQ196626 LOM196626 LYI196626 MIE196626 MSA196626 NBW196626 NLS196626 NVO196626 OFK196626 OPG196626 OZC196626 PIY196626 PSU196626 QCQ196626 QMM196626 QWI196626 RGE196626 RQA196626 RZW196626 SJS196626 STO196626 TDK196626 TNG196626 TXC196626 UGY196626 UQU196626 VAQ196626 VKM196626 VUI196626 WEE196626 WOA196626 WXW196626 BO262162 LK262162 VG262162 AFC262162 AOY262162 AYU262162 BIQ262162 BSM262162 CCI262162 CME262162 CWA262162 DFW262162 DPS262162 DZO262162 EJK262162 ETG262162 FDC262162 FMY262162 FWU262162 GGQ262162 GQM262162 HAI262162 HKE262162 HUA262162 IDW262162 INS262162 IXO262162 JHK262162 JRG262162 KBC262162 KKY262162 KUU262162 LEQ262162 LOM262162 LYI262162 MIE262162 MSA262162 NBW262162 NLS262162 NVO262162 OFK262162 OPG262162 OZC262162 PIY262162 PSU262162 QCQ262162 QMM262162 QWI262162 RGE262162 RQA262162 RZW262162 SJS262162 STO262162 TDK262162 TNG262162 TXC262162 UGY262162 UQU262162 VAQ262162 VKM262162 VUI262162 WEE262162 WOA262162 WXW262162 BO327698 LK327698 VG327698 AFC327698 AOY327698 AYU327698 BIQ327698 BSM327698 CCI327698 CME327698 CWA327698 DFW327698 DPS327698 DZO327698 EJK327698 ETG327698 FDC327698 FMY327698 FWU327698 GGQ327698 GQM327698 HAI327698 HKE327698 HUA327698 IDW327698 INS327698 IXO327698 JHK327698 JRG327698 KBC327698 KKY327698 KUU327698 LEQ327698 LOM327698 LYI327698 MIE327698 MSA327698 NBW327698 NLS327698 NVO327698 OFK327698 OPG327698 OZC327698 PIY327698 PSU327698 QCQ327698 QMM327698 QWI327698 RGE327698 RQA327698 RZW327698 SJS327698 STO327698 TDK327698 TNG327698 TXC327698 UGY327698 UQU327698 VAQ327698 VKM327698 VUI327698 WEE327698 WOA327698 WXW327698 BO393234 LK393234 VG393234 AFC393234 AOY393234 AYU393234 BIQ393234 BSM393234 CCI393234 CME393234 CWA393234 DFW393234 DPS393234 DZO393234 EJK393234 ETG393234 FDC393234 FMY393234 FWU393234 GGQ393234 GQM393234 HAI393234 HKE393234 HUA393234 IDW393234 INS393234 IXO393234 JHK393234 JRG393234 KBC393234 KKY393234 KUU393234 LEQ393234 LOM393234 LYI393234 MIE393234 MSA393234 NBW393234 NLS393234 NVO393234 OFK393234 OPG393234 OZC393234 PIY393234 PSU393234 QCQ393234 QMM393234 QWI393234 RGE393234 RQA393234 RZW393234 SJS393234 STO393234 TDK393234 TNG393234 TXC393234 UGY393234 UQU393234 VAQ393234 VKM393234 VUI393234 WEE393234 WOA393234 WXW393234 BO458770 LK458770 VG458770 AFC458770 AOY458770 AYU458770 BIQ458770 BSM458770 CCI458770 CME458770 CWA458770 DFW458770 DPS458770 DZO458770 EJK458770 ETG458770 FDC458770 FMY458770 FWU458770 GGQ458770 GQM458770 HAI458770 HKE458770 HUA458770 IDW458770 INS458770 IXO458770 JHK458770 JRG458770 KBC458770 KKY458770 KUU458770 LEQ458770 LOM458770 LYI458770 MIE458770 MSA458770 NBW458770 NLS458770 NVO458770 OFK458770 OPG458770 OZC458770 PIY458770 PSU458770 QCQ458770 QMM458770 QWI458770 RGE458770 RQA458770 RZW458770 SJS458770 STO458770 TDK458770 TNG458770 TXC458770 UGY458770 UQU458770 VAQ458770 VKM458770 VUI458770 WEE458770 WOA458770 WXW458770 BO524306 LK524306 VG524306 AFC524306 AOY524306 AYU524306 BIQ524306 BSM524306 CCI524306 CME524306 CWA524306 DFW524306 DPS524306 DZO524306 EJK524306 ETG524306 FDC524306 FMY524306 FWU524306 GGQ524306 GQM524306 HAI524306 HKE524306 HUA524306 IDW524306 INS524306 IXO524306 JHK524306 JRG524306 KBC524306 KKY524306 KUU524306 LEQ524306 LOM524306 LYI524306 MIE524306 MSA524306 NBW524306 NLS524306 NVO524306 OFK524306 OPG524306 OZC524306 PIY524306 PSU524306 QCQ524306 QMM524306 QWI524306 RGE524306 RQA524306 RZW524306 SJS524306 STO524306 TDK524306 TNG524306 TXC524306 UGY524306 UQU524306 VAQ524306 VKM524306 VUI524306 WEE524306 WOA524306 WXW524306 BO589842 LK589842 VG589842 AFC589842 AOY589842 AYU589842 BIQ589842 BSM589842 CCI589842 CME589842 CWA589842 DFW589842 DPS589842 DZO589842 EJK589842 ETG589842 FDC589842 FMY589842 FWU589842 GGQ589842 GQM589842 HAI589842 HKE589842 HUA589842 IDW589842 INS589842 IXO589842 JHK589842 JRG589842 KBC589842 KKY589842 KUU589842 LEQ589842 LOM589842 LYI589842 MIE589842 MSA589842 NBW589842 NLS589842 NVO589842 OFK589842 OPG589842 OZC589842 PIY589842 PSU589842 QCQ589842 QMM589842 QWI589842 RGE589842 RQA589842 RZW589842 SJS589842 STO589842 TDK589842 TNG589842 TXC589842 UGY589842 UQU589842 VAQ589842 VKM589842 VUI589842 WEE589842 WOA589842 WXW589842 BO655378 LK655378 VG655378 AFC655378 AOY655378 AYU655378 BIQ655378 BSM655378 CCI655378 CME655378 CWA655378 DFW655378 DPS655378 DZO655378 EJK655378 ETG655378 FDC655378 FMY655378 FWU655378 GGQ655378 GQM655378 HAI655378 HKE655378 HUA655378 IDW655378 INS655378 IXO655378 JHK655378 JRG655378 KBC655378 KKY655378 KUU655378 LEQ655378 LOM655378 LYI655378 MIE655378 MSA655378 NBW655378 NLS655378 NVO655378 OFK655378 OPG655378 OZC655378 PIY655378 PSU655378 QCQ655378 QMM655378 QWI655378 RGE655378 RQA655378 RZW655378 SJS655378 STO655378 TDK655378 TNG655378 TXC655378 UGY655378 UQU655378 VAQ655378 VKM655378 VUI655378 WEE655378 WOA655378 WXW655378 BO720914 LK720914 VG720914 AFC720914 AOY720914 AYU720914 BIQ720914 BSM720914 CCI720914 CME720914 CWA720914 DFW720914 DPS720914 DZO720914 EJK720914 ETG720914 FDC720914 FMY720914 FWU720914 GGQ720914 GQM720914 HAI720914 HKE720914 HUA720914 IDW720914 INS720914 IXO720914 JHK720914 JRG720914 KBC720914 KKY720914 KUU720914 LEQ720914 LOM720914 LYI720914 MIE720914 MSA720914 NBW720914 NLS720914 NVO720914 OFK720914 OPG720914 OZC720914 PIY720914 PSU720914 QCQ720914 QMM720914 QWI720914 RGE720914 RQA720914 RZW720914 SJS720914 STO720914 TDK720914 TNG720914 TXC720914 UGY720914 UQU720914 VAQ720914 VKM720914 VUI720914 WEE720914 WOA720914 WXW720914 BO786450 LK786450 VG786450 AFC786450 AOY786450 AYU786450 BIQ786450 BSM786450 CCI786450 CME786450 CWA786450 DFW786450 DPS786450 DZO786450 EJK786450 ETG786450 FDC786450 FMY786450 FWU786450 GGQ786450 GQM786450 HAI786450 HKE786450 HUA786450 IDW786450 INS786450 IXO786450 JHK786450 JRG786450 KBC786450 KKY786450 KUU786450 LEQ786450 LOM786450 LYI786450 MIE786450 MSA786450 NBW786450 NLS786450 NVO786450 OFK786450 OPG786450 OZC786450 PIY786450 PSU786450 QCQ786450 QMM786450 QWI786450 RGE786450 RQA786450 RZW786450 SJS786450 STO786450 TDK786450 TNG786450 TXC786450 UGY786450 UQU786450 VAQ786450 VKM786450 VUI786450 WEE786450 WOA786450 WXW786450 BO851986 LK851986 VG851986 AFC851986 AOY851986 AYU851986 BIQ851986 BSM851986 CCI851986 CME851986 CWA851986 DFW851986 DPS851986 DZO851986 EJK851986 ETG851986 FDC851986 FMY851986 FWU851986 GGQ851986 GQM851986 HAI851986 HKE851986 HUA851986 IDW851986 INS851986 IXO851986 JHK851986 JRG851986 KBC851986 KKY851986 KUU851986 LEQ851986 LOM851986 LYI851986 MIE851986 MSA851986 NBW851986 NLS851986 NVO851986 OFK851986 OPG851986 OZC851986 PIY851986 PSU851986 QCQ851986 QMM851986 QWI851986 RGE851986 RQA851986 RZW851986 SJS851986 STO851986 TDK851986 TNG851986 TXC851986 UGY851986 UQU851986 VAQ851986 VKM851986 VUI851986 WEE851986 WOA851986 WXW851986 BO917522 LK917522 VG917522 AFC917522 AOY917522 AYU917522 BIQ917522 BSM917522 CCI917522 CME917522 CWA917522 DFW917522 DPS917522 DZO917522 EJK917522 ETG917522 FDC917522 FMY917522 FWU917522 GGQ917522 GQM917522 HAI917522 HKE917522 HUA917522 IDW917522 INS917522 IXO917522 JHK917522 JRG917522 KBC917522 KKY917522 KUU917522 LEQ917522 LOM917522 LYI917522 MIE917522 MSA917522 NBW917522 NLS917522 NVO917522 OFK917522 OPG917522 OZC917522 PIY917522 PSU917522 QCQ917522 QMM917522 QWI917522 RGE917522 RQA917522 RZW917522 SJS917522 STO917522 TDK917522 TNG917522 TXC917522 UGY917522 UQU917522 VAQ917522 VKM917522 VUI917522 WEE917522 WOA917522 WXW917522 BO983058 LK983058 VG983058 AFC983058 AOY983058 AYU983058 BIQ983058 BSM983058 CCI983058 CME983058 CWA983058 DFW983058 DPS983058 DZO983058 EJK983058 ETG983058 FDC983058 FMY983058 FWU983058 GGQ983058 GQM983058 HAI983058 HKE983058 HUA983058 IDW983058 INS983058 IXO983058 JHK983058 JRG983058 KBC983058 KKY983058 KUU983058 LEQ983058 LOM983058 LYI983058 MIE983058 MSA983058 NBW983058 NLS983058 NVO983058 OFK983058 OPG983058 OZC983058 PIY983058 PSU983058 QCQ983058 QMM983058 QWI983058 RGE983058 RQA983058 RZW983058 SJS983058 STO983058 TDK983058 TNG983058 TXC983058 UGY983058 UQU983058 VAQ983058 VKM983058 VUI983058 WEE983058 WOA983058 WXW983058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BL65563 LH65563 VD65563 AEZ65563 AOV65563 AYR65563 BIN65563 BSJ65563 CCF65563 CMB65563 CVX65563 DFT65563 DPP65563 DZL65563 EJH65563 ETD65563 FCZ65563 FMV65563 FWR65563 GGN65563 GQJ65563 HAF65563 HKB65563 HTX65563 IDT65563 INP65563 IXL65563 JHH65563 JRD65563 KAZ65563 KKV65563 KUR65563 LEN65563 LOJ65563 LYF65563 MIB65563 MRX65563 NBT65563 NLP65563 NVL65563 OFH65563 OPD65563 OYZ65563 PIV65563 PSR65563 QCN65563 QMJ65563 QWF65563 RGB65563 RPX65563 RZT65563 SJP65563 STL65563 TDH65563 TND65563 TWZ65563 UGV65563 UQR65563 VAN65563 VKJ65563 VUF65563 WEB65563 WNX65563 WXT65563 BL131099 LH131099 VD131099 AEZ131099 AOV131099 AYR131099 BIN131099 BSJ131099 CCF131099 CMB131099 CVX131099 DFT131099 DPP131099 DZL131099 EJH131099 ETD131099 FCZ131099 FMV131099 FWR131099 GGN131099 GQJ131099 HAF131099 HKB131099 HTX131099 IDT131099 INP131099 IXL131099 JHH131099 JRD131099 KAZ131099 KKV131099 KUR131099 LEN131099 LOJ131099 LYF131099 MIB131099 MRX131099 NBT131099 NLP131099 NVL131099 OFH131099 OPD131099 OYZ131099 PIV131099 PSR131099 QCN131099 QMJ131099 QWF131099 RGB131099 RPX131099 RZT131099 SJP131099 STL131099 TDH131099 TND131099 TWZ131099 UGV131099 UQR131099 VAN131099 VKJ131099 VUF131099 WEB131099 WNX131099 WXT131099 BL196635 LH196635 VD196635 AEZ196635 AOV196635 AYR196635 BIN196635 BSJ196635 CCF196635 CMB196635 CVX196635 DFT196635 DPP196635 DZL196635 EJH196635 ETD196635 FCZ196635 FMV196635 FWR196635 GGN196635 GQJ196635 HAF196635 HKB196635 HTX196635 IDT196635 INP196635 IXL196635 JHH196635 JRD196635 KAZ196635 KKV196635 KUR196635 LEN196635 LOJ196635 LYF196635 MIB196635 MRX196635 NBT196635 NLP196635 NVL196635 OFH196635 OPD196635 OYZ196635 PIV196635 PSR196635 QCN196635 QMJ196635 QWF196635 RGB196635 RPX196635 RZT196635 SJP196635 STL196635 TDH196635 TND196635 TWZ196635 UGV196635 UQR196635 VAN196635 VKJ196635 VUF196635 WEB196635 WNX196635 WXT196635 BL262171 LH262171 VD262171 AEZ262171 AOV262171 AYR262171 BIN262171 BSJ262171 CCF262171 CMB262171 CVX262171 DFT262171 DPP262171 DZL262171 EJH262171 ETD262171 FCZ262171 FMV262171 FWR262171 GGN262171 GQJ262171 HAF262171 HKB262171 HTX262171 IDT262171 INP262171 IXL262171 JHH262171 JRD262171 KAZ262171 KKV262171 KUR262171 LEN262171 LOJ262171 LYF262171 MIB262171 MRX262171 NBT262171 NLP262171 NVL262171 OFH262171 OPD262171 OYZ262171 PIV262171 PSR262171 QCN262171 QMJ262171 QWF262171 RGB262171 RPX262171 RZT262171 SJP262171 STL262171 TDH262171 TND262171 TWZ262171 UGV262171 UQR262171 VAN262171 VKJ262171 VUF262171 WEB262171 WNX262171 WXT262171 BL327707 LH327707 VD327707 AEZ327707 AOV327707 AYR327707 BIN327707 BSJ327707 CCF327707 CMB327707 CVX327707 DFT327707 DPP327707 DZL327707 EJH327707 ETD327707 FCZ327707 FMV327707 FWR327707 GGN327707 GQJ327707 HAF327707 HKB327707 HTX327707 IDT327707 INP327707 IXL327707 JHH327707 JRD327707 KAZ327707 KKV327707 KUR327707 LEN327707 LOJ327707 LYF327707 MIB327707 MRX327707 NBT327707 NLP327707 NVL327707 OFH327707 OPD327707 OYZ327707 PIV327707 PSR327707 QCN327707 QMJ327707 QWF327707 RGB327707 RPX327707 RZT327707 SJP327707 STL327707 TDH327707 TND327707 TWZ327707 UGV327707 UQR327707 VAN327707 VKJ327707 VUF327707 WEB327707 WNX327707 WXT327707 BL393243 LH393243 VD393243 AEZ393243 AOV393243 AYR393243 BIN393243 BSJ393243 CCF393243 CMB393243 CVX393243 DFT393243 DPP393243 DZL393243 EJH393243 ETD393243 FCZ393243 FMV393243 FWR393243 GGN393243 GQJ393243 HAF393243 HKB393243 HTX393243 IDT393243 INP393243 IXL393243 JHH393243 JRD393243 KAZ393243 KKV393243 KUR393243 LEN393243 LOJ393243 LYF393243 MIB393243 MRX393243 NBT393243 NLP393243 NVL393243 OFH393243 OPD393243 OYZ393243 PIV393243 PSR393243 QCN393243 QMJ393243 QWF393243 RGB393243 RPX393243 RZT393243 SJP393243 STL393243 TDH393243 TND393243 TWZ393243 UGV393243 UQR393243 VAN393243 VKJ393243 VUF393243 WEB393243 WNX393243 WXT393243 BL458779 LH458779 VD458779 AEZ458779 AOV458779 AYR458779 BIN458779 BSJ458779 CCF458779 CMB458779 CVX458779 DFT458779 DPP458779 DZL458779 EJH458779 ETD458779 FCZ458779 FMV458779 FWR458779 GGN458779 GQJ458779 HAF458779 HKB458779 HTX458779 IDT458779 INP458779 IXL458779 JHH458779 JRD458779 KAZ458779 KKV458779 KUR458779 LEN458779 LOJ458779 LYF458779 MIB458779 MRX458779 NBT458779 NLP458779 NVL458779 OFH458779 OPD458779 OYZ458779 PIV458779 PSR458779 QCN458779 QMJ458779 QWF458779 RGB458779 RPX458779 RZT458779 SJP458779 STL458779 TDH458779 TND458779 TWZ458779 UGV458779 UQR458779 VAN458779 VKJ458779 VUF458779 WEB458779 WNX458779 WXT458779 BL524315 LH524315 VD524315 AEZ524315 AOV524315 AYR524315 BIN524315 BSJ524315 CCF524315 CMB524315 CVX524315 DFT524315 DPP524315 DZL524315 EJH524315 ETD524315 FCZ524315 FMV524315 FWR524315 GGN524315 GQJ524315 HAF524315 HKB524315 HTX524315 IDT524315 INP524315 IXL524315 JHH524315 JRD524315 KAZ524315 KKV524315 KUR524315 LEN524315 LOJ524315 LYF524315 MIB524315 MRX524315 NBT524315 NLP524315 NVL524315 OFH524315 OPD524315 OYZ524315 PIV524315 PSR524315 QCN524315 QMJ524315 QWF524315 RGB524315 RPX524315 RZT524315 SJP524315 STL524315 TDH524315 TND524315 TWZ524315 UGV524315 UQR524315 VAN524315 VKJ524315 VUF524315 WEB524315 WNX524315 WXT524315 BL589851 LH589851 VD589851 AEZ589851 AOV589851 AYR589851 BIN589851 BSJ589851 CCF589851 CMB589851 CVX589851 DFT589851 DPP589851 DZL589851 EJH589851 ETD589851 FCZ589851 FMV589851 FWR589851 GGN589851 GQJ589851 HAF589851 HKB589851 HTX589851 IDT589851 INP589851 IXL589851 JHH589851 JRD589851 KAZ589851 KKV589851 KUR589851 LEN589851 LOJ589851 LYF589851 MIB589851 MRX589851 NBT589851 NLP589851 NVL589851 OFH589851 OPD589851 OYZ589851 PIV589851 PSR589851 QCN589851 QMJ589851 QWF589851 RGB589851 RPX589851 RZT589851 SJP589851 STL589851 TDH589851 TND589851 TWZ589851 UGV589851 UQR589851 VAN589851 VKJ589851 VUF589851 WEB589851 WNX589851 WXT589851 BL655387 LH655387 VD655387 AEZ655387 AOV655387 AYR655387 BIN655387 BSJ655387 CCF655387 CMB655387 CVX655387 DFT655387 DPP655387 DZL655387 EJH655387 ETD655387 FCZ655387 FMV655387 FWR655387 GGN655387 GQJ655387 HAF655387 HKB655387 HTX655387 IDT655387 INP655387 IXL655387 JHH655387 JRD655387 KAZ655387 KKV655387 KUR655387 LEN655387 LOJ655387 LYF655387 MIB655387 MRX655387 NBT655387 NLP655387 NVL655387 OFH655387 OPD655387 OYZ655387 PIV655387 PSR655387 QCN655387 QMJ655387 QWF655387 RGB655387 RPX655387 RZT655387 SJP655387 STL655387 TDH655387 TND655387 TWZ655387 UGV655387 UQR655387 VAN655387 VKJ655387 VUF655387 WEB655387 WNX655387 WXT655387 BL720923 LH720923 VD720923 AEZ720923 AOV720923 AYR720923 BIN720923 BSJ720923 CCF720923 CMB720923 CVX720923 DFT720923 DPP720923 DZL720923 EJH720923 ETD720923 FCZ720923 FMV720923 FWR720923 GGN720923 GQJ720923 HAF720923 HKB720923 HTX720923 IDT720923 INP720923 IXL720923 JHH720923 JRD720923 KAZ720923 KKV720923 KUR720923 LEN720923 LOJ720923 LYF720923 MIB720923 MRX720923 NBT720923 NLP720923 NVL720923 OFH720923 OPD720923 OYZ720923 PIV720923 PSR720923 QCN720923 QMJ720923 QWF720923 RGB720923 RPX720923 RZT720923 SJP720923 STL720923 TDH720923 TND720923 TWZ720923 UGV720923 UQR720923 VAN720923 VKJ720923 VUF720923 WEB720923 WNX720923 WXT720923 BL786459 LH786459 VD786459 AEZ786459 AOV786459 AYR786459 BIN786459 BSJ786459 CCF786459 CMB786459 CVX786459 DFT786459 DPP786459 DZL786459 EJH786459 ETD786459 FCZ786459 FMV786459 FWR786459 GGN786459 GQJ786459 HAF786459 HKB786459 HTX786459 IDT786459 INP786459 IXL786459 JHH786459 JRD786459 KAZ786459 KKV786459 KUR786459 LEN786459 LOJ786459 LYF786459 MIB786459 MRX786459 NBT786459 NLP786459 NVL786459 OFH786459 OPD786459 OYZ786459 PIV786459 PSR786459 QCN786459 QMJ786459 QWF786459 RGB786459 RPX786459 RZT786459 SJP786459 STL786459 TDH786459 TND786459 TWZ786459 UGV786459 UQR786459 VAN786459 VKJ786459 VUF786459 WEB786459 WNX786459 WXT786459 BL851995 LH851995 VD851995 AEZ851995 AOV851995 AYR851995 BIN851995 BSJ851995 CCF851995 CMB851995 CVX851995 DFT851995 DPP851995 DZL851995 EJH851995 ETD851995 FCZ851995 FMV851995 FWR851995 GGN851995 GQJ851995 HAF851995 HKB851995 HTX851995 IDT851995 INP851995 IXL851995 JHH851995 JRD851995 KAZ851995 KKV851995 KUR851995 LEN851995 LOJ851995 LYF851995 MIB851995 MRX851995 NBT851995 NLP851995 NVL851995 OFH851995 OPD851995 OYZ851995 PIV851995 PSR851995 QCN851995 QMJ851995 QWF851995 RGB851995 RPX851995 RZT851995 SJP851995 STL851995 TDH851995 TND851995 TWZ851995 UGV851995 UQR851995 VAN851995 VKJ851995 VUF851995 WEB851995 WNX851995 WXT851995 BL917531 LH917531 VD917531 AEZ917531 AOV917531 AYR917531 BIN917531 BSJ917531 CCF917531 CMB917531 CVX917531 DFT917531 DPP917531 DZL917531 EJH917531 ETD917531 FCZ917531 FMV917531 FWR917531 GGN917531 GQJ917531 HAF917531 HKB917531 HTX917531 IDT917531 INP917531 IXL917531 JHH917531 JRD917531 KAZ917531 KKV917531 KUR917531 LEN917531 LOJ917531 LYF917531 MIB917531 MRX917531 NBT917531 NLP917531 NVL917531 OFH917531 OPD917531 OYZ917531 PIV917531 PSR917531 QCN917531 QMJ917531 QWF917531 RGB917531 RPX917531 RZT917531 SJP917531 STL917531 TDH917531 TND917531 TWZ917531 UGV917531 UQR917531 VAN917531 VKJ917531 VUF917531 WEB917531 WNX917531 WXT917531 BL983067 LH983067 VD983067 AEZ983067 AOV983067 AYR983067 BIN983067 BSJ983067 CCF983067 CMB983067 CVX983067 DFT983067 DPP983067 DZL983067 EJH983067 ETD983067 FCZ983067 FMV983067 FWR983067 GGN983067 GQJ983067 HAF983067 HKB983067 HTX983067 IDT983067 INP983067 IXL983067 JHH983067 JRD983067 KAZ983067 KKV983067 KUR983067 LEN983067 LOJ983067 LYF983067 MIB983067 MRX983067 NBT983067 NLP983067 NVL983067 OFH983067 OPD983067 OYZ983067 PIV983067 PSR983067 QCN983067 QMJ983067 QWF983067 RGB983067 RPX983067 RZT983067 SJP983067 STL983067 TDH983067 TND983067 TWZ983067 UGV983067 UQR983067 VAN983067 VKJ983067 VUF983067 WEB983067 WNX983067 WXT983067 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X65573:X65574 JT65573:JT65574 TP65573:TP65574 ADL65573:ADL65574 ANH65573:ANH65574 AXD65573:AXD65574 BGZ65573:BGZ65574 BQV65573:BQV65574 CAR65573:CAR65574 CKN65573:CKN65574 CUJ65573:CUJ65574 DEF65573:DEF65574 DOB65573:DOB65574 DXX65573:DXX65574 EHT65573:EHT65574 ERP65573:ERP65574 FBL65573:FBL65574 FLH65573:FLH65574 FVD65573:FVD65574 GEZ65573:GEZ65574 GOV65573:GOV65574 GYR65573:GYR65574 HIN65573:HIN65574 HSJ65573:HSJ65574 ICF65573:ICF65574 IMB65573:IMB65574 IVX65573:IVX65574 JFT65573:JFT65574 JPP65573:JPP65574 JZL65573:JZL65574 KJH65573:KJH65574 KTD65573:KTD65574 LCZ65573:LCZ65574 LMV65573:LMV65574 LWR65573:LWR65574 MGN65573:MGN65574 MQJ65573:MQJ65574 NAF65573:NAF65574 NKB65573:NKB65574 NTX65573:NTX65574 ODT65573:ODT65574 ONP65573:ONP65574 OXL65573:OXL65574 PHH65573:PHH65574 PRD65573:PRD65574 QAZ65573:QAZ65574 QKV65573:QKV65574 QUR65573:QUR65574 REN65573:REN65574 ROJ65573:ROJ65574 RYF65573:RYF65574 SIB65573:SIB65574 SRX65573:SRX65574 TBT65573:TBT65574 TLP65573:TLP65574 TVL65573:TVL65574 UFH65573:UFH65574 UPD65573:UPD65574 UYZ65573:UYZ65574 VIV65573:VIV65574 VSR65573:VSR65574 WCN65573:WCN65574 WMJ65573:WMJ65574 WWF65573:WWF65574 X131109:X131110 JT131109:JT131110 TP131109:TP131110 ADL131109:ADL131110 ANH131109:ANH131110 AXD131109:AXD131110 BGZ131109:BGZ131110 BQV131109:BQV131110 CAR131109:CAR131110 CKN131109:CKN131110 CUJ131109:CUJ131110 DEF131109:DEF131110 DOB131109:DOB131110 DXX131109:DXX131110 EHT131109:EHT131110 ERP131109:ERP131110 FBL131109:FBL131110 FLH131109:FLH131110 FVD131109:FVD131110 GEZ131109:GEZ131110 GOV131109:GOV131110 GYR131109:GYR131110 HIN131109:HIN131110 HSJ131109:HSJ131110 ICF131109:ICF131110 IMB131109:IMB131110 IVX131109:IVX131110 JFT131109:JFT131110 JPP131109:JPP131110 JZL131109:JZL131110 KJH131109:KJH131110 KTD131109:KTD131110 LCZ131109:LCZ131110 LMV131109:LMV131110 LWR131109:LWR131110 MGN131109:MGN131110 MQJ131109:MQJ131110 NAF131109:NAF131110 NKB131109:NKB131110 NTX131109:NTX131110 ODT131109:ODT131110 ONP131109:ONP131110 OXL131109:OXL131110 PHH131109:PHH131110 PRD131109:PRD131110 QAZ131109:QAZ131110 QKV131109:QKV131110 QUR131109:QUR131110 REN131109:REN131110 ROJ131109:ROJ131110 RYF131109:RYF131110 SIB131109:SIB131110 SRX131109:SRX131110 TBT131109:TBT131110 TLP131109:TLP131110 TVL131109:TVL131110 UFH131109:UFH131110 UPD131109:UPD131110 UYZ131109:UYZ131110 VIV131109:VIV131110 VSR131109:VSR131110 WCN131109:WCN131110 WMJ131109:WMJ131110 WWF131109:WWF131110 X196645:X196646 JT196645:JT196646 TP196645:TP196646 ADL196645:ADL196646 ANH196645:ANH196646 AXD196645:AXD196646 BGZ196645:BGZ196646 BQV196645:BQV196646 CAR196645:CAR196646 CKN196645:CKN196646 CUJ196645:CUJ196646 DEF196645:DEF196646 DOB196645:DOB196646 DXX196645:DXX196646 EHT196645:EHT196646 ERP196645:ERP196646 FBL196645:FBL196646 FLH196645:FLH196646 FVD196645:FVD196646 GEZ196645:GEZ196646 GOV196645:GOV196646 GYR196645:GYR196646 HIN196645:HIN196646 HSJ196645:HSJ196646 ICF196645:ICF196646 IMB196645:IMB196646 IVX196645:IVX196646 JFT196645:JFT196646 JPP196645:JPP196646 JZL196645:JZL196646 KJH196645:KJH196646 KTD196645:KTD196646 LCZ196645:LCZ196646 LMV196645:LMV196646 LWR196645:LWR196646 MGN196645:MGN196646 MQJ196645:MQJ196646 NAF196645:NAF196646 NKB196645:NKB196646 NTX196645:NTX196646 ODT196645:ODT196646 ONP196645:ONP196646 OXL196645:OXL196646 PHH196645:PHH196646 PRD196645:PRD196646 QAZ196645:QAZ196646 QKV196645:QKV196646 QUR196645:QUR196646 REN196645:REN196646 ROJ196645:ROJ196646 RYF196645:RYF196646 SIB196645:SIB196646 SRX196645:SRX196646 TBT196645:TBT196646 TLP196645:TLP196646 TVL196645:TVL196646 UFH196645:UFH196646 UPD196645:UPD196646 UYZ196645:UYZ196646 VIV196645:VIV196646 VSR196645:VSR196646 WCN196645:WCN196646 WMJ196645:WMJ196646 WWF196645:WWF196646 X262181:X262182 JT262181:JT262182 TP262181:TP262182 ADL262181:ADL262182 ANH262181:ANH262182 AXD262181:AXD262182 BGZ262181:BGZ262182 BQV262181:BQV262182 CAR262181:CAR262182 CKN262181:CKN262182 CUJ262181:CUJ262182 DEF262181:DEF262182 DOB262181:DOB262182 DXX262181:DXX262182 EHT262181:EHT262182 ERP262181:ERP262182 FBL262181:FBL262182 FLH262181:FLH262182 FVD262181:FVD262182 GEZ262181:GEZ262182 GOV262181:GOV262182 GYR262181:GYR262182 HIN262181:HIN262182 HSJ262181:HSJ262182 ICF262181:ICF262182 IMB262181:IMB262182 IVX262181:IVX262182 JFT262181:JFT262182 JPP262181:JPP262182 JZL262181:JZL262182 KJH262181:KJH262182 KTD262181:KTD262182 LCZ262181:LCZ262182 LMV262181:LMV262182 LWR262181:LWR262182 MGN262181:MGN262182 MQJ262181:MQJ262182 NAF262181:NAF262182 NKB262181:NKB262182 NTX262181:NTX262182 ODT262181:ODT262182 ONP262181:ONP262182 OXL262181:OXL262182 PHH262181:PHH262182 PRD262181:PRD262182 QAZ262181:QAZ262182 QKV262181:QKV262182 QUR262181:QUR262182 REN262181:REN262182 ROJ262181:ROJ262182 RYF262181:RYF262182 SIB262181:SIB262182 SRX262181:SRX262182 TBT262181:TBT262182 TLP262181:TLP262182 TVL262181:TVL262182 UFH262181:UFH262182 UPD262181:UPD262182 UYZ262181:UYZ262182 VIV262181:VIV262182 VSR262181:VSR262182 WCN262181:WCN262182 WMJ262181:WMJ262182 WWF262181:WWF262182 X327717:X327718 JT327717:JT327718 TP327717:TP327718 ADL327717:ADL327718 ANH327717:ANH327718 AXD327717:AXD327718 BGZ327717:BGZ327718 BQV327717:BQV327718 CAR327717:CAR327718 CKN327717:CKN327718 CUJ327717:CUJ327718 DEF327717:DEF327718 DOB327717:DOB327718 DXX327717:DXX327718 EHT327717:EHT327718 ERP327717:ERP327718 FBL327717:FBL327718 FLH327717:FLH327718 FVD327717:FVD327718 GEZ327717:GEZ327718 GOV327717:GOV327718 GYR327717:GYR327718 HIN327717:HIN327718 HSJ327717:HSJ327718 ICF327717:ICF327718 IMB327717:IMB327718 IVX327717:IVX327718 JFT327717:JFT327718 JPP327717:JPP327718 JZL327717:JZL327718 KJH327717:KJH327718 KTD327717:KTD327718 LCZ327717:LCZ327718 LMV327717:LMV327718 LWR327717:LWR327718 MGN327717:MGN327718 MQJ327717:MQJ327718 NAF327717:NAF327718 NKB327717:NKB327718 NTX327717:NTX327718 ODT327717:ODT327718 ONP327717:ONP327718 OXL327717:OXL327718 PHH327717:PHH327718 PRD327717:PRD327718 QAZ327717:QAZ327718 QKV327717:QKV327718 QUR327717:QUR327718 REN327717:REN327718 ROJ327717:ROJ327718 RYF327717:RYF327718 SIB327717:SIB327718 SRX327717:SRX327718 TBT327717:TBT327718 TLP327717:TLP327718 TVL327717:TVL327718 UFH327717:UFH327718 UPD327717:UPD327718 UYZ327717:UYZ327718 VIV327717:VIV327718 VSR327717:VSR327718 WCN327717:WCN327718 WMJ327717:WMJ327718 WWF327717:WWF327718 X393253:X393254 JT393253:JT393254 TP393253:TP393254 ADL393253:ADL393254 ANH393253:ANH393254 AXD393253:AXD393254 BGZ393253:BGZ393254 BQV393253:BQV393254 CAR393253:CAR393254 CKN393253:CKN393254 CUJ393253:CUJ393254 DEF393253:DEF393254 DOB393253:DOB393254 DXX393253:DXX393254 EHT393253:EHT393254 ERP393253:ERP393254 FBL393253:FBL393254 FLH393253:FLH393254 FVD393253:FVD393254 GEZ393253:GEZ393254 GOV393253:GOV393254 GYR393253:GYR393254 HIN393253:HIN393254 HSJ393253:HSJ393254 ICF393253:ICF393254 IMB393253:IMB393254 IVX393253:IVX393254 JFT393253:JFT393254 JPP393253:JPP393254 JZL393253:JZL393254 KJH393253:KJH393254 KTD393253:KTD393254 LCZ393253:LCZ393254 LMV393253:LMV393254 LWR393253:LWR393254 MGN393253:MGN393254 MQJ393253:MQJ393254 NAF393253:NAF393254 NKB393253:NKB393254 NTX393253:NTX393254 ODT393253:ODT393254 ONP393253:ONP393254 OXL393253:OXL393254 PHH393253:PHH393254 PRD393253:PRD393254 QAZ393253:QAZ393254 QKV393253:QKV393254 QUR393253:QUR393254 REN393253:REN393254 ROJ393253:ROJ393254 RYF393253:RYF393254 SIB393253:SIB393254 SRX393253:SRX393254 TBT393253:TBT393254 TLP393253:TLP393254 TVL393253:TVL393254 UFH393253:UFH393254 UPD393253:UPD393254 UYZ393253:UYZ393254 VIV393253:VIV393254 VSR393253:VSR393254 WCN393253:WCN393254 WMJ393253:WMJ393254 WWF393253:WWF393254 X458789:X458790 JT458789:JT458790 TP458789:TP458790 ADL458789:ADL458790 ANH458789:ANH458790 AXD458789:AXD458790 BGZ458789:BGZ458790 BQV458789:BQV458790 CAR458789:CAR458790 CKN458789:CKN458790 CUJ458789:CUJ458790 DEF458789:DEF458790 DOB458789:DOB458790 DXX458789:DXX458790 EHT458789:EHT458790 ERP458789:ERP458790 FBL458789:FBL458790 FLH458789:FLH458790 FVD458789:FVD458790 GEZ458789:GEZ458790 GOV458789:GOV458790 GYR458789:GYR458790 HIN458789:HIN458790 HSJ458789:HSJ458790 ICF458789:ICF458790 IMB458789:IMB458790 IVX458789:IVX458790 JFT458789:JFT458790 JPP458789:JPP458790 JZL458789:JZL458790 KJH458789:KJH458790 KTD458789:KTD458790 LCZ458789:LCZ458790 LMV458789:LMV458790 LWR458789:LWR458790 MGN458789:MGN458790 MQJ458789:MQJ458790 NAF458789:NAF458790 NKB458789:NKB458790 NTX458789:NTX458790 ODT458789:ODT458790 ONP458789:ONP458790 OXL458789:OXL458790 PHH458789:PHH458790 PRD458789:PRD458790 QAZ458789:QAZ458790 QKV458789:QKV458790 QUR458789:QUR458790 REN458789:REN458790 ROJ458789:ROJ458790 RYF458789:RYF458790 SIB458789:SIB458790 SRX458789:SRX458790 TBT458789:TBT458790 TLP458789:TLP458790 TVL458789:TVL458790 UFH458789:UFH458790 UPD458789:UPD458790 UYZ458789:UYZ458790 VIV458789:VIV458790 VSR458789:VSR458790 WCN458789:WCN458790 WMJ458789:WMJ458790 WWF458789:WWF458790 X524325:X524326 JT524325:JT524326 TP524325:TP524326 ADL524325:ADL524326 ANH524325:ANH524326 AXD524325:AXD524326 BGZ524325:BGZ524326 BQV524325:BQV524326 CAR524325:CAR524326 CKN524325:CKN524326 CUJ524325:CUJ524326 DEF524325:DEF524326 DOB524325:DOB524326 DXX524325:DXX524326 EHT524325:EHT524326 ERP524325:ERP524326 FBL524325:FBL524326 FLH524325:FLH524326 FVD524325:FVD524326 GEZ524325:GEZ524326 GOV524325:GOV524326 GYR524325:GYR524326 HIN524325:HIN524326 HSJ524325:HSJ524326 ICF524325:ICF524326 IMB524325:IMB524326 IVX524325:IVX524326 JFT524325:JFT524326 JPP524325:JPP524326 JZL524325:JZL524326 KJH524325:KJH524326 KTD524325:KTD524326 LCZ524325:LCZ524326 LMV524325:LMV524326 LWR524325:LWR524326 MGN524325:MGN524326 MQJ524325:MQJ524326 NAF524325:NAF524326 NKB524325:NKB524326 NTX524325:NTX524326 ODT524325:ODT524326 ONP524325:ONP524326 OXL524325:OXL524326 PHH524325:PHH524326 PRD524325:PRD524326 QAZ524325:QAZ524326 QKV524325:QKV524326 QUR524325:QUR524326 REN524325:REN524326 ROJ524325:ROJ524326 RYF524325:RYF524326 SIB524325:SIB524326 SRX524325:SRX524326 TBT524325:TBT524326 TLP524325:TLP524326 TVL524325:TVL524326 UFH524325:UFH524326 UPD524325:UPD524326 UYZ524325:UYZ524326 VIV524325:VIV524326 VSR524325:VSR524326 WCN524325:WCN524326 WMJ524325:WMJ524326 WWF524325:WWF524326 X589861:X589862 JT589861:JT589862 TP589861:TP589862 ADL589861:ADL589862 ANH589861:ANH589862 AXD589861:AXD589862 BGZ589861:BGZ589862 BQV589861:BQV589862 CAR589861:CAR589862 CKN589861:CKN589862 CUJ589861:CUJ589862 DEF589861:DEF589862 DOB589861:DOB589862 DXX589861:DXX589862 EHT589861:EHT589862 ERP589861:ERP589862 FBL589861:FBL589862 FLH589861:FLH589862 FVD589861:FVD589862 GEZ589861:GEZ589862 GOV589861:GOV589862 GYR589861:GYR589862 HIN589861:HIN589862 HSJ589861:HSJ589862 ICF589861:ICF589862 IMB589861:IMB589862 IVX589861:IVX589862 JFT589861:JFT589862 JPP589861:JPP589862 JZL589861:JZL589862 KJH589861:KJH589862 KTD589861:KTD589862 LCZ589861:LCZ589862 LMV589861:LMV589862 LWR589861:LWR589862 MGN589861:MGN589862 MQJ589861:MQJ589862 NAF589861:NAF589862 NKB589861:NKB589862 NTX589861:NTX589862 ODT589861:ODT589862 ONP589861:ONP589862 OXL589861:OXL589862 PHH589861:PHH589862 PRD589861:PRD589862 QAZ589861:QAZ589862 QKV589861:QKV589862 QUR589861:QUR589862 REN589861:REN589862 ROJ589861:ROJ589862 RYF589861:RYF589862 SIB589861:SIB589862 SRX589861:SRX589862 TBT589861:TBT589862 TLP589861:TLP589862 TVL589861:TVL589862 UFH589861:UFH589862 UPD589861:UPD589862 UYZ589861:UYZ589862 VIV589861:VIV589862 VSR589861:VSR589862 WCN589861:WCN589862 WMJ589861:WMJ589862 WWF589861:WWF589862 X655397:X655398 JT655397:JT655398 TP655397:TP655398 ADL655397:ADL655398 ANH655397:ANH655398 AXD655397:AXD655398 BGZ655397:BGZ655398 BQV655397:BQV655398 CAR655397:CAR655398 CKN655397:CKN655398 CUJ655397:CUJ655398 DEF655397:DEF655398 DOB655397:DOB655398 DXX655397:DXX655398 EHT655397:EHT655398 ERP655397:ERP655398 FBL655397:FBL655398 FLH655397:FLH655398 FVD655397:FVD655398 GEZ655397:GEZ655398 GOV655397:GOV655398 GYR655397:GYR655398 HIN655397:HIN655398 HSJ655397:HSJ655398 ICF655397:ICF655398 IMB655397:IMB655398 IVX655397:IVX655398 JFT655397:JFT655398 JPP655397:JPP655398 JZL655397:JZL655398 KJH655397:KJH655398 KTD655397:KTD655398 LCZ655397:LCZ655398 LMV655397:LMV655398 LWR655397:LWR655398 MGN655397:MGN655398 MQJ655397:MQJ655398 NAF655397:NAF655398 NKB655397:NKB655398 NTX655397:NTX655398 ODT655397:ODT655398 ONP655397:ONP655398 OXL655397:OXL655398 PHH655397:PHH655398 PRD655397:PRD655398 QAZ655397:QAZ655398 QKV655397:QKV655398 QUR655397:QUR655398 REN655397:REN655398 ROJ655397:ROJ655398 RYF655397:RYF655398 SIB655397:SIB655398 SRX655397:SRX655398 TBT655397:TBT655398 TLP655397:TLP655398 TVL655397:TVL655398 UFH655397:UFH655398 UPD655397:UPD655398 UYZ655397:UYZ655398 VIV655397:VIV655398 VSR655397:VSR655398 WCN655397:WCN655398 WMJ655397:WMJ655398 WWF655397:WWF655398 X720933:X720934 JT720933:JT720934 TP720933:TP720934 ADL720933:ADL720934 ANH720933:ANH720934 AXD720933:AXD720934 BGZ720933:BGZ720934 BQV720933:BQV720934 CAR720933:CAR720934 CKN720933:CKN720934 CUJ720933:CUJ720934 DEF720933:DEF720934 DOB720933:DOB720934 DXX720933:DXX720934 EHT720933:EHT720934 ERP720933:ERP720934 FBL720933:FBL720934 FLH720933:FLH720934 FVD720933:FVD720934 GEZ720933:GEZ720934 GOV720933:GOV720934 GYR720933:GYR720934 HIN720933:HIN720934 HSJ720933:HSJ720934 ICF720933:ICF720934 IMB720933:IMB720934 IVX720933:IVX720934 JFT720933:JFT720934 JPP720933:JPP720934 JZL720933:JZL720934 KJH720933:KJH720934 KTD720933:KTD720934 LCZ720933:LCZ720934 LMV720933:LMV720934 LWR720933:LWR720934 MGN720933:MGN720934 MQJ720933:MQJ720934 NAF720933:NAF720934 NKB720933:NKB720934 NTX720933:NTX720934 ODT720933:ODT720934 ONP720933:ONP720934 OXL720933:OXL720934 PHH720933:PHH720934 PRD720933:PRD720934 QAZ720933:QAZ720934 QKV720933:QKV720934 QUR720933:QUR720934 REN720933:REN720934 ROJ720933:ROJ720934 RYF720933:RYF720934 SIB720933:SIB720934 SRX720933:SRX720934 TBT720933:TBT720934 TLP720933:TLP720934 TVL720933:TVL720934 UFH720933:UFH720934 UPD720933:UPD720934 UYZ720933:UYZ720934 VIV720933:VIV720934 VSR720933:VSR720934 WCN720933:WCN720934 WMJ720933:WMJ720934 WWF720933:WWF720934 X786469:X786470 JT786469:JT786470 TP786469:TP786470 ADL786469:ADL786470 ANH786469:ANH786470 AXD786469:AXD786470 BGZ786469:BGZ786470 BQV786469:BQV786470 CAR786469:CAR786470 CKN786469:CKN786470 CUJ786469:CUJ786470 DEF786469:DEF786470 DOB786469:DOB786470 DXX786469:DXX786470 EHT786469:EHT786470 ERP786469:ERP786470 FBL786469:FBL786470 FLH786469:FLH786470 FVD786469:FVD786470 GEZ786469:GEZ786470 GOV786469:GOV786470 GYR786469:GYR786470 HIN786469:HIN786470 HSJ786469:HSJ786470 ICF786469:ICF786470 IMB786469:IMB786470 IVX786469:IVX786470 JFT786469:JFT786470 JPP786469:JPP786470 JZL786469:JZL786470 KJH786469:KJH786470 KTD786469:KTD786470 LCZ786469:LCZ786470 LMV786469:LMV786470 LWR786469:LWR786470 MGN786469:MGN786470 MQJ786469:MQJ786470 NAF786469:NAF786470 NKB786469:NKB786470 NTX786469:NTX786470 ODT786469:ODT786470 ONP786469:ONP786470 OXL786469:OXL786470 PHH786469:PHH786470 PRD786469:PRD786470 QAZ786469:QAZ786470 QKV786469:QKV786470 QUR786469:QUR786470 REN786469:REN786470 ROJ786469:ROJ786470 RYF786469:RYF786470 SIB786469:SIB786470 SRX786469:SRX786470 TBT786469:TBT786470 TLP786469:TLP786470 TVL786469:TVL786470 UFH786469:UFH786470 UPD786469:UPD786470 UYZ786469:UYZ786470 VIV786469:VIV786470 VSR786469:VSR786470 WCN786469:WCN786470 WMJ786469:WMJ786470 WWF786469:WWF786470 X852005:X852006 JT852005:JT852006 TP852005:TP852006 ADL852005:ADL852006 ANH852005:ANH852006 AXD852005:AXD852006 BGZ852005:BGZ852006 BQV852005:BQV852006 CAR852005:CAR852006 CKN852005:CKN852006 CUJ852005:CUJ852006 DEF852005:DEF852006 DOB852005:DOB852006 DXX852005:DXX852006 EHT852005:EHT852006 ERP852005:ERP852006 FBL852005:FBL852006 FLH852005:FLH852006 FVD852005:FVD852006 GEZ852005:GEZ852006 GOV852005:GOV852006 GYR852005:GYR852006 HIN852005:HIN852006 HSJ852005:HSJ852006 ICF852005:ICF852006 IMB852005:IMB852006 IVX852005:IVX852006 JFT852005:JFT852006 JPP852005:JPP852006 JZL852005:JZL852006 KJH852005:KJH852006 KTD852005:KTD852006 LCZ852005:LCZ852006 LMV852005:LMV852006 LWR852005:LWR852006 MGN852005:MGN852006 MQJ852005:MQJ852006 NAF852005:NAF852006 NKB852005:NKB852006 NTX852005:NTX852006 ODT852005:ODT852006 ONP852005:ONP852006 OXL852005:OXL852006 PHH852005:PHH852006 PRD852005:PRD852006 QAZ852005:QAZ852006 QKV852005:QKV852006 QUR852005:QUR852006 REN852005:REN852006 ROJ852005:ROJ852006 RYF852005:RYF852006 SIB852005:SIB852006 SRX852005:SRX852006 TBT852005:TBT852006 TLP852005:TLP852006 TVL852005:TVL852006 UFH852005:UFH852006 UPD852005:UPD852006 UYZ852005:UYZ852006 VIV852005:VIV852006 VSR852005:VSR852006 WCN852005:WCN852006 WMJ852005:WMJ852006 WWF852005:WWF852006 X917541:X917542 JT917541:JT917542 TP917541:TP917542 ADL917541:ADL917542 ANH917541:ANH917542 AXD917541:AXD917542 BGZ917541:BGZ917542 BQV917541:BQV917542 CAR917541:CAR917542 CKN917541:CKN917542 CUJ917541:CUJ917542 DEF917541:DEF917542 DOB917541:DOB917542 DXX917541:DXX917542 EHT917541:EHT917542 ERP917541:ERP917542 FBL917541:FBL917542 FLH917541:FLH917542 FVD917541:FVD917542 GEZ917541:GEZ917542 GOV917541:GOV917542 GYR917541:GYR917542 HIN917541:HIN917542 HSJ917541:HSJ917542 ICF917541:ICF917542 IMB917541:IMB917542 IVX917541:IVX917542 JFT917541:JFT917542 JPP917541:JPP917542 JZL917541:JZL917542 KJH917541:KJH917542 KTD917541:KTD917542 LCZ917541:LCZ917542 LMV917541:LMV917542 LWR917541:LWR917542 MGN917541:MGN917542 MQJ917541:MQJ917542 NAF917541:NAF917542 NKB917541:NKB917542 NTX917541:NTX917542 ODT917541:ODT917542 ONP917541:ONP917542 OXL917541:OXL917542 PHH917541:PHH917542 PRD917541:PRD917542 QAZ917541:QAZ917542 QKV917541:QKV917542 QUR917541:QUR917542 REN917541:REN917542 ROJ917541:ROJ917542 RYF917541:RYF917542 SIB917541:SIB917542 SRX917541:SRX917542 TBT917541:TBT917542 TLP917541:TLP917542 TVL917541:TVL917542 UFH917541:UFH917542 UPD917541:UPD917542 UYZ917541:UYZ917542 VIV917541:VIV917542 VSR917541:VSR917542 WCN917541:WCN917542 WMJ917541:WMJ917542 WWF917541:WWF917542 X983077:X983078 JT983077:JT983078 TP983077:TP983078 ADL983077:ADL983078 ANH983077:ANH983078 AXD983077:AXD983078 BGZ983077:BGZ983078 BQV983077:BQV983078 CAR983077:CAR983078 CKN983077:CKN983078 CUJ983077:CUJ983078 DEF983077:DEF983078 DOB983077:DOB983078 DXX983077:DXX983078 EHT983077:EHT983078 ERP983077:ERP983078 FBL983077:FBL983078 FLH983077:FLH983078 FVD983077:FVD983078 GEZ983077:GEZ983078 GOV983077:GOV983078 GYR983077:GYR983078 HIN983077:HIN983078 HSJ983077:HSJ983078 ICF983077:ICF983078 IMB983077:IMB983078 IVX983077:IVX983078 JFT983077:JFT983078 JPP983077:JPP983078 JZL983077:JZL983078 KJH983077:KJH983078 KTD983077:KTD983078 LCZ983077:LCZ983078 LMV983077:LMV983078 LWR983077:LWR983078 MGN983077:MGN983078 MQJ983077:MQJ983078 NAF983077:NAF983078 NKB983077:NKB983078 NTX983077:NTX983078 ODT983077:ODT983078 ONP983077:ONP983078 OXL983077:OXL983078 PHH983077:PHH983078 PRD983077:PRD983078 QAZ983077:QAZ983078 QKV983077:QKV983078 QUR983077:QUR983078 REN983077:REN983078 ROJ983077:ROJ983078 RYF983077:RYF983078 SIB983077:SIB983078 SRX983077:SRX983078 TBT983077:TBT983078 TLP983077:TLP983078 TVL983077:TVL983078 UFH983077:UFH983078 UPD983077:UPD983078 UYZ983077:UYZ983078 VIV983077:VIV983078 VSR983077:VSR983078 WCN983077:WCN983078 WMJ983077:WMJ983078 WWF983077:WWF983078 AK65575:AK65578 KG65575:KG65578 UC65575:UC65578 ADY65575:ADY65578 ANU65575:ANU65578 AXQ65575:AXQ65578 BHM65575:BHM65578 BRI65575:BRI65578 CBE65575:CBE65578 CLA65575:CLA65578 CUW65575:CUW65578 DES65575:DES65578 DOO65575:DOO65578 DYK65575:DYK65578 EIG65575:EIG65578 ESC65575:ESC65578 FBY65575:FBY65578 FLU65575:FLU65578 FVQ65575:FVQ65578 GFM65575:GFM65578 GPI65575:GPI65578 GZE65575:GZE65578 HJA65575:HJA65578 HSW65575:HSW65578 ICS65575:ICS65578 IMO65575:IMO65578 IWK65575:IWK65578 JGG65575:JGG65578 JQC65575:JQC65578 JZY65575:JZY65578 KJU65575:KJU65578 KTQ65575:KTQ65578 LDM65575:LDM65578 LNI65575:LNI65578 LXE65575:LXE65578 MHA65575:MHA65578 MQW65575:MQW65578 NAS65575:NAS65578 NKO65575:NKO65578 NUK65575:NUK65578 OEG65575:OEG65578 OOC65575:OOC65578 OXY65575:OXY65578 PHU65575:PHU65578 PRQ65575:PRQ65578 QBM65575:QBM65578 QLI65575:QLI65578 QVE65575:QVE65578 RFA65575:RFA65578 ROW65575:ROW65578 RYS65575:RYS65578 SIO65575:SIO65578 SSK65575:SSK65578 TCG65575:TCG65578 TMC65575:TMC65578 TVY65575:TVY65578 UFU65575:UFU65578 UPQ65575:UPQ65578 UZM65575:UZM65578 VJI65575:VJI65578 VTE65575:VTE65578 WDA65575:WDA65578 WMW65575:WMW65578 WWS65575:WWS65578 AK131111:AK131114 KG131111:KG131114 UC131111:UC131114 ADY131111:ADY131114 ANU131111:ANU131114 AXQ131111:AXQ131114 BHM131111:BHM131114 BRI131111:BRI131114 CBE131111:CBE131114 CLA131111:CLA131114 CUW131111:CUW131114 DES131111:DES131114 DOO131111:DOO131114 DYK131111:DYK131114 EIG131111:EIG131114 ESC131111:ESC131114 FBY131111:FBY131114 FLU131111:FLU131114 FVQ131111:FVQ131114 GFM131111:GFM131114 GPI131111:GPI131114 GZE131111:GZE131114 HJA131111:HJA131114 HSW131111:HSW131114 ICS131111:ICS131114 IMO131111:IMO131114 IWK131111:IWK131114 JGG131111:JGG131114 JQC131111:JQC131114 JZY131111:JZY131114 KJU131111:KJU131114 KTQ131111:KTQ131114 LDM131111:LDM131114 LNI131111:LNI131114 LXE131111:LXE131114 MHA131111:MHA131114 MQW131111:MQW131114 NAS131111:NAS131114 NKO131111:NKO131114 NUK131111:NUK131114 OEG131111:OEG131114 OOC131111:OOC131114 OXY131111:OXY131114 PHU131111:PHU131114 PRQ131111:PRQ131114 QBM131111:QBM131114 QLI131111:QLI131114 QVE131111:QVE131114 RFA131111:RFA131114 ROW131111:ROW131114 RYS131111:RYS131114 SIO131111:SIO131114 SSK131111:SSK131114 TCG131111:TCG131114 TMC131111:TMC131114 TVY131111:TVY131114 UFU131111:UFU131114 UPQ131111:UPQ131114 UZM131111:UZM131114 VJI131111:VJI131114 VTE131111:VTE131114 WDA131111:WDA131114 WMW131111:WMW131114 WWS131111:WWS131114 AK196647:AK196650 KG196647:KG196650 UC196647:UC196650 ADY196647:ADY196650 ANU196647:ANU196650 AXQ196647:AXQ196650 BHM196647:BHM196650 BRI196647:BRI196650 CBE196647:CBE196650 CLA196647:CLA196650 CUW196647:CUW196650 DES196647:DES196650 DOO196647:DOO196650 DYK196647:DYK196650 EIG196647:EIG196650 ESC196647:ESC196650 FBY196647:FBY196650 FLU196647:FLU196650 FVQ196647:FVQ196650 GFM196647:GFM196650 GPI196647:GPI196650 GZE196647:GZE196650 HJA196647:HJA196650 HSW196647:HSW196650 ICS196647:ICS196650 IMO196647:IMO196650 IWK196647:IWK196650 JGG196647:JGG196650 JQC196647:JQC196650 JZY196647:JZY196650 KJU196647:KJU196650 KTQ196647:KTQ196650 LDM196647:LDM196650 LNI196647:LNI196650 LXE196647:LXE196650 MHA196647:MHA196650 MQW196647:MQW196650 NAS196647:NAS196650 NKO196647:NKO196650 NUK196647:NUK196650 OEG196647:OEG196650 OOC196647:OOC196650 OXY196647:OXY196650 PHU196647:PHU196650 PRQ196647:PRQ196650 QBM196647:QBM196650 QLI196647:QLI196650 QVE196647:QVE196650 RFA196647:RFA196650 ROW196647:ROW196650 RYS196647:RYS196650 SIO196647:SIO196650 SSK196647:SSK196650 TCG196647:TCG196650 TMC196647:TMC196650 TVY196647:TVY196650 UFU196647:UFU196650 UPQ196647:UPQ196650 UZM196647:UZM196650 VJI196647:VJI196650 VTE196647:VTE196650 WDA196647:WDA196650 WMW196647:WMW196650 WWS196647:WWS196650 AK262183:AK262186 KG262183:KG262186 UC262183:UC262186 ADY262183:ADY262186 ANU262183:ANU262186 AXQ262183:AXQ262186 BHM262183:BHM262186 BRI262183:BRI262186 CBE262183:CBE262186 CLA262183:CLA262186 CUW262183:CUW262186 DES262183:DES262186 DOO262183:DOO262186 DYK262183:DYK262186 EIG262183:EIG262186 ESC262183:ESC262186 FBY262183:FBY262186 FLU262183:FLU262186 FVQ262183:FVQ262186 GFM262183:GFM262186 GPI262183:GPI262186 GZE262183:GZE262186 HJA262183:HJA262186 HSW262183:HSW262186 ICS262183:ICS262186 IMO262183:IMO262186 IWK262183:IWK262186 JGG262183:JGG262186 JQC262183:JQC262186 JZY262183:JZY262186 KJU262183:KJU262186 KTQ262183:KTQ262186 LDM262183:LDM262186 LNI262183:LNI262186 LXE262183:LXE262186 MHA262183:MHA262186 MQW262183:MQW262186 NAS262183:NAS262186 NKO262183:NKO262186 NUK262183:NUK262186 OEG262183:OEG262186 OOC262183:OOC262186 OXY262183:OXY262186 PHU262183:PHU262186 PRQ262183:PRQ262186 QBM262183:QBM262186 QLI262183:QLI262186 QVE262183:QVE262186 RFA262183:RFA262186 ROW262183:ROW262186 RYS262183:RYS262186 SIO262183:SIO262186 SSK262183:SSK262186 TCG262183:TCG262186 TMC262183:TMC262186 TVY262183:TVY262186 UFU262183:UFU262186 UPQ262183:UPQ262186 UZM262183:UZM262186 VJI262183:VJI262186 VTE262183:VTE262186 WDA262183:WDA262186 WMW262183:WMW262186 WWS262183:WWS262186 AK327719:AK327722 KG327719:KG327722 UC327719:UC327722 ADY327719:ADY327722 ANU327719:ANU327722 AXQ327719:AXQ327722 BHM327719:BHM327722 BRI327719:BRI327722 CBE327719:CBE327722 CLA327719:CLA327722 CUW327719:CUW327722 DES327719:DES327722 DOO327719:DOO327722 DYK327719:DYK327722 EIG327719:EIG327722 ESC327719:ESC327722 FBY327719:FBY327722 FLU327719:FLU327722 FVQ327719:FVQ327722 GFM327719:GFM327722 GPI327719:GPI327722 GZE327719:GZE327722 HJA327719:HJA327722 HSW327719:HSW327722 ICS327719:ICS327722 IMO327719:IMO327722 IWK327719:IWK327722 JGG327719:JGG327722 JQC327719:JQC327722 JZY327719:JZY327722 KJU327719:KJU327722 KTQ327719:KTQ327722 LDM327719:LDM327722 LNI327719:LNI327722 LXE327719:LXE327722 MHA327719:MHA327722 MQW327719:MQW327722 NAS327719:NAS327722 NKO327719:NKO327722 NUK327719:NUK327722 OEG327719:OEG327722 OOC327719:OOC327722 OXY327719:OXY327722 PHU327719:PHU327722 PRQ327719:PRQ327722 QBM327719:QBM327722 QLI327719:QLI327722 QVE327719:QVE327722 RFA327719:RFA327722 ROW327719:ROW327722 RYS327719:RYS327722 SIO327719:SIO327722 SSK327719:SSK327722 TCG327719:TCG327722 TMC327719:TMC327722 TVY327719:TVY327722 UFU327719:UFU327722 UPQ327719:UPQ327722 UZM327719:UZM327722 VJI327719:VJI327722 VTE327719:VTE327722 WDA327719:WDA327722 WMW327719:WMW327722 WWS327719:WWS327722 AK393255:AK393258 KG393255:KG393258 UC393255:UC393258 ADY393255:ADY393258 ANU393255:ANU393258 AXQ393255:AXQ393258 BHM393255:BHM393258 BRI393255:BRI393258 CBE393255:CBE393258 CLA393255:CLA393258 CUW393255:CUW393258 DES393255:DES393258 DOO393255:DOO393258 DYK393255:DYK393258 EIG393255:EIG393258 ESC393255:ESC393258 FBY393255:FBY393258 FLU393255:FLU393258 FVQ393255:FVQ393258 GFM393255:GFM393258 GPI393255:GPI393258 GZE393255:GZE393258 HJA393255:HJA393258 HSW393255:HSW393258 ICS393255:ICS393258 IMO393255:IMO393258 IWK393255:IWK393258 JGG393255:JGG393258 JQC393255:JQC393258 JZY393255:JZY393258 KJU393255:KJU393258 KTQ393255:KTQ393258 LDM393255:LDM393258 LNI393255:LNI393258 LXE393255:LXE393258 MHA393255:MHA393258 MQW393255:MQW393258 NAS393255:NAS393258 NKO393255:NKO393258 NUK393255:NUK393258 OEG393255:OEG393258 OOC393255:OOC393258 OXY393255:OXY393258 PHU393255:PHU393258 PRQ393255:PRQ393258 QBM393255:QBM393258 QLI393255:QLI393258 QVE393255:QVE393258 RFA393255:RFA393258 ROW393255:ROW393258 RYS393255:RYS393258 SIO393255:SIO393258 SSK393255:SSK393258 TCG393255:TCG393258 TMC393255:TMC393258 TVY393255:TVY393258 UFU393255:UFU393258 UPQ393255:UPQ393258 UZM393255:UZM393258 VJI393255:VJI393258 VTE393255:VTE393258 WDA393255:WDA393258 WMW393255:WMW393258 WWS393255:WWS393258 AK458791:AK458794 KG458791:KG458794 UC458791:UC458794 ADY458791:ADY458794 ANU458791:ANU458794 AXQ458791:AXQ458794 BHM458791:BHM458794 BRI458791:BRI458794 CBE458791:CBE458794 CLA458791:CLA458794 CUW458791:CUW458794 DES458791:DES458794 DOO458791:DOO458794 DYK458791:DYK458794 EIG458791:EIG458794 ESC458791:ESC458794 FBY458791:FBY458794 FLU458791:FLU458794 FVQ458791:FVQ458794 GFM458791:GFM458794 GPI458791:GPI458794 GZE458791:GZE458794 HJA458791:HJA458794 HSW458791:HSW458794 ICS458791:ICS458794 IMO458791:IMO458794 IWK458791:IWK458794 JGG458791:JGG458794 JQC458791:JQC458794 JZY458791:JZY458794 KJU458791:KJU458794 KTQ458791:KTQ458794 LDM458791:LDM458794 LNI458791:LNI458794 LXE458791:LXE458794 MHA458791:MHA458794 MQW458791:MQW458794 NAS458791:NAS458794 NKO458791:NKO458794 NUK458791:NUK458794 OEG458791:OEG458794 OOC458791:OOC458794 OXY458791:OXY458794 PHU458791:PHU458794 PRQ458791:PRQ458794 QBM458791:QBM458794 QLI458791:QLI458794 QVE458791:QVE458794 RFA458791:RFA458794 ROW458791:ROW458794 RYS458791:RYS458794 SIO458791:SIO458794 SSK458791:SSK458794 TCG458791:TCG458794 TMC458791:TMC458794 TVY458791:TVY458794 UFU458791:UFU458794 UPQ458791:UPQ458794 UZM458791:UZM458794 VJI458791:VJI458794 VTE458791:VTE458794 WDA458791:WDA458794 WMW458791:WMW458794 WWS458791:WWS458794 AK524327:AK524330 KG524327:KG524330 UC524327:UC524330 ADY524327:ADY524330 ANU524327:ANU524330 AXQ524327:AXQ524330 BHM524327:BHM524330 BRI524327:BRI524330 CBE524327:CBE524330 CLA524327:CLA524330 CUW524327:CUW524330 DES524327:DES524330 DOO524327:DOO524330 DYK524327:DYK524330 EIG524327:EIG524330 ESC524327:ESC524330 FBY524327:FBY524330 FLU524327:FLU524330 FVQ524327:FVQ524330 GFM524327:GFM524330 GPI524327:GPI524330 GZE524327:GZE524330 HJA524327:HJA524330 HSW524327:HSW524330 ICS524327:ICS524330 IMO524327:IMO524330 IWK524327:IWK524330 JGG524327:JGG524330 JQC524327:JQC524330 JZY524327:JZY524330 KJU524327:KJU524330 KTQ524327:KTQ524330 LDM524327:LDM524330 LNI524327:LNI524330 LXE524327:LXE524330 MHA524327:MHA524330 MQW524327:MQW524330 NAS524327:NAS524330 NKO524327:NKO524330 NUK524327:NUK524330 OEG524327:OEG524330 OOC524327:OOC524330 OXY524327:OXY524330 PHU524327:PHU524330 PRQ524327:PRQ524330 QBM524327:QBM524330 QLI524327:QLI524330 QVE524327:QVE524330 RFA524327:RFA524330 ROW524327:ROW524330 RYS524327:RYS524330 SIO524327:SIO524330 SSK524327:SSK524330 TCG524327:TCG524330 TMC524327:TMC524330 TVY524327:TVY524330 UFU524327:UFU524330 UPQ524327:UPQ524330 UZM524327:UZM524330 VJI524327:VJI524330 VTE524327:VTE524330 WDA524327:WDA524330 WMW524327:WMW524330 WWS524327:WWS524330 AK589863:AK589866 KG589863:KG589866 UC589863:UC589866 ADY589863:ADY589866 ANU589863:ANU589866 AXQ589863:AXQ589866 BHM589863:BHM589866 BRI589863:BRI589866 CBE589863:CBE589866 CLA589863:CLA589866 CUW589863:CUW589866 DES589863:DES589866 DOO589863:DOO589866 DYK589863:DYK589866 EIG589863:EIG589866 ESC589863:ESC589866 FBY589863:FBY589866 FLU589863:FLU589866 FVQ589863:FVQ589866 GFM589863:GFM589866 GPI589863:GPI589866 GZE589863:GZE589866 HJA589863:HJA589866 HSW589863:HSW589866 ICS589863:ICS589866 IMO589863:IMO589866 IWK589863:IWK589866 JGG589863:JGG589866 JQC589863:JQC589866 JZY589863:JZY589866 KJU589863:KJU589866 KTQ589863:KTQ589866 LDM589863:LDM589866 LNI589863:LNI589866 LXE589863:LXE589866 MHA589863:MHA589866 MQW589863:MQW589866 NAS589863:NAS589866 NKO589863:NKO589866 NUK589863:NUK589866 OEG589863:OEG589866 OOC589863:OOC589866 OXY589863:OXY589866 PHU589863:PHU589866 PRQ589863:PRQ589866 QBM589863:QBM589866 QLI589863:QLI589866 QVE589863:QVE589866 RFA589863:RFA589866 ROW589863:ROW589866 RYS589863:RYS589866 SIO589863:SIO589866 SSK589863:SSK589866 TCG589863:TCG589866 TMC589863:TMC589866 TVY589863:TVY589866 UFU589863:UFU589866 UPQ589863:UPQ589866 UZM589863:UZM589866 VJI589863:VJI589866 VTE589863:VTE589866 WDA589863:WDA589866 WMW589863:WMW589866 WWS589863:WWS589866 AK655399:AK655402 KG655399:KG655402 UC655399:UC655402 ADY655399:ADY655402 ANU655399:ANU655402 AXQ655399:AXQ655402 BHM655399:BHM655402 BRI655399:BRI655402 CBE655399:CBE655402 CLA655399:CLA655402 CUW655399:CUW655402 DES655399:DES655402 DOO655399:DOO655402 DYK655399:DYK655402 EIG655399:EIG655402 ESC655399:ESC655402 FBY655399:FBY655402 FLU655399:FLU655402 FVQ655399:FVQ655402 GFM655399:GFM655402 GPI655399:GPI655402 GZE655399:GZE655402 HJA655399:HJA655402 HSW655399:HSW655402 ICS655399:ICS655402 IMO655399:IMO655402 IWK655399:IWK655402 JGG655399:JGG655402 JQC655399:JQC655402 JZY655399:JZY655402 KJU655399:KJU655402 KTQ655399:KTQ655402 LDM655399:LDM655402 LNI655399:LNI655402 LXE655399:LXE655402 MHA655399:MHA655402 MQW655399:MQW655402 NAS655399:NAS655402 NKO655399:NKO655402 NUK655399:NUK655402 OEG655399:OEG655402 OOC655399:OOC655402 OXY655399:OXY655402 PHU655399:PHU655402 PRQ655399:PRQ655402 QBM655399:QBM655402 QLI655399:QLI655402 QVE655399:QVE655402 RFA655399:RFA655402 ROW655399:ROW655402 RYS655399:RYS655402 SIO655399:SIO655402 SSK655399:SSK655402 TCG655399:TCG655402 TMC655399:TMC655402 TVY655399:TVY655402 UFU655399:UFU655402 UPQ655399:UPQ655402 UZM655399:UZM655402 VJI655399:VJI655402 VTE655399:VTE655402 WDA655399:WDA655402 WMW655399:WMW655402 WWS655399:WWS655402 AK720935:AK720938 KG720935:KG720938 UC720935:UC720938 ADY720935:ADY720938 ANU720935:ANU720938 AXQ720935:AXQ720938 BHM720935:BHM720938 BRI720935:BRI720938 CBE720935:CBE720938 CLA720935:CLA720938 CUW720935:CUW720938 DES720935:DES720938 DOO720935:DOO720938 DYK720935:DYK720938 EIG720935:EIG720938 ESC720935:ESC720938 FBY720935:FBY720938 FLU720935:FLU720938 FVQ720935:FVQ720938 GFM720935:GFM720938 GPI720935:GPI720938 GZE720935:GZE720938 HJA720935:HJA720938 HSW720935:HSW720938 ICS720935:ICS720938 IMO720935:IMO720938 IWK720935:IWK720938 JGG720935:JGG720938 JQC720935:JQC720938 JZY720935:JZY720938 KJU720935:KJU720938 KTQ720935:KTQ720938 LDM720935:LDM720938 LNI720935:LNI720938 LXE720935:LXE720938 MHA720935:MHA720938 MQW720935:MQW720938 NAS720935:NAS720938 NKO720935:NKO720938 NUK720935:NUK720938 OEG720935:OEG720938 OOC720935:OOC720938 OXY720935:OXY720938 PHU720935:PHU720938 PRQ720935:PRQ720938 QBM720935:QBM720938 QLI720935:QLI720938 QVE720935:QVE720938 RFA720935:RFA720938 ROW720935:ROW720938 RYS720935:RYS720938 SIO720935:SIO720938 SSK720935:SSK720938 TCG720935:TCG720938 TMC720935:TMC720938 TVY720935:TVY720938 UFU720935:UFU720938 UPQ720935:UPQ720938 UZM720935:UZM720938 VJI720935:VJI720938 VTE720935:VTE720938 WDA720935:WDA720938 WMW720935:WMW720938 WWS720935:WWS720938 AK786471:AK786474 KG786471:KG786474 UC786471:UC786474 ADY786471:ADY786474 ANU786471:ANU786474 AXQ786471:AXQ786474 BHM786471:BHM786474 BRI786471:BRI786474 CBE786471:CBE786474 CLA786471:CLA786474 CUW786471:CUW786474 DES786471:DES786474 DOO786471:DOO786474 DYK786471:DYK786474 EIG786471:EIG786474 ESC786471:ESC786474 FBY786471:FBY786474 FLU786471:FLU786474 FVQ786471:FVQ786474 GFM786471:GFM786474 GPI786471:GPI786474 GZE786471:GZE786474 HJA786471:HJA786474 HSW786471:HSW786474 ICS786471:ICS786474 IMO786471:IMO786474 IWK786471:IWK786474 JGG786471:JGG786474 JQC786471:JQC786474 JZY786471:JZY786474 KJU786471:KJU786474 KTQ786471:KTQ786474 LDM786471:LDM786474 LNI786471:LNI786474 LXE786471:LXE786474 MHA786471:MHA786474 MQW786471:MQW786474 NAS786471:NAS786474 NKO786471:NKO786474 NUK786471:NUK786474 OEG786471:OEG786474 OOC786471:OOC786474 OXY786471:OXY786474 PHU786471:PHU786474 PRQ786471:PRQ786474 QBM786471:QBM786474 QLI786471:QLI786474 QVE786471:QVE786474 RFA786471:RFA786474 ROW786471:ROW786474 RYS786471:RYS786474 SIO786471:SIO786474 SSK786471:SSK786474 TCG786471:TCG786474 TMC786471:TMC786474 TVY786471:TVY786474 UFU786471:UFU786474 UPQ786471:UPQ786474 UZM786471:UZM786474 VJI786471:VJI786474 VTE786471:VTE786474 WDA786471:WDA786474 WMW786471:WMW786474 WWS786471:WWS786474 AK852007:AK852010 KG852007:KG852010 UC852007:UC852010 ADY852007:ADY852010 ANU852007:ANU852010 AXQ852007:AXQ852010 BHM852007:BHM852010 BRI852007:BRI852010 CBE852007:CBE852010 CLA852007:CLA852010 CUW852007:CUW852010 DES852007:DES852010 DOO852007:DOO852010 DYK852007:DYK852010 EIG852007:EIG852010 ESC852007:ESC852010 FBY852007:FBY852010 FLU852007:FLU852010 FVQ852007:FVQ852010 GFM852007:GFM852010 GPI852007:GPI852010 GZE852007:GZE852010 HJA852007:HJA852010 HSW852007:HSW852010 ICS852007:ICS852010 IMO852007:IMO852010 IWK852007:IWK852010 JGG852007:JGG852010 JQC852007:JQC852010 JZY852007:JZY852010 KJU852007:KJU852010 KTQ852007:KTQ852010 LDM852007:LDM852010 LNI852007:LNI852010 LXE852007:LXE852010 MHA852007:MHA852010 MQW852007:MQW852010 NAS852007:NAS852010 NKO852007:NKO852010 NUK852007:NUK852010 OEG852007:OEG852010 OOC852007:OOC852010 OXY852007:OXY852010 PHU852007:PHU852010 PRQ852007:PRQ852010 QBM852007:QBM852010 QLI852007:QLI852010 QVE852007:QVE852010 RFA852007:RFA852010 ROW852007:ROW852010 RYS852007:RYS852010 SIO852007:SIO852010 SSK852007:SSK852010 TCG852007:TCG852010 TMC852007:TMC852010 TVY852007:TVY852010 UFU852007:UFU852010 UPQ852007:UPQ852010 UZM852007:UZM852010 VJI852007:VJI852010 VTE852007:VTE852010 WDA852007:WDA852010 WMW852007:WMW852010 WWS852007:WWS852010 AK917543:AK917546 KG917543:KG917546 UC917543:UC917546 ADY917543:ADY917546 ANU917543:ANU917546 AXQ917543:AXQ917546 BHM917543:BHM917546 BRI917543:BRI917546 CBE917543:CBE917546 CLA917543:CLA917546 CUW917543:CUW917546 DES917543:DES917546 DOO917543:DOO917546 DYK917543:DYK917546 EIG917543:EIG917546 ESC917543:ESC917546 FBY917543:FBY917546 FLU917543:FLU917546 FVQ917543:FVQ917546 GFM917543:GFM917546 GPI917543:GPI917546 GZE917543:GZE917546 HJA917543:HJA917546 HSW917543:HSW917546 ICS917543:ICS917546 IMO917543:IMO917546 IWK917543:IWK917546 JGG917543:JGG917546 JQC917543:JQC917546 JZY917543:JZY917546 KJU917543:KJU917546 KTQ917543:KTQ917546 LDM917543:LDM917546 LNI917543:LNI917546 LXE917543:LXE917546 MHA917543:MHA917546 MQW917543:MQW917546 NAS917543:NAS917546 NKO917543:NKO917546 NUK917543:NUK917546 OEG917543:OEG917546 OOC917543:OOC917546 OXY917543:OXY917546 PHU917543:PHU917546 PRQ917543:PRQ917546 QBM917543:QBM917546 QLI917543:QLI917546 QVE917543:QVE917546 RFA917543:RFA917546 ROW917543:ROW917546 RYS917543:RYS917546 SIO917543:SIO917546 SSK917543:SSK917546 TCG917543:TCG917546 TMC917543:TMC917546 TVY917543:TVY917546 UFU917543:UFU917546 UPQ917543:UPQ917546 UZM917543:UZM917546 VJI917543:VJI917546 VTE917543:VTE917546 WDA917543:WDA917546 WMW917543:WMW917546 WWS917543:WWS917546 AK983079:AK983082 KG983079:KG983082 UC983079:UC983082 ADY983079:ADY983082 ANU983079:ANU983082 AXQ983079:AXQ983082 BHM983079:BHM983082 BRI983079:BRI983082 CBE983079:CBE983082 CLA983079:CLA983082 CUW983079:CUW983082 DES983079:DES983082 DOO983079:DOO983082 DYK983079:DYK983082 EIG983079:EIG983082 ESC983079:ESC983082 FBY983079:FBY983082 FLU983079:FLU983082 FVQ983079:FVQ983082 GFM983079:GFM983082 GPI983079:GPI983082 GZE983079:GZE983082 HJA983079:HJA983082 HSW983079:HSW983082 ICS983079:ICS983082 IMO983079:IMO983082 IWK983079:IWK983082 JGG983079:JGG983082 JQC983079:JQC983082 JZY983079:JZY983082 KJU983079:KJU983082 KTQ983079:KTQ983082 LDM983079:LDM983082 LNI983079:LNI983082 LXE983079:LXE983082 MHA983079:MHA983082 MQW983079:MQW983082 NAS983079:NAS983082 NKO983079:NKO983082 NUK983079:NUK983082 OEG983079:OEG983082 OOC983079:OOC983082 OXY983079:OXY983082 PHU983079:PHU983082 PRQ983079:PRQ983082 QBM983079:QBM983082 QLI983079:QLI983082 QVE983079:QVE983082 RFA983079:RFA983082 ROW983079:ROW983082 RYS983079:RYS983082 SIO983079:SIO983082 SSK983079:SSK983082 TCG983079:TCG983082 TMC983079:TMC983082 TVY983079:TVY983082 UFU983079:UFU983082 UPQ983079:UPQ983082 UZM983079:UZM983082 VJI983079:VJI983082 VTE983079:VTE983082 WDA983079:WDA983082 WMW983079:WMW983082 WWS983079:WWS983082 AK34:AK38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X65579:X65580 JT65579:JT65580 TP65579:TP65580 ADL65579:ADL65580 ANH65579:ANH65580 AXD65579:AXD65580 BGZ65579:BGZ65580 BQV65579:BQV65580 CAR65579:CAR65580 CKN65579:CKN65580 CUJ65579:CUJ65580 DEF65579:DEF65580 DOB65579:DOB65580 DXX65579:DXX65580 EHT65579:EHT65580 ERP65579:ERP65580 FBL65579:FBL65580 FLH65579:FLH65580 FVD65579:FVD65580 GEZ65579:GEZ65580 GOV65579:GOV65580 GYR65579:GYR65580 HIN65579:HIN65580 HSJ65579:HSJ65580 ICF65579:ICF65580 IMB65579:IMB65580 IVX65579:IVX65580 JFT65579:JFT65580 JPP65579:JPP65580 JZL65579:JZL65580 KJH65579:KJH65580 KTD65579:KTD65580 LCZ65579:LCZ65580 LMV65579:LMV65580 LWR65579:LWR65580 MGN65579:MGN65580 MQJ65579:MQJ65580 NAF65579:NAF65580 NKB65579:NKB65580 NTX65579:NTX65580 ODT65579:ODT65580 ONP65579:ONP65580 OXL65579:OXL65580 PHH65579:PHH65580 PRD65579:PRD65580 QAZ65579:QAZ65580 QKV65579:QKV65580 QUR65579:QUR65580 REN65579:REN65580 ROJ65579:ROJ65580 RYF65579:RYF65580 SIB65579:SIB65580 SRX65579:SRX65580 TBT65579:TBT65580 TLP65579:TLP65580 TVL65579:TVL65580 UFH65579:UFH65580 UPD65579:UPD65580 UYZ65579:UYZ65580 VIV65579:VIV65580 VSR65579:VSR65580 WCN65579:WCN65580 WMJ65579:WMJ65580 WWF65579:WWF65580 X131115:X131116 JT131115:JT131116 TP131115:TP131116 ADL131115:ADL131116 ANH131115:ANH131116 AXD131115:AXD131116 BGZ131115:BGZ131116 BQV131115:BQV131116 CAR131115:CAR131116 CKN131115:CKN131116 CUJ131115:CUJ131116 DEF131115:DEF131116 DOB131115:DOB131116 DXX131115:DXX131116 EHT131115:EHT131116 ERP131115:ERP131116 FBL131115:FBL131116 FLH131115:FLH131116 FVD131115:FVD131116 GEZ131115:GEZ131116 GOV131115:GOV131116 GYR131115:GYR131116 HIN131115:HIN131116 HSJ131115:HSJ131116 ICF131115:ICF131116 IMB131115:IMB131116 IVX131115:IVX131116 JFT131115:JFT131116 JPP131115:JPP131116 JZL131115:JZL131116 KJH131115:KJH131116 KTD131115:KTD131116 LCZ131115:LCZ131116 LMV131115:LMV131116 LWR131115:LWR131116 MGN131115:MGN131116 MQJ131115:MQJ131116 NAF131115:NAF131116 NKB131115:NKB131116 NTX131115:NTX131116 ODT131115:ODT131116 ONP131115:ONP131116 OXL131115:OXL131116 PHH131115:PHH131116 PRD131115:PRD131116 QAZ131115:QAZ131116 QKV131115:QKV131116 QUR131115:QUR131116 REN131115:REN131116 ROJ131115:ROJ131116 RYF131115:RYF131116 SIB131115:SIB131116 SRX131115:SRX131116 TBT131115:TBT131116 TLP131115:TLP131116 TVL131115:TVL131116 UFH131115:UFH131116 UPD131115:UPD131116 UYZ131115:UYZ131116 VIV131115:VIV131116 VSR131115:VSR131116 WCN131115:WCN131116 WMJ131115:WMJ131116 WWF131115:WWF131116 X196651:X196652 JT196651:JT196652 TP196651:TP196652 ADL196651:ADL196652 ANH196651:ANH196652 AXD196651:AXD196652 BGZ196651:BGZ196652 BQV196651:BQV196652 CAR196651:CAR196652 CKN196651:CKN196652 CUJ196651:CUJ196652 DEF196651:DEF196652 DOB196651:DOB196652 DXX196651:DXX196652 EHT196651:EHT196652 ERP196651:ERP196652 FBL196651:FBL196652 FLH196651:FLH196652 FVD196651:FVD196652 GEZ196651:GEZ196652 GOV196651:GOV196652 GYR196651:GYR196652 HIN196651:HIN196652 HSJ196651:HSJ196652 ICF196651:ICF196652 IMB196651:IMB196652 IVX196651:IVX196652 JFT196651:JFT196652 JPP196651:JPP196652 JZL196651:JZL196652 KJH196651:KJH196652 KTD196651:KTD196652 LCZ196651:LCZ196652 LMV196651:LMV196652 LWR196651:LWR196652 MGN196651:MGN196652 MQJ196651:MQJ196652 NAF196651:NAF196652 NKB196651:NKB196652 NTX196651:NTX196652 ODT196651:ODT196652 ONP196651:ONP196652 OXL196651:OXL196652 PHH196651:PHH196652 PRD196651:PRD196652 QAZ196651:QAZ196652 QKV196651:QKV196652 QUR196651:QUR196652 REN196651:REN196652 ROJ196651:ROJ196652 RYF196651:RYF196652 SIB196651:SIB196652 SRX196651:SRX196652 TBT196651:TBT196652 TLP196651:TLP196652 TVL196651:TVL196652 UFH196651:UFH196652 UPD196651:UPD196652 UYZ196651:UYZ196652 VIV196651:VIV196652 VSR196651:VSR196652 WCN196651:WCN196652 WMJ196651:WMJ196652 WWF196651:WWF196652 X262187:X262188 JT262187:JT262188 TP262187:TP262188 ADL262187:ADL262188 ANH262187:ANH262188 AXD262187:AXD262188 BGZ262187:BGZ262188 BQV262187:BQV262188 CAR262187:CAR262188 CKN262187:CKN262188 CUJ262187:CUJ262188 DEF262187:DEF262188 DOB262187:DOB262188 DXX262187:DXX262188 EHT262187:EHT262188 ERP262187:ERP262188 FBL262187:FBL262188 FLH262187:FLH262188 FVD262187:FVD262188 GEZ262187:GEZ262188 GOV262187:GOV262188 GYR262187:GYR262188 HIN262187:HIN262188 HSJ262187:HSJ262188 ICF262187:ICF262188 IMB262187:IMB262188 IVX262187:IVX262188 JFT262187:JFT262188 JPP262187:JPP262188 JZL262187:JZL262188 KJH262187:KJH262188 KTD262187:KTD262188 LCZ262187:LCZ262188 LMV262187:LMV262188 LWR262187:LWR262188 MGN262187:MGN262188 MQJ262187:MQJ262188 NAF262187:NAF262188 NKB262187:NKB262188 NTX262187:NTX262188 ODT262187:ODT262188 ONP262187:ONP262188 OXL262187:OXL262188 PHH262187:PHH262188 PRD262187:PRD262188 QAZ262187:QAZ262188 QKV262187:QKV262188 QUR262187:QUR262188 REN262187:REN262188 ROJ262187:ROJ262188 RYF262187:RYF262188 SIB262187:SIB262188 SRX262187:SRX262188 TBT262187:TBT262188 TLP262187:TLP262188 TVL262187:TVL262188 UFH262187:UFH262188 UPD262187:UPD262188 UYZ262187:UYZ262188 VIV262187:VIV262188 VSR262187:VSR262188 WCN262187:WCN262188 WMJ262187:WMJ262188 WWF262187:WWF262188 X327723:X327724 JT327723:JT327724 TP327723:TP327724 ADL327723:ADL327724 ANH327723:ANH327724 AXD327723:AXD327724 BGZ327723:BGZ327724 BQV327723:BQV327724 CAR327723:CAR327724 CKN327723:CKN327724 CUJ327723:CUJ327724 DEF327723:DEF327724 DOB327723:DOB327724 DXX327723:DXX327724 EHT327723:EHT327724 ERP327723:ERP327724 FBL327723:FBL327724 FLH327723:FLH327724 FVD327723:FVD327724 GEZ327723:GEZ327724 GOV327723:GOV327724 GYR327723:GYR327724 HIN327723:HIN327724 HSJ327723:HSJ327724 ICF327723:ICF327724 IMB327723:IMB327724 IVX327723:IVX327724 JFT327723:JFT327724 JPP327723:JPP327724 JZL327723:JZL327724 KJH327723:KJH327724 KTD327723:KTD327724 LCZ327723:LCZ327724 LMV327723:LMV327724 LWR327723:LWR327724 MGN327723:MGN327724 MQJ327723:MQJ327724 NAF327723:NAF327724 NKB327723:NKB327724 NTX327723:NTX327724 ODT327723:ODT327724 ONP327723:ONP327724 OXL327723:OXL327724 PHH327723:PHH327724 PRD327723:PRD327724 QAZ327723:QAZ327724 QKV327723:QKV327724 QUR327723:QUR327724 REN327723:REN327724 ROJ327723:ROJ327724 RYF327723:RYF327724 SIB327723:SIB327724 SRX327723:SRX327724 TBT327723:TBT327724 TLP327723:TLP327724 TVL327723:TVL327724 UFH327723:UFH327724 UPD327723:UPD327724 UYZ327723:UYZ327724 VIV327723:VIV327724 VSR327723:VSR327724 WCN327723:WCN327724 WMJ327723:WMJ327724 WWF327723:WWF327724 X393259:X393260 JT393259:JT393260 TP393259:TP393260 ADL393259:ADL393260 ANH393259:ANH393260 AXD393259:AXD393260 BGZ393259:BGZ393260 BQV393259:BQV393260 CAR393259:CAR393260 CKN393259:CKN393260 CUJ393259:CUJ393260 DEF393259:DEF393260 DOB393259:DOB393260 DXX393259:DXX393260 EHT393259:EHT393260 ERP393259:ERP393260 FBL393259:FBL393260 FLH393259:FLH393260 FVD393259:FVD393260 GEZ393259:GEZ393260 GOV393259:GOV393260 GYR393259:GYR393260 HIN393259:HIN393260 HSJ393259:HSJ393260 ICF393259:ICF393260 IMB393259:IMB393260 IVX393259:IVX393260 JFT393259:JFT393260 JPP393259:JPP393260 JZL393259:JZL393260 KJH393259:KJH393260 KTD393259:KTD393260 LCZ393259:LCZ393260 LMV393259:LMV393260 LWR393259:LWR393260 MGN393259:MGN393260 MQJ393259:MQJ393260 NAF393259:NAF393260 NKB393259:NKB393260 NTX393259:NTX393260 ODT393259:ODT393260 ONP393259:ONP393260 OXL393259:OXL393260 PHH393259:PHH393260 PRD393259:PRD393260 QAZ393259:QAZ393260 QKV393259:QKV393260 QUR393259:QUR393260 REN393259:REN393260 ROJ393259:ROJ393260 RYF393259:RYF393260 SIB393259:SIB393260 SRX393259:SRX393260 TBT393259:TBT393260 TLP393259:TLP393260 TVL393259:TVL393260 UFH393259:UFH393260 UPD393259:UPD393260 UYZ393259:UYZ393260 VIV393259:VIV393260 VSR393259:VSR393260 WCN393259:WCN393260 WMJ393259:WMJ393260 WWF393259:WWF393260 X458795:X458796 JT458795:JT458796 TP458795:TP458796 ADL458795:ADL458796 ANH458795:ANH458796 AXD458795:AXD458796 BGZ458795:BGZ458796 BQV458795:BQV458796 CAR458795:CAR458796 CKN458795:CKN458796 CUJ458795:CUJ458796 DEF458795:DEF458796 DOB458795:DOB458796 DXX458795:DXX458796 EHT458795:EHT458796 ERP458795:ERP458796 FBL458795:FBL458796 FLH458795:FLH458796 FVD458795:FVD458796 GEZ458795:GEZ458796 GOV458795:GOV458796 GYR458795:GYR458796 HIN458795:HIN458796 HSJ458795:HSJ458796 ICF458795:ICF458796 IMB458795:IMB458796 IVX458795:IVX458796 JFT458795:JFT458796 JPP458795:JPP458796 JZL458795:JZL458796 KJH458795:KJH458796 KTD458795:KTD458796 LCZ458795:LCZ458796 LMV458795:LMV458796 LWR458795:LWR458796 MGN458795:MGN458796 MQJ458795:MQJ458796 NAF458795:NAF458796 NKB458795:NKB458796 NTX458795:NTX458796 ODT458795:ODT458796 ONP458795:ONP458796 OXL458795:OXL458796 PHH458795:PHH458796 PRD458795:PRD458796 QAZ458795:QAZ458796 QKV458795:QKV458796 QUR458795:QUR458796 REN458795:REN458796 ROJ458795:ROJ458796 RYF458795:RYF458796 SIB458795:SIB458796 SRX458795:SRX458796 TBT458795:TBT458796 TLP458795:TLP458796 TVL458795:TVL458796 UFH458795:UFH458796 UPD458795:UPD458796 UYZ458795:UYZ458796 VIV458795:VIV458796 VSR458795:VSR458796 WCN458795:WCN458796 WMJ458795:WMJ458796 WWF458795:WWF458796 X524331:X524332 JT524331:JT524332 TP524331:TP524332 ADL524331:ADL524332 ANH524331:ANH524332 AXD524331:AXD524332 BGZ524331:BGZ524332 BQV524331:BQV524332 CAR524331:CAR524332 CKN524331:CKN524332 CUJ524331:CUJ524332 DEF524331:DEF524332 DOB524331:DOB524332 DXX524331:DXX524332 EHT524331:EHT524332 ERP524331:ERP524332 FBL524331:FBL524332 FLH524331:FLH524332 FVD524331:FVD524332 GEZ524331:GEZ524332 GOV524331:GOV524332 GYR524331:GYR524332 HIN524331:HIN524332 HSJ524331:HSJ524332 ICF524331:ICF524332 IMB524331:IMB524332 IVX524331:IVX524332 JFT524331:JFT524332 JPP524331:JPP524332 JZL524331:JZL524332 KJH524331:KJH524332 KTD524331:KTD524332 LCZ524331:LCZ524332 LMV524331:LMV524332 LWR524331:LWR524332 MGN524331:MGN524332 MQJ524331:MQJ524332 NAF524331:NAF524332 NKB524331:NKB524332 NTX524331:NTX524332 ODT524331:ODT524332 ONP524331:ONP524332 OXL524331:OXL524332 PHH524331:PHH524332 PRD524331:PRD524332 QAZ524331:QAZ524332 QKV524331:QKV524332 QUR524331:QUR524332 REN524331:REN524332 ROJ524331:ROJ524332 RYF524331:RYF524332 SIB524331:SIB524332 SRX524331:SRX524332 TBT524331:TBT524332 TLP524331:TLP524332 TVL524331:TVL524332 UFH524331:UFH524332 UPD524331:UPD524332 UYZ524331:UYZ524332 VIV524331:VIV524332 VSR524331:VSR524332 WCN524331:WCN524332 WMJ524331:WMJ524332 WWF524331:WWF524332 X589867:X589868 JT589867:JT589868 TP589867:TP589868 ADL589867:ADL589868 ANH589867:ANH589868 AXD589867:AXD589868 BGZ589867:BGZ589868 BQV589867:BQV589868 CAR589867:CAR589868 CKN589867:CKN589868 CUJ589867:CUJ589868 DEF589867:DEF589868 DOB589867:DOB589868 DXX589867:DXX589868 EHT589867:EHT589868 ERP589867:ERP589868 FBL589867:FBL589868 FLH589867:FLH589868 FVD589867:FVD589868 GEZ589867:GEZ589868 GOV589867:GOV589868 GYR589867:GYR589868 HIN589867:HIN589868 HSJ589867:HSJ589868 ICF589867:ICF589868 IMB589867:IMB589868 IVX589867:IVX589868 JFT589867:JFT589868 JPP589867:JPP589868 JZL589867:JZL589868 KJH589867:KJH589868 KTD589867:KTD589868 LCZ589867:LCZ589868 LMV589867:LMV589868 LWR589867:LWR589868 MGN589867:MGN589868 MQJ589867:MQJ589868 NAF589867:NAF589868 NKB589867:NKB589868 NTX589867:NTX589868 ODT589867:ODT589868 ONP589867:ONP589868 OXL589867:OXL589868 PHH589867:PHH589868 PRD589867:PRD589868 QAZ589867:QAZ589868 QKV589867:QKV589868 QUR589867:QUR589868 REN589867:REN589868 ROJ589867:ROJ589868 RYF589867:RYF589868 SIB589867:SIB589868 SRX589867:SRX589868 TBT589867:TBT589868 TLP589867:TLP589868 TVL589867:TVL589868 UFH589867:UFH589868 UPD589867:UPD589868 UYZ589867:UYZ589868 VIV589867:VIV589868 VSR589867:VSR589868 WCN589867:WCN589868 WMJ589867:WMJ589868 WWF589867:WWF589868 X655403:X655404 JT655403:JT655404 TP655403:TP655404 ADL655403:ADL655404 ANH655403:ANH655404 AXD655403:AXD655404 BGZ655403:BGZ655404 BQV655403:BQV655404 CAR655403:CAR655404 CKN655403:CKN655404 CUJ655403:CUJ655404 DEF655403:DEF655404 DOB655403:DOB655404 DXX655403:DXX655404 EHT655403:EHT655404 ERP655403:ERP655404 FBL655403:FBL655404 FLH655403:FLH655404 FVD655403:FVD655404 GEZ655403:GEZ655404 GOV655403:GOV655404 GYR655403:GYR655404 HIN655403:HIN655404 HSJ655403:HSJ655404 ICF655403:ICF655404 IMB655403:IMB655404 IVX655403:IVX655404 JFT655403:JFT655404 JPP655403:JPP655404 JZL655403:JZL655404 KJH655403:KJH655404 KTD655403:KTD655404 LCZ655403:LCZ655404 LMV655403:LMV655404 LWR655403:LWR655404 MGN655403:MGN655404 MQJ655403:MQJ655404 NAF655403:NAF655404 NKB655403:NKB655404 NTX655403:NTX655404 ODT655403:ODT655404 ONP655403:ONP655404 OXL655403:OXL655404 PHH655403:PHH655404 PRD655403:PRD655404 QAZ655403:QAZ655404 QKV655403:QKV655404 QUR655403:QUR655404 REN655403:REN655404 ROJ655403:ROJ655404 RYF655403:RYF655404 SIB655403:SIB655404 SRX655403:SRX655404 TBT655403:TBT655404 TLP655403:TLP655404 TVL655403:TVL655404 UFH655403:UFH655404 UPD655403:UPD655404 UYZ655403:UYZ655404 VIV655403:VIV655404 VSR655403:VSR655404 WCN655403:WCN655404 WMJ655403:WMJ655404 WWF655403:WWF655404 X720939:X720940 JT720939:JT720940 TP720939:TP720940 ADL720939:ADL720940 ANH720939:ANH720940 AXD720939:AXD720940 BGZ720939:BGZ720940 BQV720939:BQV720940 CAR720939:CAR720940 CKN720939:CKN720940 CUJ720939:CUJ720940 DEF720939:DEF720940 DOB720939:DOB720940 DXX720939:DXX720940 EHT720939:EHT720940 ERP720939:ERP720940 FBL720939:FBL720940 FLH720939:FLH720940 FVD720939:FVD720940 GEZ720939:GEZ720940 GOV720939:GOV720940 GYR720939:GYR720940 HIN720939:HIN720940 HSJ720939:HSJ720940 ICF720939:ICF720940 IMB720939:IMB720940 IVX720939:IVX720940 JFT720939:JFT720940 JPP720939:JPP720940 JZL720939:JZL720940 KJH720939:KJH720940 KTD720939:KTD720940 LCZ720939:LCZ720940 LMV720939:LMV720940 LWR720939:LWR720940 MGN720939:MGN720940 MQJ720939:MQJ720940 NAF720939:NAF720940 NKB720939:NKB720940 NTX720939:NTX720940 ODT720939:ODT720940 ONP720939:ONP720940 OXL720939:OXL720940 PHH720939:PHH720940 PRD720939:PRD720940 QAZ720939:QAZ720940 QKV720939:QKV720940 QUR720939:QUR720940 REN720939:REN720940 ROJ720939:ROJ720940 RYF720939:RYF720940 SIB720939:SIB720940 SRX720939:SRX720940 TBT720939:TBT720940 TLP720939:TLP720940 TVL720939:TVL720940 UFH720939:UFH720940 UPD720939:UPD720940 UYZ720939:UYZ720940 VIV720939:VIV720940 VSR720939:VSR720940 WCN720939:WCN720940 WMJ720939:WMJ720940 WWF720939:WWF720940 X786475:X786476 JT786475:JT786476 TP786475:TP786476 ADL786475:ADL786476 ANH786475:ANH786476 AXD786475:AXD786476 BGZ786475:BGZ786476 BQV786475:BQV786476 CAR786475:CAR786476 CKN786475:CKN786476 CUJ786475:CUJ786476 DEF786475:DEF786476 DOB786475:DOB786476 DXX786475:DXX786476 EHT786475:EHT786476 ERP786475:ERP786476 FBL786475:FBL786476 FLH786475:FLH786476 FVD786475:FVD786476 GEZ786475:GEZ786476 GOV786475:GOV786476 GYR786475:GYR786476 HIN786475:HIN786476 HSJ786475:HSJ786476 ICF786475:ICF786476 IMB786475:IMB786476 IVX786475:IVX786476 JFT786475:JFT786476 JPP786475:JPP786476 JZL786475:JZL786476 KJH786475:KJH786476 KTD786475:KTD786476 LCZ786475:LCZ786476 LMV786475:LMV786476 LWR786475:LWR786476 MGN786475:MGN786476 MQJ786475:MQJ786476 NAF786475:NAF786476 NKB786475:NKB786476 NTX786475:NTX786476 ODT786475:ODT786476 ONP786475:ONP786476 OXL786475:OXL786476 PHH786475:PHH786476 PRD786475:PRD786476 QAZ786475:QAZ786476 QKV786475:QKV786476 QUR786475:QUR786476 REN786475:REN786476 ROJ786475:ROJ786476 RYF786475:RYF786476 SIB786475:SIB786476 SRX786475:SRX786476 TBT786475:TBT786476 TLP786475:TLP786476 TVL786475:TVL786476 UFH786475:UFH786476 UPD786475:UPD786476 UYZ786475:UYZ786476 VIV786475:VIV786476 VSR786475:VSR786476 WCN786475:WCN786476 WMJ786475:WMJ786476 WWF786475:WWF786476 X852011:X852012 JT852011:JT852012 TP852011:TP852012 ADL852011:ADL852012 ANH852011:ANH852012 AXD852011:AXD852012 BGZ852011:BGZ852012 BQV852011:BQV852012 CAR852011:CAR852012 CKN852011:CKN852012 CUJ852011:CUJ852012 DEF852011:DEF852012 DOB852011:DOB852012 DXX852011:DXX852012 EHT852011:EHT852012 ERP852011:ERP852012 FBL852011:FBL852012 FLH852011:FLH852012 FVD852011:FVD852012 GEZ852011:GEZ852012 GOV852011:GOV852012 GYR852011:GYR852012 HIN852011:HIN852012 HSJ852011:HSJ852012 ICF852011:ICF852012 IMB852011:IMB852012 IVX852011:IVX852012 JFT852011:JFT852012 JPP852011:JPP852012 JZL852011:JZL852012 KJH852011:KJH852012 KTD852011:KTD852012 LCZ852011:LCZ852012 LMV852011:LMV852012 LWR852011:LWR852012 MGN852011:MGN852012 MQJ852011:MQJ852012 NAF852011:NAF852012 NKB852011:NKB852012 NTX852011:NTX852012 ODT852011:ODT852012 ONP852011:ONP852012 OXL852011:OXL852012 PHH852011:PHH852012 PRD852011:PRD852012 QAZ852011:QAZ852012 QKV852011:QKV852012 QUR852011:QUR852012 REN852011:REN852012 ROJ852011:ROJ852012 RYF852011:RYF852012 SIB852011:SIB852012 SRX852011:SRX852012 TBT852011:TBT852012 TLP852011:TLP852012 TVL852011:TVL852012 UFH852011:UFH852012 UPD852011:UPD852012 UYZ852011:UYZ852012 VIV852011:VIV852012 VSR852011:VSR852012 WCN852011:WCN852012 WMJ852011:WMJ852012 WWF852011:WWF852012 X917547:X917548 JT917547:JT917548 TP917547:TP917548 ADL917547:ADL917548 ANH917547:ANH917548 AXD917547:AXD917548 BGZ917547:BGZ917548 BQV917547:BQV917548 CAR917547:CAR917548 CKN917547:CKN917548 CUJ917547:CUJ917548 DEF917547:DEF917548 DOB917547:DOB917548 DXX917547:DXX917548 EHT917547:EHT917548 ERP917547:ERP917548 FBL917547:FBL917548 FLH917547:FLH917548 FVD917547:FVD917548 GEZ917547:GEZ917548 GOV917547:GOV917548 GYR917547:GYR917548 HIN917547:HIN917548 HSJ917547:HSJ917548 ICF917547:ICF917548 IMB917547:IMB917548 IVX917547:IVX917548 JFT917547:JFT917548 JPP917547:JPP917548 JZL917547:JZL917548 KJH917547:KJH917548 KTD917547:KTD917548 LCZ917547:LCZ917548 LMV917547:LMV917548 LWR917547:LWR917548 MGN917547:MGN917548 MQJ917547:MQJ917548 NAF917547:NAF917548 NKB917547:NKB917548 NTX917547:NTX917548 ODT917547:ODT917548 ONP917547:ONP917548 OXL917547:OXL917548 PHH917547:PHH917548 PRD917547:PRD917548 QAZ917547:QAZ917548 QKV917547:QKV917548 QUR917547:QUR917548 REN917547:REN917548 ROJ917547:ROJ917548 RYF917547:RYF917548 SIB917547:SIB917548 SRX917547:SRX917548 TBT917547:TBT917548 TLP917547:TLP917548 TVL917547:TVL917548 UFH917547:UFH917548 UPD917547:UPD917548 UYZ917547:UYZ917548 VIV917547:VIV917548 VSR917547:VSR917548 WCN917547:WCN917548 WMJ917547:WMJ917548 WWF917547:WWF917548 X983083:X983084 JT983083:JT983084 TP983083:TP983084 ADL983083:ADL983084 ANH983083:ANH983084 AXD983083:AXD983084 BGZ983083:BGZ983084 BQV983083:BQV983084 CAR983083:CAR983084 CKN983083:CKN983084 CUJ983083:CUJ983084 DEF983083:DEF983084 DOB983083:DOB983084 DXX983083:DXX983084 EHT983083:EHT983084 ERP983083:ERP983084 FBL983083:FBL983084 FLH983083:FLH983084 FVD983083:FVD983084 GEZ983083:GEZ983084 GOV983083:GOV983084 GYR983083:GYR983084 HIN983083:HIN983084 HSJ983083:HSJ983084 ICF983083:ICF983084 IMB983083:IMB983084 IVX983083:IVX983084 JFT983083:JFT983084 JPP983083:JPP983084 JZL983083:JZL983084 KJH983083:KJH983084 KTD983083:KTD983084 LCZ983083:LCZ983084 LMV983083:LMV983084 LWR983083:LWR983084 MGN983083:MGN983084 MQJ983083:MQJ983084 NAF983083:NAF983084 NKB983083:NKB983084 NTX983083:NTX983084 ODT983083:ODT983084 ONP983083:ONP983084 OXL983083:OXL983084 PHH983083:PHH983084 PRD983083:PRD983084 QAZ983083:QAZ983084 QKV983083:QKV983084 QUR983083:QUR983084 REN983083:REN983084 ROJ983083:ROJ983084 RYF983083:RYF983084 SIB983083:SIB983084 SRX983083:SRX983084 TBT983083:TBT983084 TLP983083:TLP983084 TVL983083:TVL983084 UFH983083:UFH983084 UPD983083:UPD983084 UYZ983083:UYZ983084 VIV983083:VIV983084 VSR983083:VSR983084 WCN983083:WCN983084 WMJ983083:WMJ983084 WWF983083:WWF983084 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D65567:E65567 IZ65567:JA65567 SV65567:SW65567 ACR65567:ACS65567 AMN65567:AMO65567 AWJ65567:AWK65567 BGF65567:BGG65567 BQB65567:BQC65567 BZX65567:BZY65567 CJT65567:CJU65567 CTP65567:CTQ65567 DDL65567:DDM65567 DNH65567:DNI65567 DXD65567:DXE65567 EGZ65567:EHA65567 EQV65567:EQW65567 FAR65567:FAS65567 FKN65567:FKO65567 FUJ65567:FUK65567 GEF65567:GEG65567 GOB65567:GOC65567 GXX65567:GXY65567 HHT65567:HHU65567 HRP65567:HRQ65567 IBL65567:IBM65567 ILH65567:ILI65567 IVD65567:IVE65567 JEZ65567:JFA65567 JOV65567:JOW65567 JYR65567:JYS65567 KIN65567:KIO65567 KSJ65567:KSK65567 LCF65567:LCG65567 LMB65567:LMC65567 LVX65567:LVY65567 MFT65567:MFU65567 MPP65567:MPQ65567 MZL65567:MZM65567 NJH65567:NJI65567 NTD65567:NTE65567 OCZ65567:ODA65567 OMV65567:OMW65567 OWR65567:OWS65567 PGN65567:PGO65567 PQJ65567:PQK65567 QAF65567:QAG65567 QKB65567:QKC65567 QTX65567:QTY65567 RDT65567:RDU65567 RNP65567:RNQ65567 RXL65567:RXM65567 SHH65567:SHI65567 SRD65567:SRE65567 TAZ65567:TBA65567 TKV65567:TKW65567 TUR65567:TUS65567 UEN65567:UEO65567 UOJ65567:UOK65567 UYF65567:UYG65567 VIB65567:VIC65567 VRX65567:VRY65567 WBT65567:WBU65567 WLP65567:WLQ65567 WVL65567:WVM65567 D131103:E131103 IZ131103:JA131103 SV131103:SW131103 ACR131103:ACS131103 AMN131103:AMO131103 AWJ131103:AWK131103 BGF131103:BGG131103 BQB131103:BQC131103 BZX131103:BZY131103 CJT131103:CJU131103 CTP131103:CTQ131103 DDL131103:DDM131103 DNH131103:DNI131103 DXD131103:DXE131103 EGZ131103:EHA131103 EQV131103:EQW131103 FAR131103:FAS131103 FKN131103:FKO131103 FUJ131103:FUK131103 GEF131103:GEG131103 GOB131103:GOC131103 GXX131103:GXY131103 HHT131103:HHU131103 HRP131103:HRQ131103 IBL131103:IBM131103 ILH131103:ILI131103 IVD131103:IVE131103 JEZ131103:JFA131103 JOV131103:JOW131103 JYR131103:JYS131103 KIN131103:KIO131103 KSJ131103:KSK131103 LCF131103:LCG131103 LMB131103:LMC131103 LVX131103:LVY131103 MFT131103:MFU131103 MPP131103:MPQ131103 MZL131103:MZM131103 NJH131103:NJI131103 NTD131103:NTE131103 OCZ131103:ODA131103 OMV131103:OMW131103 OWR131103:OWS131103 PGN131103:PGO131103 PQJ131103:PQK131103 QAF131103:QAG131103 QKB131103:QKC131103 QTX131103:QTY131103 RDT131103:RDU131103 RNP131103:RNQ131103 RXL131103:RXM131103 SHH131103:SHI131103 SRD131103:SRE131103 TAZ131103:TBA131103 TKV131103:TKW131103 TUR131103:TUS131103 UEN131103:UEO131103 UOJ131103:UOK131103 UYF131103:UYG131103 VIB131103:VIC131103 VRX131103:VRY131103 WBT131103:WBU131103 WLP131103:WLQ131103 WVL131103:WVM131103 D196639:E196639 IZ196639:JA196639 SV196639:SW196639 ACR196639:ACS196639 AMN196639:AMO196639 AWJ196639:AWK196639 BGF196639:BGG196639 BQB196639:BQC196639 BZX196639:BZY196639 CJT196639:CJU196639 CTP196639:CTQ196639 DDL196639:DDM196639 DNH196639:DNI196639 DXD196639:DXE196639 EGZ196639:EHA196639 EQV196639:EQW196639 FAR196639:FAS196639 FKN196639:FKO196639 FUJ196639:FUK196639 GEF196639:GEG196639 GOB196639:GOC196639 GXX196639:GXY196639 HHT196639:HHU196639 HRP196639:HRQ196639 IBL196639:IBM196639 ILH196639:ILI196639 IVD196639:IVE196639 JEZ196639:JFA196639 JOV196639:JOW196639 JYR196639:JYS196639 KIN196639:KIO196639 KSJ196639:KSK196639 LCF196639:LCG196639 LMB196639:LMC196639 LVX196639:LVY196639 MFT196639:MFU196639 MPP196639:MPQ196639 MZL196639:MZM196639 NJH196639:NJI196639 NTD196639:NTE196639 OCZ196639:ODA196639 OMV196639:OMW196639 OWR196639:OWS196639 PGN196639:PGO196639 PQJ196639:PQK196639 QAF196639:QAG196639 QKB196639:QKC196639 QTX196639:QTY196639 RDT196639:RDU196639 RNP196639:RNQ196639 RXL196639:RXM196639 SHH196639:SHI196639 SRD196639:SRE196639 TAZ196639:TBA196639 TKV196639:TKW196639 TUR196639:TUS196639 UEN196639:UEO196639 UOJ196639:UOK196639 UYF196639:UYG196639 VIB196639:VIC196639 VRX196639:VRY196639 WBT196639:WBU196639 WLP196639:WLQ196639 WVL196639:WVM196639 D262175:E262175 IZ262175:JA262175 SV262175:SW262175 ACR262175:ACS262175 AMN262175:AMO262175 AWJ262175:AWK262175 BGF262175:BGG262175 BQB262175:BQC262175 BZX262175:BZY262175 CJT262175:CJU262175 CTP262175:CTQ262175 DDL262175:DDM262175 DNH262175:DNI262175 DXD262175:DXE262175 EGZ262175:EHA262175 EQV262175:EQW262175 FAR262175:FAS262175 FKN262175:FKO262175 FUJ262175:FUK262175 GEF262175:GEG262175 GOB262175:GOC262175 GXX262175:GXY262175 HHT262175:HHU262175 HRP262175:HRQ262175 IBL262175:IBM262175 ILH262175:ILI262175 IVD262175:IVE262175 JEZ262175:JFA262175 JOV262175:JOW262175 JYR262175:JYS262175 KIN262175:KIO262175 KSJ262175:KSK262175 LCF262175:LCG262175 LMB262175:LMC262175 LVX262175:LVY262175 MFT262175:MFU262175 MPP262175:MPQ262175 MZL262175:MZM262175 NJH262175:NJI262175 NTD262175:NTE262175 OCZ262175:ODA262175 OMV262175:OMW262175 OWR262175:OWS262175 PGN262175:PGO262175 PQJ262175:PQK262175 QAF262175:QAG262175 QKB262175:QKC262175 QTX262175:QTY262175 RDT262175:RDU262175 RNP262175:RNQ262175 RXL262175:RXM262175 SHH262175:SHI262175 SRD262175:SRE262175 TAZ262175:TBA262175 TKV262175:TKW262175 TUR262175:TUS262175 UEN262175:UEO262175 UOJ262175:UOK262175 UYF262175:UYG262175 VIB262175:VIC262175 VRX262175:VRY262175 WBT262175:WBU262175 WLP262175:WLQ262175 WVL262175:WVM262175 D327711:E327711 IZ327711:JA327711 SV327711:SW327711 ACR327711:ACS327711 AMN327711:AMO327711 AWJ327711:AWK327711 BGF327711:BGG327711 BQB327711:BQC327711 BZX327711:BZY327711 CJT327711:CJU327711 CTP327711:CTQ327711 DDL327711:DDM327711 DNH327711:DNI327711 DXD327711:DXE327711 EGZ327711:EHA327711 EQV327711:EQW327711 FAR327711:FAS327711 FKN327711:FKO327711 FUJ327711:FUK327711 GEF327711:GEG327711 GOB327711:GOC327711 GXX327711:GXY327711 HHT327711:HHU327711 HRP327711:HRQ327711 IBL327711:IBM327711 ILH327711:ILI327711 IVD327711:IVE327711 JEZ327711:JFA327711 JOV327711:JOW327711 JYR327711:JYS327711 KIN327711:KIO327711 KSJ327711:KSK327711 LCF327711:LCG327711 LMB327711:LMC327711 LVX327711:LVY327711 MFT327711:MFU327711 MPP327711:MPQ327711 MZL327711:MZM327711 NJH327711:NJI327711 NTD327711:NTE327711 OCZ327711:ODA327711 OMV327711:OMW327711 OWR327711:OWS327711 PGN327711:PGO327711 PQJ327711:PQK327711 QAF327711:QAG327711 QKB327711:QKC327711 QTX327711:QTY327711 RDT327711:RDU327711 RNP327711:RNQ327711 RXL327711:RXM327711 SHH327711:SHI327711 SRD327711:SRE327711 TAZ327711:TBA327711 TKV327711:TKW327711 TUR327711:TUS327711 UEN327711:UEO327711 UOJ327711:UOK327711 UYF327711:UYG327711 VIB327711:VIC327711 VRX327711:VRY327711 WBT327711:WBU327711 WLP327711:WLQ327711 WVL327711:WVM327711 D393247:E393247 IZ393247:JA393247 SV393247:SW393247 ACR393247:ACS393247 AMN393247:AMO393247 AWJ393247:AWK393247 BGF393247:BGG393247 BQB393247:BQC393247 BZX393247:BZY393247 CJT393247:CJU393247 CTP393247:CTQ393247 DDL393247:DDM393247 DNH393247:DNI393247 DXD393247:DXE393247 EGZ393247:EHA393247 EQV393247:EQW393247 FAR393247:FAS393247 FKN393247:FKO393247 FUJ393247:FUK393247 GEF393247:GEG393247 GOB393247:GOC393247 GXX393247:GXY393247 HHT393247:HHU393247 HRP393247:HRQ393247 IBL393247:IBM393247 ILH393247:ILI393247 IVD393247:IVE393247 JEZ393247:JFA393247 JOV393247:JOW393247 JYR393247:JYS393247 KIN393247:KIO393247 KSJ393247:KSK393247 LCF393247:LCG393247 LMB393247:LMC393247 LVX393247:LVY393247 MFT393247:MFU393247 MPP393247:MPQ393247 MZL393247:MZM393247 NJH393247:NJI393247 NTD393247:NTE393247 OCZ393247:ODA393247 OMV393247:OMW393247 OWR393247:OWS393247 PGN393247:PGO393247 PQJ393247:PQK393247 QAF393247:QAG393247 QKB393247:QKC393247 QTX393247:QTY393247 RDT393247:RDU393247 RNP393247:RNQ393247 RXL393247:RXM393247 SHH393247:SHI393247 SRD393247:SRE393247 TAZ393247:TBA393247 TKV393247:TKW393247 TUR393247:TUS393247 UEN393247:UEO393247 UOJ393247:UOK393247 UYF393247:UYG393247 VIB393247:VIC393247 VRX393247:VRY393247 WBT393247:WBU393247 WLP393247:WLQ393247 WVL393247:WVM393247 D458783:E458783 IZ458783:JA458783 SV458783:SW458783 ACR458783:ACS458783 AMN458783:AMO458783 AWJ458783:AWK458783 BGF458783:BGG458783 BQB458783:BQC458783 BZX458783:BZY458783 CJT458783:CJU458783 CTP458783:CTQ458783 DDL458783:DDM458783 DNH458783:DNI458783 DXD458783:DXE458783 EGZ458783:EHA458783 EQV458783:EQW458783 FAR458783:FAS458783 FKN458783:FKO458783 FUJ458783:FUK458783 GEF458783:GEG458783 GOB458783:GOC458783 GXX458783:GXY458783 HHT458783:HHU458783 HRP458783:HRQ458783 IBL458783:IBM458783 ILH458783:ILI458783 IVD458783:IVE458783 JEZ458783:JFA458783 JOV458783:JOW458783 JYR458783:JYS458783 KIN458783:KIO458783 KSJ458783:KSK458783 LCF458783:LCG458783 LMB458783:LMC458783 LVX458783:LVY458783 MFT458783:MFU458783 MPP458783:MPQ458783 MZL458783:MZM458783 NJH458783:NJI458783 NTD458783:NTE458783 OCZ458783:ODA458783 OMV458783:OMW458783 OWR458783:OWS458783 PGN458783:PGO458783 PQJ458783:PQK458783 QAF458783:QAG458783 QKB458783:QKC458783 QTX458783:QTY458783 RDT458783:RDU458783 RNP458783:RNQ458783 RXL458783:RXM458783 SHH458783:SHI458783 SRD458783:SRE458783 TAZ458783:TBA458783 TKV458783:TKW458783 TUR458783:TUS458783 UEN458783:UEO458783 UOJ458783:UOK458783 UYF458783:UYG458783 VIB458783:VIC458783 VRX458783:VRY458783 WBT458783:WBU458783 WLP458783:WLQ458783 WVL458783:WVM458783 D524319:E524319 IZ524319:JA524319 SV524319:SW524319 ACR524319:ACS524319 AMN524319:AMO524319 AWJ524319:AWK524319 BGF524319:BGG524319 BQB524319:BQC524319 BZX524319:BZY524319 CJT524319:CJU524319 CTP524319:CTQ524319 DDL524319:DDM524319 DNH524319:DNI524319 DXD524319:DXE524319 EGZ524319:EHA524319 EQV524319:EQW524319 FAR524319:FAS524319 FKN524319:FKO524319 FUJ524319:FUK524319 GEF524319:GEG524319 GOB524319:GOC524319 GXX524319:GXY524319 HHT524319:HHU524319 HRP524319:HRQ524319 IBL524319:IBM524319 ILH524319:ILI524319 IVD524319:IVE524319 JEZ524319:JFA524319 JOV524319:JOW524319 JYR524319:JYS524319 KIN524319:KIO524319 KSJ524319:KSK524319 LCF524319:LCG524319 LMB524319:LMC524319 LVX524319:LVY524319 MFT524319:MFU524319 MPP524319:MPQ524319 MZL524319:MZM524319 NJH524319:NJI524319 NTD524319:NTE524319 OCZ524319:ODA524319 OMV524319:OMW524319 OWR524319:OWS524319 PGN524319:PGO524319 PQJ524319:PQK524319 QAF524319:QAG524319 QKB524319:QKC524319 QTX524319:QTY524319 RDT524319:RDU524319 RNP524319:RNQ524319 RXL524319:RXM524319 SHH524319:SHI524319 SRD524319:SRE524319 TAZ524319:TBA524319 TKV524319:TKW524319 TUR524319:TUS524319 UEN524319:UEO524319 UOJ524319:UOK524319 UYF524319:UYG524319 VIB524319:VIC524319 VRX524319:VRY524319 WBT524319:WBU524319 WLP524319:WLQ524319 WVL524319:WVM524319 D589855:E589855 IZ589855:JA589855 SV589855:SW589855 ACR589855:ACS589855 AMN589855:AMO589855 AWJ589855:AWK589855 BGF589855:BGG589855 BQB589855:BQC589855 BZX589855:BZY589855 CJT589855:CJU589855 CTP589855:CTQ589855 DDL589855:DDM589855 DNH589855:DNI589855 DXD589855:DXE589855 EGZ589855:EHA589855 EQV589855:EQW589855 FAR589855:FAS589855 FKN589855:FKO589855 FUJ589855:FUK589855 GEF589855:GEG589855 GOB589855:GOC589855 GXX589855:GXY589855 HHT589855:HHU589855 HRP589855:HRQ589855 IBL589855:IBM589855 ILH589855:ILI589855 IVD589855:IVE589855 JEZ589855:JFA589855 JOV589855:JOW589855 JYR589855:JYS589855 KIN589855:KIO589855 KSJ589855:KSK589855 LCF589855:LCG589855 LMB589855:LMC589855 LVX589855:LVY589855 MFT589855:MFU589855 MPP589855:MPQ589855 MZL589855:MZM589855 NJH589855:NJI589855 NTD589855:NTE589855 OCZ589855:ODA589855 OMV589855:OMW589855 OWR589855:OWS589855 PGN589855:PGO589855 PQJ589855:PQK589855 QAF589855:QAG589855 QKB589855:QKC589855 QTX589855:QTY589855 RDT589855:RDU589855 RNP589855:RNQ589855 RXL589855:RXM589855 SHH589855:SHI589855 SRD589855:SRE589855 TAZ589855:TBA589855 TKV589855:TKW589855 TUR589855:TUS589855 UEN589855:UEO589855 UOJ589855:UOK589855 UYF589855:UYG589855 VIB589855:VIC589855 VRX589855:VRY589855 WBT589855:WBU589855 WLP589855:WLQ589855 WVL589855:WVM589855 D655391:E655391 IZ655391:JA655391 SV655391:SW655391 ACR655391:ACS655391 AMN655391:AMO655391 AWJ655391:AWK655391 BGF655391:BGG655391 BQB655391:BQC655391 BZX655391:BZY655391 CJT655391:CJU655391 CTP655391:CTQ655391 DDL655391:DDM655391 DNH655391:DNI655391 DXD655391:DXE655391 EGZ655391:EHA655391 EQV655391:EQW655391 FAR655391:FAS655391 FKN655391:FKO655391 FUJ655391:FUK655391 GEF655391:GEG655391 GOB655391:GOC655391 GXX655391:GXY655391 HHT655391:HHU655391 HRP655391:HRQ655391 IBL655391:IBM655391 ILH655391:ILI655391 IVD655391:IVE655391 JEZ655391:JFA655391 JOV655391:JOW655391 JYR655391:JYS655391 KIN655391:KIO655391 KSJ655391:KSK655391 LCF655391:LCG655391 LMB655391:LMC655391 LVX655391:LVY655391 MFT655391:MFU655391 MPP655391:MPQ655391 MZL655391:MZM655391 NJH655391:NJI655391 NTD655391:NTE655391 OCZ655391:ODA655391 OMV655391:OMW655391 OWR655391:OWS655391 PGN655391:PGO655391 PQJ655391:PQK655391 QAF655391:QAG655391 QKB655391:QKC655391 QTX655391:QTY655391 RDT655391:RDU655391 RNP655391:RNQ655391 RXL655391:RXM655391 SHH655391:SHI655391 SRD655391:SRE655391 TAZ655391:TBA655391 TKV655391:TKW655391 TUR655391:TUS655391 UEN655391:UEO655391 UOJ655391:UOK655391 UYF655391:UYG655391 VIB655391:VIC655391 VRX655391:VRY655391 WBT655391:WBU655391 WLP655391:WLQ655391 WVL655391:WVM655391 D720927:E720927 IZ720927:JA720927 SV720927:SW720927 ACR720927:ACS720927 AMN720927:AMO720927 AWJ720927:AWK720927 BGF720927:BGG720927 BQB720927:BQC720927 BZX720927:BZY720927 CJT720927:CJU720927 CTP720927:CTQ720927 DDL720927:DDM720927 DNH720927:DNI720927 DXD720927:DXE720927 EGZ720927:EHA720927 EQV720927:EQW720927 FAR720927:FAS720927 FKN720927:FKO720927 FUJ720927:FUK720927 GEF720927:GEG720927 GOB720927:GOC720927 GXX720927:GXY720927 HHT720927:HHU720927 HRP720927:HRQ720927 IBL720927:IBM720927 ILH720927:ILI720927 IVD720927:IVE720927 JEZ720927:JFA720927 JOV720927:JOW720927 JYR720927:JYS720927 KIN720927:KIO720927 KSJ720927:KSK720927 LCF720927:LCG720927 LMB720927:LMC720927 LVX720927:LVY720927 MFT720927:MFU720927 MPP720927:MPQ720927 MZL720927:MZM720927 NJH720927:NJI720927 NTD720927:NTE720927 OCZ720927:ODA720927 OMV720927:OMW720927 OWR720927:OWS720927 PGN720927:PGO720927 PQJ720927:PQK720927 QAF720927:QAG720927 QKB720927:QKC720927 QTX720927:QTY720927 RDT720927:RDU720927 RNP720927:RNQ720927 RXL720927:RXM720927 SHH720927:SHI720927 SRD720927:SRE720927 TAZ720927:TBA720927 TKV720927:TKW720927 TUR720927:TUS720927 UEN720927:UEO720927 UOJ720927:UOK720927 UYF720927:UYG720927 VIB720927:VIC720927 VRX720927:VRY720927 WBT720927:WBU720927 WLP720927:WLQ720927 WVL720927:WVM720927 D786463:E786463 IZ786463:JA786463 SV786463:SW786463 ACR786463:ACS786463 AMN786463:AMO786463 AWJ786463:AWK786463 BGF786463:BGG786463 BQB786463:BQC786463 BZX786463:BZY786463 CJT786463:CJU786463 CTP786463:CTQ786463 DDL786463:DDM786463 DNH786463:DNI786463 DXD786463:DXE786463 EGZ786463:EHA786463 EQV786463:EQW786463 FAR786463:FAS786463 FKN786463:FKO786463 FUJ786463:FUK786463 GEF786463:GEG786463 GOB786463:GOC786463 GXX786463:GXY786463 HHT786463:HHU786463 HRP786463:HRQ786463 IBL786463:IBM786463 ILH786463:ILI786463 IVD786463:IVE786463 JEZ786463:JFA786463 JOV786463:JOW786463 JYR786463:JYS786463 KIN786463:KIO786463 KSJ786463:KSK786463 LCF786463:LCG786463 LMB786463:LMC786463 LVX786463:LVY786463 MFT786463:MFU786463 MPP786463:MPQ786463 MZL786463:MZM786463 NJH786463:NJI786463 NTD786463:NTE786463 OCZ786463:ODA786463 OMV786463:OMW786463 OWR786463:OWS786463 PGN786463:PGO786463 PQJ786463:PQK786463 QAF786463:QAG786463 QKB786463:QKC786463 QTX786463:QTY786463 RDT786463:RDU786463 RNP786463:RNQ786463 RXL786463:RXM786463 SHH786463:SHI786463 SRD786463:SRE786463 TAZ786463:TBA786463 TKV786463:TKW786463 TUR786463:TUS786463 UEN786463:UEO786463 UOJ786463:UOK786463 UYF786463:UYG786463 VIB786463:VIC786463 VRX786463:VRY786463 WBT786463:WBU786463 WLP786463:WLQ786463 WVL786463:WVM786463 D851999:E851999 IZ851999:JA851999 SV851999:SW851999 ACR851999:ACS851999 AMN851999:AMO851999 AWJ851999:AWK851999 BGF851999:BGG851999 BQB851999:BQC851999 BZX851999:BZY851999 CJT851999:CJU851999 CTP851999:CTQ851999 DDL851999:DDM851999 DNH851999:DNI851999 DXD851999:DXE851999 EGZ851999:EHA851999 EQV851999:EQW851999 FAR851999:FAS851999 FKN851999:FKO851999 FUJ851999:FUK851999 GEF851999:GEG851999 GOB851999:GOC851999 GXX851999:GXY851999 HHT851999:HHU851999 HRP851999:HRQ851999 IBL851999:IBM851999 ILH851999:ILI851999 IVD851999:IVE851999 JEZ851999:JFA851999 JOV851999:JOW851999 JYR851999:JYS851999 KIN851999:KIO851999 KSJ851999:KSK851999 LCF851999:LCG851999 LMB851999:LMC851999 LVX851999:LVY851999 MFT851999:MFU851999 MPP851999:MPQ851999 MZL851999:MZM851999 NJH851999:NJI851999 NTD851999:NTE851999 OCZ851999:ODA851999 OMV851999:OMW851999 OWR851999:OWS851999 PGN851999:PGO851999 PQJ851999:PQK851999 QAF851999:QAG851999 QKB851999:QKC851999 QTX851999:QTY851999 RDT851999:RDU851999 RNP851999:RNQ851999 RXL851999:RXM851999 SHH851999:SHI851999 SRD851999:SRE851999 TAZ851999:TBA851999 TKV851999:TKW851999 TUR851999:TUS851999 UEN851999:UEO851999 UOJ851999:UOK851999 UYF851999:UYG851999 VIB851999:VIC851999 VRX851999:VRY851999 WBT851999:WBU851999 WLP851999:WLQ851999 WVL851999:WVM851999 D917535:E917535 IZ917535:JA917535 SV917535:SW917535 ACR917535:ACS917535 AMN917535:AMO917535 AWJ917535:AWK917535 BGF917535:BGG917535 BQB917535:BQC917535 BZX917535:BZY917535 CJT917535:CJU917535 CTP917535:CTQ917535 DDL917535:DDM917535 DNH917535:DNI917535 DXD917535:DXE917535 EGZ917535:EHA917535 EQV917535:EQW917535 FAR917535:FAS917535 FKN917535:FKO917535 FUJ917535:FUK917535 GEF917535:GEG917535 GOB917535:GOC917535 GXX917535:GXY917535 HHT917535:HHU917535 HRP917535:HRQ917535 IBL917535:IBM917535 ILH917535:ILI917535 IVD917535:IVE917535 JEZ917535:JFA917535 JOV917535:JOW917535 JYR917535:JYS917535 KIN917535:KIO917535 KSJ917535:KSK917535 LCF917535:LCG917535 LMB917535:LMC917535 LVX917535:LVY917535 MFT917535:MFU917535 MPP917535:MPQ917535 MZL917535:MZM917535 NJH917535:NJI917535 NTD917535:NTE917535 OCZ917535:ODA917535 OMV917535:OMW917535 OWR917535:OWS917535 PGN917535:PGO917535 PQJ917535:PQK917535 QAF917535:QAG917535 QKB917535:QKC917535 QTX917535:QTY917535 RDT917535:RDU917535 RNP917535:RNQ917535 RXL917535:RXM917535 SHH917535:SHI917535 SRD917535:SRE917535 TAZ917535:TBA917535 TKV917535:TKW917535 TUR917535:TUS917535 UEN917535:UEO917535 UOJ917535:UOK917535 UYF917535:UYG917535 VIB917535:VIC917535 VRX917535:VRY917535 WBT917535:WBU917535 WLP917535:WLQ917535 WVL917535:WVM917535 D983071:E983071 IZ983071:JA983071 SV983071:SW983071 ACR983071:ACS983071 AMN983071:AMO983071 AWJ983071:AWK983071 BGF983071:BGG983071 BQB983071:BQC983071 BZX983071:BZY983071 CJT983071:CJU983071 CTP983071:CTQ983071 DDL983071:DDM983071 DNH983071:DNI983071 DXD983071:DXE983071 EGZ983071:EHA983071 EQV983071:EQW983071 FAR983071:FAS983071 FKN983071:FKO983071 FUJ983071:FUK983071 GEF983071:GEG983071 GOB983071:GOC983071 GXX983071:GXY983071 HHT983071:HHU983071 HRP983071:HRQ983071 IBL983071:IBM983071 ILH983071:ILI983071 IVD983071:IVE983071 JEZ983071:JFA983071 JOV983071:JOW983071 JYR983071:JYS983071 KIN983071:KIO983071 KSJ983071:KSK983071 LCF983071:LCG983071 LMB983071:LMC983071 LVX983071:LVY983071 MFT983071:MFU983071 MPP983071:MPQ983071 MZL983071:MZM983071 NJH983071:NJI983071 NTD983071:NTE983071 OCZ983071:ODA983071 OMV983071:OMW983071 OWR983071:OWS983071 PGN983071:PGO983071 PQJ983071:PQK983071 QAF983071:QAG983071 QKB983071:QKC983071 QTX983071:QTY983071 RDT983071:RDU983071 RNP983071:RNQ983071 RXL983071:RXM983071 SHH983071:SHI983071 SRD983071:SRE983071 TAZ983071:TBA983071 TKV983071:TKW983071 TUR983071:TUS983071 UEN983071:UEO983071 UOJ983071:UOK983071 UYF983071:UYG983071 VIB983071:VIC983071 VRX983071:VRY983071 WBT983071:WBU983071 WLP983071:WLQ983071 WVL983071:WVM983071 WWW983068:WWW983069 LE24:LE25 VA24:VA25 AEW24:AEW25 AOS24:AOS25 AYO24:AYO25 BIK24:BIK25 BSG24:BSG25 CCC24:CCC25 CLY24:CLY25 CVU24:CVU25 DFQ24:DFQ25 DPM24:DPM25 DZI24:DZI25 EJE24:EJE25 ETA24:ETA25 FCW24:FCW25 FMS24:FMS25 FWO24:FWO25 GGK24:GGK25 GQG24:GQG25 HAC24:HAC25 HJY24:HJY25 HTU24:HTU25 IDQ24:IDQ25 INM24:INM25 IXI24:IXI25 JHE24:JHE25 JRA24:JRA25 KAW24:KAW25 KKS24:KKS25 KUO24:KUO25 LEK24:LEK25 LOG24:LOG25 LYC24:LYC25 MHY24:MHY25 MRU24:MRU25 NBQ24:NBQ25 NLM24:NLM25 NVI24:NVI25 OFE24:OFE25 OPA24:OPA25 OYW24:OYW25 PIS24:PIS25 PSO24:PSO25 QCK24:QCK25 QMG24:QMG25 QWC24:QWC25 RFY24:RFY25 RPU24:RPU25 RZQ24:RZQ25 SJM24:SJM25 STI24:STI25 TDE24:TDE25 TNA24:TNA25 TWW24:TWW25 UGS24:UGS25 UQO24:UQO25 VAK24:VAK25 VKG24:VKG25 VUC24:VUC25 WDY24:WDY25 WNU24:WNU25 WXQ24:WXQ25 BI65564:BI65565 LE65564:LE65565 VA65564:VA65565 AEW65564:AEW65565 AOS65564:AOS65565 AYO65564:AYO65565 BIK65564:BIK65565 BSG65564:BSG65565 CCC65564:CCC65565 CLY65564:CLY65565 CVU65564:CVU65565 DFQ65564:DFQ65565 DPM65564:DPM65565 DZI65564:DZI65565 EJE65564:EJE65565 ETA65564:ETA65565 FCW65564:FCW65565 FMS65564:FMS65565 FWO65564:FWO65565 GGK65564:GGK65565 GQG65564:GQG65565 HAC65564:HAC65565 HJY65564:HJY65565 HTU65564:HTU65565 IDQ65564:IDQ65565 INM65564:INM65565 IXI65564:IXI65565 JHE65564:JHE65565 JRA65564:JRA65565 KAW65564:KAW65565 KKS65564:KKS65565 KUO65564:KUO65565 LEK65564:LEK65565 LOG65564:LOG65565 LYC65564:LYC65565 MHY65564:MHY65565 MRU65564:MRU65565 NBQ65564:NBQ65565 NLM65564:NLM65565 NVI65564:NVI65565 OFE65564:OFE65565 OPA65564:OPA65565 OYW65564:OYW65565 PIS65564:PIS65565 PSO65564:PSO65565 QCK65564:QCK65565 QMG65564:QMG65565 QWC65564:QWC65565 RFY65564:RFY65565 RPU65564:RPU65565 RZQ65564:RZQ65565 SJM65564:SJM65565 STI65564:STI65565 TDE65564:TDE65565 TNA65564:TNA65565 TWW65564:TWW65565 UGS65564:UGS65565 UQO65564:UQO65565 VAK65564:VAK65565 VKG65564:VKG65565 VUC65564:VUC65565 WDY65564:WDY65565 WNU65564:WNU65565 WXQ65564:WXQ65565 BI131100:BI131101 LE131100:LE131101 VA131100:VA131101 AEW131100:AEW131101 AOS131100:AOS131101 AYO131100:AYO131101 BIK131100:BIK131101 BSG131100:BSG131101 CCC131100:CCC131101 CLY131100:CLY131101 CVU131100:CVU131101 DFQ131100:DFQ131101 DPM131100:DPM131101 DZI131100:DZI131101 EJE131100:EJE131101 ETA131100:ETA131101 FCW131100:FCW131101 FMS131100:FMS131101 FWO131100:FWO131101 GGK131100:GGK131101 GQG131100:GQG131101 HAC131100:HAC131101 HJY131100:HJY131101 HTU131100:HTU131101 IDQ131100:IDQ131101 INM131100:INM131101 IXI131100:IXI131101 JHE131100:JHE131101 JRA131100:JRA131101 KAW131100:KAW131101 KKS131100:KKS131101 KUO131100:KUO131101 LEK131100:LEK131101 LOG131100:LOG131101 LYC131100:LYC131101 MHY131100:MHY131101 MRU131100:MRU131101 NBQ131100:NBQ131101 NLM131100:NLM131101 NVI131100:NVI131101 OFE131100:OFE131101 OPA131100:OPA131101 OYW131100:OYW131101 PIS131100:PIS131101 PSO131100:PSO131101 QCK131100:QCK131101 QMG131100:QMG131101 QWC131100:QWC131101 RFY131100:RFY131101 RPU131100:RPU131101 RZQ131100:RZQ131101 SJM131100:SJM131101 STI131100:STI131101 TDE131100:TDE131101 TNA131100:TNA131101 TWW131100:TWW131101 UGS131100:UGS131101 UQO131100:UQO131101 VAK131100:VAK131101 VKG131100:VKG131101 VUC131100:VUC131101 WDY131100:WDY131101 WNU131100:WNU131101 WXQ131100:WXQ131101 BI196636:BI196637 LE196636:LE196637 VA196636:VA196637 AEW196636:AEW196637 AOS196636:AOS196637 AYO196636:AYO196637 BIK196636:BIK196637 BSG196636:BSG196637 CCC196636:CCC196637 CLY196636:CLY196637 CVU196636:CVU196637 DFQ196636:DFQ196637 DPM196636:DPM196637 DZI196636:DZI196637 EJE196636:EJE196637 ETA196636:ETA196637 FCW196636:FCW196637 FMS196636:FMS196637 FWO196636:FWO196637 GGK196636:GGK196637 GQG196636:GQG196637 HAC196636:HAC196637 HJY196636:HJY196637 HTU196636:HTU196637 IDQ196636:IDQ196637 INM196636:INM196637 IXI196636:IXI196637 JHE196636:JHE196637 JRA196636:JRA196637 KAW196636:KAW196637 KKS196636:KKS196637 KUO196636:KUO196637 LEK196636:LEK196637 LOG196636:LOG196637 LYC196636:LYC196637 MHY196636:MHY196637 MRU196636:MRU196637 NBQ196636:NBQ196637 NLM196636:NLM196637 NVI196636:NVI196637 OFE196636:OFE196637 OPA196636:OPA196637 OYW196636:OYW196637 PIS196636:PIS196637 PSO196636:PSO196637 QCK196636:QCK196637 QMG196636:QMG196637 QWC196636:QWC196637 RFY196636:RFY196637 RPU196636:RPU196637 RZQ196636:RZQ196637 SJM196636:SJM196637 STI196636:STI196637 TDE196636:TDE196637 TNA196636:TNA196637 TWW196636:TWW196637 UGS196636:UGS196637 UQO196636:UQO196637 VAK196636:VAK196637 VKG196636:VKG196637 VUC196636:VUC196637 WDY196636:WDY196637 WNU196636:WNU196637 WXQ196636:WXQ196637 BI262172:BI262173 LE262172:LE262173 VA262172:VA262173 AEW262172:AEW262173 AOS262172:AOS262173 AYO262172:AYO262173 BIK262172:BIK262173 BSG262172:BSG262173 CCC262172:CCC262173 CLY262172:CLY262173 CVU262172:CVU262173 DFQ262172:DFQ262173 DPM262172:DPM262173 DZI262172:DZI262173 EJE262172:EJE262173 ETA262172:ETA262173 FCW262172:FCW262173 FMS262172:FMS262173 FWO262172:FWO262173 GGK262172:GGK262173 GQG262172:GQG262173 HAC262172:HAC262173 HJY262172:HJY262173 HTU262172:HTU262173 IDQ262172:IDQ262173 INM262172:INM262173 IXI262172:IXI262173 JHE262172:JHE262173 JRA262172:JRA262173 KAW262172:KAW262173 KKS262172:KKS262173 KUO262172:KUO262173 LEK262172:LEK262173 LOG262172:LOG262173 LYC262172:LYC262173 MHY262172:MHY262173 MRU262172:MRU262173 NBQ262172:NBQ262173 NLM262172:NLM262173 NVI262172:NVI262173 OFE262172:OFE262173 OPA262172:OPA262173 OYW262172:OYW262173 PIS262172:PIS262173 PSO262172:PSO262173 QCK262172:QCK262173 QMG262172:QMG262173 QWC262172:QWC262173 RFY262172:RFY262173 RPU262172:RPU262173 RZQ262172:RZQ262173 SJM262172:SJM262173 STI262172:STI262173 TDE262172:TDE262173 TNA262172:TNA262173 TWW262172:TWW262173 UGS262172:UGS262173 UQO262172:UQO262173 VAK262172:VAK262173 VKG262172:VKG262173 VUC262172:VUC262173 WDY262172:WDY262173 WNU262172:WNU262173 WXQ262172:WXQ262173 BI327708:BI327709 LE327708:LE327709 VA327708:VA327709 AEW327708:AEW327709 AOS327708:AOS327709 AYO327708:AYO327709 BIK327708:BIK327709 BSG327708:BSG327709 CCC327708:CCC327709 CLY327708:CLY327709 CVU327708:CVU327709 DFQ327708:DFQ327709 DPM327708:DPM327709 DZI327708:DZI327709 EJE327708:EJE327709 ETA327708:ETA327709 FCW327708:FCW327709 FMS327708:FMS327709 FWO327708:FWO327709 GGK327708:GGK327709 GQG327708:GQG327709 HAC327708:HAC327709 HJY327708:HJY327709 HTU327708:HTU327709 IDQ327708:IDQ327709 INM327708:INM327709 IXI327708:IXI327709 JHE327708:JHE327709 JRA327708:JRA327709 KAW327708:KAW327709 KKS327708:KKS327709 KUO327708:KUO327709 LEK327708:LEK327709 LOG327708:LOG327709 LYC327708:LYC327709 MHY327708:MHY327709 MRU327708:MRU327709 NBQ327708:NBQ327709 NLM327708:NLM327709 NVI327708:NVI327709 OFE327708:OFE327709 OPA327708:OPA327709 OYW327708:OYW327709 PIS327708:PIS327709 PSO327708:PSO327709 QCK327708:QCK327709 QMG327708:QMG327709 QWC327708:QWC327709 RFY327708:RFY327709 RPU327708:RPU327709 RZQ327708:RZQ327709 SJM327708:SJM327709 STI327708:STI327709 TDE327708:TDE327709 TNA327708:TNA327709 TWW327708:TWW327709 UGS327708:UGS327709 UQO327708:UQO327709 VAK327708:VAK327709 VKG327708:VKG327709 VUC327708:VUC327709 WDY327708:WDY327709 WNU327708:WNU327709 WXQ327708:WXQ327709 BI393244:BI393245 LE393244:LE393245 VA393244:VA393245 AEW393244:AEW393245 AOS393244:AOS393245 AYO393244:AYO393245 BIK393244:BIK393245 BSG393244:BSG393245 CCC393244:CCC393245 CLY393244:CLY393245 CVU393244:CVU393245 DFQ393244:DFQ393245 DPM393244:DPM393245 DZI393244:DZI393245 EJE393244:EJE393245 ETA393244:ETA393245 FCW393244:FCW393245 FMS393244:FMS393245 FWO393244:FWO393245 GGK393244:GGK393245 GQG393244:GQG393245 HAC393244:HAC393245 HJY393244:HJY393245 HTU393244:HTU393245 IDQ393244:IDQ393245 INM393244:INM393245 IXI393244:IXI393245 JHE393244:JHE393245 JRA393244:JRA393245 KAW393244:KAW393245 KKS393244:KKS393245 KUO393244:KUO393245 LEK393244:LEK393245 LOG393244:LOG393245 LYC393244:LYC393245 MHY393244:MHY393245 MRU393244:MRU393245 NBQ393244:NBQ393245 NLM393244:NLM393245 NVI393244:NVI393245 OFE393244:OFE393245 OPA393244:OPA393245 OYW393244:OYW393245 PIS393244:PIS393245 PSO393244:PSO393245 QCK393244:QCK393245 QMG393244:QMG393245 QWC393244:QWC393245 RFY393244:RFY393245 RPU393244:RPU393245 RZQ393244:RZQ393245 SJM393244:SJM393245 STI393244:STI393245 TDE393244:TDE393245 TNA393244:TNA393245 TWW393244:TWW393245 UGS393244:UGS393245 UQO393244:UQO393245 VAK393244:VAK393245 VKG393244:VKG393245 VUC393244:VUC393245 WDY393244:WDY393245 WNU393244:WNU393245 WXQ393244:WXQ393245 BI458780:BI458781 LE458780:LE458781 VA458780:VA458781 AEW458780:AEW458781 AOS458780:AOS458781 AYO458780:AYO458781 BIK458780:BIK458781 BSG458780:BSG458781 CCC458780:CCC458781 CLY458780:CLY458781 CVU458780:CVU458781 DFQ458780:DFQ458781 DPM458780:DPM458781 DZI458780:DZI458781 EJE458780:EJE458781 ETA458780:ETA458781 FCW458780:FCW458781 FMS458780:FMS458781 FWO458780:FWO458781 GGK458780:GGK458781 GQG458780:GQG458781 HAC458780:HAC458781 HJY458780:HJY458781 HTU458780:HTU458781 IDQ458780:IDQ458781 INM458780:INM458781 IXI458780:IXI458781 JHE458780:JHE458781 JRA458780:JRA458781 KAW458780:KAW458781 KKS458780:KKS458781 KUO458780:KUO458781 LEK458780:LEK458781 LOG458780:LOG458781 LYC458780:LYC458781 MHY458780:MHY458781 MRU458780:MRU458781 NBQ458780:NBQ458781 NLM458780:NLM458781 NVI458780:NVI458781 OFE458780:OFE458781 OPA458780:OPA458781 OYW458780:OYW458781 PIS458780:PIS458781 PSO458780:PSO458781 QCK458780:QCK458781 QMG458780:QMG458781 QWC458780:QWC458781 RFY458780:RFY458781 RPU458780:RPU458781 RZQ458780:RZQ458781 SJM458780:SJM458781 STI458780:STI458781 TDE458780:TDE458781 TNA458780:TNA458781 TWW458780:TWW458781 UGS458780:UGS458781 UQO458780:UQO458781 VAK458780:VAK458781 VKG458780:VKG458781 VUC458780:VUC458781 WDY458780:WDY458781 WNU458780:WNU458781 WXQ458780:WXQ458781 BI524316:BI524317 LE524316:LE524317 VA524316:VA524317 AEW524316:AEW524317 AOS524316:AOS524317 AYO524316:AYO524317 BIK524316:BIK524317 BSG524316:BSG524317 CCC524316:CCC524317 CLY524316:CLY524317 CVU524316:CVU524317 DFQ524316:DFQ524317 DPM524316:DPM524317 DZI524316:DZI524317 EJE524316:EJE524317 ETA524316:ETA524317 FCW524316:FCW524317 FMS524316:FMS524317 FWO524316:FWO524317 GGK524316:GGK524317 GQG524316:GQG524317 HAC524316:HAC524317 HJY524316:HJY524317 HTU524316:HTU524317 IDQ524316:IDQ524317 INM524316:INM524317 IXI524316:IXI524317 JHE524316:JHE524317 JRA524316:JRA524317 KAW524316:KAW524317 KKS524316:KKS524317 KUO524316:KUO524317 LEK524316:LEK524317 LOG524316:LOG524317 LYC524316:LYC524317 MHY524316:MHY524317 MRU524316:MRU524317 NBQ524316:NBQ524317 NLM524316:NLM524317 NVI524316:NVI524317 OFE524316:OFE524317 OPA524316:OPA524317 OYW524316:OYW524317 PIS524316:PIS524317 PSO524316:PSO524317 QCK524316:QCK524317 QMG524316:QMG524317 QWC524316:QWC524317 RFY524316:RFY524317 RPU524316:RPU524317 RZQ524316:RZQ524317 SJM524316:SJM524317 STI524316:STI524317 TDE524316:TDE524317 TNA524316:TNA524317 TWW524316:TWW524317 UGS524316:UGS524317 UQO524316:UQO524317 VAK524316:VAK524317 VKG524316:VKG524317 VUC524316:VUC524317 WDY524316:WDY524317 WNU524316:WNU524317 WXQ524316:WXQ524317 BI589852:BI589853 LE589852:LE589853 VA589852:VA589853 AEW589852:AEW589853 AOS589852:AOS589853 AYO589852:AYO589853 BIK589852:BIK589853 BSG589852:BSG589853 CCC589852:CCC589853 CLY589852:CLY589853 CVU589852:CVU589853 DFQ589852:DFQ589853 DPM589852:DPM589853 DZI589852:DZI589853 EJE589852:EJE589853 ETA589852:ETA589853 FCW589852:FCW589853 FMS589852:FMS589853 FWO589852:FWO589853 GGK589852:GGK589853 GQG589852:GQG589853 HAC589852:HAC589853 HJY589852:HJY589853 HTU589852:HTU589853 IDQ589852:IDQ589853 INM589852:INM589853 IXI589852:IXI589853 JHE589852:JHE589853 JRA589852:JRA589853 KAW589852:KAW589853 KKS589852:KKS589853 KUO589852:KUO589853 LEK589852:LEK589853 LOG589852:LOG589853 LYC589852:LYC589853 MHY589852:MHY589853 MRU589852:MRU589853 NBQ589852:NBQ589853 NLM589852:NLM589853 NVI589852:NVI589853 OFE589852:OFE589853 OPA589852:OPA589853 OYW589852:OYW589853 PIS589852:PIS589853 PSO589852:PSO589853 QCK589852:QCK589853 QMG589852:QMG589853 QWC589852:QWC589853 RFY589852:RFY589853 RPU589852:RPU589853 RZQ589852:RZQ589853 SJM589852:SJM589853 STI589852:STI589853 TDE589852:TDE589853 TNA589852:TNA589853 TWW589852:TWW589853 UGS589852:UGS589853 UQO589852:UQO589853 VAK589852:VAK589853 VKG589852:VKG589853 VUC589852:VUC589853 WDY589852:WDY589853 WNU589852:WNU589853 WXQ589852:WXQ589853 BI655388:BI655389 LE655388:LE655389 VA655388:VA655389 AEW655388:AEW655389 AOS655388:AOS655389 AYO655388:AYO655389 BIK655388:BIK655389 BSG655388:BSG655389 CCC655388:CCC655389 CLY655388:CLY655389 CVU655388:CVU655389 DFQ655388:DFQ655389 DPM655388:DPM655389 DZI655388:DZI655389 EJE655388:EJE655389 ETA655388:ETA655389 FCW655388:FCW655389 FMS655388:FMS655389 FWO655388:FWO655389 GGK655388:GGK655389 GQG655388:GQG655389 HAC655388:HAC655389 HJY655388:HJY655389 HTU655388:HTU655389 IDQ655388:IDQ655389 INM655388:INM655389 IXI655388:IXI655389 JHE655388:JHE655389 JRA655388:JRA655389 KAW655388:KAW655389 KKS655388:KKS655389 KUO655388:KUO655389 LEK655388:LEK655389 LOG655388:LOG655389 LYC655388:LYC655389 MHY655388:MHY655389 MRU655388:MRU655389 NBQ655388:NBQ655389 NLM655388:NLM655389 NVI655388:NVI655389 OFE655388:OFE655389 OPA655388:OPA655389 OYW655388:OYW655389 PIS655388:PIS655389 PSO655388:PSO655389 QCK655388:QCK655389 QMG655388:QMG655389 QWC655388:QWC655389 RFY655388:RFY655389 RPU655388:RPU655389 RZQ655388:RZQ655389 SJM655388:SJM655389 STI655388:STI655389 TDE655388:TDE655389 TNA655388:TNA655389 TWW655388:TWW655389 UGS655388:UGS655389 UQO655388:UQO655389 VAK655388:VAK655389 VKG655388:VKG655389 VUC655388:VUC655389 WDY655388:WDY655389 WNU655388:WNU655389 WXQ655388:WXQ655389 BI720924:BI720925 LE720924:LE720925 VA720924:VA720925 AEW720924:AEW720925 AOS720924:AOS720925 AYO720924:AYO720925 BIK720924:BIK720925 BSG720924:BSG720925 CCC720924:CCC720925 CLY720924:CLY720925 CVU720924:CVU720925 DFQ720924:DFQ720925 DPM720924:DPM720925 DZI720924:DZI720925 EJE720924:EJE720925 ETA720924:ETA720925 FCW720924:FCW720925 FMS720924:FMS720925 FWO720924:FWO720925 GGK720924:GGK720925 GQG720924:GQG720925 HAC720924:HAC720925 HJY720924:HJY720925 HTU720924:HTU720925 IDQ720924:IDQ720925 INM720924:INM720925 IXI720924:IXI720925 JHE720924:JHE720925 JRA720924:JRA720925 KAW720924:KAW720925 KKS720924:KKS720925 KUO720924:KUO720925 LEK720924:LEK720925 LOG720924:LOG720925 LYC720924:LYC720925 MHY720924:MHY720925 MRU720924:MRU720925 NBQ720924:NBQ720925 NLM720924:NLM720925 NVI720924:NVI720925 OFE720924:OFE720925 OPA720924:OPA720925 OYW720924:OYW720925 PIS720924:PIS720925 PSO720924:PSO720925 QCK720924:QCK720925 QMG720924:QMG720925 QWC720924:QWC720925 RFY720924:RFY720925 RPU720924:RPU720925 RZQ720924:RZQ720925 SJM720924:SJM720925 STI720924:STI720925 TDE720924:TDE720925 TNA720924:TNA720925 TWW720924:TWW720925 UGS720924:UGS720925 UQO720924:UQO720925 VAK720924:VAK720925 VKG720924:VKG720925 VUC720924:VUC720925 WDY720924:WDY720925 WNU720924:WNU720925 WXQ720924:WXQ720925 BI786460:BI786461 LE786460:LE786461 VA786460:VA786461 AEW786460:AEW786461 AOS786460:AOS786461 AYO786460:AYO786461 BIK786460:BIK786461 BSG786460:BSG786461 CCC786460:CCC786461 CLY786460:CLY786461 CVU786460:CVU786461 DFQ786460:DFQ786461 DPM786460:DPM786461 DZI786460:DZI786461 EJE786460:EJE786461 ETA786460:ETA786461 FCW786460:FCW786461 FMS786460:FMS786461 FWO786460:FWO786461 GGK786460:GGK786461 GQG786460:GQG786461 HAC786460:HAC786461 HJY786460:HJY786461 HTU786460:HTU786461 IDQ786460:IDQ786461 INM786460:INM786461 IXI786460:IXI786461 JHE786460:JHE786461 JRA786460:JRA786461 KAW786460:KAW786461 KKS786460:KKS786461 KUO786460:KUO786461 LEK786460:LEK786461 LOG786460:LOG786461 LYC786460:LYC786461 MHY786460:MHY786461 MRU786460:MRU786461 NBQ786460:NBQ786461 NLM786460:NLM786461 NVI786460:NVI786461 OFE786460:OFE786461 OPA786460:OPA786461 OYW786460:OYW786461 PIS786460:PIS786461 PSO786460:PSO786461 QCK786460:QCK786461 QMG786460:QMG786461 QWC786460:QWC786461 RFY786460:RFY786461 RPU786460:RPU786461 RZQ786460:RZQ786461 SJM786460:SJM786461 STI786460:STI786461 TDE786460:TDE786461 TNA786460:TNA786461 TWW786460:TWW786461 UGS786460:UGS786461 UQO786460:UQO786461 VAK786460:VAK786461 VKG786460:VKG786461 VUC786460:VUC786461 WDY786460:WDY786461 WNU786460:WNU786461 WXQ786460:WXQ786461 BI851996:BI851997 LE851996:LE851997 VA851996:VA851997 AEW851996:AEW851997 AOS851996:AOS851997 AYO851996:AYO851997 BIK851996:BIK851997 BSG851996:BSG851997 CCC851996:CCC851997 CLY851996:CLY851997 CVU851996:CVU851997 DFQ851996:DFQ851997 DPM851996:DPM851997 DZI851996:DZI851997 EJE851996:EJE851997 ETA851996:ETA851997 FCW851996:FCW851997 FMS851996:FMS851997 FWO851996:FWO851997 GGK851996:GGK851997 GQG851996:GQG851997 HAC851996:HAC851997 HJY851996:HJY851997 HTU851996:HTU851997 IDQ851996:IDQ851997 INM851996:INM851997 IXI851996:IXI851997 JHE851996:JHE851997 JRA851996:JRA851997 KAW851996:KAW851997 KKS851996:KKS851997 KUO851996:KUO851997 LEK851996:LEK851997 LOG851996:LOG851997 LYC851996:LYC851997 MHY851996:MHY851997 MRU851996:MRU851997 NBQ851996:NBQ851997 NLM851996:NLM851997 NVI851996:NVI851997 OFE851996:OFE851997 OPA851996:OPA851997 OYW851996:OYW851997 PIS851996:PIS851997 PSO851996:PSO851997 QCK851996:QCK851997 QMG851996:QMG851997 QWC851996:QWC851997 RFY851996:RFY851997 RPU851996:RPU851997 RZQ851996:RZQ851997 SJM851996:SJM851997 STI851996:STI851997 TDE851996:TDE851997 TNA851996:TNA851997 TWW851996:TWW851997 UGS851996:UGS851997 UQO851996:UQO851997 VAK851996:VAK851997 VKG851996:VKG851997 VUC851996:VUC851997 WDY851996:WDY851997 WNU851996:WNU851997 WXQ851996:WXQ851997 BI917532:BI917533 LE917532:LE917533 VA917532:VA917533 AEW917532:AEW917533 AOS917532:AOS917533 AYO917532:AYO917533 BIK917532:BIK917533 BSG917532:BSG917533 CCC917532:CCC917533 CLY917532:CLY917533 CVU917532:CVU917533 DFQ917532:DFQ917533 DPM917532:DPM917533 DZI917532:DZI917533 EJE917532:EJE917533 ETA917532:ETA917533 FCW917532:FCW917533 FMS917532:FMS917533 FWO917532:FWO917533 GGK917532:GGK917533 GQG917532:GQG917533 HAC917532:HAC917533 HJY917532:HJY917533 HTU917532:HTU917533 IDQ917532:IDQ917533 INM917532:INM917533 IXI917532:IXI917533 JHE917532:JHE917533 JRA917532:JRA917533 KAW917532:KAW917533 KKS917532:KKS917533 KUO917532:KUO917533 LEK917532:LEK917533 LOG917532:LOG917533 LYC917532:LYC917533 MHY917532:MHY917533 MRU917532:MRU917533 NBQ917532:NBQ917533 NLM917532:NLM917533 NVI917532:NVI917533 OFE917532:OFE917533 OPA917532:OPA917533 OYW917532:OYW917533 PIS917532:PIS917533 PSO917532:PSO917533 QCK917532:QCK917533 QMG917532:QMG917533 QWC917532:QWC917533 RFY917532:RFY917533 RPU917532:RPU917533 RZQ917532:RZQ917533 SJM917532:SJM917533 STI917532:STI917533 TDE917532:TDE917533 TNA917532:TNA917533 TWW917532:TWW917533 UGS917532:UGS917533 UQO917532:UQO917533 VAK917532:VAK917533 VKG917532:VKG917533 VUC917532:VUC917533 WDY917532:WDY917533 WNU917532:WNU917533 WXQ917532:WXQ917533 BI983068:BI983069 LE983068:LE983069 VA983068:VA983069 AEW983068:AEW983069 AOS983068:AOS983069 AYO983068:AYO983069 BIK983068:BIK983069 BSG983068:BSG983069 CCC983068:CCC983069 CLY983068:CLY983069 CVU983068:CVU983069 DFQ983068:DFQ983069 DPM983068:DPM983069 DZI983068:DZI983069 EJE983068:EJE983069 ETA983068:ETA983069 FCW983068:FCW983069 FMS983068:FMS983069 FWO983068:FWO983069 GGK983068:GGK983069 GQG983068:GQG983069 HAC983068:HAC983069 HJY983068:HJY983069 HTU983068:HTU983069 IDQ983068:IDQ983069 INM983068:INM983069 IXI983068:IXI983069 JHE983068:JHE983069 JRA983068:JRA983069 KAW983068:KAW983069 KKS983068:KKS983069 KUO983068:KUO983069 LEK983068:LEK983069 LOG983068:LOG983069 LYC983068:LYC983069 MHY983068:MHY983069 MRU983068:MRU983069 NBQ983068:NBQ983069 NLM983068:NLM983069 NVI983068:NVI983069 OFE983068:OFE983069 OPA983068:OPA983069 OYW983068:OYW983069 PIS983068:PIS983069 PSO983068:PSO983069 QCK983068:QCK983069 QMG983068:QMG983069 QWC983068:QWC983069 RFY983068:RFY983069 RPU983068:RPU983069 RZQ983068:RZQ983069 SJM983068:SJM983069 STI983068:STI983069 TDE983068:TDE983069 TNA983068:TNA983069 TWW983068:TWW983069 UGS983068:UGS983069 UQO983068:UQO983069 VAK983068:VAK983069 VKG983068:VKG983069 VUC983068:VUC983069 WDY983068:WDY983069 WNU983068:WNU983069 WXQ983068:WXQ983069 AK29:AK31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AK65569:AK65572 KG65569:KG65572 UC65569:UC65572 ADY65569:ADY65572 ANU65569:ANU65572 AXQ65569:AXQ65572 BHM65569:BHM65572 BRI65569:BRI65572 CBE65569:CBE65572 CLA65569:CLA65572 CUW65569:CUW65572 DES65569:DES65572 DOO65569:DOO65572 DYK65569:DYK65572 EIG65569:EIG65572 ESC65569:ESC65572 FBY65569:FBY65572 FLU65569:FLU65572 FVQ65569:FVQ65572 GFM65569:GFM65572 GPI65569:GPI65572 GZE65569:GZE65572 HJA65569:HJA65572 HSW65569:HSW65572 ICS65569:ICS65572 IMO65569:IMO65572 IWK65569:IWK65572 JGG65569:JGG65572 JQC65569:JQC65572 JZY65569:JZY65572 KJU65569:KJU65572 KTQ65569:KTQ65572 LDM65569:LDM65572 LNI65569:LNI65572 LXE65569:LXE65572 MHA65569:MHA65572 MQW65569:MQW65572 NAS65569:NAS65572 NKO65569:NKO65572 NUK65569:NUK65572 OEG65569:OEG65572 OOC65569:OOC65572 OXY65569:OXY65572 PHU65569:PHU65572 PRQ65569:PRQ65572 QBM65569:QBM65572 QLI65569:QLI65572 QVE65569:QVE65572 RFA65569:RFA65572 ROW65569:ROW65572 RYS65569:RYS65572 SIO65569:SIO65572 SSK65569:SSK65572 TCG65569:TCG65572 TMC65569:TMC65572 TVY65569:TVY65572 UFU65569:UFU65572 UPQ65569:UPQ65572 UZM65569:UZM65572 VJI65569:VJI65572 VTE65569:VTE65572 WDA65569:WDA65572 WMW65569:WMW65572 WWS65569:WWS65572 AK131105:AK131108 KG131105:KG131108 UC131105:UC131108 ADY131105:ADY131108 ANU131105:ANU131108 AXQ131105:AXQ131108 BHM131105:BHM131108 BRI131105:BRI131108 CBE131105:CBE131108 CLA131105:CLA131108 CUW131105:CUW131108 DES131105:DES131108 DOO131105:DOO131108 DYK131105:DYK131108 EIG131105:EIG131108 ESC131105:ESC131108 FBY131105:FBY131108 FLU131105:FLU131108 FVQ131105:FVQ131108 GFM131105:GFM131108 GPI131105:GPI131108 GZE131105:GZE131108 HJA131105:HJA131108 HSW131105:HSW131108 ICS131105:ICS131108 IMO131105:IMO131108 IWK131105:IWK131108 JGG131105:JGG131108 JQC131105:JQC131108 JZY131105:JZY131108 KJU131105:KJU131108 KTQ131105:KTQ131108 LDM131105:LDM131108 LNI131105:LNI131108 LXE131105:LXE131108 MHA131105:MHA131108 MQW131105:MQW131108 NAS131105:NAS131108 NKO131105:NKO131108 NUK131105:NUK131108 OEG131105:OEG131108 OOC131105:OOC131108 OXY131105:OXY131108 PHU131105:PHU131108 PRQ131105:PRQ131108 QBM131105:QBM131108 QLI131105:QLI131108 QVE131105:QVE131108 RFA131105:RFA131108 ROW131105:ROW131108 RYS131105:RYS131108 SIO131105:SIO131108 SSK131105:SSK131108 TCG131105:TCG131108 TMC131105:TMC131108 TVY131105:TVY131108 UFU131105:UFU131108 UPQ131105:UPQ131108 UZM131105:UZM131108 VJI131105:VJI131108 VTE131105:VTE131108 WDA131105:WDA131108 WMW131105:WMW131108 WWS131105:WWS131108 AK196641:AK196644 KG196641:KG196644 UC196641:UC196644 ADY196641:ADY196644 ANU196641:ANU196644 AXQ196641:AXQ196644 BHM196641:BHM196644 BRI196641:BRI196644 CBE196641:CBE196644 CLA196641:CLA196644 CUW196641:CUW196644 DES196641:DES196644 DOO196641:DOO196644 DYK196641:DYK196644 EIG196641:EIG196644 ESC196641:ESC196644 FBY196641:FBY196644 FLU196641:FLU196644 FVQ196641:FVQ196644 GFM196641:GFM196644 GPI196641:GPI196644 GZE196641:GZE196644 HJA196641:HJA196644 HSW196641:HSW196644 ICS196641:ICS196644 IMO196641:IMO196644 IWK196641:IWK196644 JGG196641:JGG196644 JQC196641:JQC196644 JZY196641:JZY196644 KJU196641:KJU196644 KTQ196641:KTQ196644 LDM196641:LDM196644 LNI196641:LNI196644 LXE196641:LXE196644 MHA196641:MHA196644 MQW196641:MQW196644 NAS196641:NAS196644 NKO196641:NKO196644 NUK196641:NUK196644 OEG196641:OEG196644 OOC196641:OOC196644 OXY196641:OXY196644 PHU196641:PHU196644 PRQ196641:PRQ196644 QBM196641:QBM196644 QLI196641:QLI196644 QVE196641:QVE196644 RFA196641:RFA196644 ROW196641:ROW196644 RYS196641:RYS196644 SIO196641:SIO196644 SSK196641:SSK196644 TCG196641:TCG196644 TMC196641:TMC196644 TVY196641:TVY196644 UFU196641:UFU196644 UPQ196641:UPQ196644 UZM196641:UZM196644 VJI196641:VJI196644 VTE196641:VTE196644 WDA196641:WDA196644 WMW196641:WMW196644 WWS196641:WWS196644 AK262177:AK262180 KG262177:KG262180 UC262177:UC262180 ADY262177:ADY262180 ANU262177:ANU262180 AXQ262177:AXQ262180 BHM262177:BHM262180 BRI262177:BRI262180 CBE262177:CBE262180 CLA262177:CLA262180 CUW262177:CUW262180 DES262177:DES262180 DOO262177:DOO262180 DYK262177:DYK262180 EIG262177:EIG262180 ESC262177:ESC262180 FBY262177:FBY262180 FLU262177:FLU262180 FVQ262177:FVQ262180 GFM262177:GFM262180 GPI262177:GPI262180 GZE262177:GZE262180 HJA262177:HJA262180 HSW262177:HSW262180 ICS262177:ICS262180 IMO262177:IMO262180 IWK262177:IWK262180 JGG262177:JGG262180 JQC262177:JQC262180 JZY262177:JZY262180 KJU262177:KJU262180 KTQ262177:KTQ262180 LDM262177:LDM262180 LNI262177:LNI262180 LXE262177:LXE262180 MHA262177:MHA262180 MQW262177:MQW262180 NAS262177:NAS262180 NKO262177:NKO262180 NUK262177:NUK262180 OEG262177:OEG262180 OOC262177:OOC262180 OXY262177:OXY262180 PHU262177:PHU262180 PRQ262177:PRQ262180 QBM262177:QBM262180 QLI262177:QLI262180 QVE262177:QVE262180 RFA262177:RFA262180 ROW262177:ROW262180 RYS262177:RYS262180 SIO262177:SIO262180 SSK262177:SSK262180 TCG262177:TCG262180 TMC262177:TMC262180 TVY262177:TVY262180 UFU262177:UFU262180 UPQ262177:UPQ262180 UZM262177:UZM262180 VJI262177:VJI262180 VTE262177:VTE262180 WDA262177:WDA262180 WMW262177:WMW262180 WWS262177:WWS262180 AK327713:AK327716 KG327713:KG327716 UC327713:UC327716 ADY327713:ADY327716 ANU327713:ANU327716 AXQ327713:AXQ327716 BHM327713:BHM327716 BRI327713:BRI327716 CBE327713:CBE327716 CLA327713:CLA327716 CUW327713:CUW327716 DES327713:DES327716 DOO327713:DOO327716 DYK327713:DYK327716 EIG327713:EIG327716 ESC327713:ESC327716 FBY327713:FBY327716 FLU327713:FLU327716 FVQ327713:FVQ327716 GFM327713:GFM327716 GPI327713:GPI327716 GZE327713:GZE327716 HJA327713:HJA327716 HSW327713:HSW327716 ICS327713:ICS327716 IMO327713:IMO327716 IWK327713:IWK327716 JGG327713:JGG327716 JQC327713:JQC327716 JZY327713:JZY327716 KJU327713:KJU327716 KTQ327713:KTQ327716 LDM327713:LDM327716 LNI327713:LNI327716 LXE327713:LXE327716 MHA327713:MHA327716 MQW327713:MQW327716 NAS327713:NAS327716 NKO327713:NKO327716 NUK327713:NUK327716 OEG327713:OEG327716 OOC327713:OOC327716 OXY327713:OXY327716 PHU327713:PHU327716 PRQ327713:PRQ327716 QBM327713:QBM327716 QLI327713:QLI327716 QVE327713:QVE327716 RFA327713:RFA327716 ROW327713:ROW327716 RYS327713:RYS327716 SIO327713:SIO327716 SSK327713:SSK327716 TCG327713:TCG327716 TMC327713:TMC327716 TVY327713:TVY327716 UFU327713:UFU327716 UPQ327713:UPQ327716 UZM327713:UZM327716 VJI327713:VJI327716 VTE327713:VTE327716 WDA327713:WDA327716 WMW327713:WMW327716 WWS327713:WWS327716 AK393249:AK393252 KG393249:KG393252 UC393249:UC393252 ADY393249:ADY393252 ANU393249:ANU393252 AXQ393249:AXQ393252 BHM393249:BHM393252 BRI393249:BRI393252 CBE393249:CBE393252 CLA393249:CLA393252 CUW393249:CUW393252 DES393249:DES393252 DOO393249:DOO393252 DYK393249:DYK393252 EIG393249:EIG393252 ESC393249:ESC393252 FBY393249:FBY393252 FLU393249:FLU393252 FVQ393249:FVQ393252 GFM393249:GFM393252 GPI393249:GPI393252 GZE393249:GZE393252 HJA393249:HJA393252 HSW393249:HSW393252 ICS393249:ICS393252 IMO393249:IMO393252 IWK393249:IWK393252 JGG393249:JGG393252 JQC393249:JQC393252 JZY393249:JZY393252 KJU393249:KJU393252 KTQ393249:KTQ393252 LDM393249:LDM393252 LNI393249:LNI393252 LXE393249:LXE393252 MHA393249:MHA393252 MQW393249:MQW393252 NAS393249:NAS393252 NKO393249:NKO393252 NUK393249:NUK393252 OEG393249:OEG393252 OOC393249:OOC393252 OXY393249:OXY393252 PHU393249:PHU393252 PRQ393249:PRQ393252 QBM393249:QBM393252 QLI393249:QLI393252 QVE393249:QVE393252 RFA393249:RFA393252 ROW393249:ROW393252 RYS393249:RYS393252 SIO393249:SIO393252 SSK393249:SSK393252 TCG393249:TCG393252 TMC393249:TMC393252 TVY393249:TVY393252 UFU393249:UFU393252 UPQ393249:UPQ393252 UZM393249:UZM393252 VJI393249:VJI393252 VTE393249:VTE393252 WDA393249:WDA393252 WMW393249:WMW393252 WWS393249:WWS393252 AK458785:AK458788 KG458785:KG458788 UC458785:UC458788 ADY458785:ADY458788 ANU458785:ANU458788 AXQ458785:AXQ458788 BHM458785:BHM458788 BRI458785:BRI458788 CBE458785:CBE458788 CLA458785:CLA458788 CUW458785:CUW458788 DES458785:DES458788 DOO458785:DOO458788 DYK458785:DYK458788 EIG458785:EIG458788 ESC458785:ESC458788 FBY458785:FBY458788 FLU458785:FLU458788 FVQ458785:FVQ458788 GFM458785:GFM458788 GPI458785:GPI458788 GZE458785:GZE458788 HJA458785:HJA458788 HSW458785:HSW458788 ICS458785:ICS458788 IMO458785:IMO458788 IWK458785:IWK458788 JGG458785:JGG458788 JQC458785:JQC458788 JZY458785:JZY458788 KJU458785:KJU458788 KTQ458785:KTQ458788 LDM458785:LDM458788 LNI458785:LNI458788 LXE458785:LXE458788 MHA458785:MHA458788 MQW458785:MQW458788 NAS458785:NAS458788 NKO458785:NKO458788 NUK458785:NUK458788 OEG458785:OEG458788 OOC458785:OOC458788 OXY458785:OXY458788 PHU458785:PHU458788 PRQ458785:PRQ458788 QBM458785:QBM458788 QLI458785:QLI458788 QVE458785:QVE458788 RFA458785:RFA458788 ROW458785:ROW458788 RYS458785:RYS458788 SIO458785:SIO458788 SSK458785:SSK458788 TCG458785:TCG458788 TMC458785:TMC458788 TVY458785:TVY458788 UFU458785:UFU458788 UPQ458785:UPQ458788 UZM458785:UZM458788 VJI458785:VJI458788 VTE458785:VTE458788 WDA458785:WDA458788 WMW458785:WMW458788 WWS458785:WWS458788 AK524321:AK524324 KG524321:KG524324 UC524321:UC524324 ADY524321:ADY524324 ANU524321:ANU524324 AXQ524321:AXQ524324 BHM524321:BHM524324 BRI524321:BRI524324 CBE524321:CBE524324 CLA524321:CLA524324 CUW524321:CUW524324 DES524321:DES524324 DOO524321:DOO524324 DYK524321:DYK524324 EIG524321:EIG524324 ESC524321:ESC524324 FBY524321:FBY524324 FLU524321:FLU524324 FVQ524321:FVQ524324 GFM524321:GFM524324 GPI524321:GPI524324 GZE524321:GZE524324 HJA524321:HJA524324 HSW524321:HSW524324 ICS524321:ICS524324 IMO524321:IMO524324 IWK524321:IWK524324 JGG524321:JGG524324 JQC524321:JQC524324 JZY524321:JZY524324 KJU524321:KJU524324 KTQ524321:KTQ524324 LDM524321:LDM524324 LNI524321:LNI524324 LXE524321:LXE524324 MHA524321:MHA524324 MQW524321:MQW524324 NAS524321:NAS524324 NKO524321:NKO524324 NUK524321:NUK524324 OEG524321:OEG524324 OOC524321:OOC524324 OXY524321:OXY524324 PHU524321:PHU524324 PRQ524321:PRQ524324 QBM524321:QBM524324 QLI524321:QLI524324 QVE524321:QVE524324 RFA524321:RFA524324 ROW524321:ROW524324 RYS524321:RYS524324 SIO524321:SIO524324 SSK524321:SSK524324 TCG524321:TCG524324 TMC524321:TMC524324 TVY524321:TVY524324 UFU524321:UFU524324 UPQ524321:UPQ524324 UZM524321:UZM524324 VJI524321:VJI524324 VTE524321:VTE524324 WDA524321:WDA524324 WMW524321:WMW524324 WWS524321:WWS524324 AK589857:AK589860 KG589857:KG589860 UC589857:UC589860 ADY589857:ADY589860 ANU589857:ANU589860 AXQ589857:AXQ589860 BHM589857:BHM589860 BRI589857:BRI589860 CBE589857:CBE589860 CLA589857:CLA589860 CUW589857:CUW589860 DES589857:DES589860 DOO589857:DOO589860 DYK589857:DYK589860 EIG589857:EIG589860 ESC589857:ESC589860 FBY589857:FBY589860 FLU589857:FLU589860 FVQ589857:FVQ589860 GFM589857:GFM589860 GPI589857:GPI589860 GZE589857:GZE589860 HJA589857:HJA589860 HSW589857:HSW589860 ICS589857:ICS589860 IMO589857:IMO589860 IWK589857:IWK589860 JGG589857:JGG589860 JQC589857:JQC589860 JZY589857:JZY589860 KJU589857:KJU589860 KTQ589857:KTQ589860 LDM589857:LDM589860 LNI589857:LNI589860 LXE589857:LXE589860 MHA589857:MHA589860 MQW589857:MQW589860 NAS589857:NAS589860 NKO589857:NKO589860 NUK589857:NUK589860 OEG589857:OEG589860 OOC589857:OOC589860 OXY589857:OXY589860 PHU589857:PHU589860 PRQ589857:PRQ589860 QBM589857:QBM589860 QLI589857:QLI589860 QVE589857:QVE589860 RFA589857:RFA589860 ROW589857:ROW589860 RYS589857:RYS589860 SIO589857:SIO589860 SSK589857:SSK589860 TCG589857:TCG589860 TMC589857:TMC589860 TVY589857:TVY589860 UFU589857:UFU589860 UPQ589857:UPQ589860 UZM589857:UZM589860 VJI589857:VJI589860 VTE589857:VTE589860 WDA589857:WDA589860 WMW589857:WMW589860 WWS589857:WWS589860 AK655393:AK655396 KG655393:KG655396 UC655393:UC655396 ADY655393:ADY655396 ANU655393:ANU655396 AXQ655393:AXQ655396 BHM655393:BHM655396 BRI655393:BRI655396 CBE655393:CBE655396 CLA655393:CLA655396 CUW655393:CUW655396 DES655393:DES655396 DOO655393:DOO655396 DYK655393:DYK655396 EIG655393:EIG655396 ESC655393:ESC655396 FBY655393:FBY655396 FLU655393:FLU655396 FVQ655393:FVQ655396 GFM655393:GFM655396 GPI655393:GPI655396 GZE655393:GZE655396 HJA655393:HJA655396 HSW655393:HSW655396 ICS655393:ICS655396 IMO655393:IMO655396 IWK655393:IWK655396 JGG655393:JGG655396 JQC655393:JQC655396 JZY655393:JZY655396 KJU655393:KJU655396 KTQ655393:KTQ655396 LDM655393:LDM655396 LNI655393:LNI655396 LXE655393:LXE655396 MHA655393:MHA655396 MQW655393:MQW655396 NAS655393:NAS655396 NKO655393:NKO655396 NUK655393:NUK655396 OEG655393:OEG655396 OOC655393:OOC655396 OXY655393:OXY655396 PHU655393:PHU655396 PRQ655393:PRQ655396 QBM655393:QBM655396 QLI655393:QLI655396 QVE655393:QVE655396 RFA655393:RFA655396 ROW655393:ROW655396 RYS655393:RYS655396 SIO655393:SIO655396 SSK655393:SSK655396 TCG655393:TCG655396 TMC655393:TMC655396 TVY655393:TVY655396 UFU655393:UFU655396 UPQ655393:UPQ655396 UZM655393:UZM655396 VJI655393:VJI655396 VTE655393:VTE655396 WDA655393:WDA655396 WMW655393:WMW655396 WWS655393:WWS655396 AK720929:AK720932 KG720929:KG720932 UC720929:UC720932 ADY720929:ADY720932 ANU720929:ANU720932 AXQ720929:AXQ720932 BHM720929:BHM720932 BRI720929:BRI720932 CBE720929:CBE720932 CLA720929:CLA720932 CUW720929:CUW720932 DES720929:DES720932 DOO720929:DOO720932 DYK720929:DYK720932 EIG720929:EIG720932 ESC720929:ESC720932 FBY720929:FBY720932 FLU720929:FLU720932 FVQ720929:FVQ720932 GFM720929:GFM720932 GPI720929:GPI720932 GZE720929:GZE720932 HJA720929:HJA720932 HSW720929:HSW720932 ICS720929:ICS720932 IMO720929:IMO720932 IWK720929:IWK720932 JGG720929:JGG720932 JQC720929:JQC720932 JZY720929:JZY720932 KJU720929:KJU720932 KTQ720929:KTQ720932 LDM720929:LDM720932 LNI720929:LNI720932 LXE720929:LXE720932 MHA720929:MHA720932 MQW720929:MQW720932 NAS720929:NAS720932 NKO720929:NKO720932 NUK720929:NUK720932 OEG720929:OEG720932 OOC720929:OOC720932 OXY720929:OXY720932 PHU720929:PHU720932 PRQ720929:PRQ720932 QBM720929:QBM720932 QLI720929:QLI720932 QVE720929:QVE720932 RFA720929:RFA720932 ROW720929:ROW720932 RYS720929:RYS720932 SIO720929:SIO720932 SSK720929:SSK720932 TCG720929:TCG720932 TMC720929:TMC720932 TVY720929:TVY720932 UFU720929:UFU720932 UPQ720929:UPQ720932 UZM720929:UZM720932 VJI720929:VJI720932 VTE720929:VTE720932 WDA720929:WDA720932 WMW720929:WMW720932 WWS720929:WWS720932 AK786465:AK786468 KG786465:KG786468 UC786465:UC786468 ADY786465:ADY786468 ANU786465:ANU786468 AXQ786465:AXQ786468 BHM786465:BHM786468 BRI786465:BRI786468 CBE786465:CBE786468 CLA786465:CLA786468 CUW786465:CUW786468 DES786465:DES786468 DOO786465:DOO786468 DYK786465:DYK786468 EIG786465:EIG786468 ESC786465:ESC786468 FBY786465:FBY786468 FLU786465:FLU786468 FVQ786465:FVQ786468 GFM786465:GFM786468 GPI786465:GPI786468 GZE786465:GZE786468 HJA786465:HJA786468 HSW786465:HSW786468 ICS786465:ICS786468 IMO786465:IMO786468 IWK786465:IWK786468 JGG786465:JGG786468 JQC786465:JQC786468 JZY786465:JZY786468 KJU786465:KJU786468 KTQ786465:KTQ786468 LDM786465:LDM786468 LNI786465:LNI786468 LXE786465:LXE786468 MHA786465:MHA786468 MQW786465:MQW786468 NAS786465:NAS786468 NKO786465:NKO786468 NUK786465:NUK786468 OEG786465:OEG786468 OOC786465:OOC786468 OXY786465:OXY786468 PHU786465:PHU786468 PRQ786465:PRQ786468 QBM786465:QBM786468 QLI786465:QLI786468 QVE786465:QVE786468 RFA786465:RFA786468 ROW786465:ROW786468 RYS786465:RYS786468 SIO786465:SIO786468 SSK786465:SSK786468 TCG786465:TCG786468 TMC786465:TMC786468 TVY786465:TVY786468 UFU786465:UFU786468 UPQ786465:UPQ786468 UZM786465:UZM786468 VJI786465:VJI786468 VTE786465:VTE786468 WDA786465:WDA786468 WMW786465:WMW786468 WWS786465:WWS786468 AK852001:AK852004 KG852001:KG852004 UC852001:UC852004 ADY852001:ADY852004 ANU852001:ANU852004 AXQ852001:AXQ852004 BHM852001:BHM852004 BRI852001:BRI852004 CBE852001:CBE852004 CLA852001:CLA852004 CUW852001:CUW852004 DES852001:DES852004 DOO852001:DOO852004 DYK852001:DYK852004 EIG852001:EIG852004 ESC852001:ESC852004 FBY852001:FBY852004 FLU852001:FLU852004 FVQ852001:FVQ852004 GFM852001:GFM852004 GPI852001:GPI852004 GZE852001:GZE852004 HJA852001:HJA852004 HSW852001:HSW852004 ICS852001:ICS852004 IMO852001:IMO852004 IWK852001:IWK852004 JGG852001:JGG852004 JQC852001:JQC852004 JZY852001:JZY852004 KJU852001:KJU852004 KTQ852001:KTQ852004 LDM852001:LDM852004 LNI852001:LNI852004 LXE852001:LXE852004 MHA852001:MHA852004 MQW852001:MQW852004 NAS852001:NAS852004 NKO852001:NKO852004 NUK852001:NUK852004 OEG852001:OEG852004 OOC852001:OOC852004 OXY852001:OXY852004 PHU852001:PHU852004 PRQ852001:PRQ852004 QBM852001:QBM852004 QLI852001:QLI852004 QVE852001:QVE852004 RFA852001:RFA852004 ROW852001:ROW852004 RYS852001:RYS852004 SIO852001:SIO852004 SSK852001:SSK852004 TCG852001:TCG852004 TMC852001:TMC852004 TVY852001:TVY852004 UFU852001:UFU852004 UPQ852001:UPQ852004 UZM852001:UZM852004 VJI852001:VJI852004 VTE852001:VTE852004 WDA852001:WDA852004 WMW852001:WMW852004 WWS852001:WWS852004 AK917537:AK917540 KG917537:KG917540 UC917537:UC917540 ADY917537:ADY917540 ANU917537:ANU917540 AXQ917537:AXQ917540 BHM917537:BHM917540 BRI917537:BRI917540 CBE917537:CBE917540 CLA917537:CLA917540 CUW917537:CUW917540 DES917537:DES917540 DOO917537:DOO917540 DYK917537:DYK917540 EIG917537:EIG917540 ESC917537:ESC917540 FBY917537:FBY917540 FLU917537:FLU917540 FVQ917537:FVQ917540 GFM917537:GFM917540 GPI917537:GPI917540 GZE917537:GZE917540 HJA917537:HJA917540 HSW917537:HSW917540 ICS917537:ICS917540 IMO917537:IMO917540 IWK917537:IWK917540 JGG917537:JGG917540 JQC917537:JQC917540 JZY917537:JZY917540 KJU917537:KJU917540 KTQ917537:KTQ917540 LDM917537:LDM917540 LNI917537:LNI917540 LXE917537:LXE917540 MHA917537:MHA917540 MQW917537:MQW917540 NAS917537:NAS917540 NKO917537:NKO917540 NUK917537:NUK917540 OEG917537:OEG917540 OOC917537:OOC917540 OXY917537:OXY917540 PHU917537:PHU917540 PRQ917537:PRQ917540 QBM917537:QBM917540 QLI917537:QLI917540 QVE917537:QVE917540 RFA917537:RFA917540 ROW917537:ROW917540 RYS917537:RYS917540 SIO917537:SIO917540 SSK917537:SSK917540 TCG917537:TCG917540 TMC917537:TMC917540 TVY917537:TVY917540 UFU917537:UFU917540 UPQ917537:UPQ917540 UZM917537:UZM917540 VJI917537:VJI917540 VTE917537:VTE917540 WDA917537:WDA917540 WMW917537:WMW917540 WWS917537:WWS917540 AK983073:AK983076 KG983073:KG983076 UC983073:UC983076 ADY983073:ADY983076 ANU983073:ANU983076 AXQ983073:AXQ983076 BHM983073:BHM983076 BRI983073:BRI983076 CBE983073:CBE983076 CLA983073:CLA983076 CUW983073:CUW983076 DES983073:DES983076 DOO983073:DOO983076 DYK983073:DYK983076 EIG983073:EIG983076 ESC983073:ESC983076 FBY983073:FBY983076 FLU983073:FLU983076 FVQ983073:FVQ983076 GFM983073:GFM983076 GPI983073:GPI983076 GZE983073:GZE983076 HJA983073:HJA983076 HSW983073:HSW983076 ICS983073:ICS983076 IMO983073:IMO983076 IWK983073:IWK983076 JGG983073:JGG983076 JQC983073:JQC983076 JZY983073:JZY983076 KJU983073:KJU983076 KTQ983073:KTQ983076 LDM983073:LDM983076 LNI983073:LNI983076 LXE983073:LXE983076 MHA983073:MHA983076 MQW983073:MQW983076 NAS983073:NAS983076 NKO983073:NKO983076 NUK983073:NUK983076 OEG983073:OEG983076 OOC983073:OOC983076 OXY983073:OXY983076 PHU983073:PHU983076 PRQ983073:PRQ983076 QBM983073:QBM983076 QLI983073:QLI983076 QVE983073:QVE983076 RFA983073:RFA983076 ROW983073:ROW983076 RYS983073:RYS983076 SIO983073:SIO983076 SSK983073:SSK983076 TCG983073:TCG983076 TMC983073:TMC983076 TVY983073:TVY983076 UFU983073:UFU983076 UPQ983073:UPQ983076 UZM983073:UZM983076 VJI983073:VJI983076 VTE983073:VTE983076 WDA983073:WDA983076 WMW983073:WMW983076 WWS983073:WWS983076 AF24:AF25 KB24:KB25 TX24:TX25 ADT24:ADT25 ANP24:ANP25 AXL24:AXL25 BHH24:BHH25 BRD24:BRD25 CAZ24:CAZ25 CKV24:CKV25 CUR24:CUR25 DEN24:DEN25 DOJ24:DOJ25 DYF24:DYF25 EIB24:EIB25 ERX24:ERX25 FBT24:FBT25 FLP24:FLP25 FVL24:FVL25 GFH24:GFH25 GPD24:GPD25 GYZ24:GYZ25 HIV24:HIV25 HSR24:HSR25 ICN24:ICN25 IMJ24:IMJ25 IWF24:IWF25 JGB24:JGB25 JPX24:JPX25 JZT24:JZT25 KJP24:KJP25 KTL24:KTL25 LDH24:LDH25 LND24:LND25 LWZ24:LWZ25 MGV24:MGV25 MQR24:MQR25 NAN24:NAN25 NKJ24:NKJ25 NUF24:NUF25 OEB24:OEB25 ONX24:ONX25 OXT24:OXT25 PHP24:PHP25 PRL24:PRL25 QBH24:QBH25 QLD24:QLD25 QUZ24:QUZ25 REV24:REV25 ROR24:ROR25 RYN24:RYN25 SIJ24:SIJ25 SSF24:SSF25 TCB24:TCB25 TLX24:TLX25 TVT24:TVT25 UFP24:UFP25 UPL24:UPL25 UZH24:UZH25 VJD24:VJD25 VSZ24:VSZ25 WCV24:WCV25 WMR24:WMR25 WWN24:WWN25 AF65564:AF65565 KB65564:KB65565 TX65564:TX65565 ADT65564:ADT65565 ANP65564:ANP65565 AXL65564:AXL65565 BHH65564:BHH65565 BRD65564:BRD65565 CAZ65564:CAZ65565 CKV65564:CKV65565 CUR65564:CUR65565 DEN65564:DEN65565 DOJ65564:DOJ65565 DYF65564:DYF65565 EIB65564:EIB65565 ERX65564:ERX65565 FBT65564:FBT65565 FLP65564:FLP65565 FVL65564:FVL65565 GFH65564:GFH65565 GPD65564:GPD65565 GYZ65564:GYZ65565 HIV65564:HIV65565 HSR65564:HSR65565 ICN65564:ICN65565 IMJ65564:IMJ65565 IWF65564:IWF65565 JGB65564:JGB65565 JPX65564:JPX65565 JZT65564:JZT65565 KJP65564:KJP65565 KTL65564:KTL65565 LDH65564:LDH65565 LND65564:LND65565 LWZ65564:LWZ65565 MGV65564:MGV65565 MQR65564:MQR65565 NAN65564:NAN65565 NKJ65564:NKJ65565 NUF65564:NUF65565 OEB65564:OEB65565 ONX65564:ONX65565 OXT65564:OXT65565 PHP65564:PHP65565 PRL65564:PRL65565 QBH65564:QBH65565 QLD65564:QLD65565 QUZ65564:QUZ65565 REV65564:REV65565 ROR65564:ROR65565 RYN65564:RYN65565 SIJ65564:SIJ65565 SSF65564:SSF65565 TCB65564:TCB65565 TLX65564:TLX65565 TVT65564:TVT65565 UFP65564:UFP65565 UPL65564:UPL65565 UZH65564:UZH65565 VJD65564:VJD65565 VSZ65564:VSZ65565 WCV65564:WCV65565 WMR65564:WMR65565 WWN65564:WWN65565 AF131100:AF131101 KB131100:KB131101 TX131100:TX131101 ADT131100:ADT131101 ANP131100:ANP131101 AXL131100:AXL131101 BHH131100:BHH131101 BRD131100:BRD131101 CAZ131100:CAZ131101 CKV131100:CKV131101 CUR131100:CUR131101 DEN131100:DEN131101 DOJ131100:DOJ131101 DYF131100:DYF131101 EIB131100:EIB131101 ERX131100:ERX131101 FBT131100:FBT131101 FLP131100:FLP131101 FVL131100:FVL131101 GFH131100:GFH131101 GPD131100:GPD131101 GYZ131100:GYZ131101 HIV131100:HIV131101 HSR131100:HSR131101 ICN131100:ICN131101 IMJ131100:IMJ131101 IWF131100:IWF131101 JGB131100:JGB131101 JPX131100:JPX131101 JZT131100:JZT131101 KJP131100:KJP131101 KTL131100:KTL131101 LDH131100:LDH131101 LND131100:LND131101 LWZ131100:LWZ131101 MGV131100:MGV131101 MQR131100:MQR131101 NAN131100:NAN131101 NKJ131100:NKJ131101 NUF131100:NUF131101 OEB131100:OEB131101 ONX131100:ONX131101 OXT131100:OXT131101 PHP131100:PHP131101 PRL131100:PRL131101 QBH131100:QBH131101 QLD131100:QLD131101 QUZ131100:QUZ131101 REV131100:REV131101 ROR131100:ROR131101 RYN131100:RYN131101 SIJ131100:SIJ131101 SSF131100:SSF131101 TCB131100:TCB131101 TLX131100:TLX131101 TVT131100:TVT131101 UFP131100:UFP131101 UPL131100:UPL131101 UZH131100:UZH131101 VJD131100:VJD131101 VSZ131100:VSZ131101 WCV131100:WCV131101 WMR131100:WMR131101 WWN131100:WWN131101 AF196636:AF196637 KB196636:KB196637 TX196636:TX196637 ADT196636:ADT196637 ANP196636:ANP196637 AXL196636:AXL196637 BHH196636:BHH196637 BRD196636:BRD196637 CAZ196636:CAZ196637 CKV196636:CKV196637 CUR196636:CUR196637 DEN196636:DEN196637 DOJ196636:DOJ196637 DYF196636:DYF196637 EIB196636:EIB196637 ERX196636:ERX196637 FBT196636:FBT196637 FLP196636:FLP196637 FVL196636:FVL196637 GFH196636:GFH196637 GPD196636:GPD196637 GYZ196636:GYZ196637 HIV196636:HIV196637 HSR196636:HSR196637 ICN196636:ICN196637 IMJ196636:IMJ196637 IWF196636:IWF196637 JGB196636:JGB196637 JPX196636:JPX196637 JZT196636:JZT196637 KJP196636:KJP196637 KTL196636:KTL196637 LDH196636:LDH196637 LND196636:LND196637 LWZ196636:LWZ196637 MGV196636:MGV196637 MQR196636:MQR196637 NAN196636:NAN196637 NKJ196636:NKJ196637 NUF196636:NUF196637 OEB196636:OEB196637 ONX196636:ONX196637 OXT196636:OXT196637 PHP196636:PHP196637 PRL196636:PRL196637 QBH196636:QBH196637 QLD196636:QLD196637 QUZ196636:QUZ196637 REV196636:REV196637 ROR196636:ROR196637 RYN196636:RYN196637 SIJ196636:SIJ196637 SSF196636:SSF196637 TCB196636:TCB196637 TLX196636:TLX196637 TVT196636:TVT196637 UFP196636:UFP196637 UPL196636:UPL196637 UZH196636:UZH196637 VJD196636:VJD196637 VSZ196636:VSZ196637 WCV196636:WCV196637 WMR196636:WMR196637 WWN196636:WWN196637 AF262172:AF262173 KB262172:KB262173 TX262172:TX262173 ADT262172:ADT262173 ANP262172:ANP262173 AXL262172:AXL262173 BHH262172:BHH262173 BRD262172:BRD262173 CAZ262172:CAZ262173 CKV262172:CKV262173 CUR262172:CUR262173 DEN262172:DEN262173 DOJ262172:DOJ262173 DYF262172:DYF262173 EIB262172:EIB262173 ERX262172:ERX262173 FBT262172:FBT262173 FLP262172:FLP262173 FVL262172:FVL262173 GFH262172:GFH262173 GPD262172:GPD262173 GYZ262172:GYZ262173 HIV262172:HIV262173 HSR262172:HSR262173 ICN262172:ICN262173 IMJ262172:IMJ262173 IWF262172:IWF262173 JGB262172:JGB262173 JPX262172:JPX262173 JZT262172:JZT262173 KJP262172:KJP262173 KTL262172:KTL262173 LDH262172:LDH262173 LND262172:LND262173 LWZ262172:LWZ262173 MGV262172:MGV262173 MQR262172:MQR262173 NAN262172:NAN262173 NKJ262172:NKJ262173 NUF262172:NUF262173 OEB262172:OEB262173 ONX262172:ONX262173 OXT262172:OXT262173 PHP262172:PHP262173 PRL262172:PRL262173 QBH262172:QBH262173 QLD262172:QLD262173 QUZ262172:QUZ262173 REV262172:REV262173 ROR262172:ROR262173 RYN262172:RYN262173 SIJ262172:SIJ262173 SSF262172:SSF262173 TCB262172:TCB262173 TLX262172:TLX262173 TVT262172:TVT262173 UFP262172:UFP262173 UPL262172:UPL262173 UZH262172:UZH262173 VJD262172:VJD262173 VSZ262172:VSZ262173 WCV262172:WCV262173 WMR262172:WMR262173 WWN262172:WWN262173 AF327708:AF327709 KB327708:KB327709 TX327708:TX327709 ADT327708:ADT327709 ANP327708:ANP327709 AXL327708:AXL327709 BHH327708:BHH327709 BRD327708:BRD327709 CAZ327708:CAZ327709 CKV327708:CKV327709 CUR327708:CUR327709 DEN327708:DEN327709 DOJ327708:DOJ327709 DYF327708:DYF327709 EIB327708:EIB327709 ERX327708:ERX327709 FBT327708:FBT327709 FLP327708:FLP327709 FVL327708:FVL327709 GFH327708:GFH327709 GPD327708:GPD327709 GYZ327708:GYZ327709 HIV327708:HIV327709 HSR327708:HSR327709 ICN327708:ICN327709 IMJ327708:IMJ327709 IWF327708:IWF327709 JGB327708:JGB327709 JPX327708:JPX327709 JZT327708:JZT327709 KJP327708:KJP327709 KTL327708:KTL327709 LDH327708:LDH327709 LND327708:LND327709 LWZ327708:LWZ327709 MGV327708:MGV327709 MQR327708:MQR327709 NAN327708:NAN327709 NKJ327708:NKJ327709 NUF327708:NUF327709 OEB327708:OEB327709 ONX327708:ONX327709 OXT327708:OXT327709 PHP327708:PHP327709 PRL327708:PRL327709 QBH327708:QBH327709 QLD327708:QLD327709 QUZ327708:QUZ327709 REV327708:REV327709 ROR327708:ROR327709 RYN327708:RYN327709 SIJ327708:SIJ327709 SSF327708:SSF327709 TCB327708:TCB327709 TLX327708:TLX327709 TVT327708:TVT327709 UFP327708:UFP327709 UPL327708:UPL327709 UZH327708:UZH327709 VJD327708:VJD327709 VSZ327708:VSZ327709 WCV327708:WCV327709 WMR327708:WMR327709 WWN327708:WWN327709 AF393244:AF393245 KB393244:KB393245 TX393244:TX393245 ADT393244:ADT393245 ANP393244:ANP393245 AXL393244:AXL393245 BHH393244:BHH393245 BRD393244:BRD393245 CAZ393244:CAZ393245 CKV393244:CKV393245 CUR393244:CUR393245 DEN393244:DEN393245 DOJ393244:DOJ393245 DYF393244:DYF393245 EIB393244:EIB393245 ERX393244:ERX393245 FBT393244:FBT393245 FLP393244:FLP393245 FVL393244:FVL393245 GFH393244:GFH393245 GPD393244:GPD393245 GYZ393244:GYZ393245 HIV393244:HIV393245 HSR393244:HSR393245 ICN393244:ICN393245 IMJ393244:IMJ393245 IWF393244:IWF393245 JGB393244:JGB393245 JPX393244:JPX393245 JZT393244:JZT393245 KJP393244:KJP393245 KTL393244:KTL393245 LDH393244:LDH393245 LND393244:LND393245 LWZ393244:LWZ393245 MGV393244:MGV393245 MQR393244:MQR393245 NAN393244:NAN393245 NKJ393244:NKJ393245 NUF393244:NUF393245 OEB393244:OEB393245 ONX393244:ONX393245 OXT393244:OXT393245 PHP393244:PHP393245 PRL393244:PRL393245 QBH393244:QBH393245 QLD393244:QLD393245 QUZ393244:QUZ393245 REV393244:REV393245 ROR393244:ROR393245 RYN393244:RYN393245 SIJ393244:SIJ393245 SSF393244:SSF393245 TCB393244:TCB393245 TLX393244:TLX393245 TVT393244:TVT393245 UFP393244:UFP393245 UPL393244:UPL393245 UZH393244:UZH393245 VJD393244:VJD393245 VSZ393244:VSZ393245 WCV393244:WCV393245 WMR393244:WMR393245 WWN393244:WWN393245 AF458780:AF458781 KB458780:KB458781 TX458780:TX458781 ADT458780:ADT458781 ANP458780:ANP458781 AXL458780:AXL458781 BHH458780:BHH458781 BRD458780:BRD458781 CAZ458780:CAZ458781 CKV458780:CKV458781 CUR458780:CUR458781 DEN458780:DEN458781 DOJ458780:DOJ458781 DYF458780:DYF458781 EIB458780:EIB458781 ERX458780:ERX458781 FBT458780:FBT458781 FLP458780:FLP458781 FVL458780:FVL458781 GFH458780:GFH458781 GPD458780:GPD458781 GYZ458780:GYZ458781 HIV458780:HIV458781 HSR458780:HSR458781 ICN458780:ICN458781 IMJ458780:IMJ458781 IWF458780:IWF458781 JGB458780:JGB458781 JPX458780:JPX458781 JZT458780:JZT458781 KJP458780:KJP458781 KTL458780:KTL458781 LDH458780:LDH458781 LND458780:LND458781 LWZ458780:LWZ458781 MGV458780:MGV458781 MQR458780:MQR458781 NAN458780:NAN458781 NKJ458780:NKJ458781 NUF458780:NUF458781 OEB458780:OEB458781 ONX458780:ONX458781 OXT458780:OXT458781 PHP458780:PHP458781 PRL458780:PRL458781 QBH458780:QBH458781 QLD458780:QLD458781 QUZ458780:QUZ458781 REV458780:REV458781 ROR458780:ROR458781 RYN458780:RYN458781 SIJ458780:SIJ458781 SSF458780:SSF458781 TCB458780:TCB458781 TLX458780:TLX458781 TVT458780:TVT458781 UFP458780:UFP458781 UPL458780:UPL458781 UZH458780:UZH458781 VJD458780:VJD458781 VSZ458780:VSZ458781 WCV458780:WCV458781 WMR458780:WMR458781 WWN458780:WWN458781 AF524316:AF524317 KB524316:KB524317 TX524316:TX524317 ADT524316:ADT524317 ANP524316:ANP524317 AXL524316:AXL524317 BHH524316:BHH524317 BRD524316:BRD524317 CAZ524316:CAZ524317 CKV524316:CKV524317 CUR524316:CUR524317 DEN524316:DEN524317 DOJ524316:DOJ524317 DYF524316:DYF524317 EIB524316:EIB524317 ERX524316:ERX524317 FBT524316:FBT524317 FLP524316:FLP524317 FVL524316:FVL524317 GFH524316:GFH524317 GPD524316:GPD524317 GYZ524316:GYZ524317 HIV524316:HIV524317 HSR524316:HSR524317 ICN524316:ICN524317 IMJ524316:IMJ524317 IWF524316:IWF524317 JGB524316:JGB524317 JPX524316:JPX524317 JZT524316:JZT524317 KJP524316:KJP524317 KTL524316:KTL524317 LDH524316:LDH524317 LND524316:LND524317 LWZ524316:LWZ524317 MGV524316:MGV524317 MQR524316:MQR524317 NAN524316:NAN524317 NKJ524316:NKJ524317 NUF524316:NUF524317 OEB524316:OEB524317 ONX524316:ONX524317 OXT524316:OXT524317 PHP524316:PHP524317 PRL524316:PRL524317 QBH524316:QBH524317 QLD524316:QLD524317 QUZ524316:QUZ524317 REV524316:REV524317 ROR524316:ROR524317 RYN524316:RYN524317 SIJ524316:SIJ524317 SSF524316:SSF524317 TCB524316:TCB524317 TLX524316:TLX524317 TVT524316:TVT524317 UFP524316:UFP524317 UPL524316:UPL524317 UZH524316:UZH524317 VJD524316:VJD524317 VSZ524316:VSZ524317 WCV524316:WCV524317 WMR524316:WMR524317 WWN524316:WWN524317 AF589852:AF589853 KB589852:KB589853 TX589852:TX589853 ADT589852:ADT589853 ANP589852:ANP589853 AXL589852:AXL589853 BHH589852:BHH589853 BRD589852:BRD589853 CAZ589852:CAZ589853 CKV589852:CKV589853 CUR589852:CUR589853 DEN589852:DEN589853 DOJ589852:DOJ589853 DYF589852:DYF589853 EIB589852:EIB589853 ERX589852:ERX589853 FBT589852:FBT589853 FLP589852:FLP589853 FVL589852:FVL589853 GFH589852:GFH589853 GPD589852:GPD589853 GYZ589852:GYZ589853 HIV589852:HIV589853 HSR589852:HSR589853 ICN589852:ICN589853 IMJ589852:IMJ589853 IWF589852:IWF589853 JGB589852:JGB589853 JPX589852:JPX589853 JZT589852:JZT589853 KJP589852:KJP589853 KTL589852:KTL589853 LDH589852:LDH589853 LND589852:LND589853 LWZ589852:LWZ589853 MGV589852:MGV589853 MQR589852:MQR589853 NAN589852:NAN589853 NKJ589852:NKJ589853 NUF589852:NUF589853 OEB589852:OEB589853 ONX589852:ONX589853 OXT589852:OXT589853 PHP589852:PHP589853 PRL589852:PRL589853 QBH589852:QBH589853 QLD589852:QLD589853 QUZ589852:QUZ589853 REV589852:REV589853 ROR589852:ROR589853 RYN589852:RYN589853 SIJ589852:SIJ589853 SSF589852:SSF589853 TCB589852:TCB589853 TLX589852:TLX589853 TVT589852:TVT589853 UFP589852:UFP589853 UPL589852:UPL589853 UZH589852:UZH589853 VJD589852:VJD589853 VSZ589852:VSZ589853 WCV589852:WCV589853 WMR589852:WMR589853 WWN589852:WWN589853 AF655388:AF655389 KB655388:KB655389 TX655388:TX655389 ADT655388:ADT655389 ANP655388:ANP655389 AXL655388:AXL655389 BHH655388:BHH655389 BRD655388:BRD655389 CAZ655388:CAZ655389 CKV655388:CKV655389 CUR655388:CUR655389 DEN655388:DEN655389 DOJ655388:DOJ655389 DYF655388:DYF655389 EIB655388:EIB655389 ERX655388:ERX655389 FBT655388:FBT655389 FLP655388:FLP655389 FVL655388:FVL655389 GFH655388:GFH655389 GPD655388:GPD655389 GYZ655388:GYZ655389 HIV655388:HIV655389 HSR655388:HSR655389 ICN655388:ICN655389 IMJ655388:IMJ655389 IWF655388:IWF655389 JGB655388:JGB655389 JPX655388:JPX655389 JZT655388:JZT655389 KJP655388:KJP655389 KTL655388:KTL655389 LDH655388:LDH655389 LND655388:LND655389 LWZ655388:LWZ655389 MGV655388:MGV655389 MQR655388:MQR655389 NAN655388:NAN655389 NKJ655388:NKJ655389 NUF655388:NUF655389 OEB655388:OEB655389 ONX655388:ONX655389 OXT655388:OXT655389 PHP655388:PHP655389 PRL655388:PRL655389 QBH655388:QBH655389 QLD655388:QLD655389 QUZ655388:QUZ655389 REV655388:REV655389 ROR655388:ROR655389 RYN655388:RYN655389 SIJ655388:SIJ655389 SSF655388:SSF655389 TCB655388:TCB655389 TLX655388:TLX655389 TVT655388:TVT655389 UFP655388:UFP655389 UPL655388:UPL655389 UZH655388:UZH655389 VJD655388:VJD655389 VSZ655388:VSZ655389 WCV655388:WCV655389 WMR655388:WMR655389 WWN655388:WWN655389 AF720924:AF720925 KB720924:KB720925 TX720924:TX720925 ADT720924:ADT720925 ANP720924:ANP720925 AXL720924:AXL720925 BHH720924:BHH720925 BRD720924:BRD720925 CAZ720924:CAZ720925 CKV720924:CKV720925 CUR720924:CUR720925 DEN720924:DEN720925 DOJ720924:DOJ720925 DYF720924:DYF720925 EIB720924:EIB720925 ERX720924:ERX720925 FBT720924:FBT720925 FLP720924:FLP720925 FVL720924:FVL720925 GFH720924:GFH720925 GPD720924:GPD720925 GYZ720924:GYZ720925 HIV720924:HIV720925 HSR720924:HSR720925 ICN720924:ICN720925 IMJ720924:IMJ720925 IWF720924:IWF720925 JGB720924:JGB720925 JPX720924:JPX720925 JZT720924:JZT720925 KJP720924:KJP720925 KTL720924:KTL720925 LDH720924:LDH720925 LND720924:LND720925 LWZ720924:LWZ720925 MGV720924:MGV720925 MQR720924:MQR720925 NAN720924:NAN720925 NKJ720924:NKJ720925 NUF720924:NUF720925 OEB720924:OEB720925 ONX720924:ONX720925 OXT720924:OXT720925 PHP720924:PHP720925 PRL720924:PRL720925 QBH720924:QBH720925 QLD720924:QLD720925 QUZ720924:QUZ720925 REV720924:REV720925 ROR720924:ROR720925 RYN720924:RYN720925 SIJ720924:SIJ720925 SSF720924:SSF720925 TCB720924:TCB720925 TLX720924:TLX720925 TVT720924:TVT720925 UFP720924:UFP720925 UPL720924:UPL720925 UZH720924:UZH720925 VJD720924:VJD720925 VSZ720924:VSZ720925 WCV720924:WCV720925 WMR720924:WMR720925 WWN720924:WWN720925 AF786460:AF786461 KB786460:KB786461 TX786460:TX786461 ADT786460:ADT786461 ANP786460:ANP786461 AXL786460:AXL786461 BHH786460:BHH786461 BRD786460:BRD786461 CAZ786460:CAZ786461 CKV786460:CKV786461 CUR786460:CUR786461 DEN786460:DEN786461 DOJ786460:DOJ786461 DYF786460:DYF786461 EIB786460:EIB786461 ERX786460:ERX786461 FBT786460:FBT786461 FLP786460:FLP786461 FVL786460:FVL786461 GFH786460:GFH786461 GPD786460:GPD786461 GYZ786460:GYZ786461 HIV786460:HIV786461 HSR786460:HSR786461 ICN786460:ICN786461 IMJ786460:IMJ786461 IWF786460:IWF786461 JGB786460:JGB786461 JPX786460:JPX786461 JZT786460:JZT786461 KJP786460:KJP786461 KTL786460:KTL786461 LDH786460:LDH786461 LND786460:LND786461 LWZ786460:LWZ786461 MGV786460:MGV786461 MQR786460:MQR786461 NAN786460:NAN786461 NKJ786460:NKJ786461 NUF786460:NUF786461 OEB786460:OEB786461 ONX786460:ONX786461 OXT786460:OXT786461 PHP786460:PHP786461 PRL786460:PRL786461 QBH786460:QBH786461 QLD786460:QLD786461 QUZ786460:QUZ786461 REV786460:REV786461 ROR786460:ROR786461 RYN786460:RYN786461 SIJ786460:SIJ786461 SSF786460:SSF786461 TCB786460:TCB786461 TLX786460:TLX786461 TVT786460:TVT786461 UFP786460:UFP786461 UPL786460:UPL786461 UZH786460:UZH786461 VJD786460:VJD786461 VSZ786460:VSZ786461 WCV786460:WCV786461 WMR786460:WMR786461 WWN786460:WWN786461 AF851996:AF851997 KB851996:KB851997 TX851996:TX851997 ADT851996:ADT851997 ANP851996:ANP851997 AXL851996:AXL851997 BHH851996:BHH851997 BRD851996:BRD851997 CAZ851996:CAZ851997 CKV851996:CKV851997 CUR851996:CUR851997 DEN851996:DEN851997 DOJ851996:DOJ851997 DYF851996:DYF851997 EIB851996:EIB851997 ERX851996:ERX851997 FBT851996:FBT851997 FLP851996:FLP851997 FVL851996:FVL851997 GFH851996:GFH851997 GPD851996:GPD851997 GYZ851996:GYZ851997 HIV851996:HIV851997 HSR851996:HSR851997 ICN851996:ICN851997 IMJ851996:IMJ851997 IWF851996:IWF851997 JGB851996:JGB851997 JPX851996:JPX851997 JZT851996:JZT851997 KJP851996:KJP851997 KTL851996:KTL851997 LDH851996:LDH851997 LND851996:LND851997 LWZ851996:LWZ851997 MGV851996:MGV851997 MQR851996:MQR851997 NAN851996:NAN851997 NKJ851996:NKJ851997 NUF851996:NUF851997 OEB851996:OEB851997 ONX851996:ONX851997 OXT851996:OXT851997 PHP851996:PHP851997 PRL851996:PRL851997 QBH851996:QBH851997 QLD851996:QLD851997 QUZ851996:QUZ851997 REV851996:REV851997 ROR851996:ROR851997 RYN851996:RYN851997 SIJ851996:SIJ851997 SSF851996:SSF851997 TCB851996:TCB851997 TLX851996:TLX851997 TVT851996:TVT851997 UFP851996:UFP851997 UPL851996:UPL851997 UZH851996:UZH851997 VJD851996:VJD851997 VSZ851996:VSZ851997 WCV851996:WCV851997 WMR851996:WMR851997 WWN851996:WWN851997 AF917532:AF917533 KB917532:KB917533 TX917532:TX917533 ADT917532:ADT917533 ANP917532:ANP917533 AXL917532:AXL917533 BHH917532:BHH917533 BRD917532:BRD917533 CAZ917532:CAZ917533 CKV917532:CKV917533 CUR917532:CUR917533 DEN917532:DEN917533 DOJ917532:DOJ917533 DYF917532:DYF917533 EIB917532:EIB917533 ERX917532:ERX917533 FBT917532:FBT917533 FLP917532:FLP917533 FVL917532:FVL917533 GFH917532:GFH917533 GPD917532:GPD917533 GYZ917532:GYZ917533 HIV917532:HIV917533 HSR917532:HSR917533 ICN917532:ICN917533 IMJ917532:IMJ917533 IWF917532:IWF917533 JGB917532:JGB917533 JPX917532:JPX917533 JZT917532:JZT917533 KJP917532:KJP917533 KTL917532:KTL917533 LDH917532:LDH917533 LND917532:LND917533 LWZ917532:LWZ917533 MGV917532:MGV917533 MQR917532:MQR917533 NAN917532:NAN917533 NKJ917532:NKJ917533 NUF917532:NUF917533 OEB917532:OEB917533 ONX917532:ONX917533 OXT917532:OXT917533 PHP917532:PHP917533 PRL917532:PRL917533 QBH917532:QBH917533 QLD917532:QLD917533 QUZ917532:QUZ917533 REV917532:REV917533 ROR917532:ROR917533 RYN917532:RYN917533 SIJ917532:SIJ917533 SSF917532:SSF917533 TCB917532:TCB917533 TLX917532:TLX917533 TVT917532:TVT917533 UFP917532:UFP917533 UPL917532:UPL917533 UZH917532:UZH917533 VJD917532:VJD917533 VSZ917532:VSZ917533 WCV917532:WCV917533 WMR917532:WMR917533 WWN917532:WWN917533 AF983068:AF983069 KB983068:KB983069 TX983068:TX983069 ADT983068:ADT983069 ANP983068:ANP983069 AXL983068:AXL983069 BHH983068:BHH983069 BRD983068:BRD983069 CAZ983068:CAZ983069 CKV983068:CKV983069 CUR983068:CUR983069 DEN983068:DEN983069 DOJ983068:DOJ983069 DYF983068:DYF983069 EIB983068:EIB983069 ERX983068:ERX983069 FBT983068:FBT983069 FLP983068:FLP983069 FVL983068:FVL983069 GFH983068:GFH983069 GPD983068:GPD983069 GYZ983068:GYZ983069 HIV983068:HIV983069 HSR983068:HSR983069 ICN983068:ICN983069 IMJ983068:IMJ983069 IWF983068:IWF983069 JGB983068:JGB983069 JPX983068:JPX983069 JZT983068:JZT983069 KJP983068:KJP983069 KTL983068:KTL983069 LDH983068:LDH983069 LND983068:LND983069 LWZ983068:LWZ983069 MGV983068:MGV983069 MQR983068:MQR983069 NAN983068:NAN983069 NKJ983068:NKJ983069 NUF983068:NUF983069 OEB983068:OEB983069 ONX983068:ONX983069 OXT983068:OXT983069 PHP983068:PHP983069 PRL983068:PRL983069 QBH983068:QBH983069 QLD983068:QLD983069 QUZ983068:QUZ983069 REV983068:REV983069 ROR983068:ROR983069 RYN983068:RYN983069 SIJ983068:SIJ983069 SSF983068:SSF983069 TCB983068:TCB983069 TLX983068:TLX983069 TVT983068:TVT983069 UFP983068:UFP983069 UPL983068:UPL983069 UZH983068:UZH983069 VJD983068:VJD983069 VSZ983068:VSZ983069 WCV983068:WCV983069 WMR983068:WMR983069 WWN983068:WWN983069 AO24:AO25 KK24:KK25 UG24:UG25 AEC24:AEC25 ANY24:ANY25 AXU24:AXU25 BHQ24:BHQ25 BRM24:BRM25 CBI24:CBI25 CLE24:CLE25 CVA24:CVA25 DEW24:DEW25 DOS24:DOS25 DYO24:DYO25 EIK24:EIK25 ESG24:ESG25 FCC24:FCC25 FLY24:FLY25 FVU24:FVU25 GFQ24:GFQ25 GPM24:GPM25 GZI24:GZI25 HJE24:HJE25 HTA24:HTA25 ICW24:ICW25 IMS24:IMS25 IWO24:IWO25 JGK24:JGK25 JQG24:JQG25 KAC24:KAC25 KJY24:KJY25 KTU24:KTU25 LDQ24:LDQ25 LNM24:LNM25 LXI24:LXI25 MHE24:MHE25 MRA24:MRA25 NAW24:NAW25 NKS24:NKS25 NUO24:NUO25 OEK24:OEK25 OOG24:OOG25 OYC24:OYC25 PHY24:PHY25 PRU24:PRU25 QBQ24:QBQ25 QLM24:QLM25 QVI24:QVI25 RFE24:RFE25 RPA24:RPA25 RYW24:RYW25 SIS24:SIS25 SSO24:SSO25 TCK24:TCK25 TMG24:TMG25 TWC24:TWC25 UFY24:UFY25 UPU24:UPU25 UZQ24:UZQ25 VJM24:VJM25 VTI24:VTI25 WDE24:WDE25 WNA24:WNA25 WWW24:WWW25 AO65564:AO65565 KK65564:KK65565 UG65564:UG65565 AEC65564:AEC65565 ANY65564:ANY65565 AXU65564:AXU65565 BHQ65564:BHQ65565 BRM65564:BRM65565 CBI65564:CBI65565 CLE65564:CLE65565 CVA65564:CVA65565 DEW65564:DEW65565 DOS65564:DOS65565 DYO65564:DYO65565 EIK65564:EIK65565 ESG65564:ESG65565 FCC65564:FCC65565 FLY65564:FLY65565 FVU65564:FVU65565 GFQ65564:GFQ65565 GPM65564:GPM65565 GZI65564:GZI65565 HJE65564:HJE65565 HTA65564:HTA65565 ICW65564:ICW65565 IMS65564:IMS65565 IWO65564:IWO65565 JGK65564:JGK65565 JQG65564:JQG65565 KAC65564:KAC65565 KJY65564:KJY65565 KTU65564:KTU65565 LDQ65564:LDQ65565 LNM65564:LNM65565 LXI65564:LXI65565 MHE65564:MHE65565 MRA65564:MRA65565 NAW65564:NAW65565 NKS65564:NKS65565 NUO65564:NUO65565 OEK65564:OEK65565 OOG65564:OOG65565 OYC65564:OYC65565 PHY65564:PHY65565 PRU65564:PRU65565 QBQ65564:QBQ65565 QLM65564:QLM65565 QVI65564:QVI65565 RFE65564:RFE65565 RPA65564:RPA65565 RYW65564:RYW65565 SIS65564:SIS65565 SSO65564:SSO65565 TCK65564:TCK65565 TMG65564:TMG65565 TWC65564:TWC65565 UFY65564:UFY65565 UPU65564:UPU65565 UZQ65564:UZQ65565 VJM65564:VJM65565 VTI65564:VTI65565 WDE65564:WDE65565 WNA65564:WNA65565 WWW65564:WWW65565 AO131100:AO131101 KK131100:KK131101 UG131100:UG131101 AEC131100:AEC131101 ANY131100:ANY131101 AXU131100:AXU131101 BHQ131100:BHQ131101 BRM131100:BRM131101 CBI131100:CBI131101 CLE131100:CLE131101 CVA131100:CVA131101 DEW131100:DEW131101 DOS131100:DOS131101 DYO131100:DYO131101 EIK131100:EIK131101 ESG131100:ESG131101 FCC131100:FCC131101 FLY131100:FLY131101 FVU131100:FVU131101 GFQ131100:GFQ131101 GPM131100:GPM131101 GZI131100:GZI131101 HJE131100:HJE131101 HTA131100:HTA131101 ICW131100:ICW131101 IMS131100:IMS131101 IWO131100:IWO131101 JGK131100:JGK131101 JQG131100:JQG131101 KAC131100:KAC131101 KJY131100:KJY131101 KTU131100:KTU131101 LDQ131100:LDQ131101 LNM131100:LNM131101 LXI131100:LXI131101 MHE131100:MHE131101 MRA131100:MRA131101 NAW131100:NAW131101 NKS131100:NKS131101 NUO131100:NUO131101 OEK131100:OEK131101 OOG131100:OOG131101 OYC131100:OYC131101 PHY131100:PHY131101 PRU131100:PRU131101 QBQ131100:QBQ131101 QLM131100:QLM131101 QVI131100:QVI131101 RFE131100:RFE131101 RPA131100:RPA131101 RYW131100:RYW131101 SIS131100:SIS131101 SSO131100:SSO131101 TCK131100:TCK131101 TMG131100:TMG131101 TWC131100:TWC131101 UFY131100:UFY131101 UPU131100:UPU131101 UZQ131100:UZQ131101 VJM131100:VJM131101 VTI131100:VTI131101 WDE131100:WDE131101 WNA131100:WNA131101 WWW131100:WWW131101 AO196636:AO196637 KK196636:KK196637 UG196636:UG196637 AEC196636:AEC196637 ANY196636:ANY196637 AXU196636:AXU196637 BHQ196636:BHQ196637 BRM196636:BRM196637 CBI196636:CBI196637 CLE196636:CLE196637 CVA196636:CVA196637 DEW196636:DEW196637 DOS196636:DOS196637 DYO196636:DYO196637 EIK196636:EIK196637 ESG196636:ESG196637 FCC196636:FCC196637 FLY196636:FLY196637 FVU196636:FVU196637 GFQ196636:GFQ196637 GPM196636:GPM196637 GZI196636:GZI196637 HJE196636:HJE196637 HTA196636:HTA196637 ICW196636:ICW196637 IMS196636:IMS196637 IWO196636:IWO196637 JGK196636:JGK196637 JQG196636:JQG196637 KAC196636:KAC196637 KJY196636:KJY196637 KTU196636:KTU196637 LDQ196636:LDQ196637 LNM196636:LNM196637 LXI196636:LXI196637 MHE196636:MHE196637 MRA196636:MRA196637 NAW196636:NAW196637 NKS196636:NKS196637 NUO196636:NUO196637 OEK196636:OEK196637 OOG196636:OOG196637 OYC196636:OYC196637 PHY196636:PHY196637 PRU196636:PRU196637 QBQ196636:QBQ196637 QLM196636:QLM196637 QVI196636:QVI196637 RFE196636:RFE196637 RPA196636:RPA196637 RYW196636:RYW196637 SIS196636:SIS196637 SSO196636:SSO196637 TCK196636:TCK196637 TMG196636:TMG196637 TWC196636:TWC196637 UFY196636:UFY196637 UPU196636:UPU196637 UZQ196636:UZQ196637 VJM196636:VJM196637 VTI196636:VTI196637 WDE196636:WDE196637 WNA196636:WNA196637 WWW196636:WWW196637 AO262172:AO262173 KK262172:KK262173 UG262172:UG262173 AEC262172:AEC262173 ANY262172:ANY262173 AXU262172:AXU262173 BHQ262172:BHQ262173 BRM262172:BRM262173 CBI262172:CBI262173 CLE262172:CLE262173 CVA262172:CVA262173 DEW262172:DEW262173 DOS262172:DOS262173 DYO262172:DYO262173 EIK262172:EIK262173 ESG262172:ESG262173 FCC262172:FCC262173 FLY262172:FLY262173 FVU262172:FVU262173 GFQ262172:GFQ262173 GPM262172:GPM262173 GZI262172:GZI262173 HJE262172:HJE262173 HTA262172:HTA262173 ICW262172:ICW262173 IMS262172:IMS262173 IWO262172:IWO262173 JGK262172:JGK262173 JQG262172:JQG262173 KAC262172:KAC262173 KJY262172:KJY262173 KTU262172:KTU262173 LDQ262172:LDQ262173 LNM262172:LNM262173 LXI262172:LXI262173 MHE262172:MHE262173 MRA262172:MRA262173 NAW262172:NAW262173 NKS262172:NKS262173 NUO262172:NUO262173 OEK262172:OEK262173 OOG262172:OOG262173 OYC262172:OYC262173 PHY262172:PHY262173 PRU262172:PRU262173 QBQ262172:QBQ262173 QLM262172:QLM262173 QVI262172:QVI262173 RFE262172:RFE262173 RPA262172:RPA262173 RYW262172:RYW262173 SIS262172:SIS262173 SSO262172:SSO262173 TCK262172:TCK262173 TMG262172:TMG262173 TWC262172:TWC262173 UFY262172:UFY262173 UPU262172:UPU262173 UZQ262172:UZQ262173 VJM262172:VJM262173 VTI262172:VTI262173 WDE262172:WDE262173 WNA262172:WNA262173 WWW262172:WWW262173 AO327708:AO327709 KK327708:KK327709 UG327708:UG327709 AEC327708:AEC327709 ANY327708:ANY327709 AXU327708:AXU327709 BHQ327708:BHQ327709 BRM327708:BRM327709 CBI327708:CBI327709 CLE327708:CLE327709 CVA327708:CVA327709 DEW327708:DEW327709 DOS327708:DOS327709 DYO327708:DYO327709 EIK327708:EIK327709 ESG327708:ESG327709 FCC327708:FCC327709 FLY327708:FLY327709 FVU327708:FVU327709 GFQ327708:GFQ327709 GPM327708:GPM327709 GZI327708:GZI327709 HJE327708:HJE327709 HTA327708:HTA327709 ICW327708:ICW327709 IMS327708:IMS327709 IWO327708:IWO327709 JGK327708:JGK327709 JQG327708:JQG327709 KAC327708:KAC327709 KJY327708:KJY327709 KTU327708:KTU327709 LDQ327708:LDQ327709 LNM327708:LNM327709 LXI327708:LXI327709 MHE327708:MHE327709 MRA327708:MRA327709 NAW327708:NAW327709 NKS327708:NKS327709 NUO327708:NUO327709 OEK327708:OEK327709 OOG327708:OOG327709 OYC327708:OYC327709 PHY327708:PHY327709 PRU327708:PRU327709 QBQ327708:QBQ327709 QLM327708:QLM327709 QVI327708:QVI327709 RFE327708:RFE327709 RPA327708:RPA327709 RYW327708:RYW327709 SIS327708:SIS327709 SSO327708:SSO327709 TCK327708:TCK327709 TMG327708:TMG327709 TWC327708:TWC327709 UFY327708:UFY327709 UPU327708:UPU327709 UZQ327708:UZQ327709 VJM327708:VJM327709 VTI327708:VTI327709 WDE327708:WDE327709 WNA327708:WNA327709 WWW327708:WWW327709 AO393244:AO393245 KK393244:KK393245 UG393244:UG393245 AEC393244:AEC393245 ANY393244:ANY393245 AXU393244:AXU393245 BHQ393244:BHQ393245 BRM393244:BRM393245 CBI393244:CBI393245 CLE393244:CLE393245 CVA393244:CVA393245 DEW393244:DEW393245 DOS393244:DOS393245 DYO393244:DYO393245 EIK393244:EIK393245 ESG393244:ESG393245 FCC393244:FCC393245 FLY393244:FLY393245 FVU393244:FVU393245 GFQ393244:GFQ393245 GPM393244:GPM393245 GZI393244:GZI393245 HJE393244:HJE393245 HTA393244:HTA393245 ICW393244:ICW393245 IMS393244:IMS393245 IWO393244:IWO393245 JGK393244:JGK393245 JQG393244:JQG393245 KAC393244:KAC393245 KJY393244:KJY393245 KTU393244:KTU393245 LDQ393244:LDQ393245 LNM393244:LNM393245 LXI393244:LXI393245 MHE393244:MHE393245 MRA393244:MRA393245 NAW393244:NAW393245 NKS393244:NKS393245 NUO393244:NUO393245 OEK393244:OEK393245 OOG393244:OOG393245 OYC393244:OYC393245 PHY393244:PHY393245 PRU393244:PRU393245 QBQ393244:QBQ393245 QLM393244:QLM393245 QVI393244:QVI393245 RFE393244:RFE393245 RPA393244:RPA393245 RYW393244:RYW393245 SIS393244:SIS393245 SSO393244:SSO393245 TCK393244:TCK393245 TMG393244:TMG393245 TWC393244:TWC393245 UFY393244:UFY393245 UPU393244:UPU393245 UZQ393244:UZQ393245 VJM393244:VJM393245 VTI393244:VTI393245 WDE393244:WDE393245 WNA393244:WNA393245 WWW393244:WWW393245 AO458780:AO458781 KK458780:KK458781 UG458780:UG458781 AEC458780:AEC458781 ANY458780:ANY458781 AXU458780:AXU458781 BHQ458780:BHQ458781 BRM458780:BRM458781 CBI458780:CBI458781 CLE458780:CLE458781 CVA458780:CVA458781 DEW458780:DEW458781 DOS458780:DOS458781 DYO458780:DYO458781 EIK458780:EIK458781 ESG458780:ESG458781 FCC458780:FCC458781 FLY458780:FLY458781 FVU458780:FVU458781 GFQ458780:GFQ458781 GPM458780:GPM458781 GZI458780:GZI458781 HJE458780:HJE458781 HTA458780:HTA458781 ICW458780:ICW458781 IMS458780:IMS458781 IWO458780:IWO458781 JGK458780:JGK458781 JQG458780:JQG458781 KAC458780:KAC458781 KJY458780:KJY458781 KTU458780:KTU458781 LDQ458780:LDQ458781 LNM458780:LNM458781 LXI458780:LXI458781 MHE458780:MHE458781 MRA458780:MRA458781 NAW458780:NAW458781 NKS458780:NKS458781 NUO458780:NUO458781 OEK458780:OEK458781 OOG458780:OOG458781 OYC458780:OYC458781 PHY458780:PHY458781 PRU458780:PRU458781 QBQ458780:QBQ458781 QLM458780:QLM458781 QVI458780:QVI458781 RFE458780:RFE458781 RPA458780:RPA458781 RYW458780:RYW458781 SIS458780:SIS458781 SSO458780:SSO458781 TCK458780:TCK458781 TMG458780:TMG458781 TWC458780:TWC458781 UFY458780:UFY458781 UPU458780:UPU458781 UZQ458780:UZQ458781 VJM458780:VJM458781 VTI458780:VTI458781 WDE458780:WDE458781 WNA458780:WNA458781 WWW458780:WWW458781 AO524316:AO524317 KK524316:KK524317 UG524316:UG524317 AEC524316:AEC524317 ANY524316:ANY524317 AXU524316:AXU524317 BHQ524316:BHQ524317 BRM524316:BRM524317 CBI524316:CBI524317 CLE524316:CLE524317 CVA524316:CVA524317 DEW524316:DEW524317 DOS524316:DOS524317 DYO524316:DYO524317 EIK524316:EIK524317 ESG524316:ESG524317 FCC524316:FCC524317 FLY524316:FLY524317 FVU524316:FVU524317 GFQ524316:GFQ524317 GPM524316:GPM524317 GZI524316:GZI524317 HJE524316:HJE524317 HTA524316:HTA524317 ICW524316:ICW524317 IMS524316:IMS524317 IWO524316:IWO524317 JGK524316:JGK524317 JQG524316:JQG524317 KAC524316:KAC524317 KJY524316:KJY524317 KTU524316:KTU524317 LDQ524316:LDQ524317 LNM524316:LNM524317 LXI524316:LXI524317 MHE524316:MHE524317 MRA524316:MRA524317 NAW524316:NAW524317 NKS524316:NKS524317 NUO524316:NUO524317 OEK524316:OEK524317 OOG524316:OOG524317 OYC524316:OYC524317 PHY524316:PHY524317 PRU524316:PRU524317 QBQ524316:QBQ524317 QLM524316:QLM524317 QVI524316:QVI524317 RFE524316:RFE524317 RPA524316:RPA524317 RYW524316:RYW524317 SIS524316:SIS524317 SSO524316:SSO524317 TCK524316:TCK524317 TMG524316:TMG524317 TWC524316:TWC524317 UFY524316:UFY524317 UPU524316:UPU524317 UZQ524316:UZQ524317 VJM524316:VJM524317 VTI524316:VTI524317 WDE524316:WDE524317 WNA524316:WNA524317 WWW524316:WWW524317 AO589852:AO589853 KK589852:KK589853 UG589852:UG589853 AEC589852:AEC589853 ANY589852:ANY589853 AXU589852:AXU589853 BHQ589852:BHQ589853 BRM589852:BRM589853 CBI589852:CBI589853 CLE589852:CLE589853 CVA589852:CVA589853 DEW589852:DEW589853 DOS589852:DOS589853 DYO589852:DYO589853 EIK589852:EIK589853 ESG589852:ESG589853 FCC589852:FCC589853 FLY589852:FLY589853 FVU589852:FVU589853 GFQ589852:GFQ589853 GPM589852:GPM589853 GZI589852:GZI589853 HJE589852:HJE589853 HTA589852:HTA589853 ICW589852:ICW589853 IMS589852:IMS589853 IWO589852:IWO589853 JGK589852:JGK589853 JQG589852:JQG589853 KAC589852:KAC589853 KJY589852:KJY589853 KTU589852:KTU589853 LDQ589852:LDQ589853 LNM589852:LNM589853 LXI589852:LXI589853 MHE589852:MHE589853 MRA589852:MRA589853 NAW589852:NAW589853 NKS589852:NKS589853 NUO589852:NUO589853 OEK589852:OEK589853 OOG589852:OOG589853 OYC589852:OYC589853 PHY589852:PHY589853 PRU589852:PRU589853 QBQ589852:QBQ589853 QLM589852:QLM589853 QVI589852:QVI589853 RFE589852:RFE589853 RPA589852:RPA589853 RYW589852:RYW589853 SIS589852:SIS589853 SSO589852:SSO589853 TCK589852:TCK589853 TMG589852:TMG589853 TWC589852:TWC589853 UFY589852:UFY589853 UPU589852:UPU589853 UZQ589852:UZQ589853 VJM589852:VJM589853 VTI589852:VTI589853 WDE589852:WDE589853 WNA589852:WNA589853 WWW589852:WWW589853 AO655388:AO655389 KK655388:KK655389 UG655388:UG655389 AEC655388:AEC655389 ANY655388:ANY655389 AXU655388:AXU655389 BHQ655388:BHQ655389 BRM655388:BRM655389 CBI655388:CBI655389 CLE655388:CLE655389 CVA655388:CVA655389 DEW655388:DEW655389 DOS655388:DOS655389 DYO655388:DYO655389 EIK655388:EIK655389 ESG655388:ESG655389 FCC655388:FCC655389 FLY655388:FLY655389 FVU655388:FVU655389 GFQ655388:GFQ655389 GPM655388:GPM655389 GZI655388:GZI655389 HJE655388:HJE655389 HTA655388:HTA655389 ICW655388:ICW655389 IMS655388:IMS655389 IWO655388:IWO655389 JGK655388:JGK655389 JQG655388:JQG655389 KAC655388:KAC655389 KJY655388:KJY655389 KTU655388:KTU655389 LDQ655388:LDQ655389 LNM655388:LNM655389 LXI655388:LXI655389 MHE655388:MHE655389 MRA655388:MRA655389 NAW655388:NAW655389 NKS655388:NKS655389 NUO655388:NUO655389 OEK655388:OEK655389 OOG655388:OOG655389 OYC655388:OYC655389 PHY655388:PHY655389 PRU655388:PRU655389 QBQ655388:QBQ655389 QLM655388:QLM655389 QVI655388:QVI655389 RFE655388:RFE655389 RPA655388:RPA655389 RYW655388:RYW655389 SIS655388:SIS655389 SSO655388:SSO655389 TCK655388:TCK655389 TMG655388:TMG655389 TWC655388:TWC655389 UFY655388:UFY655389 UPU655388:UPU655389 UZQ655388:UZQ655389 VJM655388:VJM655389 VTI655388:VTI655389 WDE655388:WDE655389 WNA655388:WNA655389 WWW655388:WWW655389 AO720924:AO720925 KK720924:KK720925 UG720924:UG720925 AEC720924:AEC720925 ANY720924:ANY720925 AXU720924:AXU720925 BHQ720924:BHQ720925 BRM720924:BRM720925 CBI720924:CBI720925 CLE720924:CLE720925 CVA720924:CVA720925 DEW720924:DEW720925 DOS720924:DOS720925 DYO720924:DYO720925 EIK720924:EIK720925 ESG720924:ESG720925 FCC720924:FCC720925 FLY720924:FLY720925 FVU720924:FVU720925 GFQ720924:GFQ720925 GPM720924:GPM720925 GZI720924:GZI720925 HJE720924:HJE720925 HTA720924:HTA720925 ICW720924:ICW720925 IMS720924:IMS720925 IWO720924:IWO720925 JGK720924:JGK720925 JQG720924:JQG720925 KAC720924:KAC720925 KJY720924:KJY720925 KTU720924:KTU720925 LDQ720924:LDQ720925 LNM720924:LNM720925 LXI720924:LXI720925 MHE720924:MHE720925 MRA720924:MRA720925 NAW720924:NAW720925 NKS720924:NKS720925 NUO720924:NUO720925 OEK720924:OEK720925 OOG720924:OOG720925 OYC720924:OYC720925 PHY720924:PHY720925 PRU720924:PRU720925 QBQ720924:QBQ720925 QLM720924:QLM720925 QVI720924:QVI720925 RFE720924:RFE720925 RPA720924:RPA720925 RYW720924:RYW720925 SIS720924:SIS720925 SSO720924:SSO720925 TCK720924:TCK720925 TMG720924:TMG720925 TWC720924:TWC720925 UFY720924:UFY720925 UPU720924:UPU720925 UZQ720924:UZQ720925 VJM720924:VJM720925 VTI720924:VTI720925 WDE720924:WDE720925 WNA720924:WNA720925 WWW720924:WWW720925 AO786460:AO786461 KK786460:KK786461 UG786460:UG786461 AEC786460:AEC786461 ANY786460:ANY786461 AXU786460:AXU786461 BHQ786460:BHQ786461 BRM786460:BRM786461 CBI786460:CBI786461 CLE786460:CLE786461 CVA786460:CVA786461 DEW786460:DEW786461 DOS786460:DOS786461 DYO786460:DYO786461 EIK786460:EIK786461 ESG786460:ESG786461 FCC786460:FCC786461 FLY786460:FLY786461 FVU786460:FVU786461 GFQ786460:GFQ786461 GPM786460:GPM786461 GZI786460:GZI786461 HJE786460:HJE786461 HTA786460:HTA786461 ICW786460:ICW786461 IMS786460:IMS786461 IWO786460:IWO786461 JGK786460:JGK786461 JQG786460:JQG786461 KAC786460:KAC786461 KJY786460:KJY786461 KTU786460:KTU786461 LDQ786460:LDQ786461 LNM786460:LNM786461 LXI786460:LXI786461 MHE786460:MHE786461 MRA786460:MRA786461 NAW786460:NAW786461 NKS786460:NKS786461 NUO786460:NUO786461 OEK786460:OEK786461 OOG786460:OOG786461 OYC786460:OYC786461 PHY786460:PHY786461 PRU786460:PRU786461 QBQ786460:QBQ786461 QLM786460:QLM786461 QVI786460:QVI786461 RFE786460:RFE786461 RPA786460:RPA786461 RYW786460:RYW786461 SIS786460:SIS786461 SSO786460:SSO786461 TCK786460:TCK786461 TMG786460:TMG786461 TWC786460:TWC786461 UFY786460:UFY786461 UPU786460:UPU786461 UZQ786460:UZQ786461 VJM786460:VJM786461 VTI786460:VTI786461 WDE786460:WDE786461 WNA786460:WNA786461 WWW786460:WWW786461 AO851996:AO851997 KK851996:KK851997 UG851996:UG851997 AEC851996:AEC851997 ANY851996:ANY851997 AXU851996:AXU851997 BHQ851996:BHQ851997 BRM851996:BRM851997 CBI851996:CBI851997 CLE851996:CLE851997 CVA851996:CVA851997 DEW851996:DEW851997 DOS851996:DOS851997 DYO851996:DYO851997 EIK851996:EIK851997 ESG851996:ESG851997 FCC851996:FCC851997 FLY851996:FLY851997 FVU851996:FVU851997 GFQ851996:GFQ851997 GPM851996:GPM851997 GZI851996:GZI851997 HJE851996:HJE851997 HTA851996:HTA851997 ICW851996:ICW851997 IMS851996:IMS851997 IWO851996:IWO851997 JGK851996:JGK851997 JQG851996:JQG851997 KAC851996:KAC851997 KJY851996:KJY851997 KTU851996:KTU851997 LDQ851996:LDQ851997 LNM851996:LNM851997 LXI851996:LXI851997 MHE851996:MHE851997 MRA851996:MRA851997 NAW851996:NAW851997 NKS851996:NKS851997 NUO851996:NUO851997 OEK851996:OEK851997 OOG851996:OOG851997 OYC851996:OYC851997 PHY851996:PHY851997 PRU851996:PRU851997 QBQ851996:QBQ851997 QLM851996:QLM851997 QVI851996:QVI851997 RFE851996:RFE851997 RPA851996:RPA851997 RYW851996:RYW851997 SIS851996:SIS851997 SSO851996:SSO851997 TCK851996:TCK851997 TMG851996:TMG851997 TWC851996:TWC851997 UFY851996:UFY851997 UPU851996:UPU851997 UZQ851996:UZQ851997 VJM851996:VJM851997 VTI851996:VTI851997 WDE851996:WDE851997 WNA851996:WNA851997 WWW851996:WWW851997 AO917532:AO917533 KK917532:KK917533 UG917532:UG917533 AEC917532:AEC917533 ANY917532:ANY917533 AXU917532:AXU917533 BHQ917532:BHQ917533 BRM917532:BRM917533 CBI917532:CBI917533 CLE917532:CLE917533 CVA917532:CVA917533 DEW917532:DEW917533 DOS917532:DOS917533 DYO917532:DYO917533 EIK917532:EIK917533 ESG917532:ESG917533 FCC917532:FCC917533 FLY917532:FLY917533 FVU917532:FVU917533 GFQ917532:GFQ917533 GPM917532:GPM917533 GZI917532:GZI917533 HJE917532:HJE917533 HTA917532:HTA917533 ICW917532:ICW917533 IMS917532:IMS917533 IWO917532:IWO917533 JGK917532:JGK917533 JQG917532:JQG917533 KAC917532:KAC917533 KJY917532:KJY917533 KTU917532:KTU917533 LDQ917532:LDQ917533 LNM917532:LNM917533 LXI917532:LXI917533 MHE917532:MHE917533 MRA917532:MRA917533 NAW917532:NAW917533 NKS917532:NKS917533 NUO917532:NUO917533 OEK917532:OEK917533 OOG917532:OOG917533 OYC917532:OYC917533 PHY917532:PHY917533 PRU917532:PRU917533 QBQ917532:QBQ917533 QLM917532:QLM917533 QVI917532:QVI917533 RFE917532:RFE917533 RPA917532:RPA917533 RYW917532:RYW917533 SIS917532:SIS917533 SSO917532:SSO917533 TCK917532:TCK917533 TMG917532:TMG917533 TWC917532:TWC917533 UFY917532:UFY917533 UPU917532:UPU917533 UZQ917532:UZQ917533 VJM917532:VJM917533 VTI917532:VTI917533 WDE917532:WDE917533 WNA917532:WNA917533 WWW917532:WWW917533 AO983068:AO983069 KK983068:KK983069 UG983068:UG983069 AEC983068:AEC983069 ANY983068:ANY983069 AXU983068:AXU983069 BHQ983068:BHQ983069 BRM983068:BRM983069 CBI983068:CBI983069 CLE983068:CLE983069 CVA983068:CVA983069 DEW983068:DEW983069 DOS983068:DOS983069 DYO983068:DYO983069 EIK983068:EIK983069 ESG983068:ESG983069 FCC983068:FCC983069 FLY983068:FLY983069 FVU983068:FVU983069 GFQ983068:GFQ983069 GPM983068:GPM983069 GZI983068:GZI983069 HJE983068:HJE983069 HTA983068:HTA983069 ICW983068:ICW983069 IMS983068:IMS983069 IWO983068:IWO983069 JGK983068:JGK983069 JQG983068:JQG983069 KAC983068:KAC983069 KJY983068:KJY983069 KTU983068:KTU983069 LDQ983068:LDQ983069 LNM983068:LNM983069 LXI983068:LXI983069 MHE983068:MHE983069 MRA983068:MRA983069 NAW983068:NAW983069 NKS983068:NKS983069 NUO983068:NUO983069 OEK983068:OEK983069 OOG983068:OOG983069 OYC983068:OYC983069 PHY983068:PHY983069 PRU983068:PRU983069 QBQ983068:QBQ983069 QLM983068:QLM983069 QVI983068:QVI983069 RFE983068:RFE983069 RPA983068:RPA983069 RYW983068:RYW983069 SIS983068:SIS983069 SSO983068:SSO983069 TCK983068:TCK983069 TMG983068:TMG983069 TWC983068:TWC983069 UFY983068:UFY983069 UPU983068:UPU983069 UZQ983068:UZQ983069 VJM983068:VJM983069 VTI983068:VTI983069 WDE983068:WDE983069 WNA983068:WNA983069 WWS34:WWS36 WMW34:WMW36 WDA34:WDA36 VTE34:VTE36 VJI34:VJI36 UZM34:UZM36 UPQ34:UPQ36 UFU34:UFU36 TVY34:TVY36 TMC34:TMC36 TCG34:TCG36 SSK34:SSK36 SIO34:SIO36 RYS34:RYS36 ROW34:ROW36 RFA34:RFA36 QVE34:QVE36 QLI34:QLI36 QBM34:QBM36 PRQ34:PRQ36 PHU34:PHU36 OXY34:OXY36 OOC34:OOC36 OEG34:OEG36 NUK34:NUK36 NKO34:NKO36 NAS34:NAS36 MQW34:MQW36 MHA34:MHA36 LXE34:LXE36 LNI34:LNI36 LDM34:LDM36 KTQ34:KTQ36 KJU34:KJU36 JZY34:JZY36 JQC34:JQC36 JGG34:JGG36 IWK34:IWK36 IMO34:IMO36 ICS34:ICS36 HSW34:HSW36 HJA34:HJA36 GZE34:GZE36 GPI34:GPI36 GFM34:GFM36 FVQ34:FVQ36 FLU34:FLU36 FBY34:FBY36 ESC34:ESC36 EIG34:EIG36 DYK34:DYK36 DOO34:DOO36 DES34:DES36 CUW34:CUW36 CLA34:CLA36 CBE34:CBE36 BRI34:BRI36 BHM34:BHM36 AXQ34:AXQ36 ANU34:ANU36 ADY34:ADY36 UC34:UC36 KG34:KG36 X37 X39 BE41:BE42 AK41:AK43 AX43 BF43 BM43 AQ43</xm:sqref>
        </x14:dataValidation>
        <x14:dataValidation type="whole" imeMode="halfAlpha" operator="greaterThanOrEqual" allowBlank="1" showInputMessage="1" showErrorMessage="1" error="半角数字で入力してください" xr:uid="{EBEBC2E5-962B-4031-9A42-C0C05D2C4562}">
          <x14:formula1>
            <xm:f>0</xm:f>
          </x14:formula1>
          <xm:sqref>WWY983089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Y131085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Y196621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Y262157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Y327693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Y393229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Y458765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Y524301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Y589837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Y655373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Y720909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Y786445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Y851981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Y917517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Y983053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WWG983053 VJO983089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TCM983089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BR65549 LN65549 VJ65549 AFF65549 APB65549 AYX65549 BIT65549 BSP65549 CCL65549 CMH65549 CWD65549 DFZ65549 DPV65549 DZR65549 EJN65549 ETJ65549 FDF65549 FNB65549 FWX65549 GGT65549 GQP65549 HAL65549 HKH65549 HUD65549 IDZ65549 INV65549 IXR65549 JHN65549 JRJ65549 KBF65549 KLB65549 KUX65549 LET65549 LOP65549 LYL65549 MIH65549 MSD65549 NBZ65549 NLV65549 NVR65549 OFN65549 OPJ65549 OZF65549 PJB65549 PSX65549 QCT65549 QMP65549 QWL65549 RGH65549 RQD65549 RZZ65549 SJV65549 STR65549 TDN65549 TNJ65549 TXF65549 UHB65549 UQX65549 VAT65549 VKP65549 VUL65549 WEH65549 WOD65549 WXZ65549 BR131085 LN131085 VJ131085 AFF131085 APB131085 AYX131085 BIT131085 BSP131085 CCL131085 CMH131085 CWD131085 DFZ131085 DPV131085 DZR131085 EJN131085 ETJ131085 FDF131085 FNB131085 FWX131085 GGT131085 GQP131085 HAL131085 HKH131085 HUD131085 IDZ131085 INV131085 IXR131085 JHN131085 JRJ131085 KBF131085 KLB131085 KUX131085 LET131085 LOP131085 LYL131085 MIH131085 MSD131085 NBZ131085 NLV131085 NVR131085 OFN131085 OPJ131085 OZF131085 PJB131085 PSX131085 QCT131085 QMP131085 QWL131085 RGH131085 RQD131085 RZZ131085 SJV131085 STR131085 TDN131085 TNJ131085 TXF131085 UHB131085 UQX131085 VAT131085 VKP131085 VUL131085 WEH131085 WOD131085 WXZ131085 BR196621 LN196621 VJ196621 AFF196621 APB196621 AYX196621 BIT196621 BSP196621 CCL196621 CMH196621 CWD196621 DFZ196621 DPV196621 DZR196621 EJN196621 ETJ196621 FDF196621 FNB196621 FWX196621 GGT196621 GQP196621 HAL196621 HKH196621 HUD196621 IDZ196621 INV196621 IXR196621 JHN196621 JRJ196621 KBF196621 KLB196621 KUX196621 LET196621 LOP196621 LYL196621 MIH196621 MSD196621 NBZ196621 NLV196621 NVR196621 OFN196621 OPJ196621 OZF196621 PJB196621 PSX196621 QCT196621 QMP196621 QWL196621 RGH196621 RQD196621 RZZ196621 SJV196621 STR196621 TDN196621 TNJ196621 TXF196621 UHB196621 UQX196621 VAT196621 VKP196621 VUL196621 WEH196621 WOD196621 WXZ196621 BR262157 LN262157 VJ262157 AFF262157 APB262157 AYX262157 BIT262157 BSP262157 CCL262157 CMH262157 CWD262157 DFZ262157 DPV262157 DZR262157 EJN262157 ETJ262157 FDF262157 FNB262157 FWX262157 GGT262157 GQP262157 HAL262157 HKH262157 HUD262157 IDZ262157 INV262157 IXR262157 JHN262157 JRJ262157 KBF262157 KLB262157 KUX262157 LET262157 LOP262157 LYL262157 MIH262157 MSD262157 NBZ262157 NLV262157 NVR262157 OFN262157 OPJ262157 OZF262157 PJB262157 PSX262157 QCT262157 QMP262157 QWL262157 RGH262157 RQD262157 RZZ262157 SJV262157 STR262157 TDN262157 TNJ262157 TXF262157 UHB262157 UQX262157 VAT262157 VKP262157 VUL262157 WEH262157 WOD262157 WXZ262157 BR327693 LN327693 VJ327693 AFF327693 APB327693 AYX327693 BIT327693 BSP327693 CCL327693 CMH327693 CWD327693 DFZ327693 DPV327693 DZR327693 EJN327693 ETJ327693 FDF327693 FNB327693 FWX327693 GGT327693 GQP327693 HAL327693 HKH327693 HUD327693 IDZ327693 INV327693 IXR327693 JHN327693 JRJ327693 KBF327693 KLB327693 KUX327693 LET327693 LOP327693 LYL327693 MIH327693 MSD327693 NBZ327693 NLV327693 NVR327693 OFN327693 OPJ327693 OZF327693 PJB327693 PSX327693 QCT327693 QMP327693 QWL327693 RGH327693 RQD327693 RZZ327693 SJV327693 STR327693 TDN327693 TNJ327693 TXF327693 UHB327693 UQX327693 VAT327693 VKP327693 VUL327693 WEH327693 WOD327693 WXZ327693 BR393229 LN393229 VJ393229 AFF393229 APB393229 AYX393229 BIT393229 BSP393229 CCL393229 CMH393229 CWD393229 DFZ393229 DPV393229 DZR393229 EJN393229 ETJ393229 FDF393229 FNB393229 FWX393229 GGT393229 GQP393229 HAL393229 HKH393229 HUD393229 IDZ393229 INV393229 IXR393229 JHN393229 JRJ393229 KBF393229 KLB393229 KUX393229 LET393229 LOP393229 LYL393229 MIH393229 MSD393229 NBZ393229 NLV393229 NVR393229 OFN393229 OPJ393229 OZF393229 PJB393229 PSX393229 QCT393229 QMP393229 QWL393229 RGH393229 RQD393229 RZZ393229 SJV393229 STR393229 TDN393229 TNJ393229 TXF393229 UHB393229 UQX393229 VAT393229 VKP393229 VUL393229 WEH393229 WOD393229 WXZ393229 BR458765 LN458765 VJ458765 AFF458765 APB458765 AYX458765 BIT458765 BSP458765 CCL458765 CMH458765 CWD458765 DFZ458765 DPV458765 DZR458765 EJN458765 ETJ458765 FDF458765 FNB458765 FWX458765 GGT458765 GQP458765 HAL458765 HKH458765 HUD458765 IDZ458765 INV458765 IXR458765 JHN458765 JRJ458765 KBF458765 KLB458765 KUX458765 LET458765 LOP458765 LYL458765 MIH458765 MSD458765 NBZ458765 NLV458765 NVR458765 OFN458765 OPJ458765 OZF458765 PJB458765 PSX458765 QCT458765 QMP458765 QWL458765 RGH458765 RQD458765 RZZ458765 SJV458765 STR458765 TDN458765 TNJ458765 TXF458765 UHB458765 UQX458765 VAT458765 VKP458765 VUL458765 WEH458765 WOD458765 WXZ458765 BR524301 LN524301 VJ524301 AFF524301 APB524301 AYX524301 BIT524301 BSP524301 CCL524301 CMH524301 CWD524301 DFZ524301 DPV524301 DZR524301 EJN524301 ETJ524301 FDF524301 FNB524301 FWX524301 GGT524301 GQP524301 HAL524301 HKH524301 HUD524301 IDZ524301 INV524301 IXR524301 JHN524301 JRJ524301 KBF524301 KLB524301 KUX524301 LET524301 LOP524301 LYL524301 MIH524301 MSD524301 NBZ524301 NLV524301 NVR524301 OFN524301 OPJ524301 OZF524301 PJB524301 PSX524301 QCT524301 QMP524301 QWL524301 RGH524301 RQD524301 RZZ524301 SJV524301 STR524301 TDN524301 TNJ524301 TXF524301 UHB524301 UQX524301 VAT524301 VKP524301 VUL524301 WEH524301 WOD524301 WXZ524301 BR589837 LN589837 VJ589837 AFF589837 APB589837 AYX589837 BIT589837 BSP589837 CCL589837 CMH589837 CWD589837 DFZ589837 DPV589837 DZR589837 EJN589837 ETJ589837 FDF589837 FNB589837 FWX589837 GGT589837 GQP589837 HAL589837 HKH589837 HUD589837 IDZ589837 INV589837 IXR589837 JHN589837 JRJ589837 KBF589837 KLB589837 KUX589837 LET589837 LOP589837 LYL589837 MIH589837 MSD589837 NBZ589837 NLV589837 NVR589837 OFN589837 OPJ589837 OZF589837 PJB589837 PSX589837 QCT589837 QMP589837 QWL589837 RGH589837 RQD589837 RZZ589837 SJV589837 STR589837 TDN589837 TNJ589837 TXF589837 UHB589837 UQX589837 VAT589837 VKP589837 VUL589837 WEH589837 WOD589837 WXZ589837 BR655373 LN655373 VJ655373 AFF655373 APB655373 AYX655373 BIT655373 BSP655373 CCL655373 CMH655373 CWD655373 DFZ655373 DPV655373 DZR655373 EJN655373 ETJ655373 FDF655373 FNB655373 FWX655373 GGT655373 GQP655373 HAL655373 HKH655373 HUD655373 IDZ655373 INV655373 IXR655373 JHN655373 JRJ655373 KBF655373 KLB655373 KUX655373 LET655373 LOP655373 LYL655373 MIH655373 MSD655373 NBZ655373 NLV655373 NVR655373 OFN655373 OPJ655373 OZF655373 PJB655373 PSX655373 QCT655373 QMP655373 QWL655373 RGH655373 RQD655373 RZZ655373 SJV655373 STR655373 TDN655373 TNJ655373 TXF655373 UHB655373 UQX655373 VAT655373 VKP655373 VUL655373 WEH655373 WOD655373 WXZ655373 BR720909 LN720909 VJ720909 AFF720909 APB720909 AYX720909 BIT720909 BSP720909 CCL720909 CMH720909 CWD720909 DFZ720909 DPV720909 DZR720909 EJN720909 ETJ720909 FDF720909 FNB720909 FWX720909 GGT720909 GQP720909 HAL720909 HKH720909 HUD720909 IDZ720909 INV720909 IXR720909 JHN720909 JRJ720909 KBF720909 KLB720909 KUX720909 LET720909 LOP720909 LYL720909 MIH720909 MSD720909 NBZ720909 NLV720909 NVR720909 OFN720909 OPJ720909 OZF720909 PJB720909 PSX720909 QCT720909 QMP720909 QWL720909 RGH720909 RQD720909 RZZ720909 SJV720909 STR720909 TDN720909 TNJ720909 TXF720909 UHB720909 UQX720909 VAT720909 VKP720909 VUL720909 WEH720909 WOD720909 WXZ720909 BR786445 LN786445 VJ786445 AFF786445 APB786445 AYX786445 BIT786445 BSP786445 CCL786445 CMH786445 CWD786445 DFZ786445 DPV786445 DZR786445 EJN786445 ETJ786445 FDF786445 FNB786445 FWX786445 GGT786445 GQP786445 HAL786445 HKH786445 HUD786445 IDZ786445 INV786445 IXR786445 JHN786445 JRJ786445 KBF786445 KLB786445 KUX786445 LET786445 LOP786445 LYL786445 MIH786445 MSD786445 NBZ786445 NLV786445 NVR786445 OFN786445 OPJ786445 OZF786445 PJB786445 PSX786445 QCT786445 QMP786445 QWL786445 RGH786445 RQD786445 RZZ786445 SJV786445 STR786445 TDN786445 TNJ786445 TXF786445 UHB786445 UQX786445 VAT786445 VKP786445 VUL786445 WEH786445 WOD786445 WXZ786445 BR851981 LN851981 VJ851981 AFF851981 APB851981 AYX851981 BIT851981 BSP851981 CCL851981 CMH851981 CWD851981 DFZ851981 DPV851981 DZR851981 EJN851981 ETJ851981 FDF851981 FNB851981 FWX851981 GGT851981 GQP851981 HAL851981 HKH851981 HUD851981 IDZ851981 INV851981 IXR851981 JHN851981 JRJ851981 KBF851981 KLB851981 KUX851981 LET851981 LOP851981 LYL851981 MIH851981 MSD851981 NBZ851981 NLV851981 NVR851981 OFN851981 OPJ851981 OZF851981 PJB851981 PSX851981 QCT851981 QMP851981 QWL851981 RGH851981 RQD851981 RZZ851981 SJV851981 STR851981 TDN851981 TNJ851981 TXF851981 UHB851981 UQX851981 VAT851981 VKP851981 VUL851981 WEH851981 WOD851981 WXZ851981 BR917517 LN917517 VJ917517 AFF917517 APB917517 AYX917517 BIT917517 BSP917517 CCL917517 CMH917517 CWD917517 DFZ917517 DPV917517 DZR917517 EJN917517 ETJ917517 FDF917517 FNB917517 FWX917517 GGT917517 GQP917517 HAL917517 HKH917517 HUD917517 IDZ917517 INV917517 IXR917517 JHN917517 JRJ917517 KBF917517 KLB917517 KUX917517 LET917517 LOP917517 LYL917517 MIH917517 MSD917517 NBZ917517 NLV917517 NVR917517 OFN917517 OPJ917517 OZF917517 PJB917517 PSX917517 QCT917517 QMP917517 QWL917517 RGH917517 RQD917517 RZZ917517 SJV917517 STR917517 TDN917517 TNJ917517 TXF917517 UHB917517 UQX917517 VAT917517 VKP917517 VUL917517 WEH917517 WOD917517 WXZ917517 BR983053 LN983053 VJ983053 AFF983053 APB983053 AYX983053 BIT983053 BSP983053 CCL983053 CMH983053 CWD983053 DFZ983053 DPV983053 DZR983053 EJN983053 ETJ983053 FDF983053 FNB983053 FWX983053 GGT983053 GQP983053 HAL983053 HKH983053 HUD983053 IDZ983053 INV983053 IXR983053 JHN983053 JRJ983053 KBF983053 KLB983053 KUX983053 LET983053 LOP983053 LYL983053 MIH983053 MSD983053 NBZ983053 NLV983053 NVR983053 OFN983053 OPJ983053 OZF983053 PJB983053 PSX983053 QCT983053 QMP983053 QWL983053 RGH983053 RQD983053 RZZ983053 SJV983053 STR983053 TDN983053 TNJ983053 TXF983053 UHB983053 UQX983053 VAT983053 VKP983053 VUL983053 WEH983053 WOD983053 WXZ983053 VTK983089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WDG983089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WNC983089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AG65549 KC65549 TY65549 ADU65549 ANQ65549 AXM65549 BHI65549 BRE65549 CBA65549 CKW65549 CUS65549 DEO65549 DOK65549 DYG65549 EIC65549 ERY65549 FBU65549 FLQ65549 FVM65549 GFI65549 GPE65549 GZA65549 HIW65549 HSS65549 ICO65549 IMK65549 IWG65549 JGC65549 JPY65549 JZU65549 KJQ65549 KTM65549 LDI65549 LNE65549 LXA65549 MGW65549 MQS65549 NAO65549 NKK65549 NUG65549 OEC65549 ONY65549 OXU65549 PHQ65549 PRM65549 QBI65549 QLE65549 QVA65549 REW65549 ROS65549 RYO65549 SIK65549 SSG65549 TCC65549 TLY65549 TVU65549 UFQ65549 UPM65549 UZI65549 VJE65549 VTA65549 WCW65549 WMS65549 WWO65549 AG131085 KC131085 TY131085 ADU131085 ANQ131085 AXM131085 BHI131085 BRE131085 CBA131085 CKW131085 CUS131085 DEO131085 DOK131085 DYG131085 EIC131085 ERY131085 FBU131085 FLQ131085 FVM131085 GFI131085 GPE131085 GZA131085 HIW131085 HSS131085 ICO131085 IMK131085 IWG131085 JGC131085 JPY131085 JZU131085 KJQ131085 KTM131085 LDI131085 LNE131085 LXA131085 MGW131085 MQS131085 NAO131085 NKK131085 NUG131085 OEC131085 ONY131085 OXU131085 PHQ131085 PRM131085 QBI131085 QLE131085 QVA131085 REW131085 ROS131085 RYO131085 SIK131085 SSG131085 TCC131085 TLY131085 TVU131085 UFQ131085 UPM131085 UZI131085 VJE131085 VTA131085 WCW131085 WMS131085 WWO131085 AG196621 KC196621 TY196621 ADU196621 ANQ196621 AXM196621 BHI196621 BRE196621 CBA196621 CKW196621 CUS196621 DEO196621 DOK196621 DYG196621 EIC196621 ERY196621 FBU196621 FLQ196621 FVM196621 GFI196621 GPE196621 GZA196621 HIW196621 HSS196621 ICO196621 IMK196621 IWG196621 JGC196621 JPY196621 JZU196621 KJQ196621 KTM196621 LDI196621 LNE196621 LXA196621 MGW196621 MQS196621 NAO196621 NKK196621 NUG196621 OEC196621 ONY196621 OXU196621 PHQ196621 PRM196621 QBI196621 QLE196621 QVA196621 REW196621 ROS196621 RYO196621 SIK196621 SSG196621 TCC196621 TLY196621 TVU196621 UFQ196621 UPM196621 UZI196621 VJE196621 VTA196621 WCW196621 WMS196621 WWO196621 AG262157 KC262157 TY262157 ADU262157 ANQ262157 AXM262157 BHI262157 BRE262157 CBA262157 CKW262157 CUS262157 DEO262157 DOK262157 DYG262157 EIC262157 ERY262157 FBU262157 FLQ262157 FVM262157 GFI262157 GPE262157 GZA262157 HIW262157 HSS262157 ICO262157 IMK262157 IWG262157 JGC262157 JPY262157 JZU262157 KJQ262157 KTM262157 LDI262157 LNE262157 LXA262157 MGW262157 MQS262157 NAO262157 NKK262157 NUG262157 OEC262157 ONY262157 OXU262157 PHQ262157 PRM262157 QBI262157 QLE262157 QVA262157 REW262157 ROS262157 RYO262157 SIK262157 SSG262157 TCC262157 TLY262157 TVU262157 UFQ262157 UPM262157 UZI262157 VJE262157 VTA262157 WCW262157 WMS262157 WWO262157 AG327693 KC327693 TY327693 ADU327693 ANQ327693 AXM327693 BHI327693 BRE327693 CBA327693 CKW327693 CUS327693 DEO327693 DOK327693 DYG327693 EIC327693 ERY327693 FBU327693 FLQ327693 FVM327693 GFI327693 GPE327693 GZA327693 HIW327693 HSS327693 ICO327693 IMK327693 IWG327693 JGC327693 JPY327693 JZU327693 KJQ327693 KTM327693 LDI327693 LNE327693 LXA327693 MGW327693 MQS327693 NAO327693 NKK327693 NUG327693 OEC327693 ONY327693 OXU327693 PHQ327693 PRM327693 QBI327693 QLE327693 QVA327693 REW327693 ROS327693 RYO327693 SIK327693 SSG327693 TCC327693 TLY327693 TVU327693 UFQ327693 UPM327693 UZI327693 VJE327693 VTA327693 WCW327693 WMS327693 WWO327693 AG393229 KC393229 TY393229 ADU393229 ANQ393229 AXM393229 BHI393229 BRE393229 CBA393229 CKW393229 CUS393229 DEO393229 DOK393229 DYG393229 EIC393229 ERY393229 FBU393229 FLQ393229 FVM393229 GFI393229 GPE393229 GZA393229 HIW393229 HSS393229 ICO393229 IMK393229 IWG393229 JGC393229 JPY393229 JZU393229 KJQ393229 KTM393229 LDI393229 LNE393229 LXA393229 MGW393229 MQS393229 NAO393229 NKK393229 NUG393229 OEC393229 ONY393229 OXU393229 PHQ393229 PRM393229 QBI393229 QLE393229 QVA393229 REW393229 ROS393229 RYO393229 SIK393229 SSG393229 TCC393229 TLY393229 TVU393229 UFQ393229 UPM393229 UZI393229 VJE393229 VTA393229 WCW393229 WMS393229 WWO393229 AG458765 KC458765 TY458765 ADU458765 ANQ458765 AXM458765 BHI458765 BRE458765 CBA458765 CKW458765 CUS458765 DEO458765 DOK458765 DYG458765 EIC458765 ERY458765 FBU458765 FLQ458765 FVM458765 GFI458765 GPE458765 GZA458765 HIW458765 HSS458765 ICO458765 IMK458765 IWG458765 JGC458765 JPY458765 JZU458765 KJQ458765 KTM458765 LDI458765 LNE458765 LXA458765 MGW458765 MQS458765 NAO458765 NKK458765 NUG458765 OEC458765 ONY458765 OXU458765 PHQ458765 PRM458765 QBI458765 QLE458765 QVA458765 REW458765 ROS458765 RYO458765 SIK458765 SSG458765 TCC458765 TLY458765 TVU458765 UFQ458765 UPM458765 UZI458765 VJE458765 VTA458765 WCW458765 WMS458765 WWO458765 AG524301 KC524301 TY524301 ADU524301 ANQ524301 AXM524301 BHI524301 BRE524301 CBA524301 CKW524301 CUS524301 DEO524301 DOK524301 DYG524301 EIC524301 ERY524301 FBU524301 FLQ524301 FVM524301 GFI524301 GPE524301 GZA524301 HIW524301 HSS524301 ICO524301 IMK524301 IWG524301 JGC524301 JPY524301 JZU524301 KJQ524301 KTM524301 LDI524301 LNE524301 LXA524301 MGW524301 MQS524301 NAO524301 NKK524301 NUG524301 OEC524301 ONY524301 OXU524301 PHQ524301 PRM524301 QBI524301 QLE524301 QVA524301 REW524301 ROS524301 RYO524301 SIK524301 SSG524301 TCC524301 TLY524301 TVU524301 UFQ524301 UPM524301 UZI524301 VJE524301 VTA524301 WCW524301 WMS524301 WWO524301 AG589837 KC589837 TY589837 ADU589837 ANQ589837 AXM589837 BHI589837 BRE589837 CBA589837 CKW589837 CUS589837 DEO589837 DOK589837 DYG589837 EIC589837 ERY589837 FBU589837 FLQ589837 FVM589837 GFI589837 GPE589837 GZA589837 HIW589837 HSS589837 ICO589837 IMK589837 IWG589837 JGC589837 JPY589837 JZU589837 KJQ589837 KTM589837 LDI589837 LNE589837 LXA589837 MGW589837 MQS589837 NAO589837 NKK589837 NUG589837 OEC589837 ONY589837 OXU589837 PHQ589837 PRM589837 QBI589837 QLE589837 QVA589837 REW589837 ROS589837 RYO589837 SIK589837 SSG589837 TCC589837 TLY589837 TVU589837 UFQ589837 UPM589837 UZI589837 VJE589837 VTA589837 WCW589837 WMS589837 WWO589837 AG655373 KC655373 TY655373 ADU655373 ANQ655373 AXM655373 BHI655373 BRE655373 CBA655373 CKW655373 CUS655373 DEO655373 DOK655373 DYG655373 EIC655373 ERY655373 FBU655373 FLQ655373 FVM655373 GFI655373 GPE655373 GZA655373 HIW655373 HSS655373 ICO655373 IMK655373 IWG655373 JGC655373 JPY655373 JZU655373 KJQ655373 KTM655373 LDI655373 LNE655373 LXA655373 MGW655373 MQS655373 NAO655373 NKK655373 NUG655373 OEC655373 ONY655373 OXU655373 PHQ655373 PRM655373 QBI655373 QLE655373 QVA655373 REW655373 ROS655373 RYO655373 SIK655373 SSG655373 TCC655373 TLY655373 TVU655373 UFQ655373 UPM655373 UZI655373 VJE655373 VTA655373 WCW655373 WMS655373 WWO655373 AG720909 KC720909 TY720909 ADU720909 ANQ720909 AXM720909 BHI720909 BRE720909 CBA720909 CKW720909 CUS720909 DEO720909 DOK720909 DYG720909 EIC720909 ERY720909 FBU720909 FLQ720909 FVM720909 GFI720909 GPE720909 GZA720909 HIW720909 HSS720909 ICO720909 IMK720909 IWG720909 JGC720909 JPY720909 JZU720909 KJQ720909 KTM720909 LDI720909 LNE720909 LXA720909 MGW720909 MQS720909 NAO720909 NKK720909 NUG720909 OEC720909 ONY720909 OXU720909 PHQ720909 PRM720909 QBI720909 QLE720909 QVA720909 REW720909 ROS720909 RYO720909 SIK720909 SSG720909 TCC720909 TLY720909 TVU720909 UFQ720909 UPM720909 UZI720909 VJE720909 VTA720909 WCW720909 WMS720909 WWO720909 AG786445 KC786445 TY786445 ADU786445 ANQ786445 AXM786445 BHI786445 BRE786445 CBA786445 CKW786445 CUS786445 DEO786445 DOK786445 DYG786445 EIC786445 ERY786445 FBU786445 FLQ786445 FVM786445 GFI786445 GPE786445 GZA786445 HIW786445 HSS786445 ICO786445 IMK786445 IWG786445 JGC786445 JPY786445 JZU786445 KJQ786445 KTM786445 LDI786445 LNE786445 LXA786445 MGW786445 MQS786445 NAO786445 NKK786445 NUG786445 OEC786445 ONY786445 OXU786445 PHQ786445 PRM786445 QBI786445 QLE786445 QVA786445 REW786445 ROS786445 RYO786445 SIK786445 SSG786445 TCC786445 TLY786445 TVU786445 UFQ786445 UPM786445 UZI786445 VJE786445 VTA786445 WCW786445 WMS786445 WWO786445 AG851981 KC851981 TY851981 ADU851981 ANQ851981 AXM851981 BHI851981 BRE851981 CBA851981 CKW851981 CUS851981 DEO851981 DOK851981 DYG851981 EIC851981 ERY851981 FBU851981 FLQ851981 FVM851981 GFI851981 GPE851981 GZA851981 HIW851981 HSS851981 ICO851981 IMK851981 IWG851981 JGC851981 JPY851981 JZU851981 KJQ851981 KTM851981 LDI851981 LNE851981 LXA851981 MGW851981 MQS851981 NAO851981 NKK851981 NUG851981 OEC851981 ONY851981 OXU851981 PHQ851981 PRM851981 QBI851981 QLE851981 QVA851981 REW851981 ROS851981 RYO851981 SIK851981 SSG851981 TCC851981 TLY851981 TVU851981 UFQ851981 UPM851981 UZI851981 VJE851981 VTA851981 WCW851981 WMS851981 WWO851981 AG917517 KC917517 TY917517 ADU917517 ANQ917517 AXM917517 BHI917517 BRE917517 CBA917517 CKW917517 CUS917517 DEO917517 DOK917517 DYG917517 EIC917517 ERY917517 FBU917517 FLQ917517 FVM917517 GFI917517 GPE917517 GZA917517 HIW917517 HSS917517 ICO917517 IMK917517 IWG917517 JGC917517 JPY917517 JZU917517 KJQ917517 KTM917517 LDI917517 LNE917517 LXA917517 MGW917517 MQS917517 NAO917517 NKK917517 NUG917517 OEC917517 ONY917517 OXU917517 PHQ917517 PRM917517 QBI917517 QLE917517 QVA917517 REW917517 ROS917517 RYO917517 SIK917517 SSG917517 TCC917517 TLY917517 TVU917517 UFQ917517 UPM917517 UZI917517 VJE917517 VTA917517 WCW917517 WMS917517 WWO917517 AG983053 KC983053 TY983053 ADU983053 ANQ983053 AXM983053 BHI983053 BRE983053 CBA983053 CKW983053 CUS983053 DEO983053 DOK983053 DYG983053 EIC983053 ERY983053 FBU983053 FLQ983053 FVM983053 GFI983053 GPE983053 GZA983053 HIW983053 HSS983053 ICO983053 IMK983053 IWG983053 JGC983053 JPY983053 JZU983053 KJQ983053 KTM983053 LDI983053 LNE983053 LXA983053 MGW983053 MQS983053 NAO983053 NKK983053 NUG983053 OEC983053 ONY983053 OXU983053 PHQ983053 PRM983053 QBI983053 QLE983053 QVA983053 REW983053 ROS983053 RYO983053 SIK983053 SSG983053 TCC983053 TLY983053 TVU983053 UFQ983053 UPM983053 UZI983053 VJE983053 VTA983053 WCW983053 WMS983053 WWO983053 TMI983089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BT65549 LP65549 VL65549 AFH65549 APD65549 AYZ65549 BIV65549 BSR65549 CCN65549 CMJ65549 CWF65549 DGB65549 DPX65549 DZT65549 EJP65549 ETL65549 FDH65549 FND65549 FWZ65549 GGV65549 GQR65549 HAN65549 HKJ65549 HUF65549 IEB65549 INX65549 IXT65549 JHP65549 JRL65549 KBH65549 KLD65549 KUZ65549 LEV65549 LOR65549 LYN65549 MIJ65549 MSF65549 NCB65549 NLX65549 NVT65549 OFP65549 OPL65549 OZH65549 PJD65549 PSZ65549 QCV65549 QMR65549 QWN65549 RGJ65549 RQF65549 SAB65549 SJX65549 STT65549 TDP65549 TNL65549 TXH65549 UHD65549 UQZ65549 VAV65549 VKR65549 VUN65549 WEJ65549 WOF65549 WYB65549 BT131085 LP131085 VL131085 AFH131085 APD131085 AYZ131085 BIV131085 BSR131085 CCN131085 CMJ131085 CWF131085 DGB131085 DPX131085 DZT131085 EJP131085 ETL131085 FDH131085 FND131085 FWZ131085 GGV131085 GQR131085 HAN131085 HKJ131085 HUF131085 IEB131085 INX131085 IXT131085 JHP131085 JRL131085 KBH131085 KLD131085 KUZ131085 LEV131085 LOR131085 LYN131085 MIJ131085 MSF131085 NCB131085 NLX131085 NVT131085 OFP131085 OPL131085 OZH131085 PJD131085 PSZ131085 QCV131085 QMR131085 QWN131085 RGJ131085 RQF131085 SAB131085 SJX131085 STT131085 TDP131085 TNL131085 TXH131085 UHD131085 UQZ131085 VAV131085 VKR131085 VUN131085 WEJ131085 WOF131085 WYB131085 BT196621 LP196621 VL196621 AFH196621 APD196621 AYZ196621 BIV196621 BSR196621 CCN196621 CMJ196621 CWF196621 DGB196621 DPX196621 DZT196621 EJP196621 ETL196621 FDH196621 FND196621 FWZ196621 GGV196621 GQR196621 HAN196621 HKJ196621 HUF196621 IEB196621 INX196621 IXT196621 JHP196621 JRL196621 KBH196621 KLD196621 KUZ196621 LEV196621 LOR196621 LYN196621 MIJ196621 MSF196621 NCB196621 NLX196621 NVT196621 OFP196621 OPL196621 OZH196621 PJD196621 PSZ196621 QCV196621 QMR196621 QWN196621 RGJ196621 RQF196621 SAB196621 SJX196621 STT196621 TDP196621 TNL196621 TXH196621 UHD196621 UQZ196621 VAV196621 VKR196621 VUN196621 WEJ196621 WOF196621 WYB196621 BT262157 LP262157 VL262157 AFH262157 APD262157 AYZ262157 BIV262157 BSR262157 CCN262157 CMJ262157 CWF262157 DGB262157 DPX262157 DZT262157 EJP262157 ETL262157 FDH262157 FND262157 FWZ262157 GGV262157 GQR262157 HAN262157 HKJ262157 HUF262157 IEB262157 INX262157 IXT262157 JHP262157 JRL262157 KBH262157 KLD262157 KUZ262157 LEV262157 LOR262157 LYN262157 MIJ262157 MSF262157 NCB262157 NLX262157 NVT262157 OFP262157 OPL262157 OZH262157 PJD262157 PSZ262157 QCV262157 QMR262157 QWN262157 RGJ262157 RQF262157 SAB262157 SJX262157 STT262157 TDP262157 TNL262157 TXH262157 UHD262157 UQZ262157 VAV262157 VKR262157 VUN262157 WEJ262157 WOF262157 WYB262157 BT327693 LP327693 VL327693 AFH327693 APD327693 AYZ327693 BIV327693 BSR327693 CCN327693 CMJ327693 CWF327693 DGB327693 DPX327693 DZT327693 EJP327693 ETL327693 FDH327693 FND327693 FWZ327693 GGV327693 GQR327693 HAN327693 HKJ327693 HUF327693 IEB327693 INX327693 IXT327693 JHP327693 JRL327693 KBH327693 KLD327693 KUZ327693 LEV327693 LOR327693 LYN327693 MIJ327693 MSF327693 NCB327693 NLX327693 NVT327693 OFP327693 OPL327693 OZH327693 PJD327693 PSZ327693 QCV327693 QMR327693 QWN327693 RGJ327693 RQF327693 SAB327693 SJX327693 STT327693 TDP327693 TNL327693 TXH327693 UHD327693 UQZ327693 VAV327693 VKR327693 VUN327693 WEJ327693 WOF327693 WYB327693 BT393229 LP393229 VL393229 AFH393229 APD393229 AYZ393229 BIV393229 BSR393229 CCN393229 CMJ393229 CWF393229 DGB393229 DPX393229 DZT393229 EJP393229 ETL393229 FDH393229 FND393229 FWZ393229 GGV393229 GQR393229 HAN393229 HKJ393229 HUF393229 IEB393229 INX393229 IXT393229 JHP393229 JRL393229 KBH393229 KLD393229 KUZ393229 LEV393229 LOR393229 LYN393229 MIJ393229 MSF393229 NCB393229 NLX393229 NVT393229 OFP393229 OPL393229 OZH393229 PJD393229 PSZ393229 QCV393229 QMR393229 QWN393229 RGJ393229 RQF393229 SAB393229 SJX393229 STT393229 TDP393229 TNL393229 TXH393229 UHD393229 UQZ393229 VAV393229 VKR393229 VUN393229 WEJ393229 WOF393229 WYB393229 BT458765 LP458765 VL458765 AFH458765 APD458765 AYZ458765 BIV458765 BSR458765 CCN458765 CMJ458765 CWF458765 DGB458765 DPX458765 DZT458765 EJP458765 ETL458765 FDH458765 FND458765 FWZ458765 GGV458765 GQR458765 HAN458765 HKJ458765 HUF458765 IEB458765 INX458765 IXT458765 JHP458765 JRL458765 KBH458765 KLD458765 KUZ458765 LEV458765 LOR458765 LYN458765 MIJ458765 MSF458765 NCB458765 NLX458765 NVT458765 OFP458765 OPL458765 OZH458765 PJD458765 PSZ458765 QCV458765 QMR458765 QWN458765 RGJ458765 RQF458765 SAB458765 SJX458765 STT458765 TDP458765 TNL458765 TXH458765 UHD458765 UQZ458765 VAV458765 VKR458765 VUN458765 WEJ458765 WOF458765 WYB458765 BT524301 LP524301 VL524301 AFH524301 APD524301 AYZ524301 BIV524301 BSR524301 CCN524301 CMJ524301 CWF524301 DGB524301 DPX524301 DZT524301 EJP524301 ETL524301 FDH524301 FND524301 FWZ524301 GGV524301 GQR524301 HAN524301 HKJ524301 HUF524301 IEB524301 INX524301 IXT524301 JHP524301 JRL524301 KBH524301 KLD524301 KUZ524301 LEV524301 LOR524301 LYN524301 MIJ524301 MSF524301 NCB524301 NLX524301 NVT524301 OFP524301 OPL524301 OZH524301 PJD524301 PSZ524301 QCV524301 QMR524301 QWN524301 RGJ524301 RQF524301 SAB524301 SJX524301 STT524301 TDP524301 TNL524301 TXH524301 UHD524301 UQZ524301 VAV524301 VKR524301 VUN524301 WEJ524301 WOF524301 WYB524301 BT589837 LP589837 VL589837 AFH589837 APD589837 AYZ589837 BIV589837 BSR589837 CCN589837 CMJ589837 CWF589837 DGB589837 DPX589837 DZT589837 EJP589837 ETL589837 FDH589837 FND589837 FWZ589837 GGV589837 GQR589837 HAN589837 HKJ589837 HUF589837 IEB589837 INX589837 IXT589837 JHP589837 JRL589837 KBH589837 KLD589837 KUZ589837 LEV589837 LOR589837 LYN589837 MIJ589837 MSF589837 NCB589837 NLX589837 NVT589837 OFP589837 OPL589837 OZH589837 PJD589837 PSZ589837 QCV589837 QMR589837 QWN589837 RGJ589837 RQF589837 SAB589837 SJX589837 STT589837 TDP589837 TNL589837 TXH589837 UHD589837 UQZ589837 VAV589837 VKR589837 VUN589837 WEJ589837 WOF589837 WYB589837 BT655373 LP655373 VL655373 AFH655373 APD655373 AYZ655373 BIV655373 BSR655373 CCN655373 CMJ655373 CWF655373 DGB655373 DPX655373 DZT655373 EJP655373 ETL655373 FDH655373 FND655373 FWZ655373 GGV655373 GQR655373 HAN655373 HKJ655373 HUF655373 IEB655373 INX655373 IXT655373 JHP655373 JRL655373 KBH655373 KLD655373 KUZ655373 LEV655373 LOR655373 LYN655373 MIJ655373 MSF655373 NCB655373 NLX655373 NVT655373 OFP655373 OPL655373 OZH655373 PJD655373 PSZ655373 QCV655373 QMR655373 QWN655373 RGJ655373 RQF655373 SAB655373 SJX655373 STT655373 TDP655373 TNL655373 TXH655373 UHD655373 UQZ655373 VAV655373 VKR655373 VUN655373 WEJ655373 WOF655373 WYB655373 BT720909 LP720909 VL720909 AFH720909 APD720909 AYZ720909 BIV720909 BSR720909 CCN720909 CMJ720909 CWF720909 DGB720909 DPX720909 DZT720909 EJP720909 ETL720909 FDH720909 FND720909 FWZ720909 GGV720909 GQR720909 HAN720909 HKJ720909 HUF720909 IEB720909 INX720909 IXT720909 JHP720909 JRL720909 KBH720909 KLD720909 KUZ720909 LEV720909 LOR720909 LYN720909 MIJ720909 MSF720909 NCB720909 NLX720909 NVT720909 OFP720909 OPL720909 OZH720909 PJD720909 PSZ720909 QCV720909 QMR720909 QWN720909 RGJ720909 RQF720909 SAB720909 SJX720909 STT720909 TDP720909 TNL720909 TXH720909 UHD720909 UQZ720909 VAV720909 VKR720909 VUN720909 WEJ720909 WOF720909 WYB720909 BT786445 LP786445 VL786445 AFH786445 APD786445 AYZ786445 BIV786445 BSR786445 CCN786445 CMJ786445 CWF786445 DGB786445 DPX786445 DZT786445 EJP786445 ETL786445 FDH786445 FND786445 FWZ786445 GGV786445 GQR786445 HAN786445 HKJ786445 HUF786445 IEB786445 INX786445 IXT786445 JHP786445 JRL786445 KBH786445 KLD786445 KUZ786445 LEV786445 LOR786445 LYN786445 MIJ786445 MSF786445 NCB786445 NLX786445 NVT786445 OFP786445 OPL786445 OZH786445 PJD786445 PSZ786445 QCV786445 QMR786445 QWN786445 RGJ786445 RQF786445 SAB786445 SJX786445 STT786445 TDP786445 TNL786445 TXH786445 UHD786445 UQZ786445 VAV786445 VKR786445 VUN786445 WEJ786445 WOF786445 WYB786445 BT851981 LP851981 VL851981 AFH851981 APD851981 AYZ851981 BIV851981 BSR851981 CCN851981 CMJ851981 CWF851981 DGB851981 DPX851981 DZT851981 EJP851981 ETL851981 FDH851981 FND851981 FWZ851981 GGV851981 GQR851981 HAN851981 HKJ851981 HUF851981 IEB851981 INX851981 IXT851981 JHP851981 JRL851981 KBH851981 KLD851981 KUZ851981 LEV851981 LOR851981 LYN851981 MIJ851981 MSF851981 NCB851981 NLX851981 NVT851981 OFP851981 OPL851981 OZH851981 PJD851981 PSZ851981 QCV851981 QMR851981 QWN851981 RGJ851981 RQF851981 SAB851981 SJX851981 STT851981 TDP851981 TNL851981 TXH851981 UHD851981 UQZ851981 VAV851981 VKR851981 VUN851981 WEJ851981 WOF851981 WYB851981 BT917517 LP917517 VL917517 AFH917517 APD917517 AYZ917517 BIV917517 BSR917517 CCN917517 CMJ917517 CWF917517 DGB917517 DPX917517 DZT917517 EJP917517 ETL917517 FDH917517 FND917517 FWZ917517 GGV917517 GQR917517 HAN917517 HKJ917517 HUF917517 IEB917517 INX917517 IXT917517 JHP917517 JRL917517 KBH917517 KLD917517 KUZ917517 LEV917517 LOR917517 LYN917517 MIJ917517 MSF917517 NCB917517 NLX917517 NVT917517 OFP917517 OPL917517 OZH917517 PJD917517 PSZ917517 QCV917517 QMR917517 QWN917517 RGJ917517 RQF917517 SAB917517 SJX917517 STT917517 TDP917517 TNL917517 TXH917517 UHD917517 UQZ917517 VAV917517 VKR917517 VUN917517 WEJ917517 WOF917517 WYB917517 BT983053 LP983053 VL983053 AFH983053 APD983053 AYZ983053 BIV983053 BSR983053 CCN983053 CMJ983053 CWF983053 DGB983053 DPX983053 DZT983053 EJP983053 ETL983053 FDH983053 FND983053 FWZ983053 GGV983053 GQR983053 HAN983053 HKJ983053 HUF983053 IEB983053 INX983053 IXT983053 JHP983053 JRL983053 KBH983053 KLD983053 KUZ983053 LEV983053 LOR983053 LYN983053 MIJ983053 MSF983053 NCB983053 NLX983053 NVT983053 OFP983053 OPL983053 OZH983053 PJD983053 PSZ983053 QCV983053 QMR983053 QWN983053 RGJ983053 RQF983053 SAB983053 SJX983053 STT983053 TDP983053 TNL983053 TXH983053 UHD983053 UQZ983053 VAV983053 VKR983053 VUN983053 WEJ983053 WOF983053 WYB983053 TWE983089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BN65549 LJ65549 VF65549 AFB65549 AOX65549 AYT65549 BIP65549 BSL65549 CCH65549 CMD65549 CVZ65549 DFV65549 DPR65549 DZN65549 EJJ65549 ETF65549 FDB65549 FMX65549 FWT65549 GGP65549 GQL65549 HAH65549 HKD65549 HTZ65549 IDV65549 INR65549 IXN65549 JHJ65549 JRF65549 KBB65549 KKX65549 KUT65549 LEP65549 LOL65549 LYH65549 MID65549 MRZ65549 NBV65549 NLR65549 NVN65549 OFJ65549 OPF65549 OZB65549 PIX65549 PST65549 QCP65549 QML65549 QWH65549 RGD65549 RPZ65549 RZV65549 SJR65549 STN65549 TDJ65549 TNF65549 TXB65549 UGX65549 UQT65549 VAP65549 VKL65549 VUH65549 WED65549 WNZ65549 WXV65549 BN131085 LJ131085 VF131085 AFB131085 AOX131085 AYT131085 BIP131085 BSL131085 CCH131085 CMD131085 CVZ131085 DFV131085 DPR131085 DZN131085 EJJ131085 ETF131085 FDB131085 FMX131085 FWT131085 GGP131085 GQL131085 HAH131085 HKD131085 HTZ131085 IDV131085 INR131085 IXN131085 JHJ131085 JRF131085 KBB131085 KKX131085 KUT131085 LEP131085 LOL131085 LYH131085 MID131085 MRZ131085 NBV131085 NLR131085 NVN131085 OFJ131085 OPF131085 OZB131085 PIX131085 PST131085 QCP131085 QML131085 QWH131085 RGD131085 RPZ131085 RZV131085 SJR131085 STN131085 TDJ131085 TNF131085 TXB131085 UGX131085 UQT131085 VAP131085 VKL131085 VUH131085 WED131085 WNZ131085 WXV131085 BN196621 LJ196621 VF196621 AFB196621 AOX196621 AYT196621 BIP196621 BSL196621 CCH196621 CMD196621 CVZ196621 DFV196621 DPR196621 DZN196621 EJJ196621 ETF196621 FDB196621 FMX196621 FWT196621 GGP196621 GQL196621 HAH196621 HKD196621 HTZ196621 IDV196621 INR196621 IXN196621 JHJ196621 JRF196621 KBB196621 KKX196621 KUT196621 LEP196621 LOL196621 LYH196621 MID196621 MRZ196621 NBV196621 NLR196621 NVN196621 OFJ196621 OPF196621 OZB196621 PIX196621 PST196621 QCP196621 QML196621 QWH196621 RGD196621 RPZ196621 RZV196621 SJR196621 STN196621 TDJ196621 TNF196621 TXB196621 UGX196621 UQT196621 VAP196621 VKL196621 VUH196621 WED196621 WNZ196621 WXV196621 BN262157 LJ262157 VF262157 AFB262157 AOX262157 AYT262157 BIP262157 BSL262157 CCH262157 CMD262157 CVZ262157 DFV262157 DPR262157 DZN262157 EJJ262157 ETF262157 FDB262157 FMX262157 FWT262157 GGP262157 GQL262157 HAH262157 HKD262157 HTZ262157 IDV262157 INR262157 IXN262157 JHJ262157 JRF262157 KBB262157 KKX262157 KUT262157 LEP262157 LOL262157 LYH262157 MID262157 MRZ262157 NBV262157 NLR262157 NVN262157 OFJ262157 OPF262157 OZB262157 PIX262157 PST262157 QCP262157 QML262157 QWH262157 RGD262157 RPZ262157 RZV262157 SJR262157 STN262157 TDJ262157 TNF262157 TXB262157 UGX262157 UQT262157 VAP262157 VKL262157 VUH262157 WED262157 WNZ262157 WXV262157 BN327693 LJ327693 VF327693 AFB327693 AOX327693 AYT327693 BIP327693 BSL327693 CCH327693 CMD327693 CVZ327693 DFV327693 DPR327693 DZN327693 EJJ327693 ETF327693 FDB327693 FMX327693 FWT327693 GGP327693 GQL327693 HAH327693 HKD327693 HTZ327693 IDV327693 INR327693 IXN327693 JHJ327693 JRF327693 KBB327693 KKX327693 KUT327693 LEP327693 LOL327693 LYH327693 MID327693 MRZ327693 NBV327693 NLR327693 NVN327693 OFJ327693 OPF327693 OZB327693 PIX327693 PST327693 QCP327693 QML327693 QWH327693 RGD327693 RPZ327693 RZV327693 SJR327693 STN327693 TDJ327693 TNF327693 TXB327693 UGX327693 UQT327693 VAP327693 VKL327693 VUH327693 WED327693 WNZ327693 WXV327693 BN393229 LJ393229 VF393229 AFB393229 AOX393229 AYT393229 BIP393229 BSL393229 CCH393229 CMD393229 CVZ393229 DFV393229 DPR393229 DZN393229 EJJ393229 ETF393229 FDB393229 FMX393229 FWT393229 GGP393229 GQL393229 HAH393229 HKD393229 HTZ393229 IDV393229 INR393229 IXN393229 JHJ393229 JRF393229 KBB393229 KKX393229 KUT393229 LEP393229 LOL393229 LYH393229 MID393229 MRZ393229 NBV393229 NLR393229 NVN393229 OFJ393229 OPF393229 OZB393229 PIX393229 PST393229 QCP393229 QML393229 QWH393229 RGD393229 RPZ393229 RZV393229 SJR393229 STN393229 TDJ393229 TNF393229 TXB393229 UGX393229 UQT393229 VAP393229 VKL393229 VUH393229 WED393229 WNZ393229 WXV393229 BN458765 LJ458765 VF458765 AFB458765 AOX458765 AYT458765 BIP458765 BSL458765 CCH458765 CMD458765 CVZ458765 DFV458765 DPR458765 DZN458765 EJJ458765 ETF458765 FDB458765 FMX458765 FWT458765 GGP458765 GQL458765 HAH458765 HKD458765 HTZ458765 IDV458765 INR458765 IXN458765 JHJ458765 JRF458765 KBB458765 KKX458765 KUT458765 LEP458765 LOL458765 LYH458765 MID458765 MRZ458765 NBV458765 NLR458765 NVN458765 OFJ458765 OPF458765 OZB458765 PIX458765 PST458765 QCP458765 QML458765 QWH458765 RGD458765 RPZ458765 RZV458765 SJR458765 STN458765 TDJ458765 TNF458765 TXB458765 UGX458765 UQT458765 VAP458765 VKL458765 VUH458765 WED458765 WNZ458765 WXV458765 BN524301 LJ524301 VF524301 AFB524301 AOX524301 AYT524301 BIP524301 BSL524301 CCH524301 CMD524301 CVZ524301 DFV524301 DPR524301 DZN524301 EJJ524301 ETF524301 FDB524301 FMX524301 FWT524301 GGP524301 GQL524301 HAH524301 HKD524301 HTZ524301 IDV524301 INR524301 IXN524301 JHJ524301 JRF524301 KBB524301 KKX524301 KUT524301 LEP524301 LOL524301 LYH524301 MID524301 MRZ524301 NBV524301 NLR524301 NVN524301 OFJ524301 OPF524301 OZB524301 PIX524301 PST524301 QCP524301 QML524301 QWH524301 RGD524301 RPZ524301 RZV524301 SJR524301 STN524301 TDJ524301 TNF524301 TXB524301 UGX524301 UQT524301 VAP524301 VKL524301 VUH524301 WED524301 WNZ524301 WXV524301 BN589837 LJ589837 VF589837 AFB589837 AOX589837 AYT589837 BIP589837 BSL589837 CCH589837 CMD589837 CVZ589837 DFV589837 DPR589837 DZN589837 EJJ589837 ETF589837 FDB589837 FMX589837 FWT589837 GGP589837 GQL589837 HAH589837 HKD589837 HTZ589837 IDV589837 INR589837 IXN589837 JHJ589837 JRF589837 KBB589837 KKX589837 KUT589837 LEP589837 LOL589837 LYH589837 MID589837 MRZ589837 NBV589837 NLR589837 NVN589837 OFJ589837 OPF589837 OZB589837 PIX589837 PST589837 QCP589837 QML589837 QWH589837 RGD589837 RPZ589837 RZV589837 SJR589837 STN589837 TDJ589837 TNF589837 TXB589837 UGX589837 UQT589837 VAP589837 VKL589837 VUH589837 WED589837 WNZ589837 WXV589837 BN655373 LJ655373 VF655373 AFB655373 AOX655373 AYT655373 BIP655373 BSL655373 CCH655373 CMD655373 CVZ655373 DFV655373 DPR655373 DZN655373 EJJ655373 ETF655373 FDB655373 FMX655373 FWT655373 GGP655373 GQL655373 HAH655373 HKD655373 HTZ655373 IDV655373 INR655373 IXN655373 JHJ655373 JRF655373 KBB655373 KKX655373 KUT655373 LEP655373 LOL655373 LYH655373 MID655373 MRZ655373 NBV655373 NLR655373 NVN655373 OFJ655373 OPF655373 OZB655373 PIX655373 PST655373 QCP655373 QML655373 QWH655373 RGD655373 RPZ655373 RZV655373 SJR655373 STN655373 TDJ655373 TNF655373 TXB655373 UGX655373 UQT655373 VAP655373 VKL655373 VUH655373 WED655373 WNZ655373 WXV655373 BN720909 LJ720909 VF720909 AFB720909 AOX720909 AYT720909 BIP720909 BSL720909 CCH720909 CMD720909 CVZ720909 DFV720909 DPR720909 DZN720909 EJJ720909 ETF720909 FDB720909 FMX720909 FWT720909 GGP720909 GQL720909 HAH720909 HKD720909 HTZ720909 IDV720909 INR720909 IXN720909 JHJ720909 JRF720909 KBB720909 KKX720909 KUT720909 LEP720909 LOL720909 LYH720909 MID720909 MRZ720909 NBV720909 NLR720909 NVN720909 OFJ720909 OPF720909 OZB720909 PIX720909 PST720909 QCP720909 QML720909 QWH720909 RGD720909 RPZ720909 RZV720909 SJR720909 STN720909 TDJ720909 TNF720909 TXB720909 UGX720909 UQT720909 VAP720909 VKL720909 VUH720909 WED720909 WNZ720909 WXV720909 BN786445 LJ786445 VF786445 AFB786445 AOX786445 AYT786445 BIP786445 BSL786445 CCH786445 CMD786445 CVZ786445 DFV786445 DPR786445 DZN786445 EJJ786445 ETF786445 FDB786445 FMX786445 FWT786445 GGP786445 GQL786445 HAH786445 HKD786445 HTZ786445 IDV786445 INR786445 IXN786445 JHJ786445 JRF786445 KBB786445 KKX786445 KUT786445 LEP786445 LOL786445 LYH786445 MID786445 MRZ786445 NBV786445 NLR786445 NVN786445 OFJ786445 OPF786445 OZB786445 PIX786445 PST786445 QCP786445 QML786445 QWH786445 RGD786445 RPZ786445 RZV786445 SJR786445 STN786445 TDJ786445 TNF786445 TXB786445 UGX786445 UQT786445 VAP786445 VKL786445 VUH786445 WED786445 WNZ786445 WXV786445 BN851981 LJ851981 VF851981 AFB851981 AOX851981 AYT851981 BIP851981 BSL851981 CCH851981 CMD851981 CVZ851981 DFV851981 DPR851981 DZN851981 EJJ851981 ETF851981 FDB851981 FMX851981 FWT851981 GGP851981 GQL851981 HAH851981 HKD851981 HTZ851981 IDV851981 INR851981 IXN851981 JHJ851981 JRF851981 KBB851981 KKX851981 KUT851981 LEP851981 LOL851981 LYH851981 MID851981 MRZ851981 NBV851981 NLR851981 NVN851981 OFJ851981 OPF851981 OZB851981 PIX851981 PST851981 QCP851981 QML851981 QWH851981 RGD851981 RPZ851981 RZV851981 SJR851981 STN851981 TDJ851981 TNF851981 TXB851981 UGX851981 UQT851981 VAP851981 VKL851981 VUH851981 WED851981 WNZ851981 WXV851981 BN917517 LJ917517 VF917517 AFB917517 AOX917517 AYT917517 BIP917517 BSL917517 CCH917517 CMD917517 CVZ917517 DFV917517 DPR917517 DZN917517 EJJ917517 ETF917517 FDB917517 FMX917517 FWT917517 GGP917517 GQL917517 HAH917517 HKD917517 HTZ917517 IDV917517 INR917517 IXN917517 JHJ917517 JRF917517 KBB917517 KKX917517 KUT917517 LEP917517 LOL917517 LYH917517 MID917517 MRZ917517 NBV917517 NLR917517 NVN917517 OFJ917517 OPF917517 OZB917517 PIX917517 PST917517 QCP917517 QML917517 QWH917517 RGD917517 RPZ917517 RZV917517 SJR917517 STN917517 TDJ917517 TNF917517 TXB917517 UGX917517 UQT917517 VAP917517 VKL917517 VUH917517 WED917517 WNZ917517 WXV917517 BN983053 LJ983053 VF983053 AFB983053 AOX983053 AYT983053 BIP983053 BSL983053 CCH983053 CMD983053 CVZ983053 DFV983053 DPR983053 DZN983053 EJJ983053 ETF983053 FDB983053 FMX983053 FWT983053 GGP983053 GQL983053 HAH983053 HKD983053 HTZ983053 IDV983053 INR983053 IXN983053 JHJ983053 JRF983053 KBB983053 KKX983053 KUT983053 LEP983053 LOL983053 LYH983053 MID983053 MRZ983053 NBV983053 NLR983053 NVN983053 OFJ983053 OPF983053 OZB983053 PIX983053 PST983053 QCP983053 QML983053 QWH983053 RGD983053 RPZ983053 RZV983053 SJR983053 STN983053 TDJ983053 TNF983053 TXB983053 UGX983053 UQT983053 VAP983053 VKL983053 VUH983053 WED983053 WNZ983053 WXV983053 UGA983089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BL65549 LH65549 VD65549 AEZ65549 AOV65549 AYR65549 BIN65549 BSJ65549 CCF65549 CMB65549 CVX65549 DFT65549 DPP65549 DZL65549 EJH65549 ETD65549 FCZ65549 FMV65549 FWR65549 GGN65549 GQJ65549 HAF65549 HKB65549 HTX65549 IDT65549 INP65549 IXL65549 JHH65549 JRD65549 KAZ65549 KKV65549 KUR65549 LEN65549 LOJ65549 LYF65549 MIB65549 MRX65549 NBT65549 NLP65549 NVL65549 OFH65549 OPD65549 OYZ65549 PIV65549 PSR65549 QCN65549 QMJ65549 QWF65549 RGB65549 RPX65549 RZT65549 SJP65549 STL65549 TDH65549 TND65549 TWZ65549 UGV65549 UQR65549 VAN65549 VKJ65549 VUF65549 WEB65549 WNX65549 WXT65549 BL131085 LH131085 VD131085 AEZ131085 AOV131085 AYR131085 BIN131085 BSJ131085 CCF131085 CMB131085 CVX131085 DFT131085 DPP131085 DZL131085 EJH131085 ETD131085 FCZ131085 FMV131085 FWR131085 GGN131085 GQJ131085 HAF131085 HKB131085 HTX131085 IDT131085 INP131085 IXL131085 JHH131085 JRD131085 KAZ131085 KKV131085 KUR131085 LEN131085 LOJ131085 LYF131085 MIB131085 MRX131085 NBT131085 NLP131085 NVL131085 OFH131085 OPD131085 OYZ131085 PIV131085 PSR131085 QCN131085 QMJ131085 QWF131085 RGB131085 RPX131085 RZT131085 SJP131085 STL131085 TDH131085 TND131085 TWZ131085 UGV131085 UQR131085 VAN131085 VKJ131085 VUF131085 WEB131085 WNX131085 WXT131085 BL196621 LH196621 VD196621 AEZ196621 AOV196621 AYR196621 BIN196621 BSJ196621 CCF196621 CMB196621 CVX196621 DFT196621 DPP196621 DZL196621 EJH196621 ETD196621 FCZ196621 FMV196621 FWR196621 GGN196621 GQJ196621 HAF196621 HKB196621 HTX196621 IDT196621 INP196621 IXL196621 JHH196621 JRD196621 KAZ196621 KKV196621 KUR196621 LEN196621 LOJ196621 LYF196621 MIB196621 MRX196621 NBT196621 NLP196621 NVL196621 OFH196621 OPD196621 OYZ196621 PIV196621 PSR196621 QCN196621 QMJ196621 QWF196621 RGB196621 RPX196621 RZT196621 SJP196621 STL196621 TDH196621 TND196621 TWZ196621 UGV196621 UQR196621 VAN196621 VKJ196621 VUF196621 WEB196621 WNX196621 WXT196621 BL262157 LH262157 VD262157 AEZ262157 AOV262157 AYR262157 BIN262157 BSJ262157 CCF262157 CMB262157 CVX262157 DFT262157 DPP262157 DZL262157 EJH262157 ETD262157 FCZ262157 FMV262157 FWR262157 GGN262157 GQJ262157 HAF262157 HKB262157 HTX262157 IDT262157 INP262157 IXL262157 JHH262157 JRD262157 KAZ262157 KKV262157 KUR262157 LEN262157 LOJ262157 LYF262157 MIB262157 MRX262157 NBT262157 NLP262157 NVL262157 OFH262157 OPD262157 OYZ262157 PIV262157 PSR262157 QCN262157 QMJ262157 QWF262157 RGB262157 RPX262157 RZT262157 SJP262157 STL262157 TDH262157 TND262157 TWZ262157 UGV262157 UQR262157 VAN262157 VKJ262157 VUF262157 WEB262157 WNX262157 WXT262157 BL327693 LH327693 VD327693 AEZ327693 AOV327693 AYR327693 BIN327693 BSJ327693 CCF327693 CMB327693 CVX327693 DFT327693 DPP327693 DZL327693 EJH327693 ETD327693 FCZ327693 FMV327693 FWR327693 GGN327693 GQJ327693 HAF327693 HKB327693 HTX327693 IDT327693 INP327693 IXL327693 JHH327693 JRD327693 KAZ327693 KKV327693 KUR327693 LEN327693 LOJ327693 LYF327693 MIB327693 MRX327693 NBT327693 NLP327693 NVL327693 OFH327693 OPD327693 OYZ327693 PIV327693 PSR327693 QCN327693 QMJ327693 QWF327693 RGB327693 RPX327693 RZT327693 SJP327693 STL327693 TDH327693 TND327693 TWZ327693 UGV327693 UQR327693 VAN327693 VKJ327693 VUF327693 WEB327693 WNX327693 WXT327693 BL393229 LH393229 VD393229 AEZ393229 AOV393229 AYR393229 BIN393229 BSJ393229 CCF393229 CMB393229 CVX393229 DFT393229 DPP393229 DZL393229 EJH393229 ETD393229 FCZ393229 FMV393229 FWR393229 GGN393229 GQJ393229 HAF393229 HKB393229 HTX393229 IDT393229 INP393229 IXL393229 JHH393229 JRD393229 KAZ393229 KKV393229 KUR393229 LEN393229 LOJ393229 LYF393229 MIB393229 MRX393229 NBT393229 NLP393229 NVL393229 OFH393229 OPD393229 OYZ393229 PIV393229 PSR393229 QCN393229 QMJ393229 QWF393229 RGB393229 RPX393229 RZT393229 SJP393229 STL393229 TDH393229 TND393229 TWZ393229 UGV393229 UQR393229 VAN393229 VKJ393229 VUF393229 WEB393229 WNX393229 WXT393229 BL458765 LH458765 VD458765 AEZ458765 AOV458765 AYR458765 BIN458765 BSJ458765 CCF458765 CMB458765 CVX458765 DFT458765 DPP458765 DZL458765 EJH458765 ETD458765 FCZ458765 FMV458765 FWR458765 GGN458765 GQJ458765 HAF458765 HKB458765 HTX458765 IDT458765 INP458765 IXL458765 JHH458765 JRD458765 KAZ458765 KKV458765 KUR458765 LEN458765 LOJ458765 LYF458765 MIB458765 MRX458765 NBT458765 NLP458765 NVL458765 OFH458765 OPD458765 OYZ458765 PIV458765 PSR458765 QCN458765 QMJ458765 QWF458765 RGB458765 RPX458765 RZT458765 SJP458765 STL458765 TDH458765 TND458765 TWZ458765 UGV458765 UQR458765 VAN458765 VKJ458765 VUF458765 WEB458765 WNX458765 WXT458765 BL524301 LH524301 VD524301 AEZ524301 AOV524301 AYR524301 BIN524301 BSJ524301 CCF524301 CMB524301 CVX524301 DFT524301 DPP524301 DZL524301 EJH524301 ETD524301 FCZ524301 FMV524301 FWR524301 GGN524301 GQJ524301 HAF524301 HKB524301 HTX524301 IDT524301 INP524301 IXL524301 JHH524301 JRD524301 KAZ524301 KKV524301 KUR524301 LEN524301 LOJ524301 LYF524301 MIB524301 MRX524301 NBT524301 NLP524301 NVL524301 OFH524301 OPD524301 OYZ524301 PIV524301 PSR524301 QCN524301 QMJ524301 QWF524301 RGB524301 RPX524301 RZT524301 SJP524301 STL524301 TDH524301 TND524301 TWZ524301 UGV524301 UQR524301 VAN524301 VKJ524301 VUF524301 WEB524301 WNX524301 WXT524301 BL589837 LH589837 VD589837 AEZ589837 AOV589837 AYR589837 BIN589837 BSJ589837 CCF589837 CMB589837 CVX589837 DFT589837 DPP589837 DZL589837 EJH589837 ETD589837 FCZ589837 FMV589837 FWR589837 GGN589837 GQJ589837 HAF589837 HKB589837 HTX589837 IDT589837 INP589837 IXL589837 JHH589837 JRD589837 KAZ589837 KKV589837 KUR589837 LEN589837 LOJ589837 LYF589837 MIB589837 MRX589837 NBT589837 NLP589837 NVL589837 OFH589837 OPD589837 OYZ589837 PIV589837 PSR589837 QCN589837 QMJ589837 QWF589837 RGB589837 RPX589837 RZT589837 SJP589837 STL589837 TDH589837 TND589837 TWZ589837 UGV589837 UQR589837 VAN589837 VKJ589837 VUF589837 WEB589837 WNX589837 WXT589837 BL655373 LH655373 VD655373 AEZ655373 AOV655373 AYR655373 BIN655373 BSJ655373 CCF655373 CMB655373 CVX655373 DFT655373 DPP655373 DZL655373 EJH655373 ETD655373 FCZ655373 FMV655373 FWR655373 GGN655373 GQJ655373 HAF655373 HKB655373 HTX655373 IDT655373 INP655373 IXL655373 JHH655373 JRD655373 KAZ655373 KKV655373 KUR655373 LEN655373 LOJ655373 LYF655373 MIB655373 MRX655373 NBT655373 NLP655373 NVL655373 OFH655373 OPD655373 OYZ655373 PIV655373 PSR655373 QCN655373 QMJ655373 QWF655373 RGB655373 RPX655373 RZT655373 SJP655373 STL655373 TDH655373 TND655373 TWZ655373 UGV655373 UQR655373 VAN655373 VKJ655373 VUF655373 WEB655373 WNX655373 WXT655373 BL720909 LH720909 VD720909 AEZ720909 AOV720909 AYR720909 BIN720909 BSJ720909 CCF720909 CMB720909 CVX720909 DFT720909 DPP720909 DZL720909 EJH720909 ETD720909 FCZ720909 FMV720909 FWR720909 GGN720909 GQJ720909 HAF720909 HKB720909 HTX720909 IDT720909 INP720909 IXL720909 JHH720909 JRD720909 KAZ720909 KKV720909 KUR720909 LEN720909 LOJ720909 LYF720909 MIB720909 MRX720909 NBT720909 NLP720909 NVL720909 OFH720909 OPD720909 OYZ720909 PIV720909 PSR720909 QCN720909 QMJ720909 QWF720909 RGB720909 RPX720909 RZT720909 SJP720909 STL720909 TDH720909 TND720909 TWZ720909 UGV720909 UQR720909 VAN720909 VKJ720909 VUF720909 WEB720909 WNX720909 WXT720909 BL786445 LH786445 VD786445 AEZ786445 AOV786445 AYR786445 BIN786445 BSJ786445 CCF786445 CMB786445 CVX786445 DFT786445 DPP786445 DZL786445 EJH786445 ETD786445 FCZ786445 FMV786445 FWR786445 GGN786445 GQJ786445 HAF786445 HKB786445 HTX786445 IDT786445 INP786445 IXL786445 JHH786445 JRD786445 KAZ786445 KKV786445 KUR786445 LEN786445 LOJ786445 LYF786445 MIB786445 MRX786445 NBT786445 NLP786445 NVL786445 OFH786445 OPD786445 OYZ786445 PIV786445 PSR786445 QCN786445 QMJ786445 QWF786445 RGB786445 RPX786445 RZT786445 SJP786445 STL786445 TDH786445 TND786445 TWZ786445 UGV786445 UQR786445 VAN786445 VKJ786445 VUF786445 WEB786445 WNX786445 WXT786445 BL851981 LH851981 VD851981 AEZ851981 AOV851981 AYR851981 BIN851981 BSJ851981 CCF851981 CMB851981 CVX851981 DFT851981 DPP851981 DZL851981 EJH851981 ETD851981 FCZ851981 FMV851981 FWR851981 GGN851981 GQJ851981 HAF851981 HKB851981 HTX851981 IDT851981 INP851981 IXL851981 JHH851981 JRD851981 KAZ851981 KKV851981 KUR851981 LEN851981 LOJ851981 LYF851981 MIB851981 MRX851981 NBT851981 NLP851981 NVL851981 OFH851981 OPD851981 OYZ851981 PIV851981 PSR851981 QCN851981 QMJ851981 QWF851981 RGB851981 RPX851981 RZT851981 SJP851981 STL851981 TDH851981 TND851981 TWZ851981 UGV851981 UQR851981 VAN851981 VKJ851981 VUF851981 WEB851981 WNX851981 WXT851981 BL917517 LH917517 VD917517 AEZ917517 AOV917517 AYR917517 BIN917517 BSJ917517 CCF917517 CMB917517 CVX917517 DFT917517 DPP917517 DZL917517 EJH917517 ETD917517 FCZ917517 FMV917517 FWR917517 GGN917517 GQJ917517 HAF917517 HKB917517 HTX917517 IDT917517 INP917517 IXL917517 JHH917517 JRD917517 KAZ917517 KKV917517 KUR917517 LEN917517 LOJ917517 LYF917517 MIB917517 MRX917517 NBT917517 NLP917517 NVL917517 OFH917517 OPD917517 OYZ917517 PIV917517 PSR917517 QCN917517 QMJ917517 QWF917517 RGB917517 RPX917517 RZT917517 SJP917517 STL917517 TDH917517 TND917517 TWZ917517 UGV917517 UQR917517 VAN917517 VKJ917517 VUF917517 WEB917517 WNX917517 WXT917517 BL983053 LH983053 VD983053 AEZ983053 AOV983053 AYR983053 BIN983053 BSJ983053 CCF983053 CMB983053 CVX983053 DFT983053 DPP983053 DZL983053 EJH983053 ETD983053 FCZ983053 FMV983053 FWR983053 GGN983053 GQJ983053 HAF983053 HKB983053 HTX983053 IDT983053 INP983053 IXL983053 JHH983053 JRD983053 KAZ983053 KKV983053 KUR983053 LEN983053 LOJ983053 LYF983053 MIB983053 MRX983053 NBT983053 NLP983053 NVL983053 OFH983053 OPD983053 OYZ983053 PIV983053 PSR983053 QCN983053 QMJ983053 QWF983053 RGB983053 RPX983053 RZT983053 SJP983053 STL983053 TDH983053 TND983053 TWZ983053 UGV983053 UQR983053 VAN983053 VKJ983053 VUF983053 WEB983053 WNX983053 WXT983053 UPW983089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BJ65549 LF65549 VB65549 AEX65549 AOT65549 AYP65549 BIL65549 BSH65549 CCD65549 CLZ65549 CVV65549 DFR65549 DPN65549 DZJ65549 EJF65549 ETB65549 FCX65549 FMT65549 FWP65549 GGL65549 GQH65549 HAD65549 HJZ65549 HTV65549 IDR65549 INN65549 IXJ65549 JHF65549 JRB65549 KAX65549 KKT65549 KUP65549 LEL65549 LOH65549 LYD65549 MHZ65549 MRV65549 NBR65549 NLN65549 NVJ65549 OFF65549 OPB65549 OYX65549 PIT65549 PSP65549 QCL65549 QMH65549 QWD65549 RFZ65549 RPV65549 RZR65549 SJN65549 STJ65549 TDF65549 TNB65549 TWX65549 UGT65549 UQP65549 VAL65549 VKH65549 VUD65549 WDZ65549 WNV65549 WXR65549 BJ131085 LF131085 VB131085 AEX131085 AOT131085 AYP131085 BIL131085 BSH131085 CCD131085 CLZ131085 CVV131085 DFR131085 DPN131085 DZJ131085 EJF131085 ETB131085 FCX131085 FMT131085 FWP131085 GGL131085 GQH131085 HAD131085 HJZ131085 HTV131085 IDR131085 INN131085 IXJ131085 JHF131085 JRB131085 KAX131085 KKT131085 KUP131085 LEL131085 LOH131085 LYD131085 MHZ131085 MRV131085 NBR131085 NLN131085 NVJ131085 OFF131085 OPB131085 OYX131085 PIT131085 PSP131085 QCL131085 QMH131085 QWD131085 RFZ131085 RPV131085 RZR131085 SJN131085 STJ131085 TDF131085 TNB131085 TWX131085 UGT131085 UQP131085 VAL131085 VKH131085 VUD131085 WDZ131085 WNV131085 WXR131085 BJ196621 LF196621 VB196621 AEX196621 AOT196621 AYP196621 BIL196621 BSH196621 CCD196621 CLZ196621 CVV196621 DFR196621 DPN196621 DZJ196621 EJF196621 ETB196621 FCX196621 FMT196621 FWP196621 GGL196621 GQH196621 HAD196621 HJZ196621 HTV196621 IDR196621 INN196621 IXJ196621 JHF196621 JRB196621 KAX196621 KKT196621 KUP196621 LEL196621 LOH196621 LYD196621 MHZ196621 MRV196621 NBR196621 NLN196621 NVJ196621 OFF196621 OPB196621 OYX196621 PIT196621 PSP196621 QCL196621 QMH196621 QWD196621 RFZ196621 RPV196621 RZR196621 SJN196621 STJ196621 TDF196621 TNB196621 TWX196621 UGT196621 UQP196621 VAL196621 VKH196621 VUD196621 WDZ196621 WNV196621 WXR196621 BJ262157 LF262157 VB262157 AEX262157 AOT262157 AYP262157 BIL262157 BSH262157 CCD262157 CLZ262157 CVV262157 DFR262157 DPN262157 DZJ262157 EJF262157 ETB262157 FCX262157 FMT262157 FWP262157 GGL262157 GQH262157 HAD262157 HJZ262157 HTV262157 IDR262157 INN262157 IXJ262157 JHF262157 JRB262157 KAX262157 KKT262157 KUP262157 LEL262157 LOH262157 LYD262157 MHZ262157 MRV262157 NBR262157 NLN262157 NVJ262157 OFF262157 OPB262157 OYX262157 PIT262157 PSP262157 QCL262157 QMH262157 QWD262157 RFZ262157 RPV262157 RZR262157 SJN262157 STJ262157 TDF262157 TNB262157 TWX262157 UGT262157 UQP262157 VAL262157 VKH262157 VUD262157 WDZ262157 WNV262157 WXR262157 BJ327693 LF327693 VB327693 AEX327693 AOT327693 AYP327693 BIL327693 BSH327693 CCD327693 CLZ327693 CVV327693 DFR327693 DPN327693 DZJ327693 EJF327693 ETB327693 FCX327693 FMT327693 FWP327693 GGL327693 GQH327693 HAD327693 HJZ327693 HTV327693 IDR327693 INN327693 IXJ327693 JHF327693 JRB327693 KAX327693 KKT327693 KUP327693 LEL327693 LOH327693 LYD327693 MHZ327693 MRV327693 NBR327693 NLN327693 NVJ327693 OFF327693 OPB327693 OYX327693 PIT327693 PSP327693 QCL327693 QMH327693 QWD327693 RFZ327693 RPV327693 RZR327693 SJN327693 STJ327693 TDF327693 TNB327693 TWX327693 UGT327693 UQP327693 VAL327693 VKH327693 VUD327693 WDZ327693 WNV327693 WXR327693 BJ393229 LF393229 VB393229 AEX393229 AOT393229 AYP393229 BIL393229 BSH393229 CCD393229 CLZ393229 CVV393229 DFR393229 DPN393229 DZJ393229 EJF393229 ETB393229 FCX393229 FMT393229 FWP393229 GGL393229 GQH393229 HAD393229 HJZ393229 HTV393229 IDR393229 INN393229 IXJ393229 JHF393229 JRB393229 KAX393229 KKT393229 KUP393229 LEL393229 LOH393229 LYD393229 MHZ393229 MRV393229 NBR393229 NLN393229 NVJ393229 OFF393229 OPB393229 OYX393229 PIT393229 PSP393229 QCL393229 QMH393229 QWD393229 RFZ393229 RPV393229 RZR393229 SJN393229 STJ393229 TDF393229 TNB393229 TWX393229 UGT393229 UQP393229 VAL393229 VKH393229 VUD393229 WDZ393229 WNV393229 WXR393229 BJ458765 LF458765 VB458765 AEX458765 AOT458765 AYP458765 BIL458765 BSH458765 CCD458765 CLZ458765 CVV458765 DFR458765 DPN458765 DZJ458765 EJF458765 ETB458765 FCX458765 FMT458765 FWP458765 GGL458765 GQH458765 HAD458765 HJZ458765 HTV458765 IDR458765 INN458765 IXJ458765 JHF458765 JRB458765 KAX458765 KKT458765 KUP458765 LEL458765 LOH458765 LYD458765 MHZ458765 MRV458765 NBR458765 NLN458765 NVJ458765 OFF458765 OPB458765 OYX458765 PIT458765 PSP458765 QCL458765 QMH458765 QWD458765 RFZ458765 RPV458765 RZR458765 SJN458765 STJ458765 TDF458765 TNB458765 TWX458765 UGT458765 UQP458765 VAL458765 VKH458765 VUD458765 WDZ458765 WNV458765 WXR458765 BJ524301 LF524301 VB524301 AEX524301 AOT524301 AYP524301 BIL524301 BSH524301 CCD524301 CLZ524301 CVV524301 DFR524301 DPN524301 DZJ524301 EJF524301 ETB524301 FCX524301 FMT524301 FWP524301 GGL524301 GQH524301 HAD524301 HJZ524301 HTV524301 IDR524301 INN524301 IXJ524301 JHF524301 JRB524301 KAX524301 KKT524301 KUP524301 LEL524301 LOH524301 LYD524301 MHZ524301 MRV524301 NBR524301 NLN524301 NVJ524301 OFF524301 OPB524301 OYX524301 PIT524301 PSP524301 QCL524301 QMH524301 QWD524301 RFZ524301 RPV524301 RZR524301 SJN524301 STJ524301 TDF524301 TNB524301 TWX524301 UGT524301 UQP524301 VAL524301 VKH524301 VUD524301 WDZ524301 WNV524301 WXR524301 BJ589837 LF589837 VB589837 AEX589837 AOT589837 AYP589837 BIL589837 BSH589837 CCD589837 CLZ589837 CVV589837 DFR589837 DPN589837 DZJ589837 EJF589837 ETB589837 FCX589837 FMT589837 FWP589837 GGL589837 GQH589837 HAD589837 HJZ589837 HTV589837 IDR589837 INN589837 IXJ589837 JHF589837 JRB589837 KAX589837 KKT589837 KUP589837 LEL589837 LOH589837 LYD589837 MHZ589837 MRV589837 NBR589837 NLN589837 NVJ589837 OFF589837 OPB589837 OYX589837 PIT589837 PSP589837 QCL589837 QMH589837 QWD589837 RFZ589837 RPV589837 RZR589837 SJN589837 STJ589837 TDF589837 TNB589837 TWX589837 UGT589837 UQP589837 VAL589837 VKH589837 VUD589837 WDZ589837 WNV589837 WXR589837 BJ655373 LF655373 VB655373 AEX655373 AOT655373 AYP655373 BIL655373 BSH655373 CCD655373 CLZ655373 CVV655373 DFR655373 DPN655373 DZJ655373 EJF655373 ETB655373 FCX655373 FMT655373 FWP655373 GGL655373 GQH655373 HAD655373 HJZ655373 HTV655373 IDR655373 INN655373 IXJ655373 JHF655373 JRB655373 KAX655373 KKT655373 KUP655373 LEL655373 LOH655373 LYD655373 MHZ655373 MRV655373 NBR655373 NLN655373 NVJ655373 OFF655373 OPB655373 OYX655373 PIT655373 PSP655373 QCL655373 QMH655373 QWD655373 RFZ655373 RPV655373 RZR655373 SJN655373 STJ655373 TDF655373 TNB655373 TWX655373 UGT655373 UQP655373 VAL655373 VKH655373 VUD655373 WDZ655373 WNV655373 WXR655373 BJ720909 LF720909 VB720909 AEX720909 AOT720909 AYP720909 BIL720909 BSH720909 CCD720909 CLZ720909 CVV720909 DFR720909 DPN720909 DZJ720909 EJF720909 ETB720909 FCX720909 FMT720909 FWP720909 GGL720909 GQH720909 HAD720909 HJZ720909 HTV720909 IDR720909 INN720909 IXJ720909 JHF720909 JRB720909 KAX720909 KKT720909 KUP720909 LEL720909 LOH720909 LYD720909 MHZ720909 MRV720909 NBR720909 NLN720909 NVJ720909 OFF720909 OPB720909 OYX720909 PIT720909 PSP720909 QCL720909 QMH720909 QWD720909 RFZ720909 RPV720909 RZR720909 SJN720909 STJ720909 TDF720909 TNB720909 TWX720909 UGT720909 UQP720909 VAL720909 VKH720909 VUD720909 WDZ720909 WNV720909 WXR720909 BJ786445 LF786445 VB786445 AEX786445 AOT786445 AYP786445 BIL786445 BSH786445 CCD786445 CLZ786445 CVV786445 DFR786445 DPN786445 DZJ786445 EJF786445 ETB786445 FCX786445 FMT786445 FWP786445 GGL786445 GQH786445 HAD786445 HJZ786445 HTV786445 IDR786445 INN786445 IXJ786445 JHF786445 JRB786445 KAX786445 KKT786445 KUP786445 LEL786445 LOH786445 LYD786445 MHZ786445 MRV786445 NBR786445 NLN786445 NVJ786445 OFF786445 OPB786445 OYX786445 PIT786445 PSP786445 QCL786445 QMH786445 QWD786445 RFZ786445 RPV786445 RZR786445 SJN786445 STJ786445 TDF786445 TNB786445 TWX786445 UGT786445 UQP786445 VAL786445 VKH786445 VUD786445 WDZ786445 WNV786445 WXR786445 BJ851981 LF851981 VB851981 AEX851981 AOT851981 AYP851981 BIL851981 BSH851981 CCD851981 CLZ851981 CVV851981 DFR851981 DPN851981 DZJ851981 EJF851981 ETB851981 FCX851981 FMT851981 FWP851981 GGL851981 GQH851981 HAD851981 HJZ851981 HTV851981 IDR851981 INN851981 IXJ851981 JHF851981 JRB851981 KAX851981 KKT851981 KUP851981 LEL851981 LOH851981 LYD851981 MHZ851981 MRV851981 NBR851981 NLN851981 NVJ851981 OFF851981 OPB851981 OYX851981 PIT851981 PSP851981 QCL851981 QMH851981 QWD851981 RFZ851981 RPV851981 RZR851981 SJN851981 STJ851981 TDF851981 TNB851981 TWX851981 UGT851981 UQP851981 VAL851981 VKH851981 VUD851981 WDZ851981 WNV851981 WXR851981 BJ917517 LF917517 VB917517 AEX917517 AOT917517 AYP917517 BIL917517 BSH917517 CCD917517 CLZ917517 CVV917517 DFR917517 DPN917517 DZJ917517 EJF917517 ETB917517 FCX917517 FMT917517 FWP917517 GGL917517 GQH917517 HAD917517 HJZ917517 HTV917517 IDR917517 INN917517 IXJ917517 JHF917517 JRB917517 KAX917517 KKT917517 KUP917517 LEL917517 LOH917517 LYD917517 MHZ917517 MRV917517 NBR917517 NLN917517 NVJ917517 OFF917517 OPB917517 OYX917517 PIT917517 PSP917517 QCL917517 QMH917517 QWD917517 RFZ917517 RPV917517 RZR917517 SJN917517 STJ917517 TDF917517 TNB917517 TWX917517 UGT917517 UQP917517 VAL917517 VKH917517 VUD917517 WDZ917517 WNV917517 WXR917517 BJ983053 LF983053 VB983053 AEX983053 AOT983053 AYP983053 BIL983053 BSH983053 CCD983053 CLZ983053 CVV983053 DFR983053 DPN983053 DZJ983053 EJF983053 ETB983053 FCX983053 FMT983053 FWP983053 GGL983053 GQH983053 HAD983053 HJZ983053 HTV983053 IDR983053 INN983053 IXJ983053 JHF983053 JRB983053 KAX983053 KKT983053 KUP983053 LEL983053 LOH983053 LYD983053 MHZ983053 MRV983053 NBR983053 NLN983053 NVJ983053 OFF983053 OPB983053 OYX983053 PIT983053 PSP983053 QCL983053 QMH983053 QWD983053 RFZ983053 RPV983053 RZR983053 SJN983053 STJ983053 TDF983053 TNB983053 TWX983053 UGT983053 UQP983053 VAL983053 VKH983053 VUD983053 WDZ983053 WNV983053 WXR983053 UZS983089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BH65549 LD65549 UZ65549 AEV65549 AOR65549 AYN65549 BIJ65549 BSF65549 CCB65549 CLX65549 CVT65549 DFP65549 DPL65549 DZH65549 EJD65549 ESZ65549 FCV65549 FMR65549 FWN65549 GGJ65549 GQF65549 HAB65549 HJX65549 HTT65549 IDP65549 INL65549 IXH65549 JHD65549 JQZ65549 KAV65549 KKR65549 KUN65549 LEJ65549 LOF65549 LYB65549 MHX65549 MRT65549 NBP65549 NLL65549 NVH65549 OFD65549 OOZ65549 OYV65549 PIR65549 PSN65549 QCJ65549 QMF65549 QWB65549 RFX65549 RPT65549 RZP65549 SJL65549 STH65549 TDD65549 TMZ65549 TWV65549 UGR65549 UQN65549 VAJ65549 VKF65549 VUB65549 WDX65549 WNT65549 WXP65549 BH131085 LD131085 UZ131085 AEV131085 AOR131085 AYN131085 BIJ131085 BSF131085 CCB131085 CLX131085 CVT131085 DFP131085 DPL131085 DZH131085 EJD131085 ESZ131085 FCV131085 FMR131085 FWN131085 GGJ131085 GQF131085 HAB131085 HJX131085 HTT131085 IDP131085 INL131085 IXH131085 JHD131085 JQZ131085 KAV131085 KKR131085 KUN131085 LEJ131085 LOF131085 LYB131085 MHX131085 MRT131085 NBP131085 NLL131085 NVH131085 OFD131085 OOZ131085 OYV131085 PIR131085 PSN131085 QCJ131085 QMF131085 QWB131085 RFX131085 RPT131085 RZP131085 SJL131085 STH131085 TDD131085 TMZ131085 TWV131085 UGR131085 UQN131085 VAJ131085 VKF131085 VUB131085 WDX131085 WNT131085 WXP131085 BH196621 LD196621 UZ196621 AEV196621 AOR196621 AYN196621 BIJ196621 BSF196621 CCB196621 CLX196621 CVT196621 DFP196621 DPL196621 DZH196621 EJD196621 ESZ196621 FCV196621 FMR196621 FWN196621 GGJ196621 GQF196621 HAB196621 HJX196621 HTT196621 IDP196621 INL196621 IXH196621 JHD196621 JQZ196621 KAV196621 KKR196621 KUN196621 LEJ196621 LOF196621 LYB196621 MHX196621 MRT196621 NBP196621 NLL196621 NVH196621 OFD196621 OOZ196621 OYV196621 PIR196621 PSN196621 QCJ196621 QMF196621 QWB196621 RFX196621 RPT196621 RZP196621 SJL196621 STH196621 TDD196621 TMZ196621 TWV196621 UGR196621 UQN196621 VAJ196621 VKF196621 VUB196621 WDX196621 WNT196621 WXP196621 BH262157 LD262157 UZ262157 AEV262157 AOR262157 AYN262157 BIJ262157 BSF262157 CCB262157 CLX262157 CVT262157 DFP262157 DPL262157 DZH262157 EJD262157 ESZ262157 FCV262157 FMR262157 FWN262157 GGJ262157 GQF262157 HAB262157 HJX262157 HTT262157 IDP262157 INL262157 IXH262157 JHD262157 JQZ262157 KAV262157 KKR262157 KUN262157 LEJ262157 LOF262157 LYB262157 MHX262157 MRT262157 NBP262157 NLL262157 NVH262157 OFD262157 OOZ262157 OYV262157 PIR262157 PSN262157 QCJ262157 QMF262157 QWB262157 RFX262157 RPT262157 RZP262157 SJL262157 STH262157 TDD262157 TMZ262157 TWV262157 UGR262157 UQN262157 VAJ262157 VKF262157 VUB262157 WDX262157 WNT262157 WXP262157 BH327693 LD327693 UZ327693 AEV327693 AOR327693 AYN327693 BIJ327693 BSF327693 CCB327693 CLX327693 CVT327693 DFP327693 DPL327693 DZH327693 EJD327693 ESZ327693 FCV327693 FMR327693 FWN327693 GGJ327693 GQF327693 HAB327693 HJX327693 HTT327693 IDP327693 INL327693 IXH327693 JHD327693 JQZ327693 KAV327693 KKR327693 KUN327693 LEJ327693 LOF327693 LYB327693 MHX327693 MRT327693 NBP327693 NLL327693 NVH327693 OFD327693 OOZ327693 OYV327693 PIR327693 PSN327693 QCJ327693 QMF327693 QWB327693 RFX327693 RPT327693 RZP327693 SJL327693 STH327693 TDD327693 TMZ327693 TWV327693 UGR327693 UQN327693 VAJ327693 VKF327693 VUB327693 WDX327693 WNT327693 WXP327693 BH393229 LD393229 UZ393229 AEV393229 AOR393229 AYN393229 BIJ393229 BSF393229 CCB393229 CLX393229 CVT393229 DFP393229 DPL393229 DZH393229 EJD393229 ESZ393229 FCV393229 FMR393229 FWN393229 GGJ393229 GQF393229 HAB393229 HJX393229 HTT393229 IDP393229 INL393229 IXH393229 JHD393229 JQZ393229 KAV393229 KKR393229 KUN393229 LEJ393229 LOF393229 LYB393229 MHX393229 MRT393229 NBP393229 NLL393229 NVH393229 OFD393229 OOZ393229 OYV393229 PIR393229 PSN393229 QCJ393229 QMF393229 QWB393229 RFX393229 RPT393229 RZP393229 SJL393229 STH393229 TDD393229 TMZ393229 TWV393229 UGR393229 UQN393229 VAJ393229 VKF393229 VUB393229 WDX393229 WNT393229 WXP393229 BH458765 LD458765 UZ458765 AEV458765 AOR458765 AYN458765 BIJ458765 BSF458765 CCB458765 CLX458765 CVT458765 DFP458765 DPL458765 DZH458765 EJD458765 ESZ458765 FCV458765 FMR458765 FWN458765 GGJ458765 GQF458765 HAB458765 HJX458765 HTT458765 IDP458765 INL458765 IXH458765 JHD458765 JQZ458765 KAV458765 KKR458765 KUN458765 LEJ458765 LOF458765 LYB458765 MHX458765 MRT458765 NBP458765 NLL458765 NVH458765 OFD458765 OOZ458765 OYV458765 PIR458765 PSN458765 QCJ458765 QMF458765 QWB458765 RFX458765 RPT458765 RZP458765 SJL458765 STH458765 TDD458765 TMZ458765 TWV458765 UGR458765 UQN458765 VAJ458765 VKF458765 VUB458765 WDX458765 WNT458765 WXP458765 BH524301 LD524301 UZ524301 AEV524301 AOR524301 AYN524301 BIJ524301 BSF524301 CCB524301 CLX524301 CVT524301 DFP524301 DPL524301 DZH524301 EJD524301 ESZ524301 FCV524301 FMR524301 FWN524301 GGJ524301 GQF524301 HAB524301 HJX524301 HTT524301 IDP524301 INL524301 IXH524301 JHD524301 JQZ524301 KAV524301 KKR524301 KUN524301 LEJ524301 LOF524301 LYB524301 MHX524301 MRT524301 NBP524301 NLL524301 NVH524301 OFD524301 OOZ524301 OYV524301 PIR524301 PSN524301 QCJ524301 QMF524301 QWB524301 RFX524301 RPT524301 RZP524301 SJL524301 STH524301 TDD524301 TMZ524301 TWV524301 UGR524301 UQN524301 VAJ524301 VKF524301 VUB524301 WDX524301 WNT524301 WXP524301 BH589837 LD589837 UZ589837 AEV589837 AOR589837 AYN589837 BIJ589837 BSF589837 CCB589837 CLX589837 CVT589837 DFP589837 DPL589837 DZH589837 EJD589837 ESZ589837 FCV589837 FMR589837 FWN589837 GGJ589837 GQF589837 HAB589837 HJX589837 HTT589837 IDP589837 INL589837 IXH589837 JHD589837 JQZ589837 KAV589837 KKR589837 KUN589837 LEJ589837 LOF589837 LYB589837 MHX589837 MRT589837 NBP589837 NLL589837 NVH589837 OFD589837 OOZ589837 OYV589837 PIR589837 PSN589837 QCJ589837 QMF589837 QWB589837 RFX589837 RPT589837 RZP589837 SJL589837 STH589837 TDD589837 TMZ589837 TWV589837 UGR589837 UQN589837 VAJ589837 VKF589837 VUB589837 WDX589837 WNT589837 WXP589837 BH655373 LD655373 UZ655373 AEV655373 AOR655373 AYN655373 BIJ655373 BSF655373 CCB655373 CLX655373 CVT655373 DFP655373 DPL655373 DZH655373 EJD655373 ESZ655373 FCV655373 FMR655373 FWN655373 GGJ655373 GQF655373 HAB655373 HJX655373 HTT655373 IDP655373 INL655373 IXH655373 JHD655373 JQZ655373 KAV655373 KKR655373 KUN655373 LEJ655373 LOF655373 LYB655373 MHX655373 MRT655373 NBP655373 NLL655373 NVH655373 OFD655373 OOZ655373 OYV655373 PIR655373 PSN655373 QCJ655373 QMF655373 QWB655373 RFX655373 RPT655373 RZP655373 SJL655373 STH655373 TDD655373 TMZ655373 TWV655373 UGR655373 UQN655373 VAJ655373 VKF655373 VUB655373 WDX655373 WNT655373 WXP655373 BH720909 LD720909 UZ720909 AEV720909 AOR720909 AYN720909 BIJ720909 BSF720909 CCB720909 CLX720909 CVT720909 DFP720909 DPL720909 DZH720909 EJD720909 ESZ720909 FCV720909 FMR720909 FWN720909 GGJ720909 GQF720909 HAB720909 HJX720909 HTT720909 IDP720909 INL720909 IXH720909 JHD720909 JQZ720909 KAV720909 KKR720909 KUN720909 LEJ720909 LOF720909 LYB720909 MHX720909 MRT720909 NBP720909 NLL720909 NVH720909 OFD720909 OOZ720909 OYV720909 PIR720909 PSN720909 QCJ720909 QMF720909 QWB720909 RFX720909 RPT720909 RZP720909 SJL720909 STH720909 TDD720909 TMZ720909 TWV720909 UGR720909 UQN720909 VAJ720909 VKF720909 VUB720909 WDX720909 WNT720909 WXP720909 BH786445 LD786445 UZ786445 AEV786445 AOR786445 AYN786445 BIJ786445 BSF786445 CCB786445 CLX786445 CVT786445 DFP786445 DPL786445 DZH786445 EJD786445 ESZ786445 FCV786445 FMR786445 FWN786445 GGJ786445 GQF786445 HAB786445 HJX786445 HTT786445 IDP786445 INL786445 IXH786445 JHD786445 JQZ786445 KAV786445 KKR786445 KUN786445 LEJ786445 LOF786445 LYB786445 MHX786445 MRT786445 NBP786445 NLL786445 NVH786445 OFD786445 OOZ786445 OYV786445 PIR786445 PSN786445 QCJ786445 QMF786445 QWB786445 RFX786445 RPT786445 RZP786445 SJL786445 STH786445 TDD786445 TMZ786445 TWV786445 UGR786445 UQN786445 VAJ786445 VKF786445 VUB786445 WDX786445 WNT786445 WXP786445 BH851981 LD851981 UZ851981 AEV851981 AOR851981 AYN851981 BIJ851981 BSF851981 CCB851981 CLX851981 CVT851981 DFP851981 DPL851981 DZH851981 EJD851981 ESZ851981 FCV851981 FMR851981 FWN851981 GGJ851981 GQF851981 HAB851981 HJX851981 HTT851981 IDP851981 INL851981 IXH851981 JHD851981 JQZ851981 KAV851981 KKR851981 KUN851981 LEJ851981 LOF851981 LYB851981 MHX851981 MRT851981 NBP851981 NLL851981 NVH851981 OFD851981 OOZ851981 OYV851981 PIR851981 PSN851981 QCJ851981 QMF851981 QWB851981 RFX851981 RPT851981 RZP851981 SJL851981 STH851981 TDD851981 TMZ851981 TWV851981 UGR851981 UQN851981 VAJ851981 VKF851981 VUB851981 WDX851981 WNT851981 WXP851981 BH917517 LD917517 UZ917517 AEV917517 AOR917517 AYN917517 BIJ917517 BSF917517 CCB917517 CLX917517 CVT917517 DFP917517 DPL917517 DZH917517 EJD917517 ESZ917517 FCV917517 FMR917517 FWN917517 GGJ917517 GQF917517 HAB917517 HJX917517 HTT917517 IDP917517 INL917517 IXH917517 JHD917517 JQZ917517 KAV917517 KKR917517 KUN917517 LEJ917517 LOF917517 LYB917517 MHX917517 MRT917517 NBP917517 NLL917517 NVH917517 OFD917517 OOZ917517 OYV917517 PIR917517 PSN917517 QCJ917517 QMF917517 QWB917517 RFX917517 RPT917517 RZP917517 SJL917517 STH917517 TDD917517 TMZ917517 TWV917517 UGR917517 UQN917517 VAJ917517 VKF917517 VUB917517 WDX917517 WNT917517 WXP917517 BH983053 LD983053 UZ983053 AEV983053 AOR983053 AYN983053 BIJ983053 BSF983053 CCB983053 CLX983053 CVT983053 DFP983053 DPL983053 DZH983053 EJD983053 ESZ983053 FCV983053 FMR983053 FWN983053 GGJ983053 GQF983053 HAB983053 HJX983053 HTT983053 IDP983053 INL983053 IXH983053 JHD983053 JQZ983053 KAV983053 KKR983053 KUN983053 LEJ983053 LOF983053 LYB983053 MHX983053 MRT983053 NBP983053 NLL983053 NVH983053 OFD983053 OOZ983053 OYV983053 PIR983053 PSN983053 QCJ983053 QMF983053 QWB983053 RFX983053 RPT983053 RZP983053 SJL983053 STH983053 TDD983053 TMZ983053 TWV983053 UGR983053 UQN983053 VAJ983053 VKF983053 VUB983053 WDX983053 WNT983053 WXP983053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SIU983089 KK47 UG47 AEC47 ANY47 AXU47 BHQ47 BRM47 CBI47 CLE47 CVA47 DEW47 DOS47 DYO47 EIK47 ESG47 FCC47 FLY47 FVU47 GFQ47 GPM47 GZI47 HJE47 HTA47 ICW47 IMS47 IWO47 JGK47 JQG47 KAC47 KJY47 KTU47 LDQ47 LNM47 LXI47 MHE47 MRA47 NAW47 NKS47 NUO47 OEK47 OOG47 OYC47 PHY47 PRU47 QBQ47 QLM47 QVI47 RFE47 RPA47 RYW47 SIS47 SSO47 TCK47 TMG47 TWC47 UFY47 UPU47 UZQ47 VJM47 VTI47 WDE47 WNA47 WWW47 AO65585 KK65585 UG65585 AEC65585 ANY65585 AXU65585 BHQ65585 BRM65585 CBI65585 CLE65585 CVA65585 DEW65585 DOS65585 DYO65585 EIK65585 ESG65585 FCC65585 FLY65585 FVU65585 GFQ65585 GPM65585 GZI65585 HJE65585 HTA65585 ICW65585 IMS65585 IWO65585 JGK65585 JQG65585 KAC65585 KJY65585 KTU65585 LDQ65585 LNM65585 LXI65585 MHE65585 MRA65585 NAW65585 NKS65585 NUO65585 OEK65585 OOG65585 OYC65585 PHY65585 PRU65585 QBQ65585 QLM65585 QVI65585 RFE65585 RPA65585 RYW65585 SIS65585 SSO65585 TCK65585 TMG65585 TWC65585 UFY65585 UPU65585 UZQ65585 VJM65585 VTI65585 WDE65585 WNA65585 WWW65585 AO131121 KK131121 UG131121 AEC131121 ANY131121 AXU131121 BHQ131121 BRM131121 CBI131121 CLE131121 CVA131121 DEW131121 DOS131121 DYO131121 EIK131121 ESG131121 FCC131121 FLY131121 FVU131121 GFQ131121 GPM131121 GZI131121 HJE131121 HTA131121 ICW131121 IMS131121 IWO131121 JGK131121 JQG131121 KAC131121 KJY131121 KTU131121 LDQ131121 LNM131121 LXI131121 MHE131121 MRA131121 NAW131121 NKS131121 NUO131121 OEK131121 OOG131121 OYC131121 PHY131121 PRU131121 QBQ131121 QLM131121 QVI131121 RFE131121 RPA131121 RYW131121 SIS131121 SSO131121 TCK131121 TMG131121 TWC131121 UFY131121 UPU131121 UZQ131121 VJM131121 VTI131121 WDE131121 WNA131121 WWW131121 AO196657 KK196657 UG196657 AEC196657 ANY196657 AXU196657 BHQ196657 BRM196657 CBI196657 CLE196657 CVA196657 DEW196657 DOS196657 DYO196657 EIK196657 ESG196657 FCC196657 FLY196657 FVU196657 GFQ196657 GPM196657 GZI196657 HJE196657 HTA196657 ICW196657 IMS196657 IWO196657 JGK196657 JQG196657 KAC196657 KJY196657 KTU196657 LDQ196657 LNM196657 LXI196657 MHE196657 MRA196657 NAW196657 NKS196657 NUO196657 OEK196657 OOG196657 OYC196657 PHY196657 PRU196657 QBQ196657 QLM196657 QVI196657 RFE196657 RPA196657 RYW196657 SIS196657 SSO196657 TCK196657 TMG196657 TWC196657 UFY196657 UPU196657 UZQ196657 VJM196657 VTI196657 WDE196657 WNA196657 WWW196657 AO262193 KK262193 UG262193 AEC262193 ANY262193 AXU262193 BHQ262193 BRM262193 CBI262193 CLE262193 CVA262193 DEW262193 DOS262193 DYO262193 EIK262193 ESG262193 FCC262193 FLY262193 FVU262193 GFQ262193 GPM262193 GZI262193 HJE262193 HTA262193 ICW262193 IMS262193 IWO262193 JGK262193 JQG262193 KAC262193 KJY262193 KTU262193 LDQ262193 LNM262193 LXI262193 MHE262193 MRA262193 NAW262193 NKS262193 NUO262193 OEK262193 OOG262193 OYC262193 PHY262193 PRU262193 QBQ262193 QLM262193 QVI262193 RFE262193 RPA262193 RYW262193 SIS262193 SSO262193 TCK262193 TMG262193 TWC262193 UFY262193 UPU262193 UZQ262193 VJM262193 VTI262193 WDE262193 WNA262193 WWW262193 AO327729 KK327729 UG327729 AEC327729 ANY327729 AXU327729 BHQ327729 BRM327729 CBI327729 CLE327729 CVA327729 DEW327729 DOS327729 DYO327729 EIK327729 ESG327729 FCC327729 FLY327729 FVU327729 GFQ327729 GPM327729 GZI327729 HJE327729 HTA327729 ICW327729 IMS327729 IWO327729 JGK327729 JQG327729 KAC327729 KJY327729 KTU327729 LDQ327729 LNM327729 LXI327729 MHE327729 MRA327729 NAW327729 NKS327729 NUO327729 OEK327729 OOG327729 OYC327729 PHY327729 PRU327729 QBQ327729 QLM327729 QVI327729 RFE327729 RPA327729 RYW327729 SIS327729 SSO327729 TCK327729 TMG327729 TWC327729 UFY327729 UPU327729 UZQ327729 VJM327729 VTI327729 WDE327729 WNA327729 WWW327729 AO393265 KK393265 UG393265 AEC393265 ANY393265 AXU393265 BHQ393265 BRM393265 CBI393265 CLE393265 CVA393265 DEW393265 DOS393265 DYO393265 EIK393265 ESG393265 FCC393265 FLY393265 FVU393265 GFQ393265 GPM393265 GZI393265 HJE393265 HTA393265 ICW393265 IMS393265 IWO393265 JGK393265 JQG393265 KAC393265 KJY393265 KTU393265 LDQ393265 LNM393265 LXI393265 MHE393265 MRA393265 NAW393265 NKS393265 NUO393265 OEK393265 OOG393265 OYC393265 PHY393265 PRU393265 QBQ393265 QLM393265 QVI393265 RFE393265 RPA393265 RYW393265 SIS393265 SSO393265 TCK393265 TMG393265 TWC393265 UFY393265 UPU393265 UZQ393265 VJM393265 VTI393265 WDE393265 WNA393265 WWW393265 AO458801 KK458801 UG458801 AEC458801 ANY458801 AXU458801 BHQ458801 BRM458801 CBI458801 CLE458801 CVA458801 DEW458801 DOS458801 DYO458801 EIK458801 ESG458801 FCC458801 FLY458801 FVU458801 GFQ458801 GPM458801 GZI458801 HJE458801 HTA458801 ICW458801 IMS458801 IWO458801 JGK458801 JQG458801 KAC458801 KJY458801 KTU458801 LDQ458801 LNM458801 LXI458801 MHE458801 MRA458801 NAW458801 NKS458801 NUO458801 OEK458801 OOG458801 OYC458801 PHY458801 PRU458801 QBQ458801 QLM458801 QVI458801 RFE458801 RPA458801 RYW458801 SIS458801 SSO458801 TCK458801 TMG458801 TWC458801 UFY458801 UPU458801 UZQ458801 VJM458801 VTI458801 WDE458801 WNA458801 WWW458801 AO524337 KK524337 UG524337 AEC524337 ANY524337 AXU524337 BHQ524337 BRM524337 CBI524337 CLE524337 CVA524337 DEW524337 DOS524337 DYO524337 EIK524337 ESG524337 FCC524337 FLY524337 FVU524337 GFQ524337 GPM524337 GZI524337 HJE524337 HTA524337 ICW524337 IMS524337 IWO524337 JGK524337 JQG524337 KAC524337 KJY524337 KTU524337 LDQ524337 LNM524337 LXI524337 MHE524337 MRA524337 NAW524337 NKS524337 NUO524337 OEK524337 OOG524337 OYC524337 PHY524337 PRU524337 QBQ524337 QLM524337 QVI524337 RFE524337 RPA524337 RYW524337 SIS524337 SSO524337 TCK524337 TMG524337 TWC524337 UFY524337 UPU524337 UZQ524337 VJM524337 VTI524337 WDE524337 WNA524337 WWW524337 AO589873 KK589873 UG589873 AEC589873 ANY589873 AXU589873 BHQ589873 BRM589873 CBI589873 CLE589873 CVA589873 DEW589873 DOS589873 DYO589873 EIK589873 ESG589873 FCC589873 FLY589873 FVU589873 GFQ589873 GPM589873 GZI589873 HJE589873 HTA589873 ICW589873 IMS589873 IWO589873 JGK589873 JQG589873 KAC589873 KJY589873 KTU589873 LDQ589873 LNM589873 LXI589873 MHE589873 MRA589873 NAW589873 NKS589873 NUO589873 OEK589873 OOG589873 OYC589873 PHY589873 PRU589873 QBQ589873 QLM589873 QVI589873 RFE589873 RPA589873 RYW589873 SIS589873 SSO589873 TCK589873 TMG589873 TWC589873 UFY589873 UPU589873 UZQ589873 VJM589873 VTI589873 WDE589873 WNA589873 WWW589873 AO655409 KK655409 UG655409 AEC655409 ANY655409 AXU655409 BHQ655409 BRM655409 CBI655409 CLE655409 CVA655409 DEW655409 DOS655409 DYO655409 EIK655409 ESG655409 FCC655409 FLY655409 FVU655409 GFQ655409 GPM655409 GZI655409 HJE655409 HTA655409 ICW655409 IMS655409 IWO655409 JGK655409 JQG655409 KAC655409 KJY655409 KTU655409 LDQ655409 LNM655409 LXI655409 MHE655409 MRA655409 NAW655409 NKS655409 NUO655409 OEK655409 OOG655409 OYC655409 PHY655409 PRU655409 QBQ655409 QLM655409 QVI655409 RFE655409 RPA655409 RYW655409 SIS655409 SSO655409 TCK655409 TMG655409 TWC655409 UFY655409 UPU655409 UZQ655409 VJM655409 VTI655409 WDE655409 WNA655409 WWW655409 AO720945 KK720945 UG720945 AEC720945 ANY720945 AXU720945 BHQ720945 BRM720945 CBI720945 CLE720945 CVA720945 DEW720945 DOS720945 DYO720945 EIK720945 ESG720945 FCC720945 FLY720945 FVU720945 GFQ720945 GPM720945 GZI720945 HJE720945 HTA720945 ICW720945 IMS720945 IWO720945 JGK720945 JQG720945 KAC720945 KJY720945 KTU720945 LDQ720945 LNM720945 LXI720945 MHE720945 MRA720945 NAW720945 NKS720945 NUO720945 OEK720945 OOG720945 OYC720945 PHY720945 PRU720945 QBQ720945 QLM720945 QVI720945 RFE720945 RPA720945 RYW720945 SIS720945 SSO720945 TCK720945 TMG720945 TWC720945 UFY720945 UPU720945 UZQ720945 VJM720945 VTI720945 WDE720945 WNA720945 WWW720945 AO786481 KK786481 UG786481 AEC786481 ANY786481 AXU786481 BHQ786481 BRM786481 CBI786481 CLE786481 CVA786481 DEW786481 DOS786481 DYO786481 EIK786481 ESG786481 FCC786481 FLY786481 FVU786481 GFQ786481 GPM786481 GZI786481 HJE786481 HTA786481 ICW786481 IMS786481 IWO786481 JGK786481 JQG786481 KAC786481 KJY786481 KTU786481 LDQ786481 LNM786481 LXI786481 MHE786481 MRA786481 NAW786481 NKS786481 NUO786481 OEK786481 OOG786481 OYC786481 PHY786481 PRU786481 QBQ786481 QLM786481 QVI786481 RFE786481 RPA786481 RYW786481 SIS786481 SSO786481 TCK786481 TMG786481 TWC786481 UFY786481 UPU786481 UZQ786481 VJM786481 VTI786481 WDE786481 WNA786481 WWW786481 AO852017 KK852017 UG852017 AEC852017 ANY852017 AXU852017 BHQ852017 BRM852017 CBI852017 CLE852017 CVA852017 DEW852017 DOS852017 DYO852017 EIK852017 ESG852017 FCC852017 FLY852017 FVU852017 GFQ852017 GPM852017 GZI852017 HJE852017 HTA852017 ICW852017 IMS852017 IWO852017 JGK852017 JQG852017 KAC852017 KJY852017 KTU852017 LDQ852017 LNM852017 LXI852017 MHE852017 MRA852017 NAW852017 NKS852017 NUO852017 OEK852017 OOG852017 OYC852017 PHY852017 PRU852017 QBQ852017 QLM852017 QVI852017 RFE852017 RPA852017 RYW852017 SIS852017 SSO852017 TCK852017 TMG852017 TWC852017 UFY852017 UPU852017 UZQ852017 VJM852017 VTI852017 WDE852017 WNA852017 WWW852017 AO917553 KK917553 UG917553 AEC917553 ANY917553 AXU917553 BHQ917553 BRM917553 CBI917553 CLE917553 CVA917553 DEW917553 DOS917553 DYO917553 EIK917553 ESG917553 FCC917553 FLY917553 FVU917553 GFQ917553 GPM917553 GZI917553 HJE917553 HTA917553 ICW917553 IMS917553 IWO917553 JGK917553 JQG917553 KAC917553 KJY917553 KTU917553 LDQ917553 LNM917553 LXI917553 MHE917553 MRA917553 NAW917553 NKS917553 NUO917553 OEK917553 OOG917553 OYC917553 PHY917553 PRU917553 QBQ917553 QLM917553 QVI917553 RFE917553 RPA917553 RYW917553 SIS917553 SSO917553 TCK917553 TMG917553 TWC917553 UFY917553 UPU917553 UZQ917553 VJM917553 VTI917553 WDE917553 WNA917553 WWW917553 AO983089 KK983089 UG983089 AEC983089 ANY983089 AXU983089 BHQ983089 BRM983089 CBI983089 CLE983089 CVA983089 DEW983089 DOS983089 DYO983089 EIK983089 ESG983089 FCC983089 FLY983089 FVU983089 GFQ983089 GPM983089 GZI983089 HJE983089 HTA983089 ICW983089 IMS983089 IWO983089 JGK983089 JQG983089 KAC983089 KJY983089 KTU983089 LDQ983089 LNM983089 LXI983089 MHE983089 MRA983089 NAW983089 NKS983089 NUO983089 OEK983089 OOG983089 OYC983089 PHY983089 PRU983089 QBQ983089 QLM983089 QVI983089 RFE983089 RPA983089 RYW983089 SIS983089 SSO983089 TCK983089 TMG983089 TWC983089 UFY983089 UPU983089 UZQ983089 VJM983089 VTI983089 WDE983089 WNA983089 WWW983089 SSQ983089 KM47 UI47 AEE47 AOA47 AXW47 BHS47 BRO47 CBK47 CLG47 CVC47 DEY47 DOU47 DYQ47 EIM47 ESI47 FCE47 FMA47 FVW47 GFS47 GPO47 GZK47 HJG47 HTC47 ICY47 IMU47 IWQ47 JGM47 JQI47 KAE47 KKA47 KTW47 LDS47 LNO47 LXK47 MHG47 MRC47 NAY47 NKU47 NUQ47 OEM47 OOI47 OYE47 PIA47 PRW47 QBS47 QLO47 QVK47 RFG47 RPC47 RYY47 SIU47 SSQ47 TCM47 TMI47 TWE47 UGA47 UPW47 UZS47 VJO47 VTK47 WDG47 WNC47 WWY47 AQ65585 KM65585 UI65585 AEE65585 AOA65585 AXW65585 BHS65585 BRO65585 CBK65585 CLG65585 CVC65585 DEY65585 DOU65585 DYQ65585 EIM65585 ESI65585 FCE65585 FMA65585 FVW65585 GFS65585 GPO65585 GZK65585 HJG65585 HTC65585 ICY65585 IMU65585 IWQ65585 JGM65585 JQI65585 KAE65585 KKA65585 KTW65585 LDS65585 LNO65585 LXK65585 MHG65585 MRC65585 NAY65585 NKU65585 NUQ65585 OEM65585 OOI65585 OYE65585 PIA65585 PRW65585 QBS65585 QLO65585 QVK65585 RFG65585 RPC65585 RYY65585 SIU65585 SSQ65585 TCM65585 TMI65585 TWE65585 UGA65585 UPW65585 UZS65585 VJO65585 VTK65585 WDG65585 WNC65585 WWY65585 AQ131121 KM131121 UI131121 AEE131121 AOA131121 AXW131121 BHS131121 BRO131121 CBK131121 CLG131121 CVC131121 DEY131121 DOU131121 DYQ131121 EIM131121 ESI131121 FCE131121 FMA131121 FVW131121 GFS131121 GPO131121 GZK131121 HJG131121 HTC131121 ICY131121 IMU131121 IWQ131121 JGM131121 JQI131121 KAE131121 KKA131121 KTW131121 LDS131121 LNO131121 LXK131121 MHG131121 MRC131121 NAY131121 NKU131121 NUQ131121 OEM131121 OOI131121 OYE131121 PIA131121 PRW131121 QBS131121 QLO131121 QVK131121 RFG131121 RPC131121 RYY131121 SIU131121 SSQ131121 TCM131121 TMI131121 TWE131121 UGA131121 UPW131121 UZS131121 VJO131121 VTK131121 WDG131121 WNC131121 WWY131121 AQ196657 KM196657 UI196657 AEE196657 AOA196657 AXW196657 BHS196657 BRO196657 CBK196657 CLG196657 CVC196657 DEY196657 DOU196657 DYQ196657 EIM196657 ESI196657 FCE196657 FMA196657 FVW196657 GFS196657 GPO196657 GZK196657 HJG196657 HTC196657 ICY196657 IMU196657 IWQ196657 JGM196657 JQI196657 KAE196657 KKA196657 KTW196657 LDS196657 LNO196657 LXK196657 MHG196657 MRC196657 NAY196657 NKU196657 NUQ196657 OEM196657 OOI196657 OYE196657 PIA196657 PRW196657 QBS196657 QLO196657 QVK196657 RFG196657 RPC196657 RYY196657 SIU196657 SSQ196657 TCM196657 TMI196657 TWE196657 UGA196657 UPW196657 UZS196657 VJO196657 VTK196657 WDG196657 WNC196657 WWY196657 AQ262193 KM262193 UI262193 AEE262193 AOA262193 AXW262193 BHS262193 BRO262193 CBK262193 CLG262193 CVC262193 DEY262193 DOU262193 DYQ262193 EIM262193 ESI262193 FCE262193 FMA262193 FVW262193 GFS262193 GPO262193 GZK262193 HJG262193 HTC262193 ICY262193 IMU262193 IWQ262193 JGM262193 JQI262193 KAE262193 KKA262193 KTW262193 LDS262193 LNO262193 LXK262193 MHG262193 MRC262193 NAY262193 NKU262193 NUQ262193 OEM262193 OOI262193 OYE262193 PIA262193 PRW262193 QBS262193 QLO262193 QVK262193 RFG262193 RPC262193 RYY262193 SIU262193 SSQ262193 TCM262193 TMI262193 TWE262193 UGA262193 UPW262193 UZS262193 VJO262193 VTK262193 WDG262193 WNC262193 WWY262193 AQ327729 KM327729 UI327729 AEE327729 AOA327729 AXW327729 BHS327729 BRO327729 CBK327729 CLG327729 CVC327729 DEY327729 DOU327729 DYQ327729 EIM327729 ESI327729 FCE327729 FMA327729 FVW327729 GFS327729 GPO327729 GZK327729 HJG327729 HTC327729 ICY327729 IMU327729 IWQ327729 JGM327729 JQI327729 KAE327729 KKA327729 KTW327729 LDS327729 LNO327729 LXK327729 MHG327729 MRC327729 NAY327729 NKU327729 NUQ327729 OEM327729 OOI327729 OYE327729 PIA327729 PRW327729 QBS327729 QLO327729 QVK327729 RFG327729 RPC327729 RYY327729 SIU327729 SSQ327729 TCM327729 TMI327729 TWE327729 UGA327729 UPW327729 UZS327729 VJO327729 VTK327729 WDG327729 WNC327729 WWY327729 AQ393265 KM393265 UI393265 AEE393265 AOA393265 AXW393265 BHS393265 BRO393265 CBK393265 CLG393265 CVC393265 DEY393265 DOU393265 DYQ393265 EIM393265 ESI393265 FCE393265 FMA393265 FVW393265 GFS393265 GPO393265 GZK393265 HJG393265 HTC393265 ICY393265 IMU393265 IWQ393265 JGM393265 JQI393265 KAE393265 KKA393265 KTW393265 LDS393265 LNO393265 LXK393265 MHG393265 MRC393265 NAY393265 NKU393265 NUQ393265 OEM393265 OOI393265 OYE393265 PIA393265 PRW393265 QBS393265 QLO393265 QVK393265 RFG393265 RPC393265 RYY393265 SIU393265 SSQ393265 TCM393265 TMI393265 TWE393265 UGA393265 UPW393265 UZS393265 VJO393265 VTK393265 WDG393265 WNC393265 WWY393265 AQ458801 KM458801 UI458801 AEE458801 AOA458801 AXW458801 BHS458801 BRO458801 CBK458801 CLG458801 CVC458801 DEY458801 DOU458801 DYQ458801 EIM458801 ESI458801 FCE458801 FMA458801 FVW458801 GFS458801 GPO458801 GZK458801 HJG458801 HTC458801 ICY458801 IMU458801 IWQ458801 JGM458801 JQI458801 KAE458801 KKA458801 KTW458801 LDS458801 LNO458801 LXK458801 MHG458801 MRC458801 NAY458801 NKU458801 NUQ458801 OEM458801 OOI458801 OYE458801 PIA458801 PRW458801 QBS458801 QLO458801 QVK458801 RFG458801 RPC458801 RYY458801 SIU458801 SSQ458801 TCM458801 TMI458801 TWE458801 UGA458801 UPW458801 UZS458801 VJO458801 VTK458801 WDG458801 WNC458801 WWY458801 AQ524337 KM524337 UI524337 AEE524337 AOA524337 AXW524337 BHS524337 BRO524337 CBK524337 CLG524337 CVC524337 DEY524337 DOU524337 DYQ524337 EIM524337 ESI524337 FCE524337 FMA524337 FVW524337 GFS524337 GPO524337 GZK524337 HJG524337 HTC524337 ICY524337 IMU524337 IWQ524337 JGM524337 JQI524337 KAE524337 KKA524337 KTW524337 LDS524337 LNO524337 LXK524337 MHG524337 MRC524337 NAY524337 NKU524337 NUQ524337 OEM524337 OOI524337 OYE524337 PIA524337 PRW524337 QBS524337 QLO524337 QVK524337 RFG524337 RPC524337 RYY524337 SIU524337 SSQ524337 TCM524337 TMI524337 TWE524337 UGA524337 UPW524337 UZS524337 VJO524337 VTK524337 WDG524337 WNC524337 WWY524337 AQ589873 KM589873 UI589873 AEE589873 AOA589873 AXW589873 BHS589873 BRO589873 CBK589873 CLG589873 CVC589873 DEY589873 DOU589873 DYQ589873 EIM589873 ESI589873 FCE589873 FMA589873 FVW589873 GFS589873 GPO589873 GZK589873 HJG589873 HTC589873 ICY589873 IMU589873 IWQ589873 JGM589873 JQI589873 KAE589873 KKA589873 KTW589873 LDS589873 LNO589873 LXK589873 MHG589873 MRC589873 NAY589873 NKU589873 NUQ589873 OEM589873 OOI589873 OYE589873 PIA589873 PRW589873 QBS589873 QLO589873 QVK589873 RFG589873 RPC589873 RYY589873 SIU589873 SSQ589873 TCM589873 TMI589873 TWE589873 UGA589873 UPW589873 UZS589873 VJO589873 VTK589873 WDG589873 WNC589873 WWY589873 AQ655409 KM655409 UI655409 AEE655409 AOA655409 AXW655409 BHS655409 BRO655409 CBK655409 CLG655409 CVC655409 DEY655409 DOU655409 DYQ655409 EIM655409 ESI655409 FCE655409 FMA655409 FVW655409 GFS655409 GPO655409 GZK655409 HJG655409 HTC655409 ICY655409 IMU655409 IWQ655409 JGM655409 JQI655409 KAE655409 KKA655409 KTW655409 LDS655409 LNO655409 LXK655409 MHG655409 MRC655409 NAY655409 NKU655409 NUQ655409 OEM655409 OOI655409 OYE655409 PIA655409 PRW655409 QBS655409 QLO655409 QVK655409 RFG655409 RPC655409 RYY655409 SIU655409 SSQ655409 TCM655409 TMI655409 TWE655409 UGA655409 UPW655409 UZS655409 VJO655409 VTK655409 WDG655409 WNC655409 WWY655409 AQ720945 KM720945 UI720945 AEE720945 AOA720945 AXW720945 BHS720945 BRO720945 CBK720945 CLG720945 CVC720945 DEY720945 DOU720945 DYQ720945 EIM720945 ESI720945 FCE720945 FMA720945 FVW720945 GFS720945 GPO720945 GZK720945 HJG720945 HTC720945 ICY720945 IMU720945 IWQ720945 JGM720945 JQI720945 KAE720945 KKA720945 KTW720945 LDS720945 LNO720945 LXK720945 MHG720945 MRC720945 NAY720945 NKU720945 NUQ720945 OEM720945 OOI720945 OYE720945 PIA720945 PRW720945 QBS720945 QLO720945 QVK720945 RFG720945 RPC720945 RYY720945 SIU720945 SSQ720945 TCM720945 TMI720945 TWE720945 UGA720945 UPW720945 UZS720945 VJO720945 VTK720945 WDG720945 WNC720945 WWY720945 AQ786481 KM786481 UI786481 AEE786481 AOA786481 AXW786481 BHS786481 BRO786481 CBK786481 CLG786481 CVC786481 DEY786481 DOU786481 DYQ786481 EIM786481 ESI786481 FCE786481 FMA786481 FVW786481 GFS786481 GPO786481 GZK786481 HJG786481 HTC786481 ICY786481 IMU786481 IWQ786481 JGM786481 JQI786481 KAE786481 KKA786481 KTW786481 LDS786481 LNO786481 LXK786481 MHG786481 MRC786481 NAY786481 NKU786481 NUQ786481 OEM786481 OOI786481 OYE786481 PIA786481 PRW786481 QBS786481 QLO786481 QVK786481 RFG786481 RPC786481 RYY786481 SIU786481 SSQ786481 TCM786481 TMI786481 TWE786481 UGA786481 UPW786481 UZS786481 VJO786481 VTK786481 WDG786481 WNC786481 WWY786481 AQ852017 KM852017 UI852017 AEE852017 AOA852017 AXW852017 BHS852017 BRO852017 CBK852017 CLG852017 CVC852017 DEY852017 DOU852017 DYQ852017 EIM852017 ESI852017 FCE852017 FMA852017 FVW852017 GFS852017 GPO852017 GZK852017 HJG852017 HTC852017 ICY852017 IMU852017 IWQ852017 JGM852017 JQI852017 KAE852017 KKA852017 KTW852017 LDS852017 LNO852017 LXK852017 MHG852017 MRC852017 NAY852017 NKU852017 NUQ852017 OEM852017 OOI852017 OYE852017 PIA852017 PRW852017 QBS852017 QLO852017 QVK852017 RFG852017 RPC852017 RYY852017 SIU852017 SSQ852017 TCM852017 TMI852017 TWE852017 UGA852017 UPW852017 UZS852017 VJO852017 VTK852017 WDG852017 WNC852017 WWY852017 AQ917553 KM917553 UI917553 AEE917553 AOA917553 AXW917553 BHS917553 BRO917553 CBK917553 CLG917553 CVC917553 DEY917553 DOU917553 DYQ917553 EIM917553 ESI917553 FCE917553 FMA917553 FVW917553 GFS917553 GPO917553 GZK917553 HJG917553 HTC917553 ICY917553 IMU917553 IWQ917553 JGM917553 JQI917553 KAE917553 KKA917553 KTW917553 LDS917553 LNO917553 LXK917553 MHG917553 MRC917553 NAY917553 NKU917553 NUQ917553 OEM917553 OOI917553 OYE917553 PIA917553 PRW917553 QBS917553 QLO917553 QVK917553 RFG917553 RPC917553 RYY917553 SIU917553 SSQ917553 TCM917553 TMI917553 TWE917553 UGA917553 UPW917553 UZS917553 VJO917553 VTK917553 WDG917553 WNC917553 WWY917553 AQ983089 KM983089 UI983089 AEE983089 AOA983089 AXW983089 BHS983089 BRO983089 CBK983089 CLG983089 CVC983089 DEY983089 DOU983089 DYQ983089 EIM983089 ESI983089 FCE983089 FMA983089 FVW983089 GFS983089 GPO983089 GZK983089 HJG983089 HTC983089 ICY983089 IMU983089 IWQ983089 JGM983089 JQI983089 KAE983089 KKA983089 KTW983089 LDS983089 LNO983089 LXK983089 MHG983089 MRC983089 NAY983089 NKU983089 NUQ983089 OEM983089 OOI983089 OYE983089 PIA983089 PRW983089 QBS983089 QLO983089 QVK983089 RFG983089 RPC983089 RYY983089</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K57"/>
  <sheetViews>
    <sheetView workbookViewId="0">
      <selection activeCell="AL1" sqref="AL1"/>
    </sheetView>
  </sheetViews>
  <sheetFormatPr defaultColWidth="2.625" defaultRowHeight="13.5"/>
  <cols>
    <col min="1" max="29" width="2.625" style="670" customWidth="1"/>
    <col min="30" max="32" width="2.875" style="670" customWidth="1"/>
    <col min="33" max="33" width="2.625" style="670" customWidth="1"/>
    <col min="34" max="16384" width="2.625" style="670"/>
  </cols>
  <sheetData>
    <row r="1" spans="1:37" ht="14.25" thickBot="1">
      <c r="A1" s="4185" t="s">
        <v>2606</v>
      </c>
      <c r="B1" s="4185"/>
      <c r="C1" s="4185"/>
      <c r="D1" s="4185"/>
      <c r="E1" s="4185"/>
      <c r="F1" s="4185"/>
      <c r="G1" s="4185"/>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spans="1:37" ht="24.75" customHeight="1" thickBot="1">
      <c r="A2" s="193"/>
      <c r="B2" s="193"/>
      <c r="C2" s="193"/>
      <c r="D2" s="193"/>
      <c r="E2" s="193"/>
      <c r="F2" s="193"/>
      <c r="G2" s="193"/>
      <c r="H2" s="193"/>
      <c r="I2" s="193"/>
      <c r="J2" s="193"/>
      <c r="K2" s="193"/>
      <c r="L2" s="193"/>
      <c r="M2" s="193"/>
      <c r="N2" s="193"/>
      <c r="O2" s="193"/>
      <c r="P2" s="193"/>
      <c r="Q2" s="193"/>
      <c r="R2" s="193"/>
      <c r="S2" s="193"/>
      <c r="T2" s="193"/>
      <c r="U2" s="193"/>
      <c r="V2" s="193"/>
      <c r="W2" s="193"/>
      <c r="X2" s="3129" t="s">
        <v>496</v>
      </c>
      <c r="Y2" s="3129"/>
      <c r="Z2" s="3129"/>
      <c r="AA2" s="4186" t="s">
        <v>2542</v>
      </c>
      <c r="AB2" s="4187"/>
      <c r="AC2" s="4188"/>
      <c r="AD2" s="4188"/>
      <c r="AE2" s="700" t="s">
        <v>477</v>
      </c>
      <c r="AF2" s="4188"/>
      <c r="AG2" s="4188"/>
      <c r="AH2" s="700" t="s">
        <v>5</v>
      </c>
      <c r="AI2" s="4188"/>
      <c r="AJ2" s="4188"/>
      <c r="AK2" s="212" t="s">
        <v>478</v>
      </c>
    </row>
    <row r="3" spans="1:37" ht="27.75" customHeight="1">
      <c r="A3" s="4176" t="s">
        <v>2607</v>
      </c>
      <c r="B3" s="4176"/>
      <c r="C3" s="4176"/>
      <c r="D3" s="4176"/>
      <c r="E3" s="4176"/>
      <c r="F3" s="4176"/>
      <c r="G3" s="4176"/>
      <c r="H3" s="4176"/>
      <c r="I3" s="4176"/>
      <c r="J3" s="4176"/>
      <c r="K3" s="4176"/>
      <c r="L3" s="4176"/>
      <c r="M3" s="4176"/>
      <c r="N3" s="4176"/>
      <c r="O3" s="4176"/>
      <c r="P3" s="4176"/>
      <c r="Q3" s="4176"/>
      <c r="R3" s="4176"/>
      <c r="S3" s="4176"/>
      <c r="T3" s="4176"/>
      <c r="U3" s="4176"/>
      <c r="V3" s="4176"/>
      <c r="W3" s="4176"/>
      <c r="X3" s="4176"/>
      <c r="Y3" s="4176"/>
      <c r="Z3" s="4176"/>
      <c r="AA3" s="4176"/>
      <c r="AB3" s="4176"/>
      <c r="AC3" s="4176"/>
      <c r="AD3" s="4176"/>
      <c r="AE3" s="4176"/>
      <c r="AF3" s="4176"/>
      <c r="AG3" s="4176"/>
      <c r="AH3" s="4176"/>
      <c r="AI3" s="4176"/>
      <c r="AJ3" s="4176"/>
      <c r="AK3" s="4176"/>
    </row>
    <row r="4" spans="1:37">
      <c r="A4" s="4177" t="s">
        <v>2526</v>
      </c>
      <c r="B4" s="4177"/>
      <c r="C4" s="4177"/>
      <c r="D4" s="4177"/>
      <c r="E4" s="4177"/>
      <c r="F4" s="4177"/>
      <c r="G4" s="4177"/>
      <c r="H4" s="4177"/>
      <c r="I4" s="4177"/>
      <c r="J4" s="4177"/>
      <c r="K4" s="4177"/>
      <c r="L4" s="4177"/>
      <c r="M4" s="4177"/>
      <c r="N4" s="4177"/>
      <c r="O4" s="4177"/>
      <c r="P4" s="4177"/>
      <c r="Q4" s="4177"/>
      <c r="R4" s="4177"/>
      <c r="S4" s="4177"/>
      <c r="T4" s="4177"/>
      <c r="U4" s="4177"/>
      <c r="V4" s="4177"/>
      <c r="W4" s="4177"/>
      <c r="X4" s="4177"/>
      <c r="Y4" s="4177"/>
      <c r="Z4" s="4177"/>
      <c r="AA4" s="4177"/>
      <c r="AB4" s="4177"/>
      <c r="AC4" s="4177"/>
      <c r="AD4" s="4177"/>
      <c r="AE4" s="4177"/>
      <c r="AF4" s="4177"/>
      <c r="AG4" s="4177"/>
      <c r="AH4" s="4177"/>
      <c r="AI4" s="4177"/>
      <c r="AJ4" s="4177"/>
      <c r="AK4" s="4177"/>
    </row>
    <row r="5" spans="1:37" ht="11.25" customHeight="1">
      <c r="A5" s="4178" t="s">
        <v>15</v>
      </c>
      <c r="B5" s="4178"/>
      <c r="C5" s="4178"/>
      <c r="D5" s="4178"/>
      <c r="E5" s="4178"/>
      <c r="F5" s="4178"/>
      <c r="G5" s="4178"/>
      <c r="H5" s="4178"/>
      <c r="I5" s="4178"/>
      <c r="J5" s="4178"/>
      <c r="K5" s="4178"/>
      <c r="L5" s="4178"/>
      <c r="M5" s="4178"/>
      <c r="N5" s="4178"/>
      <c r="O5" s="4178"/>
      <c r="P5" s="4178"/>
      <c r="Q5" s="4178"/>
      <c r="R5" s="4178"/>
      <c r="S5" s="4178"/>
      <c r="T5" s="4178"/>
      <c r="U5" s="4178"/>
      <c r="V5" s="4178"/>
      <c r="W5" s="4178"/>
      <c r="X5" s="4178"/>
      <c r="Y5" s="4178"/>
      <c r="Z5" s="4178"/>
      <c r="AA5" s="4178"/>
      <c r="AB5" s="4178"/>
      <c r="AC5" s="4178"/>
      <c r="AD5" s="4178"/>
      <c r="AE5" s="4178"/>
      <c r="AF5" s="4178"/>
      <c r="AG5" s="4178"/>
      <c r="AH5" s="4178"/>
      <c r="AI5" s="4178"/>
      <c r="AJ5" s="4178"/>
      <c r="AK5" s="4178"/>
    </row>
    <row r="6" spans="1:37" ht="45.75" customHeight="1">
      <c r="A6" s="194" t="s">
        <v>4982</v>
      </c>
      <c r="B6" s="4179" t="s">
        <v>2608</v>
      </c>
      <c r="C6" s="4179"/>
      <c r="D6" s="4179"/>
      <c r="E6" s="4179"/>
      <c r="F6" s="4179"/>
      <c r="G6" s="4179"/>
      <c r="H6" s="4179"/>
      <c r="I6" s="4179"/>
      <c r="J6" s="4179"/>
      <c r="K6" s="4179"/>
      <c r="L6" s="4179"/>
      <c r="M6" s="4179"/>
      <c r="N6" s="4179"/>
      <c r="O6" s="4179"/>
      <c r="P6" s="4179"/>
      <c r="Q6" s="4179"/>
      <c r="R6" s="4179"/>
      <c r="S6" s="4179"/>
      <c r="T6" s="4179"/>
      <c r="U6" s="4179"/>
      <c r="V6" s="4179"/>
      <c r="W6" s="4179"/>
      <c r="X6" s="4179"/>
      <c r="Y6" s="4179"/>
      <c r="Z6" s="4179"/>
      <c r="AA6" s="4179"/>
      <c r="AB6" s="4179"/>
      <c r="AC6" s="4179"/>
      <c r="AD6" s="4179"/>
      <c r="AE6" s="4179"/>
      <c r="AF6" s="4179"/>
      <c r="AG6" s="4179"/>
      <c r="AH6" s="4179"/>
      <c r="AI6" s="4179"/>
      <c r="AJ6" s="4179"/>
      <c r="AK6" s="4179"/>
    </row>
    <row r="7" spans="1:37" ht="15" customHeight="1">
      <c r="A7" s="195" t="s">
        <v>4983</v>
      </c>
      <c r="B7" s="4180" t="s">
        <v>2546</v>
      </c>
      <c r="C7" s="4180"/>
      <c r="D7" s="4180"/>
      <c r="E7" s="4180"/>
      <c r="F7" s="4180"/>
      <c r="G7" s="4180"/>
      <c r="H7" s="4180"/>
      <c r="I7" s="4180"/>
      <c r="J7" s="4180"/>
      <c r="K7" s="4180"/>
      <c r="L7" s="4180"/>
      <c r="M7" s="4180"/>
      <c r="N7" s="4180"/>
      <c r="O7" s="4180"/>
      <c r="P7" s="4180"/>
      <c r="Q7" s="4180"/>
      <c r="R7" s="4180"/>
      <c r="S7" s="4180"/>
      <c r="T7" s="4180"/>
      <c r="U7" s="4180"/>
      <c r="V7" s="4180"/>
      <c r="W7" s="4180"/>
      <c r="X7" s="4180"/>
      <c r="Y7" s="4180"/>
      <c r="Z7" s="4180"/>
      <c r="AA7" s="4180"/>
      <c r="AB7" s="4180"/>
      <c r="AC7" s="4180"/>
      <c r="AD7" s="4180"/>
      <c r="AE7" s="4180"/>
      <c r="AF7" s="4180"/>
      <c r="AG7" s="4180"/>
      <c r="AH7" s="4180"/>
      <c r="AI7" s="4180"/>
      <c r="AJ7" s="4180"/>
      <c r="AK7" s="4180"/>
    </row>
    <row r="8" spans="1:37" ht="4.5" customHeight="1" thickBot="1">
      <c r="A8"/>
      <c r="B8"/>
      <c r="C8"/>
      <c r="D8"/>
      <c r="E8"/>
      <c r="F8"/>
      <c r="G8"/>
      <c r="H8"/>
      <c r="I8"/>
      <c r="J8"/>
      <c r="K8"/>
      <c r="L8"/>
      <c r="M8"/>
      <c r="N8"/>
      <c r="O8"/>
      <c r="P8"/>
      <c r="Q8"/>
      <c r="R8"/>
      <c r="S8"/>
      <c r="T8"/>
      <c r="U8"/>
      <c r="V8"/>
      <c r="W8"/>
      <c r="X8"/>
      <c r="Y8"/>
      <c r="Z8"/>
      <c r="AA8"/>
      <c r="AB8"/>
      <c r="AC8"/>
      <c r="AD8"/>
      <c r="AE8"/>
      <c r="AF8"/>
      <c r="AG8"/>
      <c r="AH8"/>
      <c r="AI8"/>
      <c r="AJ8"/>
      <c r="AK8"/>
    </row>
    <row r="9" spans="1:37" ht="24.75" customHeight="1" thickBot="1">
      <c r="A9" s="4181" t="s">
        <v>2547</v>
      </c>
      <c r="B9" s="4181"/>
      <c r="C9" s="4181"/>
      <c r="D9" s="4181"/>
      <c r="E9" s="4182" t="s">
        <v>2997</v>
      </c>
      <c r="F9" s="4183"/>
      <c r="G9" s="4183"/>
      <c r="H9" s="4183"/>
      <c r="I9" s="4183"/>
      <c r="J9" s="4183"/>
      <c r="K9" s="4183"/>
      <c r="L9" s="4183"/>
      <c r="M9" s="4183"/>
      <c r="N9" s="4183"/>
      <c r="O9" s="4183"/>
      <c r="P9" s="4183"/>
      <c r="Q9" s="4184"/>
      <c r="R9" s="4181" t="s">
        <v>479</v>
      </c>
      <c r="S9" s="4181"/>
      <c r="T9"/>
      <c r="U9"/>
      <c r="V9"/>
      <c r="W9"/>
      <c r="X9"/>
      <c r="Y9"/>
      <c r="Z9"/>
      <c r="AA9"/>
      <c r="AB9"/>
      <c r="AC9"/>
      <c r="AD9"/>
      <c r="AE9"/>
      <c r="AF9"/>
      <c r="AG9"/>
      <c r="AH9"/>
      <c r="AI9"/>
      <c r="AJ9"/>
      <c r="AK9"/>
    </row>
    <row r="10" spans="1:37" ht="3.75" customHeight="1" thickBot="1">
      <c r="A10"/>
      <c r="B10"/>
      <c r="C10"/>
      <c r="D10"/>
      <c r="E10"/>
      <c r="F10"/>
      <c r="G10"/>
      <c r="H10"/>
      <c r="I10"/>
      <c r="J10"/>
      <c r="K10"/>
      <c r="L10"/>
      <c r="M10"/>
      <c r="N10"/>
      <c r="O10"/>
      <c r="P10"/>
      <c r="Q10"/>
      <c r="R10"/>
      <c r="S10"/>
      <c r="T10"/>
      <c r="U10"/>
      <c r="V10"/>
      <c r="W10"/>
      <c r="X10"/>
      <c r="Y10"/>
      <c r="Z10"/>
      <c r="AA10"/>
      <c r="AB10"/>
      <c r="AC10"/>
      <c r="AD10"/>
      <c r="AE10"/>
      <c r="AF10"/>
      <c r="AG10"/>
      <c r="AH10"/>
      <c r="AI10"/>
      <c r="AJ10"/>
      <c r="AK10"/>
    </row>
    <row r="11" spans="1:37" ht="15.75" customHeight="1">
      <c r="A11" s="4163" t="s">
        <v>509</v>
      </c>
      <c r="B11" s="4164"/>
      <c r="C11" s="4165"/>
      <c r="D11" s="4152" t="s">
        <v>2548</v>
      </c>
      <c r="E11" s="4153"/>
      <c r="F11" s="4153"/>
      <c r="G11" s="4156" t="str">
        <f>cst_wskakunin_owner1__space</f>
        <v>テスト建て主　代表取締役社長　テストさん</v>
      </c>
      <c r="H11" s="4156"/>
      <c r="I11" s="4156"/>
      <c r="J11" s="4156"/>
      <c r="K11" s="4156"/>
      <c r="L11" s="4156"/>
      <c r="M11" s="4156"/>
      <c r="N11" s="4156"/>
      <c r="O11" s="4156"/>
      <c r="P11" s="4156"/>
      <c r="Q11" s="4156"/>
      <c r="R11" s="4156"/>
      <c r="S11" s="4156"/>
      <c r="T11" s="4156"/>
      <c r="U11" s="4156"/>
      <c r="V11" s="4156"/>
      <c r="W11" s="4156"/>
      <c r="X11" s="4156"/>
      <c r="Y11" s="4156"/>
      <c r="Z11" s="4156"/>
      <c r="AA11" s="4156"/>
      <c r="AB11" s="4156"/>
      <c r="AC11" s="4156"/>
      <c r="AD11" s="4170"/>
      <c r="AE11" s="4170"/>
      <c r="AF11" s="4170"/>
      <c r="AG11" s="4170"/>
      <c r="AH11" s="4170"/>
      <c r="AI11" s="4170"/>
      <c r="AJ11" s="4170"/>
      <c r="AK11" s="4171"/>
    </row>
    <row r="12" spans="1:37" ht="23.25" customHeight="1">
      <c r="A12" s="4166"/>
      <c r="B12" s="4051"/>
      <c r="C12" s="4052"/>
      <c r="D12" s="4154"/>
      <c r="E12" s="4155"/>
      <c r="F12" s="4155"/>
      <c r="G12" s="4157"/>
      <c r="H12" s="4157"/>
      <c r="I12" s="4157"/>
      <c r="J12" s="4157"/>
      <c r="K12" s="4157"/>
      <c r="L12" s="4157"/>
      <c r="M12" s="4157"/>
      <c r="N12" s="4157"/>
      <c r="O12" s="4157"/>
      <c r="P12" s="4157"/>
      <c r="Q12" s="4157"/>
      <c r="R12" s="4157"/>
      <c r="S12" s="4157"/>
      <c r="T12" s="4157"/>
      <c r="U12" s="4157"/>
      <c r="V12" s="4157"/>
      <c r="W12" s="4157"/>
      <c r="X12" s="4157"/>
      <c r="Y12" s="4157"/>
      <c r="Z12" s="4157"/>
      <c r="AA12" s="4157"/>
      <c r="AB12" s="4157"/>
      <c r="AC12" s="4157"/>
      <c r="AD12" s="4172"/>
      <c r="AE12" s="4172"/>
      <c r="AF12" s="4172"/>
      <c r="AG12" s="4172"/>
      <c r="AH12" s="4172"/>
      <c r="AI12" s="4172"/>
      <c r="AJ12" s="4172"/>
      <c r="AK12" s="4173"/>
    </row>
    <row r="13" spans="1:37" ht="21.75" customHeight="1">
      <c r="A13" s="4166"/>
      <c r="B13" s="4051"/>
      <c r="C13" s="4052"/>
      <c r="D13" s="4174" t="s">
        <v>2549</v>
      </c>
      <c r="E13" s="4175"/>
      <c r="F13" s="4162" t="str">
        <f>cst_wskakunin_owner1_ZIP</f>
        <v>330-0064</v>
      </c>
      <c r="G13" s="4162"/>
      <c r="H13" s="4162"/>
      <c r="I13" s="4162"/>
      <c r="J13" s="4162"/>
      <c r="K13" s="400" t="s">
        <v>57</v>
      </c>
      <c r="L13" s="4175" t="s">
        <v>2550</v>
      </c>
      <c r="M13" s="4175"/>
      <c r="N13" s="4175"/>
      <c r="O13" s="4133" t="str">
        <f>cst_wskakunin_owner1__address</f>
        <v>埼玉県埼玉県さいたま市浦和区岸町７－１２－３</v>
      </c>
      <c r="P13" s="4133"/>
      <c r="Q13" s="4133"/>
      <c r="R13" s="4133"/>
      <c r="S13" s="4133"/>
      <c r="T13" s="4133"/>
      <c r="U13" s="4133"/>
      <c r="V13" s="4133"/>
      <c r="W13" s="4133"/>
      <c r="X13" s="4133"/>
      <c r="Y13" s="4133"/>
      <c r="Z13" s="4133"/>
      <c r="AA13" s="4133"/>
      <c r="AB13" s="4133"/>
      <c r="AC13" s="4133"/>
      <c r="AD13" s="4133"/>
      <c r="AE13" s="4133"/>
      <c r="AF13" s="4133"/>
      <c r="AG13" s="4133"/>
      <c r="AH13" s="4133"/>
      <c r="AI13" s="4133"/>
      <c r="AJ13" s="4133"/>
      <c r="AK13" s="4134"/>
    </row>
    <row r="14" spans="1:37" ht="21.75" customHeight="1" thickBot="1">
      <c r="A14" s="4167"/>
      <c r="B14" s="4168"/>
      <c r="C14" s="4169"/>
      <c r="D14" s="3129" t="s">
        <v>2551</v>
      </c>
      <c r="E14" s="3129"/>
      <c r="F14" s="4162" t="str">
        <f>cst_wskakunin_owner1_TEL</f>
        <v>048-222-2222</v>
      </c>
      <c r="G14" s="4162"/>
      <c r="H14" s="4162"/>
      <c r="I14" s="4162"/>
      <c r="J14" s="4162"/>
      <c r="K14" s="4162"/>
      <c r="L14" s="4162"/>
      <c r="M14" s="4162"/>
      <c r="N14" s="4162"/>
      <c r="O14" s="4162"/>
      <c r="P14" s="401" t="s">
        <v>57</v>
      </c>
      <c r="Q14" s="3129" t="s">
        <v>2552</v>
      </c>
      <c r="R14" s="3129"/>
      <c r="S14" s="4055"/>
      <c r="T14" s="4055"/>
      <c r="U14" s="4055"/>
      <c r="V14" s="4055"/>
      <c r="W14" s="4055"/>
      <c r="X14" s="4055"/>
      <c r="Y14" s="4055"/>
      <c r="Z14" s="4055"/>
      <c r="AA14" s="4055"/>
      <c r="AB14" s="4055"/>
      <c r="AC14" s="400" t="s">
        <v>57</v>
      </c>
      <c r="AD14" s="4136" t="s">
        <v>2553</v>
      </c>
      <c r="AE14" s="4137"/>
      <c r="AF14" s="4137"/>
      <c r="AG14" s="4138"/>
      <c r="AH14" s="4138"/>
      <c r="AI14" s="4138"/>
      <c r="AJ14" s="4138"/>
      <c r="AK14" s="4139"/>
    </row>
    <row r="15" spans="1:37" ht="15.75" customHeight="1">
      <c r="A15" s="4146" t="s">
        <v>2609</v>
      </c>
      <c r="B15" s="4147"/>
      <c r="C15" s="4148"/>
      <c r="D15" s="4152" t="s">
        <v>2548</v>
      </c>
      <c r="E15" s="4153"/>
      <c r="F15" s="4153"/>
      <c r="G15" s="4156" t="str">
        <f>cst_wskakunin_dairi1__space</f>
        <v>XXXアーキ　テスト代理人</v>
      </c>
      <c r="H15" s="4156"/>
      <c r="I15" s="4156"/>
      <c r="J15" s="4156"/>
      <c r="K15" s="4156"/>
      <c r="L15" s="4156"/>
      <c r="M15" s="4156"/>
      <c r="N15" s="4156"/>
      <c r="O15" s="4156"/>
      <c r="P15" s="4156"/>
      <c r="Q15" s="4156"/>
      <c r="R15" s="4156"/>
      <c r="S15" s="4156"/>
      <c r="T15" s="4156"/>
      <c r="U15" s="4156"/>
      <c r="V15" s="4156"/>
      <c r="W15" s="4156"/>
      <c r="X15" s="4156"/>
      <c r="Y15" s="4156"/>
      <c r="Z15" s="4156"/>
      <c r="AA15" s="4156"/>
      <c r="AB15" s="4156"/>
      <c r="AC15" s="4156"/>
      <c r="AD15" s="4158"/>
      <c r="AE15" s="4158"/>
      <c r="AF15" s="4158"/>
      <c r="AG15" s="4158"/>
      <c r="AH15" s="4158"/>
      <c r="AI15" s="4158"/>
      <c r="AJ15" s="4158"/>
      <c r="AK15" s="4159"/>
    </row>
    <row r="16" spans="1:37" ht="23.25" customHeight="1">
      <c r="A16" s="4071"/>
      <c r="B16" s="4072"/>
      <c r="C16" s="4073"/>
      <c r="D16" s="4154"/>
      <c r="E16" s="4155"/>
      <c r="F16" s="4155"/>
      <c r="G16" s="4157"/>
      <c r="H16" s="4157"/>
      <c r="I16" s="4157"/>
      <c r="J16" s="4157"/>
      <c r="K16" s="4157"/>
      <c r="L16" s="4157"/>
      <c r="M16" s="4157"/>
      <c r="N16" s="4157"/>
      <c r="O16" s="4157"/>
      <c r="P16" s="4157"/>
      <c r="Q16" s="4157"/>
      <c r="R16" s="4157"/>
      <c r="S16" s="4157"/>
      <c r="T16" s="4157"/>
      <c r="U16" s="4157"/>
      <c r="V16" s="4157"/>
      <c r="W16" s="4157"/>
      <c r="X16" s="4157"/>
      <c r="Y16" s="4157"/>
      <c r="Z16" s="4157"/>
      <c r="AA16" s="4157"/>
      <c r="AB16" s="4157"/>
      <c r="AC16" s="4157"/>
      <c r="AD16" s="4160"/>
      <c r="AE16" s="4160"/>
      <c r="AF16" s="4160"/>
      <c r="AG16" s="4160"/>
      <c r="AH16" s="4160"/>
      <c r="AI16" s="4160"/>
      <c r="AJ16" s="4160"/>
      <c r="AK16" s="4161"/>
    </row>
    <row r="17" spans="1:37" ht="21.75" customHeight="1">
      <c r="A17" s="4071"/>
      <c r="B17" s="4072"/>
      <c r="C17" s="4073"/>
      <c r="D17" s="3129" t="s">
        <v>2549</v>
      </c>
      <c r="E17" s="3129"/>
      <c r="F17" s="4162" t="str">
        <f>cst_wskakunin_dairi1_ZIP</f>
        <v>359-0034</v>
      </c>
      <c r="G17" s="4162"/>
      <c r="H17" s="4162"/>
      <c r="I17" s="4162"/>
      <c r="J17" s="4162"/>
      <c r="K17" s="698" t="s">
        <v>57</v>
      </c>
      <c r="L17" s="3992" t="s">
        <v>2550</v>
      </c>
      <c r="M17" s="3992"/>
      <c r="N17" s="3992"/>
      <c r="O17" s="4133" t="str">
        <f>cst_wskakunin_dairi1__address</f>
        <v>埼玉県所沢市東新井町307-7</v>
      </c>
      <c r="P17" s="4133"/>
      <c r="Q17" s="4133"/>
      <c r="R17" s="4133"/>
      <c r="S17" s="4133"/>
      <c r="T17" s="4133"/>
      <c r="U17" s="4133"/>
      <c r="V17" s="4133"/>
      <c r="W17" s="4133"/>
      <c r="X17" s="4133"/>
      <c r="Y17" s="4133"/>
      <c r="Z17" s="4133"/>
      <c r="AA17" s="4133"/>
      <c r="AB17" s="4133"/>
      <c r="AC17" s="4133"/>
      <c r="AD17" s="4133"/>
      <c r="AE17" s="4133"/>
      <c r="AF17" s="4133"/>
      <c r="AG17" s="4133"/>
      <c r="AH17" s="4133"/>
      <c r="AI17" s="4133"/>
      <c r="AJ17" s="4133"/>
      <c r="AK17" s="4134"/>
    </row>
    <row r="18" spans="1:37" ht="21.75" customHeight="1" thickBot="1">
      <c r="A18" s="4149"/>
      <c r="B18" s="4150"/>
      <c r="C18" s="4151"/>
      <c r="D18" s="3129" t="s">
        <v>2551</v>
      </c>
      <c r="E18" s="3129"/>
      <c r="F18" s="4135" t="str">
        <f>cst_wskakunin_dairi1_TEL</f>
        <v>048-222-2222</v>
      </c>
      <c r="G18" s="4135"/>
      <c r="H18" s="4135"/>
      <c r="I18" s="4135"/>
      <c r="J18" s="4135"/>
      <c r="K18" s="4135"/>
      <c r="L18" s="4135"/>
      <c r="M18" s="4135"/>
      <c r="N18" s="4135"/>
      <c r="O18" s="4135"/>
      <c r="P18" s="401" t="s">
        <v>57</v>
      </c>
      <c r="Q18" s="3129" t="s">
        <v>2552</v>
      </c>
      <c r="R18" s="3129"/>
      <c r="S18" s="4055"/>
      <c r="T18" s="4055"/>
      <c r="U18" s="4055"/>
      <c r="V18" s="4055"/>
      <c r="W18" s="4055"/>
      <c r="X18" s="4055"/>
      <c r="Y18" s="4055"/>
      <c r="Z18" s="4055"/>
      <c r="AA18" s="4055"/>
      <c r="AB18" s="4055"/>
      <c r="AC18" s="400" t="s">
        <v>57</v>
      </c>
      <c r="AD18" s="4136" t="s">
        <v>2553</v>
      </c>
      <c r="AE18" s="4137"/>
      <c r="AF18" s="4137"/>
      <c r="AG18" s="4138"/>
      <c r="AH18" s="4138"/>
      <c r="AI18" s="4138"/>
      <c r="AJ18" s="4138"/>
      <c r="AK18" s="4139"/>
    </row>
    <row r="19" spans="1:37" ht="14.25" customHeight="1">
      <c r="A19" s="4122" t="s">
        <v>2554</v>
      </c>
      <c r="B19" s="4123"/>
      <c r="C19" s="4124"/>
      <c r="D19" s="196" t="s">
        <v>139</v>
      </c>
      <c r="E19" s="4128" t="s">
        <v>509</v>
      </c>
      <c r="F19" s="4128"/>
      <c r="G19" s="402" t="s">
        <v>139</v>
      </c>
      <c r="H19" s="4128" t="s">
        <v>8</v>
      </c>
      <c r="I19" s="4128"/>
      <c r="J19" s="197"/>
      <c r="K19" s="4129" t="s">
        <v>525</v>
      </c>
      <c r="L19" s="4131" t="s">
        <v>2555</v>
      </c>
      <c r="M19" s="4131"/>
      <c r="N19" s="4131"/>
      <c r="O19" s="4132"/>
      <c r="P19" s="4132"/>
      <c r="Q19" s="4132"/>
      <c r="R19" s="4132"/>
      <c r="S19" s="4132"/>
      <c r="T19" s="4128" t="s">
        <v>2556</v>
      </c>
      <c r="U19" s="4128"/>
      <c r="V19" s="4128"/>
      <c r="W19" s="4128"/>
      <c r="X19" s="4128"/>
      <c r="Y19" s="4132"/>
      <c r="Z19" s="4132"/>
      <c r="AA19" s="4132"/>
      <c r="AB19" s="4132"/>
      <c r="AC19" s="4132"/>
      <c r="AD19" s="4128" t="s">
        <v>2557</v>
      </c>
      <c r="AE19" s="4128"/>
      <c r="AF19" s="4128"/>
      <c r="AG19" s="4140"/>
      <c r="AH19" s="4140"/>
      <c r="AI19" s="4140"/>
      <c r="AJ19" s="4140"/>
      <c r="AK19" s="4141" t="s">
        <v>527</v>
      </c>
    </row>
    <row r="20" spans="1:37" ht="14.25" customHeight="1" thickBot="1">
      <c r="A20" s="4125"/>
      <c r="B20" s="4126"/>
      <c r="C20" s="4127"/>
      <c r="D20" s="198" t="s">
        <v>139</v>
      </c>
      <c r="E20" s="4143" t="s">
        <v>144</v>
      </c>
      <c r="F20" s="4143"/>
      <c r="G20" s="199"/>
      <c r="H20" s="199"/>
      <c r="I20" s="199"/>
      <c r="J20" s="199"/>
      <c r="K20" s="4130"/>
      <c r="L20" s="4143" t="s">
        <v>2558</v>
      </c>
      <c r="M20" s="4143"/>
      <c r="N20" s="4143"/>
      <c r="O20" s="4144"/>
      <c r="P20" s="4144"/>
      <c r="Q20" s="4144"/>
      <c r="R20" s="200" t="s">
        <v>57</v>
      </c>
      <c r="S20" s="4145"/>
      <c r="T20" s="4145"/>
      <c r="U20" s="4145"/>
      <c r="V20" s="4145"/>
      <c r="W20" s="4145"/>
      <c r="X20" s="4145"/>
      <c r="Y20" s="4145"/>
      <c r="Z20" s="4145"/>
      <c r="AA20" s="4145"/>
      <c r="AB20" s="4145"/>
      <c r="AC20" s="4145"/>
      <c r="AD20" s="4145"/>
      <c r="AE20" s="4145"/>
      <c r="AF20" s="4145"/>
      <c r="AG20" s="4145"/>
      <c r="AH20" s="4145"/>
      <c r="AI20" s="4145"/>
      <c r="AJ20" s="4145"/>
      <c r="AK20" s="4142"/>
    </row>
    <row r="21" spans="1:37" ht="6" customHeight="1" thickBot="1"/>
    <row r="22" spans="1:37" ht="21.75" customHeight="1">
      <c r="A22" s="4108" t="s">
        <v>2610</v>
      </c>
      <c r="B22" s="4109"/>
      <c r="C22" s="4109"/>
      <c r="D22" s="4109"/>
      <c r="E22" s="4109"/>
      <c r="F22" s="4109"/>
      <c r="G22" s="4109"/>
      <c r="H22" s="4109"/>
      <c r="I22" s="4110" t="str">
        <f>cst_wskakunin_BUILD__address</f>
        <v>埼玉県さいたま市緑区</v>
      </c>
      <c r="J22" s="4110"/>
      <c r="K22" s="4110"/>
      <c r="L22" s="4110"/>
      <c r="M22" s="4110"/>
      <c r="N22" s="4110"/>
      <c r="O22" s="4110"/>
      <c r="P22" s="4110"/>
      <c r="Q22" s="4110"/>
      <c r="R22" s="4110"/>
      <c r="S22" s="4110"/>
      <c r="T22" s="4110"/>
      <c r="U22" s="4110"/>
      <c r="V22" s="4110"/>
      <c r="W22" s="4110"/>
      <c r="X22" s="4110"/>
      <c r="Y22" s="4110"/>
      <c r="Z22" s="4110"/>
      <c r="AA22" s="4110"/>
      <c r="AB22" s="4110"/>
      <c r="AC22" s="4110"/>
      <c r="AD22" s="4110"/>
      <c r="AE22" s="4110"/>
      <c r="AF22" s="4110"/>
      <c r="AG22" s="4110"/>
      <c r="AH22" s="4110"/>
      <c r="AI22" s="4110"/>
      <c r="AJ22" s="4110"/>
      <c r="AK22" s="4111"/>
    </row>
    <row r="23" spans="1:37" ht="22.5" customHeight="1">
      <c r="A23" s="4112" t="s">
        <v>2559</v>
      </c>
      <c r="B23" s="4113"/>
      <c r="C23" s="4113"/>
      <c r="D23" s="4113"/>
      <c r="E23" s="4113"/>
      <c r="F23" s="4113"/>
      <c r="G23" s="4113"/>
      <c r="H23" s="4113"/>
      <c r="I23" s="4114" t="str">
        <f>cst_wskakunin_BUILD_NAME</f>
        <v>テスト０７１１－１</v>
      </c>
      <c r="J23" s="4115"/>
      <c r="K23" s="4115"/>
      <c r="L23" s="4115"/>
      <c r="M23" s="4115"/>
      <c r="N23" s="4115"/>
      <c r="O23" s="4115"/>
      <c r="P23" s="4115"/>
      <c r="Q23" s="4115"/>
      <c r="R23" s="4115"/>
      <c r="S23" s="4115"/>
      <c r="T23" s="4115"/>
      <c r="U23" s="4116"/>
      <c r="V23" s="4117" t="s">
        <v>2560</v>
      </c>
      <c r="W23" s="4118"/>
      <c r="X23" s="4118"/>
      <c r="Y23" s="4118"/>
      <c r="Z23" s="4119"/>
      <c r="AA23" s="210" t="s">
        <v>139</v>
      </c>
      <c r="AB23" s="4120" t="s">
        <v>2561</v>
      </c>
      <c r="AC23" s="4120"/>
      <c r="AD23" s="4120"/>
      <c r="AE23" s="4120"/>
      <c r="AF23" s="211" t="s">
        <v>139</v>
      </c>
      <c r="AG23" s="4120" t="s">
        <v>2562</v>
      </c>
      <c r="AH23" s="4120"/>
      <c r="AI23" s="4120"/>
      <c r="AJ23" s="4120"/>
      <c r="AK23" s="4121"/>
    </row>
    <row r="24" spans="1:37" ht="21.75" customHeight="1">
      <c r="A24" s="4068" t="s">
        <v>2611</v>
      </c>
      <c r="B24" s="4069"/>
      <c r="C24" s="4070"/>
      <c r="D24" s="4018" t="s">
        <v>2563</v>
      </c>
      <c r="E24" s="4018"/>
      <c r="F24" s="4018"/>
      <c r="G24" s="4018"/>
      <c r="H24" s="4019"/>
      <c r="I24" s="4099"/>
      <c r="J24" s="4100"/>
      <c r="K24" s="4100"/>
      <c r="L24" s="4100"/>
      <c r="M24" s="4100"/>
      <c r="N24" s="4100"/>
      <c r="O24" s="4100"/>
      <c r="P24" s="4100"/>
      <c r="Q24" s="4100"/>
      <c r="R24" s="4100"/>
      <c r="S24" s="4100"/>
      <c r="T24" s="4100"/>
      <c r="U24" s="4100"/>
      <c r="V24" s="4100"/>
      <c r="W24" s="4100"/>
      <c r="X24" s="4100"/>
      <c r="Y24" s="4100"/>
      <c r="Z24" s="4100"/>
      <c r="AA24" s="4100"/>
      <c r="AB24" s="4100"/>
      <c r="AC24" s="4100"/>
      <c r="AD24" s="4100"/>
      <c r="AE24" s="4100"/>
      <c r="AF24" s="4100"/>
      <c r="AG24" s="4100"/>
      <c r="AH24" s="4100"/>
      <c r="AI24" s="4100"/>
      <c r="AJ24" s="4100"/>
      <c r="AK24" s="4101"/>
    </row>
    <row r="25" spans="1:37" ht="21.75" customHeight="1">
      <c r="A25" s="4074"/>
      <c r="B25" s="4075"/>
      <c r="C25" s="4076"/>
      <c r="D25" s="4102" t="s">
        <v>2564</v>
      </c>
      <c r="E25" s="4103"/>
      <c r="F25" s="4103"/>
      <c r="G25" s="4103"/>
      <c r="H25" s="4104"/>
      <c r="I25" s="213" t="s">
        <v>2595</v>
      </c>
      <c r="J25" s="4105"/>
      <c r="K25" s="4105"/>
      <c r="L25" s="4105"/>
      <c r="M25" s="4105"/>
      <c r="N25" s="4105"/>
      <c r="O25" s="4105"/>
      <c r="P25" s="4106"/>
      <c r="Q25" s="4106"/>
      <c r="R25" s="4106"/>
      <c r="S25" s="4106"/>
      <c r="T25" s="4106"/>
      <c r="U25" s="4106"/>
      <c r="V25" s="4106"/>
      <c r="W25" s="4106"/>
      <c r="X25" s="4106"/>
      <c r="Y25" s="4106"/>
      <c r="Z25" s="4106"/>
      <c r="AA25" s="4106"/>
      <c r="AB25" s="4106"/>
      <c r="AC25" s="4106"/>
      <c r="AD25" s="4106"/>
      <c r="AE25" s="4106"/>
      <c r="AF25" s="4106"/>
      <c r="AG25" s="4106"/>
      <c r="AH25" s="4106"/>
      <c r="AI25" s="4106"/>
      <c r="AJ25" s="4106"/>
      <c r="AK25" s="4107"/>
    </row>
    <row r="26" spans="1:37" ht="7.7" customHeight="1">
      <c r="A26" s="4039" t="s">
        <v>2596</v>
      </c>
      <c r="B26" s="4040"/>
      <c r="C26" s="4040"/>
      <c r="D26" s="4040"/>
      <c r="E26" s="4040"/>
      <c r="F26" s="4040"/>
      <c r="G26" s="4040"/>
      <c r="H26" s="4041"/>
      <c r="I26" s="4093" t="s">
        <v>139</v>
      </c>
      <c r="J26" s="4023" t="s">
        <v>2597</v>
      </c>
      <c r="K26" s="4023"/>
      <c r="L26" s="4023"/>
      <c r="M26" s="4023"/>
      <c r="N26" s="4023"/>
      <c r="O26" s="4023"/>
      <c r="P26" s="4023"/>
      <c r="Q26" s="4023"/>
      <c r="R26" s="4084" t="s">
        <v>2598</v>
      </c>
      <c r="S26" s="4085"/>
      <c r="T26" s="4085"/>
      <c r="U26" s="4086"/>
      <c r="V26" s="706"/>
      <c r="W26" s="4048" t="s">
        <v>2566</v>
      </c>
      <c r="X26" s="4048"/>
      <c r="Y26" s="706"/>
      <c r="Z26" s="706"/>
      <c r="AA26" s="706"/>
      <c r="AB26" s="706"/>
      <c r="AC26" s="706"/>
      <c r="AD26" s="706"/>
      <c r="AE26" s="706"/>
      <c r="AF26" s="706"/>
      <c r="AG26" s="706"/>
      <c r="AH26" s="706"/>
      <c r="AI26" s="706"/>
      <c r="AJ26" s="706"/>
      <c r="AK26" s="201"/>
    </row>
    <row r="27" spans="1:37">
      <c r="A27" s="4042"/>
      <c r="B27" s="4043"/>
      <c r="C27" s="4043"/>
      <c r="D27" s="4043"/>
      <c r="E27" s="4043"/>
      <c r="F27" s="4043"/>
      <c r="G27" s="4043"/>
      <c r="H27" s="4044"/>
      <c r="I27" s="4094"/>
      <c r="J27" s="3130"/>
      <c r="K27" s="3130"/>
      <c r="L27" s="3130"/>
      <c r="M27" s="3130"/>
      <c r="N27" s="3130"/>
      <c r="O27" s="3130"/>
      <c r="P27" s="3130"/>
      <c r="Q27" s="3130"/>
      <c r="R27" s="4087"/>
      <c r="S27" s="4088"/>
      <c r="T27" s="4088"/>
      <c r="U27" s="4089"/>
      <c r="W27" s="4054"/>
      <c r="X27" s="4054"/>
      <c r="Y27" s="403"/>
      <c r="Z27" s="697" t="s">
        <v>477</v>
      </c>
      <c r="AA27" s="403"/>
      <c r="AB27" s="697" t="s">
        <v>5</v>
      </c>
      <c r="AC27" s="403"/>
      <c r="AD27" s="697" t="s">
        <v>478</v>
      </c>
      <c r="AE27" s="19" t="s">
        <v>2599</v>
      </c>
      <c r="AF27" s="4055"/>
      <c r="AG27" s="4055"/>
      <c r="AH27" s="4055"/>
      <c r="AI27" s="4055"/>
      <c r="AJ27" s="19" t="s">
        <v>2600</v>
      </c>
      <c r="AK27" s="208"/>
    </row>
    <row r="28" spans="1:37" ht="3" customHeight="1">
      <c r="A28" s="4042"/>
      <c r="B28" s="4043"/>
      <c r="C28" s="4043"/>
      <c r="D28" s="4043"/>
      <c r="E28" s="4043"/>
      <c r="F28" s="4043"/>
      <c r="G28" s="4043"/>
      <c r="H28" s="4044"/>
      <c r="I28" s="4095"/>
      <c r="J28" s="4082"/>
      <c r="K28" s="4082"/>
      <c r="L28" s="4082"/>
      <c r="M28" s="4082"/>
      <c r="N28" s="4082"/>
      <c r="O28" s="4082"/>
      <c r="P28" s="4082"/>
      <c r="Q28" s="4082"/>
      <c r="R28" s="4096"/>
      <c r="S28" s="4097"/>
      <c r="T28" s="4097"/>
      <c r="U28" s="4098"/>
      <c r="V28" s="408"/>
      <c r="W28" s="214"/>
      <c r="X28" s="214"/>
      <c r="Y28" s="214"/>
      <c r="Z28" s="214"/>
      <c r="AA28" s="214"/>
      <c r="AB28" s="214"/>
      <c r="AC28" s="214"/>
      <c r="AD28" s="214"/>
      <c r="AE28" s="214"/>
      <c r="AF28" s="214"/>
      <c r="AG28" s="214"/>
      <c r="AH28" s="214"/>
      <c r="AI28" s="214"/>
      <c r="AJ28" s="214"/>
      <c r="AK28" s="203"/>
    </row>
    <row r="29" spans="1:37" ht="15" customHeight="1">
      <c r="A29" s="4042"/>
      <c r="B29" s="4043"/>
      <c r="C29" s="4043"/>
      <c r="D29" s="4043"/>
      <c r="E29" s="4043"/>
      <c r="F29" s="4043"/>
      <c r="G29" s="4043"/>
      <c r="H29" s="4044"/>
      <c r="I29" s="702" t="s">
        <v>139</v>
      </c>
      <c r="J29" s="3130" t="s">
        <v>5896</v>
      </c>
      <c r="K29" s="3130"/>
      <c r="L29" s="3130"/>
      <c r="M29" s="3130"/>
      <c r="N29" s="3130"/>
      <c r="O29" s="3130"/>
      <c r="P29" s="3130"/>
      <c r="Q29" s="3130"/>
      <c r="R29" s="3130"/>
      <c r="S29" s="3130"/>
      <c r="T29" s="3130"/>
      <c r="U29" s="3130"/>
      <c r="V29" s="3130"/>
      <c r="W29" s="3130"/>
      <c r="X29" s="3130"/>
      <c r="Y29" s="3130"/>
      <c r="Z29" s="3130"/>
      <c r="AA29" s="3130"/>
      <c r="AB29" s="3130"/>
      <c r="AC29" s="3130"/>
      <c r="AD29" s="3130"/>
      <c r="AE29" s="3130"/>
      <c r="AF29" s="3130"/>
      <c r="AG29" s="3130"/>
      <c r="AH29" s="3130"/>
      <c r="AI29" s="3130"/>
      <c r="AJ29" s="3130"/>
      <c r="AK29" s="4067"/>
    </row>
    <row r="30" spans="1:37" ht="15" customHeight="1">
      <c r="A30" s="4045"/>
      <c r="B30" s="4046"/>
      <c r="C30" s="4046"/>
      <c r="D30" s="4046"/>
      <c r="E30" s="4046"/>
      <c r="F30" s="4046"/>
      <c r="G30" s="4046"/>
      <c r="H30" s="4047"/>
      <c r="I30" s="704"/>
      <c r="J30" s="215" t="s">
        <v>139</v>
      </c>
      <c r="K30" s="4058" t="s">
        <v>2613</v>
      </c>
      <c r="L30" s="4058"/>
      <c r="M30" s="4058"/>
      <c r="N30" s="4058"/>
      <c r="O30" s="4058"/>
      <c r="P30" s="4058"/>
      <c r="Q30" s="4058"/>
      <c r="R30" s="4058"/>
      <c r="S30" s="215" t="s">
        <v>139</v>
      </c>
      <c r="T30" s="4058" t="s">
        <v>2614</v>
      </c>
      <c r="U30" s="4058"/>
      <c r="V30" s="4058"/>
      <c r="W30" s="4058"/>
      <c r="X30" s="4058"/>
      <c r="Y30" s="4058"/>
      <c r="Z30" s="4058"/>
      <c r="AA30" s="4058"/>
      <c r="AB30" s="4058"/>
      <c r="AC30" s="4058"/>
      <c r="AD30" s="4058"/>
      <c r="AE30" s="4058"/>
      <c r="AF30" s="4058"/>
      <c r="AG30" s="4058"/>
      <c r="AH30" s="4058"/>
      <c r="AI30" s="4058"/>
      <c r="AJ30" s="216"/>
      <c r="AK30" s="409"/>
    </row>
    <row r="31" spans="1:37" ht="7.7" customHeight="1">
      <c r="A31" s="4068" t="s">
        <v>4984</v>
      </c>
      <c r="B31" s="4069"/>
      <c r="C31" s="4069"/>
      <c r="D31" s="4069"/>
      <c r="E31" s="4069"/>
      <c r="F31" s="4069"/>
      <c r="G31" s="4069"/>
      <c r="H31" s="4070"/>
      <c r="I31" s="4077" t="s">
        <v>139</v>
      </c>
      <c r="J31" s="4023" t="s">
        <v>2615</v>
      </c>
      <c r="K31" s="4023"/>
      <c r="L31" s="4023"/>
      <c r="M31" s="4023"/>
      <c r="N31" s="4023"/>
      <c r="O31" s="4023"/>
      <c r="P31" s="4023"/>
      <c r="Q31" s="4080"/>
      <c r="R31" s="4084" t="s">
        <v>2598</v>
      </c>
      <c r="S31" s="4085"/>
      <c r="T31" s="4085"/>
      <c r="U31" s="4086"/>
      <c r="V31" s="705"/>
      <c r="W31" s="4048" t="s">
        <v>2566</v>
      </c>
      <c r="X31" s="4048"/>
      <c r="Y31" s="706"/>
      <c r="Z31" s="706"/>
      <c r="AA31" s="706"/>
      <c r="AB31" s="706"/>
      <c r="AC31" s="706"/>
      <c r="AD31" s="706"/>
      <c r="AE31" s="706"/>
      <c r="AF31" s="706"/>
      <c r="AG31" s="706"/>
      <c r="AH31" s="706"/>
      <c r="AI31" s="706"/>
      <c r="AJ31" s="706"/>
      <c r="AK31" s="201"/>
    </row>
    <row r="32" spans="1:37" ht="14.25" customHeight="1">
      <c r="A32" s="4071"/>
      <c r="B32" s="4072"/>
      <c r="C32" s="4072"/>
      <c r="D32" s="4072"/>
      <c r="E32" s="4072"/>
      <c r="F32" s="4072"/>
      <c r="G32" s="4072"/>
      <c r="H32" s="4073"/>
      <c r="I32" s="4078"/>
      <c r="J32" s="3130"/>
      <c r="K32" s="3130"/>
      <c r="L32" s="3130"/>
      <c r="M32" s="3130"/>
      <c r="N32" s="3130"/>
      <c r="O32" s="3130"/>
      <c r="P32" s="3130"/>
      <c r="Q32" s="4081"/>
      <c r="R32" s="4087"/>
      <c r="S32" s="4088"/>
      <c r="T32" s="4088"/>
      <c r="U32" s="4089"/>
      <c r="V32" s="405"/>
      <c r="W32" s="4054"/>
      <c r="X32" s="4054"/>
      <c r="Y32" s="403"/>
      <c r="Z32" s="697" t="s">
        <v>477</v>
      </c>
      <c r="AA32" s="403"/>
      <c r="AB32" s="697" t="s">
        <v>5</v>
      </c>
      <c r="AC32" s="403"/>
      <c r="AD32" s="697" t="s">
        <v>478</v>
      </c>
      <c r="AE32" s="19" t="s">
        <v>2599</v>
      </c>
      <c r="AF32" s="4055"/>
      <c r="AG32" s="4055"/>
      <c r="AH32" s="4055"/>
      <c r="AI32" s="4055"/>
      <c r="AJ32" s="19" t="s">
        <v>2600</v>
      </c>
      <c r="AK32" s="208"/>
    </row>
    <row r="33" spans="1:37" ht="4.5" customHeight="1">
      <c r="A33" s="4071"/>
      <c r="B33" s="4072"/>
      <c r="C33" s="4072"/>
      <c r="D33" s="4072"/>
      <c r="E33" s="4072"/>
      <c r="F33" s="4072"/>
      <c r="G33" s="4072"/>
      <c r="H33" s="4073"/>
      <c r="I33" s="4079"/>
      <c r="J33" s="4082"/>
      <c r="K33" s="4082"/>
      <c r="L33" s="4082"/>
      <c r="M33" s="4082"/>
      <c r="N33" s="4082"/>
      <c r="O33" s="4082"/>
      <c r="P33" s="4082"/>
      <c r="Q33" s="4083"/>
      <c r="R33" s="4090"/>
      <c r="S33" s="4091"/>
      <c r="T33" s="4091"/>
      <c r="U33" s="4092"/>
      <c r="V33" s="1535"/>
      <c r="W33" s="202"/>
      <c r="X33" s="202"/>
      <c r="Y33" s="202"/>
      <c r="Z33" s="202"/>
      <c r="AA33" s="202"/>
      <c r="AB33" s="202"/>
      <c r="AC33" s="202"/>
      <c r="AD33" s="202"/>
      <c r="AE33" s="202"/>
      <c r="AF33" s="202"/>
      <c r="AG33" s="202"/>
      <c r="AH33" s="202"/>
      <c r="AI33" s="202"/>
      <c r="AJ33" s="202"/>
      <c r="AK33" s="203"/>
    </row>
    <row r="34" spans="1:37" ht="20.25" customHeight="1">
      <c r="A34" s="4071"/>
      <c r="B34" s="4072"/>
      <c r="C34" s="4072"/>
      <c r="D34" s="4072"/>
      <c r="E34" s="4072"/>
      <c r="F34" s="4072"/>
      <c r="G34" s="4072"/>
      <c r="H34" s="4073"/>
      <c r="I34" s="217" t="s">
        <v>139</v>
      </c>
      <c r="J34" s="4056" t="s">
        <v>5897</v>
      </c>
      <c r="K34" s="4056"/>
      <c r="L34" s="4056"/>
      <c r="M34" s="4056"/>
      <c r="N34" s="4056"/>
      <c r="O34" s="4056"/>
      <c r="P34" s="4056"/>
      <c r="Q34" s="4056"/>
      <c r="R34" s="4056"/>
      <c r="S34" s="4056"/>
      <c r="T34" s="4056"/>
      <c r="U34" s="4056"/>
      <c r="V34" s="4056"/>
      <c r="W34" s="4056"/>
      <c r="X34" s="4056"/>
      <c r="Y34" s="4056"/>
      <c r="Z34" s="4056"/>
      <c r="AA34" s="4056"/>
      <c r="AB34" s="4056"/>
      <c r="AC34" s="4056"/>
      <c r="AD34" s="4056"/>
      <c r="AE34" s="4056"/>
      <c r="AF34" s="4056"/>
      <c r="AG34" s="4056"/>
      <c r="AH34" s="4056"/>
      <c r="AI34" s="4056"/>
      <c r="AJ34" s="4056"/>
      <c r="AK34" s="4057"/>
    </row>
    <row r="35" spans="1:37" ht="27" customHeight="1">
      <c r="A35" s="4074"/>
      <c r="B35" s="4075"/>
      <c r="C35" s="4075"/>
      <c r="D35" s="4075"/>
      <c r="E35" s="4075"/>
      <c r="F35" s="4075"/>
      <c r="G35" s="4075"/>
      <c r="H35" s="4076"/>
      <c r="I35" s="406"/>
      <c r="J35" s="215" t="s">
        <v>139</v>
      </c>
      <c r="K35" s="4058" t="s">
        <v>2616</v>
      </c>
      <c r="L35" s="4058"/>
      <c r="M35" s="4058"/>
      <c r="N35" s="4058"/>
      <c r="O35" s="4058"/>
      <c r="P35" s="4058"/>
      <c r="Q35" s="4058"/>
      <c r="R35" s="4058"/>
      <c r="S35" s="215" t="s">
        <v>139</v>
      </c>
      <c r="T35" s="4058" t="s">
        <v>2617</v>
      </c>
      <c r="U35" s="4058"/>
      <c r="V35" s="4058"/>
      <c r="W35" s="4058"/>
      <c r="X35" s="4058"/>
      <c r="Y35" s="4058"/>
      <c r="Z35" s="4058"/>
      <c r="AA35" s="4058"/>
      <c r="AB35" s="215" t="s">
        <v>139</v>
      </c>
      <c r="AC35" s="4059" t="s">
        <v>2618</v>
      </c>
      <c r="AD35" s="4059"/>
      <c r="AE35" s="4059"/>
      <c r="AF35" s="4059"/>
      <c r="AG35" s="4059"/>
      <c r="AH35" s="4059"/>
      <c r="AI35" s="4059"/>
      <c r="AJ35" s="4059"/>
      <c r="AK35" s="4060"/>
    </row>
    <row r="36" spans="1:37" ht="15" customHeight="1">
      <c r="A36" s="4061" t="s">
        <v>2619</v>
      </c>
      <c r="B36" s="4062"/>
      <c r="C36" s="4062"/>
      <c r="D36" s="4062"/>
      <c r="E36" s="4062"/>
      <c r="F36" s="4062"/>
      <c r="G36" s="4062"/>
      <c r="H36" s="4063"/>
      <c r="I36" s="217" t="s">
        <v>139</v>
      </c>
      <c r="J36" s="410" t="s">
        <v>2620</v>
      </c>
      <c r="AK36" s="208"/>
    </row>
    <row r="37" spans="1:37" ht="14.25" customHeight="1">
      <c r="A37" s="4064"/>
      <c r="B37" s="4065"/>
      <c r="C37" s="4065"/>
      <c r="D37" s="4065"/>
      <c r="E37" s="4065"/>
      <c r="F37" s="4065"/>
      <c r="G37" s="4065"/>
      <c r="H37" s="4066"/>
      <c r="J37" s="21" t="s">
        <v>2621</v>
      </c>
      <c r="AK37" s="208"/>
    </row>
    <row r="38" spans="1:37" ht="7.7" customHeight="1">
      <c r="A38" s="4039" t="s">
        <v>2601</v>
      </c>
      <c r="B38" s="4040"/>
      <c r="C38" s="4040"/>
      <c r="D38" s="4040"/>
      <c r="E38" s="4040"/>
      <c r="F38" s="4040"/>
      <c r="G38" s="4040"/>
      <c r="H38" s="4041"/>
      <c r="I38" s="705"/>
      <c r="J38" s="4048" t="s">
        <v>2566</v>
      </c>
      <c r="K38" s="4048"/>
      <c r="L38" s="706"/>
      <c r="M38" s="706"/>
      <c r="N38" s="706"/>
      <c r="O38" s="706"/>
      <c r="P38" s="706"/>
      <c r="Q38" s="706"/>
      <c r="R38" s="706"/>
      <c r="S38" s="706"/>
      <c r="T38" s="4049" t="s">
        <v>2622</v>
      </c>
      <c r="U38" s="4018"/>
      <c r="V38" s="4018"/>
      <c r="W38" s="4018"/>
      <c r="X38" s="4018"/>
      <c r="Y38" s="4019"/>
      <c r="Z38" s="706"/>
      <c r="AA38" s="4048" t="s">
        <v>2566</v>
      </c>
      <c r="AB38" s="4048"/>
      <c r="AC38" s="706"/>
      <c r="AD38" s="706"/>
      <c r="AE38" s="706"/>
      <c r="AF38" s="706"/>
      <c r="AG38" s="706"/>
      <c r="AH38" s="706"/>
      <c r="AI38" s="706"/>
      <c r="AJ38" s="706"/>
      <c r="AK38" s="201"/>
    </row>
    <row r="39" spans="1:37" ht="14.25" customHeight="1">
      <c r="A39" s="4042"/>
      <c r="B39" s="4043"/>
      <c r="C39" s="4043"/>
      <c r="D39" s="4043"/>
      <c r="E39" s="4043"/>
      <c r="F39" s="4043"/>
      <c r="G39" s="4043"/>
      <c r="H39" s="4044"/>
      <c r="I39" s="405"/>
      <c r="J39" s="4054"/>
      <c r="K39" s="4054"/>
      <c r="L39" s="403"/>
      <c r="M39" s="697" t="s">
        <v>477</v>
      </c>
      <c r="N39" s="403"/>
      <c r="O39" s="697" t="s">
        <v>5</v>
      </c>
      <c r="P39" s="403"/>
      <c r="Q39" s="697" t="s">
        <v>478</v>
      </c>
      <c r="T39" s="4050"/>
      <c r="U39" s="4051"/>
      <c r="V39" s="4051"/>
      <c r="W39" s="4051"/>
      <c r="X39" s="4051"/>
      <c r="Y39" s="4052"/>
      <c r="AA39" s="4054"/>
      <c r="AB39" s="4054"/>
      <c r="AC39" s="403"/>
      <c r="AD39" s="697" t="s">
        <v>477</v>
      </c>
      <c r="AE39" s="403"/>
      <c r="AF39" s="697" t="s">
        <v>5</v>
      </c>
      <c r="AG39" s="403"/>
      <c r="AH39" s="697" t="s">
        <v>478</v>
      </c>
      <c r="AK39" s="208"/>
    </row>
    <row r="40" spans="1:37" ht="4.5" customHeight="1">
      <c r="A40" s="4045"/>
      <c r="B40" s="4046"/>
      <c r="C40" s="4046"/>
      <c r="D40" s="4046"/>
      <c r="E40" s="4046"/>
      <c r="F40" s="4046"/>
      <c r="G40" s="4046"/>
      <c r="H40" s="4047"/>
      <c r="I40" s="406"/>
      <c r="J40" s="704"/>
      <c r="K40" s="704"/>
      <c r="L40" s="704"/>
      <c r="M40" s="704"/>
      <c r="N40" s="704"/>
      <c r="O40" s="704"/>
      <c r="P40" s="704"/>
      <c r="Q40" s="704"/>
      <c r="R40" s="704"/>
      <c r="S40" s="704"/>
      <c r="T40" s="4053"/>
      <c r="U40" s="4021"/>
      <c r="V40" s="4021"/>
      <c r="W40" s="4021"/>
      <c r="X40" s="4021"/>
      <c r="Y40" s="4022"/>
      <c r="Z40" s="704"/>
      <c r="AA40" s="704"/>
      <c r="AB40" s="704"/>
      <c r="AC40" s="704"/>
      <c r="AD40" s="704"/>
      <c r="AE40" s="704"/>
      <c r="AF40" s="704"/>
      <c r="AG40" s="704"/>
      <c r="AH40" s="704"/>
      <c r="AI40" s="704"/>
      <c r="AJ40" s="704"/>
      <c r="AK40" s="404"/>
    </row>
    <row r="41" spans="1:37" ht="17.25" customHeight="1">
      <c r="A41" s="4017" t="s">
        <v>2602</v>
      </c>
      <c r="B41" s="4018"/>
      <c r="C41" s="4018"/>
      <c r="D41" s="4018"/>
      <c r="E41" s="4018"/>
      <c r="F41" s="4018"/>
      <c r="G41" s="4018"/>
      <c r="H41" s="4019"/>
      <c r="I41" s="699" t="s">
        <v>139</v>
      </c>
      <c r="J41" s="4023" t="s">
        <v>2603</v>
      </c>
      <c r="K41" s="4023"/>
      <c r="L41" s="701" t="s">
        <v>139</v>
      </c>
      <c r="M41" s="3770" t="s">
        <v>2623</v>
      </c>
      <c r="N41" s="3770"/>
      <c r="O41" s="3770"/>
      <c r="P41" s="3770"/>
      <c r="Q41" s="3770"/>
      <c r="R41" s="3770"/>
      <c r="S41" s="3770"/>
      <c r="T41" s="3770"/>
      <c r="U41" s="3770"/>
      <c r="V41" s="3770"/>
      <c r="W41" s="3770"/>
      <c r="X41" s="3770"/>
      <c r="Y41" s="3770"/>
      <c r="Z41" s="3770"/>
      <c r="AA41" s="3770"/>
      <c r="AB41" s="3770"/>
      <c r="AC41" s="3770"/>
      <c r="AD41" s="3770"/>
      <c r="AE41" s="3770"/>
      <c r="AF41" s="3770"/>
      <c r="AG41" s="3770"/>
      <c r="AH41" s="3770"/>
      <c r="AI41" s="3770"/>
      <c r="AJ41" s="3770"/>
      <c r="AK41" s="3771"/>
    </row>
    <row r="42" spans="1:37">
      <c r="A42" s="4020"/>
      <c r="B42" s="4021"/>
      <c r="C42" s="4021"/>
      <c r="D42" s="4021"/>
      <c r="E42" s="4021"/>
      <c r="F42" s="4021"/>
      <c r="G42" s="4021"/>
      <c r="H42" s="4022"/>
      <c r="I42" s="406"/>
      <c r="J42" s="704"/>
      <c r="K42" s="704"/>
      <c r="L42" s="704"/>
      <c r="M42" s="4024" t="s">
        <v>2604</v>
      </c>
      <c r="N42" s="4024"/>
      <c r="O42" s="4024"/>
      <c r="P42" s="4024"/>
      <c r="Q42" s="4024"/>
      <c r="R42" s="4024"/>
      <c r="S42" s="4024"/>
      <c r="T42" s="4024"/>
      <c r="U42" s="4024"/>
      <c r="V42" s="4024"/>
      <c r="W42" s="4024"/>
      <c r="X42" s="4024"/>
      <c r="Y42" s="4024"/>
      <c r="Z42" s="4024"/>
      <c r="AA42" s="4024"/>
      <c r="AB42" s="4024"/>
      <c r="AC42" s="4024"/>
      <c r="AD42" s="4024"/>
      <c r="AE42" s="4024"/>
      <c r="AF42" s="4024"/>
      <c r="AG42" s="4024"/>
      <c r="AH42" s="4024"/>
      <c r="AI42" s="4024"/>
      <c r="AJ42" s="4024"/>
      <c r="AK42" s="4025"/>
    </row>
    <row r="43" spans="1:37">
      <c r="A43" s="4026" t="s">
        <v>2567</v>
      </c>
      <c r="B43" s="4027"/>
      <c r="C43" s="4027"/>
      <c r="D43" s="4027"/>
      <c r="E43" s="4027"/>
      <c r="F43" s="4027"/>
      <c r="G43" s="4027"/>
      <c r="H43" s="4027"/>
      <c r="I43" s="4030"/>
      <c r="J43" s="4031"/>
      <c r="K43" s="4031"/>
      <c r="L43" s="4031"/>
      <c r="M43" s="4031"/>
      <c r="N43" s="4031"/>
      <c r="O43" s="4031"/>
      <c r="P43" s="4031"/>
      <c r="Q43" s="4031"/>
      <c r="R43" s="4031"/>
      <c r="S43" s="4031"/>
      <c r="T43" s="4031"/>
      <c r="U43" s="4031"/>
      <c r="V43" s="4031"/>
      <c r="W43" s="4031"/>
      <c r="X43" s="4031"/>
      <c r="Y43" s="4031"/>
      <c r="Z43" s="4031"/>
      <c r="AA43" s="4031"/>
      <c r="AB43" s="4031"/>
      <c r="AC43" s="4031"/>
      <c r="AD43" s="4031"/>
      <c r="AE43" s="4031"/>
      <c r="AF43" s="4031"/>
      <c r="AG43" s="4031"/>
      <c r="AH43" s="4031"/>
      <c r="AI43" s="4031"/>
      <c r="AJ43" s="4031"/>
      <c r="AK43" s="4032"/>
    </row>
    <row r="44" spans="1:37">
      <c r="A44" s="4026"/>
      <c r="B44" s="4027"/>
      <c r="C44" s="4027"/>
      <c r="D44" s="4027"/>
      <c r="E44" s="4027"/>
      <c r="F44" s="4027"/>
      <c r="G44" s="4027"/>
      <c r="H44" s="4027"/>
      <c r="I44" s="4033"/>
      <c r="J44" s="4034"/>
      <c r="K44" s="4034"/>
      <c r="L44" s="4034"/>
      <c r="M44" s="4034"/>
      <c r="N44" s="4034"/>
      <c r="O44" s="4034"/>
      <c r="P44" s="4034"/>
      <c r="Q44" s="4034"/>
      <c r="R44" s="4034"/>
      <c r="S44" s="4034"/>
      <c r="T44" s="4034"/>
      <c r="U44" s="4034"/>
      <c r="V44" s="4034"/>
      <c r="W44" s="4034"/>
      <c r="X44" s="4034"/>
      <c r="Y44" s="4034"/>
      <c r="Z44" s="4034"/>
      <c r="AA44" s="4034"/>
      <c r="AB44" s="4034"/>
      <c r="AC44" s="4034"/>
      <c r="AD44" s="4034"/>
      <c r="AE44" s="4034"/>
      <c r="AF44" s="4034"/>
      <c r="AG44" s="4034"/>
      <c r="AH44" s="4034"/>
      <c r="AI44" s="4034"/>
      <c r="AJ44" s="4034"/>
      <c r="AK44" s="4035"/>
    </row>
    <row r="45" spans="1:37" ht="14.25" thickBot="1">
      <c r="A45" s="4028"/>
      <c r="B45" s="4029"/>
      <c r="C45" s="4029"/>
      <c r="D45" s="4029"/>
      <c r="E45" s="4029"/>
      <c r="F45" s="4029"/>
      <c r="G45" s="4029"/>
      <c r="H45" s="4029"/>
      <c r="I45" s="4036"/>
      <c r="J45" s="4037"/>
      <c r="K45" s="4037"/>
      <c r="L45" s="4037"/>
      <c r="M45" s="4037"/>
      <c r="N45" s="4037"/>
      <c r="O45" s="4037"/>
      <c r="P45" s="4037"/>
      <c r="Q45" s="4037"/>
      <c r="R45" s="4037"/>
      <c r="S45" s="4037"/>
      <c r="T45" s="4037"/>
      <c r="U45" s="4037"/>
      <c r="V45" s="4037"/>
      <c r="W45" s="4037"/>
      <c r="X45" s="4037"/>
      <c r="Y45" s="4037"/>
      <c r="Z45" s="4037"/>
      <c r="AA45" s="4037"/>
      <c r="AB45" s="4037"/>
      <c r="AC45" s="4037"/>
      <c r="AD45" s="4037"/>
      <c r="AE45" s="4037"/>
      <c r="AF45" s="4037"/>
      <c r="AG45" s="4037"/>
      <c r="AH45" s="4037"/>
      <c r="AI45" s="4037"/>
      <c r="AJ45" s="4037"/>
      <c r="AK45" s="4038"/>
    </row>
    <row r="46" spans="1:37" ht="5.25" customHeight="1"/>
    <row r="47" spans="1:37">
      <c r="A47" s="3997" t="s">
        <v>2568</v>
      </c>
      <c r="B47" s="3998"/>
      <c r="C47" s="3998"/>
      <c r="D47" s="3998"/>
      <c r="E47" s="3998"/>
      <c r="F47" s="3998"/>
      <c r="G47" s="3998"/>
      <c r="H47" s="3999"/>
      <c r="I47" s="4000" t="s">
        <v>2569</v>
      </c>
      <c r="J47" s="4000"/>
      <c r="K47" s="4000"/>
      <c r="L47" s="4000"/>
      <c r="M47" s="4000"/>
      <c r="N47" s="4000"/>
      <c r="O47" s="4000" t="s">
        <v>2570</v>
      </c>
      <c r="P47" s="4000"/>
      <c r="Q47" s="4000"/>
      <c r="R47" s="4000"/>
      <c r="S47" s="4000"/>
      <c r="T47" s="4000"/>
      <c r="U47" s="4000" t="s">
        <v>2571</v>
      </c>
      <c r="V47" s="4000"/>
      <c r="W47" s="4000"/>
      <c r="X47" s="4000"/>
      <c r="Y47" s="4000"/>
      <c r="Z47" s="4000"/>
      <c r="AA47" s="3997" t="s">
        <v>2572</v>
      </c>
      <c r="AB47" s="3998"/>
      <c r="AC47" s="3998"/>
      <c r="AD47" s="3998"/>
      <c r="AE47" s="3998"/>
      <c r="AF47" s="3998"/>
      <c r="AG47" s="3998"/>
      <c r="AH47" s="3998"/>
      <c r="AI47" s="3998"/>
      <c r="AJ47" s="3998"/>
      <c r="AK47" s="3999"/>
    </row>
    <row r="48" spans="1:37" ht="15.75" customHeight="1">
      <c r="A48" s="4001"/>
      <c r="B48" s="3992"/>
      <c r="C48" s="3992"/>
      <c r="D48" s="3992"/>
      <c r="E48" s="3992"/>
      <c r="F48" s="3992"/>
      <c r="G48" s="3992"/>
      <c r="H48" s="4002"/>
      <c r="I48" s="4007"/>
      <c r="J48" s="4007"/>
      <c r="K48" s="4007"/>
      <c r="L48" s="4007"/>
      <c r="M48" s="4007"/>
      <c r="N48" s="4007"/>
      <c r="O48" s="4007"/>
      <c r="P48" s="4007"/>
      <c r="Q48" s="4007"/>
      <c r="R48" s="4007"/>
      <c r="S48" s="4007"/>
      <c r="T48" s="4007"/>
      <c r="U48" s="4007"/>
      <c r="V48" s="4007"/>
      <c r="W48" s="4007"/>
      <c r="X48" s="4007"/>
      <c r="Y48" s="4007"/>
      <c r="Z48" s="4007"/>
      <c r="AA48" s="4001" t="s">
        <v>2542</v>
      </c>
      <c r="AB48" s="3992"/>
      <c r="AC48" s="3992"/>
      <c r="AD48" s="3992"/>
      <c r="AE48" s="204" t="s">
        <v>477</v>
      </c>
      <c r="AF48" s="3992"/>
      <c r="AG48" s="3992"/>
      <c r="AH48" s="204" t="s">
        <v>5</v>
      </c>
      <c r="AI48" s="3992"/>
      <c r="AJ48" s="3992"/>
      <c r="AK48" s="205" t="s">
        <v>478</v>
      </c>
    </row>
    <row r="49" spans="1:37" ht="15.75" customHeight="1">
      <c r="A49" s="4003"/>
      <c r="B49" s="3129"/>
      <c r="C49" s="3129"/>
      <c r="D49" s="3129"/>
      <c r="E49" s="3129"/>
      <c r="F49" s="3129"/>
      <c r="G49" s="3129"/>
      <c r="H49" s="4004"/>
      <c r="I49" s="4007"/>
      <c r="J49" s="4007"/>
      <c r="K49" s="4007"/>
      <c r="L49" s="4007"/>
      <c r="M49" s="4007"/>
      <c r="N49" s="4007"/>
      <c r="O49" s="4007"/>
      <c r="P49" s="4007"/>
      <c r="Q49" s="4007"/>
      <c r="R49" s="4007"/>
      <c r="S49" s="4007"/>
      <c r="T49" s="4007"/>
      <c r="U49" s="4007"/>
      <c r="V49" s="4007"/>
      <c r="W49" s="4007"/>
      <c r="X49" s="4007"/>
      <c r="Y49" s="4007"/>
      <c r="Z49" s="4007"/>
      <c r="AA49" s="3993" t="s">
        <v>6</v>
      </c>
      <c r="AB49" s="3994"/>
      <c r="AC49" s="3995"/>
      <c r="AD49" s="3995"/>
      <c r="AE49" s="3995"/>
      <c r="AF49" s="3995"/>
      <c r="AG49" s="3995"/>
      <c r="AH49" s="3995"/>
      <c r="AI49" s="3995"/>
      <c r="AJ49" s="3995"/>
      <c r="AK49" s="206" t="s">
        <v>7</v>
      </c>
    </row>
    <row r="50" spans="1:37">
      <c r="A50" s="4003"/>
      <c r="B50" s="3129"/>
      <c r="C50" s="3129"/>
      <c r="D50" s="3129"/>
      <c r="E50" s="3129"/>
      <c r="F50" s="3129"/>
      <c r="G50" s="3129"/>
      <c r="H50" s="4004"/>
      <c r="I50" s="3996" t="s">
        <v>2573</v>
      </c>
      <c r="J50" s="3996"/>
      <c r="K50" s="3996"/>
      <c r="L50" s="3996"/>
      <c r="M50" s="3996"/>
      <c r="N50" s="3996"/>
      <c r="O50" s="3996"/>
      <c r="P50" s="3996"/>
      <c r="Q50" s="3996"/>
      <c r="R50" s="3996"/>
      <c r="S50" s="3996"/>
      <c r="T50" s="3996"/>
      <c r="U50" s="3996"/>
      <c r="V50" s="3996"/>
      <c r="W50" s="3996"/>
      <c r="X50" s="3996"/>
      <c r="Y50" s="3996"/>
      <c r="Z50" s="3996"/>
      <c r="AA50" s="3996"/>
      <c r="AB50" s="3996"/>
      <c r="AC50" s="3996"/>
      <c r="AD50" s="3996"/>
      <c r="AE50" s="3996"/>
      <c r="AF50" s="3996"/>
      <c r="AG50" s="3996"/>
      <c r="AH50" s="3996"/>
      <c r="AI50" s="3996"/>
      <c r="AJ50" s="3996"/>
      <c r="AK50" s="3996"/>
    </row>
    <row r="51" spans="1:37" ht="13.35" customHeight="1">
      <c r="A51" s="4003"/>
      <c r="B51" s="3129"/>
      <c r="C51" s="3129"/>
      <c r="D51" s="3129"/>
      <c r="E51" s="3129"/>
      <c r="F51" s="3129"/>
      <c r="G51" s="3129"/>
      <c r="H51" s="4004"/>
      <c r="I51" s="4008"/>
      <c r="J51" s="4009"/>
      <c r="K51" s="4009"/>
      <c r="L51" s="4009"/>
      <c r="M51" s="4009"/>
      <c r="N51" s="4009"/>
      <c r="O51" s="4009"/>
      <c r="P51" s="4009"/>
      <c r="Q51" s="4009"/>
      <c r="R51" s="4009"/>
      <c r="S51" s="4009"/>
      <c r="T51" s="4009"/>
      <c r="U51" s="4009"/>
      <c r="V51" s="4009"/>
      <c r="W51" s="4009"/>
      <c r="X51" s="4009"/>
      <c r="Y51" s="4009"/>
      <c r="Z51" s="4009"/>
      <c r="AA51" s="4009"/>
      <c r="AB51" s="4009"/>
      <c r="AC51" s="4009"/>
      <c r="AD51" s="4009"/>
      <c r="AE51" s="4009"/>
      <c r="AF51" s="4009"/>
      <c r="AG51" s="4009"/>
      <c r="AH51" s="4009"/>
      <c r="AI51" s="4009"/>
      <c r="AJ51" s="4009"/>
      <c r="AK51" s="4010"/>
    </row>
    <row r="52" spans="1:37" ht="13.35" customHeight="1">
      <c r="A52" s="4003"/>
      <c r="B52" s="3129"/>
      <c r="C52" s="3129"/>
      <c r="D52" s="3129"/>
      <c r="E52" s="3129"/>
      <c r="F52" s="3129"/>
      <c r="G52" s="3129"/>
      <c r="H52" s="4004"/>
      <c r="I52" s="4011"/>
      <c r="J52" s="4012"/>
      <c r="K52" s="4012"/>
      <c r="L52" s="4012"/>
      <c r="M52" s="4012"/>
      <c r="N52" s="4012"/>
      <c r="O52" s="4012"/>
      <c r="P52" s="4012"/>
      <c r="Q52" s="4012"/>
      <c r="R52" s="4012"/>
      <c r="S52" s="4012"/>
      <c r="T52" s="4012"/>
      <c r="U52" s="4012"/>
      <c r="V52" s="4012"/>
      <c r="W52" s="4012"/>
      <c r="X52" s="4012"/>
      <c r="Y52" s="4012"/>
      <c r="Z52" s="4012"/>
      <c r="AA52" s="4012"/>
      <c r="AB52" s="4012"/>
      <c r="AC52" s="4012"/>
      <c r="AD52" s="4012"/>
      <c r="AE52" s="4012"/>
      <c r="AF52" s="4012"/>
      <c r="AG52" s="4012"/>
      <c r="AH52" s="4012"/>
      <c r="AI52" s="4012"/>
      <c r="AJ52" s="4012"/>
      <c r="AK52" s="4013"/>
    </row>
    <row r="53" spans="1:37" ht="13.35" customHeight="1">
      <c r="A53" s="4005"/>
      <c r="B53" s="3995"/>
      <c r="C53" s="3995"/>
      <c r="D53" s="3995"/>
      <c r="E53" s="3995"/>
      <c r="F53" s="3995"/>
      <c r="G53" s="3995"/>
      <c r="H53" s="4006"/>
      <c r="I53" s="4014"/>
      <c r="J53" s="4015"/>
      <c r="K53" s="4015"/>
      <c r="L53" s="4015"/>
      <c r="M53" s="4015"/>
      <c r="N53" s="4015"/>
      <c r="O53" s="4015"/>
      <c r="P53" s="4015"/>
      <c r="Q53" s="4015"/>
      <c r="R53" s="4015"/>
      <c r="S53" s="4015"/>
      <c r="T53" s="4015"/>
      <c r="U53" s="4015"/>
      <c r="V53" s="4015"/>
      <c r="W53" s="4015"/>
      <c r="X53" s="4015"/>
      <c r="Y53" s="4015"/>
      <c r="Z53" s="4015"/>
      <c r="AA53" s="4015"/>
      <c r="AB53" s="4015"/>
      <c r="AC53" s="4015"/>
      <c r="AD53" s="4015"/>
      <c r="AE53" s="4015"/>
      <c r="AF53" s="4015"/>
      <c r="AG53" s="4015"/>
      <c r="AH53" s="4015"/>
      <c r="AI53" s="4015"/>
      <c r="AJ53" s="4015"/>
      <c r="AK53" s="4016"/>
    </row>
    <row r="54" spans="1:37" ht="42" customHeight="1">
      <c r="A54" s="218" t="s">
        <v>522</v>
      </c>
      <c r="B54" s="3989" t="s">
        <v>5898</v>
      </c>
      <c r="C54" s="3989"/>
      <c r="D54" s="3989"/>
      <c r="E54" s="3989"/>
      <c r="F54" s="3989"/>
      <c r="G54" s="3989"/>
      <c r="H54" s="3989"/>
      <c r="I54" s="3989"/>
      <c r="J54" s="3989"/>
      <c r="K54" s="3989"/>
      <c r="L54" s="3989"/>
      <c r="M54" s="3989"/>
      <c r="N54" s="3989"/>
      <c r="O54" s="3989"/>
      <c r="P54" s="3989"/>
      <c r="Q54" s="3989"/>
      <c r="R54" s="3989"/>
      <c r="S54" s="3989"/>
      <c r="T54" s="3989"/>
      <c r="U54" s="3989"/>
      <c r="V54" s="3989"/>
      <c r="W54" s="3989"/>
      <c r="X54" s="3989"/>
      <c r="Y54" s="3989"/>
      <c r="Z54" s="3989"/>
      <c r="AA54" s="3989"/>
      <c r="AB54" s="3989"/>
      <c r="AC54" s="3989"/>
      <c r="AD54" s="3989"/>
      <c r="AE54" s="3989"/>
      <c r="AF54" s="3989"/>
      <c r="AG54" s="3989"/>
      <c r="AH54" s="3989"/>
      <c r="AI54" s="3989"/>
      <c r="AJ54" s="3989"/>
      <c r="AK54" s="3989"/>
    </row>
    <row r="55" spans="1:37" ht="3" customHeight="1">
      <c r="A55" s="411"/>
      <c r="B55" s="703"/>
      <c r="C55" s="703"/>
      <c r="D55" s="703"/>
      <c r="E55" s="703"/>
      <c r="F55" s="703"/>
      <c r="G55" s="703"/>
      <c r="H55" s="703"/>
      <c r="I55" s="703"/>
      <c r="J55" s="703"/>
      <c r="K55" s="703"/>
      <c r="L55" s="703"/>
      <c r="M55" s="703"/>
      <c r="N55" s="703"/>
      <c r="O55" s="703"/>
      <c r="P55" s="703"/>
      <c r="Q55" s="703"/>
      <c r="R55" s="703"/>
      <c r="S55" s="703"/>
      <c r="T55" s="703"/>
      <c r="U55" s="703"/>
      <c r="V55" s="703"/>
      <c r="W55" s="703"/>
      <c r="X55" s="703"/>
      <c r="Y55" s="703"/>
      <c r="Z55" s="703"/>
      <c r="AA55" s="703"/>
      <c r="AB55" s="703"/>
      <c r="AC55" s="703"/>
      <c r="AD55" s="703"/>
      <c r="AE55" s="703"/>
      <c r="AF55" s="703"/>
      <c r="AG55" s="703"/>
      <c r="AH55" s="703"/>
      <c r="AI55" s="703"/>
      <c r="AJ55" s="703"/>
      <c r="AK55" s="703"/>
    </row>
    <row r="56" spans="1:37" ht="13.5" customHeight="1">
      <c r="A56" s="219" t="s">
        <v>2625</v>
      </c>
      <c r="B56" s="3990" t="s">
        <v>2626</v>
      </c>
      <c r="C56" s="3990"/>
      <c r="D56" s="3990"/>
      <c r="E56" s="3990"/>
      <c r="F56" s="3990"/>
      <c r="G56" s="3990"/>
      <c r="H56" s="3990"/>
      <c r="I56" s="3990"/>
      <c r="J56" s="3990"/>
      <c r="K56" s="3990"/>
      <c r="L56" s="3990"/>
      <c r="M56" s="3990"/>
      <c r="N56" s="3990"/>
      <c r="O56" s="3990"/>
      <c r="P56" s="3990"/>
      <c r="Q56" s="3990"/>
      <c r="R56" s="3990"/>
      <c r="S56" s="3990"/>
      <c r="T56" s="3990"/>
      <c r="U56" s="3990"/>
      <c r="V56" s="3990"/>
      <c r="W56" s="3990"/>
      <c r="X56" s="3990"/>
      <c r="Y56" s="3990"/>
      <c r="Z56" s="3990"/>
      <c r="AA56" s="3990"/>
      <c r="AB56" s="3990"/>
      <c r="AC56" s="3990"/>
      <c r="AD56" s="3990"/>
      <c r="AE56" s="3990"/>
      <c r="AF56" s="3990"/>
      <c r="AG56" s="3990"/>
      <c r="AH56" s="3990"/>
      <c r="AI56" s="3990"/>
      <c r="AJ56" s="3990"/>
      <c r="AK56" s="3990"/>
    </row>
    <row r="57" spans="1:37">
      <c r="A57" s="209"/>
      <c r="AE57" s="3991" t="s">
        <v>5895</v>
      </c>
      <c r="AF57" s="3991"/>
      <c r="AG57" s="3991"/>
      <c r="AH57" s="3991"/>
      <c r="AI57" s="3991"/>
      <c r="AJ57" s="3991"/>
      <c r="AK57" s="3991"/>
    </row>
  </sheetData>
  <mergeCells count="124">
    <mergeCell ref="A3:AK3"/>
    <mergeCell ref="A4:AK4"/>
    <mergeCell ref="A5:AK5"/>
    <mergeCell ref="B6:AK6"/>
    <mergeCell ref="B7:AK7"/>
    <mergeCell ref="A9:D9"/>
    <mergeCell ref="E9:Q9"/>
    <mergeCell ref="R9:S9"/>
    <mergeCell ref="A1:G1"/>
    <mergeCell ref="X2:Z2"/>
    <mergeCell ref="AA2:AB2"/>
    <mergeCell ref="AC2:AD2"/>
    <mergeCell ref="AF2:AG2"/>
    <mergeCell ref="AI2:AJ2"/>
    <mergeCell ref="Q14:R14"/>
    <mergeCell ref="S14:AB14"/>
    <mergeCell ref="AD14:AF14"/>
    <mergeCell ref="AG14:AK14"/>
    <mergeCell ref="A15:C18"/>
    <mergeCell ref="D15:F16"/>
    <mergeCell ref="G15:AC16"/>
    <mergeCell ref="AD15:AK16"/>
    <mergeCell ref="D17:E17"/>
    <mergeCell ref="F17:J17"/>
    <mergeCell ref="A11:C14"/>
    <mergeCell ref="D11:F12"/>
    <mergeCell ref="G11:AC12"/>
    <mergeCell ref="AD11:AK12"/>
    <mergeCell ref="D13:E13"/>
    <mergeCell ref="F13:J13"/>
    <mergeCell ref="L13:N13"/>
    <mergeCell ref="O13:AK13"/>
    <mergeCell ref="D14:E14"/>
    <mergeCell ref="F14:O14"/>
    <mergeCell ref="A19:C20"/>
    <mergeCell ref="E19:F19"/>
    <mergeCell ref="H19:I19"/>
    <mergeCell ref="K19:K20"/>
    <mergeCell ref="L19:N19"/>
    <mergeCell ref="O19:S19"/>
    <mergeCell ref="L17:N17"/>
    <mergeCell ref="O17:AK17"/>
    <mergeCell ref="D18:E18"/>
    <mergeCell ref="F18:O18"/>
    <mergeCell ref="Q18:R18"/>
    <mergeCell ref="S18:AB18"/>
    <mergeCell ref="AD18:AF18"/>
    <mergeCell ref="AG18:AK18"/>
    <mergeCell ref="T19:X19"/>
    <mergeCell ref="Y19:AC19"/>
    <mergeCell ref="AD19:AF19"/>
    <mergeCell ref="AG19:AJ19"/>
    <mergeCell ref="AK19:AK20"/>
    <mergeCell ref="E20:F20"/>
    <mergeCell ref="L20:N20"/>
    <mergeCell ref="O20:Q20"/>
    <mergeCell ref="S20:AJ20"/>
    <mergeCell ref="A24:C25"/>
    <mergeCell ref="D24:H24"/>
    <mergeCell ref="I24:AK24"/>
    <mergeCell ref="D25:H25"/>
    <mergeCell ref="J25:O25"/>
    <mergeCell ref="P25:AK25"/>
    <mergeCell ref="A22:H22"/>
    <mergeCell ref="I22:AK22"/>
    <mergeCell ref="A23:H23"/>
    <mergeCell ref="I23:U23"/>
    <mergeCell ref="V23:Z23"/>
    <mergeCell ref="AB23:AE23"/>
    <mergeCell ref="AG23:AK23"/>
    <mergeCell ref="AF32:AI32"/>
    <mergeCell ref="J34:AK34"/>
    <mergeCell ref="K35:R35"/>
    <mergeCell ref="T35:AA35"/>
    <mergeCell ref="AC35:AK35"/>
    <mergeCell ref="A36:H37"/>
    <mergeCell ref="AF27:AI27"/>
    <mergeCell ref="J29:AK29"/>
    <mergeCell ref="K30:R30"/>
    <mergeCell ref="T30:AI30"/>
    <mergeCell ref="A31:H35"/>
    <mergeCell ref="I31:I33"/>
    <mergeCell ref="J31:Q33"/>
    <mergeCell ref="R31:U33"/>
    <mergeCell ref="W31:X31"/>
    <mergeCell ref="W32:X32"/>
    <mergeCell ref="A26:H30"/>
    <mergeCell ref="I26:I28"/>
    <mergeCell ref="J26:Q28"/>
    <mergeCell ref="R26:U28"/>
    <mergeCell ref="W26:X26"/>
    <mergeCell ref="W27:X27"/>
    <mergeCell ref="A41:H42"/>
    <mergeCell ref="J41:K41"/>
    <mergeCell ref="M41:AK41"/>
    <mergeCell ref="M42:AK42"/>
    <mergeCell ref="A43:H45"/>
    <mergeCell ref="I43:AK45"/>
    <mergeCell ref="A38:H40"/>
    <mergeCell ref="J38:K38"/>
    <mergeCell ref="T38:Y40"/>
    <mergeCell ref="AA38:AB38"/>
    <mergeCell ref="J39:K39"/>
    <mergeCell ref="AA39:AB39"/>
    <mergeCell ref="A47:H47"/>
    <mergeCell ref="I47:N47"/>
    <mergeCell ref="O47:T47"/>
    <mergeCell ref="U47:Z47"/>
    <mergeCell ref="AA47:AK47"/>
    <mergeCell ref="A48:H53"/>
    <mergeCell ref="I48:N49"/>
    <mergeCell ref="O48:T49"/>
    <mergeCell ref="U48:Z49"/>
    <mergeCell ref="AA48:AB48"/>
    <mergeCell ref="I51:AK53"/>
    <mergeCell ref="B54:AK54"/>
    <mergeCell ref="B56:AK56"/>
    <mergeCell ref="AE57:AK57"/>
    <mergeCell ref="AC48:AD48"/>
    <mergeCell ref="AF48:AG48"/>
    <mergeCell ref="AI48:AJ48"/>
    <mergeCell ref="AA49:AB49"/>
    <mergeCell ref="AC49:AJ49"/>
    <mergeCell ref="I50:AK50"/>
  </mergeCells>
  <phoneticPr fontId="129"/>
  <dataValidations count="2">
    <dataValidation type="list" allowBlank="1" showInputMessage="1" showErrorMessage="1" sqref="J39:K39 W27:X27 W32:X32 AA39:AB39" xr:uid="{00000000-0002-0000-2900-000000000000}">
      <formula1>"　,令和,平成"</formula1>
    </dataValidation>
    <dataValidation type="list" allowBlank="1" showInputMessage="1" showErrorMessage="1" sqref="D19:D20 G19 I26 I29 I31 I34 I36 I41 J30 J35 L41 S30 S35 AA23 AB35 AF23" xr:uid="{00000000-0002-0000-2900-000001000000}">
      <formula1>"□,■"</formula1>
    </dataValidation>
  </dataValidations>
  <printOptions horizontalCentered="1"/>
  <pageMargins left="0.70866141732283472" right="0.70866141732283472" top="0.59055118110236227" bottom="0.59055118110236227" header="0.31496062992125984" footer="0.31496062992125984"/>
  <pageSetup paperSize="9" scale="90" orientation="portrait" blackAndWhite="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EZ113"/>
  <sheetViews>
    <sheetView showGridLines="0" zoomScale="80" zoomScaleNormal="80" zoomScaleSheetLayoutView="100" zoomScalePageLayoutView="90" workbookViewId="0">
      <selection activeCell="CI1" sqref="CI1"/>
    </sheetView>
  </sheetViews>
  <sheetFormatPr defaultColWidth="1.5" defaultRowHeight="8.85" customHeight="1"/>
  <cols>
    <col min="1" max="1" width="1.375" style="1539" customWidth="1"/>
    <col min="2" max="85" width="1.625" style="1539" customWidth="1"/>
    <col min="86" max="86" width="1.375" style="1539" customWidth="1"/>
    <col min="87" max="256" width="1.5" style="1539" customWidth="1"/>
    <col min="257" max="257" width="1.375" style="1539" customWidth="1"/>
    <col min="258" max="341" width="1.625" style="1539" customWidth="1"/>
    <col min="342" max="342" width="1.375" style="1539" customWidth="1"/>
    <col min="343" max="512" width="1.5" style="1539" customWidth="1"/>
    <col min="513" max="513" width="1.375" style="1539" customWidth="1"/>
    <col min="514" max="597" width="1.625" style="1539" customWidth="1"/>
    <col min="598" max="598" width="1.375" style="1539" customWidth="1"/>
    <col min="599" max="768" width="1.5" style="1539" customWidth="1"/>
    <col min="769" max="769" width="1.375" style="1539" customWidth="1"/>
    <col min="770" max="853" width="1.625" style="1539" customWidth="1"/>
    <col min="854" max="854" width="1.375" style="1539" customWidth="1"/>
    <col min="855" max="1024" width="1.5" style="1539" customWidth="1"/>
    <col min="1025" max="1025" width="1.375" style="1539" customWidth="1"/>
    <col min="1026" max="1109" width="1.625" style="1539" customWidth="1"/>
    <col min="1110" max="1110" width="1.375" style="1539" customWidth="1"/>
    <col min="1111" max="1280" width="1.5" style="1539" customWidth="1"/>
    <col min="1281" max="1281" width="1.375" style="1539" customWidth="1"/>
    <col min="1282" max="1365" width="1.625" style="1539" customWidth="1"/>
    <col min="1366" max="1366" width="1.375" style="1539" customWidth="1"/>
    <col min="1367" max="1536" width="1.5" style="1539" customWidth="1"/>
    <col min="1537" max="1537" width="1.375" style="1539" customWidth="1"/>
    <col min="1538" max="1621" width="1.625" style="1539" customWidth="1"/>
    <col min="1622" max="1622" width="1.375" style="1539" customWidth="1"/>
    <col min="1623" max="1792" width="1.5" style="1539" customWidth="1"/>
    <col min="1793" max="1793" width="1.375" style="1539" customWidth="1"/>
    <col min="1794" max="1877" width="1.625" style="1539" customWidth="1"/>
    <col min="1878" max="1878" width="1.375" style="1539" customWidth="1"/>
    <col min="1879" max="2048" width="1.5" style="1539" customWidth="1"/>
    <col min="2049" max="2049" width="1.375" style="1539" customWidth="1"/>
    <col min="2050" max="2133" width="1.625" style="1539" customWidth="1"/>
    <col min="2134" max="2134" width="1.375" style="1539" customWidth="1"/>
    <col min="2135" max="2304" width="1.5" style="1539" customWidth="1"/>
    <col min="2305" max="2305" width="1.375" style="1539" customWidth="1"/>
    <col min="2306" max="2389" width="1.625" style="1539" customWidth="1"/>
    <col min="2390" max="2390" width="1.375" style="1539" customWidth="1"/>
    <col min="2391" max="2560" width="1.5" style="1539" customWidth="1"/>
    <col min="2561" max="2561" width="1.375" style="1539" customWidth="1"/>
    <col min="2562" max="2645" width="1.625" style="1539" customWidth="1"/>
    <col min="2646" max="2646" width="1.375" style="1539" customWidth="1"/>
    <col min="2647" max="2816" width="1.5" style="1539" customWidth="1"/>
    <col min="2817" max="2817" width="1.375" style="1539" customWidth="1"/>
    <col min="2818" max="2901" width="1.625" style="1539" customWidth="1"/>
    <col min="2902" max="2902" width="1.375" style="1539" customWidth="1"/>
    <col min="2903" max="3072" width="1.5" style="1539" customWidth="1"/>
    <col min="3073" max="3073" width="1.375" style="1539" customWidth="1"/>
    <col min="3074" max="3157" width="1.625" style="1539" customWidth="1"/>
    <col min="3158" max="3158" width="1.375" style="1539" customWidth="1"/>
    <col min="3159" max="3328" width="1.5" style="1539" customWidth="1"/>
    <col min="3329" max="3329" width="1.375" style="1539" customWidth="1"/>
    <col min="3330" max="3413" width="1.625" style="1539" customWidth="1"/>
    <col min="3414" max="3414" width="1.375" style="1539" customWidth="1"/>
    <col min="3415" max="3584" width="1.5" style="1539" customWidth="1"/>
    <col min="3585" max="3585" width="1.375" style="1539" customWidth="1"/>
    <col min="3586" max="3669" width="1.625" style="1539" customWidth="1"/>
    <col min="3670" max="3670" width="1.375" style="1539" customWidth="1"/>
    <col min="3671" max="3840" width="1.5" style="1539" customWidth="1"/>
    <col min="3841" max="3841" width="1.375" style="1539" customWidth="1"/>
    <col min="3842" max="3925" width="1.625" style="1539" customWidth="1"/>
    <col min="3926" max="3926" width="1.375" style="1539" customWidth="1"/>
    <col min="3927" max="4096" width="1.5" style="1539" customWidth="1"/>
    <col min="4097" max="4097" width="1.375" style="1539" customWidth="1"/>
    <col min="4098" max="4181" width="1.625" style="1539" customWidth="1"/>
    <col min="4182" max="4182" width="1.375" style="1539" customWidth="1"/>
    <col min="4183" max="4352" width="1.5" style="1539" customWidth="1"/>
    <col min="4353" max="4353" width="1.375" style="1539" customWidth="1"/>
    <col min="4354" max="4437" width="1.625" style="1539" customWidth="1"/>
    <col min="4438" max="4438" width="1.375" style="1539" customWidth="1"/>
    <col min="4439" max="4608" width="1.5" style="1539" customWidth="1"/>
    <col min="4609" max="4609" width="1.375" style="1539" customWidth="1"/>
    <col min="4610" max="4693" width="1.625" style="1539" customWidth="1"/>
    <col min="4694" max="4694" width="1.375" style="1539" customWidth="1"/>
    <col min="4695" max="4864" width="1.5" style="1539" customWidth="1"/>
    <col min="4865" max="4865" width="1.375" style="1539" customWidth="1"/>
    <col min="4866" max="4949" width="1.625" style="1539" customWidth="1"/>
    <col min="4950" max="4950" width="1.375" style="1539" customWidth="1"/>
    <col min="4951" max="5120" width="1.5" style="1539" customWidth="1"/>
    <col min="5121" max="5121" width="1.375" style="1539" customWidth="1"/>
    <col min="5122" max="5205" width="1.625" style="1539" customWidth="1"/>
    <col min="5206" max="5206" width="1.375" style="1539" customWidth="1"/>
    <col min="5207" max="5376" width="1.5" style="1539" customWidth="1"/>
    <col min="5377" max="5377" width="1.375" style="1539" customWidth="1"/>
    <col min="5378" max="5461" width="1.625" style="1539" customWidth="1"/>
    <col min="5462" max="5462" width="1.375" style="1539" customWidth="1"/>
    <col min="5463" max="5632" width="1.5" style="1539" customWidth="1"/>
    <col min="5633" max="5633" width="1.375" style="1539" customWidth="1"/>
    <col min="5634" max="5717" width="1.625" style="1539" customWidth="1"/>
    <col min="5718" max="5718" width="1.375" style="1539" customWidth="1"/>
    <col min="5719" max="5888" width="1.5" style="1539" customWidth="1"/>
    <col min="5889" max="5889" width="1.375" style="1539" customWidth="1"/>
    <col min="5890" max="5973" width="1.625" style="1539" customWidth="1"/>
    <col min="5974" max="5974" width="1.375" style="1539" customWidth="1"/>
    <col min="5975" max="6144" width="1.5" style="1539" customWidth="1"/>
    <col min="6145" max="6145" width="1.375" style="1539" customWidth="1"/>
    <col min="6146" max="6229" width="1.625" style="1539" customWidth="1"/>
    <col min="6230" max="6230" width="1.375" style="1539" customWidth="1"/>
    <col min="6231" max="6400" width="1.5" style="1539" customWidth="1"/>
    <col min="6401" max="6401" width="1.375" style="1539" customWidth="1"/>
    <col min="6402" max="6485" width="1.625" style="1539" customWidth="1"/>
    <col min="6486" max="6486" width="1.375" style="1539" customWidth="1"/>
    <col min="6487" max="6656" width="1.5" style="1539" customWidth="1"/>
    <col min="6657" max="6657" width="1.375" style="1539" customWidth="1"/>
    <col min="6658" max="6741" width="1.625" style="1539" customWidth="1"/>
    <col min="6742" max="6742" width="1.375" style="1539" customWidth="1"/>
    <col min="6743" max="6912" width="1.5" style="1539" customWidth="1"/>
    <col min="6913" max="6913" width="1.375" style="1539" customWidth="1"/>
    <col min="6914" max="6997" width="1.625" style="1539" customWidth="1"/>
    <col min="6998" max="6998" width="1.375" style="1539" customWidth="1"/>
    <col min="6999" max="7168" width="1.5" style="1539" customWidth="1"/>
    <col min="7169" max="7169" width="1.375" style="1539" customWidth="1"/>
    <col min="7170" max="7253" width="1.625" style="1539" customWidth="1"/>
    <col min="7254" max="7254" width="1.375" style="1539" customWidth="1"/>
    <col min="7255" max="7424" width="1.5" style="1539" customWidth="1"/>
    <col min="7425" max="7425" width="1.375" style="1539" customWidth="1"/>
    <col min="7426" max="7509" width="1.625" style="1539" customWidth="1"/>
    <col min="7510" max="7510" width="1.375" style="1539" customWidth="1"/>
    <col min="7511" max="7680" width="1.5" style="1539" customWidth="1"/>
    <col min="7681" max="7681" width="1.375" style="1539" customWidth="1"/>
    <col min="7682" max="7765" width="1.625" style="1539" customWidth="1"/>
    <col min="7766" max="7766" width="1.375" style="1539" customWidth="1"/>
    <col min="7767" max="7936" width="1.5" style="1539" customWidth="1"/>
    <col min="7937" max="7937" width="1.375" style="1539" customWidth="1"/>
    <col min="7938" max="8021" width="1.625" style="1539" customWidth="1"/>
    <col min="8022" max="8022" width="1.375" style="1539" customWidth="1"/>
    <col min="8023" max="8192" width="1.5" style="1539" customWidth="1"/>
    <col min="8193" max="8193" width="1.375" style="1539" customWidth="1"/>
    <col min="8194" max="8277" width="1.625" style="1539" customWidth="1"/>
    <col min="8278" max="8278" width="1.375" style="1539" customWidth="1"/>
    <col min="8279" max="8448" width="1.5" style="1539" customWidth="1"/>
    <col min="8449" max="8449" width="1.375" style="1539" customWidth="1"/>
    <col min="8450" max="8533" width="1.625" style="1539" customWidth="1"/>
    <col min="8534" max="8534" width="1.375" style="1539" customWidth="1"/>
    <col min="8535" max="8704" width="1.5" style="1539" customWidth="1"/>
    <col min="8705" max="8705" width="1.375" style="1539" customWidth="1"/>
    <col min="8706" max="8789" width="1.625" style="1539" customWidth="1"/>
    <col min="8790" max="8790" width="1.375" style="1539" customWidth="1"/>
    <col min="8791" max="8960" width="1.5" style="1539" customWidth="1"/>
    <col min="8961" max="8961" width="1.375" style="1539" customWidth="1"/>
    <col min="8962" max="9045" width="1.625" style="1539" customWidth="1"/>
    <col min="9046" max="9046" width="1.375" style="1539" customWidth="1"/>
    <col min="9047" max="9216" width="1.5" style="1539" customWidth="1"/>
    <col min="9217" max="9217" width="1.375" style="1539" customWidth="1"/>
    <col min="9218" max="9301" width="1.625" style="1539" customWidth="1"/>
    <col min="9302" max="9302" width="1.375" style="1539" customWidth="1"/>
    <col min="9303" max="9472" width="1.5" style="1539" customWidth="1"/>
    <col min="9473" max="9473" width="1.375" style="1539" customWidth="1"/>
    <col min="9474" max="9557" width="1.625" style="1539" customWidth="1"/>
    <col min="9558" max="9558" width="1.375" style="1539" customWidth="1"/>
    <col min="9559" max="9728" width="1.5" style="1539" customWidth="1"/>
    <col min="9729" max="9729" width="1.375" style="1539" customWidth="1"/>
    <col min="9730" max="9813" width="1.625" style="1539" customWidth="1"/>
    <col min="9814" max="9814" width="1.375" style="1539" customWidth="1"/>
    <col min="9815" max="9984" width="1.5" style="1539" customWidth="1"/>
    <col min="9985" max="9985" width="1.375" style="1539" customWidth="1"/>
    <col min="9986" max="10069" width="1.625" style="1539" customWidth="1"/>
    <col min="10070" max="10070" width="1.375" style="1539" customWidth="1"/>
    <col min="10071" max="10240" width="1.5" style="1539" customWidth="1"/>
    <col min="10241" max="10241" width="1.375" style="1539" customWidth="1"/>
    <col min="10242" max="10325" width="1.625" style="1539" customWidth="1"/>
    <col min="10326" max="10326" width="1.375" style="1539" customWidth="1"/>
    <col min="10327" max="10496" width="1.5" style="1539" customWidth="1"/>
    <col min="10497" max="10497" width="1.375" style="1539" customWidth="1"/>
    <col min="10498" max="10581" width="1.625" style="1539" customWidth="1"/>
    <col min="10582" max="10582" width="1.375" style="1539" customWidth="1"/>
    <col min="10583" max="10752" width="1.5" style="1539" customWidth="1"/>
    <col min="10753" max="10753" width="1.375" style="1539" customWidth="1"/>
    <col min="10754" max="10837" width="1.625" style="1539" customWidth="1"/>
    <col min="10838" max="10838" width="1.375" style="1539" customWidth="1"/>
    <col min="10839" max="11008" width="1.5" style="1539" customWidth="1"/>
    <col min="11009" max="11009" width="1.375" style="1539" customWidth="1"/>
    <col min="11010" max="11093" width="1.625" style="1539" customWidth="1"/>
    <col min="11094" max="11094" width="1.375" style="1539" customWidth="1"/>
    <col min="11095" max="11264" width="1.5" style="1539" customWidth="1"/>
    <col min="11265" max="11265" width="1.375" style="1539" customWidth="1"/>
    <col min="11266" max="11349" width="1.625" style="1539" customWidth="1"/>
    <col min="11350" max="11350" width="1.375" style="1539" customWidth="1"/>
    <col min="11351" max="11520" width="1.5" style="1539" customWidth="1"/>
    <col min="11521" max="11521" width="1.375" style="1539" customWidth="1"/>
    <col min="11522" max="11605" width="1.625" style="1539" customWidth="1"/>
    <col min="11606" max="11606" width="1.375" style="1539" customWidth="1"/>
    <col min="11607" max="11776" width="1.5" style="1539" customWidth="1"/>
    <col min="11777" max="11777" width="1.375" style="1539" customWidth="1"/>
    <col min="11778" max="11861" width="1.625" style="1539" customWidth="1"/>
    <col min="11862" max="11862" width="1.375" style="1539" customWidth="1"/>
    <col min="11863" max="12032" width="1.5" style="1539" customWidth="1"/>
    <col min="12033" max="12033" width="1.375" style="1539" customWidth="1"/>
    <col min="12034" max="12117" width="1.625" style="1539" customWidth="1"/>
    <col min="12118" max="12118" width="1.375" style="1539" customWidth="1"/>
    <col min="12119" max="12288" width="1.5" style="1539" customWidth="1"/>
    <col min="12289" max="12289" width="1.375" style="1539" customWidth="1"/>
    <col min="12290" max="12373" width="1.625" style="1539" customWidth="1"/>
    <col min="12374" max="12374" width="1.375" style="1539" customWidth="1"/>
    <col min="12375" max="12544" width="1.5" style="1539" customWidth="1"/>
    <col min="12545" max="12545" width="1.375" style="1539" customWidth="1"/>
    <col min="12546" max="12629" width="1.625" style="1539" customWidth="1"/>
    <col min="12630" max="12630" width="1.375" style="1539" customWidth="1"/>
    <col min="12631" max="12800" width="1.5" style="1539" customWidth="1"/>
    <col min="12801" max="12801" width="1.375" style="1539" customWidth="1"/>
    <col min="12802" max="12885" width="1.625" style="1539" customWidth="1"/>
    <col min="12886" max="12886" width="1.375" style="1539" customWidth="1"/>
    <col min="12887" max="13056" width="1.5" style="1539" customWidth="1"/>
    <col min="13057" max="13057" width="1.375" style="1539" customWidth="1"/>
    <col min="13058" max="13141" width="1.625" style="1539" customWidth="1"/>
    <col min="13142" max="13142" width="1.375" style="1539" customWidth="1"/>
    <col min="13143" max="13312" width="1.5" style="1539" customWidth="1"/>
    <col min="13313" max="13313" width="1.375" style="1539" customWidth="1"/>
    <col min="13314" max="13397" width="1.625" style="1539" customWidth="1"/>
    <col min="13398" max="13398" width="1.375" style="1539" customWidth="1"/>
    <col min="13399" max="13568" width="1.5" style="1539" customWidth="1"/>
    <col min="13569" max="13569" width="1.375" style="1539" customWidth="1"/>
    <col min="13570" max="13653" width="1.625" style="1539" customWidth="1"/>
    <col min="13654" max="13654" width="1.375" style="1539" customWidth="1"/>
    <col min="13655" max="13824" width="1.5" style="1539" customWidth="1"/>
    <col min="13825" max="13825" width="1.375" style="1539" customWidth="1"/>
    <col min="13826" max="13909" width="1.625" style="1539" customWidth="1"/>
    <col min="13910" max="13910" width="1.375" style="1539" customWidth="1"/>
    <col min="13911" max="14080" width="1.5" style="1539" customWidth="1"/>
    <col min="14081" max="14081" width="1.375" style="1539" customWidth="1"/>
    <col min="14082" max="14165" width="1.625" style="1539" customWidth="1"/>
    <col min="14166" max="14166" width="1.375" style="1539" customWidth="1"/>
    <col min="14167" max="14336" width="1.5" style="1539" customWidth="1"/>
    <col min="14337" max="14337" width="1.375" style="1539" customWidth="1"/>
    <col min="14338" max="14421" width="1.625" style="1539" customWidth="1"/>
    <col min="14422" max="14422" width="1.375" style="1539" customWidth="1"/>
    <col min="14423" max="14592" width="1.5" style="1539" customWidth="1"/>
    <col min="14593" max="14593" width="1.375" style="1539" customWidth="1"/>
    <col min="14594" max="14677" width="1.625" style="1539" customWidth="1"/>
    <col min="14678" max="14678" width="1.375" style="1539" customWidth="1"/>
    <col min="14679" max="14848" width="1.5" style="1539" customWidth="1"/>
    <col min="14849" max="14849" width="1.375" style="1539" customWidth="1"/>
    <col min="14850" max="14933" width="1.625" style="1539" customWidth="1"/>
    <col min="14934" max="14934" width="1.375" style="1539" customWidth="1"/>
    <col min="14935" max="15104" width="1.5" style="1539" customWidth="1"/>
    <col min="15105" max="15105" width="1.375" style="1539" customWidth="1"/>
    <col min="15106" max="15189" width="1.625" style="1539" customWidth="1"/>
    <col min="15190" max="15190" width="1.375" style="1539" customWidth="1"/>
    <col min="15191" max="15360" width="1.5" style="1539" customWidth="1"/>
    <col min="15361" max="15361" width="1.375" style="1539" customWidth="1"/>
    <col min="15362" max="15445" width="1.625" style="1539" customWidth="1"/>
    <col min="15446" max="15446" width="1.375" style="1539" customWidth="1"/>
    <col min="15447" max="15616" width="1.5" style="1539" customWidth="1"/>
    <col min="15617" max="15617" width="1.375" style="1539" customWidth="1"/>
    <col min="15618" max="15701" width="1.625" style="1539" customWidth="1"/>
    <col min="15702" max="15702" width="1.375" style="1539" customWidth="1"/>
    <col min="15703" max="15872" width="1.5" style="1539" customWidth="1"/>
    <col min="15873" max="15873" width="1.375" style="1539" customWidth="1"/>
    <col min="15874" max="15957" width="1.625" style="1539" customWidth="1"/>
    <col min="15958" max="15958" width="1.375" style="1539" customWidth="1"/>
    <col min="15959" max="16128" width="1.5" style="1539" customWidth="1"/>
    <col min="16129" max="16129" width="1.375" style="1539" customWidth="1"/>
    <col min="16130" max="16213" width="1.625" style="1539" customWidth="1"/>
    <col min="16214" max="16214" width="1.375" style="1539" customWidth="1"/>
    <col min="16215" max="16384" width="1.5" style="1539" customWidth="1"/>
  </cols>
  <sheetData>
    <row r="1" spans="2:97" ht="15.75" customHeight="1">
      <c r="B1" s="1538" t="s">
        <v>2606</v>
      </c>
    </row>
    <row r="2" spans="2:97" ht="12.75" customHeight="1">
      <c r="B2" s="4445" t="s">
        <v>2607</v>
      </c>
      <c r="C2" s="4445"/>
      <c r="D2" s="4445"/>
      <c r="E2" s="4445"/>
      <c r="F2" s="4445"/>
      <c r="G2" s="4445"/>
      <c r="H2" s="4445"/>
      <c r="I2" s="4445"/>
      <c r="J2" s="4445"/>
      <c r="K2" s="4445"/>
      <c r="L2" s="4445"/>
      <c r="M2" s="4445"/>
      <c r="N2" s="4445"/>
      <c r="O2" s="4445"/>
      <c r="P2" s="4445"/>
      <c r="Q2" s="4445"/>
      <c r="R2" s="4445"/>
      <c r="S2" s="4445"/>
      <c r="T2" s="4445"/>
      <c r="U2" s="4445"/>
      <c r="V2" s="4445"/>
      <c r="W2" s="4445"/>
      <c r="X2" s="4445"/>
      <c r="Y2" s="4445"/>
      <c r="Z2" s="4445"/>
      <c r="AA2" s="4445"/>
      <c r="AB2" s="4445"/>
      <c r="AC2" s="4445"/>
      <c r="AD2" s="4445"/>
      <c r="AE2" s="4445"/>
      <c r="AF2" s="4445"/>
      <c r="AG2" s="4445"/>
      <c r="AH2" s="4445"/>
      <c r="AI2" s="4445"/>
      <c r="AJ2" s="4445"/>
      <c r="AK2" s="4445"/>
      <c r="AL2" s="4445"/>
      <c r="AM2" s="4445"/>
      <c r="AN2" s="4445"/>
      <c r="AO2" s="4445"/>
      <c r="AP2" s="4445"/>
      <c r="AQ2" s="4445"/>
      <c r="AR2" s="4445"/>
      <c r="AS2" s="4445"/>
      <c r="AT2" s="4445"/>
      <c r="AU2" s="4445"/>
      <c r="AV2" s="4445"/>
      <c r="AW2" s="4445"/>
      <c r="AX2" s="4445"/>
      <c r="AY2" s="4445"/>
      <c r="AZ2" s="4445"/>
      <c r="BA2" s="4445"/>
      <c r="BB2" s="4445"/>
      <c r="BC2" s="4445"/>
      <c r="BD2" s="4445"/>
      <c r="BE2" s="4445"/>
      <c r="BF2" s="4445"/>
      <c r="BG2" s="4445"/>
      <c r="BH2" s="4445"/>
      <c r="BI2" s="4445"/>
      <c r="BJ2" s="4445"/>
      <c r="BK2" s="4445"/>
      <c r="BL2" s="4445"/>
      <c r="BM2" s="4445"/>
      <c r="BN2" s="4445"/>
      <c r="BO2" s="4445"/>
      <c r="BP2" s="4445"/>
      <c r="BQ2" s="4445"/>
      <c r="BR2" s="4445"/>
      <c r="BS2" s="4445"/>
      <c r="BT2" s="4445"/>
      <c r="BU2" s="4445"/>
      <c r="BV2" s="4445"/>
      <c r="BW2" s="4445"/>
      <c r="BX2" s="4445"/>
      <c r="BY2" s="4445"/>
      <c r="BZ2" s="4445"/>
      <c r="CA2" s="4445"/>
      <c r="CB2" s="4445"/>
      <c r="CC2" s="4445"/>
      <c r="CD2" s="4445"/>
      <c r="CE2" s="4445"/>
      <c r="CF2" s="4445"/>
      <c r="CG2" s="4445"/>
    </row>
    <row r="3" spans="2:97" ht="9.75" customHeight="1">
      <c r="B3" s="4445"/>
      <c r="C3" s="4445"/>
      <c r="D3" s="4445"/>
      <c r="E3" s="4445"/>
      <c r="F3" s="4445"/>
      <c r="G3" s="4445"/>
      <c r="H3" s="4445"/>
      <c r="I3" s="4445"/>
      <c r="J3" s="4445"/>
      <c r="K3" s="4445"/>
      <c r="L3" s="4445"/>
      <c r="M3" s="4445"/>
      <c r="N3" s="4445"/>
      <c r="O3" s="4445"/>
      <c r="P3" s="4445"/>
      <c r="Q3" s="4445"/>
      <c r="R3" s="4445"/>
      <c r="S3" s="4445"/>
      <c r="T3" s="4445"/>
      <c r="U3" s="4445"/>
      <c r="V3" s="4445"/>
      <c r="W3" s="4445"/>
      <c r="X3" s="4445"/>
      <c r="Y3" s="4445"/>
      <c r="Z3" s="4445"/>
      <c r="AA3" s="4445"/>
      <c r="AB3" s="4445"/>
      <c r="AC3" s="4445"/>
      <c r="AD3" s="4445"/>
      <c r="AE3" s="4445"/>
      <c r="AF3" s="4445"/>
      <c r="AG3" s="4445"/>
      <c r="AH3" s="4445"/>
      <c r="AI3" s="4445"/>
      <c r="AJ3" s="4445"/>
      <c r="AK3" s="4445"/>
      <c r="AL3" s="4445"/>
      <c r="AM3" s="4445"/>
      <c r="AN3" s="4445"/>
      <c r="AO3" s="4445"/>
      <c r="AP3" s="4445"/>
      <c r="AQ3" s="4445"/>
      <c r="AR3" s="4445"/>
      <c r="AS3" s="4445"/>
      <c r="AT3" s="4445"/>
      <c r="AU3" s="4445"/>
      <c r="AV3" s="4445"/>
      <c r="AW3" s="4445"/>
      <c r="AX3" s="4445"/>
      <c r="AY3" s="4445"/>
      <c r="AZ3" s="4445"/>
      <c r="BA3" s="4445"/>
      <c r="BB3" s="4445"/>
      <c r="BC3" s="4445"/>
      <c r="BD3" s="4445"/>
      <c r="BE3" s="4445"/>
      <c r="BF3" s="4445"/>
      <c r="BG3" s="4445"/>
      <c r="BH3" s="4445"/>
      <c r="BI3" s="4445"/>
      <c r="BJ3" s="4445"/>
      <c r="BK3" s="4445"/>
      <c r="BL3" s="4445"/>
      <c r="BM3" s="4445"/>
      <c r="BN3" s="4445"/>
      <c r="BO3" s="4445"/>
      <c r="BP3" s="4445"/>
      <c r="BQ3" s="4445"/>
      <c r="BR3" s="4445"/>
      <c r="BS3" s="4445"/>
      <c r="BT3" s="4445"/>
      <c r="BU3" s="4445"/>
      <c r="BV3" s="4445"/>
      <c r="BW3" s="4445"/>
      <c r="BX3" s="4445"/>
      <c r="BY3" s="4445"/>
      <c r="BZ3" s="4445"/>
      <c r="CA3" s="4445"/>
      <c r="CB3" s="4445"/>
      <c r="CC3" s="4445"/>
      <c r="CD3" s="4445"/>
      <c r="CE3" s="4445"/>
      <c r="CF3" s="4445"/>
      <c r="CG3" s="4445"/>
    </row>
    <row r="4" spans="2:97" ht="17.25">
      <c r="U4" s="4446" t="s">
        <v>2526</v>
      </c>
      <c r="V4" s="4446"/>
      <c r="W4" s="4446"/>
      <c r="X4" s="4446"/>
      <c r="Y4" s="4446"/>
      <c r="Z4" s="4446"/>
      <c r="AA4" s="4446"/>
      <c r="AB4" s="4446"/>
      <c r="AC4" s="4446"/>
      <c r="AD4" s="4446"/>
      <c r="AE4" s="4446"/>
      <c r="AF4" s="4446"/>
      <c r="AG4" s="4446"/>
      <c r="AH4" s="4446"/>
      <c r="AI4" s="4446"/>
      <c r="AJ4" s="4446"/>
      <c r="AK4" s="4446"/>
      <c r="AL4" s="4446"/>
      <c r="AM4" s="4446"/>
      <c r="AN4" s="4446"/>
      <c r="AO4" s="4446"/>
      <c r="AP4" s="4446"/>
      <c r="AQ4" s="4446"/>
      <c r="AR4" s="4446"/>
      <c r="AS4" s="4446"/>
      <c r="AT4" s="4446"/>
      <c r="AU4" s="4446"/>
      <c r="AV4" s="4446"/>
      <c r="AW4" s="4446"/>
      <c r="AX4" s="4446"/>
      <c r="AY4" s="4446"/>
      <c r="AZ4" s="4446"/>
      <c r="BA4" s="4446"/>
      <c r="BB4" s="4446"/>
      <c r="BC4" s="4446"/>
      <c r="BD4" s="4446"/>
      <c r="BE4" s="4446"/>
      <c r="BF4" s="4446"/>
      <c r="BG4" s="4446"/>
      <c r="BH4" s="4446"/>
      <c r="BN4" s="1540"/>
      <c r="BO4" s="1540"/>
      <c r="BP4" s="1540"/>
      <c r="BQ4" s="1540"/>
      <c r="BR4" s="1540"/>
      <c r="BS4" s="1540"/>
      <c r="BT4" s="1540"/>
      <c r="BU4" s="1540"/>
      <c r="BV4" s="1540"/>
      <c r="BW4" s="1540"/>
    </row>
    <row r="5" spans="2:97" s="1546" customFormat="1" ht="13.5" customHeight="1">
      <c r="B5" s="1541"/>
      <c r="C5" s="1541"/>
      <c r="D5" s="1542"/>
      <c r="E5" s="1542"/>
      <c r="F5" s="1542"/>
      <c r="G5" s="1542"/>
      <c r="H5" s="1542"/>
      <c r="I5" s="1542"/>
      <c r="J5" s="1542"/>
      <c r="K5" s="1542"/>
      <c r="L5" s="1542"/>
      <c r="M5" s="1542"/>
      <c r="N5" s="1542"/>
      <c r="O5" s="1542"/>
      <c r="P5" s="1542"/>
      <c r="Q5" s="1542"/>
      <c r="R5" s="1542"/>
      <c r="S5" s="1542"/>
      <c r="T5" s="1542"/>
      <c r="U5" s="1542"/>
      <c r="V5" s="1542"/>
      <c r="W5" s="1542"/>
      <c r="X5" s="1542"/>
      <c r="Y5" s="1542"/>
      <c r="Z5" s="1542"/>
      <c r="AA5" s="1542"/>
      <c r="AB5" s="1542"/>
      <c r="AC5" s="1542"/>
      <c r="AD5" s="1542"/>
      <c r="AE5" s="4447" t="s">
        <v>3683</v>
      </c>
      <c r="AF5" s="4447"/>
      <c r="AG5" s="4447"/>
      <c r="AH5" s="4447"/>
      <c r="AI5" s="4447"/>
      <c r="AJ5" s="4447"/>
      <c r="AK5" s="4447"/>
      <c r="AL5" s="4447"/>
      <c r="AM5" s="4447"/>
      <c r="AN5" s="4447"/>
      <c r="AO5" s="4447"/>
      <c r="AP5" s="4447"/>
      <c r="AQ5" s="4447"/>
      <c r="AR5" s="4447"/>
      <c r="AS5" s="4447"/>
      <c r="AT5" s="4447"/>
      <c r="AU5" s="4447"/>
      <c r="AV5" s="4447"/>
      <c r="AW5" s="4447"/>
      <c r="AX5" s="4447"/>
      <c r="AY5" s="1542"/>
      <c r="AZ5" s="1542"/>
      <c r="BA5" s="1542"/>
      <c r="BB5" s="1542"/>
      <c r="BC5" s="1542"/>
      <c r="BD5" s="1543"/>
      <c r="BE5" s="1543"/>
      <c r="BF5" s="1543"/>
      <c r="BG5" s="1544"/>
      <c r="BH5" s="1544"/>
      <c r="BI5" s="1544"/>
      <c r="BJ5" s="1544"/>
      <c r="BK5" s="1544"/>
      <c r="BL5" s="1544"/>
      <c r="BM5" s="1544"/>
      <c r="BN5" s="1544"/>
      <c r="BO5" s="1545"/>
      <c r="BP5" s="1545"/>
      <c r="BQ5" s="1544"/>
      <c r="BR5" s="1544"/>
      <c r="BS5" s="1544"/>
      <c r="BT5" s="1544"/>
      <c r="BU5" s="1544"/>
      <c r="BV5" s="1544"/>
      <c r="BW5" s="1543"/>
      <c r="BX5" s="1543"/>
      <c r="BY5" s="1541"/>
      <c r="BZ5" s="1541"/>
      <c r="CA5" s="1541"/>
      <c r="CB5" s="1541"/>
      <c r="CC5" s="1541"/>
      <c r="CD5" s="1541"/>
      <c r="CE5" s="1541"/>
      <c r="CF5" s="1541"/>
      <c r="CG5" s="1541"/>
      <c r="CH5" s="1541"/>
      <c r="CI5" s="1541"/>
      <c r="CJ5" s="1541"/>
      <c r="CK5" s="1541"/>
      <c r="CL5" s="1541"/>
      <c r="CM5" s="1541"/>
      <c r="CN5" s="1541"/>
      <c r="CO5" s="1541"/>
      <c r="CP5" s="1541"/>
      <c r="CQ5" s="1541"/>
      <c r="CR5" s="1541"/>
      <c r="CS5" s="1541"/>
    </row>
    <row r="6" spans="2:97" ht="17.45" customHeight="1">
      <c r="B6" s="4448" t="s">
        <v>3684</v>
      </c>
      <c r="C6" s="4448"/>
      <c r="D6" s="4448"/>
      <c r="E6" s="4448"/>
      <c r="F6" s="4448"/>
      <c r="G6" s="4448"/>
      <c r="H6" s="4448"/>
      <c r="I6" s="4448"/>
      <c r="J6" s="4448"/>
      <c r="K6" s="4448"/>
      <c r="L6" s="4448"/>
      <c r="M6" s="4448"/>
      <c r="N6" s="4448"/>
      <c r="O6" s="4448"/>
      <c r="P6" s="4448"/>
      <c r="Q6" s="4448"/>
      <c r="R6" s="4448"/>
      <c r="S6" s="4448"/>
      <c r="T6" s="4448"/>
      <c r="U6" s="4448"/>
      <c r="V6" s="1547"/>
      <c r="W6" s="1547"/>
      <c r="X6" s="1547"/>
      <c r="Y6" s="1547"/>
      <c r="Z6" s="1547"/>
      <c r="AA6" s="1547"/>
      <c r="AB6" s="1547"/>
      <c r="AC6" s="1547"/>
      <c r="AD6" s="1547"/>
      <c r="AE6" s="1547"/>
      <c r="AF6" s="1547"/>
      <c r="AG6" s="1547"/>
      <c r="AH6" s="1547"/>
      <c r="AI6" s="1547"/>
      <c r="AJ6" s="1547"/>
      <c r="AK6" s="1547"/>
      <c r="AL6" s="1547"/>
      <c r="AM6" s="1547"/>
      <c r="AN6" s="1547"/>
      <c r="AO6" s="1547"/>
      <c r="AP6" s="1547"/>
      <c r="AQ6" s="1547"/>
      <c r="AR6" s="1547"/>
      <c r="AS6" s="1547"/>
      <c r="AT6" s="1547"/>
      <c r="AU6" s="1547"/>
      <c r="AV6" s="1547"/>
      <c r="AW6" s="1547"/>
      <c r="AX6" s="1547"/>
      <c r="AY6" s="1547"/>
      <c r="AZ6" s="1547"/>
      <c r="BA6" s="1547"/>
      <c r="BB6" s="1547"/>
      <c r="BC6" s="1547"/>
      <c r="BD6" s="1547"/>
      <c r="BE6" s="1547"/>
      <c r="BF6" s="1547"/>
      <c r="BG6" s="1547"/>
      <c r="BH6" s="1547"/>
      <c r="BI6" s="1547"/>
      <c r="BJ6" s="1547"/>
      <c r="BK6" s="1547"/>
      <c r="BL6" s="1547"/>
      <c r="BM6" s="1547"/>
      <c r="BN6" s="1547"/>
      <c r="BO6" s="1547"/>
      <c r="BP6" s="1547"/>
      <c r="BQ6" s="1547"/>
      <c r="BR6" s="1547"/>
      <c r="BS6" s="1547"/>
      <c r="BT6" s="1547"/>
      <c r="BU6" s="1547"/>
      <c r="BV6" s="1547"/>
      <c r="BW6" s="1547"/>
      <c r="BX6" s="1547"/>
      <c r="BY6" s="1547"/>
      <c r="BZ6" s="1547"/>
      <c r="CA6" s="1547"/>
      <c r="CB6" s="1547"/>
      <c r="CC6" s="1547"/>
      <c r="CD6" s="1547"/>
      <c r="CE6" s="1547"/>
      <c r="CF6" s="1547"/>
      <c r="CG6" s="1547"/>
    </row>
    <row r="7" spans="2:97" ht="7.5" customHeight="1" thickBot="1">
      <c r="B7" s="4448"/>
      <c r="C7" s="4448"/>
      <c r="D7" s="4448"/>
      <c r="E7" s="4448"/>
      <c r="F7" s="4448"/>
      <c r="G7" s="4448"/>
      <c r="H7" s="4448"/>
      <c r="I7" s="4448"/>
      <c r="J7" s="4448"/>
      <c r="K7" s="4448"/>
      <c r="L7" s="4448"/>
      <c r="M7" s="4448"/>
      <c r="N7" s="4448"/>
      <c r="O7" s="4448"/>
      <c r="P7" s="4448"/>
      <c r="Q7" s="4448"/>
      <c r="R7" s="4448"/>
      <c r="S7" s="4448"/>
      <c r="T7" s="4448"/>
      <c r="U7" s="4448"/>
      <c r="V7" s="1547"/>
      <c r="W7" s="1547"/>
      <c r="X7" s="1547"/>
      <c r="Y7" s="1547"/>
      <c r="Z7" s="1547"/>
      <c r="AA7" s="1547"/>
      <c r="AB7" s="1547"/>
      <c r="AC7" s="1547"/>
      <c r="AD7" s="1547"/>
      <c r="AE7" s="1547"/>
      <c r="AF7" s="1547"/>
      <c r="AG7" s="1547"/>
      <c r="AH7" s="1547"/>
      <c r="AI7" s="1547"/>
      <c r="AJ7" s="1547"/>
      <c r="AK7" s="1547"/>
      <c r="AL7" s="1547"/>
      <c r="AM7" s="1547"/>
      <c r="AN7" s="1547"/>
      <c r="AO7" s="1547"/>
      <c r="AP7" s="1547"/>
      <c r="AQ7" s="1547"/>
      <c r="AR7" s="1547"/>
      <c r="AS7" s="1547"/>
      <c r="AT7" s="1547"/>
      <c r="AU7" s="1547"/>
      <c r="AV7" s="1547"/>
      <c r="AW7" s="1547"/>
      <c r="AX7" s="1547"/>
      <c r="AY7" s="1547"/>
      <c r="AZ7" s="1547"/>
      <c r="BA7" s="1547"/>
      <c r="BB7" s="1547"/>
      <c r="BC7" s="1547"/>
      <c r="BD7" s="1547"/>
      <c r="BE7" s="1547"/>
      <c r="BF7" s="1547"/>
      <c r="BG7" s="1547"/>
      <c r="BH7" s="1547"/>
      <c r="BI7" s="1547"/>
      <c r="BJ7" s="1547"/>
      <c r="BK7" s="1547"/>
      <c r="BL7" s="1547"/>
      <c r="BM7" s="1547"/>
      <c r="BN7" s="1547"/>
      <c r="BO7" s="1547"/>
      <c r="BP7" s="1547"/>
      <c r="BQ7" s="1547"/>
      <c r="BR7" s="1547"/>
      <c r="BS7" s="1547"/>
      <c r="BT7" s="1547"/>
      <c r="BU7" s="1547"/>
      <c r="BV7" s="1547"/>
      <c r="BW7" s="1547"/>
      <c r="BX7" s="1547"/>
      <c r="BY7" s="1547"/>
      <c r="BZ7" s="1547"/>
      <c r="CA7" s="1547"/>
      <c r="CB7" s="1547"/>
      <c r="CC7" s="1547"/>
      <c r="CD7" s="1547"/>
      <c r="CE7" s="1547"/>
      <c r="CF7" s="1547"/>
      <c r="CG7" s="1547"/>
    </row>
    <row r="8" spans="2:97" ht="3" customHeight="1">
      <c r="B8" s="4449" t="s">
        <v>3685</v>
      </c>
      <c r="C8" s="4450"/>
      <c r="D8" s="4450"/>
      <c r="E8" s="4450"/>
      <c r="F8" s="4450"/>
      <c r="G8" s="4450"/>
      <c r="H8" s="4450"/>
      <c r="I8" s="4450"/>
      <c r="J8" s="4450"/>
      <c r="K8" s="4450"/>
      <c r="L8" s="4450"/>
      <c r="M8" s="4450"/>
      <c r="N8" s="4450"/>
      <c r="O8" s="4450"/>
      <c r="P8" s="4450"/>
      <c r="Q8" s="4450"/>
      <c r="R8" s="4450"/>
      <c r="S8" s="4451"/>
      <c r="T8" s="1548"/>
      <c r="U8" s="1548"/>
      <c r="V8" s="1548"/>
      <c r="W8" s="1548"/>
      <c r="X8" s="1548"/>
      <c r="Y8" s="1548"/>
      <c r="Z8" s="1548"/>
      <c r="AA8" s="1548"/>
      <c r="AB8" s="1548"/>
      <c r="AC8" s="1548"/>
      <c r="AD8" s="1548"/>
      <c r="AE8" s="1548"/>
      <c r="AF8" s="1548"/>
      <c r="AG8" s="1548"/>
      <c r="AH8" s="1548"/>
      <c r="AI8" s="1548"/>
      <c r="AJ8" s="1548"/>
      <c r="AK8" s="1548"/>
      <c r="AL8" s="1548"/>
      <c r="AM8" s="1548"/>
      <c r="AN8" s="1548"/>
      <c r="AO8" s="1548"/>
      <c r="AP8" s="1548"/>
      <c r="AQ8" s="1548"/>
      <c r="AR8" s="1548"/>
      <c r="AS8" s="1549"/>
      <c r="AT8" s="1550"/>
      <c r="AU8" s="1550"/>
      <c r="AV8" s="1550"/>
      <c r="AW8" s="1551"/>
      <c r="AX8" s="4454" t="s">
        <v>738</v>
      </c>
      <c r="AY8" s="4455"/>
      <c r="AZ8" s="4455"/>
      <c r="BA8" s="4455"/>
      <c r="BB8" s="4455"/>
      <c r="BC8" s="4455"/>
      <c r="BD8" s="4455"/>
      <c r="BE8" s="4455"/>
      <c r="BF8" s="4455"/>
      <c r="BG8" s="4455"/>
      <c r="BH8" s="4456"/>
      <c r="BI8" s="1552"/>
      <c r="BJ8" s="1553"/>
      <c r="BK8" s="1553"/>
      <c r="BL8" s="1553"/>
      <c r="BM8" s="1553"/>
      <c r="BN8" s="1553"/>
      <c r="BO8" s="1553"/>
      <c r="BP8" s="1553"/>
      <c r="BQ8" s="1553"/>
      <c r="BR8" s="1553"/>
      <c r="BS8" s="1553"/>
      <c r="BT8" s="1553"/>
      <c r="BU8" s="1553"/>
      <c r="BV8" s="1553"/>
      <c r="BW8" s="1553"/>
      <c r="BX8" s="1553"/>
      <c r="BY8" s="1553"/>
      <c r="BZ8" s="1553"/>
      <c r="CA8" s="1553"/>
      <c r="CB8" s="1553"/>
      <c r="CC8" s="1553"/>
      <c r="CD8" s="1553"/>
      <c r="CE8" s="1553"/>
      <c r="CF8" s="1553"/>
      <c r="CG8" s="1554"/>
    </row>
    <row r="9" spans="2:97" ht="12" customHeight="1">
      <c r="B9" s="4430"/>
      <c r="C9" s="4431"/>
      <c r="D9" s="4431"/>
      <c r="E9" s="4431"/>
      <c r="F9" s="4431"/>
      <c r="G9" s="4431"/>
      <c r="H9" s="4431"/>
      <c r="I9" s="4431"/>
      <c r="J9" s="4431"/>
      <c r="K9" s="4431"/>
      <c r="L9" s="4431"/>
      <c r="M9" s="4431"/>
      <c r="N9" s="4431"/>
      <c r="O9" s="4431"/>
      <c r="P9" s="4431"/>
      <c r="Q9" s="4431"/>
      <c r="R9" s="4431"/>
      <c r="S9" s="4452"/>
      <c r="T9" s="1555"/>
      <c r="U9" s="1555"/>
      <c r="V9" s="1547"/>
      <c r="Y9" s="4461" t="str">
        <f>cst_wskakunin_NOBE_MENSEKI_JYUTAKU_SHINSEI</f>
        <v/>
      </c>
      <c r="Z9" s="4462"/>
      <c r="AA9" s="4462"/>
      <c r="AB9" s="4462"/>
      <c r="AC9" s="4462"/>
      <c r="AD9" s="4462"/>
      <c r="AE9" s="4462"/>
      <c r="AF9" s="4462"/>
      <c r="AG9" s="4462"/>
      <c r="AH9" s="4462"/>
      <c r="AI9" s="4462"/>
      <c r="AJ9" s="4463"/>
      <c r="AK9" s="4467" t="s">
        <v>114</v>
      </c>
      <c r="AL9" s="4468"/>
      <c r="AM9" s="4468"/>
      <c r="AN9" s="1547"/>
      <c r="AO9" s="1547"/>
      <c r="AP9" s="1547"/>
      <c r="AQ9" s="1547"/>
      <c r="AR9" s="1547"/>
      <c r="AS9" s="1556"/>
      <c r="AT9" s="1556"/>
      <c r="AU9" s="1556"/>
      <c r="AV9" s="1556"/>
      <c r="AW9" s="1557"/>
      <c r="AX9" s="4457"/>
      <c r="AY9" s="4422"/>
      <c r="AZ9" s="4422"/>
      <c r="BA9" s="4422"/>
      <c r="BB9" s="4422"/>
      <c r="BC9" s="4422"/>
      <c r="BD9" s="4422"/>
      <c r="BE9" s="4422"/>
      <c r="BF9" s="4422"/>
      <c r="BG9" s="4422"/>
      <c r="BH9" s="4423"/>
      <c r="BI9" s="1558"/>
      <c r="BL9" s="4461" t="str">
        <f>cst_wskakunin_SHIKITI_MENSEKI_1_TOTAL</f>
        <v/>
      </c>
      <c r="BM9" s="4462"/>
      <c r="BN9" s="4462"/>
      <c r="BO9" s="4462"/>
      <c r="BP9" s="4462"/>
      <c r="BQ9" s="4462"/>
      <c r="BR9" s="4462"/>
      <c r="BS9" s="4462"/>
      <c r="BT9" s="4462"/>
      <c r="BU9" s="4462"/>
      <c r="BV9" s="4462"/>
      <c r="BW9" s="4462"/>
      <c r="BX9" s="4462"/>
      <c r="BY9" s="4463"/>
      <c r="BZ9" s="4467" t="s">
        <v>114</v>
      </c>
      <c r="CA9" s="4468"/>
      <c r="CB9" s="4468"/>
      <c r="CC9" s="1555"/>
      <c r="CD9" s="1555"/>
      <c r="CE9" s="1555"/>
      <c r="CF9" s="1555"/>
      <c r="CG9" s="1559"/>
    </row>
    <row r="10" spans="2:97" ht="12" customHeight="1">
      <c r="B10" s="4430"/>
      <c r="C10" s="4431"/>
      <c r="D10" s="4431"/>
      <c r="E10" s="4431"/>
      <c r="F10" s="4431"/>
      <c r="G10" s="4431"/>
      <c r="H10" s="4431"/>
      <c r="I10" s="4431"/>
      <c r="J10" s="4431"/>
      <c r="K10" s="4431"/>
      <c r="L10" s="4431"/>
      <c r="M10" s="4431"/>
      <c r="N10" s="4431"/>
      <c r="O10" s="4431"/>
      <c r="P10" s="4431"/>
      <c r="Q10" s="4431"/>
      <c r="R10" s="4431"/>
      <c r="S10" s="4452"/>
      <c r="T10" s="1555"/>
      <c r="U10" s="1555"/>
      <c r="V10" s="1547"/>
      <c r="Y10" s="4464"/>
      <c r="Z10" s="4465"/>
      <c r="AA10" s="4465"/>
      <c r="AB10" s="4465"/>
      <c r="AC10" s="4465"/>
      <c r="AD10" s="4465"/>
      <c r="AE10" s="4465"/>
      <c r="AF10" s="4465"/>
      <c r="AG10" s="4465"/>
      <c r="AH10" s="4465"/>
      <c r="AI10" s="4465"/>
      <c r="AJ10" s="4466"/>
      <c r="AK10" s="4467"/>
      <c r="AL10" s="4468"/>
      <c r="AM10" s="4468"/>
      <c r="AN10" s="1547"/>
      <c r="AO10" s="1547"/>
      <c r="AP10" s="1547"/>
      <c r="AQ10" s="1547"/>
      <c r="AR10" s="1547"/>
      <c r="AS10" s="1556"/>
      <c r="AT10" s="1556"/>
      <c r="AU10" s="1556"/>
      <c r="AV10" s="1556"/>
      <c r="AW10" s="1557"/>
      <c r="AX10" s="4457"/>
      <c r="AY10" s="4422"/>
      <c r="AZ10" s="4422"/>
      <c r="BA10" s="4422"/>
      <c r="BB10" s="4422"/>
      <c r="BC10" s="4422"/>
      <c r="BD10" s="4422"/>
      <c r="BE10" s="4422"/>
      <c r="BF10" s="4422"/>
      <c r="BG10" s="4422"/>
      <c r="BH10" s="4423"/>
      <c r="BI10" s="1558"/>
      <c r="BL10" s="4464"/>
      <c r="BM10" s="4465"/>
      <c r="BN10" s="4465"/>
      <c r="BO10" s="4465"/>
      <c r="BP10" s="4465"/>
      <c r="BQ10" s="4465"/>
      <c r="BR10" s="4465"/>
      <c r="BS10" s="4465"/>
      <c r="BT10" s="4465"/>
      <c r="BU10" s="4465"/>
      <c r="BV10" s="4465"/>
      <c r="BW10" s="4465"/>
      <c r="BX10" s="4465"/>
      <c r="BY10" s="4466"/>
      <c r="BZ10" s="4467"/>
      <c r="CA10" s="4468"/>
      <c r="CB10" s="4468"/>
      <c r="CC10" s="1555"/>
      <c r="CD10" s="1555"/>
      <c r="CE10" s="1555"/>
      <c r="CF10" s="1555"/>
      <c r="CG10" s="1559"/>
    </row>
    <row r="11" spans="2:97" ht="3" customHeight="1">
      <c r="B11" s="4432"/>
      <c r="C11" s="4433"/>
      <c r="D11" s="4433"/>
      <c r="E11" s="4433"/>
      <c r="F11" s="4433"/>
      <c r="G11" s="4433"/>
      <c r="H11" s="4433"/>
      <c r="I11" s="4433"/>
      <c r="J11" s="4433"/>
      <c r="K11" s="4433"/>
      <c r="L11" s="4433"/>
      <c r="M11" s="4433"/>
      <c r="N11" s="4433"/>
      <c r="O11" s="4433"/>
      <c r="P11" s="4433"/>
      <c r="Q11" s="4433"/>
      <c r="R11" s="4433"/>
      <c r="S11" s="4453"/>
      <c r="T11" s="1560"/>
      <c r="U11" s="1560"/>
      <c r="V11" s="1560"/>
      <c r="W11" s="1560"/>
      <c r="X11" s="1560"/>
      <c r="Y11" s="1560"/>
      <c r="Z11" s="1560"/>
      <c r="AA11" s="1560"/>
      <c r="AB11" s="1560"/>
      <c r="AC11" s="1560"/>
      <c r="AD11" s="1560"/>
      <c r="AE11" s="1560"/>
      <c r="AF11" s="1560"/>
      <c r="AG11" s="1560"/>
      <c r="AH11" s="1560"/>
      <c r="AI11" s="1560"/>
      <c r="AJ11" s="1560"/>
      <c r="AK11" s="1560"/>
      <c r="AL11" s="1560"/>
      <c r="AM11" s="1560"/>
      <c r="AN11" s="1560"/>
      <c r="AO11" s="1560"/>
      <c r="AP11" s="1560"/>
      <c r="AQ11" s="1560"/>
      <c r="AR11" s="1560"/>
      <c r="AS11" s="1561"/>
      <c r="AT11" s="1561"/>
      <c r="AU11" s="1561"/>
      <c r="AV11" s="1561"/>
      <c r="AW11" s="1562"/>
      <c r="AX11" s="4458"/>
      <c r="AY11" s="4459"/>
      <c r="AZ11" s="4459"/>
      <c r="BA11" s="4459"/>
      <c r="BB11" s="4459"/>
      <c r="BC11" s="4459"/>
      <c r="BD11" s="4459"/>
      <c r="BE11" s="4459"/>
      <c r="BF11" s="4459"/>
      <c r="BG11" s="4459"/>
      <c r="BH11" s="4460"/>
      <c r="BI11" s="1563"/>
      <c r="BJ11" s="1564"/>
      <c r="BK11" s="1564"/>
      <c r="BL11" s="1564"/>
      <c r="BM11" s="1564"/>
      <c r="BN11" s="1564"/>
      <c r="BO11" s="1564"/>
      <c r="BP11" s="1564"/>
      <c r="BQ11" s="1564"/>
      <c r="BR11" s="1564"/>
      <c r="BS11" s="1564"/>
      <c r="BT11" s="1565"/>
      <c r="BU11" s="1565"/>
      <c r="BV11" s="1564"/>
      <c r="BW11" s="1564"/>
      <c r="BX11" s="1564"/>
      <c r="BY11" s="1564"/>
      <c r="BZ11" s="1564"/>
      <c r="CA11" s="1564"/>
      <c r="CB11" s="1564"/>
      <c r="CC11" s="1564"/>
      <c r="CD11" s="1564"/>
      <c r="CE11" s="1564"/>
      <c r="CF11" s="1564"/>
      <c r="CG11" s="1566"/>
    </row>
    <row r="12" spans="2:97" ht="15" customHeight="1">
      <c r="B12" s="4428" t="s">
        <v>3686</v>
      </c>
      <c r="C12" s="4429"/>
      <c r="D12" s="4429"/>
      <c r="E12" s="4429"/>
      <c r="F12" s="4429"/>
      <c r="G12" s="4429"/>
      <c r="H12" s="4395" t="s">
        <v>3687</v>
      </c>
      <c r="I12" s="4396"/>
      <c r="J12" s="4396"/>
      <c r="K12" s="4396"/>
      <c r="L12" s="4396"/>
      <c r="M12" s="4396"/>
      <c r="N12" s="4396"/>
      <c r="O12" s="4396"/>
      <c r="P12" s="4396"/>
      <c r="Q12" s="4396"/>
      <c r="R12" s="4396"/>
      <c r="S12" s="4434"/>
      <c r="T12" s="4417" t="s">
        <v>139</v>
      </c>
      <c r="U12" s="4415"/>
      <c r="V12" s="4405" t="s">
        <v>4806</v>
      </c>
      <c r="W12" s="4405"/>
      <c r="X12" s="4405"/>
      <c r="Y12" s="4405"/>
      <c r="Z12" s="4405"/>
      <c r="AA12" s="4405"/>
      <c r="AB12" s="4405"/>
      <c r="AC12" s="4405"/>
      <c r="AD12" s="4405"/>
      <c r="AE12" s="4405"/>
      <c r="AF12" s="4405"/>
      <c r="AG12" s="4405"/>
      <c r="AH12" s="4405"/>
      <c r="AI12" s="4405"/>
      <c r="AJ12" s="4405"/>
      <c r="AK12" s="4405"/>
      <c r="AL12" s="4405"/>
      <c r="AM12" s="4405"/>
      <c r="AN12" s="4415" t="s">
        <v>139</v>
      </c>
      <c r="AO12" s="4415"/>
      <c r="AP12" s="4414" t="s">
        <v>2527</v>
      </c>
      <c r="AQ12" s="4414"/>
      <c r="AR12" s="4414"/>
      <c r="AS12" s="4414"/>
      <c r="AT12" s="4414"/>
      <c r="AU12" s="4414"/>
      <c r="AV12" s="4414"/>
      <c r="AW12" s="4414"/>
      <c r="AX12" s="4414"/>
      <c r="AY12" s="4414"/>
      <c r="AZ12" s="4415" t="s">
        <v>139</v>
      </c>
      <c r="BA12" s="4415"/>
      <c r="BB12" s="4414" t="s">
        <v>2534</v>
      </c>
      <c r="BC12" s="4414"/>
      <c r="BD12" s="4414"/>
      <c r="BE12" s="4414"/>
      <c r="BF12" s="4414"/>
      <c r="BG12" s="4414"/>
      <c r="BH12" s="4414"/>
      <c r="BI12" s="4415" t="s">
        <v>139</v>
      </c>
      <c r="BJ12" s="4415"/>
      <c r="BK12" s="4414" t="s">
        <v>3688</v>
      </c>
      <c r="BL12" s="4414"/>
      <c r="BM12" s="4414"/>
      <c r="BN12" s="4414"/>
      <c r="BO12" s="4414"/>
      <c r="BP12" s="4414"/>
      <c r="BQ12" s="4414"/>
      <c r="BR12" s="4415" t="s">
        <v>139</v>
      </c>
      <c r="BS12" s="4415"/>
      <c r="BT12" s="4416" t="s">
        <v>4768</v>
      </c>
      <c r="BU12" s="4416"/>
      <c r="BV12" s="4416"/>
      <c r="BW12" s="4416"/>
      <c r="BX12" s="4416"/>
      <c r="BY12" s="4416"/>
      <c r="BZ12" s="4416"/>
      <c r="CA12" s="4416"/>
      <c r="CB12" s="4416"/>
      <c r="CC12" s="4416"/>
      <c r="CD12" s="4416"/>
      <c r="CE12" s="4416"/>
      <c r="CF12" s="4416" t="s">
        <v>10</v>
      </c>
      <c r="CG12" s="4469"/>
      <c r="CH12" s="1567"/>
      <c r="CI12" s="1568"/>
    </row>
    <row r="13" spans="2:97" ht="16.5" customHeight="1">
      <c r="B13" s="4430"/>
      <c r="C13" s="4431"/>
      <c r="D13" s="4431"/>
      <c r="E13" s="4431"/>
      <c r="F13" s="4431"/>
      <c r="G13" s="4431"/>
      <c r="H13" s="4397"/>
      <c r="I13" s="4398"/>
      <c r="J13" s="4398"/>
      <c r="K13" s="4398"/>
      <c r="L13" s="4398"/>
      <c r="M13" s="4398"/>
      <c r="N13" s="4398"/>
      <c r="O13" s="4398"/>
      <c r="P13" s="4398"/>
      <c r="Q13" s="4398"/>
      <c r="R13" s="4398"/>
      <c r="S13" s="4435"/>
      <c r="T13" s="4470" t="s">
        <v>139</v>
      </c>
      <c r="U13" s="4471"/>
      <c r="V13" s="4472" t="s">
        <v>2528</v>
      </c>
      <c r="W13" s="4472"/>
      <c r="X13" s="4472"/>
      <c r="Y13" s="4472"/>
      <c r="Z13" s="4472"/>
      <c r="AA13" s="4472"/>
      <c r="AB13" s="4472"/>
      <c r="AC13" s="4472"/>
      <c r="AD13" s="4472"/>
      <c r="AP13" s="4473" t="s">
        <v>4430</v>
      </c>
      <c r="AQ13" s="4473"/>
      <c r="AR13" s="4473"/>
      <c r="AS13" s="4473"/>
      <c r="AT13" s="4473"/>
      <c r="AU13" s="4473"/>
      <c r="AV13" s="4473"/>
      <c r="AW13" s="4473"/>
      <c r="AX13" s="4474"/>
      <c r="AY13" s="4474"/>
      <c r="AZ13" s="4474"/>
      <c r="BA13" s="4474"/>
      <c r="BB13" s="4474"/>
      <c r="BC13" s="4474"/>
      <c r="BD13" s="4474"/>
      <c r="BE13" s="4474"/>
      <c r="BF13" s="4474"/>
      <c r="BG13" s="4474"/>
      <c r="BH13" s="4474"/>
      <c r="BI13" s="4474"/>
      <c r="BJ13" s="4474"/>
      <c r="BK13" s="4474"/>
      <c r="BL13" s="4474"/>
      <c r="BM13" s="4474"/>
      <c r="BN13" s="4474"/>
      <c r="BO13" s="4474"/>
      <c r="BP13" s="4474"/>
      <c r="BQ13" s="4474"/>
      <c r="BR13" s="4474"/>
      <c r="BS13" s="4474"/>
      <c r="BT13" s="4474"/>
      <c r="BU13" s="4475"/>
      <c r="BV13" s="4475"/>
      <c r="BW13" s="4475"/>
      <c r="BX13" s="4475"/>
      <c r="BY13" s="4475"/>
      <c r="BZ13" s="4475"/>
      <c r="CA13" s="4475"/>
      <c r="CB13" s="4475"/>
      <c r="CC13" s="4475"/>
      <c r="CD13" s="4475"/>
      <c r="CE13" s="4475"/>
      <c r="CF13" s="4476" t="s">
        <v>10</v>
      </c>
      <c r="CG13" s="4477"/>
    </row>
    <row r="14" spans="2:97" ht="15" customHeight="1">
      <c r="B14" s="4430"/>
      <c r="C14" s="4431"/>
      <c r="D14" s="4431"/>
      <c r="E14" s="4431"/>
      <c r="F14" s="4431"/>
      <c r="G14" s="4431"/>
      <c r="H14" s="4395" t="s">
        <v>3689</v>
      </c>
      <c r="I14" s="4396"/>
      <c r="J14" s="4396"/>
      <c r="K14" s="4396"/>
      <c r="L14" s="4396"/>
      <c r="M14" s="4396"/>
      <c r="N14" s="4396"/>
      <c r="O14" s="4396"/>
      <c r="P14" s="4396"/>
      <c r="Q14" s="4396"/>
      <c r="R14" s="4396"/>
      <c r="S14" s="4434"/>
      <c r="T14" s="4441" t="s">
        <v>139</v>
      </c>
      <c r="U14" s="4442"/>
      <c r="V14" s="4405" t="s">
        <v>2577</v>
      </c>
      <c r="W14" s="4405"/>
      <c r="X14" s="4405"/>
      <c r="Y14" s="4405"/>
      <c r="Z14" s="4405"/>
      <c r="AA14" s="4405"/>
      <c r="AB14" s="4405"/>
      <c r="AC14" s="4405"/>
      <c r="AD14" s="4405"/>
      <c r="AE14" s="1569"/>
      <c r="AF14" s="1569"/>
      <c r="AG14" s="4442" t="s">
        <v>139</v>
      </c>
      <c r="AH14" s="4442"/>
      <c r="AI14" s="4405" t="s">
        <v>2529</v>
      </c>
      <c r="AJ14" s="4405"/>
      <c r="AK14" s="4405"/>
      <c r="AL14" s="4405"/>
      <c r="AM14" s="4405"/>
      <c r="AN14" s="4405"/>
      <c r="AO14" s="4405"/>
      <c r="AP14" s="4405"/>
      <c r="AQ14" s="4405"/>
      <c r="AR14" s="4405"/>
      <c r="AS14" s="4405"/>
      <c r="AT14" s="4405"/>
      <c r="AU14" s="4405"/>
      <c r="AV14" s="4405"/>
      <c r="AW14" s="4440"/>
      <c r="AX14" s="4395" t="s">
        <v>3690</v>
      </c>
      <c r="AY14" s="4396"/>
      <c r="AZ14" s="4396"/>
      <c r="BA14" s="4396"/>
      <c r="BB14" s="4396"/>
      <c r="BC14" s="4396"/>
      <c r="BD14" s="4396"/>
      <c r="BE14" s="4396"/>
      <c r="BF14" s="4396"/>
      <c r="BG14" s="4396"/>
      <c r="BH14" s="4434"/>
      <c r="BI14" s="4407" t="s">
        <v>139</v>
      </c>
      <c r="BJ14" s="4407"/>
      <c r="BK14" s="4405" t="s">
        <v>2578</v>
      </c>
      <c r="BL14" s="4405"/>
      <c r="BM14" s="4405"/>
      <c r="BN14" s="4405"/>
      <c r="BO14" s="4405"/>
      <c r="BP14" s="4405"/>
      <c r="BQ14" s="4405"/>
      <c r="BR14" s="4405"/>
      <c r="BS14" s="4405"/>
      <c r="BT14" s="4405"/>
      <c r="BU14" s="4407" t="s">
        <v>139</v>
      </c>
      <c r="BV14" s="4407"/>
      <c r="BW14" s="4405" t="s">
        <v>2530</v>
      </c>
      <c r="BX14" s="4405"/>
      <c r="BY14" s="4405"/>
      <c r="BZ14" s="4405"/>
      <c r="CA14" s="4405"/>
      <c r="CB14" s="4405"/>
      <c r="CC14" s="4405"/>
      <c r="CD14" s="4405"/>
      <c r="CE14" s="4405"/>
      <c r="CF14" s="4405"/>
      <c r="CG14" s="4409"/>
    </row>
    <row r="15" spans="2:97" ht="15" customHeight="1">
      <c r="B15" s="4430"/>
      <c r="C15" s="4431"/>
      <c r="D15" s="4431"/>
      <c r="E15" s="4431"/>
      <c r="F15" s="4431"/>
      <c r="G15" s="4431"/>
      <c r="H15" s="4397"/>
      <c r="I15" s="4398"/>
      <c r="J15" s="4398"/>
      <c r="K15" s="4398"/>
      <c r="L15" s="4398"/>
      <c r="M15" s="4398"/>
      <c r="N15" s="4398"/>
      <c r="O15" s="4398"/>
      <c r="P15" s="4398"/>
      <c r="Q15" s="4398"/>
      <c r="R15" s="4398"/>
      <c r="S15" s="4435"/>
      <c r="T15" s="4443" t="s">
        <v>139</v>
      </c>
      <c r="U15" s="4444"/>
      <c r="V15" s="4406" t="s">
        <v>2579</v>
      </c>
      <c r="W15" s="4406"/>
      <c r="X15" s="4406"/>
      <c r="Y15" s="4406"/>
      <c r="Z15" s="4406"/>
      <c r="AA15" s="4406"/>
      <c r="AB15" s="4406"/>
      <c r="AC15" s="4406"/>
      <c r="AD15" s="4406"/>
      <c r="AE15" s="1570"/>
      <c r="AF15" s="1570"/>
      <c r="AG15" s="1570"/>
      <c r="AH15" s="1570"/>
      <c r="AI15" s="1570"/>
      <c r="AJ15" s="1570"/>
      <c r="AK15" s="1570"/>
      <c r="AL15" s="1570"/>
      <c r="AM15" s="1570"/>
      <c r="AN15" s="1570"/>
      <c r="AO15" s="1570"/>
      <c r="AP15" s="1570"/>
      <c r="AQ15" s="1570"/>
      <c r="AR15" s="1571"/>
      <c r="AS15" s="1571"/>
      <c r="AT15" s="1571"/>
      <c r="AU15" s="1571"/>
      <c r="AV15" s="1571"/>
      <c r="AW15" s="1572"/>
      <c r="AX15" s="4397"/>
      <c r="AY15" s="4398"/>
      <c r="AZ15" s="4398"/>
      <c r="BA15" s="4398"/>
      <c r="BB15" s="4398"/>
      <c r="BC15" s="4398"/>
      <c r="BD15" s="4398"/>
      <c r="BE15" s="4398"/>
      <c r="BF15" s="4398"/>
      <c r="BG15" s="4398"/>
      <c r="BH15" s="4435"/>
      <c r="BI15" s="4408"/>
      <c r="BJ15" s="4408"/>
      <c r="BK15" s="4406"/>
      <c r="BL15" s="4406"/>
      <c r="BM15" s="4406"/>
      <c r="BN15" s="4406"/>
      <c r="BO15" s="4406"/>
      <c r="BP15" s="4406"/>
      <c r="BQ15" s="4406"/>
      <c r="BR15" s="4406"/>
      <c r="BS15" s="4406"/>
      <c r="BT15" s="4406"/>
      <c r="BU15" s="4408"/>
      <c r="BV15" s="4408"/>
      <c r="BW15" s="4406"/>
      <c r="BX15" s="4406"/>
      <c r="BY15" s="4406"/>
      <c r="BZ15" s="4406"/>
      <c r="CA15" s="4406"/>
      <c r="CB15" s="4406"/>
      <c r="CC15" s="4406"/>
      <c r="CD15" s="4406"/>
      <c r="CE15" s="4406"/>
      <c r="CF15" s="4406"/>
      <c r="CG15" s="4410"/>
    </row>
    <row r="16" spans="2:97" ht="15" customHeight="1">
      <c r="B16" s="4430"/>
      <c r="C16" s="4431"/>
      <c r="D16" s="4431"/>
      <c r="E16" s="4431"/>
      <c r="F16" s="4431"/>
      <c r="G16" s="4431"/>
      <c r="H16" s="4436" t="s">
        <v>3691</v>
      </c>
      <c r="I16" s="4437"/>
      <c r="J16" s="4437"/>
      <c r="K16" s="4437"/>
      <c r="L16" s="4437"/>
      <c r="M16" s="4437"/>
      <c r="N16" s="4437"/>
      <c r="O16" s="4437"/>
      <c r="P16" s="4437"/>
      <c r="Q16" s="4437"/>
      <c r="R16" s="4437"/>
      <c r="S16" s="4437"/>
      <c r="T16" s="4395" t="s">
        <v>3692</v>
      </c>
      <c r="U16" s="4396"/>
      <c r="V16" s="4396"/>
      <c r="W16" s="4396"/>
      <c r="X16" s="4396"/>
      <c r="Y16" s="4396"/>
      <c r="Z16" s="4434"/>
      <c r="AA16" s="4394" t="str">
        <f>cst_wskakunin_KAISU_TIJYOU_SHINSEI</f>
        <v/>
      </c>
      <c r="AB16" s="4394"/>
      <c r="AC16" s="4394"/>
      <c r="AD16" s="4394"/>
      <c r="AE16" s="4394"/>
      <c r="AF16" s="4394"/>
      <c r="AG16" s="4393" t="s">
        <v>481</v>
      </c>
      <c r="AH16" s="4393"/>
      <c r="AI16" s="4393"/>
      <c r="AJ16" s="4393" t="s">
        <v>3693</v>
      </c>
      <c r="AK16" s="4393"/>
      <c r="AL16" s="4393"/>
      <c r="AM16" s="4393"/>
      <c r="AN16" s="4393"/>
      <c r="AO16" s="4393"/>
      <c r="AP16" s="4394">
        <f>cst_wskakunin_KAISU_TIKA_SHINSEI__zero</f>
        <v>0</v>
      </c>
      <c r="AQ16" s="4394"/>
      <c r="AR16" s="4394"/>
      <c r="AS16" s="4394"/>
      <c r="AT16" s="4394"/>
      <c r="AU16" s="4395" t="s">
        <v>481</v>
      </c>
      <c r="AV16" s="4396"/>
      <c r="AW16" s="4396"/>
      <c r="AX16" s="4399"/>
      <c r="AY16" s="4400"/>
      <c r="AZ16" s="4400"/>
      <c r="BA16" s="4400"/>
      <c r="BB16" s="4400"/>
      <c r="BC16" s="4400"/>
      <c r="BD16" s="4400"/>
      <c r="BE16" s="4400"/>
      <c r="BF16" s="4400"/>
      <c r="BG16" s="4400"/>
      <c r="BH16" s="4400"/>
      <c r="BI16" s="4400"/>
      <c r="BJ16" s="4400"/>
      <c r="BK16" s="4400"/>
      <c r="BL16" s="4400"/>
      <c r="BM16" s="4400"/>
      <c r="BN16" s="4400"/>
      <c r="BO16" s="4400"/>
      <c r="BP16" s="4400"/>
      <c r="BQ16" s="4400"/>
      <c r="BR16" s="4400"/>
      <c r="BS16" s="4400"/>
      <c r="BT16" s="4400"/>
      <c r="BU16" s="4400"/>
      <c r="BV16" s="4400"/>
      <c r="BW16" s="4400"/>
      <c r="BX16" s="4400"/>
      <c r="BY16" s="4400"/>
      <c r="BZ16" s="4400"/>
      <c r="CA16" s="4400"/>
      <c r="CB16" s="4400"/>
      <c r="CC16" s="4400"/>
      <c r="CD16" s="4400"/>
      <c r="CE16" s="4400"/>
      <c r="CF16" s="4400"/>
      <c r="CG16" s="4401"/>
    </row>
    <row r="17" spans="2:96" ht="15" customHeight="1">
      <c r="B17" s="4432"/>
      <c r="C17" s="4433"/>
      <c r="D17" s="4433"/>
      <c r="E17" s="4433"/>
      <c r="F17" s="4433"/>
      <c r="G17" s="4433"/>
      <c r="H17" s="4438"/>
      <c r="I17" s="4439"/>
      <c r="J17" s="4439"/>
      <c r="K17" s="4439"/>
      <c r="L17" s="4439"/>
      <c r="M17" s="4439"/>
      <c r="N17" s="4439"/>
      <c r="O17" s="4439"/>
      <c r="P17" s="4439"/>
      <c r="Q17" s="4439"/>
      <c r="R17" s="4439"/>
      <c r="S17" s="4439"/>
      <c r="T17" s="4397"/>
      <c r="U17" s="4398"/>
      <c r="V17" s="4398"/>
      <c r="W17" s="4398"/>
      <c r="X17" s="4398"/>
      <c r="Y17" s="4398"/>
      <c r="Z17" s="4435"/>
      <c r="AA17" s="4394"/>
      <c r="AB17" s="4394"/>
      <c r="AC17" s="4394"/>
      <c r="AD17" s="4394"/>
      <c r="AE17" s="4394"/>
      <c r="AF17" s="4394"/>
      <c r="AG17" s="4393"/>
      <c r="AH17" s="4393"/>
      <c r="AI17" s="4393"/>
      <c r="AJ17" s="4393"/>
      <c r="AK17" s="4393"/>
      <c r="AL17" s="4393"/>
      <c r="AM17" s="4393"/>
      <c r="AN17" s="4393"/>
      <c r="AO17" s="4393"/>
      <c r="AP17" s="4394"/>
      <c r="AQ17" s="4394"/>
      <c r="AR17" s="4394"/>
      <c r="AS17" s="4394"/>
      <c r="AT17" s="4394"/>
      <c r="AU17" s="4397"/>
      <c r="AV17" s="4398"/>
      <c r="AW17" s="4398"/>
      <c r="AX17" s="4402"/>
      <c r="AY17" s="4403"/>
      <c r="AZ17" s="4403"/>
      <c r="BA17" s="4403"/>
      <c r="BB17" s="4403"/>
      <c r="BC17" s="4403"/>
      <c r="BD17" s="4403"/>
      <c r="BE17" s="4403"/>
      <c r="BF17" s="4403"/>
      <c r="BG17" s="4403"/>
      <c r="BH17" s="4403"/>
      <c r="BI17" s="4403"/>
      <c r="BJ17" s="4403"/>
      <c r="BK17" s="4403"/>
      <c r="BL17" s="4403"/>
      <c r="BM17" s="4403"/>
      <c r="BN17" s="4403"/>
      <c r="BO17" s="4403"/>
      <c r="BP17" s="4403"/>
      <c r="BQ17" s="4403"/>
      <c r="BR17" s="4403"/>
      <c r="BS17" s="4403"/>
      <c r="BT17" s="4403"/>
      <c r="BU17" s="4403"/>
      <c r="BV17" s="4403"/>
      <c r="BW17" s="4403"/>
      <c r="BX17" s="4403"/>
      <c r="BY17" s="4403"/>
      <c r="BZ17" s="4403"/>
      <c r="CA17" s="4403"/>
      <c r="CB17" s="4403"/>
      <c r="CC17" s="4403"/>
      <c r="CD17" s="4403"/>
      <c r="CE17" s="4403"/>
      <c r="CF17" s="4403"/>
      <c r="CG17" s="4404"/>
    </row>
    <row r="18" spans="2:96" ht="15" customHeight="1">
      <c r="B18" s="4418" t="s">
        <v>3694</v>
      </c>
      <c r="C18" s="4419"/>
      <c r="D18" s="4419"/>
      <c r="E18" s="4419"/>
      <c r="F18" s="4419"/>
      <c r="G18" s="4419"/>
      <c r="H18" s="4419"/>
      <c r="I18" s="4419"/>
      <c r="J18" s="4419"/>
      <c r="K18" s="4419"/>
      <c r="L18" s="4419"/>
      <c r="M18" s="4419"/>
      <c r="N18" s="4419"/>
      <c r="O18" s="4419"/>
      <c r="P18" s="4419"/>
      <c r="Q18" s="4419"/>
      <c r="R18" s="4419"/>
      <c r="S18" s="4420"/>
      <c r="T18" s="4424" t="s">
        <v>139</v>
      </c>
      <c r="U18" s="4425"/>
      <c r="V18" s="4412" t="s">
        <v>2531</v>
      </c>
      <c r="W18" s="4412"/>
      <c r="X18" s="4412"/>
      <c r="Y18" s="4412"/>
      <c r="Z18" s="4412"/>
      <c r="AA18" s="4412"/>
      <c r="AB18" s="4412"/>
      <c r="AC18" s="4412"/>
      <c r="AD18" s="4412"/>
      <c r="AE18" s="4412"/>
      <c r="AF18" s="4412"/>
      <c r="AG18" s="4426" t="s">
        <v>139</v>
      </c>
      <c r="AH18" s="4426"/>
      <c r="AI18" s="4414" t="s">
        <v>2532</v>
      </c>
      <c r="AJ18" s="4414"/>
      <c r="AK18" s="4414"/>
      <c r="AL18" s="4414"/>
      <c r="AM18" s="4414"/>
      <c r="AN18" s="4414"/>
      <c r="AO18" s="4414"/>
      <c r="AP18" s="4414"/>
      <c r="AQ18" s="4414"/>
      <c r="AR18" s="4414"/>
      <c r="AS18" s="4414"/>
      <c r="AT18" s="4414"/>
      <c r="AU18" s="4414"/>
      <c r="AV18" s="4414"/>
      <c r="AX18" s="4427" t="s">
        <v>139</v>
      </c>
      <c r="AY18" s="4427"/>
      <c r="AZ18" s="4412" t="s">
        <v>2533</v>
      </c>
      <c r="BA18" s="4412"/>
      <c r="BB18" s="4412"/>
      <c r="BC18" s="4412"/>
      <c r="BD18" s="4412"/>
      <c r="BE18" s="4412"/>
      <c r="BF18" s="4412"/>
      <c r="BG18" s="4412"/>
      <c r="BH18" s="4412"/>
      <c r="BI18" s="4412"/>
      <c r="BJ18" s="4412"/>
      <c r="BK18" s="4412"/>
      <c r="BL18" s="4412"/>
      <c r="BM18" s="4412"/>
      <c r="BN18" s="4412"/>
      <c r="BO18" s="4411" t="s">
        <v>139</v>
      </c>
      <c r="BP18" s="4411"/>
      <c r="BQ18" s="4412" t="s">
        <v>2580</v>
      </c>
      <c r="BR18" s="4412"/>
      <c r="BS18" s="4412"/>
      <c r="BT18" s="4412"/>
      <c r="BU18" s="4412"/>
      <c r="BV18" s="4412"/>
      <c r="BW18" s="4412"/>
      <c r="BX18" s="4412"/>
      <c r="BY18" s="4412"/>
      <c r="BZ18" s="4412"/>
      <c r="CA18" s="4412"/>
      <c r="CB18" s="4412"/>
      <c r="CC18" s="4412"/>
      <c r="CD18" s="4412"/>
      <c r="CE18" s="4412"/>
      <c r="CF18" s="4412"/>
      <c r="CG18" s="4413"/>
    </row>
    <row r="19" spans="2:96" ht="15" customHeight="1">
      <c r="B19" s="4421"/>
      <c r="C19" s="4422"/>
      <c r="D19" s="4422"/>
      <c r="E19" s="4422"/>
      <c r="F19" s="4422"/>
      <c r="G19" s="4422"/>
      <c r="H19" s="4422"/>
      <c r="I19" s="4422"/>
      <c r="J19" s="4422"/>
      <c r="K19" s="4422"/>
      <c r="L19" s="4422"/>
      <c r="M19" s="4422"/>
      <c r="N19" s="4422"/>
      <c r="O19" s="4422"/>
      <c r="P19" s="4422"/>
      <c r="Q19" s="4422"/>
      <c r="R19" s="4422"/>
      <c r="S19" s="4423"/>
      <c r="T19" s="4362" t="s">
        <v>139</v>
      </c>
      <c r="U19" s="4363"/>
      <c r="V19" s="4364" t="s">
        <v>3695</v>
      </c>
      <c r="W19" s="4364"/>
      <c r="X19" s="4364"/>
      <c r="Y19" s="4364"/>
      <c r="Z19" s="4364"/>
      <c r="AA19" s="4364"/>
      <c r="AB19" s="4364"/>
      <c r="AC19" s="4364"/>
      <c r="AD19" s="4364"/>
      <c r="AE19" s="4364"/>
      <c r="AF19" s="4364"/>
      <c r="AG19" s="4364"/>
      <c r="AH19" s="4364"/>
      <c r="AI19" s="4364"/>
      <c r="AJ19" s="4364"/>
      <c r="AK19" s="4364"/>
      <c r="AL19" s="4364"/>
      <c r="AM19" s="4364"/>
      <c r="AN19" s="4364"/>
      <c r="AO19" s="4364"/>
      <c r="AP19" s="4364"/>
      <c r="AQ19" s="4364"/>
      <c r="AR19" s="4364"/>
      <c r="AS19" s="4364"/>
      <c r="AT19" s="4364"/>
      <c r="AU19" s="4364"/>
      <c r="AV19" s="4364"/>
      <c r="AX19" s="4365" t="s">
        <v>139</v>
      </c>
      <c r="AY19" s="4365"/>
      <c r="AZ19" s="4366" t="s">
        <v>2581</v>
      </c>
      <c r="BA19" s="4366"/>
      <c r="BB19" s="4366"/>
      <c r="BC19" s="4366"/>
      <c r="BD19" s="4366"/>
      <c r="BE19" s="4366"/>
      <c r="BF19" s="4366"/>
      <c r="BG19" s="4366"/>
      <c r="BH19" s="4366"/>
      <c r="BI19" s="4366"/>
      <c r="BJ19" s="4366"/>
      <c r="BK19" s="4366"/>
      <c r="BL19" s="4366"/>
      <c r="BM19" s="4366"/>
      <c r="BN19" s="4366"/>
      <c r="BO19" s="4367" t="s">
        <v>139</v>
      </c>
      <c r="BP19" s="4367"/>
      <c r="BQ19" s="4366" t="s">
        <v>2582</v>
      </c>
      <c r="BR19" s="4366"/>
      <c r="BS19" s="4366"/>
      <c r="BT19" s="4366"/>
      <c r="BU19" s="4366"/>
      <c r="BV19" s="4366"/>
      <c r="BW19" s="4366"/>
      <c r="BX19" s="4366"/>
      <c r="BY19" s="4366"/>
      <c r="BZ19" s="4366"/>
      <c r="CA19" s="4366"/>
      <c r="CB19" s="4366"/>
      <c r="CC19" s="4366"/>
      <c r="CD19" s="4366"/>
      <c r="CE19" s="4366"/>
      <c r="CF19" s="4366"/>
      <c r="CG19" s="4368"/>
    </row>
    <row r="20" spans="2:96" ht="15" customHeight="1">
      <c r="B20" s="1573"/>
      <c r="C20" s="1574"/>
      <c r="D20" s="4377" t="s">
        <v>4769</v>
      </c>
      <c r="E20" s="4378"/>
      <c r="F20" s="4378"/>
      <c r="G20" s="4378"/>
      <c r="H20" s="4378"/>
      <c r="I20" s="4378"/>
      <c r="J20" s="4378"/>
      <c r="K20" s="4378"/>
      <c r="L20" s="4378"/>
      <c r="M20" s="4378"/>
      <c r="N20" s="4378"/>
      <c r="O20" s="4378"/>
      <c r="P20" s="4378"/>
      <c r="Q20" s="4378"/>
      <c r="R20" s="4378"/>
      <c r="S20" s="4379"/>
      <c r="T20" s="4383" t="s">
        <v>4770</v>
      </c>
      <c r="U20" s="4384"/>
      <c r="V20" s="4384"/>
      <c r="W20" s="4384"/>
      <c r="X20" s="4384"/>
      <c r="Y20" s="4384"/>
      <c r="Z20" s="4384"/>
      <c r="AA20" s="4385"/>
      <c r="AB20" s="4385"/>
      <c r="AC20" s="4385"/>
      <c r="AD20" s="4385"/>
      <c r="AE20" s="4385"/>
      <c r="AF20" s="4385"/>
      <c r="AG20" s="4385"/>
      <c r="AH20" s="4385"/>
      <c r="AI20" s="4385"/>
      <c r="AJ20" s="4385"/>
      <c r="AK20" s="4385"/>
      <c r="AL20" s="4385"/>
      <c r="AM20" s="4385"/>
      <c r="AN20" s="4385"/>
      <c r="AO20" s="4385"/>
      <c r="AP20" s="4385"/>
      <c r="AQ20" s="4385"/>
      <c r="AR20" s="4385"/>
      <c r="AS20" s="4385"/>
      <c r="AT20" s="4385"/>
      <c r="AU20" s="4385"/>
      <c r="AV20" s="4385"/>
      <c r="AW20" s="4385"/>
      <c r="AX20" s="4385"/>
      <c r="AY20" s="4385"/>
      <c r="AZ20" s="4385"/>
      <c r="BA20" s="4386" t="s">
        <v>4803</v>
      </c>
      <c r="BB20" s="4386"/>
      <c r="BC20" s="4386"/>
      <c r="BD20" s="4386"/>
      <c r="BE20" s="4386"/>
      <c r="BF20" s="4386"/>
      <c r="BG20" s="4386"/>
      <c r="BH20" s="4386"/>
      <c r="BI20" s="4386"/>
      <c r="BJ20" s="4386"/>
      <c r="BK20" s="4386"/>
      <c r="BL20" s="4385"/>
      <c r="BM20" s="4385"/>
      <c r="BN20" s="4385"/>
      <c r="BO20" s="4385"/>
      <c r="BP20" s="4385"/>
      <c r="BQ20" s="4385"/>
      <c r="BR20" s="4385"/>
      <c r="BS20" s="4385"/>
      <c r="BT20" s="4385"/>
      <c r="BU20" s="4385"/>
      <c r="BV20" s="4385"/>
      <c r="BW20" s="4385"/>
      <c r="BX20" s="4385"/>
      <c r="BY20" s="4385"/>
      <c r="BZ20" s="4385"/>
      <c r="CA20" s="4385"/>
      <c r="CB20" s="4385"/>
      <c r="CC20" s="4385"/>
      <c r="CD20" s="4385"/>
      <c r="CE20" s="4385"/>
      <c r="CF20" s="4386" t="s">
        <v>10</v>
      </c>
      <c r="CG20" s="4387"/>
    </row>
    <row r="21" spans="2:96" ht="15" customHeight="1" thickBot="1">
      <c r="B21" s="1575"/>
      <c r="C21" s="1576"/>
      <c r="D21" s="4380"/>
      <c r="E21" s="4381"/>
      <c r="F21" s="4381"/>
      <c r="G21" s="4381"/>
      <c r="H21" s="4381"/>
      <c r="I21" s="4381"/>
      <c r="J21" s="4381"/>
      <c r="K21" s="4381"/>
      <c r="L21" s="4381"/>
      <c r="M21" s="4381"/>
      <c r="N21" s="4381"/>
      <c r="O21" s="4381"/>
      <c r="P21" s="4381"/>
      <c r="Q21" s="4381"/>
      <c r="R21" s="4381"/>
      <c r="S21" s="4382"/>
      <c r="T21" s="4388" t="s">
        <v>4408</v>
      </c>
      <c r="U21" s="4389"/>
      <c r="V21" s="4389"/>
      <c r="W21" s="4389"/>
      <c r="X21" s="4389"/>
      <c r="Y21" s="4389"/>
      <c r="Z21" s="4389"/>
      <c r="AA21" s="4389"/>
      <c r="AB21" s="4389"/>
      <c r="AC21" s="4389"/>
      <c r="AD21" s="4389"/>
      <c r="AE21" s="4389"/>
      <c r="AF21" s="4389"/>
      <c r="AG21" s="4389"/>
      <c r="AH21" s="4389"/>
      <c r="AI21" s="4389"/>
      <c r="AJ21" s="4389"/>
      <c r="AK21" s="4389"/>
      <c r="AL21" s="4389"/>
      <c r="AM21" s="4389"/>
      <c r="AN21" s="4389"/>
      <c r="AO21" s="4389"/>
      <c r="AP21" s="4389"/>
      <c r="AQ21" s="4389"/>
      <c r="AR21" s="4389"/>
      <c r="AS21" s="4389"/>
      <c r="AT21" s="4389"/>
      <c r="AU21" s="4389"/>
      <c r="AV21" s="4389"/>
      <c r="AW21" s="4389"/>
      <c r="AX21" s="1577"/>
      <c r="AY21" s="4390" t="s">
        <v>139</v>
      </c>
      <c r="AZ21" s="4391"/>
      <c r="BA21" s="4392" t="s">
        <v>4409</v>
      </c>
      <c r="BB21" s="4392"/>
      <c r="BC21" s="4392"/>
      <c r="BD21" s="4392"/>
      <c r="BE21" s="4392"/>
      <c r="BF21" s="4392"/>
      <c r="BG21" s="4391" t="s">
        <v>139</v>
      </c>
      <c r="BH21" s="4391"/>
      <c r="BI21" s="4369" t="s">
        <v>4410</v>
      </c>
      <c r="BJ21" s="4369"/>
      <c r="BK21" s="4369"/>
      <c r="BL21" s="4369"/>
      <c r="BM21" s="4369"/>
      <c r="BN21" s="4369"/>
      <c r="BO21" s="4369"/>
      <c r="BP21" s="4369"/>
      <c r="BQ21" s="1578"/>
      <c r="BR21" s="1578"/>
      <c r="BS21" s="1578"/>
      <c r="BT21" s="1578"/>
      <c r="BU21" s="1578"/>
      <c r="BV21" s="1578"/>
      <c r="BW21" s="1579"/>
      <c r="BX21" s="1579"/>
      <c r="BY21" s="1579"/>
      <c r="BZ21" s="1579"/>
      <c r="CA21" s="1579"/>
      <c r="CB21" s="1579"/>
      <c r="CC21" s="1579"/>
      <c r="CD21" s="1579"/>
      <c r="CE21" s="1579"/>
      <c r="CF21" s="1579"/>
      <c r="CG21" s="1580"/>
    </row>
    <row r="22" spans="2:96" ht="24" customHeight="1" thickBot="1">
      <c r="B22" s="4370" t="s">
        <v>5875</v>
      </c>
      <c r="C22" s="4371"/>
      <c r="D22" s="4371"/>
      <c r="E22" s="4371"/>
      <c r="F22" s="4371"/>
      <c r="G22" s="4371"/>
      <c r="H22" s="4371"/>
      <c r="I22" s="4371"/>
      <c r="J22" s="4371"/>
      <c r="K22" s="4371"/>
      <c r="L22" s="4371"/>
      <c r="M22" s="4371"/>
      <c r="N22" s="4371"/>
      <c r="O22" s="4371"/>
      <c r="P22" s="4371"/>
      <c r="Q22" s="4371"/>
      <c r="R22" s="4371"/>
      <c r="S22" s="4371"/>
      <c r="T22" s="4371"/>
      <c r="U22" s="4371"/>
      <c r="V22" s="4371"/>
      <c r="W22" s="4371"/>
      <c r="X22" s="4371"/>
      <c r="Y22" s="4371"/>
      <c r="Z22" s="4371"/>
      <c r="AA22" s="4371"/>
      <c r="AB22" s="4371"/>
      <c r="AC22" s="4371"/>
      <c r="AD22" s="4371"/>
      <c r="AE22" s="4372"/>
      <c r="AF22" s="2134"/>
      <c r="AG22" s="1550" t="s">
        <v>4409</v>
      </c>
      <c r="AH22" s="1550"/>
      <c r="AI22" s="1550"/>
      <c r="AJ22" s="1550"/>
      <c r="AK22" s="1550"/>
      <c r="AL22" s="1550"/>
      <c r="AM22" s="1550"/>
      <c r="AN22" s="2135"/>
      <c r="AO22" s="4373" t="s">
        <v>139</v>
      </c>
      <c r="AP22" s="4374"/>
      <c r="AQ22" s="4375" t="s">
        <v>5877</v>
      </c>
      <c r="AR22" s="4375"/>
      <c r="AS22" s="4375"/>
      <c r="AT22" s="4375"/>
      <c r="AU22" s="4375"/>
      <c r="AV22" s="4375"/>
      <c r="AW22" s="4375"/>
      <c r="AX22" s="4375"/>
      <c r="AY22" s="4375"/>
      <c r="AZ22" s="4375"/>
      <c r="BA22" s="4375"/>
      <c r="BB22" s="4375"/>
      <c r="BC22" s="4375"/>
      <c r="BD22" s="4375"/>
      <c r="BE22" s="4375"/>
      <c r="BF22" s="4375"/>
      <c r="BG22" s="4375"/>
      <c r="BH22" s="4375"/>
      <c r="BI22" s="4375"/>
      <c r="BJ22" s="4375"/>
      <c r="BK22" s="4375"/>
      <c r="BL22" s="4375"/>
      <c r="BM22" s="4375"/>
      <c r="BN22" s="4375"/>
      <c r="BO22" s="4375"/>
      <c r="BP22" s="4375"/>
      <c r="BQ22" s="4375"/>
      <c r="BR22" s="4375"/>
      <c r="BS22" s="4375"/>
      <c r="BT22" s="4375"/>
      <c r="BU22" s="4375"/>
      <c r="BV22" s="4375"/>
      <c r="BW22" s="4375"/>
      <c r="BX22" s="4375"/>
      <c r="BY22" s="4375"/>
      <c r="BZ22" s="4375"/>
      <c r="CA22" s="4375"/>
      <c r="CB22" s="4375"/>
      <c r="CC22" s="4375"/>
      <c r="CD22" s="4375"/>
      <c r="CE22" s="4375"/>
      <c r="CF22" s="4375"/>
      <c r="CG22" s="4376"/>
    </row>
    <row r="23" spans="2:96" ht="21" customHeight="1">
      <c r="B23" s="4326"/>
      <c r="C23" s="4327" t="s">
        <v>5878</v>
      </c>
      <c r="D23" s="4328"/>
      <c r="E23" s="4328"/>
      <c r="F23" s="4328"/>
      <c r="G23" s="4328"/>
      <c r="H23" s="4328"/>
      <c r="I23" s="4328"/>
      <c r="J23" s="4328"/>
      <c r="K23" s="4328"/>
      <c r="L23" s="4328"/>
      <c r="M23" s="4328"/>
      <c r="N23" s="4328"/>
      <c r="O23" s="4328"/>
      <c r="P23" s="4328"/>
      <c r="Q23" s="4328"/>
      <c r="R23" s="4328"/>
      <c r="S23" s="4328"/>
      <c r="T23" s="4328"/>
      <c r="U23" s="4328"/>
      <c r="V23" s="4328"/>
      <c r="W23" s="4328"/>
      <c r="X23" s="4328"/>
      <c r="Y23" s="4328"/>
      <c r="Z23" s="4328"/>
      <c r="AA23" s="4328"/>
      <c r="AB23" s="4328"/>
      <c r="AC23" s="4328"/>
      <c r="AD23" s="4328"/>
      <c r="AE23" s="4328"/>
      <c r="AF23" s="4329"/>
      <c r="AG23" s="4329"/>
      <c r="AH23" s="4329"/>
      <c r="AI23" s="4329"/>
      <c r="AJ23" s="4329"/>
      <c r="AK23" s="4329"/>
      <c r="AL23" s="4329"/>
      <c r="AM23" s="4329"/>
      <c r="AN23" s="4329"/>
      <c r="AO23" s="4328"/>
      <c r="AP23" s="4328"/>
      <c r="AQ23" s="4328"/>
      <c r="AR23" s="4328"/>
      <c r="AS23" s="4328"/>
      <c r="AT23" s="4328"/>
      <c r="AU23" s="4328"/>
      <c r="AV23" s="4328"/>
      <c r="AW23" s="4328"/>
      <c r="AX23" s="4328"/>
      <c r="AY23" s="4328"/>
      <c r="AZ23" s="4328"/>
      <c r="BA23" s="4328"/>
      <c r="BB23" s="4328"/>
      <c r="BC23" s="4328"/>
      <c r="BD23" s="4328"/>
      <c r="BE23" s="4328"/>
      <c r="BF23" s="4328"/>
      <c r="BG23" s="4328"/>
      <c r="BH23" s="4328"/>
      <c r="BI23" s="4328"/>
      <c r="BJ23" s="4328"/>
      <c r="BK23" s="4328"/>
      <c r="BL23" s="4328"/>
      <c r="BM23" s="4328"/>
      <c r="BN23" s="4328"/>
      <c r="BO23" s="4328"/>
      <c r="BP23" s="4328"/>
      <c r="BQ23" s="4328"/>
      <c r="BR23" s="4328"/>
      <c r="BS23" s="4328"/>
      <c r="BT23" s="4328"/>
      <c r="BU23" s="4328"/>
      <c r="BV23" s="4328"/>
      <c r="BW23" s="4328"/>
      <c r="BX23" s="1597"/>
      <c r="BY23" s="1598"/>
      <c r="BZ23" s="1598"/>
      <c r="CA23" s="1598"/>
      <c r="CB23" s="1598"/>
      <c r="CC23" s="1598"/>
      <c r="CD23" s="1598"/>
      <c r="CE23" s="1598"/>
      <c r="CF23" s="1598"/>
      <c r="CG23" s="1599"/>
    </row>
    <row r="24" spans="2:96" ht="18.75" customHeight="1">
      <c r="B24" s="4326"/>
      <c r="C24" s="1600"/>
      <c r="D24" s="4330" t="s">
        <v>139</v>
      </c>
      <c r="E24" s="4331"/>
      <c r="F24" s="4331"/>
      <c r="G24" s="4332" t="s">
        <v>4776</v>
      </c>
      <c r="H24" s="4332"/>
      <c r="I24" s="4332"/>
      <c r="J24" s="4332"/>
      <c r="K24" s="4332"/>
      <c r="L24" s="4332"/>
      <c r="M24" s="4332"/>
      <c r="N24" s="4332"/>
      <c r="O24" s="4332"/>
      <c r="P24" s="4332"/>
      <c r="Q24" s="4332"/>
      <c r="R24" s="4332"/>
      <c r="S24" s="4332"/>
      <c r="T24" s="4332"/>
      <c r="U24" s="4332"/>
      <c r="V24" s="4332"/>
      <c r="W24" s="4332"/>
      <c r="X24" s="4332"/>
      <c r="Y24" s="4332"/>
      <c r="Z24" s="4332"/>
      <c r="AA24" s="4332"/>
      <c r="AB24" s="4332"/>
      <c r="AC24" s="4332"/>
      <c r="AD24" s="4332"/>
      <c r="AE24" s="4332"/>
      <c r="AF24" s="4332"/>
      <c r="AG24" s="4332"/>
      <c r="AH24" s="4332"/>
      <c r="AI24" s="4332"/>
      <c r="AJ24" s="4332"/>
      <c r="AK24" s="4332"/>
      <c r="AL24" s="4332"/>
      <c r="AM24" s="4332"/>
      <c r="AN24" s="4332"/>
      <c r="AO24" s="4332"/>
      <c r="AP24" s="4332"/>
      <c r="AQ24" s="4332"/>
      <c r="AR24" s="4332"/>
      <c r="AS24" s="4332"/>
      <c r="AT24" s="4332"/>
      <c r="AU24" s="4332"/>
      <c r="AV24" s="4332"/>
      <c r="AW24" s="4332"/>
      <c r="AX24" s="4332"/>
      <c r="AY24" s="4332"/>
      <c r="AZ24" s="4332"/>
      <c r="BA24" s="4332"/>
      <c r="BB24" s="4332"/>
      <c r="BC24" s="4332"/>
      <c r="BD24" s="4332"/>
      <c r="BE24" s="4332"/>
      <c r="BF24" s="4332"/>
      <c r="BG24" s="4332"/>
      <c r="BH24" s="4332"/>
      <c r="BI24" s="4332"/>
      <c r="BJ24" s="4332"/>
      <c r="BK24" s="4332"/>
      <c r="BL24" s="4332"/>
      <c r="BM24" s="4332"/>
      <c r="BN24" s="4332"/>
      <c r="BO24" s="4332"/>
      <c r="BP24" s="4332"/>
      <c r="BQ24" s="4332"/>
      <c r="BR24" s="4332"/>
      <c r="BS24" s="4332"/>
      <c r="BT24" s="4332"/>
      <c r="BU24" s="4332"/>
      <c r="BV24" s="4332"/>
      <c r="BW24" s="4332"/>
      <c r="BX24" s="4332"/>
      <c r="BY24" s="4332"/>
      <c r="BZ24" s="4332"/>
      <c r="CA24" s="4332"/>
      <c r="CB24" s="4332"/>
      <c r="CC24" s="4332"/>
      <c r="CD24" s="4332"/>
      <c r="CE24" s="4332"/>
      <c r="CF24" s="4332"/>
      <c r="CG24" s="4333"/>
    </row>
    <row r="25" spans="2:96" ht="14.25">
      <c r="B25" s="4326"/>
      <c r="C25" s="1604"/>
      <c r="D25" s="1605"/>
      <c r="E25" s="1606"/>
      <c r="F25" s="4334" t="s">
        <v>4777</v>
      </c>
      <c r="G25" s="4334"/>
      <c r="H25" s="4334"/>
      <c r="I25" s="4335" t="s">
        <v>4778</v>
      </c>
      <c r="J25" s="4335"/>
      <c r="K25" s="4335"/>
      <c r="L25" s="4335"/>
      <c r="M25" s="4335"/>
      <c r="N25" s="4335"/>
      <c r="O25" s="4335"/>
      <c r="P25" s="4335"/>
      <c r="Q25" s="4335"/>
      <c r="R25" s="4335"/>
      <c r="S25" s="4335"/>
      <c r="T25" s="4335"/>
      <c r="U25" s="4335"/>
      <c r="V25" s="4335"/>
      <c r="W25" s="4335"/>
      <c r="X25" s="4335"/>
      <c r="Y25" s="4335"/>
      <c r="Z25" s="4335"/>
      <c r="AA25" s="4335"/>
      <c r="AB25" s="4335"/>
      <c r="AC25" s="4335"/>
      <c r="AD25" s="4335"/>
      <c r="AE25" s="4335"/>
      <c r="AF25" s="4335"/>
      <c r="AG25" s="4335"/>
      <c r="AH25" s="4335"/>
      <c r="AI25" s="4335"/>
      <c r="AJ25" s="4335"/>
      <c r="AK25" s="4335"/>
      <c r="AL25" s="4335"/>
      <c r="AM25" s="4335"/>
      <c r="AN25" s="4335"/>
      <c r="AO25" s="4335"/>
      <c r="AP25" s="4335"/>
      <c r="AQ25" s="4335"/>
      <c r="AR25" s="4335"/>
      <c r="AS25" s="4335"/>
      <c r="AT25" s="4335"/>
      <c r="AU25" s="4335"/>
      <c r="AV25" s="4335"/>
      <c r="AW25" s="4335"/>
      <c r="AX25" s="4335"/>
      <c r="AY25" s="4335"/>
      <c r="AZ25" s="4335"/>
      <c r="BA25" s="4335"/>
      <c r="BB25" s="4335"/>
      <c r="BC25" s="4335"/>
      <c r="BD25" s="4335"/>
      <c r="BE25" s="4335"/>
      <c r="BF25" s="4335"/>
      <c r="BG25" s="4335"/>
      <c r="BH25" s="4335"/>
      <c r="BI25" s="4335"/>
      <c r="BJ25" s="4335"/>
      <c r="BK25" s="4335"/>
      <c r="BL25" s="4335"/>
      <c r="BM25" s="4335"/>
      <c r="BN25" s="4335"/>
      <c r="BO25" s="4335"/>
      <c r="BP25" s="4335"/>
      <c r="BQ25" s="4335"/>
      <c r="BR25" s="4335"/>
      <c r="BS25" s="4335"/>
      <c r="BT25" s="4335"/>
      <c r="BU25" s="4335"/>
      <c r="BV25" s="4335"/>
      <c r="BW25" s="4335"/>
      <c r="BX25" s="4335"/>
      <c r="BY25" s="1607"/>
      <c r="BZ25" s="1607"/>
      <c r="CA25" s="1607"/>
      <c r="CB25" s="1607"/>
      <c r="CC25" s="1607"/>
      <c r="CD25" s="1607"/>
      <c r="CE25" s="1607"/>
      <c r="CF25" s="1607"/>
      <c r="CG25" s="1608"/>
    </row>
    <row r="26" spans="2:96" ht="16.5" customHeight="1">
      <c r="B26" s="4326"/>
      <c r="C26" s="1609"/>
      <c r="D26" s="4291" t="s">
        <v>4779</v>
      </c>
      <c r="E26" s="4292"/>
      <c r="F26" s="4292"/>
      <c r="G26" s="4292"/>
      <c r="H26" s="4292"/>
      <c r="I26" s="4292"/>
      <c r="J26" s="4292"/>
      <c r="K26" s="4292"/>
      <c r="L26" s="4292"/>
      <c r="M26" s="4292"/>
      <c r="N26" s="4292"/>
      <c r="O26" s="4292"/>
      <c r="P26" s="4292"/>
      <c r="Q26" s="4293"/>
      <c r="R26" s="4347" t="s">
        <v>4780</v>
      </c>
      <c r="S26" s="4348"/>
      <c r="T26" s="4348"/>
      <c r="U26" s="4348"/>
      <c r="V26" s="4348"/>
      <c r="W26" s="4349"/>
      <c r="X26" s="4353"/>
      <c r="Y26" s="4354"/>
      <c r="Z26" s="4355" t="s">
        <v>4781</v>
      </c>
      <c r="AA26" s="4355"/>
      <c r="AB26" s="4355"/>
      <c r="AC26" s="4355"/>
      <c r="AD26" s="4355"/>
      <c r="AE26" s="4355"/>
      <c r="AF26" s="4355"/>
      <c r="AG26" s="4355"/>
      <c r="AH26" s="4355"/>
      <c r="AI26" s="4355"/>
      <c r="AJ26" s="4356"/>
      <c r="AK26" s="4357" t="s">
        <v>139</v>
      </c>
      <c r="AL26" s="4358"/>
      <c r="AM26" s="4358"/>
      <c r="AN26" s="4355" t="s">
        <v>5880</v>
      </c>
      <c r="AO26" s="4355"/>
      <c r="AP26" s="4355"/>
      <c r="AQ26" s="4355"/>
      <c r="AR26" s="4355"/>
      <c r="AS26" s="4355"/>
      <c r="AT26" s="4355"/>
      <c r="AU26" s="4355"/>
      <c r="AV26" s="4355"/>
      <c r="AW26" s="4355"/>
      <c r="AX26" s="4355"/>
      <c r="AY26" s="4355"/>
      <c r="AZ26" s="4355"/>
      <c r="BA26" s="4355"/>
      <c r="BB26" s="4355"/>
      <c r="BC26" s="4355"/>
      <c r="BD26" s="4355"/>
      <c r="BE26" s="4355"/>
      <c r="BF26" s="4355"/>
      <c r="BG26" s="4355"/>
      <c r="BH26" s="4355"/>
      <c r="BI26" s="4355"/>
      <c r="BJ26" s="4355"/>
      <c r="BK26" s="4355"/>
      <c r="BL26" s="4355"/>
      <c r="BM26" s="4355"/>
      <c r="BN26" s="4355"/>
      <c r="BO26" s="4355"/>
      <c r="BP26" s="4355"/>
      <c r="BQ26" s="4355"/>
      <c r="BR26" s="4355"/>
      <c r="BS26" s="4355"/>
      <c r="BT26" s="4355"/>
      <c r="BU26" s="4355"/>
      <c r="BV26" s="4355"/>
      <c r="BW26" s="4355"/>
      <c r="BX26" s="4355"/>
      <c r="BY26" s="4355"/>
      <c r="BZ26" s="4355"/>
      <c r="CA26" s="4355"/>
      <c r="CB26" s="4355"/>
      <c r="CC26" s="4355"/>
      <c r="CD26" s="4355"/>
      <c r="CE26" s="4355"/>
      <c r="CF26" s="4355"/>
      <c r="CG26" s="4359"/>
      <c r="CH26" s="1611"/>
      <c r="CI26" s="1611"/>
      <c r="CJ26" s="1611"/>
      <c r="CK26" s="1611"/>
      <c r="CL26" s="1611"/>
      <c r="CM26" s="1611"/>
      <c r="CN26" s="1611"/>
      <c r="CO26" s="1611"/>
      <c r="CP26" s="1611"/>
      <c r="CQ26" s="1611"/>
      <c r="CR26" s="1611"/>
    </row>
    <row r="27" spans="2:96" ht="16.5" customHeight="1">
      <c r="B27" s="4326"/>
      <c r="C27" s="1609"/>
      <c r="D27" s="4294"/>
      <c r="E27" s="4295"/>
      <c r="F27" s="4295"/>
      <c r="G27" s="4295"/>
      <c r="H27" s="4295"/>
      <c r="I27" s="4295"/>
      <c r="J27" s="4295"/>
      <c r="K27" s="4295"/>
      <c r="L27" s="4295"/>
      <c r="M27" s="4295"/>
      <c r="N27" s="4295"/>
      <c r="O27" s="4295"/>
      <c r="P27" s="4295"/>
      <c r="Q27" s="4296"/>
      <c r="R27" s="4339"/>
      <c r="S27" s="4340"/>
      <c r="T27" s="4340"/>
      <c r="U27" s="4340"/>
      <c r="V27" s="4340"/>
      <c r="W27" s="4341"/>
      <c r="X27" s="4320"/>
      <c r="Y27" s="4321"/>
      <c r="Z27" s="4316"/>
      <c r="AA27" s="4316"/>
      <c r="AB27" s="4316"/>
      <c r="AC27" s="4316"/>
      <c r="AD27" s="4316"/>
      <c r="AE27" s="4316"/>
      <c r="AF27" s="4316"/>
      <c r="AG27" s="4316"/>
      <c r="AH27" s="4316"/>
      <c r="AI27" s="4316"/>
      <c r="AJ27" s="4322"/>
      <c r="AK27" s="4314" t="s">
        <v>139</v>
      </c>
      <c r="AL27" s="4315"/>
      <c r="AM27" s="4315"/>
      <c r="AN27" s="4316" t="s">
        <v>5881</v>
      </c>
      <c r="AO27" s="4316"/>
      <c r="AP27" s="4316"/>
      <c r="AQ27" s="4316"/>
      <c r="AR27" s="4316"/>
      <c r="AS27" s="4316"/>
      <c r="AT27" s="4316"/>
      <c r="AU27" s="4316"/>
      <c r="AV27" s="4316"/>
      <c r="AW27" s="4316"/>
      <c r="AX27" s="4316"/>
      <c r="AY27" s="4316"/>
      <c r="AZ27" s="4316"/>
      <c r="BA27" s="4316"/>
      <c r="BB27" s="4316"/>
      <c r="BC27" s="4316"/>
      <c r="BD27" s="4316"/>
      <c r="BE27" s="4316"/>
      <c r="BF27" s="4316"/>
      <c r="BG27" s="4316"/>
      <c r="BH27" s="4316"/>
      <c r="BI27" s="4316"/>
      <c r="BJ27" s="4316"/>
      <c r="BK27" s="4316"/>
      <c r="BL27" s="4316"/>
      <c r="BM27" s="4316"/>
      <c r="BN27" s="4316"/>
      <c r="BO27" s="4316"/>
      <c r="BP27" s="4316"/>
      <c r="BQ27" s="4316"/>
      <c r="BR27" s="4316"/>
      <c r="BS27" s="4316"/>
      <c r="BT27" s="4316"/>
      <c r="BU27" s="4316"/>
      <c r="BV27" s="4316"/>
      <c r="BW27" s="4316"/>
      <c r="BX27" s="4316"/>
      <c r="BY27" s="4316"/>
      <c r="BZ27" s="4316"/>
      <c r="CA27" s="4316"/>
      <c r="CB27" s="4316"/>
      <c r="CC27" s="4316"/>
      <c r="CD27" s="4316"/>
      <c r="CE27" s="4316"/>
      <c r="CF27" s="4316"/>
      <c r="CG27" s="4317"/>
    </row>
    <row r="28" spans="2:96" ht="16.5" customHeight="1">
      <c r="B28" s="4326"/>
      <c r="C28" s="1609"/>
      <c r="D28" s="4294"/>
      <c r="E28" s="4295"/>
      <c r="F28" s="4295"/>
      <c r="G28" s="4295"/>
      <c r="H28" s="4295"/>
      <c r="I28" s="4295"/>
      <c r="J28" s="4295"/>
      <c r="K28" s="4295"/>
      <c r="L28" s="4295"/>
      <c r="M28" s="4295"/>
      <c r="N28" s="4295"/>
      <c r="O28" s="4295"/>
      <c r="P28" s="4295"/>
      <c r="Q28" s="4296"/>
      <c r="R28" s="4339"/>
      <c r="S28" s="4340"/>
      <c r="T28" s="4340"/>
      <c r="U28" s="4340"/>
      <c r="V28" s="4340"/>
      <c r="W28" s="4341"/>
      <c r="X28" s="4360" t="s">
        <v>139</v>
      </c>
      <c r="Y28" s="4361"/>
      <c r="Z28" s="4308" t="s">
        <v>4438</v>
      </c>
      <c r="AA28" s="4308"/>
      <c r="AB28" s="4308"/>
      <c r="AC28" s="4308"/>
      <c r="AD28" s="4308"/>
      <c r="AE28" s="4308"/>
      <c r="AF28" s="4308"/>
      <c r="AG28" s="4308"/>
      <c r="AH28" s="4308"/>
      <c r="AI28" s="4308"/>
      <c r="AJ28" s="4309"/>
      <c r="AK28" s="1621"/>
      <c r="AL28" s="1622"/>
      <c r="AM28" s="1622"/>
      <c r="AN28" s="4302" t="s">
        <v>4949</v>
      </c>
      <c r="AO28" s="4302"/>
      <c r="AP28" s="4302"/>
      <c r="AQ28" s="4302"/>
      <c r="AR28" s="4302"/>
      <c r="AS28" s="4302"/>
      <c r="AT28" s="4302"/>
      <c r="AU28" s="4302"/>
      <c r="AV28" s="4302"/>
      <c r="AW28" s="4302"/>
      <c r="AX28" s="4302"/>
      <c r="AY28" s="4302"/>
      <c r="AZ28" s="4302"/>
      <c r="BA28" s="4302"/>
      <c r="BB28" s="4302"/>
      <c r="BC28" s="4302"/>
      <c r="BD28" s="4302"/>
      <c r="BE28" s="4302"/>
      <c r="BF28" s="4302"/>
      <c r="BG28" s="4302"/>
      <c r="BH28" s="4302"/>
      <c r="BI28" s="4302"/>
      <c r="BJ28" s="4302"/>
      <c r="BK28" s="4302"/>
      <c r="BL28" s="4302"/>
      <c r="BM28" s="4302"/>
      <c r="BN28" s="4302"/>
      <c r="BO28" s="4302"/>
      <c r="BP28" s="4302"/>
      <c r="BQ28" s="4302"/>
      <c r="BR28" s="4302"/>
      <c r="BS28" s="4302"/>
      <c r="BT28" s="4302"/>
      <c r="BU28" s="4302"/>
      <c r="BV28" s="4302"/>
      <c r="BW28" s="4302"/>
      <c r="BX28" s="4302"/>
      <c r="BY28" s="4302"/>
      <c r="BZ28" s="4302"/>
      <c r="CA28" s="4302"/>
      <c r="CB28" s="4302"/>
      <c r="CC28" s="4302"/>
      <c r="CD28" s="4302"/>
      <c r="CE28" s="4302"/>
      <c r="CF28" s="4302"/>
      <c r="CG28" s="4303"/>
    </row>
    <row r="29" spans="2:96" ht="18" customHeight="1">
      <c r="B29" s="4326"/>
      <c r="C29" s="1609"/>
      <c r="D29" s="4294"/>
      <c r="E29" s="4295"/>
      <c r="F29" s="4295"/>
      <c r="G29" s="4295"/>
      <c r="H29" s="4295"/>
      <c r="I29" s="4295"/>
      <c r="J29" s="4295"/>
      <c r="K29" s="4295"/>
      <c r="L29" s="4295"/>
      <c r="M29" s="4295"/>
      <c r="N29" s="4295"/>
      <c r="O29" s="4295"/>
      <c r="P29" s="4295"/>
      <c r="Q29" s="4296"/>
      <c r="R29" s="4339"/>
      <c r="S29" s="4340"/>
      <c r="T29" s="4340"/>
      <c r="U29" s="4340"/>
      <c r="V29" s="4340"/>
      <c r="W29" s="4341"/>
      <c r="X29" s="4300" t="s">
        <v>139</v>
      </c>
      <c r="Y29" s="4301"/>
      <c r="Z29" s="1619" t="s">
        <v>4782</v>
      </c>
      <c r="AA29" s="1619"/>
      <c r="AB29" s="1619"/>
      <c r="AC29" s="1619"/>
      <c r="AD29" s="1619"/>
      <c r="AE29" s="1619"/>
      <c r="AF29" s="1619"/>
      <c r="AG29" s="1619"/>
      <c r="AH29" s="1619"/>
      <c r="AI29" s="1619"/>
      <c r="AJ29" s="1620"/>
      <c r="AK29" s="1621"/>
      <c r="AL29" s="1622"/>
      <c r="AM29" s="1622"/>
      <c r="AN29" s="4302" t="s">
        <v>4950</v>
      </c>
      <c r="AO29" s="4302"/>
      <c r="AP29" s="4302"/>
      <c r="AQ29" s="4302"/>
      <c r="AR29" s="4302"/>
      <c r="AS29" s="4302"/>
      <c r="AT29" s="4302"/>
      <c r="AU29" s="4302"/>
      <c r="AV29" s="4302"/>
      <c r="AW29" s="4302"/>
      <c r="AX29" s="4302"/>
      <c r="AY29" s="4302"/>
      <c r="AZ29" s="4302"/>
      <c r="BA29" s="4302"/>
      <c r="BB29" s="4302"/>
      <c r="BC29" s="4302"/>
      <c r="BD29" s="4302"/>
      <c r="BE29" s="4302"/>
      <c r="BF29" s="4302"/>
      <c r="BG29" s="4302"/>
      <c r="BH29" s="4302"/>
      <c r="BI29" s="4302"/>
      <c r="BJ29" s="4302"/>
      <c r="BK29" s="4302"/>
      <c r="BL29" s="4302"/>
      <c r="BM29" s="4302"/>
      <c r="BN29" s="4302"/>
      <c r="BO29" s="4302"/>
      <c r="BP29" s="4302"/>
      <c r="BQ29" s="4302"/>
      <c r="BR29" s="4302"/>
      <c r="BS29" s="4302"/>
      <c r="BT29" s="4302"/>
      <c r="BU29" s="4302"/>
      <c r="BV29" s="4302"/>
      <c r="BW29" s="4302"/>
      <c r="BX29" s="4302"/>
      <c r="BY29" s="4302"/>
      <c r="BZ29" s="4302"/>
      <c r="CA29" s="4302"/>
      <c r="CB29" s="4302"/>
      <c r="CC29" s="4302"/>
      <c r="CD29" s="4302"/>
      <c r="CE29" s="4302"/>
      <c r="CF29" s="4302"/>
      <c r="CG29" s="4303"/>
    </row>
    <row r="30" spans="2:96" ht="18" customHeight="1">
      <c r="B30" s="4326"/>
      <c r="C30" s="1609"/>
      <c r="D30" s="4294"/>
      <c r="E30" s="4295"/>
      <c r="F30" s="4295"/>
      <c r="G30" s="4295"/>
      <c r="H30" s="4295"/>
      <c r="I30" s="4295"/>
      <c r="J30" s="4295"/>
      <c r="K30" s="4295"/>
      <c r="L30" s="4295"/>
      <c r="M30" s="4295"/>
      <c r="N30" s="4295"/>
      <c r="O30" s="4295"/>
      <c r="P30" s="4295"/>
      <c r="Q30" s="4296"/>
      <c r="R30" s="4350"/>
      <c r="S30" s="4351"/>
      <c r="T30" s="4351"/>
      <c r="U30" s="4351"/>
      <c r="V30" s="4351"/>
      <c r="W30" s="4352"/>
      <c r="X30" s="4300" t="s">
        <v>139</v>
      </c>
      <c r="Y30" s="4301"/>
      <c r="Z30" s="1619" t="s">
        <v>4783</v>
      </c>
      <c r="AA30" s="1619"/>
      <c r="AB30" s="1619"/>
      <c r="AC30" s="1619"/>
      <c r="AD30" s="1619"/>
      <c r="AE30" s="1619"/>
      <c r="AF30" s="1619"/>
      <c r="AG30" s="1619"/>
      <c r="AH30" s="1619"/>
      <c r="AI30" s="1619"/>
      <c r="AJ30" s="1620"/>
      <c r="AK30" s="1621"/>
      <c r="AL30" s="1622"/>
      <c r="AM30" s="1622"/>
      <c r="AN30" s="4302" t="s">
        <v>4784</v>
      </c>
      <c r="AO30" s="4302"/>
      <c r="AP30" s="4302"/>
      <c r="AQ30" s="4302"/>
      <c r="AR30" s="4302"/>
      <c r="AS30" s="4302"/>
      <c r="AT30" s="4302"/>
      <c r="AU30" s="4302"/>
      <c r="AV30" s="4302"/>
      <c r="AW30" s="4302"/>
      <c r="AX30" s="4302"/>
      <c r="AY30" s="4302"/>
      <c r="AZ30" s="4302"/>
      <c r="BA30" s="4302"/>
      <c r="BB30" s="4302"/>
      <c r="BC30" s="4302"/>
      <c r="BD30" s="4302"/>
      <c r="BE30" s="4302"/>
      <c r="BF30" s="4302"/>
      <c r="BG30" s="4302"/>
      <c r="BH30" s="4302"/>
      <c r="BI30" s="4302"/>
      <c r="BJ30" s="4302"/>
      <c r="BK30" s="4302"/>
      <c r="BL30" s="4302"/>
      <c r="BM30" s="4302"/>
      <c r="BN30" s="4302"/>
      <c r="BO30" s="4302"/>
      <c r="BP30" s="4302"/>
      <c r="BQ30" s="4302"/>
      <c r="BR30" s="4302"/>
      <c r="BS30" s="4302"/>
      <c r="BT30" s="4302"/>
      <c r="BU30" s="4302"/>
      <c r="BV30" s="4302"/>
      <c r="BW30" s="4302"/>
      <c r="BX30" s="4302"/>
      <c r="BY30" s="4302"/>
      <c r="BZ30" s="4302"/>
      <c r="CA30" s="4302"/>
      <c r="CB30" s="4302"/>
      <c r="CC30" s="4302"/>
      <c r="CD30" s="4302"/>
      <c r="CE30" s="4302"/>
      <c r="CF30" s="4302"/>
      <c r="CG30" s="4303"/>
    </row>
    <row r="31" spans="2:96" ht="16.5" customHeight="1">
      <c r="B31" s="4326"/>
      <c r="C31" s="1609"/>
      <c r="D31" s="4294"/>
      <c r="E31" s="4295"/>
      <c r="F31" s="4295"/>
      <c r="G31" s="4295"/>
      <c r="H31" s="4295"/>
      <c r="I31" s="4295"/>
      <c r="J31" s="4295"/>
      <c r="K31" s="4295"/>
      <c r="L31" s="4295"/>
      <c r="M31" s="4295"/>
      <c r="N31" s="4295"/>
      <c r="O31" s="4295"/>
      <c r="P31" s="4295"/>
      <c r="Q31" s="4296"/>
      <c r="R31" s="4336" t="s">
        <v>4785</v>
      </c>
      <c r="S31" s="4337"/>
      <c r="T31" s="4337"/>
      <c r="U31" s="4337"/>
      <c r="V31" s="4337"/>
      <c r="W31" s="4338"/>
      <c r="X31" s="4318"/>
      <c r="Y31" s="4319"/>
      <c r="Z31" s="4308" t="s">
        <v>3696</v>
      </c>
      <c r="AA31" s="4308"/>
      <c r="AB31" s="4308"/>
      <c r="AC31" s="4308"/>
      <c r="AD31" s="4308"/>
      <c r="AE31" s="4308"/>
      <c r="AF31" s="4308"/>
      <c r="AG31" s="4308"/>
      <c r="AH31" s="4308"/>
      <c r="AI31" s="4308"/>
      <c r="AJ31" s="4309"/>
      <c r="AK31" s="4323" t="s">
        <v>139</v>
      </c>
      <c r="AL31" s="4324"/>
      <c r="AM31" s="4324"/>
      <c r="AN31" s="4308" t="s">
        <v>4952</v>
      </c>
      <c r="AO31" s="4308"/>
      <c r="AP31" s="4308"/>
      <c r="AQ31" s="4308"/>
      <c r="AR31" s="4308"/>
      <c r="AS31" s="4308"/>
      <c r="AT31" s="4308"/>
      <c r="AU31" s="4308"/>
      <c r="AV31" s="4308"/>
      <c r="AW31" s="4308"/>
      <c r="AX31" s="4308"/>
      <c r="AY31" s="4308"/>
      <c r="AZ31" s="4308"/>
      <c r="BA31" s="4308"/>
      <c r="BB31" s="4308"/>
      <c r="BC31" s="4308"/>
      <c r="BD31" s="4308"/>
      <c r="BE31" s="4308"/>
      <c r="BF31" s="4308"/>
      <c r="BG31" s="4308"/>
      <c r="BH31" s="4308"/>
      <c r="BI31" s="4308"/>
      <c r="BJ31" s="4308"/>
      <c r="BK31" s="4308"/>
      <c r="BL31" s="4308"/>
      <c r="BM31" s="4308"/>
      <c r="BN31" s="4308"/>
      <c r="BO31" s="4308"/>
      <c r="BP31" s="4308"/>
      <c r="BQ31" s="4308"/>
      <c r="BR31" s="4308"/>
      <c r="BS31" s="4308"/>
      <c r="BT31" s="4308"/>
      <c r="BU31" s="4308"/>
      <c r="BV31" s="4308"/>
      <c r="BW31" s="4308"/>
      <c r="BX31" s="4308"/>
      <c r="BY31" s="4308"/>
      <c r="BZ31" s="4308"/>
      <c r="CA31" s="4308"/>
      <c r="CB31" s="4308"/>
      <c r="CC31" s="4308"/>
      <c r="CD31" s="4308"/>
      <c r="CE31" s="4308"/>
      <c r="CF31" s="4308"/>
      <c r="CG31" s="4325"/>
    </row>
    <row r="32" spans="2:96" ht="15" customHeight="1">
      <c r="B32" s="4326"/>
      <c r="C32" s="1609"/>
      <c r="D32" s="4294"/>
      <c r="E32" s="4295"/>
      <c r="F32" s="4295"/>
      <c r="G32" s="4295"/>
      <c r="H32" s="4295"/>
      <c r="I32" s="4295"/>
      <c r="J32" s="4295"/>
      <c r="K32" s="4295"/>
      <c r="L32" s="4295"/>
      <c r="M32" s="4295"/>
      <c r="N32" s="4295"/>
      <c r="O32" s="4295"/>
      <c r="P32" s="4295"/>
      <c r="Q32" s="4296"/>
      <c r="R32" s="4339"/>
      <c r="S32" s="4340"/>
      <c r="T32" s="4340"/>
      <c r="U32" s="4340"/>
      <c r="V32" s="4340"/>
      <c r="W32" s="4341"/>
      <c r="X32" s="4345"/>
      <c r="Y32" s="4285"/>
      <c r="Z32" s="4312"/>
      <c r="AA32" s="4312"/>
      <c r="AB32" s="4312"/>
      <c r="AC32" s="4312"/>
      <c r="AD32" s="4312"/>
      <c r="AE32" s="4312"/>
      <c r="AF32" s="4312"/>
      <c r="AG32" s="4312"/>
      <c r="AH32" s="4312"/>
      <c r="AI32" s="4312"/>
      <c r="AJ32" s="4346"/>
      <c r="AK32" s="4310" t="s">
        <v>139</v>
      </c>
      <c r="AL32" s="4311"/>
      <c r="AM32" s="4311"/>
      <c r="AN32" s="4312" t="s">
        <v>5883</v>
      </c>
      <c r="AO32" s="4312"/>
      <c r="AP32" s="4312"/>
      <c r="AQ32" s="4312"/>
      <c r="AR32" s="4312"/>
      <c r="AS32" s="4312"/>
      <c r="AT32" s="4312"/>
      <c r="AU32" s="4312"/>
      <c r="AV32" s="4312"/>
      <c r="AW32" s="4312"/>
      <c r="AX32" s="4312"/>
      <c r="AY32" s="4312"/>
      <c r="AZ32" s="4312"/>
      <c r="BA32" s="4312"/>
      <c r="BB32" s="4312"/>
      <c r="BC32" s="4312"/>
      <c r="BD32" s="4312"/>
      <c r="BE32" s="4312"/>
      <c r="BF32" s="4312"/>
      <c r="BG32" s="4312"/>
      <c r="BH32" s="4312"/>
      <c r="BI32" s="4312"/>
      <c r="BJ32" s="4312"/>
      <c r="BK32" s="4312"/>
      <c r="BL32" s="4312"/>
      <c r="BM32" s="4312"/>
      <c r="BN32" s="4312"/>
      <c r="BO32" s="4312"/>
      <c r="BP32" s="4312"/>
      <c r="BQ32" s="4312"/>
      <c r="BR32" s="4312"/>
      <c r="BS32" s="4312"/>
      <c r="BT32" s="4312"/>
      <c r="BU32" s="4312"/>
      <c r="BV32" s="4312"/>
      <c r="BW32" s="4312"/>
      <c r="BX32" s="4312"/>
      <c r="BY32" s="4312"/>
      <c r="BZ32" s="4312"/>
      <c r="CA32" s="4312"/>
      <c r="CB32" s="4312"/>
      <c r="CC32" s="4312"/>
      <c r="CD32" s="4312"/>
      <c r="CE32" s="4312"/>
      <c r="CF32" s="4312"/>
      <c r="CG32" s="4313"/>
    </row>
    <row r="33" spans="2:156" ht="15" customHeight="1">
      <c r="B33" s="4326"/>
      <c r="C33" s="1609"/>
      <c r="D33" s="4294"/>
      <c r="E33" s="4295"/>
      <c r="F33" s="4295"/>
      <c r="G33" s="4295"/>
      <c r="H33" s="4295"/>
      <c r="I33" s="4295"/>
      <c r="J33" s="4295"/>
      <c r="K33" s="4295"/>
      <c r="L33" s="4295"/>
      <c r="M33" s="4295"/>
      <c r="N33" s="4295"/>
      <c r="O33" s="4295"/>
      <c r="P33" s="4295"/>
      <c r="Q33" s="4296"/>
      <c r="R33" s="4339"/>
      <c r="S33" s="4340"/>
      <c r="T33" s="4340"/>
      <c r="U33" s="4340"/>
      <c r="V33" s="4340"/>
      <c r="W33" s="4341"/>
      <c r="X33" s="4320"/>
      <c r="Y33" s="4321"/>
      <c r="Z33" s="4316"/>
      <c r="AA33" s="4316"/>
      <c r="AB33" s="4316"/>
      <c r="AC33" s="4316"/>
      <c r="AD33" s="4316"/>
      <c r="AE33" s="4316"/>
      <c r="AF33" s="4316"/>
      <c r="AG33" s="4316"/>
      <c r="AH33" s="4316"/>
      <c r="AI33" s="4316"/>
      <c r="AJ33" s="4322"/>
      <c r="AK33" s="4314" t="s">
        <v>139</v>
      </c>
      <c r="AL33" s="4315"/>
      <c r="AM33" s="4315"/>
      <c r="AN33" s="4316" t="s">
        <v>5884</v>
      </c>
      <c r="AO33" s="4316"/>
      <c r="AP33" s="4316"/>
      <c r="AQ33" s="4316"/>
      <c r="AR33" s="4316"/>
      <c r="AS33" s="4316"/>
      <c r="AT33" s="4316"/>
      <c r="AU33" s="4316"/>
      <c r="AV33" s="4316"/>
      <c r="AW33" s="4316"/>
      <c r="AX33" s="4316"/>
      <c r="AY33" s="4316"/>
      <c r="AZ33" s="4316"/>
      <c r="BA33" s="4316"/>
      <c r="BB33" s="4316"/>
      <c r="BC33" s="4316"/>
      <c r="BD33" s="4316"/>
      <c r="BE33" s="4316"/>
      <c r="BF33" s="4316"/>
      <c r="BG33" s="4316"/>
      <c r="BH33" s="4316"/>
      <c r="BI33" s="4316"/>
      <c r="BJ33" s="4316"/>
      <c r="BK33" s="4316"/>
      <c r="BL33" s="4316"/>
      <c r="BM33" s="4316"/>
      <c r="BN33" s="4316"/>
      <c r="BO33" s="4316"/>
      <c r="BP33" s="4316"/>
      <c r="BQ33" s="4316"/>
      <c r="BR33" s="4316"/>
      <c r="BS33" s="4316"/>
      <c r="BT33" s="4316"/>
      <c r="BU33" s="4316"/>
      <c r="BV33" s="4316"/>
      <c r="BW33" s="4316"/>
      <c r="BX33" s="4316"/>
      <c r="BY33" s="4316"/>
      <c r="BZ33" s="4316"/>
      <c r="CA33" s="4316"/>
      <c r="CB33" s="4316"/>
      <c r="CC33" s="4316"/>
      <c r="CD33" s="4316"/>
      <c r="CE33" s="4316"/>
      <c r="CF33" s="4316"/>
      <c r="CG33" s="4317"/>
    </row>
    <row r="34" spans="2:156" ht="18" customHeight="1">
      <c r="B34" s="4326"/>
      <c r="C34" s="1609"/>
      <c r="D34" s="4294"/>
      <c r="E34" s="4295"/>
      <c r="F34" s="4295"/>
      <c r="G34" s="4295"/>
      <c r="H34" s="4295"/>
      <c r="I34" s="4295"/>
      <c r="J34" s="4295"/>
      <c r="K34" s="4295"/>
      <c r="L34" s="4295"/>
      <c r="M34" s="4295"/>
      <c r="N34" s="4295"/>
      <c r="O34" s="4295"/>
      <c r="P34" s="4295"/>
      <c r="Q34" s="4296"/>
      <c r="R34" s="4339"/>
      <c r="S34" s="4340"/>
      <c r="T34" s="4340"/>
      <c r="U34" s="4340"/>
      <c r="V34" s="4340"/>
      <c r="W34" s="4341"/>
      <c r="X34" s="4318"/>
      <c r="Y34" s="4319"/>
      <c r="Z34" s="4308" t="s">
        <v>4786</v>
      </c>
      <c r="AA34" s="4308"/>
      <c r="AB34" s="4308"/>
      <c r="AC34" s="4308"/>
      <c r="AD34" s="4308"/>
      <c r="AE34" s="4308"/>
      <c r="AF34" s="4308"/>
      <c r="AG34" s="4308"/>
      <c r="AH34" s="4308"/>
      <c r="AI34" s="4308"/>
      <c r="AJ34" s="4309"/>
      <c r="AK34" s="4323" t="s">
        <v>139</v>
      </c>
      <c r="AL34" s="4324"/>
      <c r="AM34" s="4324"/>
      <c r="AN34" s="4308" t="s">
        <v>5886</v>
      </c>
      <c r="AO34" s="4308"/>
      <c r="AP34" s="4308"/>
      <c r="AQ34" s="4308"/>
      <c r="AR34" s="4308"/>
      <c r="AS34" s="4308"/>
      <c r="AT34" s="4308"/>
      <c r="AU34" s="4308"/>
      <c r="AV34" s="4308"/>
      <c r="AW34" s="4308"/>
      <c r="AX34" s="4308"/>
      <c r="AY34" s="4308"/>
      <c r="AZ34" s="4308"/>
      <c r="BA34" s="4308"/>
      <c r="BB34" s="4308"/>
      <c r="BC34" s="4308"/>
      <c r="BD34" s="4308"/>
      <c r="BE34" s="4308"/>
      <c r="BF34" s="4308"/>
      <c r="BG34" s="4308"/>
      <c r="BH34" s="4308"/>
      <c r="BI34" s="4308"/>
      <c r="BJ34" s="4308"/>
      <c r="BK34" s="4308"/>
      <c r="BL34" s="4308"/>
      <c r="BM34" s="4308"/>
      <c r="BN34" s="4308"/>
      <c r="BO34" s="4308"/>
      <c r="BP34" s="4308"/>
      <c r="BQ34" s="4308"/>
      <c r="BR34" s="4308"/>
      <c r="BS34" s="4308"/>
      <c r="BT34" s="4308"/>
      <c r="BU34" s="4308"/>
      <c r="BV34" s="4308"/>
      <c r="BW34" s="4308"/>
      <c r="BX34" s="4308"/>
      <c r="BY34" s="4308"/>
      <c r="BZ34" s="4308"/>
      <c r="CA34" s="4308"/>
      <c r="CB34" s="4308"/>
      <c r="CC34" s="4308"/>
      <c r="CD34" s="4308"/>
      <c r="CE34" s="4308"/>
      <c r="CF34" s="4308"/>
      <c r="CG34" s="4325"/>
      <c r="DH34" s="1629"/>
    </row>
    <row r="35" spans="2:156" ht="18" customHeight="1">
      <c r="B35" s="4326"/>
      <c r="C35" s="1609"/>
      <c r="D35" s="4294"/>
      <c r="E35" s="4295"/>
      <c r="F35" s="4295"/>
      <c r="G35" s="4295"/>
      <c r="H35" s="4295"/>
      <c r="I35" s="4295"/>
      <c r="J35" s="4295"/>
      <c r="K35" s="4295"/>
      <c r="L35" s="4295"/>
      <c r="M35" s="4295"/>
      <c r="N35" s="4295"/>
      <c r="O35" s="4295"/>
      <c r="P35" s="4295"/>
      <c r="Q35" s="4296"/>
      <c r="R35" s="4339"/>
      <c r="S35" s="4340"/>
      <c r="T35" s="4340"/>
      <c r="U35" s="4340"/>
      <c r="V35" s="4340"/>
      <c r="W35" s="4341"/>
      <c r="X35" s="4320"/>
      <c r="Y35" s="4321"/>
      <c r="Z35" s="4316"/>
      <c r="AA35" s="4316"/>
      <c r="AB35" s="4316"/>
      <c r="AC35" s="4316"/>
      <c r="AD35" s="4316"/>
      <c r="AE35" s="4316"/>
      <c r="AF35" s="4316"/>
      <c r="AG35" s="4316"/>
      <c r="AH35" s="4316"/>
      <c r="AI35" s="4316"/>
      <c r="AJ35" s="4322"/>
      <c r="AK35" s="4314" t="s">
        <v>139</v>
      </c>
      <c r="AL35" s="4315"/>
      <c r="AM35" s="4315"/>
      <c r="AN35" s="4316" t="s">
        <v>5887</v>
      </c>
      <c r="AO35" s="4316"/>
      <c r="AP35" s="4316"/>
      <c r="AQ35" s="4316"/>
      <c r="AR35" s="4316"/>
      <c r="AS35" s="4316"/>
      <c r="AT35" s="4316"/>
      <c r="AU35" s="4316"/>
      <c r="AV35" s="4316"/>
      <c r="AW35" s="4316"/>
      <c r="AX35" s="4316"/>
      <c r="AY35" s="4316"/>
      <c r="AZ35" s="4316"/>
      <c r="BA35" s="4316"/>
      <c r="BB35" s="4316"/>
      <c r="BC35" s="4316"/>
      <c r="BD35" s="4316"/>
      <c r="BE35" s="4316"/>
      <c r="BF35" s="4316"/>
      <c r="BG35" s="4316"/>
      <c r="BH35" s="4316"/>
      <c r="BI35" s="4316"/>
      <c r="BJ35" s="4316"/>
      <c r="BK35" s="4316"/>
      <c r="BL35" s="4316"/>
      <c r="BM35" s="4316"/>
      <c r="BN35" s="4316"/>
      <c r="BO35" s="4316"/>
      <c r="BP35" s="4316"/>
      <c r="BQ35" s="4316"/>
      <c r="BR35" s="4316"/>
      <c r="BS35" s="4316"/>
      <c r="BT35" s="4316"/>
      <c r="BU35" s="4316"/>
      <c r="BV35" s="4316"/>
      <c r="BW35" s="4316"/>
      <c r="BX35" s="4316"/>
      <c r="BY35" s="4316"/>
      <c r="BZ35" s="4316"/>
      <c r="CA35" s="4316"/>
      <c r="CB35" s="4316"/>
      <c r="CC35" s="4316"/>
      <c r="CD35" s="4316"/>
      <c r="CE35" s="4316"/>
      <c r="CF35" s="4316"/>
      <c r="CG35" s="4317"/>
      <c r="DH35" s="1629"/>
    </row>
    <row r="36" spans="2:156" ht="18" customHeight="1">
      <c r="B36" s="4326"/>
      <c r="C36" s="1609"/>
      <c r="D36" s="4294"/>
      <c r="E36" s="4295"/>
      <c r="F36" s="4295"/>
      <c r="G36" s="4295"/>
      <c r="H36" s="4295"/>
      <c r="I36" s="4295"/>
      <c r="J36" s="4295"/>
      <c r="K36" s="4295"/>
      <c r="L36" s="4295"/>
      <c r="M36" s="4295"/>
      <c r="N36" s="4295"/>
      <c r="O36" s="4295"/>
      <c r="P36" s="4295"/>
      <c r="Q36" s="4296"/>
      <c r="R36" s="4339"/>
      <c r="S36" s="4340"/>
      <c r="T36" s="4340"/>
      <c r="U36" s="4340"/>
      <c r="V36" s="4340"/>
      <c r="W36" s="4341"/>
      <c r="X36" s="4300" t="s">
        <v>139</v>
      </c>
      <c r="Y36" s="4301"/>
      <c r="Z36" s="1619" t="s">
        <v>4787</v>
      </c>
      <c r="AA36" s="1619"/>
      <c r="AB36" s="1619"/>
      <c r="AC36" s="1619"/>
      <c r="AD36" s="1619"/>
      <c r="AE36" s="1619"/>
      <c r="AF36" s="1619"/>
      <c r="AG36" s="1619"/>
      <c r="AH36" s="1619"/>
      <c r="AI36" s="1619"/>
      <c r="AJ36" s="1620"/>
      <c r="AK36" s="1621"/>
      <c r="AL36" s="1622"/>
      <c r="AM36" s="1622"/>
      <c r="AN36" s="4302" t="s">
        <v>4788</v>
      </c>
      <c r="AO36" s="4302"/>
      <c r="AP36" s="4302"/>
      <c r="AQ36" s="4302"/>
      <c r="AR36" s="4302"/>
      <c r="AS36" s="4302"/>
      <c r="AT36" s="4302"/>
      <c r="AU36" s="4302"/>
      <c r="AV36" s="4302"/>
      <c r="AW36" s="4302"/>
      <c r="AX36" s="4302"/>
      <c r="AY36" s="4302"/>
      <c r="AZ36" s="4302"/>
      <c r="BA36" s="4302"/>
      <c r="BB36" s="4302"/>
      <c r="BC36" s="4302"/>
      <c r="BD36" s="4302"/>
      <c r="BE36" s="4302"/>
      <c r="BF36" s="4302"/>
      <c r="BG36" s="4302"/>
      <c r="BH36" s="4302"/>
      <c r="BI36" s="4302"/>
      <c r="BJ36" s="4302"/>
      <c r="BK36" s="4302"/>
      <c r="BL36" s="4302"/>
      <c r="BM36" s="4302"/>
      <c r="BN36" s="4302"/>
      <c r="BO36" s="4302"/>
      <c r="BP36" s="4302"/>
      <c r="BQ36" s="4302"/>
      <c r="BR36" s="4302"/>
      <c r="BS36" s="4302"/>
      <c r="BT36" s="4302"/>
      <c r="BU36" s="4302"/>
      <c r="BV36" s="4302"/>
      <c r="BW36" s="4302"/>
      <c r="BX36" s="4302"/>
      <c r="BY36" s="4302"/>
      <c r="BZ36" s="4302"/>
      <c r="CA36" s="4302"/>
      <c r="CB36" s="4302"/>
      <c r="CC36" s="4302"/>
      <c r="CD36" s="4302"/>
      <c r="CE36" s="4302"/>
      <c r="CF36" s="4302"/>
      <c r="CG36" s="4303"/>
    </row>
    <row r="37" spans="2:156" ht="18" customHeight="1">
      <c r="B37" s="4326"/>
      <c r="C37" s="1609"/>
      <c r="D37" s="4294"/>
      <c r="E37" s="4295"/>
      <c r="F37" s="4295"/>
      <c r="G37" s="4295"/>
      <c r="H37" s="4295"/>
      <c r="I37" s="4295"/>
      <c r="J37" s="4295"/>
      <c r="K37" s="4295"/>
      <c r="L37" s="4295"/>
      <c r="M37" s="4295"/>
      <c r="N37" s="4295"/>
      <c r="O37" s="4295"/>
      <c r="P37" s="4295"/>
      <c r="Q37" s="4296"/>
      <c r="R37" s="4342"/>
      <c r="S37" s="4343"/>
      <c r="T37" s="4343"/>
      <c r="U37" s="4343"/>
      <c r="V37" s="4343"/>
      <c r="W37" s="4344"/>
      <c r="X37" s="4304" t="s">
        <v>139</v>
      </c>
      <c r="Y37" s="4305"/>
      <c r="Z37" s="1630" t="s">
        <v>4789</v>
      </c>
      <c r="AA37" s="1630"/>
      <c r="AB37" s="1630"/>
      <c r="AC37" s="1630"/>
      <c r="AD37" s="1630"/>
      <c r="AE37" s="1630"/>
      <c r="AF37" s="1630"/>
      <c r="AG37" s="1630"/>
      <c r="AH37" s="1630"/>
      <c r="AI37" s="1630"/>
      <c r="AJ37" s="1631"/>
      <c r="AK37" s="1607"/>
      <c r="AL37" s="1632"/>
      <c r="AM37" s="1632"/>
      <c r="AN37" s="4306" t="s">
        <v>4790</v>
      </c>
      <c r="AO37" s="4306"/>
      <c r="AP37" s="4306"/>
      <c r="AQ37" s="4306"/>
      <c r="AR37" s="4306"/>
      <c r="AS37" s="4306"/>
      <c r="AT37" s="4306"/>
      <c r="AU37" s="4306"/>
      <c r="AV37" s="4306"/>
      <c r="AW37" s="4306"/>
      <c r="AX37" s="4306"/>
      <c r="AY37" s="4306"/>
      <c r="AZ37" s="4306"/>
      <c r="BA37" s="4306"/>
      <c r="BB37" s="4306"/>
      <c r="BC37" s="4306"/>
      <c r="BD37" s="4306"/>
      <c r="BE37" s="4306"/>
      <c r="BF37" s="4306"/>
      <c r="BG37" s="4306"/>
      <c r="BH37" s="4306"/>
      <c r="BI37" s="4306"/>
      <c r="BJ37" s="4306"/>
      <c r="BK37" s="4306"/>
      <c r="BL37" s="4306"/>
      <c r="BM37" s="4306"/>
      <c r="BN37" s="4306"/>
      <c r="BO37" s="4306"/>
      <c r="BP37" s="4306"/>
      <c r="BQ37" s="4306"/>
      <c r="BR37" s="4306"/>
      <c r="BS37" s="4306"/>
      <c r="BT37" s="4306"/>
      <c r="BU37" s="4306"/>
      <c r="BV37" s="4306"/>
      <c r="BW37" s="4306"/>
      <c r="BX37" s="4306"/>
      <c r="BY37" s="4306"/>
      <c r="BZ37" s="4306"/>
      <c r="CA37" s="4306"/>
      <c r="CB37" s="4306"/>
      <c r="CC37" s="4306"/>
      <c r="CD37" s="4306"/>
      <c r="CE37" s="4306"/>
      <c r="CF37" s="4306"/>
      <c r="CG37" s="4307"/>
    </row>
    <row r="38" spans="2:156" ht="18" customHeight="1">
      <c r="B38" s="4326"/>
      <c r="C38" s="1609"/>
      <c r="D38" s="4294"/>
      <c r="E38" s="4295"/>
      <c r="F38" s="4295"/>
      <c r="G38" s="4295"/>
      <c r="H38" s="4295"/>
      <c r="I38" s="4295"/>
      <c r="J38" s="4295"/>
      <c r="K38" s="4295"/>
      <c r="L38" s="4295"/>
      <c r="M38" s="4295"/>
      <c r="N38" s="4295"/>
      <c r="O38" s="4295"/>
      <c r="P38" s="4295"/>
      <c r="Q38" s="4296"/>
      <c r="R38" s="3759" t="s">
        <v>4958</v>
      </c>
      <c r="S38" s="3760"/>
      <c r="T38" s="3760"/>
      <c r="U38" s="3760"/>
      <c r="V38" s="3760"/>
      <c r="W38" s="3761"/>
      <c r="X38" s="3762" t="s">
        <v>4977</v>
      </c>
      <c r="Y38" s="3763"/>
      <c r="Z38" s="3763"/>
      <c r="AA38" s="3763"/>
      <c r="AB38" s="3763"/>
      <c r="AC38" s="3763"/>
      <c r="AD38" s="3763"/>
      <c r="AE38" s="3763"/>
      <c r="AF38" s="3763"/>
      <c r="AG38" s="3763"/>
      <c r="AH38" s="3763"/>
      <c r="AI38" s="3763"/>
      <c r="AJ38" s="3764"/>
      <c r="AK38" s="3768" t="s">
        <v>139</v>
      </c>
      <c r="AL38" s="3768"/>
      <c r="AM38" s="3768"/>
      <c r="AN38" s="3769" t="s">
        <v>4960</v>
      </c>
      <c r="AO38" s="3769"/>
      <c r="AP38" s="3769"/>
      <c r="AQ38" s="3769"/>
      <c r="AR38" s="3769"/>
      <c r="AS38" s="3769"/>
      <c r="AT38" s="3769"/>
      <c r="AU38" s="3769"/>
      <c r="AV38" s="3769"/>
      <c r="AW38" s="3769"/>
      <c r="AX38" s="3769"/>
      <c r="AY38" s="3769"/>
      <c r="AZ38" s="3769"/>
      <c r="BA38" s="3769"/>
      <c r="BB38" s="3769"/>
      <c r="BC38" s="3769"/>
      <c r="BD38" s="3769"/>
      <c r="BE38" s="3768" t="s">
        <v>139</v>
      </c>
      <c r="BF38" s="3768"/>
      <c r="BG38" s="3768"/>
      <c r="BH38" s="3770" t="s">
        <v>5888</v>
      </c>
      <c r="BI38" s="3770"/>
      <c r="BJ38" s="3770"/>
      <c r="BK38" s="3770"/>
      <c r="BL38" s="3770"/>
      <c r="BM38" s="3770"/>
      <c r="BN38" s="3770"/>
      <c r="BO38" s="3770"/>
      <c r="BP38" s="3770"/>
      <c r="BQ38" s="3770"/>
      <c r="BR38" s="3770"/>
      <c r="BS38" s="3770"/>
      <c r="BT38" s="3770"/>
      <c r="BU38" s="3770"/>
      <c r="BV38" s="3770"/>
      <c r="BW38" s="3770"/>
      <c r="BX38" s="3770"/>
      <c r="BY38" s="3770"/>
      <c r="BZ38" s="3770"/>
      <c r="CA38" s="3770"/>
      <c r="CB38" s="3770"/>
      <c r="CC38" s="3770"/>
      <c r="CD38" s="3770"/>
      <c r="CE38" s="3770"/>
      <c r="CF38" s="3770"/>
      <c r="CG38" s="3771"/>
    </row>
    <row r="39" spans="2:156" ht="18" customHeight="1">
      <c r="B39" s="4326"/>
      <c r="C39" s="1609"/>
      <c r="D39" s="4294"/>
      <c r="E39" s="4295"/>
      <c r="F39" s="4295"/>
      <c r="G39" s="4295"/>
      <c r="H39" s="4295"/>
      <c r="I39" s="4295"/>
      <c r="J39" s="4295"/>
      <c r="K39" s="4295"/>
      <c r="L39" s="4295"/>
      <c r="M39" s="4295"/>
      <c r="N39" s="4295"/>
      <c r="O39" s="4295"/>
      <c r="P39" s="4295"/>
      <c r="Q39" s="4296"/>
      <c r="R39" s="3186"/>
      <c r="S39" s="3187"/>
      <c r="T39" s="3187"/>
      <c r="U39" s="3187"/>
      <c r="V39" s="3187"/>
      <c r="W39" s="3188"/>
      <c r="X39" s="3765"/>
      <c r="Y39" s="3766"/>
      <c r="Z39" s="3766"/>
      <c r="AA39" s="3766"/>
      <c r="AB39" s="3766"/>
      <c r="AC39" s="3766"/>
      <c r="AD39" s="3766"/>
      <c r="AE39" s="3766"/>
      <c r="AF39" s="3766"/>
      <c r="AG39" s="3766"/>
      <c r="AH39" s="3766"/>
      <c r="AI39" s="3766"/>
      <c r="AJ39" s="3767"/>
      <c r="AK39" s="3194" t="s">
        <v>139</v>
      </c>
      <c r="AL39" s="3194"/>
      <c r="AM39" s="3194"/>
      <c r="AN39" s="3195" t="s">
        <v>5889</v>
      </c>
      <c r="AO39" s="3195"/>
      <c r="AP39" s="3195"/>
      <c r="AQ39" s="3195"/>
      <c r="AR39" s="3195"/>
      <c r="AS39" s="3195"/>
      <c r="AT39" s="3195"/>
      <c r="AU39" s="3195"/>
      <c r="AV39" s="3195"/>
      <c r="AW39" s="3195"/>
      <c r="AX39" s="3195"/>
      <c r="AY39" s="3195"/>
      <c r="AZ39" s="3195"/>
      <c r="BA39" s="3195"/>
      <c r="BB39" s="3195"/>
      <c r="BC39" s="3195"/>
      <c r="BD39" s="3195"/>
      <c r="BE39" s="3194" t="s">
        <v>139</v>
      </c>
      <c r="BF39" s="3194"/>
      <c r="BG39" s="3194"/>
      <c r="BH39" s="3196" t="s">
        <v>5890</v>
      </c>
      <c r="BI39" s="3196"/>
      <c r="BJ39" s="3196"/>
      <c r="BK39" s="3196"/>
      <c r="BL39" s="3196"/>
      <c r="BM39" s="3196"/>
      <c r="BN39" s="3196"/>
      <c r="BO39" s="3196"/>
      <c r="BP39" s="3196"/>
      <c r="BQ39" s="3196"/>
      <c r="BR39" s="3196"/>
      <c r="BS39" s="3196"/>
      <c r="BT39" s="3196"/>
      <c r="BU39" s="3196"/>
      <c r="BV39" s="3196"/>
      <c r="BW39" s="3196"/>
      <c r="BX39" s="3196"/>
      <c r="BY39" s="3772"/>
      <c r="BZ39" s="3772"/>
      <c r="CA39" s="3772"/>
      <c r="CB39" s="3772"/>
      <c r="CC39" s="3772"/>
      <c r="CD39" s="3772"/>
      <c r="CE39" s="3772"/>
      <c r="CF39" s="3772"/>
      <c r="CG39" s="3773"/>
    </row>
    <row r="40" spans="2:156" ht="18" customHeight="1">
      <c r="B40" s="4326"/>
      <c r="C40" s="1609"/>
      <c r="D40" s="4297"/>
      <c r="E40" s="4298"/>
      <c r="F40" s="4298"/>
      <c r="G40" s="4298"/>
      <c r="H40" s="4298"/>
      <c r="I40" s="4298"/>
      <c r="J40" s="4298"/>
      <c r="K40" s="4298"/>
      <c r="L40" s="4298"/>
      <c r="M40" s="4298"/>
      <c r="N40" s="4298"/>
      <c r="O40" s="4298"/>
      <c r="P40" s="4298"/>
      <c r="Q40" s="4299"/>
      <c r="R40" s="3189"/>
      <c r="S40" s="3190"/>
      <c r="T40" s="3190"/>
      <c r="U40" s="3190"/>
      <c r="V40" s="3190"/>
      <c r="W40" s="3191"/>
      <c r="X40" s="3207" t="s">
        <v>4964</v>
      </c>
      <c r="Y40" s="3208"/>
      <c r="Z40" s="3208"/>
      <c r="AA40" s="3208"/>
      <c r="AB40" s="3208"/>
      <c r="AC40" s="3208"/>
      <c r="AD40" s="3208"/>
      <c r="AE40" s="3208"/>
      <c r="AF40" s="3208"/>
      <c r="AG40" s="3208"/>
      <c r="AH40" s="3208"/>
      <c r="AI40" s="3208"/>
      <c r="AJ40" s="3209"/>
      <c r="AK40" s="3210" t="s">
        <v>139</v>
      </c>
      <c r="AL40" s="3175"/>
      <c r="AM40" s="3175"/>
      <c r="AN40" s="3211" t="s">
        <v>243</v>
      </c>
      <c r="AO40" s="3211"/>
      <c r="AP40" s="3211"/>
      <c r="AQ40" s="3175" t="s">
        <v>139</v>
      </c>
      <c r="AR40" s="3175"/>
      <c r="AS40" s="3174" t="s">
        <v>4965</v>
      </c>
      <c r="AT40" s="3174"/>
      <c r="AU40" s="3174"/>
      <c r="AV40" s="3174"/>
      <c r="AW40" s="3174"/>
      <c r="AX40" s="3175" t="s">
        <v>139</v>
      </c>
      <c r="AY40" s="3175"/>
      <c r="AZ40" s="3174" t="s">
        <v>4966</v>
      </c>
      <c r="BA40" s="3174"/>
      <c r="BB40" s="3174"/>
      <c r="BC40" s="3174"/>
      <c r="BD40" s="3174"/>
      <c r="BE40" s="3174"/>
      <c r="BF40" s="3174"/>
      <c r="BG40" s="3174"/>
      <c r="BH40" s="3175" t="s">
        <v>139</v>
      </c>
      <c r="BI40" s="3175"/>
      <c r="BJ40" s="3174" t="s">
        <v>4967</v>
      </c>
      <c r="BK40" s="3174"/>
      <c r="BL40" s="3174"/>
      <c r="BM40" s="3174"/>
      <c r="BN40" s="3174"/>
      <c r="BO40" s="3174"/>
      <c r="BP40" s="3174"/>
      <c r="BQ40" s="3175" t="s">
        <v>139</v>
      </c>
      <c r="BR40" s="3175"/>
      <c r="BS40" s="3174" t="s">
        <v>4968</v>
      </c>
      <c r="BT40" s="3174"/>
      <c r="BU40" s="3174"/>
      <c r="BV40" s="3174"/>
      <c r="BW40" s="3174"/>
      <c r="BX40" s="3174"/>
      <c r="BY40" s="3174"/>
      <c r="BZ40" s="3174"/>
      <c r="CA40" s="3174"/>
      <c r="CB40" s="3174"/>
      <c r="CC40" s="3174"/>
      <c r="CD40" s="3174"/>
      <c r="CE40" s="3174"/>
      <c r="CF40" s="3174"/>
      <c r="CG40" s="3176"/>
    </row>
    <row r="41" spans="2:156" ht="21.95" customHeight="1" thickBot="1">
      <c r="B41" s="4326"/>
      <c r="C41" s="1634"/>
      <c r="D41" s="4286" t="s">
        <v>4791</v>
      </c>
      <c r="E41" s="4287"/>
      <c r="F41" s="4287"/>
      <c r="G41" s="4287"/>
      <c r="H41" s="4287"/>
      <c r="I41" s="4287"/>
      <c r="J41" s="4287"/>
      <c r="K41" s="4287"/>
      <c r="L41" s="4287"/>
      <c r="M41" s="4287"/>
      <c r="N41" s="4287"/>
      <c r="O41" s="4287"/>
      <c r="P41" s="4287"/>
      <c r="Q41" s="4287"/>
      <c r="R41" s="4287"/>
      <c r="S41" s="4287"/>
      <c r="T41" s="4287"/>
      <c r="U41" s="4287"/>
      <c r="V41" s="4287"/>
      <c r="W41" s="4288"/>
      <c r="X41" s="4289" t="str">
        <f>$X$37</f>
        <v>□</v>
      </c>
      <c r="Y41" s="4289"/>
      <c r="Z41" s="4290" t="s">
        <v>4790</v>
      </c>
      <c r="AA41" s="4290"/>
      <c r="AB41" s="4290"/>
      <c r="AC41" s="4290"/>
      <c r="AD41" s="4290"/>
      <c r="AE41" s="4290"/>
      <c r="AF41" s="4290"/>
      <c r="AG41" s="4290"/>
      <c r="AH41" s="4290"/>
      <c r="AI41" s="4290"/>
      <c r="AJ41" s="4290"/>
      <c r="AK41" s="4290"/>
      <c r="AL41" s="4290"/>
      <c r="AM41" s="4290"/>
      <c r="AN41" s="4290"/>
      <c r="AO41" s="4290"/>
      <c r="AP41" s="4290"/>
      <c r="AQ41" s="4290"/>
      <c r="AR41" s="4290"/>
      <c r="AS41" s="4290"/>
      <c r="AT41" s="4290"/>
      <c r="AU41" s="4290"/>
      <c r="AV41" s="4290"/>
      <c r="AW41" s="4290"/>
      <c r="AX41" s="4290"/>
      <c r="AY41" s="4290"/>
      <c r="AZ41" s="4290"/>
      <c r="BA41" s="4290"/>
      <c r="BB41" s="4290"/>
      <c r="BC41" s="4290"/>
      <c r="BD41" s="4290"/>
      <c r="BE41" s="4290"/>
      <c r="BF41" s="4290"/>
      <c r="BG41" s="4290"/>
      <c r="BH41" s="4290"/>
      <c r="BI41" s="4290"/>
      <c r="BJ41" s="4290"/>
      <c r="BK41" s="4290"/>
      <c r="BL41" s="4290"/>
      <c r="BM41" s="4290"/>
      <c r="BN41" s="1635"/>
      <c r="BO41" s="1635"/>
      <c r="BP41" s="1635"/>
      <c r="BQ41" s="1635"/>
      <c r="BR41" s="1635"/>
      <c r="BS41" s="1635"/>
      <c r="BT41" s="1635"/>
      <c r="BU41" s="1635"/>
      <c r="BY41" s="1569"/>
      <c r="BZ41" s="1569"/>
      <c r="CA41" s="1569"/>
      <c r="CB41" s="1636"/>
      <c r="CC41" s="1636"/>
      <c r="CD41" s="1636"/>
      <c r="CE41" s="1636"/>
      <c r="CF41" s="1636"/>
      <c r="CG41" s="1637"/>
    </row>
    <row r="42" spans="2:156" ht="5.45" customHeight="1" thickBot="1">
      <c r="B42" s="1638"/>
      <c r="C42" s="1639"/>
      <c r="D42" s="1640"/>
      <c r="E42" s="1640"/>
      <c r="F42" s="1640"/>
      <c r="G42" s="1640"/>
      <c r="H42" s="1640"/>
      <c r="I42" s="1640"/>
      <c r="J42" s="1640"/>
      <c r="K42" s="1640"/>
      <c r="L42" s="1640"/>
      <c r="M42" s="1640"/>
      <c r="N42" s="1640"/>
      <c r="O42" s="1640"/>
      <c r="P42" s="1640"/>
      <c r="Q42" s="1640"/>
      <c r="R42" s="1640"/>
      <c r="S42" s="1640"/>
      <c r="T42" s="1640"/>
      <c r="U42" s="1640"/>
      <c r="V42" s="1640"/>
      <c r="W42" s="1640"/>
      <c r="X42" s="1641"/>
      <c r="Y42" s="1641"/>
      <c r="Z42" s="1642"/>
      <c r="AA42" s="1642"/>
      <c r="AB42" s="1642"/>
      <c r="AC42" s="1642"/>
      <c r="AD42" s="1642"/>
      <c r="AE42" s="1642"/>
      <c r="AF42" s="1642"/>
      <c r="AG42" s="1642"/>
      <c r="AH42" s="1642"/>
      <c r="AI42" s="1642"/>
      <c r="AJ42" s="1642"/>
      <c r="AK42" s="1642"/>
      <c r="AL42" s="1642"/>
      <c r="AM42" s="1642"/>
      <c r="AN42" s="1642"/>
      <c r="AO42" s="1642"/>
      <c r="AP42" s="1642"/>
      <c r="AQ42" s="1642"/>
      <c r="AR42" s="1642"/>
      <c r="AS42" s="1642"/>
      <c r="AT42" s="1642"/>
      <c r="AU42" s="1642"/>
      <c r="AV42" s="1642"/>
      <c r="AW42" s="1642"/>
      <c r="AX42" s="1642"/>
      <c r="AY42" s="1642"/>
      <c r="AZ42" s="1642"/>
      <c r="BA42" s="1642"/>
      <c r="BB42" s="1642"/>
      <c r="BC42" s="1642"/>
      <c r="BD42" s="1642"/>
      <c r="BE42" s="1642"/>
      <c r="BF42" s="1642"/>
      <c r="BG42" s="1642"/>
      <c r="BH42" s="1642"/>
      <c r="BI42" s="1642"/>
      <c r="BJ42" s="1642"/>
      <c r="BK42" s="1642"/>
      <c r="BL42" s="1642"/>
      <c r="BM42" s="1642"/>
      <c r="BN42" s="1643"/>
      <c r="BO42" s="1643"/>
      <c r="BP42" s="1643"/>
      <c r="BQ42" s="1643"/>
      <c r="BR42" s="1643"/>
      <c r="BS42" s="1643"/>
      <c r="BT42" s="1643"/>
      <c r="BU42" s="1643"/>
      <c r="BV42" s="1644"/>
      <c r="BW42" s="1644"/>
      <c r="BX42" s="1644"/>
      <c r="BY42" s="1644"/>
      <c r="BZ42" s="1644"/>
      <c r="CA42" s="1644"/>
      <c r="CB42" s="1644"/>
      <c r="CC42" s="1644"/>
      <c r="CD42" s="1644"/>
      <c r="CE42" s="1644"/>
      <c r="CF42" s="1644"/>
      <c r="CG42" s="1644"/>
    </row>
    <row r="43" spans="2:156" ht="4.5" customHeight="1">
      <c r="B43" s="4267" t="s">
        <v>5894</v>
      </c>
      <c r="C43" s="4268"/>
      <c r="D43" s="4268"/>
      <c r="E43" s="4268"/>
      <c r="F43" s="4268"/>
      <c r="G43" s="4268"/>
      <c r="H43" s="4268"/>
      <c r="I43" s="4268"/>
      <c r="J43" s="4268"/>
      <c r="K43" s="4268"/>
      <c r="L43" s="4268"/>
      <c r="M43" s="4268"/>
      <c r="N43" s="4268"/>
      <c r="O43" s="4268"/>
      <c r="P43" s="4268"/>
      <c r="Q43" s="4268"/>
      <c r="R43" s="4268"/>
      <c r="S43" s="4269"/>
      <c r="T43" s="4274" t="s">
        <v>3697</v>
      </c>
      <c r="U43" s="4275"/>
      <c r="V43" s="4275"/>
      <c r="W43" s="4275"/>
      <c r="X43" s="4275"/>
      <c r="Y43" s="4275"/>
      <c r="Z43" s="4275"/>
      <c r="AA43" s="4275"/>
      <c r="AB43" s="4275"/>
      <c r="AC43" s="4275"/>
      <c r="AD43" s="4275"/>
      <c r="AE43" s="4275"/>
      <c r="AF43" s="4276"/>
      <c r="AG43" s="4276"/>
      <c r="AH43" s="4277"/>
      <c r="AI43" s="794"/>
      <c r="AJ43" s="794"/>
      <c r="AK43" s="794"/>
      <c r="AL43" s="794"/>
      <c r="AM43" s="794"/>
      <c r="AN43" s="794"/>
      <c r="AO43" s="794"/>
      <c r="AP43" s="794"/>
      <c r="AQ43" s="794"/>
      <c r="AR43" s="794"/>
      <c r="AS43" s="794"/>
      <c r="AT43" s="794"/>
      <c r="AU43" s="794"/>
      <c r="AV43" s="794"/>
      <c r="AW43" s="794"/>
      <c r="AX43" s="3147" t="s">
        <v>3698</v>
      </c>
      <c r="AY43" s="2974"/>
      <c r="AZ43" s="2974"/>
      <c r="BA43" s="2974"/>
      <c r="BB43" s="2974"/>
      <c r="BC43" s="2974"/>
      <c r="BD43" s="2974"/>
      <c r="BE43" s="2974"/>
      <c r="BF43" s="2974"/>
      <c r="BG43" s="2974"/>
      <c r="BH43" s="2974"/>
      <c r="BI43" s="2974"/>
      <c r="BJ43" s="2975"/>
      <c r="BK43" s="3739"/>
      <c r="BL43" s="3740"/>
      <c r="BM43" s="3740"/>
      <c r="BN43" s="3740"/>
      <c r="BO43" s="3740"/>
      <c r="BP43" s="3740"/>
      <c r="BQ43" s="3740"/>
      <c r="BR43" s="3740"/>
      <c r="BS43" s="3740"/>
      <c r="BT43" s="3740"/>
      <c r="BU43" s="3740"/>
      <c r="BV43" s="3740"/>
      <c r="BW43" s="3740"/>
      <c r="BX43" s="3740"/>
      <c r="BY43" s="3740"/>
      <c r="BZ43" s="3740"/>
      <c r="CA43" s="3740"/>
      <c r="CB43" s="3740"/>
      <c r="CC43" s="3740"/>
      <c r="CD43" s="3740"/>
      <c r="CE43" s="3740"/>
      <c r="CF43" s="3740"/>
      <c r="CG43" s="3741"/>
      <c r="CH43" s="1645"/>
      <c r="CI43" s="1645"/>
    </row>
    <row r="44" spans="2:156" ht="24" customHeight="1">
      <c r="B44" s="4270"/>
      <c r="C44" s="4268"/>
      <c r="D44" s="4268"/>
      <c r="E44" s="4268"/>
      <c r="F44" s="4268"/>
      <c r="G44" s="4268"/>
      <c r="H44" s="4268"/>
      <c r="I44" s="4268"/>
      <c r="J44" s="4268"/>
      <c r="K44" s="4268"/>
      <c r="L44" s="4268"/>
      <c r="M44" s="4268"/>
      <c r="N44" s="4268"/>
      <c r="O44" s="4268"/>
      <c r="P44" s="4268"/>
      <c r="Q44" s="4268"/>
      <c r="R44" s="4268"/>
      <c r="S44" s="4269"/>
      <c r="T44" s="4274"/>
      <c r="U44" s="4275"/>
      <c r="V44" s="4275"/>
      <c r="W44" s="4275"/>
      <c r="X44" s="4275"/>
      <c r="Y44" s="4275"/>
      <c r="Z44" s="4275"/>
      <c r="AA44" s="4275"/>
      <c r="AB44" s="4275"/>
      <c r="AC44" s="4275"/>
      <c r="AD44" s="4275"/>
      <c r="AE44" s="4275"/>
      <c r="AF44" s="4276"/>
      <c r="AG44" s="4276"/>
      <c r="AH44" s="4277"/>
      <c r="AI44" s="794"/>
      <c r="AJ44" s="794"/>
      <c r="AK44" s="4282"/>
      <c r="AL44" s="4283"/>
      <c r="AM44" s="4283"/>
      <c r="AN44" s="4283"/>
      <c r="AO44" s="4283"/>
      <c r="AP44" s="4283"/>
      <c r="AQ44" s="4283"/>
      <c r="AR44" s="4283"/>
      <c r="AS44" s="4284"/>
      <c r="AT44" s="4285" t="s">
        <v>108</v>
      </c>
      <c r="AU44" s="4285"/>
      <c r="AV44" s="4285"/>
      <c r="AW44" s="4285"/>
      <c r="AX44" s="3147"/>
      <c r="AY44" s="2974"/>
      <c r="AZ44" s="2974"/>
      <c r="BA44" s="2974"/>
      <c r="BB44" s="2974"/>
      <c r="BC44" s="2974"/>
      <c r="BD44" s="2974"/>
      <c r="BE44" s="2974"/>
      <c r="BF44" s="2974"/>
      <c r="BG44" s="2974"/>
      <c r="BH44" s="2974"/>
      <c r="BI44" s="2974"/>
      <c r="BJ44" s="2975"/>
      <c r="BK44" s="3742"/>
      <c r="BL44" s="3743"/>
      <c r="BM44" s="3743"/>
      <c r="BN44" s="3743"/>
      <c r="BO44" s="3743"/>
      <c r="BP44" s="3743"/>
      <c r="BQ44" s="3743"/>
      <c r="BR44" s="3743"/>
      <c r="BS44" s="3743"/>
      <c r="BT44" s="3743"/>
      <c r="BU44" s="3743"/>
      <c r="BV44" s="3743"/>
      <c r="BW44" s="3743"/>
      <c r="BX44" s="3743"/>
      <c r="BY44" s="3743"/>
      <c r="BZ44" s="3743"/>
      <c r="CA44" s="3743"/>
      <c r="CB44" s="3743"/>
      <c r="CC44" s="3743"/>
      <c r="CD44" s="3743"/>
      <c r="CE44" s="3743"/>
      <c r="CF44" s="3743"/>
      <c r="CG44" s="3744"/>
    </row>
    <row r="45" spans="2:156" ht="4.5" customHeight="1" thickBot="1">
      <c r="B45" s="4271"/>
      <c r="C45" s="4272"/>
      <c r="D45" s="4272"/>
      <c r="E45" s="4272"/>
      <c r="F45" s="4272"/>
      <c r="G45" s="4272"/>
      <c r="H45" s="4272"/>
      <c r="I45" s="4272"/>
      <c r="J45" s="4272"/>
      <c r="K45" s="4272"/>
      <c r="L45" s="4272"/>
      <c r="M45" s="4272"/>
      <c r="N45" s="4272"/>
      <c r="O45" s="4272"/>
      <c r="P45" s="4272"/>
      <c r="Q45" s="4272"/>
      <c r="R45" s="4272"/>
      <c r="S45" s="4273"/>
      <c r="T45" s="4278"/>
      <c r="U45" s="4279"/>
      <c r="V45" s="4279"/>
      <c r="W45" s="4279"/>
      <c r="X45" s="4279"/>
      <c r="Y45" s="4279"/>
      <c r="Z45" s="4279"/>
      <c r="AA45" s="4279"/>
      <c r="AB45" s="4279"/>
      <c r="AC45" s="4279"/>
      <c r="AD45" s="4279"/>
      <c r="AE45" s="4279"/>
      <c r="AF45" s="4280"/>
      <c r="AG45" s="4280"/>
      <c r="AH45" s="4281"/>
      <c r="AI45" s="795"/>
      <c r="AJ45" s="795"/>
      <c r="AK45" s="795"/>
      <c r="AL45" s="795"/>
      <c r="AM45" s="795"/>
      <c r="AN45" s="795"/>
      <c r="AO45" s="795"/>
      <c r="AP45" s="795"/>
      <c r="AQ45" s="795"/>
      <c r="AR45" s="795"/>
      <c r="AS45" s="795"/>
      <c r="AT45" s="795"/>
      <c r="AU45" s="795"/>
      <c r="AV45" s="795"/>
      <c r="AW45" s="795"/>
      <c r="AX45" s="3150"/>
      <c r="AY45" s="3151"/>
      <c r="AZ45" s="3151"/>
      <c r="BA45" s="3151"/>
      <c r="BB45" s="3151"/>
      <c r="BC45" s="3151"/>
      <c r="BD45" s="3151"/>
      <c r="BE45" s="3151"/>
      <c r="BF45" s="3151"/>
      <c r="BG45" s="3151"/>
      <c r="BH45" s="3151"/>
      <c r="BI45" s="3151"/>
      <c r="BJ45" s="3158"/>
      <c r="BK45" s="3745"/>
      <c r="BL45" s="3746"/>
      <c r="BM45" s="3746"/>
      <c r="BN45" s="3746"/>
      <c r="BO45" s="3746"/>
      <c r="BP45" s="3746"/>
      <c r="BQ45" s="3746"/>
      <c r="BR45" s="3746"/>
      <c r="BS45" s="3746"/>
      <c r="BT45" s="3746"/>
      <c r="BU45" s="3746"/>
      <c r="BV45" s="3746"/>
      <c r="BW45" s="3746"/>
      <c r="BX45" s="3746"/>
      <c r="BY45" s="3746"/>
      <c r="BZ45" s="3746"/>
      <c r="CA45" s="3746"/>
      <c r="CB45" s="3746"/>
      <c r="CC45" s="3746"/>
      <c r="CD45" s="3746"/>
      <c r="CE45" s="3746"/>
      <c r="CF45" s="3746"/>
      <c r="CG45" s="3747"/>
    </row>
    <row r="46" spans="2:156" ht="3" customHeight="1">
      <c r="B46" s="1547"/>
      <c r="C46" s="1547"/>
      <c r="D46" s="1646"/>
      <c r="E46" s="1646"/>
      <c r="F46" s="1646"/>
      <c r="G46" s="1646"/>
      <c r="H46" s="1646"/>
      <c r="I46" s="1646"/>
      <c r="J46" s="1646"/>
      <c r="K46" s="1646"/>
      <c r="L46" s="1646"/>
      <c r="M46" s="1646"/>
      <c r="N46" s="1646"/>
      <c r="O46" s="1646"/>
      <c r="P46" s="1646"/>
      <c r="Q46" s="1646"/>
      <c r="R46" s="1646"/>
      <c r="S46" s="1646"/>
      <c r="T46" s="1646"/>
      <c r="U46" s="1646"/>
      <c r="V46" s="1646"/>
      <c r="W46" s="1646"/>
      <c r="X46" s="1646"/>
      <c r="Y46" s="1646"/>
      <c r="Z46" s="1646"/>
      <c r="AA46" s="1646"/>
      <c r="AB46" s="1646"/>
      <c r="AC46" s="1646"/>
      <c r="AD46" s="1646"/>
      <c r="AE46" s="1646"/>
      <c r="AF46" s="1646"/>
      <c r="AG46" s="1646"/>
      <c r="AH46" s="1646"/>
      <c r="AI46" s="1646"/>
      <c r="AJ46" s="1646"/>
      <c r="AK46" s="1646"/>
      <c r="AL46" s="1646"/>
      <c r="AM46" s="1647"/>
      <c r="AN46" s="1647"/>
      <c r="AO46" s="1647"/>
      <c r="AP46" s="1647"/>
      <c r="AQ46" s="1646"/>
      <c r="AR46" s="1646"/>
      <c r="AS46" s="1646"/>
      <c r="AT46" s="1646"/>
      <c r="AU46" s="1646"/>
      <c r="AV46" s="1646"/>
      <c r="AW46" s="1646"/>
      <c r="AX46" s="1646"/>
      <c r="AY46" s="1646"/>
      <c r="AZ46" s="1646"/>
      <c r="BA46" s="1646"/>
      <c r="BB46" s="1646"/>
      <c r="BC46" s="1646"/>
      <c r="BD46" s="1646"/>
      <c r="BE46" s="1646"/>
      <c r="BF46" s="1646"/>
      <c r="BG46" s="1646"/>
      <c r="BH46" s="1646"/>
      <c r="BI46" s="1646"/>
      <c r="BJ46" s="1646"/>
      <c r="BK46" s="1646"/>
      <c r="BL46" s="1646"/>
      <c r="BM46" s="1646"/>
      <c r="BN46" s="1646"/>
      <c r="BO46" s="1646"/>
      <c r="BP46" s="1646"/>
      <c r="BQ46" s="1646"/>
      <c r="BR46" s="1646"/>
      <c r="BS46" s="1646"/>
      <c r="BT46" s="1646"/>
      <c r="BU46" s="1646"/>
      <c r="BV46" s="1646"/>
      <c r="BW46" s="1646"/>
      <c r="BX46" s="1547"/>
      <c r="BY46" s="1547"/>
      <c r="BZ46" s="1547"/>
      <c r="CA46" s="1547"/>
      <c r="CB46" s="1547"/>
      <c r="CC46" s="1547"/>
      <c r="CD46" s="1547"/>
      <c r="CE46" s="1547"/>
      <c r="CF46" s="1547"/>
      <c r="CG46" s="1547"/>
    </row>
    <row r="47" spans="2:156" ht="13.5">
      <c r="B47" s="3129" t="s">
        <v>4411</v>
      </c>
      <c r="C47" s="3129"/>
      <c r="D47" s="3129"/>
      <c r="E47" s="1696"/>
      <c r="F47" s="3130" t="s">
        <v>4412</v>
      </c>
      <c r="G47" s="3130"/>
      <c r="H47" s="3130"/>
      <c r="I47" s="3130"/>
      <c r="J47" s="3130"/>
      <c r="K47" s="3130"/>
      <c r="L47" s="3130"/>
      <c r="M47" s="3130"/>
      <c r="N47" s="3130"/>
      <c r="O47" s="3130"/>
      <c r="P47" s="3130"/>
      <c r="Q47" s="3130"/>
      <c r="R47" s="3130"/>
      <c r="S47" s="3130"/>
      <c r="T47" s="3130"/>
      <c r="U47" s="3130"/>
      <c r="V47" s="3130"/>
      <c r="W47" s="3130"/>
      <c r="X47" s="3130"/>
      <c r="Y47" s="3130"/>
      <c r="Z47" s="3130"/>
      <c r="AA47" s="3130"/>
      <c r="AB47" s="3130"/>
      <c r="AC47" s="3130"/>
      <c r="AD47" s="3130"/>
      <c r="AE47" s="3130"/>
      <c r="AF47" s="3130"/>
      <c r="AG47" s="3130"/>
      <c r="AH47" s="3130"/>
      <c r="AI47" s="3130"/>
      <c r="AJ47" s="3130"/>
      <c r="AK47" s="3130"/>
      <c r="AL47" s="3130"/>
      <c r="AM47" s="3130"/>
      <c r="AN47" s="3130"/>
      <c r="AO47" s="3130"/>
      <c r="AP47" s="3130"/>
      <c r="AQ47" s="3130"/>
      <c r="AR47" s="3130"/>
      <c r="AS47" s="3130"/>
      <c r="AT47" s="3130"/>
      <c r="AU47" s="3130"/>
      <c r="AV47" s="3130"/>
      <c r="AW47" s="3130"/>
      <c r="AX47" s="3130"/>
      <c r="AY47" s="3130"/>
      <c r="AZ47" s="3130"/>
      <c r="BA47" s="3130"/>
      <c r="BB47" s="3130"/>
      <c r="BC47" s="3130"/>
      <c r="BD47" s="3130"/>
      <c r="BE47" s="3130"/>
      <c r="BF47" s="3130"/>
      <c r="BG47" s="3130"/>
      <c r="BH47" s="3130"/>
      <c r="BI47" s="3130"/>
      <c r="BJ47" s="3130"/>
      <c r="BK47" s="3130"/>
      <c r="BL47" s="3130"/>
      <c r="BM47" s="3130"/>
      <c r="BN47" s="3130"/>
      <c r="BO47" s="3130"/>
      <c r="BP47" s="3130"/>
      <c r="BQ47" s="3130"/>
      <c r="BR47" s="3130"/>
      <c r="BS47" s="3130"/>
      <c r="BT47" s="3130"/>
      <c r="BU47" s="3130"/>
      <c r="BV47" s="3130"/>
      <c r="BW47" s="3130"/>
      <c r="BX47" s="3130"/>
      <c r="BY47" s="3130"/>
      <c r="BZ47" s="1324"/>
      <c r="CA47" s="1324"/>
      <c r="CB47" s="1324"/>
      <c r="CC47" s="1324"/>
      <c r="CD47" s="1324"/>
      <c r="CE47" s="1324"/>
      <c r="CF47" s="1324"/>
      <c r="CG47" s="1324"/>
    </row>
    <row r="48" spans="2:156" ht="13.5" customHeight="1">
      <c r="B48" s="4265" t="s">
        <v>4413</v>
      </c>
      <c r="C48" s="4265"/>
      <c r="D48" s="4265"/>
      <c r="E48" s="1701"/>
      <c r="F48" s="4266" t="s">
        <v>4807</v>
      </c>
      <c r="G48" s="4266"/>
      <c r="H48" s="4266"/>
      <c r="I48" s="4266"/>
      <c r="J48" s="4266"/>
      <c r="K48" s="4266"/>
      <c r="L48" s="4266"/>
      <c r="M48" s="4266"/>
      <c r="N48" s="4266"/>
      <c r="O48" s="4266"/>
      <c r="P48" s="4266"/>
      <c r="Q48" s="4266"/>
      <c r="R48" s="4266"/>
      <c r="S48" s="4266"/>
      <c r="T48" s="4266"/>
      <c r="U48" s="4266"/>
      <c r="V48" s="4266"/>
      <c r="W48" s="4266"/>
      <c r="X48" s="4266"/>
      <c r="Y48" s="4266"/>
      <c r="Z48" s="4266"/>
      <c r="AA48" s="4266"/>
      <c r="AB48" s="4266"/>
      <c r="AC48" s="4266"/>
      <c r="AD48" s="4266"/>
      <c r="AE48" s="4266"/>
      <c r="AF48" s="4266"/>
      <c r="AG48" s="4266"/>
      <c r="AH48" s="4266"/>
      <c r="AI48" s="4266"/>
      <c r="AJ48" s="4266"/>
      <c r="AK48" s="4266"/>
      <c r="AL48" s="4266"/>
      <c r="AM48" s="4266"/>
      <c r="AN48" s="4266"/>
      <c r="AO48" s="4266"/>
      <c r="AP48" s="4266"/>
      <c r="AQ48" s="4266"/>
      <c r="AR48" s="4266"/>
      <c r="AS48" s="4266"/>
      <c r="AT48" s="4266"/>
      <c r="AU48" s="4266"/>
      <c r="AV48" s="4266"/>
      <c r="AW48" s="4266"/>
      <c r="AX48" s="4266"/>
      <c r="AY48" s="4266"/>
      <c r="AZ48" s="4266"/>
      <c r="BA48" s="4266"/>
      <c r="BB48" s="4266"/>
      <c r="BC48" s="4266"/>
      <c r="BD48" s="4266"/>
      <c r="BE48" s="4266"/>
      <c r="BF48" s="4266"/>
      <c r="BG48" s="4266"/>
      <c r="BH48" s="4266"/>
      <c r="BI48" s="4266"/>
      <c r="BJ48" s="4266"/>
      <c r="BK48" s="4266"/>
      <c r="BL48" s="4266"/>
      <c r="BM48" s="4266"/>
      <c r="BN48" s="4266"/>
      <c r="BO48" s="4266"/>
      <c r="BP48" s="4266"/>
      <c r="BQ48" s="4266"/>
      <c r="BR48" s="4266"/>
      <c r="BS48" s="4266"/>
      <c r="BT48" s="4266"/>
      <c r="BU48" s="4266"/>
      <c r="BV48" s="4266"/>
      <c r="BW48" s="4266"/>
      <c r="BX48" s="4266"/>
      <c r="BY48" s="4266"/>
      <c r="BZ48" s="4266"/>
      <c r="CA48" s="4266"/>
      <c r="CB48" s="4266"/>
      <c r="CC48" s="4266"/>
      <c r="CD48" s="4266"/>
      <c r="CE48" s="4266"/>
      <c r="CF48" s="4266"/>
      <c r="CG48" s="4266"/>
      <c r="CH48" s="891"/>
      <c r="CI48" s="891"/>
      <c r="CJ48" s="891"/>
      <c r="CK48" s="891"/>
      <c r="CL48" s="891"/>
      <c r="CM48" s="891"/>
      <c r="CN48" s="891"/>
      <c r="CO48" s="891"/>
      <c r="CP48" s="891"/>
      <c r="CQ48" s="891"/>
      <c r="CR48" s="891"/>
      <c r="CS48" s="891"/>
      <c r="CT48" s="891"/>
      <c r="CU48" s="891"/>
      <c r="CV48" s="891"/>
      <c r="CW48" s="891"/>
      <c r="CX48" s="891"/>
      <c r="CY48" s="891"/>
      <c r="CZ48" s="891"/>
      <c r="DA48" s="891"/>
      <c r="DB48" s="891"/>
      <c r="DC48" s="891"/>
      <c r="DD48" s="891"/>
      <c r="DE48" s="891"/>
      <c r="DF48" s="891"/>
      <c r="DG48" s="891"/>
      <c r="DH48" s="891"/>
      <c r="DI48" s="891"/>
      <c r="DJ48" s="891"/>
      <c r="DK48" s="891"/>
      <c r="DL48" s="891"/>
      <c r="DM48" s="891"/>
      <c r="DN48" s="891"/>
      <c r="DO48" s="891"/>
      <c r="DP48" s="891"/>
      <c r="DQ48" s="891"/>
      <c r="DR48" s="891"/>
      <c r="DS48" s="891"/>
      <c r="DT48" s="891"/>
      <c r="DU48" s="891"/>
      <c r="DV48" s="891"/>
      <c r="DW48" s="891"/>
      <c r="DX48" s="891"/>
      <c r="DY48" s="891"/>
      <c r="DZ48" s="891"/>
      <c r="EA48" s="891"/>
      <c r="EB48" s="891"/>
      <c r="EC48" s="891"/>
      <c r="ED48" s="891"/>
      <c r="EE48" s="891"/>
      <c r="EF48" s="891"/>
      <c r="EG48" s="891"/>
      <c r="EH48" s="891"/>
      <c r="EI48" s="891"/>
      <c r="EJ48" s="891"/>
      <c r="EK48" s="891"/>
      <c r="EL48" s="891"/>
      <c r="EM48" s="891"/>
      <c r="EN48" s="891"/>
      <c r="EO48" s="891"/>
      <c r="EP48" s="891"/>
      <c r="EQ48" s="891"/>
      <c r="ER48" s="891"/>
      <c r="ES48" s="891"/>
      <c r="ET48" s="891"/>
      <c r="EU48" s="891"/>
      <c r="EV48" s="891"/>
      <c r="EW48" s="891"/>
      <c r="EX48" s="891"/>
      <c r="EY48" s="891"/>
      <c r="EZ48" s="891"/>
    </row>
    <row r="49" spans="2:156" ht="13.5" customHeight="1">
      <c r="B49" s="1700"/>
      <c r="C49" s="1700"/>
      <c r="D49" s="1700"/>
      <c r="E49" s="1702"/>
      <c r="F49" s="3133" t="s">
        <v>4431</v>
      </c>
      <c r="G49" s="3133"/>
      <c r="H49" s="3133"/>
      <c r="I49" s="3133"/>
      <c r="J49" s="3133"/>
      <c r="K49" s="3133"/>
      <c r="L49" s="3133"/>
      <c r="M49" s="3133"/>
      <c r="N49" s="3133"/>
      <c r="O49" s="3133"/>
      <c r="P49" s="3133"/>
      <c r="Q49" s="3133"/>
      <c r="R49" s="3133"/>
      <c r="S49" s="3133"/>
      <c r="T49" s="3133"/>
      <c r="U49" s="3133"/>
      <c r="V49" s="3133"/>
      <c r="W49" s="3133"/>
      <c r="X49" s="3133"/>
      <c r="Y49" s="3133"/>
      <c r="Z49" s="3133"/>
      <c r="AA49" s="3133"/>
      <c r="AB49" s="3133"/>
      <c r="AC49" s="3133"/>
      <c r="AD49" s="3133"/>
      <c r="AE49" s="3133"/>
      <c r="AF49" s="3133"/>
      <c r="AG49" s="3133"/>
      <c r="AH49" s="3133"/>
      <c r="AI49" s="3133"/>
      <c r="AJ49" s="3133"/>
      <c r="AK49" s="3133"/>
      <c r="AL49" s="3133"/>
      <c r="AM49" s="3133"/>
      <c r="AN49" s="3133"/>
      <c r="AO49" s="3133"/>
      <c r="AP49" s="3133"/>
      <c r="AQ49" s="3133"/>
      <c r="AR49" s="3133"/>
      <c r="AS49" s="3133"/>
      <c r="AT49" s="3133"/>
      <c r="AU49" s="3133"/>
      <c r="AV49" s="3133"/>
      <c r="AW49" s="3133"/>
      <c r="AX49" s="3133"/>
      <c r="AY49" s="3133"/>
      <c r="AZ49" s="3133"/>
      <c r="BA49" s="3133"/>
      <c r="BB49" s="3133"/>
      <c r="BC49" s="3133"/>
      <c r="BD49" s="3133"/>
      <c r="BE49" s="3133"/>
      <c r="BF49" s="3133"/>
      <c r="BG49" s="3133"/>
      <c r="BH49" s="3133"/>
      <c r="BI49" s="3133"/>
      <c r="BJ49" s="3133"/>
      <c r="BK49" s="3133"/>
      <c r="BL49" s="3133"/>
      <c r="BM49" s="3133"/>
      <c r="BN49" s="3133"/>
      <c r="BO49" s="3133"/>
      <c r="BP49" s="3133"/>
      <c r="BQ49" s="3133"/>
      <c r="BR49" s="3133"/>
      <c r="BS49" s="3133"/>
      <c r="BT49" s="3133"/>
      <c r="BU49" s="3133"/>
      <c r="BV49" s="3133"/>
      <c r="BW49" s="3133"/>
      <c r="BX49" s="3133"/>
      <c r="BY49" s="3133"/>
      <c r="BZ49" s="3133"/>
      <c r="CA49" s="3133"/>
      <c r="CB49" s="3133"/>
      <c r="CC49" s="3133"/>
      <c r="CD49" s="3133"/>
      <c r="CE49" s="3133"/>
      <c r="CF49" s="3133"/>
      <c r="CG49" s="3133"/>
      <c r="CH49" s="891"/>
      <c r="CI49" s="891"/>
      <c r="CJ49" s="891"/>
      <c r="CK49" s="891"/>
      <c r="CL49" s="891"/>
      <c r="CM49" s="891"/>
      <c r="CN49" s="891"/>
      <c r="CO49" s="891"/>
      <c r="CP49" s="891"/>
      <c r="CQ49" s="891"/>
      <c r="CR49" s="891"/>
      <c r="CS49" s="891"/>
      <c r="CT49" s="891"/>
      <c r="CU49" s="891"/>
      <c r="CV49" s="891"/>
      <c r="CW49" s="891"/>
      <c r="CX49" s="891"/>
      <c r="CY49" s="891"/>
      <c r="CZ49" s="891"/>
      <c r="DA49" s="891"/>
      <c r="DB49" s="891"/>
      <c r="DC49" s="891"/>
      <c r="DD49" s="891"/>
      <c r="DE49" s="891"/>
      <c r="DF49" s="891"/>
      <c r="DG49" s="891"/>
      <c r="DH49" s="891"/>
      <c r="DI49" s="891"/>
      <c r="DJ49" s="891"/>
      <c r="DK49" s="891"/>
      <c r="DL49" s="891"/>
      <c r="DM49" s="891"/>
      <c r="DN49" s="891"/>
      <c r="DO49" s="891"/>
      <c r="DP49" s="891"/>
      <c r="DQ49" s="891"/>
      <c r="DR49" s="891"/>
      <c r="DS49" s="891"/>
      <c r="DT49" s="891"/>
      <c r="DU49" s="891"/>
      <c r="DV49" s="891"/>
      <c r="DW49" s="891"/>
      <c r="DX49" s="891"/>
      <c r="DY49" s="891"/>
      <c r="DZ49" s="891"/>
      <c r="EA49" s="891"/>
      <c r="EB49" s="891"/>
      <c r="EC49" s="891"/>
      <c r="ED49" s="891"/>
      <c r="EE49" s="891"/>
      <c r="EF49" s="891"/>
      <c r="EG49" s="891"/>
      <c r="EH49" s="891"/>
      <c r="EI49" s="891"/>
      <c r="EJ49" s="891"/>
      <c r="EK49" s="891"/>
      <c r="EL49" s="891"/>
      <c r="EM49" s="891"/>
      <c r="EN49" s="891"/>
      <c r="EO49" s="891"/>
      <c r="EP49" s="891"/>
      <c r="EQ49" s="891"/>
      <c r="ER49" s="891"/>
      <c r="ES49" s="891"/>
      <c r="ET49" s="891"/>
      <c r="EU49" s="891"/>
      <c r="EV49" s="891"/>
      <c r="EW49" s="891"/>
      <c r="EX49" s="891"/>
      <c r="EY49" s="891"/>
      <c r="EZ49" s="891"/>
    </row>
    <row r="50" spans="2:156" ht="13.5" customHeight="1">
      <c r="B50" s="3129" t="s">
        <v>4414</v>
      </c>
      <c r="C50" s="3129"/>
      <c r="D50" s="3129"/>
      <c r="E50" s="1703"/>
      <c r="F50" s="3133" t="s">
        <v>4416</v>
      </c>
      <c r="G50" s="3133"/>
      <c r="H50" s="3133"/>
      <c r="I50" s="3133"/>
      <c r="J50" s="3133"/>
      <c r="K50" s="3133"/>
      <c r="L50" s="3133"/>
      <c r="M50" s="3133"/>
      <c r="N50" s="3133"/>
      <c r="O50" s="3133"/>
      <c r="P50" s="3133"/>
      <c r="Q50" s="3133"/>
      <c r="R50" s="3133"/>
      <c r="S50" s="3133"/>
      <c r="T50" s="3133"/>
      <c r="U50" s="3133"/>
      <c r="V50" s="3133"/>
      <c r="W50" s="3133"/>
      <c r="X50" s="3133"/>
      <c r="Y50" s="3133"/>
      <c r="Z50" s="3133"/>
      <c r="AA50" s="3133"/>
      <c r="AB50" s="3133"/>
      <c r="AC50" s="3133"/>
      <c r="AD50" s="3133"/>
      <c r="AE50" s="3133"/>
      <c r="AF50" s="3133"/>
      <c r="AG50" s="3133"/>
      <c r="AH50" s="3133"/>
      <c r="AI50" s="3133"/>
      <c r="AJ50" s="3133"/>
      <c r="AK50" s="3133"/>
      <c r="AL50" s="3133"/>
      <c r="AM50" s="3133"/>
      <c r="AN50" s="3133"/>
      <c r="AO50" s="3133"/>
      <c r="AP50" s="3133"/>
      <c r="AQ50" s="3133"/>
      <c r="AR50" s="3133"/>
      <c r="AS50" s="3133"/>
      <c r="AT50" s="3133"/>
      <c r="AU50" s="3133"/>
      <c r="AV50" s="3133"/>
      <c r="AW50" s="3133"/>
      <c r="AX50" s="3133"/>
      <c r="AY50" s="3133"/>
      <c r="AZ50" s="3133"/>
      <c r="BA50" s="3133"/>
      <c r="BB50" s="3133"/>
      <c r="BC50" s="3133"/>
      <c r="BD50" s="3133"/>
      <c r="BE50" s="3133"/>
      <c r="BF50" s="3133"/>
      <c r="BG50" s="3133"/>
      <c r="BH50" s="3133"/>
      <c r="BI50" s="3133"/>
      <c r="BJ50" s="3133"/>
      <c r="BK50" s="3133"/>
      <c r="BL50" s="3133"/>
      <c r="BM50" s="3133"/>
      <c r="BN50" s="3133"/>
      <c r="BO50" s="3133"/>
      <c r="BP50" s="3133"/>
      <c r="BQ50" s="3133"/>
      <c r="BR50" s="3133"/>
      <c r="BS50" s="3133"/>
      <c r="BT50" s="3133"/>
      <c r="BU50" s="3133"/>
      <c r="BV50" s="3133"/>
      <c r="BW50" s="3133"/>
      <c r="BX50" s="3133"/>
      <c r="BY50" s="3133"/>
      <c r="BZ50" s="3133"/>
      <c r="CA50" s="3133"/>
      <c r="CB50" s="3133"/>
      <c r="CC50" s="3133"/>
      <c r="CD50" s="3133"/>
      <c r="CE50" s="3133"/>
      <c r="CF50" s="3133"/>
      <c r="CG50" s="3133"/>
      <c r="CH50" s="891"/>
      <c r="CI50" s="891"/>
      <c r="CJ50" s="891"/>
      <c r="CK50" s="891"/>
      <c r="CL50" s="891"/>
      <c r="CM50" s="891"/>
      <c r="CN50" s="891"/>
      <c r="CO50" s="891"/>
      <c r="CP50" s="891"/>
      <c r="CQ50" s="891"/>
      <c r="CR50" s="891"/>
      <c r="CS50" s="891"/>
      <c r="CT50" s="891"/>
      <c r="CU50" s="891"/>
      <c r="CV50" s="891"/>
      <c r="CW50" s="891"/>
      <c r="CX50" s="891"/>
      <c r="CY50" s="891"/>
      <c r="CZ50" s="891"/>
      <c r="DA50" s="891"/>
      <c r="DB50" s="891"/>
      <c r="DC50" s="891"/>
      <c r="DD50" s="891"/>
      <c r="DE50" s="891"/>
      <c r="DF50" s="891"/>
      <c r="DG50" s="891"/>
      <c r="DH50" s="891"/>
      <c r="DI50" s="891"/>
      <c r="DJ50" s="891"/>
      <c r="DK50" s="891"/>
      <c r="DL50" s="891"/>
      <c r="DM50" s="891"/>
      <c r="DN50" s="891"/>
      <c r="DO50" s="891"/>
      <c r="DP50" s="891"/>
      <c r="DQ50" s="891"/>
      <c r="DR50" s="891"/>
      <c r="DS50" s="891"/>
      <c r="DT50" s="891"/>
      <c r="DU50" s="891"/>
      <c r="DV50" s="891"/>
      <c r="DW50" s="891"/>
      <c r="DX50" s="891"/>
      <c r="DY50" s="891"/>
      <c r="DZ50" s="891"/>
      <c r="EA50" s="891"/>
      <c r="EB50" s="891"/>
      <c r="EC50" s="891"/>
      <c r="ED50" s="891"/>
      <c r="EE50" s="891"/>
      <c r="EF50" s="891"/>
      <c r="EG50" s="891"/>
      <c r="EH50" s="891"/>
      <c r="EI50" s="891"/>
      <c r="EJ50" s="891"/>
      <c r="EK50" s="891"/>
      <c r="EL50" s="891"/>
      <c r="EM50" s="891"/>
      <c r="EN50" s="891"/>
      <c r="EO50" s="891"/>
      <c r="EP50" s="891"/>
      <c r="EQ50" s="891"/>
      <c r="ER50" s="891"/>
      <c r="ES50" s="891"/>
      <c r="ET50" s="891"/>
      <c r="EU50" s="891"/>
      <c r="EV50" s="891"/>
      <c r="EW50" s="891"/>
      <c r="EX50" s="891"/>
      <c r="EY50" s="891"/>
      <c r="EZ50" s="891"/>
    </row>
    <row r="51" spans="2:156" ht="13.5" customHeight="1">
      <c r="B51" s="3129" t="s">
        <v>4415</v>
      </c>
      <c r="C51" s="3129"/>
      <c r="D51" s="3129"/>
      <c r="E51" s="1703"/>
      <c r="F51" s="3133" t="s">
        <v>4428</v>
      </c>
      <c r="G51" s="3133"/>
      <c r="H51" s="3133"/>
      <c r="I51" s="3133"/>
      <c r="J51" s="3133"/>
      <c r="K51" s="3133"/>
      <c r="L51" s="3133"/>
      <c r="M51" s="3133"/>
      <c r="N51" s="3133"/>
      <c r="O51" s="3133"/>
      <c r="P51" s="3133"/>
      <c r="Q51" s="3133"/>
      <c r="R51" s="3133"/>
      <c r="S51" s="3133"/>
      <c r="T51" s="3133"/>
      <c r="U51" s="3133"/>
      <c r="V51" s="3133"/>
      <c r="W51" s="3133"/>
      <c r="X51" s="3133"/>
      <c r="Y51" s="3133"/>
      <c r="Z51" s="3133"/>
      <c r="AA51" s="3133"/>
      <c r="AB51" s="3133"/>
      <c r="AC51" s="3133"/>
      <c r="AD51" s="3133"/>
      <c r="AE51" s="3133"/>
      <c r="AF51" s="3133"/>
      <c r="AG51" s="3133"/>
      <c r="AH51" s="3133"/>
      <c r="AI51" s="3133"/>
      <c r="AJ51" s="3133"/>
      <c r="AK51" s="3133"/>
      <c r="AL51" s="3133"/>
      <c r="AM51" s="3133"/>
      <c r="AN51" s="3133"/>
      <c r="AO51" s="3133"/>
      <c r="AP51" s="3133"/>
      <c r="AQ51" s="3133"/>
      <c r="AR51" s="3133"/>
      <c r="AS51" s="3133"/>
      <c r="AT51" s="3133"/>
      <c r="AU51" s="3133"/>
      <c r="AV51" s="3133"/>
      <c r="AW51" s="3133"/>
      <c r="AX51" s="3133"/>
      <c r="AY51" s="3133"/>
      <c r="AZ51" s="3133"/>
      <c r="BA51" s="3133"/>
      <c r="BB51" s="3133"/>
      <c r="BC51" s="3133"/>
      <c r="BD51" s="3133"/>
      <c r="BE51" s="3133"/>
      <c r="BF51" s="3133"/>
      <c r="BG51" s="3133"/>
      <c r="BH51" s="3133"/>
      <c r="BI51" s="3133"/>
      <c r="BJ51" s="3133"/>
      <c r="BK51" s="3133"/>
      <c r="BL51" s="3133"/>
      <c r="BM51" s="3133"/>
      <c r="BN51" s="3133"/>
      <c r="BO51" s="3133"/>
      <c r="BP51" s="3133"/>
      <c r="BQ51" s="3133"/>
      <c r="BR51" s="3133"/>
      <c r="BS51" s="3133"/>
      <c r="BT51" s="3133"/>
      <c r="BU51" s="3133"/>
      <c r="BV51" s="3133"/>
      <c r="BW51" s="3133"/>
      <c r="BX51" s="3133"/>
      <c r="BY51" s="3133"/>
      <c r="BZ51" s="3133"/>
      <c r="CA51" s="3133"/>
      <c r="CB51" s="3133"/>
      <c r="CC51" s="3133"/>
      <c r="CD51" s="3133"/>
      <c r="CE51" s="3133"/>
      <c r="CF51" s="3133"/>
      <c r="CG51" s="3133"/>
      <c r="CH51" s="891"/>
      <c r="CI51" s="891"/>
      <c r="CJ51" s="891"/>
      <c r="CK51" s="891"/>
      <c r="CL51" s="891"/>
      <c r="CM51" s="891"/>
      <c r="CN51" s="891"/>
      <c r="CO51" s="891"/>
      <c r="CP51" s="891"/>
      <c r="CQ51" s="891"/>
      <c r="CR51" s="891"/>
      <c r="CS51" s="891"/>
      <c r="CT51" s="891"/>
      <c r="CU51" s="891"/>
      <c r="CV51" s="891"/>
      <c r="CW51" s="891"/>
      <c r="CX51" s="891"/>
      <c r="CY51" s="891"/>
      <c r="CZ51" s="891"/>
      <c r="DA51" s="891"/>
      <c r="DB51" s="891"/>
      <c r="DC51" s="891"/>
      <c r="DD51" s="891"/>
      <c r="DE51" s="891"/>
      <c r="DF51" s="891"/>
      <c r="DG51" s="891"/>
      <c r="DH51" s="891"/>
      <c r="DI51" s="891"/>
      <c r="DJ51" s="891"/>
      <c r="DK51" s="891"/>
      <c r="DL51" s="891"/>
      <c r="DM51" s="891"/>
      <c r="DN51" s="891"/>
      <c r="DO51" s="891"/>
      <c r="DP51" s="891"/>
      <c r="DQ51" s="891"/>
      <c r="DR51" s="891"/>
      <c r="DS51" s="891"/>
      <c r="DT51" s="891"/>
      <c r="DU51" s="891"/>
      <c r="DV51" s="891"/>
      <c r="DW51" s="891"/>
      <c r="DX51" s="891"/>
      <c r="DY51" s="891"/>
      <c r="DZ51" s="891"/>
      <c r="EA51" s="891"/>
      <c r="EB51" s="891"/>
      <c r="EC51" s="891"/>
      <c r="ED51" s="891"/>
      <c r="EE51" s="891"/>
      <c r="EF51" s="891"/>
      <c r="EG51" s="891"/>
      <c r="EH51" s="891"/>
      <c r="EI51" s="891"/>
      <c r="EJ51" s="891"/>
      <c r="EK51" s="891"/>
      <c r="EL51" s="891"/>
      <c r="EM51" s="891"/>
      <c r="EN51" s="891"/>
      <c r="EO51" s="891"/>
      <c r="EP51" s="891"/>
      <c r="EQ51" s="891"/>
      <c r="ER51" s="891"/>
      <c r="ES51" s="891"/>
      <c r="ET51" s="891"/>
      <c r="EU51" s="891"/>
      <c r="EV51" s="891"/>
      <c r="EW51" s="891"/>
      <c r="EX51" s="891"/>
      <c r="EY51" s="891"/>
      <c r="EZ51" s="891"/>
    </row>
    <row r="52" spans="2:156" ht="13.5" customHeight="1">
      <c r="B52" s="3129" t="s">
        <v>4417</v>
      </c>
      <c r="C52" s="3129"/>
      <c r="D52" s="3129"/>
      <c r="E52" s="1703"/>
      <c r="F52" s="3133" t="s">
        <v>4972</v>
      </c>
      <c r="G52" s="3133"/>
      <c r="H52" s="3133"/>
      <c r="I52" s="3133"/>
      <c r="J52" s="3133"/>
      <c r="K52" s="3133"/>
      <c r="L52" s="3133"/>
      <c r="M52" s="3133"/>
      <c r="N52" s="3133"/>
      <c r="O52" s="3133"/>
      <c r="P52" s="3133"/>
      <c r="Q52" s="3133"/>
      <c r="R52" s="3133"/>
      <c r="S52" s="3133"/>
      <c r="T52" s="3133"/>
      <c r="U52" s="3133"/>
      <c r="V52" s="3133"/>
      <c r="W52" s="3133"/>
      <c r="X52" s="3133"/>
      <c r="Y52" s="3133"/>
      <c r="Z52" s="3133"/>
      <c r="AA52" s="3133"/>
      <c r="AB52" s="3133"/>
      <c r="AC52" s="3133"/>
      <c r="AD52" s="3133"/>
      <c r="AE52" s="3133"/>
      <c r="AF52" s="3133"/>
      <c r="AG52" s="3133"/>
      <c r="AH52" s="3133"/>
      <c r="AI52" s="3133"/>
      <c r="AJ52" s="3133"/>
      <c r="AK52" s="3133"/>
      <c r="AL52" s="3133"/>
      <c r="AM52" s="3133"/>
      <c r="AN52" s="3133"/>
      <c r="AO52" s="3133"/>
      <c r="AP52" s="3133"/>
      <c r="AQ52" s="3133"/>
      <c r="AR52" s="3133"/>
      <c r="AS52" s="3133"/>
      <c r="AT52" s="3133"/>
      <c r="AU52" s="3133"/>
      <c r="AV52" s="3133"/>
      <c r="AW52" s="3133"/>
      <c r="AX52" s="3133"/>
      <c r="AY52" s="3133"/>
      <c r="AZ52" s="3133"/>
      <c r="BA52" s="3133"/>
      <c r="BB52" s="3133"/>
      <c r="BC52" s="3133"/>
      <c r="BD52" s="3133"/>
      <c r="BE52" s="3133"/>
      <c r="BF52" s="3133"/>
      <c r="BG52" s="3133"/>
      <c r="BH52" s="3133"/>
      <c r="BI52" s="3133"/>
      <c r="BJ52" s="3133"/>
      <c r="BK52" s="3133"/>
      <c r="BL52" s="3133"/>
      <c r="BM52" s="3133"/>
      <c r="BN52" s="3133"/>
      <c r="BO52" s="3133"/>
      <c r="BP52" s="3133"/>
      <c r="BQ52" s="3133"/>
      <c r="BR52" s="3133"/>
      <c r="BS52" s="3133"/>
      <c r="BT52" s="3133"/>
      <c r="BU52" s="3133"/>
      <c r="BV52" s="3133"/>
      <c r="BW52" s="3133"/>
      <c r="BX52" s="3133"/>
      <c r="BY52" s="3133"/>
      <c r="BZ52" s="3133"/>
      <c r="CA52" s="3133"/>
      <c r="CB52" s="3133"/>
      <c r="CC52" s="3133"/>
      <c r="CD52" s="3133"/>
      <c r="CE52" s="3133"/>
      <c r="CF52" s="3133"/>
      <c r="CG52" s="3133"/>
      <c r="CH52" s="891"/>
      <c r="CI52" s="891"/>
      <c r="CJ52" s="891"/>
      <c r="CK52" s="891"/>
      <c r="CL52" s="891"/>
      <c r="CM52" s="891"/>
      <c r="CN52" s="891"/>
      <c r="CO52" s="891"/>
      <c r="CP52" s="891"/>
      <c r="CQ52" s="891"/>
      <c r="CR52" s="891"/>
      <c r="CS52" s="891"/>
      <c r="CT52" s="891"/>
      <c r="CU52" s="891"/>
      <c r="CV52" s="891"/>
      <c r="CW52" s="891"/>
      <c r="CX52" s="891"/>
      <c r="CY52" s="891"/>
      <c r="CZ52" s="891"/>
      <c r="DA52" s="891"/>
      <c r="DB52" s="891"/>
      <c r="DC52" s="891"/>
      <c r="DD52" s="891"/>
      <c r="DE52" s="891"/>
      <c r="DF52" s="891"/>
      <c r="DG52" s="891"/>
      <c r="DH52" s="891"/>
      <c r="DI52" s="891"/>
      <c r="DJ52" s="891"/>
      <c r="DK52" s="891"/>
      <c r="DL52" s="891"/>
      <c r="DM52" s="891"/>
      <c r="DN52" s="891"/>
      <c r="DO52" s="891"/>
      <c r="DP52" s="891"/>
      <c r="DQ52" s="891"/>
      <c r="DR52" s="891"/>
      <c r="DS52" s="891"/>
      <c r="DT52" s="891"/>
      <c r="DU52" s="891"/>
      <c r="DV52" s="891"/>
      <c r="DW52" s="891"/>
      <c r="DX52" s="891"/>
      <c r="DY52" s="891"/>
      <c r="DZ52" s="891"/>
      <c r="EA52" s="891"/>
      <c r="EB52" s="891"/>
      <c r="EC52" s="891"/>
      <c r="ED52" s="891"/>
      <c r="EE52" s="891"/>
      <c r="EF52" s="891"/>
      <c r="EG52" s="891"/>
      <c r="EH52" s="891"/>
      <c r="EI52" s="891"/>
      <c r="EJ52" s="891"/>
      <c r="EK52" s="891"/>
      <c r="EL52" s="891"/>
      <c r="EM52" s="891"/>
      <c r="EN52" s="891"/>
      <c r="EO52" s="891"/>
      <c r="EP52" s="891"/>
      <c r="EQ52" s="891"/>
      <c r="ER52" s="891"/>
      <c r="ES52" s="891"/>
      <c r="ET52" s="891"/>
      <c r="EU52" s="891"/>
      <c r="EV52" s="891"/>
      <c r="EW52" s="891"/>
      <c r="EX52" s="891"/>
      <c r="EY52" s="891"/>
      <c r="EZ52" s="891"/>
    </row>
    <row r="53" spans="2:156" ht="12.95" customHeight="1">
      <c r="B53" s="3129" t="s">
        <v>4971</v>
      </c>
      <c r="C53" s="3129"/>
      <c r="D53" s="3129"/>
      <c r="E53" s="1703"/>
      <c r="F53" s="3133" t="s">
        <v>4429</v>
      </c>
      <c r="G53" s="3133"/>
      <c r="H53" s="3133"/>
      <c r="I53" s="3133"/>
      <c r="J53" s="3133"/>
      <c r="K53" s="3133"/>
      <c r="L53" s="3133"/>
      <c r="M53" s="3133"/>
      <c r="N53" s="3133"/>
      <c r="O53" s="3133"/>
      <c r="P53" s="3133"/>
      <c r="Q53" s="3133"/>
      <c r="R53" s="3133"/>
      <c r="S53" s="3133"/>
      <c r="T53" s="3133"/>
      <c r="U53" s="3133"/>
      <c r="V53" s="3133"/>
      <c r="W53" s="3133"/>
      <c r="X53" s="3133"/>
      <c r="Y53" s="3133"/>
      <c r="Z53" s="3133"/>
      <c r="AA53" s="3133"/>
      <c r="AB53" s="3133"/>
      <c r="AC53" s="3133"/>
      <c r="AD53" s="3133"/>
      <c r="AE53" s="3133"/>
      <c r="AF53" s="3133"/>
      <c r="AG53" s="3133"/>
      <c r="AH53" s="3133"/>
      <c r="AI53" s="3133"/>
      <c r="AJ53" s="3133"/>
      <c r="AK53" s="3133"/>
      <c r="AL53" s="3133"/>
      <c r="AM53" s="3133"/>
      <c r="AN53" s="3133"/>
      <c r="AO53" s="3133"/>
      <c r="AP53" s="3133"/>
      <c r="AQ53" s="3133"/>
      <c r="AR53" s="3133"/>
      <c r="AS53" s="3133"/>
      <c r="AT53" s="3133"/>
      <c r="AU53" s="3133"/>
      <c r="AV53" s="3133"/>
      <c r="AW53" s="3133"/>
      <c r="AX53" s="3133"/>
      <c r="AY53" s="3133"/>
      <c r="AZ53" s="3133"/>
      <c r="BA53" s="3133"/>
      <c r="BB53" s="3133"/>
      <c r="BC53" s="3133"/>
      <c r="BD53" s="3133"/>
      <c r="BE53" s="3133"/>
      <c r="BF53" s="3133"/>
      <c r="BG53" s="3133"/>
      <c r="BH53" s="3133"/>
      <c r="BI53" s="3133"/>
      <c r="BJ53" s="3133"/>
      <c r="BK53" s="3133"/>
      <c r="BL53" s="3133"/>
      <c r="BM53" s="3133"/>
      <c r="BN53" s="3133"/>
      <c r="BO53" s="3133"/>
      <c r="BP53" s="3133"/>
      <c r="BQ53" s="3133"/>
      <c r="BR53" s="3133"/>
      <c r="BS53" s="3133"/>
      <c r="BT53" s="3133"/>
      <c r="BU53" s="3133"/>
      <c r="BV53" s="3133"/>
      <c r="BW53" s="3133"/>
      <c r="BX53" s="3133"/>
      <c r="BY53" s="3133"/>
      <c r="BZ53" s="3133"/>
      <c r="CA53" s="3133"/>
      <c r="CB53" s="3133"/>
      <c r="CC53" s="3133"/>
      <c r="CD53" s="3133"/>
      <c r="CE53" s="3133"/>
      <c r="CF53" s="3133"/>
      <c r="CG53" s="3133"/>
      <c r="CH53" s="891"/>
      <c r="CI53" s="891"/>
      <c r="CJ53" s="891"/>
      <c r="CK53" s="891"/>
      <c r="CL53" s="891"/>
      <c r="CM53" s="891"/>
      <c r="CN53" s="891"/>
      <c r="CO53" s="891"/>
      <c r="CP53" s="891"/>
      <c r="CQ53" s="891"/>
      <c r="CR53" s="891"/>
      <c r="CS53" s="891"/>
      <c r="CT53" s="891"/>
      <c r="CU53" s="891"/>
      <c r="CV53" s="891"/>
      <c r="CW53" s="891"/>
      <c r="CX53" s="891"/>
      <c r="CY53" s="891"/>
      <c r="CZ53" s="891"/>
      <c r="DA53" s="891"/>
      <c r="DB53" s="891"/>
      <c r="DC53" s="891"/>
      <c r="DD53" s="891"/>
      <c r="DE53" s="891"/>
      <c r="DF53" s="891"/>
      <c r="DG53" s="891"/>
      <c r="DH53" s="891"/>
      <c r="DI53" s="891"/>
      <c r="DJ53" s="891"/>
      <c r="DK53" s="891"/>
      <c r="DL53" s="891"/>
      <c r="DM53" s="891"/>
      <c r="DN53" s="891"/>
      <c r="DO53" s="891"/>
      <c r="DP53" s="891"/>
      <c r="DQ53" s="891"/>
      <c r="DR53" s="891"/>
      <c r="DS53" s="891"/>
      <c r="DT53" s="891"/>
      <c r="DU53" s="891"/>
      <c r="DV53" s="891"/>
      <c r="DW53" s="891"/>
      <c r="DX53" s="891"/>
      <c r="DY53" s="891"/>
      <c r="DZ53" s="891"/>
      <c r="EA53" s="891"/>
      <c r="EB53" s="891"/>
      <c r="EC53" s="891"/>
      <c r="ED53" s="891"/>
      <c r="EE53" s="891"/>
      <c r="EF53" s="891"/>
      <c r="EG53" s="891"/>
      <c r="EH53" s="891"/>
      <c r="EI53" s="891"/>
      <c r="EJ53" s="891"/>
      <c r="EK53" s="891"/>
      <c r="EL53" s="891"/>
      <c r="EM53" s="891"/>
      <c r="EN53" s="891"/>
      <c r="EO53" s="891"/>
      <c r="EP53" s="891"/>
      <c r="EQ53" s="891"/>
      <c r="ER53" s="891"/>
      <c r="ES53" s="891"/>
      <c r="ET53" s="891"/>
      <c r="EU53" s="891"/>
      <c r="EV53" s="891"/>
      <c r="EW53" s="891"/>
      <c r="EX53" s="891"/>
      <c r="EY53" s="891"/>
      <c r="EZ53" s="891"/>
    </row>
    <row r="54" spans="2:156" ht="4.5" customHeight="1">
      <c r="B54" s="892"/>
      <c r="C54" s="892"/>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892"/>
      <c r="AG54" s="892"/>
      <c r="AH54" s="892"/>
      <c r="AI54" s="892"/>
      <c r="AJ54" s="892"/>
      <c r="AK54" s="892"/>
      <c r="AL54" s="892"/>
      <c r="AM54" s="892"/>
      <c r="AN54" s="892"/>
      <c r="AO54" s="892"/>
      <c r="AP54" s="892"/>
      <c r="AQ54" s="892"/>
      <c r="AR54" s="892"/>
      <c r="AS54" s="892"/>
      <c r="AT54" s="892"/>
      <c r="AU54" s="892"/>
      <c r="AV54" s="892"/>
      <c r="AW54" s="892"/>
      <c r="AX54" s="892"/>
      <c r="AY54" s="892"/>
      <c r="AZ54" s="892"/>
      <c r="BA54" s="892"/>
      <c r="BB54" s="892"/>
      <c r="BC54" s="892"/>
      <c r="BD54" s="892"/>
      <c r="BE54" s="892"/>
      <c r="BF54" s="892"/>
      <c r="BG54" s="892"/>
      <c r="BH54" s="892"/>
      <c r="BI54" s="892"/>
      <c r="BJ54" s="892"/>
      <c r="BK54" s="892"/>
      <c r="BL54" s="892"/>
      <c r="BM54" s="892"/>
      <c r="BN54" s="892"/>
      <c r="BO54" s="892"/>
      <c r="BP54" s="892"/>
      <c r="BQ54" s="892"/>
      <c r="BR54" s="892"/>
      <c r="BS54" s="892"/>
      <c r="BT54" s="892"/>
      <c r="BU54" s="1547"/>
      <c r="BV54" s="1547"/>
      <c r="BW54" s="1547"/>
      <c r="BX54" s="1547"/>
      <c r="BY54" s="1547"/>
      <c r="BZ54" s="1547"/>
      <c r="CA54" s="1547"/>
      <c r="CB54" s="1547"/>
      <c r="CC54" s="1547"/>
      <c r="CD54" s="1547"/>
      <c r="CE54" s="1547"/>
      <c r="CF54" s="1547"/>
      <c r="CG54" s="1547"/>
    </row>
    <row r="55" spans="2:156" ht="12.75" customHeight="1">
      <c r="B55" s="4259" t="s">
        <v>3699</v>
      </c>
      <c r="C55" s="4260"/>
      <c r="D55" s="4260"/>
      <c r="E55" s="4260"/>
      <c r="F55" s="4260"/>
      <c r="G55" s="4260"/>
      <c r="H55" s="4260"/>
      <c r="I55" s="4260"/>
      <c r="J55" s="4260"/>
      <c r="K55" s="4260"/>
      <c r="L55" s="4260"/>
      <c r="M55" s="4260"/>
      <c r="N55" s="4260"/>
      <c r="O55" s="4260"/>
      <c r="P55" s="4260"/>
      <c r="Q55" s="4260"/>
      <c r="R55" s="4260"/>
      <c r="S55" s="4260"/>
      <c r="T55" s="4260"/>
      <c r="U55" s="4260"/>
      <c r="V55" s="4260"/>
      <c r="W55" s="4260"/>
      <c r="X55" s="4260"/>
      <c r="Y55" s="4260"/>
      <c r="Z55" s="4260"/>
      <c r="AA55" s="4260"/>
      <c r="AB55" s="4260"/>
      <c r="AC55" s="4260"/>
      <c r="AD55" s="4260"/>
      <c r="AE55" s="4260"/>
      <c r="AF55" s="4260"/>
      <c r="AG55" s="4260"/>
      <c r="AH55" s="4260"/>
      <c r="AI55" s="4260"/>
      <c r="AJ55" s="4260"/>
      <c r="AK55" s="4260"/>
      <c r="AL55" s="4260"/>
      <c r="AM55" s="4260"/>
      <c r="AN55" s="4260"/>
      <c r="AO55" s="4260"/>
      <c r="AP55" s="4260"/>
      <c r="AQ55" s="4260"/>
      <c r="AR55" s="4260"/>
      <c r="AS55" s="4260"/>
      <c r="AT55" s="4260"/>
      <c r="AU55" s="4260"/>
      <c r="AV55" s="4260"/>
      <c r="AW55" s="4260"/>
      <c r="AX55" s="4260"/>
      <c r="AY55" s="4260"/>
      <c r="AZ55" s="4260"/>
      <c r="BA55" s="4260"/>
      <c r="BB55" s="4260"/>
      <c r="BC55" s="4260"/>
      <c r="BD55" s="4260"/>
      <c r="BE55" s="4260"/>
      <c r="BF55" s="4260"/>
      <c r="BG55" s="4260"/>
      <c r="BH55" s="4260"/>
      <c r="BI55" s="4260"/>
      <c r="BJ55" s="4260"/>
      <c r="BK55" s="4260"/>
      <c r="BL55" s="4260"/>
      <c r="BM55" s="4260"/>
      <c r="BN55" s="4260"/>
      <c r="BO55" s="4260"/>
      <c r="BP55" s="4260"/>
      <c r="BQ55" s="4260"/>
      <c r="BR55" s="4260"/>
      <c r="BS55" s="4260"/>
      <c r="BT55" s="4260"/>
      <c r="BU55" s="4260"/>
      <c r="BV55" s="4260"/>
      <c r="BW55" s="4260"/>
      <c r="BX55" s="4260"/>
      <c r="BY55" s="4260"/>
      <c r="BZ55" s="4260"/>
      <c r="CA55" s="4260"/>
      <c r="CB55" s="4260"/>
      <c r="CC55" s="4260"/>
      <c r="CD55" s="4260"/>
      <c r="CE55" s="4260"/>
      <c r="CF55" s="4260"/>
      <c r="CG55" s="4261"/>
    </row>
    <row r="56" spans="2:156" ht="11.45" customHeight="1">
      <c r="B56" s="1648"/>
      <c r="C56" s="4262" t="s">
        <v>4985</v>
      </c>
      <c r="D56" s="4232" t="s">
        <v>4420</v>
      </c>
      <c r="E56" s="4232"/>
      <c r="F56" s="4232"/>
      <c r="G56" s="4232"/>
      <c r="H56" s="4232"/>
      <c r="I56" s="4232"/>
      <c r="J56" s="4232"/>
      <c r="K56" s="4232"/>
      <c r="L56" s="4232"/>
      <c r="M56" s="4232"/>
      <c r="N56" s="4232"/>
      <c r="O56" s="4232"/>
      <c r="P56" s="4232"/>
      <c r="Q56" s="4232"/>
      <c r="R56" s="4232"/>
      <c r="S56" s="4232"/>
      <c r="T56" s="4232"/>
      <c r="U56" s="4232"/>
      <c r="V56" s="4232"/>
      <c r="W56" s="4232"/>
      <c r="X56" s="4232"/>
      <c r="Y56" s="4232"/>
      <c r="Z56" s="4232"/>
      <c r="AA56" s="4232"/>
      <c r="AB56" s="4232"/>
      <c r="AC56" s="4232"/>
      <c r="AD56" s="4232"/>
      <c r="AE56" s="4232"/>
      <c r="AF56" s="4232"/>
      <c r="AG56" s="4232"/>
      <c r="AH56" s="4232"/>
      <c r="AI56" s="4232"/>
      <c r="AJ56" s="4232"/>
      <c r="AK56" s="4232"/>
      <c r="AL56" s="4232"/>
      <c r="AM56" s="4232"/>
      <c r="AN56" s="4232"/>
      <c r="AO56" s="4232"/>
      <c r="AP56" s="4232"/>
      <c r="AQ56" s="4232"/>
      <c r="AR56" s="4232"/>
      <c r="AS56" s="4232"/>
      <c r="AT56" s="4232"/>
      <c r="AU56" s="4232"/>
      <c r="AV56" s="4232"/>
      <c r="AW56" s="4232"/>
      <c r="AX56" s="4232"/>
      <c r="AY56" s="4232"/>
      <c r="AZ56" s="4232"/>
      <c r="BA56" s="4232"/>
      <c r="BB56" s="4232"/>
      <c r="BC56" s="4232"/>
      <c r="BD56" s="4232"/>
      <c r="BE56" s="4232"/>
      <c r="BF56" s="4232"/>
      <c r="BG56" s="4232"/>
      <c r="BH56" s="4232"/>
      <c r="BI56" s="4232"/>
      <c r="BJ56" s="4232"/>
      <c r="BK56" s="4232"/>
      <c r="BL56" s="4232"/>
      <c r="BM56" s="4232"/>
      <c r="BN56" s="4232"/>
      <c r="BO56" s="4232"/>
      <c r="BP56" s="4232"/>
      <c r="BQ56" s="4232"/>
      <c r="BR56" s="4232"/>
      <c r="BS56" s="4232"/>
      <c r="BT56" s="4232"/>
      <c r="BU56" s="4232"/>
      <c r="BV56" s="4232"/>
      <c r="BW56" s="4232"/>
      <c r="BX56" s="4232"/>
      <c r="BY56" s="4232"/>
      <c r="BZ56" s="4232"/>
      <c r="CA56" s="4232"/>
      <c r="CB56" s="4232"/>
      <c r="CC56" s="4232"/>
      <c r="CD56" s="4232"/>
      <c r="CE56" s="4232"/>
      <c r="CF56" s="4232"/>
      <c r="CG56" s="4233"/>
    </row>
    <row r="57" spans="2:156" ht="24.95" customHeight="1">
      <c r="B57" s="1648"/>
      <c r="C57" s="4263"/>
      <c r="D57" s="4232"/>
      <c r="E57" s="4232"/>
      <c r="F57" s="4232"/>
      <c r="G57" s="4232"/>
      <c r="H57" s="4232"/>
      <c r="I57" s="4232"/>
      <c r="J57" s="4232"/>
      <c r="K57" s="4232"/>
      <c r="L57" s="4232"/>
      <c r="M57" s="4232"/>
      <c r="N57" s="4232"/>
      <c r="O57" s="4232"/>
      <c r="P57" s="4232"/>
      <c r="Q57" s="4232"/>
      <c r="R57" s="4232"/>
      <c r="S57" s="4232"/>
      <c r="T57" s="4232"/>
      <c r="U57" s="4232"/>
      <c r="V57" s="4232"/>
      <c r="W57" s="4232"/>
      <c r="X57" s="4232"/>
      <c r="Y57" s="4232"/>
      <c r="Z57" s="4232"/>
      <c r="AA57" s="4232"/>
      <c r="AB57" s="4232"/>
      <c r="AC57" s="4232"/>
      <c r="AD57" s="4232"/>
      <c r="AE57" s="4232"/>
      <c r="AF57" s="4232"/>
      <c r="AG57" s="4232"/>
      <c r="AH57" s="4232"/>
      <c r="AI57" s="4232"/>
      <c r="AJ57" s="4232"/>
      <c r="AK57" s="4232"/>
      <c r="AL57" s="4232"/>
      <c r="AM57" s="4232"/>
      <c r="AN57" s="4232"/>
      <c r="AO57" s="4232"/>
      <c r="AP57" s="4232"/>
      <c r="AQ57" s="4232"/>
      <c r="AR57" s="4232"/>
      <c r="AS57" s="4232"/>
      <c r="AT57" s="4232"/>
      <c r="AU57" s="4232"/>
      <c r="AV57" s="4232"/>
      <c r="AW57" s="4232"/>
      <c r="AX57" s="4232"/>
      <c r="AY57" s="4232"/>
      <c r="AZ57" s="4232"/>
      <c r="BA57" s="4232"/>
      <c r="BB57" s="4232"/>
      <c r="BC57" s="4232"/>
      <c r="BD57" s="4232"/>
      <c r="BE57" s="4232"/>
      <c r="BF57" s="4232"/>
      <c r="BG57" s="4232"/>
      <c r="BH57" s="4232"/>
      <c r="BI57" s="4232"/>
      <c r="BJ57" s="4232"/>
      <c r="BK57" s="4232"/>
      <c r="BL57" s="4232"/>
      <c r="BM57" s="4232"/>
      <c r="BN57" s="4232"/>
      <c r="BO57" s="4232"/>
      <c r="BP57" s="4232"/>
      <c r="BQ57" s="4232"/>
      <c r="BR57" s="4232"/>
      <c r="BS57" s="4232"/>
      <c r="BT57" s="4232"/>
      <c r="BU57" s="4232"/>
      <c r="BV57" s="4232"/>
      <c r="BW57" s="4232"/>
      <c r="BX57" s="4232"/>
      <c r="BY57" s="4232"/>
      <c r="BZ57" s="4232"/>
      <c r="CA57" s="4232"/>
      <c r="CB57" s="4232"/>
      <c r="CC57" s="4232"/>
      <c r="CD57" s="4232"/>
      <c r="CE57" s="4232"/>
      <c r="CF57" s="4232"/>
      <c r="CG57" s="4233"/>
    </row>
    <row r="58" spans="2:156" ht="11.45" customHeight="1">
      <c r="B58" s="1648"/>
      <c r="C58" s="1650"/>
      <c r="D58" s="4264" t="s">
        <v>3700</v>
      </c>
      <c r="E58" s="4264"/>
      <c r="F58" s="4264"/>
      <c r="G58" s="4264"/>
      <c r="H58" s="4264"/>
      <c r="I58" s="4264"/>
      <c r="J58" s="4264"/>
      <c r="K58" s="4264"/>
      <c r="L58" s="4264"/>
      <c r="M58" s="4264"/>
      <c r="N58" s="4264"/>
      <c r="O58" s="4264"/>
      <c r="P58" s="4264"/>
      <c r="Q58" s="4264"/>
      <c r="R58" s="4264"/>
      <c r="S58" s="4264"/>
      <c r="T58" s="4264"/>
      <c r="U58" s="4264"/>
      <c r="V58" s="4264"/>
      <c r="W58" s="4264"/>
      <c r="X58" s="4264"/>
      <c r="Y58" s="4264"/>
      <c r="Z58" s="4264"/>
      <c r="AA58" s="4264"/>
      <c r="AB58" s="4264"/>
      <c r="AC58" s="4264"/>
      <c r="AD58" s="4264"/>
      <c r="AE58" s="4264"/>
      <c r="AF58" s="4264"/>
      <c r="AG58" s="4264"/>
      <c r="AH58" s="4264"/>
      <c r="AI58" s="4264"/>
      <c r="AJ58" s="4264"/>
      <c r="AK58" s="4264"/>
      <c r="AL58" s="4264"/>
      <c r="AM58" s="4264"/>
      <c r="AN58" s="4264"/>
      <c r="AO58" s="4264"/>
      <c r="AP58" s="4264"/>
      <c r="AQ58" s="4264"/>
      <c r="AR58" s="4264"/>
      <c r="AS58" s="4264"/>
      <c r="AT58" s="4264"/>
      <c r="AU58" s="4264"/>
      <c r="AV58" s="4264"/>
      <c r="AW58" s="4264"/>
      <c r="AX58" s="4264"/>
      <c r="AY58" s="4264"/>
      <c r="AZ58" s="4264"/>
      <c r="BA58" s="4264"/>
      <c r="BB58" s="4264"/>
      <c r="BC58" s="4264"/>
      <c r="BD58" s="4264"/>
      <c r="BE58" s="4264"/>
      <c r="BF58" s="4264"/>
      <c r="BG58" s="4264"/>
      <c r="BH58" s="4264"/>
      <c r="BI58" s="4264"/>
      <c r="BJ58" s="4264"/>
      <c r="BK58" s="4264"/>
      <c r="BL58" s="4264"/>
      <c r="BM58" s="4264"/>
      <c r="BN58" s="4264"/>
      <c r="BO58" s="4264"/>
      <c r="BP58" s="4264"/>
      <c r="BQ58" s="4264"/>
      <c r="BR58" s="4264"/>
      <c r="BS58" s="4264"/>
      <c r="BT58" s="4264"/>
      <c r="BU58" s="4264"/>
      <c r="BV58" s="4264"/>
      <c r="BW58" s="4264"/>
      <c r="BX58" s="4264"/>
      <c r="BY58" s="4264"/>
      <c r="BZ58" s="4264"/>
      <c r="CA58" s="1651"/>
      <c r="CB58" s="1649"/>
      <c r="CC58" s="1649"/>
      <c r="CD58" s="1649"/>
      <c r="CE58" s="1649"/>
      <c r="CF58" s="1649"/>
      <c r="CG58" s="1652"/>
    </row>
    <row r="59" spans="2:156" ht="11.45" customHeight="1">
      <c r="B59" s="1648"/>
      <c r="C59" s="1649"/>
      <c r="D59" s="4206" t="s">
        <v>3701</v>
      </c>
      <c r="E59" s="4206"/>
      <c r="F59" s="4206"/>
      <c r="G59" s="4206"/>
      <c r="H59" s="4206"/>
      <c r="I59" s="4206"/>
      <c r="J59" s="4206"/>
      <c r="K59" s="4206"/>
      <c r="L59" s="4206"/>
      <c r="M59" s="4206"/>
      <c r="N59" s="4206"/>
      <c r="O59" s="4206"/>
      <c r="P59" s="4206"/>
      <c r="Q59" s="4206"/>
      <c r="R59" s="4206"/>
      <c r="S59" s="4206"/>
      <c r="T59" s="4206"/>
      <c r="U59" s="4206"/>
      <c r="V59" s="4206"/>
      <c r="W59" s="4206"/>
      <c r="X59" s="4206"/>
      <c r="Y59" s="4206"/>
      <c r="Z59" s="4206"/>
      <c r="AA59" s="4206"/>
      <c r="AB59" s="4206"/>
      <c r="AC59" s="4206"/>
      <c r="AD59" s="4206"/>
      <c r="AE59" s="4206"/>
      <c r="AF59" s="4206"/>
      <c r="AG59" s="4206"/>
      <c r="AH59" s="4206"/>
      <c r="AI59" s="4206"/>
      <c r="AJ59" s="4206"/>
      <c r="AK59" s="4206"/>
      <c r="AL59" s="4206"/>
      <c r="AM59" s="4206"/>
      <c r="AN59" s="4206"/>
      <c r="AO59" s="4206"/>
      <c r="AP59" s="4206"/>
      <c r="AQ59" s="4206"/>
      <c r="AR59" s="4206"/>
      <c r="AS59" s="4206"/>
      <c r="AT59" s="4206"/>
      <c r="AU59" s="4206"/>
      <c r="AV59" s="4206"/>
      <c r="AW59" s="4206"/>
      <c r="AX59" s="4206"/>
      <c r="AY59" s="4206"/>
      <c r="AZ59" s="4206"/>
      <c r="BA59" s="4206"/>
      <c r="BB59" s="4206"/>
      <c r="BC59" s="4206"/>
      <c r="BD59" s="4206"/>
      <c r="BE59" s="4206"/>
      <c r="BF59" s="4206"/>
      <c r="BG59" s="4206"/>
      <c r="BH59" s="4206"/>
      <c r="BI59" s="4206"/>
      <c r="BJ59" s="4206"/>
      <c r="BK59" s="4206"/>
      <c r="BL59" s="4206"/>
      <c r="BM59" s="4206"/>
      <c r="BN59" s="4206"/>
      <c r="BO59" s="4206"/>
      <c r="BP59" s="4206"/>
      <c r="BQ59" s="4206"/>
      <c r="BR59" s="4206"/>
      <c r="BS59" s="4206"/>
      <c r="BT59" s="4206"/>
      <c r="BU59" s="4206"/>
      <c r="BV59" s="4206"/>
      <c r="BW59" s="4206"/>
      <c r="BX59" s="4206"/>
      <c r="BY59" s="4206"/>
      <c r="BZ59" s="4206"/>
      <c r="CA59" s="1653"/>
      <c r="CB59" s="1649"/>
      <c r="CC59" s="1649"/>
      <c r="CD59" s="1649"/>
      <c r="CE59" s="1649"/>
      <c r="CF59" s="1649"/>
      <c r="CG59" s="1652"/>
    </row>
    <row r="60" spans="2:156" ht="12.95" customHeight="1">
      <c r="B60" s="1648"/>
      <c r="C60" s="1649"/>
      <c r="D60" s="1649"/>
      <c r="E60" s="1649"/>
      <c r="F60" s="4206" t="s">
        <v>3702</v>
      </c>
      <c r="G60" s="4206"/>
      <c r="H60" s="4206"/>
      <c r="I60" s="4206"/>
      <c r="J60" s="4206"/>
      <c r="K60" s="4206"/>
      <c r="L60" s="4206"/>
      <c r="M60" s="4206"/>
      <c r="N60" s="4206"/>
      <c r="O60" s="4206"/>
      <c r="P60" s="4206"/>
      <c r="Q60" s="4206"/>
      <c r="R60" s="4206"/>
      <c r="S60" s="4206"/>
      <c r="T60" s="4206"/>
      <c r="U60" s="4206"/>
      <c r="V60" s="4206"/>
      <c r="W60" s="4206"/>
      <c r="X60" s="4206"/>
      <c r="Y60" s="4206"/>
      <c r="Z60" s="4206"/>
      <c r="AA60" s="4206"/>
      <c r="AB60" s="4206"/>
      <c r="AC60" s="4206"/>
      <c r="AD60" s="4206"/>
      <c r="AE60" s="4206"/>
      <c r="AF60" s="4206"/>
      <c r="AG60" s="4206"/>
      <c r="AH60" s="4206"/>
      <c r="AI60" s="4206"/>
      <c r="AJ60" s="4206"/>
      <c r="AK60" s="4206"/>
      <c r="AL60" s="4206"/>
      <c r="AM60" s="4206"/>
      <c r="AN60" s="4206"/>
      <c r="AO60" s="4206"/>
      <c r="AP60" s="4206"/>
      <c r="AQ60" s="4206"/>
      <c r="AR60" s="4206"/>
      <c r="AS60" s="4206"/>
      <c r="AT60" s="4206"/>
      <c r="AU60" s="4206"/>
      <c r="AV60" s="4206"/>
      <c r="AW60" s="4206"/>
      <c r="AX60" s="4206"/>
      <c r="AY60" s="4206"/>
      <c r="AZ60" s="4206"/>
      <c r="BA60" s="4206"/>
      <c r="BB60" s="4206"/>
      <c r="BC60" s="4206"/>
      <c r="BD60" s="4206"/>
      <c r="BE60" s="4206"/>
      <c r="BF60" s="4206"/>
      <c r="BG60" s="4206"/>
      <c r="BH60" s="4206"/>
      <c r="BI60" s="4206"/>
      <c r="BJ60" s="4206"/>
      <c r="BK60" s="4206"/>
      <c r="BL60" s="4206"/>
      <c r="BM60" s="4206"/>
      <c r="BN60" s="4206"/>
      <c r="BO60" s="4206"/>
      <c r="BP60" s="4206"/>
      <c r="BQ60" s="4206"/>
      <c r="BR60" s="4206"/>
      <c r="BS60" s="4206"/>
      <c r="BT60" s="4206"/>
      <c r="BU60" s="4206"/>
      <c r="BV60" s="4206"/>
      <c r="BW60" s="4206"/>
      <c r="BX60" s="4206"/>
      <c r="BY60" s="4206"/>
      <c r="BZ60" s="4206"/>
      <c r="CA60" s="1653"/>
      <c r="CB60" s="1649"/>
      <c r="CC60" s="1649"/>
      <c r="CD60" s="1649"/>
      <c r="CE60" s="1649"/>
      <c r="CF60" s="1649"/>
      <c r="CG60" s="1652"/>
    </row>
    <row r="61" spans="2:156" ht="11.1" customHeight="1">
      <c r="B61" s="1654"/>
      <c r="C61" s="1547"/>
      <c r="D61" s="1547"/>
      <c r="E61" s="1547"/>
      <c r="F61" s="1547"/>
      <c r="G61" s="4250"/>
      <c r="H61" s="4250"/>
      <c r="I61" s="4250"/>
      <c r="J61" s="4250"/>
      <c r="K61" s="4250"/>
      <c r="L61" s="4250"/>
      <c r="M61" s="4250"/>
      <c r="N61" s="4250"/>
      <c r="O61" s="4252" t="s">
        <v>3703</v>
      </c>
      <c r="P61" s="4253"/>
      <c r="Q61" s="4253"/>
      <c r="R61" s="4253"/>
      <c r="S61" s="4253"/>
      <c r="T61" s="4253"/>
      <c r="U61" s="4253"/>
      <c r="V61" s="4253"/>
      <c r="W61" s="4253"/>
      <c r="X61" s="4253"/>
      <c r="Y61" s="4253"/>
      <c r="Z61" s="4254"/>
      <c r="AA61" s="4246" t="s">
        <v>3704</v>
      </c>
      <c r="AB61" s="4246"/>
      <c r="AC61" s="4246"/>
      <c r="AD61" s="4246"/>
      <c r="AE61" s="4246"/>
      <c r="AF61" s="4246"/>
      <c r="AG61" s="4246"/>
      <c r="AH61" s="4246"/>
      <c r="AI61" s="4246"/>
      <c r="AJ61" s="4246"/>
      <c r="AK61" s="4246"/>
      <c r="AL61" s="4246"/>
      <c r="AM61" s="4246"/>
      <c r="AN61" s="1655"/>
      <c r="AO61" s="1655"/>
      <c r="AP61" s="1655"/>
      <c r="AQ61" s="1547"/>
      <c r="AR61" s="1547"/>
      <c r="AS61" s="1547"/>
      <c r="AT61" s="1547"/>
      <c r="AU61" s="1547"/>
      <c r="AV61" s="1547"/>
      <c r="AW61" s="1547"/>
      <c r="AX61" s="1547"/>
      <c r="AY61" s="1547"/>
      <c r="AZ61" s="1547"/>
      <c r="BA61" s="1547"/>
      <c r="BB61" s="1547"/>
      <c r="BC61" s="1547"/>
      <c r="BD61" s="1547"/>
      <c r="BE61" s="1547"/>
      <c r="BF61" s="1547"/>
      <c r="BG61" s="1547"/>
      <c r="BH61" s="1547"/>
      <c r="BI61" s="1547"/>
      <c r="BJ61" s="1547"/>
      <c r="BK61" s="1547"/>
      <c r="BL61" s="1547"/>
      <c r="BM61" s="1547"/>
      <c r="BN61" s="1547"/>
      <c r="BO61" s="1547"/>
      <c r="BP61" s="1547"/>
      <c r="BQ61" s="1547"/>
      <c r="BR61" s="1547"/>
      <c r="BS61" s="1547"/>
      <c r="BT61" s="1547"/>
      <c r="BU61" s="1547"/>
      <c r="BV61" s="1547"/>
      <c r="BW61" s="1547"/>
      <c r="BX61" s="1547"/>
      <c r="BY61" s="1547"/>
      <c r="BZ61" s="1547"/>
      <c r="CA61" s="1547"/>
      <c r="CB61" s="1547"/>
      <c r="CC61" s="1547"/>
      <c r="CD61" s="1547"/>
      <c r="CE61" s="1547"/>
      <c r="CF61" s="1547"/>
      <c r="CG61" s="1656"/>
    </row>
    <row r="62" spans="2:156" ht="11.1" customHeight="1" thickBot="1">
      <c r="B62" s="1654"/>
      <c r="C62" s="1547"/>
      <c r="D62" s="1547"/>
      <c r="E62" s="1547"/>
      <c r="F62" s="1547"/>
      <c r="G62" s="4251"/>
      <c r="H62" s="4251"/>
      <c r="I62" s="4251"/>
      <c r="J62" s="4251"/>
      <c r="K62" s="4251"/>
      <c r="L62" s="4251"/>
      <c r="M62" s="4251"/>
      <c r="N62" s="4251"/>
      <c r="O62" s="4255" t="s">
        <v>3705</v>
      </c>
      <c r="P62" s="4256"/>
      <c r="Q62" s="4256"/>
      <c r="R62" s="4256"/>
      <c r="S62" s="4256"/>
      <c r="T62" s="4257"/>
      <c r="U62" s="4258" t="s">
        <v>3706</v>
      </c>
      <c r="V62" s="4258"/>
      <c r="W62" s="4258"/>
      <c r="X62" s="4258"/>
      <c r="Y62" s="4258"/>
      <c r="Z62" s="4258"/>
      <c r="AA62" s="4258" t="s">
        <v>3705</v>
      </c>
      <c r="AB62" s="4258"/>
      <c r="AC62" s="4258"/>
      <c r="AD62" s="4258"/>
      <c r="AE62" s="4258"/>
      <c r="AF62" s="4258"/>
      <c r="AG62" s="4258"/>
      <c r="AH62" s="4258" t="s">
        <v>3706</v>
      </c>
      <c r="AI62" s="4258"/>
      <c r="AJ62" s="4258"/>
      <c r="AK62" s="4258"/>
      <c r="AL62" s="4258"/>
      <c r="AM62" s="4258"/>
      <c r="AN62" s="1655"/>
      <c r="AO62" s="1655"/>
      <c r="AP62" s="1655"/>
      <c r="AQ62" s="1547"/>
      <c r="AR62" s="1547"/>
      <c r="AS62" s="1547"/>
      <c r="AT62" s="1547"/>
      <c r="AU62" s="1547"/>
      <c r="AV62" s="1547"/>
      <c r="AW62" s="1547"/>
      <c r="AX62" s="1547"/>
      <c r="AY62" s="1547"/>
      <c r="AZ62" s="1547"/>
      <c r="BA62" s="1547"/>
      <c r="BB62" s="1547"/>
      <c r="BC62" s="1547"/>
      <c r="BD62" s="1547"/>
      <c r="BE62" s="1547"/>
      <c r="BF62" s="1547"/>
      <c r="BG62" s="1547"/>
      <c r="BH62" s="1547"/>
      <c r="BI62" s="1547"/>
      <c r="BJ62" s="1547"/>
      <c r="BK62" s="1547"/>
      <c r="BL62" s="1547"/>
      <c r="BM62" s="1547"/>
      <c r="BN62" s="1547"/>
      <c r="BO62" s="1547"/>
      <c r="BP62" s="1547"/>
      <c r="BQ62" s="1547"/>
      <c r="BR62" s="1547"/>
      <c r="BS62" s="1547"/>
      <c r="BT62" s="1547"/>
      <c r="BU62" s="1547"/>
      <c r="BV62" s="1547"/>
      <c r="BW62" s="1547"/>
      <c r="BX62" s="1547"/>
      <c r="BY62" s="1547"/>
      <c r="BZ62" s="1547"/>
      <c r="CA62" s="1547"/>
      <c r="CB62" s="1547"/>
      <c r="CC62" s="1547"/>
      <c r="CD62" s="1547"/>
      <c r="CE62" s="1547"/>
      <c r="CF62" s="1547"/>
      <c r="CG62" s="1656"/>
    </row>
    <row r="63" spans="2:156" ht="7.5" customHeight="1" thickTop="1">
      <c r="B63" s="1654"/>
      <c r="C63" s="1547"/>
      <c r="D63" s="1547"/>
      <c r="E63" s="1547"/>
      <c r="F63" s="1547"/>
      <c r="G63" s="4239" t="s">
        <v>2583</v>
      </c>
      <c r="H63" s="4240"/>
      <c r="I63" s="4240"/>
      <c r="J63" s="4240"/>
      <c r="K63" s="4240"/>
      <c r="L63" s="4240"/>
      <c r="M63" s="4240"/>
      <c r="N63" s="4241"/>
      <c r="O63" s="4239" t="s">
        <v>3707</v>
      </c>
      <c r="P63" s="4240"/>
      <c r="Q63" s="4240"/>
      <c r="R63" s="4240"/>
      <c r="S63" s="4240"/>
      <c r="T63" s="4241"/>
      <c r="U63" s="4245" t="s">
        <v>243</v>
      </c>
      <c r="V63" s="4245"/>
      <c r="W63" s="4245"/>
      <c r="X63" s="4245"/>
      <c r="Y63" s="4245"/>
      <c r="Z63" s="4245"/>
      <c r="AA63" s="4245" t="s">
        <v>3708</v>
      </c>
      <c r="AB63" s="4245"/>
      <c r="AC63" s="4245"/>
      <c r="AD63" s="4245"/>
      <c r="AE63" s="4245"/>
      <c r="AF63" s="4245"/>
      <c r="AG63" s="4245"/>
      <c r="AH63" s="4245" t="s">
        <v>243</v>
      </c>
      <c r="AI63" s="4245"/>
      <c r="AJ63" s="4245"/>
      <c r="AK63" s="4245"/>
      <c r="AL63" s="4245"/>
      <c r="AM63" s="4245"/>
      <c r="AN63" s="1655"/>
      <c r="AO63" s="1655"/>
      <c r="AP63" s="1655"/>
      <c r="AQ63" s="1547"/>
      <c r="AR63" s="1547"/>
      <c r="AS63" s="1547"/>
      <c r="AT63" s="1547"/>
      <c r="AU63" s="1547"/>
      <c r="AV63" s="1547"/>
      <c r="AW63" s="1547"/>
      <c r="AX63" s="1547"/>
      <c r="AY63" s="1547"/>
      <c r="AZ63" s="1547"/>
      <c r="BA63" s="1547"/>
      <c r="BB63" s="1547"/>
      <c r="BC63" s="1547"/>
      <c r="BD63" s="1547"/>
      <c r="BE63" s="1547"/>
      <c r="BF63" s="1547"/>
      <c r="BG63" s="1547"/>
      <c r="BH63" s="1547"/>
      <c r="BI63" s="1547"/>
      <c r="BJ63" s="1547"/>
      <c r="BK63" s="1547"/>
      <c r="BL63" s="1547"/>
      <c r="BM63" s="1547"/>
      <c r="BN63" s="1547"/>
      <c r="BO63" s="1547"/>
      <c r="BP63" s="1547"/>
      <c r="BQ63" s="1547"/>
      <c r="BR63" s="1547"/>
      <c r="BS63" s="1547"/>
      <c r="BT63" s="1547"/>
      <c r="BU63" s="1547"/>
      <c r="BV63" s="1547"/>
      <c r="BW63" s="1547"/>
      <c r="BX63" s="1547"/>
      <c r="BY63" s="1547"/>
      <c r="BZ63" s="1547"/>
      <c r="CA63" s="1547"/>
      <c r="CB63" s="1547"/>
      <c r="CC63" s="1547"/>
      <c r="CD63" s="1547"/>
      <c r="CE63" s="1547"/>
      <c r="CF63" s="1547"/>
      <c r="CG63" s="1656"/>
    </row>
    <row r="64" spans="2:156" ht="7.5" customHeight="1">
      <c r="B64" s="1654"/>
      <c r="C64" s="1547"/>
      <c r="D64" s="1547"/>
      <c r="E64" s="1547"/>
      <c r="F64" s="1547"/>
      <c r="G64" s="4242"/>
      <c r="H64" s="4243"/>
      <c r="I64" s="4243"/>
      <c r="J64" s="4243"/>
      <c r="K64" s="4243"/>
      <c r="L64" s="4243"/>
      <c r="M64" s="4243"/>
      <c r="N64" s="4244"/>
      <c r="O64" s="4242"/>
      <c r="P64" s="4243"/>
      <c r="Q64" s="4243"/>
      <c r="R64" s="4243"/>
      <c r="S64" s="4243"/>
      <c r="T64" s="4244"/>
      <c r="U64" s="4246"/>
      <c r="V64" s="4246"/>
      <c r="W64" s="4246"/>
      <c r="X64" s="4246"/>
      <c r="Y64" s="4246"/>
      <c r="Z64" s="4246"/>
      <c r="AA64" s="4246"/>
      <c r="AB64" s="4246"/>
      <c r="AC64" s="4246"/>
      <c r="AD64" s="4246"/>
      <c r="AE64" s="4246"/>
      <c r="AF64" s="4246"/>
      <c r="AG64" s="4246"/>
      <c r="AH64" s="4246"/>
      <c r="AI64" s="4246"/>
      <c r="AJ64" s="4246"/>
      <c r="AK64" s="4246"/>
      <c r="AL64" s="4246"/>
      <c r="AM64" s="4246"/>
      <c r="AN64" s="1655"/>
      <c r="AO64" s="1655"/>
      <c r="AP64" s="1655"/>
      <c r="AQ64" s="1547"/>
      <c r="AR64" s="1547"/>
      <c r="AS64" s="1547"/>
      <c r="AT64" s="1547"/>
      <c r="AU64" s="1547"/>
      <c r="AV64" s="1547"/>
      <c r="AW64" s="1547"/>
      <c r="AX64" s="1547"/>
      <c r="AY64" s="1547"/>
      <c r="AZ64" s="1547"/>
      <c r="BA64" s="1547"/>
      <c r="BB64" s="1547"/>
      <c r="BC64" s="1547"/>
      <c r="BD64" s="1547"/>
      <c r="BE64" s="1547"/>
      <c r="BF64" s="1547"/>
      <c r="BG64" s="1547"/>
      <c r="BH64" s="1547"/>
      <c r="BI64" s="1547"/>
      <c r="BJ64" s="1547"/>
      <c r="BK64" s="1547"/>
      <c r="BL64" s="1547"/>
      <c r="BM64" s="1547"/>
      <c r="BN64" s="1547"/>
      <c r="BO64" s="1547"/>
      <c r="BP64" s="1547"/>
      <c r="BQ64" s="1547"/>
      <c r="BR64" s="1547"/>
      <c r="BS64" s="1547"/>
      <c r="BT64" s="1547"/>
      <c r="BU64" s="1547"/>
      <c r="BV64" s="1547"/>
      <c r="BW64" s="1547"/>
      <c r="BX64" s="1547"/>
      <c r="BY64" s="1547"/>
      <c r="BZ64" s="1547"/>
      <c r="CA64" s="1547"/>
      <c r="CB64" s="1547"/>
      <c r="CC64" s="1547"/>
      <c r="CD64" s="1547"/>
      <c r="CE64" s="1547"/>
      <c r="CF64" s="1547"/>
      <c r="CG64" s="1656"/>
    </row>
    <row r="65" spans="2:85" ht="8.25" customHeight="1">
      <c r="B65" s="1654"/>
      <c r="C65" s="1547"/>
      <c r="D65" s="1547"/>
      <c r="E65" s="1547"/>
      <c r="F65" s="1547"/>
      <c r="G65" s="4246" t="s">
        <v>3709</v>
      </c>
      <c r="H65" s="4246"/>
      <c r="I65" s="4246"/>
      <c r="J65" s="4246"/>
      <c r="K65" s="4246"/>
      <c r="L65" s="4246"/>
      <c r="M65" s="4246"/>
      <c r="N65" s="4246"/>
      <c r="O65" s="4247" t="s">
        <v>3707</v>
      </c>
      <c r="P65" s="4248"/>
      <c r="Q65" s="4248"/>
      <c r="R65" s="4248"/>
      <c r="S65" s="4248"/>
      <c r="T65" s="4249"/>
      <c r="U65" s="4246" t="s">
        <v>3710</v>
      </c>
      <c r="V65" s="4246"/>
      <c r="W65" s="4246"/>
      <c r="X65" s="4246"/>
      <c r="Y65" s="4246"/>
      <c r="Z65" s="4246"/>
      <c r="AA65" s="4246" t="s">
        <v>3711</v>
      </c>
      <c r="AB65" s="4246"/>
      <c r="AC65" s="4246"/>
      <c r="AD65" s="4246"/>
      <c r="AE65" s="4246"/>
      <c r="AF65" s="4246"/>
      <c r="AG65" s="4246"/>
      <c r="AH65" s="4246" t="s">
        <v>3710</v>
      </c>
      <c r="AI65" s="4246"/>
      <c r="AJ65" s="4246"/>
      <c r="AK65" s="4246"/>
      <c r="AL65" s="4246"/>
      <c r="AM65" s="4246"/>
      <c r="AN65" s="1655"/>
      <c r="AO65" s="1655"/>
      <c r="AP65" s="1655"/>
      <c r="AQ65" s="1547"/>
      <c r="AR65" s="1547"/>
      <c r="AS65" s="1547"/>
      <c r="AT65" s="1547"/>
      <c r="AU65" s="1547"/>
      <c r="AV65" s="1547"/>
      <c r="AW65" s="1547"/>
      <c r="AX65" s="1547"/>
      <c r="AY65" s="1547"/>
      <c r="AZ65" s="1547"/>
      <c r="BA65" s="1547"/>
      <c r="BB65" s="1547"/>
      <c r="BC65" s="1547"/>
      <c r="BD65" s="1547"/>
      <c r="BE65" s="1547"/>
      <c r="BF65" s="1547"/>
      <c r="BG65" s="1547"/>
      <c r="BH65" s="1547"/>
      <c r="BI65" s="1547"/>
      <c r="BJ65" s="1547"/>
      <c r="BK65" s="1547"/>
      <c r="BL65" s="1547"/>
      <c r="BM65" s="1547"/>
      <c r="BN65" s="1547"/>
      <c r="BO65" s="1547"/>
      <c r="BP65" s="1547"/>
      <c r="BQ65" s="1547"/>
      <c r="BR65" s="1547"/>
      <c r="BS65" s="1547"/>
      <c r="BT65" s="1547"/>
      <c r="BU65" s="1547"/>
      <c r="BV65" s="1547"/>
      <c r="BW65" s="1547"/>
      <c r="BX65" s="1547"/>
      <c r="BY65" s="1547"/>
      <c r="BZ65" s="1547"/>
      <c r="CA65" s="1547"/>
      <c r="CB65" s="1547"/>
      <c r="CC65" s="1547"/>
      <c r="CD65" s="1547"/>
      <c r="CE65" s="1547"/>
      <c r="CF65" s="1547"/>
      <c r="CG65" s="1656"/>
    </row>
    <row r="66" spans="2:85" ht="8.25" customHeight="1">
      <c r="B66" s="1654"/>
      <c r="C66" s="1547"/>
      <c r="D66" s="1547"/>
      <c r="E66" s="1547"/>
      <c r="F66" s="1547"/>
      <c r="G66" s="4246"/>
      <c r="H66" s="4246"/>
      <c r="I66" s="4246"/>
      <c r="J66" s="4246"/>
      <c r="K66" s="4246"/>
      <c r="L66" s="4246"/>
      <c r="M66" s="4246"/>
      <c r="N66" s="4246"/>
      <c r="O66" s="4242"/>
      <c r="P66" s="4243"/>
      <c r="Q66" s="4243"/>
      <c r="R66" s="4243"/>
      <c r="S66" s="4243"/>
      <c r="T66" s="4244"/>
      <c r="U66" s="4246"/>
      <c r="V66" s="4246"/>
      <c r="W66" s="4246"/>
      <c r="X66" s="4246"/>
      <c r="Y66" s="4246"/>
      <c r="Z66" s="4246"/>
      <c r="AA66" s="4246"/>
      <c r="AB66" s="4246"/>
      <c r="AC66" s="4246"/>
      <c r="AD66" s="4246"/>
      <c r="AE66" s="4246"/>
      <c r="AF66" s="4246"/>
      <c r="AG66" s="4246"/>
      <c r="AH66" s="4246"/>
      <c r="AI66" s="4246"/>
      <c r="AJ66" s="4246"/>
      <c r="AK66" s="4246"/>
      <c r="AL66" s="4246"/>
      <c r="AM66" s="4246"/>
      <c r="AN66" s="1655"/>
      <c r="AO66" s="1655"/>
      <c r="AP66" s="1655"/>
      <c r="AQ66" s="1547"/>
      <c r="AR66" s="1547"/>
      <c r="AS66" s="1547"/>
      <c r="AT66" s="1547"/>
      <c r="AU66" s="1547"/>
      <c r="AV66" s="1547"/>
      <c r="AW66" s="1547"/>
      <c r="AX66" s="1547"/>
      <c r="AY66" s="1547"/>
      <c r="AZ66" s="1547"/>
      <c r="BA66" s="1547"/>
      <c r="BB66" s="1547"/>
      <c r="BC66" s="1547"/>
      <c r="BD66" s="1547"/>
      <c r="BE66" s="1547"/>
      <c r="BF66" s="1547"/>
      <c r="BG66" s="1547"/>
      <c r="BH66" s="1547"/>
      <c r="BI66" s="1547"/>
      <c r="BJ66" s="1547"/>
      <c r="BK66" s="1547"/>
      <c r="BL66" s="1547"/>
      <c r="BM66" s="1547"/>
      <c r="BN66" s="1547"/>
      <c r="BO66" s="1547"/>
      <c r="BP66" s="1547"/>
      <c r="BQ66" s="1547"/>
      <c r="BR66" s="1547"/>
      <c r="BS66" s="1547"/>
      <c r="BT66" s="1547"/>
      <c r="BU66" s="1547"/>
      <c r="BV66" s="1547"/>
      <c r="BW66" s="1547"/>
      <c r="BX66" s="1547"/>
      <c r="BY66" s="1547"/>
      <c r="BZ66" s="1547"/>
      <c r="CA66" s="1547"/>
      <c r="CB66" s="1547"/>
      <c r="CC66" s="1547"/>
      <c r="CD66" s="1547"/>
      <c r="CE66" s="1547"/>
      <c r="CF66" s="1547"/>
      <c r="CG66" s="1656"/>
    </row>
    <row r="67" spans="2:85" ht="2.25" customHeight="1">
      <c r="B67" s="1654"/>
      <c r="C67" s="1547"/>
      <c r="D67" s="1547"/>
      <c r="E67" s="1547"/>
      <c r="F67" s="1547"/>
      <c r="G67" s="1655"/>
      <c r="H67" s="1655"/>
      <c r="I67" s="1655"/>
      <c r="J67" s="1655"/>
      <c r="K67" s="1655"/>
      <c r="L67" s="1655"/>
      <c r="M67" s="1655"/>
      <c r="N67" s="1655"/>
      <c r="O67" s="1655"/>
      <c r="P67" s="1655"/>
      <c r="Q67" s="1655"/>
      <c r="R67" s="1655"/>
      <c r="S67" s="1655"/>
      <c r="T67" s="1655"/>
      <c r="U67" s="1655"/>
      <c r="V67" s="1655"/>
      <c r="W67" s="1655"/>
      <c r="X67" s="1655"/>
      <c r="Y67" s="1655"/>
      <c r="Z67" s="1655"/>
      <c r="AA67" s="1655"/>
      <c r="AB67" s="1655"/>
      <c r="AC67" s="1655"/>
      <c r="AD67" s="1655"/>
      <c r="AE67" s="1655"/>
      <c r="AF67" s="1655"/>
      <c r="AG67" s="1655"/>
      <c r="AH67" s="1655"/>
      <c r="AI67" s="1655"/>
      <c r="AJ67" s="1655"/>
      <c r="AK67" s="1655"/>
      <c r="AL67" s="1655"/>
      <c r="AM67" s="1655"/>
      <c r="AN67" s="1655"/>
      <c r="AO67" s="1655"/>
      <c r="AP67" s="1655"/>
      <c r="AQ67" s="1547"/>
      <c r="AR67" s="1547"/>
      <c r="AS67" s="1547"/>
      <c r="AT67" s="1547"/>
      <c r="AU67" s="1547"/>
      <c r="AV67" s="1547"/>
      <c r="AW67" s="1547"/>
      <c r="AX67" s="1547"/>
      <c r="AY67" s="1547"/>
      <c r="AZ67" s="1547"/>
      <c r="BA67" s="1547"/>
      <c r="BB67" s="1547"/>
      <c r="BC67" s="1547"/>
      <c r="BD67" s="1547"/>
      <c r="BE67" s="1547"/>
      <c r="BF67" s="1547"/>
      <c r="BG67" s="1547"/>
      <c r="BH67" s="1547"/>
      <c r="BI67" s="1547"/>
      <c r="BJ67" s="1547"/>
      <c r="BK67" s="1547"/>
      <c r="BL67" s="1547"/>
      <c r="BM67" s="1547"/>
      <c r="BN67" s="1547"/>
      <c r="BO67" s="1547"/>
      <c r="BP67" s="1547"/>
      <c r="BQ67" s="1547"/>
      <c r="BR67" s="1547"/>
      <c r="BS67" s="1547"/>
      <c r="BT67" s="1547"/>
      <c r="BU67" s="1547"/>
      <c r="BV67" s="1547"/>
      <c r="BW67" s="1547"/>
      <c r="BX67" s="1547"/>
      <c r="BY67" s="1547"/>
      <c r="BZ67" s="1547"/>
      <c r="CA67" s="1547"/>
      <c r="CB67" s="1547"/>
      <c r="CC67" s="1547"/>
      <c r="CD67" s="1547"/>
      <c r="CE67" s="1547"/>
      <c r="CF67" s="1547"/>
      <c r="CG67" s="1656"/>
    </row>
    <row r="68" spans="2:85" ht="11.45" customHeight="1">
      <c r="B68" s="1648"/>
      <c r="C68" s="1657">
        <v>2</v>
      </c>
      <c r="D68" s="4234" t="s">
        <v>4421</v>
      </c>
      <c r="E68" s="4234"/>
      <c r="F68" s="4234"/>
      <c r="G68" s="4234"/>
      <c r="H68" s="4234"/>
      <c r="I68" s="4234"/>
      <c r="J68" s="4234"/>
      <c r="K68" s="4234"/>
      <c r="L68" s="4234"/>
      <c r="M68" s="4234"/>
      <c r="N68" s="4234"/>
      <c r="O68" s="4234"/>
      <c r="P68" s="4234"/>
      <c r="Q68" s="4234"/>
      <c r="R68" s="4234"/>
      <c r="S68" s="4234"/>
      <c r="T68" s="4234"/>
      <c r="U68" s="4234"/>
      <c r="V68" s="4234"/>
      <c r="W68" s="4234"/>
      <c r="X68" s="4234"/>
      <c r="Y68" s="4234"/>
      <c r="Z68" s="4234"/>
      <c r="AA68" s="4234"/>
      <c r="AB68" s="4234"/>
      <c r="AC68" s="4234"/>
      <c r="AD68" s="4234"/>
      <c r="AE68" s="4234"/>
      <c r="AF68" s="4234"/>
      <c r="AG68" s="4234"/>
      <c r="AH68" s="4234"/>
      <c r="AI68" s="4234"/>
      <c r="AJ68" s="4234"/>
      <c r="AK68" s="4234"/>
      <c r="AL68" s="4234"/>
      <c r="AM68" s="4234"/>
      <c r="AN68" s="4234"/>
      <c r="AO68" s="4234"/>
      <c r="AP68" s="4234"/>
      <c r="AQ68" s="4234"/>
      <c r="AR68" s="4234"/>
      <c r="AS68" s="4234"/>
      <c r="AT68" s="4234"/>
      <c r="AU68" s="4234"/>
      <c r="AV68" s="4234"/>
      <c r="AW68" s="4234"/>
      <c r="AX68" s="4234"/>
      <c r="AY68" s="4234"/>
      <c r="AZ68" s="4234"/>
      <c r="BA68" s="4234"/>
      <c r="BB68" s="4234"/>
      <c r="BC68" s="4234"/>
      <c r="BD68" s="4234"/>
      <c r="BE68" s="4234"/>
      <c r="BF68" s="4234"/>
      <c r="BG68" s="4234"/>
      <c r="BH68" s="4234"/>
      <c r="BI68" s="4234"/>
      <c r="BJ68" s="4234"/>
      <c r="BK68" s="4234"/>
      <c r="BL68" s="4234"/>
      <c r="BM68" s="4234"/>
      <c r="BN68" s="4234"/>
      <c r="BO68" s="4234"/>
      <c r="BP68" s="4234"/>
      <c r="BQ68" s="4234"/>
      <c r="BR68" s="4234"/>
      <c r="BS68" s="4234"/>
      <c r="BT68" s="4234"/>
      <c r="BU68" s="4234"/>
      <c r="BV68" s="4234"/>
      <c r="BW68" s="4234"/>
      <c r="BX68" s="4234"/>
      <c r="BY68" s="4234"/>
      <c r="BZ68" s="4234"/>
      <c r="CA68" s="4234"/>
      <c r="CB68" s="4234"/>
      <c r="CC68" s="4234"/>
      <c r="CD68" s="4234"/>
      <c r="CE68" s="4234"/>
      <c r="CF68" s="4234"/>
      <c r="CG68" s="4235"/>
    </row>
    <row r="69" spans="2:85" ht="11.45" customHeight="1">
      <c r="B69" s="1648"/>
      <c r="C69" s="1547"/>
      <c r="D69" s="4234"/>
      <c r="E69" s="4234"/>
      <c r="F69" s="4234"/>
      <c r="G69" s="4234"/>
      <c r="H69" s="4234"/>
      <c r="I69" s="4234"/>
      <c r="J69" s="4234"/>
      <c r="K69" s="4234"/>
      <c r="L69" s="4234"/>
      <c r="M69" s="4234"/>
      <c r="N69" s="4234"/>
      <c r="O69" s="4234"/>
      <c r="P69" s="4234"/>
      <c r="Q69" s="4234"/>
      <c r="R69" s="4234"/>
      <c r="S69" s="4234"/>
      <c r="T69" s="4234"/>
      <c r="U69" s="4234"/>
      <c r="V69" s="4234"/>
      <c r="W69" s="4234"/>
      <c r="X69" s="4234"/>
      <c r="Y69" s="4234"/>
      <c r="Z69" s="4234"/>
      <c r="AA69" s="4234"/>
      <c r="AB69" s="4234"/>
      <c r="AC69" s="4234"/>
      <c r="AD69" s="4234"/>
      <c r="AE69" s="4234"/>
      <c r="AF69" s="4234"/>
      <c r="AG69" s="4234"/>
      <c r="AH69" s="4234"/>
      <c r="AI69" s="4234"/>
      <c r="AJ69" s="4234"/>
      <c r="AK69" s="4234"/>
      <c r="AL69" s="4234"/>
      <c r="AM69" s="4234"/>
      <c r="AN69" s="4234"/>
      <c r="AO69" s="4234"/>
      <c r="AP69" s="4234"/>
      <c r="AQ69" s="4234"/>
      <c r="AR69" s="4234"/>
      <c r="AS69" s="4234"/>
      <c r="AT69" s="4234"/>
      <c r="AU69" s="4234"/>
      <c r="AV69" s="4234"/>
      <c r="AW69" s="4234"/>
      <c r="AX69" s="4234"/>
      <c r="AY69" s="4234"/>
      <c r="AZ69" s="4234"/>
      <c r="BA69" s="4234"/>
      <c r="BB69" s="4234"/>
      <c r="BC69" s="4234"/>
      <c r="BD69" s="4234"/>
      <c r="BE69" s="4234"/>
      <c r="BF69" s="4234"/>
      <c r="BG69" s="4234"/>
      <c r="BH69" s="4234"/>
      <c r="BI69" s="4234"/>
      <c r="BJ69" s="4234"/>
      <c r="BK69" s="4234"/>
      <c r="BL69" s="4234"/>
      <c r="BM69" s="4234"/>
      <c r="BN69" s="4234"/>
      <c r="BO69" s="4234"/>
      <c r="BP69" s="4234"/>
      <c r="BQ69" s="4234"/>
      <c r="BR69" s="4234"/>
      <c r="BS69" s="4234"/>
      <c r="BT69" s="4234"/>
      <c r="BU69" s="4234"/>
      <c r="BV69" s="4234"/>
      <c r="BW69" s="4234"/>
      <c r="BX69" s="4234"/>
      <c r="BY69" s="4234"/>
      <c r="BZ69" s="4234"/>
      <c r="CA69" s="4234"/>
      <c r="CB69" s="4234"/>
      <c r="CC69" s="4234"/>
      <c r="CD69" s="4234"/>
      <c r="CE69" s="4234"/>
      <c r="CF69" s="4234"/>
      <c r="CG69" s="4235"/>
    </row>
    <row r="70" spans="2:85" ht="13.5">
      <c r="B70" s="1648"/>
      <c r="C70" s="1658">
        <v>3</v>
      </c>
      <c r="D70" s="4226" t="s">
        <v>4794</v>
      </c>
      <c r="E70" s="4226"/>
      <c r="F70" s="4226"/>
      <c r="G70" s="4226"/>
      <c r="H70" s="4226"/>
      <c r="I70" s="4226"/>
      <c r="J70" s="4226"/>
      <c r="K70" s="4226"/>
      <c r="L70" s="4226"/>
      <c r="M70" s="4226"/>
      <c r="N70" s="4226"/>
      <c r="O70" s="4226"/>
      <c r="P70" s="4226"/>
      <c r="Q70" s="4226"/>
      <c r="R70" s="4226"/>
      <c r="S70" s="4226"/>
      <c r="T70" s="4226"/>
      <c r="U70" s="4226"/>
      <c r="V70" s="4226"/>
      <c r="W70" s="4226"/>
      <c r="X70" s="4226"/>
      <c r="Y70" s="4226"/>
      <c r="Z70" s="4226"/>
      <c r="AA70" s="4226"/>
      <c r="AB70" s="4226"/>
      <c r="AC70" s="4226"/>
      <c r="AD70" s="4226"/>
      <c r="AE70" s="4226"/>
      <c r="AF70" s="4226"/>
      <c r="AG70" s="4226"/>
      <c r="AH70" s="4226"/>
      <c r="AI70" s="4226"/>
      <c r="AJ70" s="4226"/>
      <c r="AK70" s="4226"/>
      <c r="AL70" s="4226"/>
      <c r="AM70" s="4226"/>
      <c r="AN70" s="4226"/>
      <c r="AO70" s="4226"/>
      <c r="AP70" s="4226"/>
      <c r="AQ70" s="4226"/>
      <c r="AR70" s="4226"/>
      <c r="AS70" s="4226"/>
      <c r="AT70" s="4226"/>
      <c r="AU70" s="4226"/>
      <c r="AV70" s="4226"/>
      <c r="AW70" s="4226"/>
      <c r="AX70" s="4226"/>
      <c r="AY70" s="4226"/>
      <c r="AZ70" s="4226"/>
      <c r="BA70" s="4226"/>
      <c r="BB70" s="4226"/>
      <c r="BC70" s="4226"/>
      <c r="BD70" s="4226"/>
      <c r="BE70" s="4226"/>
      <c r="BF70" s="4226"/>
      <c r="BG70" s="4226"/>
      <c r="BH70" s="4226"/>
      <c r="BI70" s="4226"/>
      <c r="BJ70" s="4226"/>
      <c r="BK70" s="4226"/>
      <c r="BL70" s="4226"/>
      <c r="BM70" s="4226"/>
      <c r="BN70" s="4226"/>
      <c r="BO70" s="4226"/>
      <c r="BP70" s="4226"/>
      <c r="BQ70" s="4226"/>
      <c r="BR70" s="4226"/>
      <c r="BS70" s="4226"/>
      <c r="BT70" s="4226"/>
      <c r="BU70" s="4226"/>
      <c r="BV70" s="4226"/>
      <c r="BW70" s="4226"/>
      <c r="BX70" s="4226"/>
      <c r="BY70" s="4226"/>
      <c r="BZ70" s="4226"/>
      <c r="CA70" s="4226"/>
      <c r="CB70" s="4226"/>
      <c r="CC70" s="4226"/>
      <c r="CD70" s="4226"/>
      <c r="CE70" s="4226"/>
      <c r="CF70" s="4226"/>
      <c r="CG70" s="4227"/>
    </row>
    <row r="71" spans="2:85" ht="11.45" customHeight="1">
      <c r="B71" s="1659"/>
      <c r="C71" s="1660">
        <v>4</v>
      </c>
      <c r="D71" s="4232" t="s">
        <v>4804</v>
      </c>
      <c r="E71" s="4232"/>
      <c r="F71" s="4232"/>
      <c r="G71" s="4232"/>
      <c r="H71" s="4232"/>
      <c r="I71" s="4232"/>
      <c r="J71" s="4232"/>
      <c r="K71" s="4232"/>
      <c r="L71" s="4232"/>
      <c r="M71" s="4232"/>
      <c r="N71" s="4232"/>
      <c r="O71" s="4232"/>
      <c r="P71" s="4232"/>
      <c r="Q71" s="4232"/>
      <c r="R71" s="4232"/>
      <c r="S71" s="4232"/>
      <c r="T71" s="4232"/>
      <c r="U71" s="4232"/>
      <c r="V71" s="4232"/>
      <c r="W71" s="4232"/>
      <c r="X71" s="4232"/>
      <c r="Y71" s="4232"/>
      <c r="Z71" s="4232"/>
      <c r="AA71" s="4232"/>
      <c r="AB71" s="4232"/>
      <c r="AC71" s="4232"/>
      <c r="AD71" s="4232"/>
      <c r="AE71" s="4232"/>
      <c r="AF71" s="4232"/>
      <c r="AG71" s="4232"/>
      <c r="AH71" s="4232"/>
      <c r="AI71" s="4232"/>
      <c r="AJ71" s="4232"/>
      <c r="AK71" s="4232"/>
      <c r="AL71" s="4232"/>
      <c r="AM71" s="4232"/>
      <c r="AN71" s="4232"/>
      <c r="AO71" s="4232"/>
      <c r="AP71" s="4232"/>
      <c r="AQ71" s="4232"/>
      <c r="AR71" s="4232"/>
      <c r="AS71" s="4232"/>
      <c r="AT71" s="4232"/>
      <c r="AU71" s="4232"/>
      <c r="AV71" s="4232"/>
      <c r="AW71" s="4232"/>
      <c r="AX71" s="4232"/>
      <c r="AY71" s="4232"/>
      <c r="AZ71" s="4232"/>
      <c r="BA71" s="4232"/>
      <c r="BB71" s="4232"/>
      <c r="BC71" s="4232"/>
      <c r="BD71" s="4232"/>
      <c r="BE71" s="4232"/>
      <c r="BF71" s="4232"/>
      <c r="BG71" s="4232"/>
      <c r="BH71" s="4232"/>
      <c r="BI71" s="4232"/>
      <c r="BJ71" s="4232"/>
      <c r="BK71" s="4232"/>
      <c r="BL71" s="4232"/>
      <c r="BM71" s="4232"/>
      <c r="BN71" s="4232"/>
      <c r="BO71" s="4232"/>
      <c r="BP71" s="4232"/>
      <c r="BQ71" s="4232"/>
      <c r="BR71" s="4232"/>
      <c r="BS71" s="4232"/>
      <c r="BT71" s="4232"/>
      <c r="BU71" s="4232"/>
      <c r="BV71" s="4232"/>
      <c r="BW71" s="4232"/>
      <c r="BX71" s="4232"/>
      <c r="BY71" s="4232"/>
      <c r="BZ71" s="4232"/>
      <c r="CA71" s="4232"/>
      <c r="CB71" s="4232"/>
      <c r="CC71" s="4232"/>
      <c r="CD71" s="4232"/>
      <c r="CE71" s="4232"/>
      <c r="CF71" s="4232"/>
      <c r="CG71" s="4233"/>
    </row>
    <row r="72" spans="2:85" ht="11.25" customHeight="1">
      <c r="B72" s="1648"/>
      <c r="C72" s="1660">
        <v>5</v>
      </c>
      <c r="D72" s="4232" t="s">
        <v>5892</v>
      </c>
      <c r="E72" s="4232"/>
      <c r="F72" s="4232"/>
      <c r="G72" s="4232"/>
      <c r="H72" s="4232"/>
      <c r="I72" s="4232"/>
      <c r="J72" s="4232"/>
      <c r="K72" s="4232"/>
      <c r="L72" s="4232"/>
      <c r="M72" s="4232"/>
      <c r="N72" s="4232"/>
      <c r="O72" s="4232"/>
      <c r="P72" s="4232"/>
      <c r="Q72" s="4232"/>
      <c r="R72" s="4232"/>
      <c r="S72" s="4232"/>
      <c r="T72" s="4232"/>
      <c r="U72" s="4232"/>
      <c r="V72" s="4232"/>
      <c r="W72" s="4232"/>
      <c r="X72" s="4232"/>
      <c r="Y72" s="4232"/>
      <c r="Z72" s="4232"/>
      <c r="AA72" s="4232"/>
      <c r="AB72" s="4232"/>
      <c r="AC72" s="4232"/>
      <c r="AD72" s="4232"/>
      <c r="AE72" s="4232"/>
      <c r="AF72" s="4232"/>
      <c r="AG72" s="4232"/>
      <c r="AH72" s="4232"/>
      <c r="AI72" s="4232"/>
      <c r="AJ72" s="4232"/>
      <c r="AK72" s="4232"/>
      <c r="AL72" s="4232"/>
      <c r="AM72" s="4232"/>
      <c r="AN72" s="4232"/>
      <c r="AO72" s="4232"/>
      <c r="AP72" s="4232"/>
      <c r="AQ72" s="4232"/>
      <c r="AR72" s="4232"/>
      <c r="AS72" s="4232"/>
      <c r="AT72" s="4232"/>
      <c r="AU72" s="4232"/>
      <c r="AV72" s="4232"/>
      <c r="AW72" s="4232"/>
      <c r="AX72" s="4232"/>
      <c r="AY72" s="4232"/>
      <c r="AZ72" s="4232"/>
      <c r="BA72" s="4232"/>
      <c r="BB72" s="4232"/>
      <c r="BC72" s="4232"/>
      <c r="BD72" s="4232"/>
      <c r="BE72" s="4232"/>
      <c r="BF72" s="4232"/>
      <c r="BG72" s="4232"/>
      <c r="BH72" s="4232"/>
      <c r="BI72" s="4232"/>
      <c r="BJ72" s="4232"/>
      <c r="BK72" s="4232"/>
      <c r="BL72" s="4232"/>
      <c r="BM72" s="4232"/>
      <c r="BN72" s="4232"/>
      <c r="BO72" s="4232"/>
      <c r="BP72" s="4232"/>
      <c r="BQ72" s="4232"/>
      <c r="BR72" s="4232"/>
      <c r="BS72" s="4232"/>
      <c r="BT72" s="4232"/>
      <c r="BU72" s="4232"/>
      <c r="BV72" s="4232"/>
      <c r="BW72" s="4232"/>
      <c r="BX72" s="4232"/>
      <c r="BY72" s="4232"/>
      <c r="BZ72" s="4232"/>
      <c r="CA72" s="4232"/>
      <c r="CB72" s="4232"/>
      <c r="CC72" s="4232"/>
      <c r="CD72" s="4232"/>
      <c r="CE72" s="4232"/>
      <c r="CF72" s="4232"/>
      <c r="CG72" s="4233"/>
    </row>
    <row r="73" spans="2:85" ht="11.25" customHeight="1">
      <c r="B73" s="1661"/>
      <c r="C73" s="1653"/>
      <c r="D73" s="4232"/>
      <c r="E73" s="4232"/>
      <c r="F73" s="4232"/>
      <c r="G73" s="4232"/>
      <c r="H73" s="4232"/>
      <c r="I73" s="4232"/>
      <c r="J73" s="4232"/>
      <c r="K73" s="4232"/>
      <c r="L73" s="4232"/>
      <c r="M73" s="4232"/>
      <c r="N73" s="4232"/>
      <c r="O73" s="4232"/>
      <c r="P73" s="4232"/>
      <c r="Q73" s="4232"/>
      <c r="R73" s="4232"/>
      <c r="S73" s="4232"/>
      <c r="T73" s="4232"/>
      <c r="U73" s="4232"/>
      <c r="V73" s="4232"/>
      <c r="W73" s="4232"/>
      <c r="X73" s="4232"/>
      <c r="Y73" s="4232"/>
      <c r="Z73" s="4232"/>
      <c r="AA73" s="4232"/>
      <c r="AB73" s="4232"/>
      <c r="AC73" s="4232"/>
      <c r="AD73" s="4232"/>
      <c r="AE73" s="4232"/>
      <c r="AF73" s="4232"/>
      <c r="AG73" s="4232"/>
      <c r="AH73" s="4232"/>
      <c r="AI73" s="4232"/>
      <c r="AJ73" s="4232"/>
      <c r="AK73" s="4232"/>
      <c r="AL73" s="4232"/>
      <c r="AM73" s="4232"/>
      <c r="AN73" s="4232"/>
      <c r="AO73" s="4232"/>
      <c r="AP73" s="4232"/>
      <c r="AQ73" s="4232"/>
      <c r="AR73" s="4232"/>
      <c r="AS73" s="4232"/>
      <c r="AT73" s="4232"/>
      <c r="AU73" s="4232"/>
      <c r="AV73" s="4232"/>
      <c r="AW73" s="4232"/>
      <c r="AX73" s="4232"/>
      <c r="AY73" s="4232"/>
      <c r="AZ73" s="4232"/>
      <c r="BA73" s="4232"/>
      <c r="BB73" s="4232"/>
      <c r="BC73" s="4232"/>
      <c r="BD73" s="4232"/>
      <c r="BE73" s="4232"/>
      <c r="BF73" s="4232"/>
      <c r="BG73" s="4232"/>
      <c r="BH73" s="4232"/>
      <c r="BI73" s="4232"/>
      <c r="BJ73" s="4232"/>
      <c r="BK73" s="4232"/>
      <c r="BL73" s="4232"/>
      <c r="BM73" s="4232"/>
      <c r="BN73" s="4232"/>
      <c r="BO73" s="4232"/>
      <c r="BP73" s="4232"/>
      <c r="BQ73" s="4232"/>
      <c r="BR73" s="4232"/>
      <c r="BS73" s="4232"/>
      <c r="BT73" s="4232"/>
      <c r="BU73" s="4232"/>
      <c r="BV73" s="4232"/>
      <c r="BW73" s="4232"/>
      <c r="BX73" s="4232"/>
      <c r="BY73" s="4232"/>
      <c r="BZ73" s="4232"/>
      <c r="CA73" s="4232"/>
      <c r="CB73" s="4232"/>
      <c r="CC73" s="4232"/>
      <c r="CD73" s="4232"/>
      <c r="CE73" s="4232"/>
      <c r="CF73" s="4232"/>
      <c r="CG73" s="4233"/>
    </row>
    <row r="74" spans="2:85" s="2136" customFormat="1" ht="17.25" customHeight="1">
      <c r="B74" s="4236" t="s">
        <v>2584</v>
      </c>
      <c r="C74" s="4237"/>
      <c r="D74" s="4237"/>
      <c r="E74" s="4237"/>
      <c r="F74" s="4237"/>
      <c r="G74" s="4237"/>
      <c r="H74" s="4237"/>
      <c r="I74" s="4237"/>
      <c r="J74" s="4237"/>
      <c r="K74" s="4237"/>
      <c r="L74" s="4237"/>
      <c r="M74" s="4237"/>
      <c r="N74" s="4237"/>
      <c r="O74" s="4237"/>
      <c r="P74" s="4237"/>
      <c r="Q74" s="4237"/>
      <c r="R74" s="4237"/>
      <c r="S74" s="4237"/>
      <c r="T74" s="4237"/>
      <c r="U74" s="4237"/>
      <c r="V74" s="4237"/>
      <c r="W74" s="4237"/>
      <c r="X74" s="4237"/>
      <c r="Y74" s="4237"/>
      <c r="Z74" s="4237"/>
      <c r="AA74" s="4237"/>
      <c r="AB74" s="4237"/>
      <c r="AC74" s="4237"/>
      <c r="AD74" s="4237"/>
      <c r="AE74" s="4237"/>
      <c r="AF74" s="4237"/>
      <c r="AG74" s="4237"/>
      <c r="AH74" s="4237"/>
      <c r="AI74" s="4237"/>
      <c r="AJ74" s="4237"/>
      <c r="AK74" s="4237"/>
      <c r="AL74" s="4237"/>
      <c r="AM74" s="4237"/>
      <c r="AN74" s="4237"/>
      <c r="AO74" s="4237"/>
      <c r="AP74" s="4237"/>
      <c r="AQ74" s="4237"/>
      <c r="AR74" s="4237"/>
      <c r="AS74" s="4237"/>
      <c r="AT74" s="4237"/>
      <c r="AU74" s="4237"/>
      <c r="AV74" s="4237"/>
      <c r="AW74" s="4237"/>
      <c r="AX74" s="4237"/>
      <c r="AY74" s="4237"/>
      <c r="AZ74" s="4237"/>
      <c r="BA74" s="4237"/>
      <c r="BB74" s="4237"/>
      <c r="BC74" s="4237"/>
      <c r="BD74" s="4237"/>
      <c r="BE74" s="4237"/>
      <c r="BF74" s="4237"/>
      <c r="BG74" s="4237"/>
      <c r="BH74" s="4237"/>
      <c r="BI74" s="4237"/>
      <c r="BJ74" s="4237"/>
      <c r="BK74" s="4237"/>
      <c r="BL74" s="4237"/>
      <c r="BM74" s="4237"/>
      <c r="BN74" s="4237"/>
      <c r="BO74" s="4237"/>
      <c r="BP74" s="4237"/>
      <c r="BQ74" s="4237"/>
      <c r="BR74" s="4237"/>
      <c r="BS74" s="4237"/>
      <c r="BT74" s="4237"/>
      <c r="BU74" s="4237"/>
      <c r="BV74" s="4237"/>
      <c r="BW74" s="4237"/>
      <c r="BX74" s="4237"/>
      <c r="BY74" s="4237"/>
      <c r="BZ74" s="4237"/>
      <c r="CA74" s="4237"/>
      <c r="CB74" s="4237"/>
      <c r="CC74" s="4237"/>
      <c r="CD74" s="4237"/>
      <c r="CE74" s="4237"/>
      <c r="CF74" s="4237"/>
      <c r="CG74" s="4238"/>
    </row>
    <row r="75" spans="2:85" ht="11.45" customHeight="1">
      <c r="B75" s="1648"/>
      <c r="C75" s="4206" t="s">
        <v>3712</v>
      </c>
      <c r="D75" s="4206"/>
      <c r="E75" s="4206"/>
      <c r="F75" s="4206"/>
      <c r="G75" s="4206"/>
      <c r="H75" s="4206"/>
      <c r="I75" s="4206"/>
      <c r="J75" s="4206"/>
      <c r="K75" s="4206"/>
      <c r="L75" s="4206"/>
      <c r="M75" s="4206"/>
      <c r="N75" s="4206"/>
      <c r="O75" s="4206"/>
      <c r="P75" s="4206"/>
      <c r="Q75" s="4206"/>
      <c r="R75" s="4206"/>
      <c r="S75" s="4206"/>
      <c r="T75" s="4206"/>
      <c r="U75" s="4206"/>
      <c r="V75" s="4206"/>
      <c r="W75" s="4206"/>
      <c r="X75" s="4206"/>
      <c r="Y75" s="4206"/>
      <c r="Z75" s="4206"/>
      <c r="AA75" s="4206"/>
      <c r="AB75" s="4206"/>
      <c r="AC75" s="4206"/>
      <c r="AD75" s="4206"/>
      <c r="AE75" s="4206"/>
      <c r="AF75" s="4206"/>
      <c r="AG75" s="4206"/>
      <c r="AH75" s="4206"/>
      <c r="AI75" s="4206"/>
      <c r="AJ75" s="4206"/>
      <c r="AK75" s="4206"/>
      <c r="AL75" s="4206"/>
      <c r="AM75" s="4206"/>
      <c r="AN75" s="4206"/>
      <c r="AO75" s="4206"/>
      <c r="AP75" s="4206"/>
      <c r="AQ75" s="4206"/>
      <c r="AR75" s="4206"/>
      <c r="AS75" s="4206"/>
      <c r="AT75" s="4206"/>
      <c r="AU75" s="4206"/>
      <c r="AV75" s="4206"/>
      <c r="AW75" s="4206"/>
      <c r="AX75" s="4206"/>
      <c r="AY75" s="4206"/>
      <c r="AZ75" s="4206"/>
      <c r="BA75" s="4206"/>
      <c r="BB75" s="4206"/>
      <c r="BC75" s="4206"/>
      <c r="BD75" s="4206"/>
      <c r="BE75" s="4206"/>
      <c r="BF75" s="4206"/>
      <c r="BG75" s="4206"/>
      <c r="BH75" s="4206"/>
      <c r="BI75" s="4206"/>
      <c r="BJ75" s="4206"/>
      <c r="BK75" s="4206"/>
      <c r="BL75" s="4206"/>
      <c r="BM75" s="4206"/>
      <c r="BN75" s="4206"/>
      <c r="BO75" s="4206"/>
      <c r="BP75" s="4206"/>
      <c r="BQ75" s="4206"/>
      <c r="BR75" s="4206"/>
      <c r="BS75" s="4206"/>
      <c r="BT75" s="4206"/>
      <c r="BU75" s="4206"/>
      <c r="BV75" s="4206"/>
      <c r="BW75" s="4206"/>
      <c r="BX75" s="4206"/>
      <c r="BY75" s="4206"/>
      <c r="BZ75" s="4206"/>
      <c r="CA75" s="1653"/>
      <c r="CB75" s="1649"/>
      <c r="CC75" s="1649"/>
      <c r="CD75" s="1649"/>
      <c r="CE75" s="1649"/>
      <c r="CF75" s="1649"/>
      <c r="CG75" s="1652"/>
    </row>
    <row r="76" spans="2:85" ht="11.45" customHeight="1">
      <c r="B76" s="1648"/>
      <c r="C76" s="1649"/>
      <c r="D76" s="4234" t="s">
        <v>4422</v>
      </c>
      <c r="E76" s="4234"/>
      <c r="F76" s="4234"/>
      <c r="G76" s="4234"/>
      <c r="H76" s="4234"/>
      <c r="I76" s="4234"/>
      <c r="J76" s="4234"/>
      <c r="K76" s="4234"/>
      <c r="L76" s="4234"/>
      <c r="M76" s="4234"/>
      <c r="N76" s="4234"/>
      <c r="O76" s="4234"/>
      <c r="P76" s="4234"/>
      <c r="Q76" s="4234"/>
      <c r="R76" s="4234"/>
      <c r="S76" s="4234"/>
      <c r="T76" s="4234"/>
      <c r="U76" s="4234"/>
      <c r="V76" s="4234"/>
      <c r="W76" s="4234"/>
      <c r="X76" s="4234"/>
      <c r="Y76" s="4234"/>
      <c r="Z76" s="4234"/>
      <c r="AA76" s="4234"/>
      <c r="AB76" s="4234"/>
      <c r="AC76" s="4234"/>
      <c r="AD76" s="4234"/>
      <c r="AE76" s="4234"/>
      <c r="AF76" s="4234"/>
      <c r="AG76" s="4234"/>
      <c r="AH76" s="4234"/>
      <c r="AI76" s="4234"/>
      <c r="AJ76" s="4234"/>
      <c r="AK76" s="4234"/>
      <c r="AL76" s="4234"/>
      <c r="AM76" s="4234"/>
      <c r="AN76" s="4234"/>
      <c r="AO76" s="4234"/>
      <c r="AP76" s="4234"/>
      <c r="AQ76" s="4234"/>
      <c r="AR76" s="4234"/>
      <c r="AS76" s="4234"/>
      <c r="AT76" s="4234"/>
      <c r="AU76" s="4234"/>
      <c r="AV76" s="4234"/>
      <c r="AW76" s="4234"/>
      <c r="AX76" s="4234"/>
      <c r="AY76" s="4234"/>
      <c r="AZ76" s="4234"/>
      <c r="BA76" s="4234"/>
      <c r="BB76" s="4234"/>
      <c r="BC76" s="4234"/>
      <c r="BD76" s="4234"/>
      <c r="BE76" s="4234"/>
      <c r="BF76" s="4234"/>
      <c r="BG76" s="4234"/>
      <c r="BH76" s="4234"/>
      <c r="BI76" s="4234"/>
      <c r="BJ76" s="4234"/>
      <c r="BK76" s="4234"/>
      <c r="BL76" s="4234"/>
      <c r="BM76" s="4234"/>
      <c r="BN76" s="4234"/>
      <c r="BO76" s="4234"/>
      <c r="BP76" s="4234"/>
      <c r="BQ76" s="4234"/>
      <c r="BR76" s="4234"/>
      <c r="BS76" s="4234"/>
      <c r="BT76" s="4234"/>
      <c r="BU76" s="4234"/>
      <c r="BV76" s="4234"/>
      <c r="BW76" s="4234"/>
      <c r="BX76" s="4234"/>
      <c r="BY76" s="4234"/>
      <c r="BZ76" s="4234"/>
      <c r="CA76" s="4234"/>
      <c r="CB76" s="4234"/>
      <c r="CC76" s="4234"/>
      <c r="CD76" s="4234"/>
      <c r="CE76" s="4234"/>
      <c r="CF76" s="4234"/>
      <c r="CG76" s="4235"/>
    </row>
    <row r="77" spans="2:85" ht="11.45" customHeight="1">
      <c r="B77" s="1648"/>
      <c r="C77" s="4206" t="s">
        <v>3713</v>
      </c>
      <c r="D77" s="4206"/>
      <c r="E77" s="4206"/>
      <c r="F77" s="4206"/>
      <c r="G77" s="4206"/>
      <c r="H77" s="4206"/>
      <c r="I77" s="4206"/>
      <c r="J77" s="4206"/>
      <c r="K77" s="4206"/>
      <c r="L77" s="4206"/>
      <c r="M77" s="4206"/>
      <c r="N77" s="4206"/>
      <c r="O77" s="4206"/>
      <c r="P77" s="4206"/>
      <c r="Q77" s="4206"/>
      <c r="R77" s="4206"/>
      <c r="S77" s="4206"/>
      <c r="T77" s="4206"/>
      <c r="U77" s="4206"/>
      <c r="V77" s="4206"/>
      <c r="W77" s="4206"/>
      <c r="X77" s="4206"/>
      <c r="Y77" s="4206"/>
      <c r="Z77" s="4206"/>
      <c r="AA77" s="4206"/>
      <c r="AB77" s="4206"/>
      <c r="AC77" s="4206"/>
      <c r="AD77" s="4206"/>
      <c r="AE77" s="4206"/>
      <c r="AF77" s="4206"/>
      <c r="AG77" s="4206"/>
      <c r="AH77" s="4206"/>
      <c r="AI77" s="4206"/>
      <c r="AJ77" s="4206"/>
      <c r="AK77" s="4206"/>
      <c r="AL77" s="4206"/>
      <c r="AM77" s="4206"/>
      <c r="AN77" s="4206"/>
      <c r="AO77" s="4206"/>
      <c r="AP77" s="4206"/>
      <c r="AQ77" s="4206"/>
      <c r="AR77" s="4206"/>
      <c r="AS77" s="4206"/>
      <c r="AT77" s="4206"/>
      <c r="AU77" s="4206"/>
      <c r="AV77" s="4206"/>
      <c r="AW77" s="4206"/>
      <c r="AX77" s="4206"/>
      <c r="AY77" s="4206"/>
      <c r="AZ77" s="4206"/>
      <c r="BA77" s="4206"/>
      <c r="BB77" s="4206"/>
      <c r="BC77" s="4206"/>
      <c r="BD77" s="4206"/>
      <c r="BE77" s="4206"/>
      <c r="BF77" s="4206"/>
      <c r="BG77" s="4206"/>
      <c r="BH77" s="4206"/>
      <c r="BI77" s="4206"/>
      <c r="BJ77" s="4206"/>
      <c r="BK77" s="4206"/>
      <c r="BL77" s="4206"/>
      <c r="BM77" s="4206"/>
      <c r="BN77" s="4206"/>
      <c r="BO77" s="4206"/>
      <c r="BP77" s="4206"/>
      <c r="BQ77" s="4206"/>
      <c r="BR77" s="4206"/>
      <c r="BS77" s="4206"/>
      <c r="BT77" s="4206"/>
      <c r="BU77" s="4206"/>
      <c r="BV77" s="4206"/>
      <c r="BW77" s="4206"/>
      <c r="BX77" s="4206"/>
      <c r="BY77" s="4206"/>
      <c r="BZ77" s="4206"/>
      <c r="CA77" s="1653"/>
      <c r="CB77" s="1649"/>
      <c r="CC77" s="1649"/>
      <c r="CD77" s="1649"/>
      <c r="CE77" s="1649"/>
      <c r="CF77" s="1649"/>
      <c r="CG77" s="1652"/>
    </row>
    <row r="78" spans="2:85" ht="11.45" customHeight="1">
      <c r="B78" s="1648"/>
      <c r="C78" s="1649"/>
      <c r="D78" s="1657" t="s">
        <v>4432</v>
      </c>
      <c r="E78" s="1657"/>
      <c r="F78" s="4234" t="s">
        <v>4433</v>
      </c>
      <c r="G78" s="4234"/>
      <c r="H78" s="4234"/>
      <c r="I78" s="4234"/>
      <c r="J78" s="4234"/>
      <c r="K78" s="4234"/>
      <c r="L78" s="4234"/>
      <c r="M78" s="4234"/>
      <c r="N78" s="4234"/>
      <c r="O78" s="4234"/>
      <c r="P78" s="4234"/>
      <c r="Q78" s="4234"/>
      <c r="R78" s="4234"/>
      <c r="S78" s="4234"/>
      <c r="T78" s="4234"/>
      <c r="U78" s="4234"/>
      <c r="V78" s="4234"/>
      <c r="W78" s="4234"/>
      <c r="X78" s="4234"/>
      <c r="Y78" s="4234"/>
      <c r="Z78" s="4234"/>
      <c r="AA78" s="4234"/>
      <c r="AB78" s="4234"/>
      <c r="AC78" s="4234"/>
      <c r="AD78" s="4234"/>
      <c r="AE78" s="4234"/>
      <c r="AF78" s="4234"/>
      <c r="AG78" s="4234"/>
      <c r="AH78" s="4234"/>
      <c r="AI78" s="4234"/>
      <c r="AJ78" s="4234"/>
      <c r="AK78" s="4234"/>
      <c r="AL78" s="4234"/>
      <c r="AM78" s="4234"/>
      <c r="AN78" s="4234"/>
      <c r="AO78" s="4234"/>
      <c r="AP78" s="4234"/>
      <c r="AQ78" s="4234"/>
      <c r="AR78" s="4234"/>
      <c r="AS78" s="4234"/>
      <c r="AT78" s="4234"/>
      <c r="AU78" s="4234"/>
      <c r="AV78" s="4234"/>
      <c r="AW78" s="4234"/>
      <c r="AX78" s="4234"/>
      <c r="AY78" s="4234"/>
      <c r="AZ78" s="4234"/>
      <c r="BA78" s="4234"/>
      <c r="BB78" s="4234"/>
      <c r="BC78" s="4234"/>
      <c r="BD78" s="4234"/>
      <c r="BE78" s="4234"/>
      <c r="BF78" s="4234"/>
      <c r="BG78" s="4234"/>
      <c r="BH78" s="4234"/>
      <c r="BI78" s="4234"/>
      <c r="BJ78" s="4234"/>
      <c r="BK78" s="4234"/>
      <c r="BL78" s="4234"/>
      <c r="BM78" s="4234"/>
      <c r="BN78" s="4234"/>
      <c r="BO78" s="4234"/>
      <c r="BP78" s="4234"/>
      <c r="BQ78" s="4234"/>
      <c r="BR78" s="4234"/>
      <c r="BS78" s="4234"/>
      <c r="BT78" s="4234"/>
      <c r="BU78" s="4234"/>
      <c r="BV78" s="4234"/>
      <c r="BW78" s="4234"/>
      <c r="BX78" s="4234"/>
      <c r="BY78" s="4234"/>
      <c r="BZ78" s="4234"/>
      <c r="CA78" s="4234"/>
      <c r="CB78" s="4234"/>
      <c r="CC78" s="4234"/>
      <c r="CD78" s="4234"/>
      <c r="CE78" s="4234"/>
      <c r="CF78" s="4234"/>
      <c r="CG78" s="4235"/>
    </row>
    <row r="79" spans="2:85" ht="11.45" customHeight="1">
      <c r="B79" s="1648"/>
      <c r="C79" s="1649"/>
      <c r="D79" s="4206" t="s">
        <v>2585</v>
      </c>
      <c r="E79" s="4206"/>
      <c r="F79" s="4206"/>
      <c r="G79" s="4206"/>
      <c r="H79" s="4206"/>
      <c r="I79" s="4206"/>
      <c r="J79" s="4206"/>
      <c r="K79" s="4206"/>
      <c r="L79" s="4206"/>
      <c r="M79" s="4206"/>
      <c r="N79" s="4206"/>
      <c r="O79" s="4206"/>
      <c r="P79" s="4206"/>
      <c r="Q79" s="4206"/>
      <c r="R79" s="4206"/>
      <c r="S79" s="4206"/>
      <c r="T79" s="4206"/>
      <c r="U79" s="4206"/>
      <c r="V79" s="4206"/>
      <c r="W79" s="4206"/>
      <c r="X79" s="4206"/>
      <c r="Y79" s="4206"/>
      <c r="Z79" s="4206"/>
      <c r="AA79" s="4206"/>
      <c r="AB79" s="4206"/>
      <c r="AC79" s="4206"/>
      <c r="AD79" s="4206"/>
      <c r="AE79" s="4206"/>
      <c r="AF79" s="4206"/>
      <c r="AG79" s="4206"/>
      <c r="AH79" s="4206"/>
      <c r="AI79" s="4206"/>
      <c r="AJ79" s="4206"/>
      <c r="AK79" s="4206"/>
      <c r="AL79" s="4206"/>
      <c r="AM79" s="4206"/>
      <c r="AN79" s="4206"/>
      <c r="AO79" s="4206"/>
      <c r="AP79" s="4206"/>
      <c r="AQ79" s="4206"/>
      <c r="AR79" s="4206"/>
      <c r="AS79" s="4206"/>
      <c r="AT79" s="4206"/>
      <c r="AU79" s="4206"/>
      <c r="AV79" s="4206"/>
      <c r="AW79" s="4206"/>
      <c r="AX79" s="4206"/>
      <c r="AY79" s="4206"/>
      <c r="AZ79" s="4206"/>
      <c r="BA79" s="4206"/>
      <c r="BB79" s="4206"/>
      <c r="BC79" s="4206"/>
      <c r="BD79" s="4206"/>
      <c r="BE79" s="4206"/>
      <c r="BF79" s="4206"/>
      <c r="BG79" s="4206"/>
      <c r="BH79" s="4206"/>
      <c r="BI79" s="4206"/>
      <c r="BJ79" s="4206"/>
      <c r="BK79" s="4206"/>
      <c r="BL79" s="4206"/>
      <c r="BM79" s="4206"/>
      <c r="BN79" s="4206"/>
      <c r="BO79" s="4206"/>
      <c r="BP79" s="4206"/>
      <c r="BQ79" s="4206"/>
      <c r="BR79" s="4206"/>
      <c r="BS79" s="4206"/>
      <c r="BT79" s="4206"/>
      <c r="BU79" s="4206"/>
      <c r="BV79" s="4206"/>
      <c r="BW79" s="4206"/>
      <c r="BX79" s="4206"/>
      <c r="BY79" s="4206"/>
      <c r="BZ79" s="4206"/>
      <c r="CA79" s="1653"/>
      <c r="CB79" s="1649"/>
      <c r="CC79" s="1649"/>
      <c r="CD79" s="1649"/>
      <c r="CE79" s="1649"/>
      <c r="CF79" s="1649"/>
      <c r="CG79" s="1652"/>
    </row>
    <row r="80" spans="2:85" ht="11.45" customHeight="1">
      <c r="B80" s="1648"/>
      <c r="C80" s="4206" t="s">
        <v>3714</v>
      </c>
      <c r="D80" s="4206"/>
      <c r="E80" s="4206"/>
      <c r="F80" s="4206"/>
      <c r="G80" s="4206"/>
      <c r="H80" s="4206"/>
      <c r="I80" s="4206"/>
      <c r="J80" s="4206"/>
      <c r="K80" s="4206"/>
      <c r="L80" s="4206"/>
      <c r="M80" s="4206"/>
      <c r="N80" s="4206"/>
      <c r="O80" s="4206"/>
      <c r="P80" s="4206"/>
      <c r="Q80" s="4206"/>
      <c r="R80" s="4206"/>
      <c r="S80" s="4206"/>
      <c r="T80" s="4206"/>
      <c r="U80" s="4206"/>
      <c r="V80" s="4206"/>
      <c r="W80" s="4206"/>
      <c r="X80" s="4206"/>
      <c r="Y80" s="4206"/>
      <c r="Z80" s="4206"/>
      <c r="AA80" s="4206"/>
      <c r="AB80" s="4206"/>
      <c r="AC80" s="4206"/>
      <c r="AD80" s="4206"/>
      <c r="AE80" s="4206"/>
      <c r="AF80" s="4206"/>
      <c r="AG80" s="4206"/>
      <c r="AH80" s="4206"/>
      <c r="AI80" s="4206"/>
      <c r="AJ80" s="4206"/>
      <c r="AK80" s="4206"/>
      <c r="AL80" s="4206"/>
      <c r="AM80" s="4206"/>
      <c r="AN80" s="4206"/>
      <c r="AO80" s="4206"/>
      <c r="AP80" s="4206"/>
      <c r="AQ80" s="4206"/>
      <c r="AR80" s="4206"/>
      <c r="AS80" s="4206"/>
      <c r="AT80" s="4206"/>
      <c r="AU80" s="4206"/>
      <c r="AV80" s="4206"/>
      <c r="AW80" s="4206"/>
      <c r="AX80" s="4206"/>
      <c r="AY80" s="4206"/>
      <c r="AZ80" s="4206"/>
      <c r="BA80" s="4206"/>
      <c r="BB80" s="4206"/>
      <c r="BC80" s="4206"/>
      <c r="BD80" s="4206"/>
      <c r="BE80" s="4206"/>
      <c r="BF80" s="4206"/>
      <c r="BG80" s="4206"/>
      <c r="BH80" s="4206"/>
      <c r="BI80" s="4206"/>
      <c r="BJ80" s="4206"/>
      <c r="BK80" s="4206"/>
      <c r="BL80" s="4206"/>
      <c r="BM80" s="4206"/>
      <c r="BN80" s="4206"/>
      <c r="BO80" s="4206"/>
      <c r="BP80" s="4206"/>
      <c r="BQ80" s="4206"/>
      <c r="BR80" s="4206"/>
      <c r="BS80" s="4206"/>
      <c r="BT80" s="4206"/>
      <c r="BU80" s="4206"/>
      <c r="BV80" s="4206"/>
      <c r="BW80" s="4206"/>
      <c r="BX80" s="4206"/>
      <c r="BY80" s="4206"/>
      <c r="BZ80" s="4206"/>
      <c r="CA80" s="1653"/>
      <c r="CB80" s="1649"/>
      <c r="CC80" s="1649"/>
      <c r="CD80" s="1649"/>
      <c r="CE80" s="1649"/>
      <c r="CF80" s="1649"/>
      <c r="CG80" s="1652"/>
    </row>
    <row r="81" spans="2:85" ht="11.45" customHeight="1">
      <c r="B81" s="1648"/>
      <c r="C81" s="1649"/>
      <c r="D81" s="1547"/>
      <c r="E81" s="1547"/>
      <c r="F81" s="4206" t="s">
        <v>4434</v>
      </c>
      <c r="G81" s="4206"/>
      <c r="H81" s="4206"/>
      <c r="I81" s="4206"/>
      <c r="J81" s="4206"/>
      <c r="K81" s="4206"/>
      <c r="L81" s="4206"/>
      <c r="M81" s="4206"/>
      <c r="N81" s="4206"/>
      <c r="O81" s="4206"/>
      <c r="P81" s="4206"/>
      <c r="Q81" s="4206"/>
      <c r="R81" s="4206"/>
      <c r="S81" s="4206"/>
      <c r="T81" s="4206"/>
      <c r="U81" s="4206"/>
      <c r="V81" s="4206"/>
      <c r="W81" s="4206"/>
      <c r="X81" s="4206"/>
      <c r="Y81" s="4206"/>
      <c r="Z81" s="4206"/>
      <c r="AA81" s="4206"/>
      <c r="AB81" s="4206"/>
      <c r="AC81" s="4206"/>
      <c r="AD81" s="4206"/>
      <c r="AE81" s="4206"/>
      <c r="AF81" s="4206"/>
      <c r="AG81" s="4206"/>
      <c r="AH81" s="4206"/>
      <c r="AI81" s="4206"/>
      <c r="AJ81" s="4206"/>
      <c r="AK81" s="4206"/>
      <c r="AL81" s="4206"/>
      <c r="AM81" s="4206"/>
      <c r="AN81" s="4206"/>
      <c r="AO81" s="4206"/>
      <c r="AP81" s="4206"/>
      <c r="AQ81" s="4206"/>
      <c r="AR81" s="4206"/>
      <c r="AS81" s="4206"/>
      <c r="AT81" s="4206"/>
      <c r="AU81" s="4206"/>
      <c r="AV81" s="4206"/>
      <c r="AW81" s="4206"/>
      <c r="AX81" s="4206"/>
      <c r="AY81" s="4206"/>
      <c r="AZ81" s="4206"/>
      <c r="BA81" s="4206"/>
      <c r="BB81" s="4206"/>
      <c r="BC81" s="4206"/>
      <c r="BD81" s="4206"/>
      <c r="BE81" s="4206"/>
      <c r="BF81" s="4206"/>
      <c r="BG81" s="4206"/>
      <c r="BH81" s="4206"/>
      <c r="BI81" s="4206"/>
      <c r="BJ81" s="4206"/>
      <c r="BK81" s="4206"/>
      <c r="BL81" s="4206"/>
      <c r="BM81" s="4206"/>
      <c r="BN81" s="4206"/>
      <c r="BO81" s="4206"/>
      <c r="BP81" s="4206"/>
      <c r="BQ81" s="4206"/>
      <c r="BR81" s="4206"/>
      <c r="BS81" s="4206"/>
      <c r="BT81" s="4206"/>
      <c r="BU81" s="4206"/>
      <c r="BV81" s="4206"/>
      <c r="BW81" s="4206"/>
      <c r="BX81" s="4206"/>
      <c r="BY81" s="4206"/>
      <c r="BZ81" s="4206"/>
      <c r="CA81" s="1653"/>
      <c r="CB81" s="1649"/>
      <c r="CC81" s="1649"/>
      <c r="CD81" s="1649"/>
      <c r="CE81" s="1649"/>
      <c r="CF81" s="1649"/>
      <c r="CG81" s="1652"/>
    </row>
    <row r="82" spans="2:85" ht="11.45" customHeight="1">
      <c r="B82" s="1648"/>
      <c r="C82" s="1649"/>
      <c r="D82" s="4206" t="s">
        <v>2586</v>
      </c>
      <c r="E82" s="4206"/>
      <c r="F82" s="4206"/>
      <c r="G82" s="4206"/>
      <c r="H82" s="4206"/>
      <c r="I82" s="4206"/>
      <c r="J82" s="4206"/>
      <c r="K82" s="4206"/>
      <c r="L82" s="4206"/>
      <c r="M82" s="4206"/>
      <c r="N82" s="4206"/>
      <c r="O82" s="4206"/>
      <c r="P82" s="4206"/>
      <c r="Q82" s="4206"/>
      <c r="R82" s="4206"/>
      <c r="S82" s="4206"/>
      <c r="T82" s="4206"/>
      <c r="U82" s="4206"/>
      <c r="V82" s="4206"/>
      <c r="W82" s="4206"/>
      <c r="X82" s="4206"/>
      <c r="Y82" s="4206"/>
      <c r="Z82" s="4206"/>
      <c r="AA82" s="4206"/>
      <c r="AB82" s="4206"/>
      <c r="AC82" s="4206"/>
      <c r="AD82" s="4206"/>
      <c r="AE82" s="4206"/>
      <c r="AF82" s="4206"/>
      <c r="AG82" s="4206"/>
      <c r="AH82" s="4206"/>
      <c r="AI82" s="4206"/>
      <c r="AJ82" s="4206"/>
      <c r="AK82" s="4206"/>
      <c r="AL82" s="4206"/>
      <c r="AM82" s="4206"/>
      <c r="AN82" s="4206"/>
      <c r="AO82" s="4206"/>
      <c r="AP82" s="4206"/>
      <c r="AQ82" s="4206"/>
      <c r="AR82" s="4206"/>
      <c r="AS82" s="4206"/>
      <c r="AT82" s="4206"/>
      <c r="AU82" s="4206"/>
      <c r="AV82" s="4206"/>
      <c r="AW82" s="4206"/>
      <c r="AX82" s="4206"/>
      <c r="AY82" s="4206"/>
      <c r="AZ82" s="4206"/>
      <c r="BA82" s="4206"/>
      <c r="BB82" s="4206"/>
      <c r="BC82" s="4206"/>
      <c r="BD82" s="4206"/>
      <c r="BE82" s="4206"/>
      <c r="BF82" s="4206"/>
      <c r="BG82" s="4206"/>
      <c r="BH82" s="4206"/>
      <c r="BI82" s="4206"/>
      <c r="BJ82" s="4206"/>
      <c r="BK82" s="4206"/>
      <c r="BL82" s="4206"/>
      <c r="BM82" s="4206"/>
      <c r="BN82" s="4206"/>
      <c r="BO82" s="4206"/>
      <c r="BP82" s="4206"/>
      <c r="BQ82" s="4206"/>
      <c r="BR82" s="4206"/>
      <c r="BS82" s="4206"/>
      <c r="BT82" s="4206"/>
      <c r="BU82" s="4206"/>
      <c r="BV82" s="4206"/>
      <c r="BW82" s="4206"/>
      <c r="BX82" s="4206"/>
      <c r="BY82" s="4206"/>
      <c r="BZ82" s="4206"/>
      <c r="CA82" s="1653"/>
      <c r="CB82" s="1649"/>
      <c r="CC82" s="1649"/>
      <c r="CD82" s="1649"/>
      <c r="CE82" s="1649"/>
      <c r="CF82" s="1649"/>
      <c r="CG82" s="1652"/>
    </row>
    <row r="83" spans="2:85" ht="11.45" customHeight="1">
      <c r="B83" s="1648"/>
      <c r="C83" s="1653"/>
      <c r="D83" s="4206" t="s">
        <v>2587</v>
      </c>
      <c r="E83" s="4206"/>
      <c r="F83" s="4206"/>
      <c r="G83" s="4206"/>
      <c r="H83" s="4206"/>
      <c r="I83" s="4206"/>
      <c r="J83" s="4206"/>
      <c r="K83" s="4206"/>
      <c r="L83" s="4206"/>
      <c r="M83" s="4206"/>
      <c r="N83" s="4206"/>
      <c r="O83" s="4206"/>
      <c r="P83" s="4206"/>
      <c r="Q83" s="4206"/>
      <c r="R83" s="4206"/>
      <c r="S83" s="4206"/>
      <c r="T83" s="4206"/>
      <c r="U83" s="4206"/>
      <c r="V83" s="4206"/>
      <c r="W83" s="4206"/>
      <c r="X83" s="4206"/>
      <c r="Y83" s="4206"/>
      <c r="Z83" s="4206"/>
      <c r="AA83" s="4206"/>
      <c r="AB83" s="4206"/>
      <c r="AC83" s="4206"/>
      <c r="AD83" s="4206"/>
      <c r="AE83" s="4206"/>
      <c r="AF83" s="4206"/>
      <c r="AG83" s="4206"/>
      <c r="AH83" s="4206"/>
      <c r="AI83" s="4206"/>
      <c r="AJ83" s="4206"/>
      <c r="AK83" s="4206"/>
      <c r="AL83" s="4206"/>
      <c r="AM83" s="4206"/>
      <c r="AN83" s="4206"/>
      <c r="AO83" s="4206"/>
      <c r="AP83" s="4206"/>
      <c r="AQ83" s="4206"/>
      <c r="AR83" s="4206"/>
      <c r="AS83" s="4206"/>
      <c r="AT83" s="4206"/>
      <c r="AU83" s="4206"/>
      <c r="AV83" s="4206"/>
      <c r="AW83" s="4206"/>
      <c r="AX83" s="4206"/>
      <c r="AY83" s="4206"/>
      <c r="AZ83" s="4206"/>
      <c r="BA83" s="4206"/>
      <c r="BB83" s="4206"/>
      <c r="BC83" s="4206"/>
      <c r="BD83" s="4206"/>
      <c r="BE83" s="4206"/>
      <c r="BF83" s="4206"/>
      <c r="BG83" s="4206"/>
      <c r="BH83" s="4206"/>
      <c r="BI83" s="4206"/>
      <c r="BJ83" s="4206"/>
      <c r="BK83" s="4206"/>
      <c r="BL83" s="4206"/>
      <c r="BM83" s="4206"/>
      <c r="BN83" s="4206"/>
      <c r="BO83" s="4206"/>
      <c r="BP83" s="4206"/>
      <c r="BQ83" s="4206"/>
      <c r="BR83" s="4206"/>
      <c r="BS83" s="4206"/>
      <c r="BT83" s="4206"/>
      <c r="BU83" s="4206"/>
      <c r="BV83" s="4206"/>
      <c r="BW83" s="4206"/>
      <c r="BX83" s="4206"/>
      <c r="BY83" s="4206"/>
      <c r="BZ83" s="4206"/>
      <c r="CA83" s="1653"/>
      <c r="CB83" s="1649"/>
      <c r="CC83" s="1649"/>
      <c r="CD83" s="1649"/>
      <c r="CE83" s="1649"/>
      <c r="CF83" s="1649"/>
      <c r="CG83" s="1652"/>
    </row>
    <row r="84" spans="2:85" ht="11.45" customHeight="1">
      <c r="B84" s="1648"/>
      <c r="C84" s="1653"/>
      <c r="D84" s="4206" t="s">
        <v>2588</v>
      </c>
      <c r="E84" s="4206"/>
      <c r="F84" s="4206"/>
      <c r="G84" s="4206"/>
      <c r="H84" s="4206"/>
      <c r="I84" s="4206"/>
      <c r="J84" s="4206"/>
      <c r="K84" s="4206"/>
      <c r="L84" s="4206"/>
      <c r="M84" s="4206"/>
      <c r="N84" s="4206"/>
      <c r="O84" s="4206"/>
      <c r="P84" s="4206"/>
      <c r="Q84" s="4206"/>
      <c r="R84" s="4206"/>
      <c r="S84" s="4206"/>
      <c r="T84" s="4206"/>
      <c r="U84" s="4206"/>
      <c r="V84" s="4206"/>
      <c r="W84" s="4206"/>
      <c r="X84" s="4206"/>
      <c r="Y84" s="4206"/>
      <c r="Z84" s="4206"/>
      <c r="AA84" s="4206"/>
      <c r="AB84" s="4206"/>
      <c r="AC84" s="4206"/>
      <c r="AD84" s="4206"/>
      <c r="AE84" s="4206"/>
      <c r="AF84" s="4206"/>
      <c r="AG84" s="4206"/>
      <c r="AH84" s="4206"/>
      <c r="AI84" s="4206"/>
      <c r="AJ84" s="4206"/>
      <c r="AK84" s="4206"/>
      <c r="AL84" s="4206"/>
      <c r="AM84" s="4206"/>
      <c r="AN84" s="4206"/>
      <c r="AO84" s="4206"/>
      <c r="AP84" s="4206"/>
      <c r="AQ84" s="4206"/>
      <c r="AR84" s="4206"/>
      <c r="AS84" s="4206"/>
      <c r="AT84" s="4206"/>
      <c r="AU84" s="4206"/>
      <c r="AV84" s="4206"/>
      <c r="AW84" s="4206"/>
      <c r="AX84" s="4206"/>
      <c r="AY84" s="4206"/>
      <c r="AZ84" s="4206"/>
      <c r="BA84" s="4206"/>
      <c r="BB84" s="4206"/>
      <c r="BC84" s="4206"/>
      <c r="BD84" s="4206"/>
      <c r="BE84" s="4206"/>
      <c r="BF84" s="4206"/>
      <c r="BG84" s="4206"/>
      <c r="BH84" s="4206"/>
      <c r="BI84" s="4206"/>
      <c r="BJ84" s="4206"/>
      <c r="BK84" s="4206"/>
      <c r="BL84" s="4206"/>
      <c r="BM84" s="4206"/>
      <c r="BN84" s="4206"/>
      <c r="BO84" s="4206"/>
      <c r="BP84" s="4206"/>
      <c r="BQ84" s="4206"/>
      <c r="BR84" s="4206"/>
      <c r="BS84" s="4206"/>
      <c r="BT84" s="4206"/>
      <c r="BU84" s="4206"/>
      <c r="BV84" s="4206"/>
      <c r="BW84" s="4206"/>
      <c r="BX84" s="4206"/>
      <c r="BY84" s="4206"/>
      <c r="BZ84" s="4206"/>
      <c r="CA84" s="1653"/>
      <c r="CB84" s="1649"/>
      <c r="CC84" s="1649"/>
      <c r="CD84" s="1649"/>
      <c r="CE84" s="1649"/>
      <c r="CF84" s="1649"/>
      <c r="CG84" s="1652"/>
    </row>
    <row r="85" spans="2:85" ht="11.45" customHeight="1">
      <c r="B85" s="1648"/>
      <c r="C85" s="4206" t="s">
        <v>3716</v>
      </c>
      <c r="D85" s="4206"/>
      <c r="E85" s="4206"/>
      <c r="F85" s="4206"/>
      <c r="G85" s="4206"/>
      <c r="H85" s="4206"/>
      <c r="I85" s="4206"/>
      <c r="J85" s="4206"/>
      <c r="K85" s="4206"/>
      <c r="L85" s="4206"/>
      <c r="M85" s="4206"/>
      <c r="N85" s="4206"/>
      <c r="O85" s="4206"/>
      <c r="P85" s="4206"/>
      <c r="Q85" s="4206"/>
      <c r="R85" s="4206"/>
      <c r="S85" s="4206"/>
      <c r="T85" s="4206"/>
      <c r="U85" s="4206"/>
      <c r="V85" s="4206"/>
      <c r="W85" s="4206"/>
      <c r="X85" s="4206"/>
      <c r="Y85" s="4206"/>
      <c r="Z85" s="4206"/>
      <c r="AA85" s="4206"/>
      <c r="AB85" s="4206"/>
      <c r="AC85" s="4206"/>
      <c r="AD85" s="4206"/>
      <c r="AE85" s="4206"/>
      <c r="AF85" s="4206"/>
      <c r="AG85" s="4206"/>
      <c r="AH85" s="4206"/>
      <c r="AI85" s="4206"/>
      <c r="AJ85" s="4206"/>
      <c r="AK85" s="4206"/>
      <c r="AL85" s="4206"/>
      <c r="AM85" s="4206"/>
      <c r="AN85" s="4206"/>
      <c r="AO85" s="4206"/>
      <c r="AP85" s="4206"/>
      <c r="AQ85" s="4206"/>
      <c r="AR85" s="4206"/>
      <c r="AS85" s="4206"/>
      <c r="AT85" s="4206"/>
      <c r="AU85" s="4206"/>
      <c r="AV85" s="4206"/>
      <c r="AW85" s="4206"/>
      <c r="AX85" s="4206"/>
      <c r="AY85" s="4206"/>
      <c r="AZ85" s="4206"/>
      <c r="BA85" s="4206"/>
      <c r="BB85" s="4206"/>
      <c r="BC85" s="4206"/>
      <c r="BD85" s="4206"/>
      <c r="BE85" s="4206"/>
      <c r="BF85" s="4206"/>
      <c r="BG85" s="4206"/>
      <c r="BH85" s="4206"/>
      <c r="BI85" s="4206"/>
      <c r="BJ85" s="4206"/>
      <c r="BK85" s="4206"/>
      <c r="BL85" s="4206"/>
      <c r="BM85" s="4206"/>
      <c r="BN85" s="4206"/>
      <c r="BO85" s="4206"/>
      <c r="BP85" s="4206"/>
      <c r="BQ85" s="4206"/>
      <c r="BR85" s="4206"/>
      <c r="BS85" s="4206"/>
      <c r="BT85" s="4206"/>
      <c r="BU85" s="4206"/>
      <c r="BV85" s="4206"/>
      <c r="BW85" s="4206"/>
      <c r="BX85" s="4206"/>
      <c r="BY85" s="4206"/>
      <c r="BZ85" s="4206"/>
      <c r="CA85" s="1653"/>
      <c r="CB85" s="1649"/>
      <c r="CC85" s="1649"/>
      <c r="CD85" s="1649"/>
      <c r="CE85" s="1649"/>
      <c r="CF85" s="1649"/>
      <c r="CG85" s="1652"/>
    </row>
    <row r="86" spans="2:85" ht="11.45" customHeight="1">
      <c r="B86" s="1648"/>
      <c r="C86" s="1653"/>
      <c r="D86" s="4234" t="s">
        <v>4796</v>
      </c>
      <c r="E86" s="4234"/>
      <c r="F86" s="4234"/>
      <c r="G86" s="4234"/>
      <c r="H86" s="4234"/>
      <c r="I86" s="4234"/>
      <c r="J86" s="4234"/>
      <c r="K86" s="4234"/>
      <c r="L86" s="4234"/>
      <c r="M86" s="4234"/>
      <c r="N86" s="4234"/>
      <c r="O86" s="4234"/>
      <c r="P86" s="4234"/>
      <c r="Q86" s="4234"/>
      <c r="R86" s="4234"/>
      <c r="S86" s="4234"/>
      <c r="T86" s="4234"/>
      <c r="U86" s="4234"/>
      <c r="V86" s="4234"/>
      <c r="W86" s="4234"/>
      <c r="X86" s="4234"/>
      <c r="Y86" s="4234"/>
      <c r="Z86" s="4234"/>
      <c r="AA86" s="4234"/>
      <c r="AB86" s="4234"/>
      <c r="AC86" s="4234"/>
      <c r="AD86" s="4234"/>
      <c r="AE86" s="4234"/>
      <c r="AF86" s="4234"/>
      <c r="AG86" s="4234"/>
      <c r="AH86" s="4234"/>
      <c r="AI86" s="4234"/>
      <c r="AJ86" s="4234"/>
      <c r="AK86" s="4234"/>
      <c r="AL86" s="4234"/>
      <c r="AM86" s="4234"/>
      <c r="AN86" s="4234"/>
      <c r="AO86" s="4234"/>
      <c r="AP86" s="4234"/>
      <c r="AQ86" s="4234"/>
      <c r="AR86" s="4234"/>
      <c r="AS86" s="4234"/>
      <c r="AT86" s="4234"/>
      <c r="AU86" s="4234"/>
      <c r="AV86" s="4234"/>
      <c r="AW86" s="4234"/>
      <c r="AX86" s="4234"/>
      <c r="AY86" s="4234"/>
      <c r="AZ86" s="4234"/>
      <c r="BA86" s="4234"/>
      <c r="BB86" s="4234"/>
      <c r="BC86" s="4234"/>
      <c r="BD86" s="4234"/>
      <c r="BE86" s="4234"/>
      <c r="BF86" s="4234"/>
      <c r="BG86" s="4234"/>
      <c r="BH86" s="4234"/>
      <c r="BI86" s="4234"/>
      <c r="BJ86" s="4234"/>
      <c r="BK86" s="4234"/>
      <c r="BL86" s="4234"/>
      <c r="BM86" s="4234"/>
      <c r="BN86" s="4234"/>
      <c r="BO86" s="4234"/>
      <c r="BP86" s="4234"/>
      <c r="BQ86" s="4234"/>
      <c r="BR86" s="4234"/>
      <c r="BS86" s="4234"/>
      <c r="BT86" s="4234"/>
      <c r="BU86" s="4234"/>
      <c r="BV86" s="4234"/>
      <c r="BW86" s="4234"/>
      <c r="BX86" s="4234"/>
      <c r="BY86" s="4234"/>
      <c r="BZ86" s="4234"/>
      <c r="CA86" s="4234"/>
      <c r="CB86" s="4234"/>
      <c r="CC86" s="4234"/>
      <c r="CD86" s="4234"/>
      <c r="CE86" s="4234"/>
      <c r="CF86" s="4234"/>
      <c r="CG86" s="4235"/>
    </row>
    <row r="87" spans="2:85" ht="11.45" customHeight="1">
      <c r="B87" s="1648"/>
      <c r="C87" s="1653"/>
      <c r="D87" s="4234" t="s">
        <v>4424</v>
      </c>
      <c r="E87" s="4234"/>
      <c r="F87" s="4234"/>
      <c r="G87" s="4234"/>
      <c r="H87" s="4234"/>
      <c r="I87" s="4234"/>
      <c r="J87" s="4234"/>
      <c r="K87" s="4234"/>
      <c r="L87" s="4234"/>
      <c r="M87" s="4234"/>
      <c r="N87" s="4234"/>
      <c r="O87" s="4234"/>
      <c r="P87" s="4234"/>
      <c r="Q87" s="4234"/>
      <c r="R87" s="4234"/>
      <c r="S87" s="4234"/>
      <c r="T87" s="4234"/>
      <c r="U87" s="4234"/>
      <c r="V87" s="4234"/>
      <c r="W87" s="4234"/>
      <c r="X87" s="4234"/>
      <c r="Y87" s="4234"/>
      <c r="Z87" s="4234"/>
      <c r="AA87" s="4234"/>
      <c r="AB87" s="4234"/>
      <c r="AC87" s="4234"/>
      <c r="AD87" s="4234"/>
      <c r="AE87" s="4234"/>
      <c r="AF87" s="4234"/>
      <c r="AG87" s="4234"/>
      <c r="AH87" s="4234"/>
      <c r="AI87" s="4234"/>
      <c r="AJ87" s="4234"/>
      <c r="AK87" s="4234"/>
      <c r="AL87" s="4234"/>
      <c r="AM87" s="4234"/>
      <c r="AN87" s="4234"/>
      <c r="AO87" s="4234"/>
      <c r="AP87" s="4234"/>
      <c r="AQ87" s="4234"/>
      <c r="AR87" s="4234"/>
      <c r="AS87" s="4234"/>
      <c r="AT87" s="4234"/>
      <c r="AU87" s="4234"/>
      <c r="AV87" s="4234"/>
      <c r="AW87" s="4234"/>
      <c r="AX87" s="4234"/>
      <c r="AY87" s="4234"/>
      <c r="AZ87" s="4234"/>
      <c r="BA87" s="4234"/>
      <c r="BB87" s="4234"/>
      <c r="BC87" s="4234"/>
      <c r="BD87" s="4234"/>
      <c r="BE87" s="4234"/>
      <c r="BF87" s="4234"/>
      <c r="BG87" s="4234"/>
      <c r="BH87" s="4234"/>
      <c r="BI87" s="4234"/>
      <c r="BJ87" s="4234"/>
      <c r="BK87" s="4234"/>
      <c r="BL87" s="4234"/>
      <c r="BM87" s="4234"/>
      <c r="BN87" s="4234"/>
      <c r="BO87" s="4234"/>
      <c r="BP87" s="4234"/>
      <c r="BQ87" s="4234"/>
      <c r="BR87" s="4234"/>
      <c r="BS87" s="4234"/>
      <c r="BT87" s="4234"/>
      <c r="BU87" s="4234"/>
      <c r="BV87" s="4234"/>
      <c r="BW87" s="4234"/>
      <c r="BX87" s="4234"/>
      <c r="BY87" s="4234"/>
      <c r="BZ87" s="4234"/>
      <c r="CA87" s="4234"/>
      <c r="CB87" s="4234"/>
      <c r="CC87" s="4234"/>
      <c r="CD87" s="4234"/>
      <c r="CE87" s="4234"/>
      <c r="CF87" s="4234"/>
      <c r="CG87" s="4235"/>
    </row>
    <row r="88" spans="2:85" ht="2.25" customHeight="1">
      <c r="B88" s="1661"/>
      <c r="C88" s="1653"/>
      <c r="D88" s="1653"/>
      <c r="E88" s="1653"/>
      <c r="F88" s="1653"/>
      <c r="G88" s="1653"/>
      <c r="H88" s="1653"/>
      <c r="I88" s="1653"/>
      <c r="J88" s="1653"/>
      <c r="K88" s="1653"/>
      <c r="L88" s="1653"/>
      <c r="M88" s="1653"/>
      <c r="N88" s="1653"/>
      <c r="O88" s="1653"/>
      <c r="P88" s="1653"/>
      <c r="Q88" s="1653"/>
      <c r="R88" s="1653"/>
      <c r="S88" s="1653"/>
      <c r="T88" s="1653"/>
      <c r="U88" s="1653"/>
      <c r="V88" s="1653"/>
      <c r="W88" s="1653"/>
      <c r="X88" s="1653"/>
      <c r="Y88" s="1653"/>
      <c r="Z88" s="1653"/>
      <c r="AA88" s="1653"/>
      <c r="AB88" s="1653"/>
      <c r="AC88" s="1653"/>
      <c r="AD88" s="1653"/>
      <c r="AE88" s="1653"/>
      <c r="AF88" s="1653"/>
      <c r="AG88" s="1653"/>
      <c r="AH88" s="1653"/>
      <c r="AI88" s="1653"/>
      <c r="AJ88" s="1653"/>
      <c r="AK88" s="1653"/>
      <c r="AL88" s="1653"/>
      <c r="AM88" s="1653"/>
      <c r="AN88" s="1653"/>
      <c r="AO88" s="1653"/>
      <c r="AP88" s="1653"/>
      <c r="AQ88" s="1653"/>
      <c r="AR88" s="1653"/>
      <c r="AS88" s="1653"/>
      <c r="AT88" s="1653"/>
      <c r="AU88" s="1653"/>
      <c r="AV88" s="1653"/>
      <c r="AW88" s="1653"/>
      <c r="AX88" s="1653"/>
      <c r="AY88" s="1653"/>
      <c r="AZ88" s="1653"/>
      <c r="BA88" s="1653"/>
      <c r="BB88" s="1653"/>
      <c r="BC88" s="1653"/>
      <c r="BD88" s="1653"/>
      <c r="BE88" s="1653"/>
      <c r="BF88" s="1653"/>
      <c r="BG88" s="1653"/>
      <c r="BH88" s="1653"/>
      <c r="BI88" s="1653"/>
      <c r="BJ88" s="1653"/>
      <c r="BK88" s="1653"/>
      <c r="BL88" s="1653"/>
      <c r="BM88" s="1653"/>
      <c r="BN88" s="1653"/>
      <c r="BO88" s="1653"/>
      <c r="BP88" s="1653"/>
      <c r="BQ88" s="1653"/>
      <c r="BR88" s="1653"/>
      <c r="BS88" s="1653"/>
      <c r="BT88" s="1653"/>
      <c r="BU88" s="1653"/>
      <c r="BV88" s="1653"/>
      <c r="BW88" s="1653"/>
      <c r="BX88" s="1653"/>
      <c r="BY88" s="1653"/>
      <c r="BZ88" s="1653"/>
      <c r="CA88" s="1653"/>
      <c r="CB88" s="1653"/>
      <c r="CC88" s="1653"/>
      <c r="CD88" s="1653"/>
      <c r="CE88" s="1653"/>
      <c r="CF88" s="1653"/>
      <c r="CG88" s="1662"/>
    </row>
    <row r="89" spans="2:85" ht="12.95" customHeight="1">
      <c r="B89" s="1654"/>
      <c r="C89" s="1547"/>
      <c r="D89" s="4209" t="s">
        <v>2589</v>
      </c>
      <c r="E89" s="4210"/>
      <c r="F89" s="4210"/>
      <c r="G89" s="4210"/>
      <c r="H89" s="4210"/>
      <c r="I89" s="4210"/>
      <c r="J89" s="4210"/>
      <c r="K89" s="4210"/>
      <c r="L89" s="4210"/>
      <c r="M89" s="4210"/>
      <c r="N89" s="4210"/>
      <c r="O89" s="4210"/>
      <c r="P89" s="4210"/>
      <c r="Q89" s="4210"/>
      <c r="R89" s="4210"/>
      <c r="S89" s="4211"/>
      <c r="T89" s="4209" t="s">
        <v>2590</v>
      </c>
      <c r="U89" s="4210"/>
      <c r="V89" s="4210"/>
      <c r="W89" s="4210"/>
      <c r="X89" s="4210"/>
      <c r="Y89" s="4210"/>
      <c r="Z89" s="4210"/>
      <c r="AA89" s="4210"/>
      <c r="AB89" s="4210"/>
      <c r="AC89" s="4210"/>
      <c r="AD89" s="4210"/>
      <c r="AE89" s="4210"/>
      <c r="AF89" s="4210"/>
      <c r="AG89" s="4210"/>
      <c r="AH89" s="4210"/>
      <c r="AI89" s="4210"/>
      <c r="AJ89" s="4210"/>
      <c r="AK89" s="4210"/>
      <c r="AL89" s="4210"/>
      <c r="AM89" s="4210"/>
      <c r="AN89" s="4210"/>
      <c r="AO89" s="4210"/>
      <c r="AP89" s="4210"/>
      <c r="AQ89" s="4210"/>
      <c r="AR89" s="4210"/>
      <c r="AS89" s="4210"/>
      <c r="AT89" s="4210"/>
      <c r="AU89" s="4210"/>
      <c r="AV89" s="4210"/>
      <c r="AW89" s="4210"/>
      <c r="AX89" s="4210"/>
      <c r="AY89" s="4210"/>
      <c r="AZ89" s="4210"/>
      <c r="BA89" s="4210"/>
      <c r="BB89" s="4210"/>
      <c r="BC89" s="4210"/>
      <c r="BD89" s="4210"/>
      <c r="BE89" s="4210"/>
      <c r="BF89" s="4210"/>
      <c r="BG89" s="4210"/>
      <c r="BH89" s="4210"/>
      <c r="BI89" s="4210"/>
      <c r="BJ89" s="4210"/>
      <c r="BK89" s="4210"/>
      <c r="BL89" s="4210"/>
      <c r="BM89" s="4210"/>
      <c r="BN89" s="4210"/>
      <c r="BO89" s="4210"/>
      <c r="BP89" s="4210"/>
      <c r="BQ89" s="4210"/>
      <c r="BR89" s="4211"/>
      <c r="BS89" s="4212" t="s">
        <v>3717</v>
      </c>
      <c r="BT89" s="4212"/>
      <c r="BU89" s="4212"/>
      <c r="BV89" s="4212"/>
      <c r="BW89" s="4212"/>
      <c r="BX89" s="4212"/>
      <c r="BY89" s="4212"/>
      <c r="BZ89" s="4212"/>
      <c r="CA89" s="4212"/>
      <c r="CB89" s="4212"/>
      <c r="CC89" s="4212"/>
      <c r="CD89" s="4212"/>
      <c r="CE89" s="4212"/>
      <c r="CF89" s="4212"/>
      <c r="CG89" s="1656"/>
    </row>
    <row r="90" spans="2:85" ht="12" customHeight="1">
      <c r="B90" s="1654"/>
      <c r="C90" s="1547"/>
      <c r="D90" s="4213" t="s">
        <v>3718</v>
      </c>
      <c r="E90" s="4214"/>
      <c r="F90" s="4214"/>
      <c r="G90" s="4214"/>
      <c r="H90" s="4214"/>
      <c r="I90" s="4214"/>
      <c r="J90" s="4214"/>
      <c r="K90" s="4214"/>
      <c r="L90" s="4214"/>
      <c r="M90" s="4214"/>
      <c r="N90" s="4214"/>
      <c r="O90" s="4214"/>
      <c r="P90" s="4214"/>
      <c r="Q90" s="4214"/>
      <c r="R90" s="4214"/>
      <c r="S90" s="4215"/>
      <c r="T90" s="4202" t="s">
        <v>3734</v>
      </c>
      <c r="U90" s="4203"/>
      <c r="V90" s="4203"/>
      <c r="W90" s="4203"/>
      <c r="X90" s="4203"/>
      <c r="Y90" s="4203"/>
      <c r="Z90" s="4203"/>
      <c r="AA90" s="4203"/>
      <c r="AB90" s="4203"/>
      <c r="AC90" s="4203"/>
      <c r="AD90" s="4203"/>
      <c r="AE90" s="4203"/>
      <c r="AF90" s="4203"/>
      <c r="AG90" s="4203"/>
      <c r="AH90" s="4203"/>
      <c r="AI90" s="4203"/>
      <c r="AJ90" s="4203"/>
      <c r="AK90" s="4203"/>
      <c r="AL90" s="4203"/>
      <c r="AM90" s="4203"/>
      <c r="AN90" s="4203"/>
      <c r="AO90" s="4203"/>
      <c r="AP90" s="4203"/>
      <c r="AQ90" s="4203"/>
      <c r="AR90" s="4203"/>
      <c r="AS90" s="4203"/>
      <c r="AT90" s="4203"/>
      <c r="AU90" s="4203"/>
      <c r="AV90" s="4203"/>
      <c r="AW90" s="4203"/>
      <c r="AX90" s="4203"/>
      <c r="AY90" s="4203"/>
      <c r="AZ90" s="4203"/>
      <c r="BA90" s="4203"/>
      <c r="BB90" s="4203"/>
      <c r="BC90" s="4203"/>
      <c r="BD90" s="4203"/>
      <c r="BE90" s="4203"/>
      <c r="BF90" s="4203"/>
      <c r="BG90" s="4203"/>
      <c r="BH90" s="4203"/>
      <c r="BI90" s="4203"/>
      <c r="BJ90" s="4203"/>
      <c r="BK90" s="4203"/>
      <c r="BL90" s="4203"/>
      <c r="BM90" s="4203"/>
      <c r="BN90" s="4203"/>
      <c r="BO90" s="4203"/>
      <c r="BP90" s="4203"/>
      <c r="BQ90" s="4203"/>
      <c r="BR90" s="4204"/>
      <c r="BS90" s="4222" t="s">
        <v>4435</v>
      </c>
      <c r="BT90" s="4223"/>
      <c r="BU90" s="4223"/>
      <c r="BV90" s="4223"/>
      <c r="BW90" s="4223"/>
      <c r="BX90" s="4223"/>
      <c r="BY90" s="4223"/>
      <c r="BZ90" s="4223"/>
      <c r="CA90" s="4223"/>
      <c r="CB90" s="4223"/>
      <c r="CC90" s="4223"/>
      <c r="CD90" s="4223"/>
      <c r="CE90" s="4223"/>
      <c r="CF90" s="4224"/>
      <c r="CG90" s="1656"/>
    </row>
    <row r="91" spans="2:85" ht="12" customHeight="1">
      <c r="B91" s="1654"/>
      <c r="C91" s="1547"/>
      <c r="D91" s="4216"/>
      <c r="E91" s="4217"/>
      <c r="F91" s="4217"/>
      <c r="G91" s="4217"/>
      <c r="H91" s="4217"/>
      <c r="I91" s="4217"/>
      <c r="J91" s="4217"/>
      <c r="K91" s="4217"/>
      <c r="L91" s="4217"/>
      <c r="M91" s="4217"/>
      <c r="N91" s="4217"/>
      <c r="O91" s="4217"/>
      <c r="P91" s="4217"/>
      <c r="Q91" s="4217"/>
      <c r="R91" s="4217"/>
      <c r="S91" s="4218"/>
      <c r="T91" s="4205" t="s">
        <v>3719</v>
      </c>
      <c r="U91" s="4206"/>
      <c r="V91" s="4206"/>
      <c r="W91" s="4206"/>
      <c r="X91" s="4206"/>
      <c r="Y91" s="4206"/>
      <c r="Z91" s="4206"/>
      <c r="AA91" s="4206"/>
      <c r="AB91" s="4206"/>
      <c r="AC91" s="4206"/>
      <c r="AD91" s="4206"/>
      <c r="AE91" s="4206"/>
      <c r="AF91" s="4206"/>
      <c r="AG91" s="4206"/>
      <c r="AH91" s="4206"/>
      <c r="AI91" s="4206"/>
      <c r="AJ91" s="4206"/>
      <c r="AK91" s="4206"/>
      <c r="AL91" s="4206"/>
      <c r="AM91" s="4206"/>
      <c r="AN91" s="4206"/>
      <c r="AO91" s="4206"/>
      <c r="AP91" s="4206"/>
      <c r="AQ91" s="4206"/>
      <c r="AR91" s="4206"/>
      <c r="AS91" s="4206"/>
      <c r="AT91" s="4206"/>
      <c r="AU91" s="4206"/>
      <c r="AV91" s="4206"/>
      <c r="AW91" s="4206"/>
      <c r="AX91" s="4206"/>
      <c r="AY91" s="4206"/>
      <c r="AZ91" s="4206"/>
      <c r="BA91" s="4206"/>
      <c r="BB91" s="4206"/>
      <c r="BC91" s="4206"/>
      <c r="BD91" s="4206"/>
      <c r="BE91" s="4206"/>
      <c r="BF91" s="4206"/>
      <c r="BG91" s="4206"/>
      <c r="BH91" s="4206"/>
      <c r="BI91" s="4206"/>
      <c r="BJ91" s="4206"/>
      <c r="BK91" s="4206"/>
      <c r="BL91" s="4206"/>
      <c r="BM91" s="4206"/>
      <c r="BN91" s="4206"/>
      <c r="BO91" s="4206"/>
      <c r="BP91" s="4206"/>
      <c r="BQ91" s="4206"/>
      <c r="BR91" s="4207"/>
      <c r="BS91" s="4225"/>
      <c r="BT91" s="4226"/>
      <c r="BU91" s="4226"/>
      <c r="BV91" s="4226"/>
      <c r="BW91" s="4226"/>
      <c r="BX91" s="4226"/>
      <c r="BY91" s="4226"/>
      <c r="BZ91" s="4226"/>
      <c r="CA91" s="4226"/>
      <c r="CB91" s="4226"/>
      <c r="CC91" s="4226"/>
      <c r="CD91" s="4226"/>
      <c r="CE91" s="4226"/>
      <c r="CF91" s="4227"/>
      <c r="CG91" s="1656"/>
    </row>
    <row r="92" spans="2:85" ht="12" customHeight="1">
      <c r="B92" s="1654"/>
      <c r="C92" s="1547"/>
      <c r="D92" s="4216"/>
      <c r="E92" s="4217"/>
      <c r="F92" s="4217"/>
      <c r="G92" s="4217"/>
      <c r="H92" s="4217"/>
      <c r="I92" s="4217"/>
      <c r="J92" s="4217"/>
      <c r="K92" s="4217"/>
      <c r="L92" s="4217"/>
      <c r="M92" s="4217"/>
      <c r="N92" s="4217"/>
      <c r="O92" s="4217"/>
      <c r="P92" s="4217"/>
      <c r="Q92" s="4217"/>
      <c r="R92" s="4217"/>
      <c r="S92" s="4218"/>
      <c r="T92" s="4205" t="s">
        <v>4425</v>
      </c>
      <c r="U92" s="4206"/>
      <c r="V92" s="4206"/>
      <c r="W92" s="4206"/>
      <c r="X92" s="4206"/>
      <c r="Y92" s="4206"/>
      <c r="Z92" s="4206"/>
      <c r="AA92" s="4206"/>
      <c r="AB92" s="4206"/>
      <c r="AC92" s="4206"/>
      <c r="AD92" s="4206"/>
      <c r="AE92" s="4206"/>
      <c r="AF92" s="4206"/>
      <c r="AG92" s="4206"/>
      <c r="AH92" s="4206"/>
      <c r="AI92" s="4206"/>
      <c r="AJ92" s="4206"/>
      <c r="AK92" s="4206"/>
      <c r="AL92" s="4206"/>
      <c r="AM92" s="4206"/>
      <c r="AN92" s="4206"/>
      <c r="AO92" s="4206"/>
      <c r="AP92" s="4206"/>
      <c r="AQ92" s="4206"/>
      <c r="AR92" s="4206"/>
      <c r="AS92" s="4206"/>
      <c r="AT92" s="4206"/>
      <c r="AU92" s="4206"/>
      <c r="AV92" s="4206"/>
      <c r="AW92" s="4206"/>
      <c r="AX92" s="4206"/>
      <c r="AY92" s="4206"/>
      <c r="AZ92" s="4206"/>
      <c r="BA92" s="4206"/>
      <c r="BB92" s="4206"/>
      <c r="BC92" s="4206"/>
      <c r="BD92" s="4206"/>
      <c r="BE92" s="4206"/>
      <c r="BF92" s="4206"/>
      <c r="BG92" s="4206"/>
      <c r="BH92" s="4206"/>
      <c r="BI92" s="4206"/>
      <c r="BJ92" s="4206"/>
      <c r="BK92" s="4206"/>
      <c r="BL92" s="4206"/>
      <c r="BM92" s="4206"/>
      <c r="BN92" s="4206"/>
      <c r="BO92" s="4206"/>
      <c r="BP92" s="4206"/>
      <c r="BQ92" s="4206"/>
      <c r="BR92" s="4207"/>
      <c r="BS92" s="4225"/>
      <c r="BT92" s="4226"/>
      <c r="BU92" s="4226"/>
      <c r="BV92" s="4226"/>
      <c r="BW92" s="4226"/>
      <c r="BX92" s="4226"/>
      <c r="BY92" s="4226"/>
      <c r="BZ92" s="4226"/>
      <c r="CA92" s="4226"/>
      <c r="CB92" s="4226"/>
      <c r="CC92" s="4226"/>
      <c r="CD92" s="4226"/>
      <c r="CE92" s="4226"/>
      <c r="CF92" s="4227"/>
      <c r="CG92" s="1656"/>
    </row>
    <row r="93" spans="2:85" ht="12" customHeight="1">
      <c r="B93" s="1654"/>
      <c r="C93" s="1547"/>
      <c r="D93" s="4216"/>
      <c r="E93" s="4217"/>
      <c r="F93" s="4217"/>
      <c r="G93" s="4217"/>
      <c r="H93" s="4217"/>
      <c r="I93" s="4217"/>
      <c r="J93" s="4217"/>
      <c r="K93" s="4217"/>
      <c r="L93" s="4217"/>
      <c r="M93" s="4217"/>
      <c r="N93" s="4217"/>
      <c r="O93" s="4217"/>
      <c r="P93" s="4217"/>
      <c r="Q93" s="4217"/>
      <c r="R93" s="4217"/>
      <c r="S93" s="4218"/>
      <c r="T93" s="4231" t="s">
        <v>4798</v>
      </c>
      <c r="U93" s="4232"/>
      <c r="V93" s="4232"/>
      <c r="W93" s="4232"/>
      <c r="X93" s="4232"/>
      <c r="Y93" s="4232"/>
      <c r="Z93" s="4232"/>
      <c r="AA93" s="4232"/>
      <c r="AB93" s="4232"/>
      <c r="AC93" s="4232"/>
      <c r="AD93" s="4232"/>
      <c r="AE93" s="4232"/>
      <c r="AF93" s="4232"/>
      <c r="AG93" s="4232"/>
      <c r="AH93" s="4232"/>
      <c r="AI93" s="4232"/>
      <c r="AJ93" s="4232"/>
      <c r="AK93" s="4232"/>
      <c r="AL93" s="4232"/>
      <c r="AM93" s="4232"/>
      <c r="AN93" s="4232"/>
      <c r="AO93" s="4232"/>
      <c r="AP93" s="4232"/>
      <c r="AQ93" s="4232"/>
      <c r="AR93" s="4232"/>
      <c r="AS93" s="4232"/>
      <c r="AT93" s="4232"/>
      <c r="AU93" s="4232"/>
      <c r="AV93" s="4232"/>
      <c r="AW93" s="4232"/>
      <c r="AX93" s="4232"/>
      <c r="AY93" s="4232"/>
      <c r="AZ93" s="4232"/>
      <c r="BA93" s="4232"/>
      <c r="BB93" s="4232"/>
      <c r="BC93" s="4232"/>
      <c r="BD93" s="4232"/>
      <c r="BE93" s="4232"/>
      <c r="BF93" s="4232"/>
      <c r="BG93" s="4232"/>
      <c r="BH93" s="4232"/>
      <c r="BI93" s="4232"/>
      <c r="BJ93" s="4232"/>
      <c r="BK93" s="4232"/>
      <c r="BL93" s="4232"/>
      <c r="BM93" s="4232"/>
      <c r="BN93" s="4232"/>
      <c r="BO93" s="4232"/>
      <c r="BP93" s="4232"/>
      <c r="BQ93" s="4232"/>
      <c r="BR93" s="4233"/>
      <c r="BS93" s="4225"/>
      <c r="BT93" s="4226"/>
      <c r="BU93" s="4226"/>
      <c r="BV93" s="4226"/>
      <c r="BW93" s="4226"/>
      <c r="BX93" s="4226"/>
      <c r="BY93" s="4226"/>
      <c r="BZ93" s="4226"/>
      <c r="CA93" s="4226"/>
      <c r="CB93" s="4226"/>
      <c r="CC93" s="4226"/>
      <c r="CD93" s="4226"/>
      <c r="CE93" s="4226"/>
      <c r="CF93" s="4227"/>
      <c r="CG93" s="1656"/>
    </row>
    <row r="94" spans="2:85" ht="12" customHeight="1">
      <c r="B94" s="1654"/>
      <c r="C94" s="1547"/>
      <c r="D94" s="4216"/>
      <c r="E94" s="4217"/>
      <c r="F94" s="4217"/>
      <c r="G94" s="4217"/>
      <c r="H94" s="4217"/>
      <c r="I94" s="4217"/>
      <c r="J94" s="4217"/>
      <c r="K94" s="4217"/>
      <c r="L94" s="4217"/>
      <c r="M94" s="4217"/>
      <c r="N94" s="4217"/>
      <c r="O94" s="4217"/>
      <c r="P94" s="4217"/>
      <c r="Q94" s="4217"/>
      <c r="R94" s="4217"/>
      <c r="S94" s="4218"/>
      <c r="T94" s="4205" t="s">
        <v>2591</v>
      </c>
      <c r="U94" s="4206"/>
      <c r="V94" s="4206"/>
      <c r="W94" s="4206"/>
      <c r="X94" s="4206"/>
      <c r="Y94" s="4206"/>
      <c r="Z94" s="4206"/>
      <c r="AA94" s="4206"/>
      <c r="AB94" s="4206"/>
      <c r="AC94" s="4206"/>
      <c r="AD94" s="4206"/>
      <c r="AE94" s="4206"/>
      <c r="AF94" s="4206"/>
      <c r="AG94" s="4206"/>
      <c r="AH94" s="4206"/>
      <c r="AI94" s="4206"/>
      <c r="AJ94" s="4206"/>
      <c r="AK94" s="4206"/>
      <c r="AL94" s="4206"/>
      <c r="AM94" s="4206"/>
      <c r="AN94" s="4206"/>
      <c r="AO94" s="4206"/>
      <c r="AP94" s="4206"/>
      <c r="AQ94" s="4206"/>
      <c r="AR94" s="4206"/>
      <c r="AS94" s="4206"/>
      <c r="AT94" s="4206"/>
      <c r="AU94" s="4206"/>
      <c r="AV94" s="4206"/>
      <c r="AW94" s="4206"/>
      <c r="AX94" s="4206"/>
      <c r="AY94" s="4206"/>
      <c r="AZ94" s="4206"/>
      <c r="BA94" s="4206"/>
      <c r="BB94" s="4206"/>
      <c r="BC94" s="4206"/>
      <c r="BD94" s="4206"/>
      <c r="BE94" s="4206"/>
      <c r="BF94" s="4206"/>
      <c r="BG94" s="4206"/>
      <c r="BH94" s="4206"/>
      <c r="BI94" s="4206"/>
      <c r="BJ94" s="4206"/>
      <c r="BK94" s="4206"/>
      <c r="BL94" s="4206"/>
      <c r="BM94" s="4206"/>
      <c r="BN94" s="4206"/>
      <c r="BO94" s="4206"/>
      <c r="BP94" s="4206"/>
      <c r="BQ94" s="4206"/>
      <c r="BR94" s="4207"/>
      <c r="BS94" s="4225"/>
      <c r="BT94" s="4226"/>
      <c r="BU94" s="4226"/>
      <c r="BV94" s="4226"/>
      <c r="BW94" s="4226"/>
      <c r="BX94" s="4226"/>
      <c r="BY94" s="4226"/>
      <c r="BZ94" s="4226"/>
      <c r="CA94" s="4226"/>
      <c r="CB94" s="4226"/>
      <c r="CC94" s="4226"/>
      <c r="CD94" s="4226"/>
      <c r="CE94" s="4226"/>
      <c r="CF94" s="4227"/>
      <c r="CG94" s="1656"/>
    </row>
    <row r="95" spans="2:85" ht="12" customHeight="1">
      <c r="B95" s="1654"/>
      <c r="C95" s="1547"/>
      <c r="D95" s="4219"/>
      <c r="E95" s="4220"/>
      <c r="F95" s="4220"/>
      <c r="G95" s="4220"/>
      <c r="H95" s="4220"/>
      <c r="I95" s="4220"/>
      <c r="J95" s="4220"/>
      <c r="K95" s="4220"/>
      <c r="L95" s="4220"/>
      <c r="M95" s="4220"/>
      <c r="N95" s="4220"/>
      <c r="O95" s="4220"/>
      <c r="P95" s="4220"/>
      <c r="Q95" s="4220"/>
      <c r="R95" s="4220"/>
      <c r="S95" s="4221"/>
      <c r="T95" s="4190" t="s">
        <v>2592</v>
      </c>
      <c r="U95" s="4191"/>
      <c r="V95" s="4191"/>
      <c r="W95" s="4191"/>
      <c r="X95" s="4191"/>
      <c r="Y95" s="4191"/>
      <c r="Z95" s="4191"/>
      <c r="AA95" s="4191"/>
      <c r="AB95" s="4191"/>
      <c r="AC95" s="4191"/>
      <c r="AD95" s="4191"/>
      <c r="AE95" s="4191"/>
      <c r="AF95" s="4191"/>
      <c r="AG95" s="4191"/>
      <c r="AH95" s="4191"/>
      <c r="AI95" s="4191"/>
      <c r="AJ95" s="4191"/>
      <c r="AK95" s="4191"/>
      <c r="AL95" s="4191"/>
      <c r="AM95" s="4191"/>
      <c r="AN95" s="4191"/>
      <c r="AO95" s="4191"/>
      <c r="AP95" s="4191"/>
      <c r="AQ95" s="4191"/>
      <c r="AR95" s="4191"/>
      <c r="AS95" s="4191"/>
      <c r="AT95" s="4191"/>
      <c r="AU95" s="4191"/>
      <c r="AV95" s="4191"/>
      <c r="AW95" s="4191"/>
      <c r="AX95" s="4191"/>
      <c r="AY95" s="4191"/>
      <c r="AZ95" s="4191"/>
      <c r="BA95" s="4191"/>
      <c r="BB95" s="4191"/>
      <c r="BC95" s="4191"/>
      <c r="BD95" s="4191"/>
      <c r="BE95" s="4191"/>
      <c r="BF95" s="4191"/>
      <c r="BG95" s="4191"/>
      <c r="BH95" s="4191"/>
      <c r="BI95" s="4191"/>
      <c r="BJ95" s="4191"/>
      <c r="BK95" s="4191"/>
      <c r="BL95" s="4191"/>
      <c r="BM95" s="4191"/>
      <c r="BN95" s="4191"/>
      <c r="BO95" s="4191"/>
      <c r="BP95" s="4191"/>
      <c r="BQ95" s="4191"/>
      <c r="BR95" s="4192"/>
      <c r="BS95" s="4225"/>
      <c r="BT95" s="4226"/>
      <c r="BU95" s="4226"/>
      <c r="BV95" s="4226"/>
      <c r="BW95" s="4226"/>
      <c r="BX95" s="4226"/>
      <c r="BY95" s="4226"/>
      <c r="BZ95" s="4226"/>
      <c r="CA95" s="4226"/>
      <c r="CB95" s="4226"/>
      <c r="CC95" s="4226"/>
      <c r="CD95" s="4226"/>
      <c r="CE95" s="4226"/>
      <c r="CF95" s="4227"/>
      <c r="CG95" s="1656"/>
    </row>
    <row r="96" spans="2:85" ht="12" customHeight="1">
      <c r="B96" s="1654"/>
      <c r="C96" s="1547"/>
      <c r="D96" s="4193" t="s">
        <v>2593</v>
      </c>
      <c r="E96" s="4194"/>
      <c r="F96" s="4194"/>
      <c r="G96" s="4194"/>
      <c r="H96" s="4194"/>
      <c r="I96" s="4194"/>
      <c r="J96" s="4194"/>
      <c r="K96" s="4194"/>
      <c r="L96" s="4194"/>
      <c r="M96" s="4194"/>
      <c r="N96" s="4194"/>
      <c r="O96" s="4194"/>
      <c r="P96" s="4194"/>
      <c r="Q96" s="4194"/>
      <c r="R96" s="4194"/>
      <c r="S96" s="4195"/>
      <c r="T96" s="4202" t="s">
        <v>4426</v>
      </c>
      <c r="U96" s="4203"/>
      <c r="V96" s="4203"/>
      <c r="W96" s="4203"/>
      <c r="X96" s="4203"/>
      <c r="Y96" s="4203"/>
      <c r="Z96" s="4203"/>
      <c r="AA96" s="4203"/>
      <c r="AB96" s="4203"/>
      <c r="AC96" s="4203"/>
      <c r="AD96" s="4203"/>
      <c r="AE96" s="4203"/>
      <c r="AF96" s="4203"/>
      <c r="AG96" s="4203"/>
      <c r="AH96" s="4203"/>
      <c r="AI96" s="4203"/>
      <c r="AJ96" s="4203"/>
      <c r="AK96" s="4203"/>
      <c r="AL96" s="4203"/>
      <c r="AM96" s="4203"/>
      <c r="AN96" s="4203"/>
      <c r="AO96" s="4203"/>
      <c r="AP96" s="4203"/>
      <c r="AQ96" s="4203"/>
      <c r="AR96" s="4203"/>
      <c r="AS96" s="4203"/>
      <c r="AT96" s="4203"/>
      <c r="AU96" s="4203"/>
      <c r="AV96" s="4203"/>
      <c r="AW96" s="4203"/>
      <c r="AX96" s="4203"/>
      <c r="AY96" s="4203"/>
      <c r="AZ96" s="4203"/>
      <c r="BA96" s="4203"/>
      <c r="BB96" s="4203"/>
      <c r="BC96" s="4203"/>
      <c r="BD96" s="4203"/>
      <c r="BE96" s="4203"/>
      <c r="BF96" s="4203"/>
      <c r="BG96" s="4203"/>
      <c r="BH96" s="4203"/>
      <c r="BI96" s="4203"/>
      <c r="BJ96" s="4203"/>
      <c r="BK96" s="4203"/>
      <c r="BL96" s="4203"/>
      <c r="BM96" s="4203"/>
      <c r="BN96" s="4203"/>
      <c r="BO96" s="4203"/>
      <c r="BP96" s="4203"/>
      <c r="BQ96" s="4203"/>
      <c r="BR96" s="4204"/>
      <c r="BS96" s="4225"/>
      <c r="BT96" s="4226"/>
      <c r="BU96" s="4226"/>
      <c r="BV96" s="4226"/>
      <c r="BW96" s="4226"/>
      <c r="BX96" s="4226"/>
      <c r="BY96" s="4226"/>
      <c r="BZ96" s="4226"/>
      <c r="CA96" s="4226"/>
      <c r="CB96" s="4226"/>
      <c r="CC96" s="4226"/>
      <c r="CD96" s="4226"/>
      <c r="CE96" s="4226"/>
      <c r="CF96" s="4227"/>
      <c r="CG96" s="1656"/>
    </row>
    <row r="97" spans="2:85" ht="12" customHeight="1">
      <c r="B97" s="1654"/>
      <c r="C97" s="1547"/>
      <c r="D97" s="4196"/>
      <c r="E97" s="4197"/>
      <c r="F97" s="4197"/>
      <c r="G97" s="4197"/>
      <c r="H97" s="4197"/>
      <c r="I97" s="4197"/>
      <c r="J97" s="4197"/>
      <c r="K97" s="4197"/>
      <c r="L97" s="4197"/>
      <c r="M97" s="4197"/>
      <c r="N97" s="4197"/>
      <c r="O97" s="4197"/>
      <c r="P97" s="4197"/>
      <c r="Q97" s="4197"/>
      <c r="R97" s="4197"/>
      <c r="S97" s="4198"/>
      <c r="T97" s="4205" t="s">
        <v>3720</v>
      </c>
      <c r="U97" s="4206"/>
      <c r="V97" s="4206"/>
      <c r="W97" s="4206"/>
      <c r="X97" s="4206"/>
      <c r="Y97" s="4206"/>
      <c r="Z97" s="4206"/>
      <c r="AA97" s="4206"/>
      <c r="AB97" s="4206"/>
      <c r="AC97" s="4206"/>
      <c r="AD97" s="4206"/>
      <c r="AE97" s="4206"/>
      <c r="AF97" s="4206"/>
      <c r="AG97" s="4206"/>
      <c r="AH97" s="4206"/>
      <c r="AI97" s="4206"/>
      <c r="AJ97" s="4206"/>
      <c r="AK97" s="4206"/>
      <c r="AL97" s="4206"/>
      <c r="AM97" s="4206"/>
      <c r="AN97" s="4206"/>
      <c r="AO97" s="4206"/>
      <c r="AP97" s="4206"/>
      <c r="AQ97" s="4206"/>
      <c r="AR97" s="4206"/>
      <c r="AS97" s="4206"/>
      <c r="AT97" s="4206"/>
      <c r="AU97" s="4206"/>
      <c r="AV97" s="4206"/>
      <c r="AW97" s="4206"/>
      <c r="AX97" s="4206"/>
      <c r="AY97" s="4206"/>
      <c r="AZ97" s="4206"/>
      <c r="BA97" s="4206"/>
      <c r="BB97" s="4206"/>
      <c r="BC97" s="4206"/>
      <c r="BD97" s="4206"/>
      <c r="BE97" s="4206"/>
      <c r="BF97" s="4206"/>
      <c r="BG97" s="4206"/>
      <c r="BH97" s="4206"/>
      <c r="BI97" s="4206"/>
      <c r="BJ97" s="4206"/>
      <c r="BK97" s="4206"/>
      <c r="BL97" s="4206"/>
      <c r="BM97" s="4206"/>
      <c r="BN97" s="4206"/>
      <c r="BO97" s="4206"/>
      <c r="BP97" s="4206"/>
      <c r="BQ97" s="4206"/>
      <c r="BR97" s="4207"/>
      <c r="BS97" s="4225"/>
      <c r="BT97" s="4226"/>
      <c r="BU97" s="4226"/>
      <c r="BV97" s="4226"/>
      <c r="BW97" s="4226"/>
      <c r="BX97" s="4226"/>
      <c r="BY97" s="4226"/>
      <c r="BZ97" s="4226"/>
      <c r="CA97" s="4226"/>
      <c r="CB97" s="4226"/>
      <c r="CC97" s="4226"/>
      <c r="CD97" s="4226"/>
      <c r="CE97" s="4226"/>
      <c r="CF97" s="4227"/>
      <c r="CG97" s="1656"/>
    </row>
    <row r="98" spans="2:85" ht="12" customHeight="1">
      <c r="B98" s="1654"/>
      <c r="C98" s="1547"/>
      <c r="D98" s="4199"/>
      <c r="E98" s="4200"/>
      <c r="F98" s="4200"/>
      <c r="G98" s="4200"/>
      <c r="H98" s="4200"/>
      <c r="I98" s="4200"/>
      <c r="J98" s="4200"/>
      <c r="K98" s="4200"/>
      <c r="L98" s="4200"/>
      <c r="M98" s="4200"/>
      <c r="N98" s="4200"/>
      <c r="O98" s="4200"/>
      <c r="P98" s="4200"/>
      <c r="Q98" s="4200"/>
      <c r="R98" s="4200"/>
      <c r="S98" s="4201"/>
      <c r="T98" s="4190" t="s">
        <v>3721</v>
      </c>
      <c r="U98" s="4191"/>
      <c r="V98" s="4191"/>
      <c r="W98" s="4191"/>
      <c r="X98" s="4191"/>
      <c r="Y98" s="4191"/>
      <c r="Z98" s="4191"/>
      <c r="AA98" s="4191"/>
      <c r="AB98" s="4191"/>
      <c r="AC98" s="4191"/>
      <c r="AD98" s="4191"/>
      <c r="AE98" s="4191"/>
      <c r="AF98" s="4191"/>
      <c r="AG98" s="4191"/>
      <c r="AH98" s="4191"/>
      <c r="AI98" s="4191"/>
      <c r="AJ98" s="4191"/>
      <c r="AK98" s="4191"/>
      <c r="AL98" s="4191"/>
      <c r="AM98" s="4191"/>
      <c r="AN98" s="4191"/>
      <c r="AO98" s="4191"/>
      <c r="AP98" s="4191"/>
      <c r="AQ98" s="4191"/>
      <c r="AR98" s="4191"/>
      <c r="AS98" s="4191"/>
      <c r="AT98" s="4191"/>
      <c r="AU98" s="4191"/>
      <c r="AV98" s="4191"/>
      <c r="AW98" s="4191"/>
      <c r="AX98" s="4191"/>
      <c r="AY98" s="4191"/>
      <c r="AZ98" s="4191"/>
      <c r="BA98" s="4191"/>
      <c r="BB98" s="4191"/>
      <c r="BC98" s="4191"/>
      <c r="BD98" s="4191"/>
      <c r="BE98" s="4191"/>
      <c r="BF98" s="4191"/>
      <c r="BG98" s="4191"/>
      <c r="BH98" s="4191"/>
      <c r="BI98" s="4191"/>
      <c r="BJ98" s="4191"/>
      <c r="BK98" s="4191"/>
      <c r="BL98" s="4191"/>
      <c r="BM98" s="4191"/>
      <c r="BN98" s="4191"/>
      <c r="BO98" s="4191"/>
      <c r="BP98" s="4191"/>
      <c r="BQ98" s="4191"/>
      <c r="BR98" s="4192"/>
      <c r="BS98" s="4228"/>
      <c r="BT98" s="4229"/>
      <c r="BU98" s="4229"/>
      <c r="BV98" s="4229"/>
      <c r="BW98" s="4229"/>
      <c r="BX98" s="4229"/>
      <c r="BY98" s="4229"/>
      <c r="BZ98" s="4229"/>
      <c r="CA98" s="4229"/>
      <c r="CB98" s="4229"/>
      <c r="CC98" s="4229"/>
      <c r="CD98" s="4229"/>
      <c r="CE98" s="4229"/>
      <c r="CF98" s="4230"/>
      <c r="CG98" s="1656"/>
    </row>
    <row r="99" spans="2:85" ht="5.25" customHeight="1">
      <c r="B99" s="1663"/>
      <c r="C99" s="1664"/>
      <c r="D99" s="1664"/>
      <c r="E99" s="1664"/>
      <c r="F99" s="1664"/>
      <c r="G99" s="1664"/>
      <c r="H99" s="1664"/>
      <c r="I99" s="1664"/>
      <c r="J99" s="1664"/>
      <c r="K99" s="1664"/>
      <c r="L99" s="1664"/>
      <c r="M99" s="1664"/>
      <c r="N99" s="1664"/>
      <c r="O99" s="1664"/>
      <c r="P99" s="1664"/>
      <c r="Q99" s="1664"/>
      <c r="R99" s="1664"/>
      <c r="S99" s="1664"/>
      <c r="T99" s="1664"/>
      <c r="U99" s="1664"/>
      <c r="V99" s="1664"/>
      <c r="W99" s="1664"/>
      <c r="X99" s="1664"/>
      <c r="Y99" s="1664"/>
      <c r="Z99" s="1664"/>
      <c r="AA99" s="1664"/>
      <c r="AB99" s="1664"/>
      <c r="AC99" s="1664"/>
      <c r="AD99" s="1664"/>
      <c r="AE99" s="1664"/>
      <c r="AF99" s="1664"/>
      <c r="AG99" s="1664"/>
      <c r="AH99" s="1664"/>
      <c r="AI99" s="1664"/>
      <c r="AJ99" s="1664"/>
      <c r="AK99" s="1664"/>
      <c r="AL99" s="1664"/>
      <c r="AM99" s="1664"/>
      <c r="AN99" s="1664"/>
      <c r="AO99" s="1664"/>
      <c r="AP99" s="1664"/>
      <c r="AQ99" s="1664"/>
      <c r="AR99" s="1664"/>
      <c r="AS99" s="1664"/>
      <c r="AT99" s="1664"/>
      <c r="AU99" s="1664"/>
      <c r="AV99" s="1664"/>
      <c r="AW99" s="1664"/>
      <c r="AX99" s="1664"/>
      <c r="AY99" s="1664"/>
      <c r="AZ99" s="1664"/>
      <c r="BA99" s="1664"/>
      <c r="BB99" s="1664"/>
      <c r="BC99" s="1664"/>
      <c r="BD99" s="1664"/>
      <c r="BE99" s="1664"/>
      <c r="BF99" s="1664"/>
      <c r="BG99" s="1664"/>
      <c r="BH99" s="1664"/>
      <c r="BI99" s="1664"/>
      <c r="BJ99" s="1664"/>
      <c r="BK99" s="1664"/>
      <c r="BL99" s="1664"/>
      <c r="BM99" s="1664"/>
      <c r="BN99" s="1664"/>
      <c r="BO99" s="1664"/>
      <c r="BP99" s="1664"/>
      <c r="BQ99" s="1664"/>
      <c r="BR99" s="1664"/>
      <c r="BS99" s="1664"/>
      <c r="BT99" s="1664"/>
      <c r="BU99" s="1664"/>
      <c r="BV99" s="1664"/>
      <c r="BW99" s="1664"/>
      <c r="BX99" s="1664"/>
      <c r="BY99" s="1664"/>
      <c r="BZ99" s="1664"/>
      <c r="CA99" s="1664"/>
      <c r="CB99" s="1664"/>
      <c r="CC99" s="1664"/>
      <c r="CD99" s="1664"/>
      <c r="CE99" s="1664"/>
      <c r="CF99" s="1664"/>
      <c r="CG99" s="1665"/>
    </row>
    <row r="100" spans="2:85" ht="2.25" customHeight="1"/>
    <row r="101" spans="2:85" ht="12" customHeight="1">
      <c r="BQ101" s="4208" t="s">
        <v>5895</v>
      </c>
      <c r="BR101" s="4208"/>
      <c r="BS101" s="4208"/>
      <c r="BT101" s="4208"/>
      <c r="BU101" s="4208"/>
      <c r="BV101" s="4208"/>
      <c r="BW101" s="4208"/>
      <c r="BX101" s="4208"/>
      <c r="BY101" s="4208"/>
      <c r="BZ101" s="4208"/>
      <c r="CA101" s="4208"/>
      <c r="CB101" s="4208"/>
      <c r="CC101" s="4208"/>
      <c r="CD101" s="4208"/>
      <c r="CE101" s="4208"/>
      <c r="CF101" s="4208"/>
      <c r="CG101" s="4208"/>
    </row>
    <row r="108" spans="2:85" ht="8.85" customHeight="1">
      <c r="BU108" s="4189"/>
      <c r="BV108" s="4189"/>
      <c r="BW108" s="4189"/>
      <c r="BX108" s="4189"/>
      <c r="BY108" s="4189"/>
      <c r="BZ108" s="4189"/>
      <c r="CA108" s="4189"/>
      <c r="CB108" s="4189"/>
      <c r="CC108" s="4189"/>
      <c r="CD108" s="4189"/>
      <c r="CE108" s="4189"/>
      <c r="CF108" s="4189"/>
      <c r="CG108" s="4189"/>
    </row>
    <row r="113" spans="73:85" ht="8.85" customHeight="1">
      <c r="BU113" s="4189"/>
      <c r="BV113" s="4189"/>
      <c r="BW113" s="4189"/>
      <c r="BX113" s="4189"/>
      <c r="BY113" s="4189"/>
      <c r="BZ113" s="4189"/>
      <c r="CA113" s="4189"/>
      <c r="CB113" s="4189"/>
      <c r="CC113" s="4189"/>
      <c r="CD113" s="4189"/>
      <c r="CE113" s="4189"/>
      <c r="CF113" s="4189"/>
      <c r="CG113" s="4189"/>
    </row>
  </sheetData>
  <mergeCells count="219">
    <mergeCell ref="T14:U14"/>
    <mergeCell ref="V14:AD14"/>
    <mergeCell ref="AG14:AH14"/>
    <mergeCell ref="T15:U15"/>
    <mergeCell ref="V15:AD15"/>
    <mergeCell ref="B2:CG3"/>
    <mergeCell ref="U4:BH4"/>
    <mergeCell ref="AE5:AX5"/>
    <mergeCell ref="B6:U7"/>
    <mergeCell ref="B8:S11"/>
    <mergeCell ref="AX8:BH11"/>
    <mergeCell ref="Y9:AJ10"/>
    <mergeCell ref="AK9:AM10"/>
    <mergeCell ref="BL9:BY10"/>
    <mergeCell ref="BZ9:CB10"/>
    <mergeCell ref="CF12:CG12"/>
    <mergeCell ref="T13:U13"/>
    <mergeCell ref="V13:AD13"/>
    <mergeCell ref="AP13:BT13"/>
    <mergeCell ref="BU13:CE13"/>
    <mergeCell ref="CF13:CG13"/>
    <mergeCell ref="AZ12:BA12"/>
    <mergeCell ref="BB12:BH12"/>
    <mergeCell ref="BI12:BJ12"/>
    <mergeCell ref="BK12:BQ12"/>
    <mergeCell ref="BR12:BS12"/>
    <mergeCell ref="BT12:CE12"/>
    <mergeCell ref="T12:U12"/>
    <mergeCell ref="V12:AM12"/>
    <mergeCell ref="AN12:AO12"/>
    <mergeCell ref="AP12:AY12"/>
    <mergeCell ref="B18:S19"/>
    <mergeCell ref="T18:U18"/>
    <mergeCell ref="V18:AF18"/>
    <mergeCell ref="AG18:AH18"/>
    <mergeCell ref="AI18:AV18"/>
    <mergeCell ref="AX18:AY18"/>
    <mergeCell ref="B12:G17"/>
    <mergeCell ref="H12:S13"/>
    <mergeCell ref="AZ18:BN18"/>
    <mergeCell ref="H16:S17"/>
    <mergeCell ref="T16:Z17"/>
    <mergeCell ref="AA16:AF17"/>
    <mergeCell ref="AG16:AI17"/>
    <mergeCell ref="AI14:AW14"/>
    <mergeCell ref="AX14:BH15"/>
    <mergeCell ref="BI14:BJ15"/>
    <mergeCell ref="H14:S15"/>
    <mergeCell ref="AJ16:AO17"/>
    <mergeCell ref="AP16:AT17"/>
    <mergeCell ref="AU16:AW17"/>
    <mergeCell ref="AX16:CG17"/>
    <mergeCell ref="BK14:BT15"/>
    <mergeCell ref="BU14:BV15"/>
    <mergeCell ref="BW14:CG15"/>
    <mergeCell ref="BO18:BP18"/>
    <mergeCell ref="BQ18:CG18"/>
    <mergeCell ref="T19:U19"/>
    <mergeCell ref="V19:AV19"/>
    <mergeCell ref="AX19:AY19"/>
    <mergeCell ref="AZ19:BN19"/>
    <mergeCell ref="BO19:BP19"/>
    <mergeCell ref="BQ19:CG19"/>
    <mergeCell ref="BI21:BP21"/>
    <mergeCell ref="B22:AE22"/>
    <mergeCell ref="AO22:AP22"/>
    <mergeCell ref="AQ22:CG22"/>
    <mergeCell ref="D20:S21"/>
    <mergeCell ref="T20:Z20"/>
    <mergeCell ref="AA20:AZ20"/>
    <mergeCell ref="BA20:BK20"/>
    <mergeCell ref="BL20:CE20"/>
    <mergeCell ref="CF20:CG20"/>
    <mergeCell ref="T21:AW21"/>
    <mergeCell ref="AY21:AZ21"/>
    <mergeCell ref="BA21:BF21"/>
    <mergeCell ref="BG21:BH21"/>
    <mergeCell ref="B23:B41"/>
    <mergeCell ref="C23:BW23"/>
    <mergeCell ref="D24:F24"/>
    <mergeCell ref="G24:CG24"/>
    <mergeCell ref="F25:H25"/>
    <mergeCell ref="I25:BX25"/>
    <mergeCell ref="AN28:CG28"/>
    <mergeCell ref="X29:Y29"/>
    <mergeCell ref="AN29:CG29"/>
    <mergeCell ref="X30:Y30"/>
    <mergeCell ref="AN30:CG30"/>
    <mergeCell ref="R31:W37"/>
    <mergeCell ref="X31:Y33"/>
    <mergeCell ref="Z31:AJ33"/>
    <mergeCell ref="AK31:AM31"/>
    <mergeCell ref="AN31:CG31"/>
    <mergeCell ref="R26:W30"/>
    <mergeCell ref="X26:Y27"/>
    <mergeCell ref="Z26:AJ27"/>
    <mergeCell ref="AK26:AM26"/>
    <mergeCell ref="AN26:CG26"/>
    <mergeCell ref="AK27:AM27"/>
    <mergeCell ref="AN27:CG27"/>
    <mergeCell ref="X28:Y28"/>
    <mergeCell ref="Z28:AJ28"/>
    <mergeCell ref="AK32:AM32"/>
    <mergeCell ref="AN32:CG32"/>
    <mergeCell ref="AK33:AM33"/>
    <mergeCell ref="AN33:CG33"/>
    <mergeCell ref="X34:Y35"/>
    <mergeCell ref="Z34:AJ35"/>
    <mergeCell ref="AK34:AM34"/>
    <mergeCell ref="AN34:CG34"/>
    <mergeCell ref="AK35:AM35"/>
    <mergeCell ref="AN35:CG35"/>
    <mergeCell ref="BH38:CG38"/>
    <mergeCell ref="AK39:AM39"/>
    <mergeCell ref="AN39:BD39"/>
    <mergeCell ref="BE39:BG39"/>
    <mergeCell ref="BH39:CG39"/>
    <mergeCell ref="X40:AJ40"/>
    <mergeCell ref="AK40:AM40"/>
    <mergeCell ref="AN40:AP40"/>
    <mergeCell ref="AQ40:AR40"/>
    <mergeCell ref="AS40:AW40"/>
    <mergeCell ref="AX40:AY40"/>
    <mergeCell ref="B43:S45"/>
    <mergeCell ref="T43:AH45"/>
    <mergeCell ref="AX43:BJ45"/>
    <mergeCell ref="BK43:CG45"/>
    <mergeCell ref="AK44:AS44"/>
    <mergeCell ref="AT44:AW44"/>
    <mergeCell ref="AZ40:BG40"/>
    <mergeCell ref="BH40:BI40"/>
    <mergeCell ref="BJ40:BP40"/>
    <mergeCell ref="BQ40:BR40"/>
    <mergeCell ref="BS40:CG40"/>
    <mergeCell ref="D41:W41"/>
    <mergeCell ref="X41:Y41"/>
    <mergeCell ref="Z41:BM41"/>
    <mergeCell ref="D26:Q40"/>
    <mergeCell ref="X36:Y36"/>
    <mergeCell ref="AN36:CG36"/>
    <mergeCell ref="X37:Y37"/>
    <mergeCell ref="AN37:CG37"/>
    <mergeCell ref="R38:W40"/>
    <mergeCell ref="X38:AJ39"/>
    <mergeCell ref="AK38:AM38"/>
    <mergeCell ref="AN38:BD38"/>
    <mergeCell ref="BE38:BG38"/>
    <mergeCell ref="B51:D51"/>
    <mergeCell ref="F51:CG51"/>
    <mergeCell ref="B52:D52"/>
    <mergeCell ref="F52:CG52"/>
    <mergeCell ref="B53:D53"/>
    <mergeCell ref="F53:CG53"/>
    <mergeCell ref="B47:D47"/>
    <mergeCell ref="F47:BY47"/>
    <mergeCell ref="B48:D48"/>
    <mergeCell ref="F48:CG48"/>
    <mergeCell ref="F49:CG49"/>
    <mergeCell ref="B50:D50"/>
    <mergeCell ref="F50:CG50"/>
    <mergeCell ref="G61:N62"/>
    <mergeCell ref="O61:Z61"/>
    <mergeCell ref="AA61:AM61"/>
    <mergeCell ref="O62:T62"/>
    <mergeCell ref="U62:Z62"/>
    <mergeCell ref="AA62:AG62"/>
    <mergeCell ref="AH62:AM62"/>
    <mergeCell ref="B55:CG55"/>
    <mergeCell ref="C56:C57"/>
    <mergeCell ref="D56:CG57"/>
    <mergeCell ref="D58:BZ58"/>
    <mergeCell ref="D59:BZ59"/>
    <mergeCell ref="F60:BZ60"/>
    <mergeCell ref="D68:CG69"/>
    <mergeCell ref="D70:CG70"/>
    <mergeCell ref="D71:CG71"/>
    <mergeCell ref="D72:CG73"/>
    <mergeCell ref="B74:CG74"/>
    <mergeCell ref="C75:BZ75"/>
    <mergeCell ref="G63:N64"/>
    <mergeCell ref="O63:T64"/>
    <mergeCell ref="U63:Z64"/>
    <mergeCell ref="AA63:AG64"/>
    <mergeCell ref="AH63:AM64"/>
    <mergeCell ref="G65:N66"/>
    <mergeCell ref="O65:T66"/>
    <mergeCell ref="U65:Z66"/>
    <mergeCell ref="AA65:AG66"/>
    <mergeCell ref="AH65:AM66"/>
    <mergeCell ref="D82:BZ82"/>
    <mergeCell ref="D83:BZ83"/>
    <mergeCell ref="D84:BZ84"/>
    <mergeCell ref="C85:BZ85"/>
    <mergeCell ref="D86:CG86"/>
    <mergeCell ref="D87:CG87"/>
    <mergeCell ref="D76:CG76"/>
    <mergeCell ref="C77:BZ77"/>
    <mergeCell ref="F78:CG78"/>
    <mergeCell ref="D79:BZ79"/>
    <mergeCell ref="C80:BZ80"/>
    <mergeCell ref="F81:BZ81"/>
    <mergeCell ref="BU108:CG108"/>
    <mergeCell ref="BU113:CG113"/>
    <mergeCell ref="T95:BR95"/>
    <mergeCell ref="D96:S98"/>
    <mergeCell ref="T96:BR96"/>
    <mergeCell ref="T97:BR97"/>
    <mergeCell ref="T98:BR98"/>
    <mergeCell ref="BQ101:CG101"/>
    <mergeCell ref="D89:S89"/>
    <mergeCell ref="T89:BR89"/>
    <mergeCell ref="BS89:CF89"/>
    <mergeCell ref="D90:S95"/>
    <mergeCell ref="T90:BR90"/>
    <mergeCell ref="BS90:CF98"/>
    <mergeCell ref="T91:BR91"/>
    <mergeCell ref="T92:BR92"/>
    <mergeCell ref="T93:BR93"/>
    <mergeCell ref="T94:BR94"/>
  </mergeCells>
  <phoneticPr fontId="129"/>
  <dataValidations count="7">
    <dataValidation type="list" allowBlank="1" showInputMessage="1" showErrorMessage="1" prompt="ストック活用型も併せて選択します。" sqref="X37:Y37 X65578:Y65578 X131114:Y131114 X196650:Y196650 X262186:Y262186 X327722:Y327722 X393258:Y393258 X458794:Y458794 X524330:Y524330 X589866:Y589866 X655402:Y655402 X720938:Y720938 X786474:Y786474 X852010:Y852010 X917546:Y917546 X983082:Y983082 JT37:JU40 JT65578:JU65578 JT131114:JU131114 JT196650:JU196650 JT262186:JU262186 JT327722:JU327722 JT393258:JU393258 JT458794:JU458794 JT524330:JU524330 JT589866:JU589866 JT655402:JU655402 JT720938:JU720938 JT786474:JU786474 JT852010:JU852010 JT917546:JU917546 JT983082:JU983082 TP37:TQ40 TP65578:TQ65578 TP131114:TQ131114 TP196650:TQ196650 TP262186:TQ262186 TP327722:TQ327722 TP393258:TQ393258 TP458794:TQ458794 TP524330:TQ524330 TP589866:TQ589866 TP655402:TQ655402 TP720938:TQ720938 TP786474:TQ786474 TP852010:TQ852010 TP917546:TQ917546 TP983082:TQ983082 ADL37:ADM40 ADL65578:ADM65578 ADL131114:ADM131114 ADL196650:ADM196650 ADL262186:ADM262186 ADL327722:ADM327722 ADL393258:ADM393258 ADL458794:ADM458794 ADL524330:ADM524330 ADL589866:ADM589866 ADL655402:ADM655402 ADL720938:ADM720938 ADL786474:ADM786474 ADL852010:ADM852010 ADL917546:ADM917546 ADL983082:ADM983082 ANH37:ANI40 ANH65578:ANI65578 ANH131114:ANI131114 ANH196650:ANI196650 ANH262186:ANI262186 ANH327722:ANI327722 ANH393258:ANI393258 ANH458794:ANI458794 ANH524330:ANI524330 ANH589866:ANI589866 ANH655402:ANI655402 ANH720938:ANI720938 ANH786474:ANI786474 ANH852010:ANI852010 ANH917546:ANI917546 ANH983082:ANI983082 AXD37:AXE40 AXD65578:AXE65578 AXD131114:AXE131114 AXD196650:AXE196650 AXD262186:AXE262186 AXD327722:AXE327722 AXD393258:AXE393258 AXD458794:AXE458794 AXD524330:AXE524330 AXD589866:AXE589866 AXD655402:AXE655402 AXD720938:AXE720938 AXD786474:AXE786474 AXD852010:AXE852010 AXD917546:AXE917546 AXD983082:AXE983082 BGZ37:BHA40 BGZ65578:BHA65578 BGZ131114:BHA131114 BGZ196650:BHA196650 BGZ262186:BHA262186 BGZ327722:BHA327722 BGZ393258:BHA393258 BGZ458794:BHA458794 BGZ524330:BHA524330 BGZ589866:BHA589866 BGZ655402:BHA655402 BGZ720938:BHA720938 BGZ786474:BHA786474 BGZ852010:BHA852010 BGZ917546:BHA917546 BGZ983082:BHA983082 BQV37:BQW40 BQV65578:BQW65578 BQV131114:BQW131114 BQV196650:BQW196650 BQV262186:BQW262186 BQV327722:BQW327722 BQV393258:BQW393258 BQV458794:BQW458794 BQV524330:BQW524330 BQV589866:BQW589866 BQV655402:BQW655402 BQV720938:BQW720938 BQV786474:BQW786474 BQV852010:BQW852010 BQV917546:BQW917546 BQV983082:BQW983082 CAR37:CAS40 CAR65578:CAS65578 CAR131114:CAS131114 CAR196650:CAS196650 CAR262186:CAS262186 CAR327722:CAS327722 CAR393258:CAS393258 CAR458794:CAS458794 CAR524330:CAS524330 CAR589866:CAS589866 CAR655402:CAS655402 CAR720938:CAS720938 CAR786474:CAS786474 CAR852010:CAS852010 CAR917546:CAS917546 CAR983082:CAS983082 CKN37:CKO40 CKN65578:CKO65578 CKN131114:CKO131114 CKN196650:CKO196650 CKN262186:CKO262186 CKN327722:CKO327722 CKN393258:CKO393258 CKN458794:CKO458794 CKN524330:CKO524330 CKN589866:CKO589866 CKN655402:CKO655402 CKN720938:CKO720938 CKN786474:CKO786474 CKN852010:CKO852010 CKN917546:CKO917546 CKN983082:CKO983082 CUJ37:CUK40 CUJ65578:CUK65578 CUJ131114:CUK131114 CUJ196650:CUK196650 CUJ262186:CUK262186 CUJ327722:CUK327722 CUJ393258:CUK393258 CUJ458794:CUK458794 CUJ524330:CUK524330 CUJ589866:CUK589866 CUJ655402:CUK655402 CUJ720938:CUK720938 CUJ786474:CUK786474 CUJ852010:CUK852010 CUJ917546:CUK917546 CUJ983082:CUK983082 DEF37:DEG40 DEF65578:DEG65578 DEF131114:DEG131114 DEF196650:DEG196650 DEF262186:DEG262186 DEF327722:DEG327722 DEF393258:DEG393258 DEF458794:DEG458794 DEF524330:DEG524330 DEF589866:DEG589866 DEF655402:DEG655402 DEF720938:DEG720938 DEF786474:DEG786474 DEF852010:DEG852010 DEF917546:DEG917546 DEF983082:DEG983082 DOB37:DOC40 DOB65578:DOC65578 DOB131114:DOC131114 DOB196650:DOC196650 DOB262186:DOC262186 DOB327722:DOC327722 DOB393258:DOC393258 DOB458794:DOC458794 DOB524330:DOC524330 DOB589866:DOC589866 DOB655402:DOC655402 DOB720938:DOC720938 DOB786474:DOC786474 DOB852010:DOC852010 DOB917546:DOC917546 DOB983082:DOC983082 DXX37:DXY40 DXX65578:DXY65578 DXX131114:DXY131114 DXX196650:DXY196650 DXX262186:DXY262186 DXX327722:DXY327722 DXX393258:DXY393258 DXX458794:DXY458794 DXX524330:DXY524330 DXX589866:DXY589866 DXX655402:DXY655402 DXX720938:DXY720938 DXX786474:DXY786474 DXX852010:DXY852010 DXX917546:DXY917546 DXX983082:DXY983082 EHT37:EHU40 EHT65578:EHU65578 EHT131114:EHU131114 EHT196650:EHU196650 EHT262186:EHU262186 EHT327722:EHU327722 EHT393258:EHU393258 EHT458794:EHU458794 EHT524330:EHU524330 EHT589866:EHU589866 EHT655402:EHU655402 EHT720938:EHU720938 EHT786474:EHU786474 EHT852010:EHU852010 EHT917546:EHU917546 EHT983082:EHU983082 ERP37:ERQ40 ERP65578:ERQ65578 ERP131114:ERQ131114 ERP196650:ERQ196650 ERP262186:ERQ262186 ERP327722:ERQ327722 ERP393258:ERQ393258 ERP458794:ERQ458794 ERP524330:ERQ524330 ERP589866:ERQ589866 ERP655402:ERQ655402 ERP720938:ERQ720938 ERP786474:ERQ786474 ERP852010:ERQ852010 ERP917546:ERQ917546 ERP983082:ERQ983082 FBL37:FBM40 FBL65578:FBM65578 FBL131114:FBM131114 FBL196650:FBM196650 FBL262186:FBM262186 FBL327722:FBM327722 FBL393258:FBM393258 FBL458794:FBM458794 FBL524330:FBM524330 FBL589866:FBM589866 FBL655402:FBM655402 FBL720938:FBM720938 FBL786474:FBM786474 FBL852010:FBM852010 FBL917546:FBM917546 FBL983082:FBM983082 FLH37:FLI40 FLH65578:FLI65578 FLH131114:FLI131114 FLH196650:FLI196650 FLH262186:FLI262186 FLH327722:FLI327722 FLH393258:FLI393258 FLH458794:FLI458794 FLH524330:FLI524330 FLH589866:FLI589866 FLH655402:FLI655402 FLH720938:FLI720938 FLH786474:FLI786474 FLH852010:FLI852010 FLH917546:FLI917546 FLH983082:FLI983082 FVD37:FVE40 FVD65578:FVE65578 FVD131114:FVE131114 FVD196650:FVE196650 FVD262186:FVE262186 FVD327722:FVE327722 FVD393258:FVE393258 FVD458794:FVE458794 FVD524330:FVE524330 FVD589866:FVE589866 FVD655402:FVE655402 FVD720938:FVE720938 FVD786474:FVE786474 FVD852010:FVE852010 FVD917546:FVE917546 FVD983082:FVE983082 GEZ37:GFA40 GEZ65578:GFA65578 GEZ131114:GFA131114 GEZ196650:GFA196650 GEZ262186:GFA262186 GEZ327722:GFA327722 GEZ393258:GFA393258 GEZ458794:GFA458794 GEZ524330:GFA524330 GEZ589866:GFA589866 GEZ655402:GFA655402 GEZ720938:GFA720938 GEZ786474:GFA786474 GEZ852010:GFA852010 GEZ917546:GFA917546 GEZ983082:GFA983082 GOV37:GOW40 GOV65578:GOW65578 GOV131114:GOW131114 GOV196650:GOW196650 GOV262186:GOW262186 GOV327722:GOW327722 GOV393258:GOW393258 GOV458794:GOW458794 GOV524330:GOW524330 GOV589866:GOW589866 GOV655402:GOW655402 GOV720938:GOW720938 GOV786474:GOW786474 GOV852010:GOW852010 GOV917546:GOW917546 GOV983082:GOW983082 GYR37:GYS40 GYR65578:GYS65578 GYR131114:GYS131114 GYR196650:GYS196650 GYR262186:GYS262186 GYR327722:GYS327722 GYR393258:GYS393258 GYR458794:GYS458794 GYR524330:GYS524330 GYR589866:GYS589866 GYR655402:GYS655402 GYR720938:GYS720938 GYR786474:GYS786474 GYR852010:GYS852010 GYR917546:GYS917546 GYR983082:GYS983082 HIN37:HIO40 HIN65578:HIO65578 HIN131114:HIO131114 HIN196650:HIO196650 HIN262186:HIO262186 HIN327722:HIO327722 HIN393258:HIO393258 HIN458794:HIO458794 HIN524330:HIO524330 HIN589866:HIO589866 HIN655402:HIO655402 HIN720938:HIO720938 HIN786474:HIO786474 HIN852010:HIO852010 HIN917546:HIO917546 HIN983082:HIO983082 HSJ37:HSK40 HSJ65578:HSK65578 HSJ131114:HSK131114 HSJ196650:HSK196650 HSJ262186:HSK262186 HSJ327722:HSK327722 HSJ393258:HSK393258 HSJ458794:HSK458794 HSJ524330:HSK524330 HSJ589866:HSK589866 HSJ655402:HSK655402 HSJ720938:HSK720938 HSJ786474:HSK786474 HSJ852010:HSK852010 HSJ917546:HSK917546 HSJ983082:HSK983082 ICF37:ICG40 ICF65578:ICG65578 ICF131114:ICG131114 ICF196650:ICG196650 ICF262186:ICG262186 ICF327722:ICG327722 ICF393258:ICG393258 ICF458794:ICG458794 ICF524330:ICG524330 ICF589866:ICG589866 ICF655402:ICG655402 ICF720938:ICG720938 ICF786474:ICG786474 ICF852010:ICG852010 ICF917546:ICG917546 ICF983082:ICG983082 IMB37:IMC40 IMB65578:IMC65578 IMB131114:IMC131114 IMB196650:IMC196650 IMB262186:IMC262186 IMB327722:IMC327722 IMB393258:IMC393258 IMB458794:IMC458794 IMB524330:IMC524330 IMB589866:IMC589866 IMB655402:IMC655402 IMB720938:IMC720938 IMB786474:IMC786474 IMB852010:IMC852010 IMB917546:IMC917546 IMB983082:IMC983082 IVX37:IVY40 IVX65578:IVY65578 IVX131114:IVY131114 IVX196650:IVY196650 IVX262186:IVY262186 IVX327722:IVY327722 IVX393258:IVY393258 IVX458794:IVY458794 IVX524330:IVY524330 IVX589866:IVY589866 IVX655402:IVY655402 IVX720938:IVY720938 IVX786474:IVY786474 IVX852010:IVY852010 IVX917546:IVY917546 IVX983082:IVY983082 JFT37:JFU40 JFT65578:JFU65578 JFT131114:JFU131114 JFT196650:JFU196650 JFT262186:JFU262186 JFT327722:JFU327722 JFT393258:JFU393258 JFT458794:JFU458794 JFT524330:JFU524330 JFT589866:JFU589866 JFT655402:JFU655402 JFT720938:JFU720938 JFT786474:JFU786474 JFT852010:JFU852010 JFT917546:JFU917546 JFT983082:JFU983082 JPP37:JPQ40 JPP65578:JPQ65578 JPP131114:JPQ131114 JPP196650:JPQ196650 JPP262186:JPQ262186 JPP327722:JPQ327722 JPP393258:JPQ393258 JPP458794:JPQ458794 JPP524330:JPQ524330 JPP589866:JPQ589866 JPP655402:JPQ655402 JPP720938:JPQ720938 JPP786474:JPQ786474 JPP852010:JPQ852010 JPP917546:JPQ917546 JPP983082:JPQ983082 JZL37:JZM40 JZL65578:JZM65578 JZL131114:JZM131114 JZL196650:JZM196650 JZL262186:JZM262186 JZL327722:JZM327722 JZL393258:JZM393258 JZL458794:JZM458794 JZL524330:JZM524330 JZL589866:JZM589866 JZL655402:JZM655402 JZL720938:JZM720938 JZL786474:JZM786474 JZL852010:JZM852010 JZL917546:JZM917546 JZL983082:JZM983082 KJH37:KJI40 KJH65578:KJI65578 KJH131114:KJI131114 KJH196650:KJI196650 KJH262186:KJI262186 KJH327722:KJI327722 KJH393258:KJI393258 KJH458794:KJI458794 KJH524330:KJI524330 KJH589866:KJI589866 KJH655402:KJI655402 KJH720938:KJI720938 KJH786474:KJI786474 KJH852010:KJI852010 KJH917546:KJI917546 KJH983082:KJI983082 KTD37:KTE40 KTD65578:KTE65578 KTD131114:KTE131114 KTD196650:KTE196650 KTD262186:KTE262186 KTD327722:KTE327722 KTD393258:KTE393258 KTD458794:KTE458794 KTD524330:KTE524330 KTD589866:KTE589866 KTD655402:KTE655402 KTD720938:KTE720938 KTD786474:KTE786474 KTD852010:KTE852010 KTD917546:KTE917546 KTD983082:KTE983082 LCZ37:LDA40 LCZ65578:LDA65578 LCZ131114:LDA131114 LCZ196650:LDA196650 LCZ262186:LDA262186 LCZ327722:LDA327722 LCZ393258:LDA393258 LCZ458794:LDA458794 LCZ524330:LDA524330 LCZ589866:LDA589866 LCZ655402:LDA655402 LCZ720938:LDA720938 LCZ786474:LDA786474 LCZ852010:LDA852010 LCZ917546:LDA917546 LCZ983082:LDA983082 LMV37:LMW40 LMV65578:LMW65578 LMV131114:LMW131114 LMV196650:LMW196650 LMV262186:LMW262186 LMV327722:LMW327722 LMV393258:LMW393258 LMV458794:LMW458794 LMV524330:LMW524330 LMV589866:LMW589866 LMV655402:LMW655402 LMV720938:LMW720938 LMV786474:LMW786474 LMV852010:LMW852010 LMV917546:LMW917546 LMV983082:LMW983082 LWR37:LWS40 LWR65578:LWS65578 LWR131114:LWS131114 LWR196650:LWS196650 LWR262186:LWS262186 LWR327722:LWS327722 LWR393258:LWS393258 LWR458794:LWS458794 LWR524330:LWS524330 LWR589866:LWS589866 LWR655402:LWS655402 LWR720938:LWS720938 LWR786474:LWS786474 LWR852010:LWS852010 LWR917546:LWS917546 LWR983082:LWS983082 MGN37:MGO40 MGN65578:MGO65578 MGN131114:MGO131114 MGN196650:MGO196650 MGN262186:MGO262186 MGN327722:MGO327722 MGN393258:MGO393258 MGN458794:MGO458794 MGN524330:MGO524330 MGN589866:MGO589866 MGN655402:MGO655402 MGN720938:MGO720938 MGN786474:MGO786474 MGN852010:MGO852010 MGN917546:MGO917546 MGN983082:MGO983082 MQJ37:MQK40 MQJ65578:MQK65578 MQJ131114:MQK131114 MQJ196650:MQK196650 MQJ262186:MQK262186 MQJ327722:MQK327722 MQJ393258:MQK393258 MQJ458794:MQK458794 MQJ524330:MQK524330 MQJ589866:MQK589866 MQJ655402:MQK655402 MQJ720938:MQK720938 MQJ786474:MQK786474 MQJ852010:MQK852010 MQJ917546:MQK917546 MQJ983082:MQK983082 NAF37:NAG40 NAF65578:NAG65578 NAF131114:NAG131114 NAF196650:NAG196650 NAF262186:NAG262186 NAF327722:NAG327722 NAF393258:NAG393258 NAF458794:NAG458794 NAF524330:NAG524330 NAF589866:NAG589866 NAF655402:NAG655402 NAF720938:NAG720938 NAF786474:NAG786474 NAF852010:NAG852010 NAF917546:NAG917546 NAF983082:NAG983082 NKB37:NKC40 NKB65578:NKC65578 NKB131114:NKC131114 NKB196650:NKC196650 NKB262186:NKC262186 NKB327722:NKC327722 NKB393258:NKC393258 NKB458794:NKC458794 NKB524330:NKC524330 NKB589866:NKC589866 NKB655402:NKC655402 NKB720938:NKC720938 NKB786474:NKC786474 NKB852010:NKC852010 NKB917546:NKC917546 NKB983082:NKC983082 NTX37:NTY40 NTX65578:NTY65578 NTX131114:NTY131114 NTX196650:NTY196650 NTX262186:NTY262186 NTX327722:NTY327722 NTX393258:NTY393258 NTX458794:NTY458794 NTX524330:NTY524330 NTX589866:NTY589866 NTX655402:NTY655402 NTX720938:NTY720938 NTX786474:NTY786474 NTX852010:NTY852010 NTX917546:NTY917546 NTX983082:NTY983082 ODT37:ODU40 ODT65578:ODU65578 ODT131114:ODU131114 ODT196650:ODU196650 ODT262186:ODU262186 ODT327722:ODU327722 ODT393258:ODU393258 ODT458794:ODU458794 ODT524330:ODU524330 ODT589866:ODU589866 ODT655402:ODU655402 ODT720938:ODU720938 ODT786474:ODU786474 ODT852010:ODU852010 ODT917546:ODU917546 ODT983082:ODU983082 ONP37:ONQ40 ONP65578:ONQ65578 ONP131114:ONQ131114 ONP196650:ONQ196650 ONP262186:ONQ262186 ONP327722:ONQ327722 ONP393258:ONQ393258 ONP458794:ONQ458794 ONP524330:ONQ524330 ONP589866:ONQ589866 ONP655402:ONQ655402 ONP720938:ONQ720938 ONP786474:ONQ786474 ONP852010:ONQ852010 ONP917546:ONQ917546 ONP983082:ONQ983082 OXL37:OXM40 OXL65578:OXM65578 OXL131114:OXM131114 OXL196650:OXM196650 OXL262186:OXM262186 OXL327722:OXM327722 OXL393258:OXM393258 OXL458794:OXM458794 OXL524330:OXM524330 OXL589866:OXM589866 OXL655402:OXM655402 OXL720938:OXM720938 OXL786474:OXM786474 OXL852010:OXM852010 OXL917546:OXM917546 OXL983082:OXM983082 PHH37:PHI40 PHH65578:PHI65578 PHH131114:PHI131114 PHH196650:PHI196650 PHH262186:PHI262186 PHH327722:PHI327722 PHH393258:PHI393258 PHH458794:PHI458794 PHH524330:PHI524330 PHH589866:PHI589866 PHH655402:PHI655402 PHH720938:PHI720938 PHH786474:PHI786474 PHH852010:PHI852010 PHH917546:PHI917546 PHH983082:PHI983082 PRD37:PRE40 PRD65578:PRE65578 PRD131114:PRE131114 PRD196650:PRE196650 PRD262186:PRE262186 PRD327722:PRE327722 PRD393258:PRE393258 PRD458794:PRE458794 PRD524330:PRE524330 PRD589866:PRE589866 PRD655402:PRE655402 PRD720938:PRE720938 PRD786474:PRE786474 PRD852010:PRE852010 PRD917546:PRE917546 PRD983082:PRE983082 QAZ37:QBA40 QAZ65578:QBA65578 QAZ131114:QBA131114 QAZ196650:QBA196650 QAZ262186:QBA262186 QAZ327722:QBA327722 QAZ393258:QBA393258 QAZ458794:QBA458794 QAZ524330:QBA524330 QAZ589866:QBA589866 QAZ655402:QBA655402 QAZ720938:QBA720938 QAZ786474:QBA786474 QAZ852010:QBA852010 QAZ917546:QBA917546 QAZ983082:QBA983082 QKV37:QKW40 QKV65578:QKW65578 QKV131114:QKW131114 QKV196650:QKW196650 QKV262186:QKW262186 QKV327722:QKW327722 QKV393258:QKW393258 QKV458794:QKW458794 QKV524330:QKW524330 QKV589866:QKW589866 QKV655402:QKW655402 QKV720938:QKW720938 QKV786474:QKW786474 QKV852010:QKW852010 QKV917546:QKW917546 QKV983082:QKW983082 QUR37:QUS40 QUR65578:QUS65578 QUR131114:QUS131114 QUR196650:QUS196650 QUR262186:QUS262186 QUR327722:QUS327722 QUR393258:QUS393258 QUR458794:QUS458794 QUR524330:QUS524330 QUR589866:QUS589866 QUR655402:QUS655402 QUR720938:QUS720938 QUR786474:QUS786474 QUR852010:QUS852010 QUR917546:QUS917546 QUR983082:QUS983082 REN37:REO40 REN65578:REO65578 REN131114:REO131114 REN196650:REO196650 REN262186:REO262186 REN327722:REO327722 REN393258:REO393258 REN458794:REO458794 REN524330:REO524330 REN589866:REO589866 REN655402:REO655402 REN720938:REO720938 REN786474:REO786474 REN852010:REO852010 REN917546:REO917546 REN983082:REO983082 ROJ37:ROK40 ROJ65578:ROK65578 ROJ131114:ROK131114 ROJ196650:ROK196650 ROJ262186:ROK262186 ROJ327722:ROK327722 ROJ393258:ROK393258 ROJ458794:ROK458794 ROJ524330:ROK524330 ROJ589866:ROK589866 ROJ655402:ROK655402 ROJ720938:ROK720938 ROJ786474:ROK786474 ROJ852010:ROK852010 ROJ917546:ROK917546 ROJ983082:ROK983082 RYF37:RYG40 RYF65578:RYG65578 RYF131114:RYG131114 RYF196650:RYG196650 RYF262186:RYG262186 RYF327722:RYG327722 RYF393258:RYG393258 RYF458794:RYG458794 RYF524330:RYG524330 RYF589866:RYG589866 RYF655402:RYG655402 RYF720938:RYG720938 RYF786474:RYG786474 RYF852010:RYG852010 RYF917546:RYG917546 RYF983082:RYG983082 SIB37:SIC40 SIB65578:SIC65578 SIB131114:SIC131114 SIB196650:SIC196650 SIB262186:SIC262186 SIB327722:SIC327722 SIB393258:SIC393258 SIB458794:SIC458794 SIB524330:SIC524330 SIB589866:SIC589866 SIB655402:SIC655402 SIB720938:SIC720938 SIB786474:SIC786474 SIB852010:SIC852010 SIB917546:SIC917546 SIB983082:SIC983082 SRX37:SRY40 SRX65578:SRY65578 SRX131114:SRY131114 SRX196650:SRY196650 SRX262186:SRY262186 SRX327722:SRY327722 SRX393258:SRY393258 SRX458794:SRY458794 SRX524330:SRY524330 SRX589866:SRY589866 SRX655402:SRY655402 SRX720938:SRY720938 SRX786474:SRY786474 SRX852010:SRY852010 SRX917546:SRY917546 SRX983082:SRY983082 TBT37:TBU40 TBT65578:TBU65578 TBT131114:TBU131114 TBT196650:TBU196650 TBT262186:TBU262186 TBT327722:TBU327722 TBT393258:TBU393258 TBT458794:TBU458794 TBT524330:TBU524330 TBT589866:TBU589866 TBT655402:TBU655402 TBT720938:TBU720938 TBT786474:TBU786474 TBT852010:TBU852010 TBT917546:TBU917546 TBT983082:TBU983082 TLP37:TLQ40 TLP65578:TLQ65578 TLP131114:TLQ131114 TLP196650:TLQ196650 TLP262186:TLQ262186 TLP327722:TLQ327722 TLP393258:TLQ393258 TLP458794:TLQ458794 TLP524330:TLQ524330 TLP589866:TLQ589866 TLP655402:TLQ655402 TLP720938:TLQ720938 TLP786474:TLQ786474 TLP852010:TLQ852010 TLP917546:TLQ917546 TLP983082:TLQ983082 TVL37:TVM40 TVL65578:TVM65578 TVL131114:TVM131114 TVL196650:TVM196650 TVL262186:TVM262186 TVL327722:TVM327722 TVL393258:TVM393258 TVL458794:TVM458794 TVL524330:TVM524330 TVL589866:TVM589866 TVL655402:TVM655402 TVL720938:TVM720938 TVL786474:TVM786474 TVL852010:TVM852010 TVL917546:TVM917546 TVL983082:TVM983082 UFH37:UFI40 UFH65578:UFI65578 UFH131114:UFI131114 UFH196650:UFI196650 UFH262186:UFI262186 UFH327722:UFI327722 UFH393258:UFI393258 UFH458794:UFI458794 UFH524330:UFI524330 UFH589866:UFI589866 UFH655402:UFI655402 UFH720938:UFI720938 UFH786474:UFI786474 UFH852010:UFI852010 UFH917546:UFI917546 UFH983082:UFI983082 UPD37:UPE40 UPD65578:UPE65578 UPD131114:UPE131114 UPD196650:UPE196650 UPD262186:UPE262186 UPD327722:UPE327722 UPD393258:UPE393258 UPD458794:UPE458794 UPD524330:UPE524330 UPD589866:UPE589866 UPD655402:UPE655402 UPD720938:UPE720938 UPD786474:UPE786474 UPD852010:UPE852010 UPD917546:UPE917546 UPD983082:UPE983082 UYZ37:UZA40 UYZ65578:UZA65578 UYZ131114:UZA131114 UYZ196650:UZA196650 UYZ262186:UZA262186 UYZ327722:UZA327722 UYZ393258:UZA393258 UYZ458794:UZA458794 UYZ524330:UZA524330 UYZ589866:UZA589866 UYZ655402:UZA655402 UYZ720938:UZA720938 UYZ786474:UZA786474 UYZ852010:UZA852010 UYZ917546:UZA917546 UYZ983082:UZA983082 VIV37:VIW40 VIV65578:VIW65578 VIV131114:VIW131114 VIV196650:VIW196650 VIV262186:VIW262186 VIV327722:VIW327722 VIV393258:VIW393258 VIV458794:VIW458794 VIV524330:VIW524330 VIV589866:VIW589866 VIV655402:VIW655402 VIV720938:VIW720938 VIV786474:VIW786474 VIV852010:VIW852010 VIV917546:VIW917546 VIV983082:VIW983082 VSR37:VSS40 VSR65578:VSS65578 VSR131114:VSS131114 VSR196650:VSS196650 VSR262186:VSS262186 VSR327722:VSS327722 VSR393258:VSS393258 VSR458794:VSS458794 VSR524330:VSS524330 VSR589866:VSS589866 VSR655402:VSS655402 VSR720938:VSS720938 VSR786474:VSS786474 VSR852010:VSS852010 VSR917546:VSS917546 VSR983082:VSS983082 WCN37:WCO40 WCN65578:WCO65578 WCN131114:WCO131114 WCN196650:WCO196650 WCN262186:WCO262186 WCN327722:WCO327722 WCN393258:WCO393258 WCN458794:WCO458794 WCN524330:WCO524330 WCN589866:WCO589866 WCN655402:WCO655402 WCN720938:WCO720938 WCN786474:WCO786474 WCN852010:WCO852010 WCN917546:WCO917546 WCN983082:WCO983082 WMJ37:WMK40 WMJ65578:WMK65578 WMJ131114:WMK131114 WMJ196650:WMK196650 WMJ262186:WMK262186 WMJ327722:WMK327722 WMJ393258:WMK393258 WMJ458794:WMK458794 WMJ524330:WMK524330 WMJ589866:WMK589866 WMJ655402:WMK655402 WMJ720938:WMK720938 WMJ786474:WMK786474 WMJ852010:WMK852010 WMJ917546:WMK917546 WMJ983082:WMK983082 WWF37:WWG40 WWF65578:WWG65578 WWF131114:WWG131114 WWF196650:WWG196650 WWF262186:WWG262186 WWF327722:WWG327722 WWF393258:WWG393258 WWF458794:WWG458794 WWF524330:WWG524330 WWF589866:WWG589866 WWF655402:WWG655402 WWF720938:WWG720938 WWF786474:WWG786474 WWF852010:WWG852010 WWF917546:WWG917546 WWF983082:WWG983082" xr:uid="{00000000-0002-0000-2A00-000000000000}">
      <formula1>"□,■"</formula1>
    </dataValidation>
    <dataValidation type="list" allowBlank="1" showInputMessage="1" showErrorMessage="1" prompt="右欄も選択してください。" sqref="X28 X65566 X65568 X65572 X131102 X131104 X131108 X196638 X196640 X196644 X262174 X262176 X262180 X327710 X327712 X327716 X393246 X393248 X393252 X458782 X458784 X458788 X524318 X524320 X524324 X589854 X589856 X589860 X655390 X655392 X655396 X720926 X720928 X720932 X786462 X786464 X786468 X851998 X852000 X852004 X917534 X917536 X917540 X983070 X983072 X983076 JT26 JT28 JT31 JT65566 JT65568 JT65572 JT131102 JT131104 JT131108 JT196638 JT196640 JT196644 JT262174 JT262176 JT262180 JT327710 JT327712 JT327716 JT393246 JT393248 JT393252 JT458782 JT458784 JT458788 JT524318 JT524320 JT524324 JT589854 JT589856 JT589860 JT655390 JT655392 JT655396 JT720926 JT720928 JT720932 JT786462 JT786464 JT786468 JT851998 JT852000 JT852004 JT917534 JT917536 JT917540 JT983070 JT983072 JT983076 TP26 TP28 TP31 TP65566 TP65568 TP65572 TP131102 TP131104 TP131108 TP196638 TP196640 TP196644 TP262174 TP262176 TP262180 TP327710 TP327712 TP327716 TP393246 TP393248 TP393252 TP458782 TP458784 TP458788 TP524318 TP524320 TP524324 TP589854 TP589856 TP589860 TP655390 TP655392 TP655396 TP720926 TP720928 TP720932 TP786462 TP786464 TP786468 TP851998 TP852000 TP852004 TP917534 TP917536 TP917540 TP983070 TP983072 TP983076 ADL26 ADL28 ADL31 ADL65566 ADL65568 ADL65572 ADL131102 ADL131104 ADL131108 ADL196638 ADL196640 ADL196644 ADL262174 ADL262176 ADL262180 ADL327710 ADL327712 ADL327716 ADL393246 ADL393248 ADL393252 ADL458782 ADL458784 ADL458788 ADL524318 ADL524320 ADL524324 ADL589854 ADL589856 ADL589860 ADL655390 ADL655392 ADL655396 ADL720926 ADL720928 ADL720932 ADL786462 ADL786464 ADL786468 ADL851998 ADL852000 ADL852004 ADL917534 ADL917536 ADL917540 ADL983070 ADL983072 ADL983076 ANH26 ANH28 ANH31 ANH65566 ANH65568 ANH65572 ANH131102 ANH131104 ANH131108 ANH196638 ANH196640 ANH196644 ANH262174 ANH262176 ANH262180 ANH327710 ANH327712 ANH327716 ANH393246 ANH393248 ANH393252 ANH458782 ANH458784 ANH458788 ANH524318 ANH524320 ANH524324 ANH589854 ANH589856 ANH589860 ANH655390 ANH655392 ANH655396 ANH720926 ANH720928 ANH720932 ANH786462 ANH786464 ANH786468 ANH851998 ANH852000 ANH852004 ANH917534 ANH917536 ANH917540 ANH983070 ANH983072 ANH983076 AXD26 AXD28 AXD31 AXD65566 AXD65568 AXD65572 AXD131102 AXD131104 AXD131108 AXD196638 AXD196640 AXD196644 AXD262174 AXD262176 AXD262180 AXD327710 AXD327712 AXD327716 AXD393246 AXD393248 AXD393252 AXD458782 AXD458784 AXD458788 AXD524318 AXD524320 AXD524324 AXD589854 AXD589856 AXD589860 AXD655390 AXD655392 AXD655396 AXD720926 AXD720928 AXD720932 AXD786462 AXD786464 AXD786468 AXD851998 AXD852000 AXD852004 AXD917534 AXD917536 AXD917540 AXD983070 AXD983072 AXD983076 BGZ26 BGZ28 BGZ31 BGZ65566 BGZ65568 BGZ65572 BGZ131102 BGZ131104 BGZ131108 BGZ196638 BGZ196640 BGZ196644 BGZ262174 BGZ262176 BGZ262180 BGZ327710 BGZ327712 BGZ327716 BGZ393246 BGZ393248 BGZ393252 BGZ458782 BGZ458784 BGZ458788 BGZ524318 BGZ524320 BGZ524324 BGZ589854 BGZ589856 BGZ589860 BGZ655390 BGZ655392 BGZ655396 BGZ720926 BGZ720928 BGZ720932 BGZ786462 BGZ786464 BGZ786468 BGZ851998 BGZ852000 BGZ852004 BGZ917534 BGZ917536 BGZ917540 BGZ983070 BGZ983072 BGZ983076 BQV26 BQV28 BQV31 BQV65566 BQV65568 BQV65572 BQV131102 BQV131104 BQV131108 BQV196638 BQV196640 BQV196644 BQV262174 BQV262176 BQV262180 BQV327710 BQV327712 BQV327716 BQV393246 BQV393248 BQV393252 BQV458782 BQV458784 BQV458788 BQV524318 BQV524320 BQV524324 BQV589854 BQV589856 BQV589860 BQV655390 BQV655392 BQV655396 BQV720926 BQV720928 BQV720932 BQV786462 BQV786464 BQV786468 BQV851998 BQV852000 BQV852004 BQV917534 BQV917536 BQV917540 BQV983070 BQV983072 BQV983076 CAR26 CAR28 CAR31 CAR65566 CAR65568 CAR65572 CAR131102 CAR131104 CAR131108 CAR196638 CAR196640 CAR196644 CAR262174 CAR262176 CAR262180 CAR327710 CAR327712 CAR327716 CAR393246 CAR393248 CAR393252 CAR458782 CAR458784 CAR458788 CAR524318 CAR524320 CAR524324 CAR589854 CAR589856 CAR589860 CAR655390 CAR655392 CAR655396 CAR720926 CAR720928 CAR720932 CAR786462 CAR786464 CAR786468 CAR851998 CAR852000 CAR852004 CAR917534 CAR917536 CAR917540 CAR983070 CAR983072 CAR983076 CKN26 CKN28 CKN31 CKN65566 CKN65568 CKN65572 CKN131102 CKN131104 CKN131108 CKN196638 CKN196640 CKN196644 CKN262174 CKN262176 CKN262180 CKN327710 CKN327712 CKN327716 CKN393246 CKN393248 CKN393252 CKN458782 CKN458784 CKN458788 CKN524318 CKN524320 CKN524324 CKN589854 CKN589856 CKN589860 CKN655390 CKN655392 CKN655396 CKN720926 CKN720928 CKN720932 CKN786462 CKN786464 CKN786468 CKN851998 CKN852000 CKN852004 CKN917534 CKN917536 CKN917540 CKN983070 CKN983072 CKN983076 CUJ26 CUJ28 CUJ31 CUJ65566 CUJ65568 CUJ65572 CUJ131102 CUJ131104 CUJ131108 CUJ196638 CUJ196640 CUJ196644 CUJ262174 CUJ262176 CUJ262180 CUJ327710 CUJ327712 CUJ327716 CUJ393246 CUJ393248 CUJ393252 CUJ458782 CUJ458784 CUJ458788 CUJ524318 CUJ524320 CUJ524324 CUJ589854 CUJ589856 CUJ589860 CUJ655390 CUJ655392 CUJ655396 CUJ720926 CUJ720928 CUJ720932 CUJ786462 CUJ786464 CUJ786468 CUJ851998 CUJ852000 CUJ852004 CUJ917534 CUJ917536 CUJ917540 CUJ983070 CUJ983072 CUJ983076 DEF26 DEF28 DEF31 DEF65566 DEF65568 DEF65572 DEF131102 DEF131104 DEF131108 DEF196638 DEF196640 DEF196644 DEF262174 DEF262176 DEF262180 DEF327710 DEF327712 DEF327716 DEF393246 DEF393248 DEF393252 DEF458782 DEF458784 DEF458788 DEF524318 DEF524320 DEF524324 DEF589854 DEF589856 DEF589860 DEF655390 DEF655392 DEF655396 DEF720926 DEF720928 DEF720932 DEF786462 DEF786464 DEF786468 DEF851998 DEF852000 DEF852004 DEF917534 DEF917536 DEF917540 DEF983070 DEF983072 DEF983076 DOB26 DOB28 DOB31 DOB65566 DOB65568 DOB65572 DOB131102 DOB131104 DOB131108 DOB196638 DOB196640 DOB196644 DOB262174 DOB262176 DOB262180 DOB327710 DOB327712 DOB327716 DOB393246 DOB393248 DOB393252 DOB458782 DOB458784 DOB458788 DOB524318 DOB524320 DOB524324 DOB589854 DOB589856 DOB589860 DOB655390 DOB655392 DOB655396 DOB720926 DOB720928 DOB720932 DOB786462 DOB786464 DOB786468 DOB851998 DOB852000 DOB852004 DOB917534 DOB917536 DOB917540 DOB983070 DOB983072 DOB983076 DXX26 DXX28 DXX31 DXX65566 DXX65568 DXX65572 DXX131102 DXX131104 DXX131108 DXX196638 DXX196640 DXX196644 DXX262174 DXX262176 DXX262180 DXX327710 DXX327712 DXX327716 DXX393246 DXX393248 DXX393252 DXX458782 DXX458784 DXX458788 DXX524318 DXX524320 DXX524324 DXX589854 DXX589856 DXX589860 DXX655390 DXX655392 DXX655396 DXX720926 DXX720928 DXX720932 DXX786462 DXX786464 DXX786468 DXX851998 DXX852000 DXX852004 DXX917534 DXX917536 DXX917540 DXX983070 DXX983072 DXX983076 EHT26 EHT28 EHT31 EHT65566 EHT65568 EHT65572 EHT131102 EHT131104 EHT131108 EHT196638 EHT196640 EHT196644 EHT262174 EHT262176 EHT262180 EHT327710 EHT327712 EHT327716 EHT393246 EHT393248 EHT393252 EHT458782 EHT458784 EHT458788 EHT524318 EHT524320 EHT524324 EHT589854 EHT589856 EHT589860 EHT655390 EHT655392 EHT655396 EHT720926 EHT720928 EHT720932 EHT786462 EHT786464 EHT786468 EHT851998 EHT852000 EHT852004 EHT917534 EHT917536 EHT917540 EHT983070 EHT983072 EHT983076 ERP26 ERP28 ERP31 ERP65566 ERP65568 ERP65572 ERP131102 ERP131104 ERP131108 ERP196638 ERP196640 ERP196644 ERP262174 ERP262176 ERP262180 ERP327710 ERP327712 ERP327716 ERP393246 ERP393248 ERP393252 ERP458782 ERP458784 ERP458788 ERP524318 ERP524320 ERP524324 ERP589854 ERP589856 ERP589860 ERP655390 ERP655392 ERP655396 ERP720926 ERP720928 ERP720932 ERP786462 ERP786464 ERP786468 ERP851998 ERP852000 ERP852004 ERP917534 ERP917536 ERP917540 ERP983070 ERP983072 ERP983076 FBL26 FBL28 FBL31 FBL65566 FBL65568 FBL65572 FBL131102 FBL131104 FBL131108 FBL196638 FBL196640 FBL196644 FBL262174 FBL262176 FBL262180 FBL327710 FBL327712 FBL327716 FBL393246 FBL393248 FBL393252 FBL458782 FBL458784 FBL458788 FBL524318 FBL524320 FBL524324 FBL589854 FBL589856 FBL589860 FBL655390 FBL655392 FBL655396 FBL720926 FBL720928 FBL720932 FBL786462 FBL786464 FBL786468 FBL851998 FBL852000 FBL852004 FBL917534 FBL917536 FBL917540 FBL983070 FBL983072 FBL983076 FLH26 FLH28 FLH31 FLH65566 FLH65568 FLH65572 FLH131102 FLH131104 FLH131108 FLH196638 FLH196640 FLH196644 FLH262174 FLH262176 FLH262180 FLH327710 FLH327712 FLH327716 FLH393246 FLH393248 FLH393252 FLH458782 FLH458784 FLH458788 FLH524318 FLH524320 FLH524324 FLH589854 FLH589856 FLH589860 FLH655390 FLH655392 FLH655396 FLH720926 FLH720928 FLH720932 FLH786462 FLH786464 FLH786468 FLH851998 FLH852000 FLH852004 FLH917534 FLH917536 FLH917540 FLH983070 FLH983072 FLH983076 FVD26 FVD28 FVD31 FVD65566 FVD65568 FVD65572 FVD131102 FVD131104 FVD131108 FVD196638 FVD196640 FVD196644 FVD262174 FVD262176 FVD262180 FVD327710 FVD327712 FVD327716 FVD393246 FVD393248 FVD393252 FVD458782 FVD458784 FVD458788 FVD524318 FVD524320 FVD524324 FVD589854 FVD589856 FVD589860 FVD655390 FVD655392 FVD655396 FVD720926 FVD720928 FVD720932 FVD786462 FVD786464 FVD786468 FVD851998 FVD852000 FVD852004 FVD917534 FVD917536 FVD917540 FVD983070 FVD983072 FVD983076 GEZ26 GEZ28 GEZ31 GEZ65566 GEZ65568 GEZ65572 GEZ131102 GEZ131104 GEZ131108 GEZ196638 GEZ196640 GEZ196644 GEZ262174 GEZ262176 GEZ262180 GEZ327710 GEZ327712 GEZ327716 GEZ393246 GEZ393248 GEZ393252 GEZ458782 GEZ458784 GEZ458788 GEZ524318 GEZ524320 GEZ524324 GEZ589854 GEZ589856 GEZ589860 GEZ655390 GEZ655392 GEZ655396 GEZ720926 GEZ720928 GEZ720932 GEZ786462 GEZ786464 GEZ786468 GEZ851998 GEZ852000 GEZ852004 GEZ917534 GEZ917536 GEZ917540 GEZ983070 GEZ983072 GEZ983076 GOV26 GOV28 GOV31 GOV65566 GOV65568 GOV65572 GOV131102 GOV131104 GOV131108 GOV196638 GOV196640 GOV196644 GOV262174 GOV262176 GOV262180 GOV327710 GOV327712 GOV327716 GOV393246 GOV393248 GOV393252 GOV458782 GOV458784 GOV458788 GOV524318 GOV524320 GOV524324 GOV589854 GOV589856 GOV589860 GOV655390 GOV655392 GOV655396 GOV720926 GOV720928 GOV720932 GOV786462 GOV786464 GOV786468 GOV851998 GOV852000 GOV852004 GOV917534 GOV917536 GOV917540 GOV983070 GOV983072 GOV983076 GYR26 GYR28 GYR31 GYR65566 GYR65568 GYR65572 GYR131102 GYR131104 GYR131108 GYR196638 GYR196640 GYR196644 GYR262174 GYR262176 GYR262180 GYR327710 GYR327712 GYR327716 GYR393246 GYR393248 GYR393252 GYR458782 GYR458784 GYR458788 GYR524318 GYR524320 GYR524324 GYR589854 GYR589856 GYR589860 GYR655390 GYR655392 GYR655396 GYR720926 GYR720928 GYR720932 GYR786462 GYR786464 GYR786468 GYR851998 GYR852000 GYR852004 GYR917534 GYR917536 GYR917540 GYR983070 GYR983072 GYR983076 HIN26 HIN28 HIN31 HIN65566 HIN65568 HIN65572 HIN131102 HIN131104 HIN131108 HIN196638 HIN196640 HIN196644 HIN262174 HIN262176 HIN262180 HIN327710 HIN327712 HIN327716 HIN393246 HIN393248 HIN393252 HIN458782 HIN458784 HIN458788 HIN524318 HIN524320 HIN524324 HIN589854 HIN589856 HIN589860 HIN655390 HIN655392 HIN655396 HIN720926 HIN720928 HIN720932 HIN786462 HIN786464 HIN786468 HIN851998 HIN852000 HIN852004 HIN917534 HIN917536 HIN917540 HIN983070 HIN983072 HIN983076 HSJ26 HSJ28 HSJ31 HSJ65566 HSJ65568 HSJ65572 HSJ131102 HSJ131104 HSJ131108 HSJ196638 HSJ196640 HSJ196644 HSJ262174 HSJ262176 HSJ262180 HSJ327710 HSJ327712 HSJ327716 HSJ393246 HSJ393248 HSJ393252 HSJ458782 HSJ458784 HSJ458788 HSJ524318 HSJ524320 HSJ524324 HSJ589854 HSJ589856 HSJ589860 HSJ655390 HSJ655392 HSJ655396 HSJ720926 HSJ720928 HSJ720932 HSJ786462 HSJ786464 HSJ786468 HSJ851998 HSJ852000 HSJ852004 HSJ917534 HSJ917536 HSJ917540 HSJ983070 HSJ983072 HSJ983076 ICF26 ICF28 ICF31 ICF65566 ICF65568 ICF65572 ICF131102 ICF131104 ICF131108 ICF196638 ICF196640 ICF196644 ICF262174 ICF262176 ICF262180 ICF327710 ICF327712 ICF327716 ICF393246 ICF393248 ICF393252 ICF458782 ICF458784 ICF458788 ICF524318 ICF524320 ICF524324 ICF589854 ICF589856 ICF589860 ICF655390 ICF655392 ICF655396 ICF720926 ICF720928 ICF720932 ICF786462 ICF786464 ICF786468 ICF851998 ICF852000 ICF852004 ICF917534 ICF917536 ICF917540 ICF983070 ICF983072 ICF983076 IMB26 IMB28 IMB31 IMB65566 IMB65568 IMB65572 IMB131102 IMB131104 IMB131108 IMB196638 IMB196640 IMB196644 IMB262174 IMB262176 IMB262180 IMB327710 IMB327712 IMB327716 IMB393246 IMB393248 IMB393252 IMB458782 IMB458784 IMB458788 IMB524318 IMB524320 IMB524324 IMB589854 IMB589856 IMB589860 IMB655390 IMB655392 IMB655396 IMB720926 IMB720928 IMB720932 IMB786462 IMB786464 IMB786468 IMB851998 IMB852000 IMB852004 IMB917534 IMB917536 IMB917540 IMB983070 IMB983072 IMB983076 IVX26 IVX28 IVX31 IVX65566 IVX65568 IVX65572 IVX131102 IVX131104 IVX131108 IVX196638 IVX196640 IVX196644 IVX262174 IVX262176 IVX262180 IVX327710 IVX327712 IVX327716 IVX393246 IVX393248 IVX393252 IVX458782 IVX458784 IVX458788 IVX524318 IVX524320 IVX524324 IVX589854 IVX589856 IVX589860 IVX655390 IVX655392 IVX655396 IVX720926 IVX720928 IVX720932 IVX786462 IVX786464 IVX786468 IVX851998 IVX852000 IVX852004 IVX917534 IVX917536 IVX917540 IVX983070 IVX983072 IVX983076 JFT26 JFT28 JFT31 JFT65566 JFT65568 JFT65572 JFT131102 JFT131104 JFT131108 JFT196638 JFT196640 JFT196644 JFT262174 JFT262176 JFT262180 JFT327710 JFT327712 JFT327716 JFT393246 JFT393248 JFT393252 JFT458782 JFT458784 JFT458788 JFT524318 JFT524320 JFT524324 JFT589854 JFT589856 JFT589860 JFT655390 JFT655392 JFT655396 JFT720926 JFT720928 JFT720932 JFT786462 JFT786464 JFT786468 JFT851998 JFT852000 JFT852004 JFT917534 JFT917536 JFT917540 JFT983070 JFT983072 JFT983076 JPP26 JPP28 JPP31 JPP65566 JPP65568 JPP65572 JPP131102 JPP131104 JPP131108 JPP196638 JPP196640 JPP196644 JPP262174 JPP262176 JPP262180 JPP327710 JPP327712 JPP327716 JPP393246 JPP393248 JPP393252 JPP458782 JPP458784 JPP458788 JPP524318 JPP524320 JPP524324 JPP589854 JPP589856 JPP589860 JPP655390 JPP655392 JPP655396 JPP720926 JPP720928 JPP720932 JPP786462 JPP786464 JPP786468 JPP851998 JPP852000 JPP852004 JPP917534 JPP917536 JPP917540 JPP983070 JPP983072 JPP983076 JZL26 JZL28 JZL31 JZL65566 JZL65568 JZL65572 JZL131102 JZL131104 JZL131108 JZL196638 JZL196640 JZL196644 JZL262174 JZL262176 JZL262180 JZL327710 JZL327712 JZL327716 JZL393246 JZL393248 JZL393252 JZL458782 JZL458784 JZL458788 JZL524318 JZL524320 JZL524324 JZL589854 JZL589856 JZL589860 JZL655390 JZL655392 JZL655396 JZL720926 JZL720928 JZL720932 JZL786462 JZL786464 JZL786468 JZL851998 JZL852000 JZL852004 JZL917534 JZL917536 JZL917540 JZL983070 JZL983072 JZL983076 KJH26 KJH28 KJH31 KJH65566 KJH65568 KJH65572 KJH131102 KJH131104 KJH131108 KJH196638 KJH196640 KJH196644 KJH262174 KJH262176 KJH262180 KJH327710 KJH327712 KJH327716 KJH393246 KJH393248 KJH393252 KJH458782 KJH458784 KJH458788 KJH524318 KJH524320 KJH524324 KJH589854 KJH589856 KJH589860 KJH655390 KJH655392 KJH655396 KJH720926 KJH720928 KJH720932 KJH786462 KJH786464 KJH786468 KJH851998 KJH852000 KJH852004 KJH917534 KJH917536 KJH917540 KJH983070 KJH983072 KJH983076 KTD26 KTD28 KTD31 KTD65566 KTD65568 KTD65572 KTD131102 KTD131104 KTD131108 KTD196638 KTD196640 KTD196644 KTD262174 KTD262176 KTD262180 KTD327710 KTD327712 KTD327716 KTD393246 KTD393248 KTD393252 KTD458782 KTD458784 KTD458788 KTD524318 KTD524320 KTD524324 KTD589854 KTD589856 KTD589860 KTD655390 KTD655392 KTD655396 KTD720926 KTD720928 KTD720932 KTD786462 KTD786464 KTD786468 KTD851998 KTD852000 KTD852004 KTD917534 KTD917536 KTD917540 KTD983070 KTD983072 KTD983076 LCZ26 LCZ28 LCZ31 LCZ65566 LCZ65568 LCZ65572 LCZ131102 LCZ131104 LCZ131108 LCZ196638 LCZ196640 LCZ196644 LCZ262174 LCZ262176 LCZ262180 LCZ327710 LCZ327712 LCZ327716 LCZ393246 LCZ393248 LCZ393252 LCZ458782 LCZ458784 LCZ458788 LCZ524318 LCZ524320 LCZ524324 LCZ589854 LCZ589856 LCZ589860 LCZ655390 LCZ655392 LCZ655396 LCZ720926 LCZ720928 LCZ720932 LCZ786462 LCZ786464 LCZ786468 LCZ851998 LCZ852000 LCZ852004 LCZ917534 LCZ917536 LCZ917540 LCZ983070 LCZ983072 LCZ983076 LMV26 LMV28 LMV31 LMV65566 LMV65568 LMV65572 LMV131102 LMV131104 LMV131108 LMV196638 LMV196640 LMV196644 LMV262174 LMV262176 LMV262180 LMV327710 LMV327712 LMV327716 LMV393246 LMV393248 LMV393252 LMV458782 LMV458784 LMV458788 LMV524318 LMV524320 LMV524324 LMV589854 LMV589856 LMV589860 LMV655390 LMV655392 LMV655396 LMV720926 LMV720928 LMV720932 LMV786462 LMV786464 LMV786468 LMV851998 LMV852000 LMV852004 LMV917534 LMV917536 LMV917540 LMV983070 LMV983072 LMV983076 LWR26 LWR28 LWR31 LWR65566 LWR65568 LWR65572 LWR131102 LWR131104 LWR131108 LWR196638 LWR196640 LWR196644 LWR262174 LWR262176 LWR262180 LWR327710 LWR327712 LWR327716 LWR393246 LWR393248 LWR393252 LWR458782 LWR458784 LWR458788 LWR524318 LWR524320 LWR524324 LWR589854 LWR589856 LWR589860 LWR655390 LWR655392 LWR655396 LWR720926 LWR720928 LWR720932 LWR786462 LWR786464 LWR786468 LWR851998 LWR852000 LWR852004 LWR917534 LWR917536 LWR917540 LWR983070 LWR983072 LWR983076 MGN26 MGN28 MGN31 MGN65566 MGN65568 MGN65572 MGN131102 MGN131104 MGN131108 MGN196638 MGN196640 MGN196644 MGN262174 MGN262176 MGN262180 MGN327710 MGN327712 MGN327716 MGN393246 MGN393248 MGN393252 MGN458782 MGN458784 MGN458788 MGN524318 MGN524320 MGN524324 MGN589854 MGN589856 MGN589860 MGN655390 MGN655392 MGN655396 MGN720926 MGN720928 MGN720932 MGN786462 MGN786464 MGN786468 MGN851998 MGN852000 MGN852004 MGN917534 MGN917536 MGN917540 MGN983070 MGN983072 MGN983076 MQJ26 MQJ28 MQJ31 MQJ65566 MQJ65568 MQJ65572 MQJ131102 MQJ131104 MQJ131108 MQJ196638 MQJ196640 MQJ196644 MQJ262174 MQJ262176 MQJ262180 MQJ327710 MQJ327712 MQJ327716 MQJ393246 MQJ393248 MQJ393252 MQJ458782 MQJ458784 MQJ458788 MQJ524318 MQJ524320 MQJ524324 MQJ589854 MQJ589856 MQJ589860 MQJ655390 MQJ655392 MQJ655396 MQJ720926 MQJ720928 MQJ720932 MQJ786462 MQJ786464 MQJ786468 MQJ851998 MQJ852000 MQJ852004 MQJ917534 MQJ917536 MQJ917540 MQJ983070 MQJ983072 MQJ983076 NAF26 NAF28 NAF31 NAF65566 NAF65568 NAF65572 NAF131102 NAF131104 NAF131108 NAF196638 NAF196640 NAF196644 NAF262174 NAF262176 NAF262180 NAF327710 NAF327712 NAF327716 NAF393246 NAF393248 NAF393252 NAF458782 NAF458784 NAF458788 NAF524318 NAF524320 NAF524324 NAF589854 NAF589856 NAF589860 NAF655390 NAF655392 NAF655396 NAF720926 NAF720928 NAF720932 NAF786462 NAF786464 NAF786468 NAF851998 NAF852000 NAF852004 NAF917534 NAF917536 NAF917540 NAF983070 NAF983072 NAF983076 NKB26 NKB28 NKB31 NKB65566 NKB65568 NKB65572 NKB131102 NKB131104 NKB131108 NKB196638 NKB196640 NKB196644 NKB262174 NKB262176 NKB262180 NKB327710 NKB327712 NKB327716 NKB393246 NKB393248 NKB393252 NKB458782 NKB458784 NKB458788 NKB524318 NKB524320 NKB524324 NKB589854 NKB589856 NKB589860 NKB655390 NKB655392 NKB655396 NKB720926 NKB720928 NKB720932 NKB786462 NKB786464 NKB786468 NKB851998 NKB852000 NKB852004 NKB917534 NKB917536 NKB917540 NKB983070 NKB983072 NKB983076 NTX26 NTX28 NTX31 NTX65566 NTX65568 NTX65572 NTX131102 NTX131104 NTX131108 NTX196638 NTX196640 NTX196644 NTX262174 NTX262176 NTX262180 NTX327710 NTX327712 NTX327716 NTX393246 NTX393248 NTX393252 NTX458782 NTX458784 NTX458788 NTX524318 NTX524320 NTX524324 NTX589854 NTX589856 NTX589860 NTX655390 NTX655392 NTX655396 NTX720926 NTX720928 NTX720932 NTX786462 NTX786464 NTX786468 NTX851998 NTX852000 NTX852004 NTX917534 NTX917536 NTX917540 NTX983070 NTX983072 NTX983076 ODT26 ODT28 ODT31 ODT65566 ODT65568 ODT65572 ODT131102 ODT131104 ODT131108 ODT196638 ODT196640 ODT196644 ODT262174 ODT262176 ODT262180 ODT327710 ODT327712 ODT327716 ODT393246 ODT393248 ODT393252 ODT458782 ODT458784 ODT458788 ODT524318 ODT524320 ODT524324 ODT589854 ODT589856 ODT589860 ODT655390 ODT655392 ODT655396 ODT720926 ODT720928 ODT720932 ODT786462 ODT786464 ODT786468 ODT851998 ODT852000 ODT852004 ODT917534 ODT917536 ODT917540 ODT983070 ODT983072 ODT983076 ONP26 ONP28 ONP31 ONP65566 ONP65568 ONP65572 ONP131102 ONP131104 ONP131108 ONP196638 ONP196640 ONP196644 ONP262174 ONP262176 ONP262180 ONP327710 ONP327712 ONP327716 ONP393246 ONP393248 ONP393252 ONP458782 ONP458784 ONP458788 ONP524318 ONP524320 ONP524324 ONP589854 ONP589856 ONP589860 ONP655390 ONP655392 ONP655396 ONP720926 ONP720928 ONP720932 ONP786462 ONP786464 ONP786468 ONP851998 ONP852000 ONP852004 ONP917534 ONP917536 ONP917540 ONP983070 ONP983072 ONP983076 OXL26 OXL28 OXL31 OXL65566 OXL65568 OXL65572 OXL131102 OXL131104 OXL131108 OXL196638 OXL196640 OXL196644 OXL262174 OXL262176 OXL262180 OXL327710 OXL327712 OXL327716 OXL393246 OXL393248 OXL393252 OXL458782 OXL458784 OXL458788 OXL524318 OXL524320 OXL524324 OXL589854 OXL589856 OXL589860 OXL655390 OXL655392 OXL655396 OXL720926 OXL720928 OXL720932 OXL786462 OXL786464 OXL786468 OXL851998 OXL852000 OXL852004 OXL917534 OXL917536 OXL917540 OXL983070 OXL983072 OXL983076 PHH26 PHH28 PHH31 PHH65566 PHH65568 PHH65572 PHH131102 PHH131104 PHH131108 PHH196638 PHH196640 PHH196644 PHH262174 PHH262176 PHH262180 PHH327710 PHH327712 PHH327716 PHH393246 PHH393248 PHH393252 PHH458782 PHH458784 PHH458788 PHH524318 PHH524320 PHH524324 PHH589854 PHH589856 PHH589860 PHH655390 PHH655392 PHH655396 PHH720926 PHH720928 PHH720932 PHH786462 PHH786464 PHH786468 PHH851998 PHH852000 PHH852004 PHH917534 PHH917536 PHH917540 PHH983070 PHH983072 PHH983076 PRD26 PRD28 PRD31 PRD65566 PRD65568 PRD65572 PRD131102 PRD131104 PRD131108 PRD196638 PRD196640 PRD196644 PRD262174 PRD262176 PRD262180 PRD327710 PRD327712 PRD327716 PRD393246 PRD393248 PRD393252 PRD458782 PRD458784 PRD458788 PRD524318 PRD524320 PRD524324 PRD589854 PRD589856 PRD589860 PRD655390 PRD655392 PRD655396 PRD720926 PRD720928 PRD720932 PRD786462 PRD786464 PRD786468 PRD851998 PRD852000 PRD852004 PRD917534 PRD917536 PRD917540 PRD983070 PRD983072 PRD983076 QAZ26 QAZ28 QAZ31 QAZ65566 QAZ65568 QAZ65572 QAZ131102 QAZ131104 QAZ131108 QAZ196638 QAZ196640 QAZ196644 QAZ262174 QAZ262176 QAZ262180 QAZ327710 QAZ327712 QAZ327716 QAZ393246 QAZ393248 QAZ393252 QAZ458782 QAZ458784 QAZ458788 QAZ524318 QAZ524320 QAZ524324 QAZ589854 QAZ589856 QAZ589860 QAZ655390 QAZ655392 QAZ655396 QAZ720926 QAZ720928 QAZ720932 QAZ786462 QAZ786464 QAZ786468 QAZ851998 QAZ852000 QAZ852004 QAZ917534 QAZ917536 QAZ917540 QAZ983070 QAZ983072 QAZ983076 QKV26 QKV28 QKV31 QKV65566 QKV65568 QKV65572 QKV131102 QKV131104 QKV131108 QKV196638 QKV196640 QKV196644 QKV262174 QKV262176 QKV262180 QKV327710 QKV327712 QKV327716 QKV393246 QKV393248 QKV393252 QKV458782 QKV458784 QKV458788 QKV524318 QKV524320 QKV524324 QKV589854 QKV589856 QKV589860 QKV655390 QKV655392 QKV655396 QKV720926 QKV720928 QKV720932 QKV786462 QKV786464 QKV786468 QKV851998 QKV852000 QKV852004 QKV917534 QKV917536 QKV917540 QKV983070 QKV983072 QKV983076 QUR26 QUR28 QUR31 QUR65566 QUR65568 QUR65572 QUR131102 QUR131104 QUR131108 QUR196638 QUR196640 QUR196644 QUR262174 QUR262176 QUR262180 QUR327710 QUR327712 QUR327716 QUR393246 QUR393248 QUR393252 QUR458782 QUR458784 QUR458788 QUR524318 QUR524320 QUR524324 QUR589854 QUR589856 QUR589860 QUR655390 QUR655392 QUR655396 QUR720926 QUR720928 QUR720932 QUR786462 QUR786464 QUR786468 QUR851998 QUR852000 QUR852004 QUR917534 QUR917536 QUR917540 QUR983070 QUR983072 QUR983076 REN26 REN28 REN31 REN65566 REN65568 REN65572 REN131102 REN131104 REN131108 REN196638 REN196640 REN196644 REN262174 REN262176 REN262180 REN327710 REN327712 REN327716 REN393246 REN393248 REN393252 REN458782 REN458784 REN458788 REN524318 REN524320 REN524324 REN589854 REN589856 REN589860 REN655390 REN655392 REN655396 REN720926 REN720928 REN720932 REN786462 REN786464 REN786468 REN851998 REN852000 REN852004 REN917534 REN917536 REN917540 REN983070 REN983072 REN983076 ROJ26 ROJ28 ROJ31 ROJ65566 ROJ65568 ROJ65572 ROJ131102 ROJ131104 ROJ131108 ROJ196638 ROJ196640 ROJ196644 ROJ262174 ROJ262176 ROJ262180 ROJ327710 ROJ327712 ROJ327716 ROJ393246 ROJ393248 ROJ393252 ROJ458782 ROJ458784 ROJ458788 ROJ524318 ROJ524320 ROJ524324 ROJ589854 ROJ589856 ROJ589860 ROJ655390 ROJ655392 ROJ655396 ROJ720926 ROJ720928 ROJ720932 ROJ786462 ROJ786464 ROJ786468 ROJ851998 ROJ852000 ROJ852004 ROJ917534 ROJ917536 ROJ917540 ROJ983070 ROJ983072 ROJ983076 RYF26 RYF28 RYF31 RYF65566 RYF65568 RYF65572 RYF131102 RYF131104 RYF131108 RYF196638 RYF196640 RYF196644 RYF262174 RYF262176 RYF262180 RYF327710 RYF327712 RYF327716 RYF393246 RYF393248 RYF393252 RYF458782 RYF458784 RYF458788 RYF524318 RYF524320 RYF524324 RYF589854 RYF589856 RYF589860 RYF655390 RYF655392 RYF655396 RYF720926 RYF720928 RYF720932 RYF786462 RYF786464 RYF786468 RYF851998 RYF852000 RYF852004 RYF917534 RYF917536 RYF917540 RYF983070 RYF983072 RYF983076 SIB26 SIB28 SIB31 SIB65566 SIB65568 SIB65572 SIB131102 SIB131104 SIB131108 SIB196638 SIB196640 SIB196644 SIB262174 SIB262176 SIB262180 SIB327710 SIB327712 SIB327716 SIB393246 SIB393248 SIB393252 SIB458782 SIB458784 SIB458788 SIB524318 SIB524320 SIB524324 SIB589854 SIB589856 SIB589860 SIB655390 SIB655392 SIB655396 SIB720926 SIB720928 SIB720932 SIB786462 SIB786464 SIB786468 SIB851998 SIB852000 SIB852004 SIB917534 SIB917536 SIB917540 SIB983070 SIB983072 SIB983076 SRX26 SRX28 SRX31 SRX65566 SRX65568 SRX65572 SRX131102 SRX131104 SRX131108 SRX196638 SRX196640 SRX196644 SRX262174 SRX262176 SRX262180 SRX327710 SRX327712 SRX327716 SRX393246 SRX393248 SRX393252 SRX458782 SRX458784 SRX458788 SRX524318 SRX524320 SRX524324 SRX589854 SRX589856 SRX589860 SRX655390 SRX655392 SRX655396 SRX720926 SRX720928 SRX720932 SRX786462 SRX786464 SRX786468 SRX851998 SRX852000 SRX852004 SRX917534 SRX917536 SRX917540 SRX983070 SRX983072 SRX983076 TBT26 TBT28 TBT31 TBT65566 TBT65568 TBT65572 TBT131102 TBT131104 TBT131108 TBT196638 TBT196640 TBT196644 TBT262174 TBT262176 TBT262180 TBT327710 TBT327712 TBT327716 TBT393246 TBT393248 TBT393252 TBT458782 TBT458784 TBT458788 TBT524318 TBT524320 TBT524324 TBT589854 TBT589856 TBT589860 TBT655390 TBT655392 TBT655396 TBT720926 TBT720928 TBT720932 TBT786462 TBT786464 TBT786468 TBT851998 TBT852000 TBT852004 TBT917534 TBT917536 TBT917540 TBT983070 TBT983072 TBT983076 TLP26 TLP28 TLP31 TLP65566 TLP65568 TLP65572 TLP131102 TLP131104 TLP131108 TLP196638 TLP196640 TLP196644 TLP262174 TLP262176 TLP262180 TLP327710 TLP327712 TLP327716 TLP393246 TLP393248 TLP393252 TLP458782 TLP458784 TLP458788 TLP524318 TLP524320 TLP524324 TLP589854 TLP589856 TLP589860 TLP655390 TLP655392 TLP655396 TLP720926 TLP720928 TLP720932 TLP786462 TLP786464 TLP786468 TLP851998 TLP852000 TLP852004 TLP917534 TLP917536 TLP917540 TLP983070 TLP983072 TLP983076 TVL26 TVL28 TVL31 TVL65566 TVL65568 TVL65572 TVL131102 TVL131104 TVL131108 TVL196638 TVL196640 TVL196644 TVL262174 TVL262176 TVL262180 TVL327710 TVL327712 TVL327716 TVL393246 TVL393248 TVL393252 TVL458782 TVL458784 TVL458788 TVL524318 TVL524320 TVL524324 TVL589854 TVL589856 TVL589860 TVL655390 TVL655392 TVL655396 TVL720926 TVL720928 TVL720932 TVL786462 TVL786464 TVL786468 TVL851998 TVL852000 TVL852004 TVL917534 TVL917536 TVL917540 TVL983070 TVL983072 TVL983076 UFH26 UFH28 UFH31 UFH65566 UFH65568 UFH65572 UFH131102 UFH131104 UFH131108 UFH196638 UFH196640 UFH196644 UFH262174 UFH262176 UFH262180 UFH327710 UFH327712 UFH327716 UFH393246 UFH393248 UFH393252 UFH458782 UFH458784 UFH458788 UFH524318 UFH524320 UFH524324 UFH589854 UFH589856 UFH589860 UFH655390 UFH655392 UFH655396 UFH720926 UFH720928 UFH720932 UFH786462 UFH786464 UFH786468 UFH851998 UFH852000 UFH852004 UFH917534 UFH917536 UFH917540 UFH983070 UFH983072 UFH983076 UPD26 UPD28 UPD31 UPD65566 UPD65568 UPD65572 UPD131102 UPD131104 UPD131108 UPD196638 UPD196640 UPD196644 UPD262174 UPD262176 UPD262180 UPD327710 UPD327712 UPD327716 UPD393246 UPD393248 UPD393252 UPD458782 UPD458784 UPD458788 UPD524318 UPD524320 UPD524324 UPD589854 UPD589856 UPD589860 UPD655390 UPD655392 UPD655396 UPD720926 UPD720928 UPD720932 UPD786462 UPD786464 UPD786468 UPD851998 UPD852000 UPD852004 UPD917534 UPD917536 UPD917540 UPD983070 UPD983072 UPD983076 UYZ26 UYZ28 UYZ31 UYZ65566 UYZ65568 UYZ65572 UYZ131102 UYZ131104 UYZ131108 UYZ196638 UYZ196640 UYZ196644 UYZ262174 UYZ262176 UYZ262180 UYZ327710 UYZ327712 UYZ327716 UYZ393246 UYZ393248 UYZ393252 UYZ458782 UYZ458784 UYZ458788 UYZ524318 UYZ524320 UYZ524324 UYZ589854 UYZ589856 UYZ589860 UYZ655390 UYZ655392 UYZ655396 UYZ720926 UYZ720928 UYZ720932 UYZ786462 UYZ786464 UYZ786468 UYZ851998 UYZ852000 UYZ852004 UYZ917534 UYZ917536 UYZ917540 UYZ983070 UYZ983072 UYZ983076 VIV26 VIV28 VIV31 VIV65566 VIV65568 VIV65572 VIV131102 VIV131104 VIV131108 VIV196638 VIV196640 VIV196644 VIV262174 VIV262176 VIV262180 VIV327710 VIV327712 VIV327716 VIV393246 VIV393248 VIV393252 VIV458782 VIV458784 VIV458788 VIV524318 VIV524320 VIV524324 VIV589854 VIV589856 VIV589860 VIV655390 VIV655392 VIV655396 VIV720926 VIV720928 VIV720932 VIV786462 VIV786464 VIV786468 VIV851998 VIV852000 VIV852004 VIV917534 VIV917536 VIV917540 VIV983070 VIV983072 VIV983076 VSR26 VSR28 VSR31 VSR65566 VSR65568 VSR65572 VSR131102 VSR131104 VSR131108 VSR196638 VSR196640 VSR196644 VSR262174 VSR262176 VSR262180 VSR327710 VSR327712 VSR327716 VSR393246 VSR393248 VSR393252 VSR458782 VSR458784 VSR458788 VSR524318 VSR524320 VSR524324 VSR589854 VSR589856 VSR589860 VSR655390 VSR655392 VSR655396 VSR720926 VSR720928 VSR720932 VSR786462 VSR786464 VSR786468 VSR851998 VSR852000 VSR852004 VSR917534 VSR917536 VSR917540 VSR983070 VSR983072 VSR983076 WCN26 WCN28 WCN31 WCN65566 WCN65568 WCN65572 WCN131102 WCN131104 WCN131108 WCN196638 WCN196640 WCN196644 WCN262174 WCN262176 WCN262180 WCN327710 WCN327712 WCN327716 WCN393246 WCN393248 WCN393252 WCN458782 WCN458784 WCN458788 WCN524318 WCN524320 WCN524324 WCN589854 WCN589856 WCN589860 WCN655390 WCN655392 WCN655396 WCN720926 WCN720928 WCN720932 WCN786462 WCN786464 WCN786468 WCN851998 WCN852000 WCN852004 WCN917534 WCN917536 WCN917540 WCN983070 WCN983072 WCN983076 WMJ26 WMJ28 WMJ31 WMJ65566 WMJ65568 WMJ65572 WMJ131102 WMJ131104 WMJ131108 WMJ196638 WMJ196640 WMJ196644 WMJ262174 WMJ262176 WMJ262180 WMJ327710 WMJ327712 WMJ327716 WMJ393246 WMJ393248 WMJ393252 WMJ458782 WMJ458784 WMJ458788 WMJ524318 WMJ524320 WMJ524324 WMJ589854 WMJ589856 WMJ589860 WMJ655390 WMJ655392 WMJ655396 WMJ720926 WMJ720928 WMJ720932 WMJ786462 WMJ786464 WMJ786468 WMJ851998 WMJ852000 WMJ852004 WMJ917534 WMJ917536 WMJ917540 WMJ983070 WMJ983072 WMJ983076 WWF26 WWF28 WWF31 WWF65566 WWF65568 WWF65572 WWF131102 WWF131104 WWF131108 WWF196638 WWF196640 WWF196644 WWF262174 WWF262176 WWF262180 WWF327710 WWF327712 WWF327716 WWF393246 WWF393248 WWF393252 WWF458782 WWF458784 WWF458788 WWF524318 WWF524320 WWF524324 WWF589854 WWF589856 WWF589860 WWF655390 WWF655392 WWF655396 WWF720926 WWF720928 WWF720932 WWF786462 WWF786464 WWF786468 WWF851998 WWF852000 WWF852004 WWF917534 WWF917536 WWF917540 WWF983070 WWF983072 WWF983076" xr:uid="{00000000-0002-0000-2A00-000001000000}">
      <formula1>"□,■"</formula1>
    </dataValidation>
    <dataValidation allowBlank="1" showInputMessage="1" showErrorMessage="1" sqref="BF5:BX5 BF65544:BX65544 BF131080:BX131080 BF196616:BX196616 BF262152:BX262152 BF327688:BX327688 BF393224:BX393224 BF458760:BX458760 BF524296:BX524296 BF589832:BX589832 BF655368:BX655368 BF720904:BX720904 BF786440:BX786440 BF851976:BX851976 BF917512:BX917512 BF983048:BX983048 LB5:LT5 LB65544:LT65544 LB131080:LT131080 LB196616:LT196616 LB262152:LT262152 LB327688:LT327688 LB393224:LT393224 LB458760:LT458760 LB524296:LT524296 LB589832:LT589832 LB655368:LT655368 LB720904:LT720904 LB786440:LT786440 LB851976:LT851976 LB917512:LT917512 LB983048:LT983048 UX5:VP5 UX65544:VP65544 UX131080:VP131080 UX196616:VP196616 UX262152:VP262152 UX327688:VP327688 UX393224:VP393224 UX458760:VP458760 UX524296:VP524296 UX589832:VP589832 UX655368:VP655368 UX720904:VP720904 UX786440:VP786440 UX851976:VP851976 UX917512:VP917512 UX983048:VP983048 AET5:AFL5 AET65544:AFL65544 AET131080:AFL131080 AET196616:AFL196616 AET262152:AFL262152 AET327688:AFL327688 AET393224:AFL393224 AET458760:AFL458760 AET524296:AFL524296 AET589832:AFL589832 AET655368:AFL655368 AET720904:AFL720904 AET786440:AFL786440 AET851976:AFL851976 AET917512:AFL917512 AET983048:AFL983048 AOP5:APH5 AOP65544:APH65544 AOP131080:APH131080 AOP196616:APH196616 AOP262152:APH262152 AOP327688:APH327688 AOP393224:APH393224 AOP458760:APH458760 AOP524296:APH524296 AOP589832:APH589832 AOP655368:APH655368 AOP720904:APH720904 AOP786440:APH786440 AOP851976:APH851976 AOP917512:APH917512 AOP983048:APH983048 AYL5:AZD5 AYL65544:AZD65544 AYL131080:AZD131080 AYL196616:AZD196616 AYL262152:AZD262152 AYL327688:AZD327688 AYL393224:AZD393224 AYL458760:AZD458760 AYL524296:AZD524296 AYL589832:AZD589832 AYL655368:AZD655368 AYL720904:AZD720904 AYL786440:AZD786440 AYL851976:AZD851976 AYL917512:AZD917512 AYL983048:AZD983048 BIH5:BIZ5 BIH65544:BIZ65544 BIH131080:BIZ131080 BIH196616:BIZ196616 BIH262152:BIZ262152 BIH327688:BIZ327688 BIH393224:BIZ393224 BIH458760:BIZ458760 BIH524296:BIZ524296 BIH589832:BIZ589832 BIH655368:BIZ655368 BIH720904:BIZ720904 BIH786440:BIZ786440 BIH851976:BIZ851976 BIH917512:BIZ917512 BIH983048:BIZ983048 BSD5:BSV5 BSD65544:BSV65544 BSD131080:BSV131080 BSD196616:BSV196616 BSD262152:BSV262152 BSD327688:BSV327688 BSD393224:BSV393224 BSD458760:BSV458760 BSD524296:BSV524296 BSD589832:BSV589832 BSD655368:BSV655368 BSD720904:BSV720904 BSD786440:BSV786440 BSD851976:BSV851976 BSD917512:BSV917512 BSD983048:BSV983048 CBZ5:CCR5 CBZ65544:CCR65544 CBZ131080:CCR131080 CBZ196616:CCR196616 CBZ262152:CCR262152 CBZ327688:CCR327688 CBZ393224:CCR393224 CBZ458760:CCR458760 CBZ524296:CCR524296 CBZ589832:CCR589832 CBZ655368:CCR655368 CBZ720904:CCR720904 CBZ786440:CCR786440 CBZ851976:CCR851976 CBZ917512:CCR917512 CBZ983048:CCR983048 CLV5:CMN5 CLV65544:CMN65544 CLV131080:CMN131080 CLV196616:CMN196616 CLV262152:CMN262152 CLV327688:CMN327688 CLV393224:CMN393224 CLV458760:CMN458760 CLV524296:CMN524296 CLV589832:CMN589832 CLV655368:CMN655368 CLV720904:CMN720904 CLV786440:CMN786440 CLV851976:CMN851976 CLV917512:CMN917512 CLV983048:CMN983048 CVR5:CWJ5 CVR65544:CWJ65544 CVR131080:CWJ131080 CVR196616:CWJ196616 CVR262152:CWJ262152 CVR327688:CWJ327688 CVR393224:CWJ393224 CVR458760:CWJ458760 CVR524296:CWJ524296 CVR589832:CWJ589832 CVR655368:CWJ655368 CVR720904:CWJ720904 CVR786440:CWJ786440 CVR851976:CWJ851976 CVR917512:CWJ917512 CVR983048:CWJ983048 DFN5:DGF5 DFN65544:DGF65544 DFN131080:DGF131080 DFN196616:DGF196616 DFN262152:DGF262152 DFN327688:DGF327688 DFN393224:DGF393224 DFN458760:DGF458760 DFN524296:DGF524296 DFN589832:DGF589832 DFN655368:DGF655368 DFN720904:DGF720904 DFN786440:DGF786440 DFN851976:DGF851976 DFN917512:DGF917512 DFN983048:DGF983048 DPJ5:DQB5 DPJ65544:DQB65544 DPJ131080:DQB131080 DPJ196616:DQB196616 DPJ262152:DQB262152 DPJ327688:DQB327688 DPJ393224:DQB393224 DPJ458760:DQB458760 DPJ524296:DQB524296 DPJ589832:DQB589832 DPJ655368:DQB655368 DPJ720904:DQB720904 DPJ786440:DQB786440 DPJ851976:DQB851976 DPJ917512:DQB917512 DPJ983048:DQB983048 DZF5:DZX5 DZF65544:DZX65544 DZF131080:DZX131080 DZF196616:DZX196616 DZF262152:DZX262152 DZF327688:DZX327688 DZF393224:DZX393224 DZF458760:DZX458760 DZF524296:DZX524296 DZF589832:DZX589832 DZF655368:DZX655368 DZF720904:DZX720904 DZF786440:DZX786440 DZF851976:DZX851976 DZF917512:DZX917512 DZF983048:DZX983048 EJB5:EJT5 EJB65544:EJT65544 EJB131080:EJT131080 EJB196616:EJT196616 EJB262152:EJT262152 EJB327688:EJT327688 EJB393224:EJT393224 EJB458760:EJT458760 EJB524296:EJT524296 EJB589832:EJT589832 EJB655368:EJT655368 EJB720904:EJT720904 EJB786440:EJT786440 EJB851976:EJT851976 EJB917512:EJT917512 EJB983048:EJT983048 ESX5:ETP5 ESX65544:ETP65544 ESX131080:ETP131080 ESX196616:ETP196616 ESX262152:ETP262152 ESX327688:ETP327688 ESX393224:ETP393224 ESX458760:ETP458760 ESX524296:ETP524296 ESX589832:ETP589832 ESX655368:ETP655368 ESX720904:ETP720904 ESX786440:ETP786440 ESX851976:ETP851976 ESX917512:ETP917512 ESX983048:ETP983048 FCT5:FDL5 FCT65544:FDL65544 FCT131080:FDL131080 FCT196616:FDL196616 FCT262152:FDL262152 FCT327688:FDL327688 FCT393224:FDL393224 FCT458760:FDL458760 FCT524296:FDL524296 FCT589832:FDL589832 FCT655368:FDL655368 FCT720904:FDL720904 FCT786440:FDL786440 FCT851976:FDL851976 FCT917512:FDL917512 FCT983048:FDL983048 FMP5:FNH5 FMP65544:FNH65544 FMP131080:FNH131080 FMP196616:FNH196616 FMP262152:FNH262152 FMP327688:FNH327688 FMP393224:FNH393224 FMP458760:FNH458760 FMP524296:FNH524296 FMP589832:FNH589832 FMP655368:FNH655368 FMP720904:FNH720904 FMP786440:FNH786440 FMP851976:FNH851976 FMP917512:FNH917512 FMP983048:FNH983048 FWL5:FXD5 FWL65544:FXD65544 FWL131080:FXD131080 FWL196616:FXD196616 FWL262152:FXD262152 FWL327688:FXD327688 FWL393224:FXD393224 FWL458760:FXD458760 FWL524296:FXD524296 FWL589832:FXD589832 FWL655368:FXD655368 FWL720904:FXD720904 FWL786440:FXD786440 FWL851976:FXD851976 FWL917512:FXD917512 FWL983048:FXD983048 GGH5:GGZ5 GGH65544:GGZ65544 GGH131080:GGZ131080 GGH196616:GGZ196616 GGH262152:GGZ262152 GGH327688:GGZ327688 GGH393224:GGZ393224 GGH458760:GGZ458760 GGH524296:GGZ524296 GGH589832:GGZ589832 GGH655368:GGZ655368 GGH720904:GGZ720904 GGH786440:GGZ786440 GGH851976:GGZ851976 GGH917512:GGZ917512 GGH983048:GGZ983048 GQD5:GQV5 GQD65544:GQV65544 GQD131080:GQV131080 GQD196616:GQV196616 GQD262152:GQV262152 GQD327688:GQV327688 GQD393224:GQV393224 GQD458760:GQV458760 GQD524296:GQV524296 GQD589832:GQV589832 GQD655368:GQV655368 GQD720904:GQV720904 GQD786440:GQV786440 GQD851976:GQV851976 GQD917512:GQV917512 GQD983048:GQV983048 GZZ5:HAR5 GZZ65544:HAR65544 GZZ131080:HAR131080 GZZ196616:HAR196616 GZZ262152:HAR262152 GZZ327688:HAR327688 GZZ393224:HAR393224 GZZ458760:HAR458760 GZZ524296:HAR524296 GZZ589832:HAR589832 GZZ655368:HAR655368 GZZ720904:HAR720904 GZZ786440:HAR786440 GZZ851976:HAR851976 GZZ917512:HAR917512 GZZ983048:HAR983048 HJV5:HKN5 HJV65544:HKN65544 HJV131080:HKN131080 HJV196616:HKN196616 HJV262152:HKN262152 HJV327688:HKN327688 HJV393224:HKN393224 HJV458760:HKN458760 HJV524296:HKN524296 HJV589832:HKN589832 HJV655368:HKN655368 HJV720904:HKN720904 HJV786440:HKN786440 HJV851976:HKN851976 HJV917512:HKN917512 HJV983048:HKN983048 HTR5:HUJ5 HTR65544:HUJ65544 HTR131080:HUJ131080 HTR196616:HUJ196616 HTR262152:HUJ262152 HTR327688:HUJ327688 HTR393224:HUJ393224 HTR458760:HUJ458760 HTR524296:HUJ524296 HTR589832:HUJ589832 HTR655368:HUJ655368 HTR720904:HUJ720904 HTR786440:HUJ786440 HTR851976:HUJ851976 HTR917512:HUJ917512 HTR983048:HUJ983048 IDN5:IEF5 IDN65544:IEF65544 IDN131080:IEF131080 IDN196616:IEF196616 IDN262152:IEF262152 IDN327688:IEF327688 IDN393224:IEF393224 IDN458760:IEF458760 IDN524296:IEF524296 IDN589832:IEF589832 IDN655368:IEF655368 IDN720904:IEF720904 IDN786440:IEF786440 IDN851976:IEF851976 IDN917512:IEF917512 IDN983048:IEF983048 INJ5:IOB5 INJ65544:IOB65544 INJ131080:IOB131080 INJ196616:IOB196616 INJ262152:IOB262152 INJ327688:IOB327688 INJ393224:IOB393224 INJ458760:IOB458760 INJ524296:IOB524296 INJ589832:IOB589832 INJ655368:IOB655368 INJ720904:IOB720904 INJ786440:IOB786440 INJ851976:IOB851976 INJ917512:IOB917512 INJ983048:IOB983048 IXF5:IXX5 IXF65544:IXX65544 IXF131080:IXX131080 IXF196616:IXX196616 IXF262152:IXX262152 IXF327688:IXX327688 IXF393224:IXX393224 IXF458760:IXX458760 IXF524296:IXX524296 IXF589832:IXX589832 IXF655368:IXX655368 IXF720904:IXX720904 IXF786440:IXX786440 IXF851976:IXX851976 IXF917512:IXX917512 IXF983048:IXX983048 JHB5:JHT5 JHB65544:JHT65544 JHB131080:JHT131080 JHB196616:JHT196616 JHB262152:JHT262152 JHB327688:JHT327688 JHB393224:JHT393224 JHB458760:JHT458760 JHB524296:JHT524296 JHB589832:JHT589832 JHB655368:JHT655368 JHB720904:JHT720904 JHB786440:JHT786440 JHB851976:JHT851976 JHB917512:JHT917512 JHB983048:JHT983048 JQX5:JRP5 JQX65544:JRP65544 JQX131080:JRP131080 JQX196616:JRP196616 JQX262152:JRP262152 JQX327688:JRP327688 JQX393224:JRP393224 JQX458760:JRP458760 JQX524296:JRP524296 JQX589832:JRP589832 JQX655368:JRP655368 JQX720904:JRP720904 JQX786440:JRP786440 JQX851976:JRP851976 JQX917512:JRP917512 JQX983048:JRP983048 KAT5:KBL5 KAT65544:KBL65544 KAT131080:KBL131080 KAT196616:KBL196616 KAT262152:KBL262152 KAT327688:KBL327688 KAT393224:KBL393224 KAT458760:KBL458760 KAT524296:KBL524296 KAT589832:KBL589832 KAT655368:KBL655368 KAT720904:KBL720904 KAT786440:KBL786440 KAT851976:KBL851976 KAT917512:KBL917512 KAT983048:KBL983048 KKP5:KLH5 KKP65544:KLH65544 KKP131080:KLH131080 KKP196616:KLH196616 KKP262152:KLH262152 KKP327688:KLH327688 KKP393224:KLH393224 KKP458760:KLH458760 KKP524296:KLH524296 KKP589832:KLH589832 KKP655368:KLH655368 KKP720904:KLH720904 KKP786440:KLH786440 KKP851976:KLH851976 KKP917512:KLH917512 KKP983048:KLH983048 KUL5:KVD5 KUL65544:KVD65544 KUL131080:KVD131080 KUL196616:KVD196616 KUL262152:KVD262152 KUL327688:KVD327688 KUL393224:KVD393224 KUL458760:KVD458760 KUL524296:KVD524296 KUL589832:KVD589832 KUL655368:KVD655368 KUL720904:KVD720904 KUL786440:KVD786440 KUL851976:KVD851976 KUL917512:KVD917512 KUL983048:KVD983048 LEH5:LEZ5 LEH65544:LEZ65544 LEH131080:LEZ131080 LEH196616:LEZ196616 LEH262152:LEZ262152 LEH327688:LEZ327688 LEH393224:LEZ393224 LEH458760:LEZ458760 LEH524296:LEZ524296 LEH589832:LEZ589832 LEH655368:LEZ655368 LEH720904:LEZ720904 LEH786440:LEZ786440 LEH851976:LEZ851976 LEH917512:LEZ917512 LEH983048:LEZ983048 LOD5:LOV5 LOD65544:LOV65544 LOD131080:LOV131080 LOD196616:LOV196616 LOD262152:LOV262152 LOD327688:LOV327688 LOD393224:LOV393224 LOD458760:LOV458760 LOD524296:LOV524296 LOD589832:LOV589832 LOD655368:LOV655368 LOD720904:LOV720904 LOD786440:LOV786440 LOD851976:LOV851976 LOD917512:LOV917512 LOD983048:LOV983048 LXZ5:LYR5 LXZ65544:LYR65544 LXZ131080:LYR131080 LXZ196616:LYR196616 LXZ262152:LYR262152 LXZ327688:LYR327688 LXZ393224:LYR393224 LXZ458760:LYR458760 LXZ524296:LYR524296 LXZ589832:LYR589832 LXZ655368:LYR655368 LXZ720904:LYR720904 LXZ786440:LYR786440 LXZ851976:LYR851976 LXZ917512:LYR917512 LXZ983048:LYR983048 MHV5:MIN5 MHV65544:MIN65544 MHV131080:MIN131080 MHV196616:MIN196616 MHV262152:MIN262152 MHV327688:MIN327688 MHV393224:MIN393224 MHV458760:MIN458760 MHV524296:MIN524296 MHV589832:MIN589832 MHV655368:MIN655368 MHV720904:MIN720904 MHV786440:MIN786440 MHV851976:MIN851976 MHV917512:MIN917512 MHV983048:MIN983048 MRR5:MSJ5 MRR65544:MSJ65544 MRR131080:MSJ131080 MRR196616:MSJ196616 MRR262152:MSJ262152 MRR327688:MSJ327688 MRR393224:MSJ393224 MRR458760:MSJ458760 MRR524296:MSJ524296 MRR589832:MSJ589832 MRR655368:MSJ655368 MRR720904:MSJ720904 MRR786440:MSJ786440 MRR851976:MSJ851976 MRR917512:MSJ917512 MRR983048:MSJ983048 NBN5:NCF5 NBN65544:NCF65544 NBN131080:NCF131080 NBN196616:NCF196616 NBN262152:NCF262152 NBN327688:NCF327688 NBN393224:NCF393224 NBN458760:NCF458760 NBN524296:NCF524296 NBN589832:NCF589832 NBN655368:NCF655368 NBN720904:NCF720904 NBN786440:NCF786440 NBN851976:NCF851976 NBN917512:NCF917512 NBN983048:NCF983048 NLJ5:NMB5 NLJ65544:NMB65544 NLJ131080:NMB131080 NLJ196616:NMB196616 NLJ262152:NMB262152 NLJ327688:NMB327688 NLJ393224:NMB393224 NLJ458760:NMB458760 NLJ524296:NMB524296 NLJ589832:NMB589832 NLJ655368:NMB655368 NLJ720904:NMB720904 NLJ786440:NMB786440 NLJ851976:NMB851976 NLJ917512:NMB917512 NLJ983048:NMB983048 NVF5:NVX5 NVF65544:NVX65544 NVF131080:NVX131080 NVF196616:NVX196616 NVF262152:NVX262152 NVF327688:NVX327688 NVF393224:NVX393224 NVF458760:NVX458760 NVF524296:NVX524296 NVF589832:NVX589832 NVF655368:NVX655368 NVF720904:NVX720904 NVF786440:NVX786440 NVF851976:NVX851976 NVF917512:NVX917512 NVF983048:NVX983048 OFB5:OFT5 OFB65544:OFT65544 OFB131080:OFT131080 OFB196616:OFT196616 OFB262152:OFT262152 OFB327688:OFT327688 OFB393224:OFT393224 OFB458760:OFT458760 OFB524296:OFT524296 OFB589832:OFT589832 OFB655368:OFT655368 OFB720904:OFT720904 OFB786440:OFT786440 OFB851976:OFT851976 OFB917512:OFT917512 OFB983048:OFT983048 OOX5:OPP5 OOX65544:OPP65544 OOX131080:OPP131080 OOX196616:OPP196616 OOX262152:OPP262152 OOX327688:OPP327688 OOX393224:OPP393224 OOX458760:OPP458760 OOX524296:OPP524296 OOX589832:OPP589832 OOX655368:OPP655368 OOX720904:OPP720904 OOX786440:OPP786440 OOX851976:OPP851976 OOX917512:OPP917512 OOX983048:OPP983048 OYT5:OZL5 OYT65544:OZL65544 OYT131080:OZL131080 OYT196616:OZL196616 OYT262152:OZL262152 OYT327688:OZL327688 OYT393224:OZL393224 OYT458760:OZL458760 OYT524296:OZL524296 OYT589832:OZL589832 OYT655368:OZL655368 OYT720904:OZL720904 OYT786440:OZL786440 OYT851976:OZL851976 OYT917512:OZL917512 OYT983048:OZL983048 PIP5:PJH5 PIP65544:PJH65544 PIP131080:PJH131080 PIP196616:PJH196616 PIP262152:PJH262152 PIP327688:PJH327688 PIP393224:PJH393224 PIP458760:PJH458760 PIP524296:PJH524296 PIP589832:PJH589832 PIP655368:PJH655368 PIP720904:PJH720904 PIP786440:PJH786440 PIP851976:PJH851976 PIP917512:PJH917512 PIP983048:PJH983048 PSL5:PTD5 PSL65544:PTD65544 PSL131080:PTD131080 PSL196616:PTD196616 PSL262152:PTD262152 PSL327688:PTD327688 PSL393224:PTD393224 PSL458760:PTD458760 PSL524296:PTD524296 PSL589832:PTD589832 PSL655368:PTD655368 PSL720904:PTD720904 PSL786440:PTD786440 PSL851976:PTD851976 PSL917512:PTD917512 PSL983048:PTD983048 QCH5:QCZ5 QCH65544:QCZ65544 QCH131080:QCZ131080 QCH196616:QCZ196616 QCH262152:QCZ262152 QCH327688:QCZ327688 QCH393224:QCZ393224 QCH458760:QCZ458760 QCH524296:QCZ524296 QCH589832:QCZ589832 QCH655368:QCZ655368 QCH720904:QCZ720904 QCH786440:QCZ786440 QCH851976:QCZ851976 QCH917512:QCZ917512 QCH983048:QCZ983048 QMD5:QMV5 QMD65544:QMV65544 QMD131080:QMV131080 QMD196616:QMV196616 QMD262152:QMV262152 QMD327688:QMV327688 QMD393224:QMV393224 QMD458760:QMV458760 QMD524296:QMV524296 QMD589832:QMV589832 QMD655368:QMV655368 QMD720904:QMV720904 QMD786440:QMV786440 QMD851976:QMV851976 QMD917512:QMV917512 QMD983048:QMV983048 QVZ5:QWR5 QVZ65544:QWR65544 QVZ131080:QWR131080 QVZ196616:QWR196616 QVZ262152:QWR262152 QVZ327688:QWR327688 QVZ393224:QWR393224 QVZ458760:QWR458760 QVZ524296:QWR524296 QVZ589832:QWR589832 QVZ655368:QWR655368 QVZ720904:QWR720904 QVZ786440:QWR786440 QVZ851976:QWR851976 QVZ917512:QWR917512 QVZ983048:QWR983048 RFV5:RGN5 RFV65544:RGN65544 RFV131080:RGN131080 RFV196616:RGN196616 RFV262152:RGN262152 RFV327688:RGN327688 RFV393224:RGN393224 RFV458760:RGN458760 RFV524296:RGN524296 RFV589832:RGN589832 RFV655368:RGN655368 RFV720904:RGN720904 RFV786440:RGN786440 RFV851976:RGN851976 RFV917512:RGN917512 RFV983048:RGN983048 RPR5:RQJ5 RPR65544:RQJ65544 RPR131080:RQJ131080 RPR196616:RQJ196616 RPR262152:RQJ262152 RPR327688:RQJ327688 RPR393224:RQJ393224 RPR458760:RQJ458760 RPR524296:RQJ524296 RPR589832:RQJ589832 RPR655368:RQJ655368 RPR720904:RQJ720904 RPR786440:RQJ786440 RPR851976:RQJ851976 RPR917512:RQJ917512 RPR983048:RQJ983048 RZN5:SAF5 RZN65544:SAF65544 RZN131080:SAF131080 RZN196616:SAF196616 RZN262152:SAF262152 RZN327688:SAF327688 RZN393224:SAF393224 RZN458760:SAF458760 RZN524296:SAF524296 RZN589832:SAF589832 RZN655368:SAF655368 RZN720904:SAF720904 RZN786440:SAF786440 RZN851976:SAF851976 RZN917512:SAF917512 RZN983048:SAF983048 SJJ5:SKB5 SJJ65544:SKB65544 SJJ131080:SKB131080 SJJ196616:SKB196616 SJJ262152:SKB262152 SJJ327688:SKB327688 SJJ393224:SKB393224 SJJ458760:SKB458760 SJJ524296:SKB524296 SJJ589832:SKB589832 SJJ655368:SKB655368 SJJ720904:SKB720904 SJJ786440:SKB786440 SJJ851976:SKB851976 SJJ917512:SKB917512 SJJ983048:SKB983048 STF5:STX5 STF65544:STX65544 STF131080:STX131080 STF196616:STX196616 STF262152:STX262152 STF327688:STX327688 STF393224:STX393224 STF458760:STX458760 STF524296:STX524296 STF589832:STX589832 STF655368:STX655368 STF720904:STX720904 STF786440:STX786440 STF851976:STX851976 STF917512:STX917512 STF983048:STX983048 TDB5:TDT5 TDB65544:TDT65544 TDB131080:TDT131080 TDB196616:TDT196616 TDB262152:TDT262152 TDB327688:TDT327688 TDB393224:TDT393224 TDB458760:TDT458760 TDB524296:TDT524296 TDB589832:TDT589832 TDB655368:TDT655368 TDB720904:TDT720904 TDB786440:TDT786440 TDB851976:TDT851976 TDB917512:TDT917512 TDB983048:TDT983048 TMX5:TNP5 TMX65544:TNP65544 TMX131080:TNP131080 TMX196616:TNP196616 TMX262152:TNP262152 TMX327688:TNP327688 TMX393224:TNP393224 TMX458760:TNP458760 TMX524296:TNP524296 TMX589832:TNP589832 TMX655368:TNP655368 TMX720904:TNP720904 TMX786440:TNP786440 TMX851976:TNP851976 TMX917512:TNP917512 TMX983048:TNP983048 TWT5:TXL5 TWT65544:TXL65544 TWT131080:TXL131080 TWT196616:TXL196616 TWT262152:TXL262152 TWT327688:TXL327688 TWT393224:TXL393224 TWT458760:TXL458760 TWT524296:TXL524296 TWT589832:TXL589832 TWT655368:TXL655368 TWT720904:TXL720904 TWT786440:TXL786440 TWT851976:TXL851976 TWT917512:TXL917512 TWT983048:TXL983048 UGP5:UHH5 UGP65544:UHH65544 UGP131080:UHH131080 UGP196616:UHH196616 UGP262152:UHH262152 UGP327688:UHH327688 UGP393224:UHH393224 UGP458760:UHH458760 UGP524296:UHH524296 UGP589832:UHH589832 UGP655368:UHH655368 UGP720904:UHH720904 UGP786440:UHH786440 UGP851976:UHH851976 UGP917512:UHH917512 UGP983048:UHH983048 UQL5:URD5 UQL65544:URD65544 UQL131080:URD131080 UQL196616:URD196616 UQL262152:URD262152 UQL327688:URD327688 UQL393224:URD393224 UQL458760:URD458760 UQL524296:URD524296 UQL589832:URD589832 UQL655368:URD655368 UQL720904:URD720904 UQL786440:URD786440 UQL851976:URD851976 UQL917512:URD917512 UQL983048:URD983048 VAH5:VAZ5 VAH65544:VAZ65544 VAH131080:VAZ131080 VAH196616:VAZ196616 VAH262152:VAZ262152 VAH327688:VAZ327688 VAH393224:VAZ393224 VAH458760:VAZ458760 VAH524296:VAZ524296 VAH589832:VAZ589832 VAH655368:VAZ655368 VAH720904:VAZ720904 VAH786440:VAZ786440 VAH851976:VAZ851976 VAH917512:VAZ917512 VAH983048:VAZ983048 VKD5:VKV5 VKD65544:VKV65544 VKD131080:VKV131080 VKD196616:VKV196616 VKD262152:VKV262152 VKD327688:VKV327688 VKD393224:VKV393224 VKD458760:VKV458760 VKD524296:VKV524296 VKD589832:VKV589832 VKD655368:VKV655368 VKD720904:VKV720904 VKD786440:VKV786440 VKD851976:VKV851976 VKD917512:VKV917512 VKD983048:VKV983048 VTZ5:VUR5 VTZ65544:VUR65544 VTZ131080:VUR131080 VTZ196616:VUR196616 VTZ262152:VUR262152 VTZ327688:VUR327688 VTZ393224:VUR393224 VTZ458760:VUR458760 VTZ524296:VUR524296 VTZ589832:VUR589832 VTZ655368:VUR655368 VTZ720904:VUR720904 VTZ786440:VUR786440 VTZ851976:VUR851976 VTZ917512:VUR917512 VTZ983048:VUR983048 WDV5:WEN5 WDV65544:WEN65544 WDV131080:WEN131080 WDV196616:WEN196616 WDV262152:WEN262152 WDV327688:WEN327688 WDV393224:WEN393224 WDV458760:WEN458760 WDV524296:WEN524296 WDV589832:WEN589832 WDV655368:WEN655368 WDV720904:WEN720904 WDV786440:WEN786440 WDV851976:WEN851976 WDV917512:WEN917512 WDV983048:WEN983048 WNR5:WOJ5 WNR65544:WOJ65544 WNR131080:WOJ131080 WNR196616:WOJ196616 WNR262152:WOJ262152 WNR327688:WOJ327688 WNR393224:WOJ393224 WNR458760:WOJ458760 WNR524296:WOJ524296 WNR589832:WOJ589832 WNR655368:WOJ655368 WNR720904:WOJ720904 WNR786440:WOJ786440 WNR851976:WOJ851976 WNR917512:WOJ917512 WNR983048:WOJ983048 WXN5:WYF5 WXN65544:WYF65544 WXN131080:WYF131080 WXN196616:WYF196616 WXN262152:WYF262152 WXN327688:WYF327688 WXN393224:WYF393224 WXN458760:WYF458760 WXN524296:WYF524296 WXN589832:WYF589832 WXN655368:WYF655368 WXN720904:WYF720904 WXN786440:WYF786440 WXN851976:WYF851976 WXN917512:WYF917512 WXN983048:WYF983048" xr:uid="{00000000-0002-0000-2A00-000002000000}"/>
    <dataValidation type="whole" operator="greaterThanOrEqual" allowBlank="1" showInputMessage="1" showErrorMessage="1" sqref="AA65555 AA131091 AA196627 AA262163 AA327699 AA393235 AA458771 AA524307 AA589843 AA655379 AA720915 AA786451 AA851987 AA917523 AA983059 JW16 JW65555 JW131091 JW196627 JW262163 JW327699 JW393235 JW458771 JW524307 JW589843 JW655379 JW720915 JW786451 JW851987 JW917523 JW983059 TS16 TS65555 TS131091 TS196627 TS262163 TS327699 TS393235 TS458771 TS524307 TS589843 TS655379 TS720915 TS786451 TS851987 TS917523 TS983059 ADO16 ADO65555 ADO131091 ADO196627 ADO262163 ADO327699 ADO393235 ADO458771 ADO524307 ADO589843 ADO655379 ADO720915 ADO786451 ADO851987 ADO917523 ADO983059 ANK16 ANK65555 ANK131091 ANK196627 ANK262163 ANK327699 ANK393235 ANK458771 ANK524307 ANK589843 ANK655379 ANK720915 ANK786451 ANK851987 ANK917523 ANK983059 AXG16 AXG65555 AXG131091 AXG196627 AXG262163 AXG327699 AXG393235 AXG458771 AXG524307 AXG589843 AXG655379 AXG720915 AXG786451 AXG851987 AXG917523 AXG983059 BHC16 BHC65555 BHC131091 BHC196627 BHC262163 BHC327699 BHC393235 BHC458771 BHC524307 BHC589843 BHC655379 BHC720915 BHC786451 BHC851987 BHC917523 BHC983059 BQY16 BQY65555 BQY131091 BQY196627 BQY262163 BQY327699 BQY393235 BQY458771 BQY524307 BQY589843 BQY655379 BQY720915 BQY786451 BQY851987 BQY917523 BQY983059 CAU16 CAU65555 CAU131091 CAU196627 CAU262163 CAU327699 CAU393235 CAU458771 CAU524307 CAU589843 CAU655379 CAU720915 CAU786451 CAU851987 CAU917523 CAU983059 CKQ16 CKQ65555 CKQ131091 CKQ196627 CKQ262163 CKQ327699 CKQ393235 CKQ458771 CKQ524307 CKQ589843 CKQ655379 CKQ720915 CKQ786451 CKQ851987 CKQ917523 CKQ983059 CUM16 CUM65555 CUM131091 CUM196627 CUM262163 CUM327699 CUM393235 CUM458771 CUM524307 CUM589843 CUM655379 CUM720915 CUM786451 CUM851987 CUM917523 CUM983059 DEI16 DEI65555 DEI131091 DEI196627 DEI262163 DEI327699 DEI393235 DEI458771 DEI524307 DEI589843 DEI655379 DEI720915 DEI786451 DEI851987 DEI917523 DEI983059 DOE16 DOE65555 DOE131091 DOE196627 DOE262163 DOE327699 DOE393235 DOE458771 DOE524307 DOE589843 DOE655379 DOE720915 DOE786451 DOE851987 DOE917523 DOE983059 DYA16 DYA65555 DYA131091 DYA196627 DYA262163 DYA327699 DYA393235 DYA458771 DYA524307 DYA589843 DYA655379 DYA720915 DYA786451 DYA851987 DYA917523 DYA983059 EHW16 EHW65555 EHW131091 EHW196627 EHW262163 EHW327699 EHW393235 EHW458771 EHW524307 EHW589843 EHW655379 EHW720915 EHW786451 EHW851987 EHW917523 EHW983059 ERS16 ERS65555 ERS131091 ERS196627 ERS262163 ERS327699 ERS393235 ERS458771 ERS524307 ERS589843 ERS655379 ERS720915 ERS786451 ERS851987 ERS917523 ERS983059 FBO16 FBO65555 FBO131091 FBO196627 FBO262163 FBO327699 FBO393235 FBO458771 FBO524307 FBO589843 FBO655379 FBO720915 FBO786451 FBO851987 FBO917523 FBO983059 FLK16 FLK65555 FLK131091 FLK196627 FLK262163 FLK327699 FLK393235 FLK458771 FLK524307 FLK589843 FLK655379 FLK720915 FLK786451 FLK851987 FLK917523 FLK983059 FVG16 FVG65555 FVG131091 FVG196627 FVG262163 FVG327699 FVG393235 FVG458771 FVG524307 FVG589843 FVG655379 FVG720915 FVG786451 FVG851987 FVG917523 FVG983059 GFC16 GFC65555 GFC131091 GFC196627 GFC262163 GFC327699 GFC393235 GFC458771 GFC524307 GFC589843 GFC655379 GFC720915 GFC786451 GFC851987 GFC917523 GFC983059 GOY16 GOY65555 GOY131091 GOY196627 GOY262163 GOY327699 GOY393235 GOY458771 GOY524307 GOY589843 GOY655379 GOY720915 GOY786451 GOY851987 GOY917523 GOY983059 GYU16 GYU65555 GYU131091 GYU196627 GYU262163 GYU327699 GYU393235 GYU458771 GYU524307 GYU589843 GYU655379 GYU720915 GYU786451 GYU851987 GYU917523 GYU983059 HIQ16 HIQ65555 HIQ131091 HIQ196627 HIQ262163 HIQ327699 HIQ393235 HIQ458771 HIQ524307 HIQ589843 HIQ655379 HIQ720915 HIQ786451 HIQ851987 HIQ917523 HIQ983059 HSM16 HSM65555 HSM131091 HSM196627 HSM262163 HSM327699 HSM393235 HSM458771 HSM524307 HSM589843 HSM655379 HSM720915 HSM786451 HSM851987 HSM917523 HSM983059 ICI16 ICI65555 ICI131091 ICI196627 ICI262163 ICI327699 ICI393235 ICI458771 ICI524307 ICI589843 ICI655379 ICI720915 ICI786451 ICI851987 ICI917523 ICI983059 IME16 IME65555 IME131091 IME196627 IME262163 IME327699 IME393235 IME458771 IME524307 IME589843 IME655379 IME720915 IME786451 IME851987 IME917523 IME983059 IWA16 IWA65555 IWA131091 IWA196627 IWA262163 IWA327699 IWA393235 IWA458771 IWA524307 IWA589843 IWA655379 IWA720915 IWA786451 IWA851987 IWA917523 IWA983059 JFW16 JFW65555 JFW131091 JFW196627 JFW262163 JFW327699 JFW393235 JFW458771 JFW524307 JFW589843 JFW655379 JFW720915 JFW786451 JFW851987 JFW917523 JFW983059 JPS16 JPS65555 JPS131091 JPS196627 JPS262163 JPS327699 JPS393235 JPS458771 JPS524307 JPS589843 JPS655379 JPS720915 JPS786451 JPS851987 JPS917523 JPS983059 JZO16 JZO65555 JZO131091 JZO196627 JZO262163 JZO327699 JZO393235 JZO458771 JZO524307 JZO589843 JZO655379 JZO720915 JZO786451 JZO851987 JZO917523 JZO983059 KJK16 KJK65555 KJK131091 KJK196627 KJK262163 KJK327699 KJK393235 KJK458771 KJK524307 KJK589843 KJK655379 KJK720915 KJK786451 KJK851987 KJK917523 KJK983059 KTG16 KTG65555 KTG131091 KTG196627 KTG262163 KTG327699 KTG393235 KTG458771 KTG524307 KTG589843 KTG655379 KTG720915 KTG786451 KTG851987 KTG917523 KTG983059 LDC16 LDC65555 LDC131091 LDC196627 LDC262163 LDC327699 LDC393235 LDC458771 LDC524307 LDC589843 LDC655379 LDC720915 LDC786451 LDC851987 LDC917523 LDC983059 LMY16 LMY65555 LMY131091 LMY196627 LMY262163 LMY327699 LMY393235 LMY458771 LMY524307 LMY589843 LMY655379 LMY720915 LMY786451 LMY851987 LMY917523 LMY983059 LWU16 LWU65555 LWU131091 LWU196627 LWU262163 LWU327699 LWU393235 LWU458771 LWU524307 LWU589843 LWU655379 LWU720915 LWU786451 LWU851987 LWU917523 LWU983059 MGQ16 MGQ65555 MGQ131091 MGQ196627 MGQ262163 MGQ327699 MGQ393235 MGQ458771 MGQ524307 MGQ589843 MGQ655379 MGQ720915 MGQ786451 MGQ851987 MGQ917523 MGQ983059 MQM16 MQM65555 MQM131091 MQM196627 MQM262163 MQM327699 MQM393235 MQM458771 MQM524307 MQM589843 MQM655379 MQM720915 MQM786451 MQM851987 MQM917523 MQM983059 NAI16 NAI65555 NAI131091 NAI196627 NAI262163 NAI327699 NAI393235 NAI458771 NAI524307 NAI589843 NAI655379 NAI720915 NAI786451 NAI851987 NAI917523 NAI983059 NKE16 NKE65555 NKE131091 NKE196627 NKE262163 NKE327699 NKE393235 NKE458771 NKE524307 NKE589843 NKE655379 NKE720915 NKE786451 NKE851987 NKE917523 NKE983059 NUA16 NUA65555 NUA131091 NUA196627 NUA262163 NUA327699 NUA393235 NUA458771 NUA524307 NUA589843 NUA655379 NUA720915 NUA786451 NUA851987 NUA917523 NUA983059 ODW16 ODW65555 ODW131091 ODW196627 ODW262163 ODW327699 ODW393235 ODW458771 ODW524307 ODW589843 ODW655379 ODW720915 ODW786451 ODW851987 ODW917523 ODW983059 ONS16 ONS65555 ONS131091 ONS196627 ONS262163 ONS327699 ONS393235 ONS458771 ONS524307 ONS589843 ONS655379 ONS720915 ONS786451 ONS851987 ONS917523 ONS983059 OXO16 OXO65555 OXO131091 OXO196627 OXO262163 OXO327699 OXO393235 OXO458771 OXO524307 OXO589843 OXO655379 OXO720915 OXO786451 OXO851987 OXO917523 OXO983059 PHK16 PHK65555 PHK131091 PHK196627 PHK262163 PHK327699 PHK393235 PHK458771 PHK524307 PHK589843 PHK655379 PHK720915 PHK786451 PHK851987 PHK917523 PHK983059 PRG16 PRG65555 PRG131091 PRG196627 PRG262163 PRG327699 PRG393235 PRG458771 PRG524307 PRG589843 PRG655379 PRG720915 PRG786451 PRG851987 PRG917523 PRG983059 QBC16 QBC65555 QBC131091 QBC196627 QBC262163 QBC327699 QBC393235 QBC458771 QBC524307 QBC589843 QBC655379 QBC720915 QBC786451 QBC851987 QBC917523 QBC983059 QKY16 QKY65555 QKY131091 QKY196627 QKY262163 QKY327699 QKY393235 QKY458771 QKY524307 QKY589843 QKY655379 QKY720915 QKY786451 QKY851987 QKY917523 QKY983059 QUU16 QUU65555 QUU131091 QUU196627 QUU262163 QUU327699 QUU393235 QUU458771 QUU524307 QUU589843 QUU655379 QUU720915 QUU786451 QUU851987 QUU917523 QUU983059 REQ16 REQ65555 REQ131091 REQ196627 REQ262163 REQ327699 REQ393235 REQ458771 REQ524307 REQ589843 REQ655379 REQ720915 REQ786451 REQ851987 REQ917523 REQ983059 ROM16 ROM65555 ROM131091 ROM196627 ROM262163 ROM327699 ROM393235 ROM458771 ROM524307 ROM589843 ROM655379 ROM720915 ROM786451 ROM851987 ROM917523 ROM983059 RYI16 RYI65555 RYI131091 RYI196627 RYI262163 RYI327699 RYI393235 RYI458771 RYI524307 RYI589843 RYI655379 RYI720915 RYI786451 RYI851987 RYI917523 RYI983059 SIE16 SIE65555 SIE131091 SIE196627 SIE262163 SIE327699 SIE393235 SIE458771 SIE524307 SIE589843 SIE655379 SIE720915 SIE786451 SIE851987 SIE917523 SIE983059 SSA16 SSA65555 SSA131091 SSA196627 SSA262163 SSA327699 SSA393235 SSA458771 SSA524307 SSA589843 SSA655379 SSA720915 SSA786451 SSA851987 SSA917523 SSA983059 TBW16 TBW65555 TBW131091 TBW196627 TBW262163 TBW327699 TBW393235 TBW458771 TBW524307 TBW589843 TBW655379 TBW720915 TBW786451 TBW851987 TBW917523 TBW983059 TLS16 TLS65555 TLS131091 TLS196627 TLS262163 TLS327699 TLS393235 TLS458771 TLS524307 TLS589843 TLS655379 TLS720915 TLS786451 TLS851987 TLS917523 TLS983059 TVO16 TVO65555 TVO131091 TVO196627 TVO262163 TVO327699 TVO393235 TVO458771 TVO524307 TVO589843 TVO655379 TVO720915 TVO786451 TVO851987 TVO917523 TVO983059 UFK16 UFK65555 UFK131091 UFK196627 UFK262163 UFK327699 UFK393235 UFK458771 UFK524307 UFK589843 UFK655379 UFK720915 UFK786451 UFK851987 UFK917523 UFK983059 UPG16 UPG65555 UPG131091 UPG196627 UPG262163 UPG327699 UPG393235 UPG458771 UPG524307 UPG589843 UPG655379 UPG720915 UPG786451 UPG851987 UPG917523 UPG983059 UZC16 UZC65555 UZC131091 UZC196627 UZC262163 UZC327699 UZC393235 UZC458771 UZC524307 UZC589843 UZC655379 UZC720915 UZC786451 UZC851987 UZC917523 UZC983059 VIY16 VIY65555 VIY131091 VIY196627 VIY262163 VIY327699 VIY393235 VIY458771 VIY524307 VIY589843 VIY655379 VIY720915 VIY786451 VIY851987 VIY917523 VIY983059 VSU16 VSU65555 VSU131091 VSU196627 VSU262163 VSU327699 VSU393235 VSU458771 VSU524307 VSU589843 VSU655379 VSU720915 VSU786451 VSU851987 VSU917523 VSU983059 WCQ16 WCQ65555 WCQ131091 WCQ196627 WCQ262163 WCQ327699 WCQ393235 WCQ458771 WCQ524307 WCQ589843 WCQ655379 WCQ720915 WCQ786451 WCQ851987 WCQ917523 WCQ983059 WMM16 WMM65555 WMM131091 WMM196627 WMM262163 WMM327699 WMM393235 WMM458771 WMM524307 WMM589843 WMM655379 WMM720915 WMM786451 WMM851987 WMM917523 WMM983059 WWI16 WWI65555 WWI131091 WWI196627 WWI262163 WWI327699 WWI393235 WWI458771 WWI524307 WWI589843 WWI655379 WWI720915 WWI786451 WWI851987 WWI917523 WWI983059" xr:uid="{00000000-0002-0000-2A00-000003000000}">
      <formula1>0</formula1>
    </dataValidation>
    <dataValidation operator="greaterThan" allowBlank="1" showInputMessage="1" showErrorMessage="1" error="半角数字で入力してください" sqref="BL20 BL65559 BL131095 BL196631 BL262167 BL327703 BL393239 BL458775 BL524311 BL589847 BL655383 BL720919 BL786455 BL851991 BL917527 BL983063 BQ21:BV21 BQ65560:BV65560 BQ131096:BV131096 BQ196632:BV196632 BQ262168:BV262168 BQ327704:BV327704 BQ393240:BV393240 BQ458776:BV458776 BQ524312:BV524312 BQ589848:BV589848 BQ655384:BV655384 BQ720920:BV720920 BQ786456:BV786456 BQ851992:BV851992 BQ917528:BV917528 BQ983064:BV983064 LH20 LH65559 LH131095 LH196631 LH262167 LH327703 LH393239 LH458775 LH524311 LH589847 LH655383 LH720919 LH786455 LH851991 LH917527 LH983063 LM21:LR21 LM65560:LR65560 LM131096:LR131096 LM196632:LR196632 LM262168:LR262168 LM327704:LR327704 LM393240:LR393240 LM458776:LR458776 LM524312:LR524312 LM589848:LR589848 LM655384:LR655384 LM720920:LR720920 LM786456:LR786456 LM851992:LR851992 LM917528:LR917528 LM983064:LR983064 VD20 VD65559 VD131095 VD196631 VD262167 VD327703 VD393239 VD458775 VD524311 VD589847 VD655383 VD720919 VD786455 VD851991 VD917527 VD983063 VI21:VN21 VI65560:VN65560 VI131096:VN131096 VI196632:VN196632 VI262168:VN262168 VI327704:VN327704 VI393240:VN393240 VI458776:VN458776 VI524312:VN524312 VI589848:VN589848 VI655384:VN655384 VI720920:VN720920 VI786456:VN786456 VI851992:VN851992 VI917528:VN917528 VI983064:VN983064 AEZ20 AEZ65559 AEZ131095 AEZ196631 AEZ262167 AEZ327703 AEZ393239 AEZ458775 AEZ524311 AEZ589847 AEZ655383 AEZ720919 AEZ786455 AEZ851991 AEZ917527 AEZ983063 AFE21:AFJ21 AFE65560:AFJ65560 AFE131096:AFJ131096 AFE196632:AFJ196632 AFE262168:AFJ262168 AFE327704:AFJ327704 AFE393240:AFJ393240 AFE458776:AFJ458776 AFE524312:AFJ524312 AFE589848:AFJ589848 AFE655384:AFJ655384 AFE720920:AFJ720920 AFE786456:AFJ786456 AFE851992:AFJ851992 AFE917528:AFJ917528 AFE983064:AFJ983064 AOV20 AOV65559 AOV131095 AOV196631 AOV262167 AOV327703 AOV393239 AOV458775 AOV524311 AOV589847 AOV655383 AOV720919 AOV786455 AOV851991 AOV917527 AOV983063 APA21:APF21 APA65560:APF65560 APA131096:APF131096 APA196632:APF196632 APA262168:APF262168 APA327704:APF327704 APA393240:APF393240 APA458776:APF458776 APA524312:APF524312 APA589848:APF589848 APA655384:APF655384 APA720920:APF720920 APA786456:APF786456 APA851992:APF851992 APA917528:APF917528 APA983064:APF983064 AYR20 AYR65559 AYR131095 AYR196631 AYR262167 AYR327703 AYR393239 AYR458775 AYR524311 AYR589847 AYR655383 AYR720919 AYR786455 AYR851991 AYR917527 AYR983063 AYW21:AZB21 AYW65560:AZB65560 AYW131096:AZB131096 AYW196632:AZB196632 AYW262168:AZB262168 AYW327704:AZB327704 AYW393240:AZB393240 AYW458776:AZB458776 AYW524312:AZB524312 AYW589848:AZB589848 AYW655384:AZB655384 AYW720920:AZB720920 AYW786456:AZB786456 AYW851992:AZB851992 AYW917528:AZB917528 AYW983064:AZB983064 BIN20 BIN65559 BIN131095 BIN196631 BIN262167 BIN327703 BIN393239 BIN458775 BIN524311 BIN589847 BIN655383 BIN720919 BIN786455 BIN851991 BIN917527 BIN983063 BIS21:BIX21 BIS65560:BIX65560 BIS131096:BIX131096 BIS196632:BIX196632 BIS262168:BIX262168 BIS327704:BIX327704 BIS393240:BIX393240 BIS458776:BIX458776 BIS524312:BIX524312 BIS589848:BIX589848 BIS655384:BIX655384 BIS720920:BIX720920 BIS786456:BIX786456 BIS851992:BIX851992 BIS917528:BIX917528 BIS983064:BIX983064 BSJ20 BSJ65559 BSJ131095 BSJ196631 BSJ262167 BSJ327703 BSJ393239 BSJ458775 BSJ524311 BSJ589847 BSJ655383 BSJ720919 BSJ786455 BSJ851991 BSJ917527 BSJ983063 BSO21:BST21 BSO65560:BST65560 BSO131096:BST131096 BSO196632:BST196632 BSO262168:BST262168 BSO327704:BST327704 BSO393240:BST393240 BSO458776:BST458776 BSO524312:BST524312 BSO589848:BST589848 BSO655384:BST655384 BSO720920:BST720920 BSO786456:BST786456 BSO851992:BST851992 BSO917528:BST917528 BSO983064:BST983064 CCF20 CCF65559 CCF131095 CCF196631 CCF262167 CCF327703 CCF393239 CCF458775 CCF524311 CCF589847 CCF655383 CCF720919 CCF786455 CCF851991 CCF917527 CCF983063 CCK21:CCP21 CCK65560:CCP65560 CCK131096:CCP131096 CCK196632:CCP196632 CCK262168:CCP262168 CCK327704:CCP327704 CCK393240:CCP393240 CCK458776:CCP458776 CCK524312:CCP524312 CCK589848:CCP589848 CCK655384:CCP655384 CCK720920:CCP720920 CCK786456:CCP786456 CCK851992:CCP851992 CCK917528:CCP917528 CCK983064:CCP983064 CMB20 CMB65559 CMB131095 CMB196631 CMB262167 CMB327703 CMB393239 CMB458775 CMB524311 CMB589847 CMB655383 CMB720919 CMB786455 CMB851991 CMB917527 CMB983063 CMG21:CML21 CMG65560:CML65560 CMG131096:CML131096 CMG196632:CML196632 CMG262168:CML262168 CMG327704:CML327704 CMG393240:CML393240 CMG458776:CML458776 CMG524312:CML524312 CMG589848:CML589848 CMG655384:CML655384 CMG720920:CML720920 CMG786456:CML786456 CMG851992:CML851992 CMG917528:CML917528 CMG983064:CML983064 CVX20 CVX65559 CVX131095 CVX196631 CVX262167 CVX327703 CVX393239 CVX458775 CVX524311 CVX589847 CVX655383 CVX720919 CVX786455 CVX851991 CVX917527 CVX983063 CWC21:CWH21 CWC65560:CWH65560 CWC131096:CWH131096 CWC196632:CWH196632 CWC262168:CWH262168 CWC327704:CWH327704 CWC393240:CWH393240 CWC458776:CWH458776 CWC524312:CWH524312 CWC589848:CWH589848 CWC655384:CWH655384 CWC720920:CWH720920 CWC786456:CWH786456 CWC851992:CWH851992 CWC917528:CWH917528 CWC983064:CWH983064 DFT20 DFT65559 DFT131095 DFT196631 DFT262167 DFT327703 DFT393239 DFT458775 DFT524311 DFT589847 DFT655383 DFT720919 DFT786455 DFT851991 DFT917527 DFT983063 DFY21:DGD21 DFY65560:DGD65560 DFY131096:DGD131096 DFY196632:DGD196632 DFY262168:DGD262168 DFY327704:DGD327704 DFY393240:DGD393240 DFY458776:DGD458776 DFY524312:DGD524312 DFY589848:DGD589848 DFY655384:DGD655384 DFY720920:DGD720920 DFY786456:DGD786456 DFY851992:DGD851992 DFY917528:DGD917528 DFY983064:DGD983064 DPP20 DPP65559 DPP131095 DPP196631 DPP262167 DPP327703 DPP393239 DPP458775 DPP524311 DPP589847 DPP655383 DPP720919 DPP786455 DPP851991 DPP917527 DPP983063 DPU21:DPZ21 DPU65560:DPZ65560 DPU131096:DPZ131096 DPU196632:DPZ196632 DPU262168:DPZ262168 DPU327704:DPZ327704 DPU393240:DPZ393240 DPU458776:DPZ458776 DPU524312:DPZ524312 DPU589848:DPZ589848 DPU655384:DPZ655384 DPU720920:DPZ720920 DPU786456:DPZ786456 DPU851992:DPZ851992 DPU917528:DPZ917528 DPU983064:DPZ983064 DZL20 DZL65559 DZL131095 DZL196631 DZL262167 DZL327703 DZL393239 DZL458775 DZL524311 DZL589847 DZL655383 DZL720919 DZL786455 DZL851991 DZL917527 DZL983063 DZQ21:DZV21 DZQ65560:DZV65560 DZQ131096:DZV131096 DZQ196632:DZV196632 DZQ262168:DZV262168 DZQ327704:DZV327704 DZQ393240:DZV393240 DZQ458776:DZV458776 DZQ524312:DZV524312 DZQ589848:DZV589848 DZQ655384:DZV655384 DZQ720920:DZV720920 DZQ786456:DZV786456 DZQ851992:DZV851992 DZQ917528:DZV917528 DZQ983064:DZV983064 EJH20 EJH65559 EJH131095 EJH196631 EJH262167 EJH327703 EJH393239 EJH458775 EJH524311 EJH589847 EJH655383 EJH720919 EJH786455 EJH851991 EJH917527 EJH983063 EJM21:EJR21 EJM65560:EJR65560 EJM131096:EJR131096 EJM196632:EJR196632 EJM262168:EJR262168 EJM327704:EJR327704 EJM393240:EJR393240 EJM458776:EJR458776 EJM524312:EJR524312 EJM589848:EJR589848 EJM655384:EJR655384 EJM720920:EJR720920 EJM786456:EJR786456 EJM851992:EJR851992 EJM917528:EJR917528 EJM983064:EJR983064 ETD20 ETD65559 ETD131095 ETD196631 ETD262167 ETD327703 ETD393239 ETD458775 ETD524311 ETD589847 ETD655383 ETD720919 ETD786455 ETD851991 ETD917527 ETD983063 ETI21:ETN21 ETI65560:ETN65560 ETI131096:ETN131096 ETI196632:ETN196632 ETI262168:ETN262168 ETI327704:ETN327704 ETI393240:ETN393240 ETI458776:ETN458776 ETI524312:ETN524312 ETI589848:ETN589848 ETI655384:ETN655384 ETI720920:ETN720920 ETI786456:ETN786456 ETI851992:ETN851992 ETI917528:ETN917528 ETI983064:ETN983064 FCZ20 FCZ65559 FCZ131095 FCZ196631 FCZ262167 FCZ327703 FCZ393239 FCZ458775 FCZ524311 FCZ589847 FCZ655383 FCZ720919 FCZ786455 FCZ851991 FCZ917527 FCZ983063 FDE21:FDJ21 FDE65560:FDJ65560 FDE131096:FDJ131096 FDE196632:FDJ196632 FDE262168:FDJ262168 FDE327704:FDJ327704 FDE393240:FDJ393240 FDE458776:FDJ458776 FDE524312:FDJ524312 FDE589848:FDJ589848 FDE655384:FDJ655384 FDE720920:FDJ720920 FDE786456:FDJ786456 FDE851992:FDJ851992 FDE917528:FDJ917528 FDE983064:FDJ983064 FMV20 FMV65559 FMV131095 FMV196631 FMV262167 FMV327703 FMV393239 FMV458775 FMV524311 FMV589847 FMV655383 FMV720919 FMV786455 FMV851991 FMV917527 FMV983063 FNA21:FNF21 FNA65560:FNF65560 FNA131096:FNF131096 FNA196632:FNF196632 FNA262168:FNF262168 FNA327704:FNF327704 FNA393240:FNF393240 FNA458776:FNF458776 FNA524312:FNF524312 FNA589848:FNF589848 FNA655384:FNF655384 FNA720920:FNF720920 FNA786456:FNF786456 FNA851992:FNF851992 FNA917528:FNF917528 FNA983064:FNF983064 FWR20 FWR65559 FWR131095 FWR196631 FWR262167 FWR327703 FWR393239 FWR458775 FWR524311 FWR589847 FWR655383 FWR720919 FWR786455 FWR851991 FWR917527 FWR983063 FWW21:FXB21 FWW65560:FXB65560 FWW131096:FXB131096 FWW196632:FXB196632 FWW262168:FXB262168 FWW327704:FXB327704 FWW393240:FXB393240 FWW458776:FXB458776 FWW524312:FXB524312 FWW589848:FXB589848 FWW655384:FXB655384 FWW720920:FXB720920 FWW786456:FXB786456 FWW851992:FXB851992 FWW917528:FXB917528 FWW983064:FXB983064 GGN20 GGN65559 GGN131095 GGN196631 GGN262167 GGN327703 GGN393239 GGN458775 GGN524311 GGN589847 GGN655383 GGN720919 GGN786455 GGN851991 GGN917527 GGN983063 GGS21:GGX21 GGS65560:GGX65560 GGS131096:GGX131096 GGS196632:GGX196632 GGS262168:GGX262168 GGS327704:GGX327704 GGS393240:GGX393240 GGS458776:GGX458776 GGS524312:GGX524312 GGS589848:GGX589848 GGS655384:GGX655384 GGS720920:GGX720920 GGS786456:GGX786456 GGS851992:GGX851992 GGS917528:GGX917528 GGS983064:GGX983064 GQJ20 GQJ65559 GQJ131095 GQJ196631 GQJ262167 GQJ327703 GQJ393239 GQJ458775 GQJ524311 GQJ589847 GQJ655383 GQJ720919 GQJ786455 GQJ851991 GQJ917527 GQJ983063 GQO21:GQT21 GQO65560:GQT65560 GQO131096:GQT131096 GQO196632:GQT196632 GQO262168:GQT262168 GQO327704:GQT327704 GQO393240:GQT393240 GQO458776:GQT458776 GQO524312:GQT524312 GQO589848:GQT589848 GQO655384:GQT655384 GQO720920:GQT720920 GQO786456:GQT786456 GQO851992:GQT851992 GQO917528:GQT917528 GQO983064:GQT983064 HAF20 HAF65559 HAF131095 HAF196631 HAF262167 HAF327703 HAF393239 HAF458775 HAF524311 HAF589847 HAF655383 HAF720919 HAF786455 HAF851991 HAF917527 HAF983063 HAK21:HAP21 HAK65560:HAP65560 HAK131096:HAP131096 HAK196632:HAP196632 HAK262168:HAP262168 HAK327704:HAP327704 HAK393240:HAP393240 HAK458776:HAP458776 HAK524312:HAP524312 HAK589848:HAP589848 HAK655384:HAP655384 HAK720920:HAP720920 HAK786456:HAP786456 HAK851992:HAP851992 HAK917528:HAP917528 HAK983064:HAP983064 HKB20 HKB65559 HKB131095 HKB196631 HKB262167 HKB327703 HKB393239 HKB458775 HKB524311 HKB589847 HKB655383 HKB720919 HKB786455 HKB851991 HKB917527 HKB983063 HKG21:HKL21 HKG65560:HKL65560 HKG131096:HKL131096 HKG196632:HKL196632 HKG262168:HKL262168 HKG327704:HKL327704 HKG393240:HKL393240 HKG458776:HKL458776 HKG524312:HKL524312 HKG589848:HKL589848 HKG655384:HKL655384 HKG720920:HKL720920 HKG786456:HKL786456 HKG851992:HKL851992 HKG917528:HKL917528 HKG983064:HKL983064 HTX20 HTX65559 HTX131095 HTX196631 HTX262167 HTX327703 HTX393239 HTX458775 HTX524311 HTX589847 HTX655383 HTX720919 HTX786455 HTX851991 HTX917527 HTX983063 HUC21:HUH21 HUC65560:HUH65560 HUC131096:HUH131096 HUC196632:HUH196632 HUC262168:HUH262168 HUC327704:HUH327704 HUC393240:HUH393240 HUC458776:HUH458776 HUC524312:HUH524312 HUC589848:HUH589848 HUC655384:HUH655384 HUC720920:HUH720920 HUC786456:HUH786456 HUC851992:HUH851992 HUC917528:HUH917528 HUC983064:HUH983064 IDT20 IDT65559 IDT131095 IDT196631 IDT262167 IDT327703 IDT393239 IDT458775 IDT524311 IDT589847 IDT655383 IDT720919 IDT786455 IDT851991 IDT917527 IDT983063 IDY21:IED21 IDY65560:IED65560 IDY131096:IED131096 IDY196632:IED196632 IDY262168:IED262168 IDY327704:IED327704 IDY393240:IED393240 IDY458776:IED458776 IDY524312:IED524312 IDY589848:IED589848 IDY655384:IED655384 IDY720920:IED720920 IDY786456:IED786456 IDY851992:IED851992 IDY917528:IED917528 IDY983064:IED983064 INP20 INP65559 INP131095 INP196631 INP262167 INP327703 INP393239 INP458775 INP524311 INP589847 INP655383 INP720919 INP786455 INP851991 INP917527 INP983063 INU21:INZ21 INU65560:INZ65560 INU131096:INZ131096 INU196632:INZ196632 INU262168:INZ262168 INU327704:INZ327704 INU393240:INZ393240 INU458776:INZ458776 INU524312:INZ524312 INU589848:INZ589848 INU655384:INZ655384 INU720920:INZ720920 INU786456:INZ786456 INU851992:INZ851992 INU917528:INZ917528 INU983064:INZ983064 IXL20 IXL65559 IXL131095 IXL196631 IXL262167 IXL327703 IXL393239 IXL458775 IXL524311 IXL589847 IXL655383 IXL720919 IXL786455 IXL851991 IXL917527 IXL983063 IXQ21:IXV21 IXQ65560:IXV65560 IXQ131096:IXV131096 IXQ196632:IXV196632 IXQ262168:IXV262168 IXQ327704:IXV327704 IXQ393240:IXV393240 IXQ458776:IXV458776 IXQ524312:IXV524312 IXQ589848:IXV589848 IXQ655384:IXV655384 IXQ720920:IXV720920 IXQ786456:IXV786456 IXQ851992:IXV851992 IXQ917528:IXV917528 IXQ983064:IXV983064 JHH20 JHH65559 JHH131095 JHH196631 JHH262167 JHH327703 JHH393239 JHH458775 JHH524311 JHH589847 JHH655383 JHH720919 JHH786455 JHH851991 JHH917527 JHH983063 JHM21:JHR21 JHM65560:JHR65560 JHM131096:JHR131096 JHM196632:JHR196632 JHM262168:JHR262168 JHM327704:JHR327704 JHM393240:JHR393240 JHM458776:JHR458776 JHM524312:JHR524312 JHM589848:JHR589848 JHM655384:JHR655384 JHM720920:JHR720920 JHM786456:JHR786456 JHM851992:JHR851992 JHM917528:JHR917528 JHM983064:JHR983064 JRD20 JRD65559 JRD131095 JRD196631 JRD262167 JRD327703 JRD393239 JRD458775 JRD524311 JRD589847 JRD655383 JRD720919 JRD786455 JRD851991 JRD917527 JRD983063 JRI21:JRN21 JRI65560:JRN65560 JRI131096:JRN131096 JRI196632:JRN196632 JRI262168:JRN262168 JRI327704:JRN327704 JRI393240:JRN393240 JRI458776:JRN458776 JRI524312:JRN524312 JRI589848:JRN589848 JRI655384:JRN655384 JRI720920:JRN720920 JRI786456:JRN786456 JRI851992:JRN851992 JRI917528:JRN917528 JRI983064:JRN983064 KAZ20 KAZ65559 KAZ131095 KAZ196631 KAZ262167 KAZ327703 KAZ393239 KAZ458775 KAZ524311 KAZ589847 KAZ655383 KAZ720919 KAZ786455 KAZ851991 KAZ917527 KAZ983063 KBE21:KBJ21 KBE65560:KBJ65560 KBE131096:KBJ131096 KBE196632:KBJ196632 KBE262168:KBJ262168 KBE327704:KBJ327704 KBE393240:KBJ393240 KBE458776:KBJ458776 KBE524312:KBJ524312 KBE589848:KBJ589848 KBE655384:KBJ655384 KBE720920:KBJ720920 KBE786456:KBJ786456 KBE851992:KBJ851992 KBE917528:KBJ917528 KBE983064:KBJ983064 KKV20 KKV65559 KKV131095 KKV196631 KKV262167 KKV327703 KKV393239 KKV458775 KKV524311 KKV589847 KKV655383 KKV720919 KKV786455 KKV851991 KKV917527 KKV983063 KLA21:KLF21 KLA65560:KLF65560 KLA131096:KLF131096 KLA196632:KLF196632 KLA262168:KLF262168 KLA327704:KLF327704 KLA393240:KLF393240 KLA458776:KLF458776 KLA524312:KLF524312 KLA589848:KLF589848 KLA655384:KLF655384 KLA720920:KLF720920 KLA786456:KLF786456 KLA851992:KLF851992 KLA917528:KLF917528 KLA983064:KLF983064 KUR20 KUR65559 KUR131095 KUR196631 KUR262167 KUR327703 KUR393239 KUR458775 KUR524311 KUR589847 KUR655383 KUR720919 KUR786455 KUR851991 KUR917527 KUR983063 KUW21:KVB21 KUW65560:KVB65560 KUW131096:KVB131096 KUW196632:KVB196632 KUW262168:KVB262168 KUW327704:KVB327704 KUW393240:KVB393240 KUW458776:KVB458776 KUW524312:KVB524312 KUW589848:KVB589848 KUW655384:KVB655384 KUW720920:KVB720920 KUW786456:KVB786456 KUW851992:KVB851992 KUW917528:KVB917528 KUW983064:KVB983064 LEN20 LEN65559 LEN131095 LEN196631 LEN262167 LEN327703 LEN393239 LEN458775 LEN524311 LEN589847 LEN655383 LEN720919 LEN786455 LEN851991 LEN917527 LEN983063 LES21:LEX21 LES65560:LEX65560 LES131096:LEX131096 LES196632:LEX196632 LES262168:LEX262168 LES327704:LEX327704 LES393240:LEX393240 LES458776:LEX458776 LES524312:LEX524312 LES589848:LEX589848 LES655384:LEX655384 LES720920:LEX720920 LES786456:LEX786456 LES851992:LEX851992 LES917528:LEX917528 LES983064:LEX983064 LOJ20 LOJ65559 LOJ131095 LOJ196631 LOJ262167 LOJ327703 LOJ393239 LOJ458775 LOJ524311 LOJ589847 LOJ655383 LOJ720919 LOJ786455 LOJ851991 LOJ917527 LOJ983063 LOO21:LOT21 LOO65560:LOT65560 LOO131096:LOT131096 LOO196632:LOT196632 LOO262168:LOT262168 LOO327704:LOT327704 LOO393240:LOT393240 LOO458776:LOT458776 LOO524312:LOT524312 LOO589848:LOT589848 LOO655384:LOT655384 LOO720920:LOT720920 LOO786456:LOT786456 LOO851992:LOT851992 LOO917528:LOT917528 LOO983064:LOT983064 LYF20 LYF65559 LYF131095 LYF196631 LYF262167 LYF327703 LYF393239 LYF458775 LYF524311 LYF589847 LYF655383 LYF720919 LYF786455 LYF851991 LYF917527 LYF983063 LYK21:LYP21 LYK65560:LYP65560 LYK131096:LYP131096 LYK196632:LYP196632 LYK262168:LYP262168 LYK327704:LYP327704 LYK393240:LYP393240 LYK458776:LYP458776 LYK524312:LYP524312 LYK589848:LYP589848 LYK655384:LYP655384 LYK720920:LYP720920 LYK786456:LYP786456 LYK851992:LYP851992 LYK917528:LYP917528 LYK983064:LYP983064 MIB20 MIB65559 MIB131095 MIB196631 MIB262167 MIB327703 MIB393239 MIB458775 MIB524311 MIB589847 MIB655383 MIB720919 MIB786455 MIB851991 MIB917527 MIB983063 MIG21:MIL21 MIG65560:MIL65560 MIG131096:MIL131096 MIG196632:MIL196632 MIG262168:MIL262168 MIG327704:MIL327704 MIG393240:MIL393240 MIG458776:MIL458776 MIG524312:MIL524312 MIG589848:MIL589848 MIG655384:MIL655384 MIG720920:MIL720920 MIG786456:MIL786456 MIG851992:MIL851992 MIG917528:MIL917528 MIG983064:MIL983064 MRX20 MRX65559 MRX131095 MRX196631 MRX262167 MRX327703 MRX393239 MRX458775 MRX524311 MRX589847 MRX655383 MRX720919 MRX786455 MRX851991 MRX917527 MRX983063 MSC21:MSH21 MSC65560:MSH65560 MSC131096:MSH131096 MSC196632:MSH196632 MSC262168:MSH262168 MSC327704:MSH327704 MSC393240:MSH393240 MSC458776:MSH458776 MSC524312:MSH524312 MSC589848:MSH589848 MSC655384:MSH655384 MSC720920:MSH720920 MSC786456:MSH786456 MSC851992:MSH851992 MSC917528:MSH917528 MSC983064:MSH983064 NBT20 NBT65559 NBT131095 NBT196631 NBT262167 NBT327703 NBT393239 NBT458775 NBT524311 NBT589847 NBT655383 NBT720919 NBT786455 NBT851991 NBT917527 NBT983063 NBY21:NCD21 NBY65560:NCD65560 NBY131096:NCD131096 NBY196632:NCD196632 NBY262168:NCD262168 NBY327704:NCD327704 NBY393240:NCD393240 NBY458776:NCD458776 NBY524312:NCD524312 NBY589848:NCD589848 NBY655384:NCD655384 NBY720920:NCD720920 NBY786456:NCD786456 NBY851992:NCD851992 NBY917528:NCD917528 NBY983064:NCD983064 NLP20 NLP65559 NLP131095 NLP196631 NLP262167 NLP327703 NLP393239 NLP458775 NLP524311 NLP589847 NLP655383 NLP720919 NLP786455 NLP851991 NLP917527 NLP983063 NLU21:NLZ21 NLU65560:NLZ65560 NLU131096:NLZ131096 NLU196632:NLZ196632 NLU262168:NLZ262168 NLU327704:NLZ327704 NLU393240:NLZ393240 NLU458776:NLZ458776 NLU524312:NLZ524312 NLU589848:NLZ589848 NLU655384:NLZ655384 NLU720920:NLZ720920 NLU786456:NLZ786456 NLU851992:NLZ851992 NLU917528:NLZ917528 NLU983064:NLZ983064 NVL20 NVL65559 NVL131095 NVL196631 NVL262167 NVL327703 NVL393239 NVL458775 NVL524311 NVL589847 NVL655383 NVL720919 NVL786455 NVL851991 NVL917527 NVL983063 NVQ21:NVV21 NVQ65560:NVV65560 NVQ131096:NVV131096 NVQ196632:NVV196632 NVQ262168:NVV262168 NVQ327704:NVV327704 NVQ393240:NVV393240 NVQ458776:NVV458776 NVQ524312:NVV524312 NVQ589848:NVV589848 NVQ655384:NVV655384 NVQ720920:NVV720920 NVQ786456:NVV786456 NVQ851992:NVV851992 NVQ917528:NVV917528 NVQ983064:NVV983064 OFH20 OFH65559 OFH131095 OFH196631 OFH262167 OFH327703 OFH393239 OFH458775 OFH524311 OFH589847 OFH655383 OFH720919 OFH786455 OFH851991 OFH917527 OFH983063 OFM21:OFR21 OFM65560:OFR65560 OFM131096:OFR131096 OFM196632:OFR196632 OFM262168:OFR262168 OFM327704:OFR327704 OFM393240:OFR393240 OFM458776:OFR458776 OFM524312:OFR524312 OFM589848:OFR589848 OFM655384:OFR655384 OFM720920:OFR720920 OFM786456:OFR786456 OFM851992:OFR851992 OFM917528:OFR917528 OFM983064:OFR983064 OPD20 OPD65559 OPD131095 OPD196631 OPD262167 OPD327703 OPD393239 OPD458775 OPD524311 OPD589847 OPD655383 OPD720919 OPD786455 OPD851991 OPD917527 OPD983063 OPI21:OPN21 OPI65560:OPN65560 OPI131096:OPN131096 OPI196632:OPN196632 OPI262168:OPN262168 OPI327704:OPN327704 OPI393240:OPN393240 OPI458776:OPN458776 OPI524312:OPN524312 OPI589848:OPN589848 OPI655384:OPN655384 OPI720920:OPN720920 OPI786456:OPN786456 OPI851992:OPN851992 OPI917528:OPN917528 OPI983064:OPN983064 OYZ20 OYZ65559 OYZ131095 OYZ196631 OYZ262167 OYZ327703 OYZ393239 OYZ458775 OYZ524311 OYZ589847 OYZ655383 OYZ720919 OYZ786455 OYZ851991 OYZ917527 OYZ983063 OZE21:OZJ21 OZE65560:OZJ65560 OZE131096:OZJ131096 OZE196632:OZJ196632 OZE262168:OZJ262168 OZE327704:OZJ327704 OZE393240:OZJ393240 OZE458776:OZJ458776 OZE524312:OZJ524312 OZE589848:OZJ589848 OZE655384:OZJ655384 OZE720920:OZJ720920 OZE786456:OZJ786456 OZE851992:OZJ851992 OZE917528:OZJ917528 OZE983064:OZJ983064 PIV20 PIV65559 PIV131095 PIV196631 PIV262167 PIV327703 PIV393239 PIV458775 PIV524311 PIV589847 PIV655383 PIV720919 PIV786455 PIV851991 PIV917527 PIV983063 PJA21:PJF21 PJA65560:PJF65560 PJA131096:PJF131096 PJA196632:PJF196632 PJA262168:PJF262168 PJA327704:PJF327704 PJA393240:PJF393240 PJA458776:PJF458776 PJA524312:PJF524312 PJA589848:PJF589848 PJA655384:PJF655384 PJA720920:PJF720920 PJA786456:PJF786456 PJA851992:PJF851992 PJA917528:PJF917528 PJA983064:PJF983064 PSR20 PSR65559 PSR131095 PSR196631 PSR262167 PSR327703 PSR393239 PSR458775 PSR524311 PSR589847 PSR655383 PSR720919 PSR786455 PSR851991 PSR917527 PSR983063 PSW21:PTB21 PSW65560:PTB65560 PSW131096:PTB131096 PSW196632:PTB196632 PSW262168:PTB262168 PSW327704:PTB327704 PSW393240:PTB393240 PSW458776:PTB458776 PSW524312:PTB524312 PSW589848:PTB589848 PSW655384:PTB655384 PSW720920:PTB720920 PSW786456:PTB786456 PSW851992:PTB851992 PSW917528:PTB917528 PSW983064:PTB983064 QCN20 QCN65559 QCN131095 QCN196631 QCN262167 QCN327703 QCN393239 QCN458775 QCN524311 QCN589847 QCN655383 QCN720919 QCN786455 QCN851991 QCN917527 QCN983063 QCS21:QCX21 QCS65560:QCX65560 QCS131096:QCX131096 QCS196632:QCX196632 QCS262168:QCX262168 QCS327704:QCX327704 QCS393240:QCX393240 QCS458776:QCX458776 QCS524312:QCX524312 QCS589848:QCX589848 QCS655384:QCX655384 QCS720920:QCX720920 QCS786456:QCX786456 QCS851992:QCX851992 QCS917528:QCX917528 QCS983064:QCX983064 QMJ20 QMJ65559 QMJ131095 QMJ196631 QMJ262167 QMJ327703 QMJ393239 QMJ458775 QMJ524311 QMJ589847 QMJ655383 QMJ720919 QMJ786455 QMJ851991 QMJ917527 QMJ983063 QMO21:QMT21 QMO65560:QMT65560 QMO131096:QMT131096 QMO196632:QMT196632 QMO262168:QMT262168 QMO327704:QMT327704 QMO393240:QMT393240 QMO458776:QMT458776 QMO524312:QMT524312 QMO589848:QMT589848 QMO655384:QMT655384 QMO720920:QMT720920 QMO786456:QMT786456 QMO851992:QMT851992 QMO917528:QMT917528 QMO983064:QMT983064 QWF20 QWF65559 QWF131095 QWF196631 QWF262167 QWF327703 QWF393239 QWF458775 QWF524311 QWF589847 QWF655383 QWF720919 QWF786455 QWF851991 QWF917527 QWF983063 QWK21:QWP21 QWK65560:QWP65560 QWK131096:QWP131096 QWK196632:QWP196632 QWK262168:QWP262168 QWK327704:QWP327704 QWK393240:QWP393240 QWK458776:QWP458776 QWK524312:QWP524312 QWK589848:QWP589848 QWK655384:QWP655384 QWK720920:QWP720920 QWK786456:QWP786456 QWK851992:QWP851992 QWK917528:QWP917528 QWK983064:QWP983064 RGB20 RGB65559 RGB131095 RGB196631 RGB262167 RGB327703 RGB393239 RGB458775 RGB524311 RGB589847 RGB655383 RGB720919 RGB786455 RGB851991 RGB917527 RGB983063 RGG21:RGL21 RGG65560:RGL65560 RGG131096:RGL131096 RGG196632:RGL196632 RGG262168:RGL262168 RGG327704:RGL327704 RGG393240:RGL393240 RGG458776:RGL458776 RGG524312:RGL524312 RGG589848:RGL589848 RGG655384:RGL655384 RGG720920:RGL720920 RGG786456:RGL786456 RGG851992:RGL851992 RGG917528:RGL917528 RGG983064:RGL983064 RPX20 RPX65559 RPX131095 RPX196631 RPX262167 RPX327703 RPX393239 RPX458775 RPX524311 RPX589847 RPX655383 RPX720919 RPX786455 RPX851991 RPX917527 RPX983063 RQC21:RQH21 RQC65560:RQH65560 RQC131096:RQH131096 RQC196632:RQH196632 RQC262168:RQH262168 RQC327704:RQH327704 RQC393240:RQH393240 RQC458776:RQH458776 RQC524312:RQH524312 RQC589848:RQH589848 RQC655384:RQH655384 RQC720920:RQH720920 RQC786456:RQH786456 RQC851992:RQH851992 RQC917528:RQH917528 RQC983064:RQH983064 RZT20 RZT65559 RZT131095 RZT196631 RZT262167 RZT327703 RZT393239 RZT458775 RZT524311 RZT589847 RZT655383 RZT720919 RZT786455 RZT851991 RZT917527 RZT983063 RZY21:SAD21 RZY65560:SAD65560 RZY131096:SAD131096 RZY196632:SAD196632 RZY262168:SAD262168 RZY327704:SAD327704 RZY393240:SAD393240 RZY458776:SAD458776 RZY524312:SAD524312 RZY589848:SAD589848 RZY655384:SAD655384 RZY720920:SAD720920 RZY786456:SAD786456 RZY851992:SAD851992 RZY917528:SAD917528 RZY983064:SAD983064 SJP20 SJP65559 SJP131095 SJP196631 SJP262167 SJP327703 SJP393239 SJP458775 SJP524311 SJP589847 SJP655383 SJP720919 SJP786455 SJP851991 SJP917527 SJP983063 SJU21:SJZ21 SJU65560:SJZ65560 SJU131096:SJZ131096 SJU196632:SJZ196632 SJU262168:SJZ262168 SJU327704:SJZ327704 SJU393240:SJZ393240 SJU458776:SJZ458776 SJU524312:SJZ524312 SJU589848:SJZ589848 SJU655384:SJZ655384 SJU720920:SJZ720920 SJU786456:SJZ786456 SJU851992:SJZ851992 SJU917528:SJZ917528 SJU983064:SJZ983064 STL20 STL65559 STL131095 STL196631 STL262167 STL327703 STL393239 STL458775 STL524311 STL589847 STL655383 STL720919 STL786455 STL851991 STL917527 STL983063 STQ21:STV21 STQ65560:STV65560 STQ131096:STV131096 STQ196632:STV196632 STQ262168:STV262168 STQ327704:STV327704 STQ393240:STV393240 STQ458776:STV458776 STQ524312:STV524312 STQ589848:STV589848 STQ655384:STV655384 STQ720920:STV720920 STQ786456:STV786456 STQ851992:STV851992 STQ917528:STV917528 STQ983064:STV983064 TDH20 TDH65559 TDH131095 TDH196631 TDH262167 TDH327703 TDH393239 TDH458775 TDH524311 TDH589847 TDH655383 TDH720919 TDH786455 TDH851991 TDH917527 TDH983063 TDM21:TDR21 TDM65560:TDR65560 TDM131096:TDR131096 TDM196632:TDR196632 TDM262168:TDR262168 TDM327704:TDR327704 TDM393240:TDR393240 TDM458776:TDR458776 TDM524312:TDR524312 TDM589848:TDR589848 TDM655384:TDR655384 TDM720920:TDR720920 TDM786456:TDR786456 TDM851992:TDR851992 TDM917528:TDR917528 TDM983064:TDR983064 TND20 TND65559 TND131095 TND196631 TND262167 TND327703 TND393239 TND458775 TND524311 TND589847 TND655383 TND720919 TND786455 TND851991 TND917527 TND983063 TNI21:TNN21 TNI65560:TNN65560 TNI131096:TNN131096 TNI196632:TNN196632 TNI262168:TNN262168 TNI327704:TNN327704 TNI393240:TNN393240 TNI458776:TNN458776 TNI524312:TNN524312 TNI589848:TNN589848 TNI655384:TNN655384 TNI720920:TNN720920 TNI786456:TNN786456 TNI851992:TNN851992 TNI917528:TNN917528 TNI983064:TNN983064 TWZ20 TWZ65559 TWZ131095 TWZ196631 TWZ262167 TWZ327703 TWZ393239 TWZ458775 TWZ524311 TWZ589847 TWZ655383 TWZ720919 TWZ786455 TWZ851991 TWZ917527 TWZ983063 TXE21:TXJ21 TXE65560:TXJ65560 TXE131096:TXJ131096 TXE196632:TXJ196632 TXE262168:TXJ262168 TXE327704:TXJ327704 TXE393240:TXJ393240 TXE458776:TXJ458776 TXE524312:TXJ524312 TXE589848:TXJ589848 TXE655384:TXJ655384 TXE720920:TXJ720920 TXE786456:TXJ786456 TXE851992:TXJ851992 TXE917528:TXJ917528 TXE983064:TXJ983064 UGV20 UGV65559 UGV131095 UGV196631 UGV262167 UGV327703 UGV393239 UGV458775 UGV524311 UGV589847 UGV655383 UGV720919 UGV786455 UGV851991 UGV917527 UGV983063 UHA21:UHF21 UHA65560:UHF65560 UHA131096:UHF131096 UHA196632:UHF196632 UHA262168:UHF262168 UHA327704:UHF327704 UHA393240:UHF393240 UHA458776:UHF458776 UHA524312:UHF524312 UHA589848:UHF589848 UHA655384:UHF655384 UHA720920:UHF720920 UHA786456:UHF786456 UHA851992:UHF851992 UHA917528:UHF917528 UHA983064:UHF983064 UQR20 UQR65559 UQR131095 UQR196631 UQR262167 UQR327703 UQR393239 UQR458775 UQR524311 UQR589847 UQR655383 UQR720919 UQR786455 UQR851991 UQR917527 UQR983063 UQW21:URB21 UQW65560:URB65560 UQW131096:URB131096 UQW196632:URB196632 UQW262168:URB262168 UQW327704:URB327704 UQW393240:URB393240 UQW458776:URB458776 UQW524312:URB524312 UQW589848:URB589848 UQW655384:URB655384 UQW720920:URB720920 UQW786456:URB786456 UQW851992:URB851992 UQW917528:URB917528 UQW983064:URB983064 VAN20 VAN65559 VAN131095 VAN196631 VAN262167 VAN327703 VAN393239 VAN458775 VAN524311 VAN589847 VAN655383 VAN720919 VAN786455 VAN851991 VAN917527 VAN983063 VAS21:VAX21 VAS65560:VAX65560 VAS131096:VAX131096 VAS196632:VAX196632 VAS262168:VAX262168 VAS327704:VAX327704 VAS393240:VAX393240 VAS458776:VAX458776 VAS524312:VAX524312 VAS589848:VAX589848 VAS655384:VAX655384 VAS720920:VAX720920 VAS786456:VAX786456 VAS851992:VAX851992 VAS917528:VAX917528 VAS983064:VAX983064 VKJ20 VKJ65559 VKJ131095 VKJ196631 VKJ262167 VKJ327703 VKJ393239 VKJ458775 VKJ524311 VKJ589847 VKJ655383 VKJ720919 VKJ786455 VKJ851991 VKJ917527 VKJ983063 VKO21:VKT21 VKO65560:VKT65560 VKO131096:VKT131096 VKO196632:VKT196632 VKO262168:VKT262168 VKO327704:VKT327704 VKO393240:VKT393240 VKO458776:VKT458776 VKO524312:VKT524312 VKO589848:VKT589848 VKO655384:VKT655384 VKO720920:VKT720920 VKO786456:VKT786456 VKO851992:VKT851992 VKO917528:VKT917528 VKO983064:VKT983064 VUF20 VUF65559 VUF131095 VUF196631 VUF262167 VUF327703 VUF393239 VUF458775 VUF524311 VUF589847 VUF655383 VUF720919 VUF786455 VUF851991 VUF917527 VUF983063 VUK21:VUP21 VUK65560:VUP65560 VUK131096:VUP131096 VUK196632:VUP196632 VUK262168:VUP262168 VUK327704:VUP327704 VUK393240:VUP393240 VUK458776:VUP458776 VUK524312:VUP524312 VUK589848:VUP589848 VUK655384:VUP655384 VUK720920:VUP720920 VUK786456:VUP786456 VUK851992:VUP851992 VUK917528:VUP917528 VUK983064:VUP983064 WEB20 WEB65559 WEB131095 WEB196631 WEB262167 WEB327703 WEB393239 WEB458775 WEB524311 WEB589847 WEB655383 WEB720919 WEB786455 WEB851991 WEB917527 WEB983063 WEG21:WEL21 WEG65560:WEL65560 WEG131096:WEL131096 WEG196632:WEL196632 WEG262168:WEL262168 WEG327704:WEL327704 WEG393240:WEL393240 WEG458776:WEL458776 WEG524312:WEL524312 WEG589848:WEL589848 WEG655384:WEL655384 WEG720920:WEL720920 WEG786456:WEL786456 WEG851992:WEL851992 WEG917528:WEL917528 WEG983064:WEL983064 WNX20 WNX65559 WNX131095 WNX196631 WNX262167 WNX327703 WNX393239 WNX458775 WNX524311 WNX589847 WNX655383 WNX720919 WNX786455 WNX851991 WNX917527 WNX983063 WOC21:WOH21 WOC65560:WOH65560 WOC131096:WOH131096 WOC196632:WOH196632 WOC262168:WOH262168 WOC327704:WOH327704 WOC393240:WOH393240 WOC458776:WOH458776 WOC524312:WOH524312 WOC589848:WOH589848 WOC655384:WOH655384 WOC720920:WOH720920 WOC786456:WOH786456 WOC851992:WOH851992 WOC917528:WOH917528 WOC983064:WOH983064 WXT20 WXT65559 WXT131095 WXT196631 WXT262167 WXT327703 WXT393239 WXT458775 WXT524311 WXT589847 WXT655383 WXT720919 WXT786455 WXT851991 WXT917527 WXT983063 WXY21:WYD21 WXY65560:WYD65560 WXY131096:WYD131096 WXY196632:WYD196632 WXY262168:WYD262168 WXY327704:WYD327704 WXY393240:WYD393240 WXY458776:WYD458776 WXY524312:WYD524312 WXY589848:WYD589848 WXY655384:WYD655384 WXY720920:WYD720920 WXY786456:WYD786456 WXY851992:WYD851992 WXY917528:WYD917528 WXY983064:WYD983064" xr:uid="{00000000-0002-0000-2A00-000004000000}"/>
    <dataValidation type="whole" operator="greaterThanOrEqual" allowBlank="1" showInputMessage="1" sqref="AA16:AF17 AP16:AT17" xr:uid="{00000000-0002-0000-2A00-000005000000}">
      <formula1>0</formula1>
    </dataValidation>
    <dataValidation allowBlank="1" showInputMessage="1" showErrorMessage="1" prompt="ストック活用型も併せて選択します。" sqref="X38:AJ39 X40" xr:uid="{00000000-0002-0000-2A00-000006000000}"/>
  </dataValidations>
  <printOptions horizontalCentered="1"/>
  <pageMargins left="0.70866141732283472" right="0.70866141732283472" top="0.27559055118110237" bottom="0.15748031496062992" header="0.51181102362204722" footer="0.19685039370078741"/>
  <pageSetup paperSize="9" scale="64" orientation="portrait" blackAndWhite="1" horizontalDpi="1200" verticalDpi="1200" r:id="rId1"/>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06111557-FF45-4B9C-BFE7-A08C22929BB2}">
          <x14:formula1>
            <xm:f>0</xm:f>
          </x14:formula1>
          <xm:sqref>WDG983086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WNC983086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AI65548 KE65548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AI131084 KE131084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AI196620 KE196620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AI262156 KE262156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AI327692 KE327692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AI393228 KE393228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AI458764 KE458764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AI524300 KE524300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AI589836 KE589836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AI655372 KE655372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AI720908 KE720908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AI786444 KE786444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AI851980 KE851980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AI917516 KE917516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AI983052 KE983052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 TWE983086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UGA983086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BX65548 LT65548 VP65548 AFL65548 APH65548 AZD65548 BIZ65548 BSV65548 CCR65548 CMN65548 CWJ65548 DGF65548 DQB65548 DZX65548 EJT65548 ETP65548 FDL65548 FNH65548 FXD65548 GGZ65548 GQV65548 HAR65548 HKN65548 HUJ65548 IEF65548 IOB65548 IXX65548 JHT65548 JRP65548 KBL65548 KLH65548 KVD65548 LEZ65548 LOV65548 LYR65548 MIN65548 MSJ65548 NCF65548 NMB65548 NVX65548 OFT65548 OPP65548 OZL65548 PJH65548 PTD65548 QCZ65548 QMV65548 QWR65548 RGN65548 RQJ65548 SAF65548 SKB65548 STX65548 TDT65548 TNP65548 TXL65548 UHH65548 URD65548 VAZ65548 VKV65548 VUR65548 WEN65548 WOJ65548 WYF65548 BX131084 LT131084 VP131084 AFL131084 APH131084 AZD131084 BIZ131084 BSV131084 CCR131084 CMN131084 CWJ131084 DGF131084 DQB131084 DZX131084 EJT131084 ETP131084 FDL131084 FNH131084 FXD131084 GGZ131084 GQV131084 HAR131084 HKN131084 HUJ131084 IEF131084 IOB131084 IXX131084 JHT131084 JRP131084 KBL131084 KLH131084 KVD131084 LEZ131084 LOV131084 LYR131084 MIN131084 MSJ131084 NCF131084 NMB131084 NVX131084 OFT131084 OPP131084 OZL131084 PJH131084 PTD131084 QCZ131084 QMV131084 QWR131084 RGN131084 RQJ131084 SAF131084 SKB131084 STX131084 TDT131084 TNP131084 TXL131084 UHH131084 URD131084 VAZ131084 VKV131084 VUR131084 WEN131084 WOJ131084 WYF131084 BX196620 LT196620 VP196620 AFL196620 APH196620 AZD196620 BIZ196620 BSV196620 CCR196620 CMN196620 CWJ196620 DGF196620 DQB196620 DZX196620 EJT196620 ETP196620 FDL196620 FNH196620 FXD196620 GGZ196620 GQV196620 HAR196620 HKN196620 HUJ196620 IEF196620 IOB196620 IXX196620 JHT196620 JRP196620 KBL196620 KLH196620 KVD196620 LEZ196620 LOV196620 LYR196620 MIN196620 MSJ196620 NCF196620 NMB196620 NVX196620 OFT196620 OPP196620 OZL196620 PJH196620 PTD196620 QCZ196620 QMV196620 QWR196620 RGN196620 RQJ196620 SAF196620 SKB196620 STX196620 TDT196620 TNP196620 TXL196620 UHH196620 URD196620 VAZ196620 VKV196620 VUR196620 WEN196620 WOJ196620 WYF196620 BX262156 LT262156 VP262156 AFL262156 APH262156 AZD262156 BIZ262156 BSV262156 CCR262156 CMN262156 CWJ262156 DGF262156 DQB262156 DZX262156 EJT262156 ETP262156 FDL262156 FNH262156 FXD262156 GGZ262156 GQV262156 HAR262156 HKN262156 HUJ262156 IEF262156 IOB262156 IXX262156 JHT262156 JRP262156 KBL262156 KLH262156 KVD262156 LEZ262156 LOV262156 LYR262156 MIN262156 MSJ262156 NCF262156 NMB262156 NVX262156 OFT262156 OPP262156 OZL262156 PJH262156 PTD262156 QCZ262156 QMV262156 QWR262156 RGN262156 RQJ262156 SAF262156 SKB262156 STX262156 TDT262156 TNP262156 TXL262156 UHH262156 URD262156 VAZ262156 VKV262156 VUR262156 WEN262156 WOJ262156 WYF262156 BX327692 LT327692 VP327692 AFL327692 APH327692 AZD327692 BIZ327692 BSV327692 CCR327692 CMN327692 CWJ327692 DGF327692 DQB327692 DZX327692 EJT327692 ETP327692 FDL327692 FNH327692 FXD327692 GGZ327692 GQV327692 HAR327692 HKN327692 HUJ327692 IEF327692 IOB327692 IXX327692 JHT327692 JRP327692 KBL327692 KLH327692 KVD327692 LEZ327692 LOV327692 LYR327692 MIN327692 MSJ327692 NCF327692 NMB327692 NVX327692 OFT327692 OPP327692 OZL327692 PJH327692 PTD327692 QCZ327692 QMV327692 QWR327692 RGN327692 RQJ327692 SAF327692 SKB327692 STX327692 TDT327692 TNP327692 TXL327692 UHH327692 URD327692 VAZ327692 VKV327692 VUR327692 WEN327692 WOJ327692 WYF327692 BX393228 LT393228 VP393228 AFL393228 APH393228 AZD393228 BIZ393228 BSV393228 CCR393228 CMN393228 CWJ393228 DGF393228 DQB393228 DZX393228 EJT393228 ETP393228 FDL393228 FNH393228 FXD393228 GGZ393228 GQV393228 HAR393228 HKN393228 HUJ393228 IEF393228 IOB393228 IXX393228 JHT393228 JRP393228 KBL393228 KLH393228 KVD393228 LEZ393228 LOV393228 LYR393228 MIN393228 MSJ393228 NCF393228 NMB393228 NVX393228 OFT393228 OPP393228 OZL393228 PJH393228 PTD393228 QCZ393228 QMV393228 QWR393228 RGN393228 RQJ393228 SAF393228 SKB393228 STX393228 TDT393228 TNP393228 TXL393228 UHH393228 URD393228 VAZ393228 VKV393228 VUR393228 WEN393228 WOJ393228 WYF393228 BX458764 LT458764 VP458764 AFL458764 APH458764 AZD458764 BIZ458764 BSV458764 CCR458764 CMN458764 CWJ458764 DGF458764 DQB458764 DZX458764 EJT458764 ETP458764 FDL458764 FNH458764 FXD458764 GGZ458764 GQV458764 HAR458764 HKN458764 HUJ458764 IEF458764 IOB458764 IXX458764 JHT458764 JRP458764 KBL458764 KLH458764 KVD458764 LEZ458764 LOV458764 LYR458764 MIN458764 MSJ458764 NCF458764 NMB458764 NVX458764 OFT458764 OPP458764 OZL458764 PJH458764 PTD458764 QCZ458764 QMV458764 QWR458764 RGN458764 RQJ458764 SAF458764 SKB458764 STX458764 TDT458764 TNP458764 TXL458764 UHH458764 URD458764 VAZ458764 VKV458764 VUR458764 WEN458764 WOJ458764 WYF458764 BX524300 LT524300 VP524300 AFL524300 APH524300 AZD524300 BIZ524300 BSV524300 CCR524300 CMN524300 CWJ524300 DGF524300 DQB524300 DZX524300 EJT524300 ETP524300 FDL524300 FNH524300 FXD524300 GGZ524300 GQV524300 HAR524300 HKN524300 HUJ524300 IEF524300 IOB524300 IXX524300 JHT524300 JRP524300 KBL524300 KLH524300 KVD524300 LEZ524300 LOV524300 LYR524300 MIN524300 MSJ524300 NCF524300 NMB524300 NVX524300 OFT524300 OPP524300 OZL524300 PJH524300 PTD524300 QCZ524300 QMV524300 QWR524300 RGN524300 RQJ524300 SAF524300 SKB524300 STX524300 TDT524300 TNP524300 TXL524300 UHH524300 URD524300 VAZ524300 VKV524300 VUR524300 WEN524300 WOJ524300 WYF524300 BX589836 LT589836 VP589836 AFL589836 APH589836 AZD589836 BIZ589836 BSV589836 CCR589836 CMN589836 CWJ589836 DGF589836 DQB589836 DZX589836 EJT589836 ETP589836 FDL589836 FNH589836 FXD589836 GGZ589836 GQV589836 HAR589836 HKN589836 HUJ589836 IEF589836 IOB589836 IXX589836 JHT589836 JRP589836 KBL589836 KLH589836 KVD589836 LEZ589836 LOV589836 LYR589836 MIN589836 MSJ589836 NCF589836 NMB589836 NVX589836 OFT589836 OPP589836 OZL589836 PJH589836 PTD589836 QCZ589836 QMV589836 QWR589836 RGN589836 RQJ589836 SAF589836 SKB589836 STX589836 TDT589836 TNP589836 TXL589836 UHH589836 URD589836 VAZ589836 VKV589836 VUR589836 WEN589836 WOJ589836 WYF589836 BX655372 LT655372 VP655372 AFL655372 APH655372 AZD655372 BIZ655372 BSV655372 CCR655372 CMN655372 CWJ655372 DGF655372 DQB655372 DZX655372 EJT655372 ETP655372 FDL655372 FNH655372 FXD655372 GGZ655372 GQV655372 HAR655372 HKN655372 HUJ655372 IEF655372 IOB655372 IXX655372 JHT655372 JRP655372 KBL655372 KLH655372 KVD655372 LEZ655372 LOV655372 LYR655372 MIN655372 MSJ655372 NCF655372 NMB655372 NVX655372 OFT655372 OPP655372 OZL655372 PJH655372 PTD655372 QCZ655372 QMV655372 QWR655372 RGN655372 RQJ655372 SAF655372 SKB655372 STX655372 TDT655372 TNP655372 TXL655372 UHH655372 URD655372 VAZ655372 VKV655372 VUR655372 WEN655372 WOJ655372 WYF655372 BX720908 LT720908 VP720908 AFL720908 APH720908 AZD720908 BIZ720908 BSV720908 CCR720908 CMN720908 CWJ720908 DGF720908 DQB720908 DZX720908 EJT720908 ETP720908 FDL720908 FNH720908 FXD720908 GGZ720908 GQV720908 HAR720908 HKN720908 HUJ720908 IEF720908 IOB720908 IXX720908 JHT720908 JRP720908 KBL720908 KLH720908 KVD720908 LEZ720908 LOV720908 LYR720908 MIN720908 MSJ720908 NCF720908 NMB720908 NVX720908 OFT720908 OPP720908 OZL720908 PJH720908 PTD720908 QCZ720908 QMV720908 QWR720908 RGN720908 RQJ720908 SAF720908 SKB720908 STX720908 TDT720908 TNP720908 TXL720908 UHH720908 URD720908 VAZ720908 VKV720908 VUR720908 WEN720908 WOJ720908 WYF720908 BX786444 LT786444 VP786444 AFL786444 APH786444 AZD786444 BIZ786444 BSV786444 CCR786444 CMN786444 CWJ786444 DGF786444 DQB786444 DZX786444 EJT786444 ETP786444 FDL786444 FNH786444 FXD786444 GGZ786444 GQV786444 HAR786444 HKN786444 HUJ786444 IEF786444 IOB786444 IXX786444 JHT786444 JRP786444 KBL786444 KLH786444 KVD786444 LEZ786444 LOV786444 LYR786444 MIN786444 MSJ786444 NCF786444 NMB786444 NVX786444 OFT786444 OPP786444 OZL786444 PJH786444 PTD786444 QCZ786444 QMV786444 QWR786444 RGN786444 RQJ786444 SAF786444 SKB786444 STX786444 TDT786444 TNP786444 TXL786444 UHH786444 URD786444 VAZ786444 VKV786444 VUR786444 WEN786444 WOJ786444 WYF786444 BX851980 LT851980 VP851980 AFL851980 APH851980 AZD851980 BIZ851980 BSV851980 CCR851980 CMN851980 CWJ851980 DGF851980 DQB851980 DZX851980 EJT851980 ETP851980 FDL851980 FNH851980 FXD851980 GGZ851980 GQV851980 HAR851980 HKN851980 HUJ851980 IEF851980 IOB851980 IXX851980 JHT851980 JRP851980 KBL851980 KLH851980 KVD851980 LEZ851980 LOV851980 LYR851980 MIN851980 MSJ851980 NCF851980 NMB851980 NVX851980 OFT851980 OPP851980 OZL851980 PJH851980 PTD851980 QCZ851980 QMV851980 QWR851980 RGN851980 RQJ851980 SAF851980 SKB851980 STX851980 TDT851980 TNP851980 TXL851980 UHH851980 URD851980 VAZ851980 VKV851980 VUR851980 WEN851980 WOJ851980 WYF851980 BX917516 LT917516 VP917516 AFL917516 APH917516 AZD917516 BIZ917516 BSV917516 CCR917516 CMN917516 CWJ917516 DGF917516 DQB917516 DZX917516 EJT917516 ETP917516 FDL917516 FNH917516 FXD917516 GGZ917516 GQV917516 HAR917516 HKN917516 HUJ917516 IEF917516 IOB917516 IXX917516 JHT917516 JRP917516 KBL917516 KLH917516 KVD917516 LEZ917516 LOV917516 LYR917516 MIN917516 MSJ917516 NCF917516 NMB917516 NVX917516 OFT917516 OPP917516 OZL917516 PJH917516 PTD917516 QCZ917516 QMV917516 QWR917516 RGN917516 RQJ917516 SAF917516 SKB917516 STX917516 TDT917516 TNP917516 TXL917516 UHH917516 URD917516 VAZ917516 VKV917516 VUR917516 WEN917516 WOJ917516 WYF917516 BX983052 LT983052 VP983052 AFL983052 APH983052 AZD983052 BIZ983052 BSV983052 CCR983052 CMN983052 CWJ983052 DGF983052 DQB983052 DZX983052 EJT983052 ETP983052 FDL983052 FNH983052 FXD983052 GGZ983052 GQV983052 HAR983052 HKN983052 HUJ983052 IEF983052 IOB983052 IXX983052 JHT983052 JRP983052 KBL983052 KLH983052 KVD983052 LEZ983052 LOV983052 LYR983052 MIN983052 MSJ983052 NCF983052 NMB983052 NVX983052 OFT983052 OPP983052 OZL983052 PJH983052 PTD983052 QCZ983052 QMV983052 QWR983052 RGN983052 RQJ983052 SAF983052 SKB983052 STX983052 TDT983052 TNP983052 TXL983052 UHH983052 URD983052 VAZ983052 VKV983052 VUR983052 WEN983052 WOJ983052 WYF983052 UPW983086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BN65548 LJ65548 VF65548 AFB65548 AOX65548 AYT65548 BIP65548 BSL65548 CCH65548 CMD65548 CVZ65548 DFV65548 DPR65548 DZN65548 EJJ65548 ETF65548 FDB65548 FMX65548 FWT65548 GGP65548 GQL65548 HAH65548 HKD65548 HTZ65548 IDV65548 INR65548 IXN65548 JHJ65548 JRF65548 KBB65548 KKX65548 KUT65548 LEP65548 LOL65548 LYH65548 MID65548 MRZ65548 NBV65548 NLR65548 NVN65548 OFJ65548 OPF65548 OZB65548 PIX65548 PST65548 QCP65548 QML65548 QWH65548 RGD65548 RPZ65548 RZV65548 SJR65548 STN65548 TDJ65548 TNF65548 TXB65548 UGX65548 UQT65548 VAP65548 VKL65548 VUH65548 WED65548 WNZ65548 WXV65548 BN131084 LJ131084 VF131084 AFB131084 AOX131084 AYT131084 BIP131084 BSL131084 CCH131084 CMD131084 CVZ131084 DFV131084 DPR131084 DZN131084 EJJ131084 ETF131084 FDB131084 FMX131084 FWT131084 GGP131084 GQL131084 HAH131084 HKD131084 HTZ131084 IDV131084 INR131084 IXN131084 JHJ131084 JRF131084 KBB131084 KKX131084 KUT131084 LEP131084 LOL131084 LYH131084 MID131084 MRZ131084 NBV131084 NLR131084 NVN131084 OFJ131084 OPF131084 OZB131084 PIX131084 PST131084 QCP131084 QML131084 QWH131084 RGD131084 RPZ131084 RZV131084 SJR131084 STN131084 TDJ131084 TNF131084 TXB131084 UGX131084 UQT131084 VAP131084 VKL131084 VUH131084 WED131084 WNZ131084 WXV131084 BN196620 LJ196620 VF196620 AFB196620 AOX196620 AYT196620 BIP196620 BSL196620 CCH196620 CMD196620 CVZ196620 DFV196620 DPR196620 DZN196620 EJJ196620 ETF196620 FDB196620 FMX196620 FWT196620 GGP196620 GQL196620 HAH196620 HKD196620 HTZ196620 IDV196620 INR196620 IXN196620 JHJ196620 JRF196620 KBB196620 KKX196620 KUT196620 LEP196620 LOL196620 LYH196620 MID196620 MRZ196620 NBV196620 NLR196620 NVN196620 OFJ196620 OPF196620 OZB196620 PIX196620 PST196620 QCP196620 QML196620 QWH196620 RGD196620 RPZ196620 RZV196620 SJR196620 STN196620 TDJ196620 TNF196620 TXB196620 UGX196620 UQT196620 VAP196620 VKL196620 VUH196620 WED196620 WNZ196620 WXV196620 BN262156 LJ262156 VF262156 AFB262156 AOX262156 AYT262156 BIP262156 BSL262156 CCH262156 CMD262156 CVZ262156 DFV262156 DPR262156 DZN262156 EJJ262156 ETF262156 FDB262156 FMX262156 FWT262156 GGP262156 GQL262156 HAH262156 HKD262156 HTZ262156 IDV262156 INR262156 IXN262156 JHJ262156 JRF262156 KBB262156 KKX262156 KUT262156 LEP262156 LOL262156 LYH262156 MID262156 MRZ262156 NBV262156 NLR262156 NVN262156 OFJ262156 OPF262156 OZB262156 PIX262156 PST262156 QCP262156 QML262156 QWH262156 RGD262156 RPZ262156 RZV262156 SJR262156 STN262156 TDJ262156 TNF262156 TXB262156 UGX262156 UQT262156 VAP262156 VKL262156 VUH262156 WED262156 WNZ262156 WXV262156 BN327692 LJ327692 VF327692 AFB327692 AOX327692 AYT327692 BIP327692 BSL327692 CCH327692 CMD327692 CVZ327692 DFV327692 DPR327692 DZN327692 EJJ327692 ETF327692 FDB327692 FMX327692 FWT327692 GGP327692 GQL327692 HAH327692 HKD327692 HTZ327692 IDV327692 INR327692 IXN327692 JHJ327692 JRF327692 KBB327692 KKX327692 KUT327692 LEP327692 LOL327692 LYH327692 MID327692 MRZ327692 NBV327692 NLR327692 NVN327692 OFJ327692 OPF327692 OZB327692 PIX327692 PST327692 QCP327692 QML327692 QWH327692 RGD327692 RPZ327692 RZV327692 SJR327692 STN327692 TDJ327692 TNF327692 TXB327692 UGX327692 UQT327692 VAP327692 VKL327692 VUH327692 WED327692 WNZ327692 WXV327692 BN393228 LJ393228 VF393228 AFB393228 AOX393228 AYT393228 BIP393228 BSL393228 CCH393228 CMD393228 CVZ393228 DFV393228 DPR393228 DZN393228 EJJ393228 ETF393228 FDB393228 FMX393228 FWT393228 GGP393228 GQL393228 HAH393228 HKD393228 HTZ393228 IDV393228 INR393228 IXN393228 JHJ393228 JRF393228 KBB393228 KKX393228 KUT393228 LEP393228 LOL393228 LYH393228 MID393228 MRZ393228 NBV393228 NLR393228 NVN393228 OFJ393228 OPF393228 OZB393228 PIX393228 PST393228 QCP393228 QML393228 QWH393228 RGD393228 RPZ393228 RZV393228 SJR393228 STN393228 TDJ393228 TNF393228 TXB393228 UGX393228 UQT393228 VAP393228 VKL393228 VUH393228 WED393228 WNZ393228 WXV393228 BN458764 LJ458764 VF458764 AFB458764 AOX458764 AYT458764 BIP458764 BSL458764 CCH458764 CMD458764 CVZ458764 DFV458764 DPR458764 DZN458764 EJJ458764 ETF458764 FDB458764 FMX458764 FWT458764 GGP458764 GQL458764 HAH458764 HKD458764 HTZ458764 IDV458764 INR458764 IXN458764 JHJ458764 JRF458764 KBB458764 KKX458764 KUT458764 LEP458764 LOL458764 LYH458764 MID458764 MRZ458764 NBV458764 NLR458764 NVN458764 OFJ458764 OPF458764 OZB458764 PIX458764 PST458764 QCP458764 QML458764 QWH458764 RGD458764 RPZ458764 RZV458764 SJR458764 STN458764 TDJ458764 TNF458764 TXB458764 UGX458764 UQT458764 VAP458764 VKL458764 VUH458764 WED458764 WNZ458764 WXV458764 BN524300 LJ524300 VF524300 AFB524300 AOX524300 AYT524300 BIP524300 BSL524300 CCH524300 CMD524300 CVZ524300 DFV524300 DPR524300 DZN524300 EJJ524300 ETF524300 FDB524300 FMX524300 FWT524300 GGP524300 GQL524300 HAH524300 HKD524300 HTZ524300 IDV524300 INR524300 IXN524300 JHJ524300 JRF524300 KBB524300 KKX524300 KUT524300 LEP524300 LOL524300 LYH524300 MID524300 MRZ524300 NBV524300 NLR524300 NVN524300 OFJ524300 OPF524300 OZB524300 PIX524300 PST524300 QCP524300 QML524300 QWH524300 RGD524300 RPZ524300 RZV524300 SJR524300 STN524300 TDJ524300 TNF524300 TXB524300 UGX524300 UQT524300 VAP524300 VKL524300 VUH524300 WED524300 WNZ524300 WXV524300 BN589836 LJ589836 VF589836 AFB589836 AOX589836 AYT589836 BIP589836 BSL589836 CCH589836 CMD589836 CVZ589836 DFV589836 DPR589836 DZN589836 EJJ589836 ETF589836 FDB589836 FMX589836 FWT589836 GGP589836 GQL589836 HAH589836 HKD589836 HTZ589836 IDV589836 INR589836 IXN589836 JHJ589836 JRF589836 KBB589836 KKX589836 KUT589836 LEP589836 LOL589836 LYH589836 MID589836 MRZ589836 NBV589836 NLR589836 NVN589836 OFJ589836 OPF589836 OZB589836 PIX589836 PST589836 QCP589836 QML589836 QWH589836 RGD589836 RPZ589836 RZV589836 SJR589836 STN589836 TDJ589836 TNF589836 TXB589836 UGX589836 UQT589836 VAP589836 VKL589836 VUH589836 WED589836 WNZ589836 WXV589836 BN655372 LJ655372 VF655372 AFB655372 AOX655372 AYT655372 BIP655372 BSL655372 CCH655372 CMD655372 CVZ655372 DFV655372 DPR655372 DZN655372 EJJ655372 ETF655372 FDB655372 FMX655372 FWT655372 GGP655372 GQL655372 HAH655372 HKD655372 HTZ655372 IDV655372 INR655372 IXN655372 JHJ655372 JRF655372 KBB655372 KKX655372 KUT655372 LEP655372 LOL655372 LYH655372 MID655372 MRZ655372 NBV655372 NLR655372 NVN655372 OFJ655372 OPF655372 OZB655372 PIX655372 PST655372 QCP655372 QML655372 QWH655372 RGD655372 RPZ655372 RZV655372 SJR655372 STN655372 TDJ655372 TNF655372 TXB655372 UGX655372 UQT655372 VAP655372 VKL655372 VUH655372 WED655372 WNZ655372 WXV655372 BN720908 LJ720908 VF720908 AFB720908 AOX720908 AYT720908 BIP720908 BSL720908 CCH720908 CMD720908 CVZ720908 DFV720908 DPR720908 DZN720908 EJJ720908 ETF720908 FDB720908 FMX720908 FWT720908 GGP720908 GQL720908 HAH720908 HKD720908 HTZ720908 IDV720908 INR720908 IXN720908 JHJ720908 JRF720908 KBB720908 KKX720908 KUT720908 LEP720908 LOL720908 LYH720908 MID720908 MRZ720908 NBV720908 NLR720908 NVN720908 OFJ720908 OPF720908 OZB720908 PIX720908 PST720908 QCP720908 QML720908 QWH720908 RGD720908 RPZ720908 RZV720908 SJR720908 STN720908 TDJ720908 TNF720908 TXB720908 UGX720908 UQT720908 VAP720908 VKL720908 VUH720908 WED720908 WNZ720908 WXV720908 BN786444 LJ786444 VF786444 AFB786444 AOX786444 AYT786444 BIP786444 BSL786444 CCH786444 CMD786444 CVZ786444 DFV786444 DPR786444 DZN786444 EJJ786444 ETF786444 FDB786444 FMX786444 FWT786444 GGP786444 GQL786444 HAH786444 HKD786444 HTZ786444 IDV786444 INR786444 IXN786444 JHJ786444 JRF786444 KBB786444 KKX786444 KUT786444 LEP786444 LOL786444 LYH786444 MID786444 MRZ786444 NBV786444 NLR786444 NVN786444 OFJ786444 OPF786444 OZB786444 PIX786444 PST786444 QCP786444 QML786444 QWH786444 RGD786444 RPZ786444 RZV786444 SJR786444 STN786444 TDJ786444 TNF786444 TXB786444 UGX786444 UQT786444 VAP786444 VKL786444 VUH786444 WED786444 WNZ786444 WXV786444 BN851980 LJ851980 VF851980 AFB851980 AOX851980 AYT851980 BIP851980 BSL851980 CCH851980 CMD851980 CVZ851980 DFV851980 DPR851980 DZN851980 EJJ851980 ETF851980 FDB851980 FMX851980 FWT851980 GGP851980 GQL851980 HAH851980 HKD851980 HTZ851980 IDV851980 INR851980 IXN851980 JHJ851980 JRF851980 KBB851980 KKX851980 KUT851980 LEP851980 LOL851980 LYH851980 MID851980 MRZ851980 NBV851980 NLR851980 NVN851980 OFJ851980 OPF851980 OZB851980 PIX851980 PST851980 QCP851980 QML851980 QWH851980 RGD851980 RPZ851980 RZV851980 SJR851980 STN851980 TDJ851980 TNF851980 TXB851980 UGX851980 UQT851980 VAP851980 VKL851980 VUH851980 WED851980 WNZ851980 WXV851980 BN917516 LJ917516 VF917516 AFB917516 AOX917516 AYT917516 BIP917516 BSL917516 CCH917516 CMD917516 CVZ917516 DFV917516 DPR917516 DZN917516 EJJ917516 ETF917516 FDB917516 FMX917516 FWT917516 GGP917516 GQL917516 HAH917516 HKD917516 HTZ917516 IDV917516 INR917516 IXN917516 JHJ917516 JRF917516 KBB917516 KKX917516 KUT917516 LEP917516 LOL917516 LYH917516 MID917516 MRZ917516 NBV917516 NLR917516 NVN917516 OFJ917516 OPF917516 OZB917516 PIX917516 PST917516 QCP917516 QML917516 QWH917516 RGD917516 RPZ917516 RZV917516 SJR917516 STN917516 TDJ917516 TNF917516 TXB917516 UGX917516 UQT917516 VAP917516 VKL917516 VUH917516 WED917516 WNZ917516 WXV917516 BN983052 LJ983052 VF983052 AFB983052 AOX983052 AYT983052 BIP983052 BSL983052 CCH983052 CMD983052 CVZ983052 DFV983052 DPR983052 DZN983052 EJJ983052 ETF983052 FDB983052 FMX983052 FWT983052 GGP983052 GQL983052 HAH983052 HKD983052 HTZ983052 IDV983052 INR983052 IXN983052 JHJ983052 JRF983052 KBB983052 KKX983052 KUT983052 LEP983052 LOL983052 LYH983052 MID983052 MRZ983052 NBV983052 NLR983052 NVN983052 OFJ983052 OPF983052 OZB983052 PIX983052 PST983052 QCP983052 QML983052 QWH983052 RGD983052 RPZ983052 RZV983052 SJR983052 STN983052 TDJ983052 TNF983052 TXB983052 UGX983052 UQT983052 VAP983052 VKL983052 VUH983052 WED983052 WNZ983052 WXV983052 UZS983086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BL65548:BM65549 LH65548:LI65549 VD65548:VE65549 AEZ65548:AFA65549 AOV65548:AOW65549 AYR65548:AYS65549 BIN65548:BIO65549 BSJ65548:BSK65549 CCF65548:CCG65549 CMB65548:CMC65549 CVX65548:CVY65549 DFT65548:DFU65549 DPP65548:DPQ65549 DZL65548:DZM65549 EJH65548:EJI65549 ETD65548:ETE65549 FCZ65548:FDA65549 FMV65548:FMW65549 FWR65548:FWS65549 GGN65548:GGO65549 GQJ65548:GQK65549 HAF65548:HAG65549 HKB65548:HKC65549 HTX65548:HTY65549 IDT65548:IDU65549 INP65548:INQ65549 IXL65548:IXM65549 JHH65548:JHI65549 JRD65548:JRE65549 KAZ65548:KBA65549 KKV65548:KKW65549 KUR65548:KUS65549 LEN65548:LEO65549 LOJ65548:LOK65549 LYF65548:LYG65549 MIB65548:MIC65549 MRX65548:MRY65549 NBT65548:NBU65549 NLP65548:NLQ65549 NVL65548:NVM65549 OFH65548:OFI65549 OPD65548:OPE65549 OYZ65548:OZA65549 PIV65548:PIW65549 PSR65548:PSS65549 QCN65548:QCO65549 QMJ65548:QMK65549 QWF65548:QWG65549 RGB65548:RGC65549 RPX65548:RPY65549 RZT65548:RZU65549 SJP65548:SJQ65549 STL65548:STM65549 TDH65548:TDI65549 TND65548:TNE65549 TWZ65548:TXA65549 UGV65548:UGW65549 UQR65548:UQS65549 VAN65548:VAO65549 VKJ65548:VKK65549 VUF65548:VUG65549 WEB65548:WEC65549 WNX65548:WNY65549 WXT65548:WXU65549 BL131084:BM131085 LH131084:LI131085 VD131084:VE131085 AEZ131084:AFA131085 AOV131084:AOW131085 AYR131084:AYS131085 BIN131084:BIO131085 BSJ131084:BSK131085 CCF131084:CCG131085 CMB131084:CMC131085 CVX131084:CVY131085 DFT131084:DFU131085 DPP131084:DPQ131085 DZL131084:DZM131085 EJH131084:EJI131085 ETD131084:ETE131085 FCZ131084:FDA131085 FMV131084:FMW131085 FWR131084:FWS131085 GGN131084:GGO131085 GQJ131084:GQK131085 HAF131084:HAG131085 HKB131084:HKC131085 HTX131084:HTY131085 IDT131084:IDU131085 INP131084:INQ131085 IXL131084:IXM131085 JHH131084:JHI131085 JRD131084:JRE131085 KAZ131084:KBA131085 KKV131084:KKW131085 KUR131084:KUS131085 LEN131084:LEO131085 LOJ131084:LOK131085 LYF131084:LYG131085 MIB131084:MIC131085 MRX131084:MRY131085 NBT131084:NBU131085 NLP131084:NLQ131085 NVL131084:NVM131085 OFH131084:OFI131085 OPD131084:OPE131085 OYZ131084:OZA131085 PIV131084:PIW131085 PSR131084:PSS131085 QCN131084:QCO131085 QMJ131084:QMK131085 QWF131084:QWG131085 RGB131084:RGC131085 RPX131084:RPY131085 RZT131084:RZU131085 SJP131084:SJQ131085 STL131084:STM131085 TDH131084:TDI131085 TND131084:TNE131085 TWZ131084:TXA131085 UGV131084:UGW131085 UQR131084:UQS131085 VAN131084:VAO131085 VKJ131084:VKK131085 VUF131084:VUG131085 WEB131084:WEC131085 WNX131084:WNY131085 WXT131084:WXU131085 BL196620:BM196621 LH196620:LI196621 VD196620:VE196621 AEZ196620:AFA196621 AOV196620:AOW196621 AYR196620:AYS196621 BIN196620:BIO196621 BSJ196620:BSK196621 CCF196620:CCG196621 CMB196620:CMC196621 CVX196620:CVY196621 DFT196620:DFU196621 DPP196620:DPQ196621 DZL196620:DZM196621 EJH196620:EJI196621 ETD196620:ETE196621 FCZ196620:FDA196621 FMV196620:FMW196621 FWR196620:FWS196621 GGN196620:GGO196621 GQJ196620:GQK196621 HAF196620:HAG196621 HKB196620:HKC196621 HTX196620:HTY196621 IDT196620:IDU196621 INP196620:INQ196621 IXL196620:IXM196621 JHH196620:JHI196621 JRD196620:JRE196621 KAZ196620:KBA196621 KKV196620:KKW196621 KUR196620:KUS196621 LEN196620:LEO196621 LOJ196620:LOK196621 LYF196620:LYG196621 MIB196620:MIC196621 MRX196620:MRY196621 NBT196620:NBU196621 NLP196620:NLQ196621 NVL196620:NVM196621 OFH196620:OFI196621 OPD196620:OPE196621 OYZ196620:OZA196621 PIV196620:PIW196621 PSR196620:PSS196621 QCN196620:QCO196621 QMJ196620:QMK196621 QWF196620:QWG196621 RGB196620:RGC196621 RPX196620:RPY196621 RZT196620:RZU196621 SJP196620:SJQ196621 STL196620:STM196621 TDH196620:TDI196621 TND196620:TNE196621 TWZ196620:TXA196621 UGV196620:UGW196621 UQR196620:UQS196621 VAN196620:VAO196621 VKJ196620:VKK196621 VUF196620:VUG196621 WEB196620:WEC196621 WNX196620:WNY196621 WXT196620:WXU196621 BL262156:BM262157 LH262156:LI262157 VD262156:VE262157 AEZ262156:AFA262157 AOV262156:AOW262157 AYR262156:AYS262157 BIN262156:BIO262157 BSJ262156:BSK262157 CCF262156:CCG262157 CMB262156:CMC262157 CVX262156:CVY262157 DFT262156:DFU262157 DPP262156:DPQ262157 DZL262156:DZM262157 EJH262156:EJI262157 ETD262156:ETE262157 FCZ262156:FDA262157 FMV262156:FMW262157 FWR262156:FWS262157 GGN262156:GGO262157 GQJ262156:GQK262157 HAF262156:HAG262157 HKB262156:HKC262157 HTX262156:HTY262157 IDT262156:IDU262157 INP262156:INQ262157 IXL262156:IXM262157 JHH262156:JHI262157 JRD262156:JRE262157 KAZ262156:KBA262157 KKV262156:KKW262157 KUR262156:KUS262157 LEN262156:LEO262157 LOJ262156:LOK262157 LYF262156:LYG262157 MIB262156:MIC262157 MRX262156:MRY262157 NBT262156:NBU262157 NLP262156:NLQ262157 NVL262156:NVM262157 OFH262156:OFI262157 OPD262156:OPE262157 OYZ262156:OZA262157 PIV262156:PIW262157 PSR262156:PSS262157 QCN262156:QCO262157 QMJ262156:QMK262157 QWF262156:QWG262157 RGB262156:RGC262157 RPX262156:RPY262157 RZT262156:RZU262157 SJP262156:SJQ262157 STL262156:STM262157 TDH262156:TDI262157 TND262156:TNE262157 TWZ262156:TXA262157 UGV262156:UGW262157 UQR262156:UQS262157 VAN262156:VAO262157 VKJ262156:VKK262157 VUF262156:VUG262157 WEB262156:WEC262157 WNX262156:WNY262157 WXT262156:WXU262157 BL327692:BM327693 LH327692:LI327693 VD327692:VE327693 AEZ327692:AFA327693 AOV327692:AOW327693 AYR327692:AYS327693 BIN327692:BIO327693 BSJ327692:BSK327693 CCF327692:CCG327693 CMB327692:CMC327693 CVX327692:CVY327693 DFT327692:DFU327693 DPP327692:DPQ327693 DZL327692:DZM327693 EJH327692:EJI327693 ETD327692:ETE327693 FCZ327692:FDA327693 FMV327692:FMW327693 FWR327692:FWS327693 GGN327692:GGO327693 GQJ327692:GQK327693 HAF327692:HAG327693 HKB327692:HKC327693 HTX327692:HTY327693 IDT327692:IDU327693 INP327692:INQ327693 IXL327692:IXM327693 JHH327692:JHI327693 JRD327692:JRE327693 KAZ327692:KBA327693 KKV327692:KKW327693 KUR327692:KUS327693 LEN327692:LEO327693 LOJ327692:LOK327693 LYF327692:LYG327693 MIB327692:MIC327693 MRX327692:MRY327693 NBT327692:NBU327693 NLP327692:NLQ327693 NVL327692:NVM327693 OFH327692:OFI327693 OPD327692:OPE327693 OYZ327692:OZA327693 PIV327692:PIW327693 PSR327692:PSS327693 QCN327692:QCO327693 QMJ327692:QMK327693 QWF327692:QWG327693 RGB327692:RGC327693 RPX327692:RPY327693 RZT327692:RZU327693 SJP327692:SJQ327693 STL327692:STM327693 TDH327692:TDI327693 TND327692:TNE327693 TWZ327692:TXA327693 UGV327692:UGW327693 UQR327692:UQS327693 VAN327692:VAO327693 VKJ327692:VKK327693 VUF327692:VUG327693 WEB327692:WEC327693 WNX327692:WNY327693 WXT327692:WXU327693 BL393228:BM393229 LH393228:LI393229 VD393228:VE393229 AEZ393228:AFA393229 AOV393228:AOW393229 AYR393228:AYS393229 BIN393228:BIO393229 BSJ393228:BSK393229 CCF393228:CCG393229 CMB393228:CMC393229 CVX393228:CVY393229 DFT393228:DFU393229 DPP393228:DPQ393229 DZL393228:DZM393229 EJH393228:EJI393229 ETD393228:ETE393229 FCZ393228:FDA393229 FMV393228:FMW393229 FWR393228:FWS393229 GGN393228:GGO393229 GQJ393228:GQK393229 HAF393228:HAG393229 HKB393228:HKC393229 HTX393228:HTY393229 IDT393228:IDU393229 INP393228:INQ393229 IXL393228:IXM393229 JHH393228:JHI393229 JRD393228:JRE393229 KAZ393228:KBA393229 KKV393228:KKW393229 KUR393228:KUS393229 LEN393228:LEO393229 LOJ393228:LOK393229 LYF393228:LYG393229 MIB393228:MIC393229 MRX393228:MRY393229 NBT393228:NBU393229 NLP393228:NLQ393229 NVL393228:NVM393229 OFH393228:OFI393229 OPD393228:OPE393229 OYZ393228:OZA393229 PIV393228:PIW393229 PSR393228:PSS393229 QCN393228:QCO393229 QMJ393228:QMK393229 QWF393228:QWG393229 RGB393228:RGC393229 RPX393228:RPY393229 RZT393228:RZU393229 SJP393228:SJQ393229 STL393228:STM393229 TDH393228:TDI393229 TND393228:TNE393229 TWZ393228:TXA393229 UGV393228:UGW393229 UQR393228:UQS393229 VAN393228:VAO393229 VKJ393228:VKK393229 VUF393228:VUG393229 WEB393228:WEC393229 WNX393228:WNY393229 WXT393228:WXU393229 BL458764:BM458765 LH458764:LI458765 VD458764:VE458765 AEZ458764:AFA458765 AOV458764:AOW458765 AYR458764:AYS458765 BIN458764:BIO458765 BSJ458764:BSK458765 CCF458764:CCG458765 CMB458764:CMC458765 CVX458764:CVY458765 DFT458764:DFU458765 DPP458764:DPQ458765 DZL458764:DZM458765 EJH458764:EJI458765 ETD458764:ETE458765 FCZ458764:FDA458765 FMV458764:FMW458765 FWR458764:FWS458765 GGN458764:GGO458765 GQJ458764:GQK458765 HAF458764:HAG458765 HKB458764:HKC458765 HTX458764:HTY458765 IDT458764:IDU458765 INP458764:INQ458765 IXL458764:IXM458765 JHH458764:JHI458765 JRD458764:JRE458765 KAZ458764:KBA458765 KKV458764:KKW458765 KUR458764:KUS458765 LEN458764:LEO458765 LOJ458764:LOK458765 LYF458764:LYG458765 MIB458764:MIC458765 MRX458764:MRY458765 NBT458764:NBU458765 NLP458764:NLQ458765 NVL458764:NVM458765 OFH458764:OFI458765 OPD458764:OPE458765 OYZ458764:OZA458765 PIV458764:PIW458765 PSR458764:PSS458765 QCN458764:QCO458765 QMJ458764:QMK458765 QWF458764:QWG458765 RGB458764:RGC458765 RPX458764:RPY458765 RZT458764:RZU458765 SJP458764:SJQ458765 STL458764:STM458765 TDH458764:TDI458765 TND458764:TNE458765 TWZ458764:TXA458765 UGV458764:UGW458765 UQR458764:UQS458765 VAN458764:VAO458765 VKJ458764:VKK458765 VUF458764:VUG458765 WEB458764:WEC458765 WNX458764:WNY458765 WXT458764:WXU458765 BL524300:BM524301 LH524300:LI524301 VD524300:VE524301 AEZ524300:AFA524301 AOV524300:AOW524301 AYR524300:AYS524301 BIN524300:BIO524301 BSJ524300:BSK524301 CCF524300:CCG524301 CMB524300:CMC524301 CVX524300:CVY524301 DFT524300:DFU524301 DPP524300:DPQ524301 DZL524300:DZM524301 EJH524300:EJI524301 ETD524300:ETE524301 FCZ524300:FDA524301 FMV524300:FMW524301 FWR524300:FWS524301 GGN524300:GGO524301 GQJ524300:GQK524301 HAF524300:HAG524301 HKB524300:HKC524301 HTX524300:HTY524301 IDT524300:IDU524301 INP524300:INQ524301 IXL524300:IXM524301 JHH524300:JHI524301 JRD524300:JRE524301 KAZ524300:KBA524301 KKV524300:KKW524301 KUR524300:KUS524301 LEN524300:LEO524301 LOJ524300:LOK524301 LYF524300:LYG524301 MIB524300:MIC524301 MRX524300:MRY524301 NBT524300:NBU524301 NLP524300:NLQ524301 NVL524300:NVM524301 OFH524300:OFI524301 OPD524300:OPE524301 OYZ524300:OZA524301 PIV524300:PIW524301 PSR524300:PSS524301 QCN524300:QCO524301 QMJ524300:QMK524301 QWF524300:QWG524301 RGB524300:RGC524301 RPX524300:RPY524301 RZT524300:RZU524301 SJP524300:SJQ524301 STL524300:STM524301 TDH524300:TDI524301 TND524300:TNE524301 TWZ524300:TXA524301 UGV524300:UGW524301 UQR524300:UQS524301 VAN524300:VAO524301 VKJ524300:VKK524301 VUF524300:VUG524301 WEB524300:WEC524301 WNX524300:WNY524301 WXT524300:WXU524301 BL589836:BM589837 LH589836:LI589837 VD589836:VE589837 AEZ589836:AFA589837 AOV589836:AOW589837 AYR589836:AYS589837 BIN589836:BIO589837 BSJ589836:BSK589837 CCF589836:CCG589837 CMB589836:CMC589837 CVX589836:CVY589837 DFT589836:DFU589837 DPP589836:DPQ589837 DZL589836:DZM589837 EJH589836:EJI589837 ETD589836:ETE589837 FCZ589836:FDA589837 FMV589836:FMW589837 FWR589836:FWS589837 GGN589836:GGO589837 GQJ589836:GQK589837 HAF589836:HAG589837 HKB589836:HKC589837 HTX589836:HTY589837 IDT589836:IDU589837 INP589836:INQ589837 IXL589836:IXM589837 JHH589836:JHI589837 JRD589836:JRE589837 KAZ589836:KBA589837 KKV589836:KKW589837 KUR589836:KUS589837 LEN589836:LEO589837 LOJ589836:LOK589837 LYF589836:LYG589837 MIB589836:MIC589837 MRX589836:MRY589837 NBT589836:NBU589837 NLP589836:NLQ589837 NVL589836:NVM589837 OFH589836:OFI589837 OPD589836:OPE589837 OYZ589836:OZA589837 PIV589836:PIW589837 PSR589836:PSS589837 QCN589836:QCO589837 QMJ589836:QMK589837 QWF589836:QWG589837 RGB589836:RGC589837 RPX589836:RPY589837 RZT589836:RZU589837 SJP589836:SJQ589837 STL589836:STM589837 TDH589836:TDI589837 TND589836:TNE589837 TWZ589836:TXA589837 UGV589836:UGW589837 UQR589836:UQS589837 VAN589836:VAO589837 VKJ589836:VKK589837 VUF589836:VUG589837 WEB589836:WEC589837 WNX589836:WNY589837 WXT589836:WXU589837 BL655372:BM655373 LH655372:LI655373 VD655372:VE655373 AEZ655372:AFA655373 AOV655372:AOW655373 AYR655372:AYS655373 BIN655372:BIO655373 BSJ655372:BSK655373 CCF655372:CCG655373 CMB655372:CMC655373 CVX655372:CVY655373 DFT655372:DFU655373 DPP655372:DPQ655373 DZL655372:DZM655373 EJH655372:EJI655373 ETD655372:ETE655373 FCZ655372:FDA655373 FMV655372:FMW655373 FWR655372:FWS655373 GGN655372:GGO655373 GQJ655372:GQK655373 HAF655372:HAG655373 HKB655372:HKC655373 HTX655372:HTY655373 IDT655372:IDU655373 INP655372:INQ655373 IXL655372:IXM655373 JHH655372:JHI655373 JRD655372:JRE655373 KAZ655372:KBA655373 KKV655372:KKW655373 KUR655372:KUS655373 LEN655372:LEO655373 LOJ655372:LOK655373 LYF655372:LYG655373 MIB655372:MIC655373 MRX655372:MRY655373 NBT655372:NBU655373 NLP655372:NLQ655373 NVL655372:NVM655373 OFH655372:OFI655373 OPD655372:OPE655373 OYZ655372:OZA655373 PIV655372:PIW655373 PSR655372:PSS655373 QCN655372:QCO655373 QMJ655372:QMK655373 QWF655372:QWG655373 RGB655372:RGC655373 RPX655372:RPY655373 RZT655372:RZU655373 SJP655372:SJQ655373 STL655372:STM655373 TDH655372:TDI655373 TND655372:TNE655373 TWZ655372:TXA655373 UGV655372:UGW655373 UQR655372:UQS655373 VAN655372:VAO655373 VKJ655372:VKK655373 VUF655372:VUG655373 WEB655372:WEC655373 WNX655372:WNY655373 WXT655372:WXU655373 BL720908:BM720909 LH720908:LI720909 VD720908:VE720909 AEZ720908:AFA720909 AOV720908:AOW720909 AYR720908:AYS720909 BIN720908:BIO720909 BSJ720908:BSK720909 CCF720908:CCG720909 CMB720908:CMC720909 CVX720908:CVY720909 DFT720908:DFU720909 DPP720908:DPQ720909 DZL720908:DZM720909 EJH720908:EJI720909 ETD720908:ETE720909 FCZ720908:FDA720909 FMV720908:FMW720909 FWR720908:FWS720909 GGN720908:GGO720909 GQJ720908:GQK720909 HAF720908:HAG720909 HKB720908:HKC720909 HTX720908:HTY720909 IDT720908:IDU720909 INP720908:INQ720909 IXL720908:IXM720909 JHH720908:JHI720909 JRD720908:JRE720909 KAZ720908:KBA720909 KKV720908:KKW720909 KUR720908:KUS720909 LEN720908:LEO720909 LOJ720908:LOK720909 LYF720908:LYG720909 MIB720908:MIC720909 MRX720908:MRY720909 NBT720908:NBU720909 NLP720908:NLQ720909 NVL720908:NVM720909 OFH720908:OFI720909 OPD720908:OPE720909 OYZ720908:OZA720909 PIV720908:PIW720909 PSR720908:PSS720909 QCN720908:QCO720909 QMJ720908:QMK720909 QWF720908:QWG720909 RGB720908:RGC720909 RPX720908:RPY720909 RZT720908:RZU720909 SJP720908:SJQ720909 STL720908:STM720909 TDH720908:TDI720909 TND720908:TNE720909 TWZ720908:TXA720909 UGV720908:UGW720909 UQR720908:UQS720909 VAN720908:VAO720909 VKJ720908:VKK720909 VUF720908:VUG720909 WEB720908:WEC720909 WNX720908:WNY720909 WXT720908:WXU720909 BL786444:BM786445 LH786444:LI786445 VD786444:VE786445 AEZ786444:AFA786445 AOV786444:AOW786445 AYR786444:AYS786445 BIN786444:BIO786445 BSJ786444:BSK786445 CCF786444:CCG786445 CMB786444:CMC786445 CVX786444:CVY786445 DFT786444:DFU786445 DPP786444:DPQ786445 DZL786444:DZM786445 EJH786444:EJI786445 ETD786444:ETE786445 FCZ786444:FDA786445 FMV786444:FMW786445 FWR786444:FWS786445 GGN786444:GGO786445 GQJ786444:GQK786445 HAF786444:HAG786445 HKB786444:HKC786445 HTX786444:HTY786445 IDT786444:IDU786445 INP786444:INQ786445 IXL786444:IXM786445 JHH786444:JHI786445 JRD786444:JRE786445 KAZ786444:KBA786445 KKV786444:KKW786445 KUR786444:KUS786445 LEN786444:LEO786445 LOJ786444:LOK786445 LYF786444:LYG786445 MIB786444:MIC786445 MRX786444:MRY786445 NBT786444:NBU786445 NLP786444:NLQ786445 NVL786444:NVM786445 OFH786444:OFI786445 OPD786444:OPE786445 OYZ786444:OZA786445 PIV786444:PIW786445 PSR786444:PSS786445 QCN786444:QCO786445 QMJ786444:QMK786445 QWF786444:QWG786445 RGB786444:RGC786445 RPX786444:RPY786445 RZT786444:RZU786445 SJP786444:SJQ786445 STL786444:STM786445 TDH786444:TDI786445 TND786444:TNE786445 TWZ786444:TXA786445 UGV786444:UGW786445 UQR786444:UQS786445 VAN786444:VAO786445 VKJ786444:VKK786445 VUF786444:VUG786445 WEB786444:WEC786445 WNX786444:WNY786445 WXT786444:WXU786445 BL851980:BM851981 LH851980:LI851981 VD851980:VE851981 AEZ851980:AFA851981 AOV851980:AOW851981 AYR851980:AYS851981 BIN851980:BIO851981 BSJ851980:BSK851981 CCF851980:CCG851981 CMB851980:CMC851981 CVX851980:CVY851981 DFT851980:DFU851981 DPP851980:DPQ851981 DZL851980:DZM851981 EJH851980:EJI851981 ETD851980:ETE851981 FCZ851980:FDA851981 FMV851980:FMW851981 FWR851980:FWS851981 GGN851980:GGO851981 GQJ851980:GQK851981 HAF851980:HAG851981 HKB851980:HKC851981 HTX851980:HTY851981 IDT851980:IDU851981 INP851980:INQ851981 IXL851980:IXM851981 JHH851980:JHI851981 JRD851980:JRE851981 KAZ851980:KBA851981 KKV851980:KKW851981 KUR851980:KUS851981 LEN851980:LEO851981 LOJ851980:LOK851981 LYF851980:LYG851981 MIB851980:MIC851981 MRX851980:MRY851981 NBT851980:NBU851981 NLP851980:NLQ851981 NVL851980:NVM851981 OFH851980:OFI851981 OPD851980:OPE851981 OYZ851980:OZA851981 PIV851980:PIW851981 PSR851980:PSS851981 QCN851980:QCO851981 QMJ851980:QMK851981 QWF851980:QWG851981 RGB851980:RGC851981 RPX851980:RPY851981 RZT851980:RZU851981 SJP851980:SJQ851981 STL851980:STM851981 TDH851980:TDI851981 TND851980:TNE851981 TWZ851980:TXA851981 UGV851980:UGW851981 UQR851980:UQS851981 VAN851980:VAO851981 VKJ851980:VKK851981 VUF851980:VUG851981 WEB851980:WEC851981 WNX851980:WNY851981 WXT851980:WXU851981 BL917516:BM917517 LH917516:LI917517 VD917516:VE917517 AEZ917516:AFA917517 AOV917516:AOW917517 AYR917516:AYS917517 BIN917516:BIO917517 BSJ917516:BSK917517 CCF917516:CCG917517 CMB917516:CMC917517 CVX917516:CVY917517 DFT917516:DFU917517 DPP917516:DPQ917517 DZL917516:DZM917517 EJH917516:EJI917517 ETD917516:ETE917517 FCZ917516:FDA917517 FMV917516:FMW917517 FWR917516:FWS917517 GGN917516:GGO917517 GQJ917516:GQK917517 HAF917516:HAG917517 HKB917516:HKC917517 HTX917516:HTY917517 IDT917516:IDU917517 INP917516:INQ917517 IXL917516:IXM917517 JHH917516:JHI917517 JRD917516:JRE917517 KAZ917516:KBA917517 KKV917516:KKW917517 KUR917516:KUS917517 LEN917516:LEO917517 LOJ917516:LOK917517 LYF917516:LYG917517 MIB917516:MIC917517 MRX917516:MRY917517 NBT917516:NBU917517 NLP917516:NLQ917517 NVL917516:NVM917517 OFH917516:OFI917517 OPD917516:OPE917517 OYZ917516:OZA917517 PIV917516:PIW917517 PSR917516:PSS917517 QCN917516:QCO917517 QMJ917516:QMK917517 QWF917516:QWG917517 RGB917516:RGC917517 RPX917516:RPY917517 RZT917516:RZU917517 SJP917516:SJQ917517 STL917516:STM917517 TDH917516:TDI917517 TND917516:TNE917517 TWZ917516:TXA917517 UGV917516:UGW917517 UQR917516:UQS917517 VAN917516:VAO917517 VKJ917516:VKK917517 VUF917516:VUG917517 WEB917516:WEC917517 WNX917516:WNY917517 WXT917516:WXU917517 BL983052:BM983053 LH983052:LI983053 VD983052:VE983053 AEZ983052:AFA983053 AOV983052:AOW983053 AYR983052:AYS983053 BIN983052:BIO983053 BSJ983052:BSK983053 CCF983052:CCG983053 CMB983052:CMC983053 CVX983052:CVY983053 DFT983052:DFU983053 DPP983052:DPQ983053 DZL983052:DZM983053 EJH983052:EJI983053 ETD983052:ETE983053 FCZ983052:FDA983053 FMV983052:FMW983053 FWR983052:FWS983053 GGN983052:GGO983053 GQJ983052:GQK983053 HAF983052:HAG983053 HKB983052:HKC983053 HTX983052:HTY983053 IDT983052:IDU983053 INP983052:INQ983053 IXL983052:IXM983053 JHH983052:JHI983053 JRD983052:JRE983053 KAZ983052:KBA983053 KKV983052:KKW983053 KUR983052:KUS983053 LEN983052:LEO983053 LOJ983052:LOK983053 LYF983052:LYG983053 MIB983052:MIC983053 MRX983052:MRY983053 NBT983052:NBU983053 NLP983052:NLQ983053 NVL983052:NVM983053 OFH983052:OFI983053 OPD983052:OPE983053 OYZ983052:OZA983053 PIV983052:PIW983053 PSR983052:PSS983053 QCN983052:QCO983053 QMJ983052:QMK983053 QWF983052:QWG983053 RGB983052:RGC983053 RPX983052:RPY983053 RZT983052:RZU983053 SJP983052:SJQ983053 STL983052:STM983053 TDH983052:TDI983053 TND983052:TNE983053 TWZ983052:TXA983053 UGV983052:UGW983053 UQR983052:UQS983053 VAN983052:VAO983053 VKJ983052:VKK983053 VUF983052:VUG983053 WEB983052:WEC983053 WNX983052:WNY983053 WXT983052:WXU983053 TCM983086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BP65548 LL65548 VH65548 AFD65548 AOZ65548 AYV65548 BIR65548 BSN65548 CCJ65548 CMF65548 CWB65548 DFX65548 DPT65548 DZP65548 EJL65548 ETH65548 FDD65548 FMZ65548 FWV65548 GGR65548 GQN65548 HAJ65548 HKF65548 HUB65548 IDX65548 INT65548 IXP65548 JHL65548 JRH65548 KBD65548 KKZ65548 KUV65548 LER65548 LON65548 LYJ65548 MIF65548 MSB65548 NBX65548 NLT65548 NVP65548 OFL65548 OPH65548 OZD65548 PIZ65548 PSV65548 QCR65548 QMN65548 QWJ65548 RGF65548 RQB65548 RZX65548 SJT65548 STP65548 TDL65548 TNH65548 TXD65548 UGZ65548 UQV65548 VAR65548 VKN65548 VUJ65548 WEF65548 WOB65548 WXX65548 BP131084 LL131084 VH131084 AFD131084 AOZ131084 AYV131084 BIR131084 BSN131084 CCJ131084 CMF131084 CWB131084 DFX131084 DPT131084 DZP131084 EJL131084 ETH131084 FDD131084 FMZ131084 FWV131084 GGR131084 GQN131084 HAJ131084 HKF131084 HUB131084 IDX131084 INT131084 IXP131084 JHL131084 JRH131084 KBD131084 KKZ131084 KUV131084 LER131084 LON131084 LYJ131084 MIF131084 MSB131084 NBX131084 NLT131084 NVP131084 OFL131084 OPH131084 OZD131084 PIZ131084 PSV131084 QCR131084 QMN131084 QWJ131084 RGF131084 RQB131084 RZX131084 SJT131084 STP131084 TDL131084 TNH131084 TXD131084 UGZ131084 UQV131084 VAR131084 VKN131084 VUJ131084 WEF131084 WOB131084 WXX131084 BP196620 LL196620 VH196620 AFD196620 AOZ196620 AYV196620 BIR196620 BSN196620 CCJ196620 CMF196620 CWB196620 DFX196620 DPT196620 DZP196620 EJL196620 ETH196620 FDD196620 FMZ196620 FWV196620 GGR196620 GQN196620 HAJ196620 HKF196620 HUB196620 IDX196620 INT196620 IXP196620 JHL196620 JRH196620 KBD196620 KKZ196620 KUV196620 LER196620 LON196620 LYJ196620 MIF196620 MSB196620 NBX196620 NLT196620 NVP196620 OFL196620 OPH196620 OZD196620 PIZ196620 PSV196620 QCR196620 QMN196620 QWJ196620 RGF196620 RQB196620 RZX196620 SJT196620 STP196620 TDL196620 TNH196620 TXD196620 UGZ196620 UQV196620 VAR196620 VKN196620 VUJ196620 WEF196620 WOB196620 WXX196620 BP262156 LL262156 VH262156 AFD262156 AOZ262156 AYV262156 BIR262156 BSN262156 CCJ262156 CMF262156 CWB262156 DFX262156 DPT262156 DZP262156 EJL262156 ETH262156 FDD262156 FMZ262156 FWV262156 GGR262156 GQN262156 HAJ262156 HKF262156 HUB262156 IDX262156 INT262156 IXP262156 JHL262156 JRH262156 KBD262156 KKZ262156 KUV262156 LER262156 LON262156 LYJ262156 MIF262156 MSB262156 NBX262156 NLT262156 NVP262156 OFL262156 OPH262156 OZD262156 PIZ262156 PSV262156 QCR262156 QMN262156 QWJ262156 RGF262156 RQB262156 RZX262156 SJT262156 STP262156 TDL262156 TNH262156 TXD262156 UGZ262156 UQV262156 VAR262156 VKN262156 VUJ262156 WEF262156 WOB262156 WXX262156 BP327692 LL327692 VH327692 AFD327692 AOZ327692 AYV327692 BIR327692 BSN327692 CCJ327692 CMF327692 CWB327692 DFX327692 DPT327692 DZP327692 EJL327692 ETH327692 FDD327692 FMZ327692 FWV327692 GGR327692 GQN327692 HAJ327692 HKF327692 HUB327692 IDX327692 INT327692 IXP327692 JHL327692 JRH327692 KBD327692 KKZ327692 KUV327692 LER327692 LON327692 LYJ327692 MIF327692 MSB327692 NBX327692 NLT327692 NVP327692 OFL327692 OPH327692 OZD327692 PIZ327692 PSV327692 QCR327692 QMN327692 QWJ327692 RGF327692 RQB327692 RZX327692 SJT327692 STP327692 TDL327692 TNH327692 TXD327692 UGZ327692 UQV327692 VAR327692 VKN327692 VUJ327692 WEF327692 WOB327692 WXX327692 BP393228 LL393228 VH393228 AFD393228 AOZ393228 AYV393228 BIR393228 BSN393228 CCJ393228 CMF393228 CWB393228 DFX393228 DPT393228 DZP393228 EJL393228 ETH393228 FDD393228 FMZ393228 FWV393228 GGR393228 GQN393228 HAJ393228 HKF393228 HUB393228 IDX393228 INT393228 IXP393228 JHL393228 JRH393228 KBD393228 KKZ393228 KUV393228 LER393228 LON393228 LYJ393228 MIF393228 MSB393228 NBX393228 NLT393228 NVP393228 OFL393228 OPH393228 OZD393228 PIZ393228 PSV393228 QCR393228 QMN393228 QWJ393228 RGF393228 RQB393228 RZX393228 SJT393228 STP393228 TDL393228 TNH393228 TXD393228 UGZ393228 UQV393228 VAR393228 VKN393228 VUJ393228 WEF393228 WOB393228 WXX393228 BP458764 LL458764 VH458764 AFD458764 AOZ458764 AYV458764 BIR458764 BSN458764 CCJ458764 CMF458764 CWB458764 DFX458764 DPT458764 DZP458764 EJL458764 ETH458764 FDD458764 FMZ458764 FWV458764 GGR458764 GQN458764 HAJ458764 HKF458764 HUB458764 IDX458764 INT458764 IXP458764 JHL458764 JRH458764 KBD458764 KKZ458764 KUV458764 LER458764 LON458764 LYJ458764 MIF458764 MSB458764 NBX458764 NLT458764 NVP458764 OFL458764 OPH458764 OZD458764 PIZ458764 PSV458764 QCR458764 QMN458764 QWJ458764 RGF458764 RQB458764 RZX458764 SJT458764 STP458764 TDL458764 TNH458764 TXD458764 UGZ458764 UQV458764 VAR458764 VKN458764 VUJ458764 WEF458764 WOB458764 WXX458764 BP524300 LL524300 VH524300 AFD524300 AOZ524300 AYV524300 BIR524300 BSN524300 CCJ524300 CMF524300 CWB524300 DFX524300 DPT524300 DZP524300 EJL524300 ETH524300 FDD524300 FMZ524300 FWV524300 GGR524300 GQN524300 HAJ524300 HKF524300 HUB524300 IDX524300 INT524300 IXP524300 JHL524300 JRH524300 KBD524300 KKZ524300 KUV524300 LER524300 LON524300 LYJ524300 MIF524300 MSB524300 NBX524300 NLT524300 NVP524300 OFL524300 OPH524300 OZD524300 PIZ524300 PSV524300 QCR524300 QMN524300 QWJ524300 RGF524300 RQB524300 RZX524300 SJT524300 STP524300 TDL524300 TNH524300 TXD524300 UGZ524300 UQV524300 VAR524300 VKN524300 VUJ524300 WEF524300 WOB524300 WXX524300 BP589836 LL589836 VH589836 AFD589836 AOZ589836 AYV589836 BIR589836 BSN589836 CCJ589836 CMF589836 CWB589836 DFX589836 DPT589836 DZP589836 EJL589836 ETH589836 FDD589836 FMZ589836 FWV589836 GGR589836 GQN589836 HAJ589836 HKF589836 HUB589836 IDX589836 INT589836 IXP589836 JHL589836 JRH589836 KBD589836 KKZ589836 KUV589836 LER589836 LON589836 LYJ589836 MIF589836 MSB589836 NBX589836 NLT589836 NVP589836 OFL589836 OPH589836 OZD589836 PIZ589836 PSV589836 QCR589836 QMN589836 QWJ589836 RGF589836 RQB589836 RZX589836 SJT589836 STP589836 TDL589836 TNH589836 TXD589836 UGZ589836 UQV589836 VAR589836 VKN589836 VUJ589836 WEF589836 WOB589836 WXX589836 BP655372 LL655372 VH655372 AFD655372 AOZ655372 AYV655372 BIR655372 BSN655372 CCJ655372 CMF655372 CWB655372 DFX655372 DPT655372 DZP655372 EJL655372 ETH655372 FDD655372 FMZ655372 FWV655372 GGR655372 GQN655372 HAJ655372 HKF655372 HUB655372 IDX655372 INT655372 IXP655372 JHL655372 JRH655372 KBD655372 KKZ655372 KUV655372 LER655372 LON655372 LYJ655372 MIF655372 MSB655372 NBX655372 NLT655372 NVP655372 OFL655372 OPH655372 OZD655372 PIZ655372 PSV655372 QCR655372 QMN655372 QWJ655372 RGF655372 RQB655372 RZX655372 SJT655372 STP655372 TDL655372 TNH655372 TXD655372 UGZ655372 UQV655372 VAR655372 VKN655372 VUJ655372 WEF655372 WOB655372 WXX655372 BP720908 LL720908 VH720908 AFD720908 AOZ720908 AYV720908 BIR720908 BSN720908 CCJ720908 CMF720908 CWB720908 DFX720908 DPT720908 DZP720908 EJL720908 ETH720908 FDD720908 FMZ720908 FWV720908 GGR720908 GQN720908 HAJ720908 HKF720908 HUB720908 IDX720908 INT720908 IXP720908 JHL720908 JRH720908 KBD720908 KKZ720908 KUV720908 LER720908 LON720908 LYJ720908 MIF720908 MSB720908 NBX720908 NLT720908 NVP720908 OFL720908 OPH720908 OZD720908 PIZ720908 PSV720908 QCR720908 QMN720908 QWJ720908 RGF720908 RQB720908 RZX720908 SJT720908 STP720908 TDL720908 TNH720908 TXD720908 UGZ720908 UQV720908 VAR720908 VKN720908 VUJ720908 WEF720908 WOB720908 WXX720908 BP786444 LL786444 VH786444 AFD786444 AOZ786444 AYV786444 BIR786444 BSN786444 CCJ786444 CMF786444 CWB786444 DFX786444 DPT786444 DZP786444 EJL786444 ETH786444 FDD786444 FMZ786444 FWV786444 GGR786444 GQN786444 HAJ786444 HKF786444 HUB786444 IDX786444 INT786444 IXP786444 JHL786444 JRH786444 KBD786444 KKZ786444 KUV786444 LER786444 LON786444 LYJ786444 MIF786444 MSB786444 NBX786444 NLT786444 NVP786444 OFL786444 OPH786444 OZD786444 PIZ786444 PSV786444 QCR786444 QMN786444 QWJ786444 RGF786444 RQB786444 RZX786444 SJT786444 STP786444 TDL786444 TNH786444 TXD786444 UGZ786444 UQV786444 VAR786444 VKN786444 VUJ786444 WEF786444 WOB786444 WXX786444 BP851980 LL851980 VH851980 AFD851980 AOZ851980 AYV851980 BIR851980 BSN851980 CCJ851980 CMF851980 CWB851980 DFX851980 DPT851980 DZP851980 EJL851980 ETH851980 FDD851980 FMZ851980 FWV851980 GGR851980 GQN851980 HAJ851980 HKF851980 HUB851980 IDX851980 INT851980 IXP851980 JHL851980 JRH851980 KBD851980 KKZ851980 KUV851980 LER851980 LON851980 LYJ851980 MIF851980 MSB851980 NBX851980 NLT851980 NVP851980 OFL851980 OPH851980 OZD851980 PIZ851980 PSV851980 QCR851980 QMN851980 QWJ851980 RGF851980 RQB851980 RZX851980 SJT851980 STP851980 TDL851980 TNH851980 TXD851980 UGZ851980 UQV851980 VAR851980 VKN851980 VUJ851980 WEF851980 WOB851980 WXX851980 BP917516 LL917516 VH917516 AFD917516 AOZ917516 AYV917516 BIR917516 BSN917516 CCJ917516 CMF917516 CWB917516 DFX917516 DPT917516 DZP917516 EJL917516 ETH917516 FDD917516 FMZ917516 FWV917516 GGR917516 GQN917516 HAJ917516 HKF917516 HUB917516 IDX917516 INT917516 IXP917516 JHL917516 JRH917516 KBD917516 KKZ917516 KUV917516 LER917516 LON917516 LYJ917516 MIF917516 MSB917516 NBX917516 NLT917516 NVP917516 OFL917516 OPH917516 OZD917516 PIZ917516 PSV917516 QCR917516 QMN917516 QWJ917516 RGF917516 RQB917516 RZX917516 SJT917516 STP917516 TDL917516 TNH917516 TXD917516 UGZ917516 UQV917516 VAR917516 VKN917516 VUJ917516 WEF917516 WOB917516 WXX917516 BP983052 LL983052 VH983052 AFD983052 AOZ983052 AYV983052 BIR983052 BSN983052 CCJ983052 CMF983052 CWB983052 DFX983052 DPT983052 DZP983052 EJL983052 ETH983052 FDD983052 FMZ983052 FWV983052 GGR983052 GQN983052 HAJ983052 HKF983052 HUB983052 IDX983052 INT983052 IXP983052 JHL983052 JRH983052 KBD983052 KKZ983052 KUV983052 LER983052 LON983052 LYJ983052 MIF983052 MSB983052 NBX983052 NLT983052 NVP983052 OFL983052 OPH983052 OZD983052 PIZ983052 PSV983052 QCR983052 QMN983052 QWJ983052 RGF983052 RQB983052 RZX983052 SJT983052 STP983052 TDL983052 TNH983052 TXD983052 UGZ983052 UQV983052 VAR983052 VKN983052 VUJ983052 WEF983052 WOB983052 WXX983052 TMI983086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BV65548 LR65548 VN65548 AFJ65548 APF65548 AZB65548 BIX65548 BST65548 CCP65548 CML65548 CWH65548 DGD65548 DPZ65548 DZV65548 EJR65548 ETN65548 FDJ65548 FNF65548 FXB65548 GGX65548 GQT65548 HAP65548 HKL65548 HUH65548 IED65548 INZ65548 IXV65548 JHR65548 JRN65548 KBJ65548 KLF65548 KVB65548 LEX65548 LOT65548 LYP65548 MIL65548 MSH65548 NCD65548 NLZ65548 NVV65548 OFR65548 OPN65548 OZJ65548 PJF65548 PTB65548 QCX65548 QMT65548 QWP65548 RGL65548 RQH65548 SAD65548 SJZ65548 STV65548 TDR65548 TNN65548 TXJ65548 UHF65548 URB65548 VAX65548 VKT65548 VUP65548 WEL65548 WOH65548 WYD65548 BV131084 LR131084 VN131084 AFJ131084 APF131084 AZB131084 BIX131084 BST131084 CCP131084 CML131084 CWH131084 DGD131084 DPZ131084 DZV131084 EJR131084 ETN131084 FDJ131084 FNF131084 FXB131084 GGX131084 GQT131084 HAP131084 HKL131084 HUH131084 IED131084 INZ131084 IXV131084 JHR131084 JRN131084 KBJ131084 KLF131084 KVB131084 LEX131084 LOT131084 LYP131084 MIL131084 MSH131084 NCD131084 NLZ131084 NVV131084 OFR131084 OPN131084 OZJ131084 PJF131084 PTB131084 QCX131084 QMT131084 QWP131084 RGL131084 RQH131084 SAD131084 SJZ131084 STV131084 TDR131084 TNN131084 TXJ131084 UHF131084 URB131084 VAX131084 VKT131084 VUP131084 WEL131084 WOH131084 WYD131084 BV196620 LR196620 VN196620 AFJ196620 APF196620 AZB196620 BIX196620 BST196620 CCP196620 CML196620 CWH196620 DGD196620 DPZ196620 DZV196620 EJR196620 ETN196620 FDJ196620 FNF196620 FXB196620 GGX196620 GQT196620 HAP196620 HKL196620 HUH196620 IED196620 INZ196620 IXV196620 JHR196620 JRN196620 KBJ196620 KLF196620 KVB196620 LEX196620 LOT196620 LYP196620 MIL196620 MSH196620 NCD196620 NLZ196620 NVV196620 OFR196620 OPN196620 OZJ196620 PJF196620 PTB196620 QCX196620 QMT196620 QWP196620 RGL196620 RQH196620 SAD196620 SJZ196620 STV196620 TDR196620 TNN196620 TXJ196620 UHF196620 URB196620 VAX196620 VKT196620 VUP196620 WEL196620 WOH196620 WYD196620 BV262156 LR262156 VN262156 AFJ262156 APF262156 AZB262156 BIX262156 BST262156 CCP262156 CML262156 CWH262156 DGD262156 DPZ262156 DZV262156 EJR262156 ETN262156 FDJ262156 FNF262156 FXB262156 GGX262156 GQT262156 HAP262156 HKL262156 HUH262156 IED262156 INZ262156 IXV262156 JHR262156 JRN262156 KBJ262156 KLF262156 KVB262156 LEX262156 LOT262156 LYP262156 MIL262156 MSH262156 NCD262156 NLZ262156 NVV262156 OFR262156 OPN262156 OZJ262156 PJF262156 PTB262156 QCX262156 QMT262156 QWP262156 RGL262156 RQH262156 SAD262156 SJZ262156 STV262156 TDR262156 TNN262156 TXJ262156 UHF262156 URB262156 VAX262156 VKT262156 VUP262156 WEL262156 WOH262156 WYD262156 BV327692 LR327692 VN327692 AFJ327692 APF327692 AZB327692 BIX327692 BST327692 CCP327692 CML327692 CWH327692 DGD327692 DPZ327692 DZV327692 EJR327692 ETN327692 FDJ327692 FNF327692 FXB327692 GGX327692 GQT327692 HAP327692 HKL327692 HUH327692 IED327692 INZ327692 IXV327692 JHR327692 JRN327692 KBJ327692 KLF327692 KVB327692 LEX327692 LOT327692 LYP327692 MIL327692 MSH327692 NCD327692 NLZ327692 NVV327692 OFR327692 OPN327692 OZJ327692 PJF327692 PTB327692 QCX327692 QMT327692 QWP327692 RGL327692 RQH327692 SAD327692 SJZ327692 STV327692 TDR327692 TNN327692 TXJ327692 UHF327692 URB327692 VAX327692 VKT327692 VUP327692 WEL327692 WOH327692 WYD327692 BV393228 LR393228 VN393228 AFJ393228 APF393228 AZB393228 BIX393228 BST393228 CCP393228 CML393228 CWH393228 DGD393228 DPZ393228 DZV393228 EJR393228 ETN393228 FDJ393228 FNF393228 FXB393228 GGX393228 GQT393228 HAP393228 HKL393228 HUH393228 IED393228 INZ393228 IXV393228 JHR393228 JRN393228 KBJ393228 KLF393228 KVB393228 LEX393228 LOT393228 LYP393228 MIL393228 MSH393228 NCD393228 NLZ393228 NVV393228 OFR393228 OPN393228 OZJ393228 PJF393228 PTB393228 QCX393228 QMT393228 QWP393228 RGL393228 RQH393228 SAD393228 SJZ393228 STV393228 TDR393228 TNN393228 TXJ393228 UHF393228 URB393228 VAX393228 VKT393228 VUP393228 WEL393228 WOH393228 WYD393228 BV458764 LR458764 VN458764 AFJ458764 APF458764 AZB458764 BIX458764 BST458764 CCP458764 CML458764 CWH458764 DGD458764 DPZ458764 DZV458764 EJR458764 ETN458764 FDJ458764 FNF458764 FXB458764 GGX458764 GQT458764 HAP458764 HKL458764 HUH458764 IED458764 INZ458764 IXV458764 JHR458764 JRN458764 KBJ458764 KLF458764 KVB458764 LEX458764 LOT458764 LYP458764 MIL458764 MSH458764 NCD458764 NLZ458764 NVV458764 OFR458764 OPN458764 OZJ458764 PJF458764 PTB458764 QCX458764 QMT458764 QWP458764 RGL458764 RQH458764 SAD458764 SJZ458764 STV458764 TDR458764 TNN458764 TXJ458764 UHF458764 URB458764 VAX458764 VKT458764 VUP458764 WEL458764 WOH458764 WYD458764 BV524300 LR524300 VN524300 AFJ524300 APF524300 AZB524300 BIX524300 BST524300 CCP524300 CML524300 CWH524300 DGD524300 DPZ524300 DZV524300 EJR524300 ETN524300 FDJ524300 FNF524300 FXB524300 GGX524300 GQT524300 HAP524300 HKL524300 HUH524300 IED524300 INZ524300 IXV524300 JHR524300 JRN524300 KBJ524300 KLF524300 KVB524300 LEX524300 LOT524300 LYP524300 MIL524300 MSH524300 NCD524300 NLZ524300 NVV524300 OFR524300 OPN524300 OZJ524300 PJF524300 PTB524300 QCX524300 QMT524300 QWP524300 RGL524300 RQH524300 SAD524300 SJZ524300 STV524300 TDR524300 TNN524300 TXJ524300 UHF524300 URB524300 VAX524300 VKT524300 VUP524300 WEL524300 WOH524300 WYD524300 BV589836 LR589836 VN589836 AFJ589836 APF589836 AZB589836 BIX589836 BST589836 CCP589836 CML589836 CWH589836 DGD589836 DPZ589836 DZV589836 EJR589836 ETN589836 FDJ589836 FNF589836 FXB589836 GGX589836 GQT589836 HAP589836 HKL589836 HUH589836 IED589836 INZ589836 IXV589836 JHR589836 JRN589836 KBJ589836 KLF589836 KVB589836 LEX589836 LOT589836 LYP589836 MIL589836 MSH589836 NCD589836 NLZ589836 NVV589836 OFR589836 OPN589836 OZJ589836 PJF589836 PTB589836 QCX589836 QMT589836 QWP589836 RGL589836 RQH589836 SAD589836 SJZ589836 STV589836 TDR589836 TNN589836 TXJ589836 UHF589836 URB589836 VAX589836 VKT589836 VUP589836 WEL589836 WOH589836 WYD589836 BV655372 LR655372 VN655372 AFJ655372 APF655372 AZB655372 BIX655372 BST655372 CCP655372 CML655372 CWH655372 DGD655372 DPZ655372 DZV655372 EJR655372 ETN655372 FDJ655372 FNF655372 FXB655372 GGX655372 GQT655372 HAP655372 HKL655372 HUH655372 IED655372 INZ655372 IXV655372 JHR655372 JRN655372 KBJ655372 KLF655372 KVB655372 LEX655372 LOT655372 LYP655372 MIL655372 MSH655372 NCD655372 NLZ655372 NVV655372 OFR655372 OPN655372 OZJ655372 PJF655372 PTB655372 QCX655372 QMT655372 QWP655372 RGL655372 RQH655372 SAD655372 SJZ655372 STV655372 TDR655372 TNN655372 TXJ655372 UHF655372 URB655372 VAX655372 VKT655372 VUP655372 WEL655372 WOH655372 WYD655372 BV720908 LR720908 VN720908 AFJ720908 APF720908 AZB720908 BIX720908 BST720908 CCP720908 CML720908 CWH720908 DGD720908 DPZ720908 DZV720908 EJR720908 ETN720908 FDJ720908 FNF720908 FXB720908 GGX720908 GQT720908 HAP720908 HKL720908 HUH720908 IED720908 INZ720908 IXV720908 JHR720908 JRN720908 KBJ720908 KLF720908 KVB720908 LEX720908 LOT720908 LYP720908 MIL720908 MSH720908 NCD720908 NLZ720908 NVV720908 OFR720908 OPN720908 OZJ720908 PJF720908 PTB720908 QCX720908 QMT720908 QWP720908 RGL720908 RQH720908 SAD720908 SJZ720908 STV720908 TDR720908 TNN720908 TXJ720908 UHF720908 URB720908 VAX720908 VKT720908 VUP720908 WEL720908 WOH720908 WYD720908 BV786444 LR786444 VN786444 AFJ786444 APF786444 AZB786444 BIX786444 BST786444 CCP786444 CML786444 CWH786444 DGD786444 DPZ786444 DZV786444 EJR786444 ETN786444 FDJ786444 FNF786444 FXB786444 GGX786444 GQT786444 HAP786444 HKL786444 HUH786444 IED786444 INZ786444 IXV786444 JHR786444 JRN786444 KBJ786444 KLF786444 KVB786444 LEX786444 LOT786444 LYP786444 MIL786444 MSH786444 NCD786444 NLZ786444 NVV786444 OFR786444 OPN786444 OZJ786444 PJF786444 PTB786444 QCX786444 QMT786444 QWP786444 RGL786444 RQH786444 SAD786444 SJZ786444 STV786444 TDR786444 TNN786444 TXJ786444 UHF786444 URB786444 VAX786444 VKT786444 VUP786444 WEL786444 WOH786444 WYD786444 BV851980 LR851980 VN851980 AFJ851980 APF851980 AZB851980 BIX851980 BST851980 CCP851980 CML851980 CWH851980 DGD851980 DPZ851980 DZV851980 EJR851980 ETN851980 FDJ851980 FNF851980 FXB851980 GGX851980 GQT851980 HAP851980 HKL851980 HUH851980 IED851980 INZ851980 IXV851980 JHR851980 JRN851980 KBJ851980 KLF851980 KVB851980 LEX851980 LOT851980 LYP851980 MIL851980 MSH851980 NCD851980 NLZ851980 NVV851980 OFR851980 OPN851980 OZJ851980 PJF851980 PTB851980 QCX851980 QMT851980 QWP851980 RGL851980 RQH851980 SAD851980 SJZ851980 STV851980 TDR851980 TNN851980 TXJ851980 UHF851980 URB851980 VAX851980 VKT851980 VUP851980 WEL851980 WOH851980 WYD851980 BV917516 LR917516 VN917516 AFJ917516 APF917516 AZB917516 BIX917516 BST917516 CCP917516 CML917516 CWH917516 DGD917516 DPZ917516 DZV917516 EJR917516 ETN917516 FDJ917516 FNF917516 FXB917516 GGX917516 GQT917516 HAP917516 HKL917516 HUH917516 IED917516 INZ917516 IXV917516 JHR917516 JRN917516 KBJ917516 KLF917516 KVB917516 LEX917516 LOT917516 LYP917516 MIL917516 MSH917516 NCD917516 NLZ917516 NVV917516 OFR917516 OPN917516 OZJ917516 PJF917516 PTB917516 QCX917516 QMT917516 QWP917516 RGL917516 RQH917516 SAD917516 SJZ917516 STV917516 TDR917516 TNN917516 TXJ917516 UHF917516 URB917516 VAX917516 VKT917516 VUP917516 WEL917516 WOH917516 WYD917516 BV983052 LR983052 VN983052 AFJ983052 APF983052 AZB983052 BIX983052 BST983052 CCP983052 CML983052 CWH983052 DGD983052 DPZ983052 DZV983052 EJR983052 ETN983052 FDJ983052 FNF983052 FXB983052 GGX983052 GQT983052 HAP983052 HKL983052 HUH983052 IED983052 INZ983052 IXV983052 JHR983052 JRN983052 KBJ983052 KLF983052 KVB983052 LEX983052 LOT983052 LYP983052 MIL983052 MSH983052 NCD983052 NLZ983052 NVV983052 OFR983052 OPN983052 OZJ983052 PJF983052 PTB983052 QCX983052 QMT983052 QWP983052 RGL983052 RQH983052 SAD983052 SJZ983052 STV983052 TDR983052 TNN983052 TXJ983052 UHF983052 URB983052 VAX983052 VKT983052 VUP983052 WEL983052 WOH983052 WYD983052 VJO983086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WWY983086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Y65548:Z65549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Y131084:Z131085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Y196620:Z196621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Y262156:Z262157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Y327692:Z327693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Y393228:Z393229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Y458764:Z458765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Y524300:Z524301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Y589836:Z589837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Y655372:Z655373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Y720908:Z720909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Y786444:Z786445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Y851980:Z851981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Y917516:Z917517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Y983052:Z983053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VTK983086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SIU983086 KJ44 UF44 AEB44 ANX44 AXT44 BHP44 BRL44 CBH44 CLD44 CUZ44 DEV44 DOR44 DYN44 EIJ44 ESF44 FCB44 FLX44 FVT44 GFP44 GPL44 GZH44 HJD44 HSZ44 ICV44 IMR44 IWN44 JGJ44 JQF44 KAB44 KJX44 KTT44 LDP44 LNL44 LXH44 MHD44 MQZ44 NAV44 NKR44 NUN44 OEJ44 OOF44 OYB44 PHX44 PRT44 QBP44 QLL44 QVH44 RFD44 ROZ44 RYV44 SIR44 SSN44 TCJ44 TMF44 TWB44 UFX44 UPT44 UZP44 VJL44 VTH44 WDD44 WMZ44 WWV44 AN65582 KJ65582 UF65582 AEB65582 ANX65582 AXT65582 BHP65582 BRL65582 CBH65582 CLD65582 CUZ65582 DEV65582 DOR65582 DYN65582 EIJ65582 ESF65582 FCB65582 FLX65582 FVT65582 GFP65582 GPL65582 GZH65582 HJD65582 HSZ65582 ICV65582 IMR65582 IWN65582 JGJ65582 JQF65582 KAB65582 KJX65582 KTT65582 LDP65582 LNL65582 LXH65582 MHD65582 MQZ65582 NAV65582 NKR65582 NUN65582 OEJ65582 OOF65582 OYB65582 PHX65582 PRT65582 QBP65582 QLL65582 QVH65582 RFD65582 ROZ65582 RYV65582 SIR65582 SSN65582 TCJ65582 TMF65582 TWB65582 UFX65582 UPT65582 UZP65582 VJL65582 VTH65582 WDD65582 WMZ65582 WWV65582 AN131118 KJ131118 UF131118 AEB131118 ANX131118 AXT131118 BHP131118 BRL131118 CBH131118 CLD131118 CUZ131118 DEV131118 DOR131118 DYN131118 EIJ131118 ESF131118 FCB131118 FLX131118 FVT131118 GFP131118 GPL131118 GZH131118 HJD131118 HSZ131118 ICV131118 IMR131118 IWN131118 JGJ131118 JQF131118 KAB131118 KJX131118 KTT131118 LDP131118 LNL131118 LXH131118 MHD131118 MQZ131118 NAV131118 NKR131118 NUN131118 OEJ131118 OOF131118 OYB131118 PHX131118 PRT131118 QBP131118 QLL131118 QVH131118 RFD131118 ROZ131118 RYV131118 SIR131118 SSN131118 TCJ131118 TMF131118 TWB131118 UFX131118 UPT131118 UZP131118 VJL131118 VTH131118 WDD131118 WMZ131118 WWV131118 AN196654 KJ196654 UF196654 AEB196654 ANX196654 AXT196654 BHP196654 BRL196654 CBH196654 CLD196654 CUZ196654 DEV196654 DOR196654 DYN196654 EIJ196654 ESF196654 FCB196654 FLX196654 FVT196654 GFP196654 GPL196654 GZH196654 HJD196654 HSZ196654 ICV196654 IMR196654 IWN196654 JGJ196654 JQF196654 KAB196654 KJX196654 KTT196654 LDP196654 LNL196654 LXH196654 MHD196654 MQZ196654 NAV196654 NKR196654 NUN196654 OEJ196654 OOF196654 OYB196654 PHX196654 PRT196654 QBP196654 QLL196654 QVH196654 RFD196654 ROZ196654 RYV196654 SIR196654 SSN196654 TCJ196654 TMF196654 TWB196654 UFX196654 UPT196654 UZP196654 VJL196654 VTH196654 WDD196654 WMZ196654 WWV196654 AN262190 KJ262190 UF262190 AEB262190 ANX262190 AXT262190 BHP262190 BRL262190 CBH262190 CLD262190 CUZ262190 DEV262190 DOR262190 DYN262190 EIJ262190 ESF262190 FCB262190 FLX262190 FVT262190 GFP262190 GPL262190 GZH262190 HJD262190 HSZ262190 ICV262190 IMR262190 IWN262190 JGJ262190 JQF262190 KAB262190 KJX262190 KTT262190 LDP262190 LNL262190 LXH262190 MHD262190 MQZ262190 NAV262190 NKR262190 NUN262190 OEJ262190 OOF262190 OYB262190 PHX262190 PRT262190 QBP262190 QLL262190 QVH262190 RFD262190 ROZ262190 RYV262190 SIR262190 SSN262190 TCJ262190 TMF262190 TWB262190 UFX262190 UPT262190 UZP262190 VJL262190 VTH262190 WDD262190 WMZ262190 WWV262190 AN327726 KJ327726 UF327726 AEB327726 ANX327726 AXT327726 BHP327726 BRL327726 CBH327726 CLD327726 CUZ327726 DEV327726 DOR327726 DYN327726 EIJ327726 ESF327726 FCB327726 FLX327726 FVT327726 GFP327726 GPL327726 GZH327726 HJD327726 HSZ327726 ICV327726 IMR327726 IWN327726 JGJ327726 JQF327726 KAB327726 KJX327726 KTT327726 LDP327726 LNL327726 LXH327726 MHD327726 MQZ327726 NAV327726 NKR327726 NUN327726 OEJ327726 OOF327726 OYB327726 PHX327726 PRT327726 QBP327726 QLL327726 QVH327726 RFD327726 ROZ327726 RYV327726 SIR327726 SSN327726 TCJ327726 TMF327726 TWB327726 UFX327726 UPT327726 UZP327726 VJL327726 VTH327726 WDD327726 WMZ327726 WWV327726 AN393262 KJ393262 UF393262 AEB393262 ANX393262 AXT393262 BHP393262 BRL393262 CBH393262 CLD393262 CUZ393262 DEV393262 DOR393262 DYN393262 EIJ393262 ESF393262 FCB393262 FLX393262 FVT393262 GFP393262 GPL393262 GZH393262 HJD393262 HSZ393262 ICV393262 IMR393262 IWN393262 JGJ393262 JQF393262 KAB393262 KJX393262 KTT393262 LDP393262 LNL393262 LXH393262 MHD393262 MQZ393262 NAV393262 NKR393262 NUN393262 OEJ393262 OOF393262 OYB393262 PHX393262 PRT393262 QBP393262 QLL393262 QVH393262 RFD393262 ROZ393262 RYV393262 SIR393262 SSN393262 TCJ393262 TMF393262 TWB393262 UFX393262 UPT393262 UZP393262 VJL393262 VTH393262 WDD393262 WMZ393262 WWV393262 AN458798 KJ458798 UF458798 AEB458798 ANX458798 AXT458798 BHP458798 BRL458798 CBH458798 CLD458798 CUZ458798 DEV458798 DOR458798 DYN458798 EIJ458798 ESF458798 FCB458798 FLX458798 FVT458798 GFP458798 GPL458798 GZH458798 HJD458798 HSZ458798 ICV458798 IMR458798 IWN458798 JGJ458798 JQF458798 KAB458798 KJX458798 KTT458798 LDP458798 LNL458798 LXH458798 MHD458798 MQZ458798 NAV458798 NKR458798 NUN458798 OEJ458798 OOF458798 OYB458798 PHX458798 PRT458798 QBP458798 QLL458798 QVH458798 RFD458798 ROZ458798 RYV458798 SIR458798 SSN458798 TCJ458798 TMF458798 TWB458798 UFX458798 UPT458798 UZP458798 VJL458798 VTH458798 WDD458798 WMZ458798 WWV458798 AN524334 KJ524334 UF524334 AEB524334 ANX524334 AXT524334 BHP524334 BRL524334 CBH524334 CLD524334 CUZ524334 DEV524334 DOR524334 DYN524334 EIJ524334 ESF524334 FCB524334 FLX524334 FVT524334 GFP524334 GPL524334 GZH524334 HJD524334 HSZ524334 ICV524334 IMR524334 IWN524334 JGJ524334 JQF524334 KAB524334 KJX524334 KTT524334 LDP524334 LNL524334 LXH524334 MHD524334 MQZ524334 NAV524334 NKR524334 NUN524334 OEJ524334 OOF524334 OYB524334 PHX524334 PRT524334 QBP524334 QLL524334 QVH524334 RFD524334 ROZ524334 RYV524334 SIR524334 SSN524334 TCJ524334 TMF524334 TWB524334 UFX524334 UPT524334 UZP524334 VJL524334 VTH524334 WDD524334 WMZ524334 WWV524334 AN589870 KJ589870 UF589870 AEB589870 ANX589870 AXT589870 BHP589870 BRL589870 CBH589870 CLD589870 CUZ589870 DEV589870 DOR589870 DYN589870 EIJ589870 ESF589870 FCB589870 FLX589870 FVT589870 GFP589870 GPL589870 GZH589870 HJD589870 HSZ589870 ICV589870 IMR589870 IWN589870 JGJ589870 JQF589870 KAB589870 KJX589870 KTT589870 LDP589870 LNL589870 LXH589870 MHD589870 MQZ589870 NAV589870 NKR589870 NUN589870 OEJ589870 OOF589870 OYB589870 PHX589870 PRT589870 QBP589870 QLL589870 QVH589870 RFD589870 ROZ589870 RYV589870 SIR589870 SSN589870 TCJ589870 TMF589870 TWB589870 UFX589870 UPT589870 UZP589870 VJL589870 VTH589870 WDD589870 WMZ589870 WWV589870 AN655406 KJ655406 UF655406 AEB655406 ANX655406 AXT655406 BHP655406 BRL655406 CBH655406 CLD655406 CUZ655406 DEV655406 DOR655406 DYN655406 EIJ655406 ESF655406 FCB655406 FLX655406 FVT655406 GFP655406 GPL655406 GZH655406 HJD655406 HSZ655406 ICV655406 IMR655406 IWN655406 JGJ655406 JQF655406 KAB655406 KJX655406 KTT655406 LDP655406 LNL655406 LXH655406 MHD655406 MQZ655406 NAV655406 NKR655406 NUN655406 OEJ655406 OOF655406 OYB655406 PHX655406 PRT655406 QBP655406 QLL655406 QVH655406 RFD655406 ROZ655406 RYV655406 SIR655406 SSN655406 TCJ655406 TMF655406 TWB655406 UFX655406 UPT655406 UZP655406 VJL655406 VTH655406 WDD655406 WMZ655406 WWV655406 AN720942 KJ720942 UF720942 AEB720942 ANX720942 AXT720942 BHP720942 BRL720942 CBH720942 CLD720942 CUZ720942 DEV720942 DOR720942 DYN720942 EIJ720942 ESF720942 FCB720942 FLX720942 FVT720942 GFP720942 GPL720942 GZH720942 HJD720942 HSZ720942 ICV720942 IMR720942 IWN720942 JGJ720942 JQF720942 KAB720942 KJX720942 KTT720942 LDP720942 LNL720942 LXH720942 MHD720942 MQZ720942 NAV720942 NKR720942 NUN720942 OEJ720942 OOF720942 OYB720942 PHX720942 PRT720942 QBP720942 QLL720942 QVH720942 RFD720942 ROZ720942 RYV720942 SIR720942 SSN720942 TCJ720942 TMF720942 TWB720942 UFX720942 UPT720942 UZP720942 VJL720942 VTH720942 WDD720942 WMZ720942 WWV720942 AN786478 KJ786478 UF786478 AEB786478 ANX786478 AXT786478 BHP786478 BRL786478 CBH786478 CLD786478 CUZ786478 DEV786478 DOR786478 DYN786478 EIJ786478 ESF786478 FCB786478 FLX786478 FVT786478 GFP786478 GPL786478 GZH786478 HJD786478 HSZ786478 ICV786478 IMR786478 IWN786478 JGJ786478 JQF786478 KAB786478 KJX786478 KTT786478 LDP786478 LNL786478 LXH786478 MHD786478 MQZ786478 NAV786478 NKR786478 NUN786478 OEJ786478 OOF786478 OYB786478 PHX786478 PRT786478 QBP786478 QLL786478 QVH786478 RFD786478 ROZ786478 RYV786478 SIR786478 SSN786478 TCJ786478 TMF786478 TWB786478 UFX786478 UPT786478 UZP786478 VJL786478 VTH786478 WDD786478 WMZ786478 WWV786478 AN852014 KJ852014 UF852014 AEB852014 ANX852014 AXT852014 BHP852014 BRL852014 CBH852014 CLD852014 CUZ852014 DEV852014 DOR852014 DYN852014 EIJ852014 ESF852014 FCB852014 FLX852014 FVT852014 GFP852014 GPL852014 GZH852014 HJD852014 HSZ852014 ICV852014 IMR852014 IWN852014 JGJ852014 JQF852014 KAB852014 KJX852014 KTT852014 LDP852014 LNL852014 LXH852014 MHD852014 MQZ852014 NAV852014 NKR852014 NUN852014 OEJ852014 OOF852014 OYB852014 PHX852014 PRT852014 QBP852014 QLL852014 QVH852014 RFD852014 ROZ852014 RYV852014 SIR852014 SSN852014 TCJ852014 TMF852014 TWB852014 UFX852014 UPT852014 UZP852014 VJL852014 VTH852014 WDD852014 WMZ852014 WWV852014 AN917550 KJ917550 UF917550 AEB917550 ANX917550 AXT917550 BHP917550 BRL917550 CBH917550 CLD917550 CUZ917550 DEV917550 DOR917550 DYN917550 EIJ917550 ESF917550 FCB917550 FLX917550 FVT917550 GFP917550 GPL917550 GZH917550 HJD917550 HSZ917550 ICV917550 IMR917550 IWN917550 JGJ917550 JQF917550 KAB917550 KJX917550 KTT917550 LDP917550 LNL917550 LXH917550 MHD917550 MQZ917550 NAV917550 NKR917550 NUN917550 OEJ917550 OOF917550 OYB917550 PHX917550 PRT917550 QBP917550 QLL917550 QVH917550 RFD917550 ROZ917550 RYV917550 SIR917550 SSN917550 TCJ917550 TMF917550 TWB917550 UFX917550 UPT917550 UZP917550 VJL917550 VTH917550 WDD917550 WMZ917550 WWV917550 AN983086 KJ983086 UF983086 AEB983086 ANX983086 AXT983086 BHP983086 BRL983086 CBH983086 CLD983086 CUZ983086 DEV983086 DOR983086 DYN983086 EIJ983086 ESF983086 FCB983086 FLX983086 FVT983086 GFP983086 GPL983086 GZH983086 HJD983086 HSZ983086 ICV983086 IMR983086 IWN983086 JGJ983086 JQF983086 KAB983086 KJX983086 KTT983086 LDP983086 LNL983086 LXH983086 MHD983086 MQZ983086 NAV983086 NKR983086 NUN983086 OEJ983086 OOF983086 OYB983086 PHX983086 PRT983086 QBP983086 QLL983086 QVH983086 RFD983086 ROZ983086 RYV983086 SIR983086 SSN983086 TCJ983086 TMF983086 TWB983086 UFX983086 UPT983086 UZP983086 VJL983086 VTH983086 WDD983086 WMZ983086 WWV983086 SSQ983086 KM44 UI44 AEE44 AOA44 AXW44 BHS44 BRO44 CBK44 CLG44 CVC44 DEY44 DOU44 DYQ44 EIM44 ESI44 FCE44 FMA44 FVW44 GFS44 GPO44 GZK44 HJG44 HTC44 ICY44 IMU44 IWQ44 JGM44 JQI44 KAE44 KKA44 KTW44 LDS44 LNO44 LXK44 MHG44 MRC44 NAY44 NKU44 NUQ44 OEM44 OOI44 OYE44 PIA44 PRW44 QBS44 QLO44 QVK44 RFG44 RPC44 RYY44 SIU44 SSQ44 TCM44 TMI44 TWE44 UGA44 UPW44 UZS44 VJO44 VTK44 WDG44 WNC44 WWY44 AQ65582 KM65582 UI65582 AEE65582 AOA65582 AXW65582 BHS65582 BRO65582 CBK65582 CLG65582 CVC65582 DEY65582 DOU65582 DYQ65582 EIM65582 ESI65582 FCE65582 FMA65582 FVW65582 GFS65582 GPO65582 GZK65582 HJG65582 HTC65582 ICY65582 IMU65582 IWQ65582 JGM65582 JQI65582 KAE65582 KKA65582 KTW65582 LDS65582 LNO65582 LXK65582 MHG65582 MRC65582 NAY65582 NKU65582 NUQ65582 OEM65582 OOI65582 OYE65582 PIA65582 PRW65582 QBS65582 QLO65582 QVK65582 RFG65582 RPC65582 RYY65582 SIU65582 SSQ65582 TCM65582 TMI65582 TWE65582 UGA65582 UPW65582 UZS65582 VJO65582 VTK65582 WDG65582 WNC65582 WWY65582 AQ131118 KM131118 UI131118 AEE131118 AOA131118 AXW131118 BHS131118 BRO131118 CBK131118 CLG131118 CVC131118 DEY131118 DOU131118 DYQ131118 EIM131118 ESI131118 FCE131118 FMA131118 FVW131118 GFS131118 GPO131118 GZK131118 HJG131118 HTC131118 ICY131118 IMU131118 IWQ131118 JGM131118 JQI131118 KAE131118 KKA131118 KTW131118 LDS131118 LNO131118 LXK131118 MHG131118 MRC131118 NAY131118 NKU131118 NUQ131118 OEM131118 OOI131118 OYE131118 PIA131118 PRW131118 QBS131118 QLO131118 QVK131118 RFG131118 RPC131118 RYY131118 SIU131118 SSQ131118 TCM131118 TMI131118 TWE131118 UGA131118 UPW131118 UZS131118 VJO131118 VTK131118 WDG131118 WNC131118 WWY131118 AQ196654 KM196654 UI196654 AEE196654 AOA196654 AXW196654 BHS196654 BRO196654 CBK196654 CLG196654 CVC196654 DEY196654 DOU196654 DYQ196654 EIM196654 ESI196654 FCE196654 FMA196654 FVW196654 GFS196654 GPO196654 GZK196654 HJG196654 HTC196654 ICY196654 IMU196654 IWQ196654 JGM196654 JQI196654 KAE196654 KKA196654 KTW196654 LDS196654 LNO196654 LXK196654 MHG196654 MRC196654 NAY196654 NKU196654 NUQ196654 OEM196654 OOI196654 OYE196654 PIA196654 PRW196654 QBS196654 QLO196654 QVK196654 RFG196654 RPC196654 RYY196654 SIU196654 SSQ196654 TCM196654 TMI196654 TWE196654 UGA196654 UPW196654 UZS196654 VJO196654 VTK196654 WDG196654 WNC196654 WWY196654 AQ262190 KM262190 UI262190 AEE262190 AOA262190 AXW262190 BHS262190 BRO262190 CBK262190 CLG262190 CVC262190 DEY262190 DOU262190 DYQ262190 EIM262190 ESI262190 FCE262190 FMA262190 FVW262190 GFS262190 GPO262190 GZK262190 HJG262190 HTC262190 ICY262190 IMU262190 IWQ262190 JGM262190 JQI262190 KAE262190 KKA262190 KTW262190 LDS262190 LNO262190 LXK262190 MHG262190 MRC262190 NAY262190 NKU262190 NUQ262190 OEM262190 OOI262190 OYE262190 PIA262190 PRW262190 QBS262190 QLO262190 QVK262190 RFG262190 RPC262190 RYY262190 SIU262190 SSQ262190 TCM262190 TMI262190 TWE262190 UGA262190 UPW262190 UZS262190 VJO262190 VTK262190 WDG262190 WNC262190 WWY262190 AQ327726 KM327726 UI327726 AEE327726 AOA327726 AXW327726 BHS327726 BRO327726 CBK327726 CLG327726 CVC327726 DEY327726 DOU327726 DYQ327726 EIM327726 ESI327726 FCE327726 FMA327726 FVW327726 GFS327726 GPO327726 GZK327726 HJG327726 HTC327726 ICY327726 IMU327726 IWQ327726 JGM327726 JQI327726 KAE327726 KKA327726 KTW327726 LDS327726 LNO327726 LXK327726 MHG327726 MRC327726 NAY327726 NKU327726 NUQ327726 OEM327726 OOI327726 OYE327726 PIA327726 PRW327726 QBS327726 QLO327726 QVK327726 RFG327726 RPC327726 RYY327726 SIU327726 SSQ327726 TCM327726 TMI327726 TWE327726 UGA327726 UPW327726 UZS327726 VJO327726 VTK327726 WDG327726 WNC327726 WWY327726 AQ393262 KM393262 UI393262 AEE393262 AOA393262 AXW393262 BHS393262 BRO393262 CBK393262 CLG393262 CVC393262 DEY393262 DOU393262 DYQ393262 EIM393262 ESI393262 FCE393262 FMA393262 FVW393262 GFS393262 GPO393262 GZK393262 HJG393262 HTC393262 ICY393262 IMU393262 IWQ393262 JGM393262 JQI393262 KAE393262 KKA393262 KTW393262 LDS393262 LNO393262 LXK393262 MHG393262 MRC393262 NAY393262 NKU393262 NUQ393262 OEM393262 OOI393262 OYE393262 PIA393262 PRW393262 QBS393262 QLO393262 QVK393262 RFG393262 RPC393262 RYY393262 SIU393262 SSQ393262 TCM393262 TMI393262 TWE393262 UGA393262 UPW393262 UZS393262 VJO393262 VTK393262 WDG393262 WNC393262 WWY393262 AQ458798 KM458798 UI458798 AEE458798 AOA458798 AXW458798 BHS458798 BRO458798 CBK458798 CLG458798 CVC458798 DEY458798 DOU458798 DYQ458798 EIM458798 ESI458798 FCE458798 FMA458798 FVW458798 GFS458798 GPO458798 GZK458798 HJG458798 HTC458798 ICY458798 IMU458798 IWQ458798 JGM458798 JQI458798 KAE458798 KKA458798 KTW458798 LDS458798 LNO458798 LXK458798 MHG458798 MRC458798 NAY458798 NKU458798 NUQ458798 OEM458798 OOI458798 OYE458798 PIA458798 PRW458798 QBS458798 QLO458798 QVK458798 RFG458798 RPC458798 RYY458798 SIU458798 SSQ458798 TCM458798 TMI458798 TWE458798 UGA458798 UPW458798 UZS458798 VJO458798 VTK458798 WDG458798 WNC458798 WWY458798 AQ524334 KM524334 UI524334 AEE524334 AOA524334 AXW524334 BHS524334 BRO524334 CBK524334 CLG524334 CVC524334 DEY524334 DOU524334 DYQ524334 EIM524334 ESI524334 FCE524334 FMA524334 FVW524334 GFS524334 GPO524334 GZK524334 HJG524334 HTC524334 ICY524334 IMU524334 IWQ524334 JGM524334 JQI524334 KAE524334 KKA524334 KTW524334 LDS524334 LNO524334 LXK524334 MHG524334 MRC524334 NAY524334 NKU524334 NUQ524334 OEM524334 OOI524334 OYE524334 PIA524334 PRW524334 QBS524334 QLO524334 QVK524334 RFG524334 RPC524334 RYY524334 SIU524334 SSQ524334 TCM524334 TMI524334 TWE524334 UGA524334 UPW524334 UZS524334 VJO524334 VTK524334 WDG524334 WNC524334 WWY524334 AQ589870 KM589870 UI589870 AEE589870 AOA589870 AXW589870 BHS589870 BRO589870 CBK589870 CLG589870 CVC589870 DEY589870 DOU589870 DYQ589870 EIM589870 ESI589870 FCE589870 FMA589870 FVW589870 GFS589870 GPO589870 GZK589870 HJG589870 HTC589870 ICY589870 IMU589870 IWQ589870 JGM589870 JQI589870 KAE589870 KKA589870 KTW589870 LDS589870 LNO589870 LXK589870 MHG589870 MRC589870 NAY589870 NKU589870 NUQ589870 OEM589870 OOI589870 OYE589870 PIA589870 PRW589870 QBS589870 QLO589870 QVK589870 RFG589870 RPC589870 RYY589870 SIU589870 SSQ589870 TCM589870 TMI589870 TWE589870 UGA589870 UPW589870 UZS589870 VJO589870 VTK589870 WDG589870 WNC589870 WWY589870 AQ655406 KM655406 UI655406 AEE655406 AOA655406 AXW655406 BHS655406 BRO655406 CBK655406 CLG655406 CVC655406 DEY655406 DOU655406 DYQ655406 EIM655406 ESI655406 FCE655406 FMA655406 FVW655406 GFS655406 GPO655406 GZK655406 HJG655406 HTC655406 ICY655406 IMU655406 IWQ655406 JGM655406 JQI655406 KAE655406 KKA655406 KTW655406 LDS655406 LNO655406 LXK655406 MHG655406 MRC655406 NAY655406 NKU655406 NUQ655406 OEM655406 OOI655406 OYE655406 PIA655406 PRW655406 QBS655406 QLO655406 QVK655406 RFG655406 RPC655406 RYY655406 SIU655406 SSQ655406 TCM655406 TMI655406 TWE655406 UGA655406 UPW655406 UZS655406 VJO655406 VTK655406 WDG655406 WNC655406 WWY655406 AQ720942 KM720942 UI720942 AEE720942 AOA720942 AXW720942 BHS720942 BRO720942 CBK720942 CLG720942 CVC720942 DEY720942 DOU720942 DYQ720942 EIM720942 ESI720942 FCE720942 FMA720942 FVW720942 GFS720942 GPO720942 GZK720942 HJG720942 HTC720942 ICY720942 IMU720942 IWQ720942 JGM720942 JQI720942 KAE720942 KKA720942 KTW720942 LDS720942 LNO720942 LXK720942 MHG720942 MRC720942 NAY720942 NKU720942 NUQ720942 OEM720942 OOI720942 OYE720942 PIA720942 PRW720942 QBS720942 QLO720942 QVK720942 RFG720942 RPC720942 RYY720942 SIU720942 SSQ720942 TCM720942 TMI720942 TWE720942 UGA720942 UPW720942 UZS720942 VJO720942 VTK720942 WDG720942 WNC720942 WWY720942 AQ786478 KM786478 UI786478 AEE786478 AOA786478 AXW786478 BHS786478 BRO786478 CBK786478 CLG786478 CVC786478 DEY786478 DOU786478 DYQ786478 EIM786478 ESI786478 FCE786478 FMA786478 FVW786478 GFS786478 GPO786478 GZK786478 HJG786478 HTC786478 ICY786478 IMU786478 IWQ786478 JGM786478 JQI786478 KAE786478 KKA786478 KTW786478 LDS786478 LNO786478 LXK786478 MHG786478 MRC786478 NAY786478 NKU786478 NUQ786478 OEM786478 OOI786478 OYE786478 PIA786478 PRW786478 QBS786478 QLO786478 QVK786478 RFG786478 RPC786478 RYY786478 SIU786478 SSQ786478 TCM786478 TMI786478 TWE786478 UGA786478 UPW786478 UZS786478 VJO786478 VTK786478 WDG786478 WNC786478 WWY786478 AQ852014 KM852014 UI852014 AEE852014 AOA852014 AXW852014 BHS852014 BRO852014 CBK852014 CLG852014 CVC852014 DEY852014 DOU852014 DYQ852014 EIM852014 ESI852014 FCE852014 FMA852014 FVW852014 GFS852014 GPO852014 GZK852014 HJG852014 HTC852014 ICY852014 IMU852014 IWQ852014 JGM852014 JQI852014 KAE852014 KKA852014 KTW852014 LDS852014 LNO852014 LXK852014 MHG852014 MRC852014 NAY852014 NKU852014 NUQ852014 OEM852014 OOI852014 OYE852014 PIA852014 PRW852014 QBS852014 QLO852014 QVK852014 RFG852014 RPC852014 RYY852014 SIU852014 SSQ852014 TCM852014 TMI852014 TWE852014 UGA852014 UPW852014 UZS852014 VJO852014 VTK852014 WDG852014 WNC852014 WWY852014 AQ917550 KM917550 UI917550 AEE917550 AOA917550 AXW917550 BHS917550 BRO917550 CBK917550 CLG917550 CVC917550 DEY917550 DOU917550 DYQ917550 EIM917550 ESI917550 FCE917550 FMA917550 FVW917550 GFS917550 GPO917550 GZK917550 HJG917550 HTC917550 ICY917550 IMU917550 IWQ917550 JGM917550 JQI917550 KAE917550 KKA917550 KTW917550 LDS917550 LNO917550 LXK917550 MHG917550 MRC917550 NAY917550 NKU917550 NUQ917550 OEM917550 OOI917550 OYE917550 PIA917550 PRW917550 QBS917550 QLO917550 QVK917550 RFG917550 RPC917550 RYY917550 SIU917550 SSQ917550 TCM917550 TMI917550 TWE917550 UGA917550 UPW917550 UZS917550 VJO917550 VTK917550 WDG917550 WNC917550 WWY917550 AQ983086 KM983086 UI983086 AEE983086 AOA983086 AXW983086 BHS983086 BRO983086 CBK983086 CLG983086 CVC983086 DEY983086 DOU983086 DYQ983086 EIM983086 ESI983086 FCE983086 FMA983086 FVW983086 GFS983086 GPO983086 GZK983086 HJG983086 HTC983086 ICY983086 IMU983086 IWQ983086 JGM983086 JQI983086 KAE983086 KKA983086 KTW983086 LDS983086 LNO983086 LXK983086 MHG983086 MRC983086 NAY983086 NKU983086 NUQ983086 OEM983086 OOI983086 OYE983086 PIA983086 PRW983086 QBS983086 QLO983086 QVK983086 RFG983086 RPC983086 RYY983086</xm:sqref>
        </x14:dataValidation>
        <x14:dataValidation type="list" allowBlank="1" showInputMessage="1" showErrorMessage="1" xr:uid="{93C080F3-E0A0-4C47-B48A-9E7007AA9742}">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T65551:U65554 JP65551:JQ65554 TL65551:TM65554 ADH65551:ADI65554 AND65551:ANE65554 AWZ65551:AXA65554 BGV65551:BGW65554 BQR65551:BQS65554 CAN65551:CAO65554 CKJ65551:CKK65554 CUF65551:CUG65554 DEB65551:DEC65554 DNX65551:DNY65554 DXT65551:DXU65554 EHP65551:EHQ65554 ERL65551:ERM65554 FBH65551:FBI65554 FLD65551:FLE65554 FUZ65551:FVA65554 GEV65551:GEW65554 GOR65551:GOS65554 GYN65551:GYO65554 HIJ65551:HIK65554 HSF65551:HSG65554 ICB65551:ICC65554 ILX65551:ILY65554 IVT65551:IVU65554 JFP65551:JFQ65554 JPL65551:JPM65554 JZH65551:JZI65554 KJD65551:KJE65554 KSZ65551:KTA65554 LCV65551:LCW65554 LMR65551:LMS65554 LWN65551:LWO65554 MGJ65551:MGK65554 MQF65551:MQG65554 NAB65551:NAC65554 NJX65551:NJY65554 NTT65551:NTU65554 ODP65551:ODQ65554 ONL65551:ONM65554 OXH65551:OXI65554 PHD65551:PHE65554 PQZ65551:PRA65554 QAV65551:QAW65554 QKR65551:QKS65554 QUN65551:QUO65554 REJ65551:REK65554 ROF65551:ROG65554 RYB65551:RYC65554 SHX65551:SHY65554 SRT65551:SRU65554 TBP65551:TBQ65554 TLL65551:TLM65554 TVH65551:TVI65554 UFD65551:UFE65554 UOZ65551:UPA65554 UYV65551:UYW65554 VIR65551:VIS65554 VSN65551:VSO65554 WCJ65551:WCK65554 WMF65551:WMG65554 WWB65551:WWC65554 T131087:U131090 JP131087:JQ131090 TL131087:TM131090 ADH131087:ADI131090 AND131087:ANE131090 AWZ131087:AXA131090 BGV131087:BGW131090 BQR131087:BQS131090 CAN131087:CAO131090 CKJ131087:CKK131090 CUF131087:CUG131090 DEB131087:DEC131090 DNX131087:DNY131090 DXT131087:DXU131090 EHP131087:EHQ131090 ERL131087:ERM131090 FBH131087:FBI131090 FLD131087:FLE131090 FUZ131087:FVA131090 GEV131087:GEW131090 GOR131087:GOS131090 GYN131087:GYO131090 HIJ131087:HIK131090 HSF131087:HSG131090 ICB131087:ICC131090 ILX131087:ILY131090 IVT131087:IVU131090 JFP131087:JFQ131090 JPL131087:JPM131090 JZH131087:JZI131090 KJD131087:KJE131090 KSZ131087:KTA131090 LCV131087:LCW131090 LMR131087:LMS131090 LWN131087:LWO131090 MGJ131087:MGK131090 MQF131087:MQG131090 NAB131087:NAC131090 NJX131087:NJY131090 NTT131087:NTU131090 ODP131087:ODQ131090 ONL131087:ONM131090 OXH131087:OXI131090 PHD131087:PHE131090 PQZ131087:PRA131090 QAV131087:QAW131090 QKR131087:QKS131090 QUN131087:QUO131090 REJ131087:REK131090 ROF131087:ROG131090 RYB131087:RYC131090 SHX131087:SHY131090 SRT131087:SRU131090 TBP131087:TBQ131090 TLL131087:TLM131090 TVH131087:TVI131090 UFD131087:UFE131090 UOZ131087:UPA131090 UYV131087:UYW131090 VIR131087:VIS131090 VSN131087:VSO131090 WCJ131087:WCK131090 WMF131087:WMG131090 WWB131087:WWC131090 T196623:U196626 JP196623:JQ196626 TL196623:TM196626 ADH196623:ADI196626 AND196623:ANE196626 AWZ196623:AXA196626 BGV196623:BGW196626 BQR196623:BQS196626 CAN196623:CAO196626 CKJ196623:CKK196626 CUF196623:CUG196626 DEB196623:DEC196626 DNX196623:DNY196626 DXT196623:DXU196626 EHP196623:EHQ196626 ERL196623:ERM196626 FBH196623:FBI196626 FLD196623:FLE196626 FUZ196623:FVA196626 GEV196623:GEW196626 GOR196623:GOS196626 GYN196623:GYO196626 HIJ196623:HIK196626 HSF196623:HSG196626 ICB196623:ICC196626 ILX196623:ILY196626 IVT196623:IVU196626 JFP196623:JFQ196626 JPL196623:JPM196626 JZH196623:JZI196626 KJD196623:KJE196626 KSZ196623:KTA196626 LCV196623:LCW196626 LMR196623:LMS196626 LWN196623:LWO196626 MGJ196623:MGK196626 MQF196623:MQG196626 NAB196623:NAC196626 NJX196623:NJY196626 NTT196623:NTU196626 ODP196623:ODQ196626 ONL196623:ONM196626 OXH196623:OXI196626 PHD196623:PHE196626 PQZ196623:PRA196626 QAV196623:QAW196626 QKR196623:QKS196626 QUN196623:QUO196626 REJ196623:REK196626 ROF196623:ROG196626 RYB196623:RYC196626 SHX196623:SHY196626 SRT196623:SRU196626 TBP196623:TBQ196626 TLL196623:TLM196626 TVH196623:TVI196626 UFD196623:UFE196626 UOZ196623:UPA196626 UYV196623:UYW196626 VIR196623:VIS196626 VSN196623:VSO196626 WCJ196623:WCK196626 WMF196623:WMG196626 WWB196623:WWC196626 T262159:U262162 JP262159:JQ262162 TL262159:TM262162 ADH262159:ADI262162 AND262159:ANE262162 AWZ262159:AXA262162 BGV262159:BGW262162 BQR262159:BQS262162 CAN262159:CAO262162 CKJ262159:CKK262162 CUF262159:CUG262162 DEB262159:DEC262162 DNX262159:DNY262162 DXT262159:DXU262162 EHP262159:EHQ262162 ERL262159:ERM262162 FBH262159:FBI262162 FLD262159:FLE262162 FUZ262159:FVA262162 GEV262159:GEW262162 GOR262159:GOS262162 GYN262159:GYO262162 HIJ262159:HIK262162 HSF262159:HSG262162 ICB262159:ICC262162 ILX262159:ILY262162 IVT262159:IVU262162 JFP262159:JFQ262162 JPL262159:JPM262162 JZH262159:JZI262162 KJD262159:KJE262162 KSZ262159:KTA262162 LCV262159:LCW262162 LMR262159:LMS262162 LWN262159:LWO262162 MGJ262159:MGK262162 MQF262159:MQG262162 NAB262159:NAC262162 NJX262159:NJY262162 NTT262159:NTU262162 ODP262159:ODQ262162 ONL262159:ONM262162 OXH262159:OXI262162 PHD262159:PHE262162 PQZ262159:PRA262162 QAV262159:QAW262162 QKR262159:QKS262162 QUN262159:QUO262162 REJ262159:REK262162 ROF262159:ROG262162 RYB262159:RYC262162 SHX262159:SHY262162 SRT262159:SRU262162 TBP262159:TBQ262162 TLL262159:TLM262162 TVH262159:TVI262162 UFD262159:UFE262162 UOZ262159:UPA262162 UYV262159:UYW262162 VIR262159:VIS262162 VSN262159:VSO262162 WCJ262159:WCK262162 WMF262159:WMG262162 WWB262159:WWC262162 T327695:U327698 JP327695:JQ327698 TL327695:TM327698 ADH327695:ADI327698 AND327695:ANE327698 AWZ327695:AXA327698 BGV327695:BGW327698 BQR327695:BQS327698 CAN327695:CAO327698 CKJ327695:CKK327698 CUF327695:CUG327698 DEB327695:DEC327698 DNX327695:DNY327698 DXT327695:DXU327698 EHP327695:EHQ327698 ERL327695:ERM327698 FBH327695:FBI327698 FLD327695:FLE327698 FUZ327695:FVA327698 GEV327695:GEW327698 GOR327695:GOS327698 GYN327695:GYO327698 HIJ327695:HIK327698 HSF327695:HSG327698 ICB327695:ICC327698 ILX327695:ILY327698 IVT327695:IVU327698 JFP327695:JFQ327698 JPL327695:JPM327698 JZH327695:JZI327698 KJD327695:KJE327698 KSZ327695:KTA327698 LCV327695:LCW327698 LMR327695:LMS327698 LWN327695:LWO327698 MGJ327695:MGK327698 MQF327695:MQG327698 NAB327695:NAC327698 NJX327695:NJY327698 NTT327695:NTU327698 ODP327695:ODQ327698 ONL327695:ONM327698 OXH327695:OXI327698 PHD327695:PHE327698 PQZ327695:PRA327698 QAV327695:QAW327698 QKR327695:QKS327698 QUN327695:QUO327698 REJ327695:REK327698 ROF327695:ROG327698 RYB327695:RYC327698 SHX327695:SHY327698 SRT327695:SRU327698 TBP327695:TBQ327698 TLL327695:TLM327698 TVH327695:TVI327698 UFD327695:UFE327698 UOZ327695:UPA327698 UYV327695:UYW327698 VIR327695:VIS327698 VSN327695:VSO327698 WCJ327695:WCK327698 WMF327695:WMG327698 WWB327695:WWC327698 T393231:U393234 JP393231:JQ393234 TL393231:TM393234 ADH393231:ADI393234 AND393231:ANE393234 AWZ393231:AXA393234 BGV393231:BGW393234 BQR393231:BQS393234 CAN393231:CAO393234 CKJ393231:CKK393234 CUF393231:CUG393234 DEB393231:DEC393234 DNX393231:DNY393234 DXT393231:DXU393234 EHP393231:EHQ393234 ERL393231:ERM393234 FBH393231:FBI393234 FLD393231:FLE393234 FUZ393231:FVA393234 GEV393231:GEW393234 GOR393231:GOS393234 GYN393231:GYO393234 HIJ393231:HIK393234 HSF393231:HSG393234 ICB393231:ICC393234 ILX393231:ILY393234 IVT393231:IVU393234 JFP393231:JFQ393234 JPL393231:JPM393234 JZH393231:JZI393234 KJD393231:KJE393234 KSZ393231:KTA393234 LCV393231:LCW393234 LMR393231:LMS393234 LWN393231:LWO393234 MGJ393231:MGK393234 MQF393231:MQG393234 NAB393231:NAC393234 NJX393231:NJY393234 NTT393231:NTU393234 ODP393231:ODQ393234 ONL393231:ONM393234 OXH393231:OXI393234 PHD393231:PHE393234 PQZ393231:PRA393234 QAV393231:QAW393234 QKR393231:QKS393234 QUN393231:QUO393234 REJ393231:REK393234 ROF393231:ROG393234 RYB393231:RYC393234 SHX393231:SHY393234 SRT393231:SRU393234 TBP393231:TBQ393234 TLL393231:TLM393234 TVH393231:TVI393234 UFD393231:UFE393234 UOZ393231:UPA393234 UYV393231:UYW393234 VIR393231:VIS393234 VSN393231:VSO393234 WCJ393231:WCK393234 WMF393231:WMG393234 WWB393231:WWC393234 T458767:U458770 JP458767:JQ458770 TL458767:TM458770 ADH458767:ADI458770 AND458767:ANE458770 AWZ458767:AXA458770 BGV458767:BGW458770 BQR458767:BQS458770 CAN458767:CAO458770 CKJ458767:CKK458770 CUF458767:CUG458770 DEB458767:DEC458770 DNX458767:DNY458770 DXT458767:DXU458770 EHP458767:EHQ458770 ERL458767:ERM458770 FBH458767:FBI458770 FLD458767:FLE458770 FUZ458767:FVA458770 GEV458767:GEW458770 GOR458767:GOS458770 GYN458767:GYO458770 HIJ458767:HIK458770 HSF458767:HSG458770 ICB458767:ICC458770 ILX458767:ILY458770 IVT458767:IVU458770 JFP458767:JFQ458770 JPL458767:JPM458770 JZH458767:JZI458770 KJD458767:KJE458770 KSZ458767:KTA458770 LCV458767:LCW458770 LMR458767:LMS458770 LWN458767:LWO458770 MGJ458767:MGK458770 MQF458767:MQG458770 NAB458767:NAC458770 NJX458767:NJY458770 NTT458767:NTU458770 ODP458767:ODQ458770 ONL458767:ONM458770 OXH458767:OXI458770 PHD458767:PHE458770 PQZ458767:PRA458770 QAV458767:QAW458770 QKR458767:QKS458770 QUN458767:QUO458770 REJ458767:REK458770 ROF458767:ROG458770 RYB458767:RYC458770 SHX458767:SHY458770 SRT458767:SRU458770 TBP458767:TBQ458770 TLL458767:TLM458770 TVH458767:TVI458770 UFD458767:UFE458770 UOZ458767:UPA458770 UYV458767:UYW458770 VIR458767:VIS458770 VSN458767:VSO458770 WCJ458767:WCK458770 WMF458767:WMG458770 WWB458767:WWC458770 T524303:U524306 JP524303:JQ524306 TL524303:TM524306 ADH524303:ADI524306 AND524303:ANE524306 AWZ524303:AXA524306 BGV524303:BGW524306 BQR524303:BQS524306 CAN524303:CAO524306 CKJ524303:CKK524306 CUF524303:CUG524306 DEB524303:DEC524306 DNX524303:DNY524306 DXT524303:DXU524306 EHP524303:EHQ524306 ERL524303:ERM524306 FBH524303:FBI524306 FLD524303:FLE524306 FUZ524303:FVA524306 GEV524303:GEW524306 GOR524303:GOS524306 GYN524303:GYO524306 HIJ524303:HIK524306 HSF524303:HSG524306 ICB524303:ICC524306 ILX524303:ILY524306 IVT524303:IVU524306 JFP524303:JFQ524306 JPL524303:JPM524306 JZH524303:JZI524306 KJD524303:KJE524306 KSZ524303:KTA524306 LCV524303:LCW524306 LMR524303:LMS524306 LWN524303:LWO524306 MGJ524303:MGK524306 MQF524303:MQG524306 NAB524303:NAC524306 NJX524303:NJY524306 NTT524303:NTU524306 ODP524303:ODQ524306 ONL524303:ONM524306 OXH524303:OXI524306 PHD524303:PHE524306 PQZ524303:PRA524306 QAV524303:QAW524306 QKR524303:QKS524306 QUN524303:QUO524306 REJ524303:REK524306 ROF524303:ROG524306 RYB524303:RYC524306 SHX524303:SHY524306 SRT524303:SRU524306 TBP524303:TBQ524306 TLL524303:TLM524306 TVH524303:TVI524306 UFD524303:UFE524306 UOZ524303:UPA524306 UYV524303:UYW524306 VIR524303:VIS524306 VSN524303:VSO524306 WCJ524303:WCK524306 WMF524303:WMG524306 WWB524303:WWC524306 T589839:U589842 JP589839:JQ589842 TL589839:TM589842 ADH589839:ADI589842 AND589839:ANE589842 AWZ589839:AXA589842 BGV589839:BGW589842 BQR589839:BQS589842 CAN589839:CAO589842 CKJ589839:CKK589842 CUF589839:CUG589842 DEB589839:DEC589842 DNX589839:DNY589842 DXT589839:DXU589842 EHP589839:EHQ589842 ERL589839:ERM589842 FBH589839:FBI589842 FLD589839:FLE589842 FUZ589839:FVA589842 GEV589839:GEW589842 GOR589839:GOS589842 GYN589839:GYO589842 HIJ589839:HIK589842 HSF589839:HSG589842 ICB589839:ICC589842 ILX589839:ILY589842 IVT589839:IVU589842 JFP589839:JFQ589842 JPL589839:JPM589842 JZH589839:JZI589842 KJD589839:KJE589842 KSZ589839:KTA589842 LCV589839:LCW589842 LMR589839:LMS589842 LWN589839:LWO589842 MGJ589839:MGK589842 MQF589839:MQG589842 NAB589839:NAC589842 NJX589839:NJY589842 NTT589839:NTU589842 ODP589839:ODQ589842 ONL589839:ONM589842 OXH589839:OXI589842 PHD589839:PHE589842 PQZ589839:PRA589842 QAV589839:QAW589842 QKR589839:QKS589842 QUN589839:QUO589842 REJ589839:REK589842 ROF589839:ROG589842 RYB589839:RYC589842 SHX589839:SHY589842 SRT589839:SRU589842 TBP589839:TBQ589842 TLL589839:TLM589842 TVH589839:TVI589842 UFD589839:UFE589842 UOZ589839:UPA589842 UYV589839:UYW589842 VIR589839:VIS589842 VSN589839:VSO589842 WCJ589839:WCK589842 WMF589839:WMG589842 WWB589839:WWC589842 T655375:U655378 JP655375:JQ655378 TL655375:TM655378 ADH655375:ADI655378 AND655375:ANE655378 AWZ655375:AXA655378 BGV655375:BGW655378 BQR655375:BQS655378 CAN655375:CAO655378 CKJ655375:CKK655378 CUF655375:CUG655378 DEB655375:DEC655378 DNX655375:DNY655378 DXT655375:DXU655378 EHP655375:EHQ655378 ERL655375:ERM655378 FBH655375:FBI655378 FLD655375:FLE655378 FUZ655375:FVA655378 GEV655375:GEW655378 GOR655375:GOS655378 GYN655375:GYO655378 HIJ655375:HIK655378 HSF655375:HSG655378 ICB655375:ICC655378 ILX655375:ILY655378 IVT655375:IVU655378 JFP655375:JFQ655378 JPL655375:JPM655378 JZH655375:JZI655378 KJD655375:KJE655378 KSZ655375:KTA655378 LCV655375:LCW655378 LMR655375:LMS655378 LWN655375:LWO655378 MGJ655375:MGK655378 MQF655375:MQG655378 NAB655375:NAC655378 NJX655375:NJY655378 NTT655375:NTU655378 ODP655375:ODQ655378 ONL655375:ONM655378 OXH655375:OXI655378 PHD655375:PHE655378 PQZ655375:PRA655378 QAV655375:QAW655378 QKR655375:QKS655378 QUN655375:QUO655378 REJ655375:REK655378 ROF655375:ROG655378 RYB655375:RYC655378 SHX655375:SHY655378 SRT655375:SRU655378 TBP655375:TBQ655378 TLL655375:TLM655378 TVH655375:TVI655378 UFD655375:UFE655378 UOZ655375:UPA655378 UYV655375:UYW655378 VIR655375:VIS655378 VSN655375:VSO655378 WCJ655375:WCK655378 WMF655375:WMG655378 WWB655375:WWC655378 T720911:U720914 JP720911:JQ720914 TL720911:TM720914 ADH720911:ADI720914 AND720911:ANE720914 AWZ720911:AXA720914 BGV720911:BGW720914 BQR720911:BQS720914 CAN720911:CAO720914 CKJ720911:CKK720914 CUF720911:CUG720914 DEB720911:DEC720914 DNX720911:DNY720914 DXT720911:DXU720914 EHP720911:EHQ720914 ERL720911:ERM720914 FBH720911:FBI720914 FLD720911:FLE720914 FUZ720911:FVA720914 GEV720911:GEW720914 GOR720911:GOS720914 GYN720911:GYO720914 HIJ720911:HIK720914 HSF720911:HSG720914 ICB720911:ICC720914 ILX720911:ILY720914 IVT720911:IVU720914 JFP720911:JFQ720914 JPL720911:JPM720914 JZH720911:JZI720914 KJD720911:KJE720914 KSZ720911:KTA720914 LCV720911:LCW720914 LMR720911:LMS720914 LWN720911:LWO720914 MGJ720911:MGK720914 MQF720911:MQG720914 NAB720911:NAC720914 NJX720911:NJY720914 NTT720911:NTU720914 ODP720911:ODQ720914 ONL720911:ONM720914 OXH720911:OXI720914 PHD720911:PHE720914 PQZ720911:PRA720914 QAV720911:QAW720914 QKR720911:QKS720914 QUN720911:QUO720914 REJ720911:REK720914 ROF720911:ROG720914 RYB720911:RYC720914 SHX720911:SHY720914 SRT720911:SRU720914 TBP720911:TBQ720914 TLL720911:TLM720914 TVH720911:TVI720914 UFD720911:UFE720914 UOZ720911:UPA720914 UYV720911:UYW720914 VIR720911:VIS720914 VSN720911:VSO720914 WCJ720911:WCK720914 WMF720911:WMG720914 WWB720911:WWC720914 T786447:U786450 JP786447:JQ786450 TL786447:TM786450 ADH786447:ADI786450 AND786447:ANE786450 AWZ786447:AXA786450 BGV786447:BGW786450 BQR786447:BQS786450 CAN786447:CAO786450 CKJ786447:CKK786450 CUF786447:CUG786450 DEB786447:DEC786450 DNX786447:DNY786450 DXT786447:DXU786450 EHP786447:EHQ786450 ERL786447:ERM786450 FBH786447:FBI786450 FLD786447:FLE786450 FUZ786447:FVA786450 GEV786447:GEW786450 GOR786447:GOS786450 GYN786447:GYO786450 HIJ786447:HIK786450 HSF786447:HSG786450 ICB786447:ICC786450 ILX786447:ILY786450 IVT786447:IVU786450 JFP786447:JFQ786450 JPL786447:JPM786450 JZH786447:JZI786450 KJD786447:KJE786450 KSZ786447:KTA786450 LCV786447:LCW786450 LMR786447:LMS786450 LWN786447:LWO786450 MGJ786447:MGK786450 MQF786447:MQG786450 NAB786447:NAC786450 NJX786447:NJY786450 NTT786447:NTU786450 ODP786447:ODQ786450 ONL786447:ONM786450 OXH786447:OXI786450 PHD786447:PHE786450 PQZ786447:PRA786450 QAV786447:QAW786450 QKR786447:QKS786450 QUN786447:QUO786450 REJ786447:REK786450 ROF786447:ROG786450 RYB786447:RYC786450 SHX786447:SHY786450 SRT786447:SRU786450 TBP786447:TBQ786450 TLL786447:TLM786450 TVH786447:TVI786450 UFD786447:UFE786450 UOZ786447:UPA786450 UYV786447:UYW786450 VIR786447:VIS786450 VSN786447:VSO786450 WCJ786447:WCK786450 WMF786447:WMG786450 WWB786447:WWC786450 T851983:U851986 JP851983:JQ851986 TL851983:TM851986 ADH851983:ADI851986 AND851983:ANE851986 AWZ851983:AXA851986 BGV851983:BGW851986 BQR851983:BQS851986 CAN851983:CAO851986 CKJ851983:CKK851986 CUF851983:CUG851986 DEB851983:DEC851986 DNX851983:DNY851986 DXT851983:DXU851986 EHP851983:EHQ851986 ERL851983:ERM851986 FBH851983:FBI851986 FLD851983:FLE851986 FUZ851983:FVA851986 GEV851983:GEW851986 GOR851983:GOS851986 GYN851983:GYO851986 HIJ851983:HIK851986 HSF851983:HSG851986 ICB851983:ICC851986 ILX851983:ILY851986 IVT851983:IVU851986 JFP851983:JFQ851986 JPL851983:JPM851986 JZH851983:JZI851986 KJD851983:KJE851986 KSZ851983:KTA851986 LCV851983:LCW851986 LMR851983:LMS851986 LWN851983:LWO851986 MGJ851983:MGK851986 MQF851983:MQG851986 NAB851983:NAC851986 NJX851983:NJY851986 NTT851983:NTU851986 ODP851983:ODQ851986 ONL851983:ONM851986 OXH851983:OXI851986 PHD851983:PHE851986 PQZ851983:PRA851986 QAV851983:QAW851986 QKR851983:QKS851986 QUN851983:QUO851986 REJ851983:REK851986 ROF851983:ROG851986 RYB851983:RYC851986 SHX851983:SHY851986 SRT851983:SRU851986 TBP851983:TBQ851986 TLL851983:TLM851986 TVH851983:TVI851986 UFD851983:UFE851986 UOZ851983:UPA851986 UYV851983:UYW851986 VIR851983:VIS851986 VSN851983:VSO851986 WCJ851983:WCK851986 WMF851983:WMG851986 WWB851983:WWC851986 T917519:U917522 JP917519:JQ917522 TL917519:TM917522 ADH917519:ADI917522 AND917519:ANE917522 AWZ917519:AXA917522 BGV917519:BGW917522 BQR917519:BQS917522 CAN917519:CAO917522 CKJ917519:CKK917522 CUF917519:CUG917522 DEB917519:DEC917522 DNX917519:DNY917522 DXT917519:DXU917522 EHP917519:EHQ917522 ERL917519:ERM917522 FBH917519:FBI917522 FLD917519:FLE917522 FUZ917519:FVA917522 GEV917519:GEW917522 GOR917519:GOS917522 GYN917519:GYO917522 HIJ917519:HIK917522 HSF917519:HSG917522 ICB917519:ICC917522 ILX917519:ILY917522 IVT917519:IVU917522 JFP917519:JFQ917522 JPL917519:JPM917522 JZH917519:JZI917522 KJD917519:KJE917522 KSZ917519:KTA917522 LCV917519:LCW917522 LMR917519:LMS917522 LWN917519:LWO917522 MGJ917519:MGK917522 MQF917519:MQG917522 NAB917519:NAC917522 NJX917519:NJY917522 NTT917519:NTU917522 ODP917519:ODQ917522 ONL917519:ONM917522 OXH917519:OXI917522 PHD917519:PHE917522 PQZ917519:PRA917522 QAV917519:QAW917522 QKR917519:QKS917522 QUN917519:QUO917522 REJ917519:REK917522 ROF917519:ROG917522 RYB917519:RYC917522 SHX917519:SHY917522 SRT917519:SRU917522 TBP917519:TBQ917522 TLL917519:TLM917522 TVH917519:TVI917522 UFD917519:UFE917522 UOZ917519:UPA917522 UYV917519:UYW917522 VIR917519:VIS917522 VSN917519:VSO917522 WCJ917519:WCK917522 WMF917519:WMG917522 WWB917519:WWC917522 T983055:U983058 JP983055:JQ983058 TL983055:TM983058 ADH983055:ADI983058 AND983055:ANE983058 AWZ983055:AXA983058 BGV983055:BGW983058 BQR983055:BQS983058 CAN983055:CAO983058 CKJ983055:CKK983058 CUF983055:CUG983058 DEB983055:DEC983058 DNX983055:DNY983058 DXT983055:DXU983058 EHP983055:EHQ983058 ERL983055:ERM983058 FBH983055:FBI983058 FLD983055:FLE983058 FUZ983055:FVA983058 GEV983055:GEW983058 GOR983055:GOS983058 GYN983055:GYO983058 HIJ983055:HIK983058 HSF983055:HSG983058 ICB983055:ICC983058 ILX983055:ILY983058 IVT983055:IVU983058 JFP983055:JFQ983058 JPL983055:JPM983058 JZH983055:JZI983058 KJD983055:KJE983058 KSZ983055:KTA983058 LCV983055:LCW983058 LMR983055:LMS983058 LWN983055:LWO983058 MGJ983055:MGK983058 MQF983055:MQG983058 NAB983055:NAC983058 NJX983055:NJY983058 NTT983055:NTU983058 ODP983055:ODQ983058 ONL983055:ONM983058 OXH983055:OXI983058 PHD983055:PHE983058 PQZ983055:PRA983058 QAV983055:QAW983058 QKR983055:QKS983058 QUN983055:QUO983058 REJ983055:REK983058 ROF983055:ROG983058 RYB983055:RYC983058 SHX983055:SHY983058 SRT983055:SRU983058 TBP983055:TBQ983058 TLL983055:TLM983058 TVH983055:TVI983058 UFD983055:UFE983058 UOZ983055:UPA983058 UYV983055:UYW983058 VIR983055:VIS983058 VSN983055:VSO983058 WCJ983055:WCK983058 WMF983055:WMG983058 WWB983055:WWC983058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BR65551 LN65551 VJ65551 AFF65551 APB65551 AYX65551 BIT65551 BSP65551 CCL65551 CMH65551 CWD65551 DFZ65551 DPV65551 DZR65551 EJN65551 ETJ65551 FDF65551 FNB65551 FWX65551 GGT65551 GQP65551 HAL65551 HKH65551 HUD65551 IDZ65551 INV65551 IXR65551 JHN65551 JRJ65551 KBF65551 KLB65551 KUX65551 LET65551 LOP65551 LYL65551 MIH65551 MSD65551 NBZ65551 NLV65551 NVR65551 OFN65551 OPJ65551 OZF65551 PJB65551 PSX65551 QCT65551 QMP65551 QWL65551 RGH65551 RQD65551 RZZ65551 SJV65551 STR65551 TDN65551 TNJ65551 TXF65551 UHB65551 UQX65551 VAT65551 VKP65551 VUL65551 WEH65551 WOD65551 WXZ65551 BR131087 LN131087 VJ131087 AFF131087 APB131087 AYX131087 BIT131087 BSP131087 CCL131087 CMH131087 CWD131087 DFZ131087 DPV131087 DZR131087 EJN131087 ETJ131087 FDF131087 FNB131087 FWX131087 GGT131087 GQP131087 HAL131087 HKH131087 HUD131087 IDZ131087 INV131087 IXR131087 JHN131087 JRJ131087 KBF131087 KLB131087 KUX131087 LET131087 LOP131087 LYL131087 MIH131087 MSD131087 NBZ131087 NLV131087 NVR131087 OFN131087 OPJ131087 OZF131087 PJB131087 PSX131087 QCT131087 QMP131087 QWL131087 RGH131087 RQD131087 RZZ131087 SJV131087 STR131087 TDN131087 TNJ131087 TXF131087 UHB131087 UQX131087 VAT131087 VKP131087 VUL131087 WEH131087 WOD131087 WXZ131087 BR196623 LN196623 VJ196623 AFF196623 APB196623 AYX196623 BIT196623 BSP196623 CCL196623 CMH196623 CWD196623 DFZ196623 DPV196623 DZR196623 EJN196623 ETJ196623 FDF196623 FNB196623 FWX196623 GGT196623 GQP196623 HAL196623 HKH196623 HUD196623 IDZ196623 INV196623 IXR196623 JHN196623 JRJ196623 KBF196623 KLB196623 KUX196623 LET196623 LOP196623 LYL196623 MIH196623 MSD196623 NBZ196623 NLV196623 NVR196623 OFN196623 OPJ196623 OZF196623 PJB196623 PSX196623 QCT196623 QMP196623 QWL196623 RGH196623 RQD196623 RZZ196623 SJV196623 STR196623 TDN196623 TNJ196623 TXF196623 UHB196623 UQX196623 VAT196623 VKP196623 VUL196623 WEH196623 WOD196623 WXZ196623 BR262159 LN262159 VJ262159 AFF262159 APB262159 AYX262159 BIT262159 BSP262159 CCL262159 CMH262159 CWD262159 DFZ262159 DPV262159 DZR262159 EJN262159 ETJ262159 FDF262159 FNB262159 FWX262159 GGT262159 GQP262159 HAL262159 HKH262159 HUD262159 IDZ262159 INV262159 IXR262159 JHN262159 JRJ262159 KBF262159 KLB262159 KUX262159 LET262159 LOP262159 LYL262159 MIH262159 MSD262159 NBZ262159 NLV262159 NVR262159 OFN262159 OPJ262159 OZF262159 PJB262159 PSX262159 QCT262159 QMP262159 QWL262159 RGH262159 RQD262159 RZZ262159 SJV262159 STR262159 TDN262159 TNJ262159 TXF262159 UHB262159 UQX262159 VAT262159 VKP262159 VUL262159 WEH262159 WOD262159 WXZ262159 BR327695 LN327695 VJ327695 AFF327695 APB327695 AYX327695 BIT327695 BSP327695 CCL327695 CMH327695 CWD327695 DFZ327695 DPV327695 DZR327695 EJN327695 ETJ327695 FDF327695 FNB327695 FWX327695 GGT327695 GQP327695 HAL327695 HKH327695 HUD327695 IDZ327695 INV327695 IXR327695 JHN327695 JRJ327695 KBF327695 KLB327695 KUX327695 LET327695 LOP327695 LYL327695 MIH327695 MSD327695 NBZ327695 NLV327695 NVR327695 OFN327695 OPJ327695 OZF327695 PJB327695 PSX327695 QCT327695 QMP327695 QWL327695 RGH327695 RQD327695 RZZ327695 SJV327695 STR327695 TDN327695 TNJ327695 TXF327695 UHB327695 UQX327695 VAT327695 VKP327695 VUL327695 WEH327695 WOD327695 WXZ327695 BR393231 LN393231 VJ393231 AFF393231 APB393231 AYX393231 BIT393231 BSP393231 CCL393231 CMH393231 CWD393231 DFZ393231 DPV393231 DZR393231 EJN393231 ETJ393231 FDF393231 FNB393231 FWX393231 GGT393231 GQP393231 HAL393231 HKH393231 HUD393231 IDZ393231 INV393231 IXR393231 JHN393231 JRJ393231 KBF393231 KLB393231 KUX393231 LET393231 LOP393231 LYL393231 MIH393231 MSD393231 NBZ393231 NLV393231 NVR393231 OFN393231 OPJ393231 OZF393231 PJB393231 PSX393231 QCT393231 QMP393231 QWL393231 RGH393231 RQD393231 RZZ393231 SJV393231 STR393231 TDN393231 TNJ393231 TXF393231 UHB393231 UQX393231 VAT393231 VKP393231 VUL393231 WEH393231 WOD393231 WXZ393231 BR458767 LN458767 VJ458767 AFF458767 APB458767 AYX458767 BIT458767 BSP458767 CCL458767 CMH458767 CWD458767 DFZ458767 DPV458767 DZR458767 EJN458767 ETJ458767 FDF458767 FNB458767 FWX458767 GGT458767 GQP458767 HAL458767 HKH458767 HUD458767 IDZ458767 INV458767 IXR458767 JHN458767 JRJ458767 KBF458767 KLB458767 KUX458767 LET458767 LOP458767 LYL458767 MIH458767 MSD458767 NBZ458767 NLV458767 NVR458767 OFN458767 OPJ458767 OZF458767 PJB458767 PSX458767 QCT458767 QMP458767 QWL458767 RGH458767 RQD458767 RZZ458767 SJV458767 STR458767 TDN458767 TNJ458767 TXF458767 UHB458767 UQX458767 VAT458767 VKP458767 VUL458767 WEH458767 WOD458767 WXZ458767 BR524303 LN524303 VJ524303 AFF524303 APB524303 AYX524303 BIT524303 BSP524303 CCL524303 CMH524303 CWD524303 DFZ524303 DPV524303 DZR524303 EJN524303 ETJ524303 FDF524303 FNB524303 FWX524303 GGT524303 GQP524303 HAL524303 HKH524303 HUD524303 IDZ524303 INV524303 IXR524303 JHN524303 JRJ524303 KBF524303 KLB524303 KUX524303 LET524303 LOP524303 LYL524303 MIH524303 MSD524303 NBZ524303 NLV524303 NVR524303 OFN524303 OPJ524303 OZF524303 PJB524303 PSX524303 QCT524303 QMP524303 QWL524303 RGH524303 RQD524303 RZZ524303 SJV524303 STR524303 TDN524303 TNJ524303 TXF524303 UHB524303 UQX524303 VAT524303 VKP524303 VUL524303 WEH524303 WOD524303 WXZ524303 BR589839 LN589839 VJ589839 AFF589839 APB589839 AYX589839 BIT589839 BSP589839 CCL589839 CMH589839 CWD589839 DFZ589839 DPV589839 DZR589839 EJN589839 ETJ589839 FDF589839 FNB589839 FWX589839 GGT589839 GQP589839 HAL589839 HKH589839 HUD589839 IDZ589839 INV589839 IXR589839 JHN589839 JRJ589839 KBF589839 KLB589839 KUX589839 LET589839 LOP589839 LYL589839 MIH589839 MSD589839 NBZ589839 NLV589839 NVR589839 OFN589839 OPJ589839 OZF589839 PJB589839 PSX589839 QCT589839 QMP589839 QWL589839 RGH589839 RQD589839 RZZ589839 SJV589839 STR589839 TDN589839 TNJ589839 TXF589839 UHB589839 UQX589839 VAT589839 VKP589839 VUL589839 WEH589839 WOD589839 WXZ589839 BR655375 LN655375 VJ655375 AFF655375 APB655375 AYX655375 BIT655375 BSP655375 CCL655375 CMH655375 CWD655375 DFZ655375 DPV655375 DZR655375 EJN655375 ETJ655375 FDF655375 FNB655375 FWX655375 GGT655375 GQP655375 HAL655375 HKH655375 HUD655375 IDZ655375 INV655375 IXR655375 JHN655375 JRJ655375 KBF655375 KLB655375 KUX655375 LET655375 LOP655375 LYL655375 MIH655375 MSD655375 NBZ655375 NLV655375 NVR655375 OFN655375 OPJ655375 OZF655375 PJB655375 PSX655375 QCT655375 QMP655375 QWL655375 RGH655375 RQD655375 RZZ655375 SJV655375 STR655375 TDN655375 TNJ655375 TXF655375 UHB655375 UQX655375 VAT655375 VKP655375 VUL655375 WEH655375 WOD655375 WXZ655375 BR720911 LN720911 VJ720911 AFF720911 APB720911 AYX720911 BIT720911 BSP720911 CCL720911 CMH720911 CWD720911 DFZ720911 DPV720911 DZR720911 EJN720911 ETJ720911 FDF720911 FNB720911 FWX720911 GGT720911 GQP720911 HAL720911 HKH720911 HUD720911 IDZ720911 INV720911 IXR720911 JHN720911 JRJ720911 KBF720911 KLB720911 KUX720911 LET720911 LOP720911 LYL720911 MIH720911 MSD720911 NBZ720911 NLV720911 NVR720911 OFN720911 OPJ720911 OZF720911 PJB720911 PSX720911 QCT720911 QMP720911 QWL720911 RGH720911 RQD720911 RZZ720911 SJV720911 STR720911 TDN720911 TNJ720911 TXF720911 UHB720911 UQX720911 VAT720911 VKP720911 VUL720911 WEH720911 WOD720911 WXZ720911 BR786447 LN786447 VJ786447 AFF786447 APB786447 AYX786447 BIT786447 BSP786447 CCL786447 CMH786447 CWD786447 DFZ786447 DPV786447 DZR786447 EJN786447 ETJ786447 FDF786447 FNB786447 FWX786447 GGT786447 GQP786447 HAL786447 HKH786447 HUD786447 IDZ786447 INV786447 IXR786447 JHN786447 JRJ786447 KBF786447 KLB786447 KUX786447 LET786447 LOP786447 LYL786447 MIH786447 MSD786447 NBZ786447 NLV786447 NVR786447 OFN786447 OPJ786447 OZF786447 PJB786447 PSX786447 QCT786447 QMP786447 QWL786447 RGH786447 RQD786447 RZZ786447 SJV786447 STR786447 TDN786447 TNJ786447 TXF786447 UHB786447 UQX786447 VAT786447 VKP786447 VUL786447 WEH786447 WOD786447 WXZ786447 BR851983 LN851983 VJ851983 AFF851983 APB851983 AYX851983 BIT851983 BSP851983 CCL851983 CMH851983 CWD851983 DFZ851983 DPV851983 DZR851983 EJN851983 ETJ851983 FDF851983 FNB851983 FWX851983 GGT851983 GQP851983 HAL851983 HKH851983 HUD851983 IDZ851983 INV851983 IXR851983 JHN851983 JRJ851983 KBF851983 KLB851983 KUX851983 LET851983 LOP851983 LYL851983 MIH851983 MSD851983 NBZ851983 NLV851983 NVR851983 OFN851983 OPJ851983 OZF851983 PJB851983 PSX851983 QCT851983 QMP851983 QWL851983 RGH851983 RQD851983 RZZ851983 SJV851983 STR851983 TDN851983 TNJ851983 TXF851983 UHB851983 UQX851983 VAT851983 VKP851983 VUL851983 WEH851983 WOD851983 WXZ851983 BR917519 LN917519 VJ917519 AFF917519 APB917519 AYX917519 BIT917519 BSP917519 CCL917519 CMH917519 CWD917519 DFZ917519 DPV917519 DZR917519 EJN917519 ETJ917519 FDF917519 FNB917519 FWX917519 GGT917519 GQP917519 HAL917519 HKH917519 HUD917519 IDZ917519 INV917519 IXR917519 JHN917519 JRJ917519 KBF917519 KLB917519 KUX917519 LET917519 LOP917519 LYL917519 MIH917519 MSD917519 NBZ917519 NLV917519 NVR917519 OFN917519 OPJ917519 OZF917519 PJB917519 PSX917519 QCT917519 QMP917519 QWL917519 RGH917519 RQD917519 RZZ917519 SJV917519 STR917519 TDN917519 TNJ917519 TXF917519 UHB917519 UQX917519 VAT917519 VKP917519 VUL917519 WEH917519 WOD917519 WXZ917519 BR983055 LN983055 VJ983055 AFF983055 APB983055 AYX983055 BIT983055 BSP983055 CCL983055 CMH983055 CWD983055 DFZ983055 DPV983055 DZR983055 EJN983055 ETJ983055 FDF983055 FNB983055 FWX983055 GGT983055 GQP983055 HAL983055 HKH983055 HUD983055 IDZ983055 INV983055 IXR983055 JHN983055 JRJ983055 KBF983055 KLB983055 KUX983055 LET983055 LOP983055 LYL983055 MIH983055 MSD983055 NBZ983055 NLV983055 NVR983055 OFN983055 OPJ983055 OZF983055 PJB983055 PSX983055 QCT983055 QMP983055 QWL983055 RGH983055 RQD983055 RZZ983055 SJV983055 STR983055 TDN983055 TNJ983055 TXF983055 UHB983055 UQX983055 VAT983055 VKP983055 VUL983055 WEH983055 WOD983055 WXZ983055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AG65557:AH65557 KC65557:KD65557 TY65557:TZ65557 ADU65557:ADV65557 ANQ65557:ANR65557 AXM65557:AXN65557 BHI65557:BHJ65557 BRE65557:BRF65557 CBA65557:CBB65557 CKW65557:CKX65557 CUS65557:CUT65557 DEO65557:DEP65557 DOK65557:DOL65557 DYG65557:DYH65557 EIC65557:EID65557 ERY65557:ERZ65557 FBU65557:FBV65557 FLQ65557:FLR65557 FVM65557:FVN65557 GFI65557:GFJ65557 GPE65557:GPF65557 GZA65557:GZB65557 HIW65557:HIX65557 HSS65557:HST65557 ICO65557:ICP65557 IMK65557:IML65557 IWG65557:IWH65557 JGC65557:JGD65557 JPY65557:JPZ65557 JZU65557:JZV65557 KJQ65557:KJR65557 KTM65557:KTN65557 LDI65557:LDJ65557 LNE65557:LNF65557 LXA65557:LXB65557 MGW65557:MGX65557 MQS65557:MQT65557 NAO65557:NAP65557 NKK65557:NKL65557 NUG65557:NUH65557 OEC65557:OED65557 ONY65557:ONZ65557 OXU65557:OXV65557 PHQ65557:PHR65557 PRM65557:PRN65557 QBI65557:QBJ65557 QLE65557:QLF65557 QVA65557:QVB65557 REW65557:REX65557 ROS65557:ROT65557 RYO65557:RYP65557 SIK65557:SIL65557 SSG65557:SSH65557 TCC65557:TCD65557 TLY65557:TLZ65557 TVU65557:TVV65557 UFQ65557:UFR65557 UPM65557:UPN65557 UZI65557:UZJ65557 VJE65557:VJF65557 VTA65557:VTB65557 WCW65557:WCX65557 WMS65557:WMT65557 WWO65557:WWP65557 AG131093:AH131093 KC131093:KD131093 TY131093:TZ131093 ADU131093:ADV131093 ANQ131093:ANR131093 AXM131093:AXN131093 BHI131093:BHJ131093 BRE131093:BRF131093 CBA131093:CBB131093 CKW131093:CKX131093 CUS131093:CUT131093 DEO131093:DEP131093 DOK131093:DOL131093 DYG131093:DYH131093 EIC131093:EID131093 ERY131093:ERZ131093 FBU131093:FBV131093 FLQ131093:FLR131093 FVM131093:FVN131093 GFI131093:GFJ131093 GPE131093:GPF131093 GZA131093:GZB131093 HIW131093:HIX131093 HSS131093:HST131093 ICO131093:ICP131093 IMK131093:IML131093 IWG131093:IWH131093 JGC131093:JGD131093 JPY131093:JPZ131093 JZU131093:JZV131093 KJQ131093:KJR131093 KTM131093:KTN131093 LDI131093:LDJ131093 LNE131093:LNF131093 LXA131093:LXB131093 MGW131093:MGX131093 MQS131093:MQT131093 NAO131093:NAP131093 NKK131093:NKL131093 NUG131093:NUH131093 OEC131093:OED131093 ONY131093:ONZ131093 OXU131093:OXV131093 PHQ131093:PHR131093 PRM131093:PRN131093 QBI131093:QBJ131093 QLE131093:QLF131093 QVA131093:QVB131093 REW131093:REX131093 ROS131093:ROT131093 RYO131093:RYP131093 SIK131093:SIL131093 SSG131093:SSH131093 TCC131093:TCD131093 TLY131093:TLZ131093 TVU131093:TVV131093 UFQ131093:UFR131093 UPM131093:UPN131093 UZI131093:UZJ131093 VJE131093:VJF131093 VTA131093:VTB131093 WCW131093:WCX131093 WMS131093:WMT131093 WWO131093:WWP131093 AG196629:AH196629 KC196629:KD196629 TY196629:TZ196629 ADU196629:ADV196629 ANQ196629:ANR196629 AXM196629:AXN196629 BHI196629:BHJ196629 BRE196629:BRF196629 CBA196629:CBB196629 CKW196629:CKX196629 CUS196629:CUT196629 DEO196629:DEP196629 DOK196629:DOL196629 DYG196629:DYH196629 EIC196629:EID196629 ERY196629:ERZ196629 FBU196629:FBV196629 FLQ196629:FLR196629 FVM196629:FVN196629 GFI196629:GFJ196629 GPE196629:GPF196629 GZA196629:GZB196629 HIW196629:HIX196629 HSS196629:HST196629 ICO196629:ICP196629 IMK196629:IML196629 IWG196629:IWH196629 JGC196629:JGD196629 JPY196629:JPZ196629 JZU196629:JZV196629 KJQ196629:KJR196629 KTM196629:KTN196629 LDI196629:LDJ196629 LNE196629:LNF196629 LXA196629:LXB196629 MGW196629:MGX196629 MQS196629:MQT196629 NAO196629:NAP196629 NKK196629:NKL196629 NUG196629:NUH196629 OEC196629:OED196629 ONY196629:ONZ196629 OXU196629:OXV196629 PHQ196629:PHR196629 PRM196629:PRN196629 QBI196629:QBJ196629 QLE196629:QLF196629 QVA196629:QVB196629 REW196629:REX196629 ROS196629:ROT196629 RYO196629:RYP196629 SIK196629:SIL196629 SSG196629:SSH196629 TCC196629:TCD196629 TLY196629:TLZ196629 TVU196629:TVV196629 UFQ196629:UFR196629 UPM196629:UPN196629 UZI196629:UZJ196629 VJE196629:VJF196629 VTA196629:VTB196629 WCW196629:WCX196629 WMS196629:WMT196629 WWO196629:WWP196629 AG262165:AH262165 KC262165:KD262165 TY262165:TZ262165 ADU262165:ADV262165 ANQ262165:ANR262165 AXM262165:AXN262165 BHI262165:BHJ262165 BRE262165:BRF262165 CBA262165:CBB262165 CKW262165:CKX262165 CUS262165:CUT262165 DEO262165:DEP262165 DOK262165:DOL262165 DYG262165:DYH262165 EIC262165:EID262165 ERY262165:ERZ262165 FBU262165:FBV262165 FLQ262165:FLR262165 FVM262165:FVN262165 GFI262165:GFJ262165 GPE262165:GPF262165 GZA262165:GZB262165 HIW262165:HIX262165 HSS262165:HST262165 ICO262165:ICP262165 IMK262165:IML262165 IWG262165:IWH262165 JGC262165:JGD262165 JPY262165:JPZ262165 JZU262165:JZV262165 KJQ262165:KJR262165 KTM262165:KTN262165 LDI262165:LDJ262165 LNE262165:LNF262165 LXA262165:LXB262165 MGW262165:MGX262165 MQS262165:MQT262165 NAO262165:NAP262165 NKK262165:NKL262165 NUG262165:NUH262165 OEC262165:OED262165 ONY262165:ONZ262165 OXU262165:OXV262165 PHQ262165:PHR262165 PRM262165:PRN262165 QBI262165:QBJ262165 QLE262165:QLF262165 QVA262165:QVB262165 REW262165:REX262165 ROS262165:ROT262165 RYO262165:RYP262165 SIK262165:SIL262165 SSG262165:SSH262165 TCC262165:TCD262165 TLY262165:TLZ262165 TVU262165:TVV262165 UFQ262165:UFR262165 UPM262165:UPN262165 UZI262165:UZJ262165 VJE262165:VJF262165 VTA262165:VTB262165 WCW262165:WCX262165 WMS262165:WMT262165 WWO262165:WWP262165 AG327701:AH327701 KC327701:KD327701 TY327701:TZ327701 ADU327701:ADV327701 ANQ327701:ANR327701 AXM327701:AXN327701 BHI327701:BHJ327701 BRE327701:BRF327701 CBA327701:CBB327701 CKW327701:CKX327701 CUS327701:CUT327701 DEO327701:DEP327701 DOK327701:DOL327701 DYG327701:DYH327701 EIC327701:EID327701 ERY327701:ERZ327701 FBU327701:FBV327701 FLQ327701:FLR327701 FVM327701:FVN327701 GFI327701:GFJ327701 GPE327701:GPF327701 GZA327701:GZB327701 HIW327701:HIX327701 HSS327701:HST327701 ICO327701:ICP327701 IMK327701:IML327701 IWG327701:IWH327701 JGC327701:JGD327701 JPY327701:JPZ327701 JZU327701:JZV327701 KJQ327701:KJR327701 KTM327701:KTN327701 LDI327701:LDJ327701 LNE327701:LNF327701 LXA327701:LXB327701 MGW327701:MGX327701 MQS327701:MQT327701 NAO327701:NAP327701 NKK327701:NKL327701 NUG327701:NUH327701 OEC327701:OED327701 ONY327701:ONZ327701 OXU327701:OXV327701 PHQ327701:PHR327701 PRM327701:PRN327701 QBI327701:QBJ327701 QLE327701:QLF327701 QVA327701:QVB327701 REW327701:REX327701 ROS327701:ROT327701 RYO327701:RYP327701 SIK327701:SIL327701 SSG327701:SSH327701 TCC327701:TCD327701 TLY327701:TLZ327701 TVU327701:TVV327701 UFQ327701:UFR327701 UPM327701:UPN327701 UZI327701:UZJ327701 VJE327701:VJF327701 VTA327701:VTB327701 WCW327701:WCX327701 WMS327701:WMT327701 WWO327701:WWP327701 AG393237:AH393237 KC393237:KD393237 TY393237:TZ393237 ADU393237:ADV393237 ANQ393237:ANR393237 AXM393237:AXN393237 BHI393237:BHJ393237 BRE393237:BRF393237 CBA393237:CBB393237 CKW393237:CKX393237 CUS393237:CUT393237 DEO393237:DEP393237 DOK393237:DOL393237 DYG393237:DYH393237 EIC393237:EID393237 ERY393237:ERZ393237 FBU393237:FBV393237 FLQ393237:FLR393237 FVM393237:FVN393237 GFI393237:GFJ393237 GPE393237:GPF393237 GZA393237:GZB393237 HIW393237:HIX393237 HSS393237:HST393237 ICO393237:ICP393237 IMK393237:IML393237 IWG393237:IWH393237 JGC393237:JGD393237 JPY393237:JPZ393237 JZU393237:JZV393237 KJQ393237:KJR393237 KTM393237:KTN393237 LDI393237:LDJ393237 LNE393237:LNF393237 LXA393237:LXB393237 MGW393237:MGX393237 MQS393237:MQT393237 NAO393237:NAP393237 NKK393237:NKL393237 NUG393237:NUH393237 OEC393237:OED393237 ONY393237:ONZ393237 OXU393237:OXV393237 PHQ393237:PHR393237 PRM393237:PRN393237 QBI393237:QBJ393237 QLE393237:QLF393237 QVA393237:QVB393237 REW393237:REX393237 ROS393237:ROT393237 RYO393237:RYP393237 SIK393237:SIL393237 SSG393237:SSH393237 TCC393237:TCD393237 TLY393237:TLZ393237 TVU393237:TVV393237 UFQ393237:UFR393237 UPM393237:UPN393237 UZI393237:UZJ393237 VJE393237:VJF393237 VTA393237:VTB393237 WCW393237:WCX393237 WMS393237:WMT393237 WWO393237:WWP393237 AG458773:AH458773 KC458773:KD458773 TY458773:TZ458773 ADU458773:ADV458773 ANQ458773:ANR458773 AXM458773:AXN458773 BHI458773:BHJ458773 BRE458773:BRF458773 CBA458773:CBB458773 CKW458773:CKX458773 CUS458773:CUT458773 DEO458773:DEP458773 DOK458773:DOL458773 DYG458773:DYH458773 EIC458773:EID458773 ERY458773:ERZ458773 FBU458773:FBV458773 FLQ458773:FLR458773 FVM458773:FVN458773 GFI458773:GFJ458773 GPE458773:GPF458773 GZA458773:GZB458773 HIW458773:HIX458773 HSS458773:HST458773 ICO458773:ICP458773 IMK458773:IML458773 IWG458773:IWH458773 JGC458773:JGD458773 JPY458773:JPZ458773 JZU458773:JZV458773 KJQ458773:KJR458773 KTM458773:KTN458773 LDI458773:LDJ458773 LNE458773:LNF458773 LXA458773:LXB458773 MGW458773:MGX458773 MQS458773:MQT458773 NAO458773:NAP458773 NKK458773:NKL458773 NUG458773:NUH458773 OEC458773:OED458773 ONY458773:ONZ458773 OXU458773:OXV458773 PHQ458773:PHR458773 PRM458773:PRN458773 QBI458773:QBJ458773 QLE458773:QLF458773 QVA458773:QVB458773 REW458773:REX458773 ROS458773:ROT458773 RYO458773:RYP458773 SIK458773:SIL458773 SSG458773:SSH458773 TCC458773:TCD458773 TLY458773:TLZ458773 TVU458773:TVV458773 UFQ458773:UFR458773 UPM458773:UPN458773 UZI458773:UZJ458773 VJE458773:VJF458773 VTA458773:VTB458773 WCW458773:WCX458773 WMS458773:WMT458773 WWO458773:WWP458773 AG524309:AH524309 KC524309:KD524309 TY524309:TZ524309 ADU524309:ADV524309 ANQ524309:ANR524309 AXM524309:AXN524309 BHI524309:BHJ524309 BRE524309:BRF524309 CBA524309:CBB524309 CKW524309:CKX524309 CUS524309:CUT524309 DEO524309:DEP524309 DOK524309:DOL524309 DYG524309:DYH524309 EIC524309:EID524309 ERY524309:ERZ524309 FBU524309:FBV524309 FLQ524309:FLR524309 FVM524309:FVN524309 GFI524309:GFJ524309 GPE524309:GPF524309 GZA524309:GZB524309 HIW524309:HIX524309 HSS524309:HST524309 ICO524309:ICP524309 IMK524309:IML524309 IWG524309:IWH524309 JGC524309:JGD524309 JPY524309:JPZ524309 JZU524309:JZV524309 KJQ524309:KJR524309 KTM524309:KTN524309 LDI524309:LDJ524309 LNE524309:LNF524309 LXA524309:LXB524309 MGW524309:MGX524309 MQS524309:MQT524309 NAO524309:NAP524309 NKK524309:NKL524309 NUG524309:NUH524309 OEC524309:OED524309 ONY524309:ONZ524309 OXU524309:OXV524309 PHQ524309:PHR524309 PRM524309:PRN524309 QBI524309:QBJ524309 QLE524309:QLF524309 QVA524309:QVB524309 REW524309:REX524309 ROS524309:ROT524309 RYO524309:RYP524309 SIK524309:SIL524309 SSG524309:SSH524309 TCC524309:TCD524309 TLY524309:TLZ524309 TVU524309:TVV524309 UFQ524309:UFR524309 UPM524309:UPN524309 UZI524309:UZJ524309 VJE524309:VJF524309 VTA524309:VTB524309 WCW524309:WCX524309 WMS524309:WMT524309 WWO524309:WWP524309 AG589845:AH589845 KC589845:KD589845 TY589845:TZ589845 ADU589845:ADV589845 ANQ589845:ANR589845 AXM589845:AXN589845 BHI589845:BHJ589845 BRE589845:BRF589845 CBA589845:CBB589845 CKW589845:CKX589845 CUS589845:CUT589845 DEO589845:DEP589845 DOK589845:DOL589845 DYG589845:DYH589845 EIC589845:EID589845 ERY589845:ERZ589845 FBU589845:FBV589845 FLQ589845:FLR589845 FVM589845:FVN589845 GFI589845:GFJ589845 GPE589845:GPF589845 GZA589845:GZB589845 HIW589845:HIX589845 HSS589845:HST589845 ICO589845:ICP589845 IMK589845:IML589845 IWG589845:IWH589845 JGC589845:JGD589845 JPY589845:JPZ589845 JZU589845:JZV589845 KJQ589845:KJR589845 KTM589845:KTN589845 LDI589845:LDJ589845 LNE589845:LNF589845 LXA589845:LXB589845 MGW589845:MGX589845 MQS589845:MQT589845 NAO589845:NAP589845 NKK589845:NKL589845 NUG589845:NUH589845 OEC589845:OED589845 ONY589845:ONZ589845 OXU589845:OXV589845 PHQ589845:PHR589845 PRM589845:PRN589845 QBI589845:QBJ589845 QLE589845:QLF589845 QVA589845:QVB589845 REW589845:REX589845 ROS589845:ROT589845 RYO589845:RYP589845 SIK589845:SIL589845 SSG589845:SSH589845 TCC589845:TCD589845 TLY589845:TLZ589845 TVU589845:TVV589845 UFQ589845:UFR589845 UPM589845:UPN589845 UZI589845:UZJ589845 VJE589845:VJF589845 VTA589845:VTB589845 WCW589845:WCX589845 WMS589845:WMT589845 WWO589845:WWP589845 AG655381:AH655381 KC655381:KD655381 TY655381:TZ655381 ADU655381:ADV655381 ANQ655381:ANR655381 AXM655381:AXN655381 BHI655381:BHJ655381 BRE655381:BRF655381 CBA655381:CBB655381 CKW655381:CKX655381 CUS655381:CUT655381 DEO655381:DEP655381 DOK655381:DOL655381 DYG655381:DYH655381 EIC655381:EID655381 ERY655381:ERZ655381 FBU655381:FBV655381 FLQ655381:FLR655381 FVM655381:FVN655381 GFI655381:GFJ655381 GPE655381:GPF655381 GZA655381:GZB655381 HIW655381:HIX655381 HSS655381:HST655381 ICO655381:ICP655381 IMK655381:IML655381 IWG655381:IWH655381 JGC655381:JGD655381 JPY655381:JPZ655381 JZU655381:JZV655381 KJQ655381:KJR655381 KTM655381:KTN655381 LDI655381:LDJ655381 LNE655381:LNF655381 LXA655381:LXB655381 MGW655381:MGX655381 MQS655381:MQT655381 NAO655381:NAP655381 NKK655381:NKL655381 NUG655381:NUH655381 OEC655381:OED655381 ONY655381:ONZ655381 OXU655381:OXV655381 PHQ655381:PHR655381 PRM655381:PRN655381 QBI655381:QBJ655381 QLE655381:QLF655381 QVA655381:QVB655381 REW655381:REX655381 ROS655381:ROT655381 RYO655381:RYP655381 SIK655381:SIL655381 SSG655381:SSH655381 TCC655381:TCD655381 TLY655381:TLZ655381 TVU655381:TVV655381 UFQ655381:UFR655381 UPM655381:UPN655381 UZI655381:UZJ655381 VJE655381:VJF655381 VTA655381:VTB655381 WCW655381:WCX655381 WMS655381:WMT655381 WWO655381:WWP655381 AG720917:AH720917 KC720917:KD720917 TY720917:TZ720917 ADU720917:ADV720917 ANQ720917:ANR720917 AXM720917:AXN720917 BHI720917:BHJ720917 BRE720917:BRF720917 CBA720917:CBB720917 CKW720917:CKX720917 CUS720917:CUT720917 DEO720917:DEP720917 DOK720917:DOL720917 DYG720917:DYH720917 EIC720917:EID720917 ERY720917:ERZ720917 FBU720917:FBV720917 FLQ720917:FLR720917 FVM720917:FVN720917 GFI720917:GFJ720917 GPE720917:GPF720917 GZA720917:GZB720917 HIW720917:HIX720917 HSS720917:HST720917 ICO720917:ICP720917 IMK720917:IML720917 IWG720917:IWH720917 JGC720917:JGD720917 JPY720917:JPZ720917 JZU720917:JZV720917 KJQ720917:KJR720917 KTM720917:KTN720917 LDI720917:LDJ720917 LNE720917:LNF720917 LXA720917:LXB720917 MGW720917:MGX720917 MQS720917:MQT720917 NAO720917:NAP720917 NKK720917:NKL720917 NUG720917:NUH720917 OEC720917:OED720917 ONY720917:ONZ720917 OXU720917:OXV720917 PHQ720917:PHR720917 PRM720917:PRN720917 QBI720917:QBJ720917 QLE720917:QLF720917 QVA720917:QVB720917 REW720917:REX720917 ROS720917:ROT720917 RYO720917:RYP720917 SIK720917:SIL720917 SSG720917:SSH720917 TCC720917:TCD720917 TLY720917:TLZ720917 TVU720917:TVV720917 UFQ720917:UFR720917 UPM720917:UPN720917 UZI720917:UZJ720917 VJE720917:VJF720917 VTA720917:VTB720917 WCW720917:WCX720917 WMS720917:WMT720917 WWO720917:WWP720917 AG786453:AH786453 KC786453:KD786453 TY786453:TZ786453 ADU786453:ADV786453 ANQ786453:ANR786453 AXM786453:AXN786453 BHI786453:BHJ786453 BRE786453:BRF786453 CBA786453:CBB786453 CKW786453:CKX786453 CUS786453:CUT786453 DEO786453:DEP786453 DOK786453:DOL786453 DYG786453:DYH786453 EIC786453:EID786453 ERY786453:ERZ786453 FBU786453:FBV786453 FLQ786453:FLR786453 FVM786453:FVN786453 GFI786453:GFJ786453 GPE786453:GPF786453 GZA786453:GZB786453 HIW786453:HIX786453 HSS786453:HST786453 ICO786453:ICP786453 IMK786453:IML786453 IWG786453:IWH786453 JGC786453:JGD786453 JPY786453:JPZ786453 JZU786453:JZV786453 KJQ786453:KJR786453 KTM786453:KTN786453 LDI786453:LDJ786453 LNE786453:LNF786453 LXA786453:LXB786453 MGW786453:MGX786453 MQS786453:MQT786453 NAO786453:NAP786453 NKK786453:NKL786453 NUG786453:NUH786453 OEC786453:OED786453 ONY786453:ONZ786453 OXU786453:OXV786453 PHQ786453:PHR786453 PRM786453:PRN786453 QBI786453:QBJ786453 QLE786453:QLF786453 QVA786453:QVB786453 REW786453:REX786453 ROS786453:ROT786453 RYO786453:RYP786453 SIK786453:SIL786453 SSG786453:SSH786453 TCC786453:TCD786453 TLY786453:TLZ786453 TVU786453:TVV786453 UFQ786453:UFR786453 UPM786453:UPN786453 UZI786453:UZJ786453 VJE786453:VJF786453 VTA786453:VTB786453 WCW786453:WCX786453 WMS786453:WMT786453 WWO786453:WWP786453 AG851989:AH851989 KC851989:KD851989 TY851989:TZ851989 ADU851989:ADV851989 ANQ851989:ANR851989 AXM851989:AXN851989 BHI851989:BHJ851989 BRE851989:BRF851989 CBA851989:CBB851989 CKW851989:CKX851989 CUS851989:CUT851989 DEO851989:DEP851989 DOK851989:DOL851989 DYG851989:DYH851989 EIC851989:EID851989 ERY851989:ERZ851989 FBU851989:FBV851989 FLQ851989:FLR851989 FVM851989:FVN851989 GFI851989:GFJ851989 GPE851989:GPF851989 GZA851989:GZB851989 HIW851989:HIX851989 HSS851989:HST851989 ICO851989:ICP851989 IMK851989:IML851989 IWG851989:IWH851989 JGC851989:JGD851989 JPY851989:JPZ851989 JZU851989:JZV851989 KJQ851989:KJR851989 KTM851989:KTN851989 LDI851989:LDJ851989 LNE851989:LNF851989 LXA851989:LXB851989 MGW851989:MGX851989 MQS851989:MQT851989 NAO851989:NAP851989 NKK851989:NKL851989 NUG851989:NUH851989 OEC851989:OED851989 ONY851989:ONZ851989 OXU851989:OXV851989 PHQ851989:PHR851989 PRM851989:PRN851989 QBI851989:QBJ851989 QLE851989:QLF851989 QVA851989:QVB851989 REW851989:REX851989 ROS851989:ROT851989 RYO851989:RYP851989 SIK851989:SIL851989 SSG851989:SSH851989 TCC851989:TCD851989 TLY851989:TLZ851989 TVU851989:TVV851989 UFQ851989:UFR851989 UPM851989:UPN851989 UZI851989:UZJ851989 VJE851989:VJF851989 VTA851989:VTB851989 WCW851989:WCX851989 WMS851989:WMT851989 WWO851989:WWP851989 AG917525:AH917525 KC917525:KD917525 TY917525:TZ917525 ADU917525:ADV917525 ANQ917525:ANR917525 AXM917525:AXN917525 BHI917525:BHJ917525 BRE917525:BRF917525 CBA917525:CBB917525 CKW917525:CKX917525 CUS917525:CUT917525 DEO917525:DEP917525 DOK917525:DOL917525 DYG917525:DYH917525 EIC917525:EID917525 ERY917525:ERZ917525 FBU917525:FBV917525 FLQ917525:FLR917525 FVM917525:FVN917525 GFI917525:GFJ917525 GPE917525:GPF917525 GZA917525:GZB917525 HIW917525:HIX917525 HSS917525:HST917525 ICO917525:ICP917525 IMK917525:IML917525 IWG917525:IWH917525 JGC917525:JGD917525 JPY917525:JPZ917525 JZU917525:JZV917525 KJQ917525:KJR917525 KTM917525:KTN917525 LDI917525:LDJ917525 LNE917525:LNF917525 LXA917525:LXB917525 MGW917525:MGX917525 MQS917525:MQT917525 NAO917525:NAP917525 NKK917525:NKL917525 NUG917525:NUH917525 OEC917525:OED917525 ONY917525:ONZ917525 OXU917525:OXV917525 PHQ917525:PHR917525 PRM917525:PRN917525 QBI917525:QBJ917525 QLE917525:QLF917525 QVA917525:QVB917525 REW917525:REX917525 ROS917525:ROT917525 RYO917525:RYP917525 SIK917525:SIL917525 SSG917525:SSH917525 TCC917525:TCD917525 TLY917525:TLZ917525 TVU917525:TVV917525 UFQ917525:UFR917525 UPM917525:UPN917525 UZI917525:UZJ917525 VJE917525:VJF917525 VTA917525:VTB917525 WCW917525:WCX917525 WMS917525:WMT917525 WWO917525:WWP917525 AG983061:AH983061 KC983061:KD983061 TY983061:TZ983061 ADU983061:ADV983061 ANQ983061:ANR983061 AXM983061:AXN983061 BHI983061:BHJ983061 BRE983061:BRF983061 CBA983061:CBB983061 CKW983061:CKX983061 CUS983061:CUT983061 DEO983061:DEP983061 DOK983061:DOL983061 DYG983061:DYH983061 EIC983061:EID983061 ERY983061:ERZ983061 FBU983061:FBV983061 FLQ983061:FLR983061 FVM983061:FVN983061 GFI983061:GFJ983061 GPE983061:GPF983061 GZA983061:GZB983061 HIW983061:HIX983061 HSS983061:HST983061 ICO983061:ICP983061 IMK983061:IML983061 IWG983061:IWH983061 JGC983061:JGD983061 JPY983061:JPZ983061 JZU983061:JZV983061 KJQ983061:KJR983061 KTM983061:KTN983061 LDI983061:LDJ983061 LNE983061:LNF983061 LXA983061:LXB983061 MGW983061:MGX983061 MQS983061:MQT983061 NAO983061:NAP983061 NKK983061:NKL983061 NUG983061:NUH983061 OEC983061:OED983061 ONY983061:ONZ983061 OXU983061:OXV983061 PHQ983061:PHR983061 PRM983061:PRN983061 QBI983061:QBJ983061 QLE983061:QLF983061 QVA983061:QVB983061 REW983061:REX983061 ROS983061:ROT983061 RYO983061:RYP983061 SIK983061:SIL983061 SSG983061:SSH983061 TCC983061:TCD983061 TLY983061:TLZ983061 TVU983061:TVV983061 UFQ983061:UFR983061 UPM983061:UPN983061 UZI983061:UZJ983061 VJE983061:VJF983061 VTA983061:VTB983061 WCW983061:WCX983061 WMS983061:WMT983061 WWO983061:WWP983061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BU65553 LQ65553 VM65553 AFI65553 APE65553 AZA65553 BIW65553 BSS65553 CCO65553 CMK65553 CWG65553 DGC65553 DPY65553 DZU65553 EJQ65553 ETM65553 FDI65553 FNE65553 FXA65553 GGW65553 GQS65553 HAO65553 HKK65553 HUG65553 IEC65553 INY65553 IXU65553 JHQ65553 JRM65553 KBI65553 KLE65553 KVA65553 LEW65553 LOS65553 LYO65553 MIK65553 MSG65553 NCC65553 NLY65553 NVU65553 OFQ65553 OPM65553 OZI65553 PJE65553 PTA65553 QCW65553 QMS65553 QWO65553 RGK65553 RQG65553 SAC65553 SJY65553 STU65553 TDQ65553 TNM65553 TXI65553 UHE65553 URA65553 VAW65553 VKS65553 VUO65553 WEK65553 WOG65553 WYC65553 BU131089 LQ131089 VM131089 AFI131089 APE131089 AZA131089 BIW131089 BSS131089 CCO131089 CMK131089 CWG131089 DGC131089 DPY131089 DZU131089 EJQ131089 ETM131089 FDI131089 FNE131089 FXA131089 GGW131089 GQS131089 HAO131089 HKK131089 HUG131089 IEC131089 INY131089 IXU131089 JHQ131089 JRM131089 KBI131089 KLE131089 KVA131089 LEW131089 LOS131089 LYO131089 MIK131089 MSG131089 NCC131089 NLY131089 NVU131089 OFQ131089 OPM131089 OZI131089 PJE131089 PTA131089 QCW131089 QMS131089 QWO131089 RGK131089 RQG131089 SAC131089 SJY131089 STU131089 TDQ131089 TNM131089 TXI131089 UHE131089 URA131089 VAW131089 VKS131089 VUO131089 WEK131089 WOG131089 WYC131089 BU196625 LQ196625 VM196625 AFI196625 APE196625 AZA196625 BIW196625 BSS196625 CCO196625 CMK196625 CWG196625 DGC196625 DPY196625 DZU196625 EJQ196625 ETM196625 FDI196625 FNE196625 FXA196625 GGW196625 GQS196625 HAO196625 HKK196625 HUG196625 IEC196625 INY196625 IXU196625 JHQ196625 JRM196625 KBI196625 KLE196625 KVA196625 LEW196625 LOS196625 LYO196625 MIK196625 MSG196625 NCC196625 NLY196625 NVU196625 OFQ196625 OPM196625 OZI196625 PJE196625 PTA196625 QCW196625 QMS196625 QWO196625 RGK196625 RQG196625 SAC196625 SJY196625 STU196625 TDQ196625 TNM196625 TXI196625 UHE196625 URA196625 VAW196625 VKS196625 VUO196625 WEK196625 WOG196625 WYC196625 BU262161 LQ262161 VM262161 AFI262161 APE262161 AZA262161 BIW262161 BSS262161 CCO262161 CMK262161 CWG262161 DGC262161 DPY262161 DZU262161 EJQ262161 ETM262161 FDI262161 FNE262161 FXA262161 GGW262161 GQS262161 HAO262161 HKK262161 HUG262161 IEC262161 INY262161 IXU262161 JHQ262161 JRM262161 KBI262161 KLE262161 KVA262161 LEW262161 LOS262161 LYO262161 MIK262161 MSG262161 NCC262161 NLY262161 NVU262161 OFQ262161 OPM262161 OZI262161 PJE262161 PTA262161 QCW262161 QMS262161 QWO262161 RGK262161 RQG262161 SAC262161 SJY262161 STU262161 TDQ262161 TNM262161 TXI262161 UHE262161 URA262161 VAW262161 VKS262161 VUO262161 WEK262161 WOG262161 WYC262161 BU327697 LQ327697 VM327697 AFI327697 APE327697 AZA327697 BIW327697 BSS327697 CCO327697 CMK327697 CWG327697 DGC327697 DPY327697 DZU327697 EJQ327697 ETM327697 FDI327697 FNE327697 FXA327697 GGW327697 GQS327697 HAO327697 HKK327697 HUG327697 IEC327697 INY327697 IXU327697 JHQ327697 JRM327697 KBI327697 KLE327697 KVA327697 LEW327697 LOS327697 LYO327697 MIK327697 MSG327697 NCC327697 NLY327697 NVU327697 OFQ327697 OPM327697 OZI327697 PJE327697 PTA327697 QCW327697 QMS327697 QWO327697 RGK327697 RQG327697 SAC327697 SJY327697 STU327697 TDQ327697 TNM327697 TXI327697 UHE327697 URA327697 VAW327697 VKS327697 VUO327697 WEK327697 WOG327697 WYC327697 BU393233 LQ393233 VM393233 AFI393233 APE393233 AZA393233 BIW393233 BSS393233 CCO393233 CMK393233 CWG393233 DGC393233 DPY393233 DZU393233 EJQ393233 ETM393233 FDI393233 FNE393233 FXA393233 GGW393233 GQS393233 HAO393233 HKK393233 HUG393233 IEC393233 INY393233 IXU393233 JHQ393233 JRM393233 KBI393233 KLE393233 KVA393233 LEW393233 LOS393233 LYO393233 MIK393233 MSG393233 NCC393233 NLY393233 NVU393233 OFQ393233 OPM393233 OZI393233 PJE393233 PTA393233 QCW393233 QMS393233 QWO393233 RGK393233 RQG393233 SAC393233 SJY393233 STU393233 TDQ393233 TNM393233 TXI393233 UHE393233 URA393233 VAW393233 VKS393233 VUO393233 WEK393233 WOG393233 WYC393233 BU458769 LQ458769 VM458769 AFI458769 APE458769 AZA458769 BIW458769 BSS458769 CCO458769 CMK458769 CWG458769 DGC458769 DPY458769 DZU458769 EJQ458769 ETM458769 FDI458769 FNE458769 FXA458769 GGW458769 GQS458769 HAO458769 HKK458769 HUG458769 IEC458769 INY458769 IXU458769 JHQ458769 JRM458769 KBI458769 KLE458769 KVA458769 LEW458769 LOS458769 LYO458769 MIK458769 MSG458769 NCC458769 NLY458769 NVU458769 OFQ458769 OPM458769 OZI458769 PJE458769 PTA458769 QCW458769 QMS458769 QWO458769 RGK458769 RQG458769 SAC458769 SJY458769 STU458769 TDQ458769 TNM458769 TXI458769 UHE458769 URA458769 VAW458769 VKS458769 VUO458769 WEK458769 WOG458769 WYC458769 BU524305 LQ524305 VM524305 AFI524305 APE524305 AZA524305 BIW524305 BSS524305 CCO524305 CMK524305 CWG524305 DGC524305 DPY524305 DZU524305 EJQ524305 ETM524305 FDI524305 FNE524305 FXA524305 GGW524305 GQS524305 HAO524305 HKK524305 HUG524305 IEC524305 INY524305 IXU524305 JHQ524305 JRM524305 KBI524305 KLE524305 KVA524305 LEW524305 LOS524305 LYO524305 MIK524305 MSG524305 NCC524305 NLY524305 NVU524305 OFQ524305 OPM524305 OZI524305 PJE524305 PTA524305 QCW524305 QMS524305 QWO524305 RGK524305 RQG524305 SAC524305 SJY524305 STU524305 TDQ524305 TNM524305 TXI524305 UHE524305 URA524305 VAW524305 VKS524305 VUO524305 WEK524305 WOG524305 WYC524305 BU589841 LQ589841 VM589841 AFI589841 APE589841 AZA589841 BIW589841 BSS589841 CCO589841 CMK589841 CWG589841 DGC589841 DPY589841 DZU589841 EJQ589841 ETM589841 FDI589841 FNE589841 FXA589841 GGW589841 GQS589841 HAO589841 HKK589841 HUG589841 IEC589841 INY589841 IXU589841 JHQ589841 JRM589841 KBI589841 KLE589841 KVA589841 LEW589841 LOS589841 LYO589841 MIK589841 MSG589841 NCC589841 NLY589841 NVU589841 OFQ589841 OPM589841 OZI589841 PJE589841 PTA589841 QCW589841 QMS589841 QWO589841 RGK589841 RQG589841 SAC589841 SJY589841 STU589841 TDQ589841 TNM589841 TXI589841 UHE589841 URA589841 VAW589841 VKS589841 VUO589841 WEK589841 WOG589841 WYC589841 BU655377 LQ655377 VM655377 AFI655377 APE655377 AZA655377 BIW655377 BSS655377 CCO655377 CMK655377 CWG655377 DGC655377 DPY655377 DZU655377 EJQ655377 ETM655377 FDI655377 FNE655377 FXA655377 GGW655377 GQS655377 HAO655377 HKK655377 HUG655377 IEC655377 INY655377 IXU655377 JHQ655377 JRM655377 KBI655377 KLE655377 KVA655377 LEW655377 LOS655377 LYO655377 MIK655377 MSG655377 NCC655377 NLY655377 NVU655377 OFQ655377 OPM655377 OZI655377 PJE655377 PTA655377 QCW655377 QMS655377 QWO655377 RGK655377 RQG655377 SAC655377 SJY655377 STU655377 TDQ655377 TNM655377 TXI655377 UHE655377 URA655377 VAW655377 VKS655377 VUO655377 WEK655377 WOG655377 WYC655377 BU720913 LQ720913 VM720913 AFI720913 APE720913 AZA720913 BIW720913 BSS720913 CCO720913 CMK720913 CWG720913 DGC720913 DPY720913 DZU720913 EJQ720913 ETM720913 FDI720913 FNE720913 FXA720913 GGW720913 GQS720913 HAO720913 HKK720913 HUG720913 IEC720913 INY720913 IXU720913 JHQ720913 JRM720913 KBI720913 KLE720913 KVA720913 LEW720913 LOS720913 LYO720913 MIK720913 MSG720913 NCC720913 NLY720913 NVU720913 OFQ720913 OPM720913 OZI720913 PJE720913 PTA720913 QCW720913 QMS720913 QWO720913 RGK720913 RQG720913 SAC720913 SJY720913 STU720913 TDQ720913 TNM720913 TXI720913 UHE720913 URA720913 VAW720913 VKS720913 VUO720913 WEK720913 WOG720913 WYC720913 BU786449 LQ786449 VM786449 AFI786449 APE786449 AZA786449 BIW786449 BSS786449 CCO786449 CMK786449 CWG786449 DGC786449 DPY786449 DZU786449 EJQ786449 ETM786449 FDI786449 FNE786449 FXA786449 GGW786449 GQS786449 HAO786449 HKK786449 HUG786449 IEC786449 INY786449 IXU786449 JHQ786449 JRM786449 KBI786449 KLE786449 KVA786449 LEW786449 LOS786449 LYO786449 MIK786449 MSG786449 NCC786449 NLY786449 NVU786449 OFQ786449 OPM786449 OZI786449 PJE786449 PTA786449 QCW786449 QMS786449 QWO786449 RGK786449 RQG786449 SAC786449 SJY786449 STU786449 TDQ786449 TNM786449 TXI786449 UHE786449 URA786449 VAW786449 VKS786449 VUO786449 WEK786449 WOG786449 WYC786449 BU851985 LQ851985 VM851985 AFI851985 APE851985 AZA851985 BIW851985 BSS851985 CCO851985 CMK851985 CWG851985 DGC851985 DPY851985 DZU851985 EJQ851985 ETM851985 FDI851985 FNE851985 FXA851985 GGW851985 GQS851985 HAO851985 HKK851985 HUG851985 IEC851985 INY851985 IXU851985 JHQ851985 JRM851985 KBI851985 KLE851985 KVA851985 LEW851985 LOS851985 LYO851985 MIK851985 MSG851985 NCC851985 NLY851985 NVU851985 OFQ851985 OPM851985 OZI851985 PJE851985 PTA851985 QCW851985 QMS851985 QWO851985 RGK851985 RQG851985 SAC851985 SJY851985 STU851985 TDQ851985 TNM851985 TXI851985 UHE851985 URA851985 VAW851985 VKS851985 VUO851985 WEK851985 WOG851985 WYC851985 BU917521 LQ917521 VM917521 AFI917521 APE917521 AZA917521 BIW917521 BSS917521 CCO917521 CMK917521 CWG917521 DGC917521 DPY917521 DZU917521 EJQ917521 ETM917521 FDI917521 FNE917521 FXA917521 GGW917521 GQS917521 HAO917521 HKK917521 HUG917521 IEC917521 INY917521 IXU917521 JHQ917521 JRM917521 KBI917521 KLE917521 KVA917521 LEW917521 LOS917521 LYO917521 MIK917521 MSG917521 NCC917521 NLY917521 NVU917521 OFQ917521 OPM917521 OZI917521 PJE917521 PTA917521 QCW917521 QMS917521 QWO917521 RGK917521 RQG917521 SAC917521 SJY917521 STU917521 TDQ917521 TNM917521 TXI917521 UHE917521 URA917521 VAW917521 VKS917521 VUO917521 WEK917521 WOG917521 WYC917521 BU983057 LQ983057 VM983057 AFI983057 APE983057 AZA983057 BIW983057 BSS983057 CCO983057 CMK983057 CWG983057 DGC983057 DPY983057 DZU983057 EJQ983057 ETM983057 FDI983057 FNE983057 FXA983057 GGW983057 GQS983057 HAO983057 HKK983057 HUG983057 IEC983057 INY983057 IXU983057 JHQ983057 JRM983057 KBI983057 KLE983057 KVA983057 LEW983057 LOS983057 LYO983057 MIK983057 MSG983057 NCC983057 NLY983057 NVU983057 OFQ983057 OPM983057 OZI983057 PJE983057 PTA983057 QCW983057 QMS983057 QWO983057 RGK983057 RQG983057 SAC983057 SJY983057 STU983057 TDQ983057 TNM983057 TXI983057 UHE983057 URA983057 VAW983057 VKS983057 VUO983057 WEK983057 WOG983057 WYC983057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BI65553 LE65553 VA65553 AEW65553 AOS65553 AYO65553 BIK65553 BSG65553 CCC65553 CLY65553 CVU65553 DFQ65553 DPM65553 DZI65553 EJE65553 ETA65553 FCW65553 FMS65553 FWO65553 GGK65553 GQG65553 HAC65553 HJY65553 HTU65553 IDQ65553 INM65553 IXI65553 JHE65553 JRA65553 KAW65553 KKS65553 KUO65553 LEK65553 LOG65553 LYC65553 MHY65553 MRU65553 NBQ65553 NLM65553 NVI65553 OFE65553 OPA65553 OYW65553 PIS65553 PSO65553 QCK65553 QMG65553 QWC65553 RFY65553 RPU65553 RZQ65553 SJM65553 STI65553 TDE65553 TNA65553 TWW65553 UGS65553 UQO65553 VAK65553 VKG65553 VUC65553 WDY65553 WNU65553 WXQ65553 BI131089 LE131089 VA131089 AEW131089 AOS131089 AYO131089 BIK131089 BSG131089 CCC131089 CLY131089 CVU131089 DFQ131089 DPM131089 DZI131089 EJE131089 ETA131089 FCW131089 FMS131089 FWO131089 GGK131089 GQG131089 HAC131089 HJY131089 HTU131089 IDQ131089 INM131089 IXI131089 JHE131089 JRA131089 KAW131089 KKS131089 KUO131089 LEK131089 LOG131089 LYC131089 MHY131089 MRU131089 NBQ131089 NLM131089 NVI131089 OFE131089 OPA131089 OYW131089 PIS131089 PSO131089 QCK131089 QMG131089 QWC131089 RFY131089 RPU131089 RZQ131089 SJM131089 STI131089 TDE131089 TNA131089 TWW131089 UGS131089 UQO131089 VAK131089 VKG131089 VUC131089 WDY131089 WNU131089 WXQ131089 BI196625 LE196625 VA196625 AEW196625 AOS196625 AYO196625 BIK196625 BSG196625 CCC196625 CLY196625 CVU196625 DFQ196625 DPM196625 DZI196625 EJE196625 ETA196625 FCW196625 FMS196625 FWO196625 GGK196625 GQG196625 HAC196625 HJY196625 HTU196625 IDQ196625 INM196625 IXI196625 JHE196625 JRA196625 KAW196625 KKS196625 KUO196625 LEK196625 LOG196625 LYC196625 MHY196625 MRU196625 NBQ196625 NLM196625 NVI196625 OFE196625 OPA196625 OYW196625 PIS196625 PSO196625 QCK196625 QMG196625 QWC196625 RFY196625 RPU196625 RZQ196625 SJM196625 STI196625 TDE196625 TNA196625 TWW196625 UGS196625 UQO196625 VAK196625 VKG196625 VUC196625 WDY196625 WNU196625 WXQ196625 BI262161 LE262161 VA262161 AEW262161 AOS262161 AYO262161 BIK262161 BSG262161 CCC262161 CLY262161 CVU262161 DFQ262161 DPM262161 DZI262161 EJE262161 ETA262161 FCW262161 FMS262161 FWO262161 GGK262161 GQG262161 HAC262161 HJY262161 HTU262161 IDQ262161 INM262161 IXI262161 JHE262161 JRA262161 KAW262161 KKS262161 KUO262161 LEK262161 LOG262161 LYC262161 MHY262161 MRU262161 NBQ262161 NLM262161 NVI262161 OFE262161 OPA262161 OYW262161 PIS262161 PSO262161 QCK262161 QMG262161 QWC262161 RFY262161 RPU262161 RZQ262161 SJM262161 STI262161 TDE262161 TNA262161 TWW262161 UGS262161 UQO262161 VAK262161 VKG262161 VUC262161 WDY262161 WNU262161 WXQ262161 BI327697 LE327697 VA327697 AEW327697 AOS327697 AYO327697 BIK327697 BSG327697 CCC327697 CLY327697 CVU327697 DFQ327697 DPM327697 DZI327697 EJE327697 ETA327697 FCW327697 FMS327697 FWO327697 GGK327697 GQG327697 HAC327697 HJY327697 HTU327697 IDQ327697 INM327697 IXI327697 JHE327697 JRA327697 KAW327697 KKS327697 KUO327697 LEK327697 LOG327697 LYC327697 MHY327697 MRU327697 NBQ327697 NLM327697 NVI327697 OFE327697 OPA327697 OYW327697 PIS327697 PSO327697 QCK327697 QMG327697 QWC327697 RFY327697 RPU327697 RZQ327697 SJM327697 STI327697 TDE327697 TNA327697 TWW327697 UGS327697 UQO327697 VAK327697 VKG327697 VUC327697 WDY327697 WNU327697 WXQ327697 BI393233 LE393233 VA393233 AEW393233 AOS393233 AYO393233 BIK393233 BSG393233 CCC393233 CLY393233 CVU393233 DFQ393233 DPM393233 DZI393233 EJE393233 ETA393233 FCW393233 FMS393233 FWO393233 GGK393233 GQG393233 HAC393233 HJY393233 HTU393233 IDQ393233 INM393233 IXI393233 JHE393233 JRA393233 KAW393233 KKS393233 KUO393233 LEK393233 LOG393233 LYC393233 MHY393233 MRU393233 NBQ393233 NLM393233 NVI393233 OFE393233 OPA393233 OYW393233 PIS393233 PSO393233 QCK393233 QMG393233 QWC393233 RFY393233 RPU393233 RZQ393233 SJM393233 STI393233 TDE393233 TNA393233 TWW393233 UGS393233 UQO393233 VAK393233 VKG393233 VUC393233 WDY393233 WNU393233 WXQ393233 BI458769 LE458769 VA458769 AEW458769 AOS458769 AYO458769 BIK458769 BSG458769 CCC458769 CLY458769 CVU458769 DFQ458769 DPM458769 DZI458769 EJE458769 ETA458769 FCW458769 FMS458769 FWO458769 GGK458769 GQG458769 HAC458769 HJY458769 HTU458769 IDQ458769 INM458769 IXI458769 JHE458769 JRA458769 KAW458769 KKS458769 KUO458769 LEK458769 LOG458769 LYC458769 MHY458769 MRU458769 NBQ458769 NLM458769 NVI458769 OFE458769 OPA458769 OYW458769 PIS458769 PSO458769 QCK458769 QMG458769 QWC458769 RFY458769 RPU458769 RZQ458769 SJM458769 STI458769 TDE458769 TNA458769 TWW458769 UGS458769 UQO458769 VAK458769 VKG458769 VUC458769 WDY458769 WNU458769 WXQ458769 BI524305 LE524305 VA524305 AEW524305 AOS524305 AYO524305 BIK524305 BSG524305 CCC524305 CLY524305 CVU524305 DFQ524305 DPM524305 DZI524305 EJE524305 ETA524305 FCW524305 FMS524305 FWO524305 GGK524305 GQG524305 HAC524305 HJY524305 HTU524305 IDQ524305 INM524305 IXI524305 JHE524305 JRA524305 KAW524305 KKS524305 KUO524305 LEK524305 LOG524305 LYC524305 MHY524305 MRU524305 NBQ524305 NLM524305 NVI524305 OFE524305 OPA524305 OYW524305 PIS524305 PSO524305 QCK524305 QMG524305 QWC524305 RFY524305 RPU524305 RZQ524305 SJM524305 STI524305 TDE524305 TNA524305 TWW524305 UGS524305 UQO524305 VAK524305 VKG524305 VUC524305 WDY524305 WNU524305 WXQ524305 BI589841 LE589841 VA589841 AEW589841 AOS589841 AYO589841 BIK589841 BSG589841 CCC589841 CLY589841 CVU589841 DFQ589841 DPM589841 DZI589841 EJE589841 ETA589841 FCW589841 FMS589841 FWO589841 GGK589841 GQG589841 HAC589841 HJY589841 HTU589841 IDQ589841 INM589841 IXI589841 JHE589841 JRA589841 KAW589841 KKS589841 KUO589841 LEK589841 LOG589841 LYC589841 MHY589841 MRU589841 NBQ589841 NLM589841 NVI589841 OFE589841 OPA589841 OYW589841 PIS589841 PSO589841 QCK589841 QMG589841 QWC589841 RFY589841 RPU589841 RZQ589841 SJM589841 STI589841 TDE589841 TNA589841 TWW589841 UGS589841 UQO589841 VAK589841 VKG589841 VUC589841 WDY589841 WNU589841 WXQ589841 BI655377 LE655377 VA655377 AEW655377 AOS655377 AYO655377 BIK655377 BSG655377 CCC655377 CLY655377 CVU655377 DFQ655377 DPM655377 DZI655377 EJE655377 ETA655377 FCW655377 FMS655377 FWO655377 GGK655377 GQG655377 HAC655377 HJY655377 HTU655377 IDQ655377 INM655377 IXI655377 JHE655377 JRA655377 KAW655377 KKS655377 KUO655377 LEK655377 LOG655377 LYC655377 MHY655377 MRU655377 NBQ655377 NLM655377 NVI655377 OFE655377 OPA655377 OYW655377 PIS655377 PSO655377 QCK655377 QMG655377 QWC655377 RFY655377 RPU655377 RZQ655377 SJM655377 STI655377 TDE655377 TNA655377 TWW655377 UGS655377 UQO655377 VAK655377 VKG655377 VUC655377 WDY655377 WNU655377 WXQ655377 BI720913 LE720913 VA720913 AEW720913 AOS720913 AYO720913 BIK720913 BSG720913 CCC720913 CLY720913 CVU720913 DFQ720913 DPM720913 DZI720913 EJE720913 ETA720913 FCW720913 FMS720913 FWO720913 GGK720913 GQG720913 HAC720913 HJY720913 HTU720913 IDQ720913 INM720913 IXI720913 JHE720913 JRA720913 KAW720913 KKS720913 KUO720913 LEK720913 LOG720913 LYC720913 MHY720913 MRU720913 NBQ720913 NLM720913 NVI720913 OFE720913 OPA720913 OYW720913 PIS720913 PSO720913 QCK720913 QMG720913 QWC720913 RFY720913 RPU720913 RZQ720913 SJM720913 STI720913 TDE720913 TNA720913 TWW720913 UGS720913 UQO720913 VAK720913 VKG720913 VUC720913 WDY720913 WNU720913 WXQ720913 BI786449 LE786449 VA786449 AEW786449 AOS786449 AYO786449 BIK786449 BSG786449 CCC786449 CLY786449 CVU786449 DFQ786449 DPM786449 DZI786449 EJE786449 ETA786449 FCW786449 FMS786449 FWO786449 GGK786449 GQG786449 HAC786449 HJY786449 HTU786449 IDQ786449 INM786449 IXI786449 JHE786449 JRA786449 KAW786449 KKS786449 KUO786449 LEK786449 LOG786449 LYC786449 MHY786449 MRU786449 NBQ786449 NLM786449 NVI786449 OFE786449 OPA786449 OYW786449 PIS786449 PSO786449 QCK786449 QMG786449 QWC786449 RFY786449 RPU786449 RZQ786449 SJM786449 STI786449 TDE786449 TNA786449 TWW786449 UGS786449 UQO786449 VAK786449 VKG786449 VUC786449 WDY786449 WNU786449 WXQ786449 BI851985 LE851985 VA851985 AEW851985 AOS851985 AYO851985 BIK851985 BSG851985 CCC851985 CLY851985 CVU851985 DFQ851985 DPM851985 DZI851985 EJE851985 ETA851985 FCW851985 FMS851985 FWO851985 GGK851985 GQG851985 HAC851985 HJY851985 HTU851985 IDQ851985 INM851985 IXI851985 JHE851985 JRA851985 KAW851985 KKS851985 KUO851985 LEK851985 LOG851985 LYC851985 MHY851985 MRU851985 NBQ851985 NLM851985 NVI851985 OFE851985 OPA851985 OYW851985 PIS851985 PSO851985 QCK851985 QMG851985 QWC851985 RFY851985 RPU851985 RZQ851985 SJM851985 STI851985 TDE851985 TNA851985 TWW851985 UGS851985 UQO851985 VAK851985 VKG851985 VUC851985 WDY851985 WNU851985 WXQ851985 BI917521 LE917521 VA917521 AEW917521 AOS917521 AYO917521 BIK917521 BSG917521 CCC917521 CLY917521 CVU917521 DFQ917521 DPM917521 DZI917521 EJE917521 ETA917521 FCW917521 FMS917521 FWO917521 GGK917521 GQG917521 HAC917521 HJY917521 HTU917521 IDQ917521 INM917521 IXI917521 JHE917521 JRA917521 KAW917521 KKS917521 KUO917521 LEK917521 LOG917521 LYC917521 MHY917521 MRU917521 NBQ917521 NLM917521 NVI917521 OFE917521 OPA917521 OYW917521 PIS917521 PSO917521 QCK917521 QMG917521 QWC917521 RFY917521 RPU917521 RZQ917521 SJM917521 STI917521 TDE917521 TNA917521 TWW917521 UGS917521 UQO917521 VAK917521 VKG917521 VUC917521 WDY917521 WNU917521 WXQ917521 BI983057 LE983057 VA983057 AEW983057 AOS983057 AYO983057 BIK983057 BSG983057 CCC983057 CLY983057 CVU983057 DFQ983057 DPM983057 DZI983057 EJE983057 ETA983057 FCW983057 FMS983057 FWO983057 GGK983057 GQG983057 HAC983057 HJY983057 HTU983057 IDQ983057 INM983057 IXI983057 JHE983057 JRA983057 KAW983057 KKS983057 KUO983057 LEK983057 LOG983057 LYC983057 MHY983057 MRU983057 NBQ983057 NLM983057 NVI983057 OFE983057 OPA983057 OYW983057 PIS983057 PSO983057 QCK983057 QMG983057 QWC983057 RFY983057 RPU983057 RZQ983057 SJM983057 STI983057 TDE983057 TNA983057 TWW983057 UGS983057 UQO983057 VAK983057 VKG983057 VUC983057 WDY983057 WNU983057 WXQ983057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AG65553:AH65553 KC65553:KD65553 TY65553:TZ65553 ADU65553:ADV65553 ANQ65553:ANR65553 AXM65553:AXN65553 BHI65553:BHJ65553 BRE65553:BRF65553 CBA65553:CBB65553 CKW65553:CKX65553 CUS65553:CUT65553 DEO65553:DEP65553 DOK65553:DOL65553 DYG65553:DYH65553 EIC65553:EID65553 ERY65553:ERZ65553 FBU65553:FBV65553 FLQ65553:FLR65553 FVM65553:FVN65553 GFI65553:GFJ65553 GPE65553:GPF65553 GZA65553:GZB65553 HIW65553:HIX65553 HSS65553:HST65553 ICO65553:ICP65553 IMK65553:IML65553 IWG65553:IWH65553 JGC65553:JGD65553 JPY65553:JPZ65553 JZU65553:JZV65553 KJQ65553:KJR65553 KTM65553:KTN65553 LDI65553:LDJ65553 LNE65553:LNF65553 LXA65553:LXB65553 MGW65553:MGX65553 MQS65553:MQT65553 NAO65553:NAP65553 NKK65553:NKL65553 NUG65553:NUH65553 OEC65553:OED65553 ONY65553:ONZ65553 OXU65553:OXV65553 PHQ65553:PHR65553 PRM65553:PRN65553 QBI65553:QBJ65553 QLE65553:QLF65553 QVA65553:QVB65553 REW65553:REX65553 ROS65553:ROT65553 RYO65553:RYP65553 SIK65553:SIL65553 SSG65553:SSH65553 TCC65553:TCD65553 TLY65553:TLZ65553 TVU65553:TVV65553 UFQ65553:UFR65553 UPM65553:UPN65553 UZI65553:UZJ65553 VJE65553:VJF65553 VTA65553:VTB65553 WCW65553:WCX65553 WMS65553:WMT65553 WWO65553:WWP65553 AG131089:AH131089 KC131089:KD131089 TY131089:TZ131089 ADU131089:ADV131089 ANQ131089:ANR131089 AXM131089:AXN131089 BHI131089:BHJ131089 BRE131089:BRF131089 CBA131089:CBB131089 CKW131089:CKX131089 CUS131089:CUT131089 DEO131089:DEP131089 DOK131089:DOL131089 DYG131089:DYH131089 EIC131089:EID131089 ERY131089:ERZ131089 FBU131089:FBV131089 FLQ131089:FLR131089 FVM131089:FVN131089 GFI131089:GFJ131089 GPE131089:GPF131089 GZA131089:GZB131089 HIW131089:HIX131089 HSS131089:HST131089 ICO131089:ICP131089 IMK131089:IML131089 IWG131089:IWH131089 JGC131089:JGD131089 JPY131089:JPZ131089 JZU131089:JZV131089 KJQ131089:KJR131089 KTM131089:KTN131089 LDI131089:LDJ131089 LNE131089:LNF131089 LXA131089:LXB131089 MGW131089:MGX131089 MQS131089:MQT131089 NAO131089:NAP131089 NKK131089:NKL131089 NUG131089:NUH131089 OEC131089:OED131089 ONY131089:ONZ131089 OXU131089:OXV131089 PHQ131089:PHR131089 PRM131089:PRN131089 QBI131089:QBJ131089 QLE131089:QLF131089 QVA131089:QVB131089 REW131089:REX131089 ROS131089:ROT131089 RYO131089:RYP131089 SIK131089:SIL131089 SSG131089:SSH131089 TCC131089:TCD131089 TLY131089:TLZ131089 TVU131089:TVV131089 UFQ131089:UFR131089 UPM131089:UPN131089 UZI131089:UZJ131089 VJE131089:VJF131089 VTA131089:VTB131089 WCW131089:WCX131089 WMS131089:WMT131089 WWO131089:WWP131089 AG196625:AH196625 KC196625:KD196625 TY196625:TZ196625 ADU196625:ADV196625 ANQ196625:ANR196625 AXM196625:AXN196625 BHI196625:BHJ196625 BRE196625:BRF196625 CBA196625:CBB196625 CKW196625:CKX196625 CUS196625:CUT196625 DEO196625:DEP196625 DOK196625:DOL196625 DYG196625:DYH196625 EIC196625:EID196625 ERY196625:ERZ196625 FBU196625:FBV196625 FLQ196625:FLR196625 FVM196625:FVN196625 GFI196625:GFJ196625 GPE196625:GPF196625 GZA196625:GZB196625 HIW196625:HIX196625 HSS196625:HST196625 ICO196625:ICP196625 IMK196625:IML196625 IWG196625:IWH196625 JGC196625:JGD196625 JPY196625:JPZ196625 JZU196625:JZV196625 KJQ196625:KJR196625 KTM196625:KTN196625 LDI196625:LDJ196625 LNE196625:LNF196625 LXA196625:LXB196625 MGW196625:MGX196625 MQS196625:MQT196625 NAO196625:NAP196625 NKK196625:NKL196625 NUG196625:NUH196625 OEC196625:OED196625 ONY196625:ONZ196625 OXU196625:OXV196625 PHQ196625:PHR196625 PRM196625:PRN196625 QBI196625:QBJ196625 QLE196625:QLF196625 QVA196625:QVB196625 REW196625:REX196625 ROS196625:ROT196625 RYO196625:RYP196625 SIK196625:SIL196625 SSG196625:SSH196625 TCC196625:TCD196625 TLY196625:TLZ196625 TVU196625:TVV196625 UFQ196625:UFR196625 UPM196625:UPN196625 UZI196625:UZJ196625 VJE196625:VJF196625 VTA196625:VTB196625 WCW196625:WCX196625 WMS196625:WMT196625 WWO196625:WWP196625 AG262161:AH262161 KC262161:KD262161 TY262161:TZ262161 ADU262161:ADV262161 ANQ262161:ANR262161 AXM262161:AXN262161 BHI262161:BHJ262161 BRE262161:BRF262161 CBA262161:CBB262161 CKW262161:CKX262161 CUS262161:CUT262161 DEO262161:DEP262161 DOK262161:DOL262161 DYG262161:DYH262161 EIC262161:EID262161 ERY262161:ERZ262161 FBU262161:FBV262161 FLQ262161:FLR262161 FVM262161:FVN262161 GFI262161:GFJ262161 GPE262161:GPF262161 GZA262161:GZB262161 HIW262161:HIX262161 HSS262161:HST262161 ICO262161:ICP262161 IMK262161:IML262161 IWG262161:IWH262161 JGC262161:JGD262161 JPY262161:JPZ262161 JZU262161:JZV262161 KJQ262161:KJR262161 KTM262161:KTN262161 LDI262161:LDJ262161 LNE262161:LNF262161 LXA262161:LXB262161 MGW262161:MGX262161 MQS262161:MQT262161 NAO262161:NAP262161 NKK262161:NKL262161 NUG262161:NUH262161 OEC262161:OED262161 ONY262161:ONZ262161 OXU262161:OXV262161 PHQ262161:PHR262161 PRM262161:PRN262161 QBI262161:QBJ262161 QLE262161:QLF262161 QVA262161:QVB262161 REW262161:REX262161 ROS262161:ROT262161 RYO262161:RYP262161 SIK262161:SIL262161 SSG262161:SSH262161 TCC262161:TCD262161 TLY262161:TLZ262161 TVU262161:TVV262161 UFQ262161:UFR262161 UPM262161:UPN262161 UZI262161:UZJ262161 VJE262161:VJF262161 VTA262161:VTB262161 WCW262161:WCX262161 WMS262161:WMT262161 WWO262161:WWP262161 AG327697:AH327697 KC327697:KD327697 TY327697:TZ327697 ADU327697:ADV327697 ANQ327697:ANR327697 AXM327697:AXN327697 BHI327697:BHJ327697 BRE327697:BRF327697 CBA327697:CBB327697 CKW327697:CKX327697 CUS327697:CUT327697 DEO327697:DEP327697 DOK327697:DOL327697 DYG327697:DYH327697 EIC327697:EID327697 ERY327697:ERZ327697 FBU327697:FBV327697 FLQ327697:FLR327697 FVM327697:FVN327697 GFI327697:GFJ327697 GPE327697:GPF327697 GZA327697:GZB327697 HIW327697:HIX327697 HSS327697:HST327697 ICO327697:ICP327697 IMK327697:IML327697 IWG327697:IWH327697 JGC327697:JGD327697 JPY327697:JPZ327697 JZU327697:JZV327697 KJQ327697:KJR327697 KTM327697:KTN327697 LDI327697:LDJ327697 LNE327697:LNF327697 LXA327697:LXB327697 MGW327697:MGX327697 MQS327697:MQT327697 NAO327697:NAP327697 NKK327697:NKL327697 NUG327697:NUH327697 OEC327697:OED327697 ONY327697:ONZ327697 OXU327697:OXV327697 PHQ327697:PHR327697 PRM327697:PRN327697 QBI327697:QBJ327697 QLE327697:QLF327697 QVA327697:QVB327697 REW327697:REX327697 ROS327697:ROT327697 RYO327697:RYP327697 SIK327697:SIL327697 SSG327697:SSH327697 TCC327697:TCD327697 TLY327697:TLZ327697 TVU327697:TVV327697 UFQ327697:UFR327697 UPM327697:UPN327697 UZI327697:UZJ327697 VJE327697:VJF327697 VTA327697:VTB327697 WCW327697:WCX327697 WMS327697:WMT327697 WWO327697:WWP327697 AG393233:AH393233 KC393233:KD393233 TY393233:TZ393233 ADU393233:ADV393233 ANQ393233:ANR393233 AXM393233:AXN393233 BHI393233:BHJ393233 BRE393233:BRF393233 CBA393233:CBB393233 CKW393233:CKX393233 CUS393233:CUT393233 DEO393233:DEP393233 DOK393233:DOL393233 DYG393233:DYH393233 EIC393233:EID393233 ERY393233:ERZ393233 FBU393233:FBV393233 FLQ393233:FLR393233 FVM393233:FVN393233 GFI393233:GFJ393233 GPE393233:GPF393233 GZA393233:GZB393233 HIW393233:HIX393233 HSS393233:HST393233 ICO393233:ICP393233 IMK393233:IML393233 IWG393233:IWH393233 JGC393233:JGD393233 JPY393233:JPZ393233 JZU393233:JZV393233 KJQ393233:KJR393233 KTM393233:KTN393233 LDI393233:LDJ393233 LNE393233:LNF393233 LXA393233:LXB393233 MGW393233:MGX393233 MQS393233:MQT393233 NAO393233:NAP393233 NKK393233:NKL393233 NUG393233:NUH393233 OEC393233:OED393233 ONY393233:ONZ393233 OXU393233:OXV393233 PHQ393233:PHR393233 PRM393233:PRN393233 QBI393233:QBJ393233 QLE393233:QLF393233 QVA393233:QVB393233 REW393233:REX393233 ROS393233:ROT393233 RYO393233:RYP393233 SIK393233:SIL393233 SSG393233:SSH393233 TCC393233:TCD393233 TLY393233:TLZ393233 TVU393233:TVV393233 UFQ393233:UFR393233 UPM393233:UPN393233 UZI393233:UZJ393233 VJE393233:VJF393233 VTA393233:VTB393233 WCW393233:WCX393233 WMS393233:WMT393233 WWO393233:WWP393233 AG458769:AH458769 KC458769:KD458769 TY458769:TZ458769 ADU458769:ADV458769 ANQ458769:ANR458769 AXM458769:AXN458769 BHI458769:BHJ458769 BRE458769:BRF458769 CBA458769:CBB458769 CKW458769:CKX458769 CUS458769:CUT458769 DEO458769:DEP458769 DOK458769:DOL458769 DYG458769:DYH458769 EIC458769:EID458769 ERY458769:ERZ458769 FBU458769:FBV458769 FLQ458769:FLR458769 FVM458769:FVN458769 GFI458769:GFJ458769 GPE458769:GPF458769 GZA458769:GZB458769 HIW458769:HIX458769 HSS458769:HST458769 ICO458769:ICP458769 IMK458769:IML458769 IWG458769:IWH458769 JGC458769:JGD458769 JPY458769:JPZ458769 JZU458769:JZV458769 KJQ458769:KJR458769 KTM458769:KTN458769 LDI458769:LDJ458769 LNE458769:LNF458769 LXA458769:LXB458769 MGW458769:MGX458769 MQS458769:MQT458769 NAO458769:NAP458769 NKK458769:NKL458769 NUG458769:NUH458769 OEC458769:OED458769 ONY458769:ONZ458769 OXU458769:OXV458769 PHQ458769:PHR458769 PRM458769:PRN458769 QBI458769:QBJ458769 QLE458769:QLF458769 QVA458769:QVB458769 REW458769:REX458769 ROS458769:ROT458769 RYO458769:RYP458769 SIK458769:SIL458769 SSG458769:SSH458769 TCC458769:TCD458769 TLY458769:TLZ458769 TVU458769:TVV458769 UFQ458769:UFR458769 UPM458769:UPN458769 UZI458769:UZJ458769 VJE458769:VJF458769 VTA458769:VTB458769 WCW458769:WCX458769 WMS458769:WMT458769 WWO458769:WWP458769 AG524305:AH524305 KC524305:KD524305 TY524305:TZ524305 ADU524305:ADV524305 ANQ524305:ANR524305 AXM524305:AXN524305 BHI524305:BHJ524305 BRE524305:BRF524305 CBA524305:CBB524305 CKW524305:CKX524305 CUS524305:CUT524305 DEO524305:DEP524305 DOK524305:DOL524305 DYG524305:DYH524305 EIC524305:EID524305 ERY524305:ERZ524305 FBU524305:FBV524305 FLQ524305:FLR524305 FVM524305:FVN524305 GFI524305:GFJ524305 GPE524305:GPF524305 GZA524305:GZB524305 HIW524305:HIX524305 HSS524305:HST524305 ICO524305:ICP524305 IMK524305:IML524305 IWG524305:IWH524305 JGC524305:JGD524305 JPY524305:JPZ524305 JZU524305:JZV524305 KJQ524305:KJR524305 KTM524305:KTN524305 LDI524305:LDJ524305 LNE524305:LNF524305 LXA524305:LXB524305 MGW524305:MGX524305 MQS524305:MQT524305 NAO524305:NAP524305 NKK524305:NKL524305 NUG524305:NUH524305 OEC524305:OED524305 ONY524305:ONZ524305 OXU524305:OXV524305 PHQ524305:PHR524305 PRM524305:PRN524305 QBI524305:QBJ524305 QLE524305:QLF524305 QVA524305:QVB524305 REW524305:REX524305 ROS524305:ROT524305 RYO524305:RYP524305 SIK524305:SIL524305 SSG524305:SSH524305 TCC524305:TCD524305 TLY524305:TLZ524305 TVU524305:TVV524305 UFQ524305:UFR524305 UPM524305:UPN524305 UZI524305:UZJ524305 VJE524305:VJF524305 VTA524305:VTB524305 WCW524305:WCX524305 WMS524305:WMT524305 WWO524305:WWP524305 AG589841:AH589841 KC589841:KD589841 TY589841:TZ589841 ADU589841:ADV589841 ANQ589841:ANR589841 AXM589841:AXN589841 BHI589841:BHJ589841 BRE589841:BRF589841 CBA589841:CBB589841 CKW589841:CKX589841 CUS589841:CUT589841 DEO589841:DEP589841 DOK589841:DOL589841 DYG589841:DYH589841 EIC589841:EID589841 ERY589841:ERZ589841 FBU589841:FBV589841 FLQ589841:FLR589841 FVM589841:FVN589841 GFI589841:GFJ589841 GPE589841:GPF589841 GZA589841:GZB589841 HIW589841:HIX589841 HSS589841:HST589841 ICO589841:ICP589841 IMK589841:IML589841 IWG589841:IWH589841 JGC589841:JGD589841 JPY589841:JPZ589841 JZU589841:JZV589841 KJQ589841:KJR589841 KTM589841:KTN589841 LDI589841:LDJ589841 LNE589841:LNF589841 LXA589841:LXB589841 MGW589841:MGX589841 MQS589841:MQT589841 NAO589841:NAP589841 NKK589841:NKL589841 NUG589841:NUH589841 OEC589841:OED589841 ONY589841:ONZ589841 OXU589841:OXV589841 PHQ589841:PHR589841 PRM589841:PRN589841 QBI589841:QBJ589841 QLE589841:QLF589841 QVA589841:QVB589841 REW589841:REX589841 ROS589841:ROT589841 RYO589841:RYP589841 SIK589841:SIL589841 SSG589841:SSH589841 TCC589841:TCD589841 TLY589841:TLZ589841 TVU589841:TVV589841 UFQ589841:UFR589841 UPM589841:UPN589841 UZI589841:UZJ589841 VJE589841:VJF589841 VTA589841:VTB589841 WCW589841:WCX589841 WMS589841:WMT589841 WWO589841:WWP589841 AG655377:AH655377 KC655377:KD655377 TY655377:TZ655377 ADU655377:ADV655377 ANQ655377:ANR655377 AXM655377:AXN655377 BHI655377:BHJ655377 BRE655377:BRF655377 CBA655377:CBB655377 CKW655377:CKX655377 CUS655377:CUT655377 DEO655377:DEP655377 DOK655377:DOL655377 DYG655377:DYH655377 EIC655377:EID655377 ERY655377:ERZ655377 FBU655377:FBV655377 FLQ655377:FLR655377 FVM655377:FVN655377 GFI655377:GFJ655377 GPE655377:GPF655377 GZA655377:GZB655377 HIW655377:HIX655377 HSS655377:HST655377 ICO655377:ICP655377 IMK655377:IML655377 IWG655377:IWH655377 JGC655377:JGD655377 JPY655377:JPZ655377 JZU655377:JZV655377 KJQ655377:KJR655377 KTM655377:KTN655377 LDI655377:LDJ655377 LNE655377:LNF655377 LXA655377:LXB655377 MGW655377:MGX655377 MQS655377:MQT655377 NAO655377:NAP655377 NKK655377:NKL655377 NUG655377:NUH655377 OEC655377:OED655377 ONY655377:ONZ655377 OXU655377:OXV655377 PHQ655377:PHR655377 PRM655377:PRN655377 QBI655377:QBJ655377 QLE655377:QLF655377 QVA655377:QVB655377 REW655377:REX655377 ROS655377:ROT655377 RYO655377:RYP655377 SIK655377:SIL655377 SSG655377:SSH655377 TCC655377:TCD655377 TLY655377:TLZ655377 TVU655377:TVV655377 UFQ655377:UFR655377 UPM655377:UPN655377 UZI655377:UZJ655377 VJE655377:VJF655377 VTA655377:VTB655377 WCW655377:WCX655377 WMS655377:WMT655377 WWO655377:WWP655377 AG720913:AH720913 KC720913:KD720913 TY720913:TZ720913 ADU720913:ADV720913 ANQ720913:ANR720913 AXM720913:AXN720913 BHI720913:BHJ720913 BRE720913:BRF720913 CBA720913:CBB720913 CKW720913:CKX720913 CUS720913:CUT720913 DEO720913:DEP720913 DOK720913:DOL720913 DYG720913:DYH720913 EIC720913:EID720913 ERY720913:ERZ720913 FBU720913:FBV720913 FLQ720913:FLR720913 FVM720913:FVN720913 GFI720913:GFJ720913 GPE720913:GPF720913 GZA720913:GZB720913 HIW720913:HIX720913 HSS720913:HST720913 ICO720913:ICP720913 IMK720913:IML720913 IWG720913:IWH720913 JGC720913:JGD720913 JPY720913:JPZ720913 JZU720913:JZV720913 KJQ720913:KJR720913 KTM720913:KTN720913 LDI720913:LDJ720913 LNE720913:LNF720913 LXA720913:LXB720913 MGW720913:MGX720913 MQS720913:MQT720913 NAO720913:NAP720913 NKK720913:NKL720913 NUG720913:NUH720913 OEC720913:OED720913 ONY720913:ONZ720913 OXU720913:OXV720913 PHQ720913:PHR720913 PRM720913:PRN720913 QBI720913:QBJ720913 QLE720913:QLF720913 QVA720913:QVB720913 REW720913:REX720913 ROS720913:ROT720913 RYO720913:RYP720913 SIK720913:SIL720913 SSG720913:SSH720913 TCC720913:TCD720913 TLY720913:TLZ720913 TVU720913:TVV720913 UFQ720913:UFR720913 UPM720913:UPN720913 UZI720913:UZJ720913 VJE720913:VJF720913 VTA720913:VTB720913 WCW720913:WCX720913 WMS720913:WMT720913 WWO720913:WWP720913 AG786449:AH786449 KC786449:KD786449 TY786449:TZ786449 ADU786449:ADV786449 ANQ786449:ANR786449 AXM786449:AXN786449 BHI786449:BHJ786449 BRE786449:BRF786449 CBA786449:CBB786449 CKW786449:CKX786449 CUS786449:CUT786449 DEO786449:DEP786449 DOK786449:DOL786449 DYG786449:DYH786449 EIC786449:EID786449 ERY786449:ERZ786449 FBU786449:FBV786449 FLQ786449:FLR786449 FVM786449:FVN786449 GFI786449:GFJ786449 GPE786449:GPF786449 GZA786449:GZB786449 HIW786449:HIX786449 HSS786449:HST786449 ICO786449:ICP786449 IMK786449:IML786449 IWG786449:IWH786449 JGC786449:JGD786449 JPY786449:JPZ786449 JZU786449:JZV786449 KJQ786449:KJR786449 KTM786449:KTN786449 LDI786449:LDJ786449 LNE786449:LNF786449 LXA786449:LXB786449 MGW786449:MGX786449 MQS786449:MQT786449 NAO786449:NAP786449 NKK786449:NKL786449 NUG786449:NUH786449 OEC786449:OED786449 ONY786449:ONZ786449 OXU786449:OXV786449 PHQ786449:PHR786449 PRM786449:PRN786449 QBI786449:QBJ786449 QLE786449:QLF786449 QVA786449:QVB786449 REW786449:REX786449 ROS786449:ROT786449 RYO786449:RYP786449 SIK786449:SIL786449 SSG786449:SSH786449 TCC786449:TCD786449 TLY786449:TLZ786449 TVU786449:TVV786449 UFQ786449:UFR786449 UPM786449:UPN786449 UZI786449:UZJ786449 VJE786449:VJF786449 VTA786449:VTB786449 WCW786449:WCX786449 WMS786449:WMT786449 WWO786449:WWP786449 AG851985:AH851985 KC851985:KD851985 TY851985:TZ851985 ADU851985:ADV851985 ANQ851985:ANR851985 AXM851985:AXN851985 BHI851985:BHJ851985 BRE851985:BRF851985 CBA851985:CBB851985 CKW851985:CKX851985 CUS851985:CUT851985 DEO851985:DEP851985 DOK851985:DOL851985 DYG851985:DYH851985 EIC851985:EID851985 ERY851985:ERZ851985 FBU851985:FBV851985 FLQ851985:FLR851985 FVM851985:FVN851985 GFI851985:GFJ851985 GPE851985:GPF851985 GZA851985:GZB851985 HIW851985:HIX851985 HSS851985:HST851985 ICO851985:ICP851985 IMK851985:IML851985 IWG851985:IWH851985 JGC851985:JGD851985 JPY851985:JPZ851985 JZU851985:JZV851985 KJQ851985:KJR851985 KTM851985:KTN851985 LDI851985:LDJ851985 LNE851985:LNF851985 LXA851985:LXB851985 MGW851985:MGX851985 MQS851985:MQT851985 NAO851985:NAP851985 NKK851985:NKL851985 NUG851985:NUH851985 OEC851985:OED851985 ONY851985:ONZ851985 OXU851985:OXV851985 PHQ851985:PHR851985 PRM851985:PRN851985 QBI851985:QBJ851985 QLE851985:QLF851985 QVA851985:QVB851985 REW851985:REX851985 ROS851985:ROT851985 RYO851985:RYP851985 SIK851985:SIL851985 SSG851985:SSH851985 TCC851985:TCD851985 TLY851985:TLZ851985 TVU851985:TVV851985 UFQ851985:UFR851985 UPM851985:UPN851985 UZI851985:UZJ851985 VJE851985:VJF851985 VTA851985:VTB851985 WCW851985:WCX851985 WMS851985:WMT851985 WWO851985:WWP851985 AG917521:AH917521 KC917521:KD917521 TY917521:TZ917521 ADU917521:ADV917521 ANQ917521:ANR917521 AXM917521:AXN917521 BHI917521:BHJ917521 BRE917521:BRF917521 CBA917521:CBB917521 CKW917521:CKX917521 CUS917521:CUT917521 DEO917521:DEP917521 DOK917521:DOL917521 DYG917521:DYH917521 EIC917521:EID917521 ERY917521:ERZ917521 FBU917521:FBV917521 FLQ917521:FLR917521 FVM917521:FVN917521 GFI917521:GFJ917521 GPE917521:GPF917521 GZA917521:GZB917521 HIW917521:HIX917521 HSS917521:HST917521 ICO917521:ICP917521 IMK917521:IML917521 IWG917521:IWH917521 JGC917521:JGD917521 JPY917521:JPZ917521 JZU917521:JZV917521 KJQ917521:KJR917521 KTM917521:KTN917521 LDI917521:LDJ917521 LNE917521:LNF917521 LXA917521:LXB917521 MGW917521:MGX917521 MQS917521:MQT917521 NAO917521:NAP917521 NKK917521:NKL917521 NUG917521:NUH917521 OEC917521:OED917521 ONY917521:ONZ917521 OXU917521:OXV917521 PHQ917521:PHR917521 PRM917521:PRN917521 QBI917521:QBJ917521 QLE917521:QLF917521 QVA917521:QVB917521 REW917521:REX917521 ROS917521:ROT917521 RYO917521:RYP917521 SIK917521:SIL917521 SSG917521:SSH917521 TCC917521:TCD917521 TLY917521:TLZ917521 TVU917521:TVV917521 UFQ917521:UFR917521 UPM917521:UPN917521 UZI917521:UZJ917521 VJE917521:VJF917521 VTA917521:VTB917521 WCW917521:WCX917521 WMS917521:WMT917521 WWO917521:WWP917521 AG983057:AH983057 KC983057:KD983057 TY983057:TZ983057 ADU983057:ADV983057 ANQ983057:ANR983057 AXM983057:AXN983057 BHI983057:BHJ983057 BRE983057:BRF983057 CBA983057:CBB983057 CKW983057:CKX983057 CUS983057:CUT983057 DEO983057:DEP983057 DOK983057:DOL983057 DYG983057:DYH983057 EIC983057:EID983057 ERY983057:ERZ983057 FBU983057:FBV983057 FLQ983057:FLR983057 FVM983057:FVN983057 GFI983057:GFJ983057 GPE983057:GPF983057 GZA983057:GZB983057 HIW983057:HIX983057 HSS983057:HST983057 ICO983057:ICP983057 IMK983057:IML983057 IWG983057:IWH983057 JGC983057:JGD983057 JPY983057:JPZ983057 JZU983057:JZV983057 KJQ983057:KJR983057 KTM983057:KTN983057 LDI983057:LDJ983057 LNE983057:LNF983057 LXA983057:LXB983057 MGW983057:MGX983057 MQS983057:MQT983057 NAO983057:NAP983057 NKK983057:NKL983057 NUG983057:NUH983057 OEC983057:OED983057 ONY983057:ONZ983057 OXU983057:OXV983057 PHQ983057:PHR983057 PRM983057:PRN983057 QBI983057:QBJ983057 QLE983057:QLF983057 QVA983057:QVB983057 REW983057:REX983057 ROS983057:ROT983057 RYO983057:RYP983057 SIK983057:SIL983057 SSG983057:SSH983057 TCC983057:TCD983057 TLY983057:TLZ983057 TVU983057:TVV983057 UFQ983057:UFR983057 UPM983057:UPN983057 UZI983057:UZJ983057 VJE983057:VJF983057 VTA983057:VTB983057 WCW983057:WCX983057 WMS983057:WMT983057 WWO983057:WWP983057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BG65560 LC65560 UY65560 AEU65560 AOQ65560 AYM65560 BII65560 BSE65560 CCA65560 CLW65560 CVS65560 DFO65560 DPK65560 DZG65560 EJC65560 ESY65560 FCU65560 FMQ65560 FWM65560 GGI65560 GQE65560 HAA65560 HJW65560 HTS65560 IDO65560 INK65560 IXG65560 JHC65560 JQY65560 KAU65560 KKQ65560 KUM65560 LEI65560 LOE65560 LYA65560 MHW65560 MRS65560 NBO65560 NLK65560 NVG65560 OFC65560 OOY65560 OYU65560 PIQ65560 PSM65560 QCI65560 QME65560 QWA65560 RFW65560 RPS65560 RZO65560 SJK65560 STG65560 TDC65560 TMY65560 TWU65560 UGQ65560 UQM65560 VAI65560 VKE65560 VUA65560 WDW65560 WNS65560 WXO65560 BG131096 LC131096 UY131096 AEU131096 AOQ131096 AYM131096 BII131096 BSE131096 CCA131096 CLW131096 CVS131096 DFO131096 DPK131096 DZG131096 EJC131096 ESY131096 FCU131096 FMQ131096 FWM131096 GGI131096 GQE131096 HAA131096 HJW131096 HTS131096 IDO131096 INK131096 IXG131096 JHC131096 JQY131096 KAU131096 KKQ131096 KUM131096 LEI131096 LOE131096 LYA131096 MHW131096 MRS131096 NBO131096 NLK131096 NVG131096 OFC131096 OOY131096 OYU131096 PIQ131096 PSM131096 QCI131096 QME131096 QWA131096 RFW131096 RPS131096 RZO131096 SJK131096 STG131096 TDC131096 TMY131096 TWU131096 UGQ131096 UQM131096 VAI131096 VKE131096 VUA131096 WDW131096 WNS131096 WXO131096 BG196632 LC196632 UY196632 AEU196632 AOQ196632 AYM196632 BII196632 BSE196632 CCA196632 CLW196632 CVS196632 DFO196632 DPK196632 DZG196632 EJC196632 ESY196632 FCU196632 FMQ196632 FWM196632 GGI196632 GQE196632 HAA196632 HJW196632 HTS196632 IDO196632 INK196632 IXG196632 JHC196632 JQY196632 KAU196632 KKQ196632 KUM196632 LEI196632 LOE196632 LYA196632 MHW196632 MRS196632 NBO196632 NLK196632 NVG196632 OFC196632 OOY196632 OYU196632 PIQ196632 PSM196632 QCI196632 QME196632 QWA196632 RFW196632 RPS196632 RZO196632 SJK196632 STG196632 TDC196632 TMY196632 TWU196632 UGQ196632 UQM196632 VAI196632 VKE196632 VUA196632 WDW196632 WNS196632 WXO196632 BG262168 LC262168 UY262168 AEU262168 AOQ262168 AYM262168 BII262168 BSE262168 CCA262168 CLW262168 CVS262168 DFO262168 DPK262168 DZG262168 EJC262168 ESY262168 FCU262168 FMQ262168 FWM262168 GGI262168 GQE262168 HAA262168 HJW262168 HTS262168 IDO262168 INK262168 IXG262168 JHC262168 JQY262168 KAU262168 KKQ262168 KUM262168 LEI262168 LOE262168 LYA262168 MHW262168 MRS262168 NBO262168 NLK262168 NVG262168 OFC262168 OOY262168 OYU262168 PIQ262168 PSM262168 QCI262168 QME262168 QWA262168 RFW262168 RPS262168 RZO262168 SJK262168 STG262168 TDC262168 TMY262168 TWU262168 UGQ262168 UQM262168 VAI262168 VKE262168 VUA262168 WDW262168 WNS262168 WXO262168 BG327704 LC327704 UY327704 AEU327704 AOQ327704 AYM327704 BII327704 BSE327704 CCA327704 CLW327704 CVS327704 DFO327704 DPK327704 DZG327704 EJC327704 ESY327704 FCU327704 FMQ327704 FWM327704 GGI327704 GQE327704 HAA327704 HJW327704 HTS327704 IDO327704 INK327704 IXG327704 JHC327704 JQY327704 KAU327704 KKQ327704 KUM327704 LEI327704 LOE327704 LYA327704 MHW327704 MRS327704 NBO327704 NLK327704 NVG327704 OFC327704 OOY327704 OYU327704 PIQ327704 PSM327704 QCI327704 QME327704 QWA327704 RFW327704 RPS327704 RZO327704 SJK327704 STG327704 TDC327704 TMY327704 TWU327704 UGQ327704 UQM327704 VAI327704 VKE327704 VUA327704 WDW327704 WNS327704 WXO327704 BG393240 LC393240 UY393240 AEU393240 AOQ393240 AYM393240 BII393240 BSE393240 CCA393240 CLW393240 CVS393240 DFO393240 DPK393240 DZG393240 EJC393240 ESY393240 FCU393240 FMQ393240 FWM393240 GGI393240 GQE393240 HAA393240 HJW393240 HTS393240 IDO393240 INK393240 IXG393240 JHC393240 JQY393240 KAU393240 KKQ393240 KUM393240 LEI393240 LOE393240 LYA393240 MHW393240 MRS393240 NBO393240 NLK393240 NVG393240 OFC393240 OOY393240 OYU393240 PIQ393240 PSM393240 QCI393240 QME393240 QWA393240 RFW393240 RPS393240 RZO393240 SJK393240 STG393240 TDC393240 TMY393240 TWU393240 UGQ393240 UQM393240 VAI393240 VKE393240 VUA393240 WDW393240 WNS393240 WXO393240 BG458776 LC458776 UY458776 AEU458776 AOQ458776 AYM458776 BII458776 BSE458776 CCA458776 CLW458776 CVS458776 DFO458776 DPK458776 DZG458776 EJC458776 ESY458776 FCU458776 FMQ458776 FWM458776 GGI458776 GQE458776 HAA458776 HJW458776 HTS458776 IDO458776 INK458776 IXG458776 JHC458776 JQY458776 KAU458776 KKQ458776 KUM458776 LEI458776 LOE458776 LYA458776 MHW458776 MRS458776 NBO458776 NLK458776 NVG458776 OFC458776 OOY458776 OYU458776 PIQ458776 PSM458776 QCI458776 QME458776 QWA458776 RFW458776 RPS458776 RZO458776 SJK458776 STG458776 TDC458776 TMY458776 TWU458776 UGQ458776 UQM458776 VAI458776 VKE458776 VUA458776 WDW458776 WNS458776 WXO458776 BG524312 LC524312 UY524312 AEU524312 AOQ524312 AYM524312 BII524312 BSE524312 CCA524312 CLW524312 CVS524312 DFO524312 DPK524312 DZG524312 EJC524312 ESY524312 FCU524312 FMQ524312 FWM524312 GGI524312 GQE524312 HAA524312 HJW524312 HTS524312 IDO524312 INK524312 IXG524312 JHC524312 JQY524312 KAU524312 KKQ524312 KUM524312 LEI524312 LOE524312 LYA524312 MHW524312 MRS524312 NBO524312 NLK524312 NVG524312 OFC524312 OOY524312 OYU524312 PIQ524312 PSM524312 QCI524312 QME524312 QWA524312 RFW524312 RPS524312 RZO524312 SJK524312 STG524312 TDC524312 TMY524312 TWU524312 UGQ524312 UQM524312 VAI524312 VKE524312 VUA524312 WDW524312 WNS524312 WXO524312 BG589848 LC589848 UY589848 AEU589848 AOQ589848 AYM589848 BII589848 BSE589848 CCA589848 CLW589848 CVS589848 DFO589848 DPK589848 DZG589848 EJC589848 ESY589848 FCU589848 FMQ589848 FWM589848 GGI589848 GQE589848 HAA589848 HJW589848 HTS589848 IDO589848 INK589848 IXG589848 JHC589848 JQY589848 KAU589848 KKQ589848 KUM589848 LEI589848 LOE589848 LYA589848 MHW589848 MRS589848 NBO589848 NLK589848 NVG589848 OFC589848 OOY589848 OYU589848 PIQ589848 PSM589848 QCI589848 QME589848 QWA589848 RFW589848 RPS589848 RZO589848 SJK589848 STG589848 TDC589848 TMY589848 TWU589848 UGQ589848 UQM589848 VAI589848 VKE589848 VUA589848 WDW589848 WNS589848 WXO589848 BG655384 LC655384 UY655384 AEU655384 AOQ655384 AYM655384 BII655384 BSE655384 CCA655384 CLW655384 CVS655384 DFO655384 DPK655384 DZG655384 EJC655384 ESY655384 FCU655384 FMQ655384 FWM655384 GGI655384 GQE655384 HAA655384 HJW655384 HTS655384 IDO655384 INK655384 IXG655384 JHC655384 JQY655384 KAU655384 KKQ655384 KUM655384 LEI655384 LOE655384 LYA655384 MHW655384 MRS655384 NBO655384 NLK655384 NVG655384 OFC655384 OOY655384 OYU655384 PIQ655384 PSM655384 QCI655384 QME655384 QWA655384 RFW655384 RPS655384 RZO655384 SJK655384 STG655384 TDC655384 TMY655384 TWU655384 UGQ655384 UQM655384 VAI655384 VKE655384 VUA655384 WDW655384 WNS655384 WXO655384 BG720920 LC720920 UY720920 AEU720920 AOQ720920 AYM720920 BII720920 BSE720920 CCA720920 CLW720920 CVS720920 DFO720920 DPK720920 DZG720920 EJC720920 ESY720920 FCU720920 FMQ720920 FWM720920 GGI720920 GQE720920 HAA720920 HJW720920 HTS720920 IDO720920 INK720920 IXG720920 JHC720920 JQY720920 KAU720920 KKQ720920 KUM720920 LEI720920 LOE720920 LYA720920 MHW720920 MRS720920 NBO720920 NLK720920 NVG720920 OFC720920 OOY720920 OYU720920 PIQ720920 PSM720920 QCI720920 QME720920 QWA720920 RFW720920 RPS720920 RZO720920 SJK720920 STG720920 TDC720920 TMY720920 TWU720920 UGQ720920 UQM720920 VAI720920 VKE720920 VUA720920 WDW720920 WNS720920 WXO720920 BG786456 LC786456 UY786456 AEU786456 AOQ786456 AYM786456 BII786456 BSE786456 CCA786456 CLW786456 CVS786456 DFO786456 DPK786456 DZG786456 EJC786456 ESY786456 FCU786456 FMQ786456 FWM786456 GGI786456 GQE786456 HAA786456 HJW786456 HTS786456 IDO786456 INK786456 IXG786456 JHC786456 JQY786456 KAU786456 KKQ786456 KUM786456 LEI786456 LOE786456 LYA786456 MHW786456 MRS786456 NBO786456 NLK786456 NVG786456 OFC786456 OOY786456 OYU786456 PIQ786456 PSM786456 QCI786456 QME786456 QWA786456 RFW786456 RPS786456 RZO786456 SJK786456 STG786456 TDC786456 TMY786456 TWU786456 UGQ786456 UQM786456 VAI786456 VKE786456 VUA786456 WDW786456 WNS786456 WXO786456 BG851992 LC851992 UY851992 AEU851992 AOQ851992 AYM851992 BII851992 BSE851992 CCA851992 CLW851992 CVS851992 DFO851992 DPK851992 DZG851992 EJC851992 ESY851992 FCU851992 FMQ851992 FWM851992 GGI851992 GQE851992 HAA851992 HJW851992 HTS851992 IDO851992 INK851992 IXG851992 JHC851992 JQY851992 KAU851992 KKQ851992 KUM851992 LEI851992 LOE851992 LYA851992 MHW851992 MRS851992 NBO851992 NLK851992 NVG851992 OFC851992 OOY851992 OYU851992 PIQ851992 PSM851992 QCI851992 QME851992 QWA851992 RFW851992 RPS851992 RZO851992 SJK851992 STG851992 TDC851992 TMY851992 TWU851992 UGQ851992 UQM851992 VAI851992 VKE851992 VUA851992 WDW851992 WNS851992 WXO851992 BG917528 LC917528 UY917528 AEU917528 AOQ917528 AYM917528 BII917528 BSE917528 CCA917528 CLW917528 CVS917528 DFO917528 DPK917528 DZG917528 EJC917528 ESY917528 FCU917528 FMQ917528 FWM917528 GGI917528 GQE917528 HAA917528 HJW917528 HTS917528 IDO917528 INK917528 IXG917528 JHC917528 JQY917528 KAU917528 KKQ917528 KUM917528 LEI917528 LOE917528 LYA917528 MHW917528 MRS917528 NBO917528 NLK917528 NVG917528 OFC917528 OOY917528 OYU917528 PIQ917528 PSM917528 QCI917528 QME917528 QWA917528 RFW917528 RPS917528 RZO917528 SJK917528 STG917528 TDC917528 TMY917528 TWU917528 UGQ917528 UQM917528 VAI917528 VKE917528 VUA917528 WDW917528 WNS917528 WXO917528 BG983064 LC983064 UY983064 AEU983064 AOQ983064 AYM983064 BII983064 BSE983064 CCA983064 CLW983064 CVS983064 DFO983064 DPK983064 DZG983064 EJC983064 ESY983064 FCU983064 FMQ983064 FWM983064 GGI983064 GQE983064 HAA983064 HJW983064 HTS983064 IDO983064 INK983064 IXG983064 JHC983064 JQY983064 KAU983064 KKQ983064 KUM983064 LEI983064 LOE983064 LYA983064 MHW983064 MRS983064 NBO983064 NLK983064 NVG983064 OFC983064 OOY983064 OYU983064 PIQ983064 PSM983064 QCI983064 QME983064 QWA983064 RFW983064 RPS983064 RZO983064 SJK983064 STG983064 TDC983064 TMY983064 TWU983064 UGQ983064 UQM983064 VAI983064 VKE983064 VUA983064 WDW983064 WNS983064 WXO983064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BI65551 LE65551 VA65551 AEW65551 AOS65551 AYO65551 BIK65551 BSG65551 CCC65551 CLY65551 CVU65551 DFQ65551 DPM65551 DZI65551 EJE65551 ETA65551 FCW65551 FMS65551 FWO65551 GGK65551 GQG65551 HAC65551 HJY65551 HTU65551 IDQ65551 INM65551 IXI65551 JHE65551 JRA65551 KAW65551 KKS65551 KUO65551 LEK65551 LOG65551 LYC65551 MHY65551 MRU65551 NBQ65551 NLM65551 NVI65551 OFE65551 OPA65551 OYW65551 PIS65551 PSO65551 QCK65551 QMG65551 QWC65551 RFY65551 RPU65551 RZQ65551 SJM65551 STI65551 TDE65551 TNA65551 TWW65551 UGS65551 UQO65551 VAK65551 VKG65551 VUC65551 WDY65551 WNU65551 WXQ65551 BI131087 LE131087 VA131087 AEW131087 AOS131087 AYO131087 BIK131087 BSG131087 CCC131087 CLY131087 CVU131087 DFQ131087 DPM131087 DZI131087 EJE131087 ETA131087 FCW131087 FMS131087 FWO131087 GGK131087 GQG131087 HAC131087 HJY131087 HTU131087 IDQ131087 INM131087 IXI131087 JHE131087 JRA131087 KAW131087 KKS131087 KUO131087 LEK131087 LOG131087 LYC131087 MHY131087 MRU131087 NBQ131087 NLM131087 NVI131087 OFE131087 OPA131087 OYW131087 PIS131087 PSO131087 QCK131087 QMG131087 QWC131087 RFY131087 RPU131087 RZQ131087 SJM131087 STI131087 TDE131087 TNA131087 TWW131087 UGS131087 UQO131087 VAK131087 VKG131087 VUC131087 WDY131087 WNU131087 WXQ131087 BI196623 LE196623 VA196623 AEW196623 AOS196623 AYO196623 BIK196623 BSG196623 CCC196623 CLY196623 CVU196623 DFQ196623 DPM196623 DZI196623 EJE196623 ETA196623 FCW196623 FMS196623 FWO196623 GGK196623 GQG196623 HAC196623 HJY196623 HTU196623 IDQ196623 INM196623 IXI196623 JHE196623 JRA196623 KAW196623 KKS196623 KUO196623 LEK196623 LOG196623 LYC196623 MHY196623 MRU196623 NBQ196623 NLM196623 NVI196623 OFE196623 OPA196623 OYW196623 PIS196623 PSO196623 QCK196623 QMG196623 QWC196623 RFY196623 RPU196623 RZQ196623 SJM196623 STI196623 TDE196623 TNA196623 TWW196623 UGS196623 UQO196623 VAK196623 VKG196623 VUC196623 WDY196623 WNU196623 WXQ196623 BI262159 LE262159 VA262159 AEW262159 AOS262159 AYO262159 BIK262159 BSG262159 CCC262159 CLY262159 CVU262159 DFQ262159 DPM262159 DZI262159 EJE262159 ETA262159 FCW262159 FMS262159 FWO262159 GGK262159 GQG262159 HAC262159 HJY262159 HTU262159 IDQ262159 INM262159 IXI262159 JHE262159 JRA262159 KAW262159 KKS262159 KUO262159 LEK262159 LOG262159 LYC262159 MHY262159 MRU262159 NBQ262159 NLM262159 NVI262159 OFE262159 OPA262159 OYW262159 PIS262159 PSO262159 QCK262159 QMG262159 QWC262159 RFY262159 RPU262159 RZQ262159 SJM262159 STI262159 TDE262159 TNA262159 TWW262159 UGS262159 UQO262159 VAK262159 VKG262159 VUC262159 WDY262159 WNU262159 WXQ262159 BI327695 LE327695 VA327695 AEW327695 AOS327695 AYO327695 BIK327695 BSG327695 CCC327695 CLY327695 CVU327695 DFQ327695 DPM327695 DZI327695 EJE327695 ETA327695 FCW327695 FMS327695 FWO327695 GGK327695 GQG327695 HAC327695 HJY327695 HTU327695 IDQ327695 INM327695 IXI327695 JHE327695 JRA327695 KAW327695 KKS327695 KUO327695 LEK327695 LOG327695 LYC327695 MHY327695 MRU327695 NBQ327695 NLM327695 NVI327695 OFE327695 OPA327695 OYW327695 PIS327695 PSO327695 QCK327695 QMG327695 QWC327695 RFY327695 RPU327695 RZQ327695 SJM327695 STI327695 TDE327695 TNA327695 TWW327695 UGS327695 UQO327695 VAK327695 VKG327695 VUC327695 WDY327695 WNU327695 WXQ327695 BI393231 LE393231 VA393231 AEW393231 AOS393231 AYO393231 BIK393231 BSG393231 CCC393231 CLY393231 CVU393231 DFQ393231 DPM393231 DZI393231 EJE393231 ETA393231 FCW393231 FMS393231 FWO393231 GGK393231 GQG393231 HAC393231 HJY393231 HTU393231 IDQ393231 INM393231 IXI393231 JHE393231 JRA393231 KAW393231 KKS393231 KUO393231 LEK393231 LOG393231 LYC393231 MHY393231 MRU393231 NBQ393231 NLM393231 NVI393231 OFE393231 OPA393231 OYW393231 PIS393231 PSO393231 QCK393231 QMG393231 QWC393231 RFY393231 RPU393231 RZQ393231 SJM393231 STI393231 TDE393231 TNA393231 TWW393231 UGS393231 UQO393231 VAK393231 VKG393231 VUC393231 WDY393231 WNU393231 WXQ393231 BI458767 LE458767 VA458767 AEW458767 AOS458767 AYO458767 BIK458767 BSG458767 CCC458767 CLY458767 CVU458767 DFQ458767 DPM458767 DZI458767 EJE458767 ETA458767 FCW458767 FMS458767 FWO458767 GGK458767 GQG458767 HAC458767 HJY458767 HTU458767 IDQ458767 INM458767 IXI458767 JHE458767 JRA458767 KAW458767 KKS458767 KUO458767 LEK458767 LOG458767 LYC458767 MHY458767 MRU458767 NBQ458767 NLM458767 NVI458767 OFE458767 OPA458767 OYW458767 PIS458767 PSO458767 QCK458767 QMG458767 QWC458767 RFY458767 RPU458767 RZQ458767 SJM458767 STI458767 TDE458767 TNA458767 TWW458767 UGS458767 UQO458767 VAK458767 VKG458767 VUC458767 WDY458767 WNU458767 WXQ458767 BI524303 LE524303 VA524303 AEW524303 AOS524303 AYO524303 BIK524303 BSG524303 CCC524303 CLY524303 CVU524303 DFQ524303 DPM524303 DZI524303 EJE524303 ETA524303 FCW524303 FMS524303 FWO524303 GGK524303 GQG524303 HAC524303 HJY524303 HTU524303 IDQ524303 INM524303 IXI524303 JHE524303 JRA524303 KAW524303 KKS524303 KUO524303 LEK524303 LOG524303 LYC524303 MHY524303 MRU524303 NBQ524303 NLM524303 NVI524303 OFE524303 OPA524303 OYW524303 PIS524303 PSO524303 QCK524303 QMG524303 QWC524303 RFY524303 RPU524303 RZQ524303 SJM524303 STI524303 TDE524303 TNA524303 TWW524303 UGS524303 UQO524303 VAK524303 VKG524303 VUC524303 WDY524303 WNU524303 WXQ524303 BI589839 LE589839 VA589839 AEW589839 AOS589839 AYO589839 BIK589839 BSG589839 CCC589839 CLY589839 CVU589839 DFQ589839 DPM589839 DZI589839 EJE589839 ETA589839 FCW589839 FMS589839 FWO589839 GGK589839 GQG589839 HAC589839 HJY589839 HTU589839 IDQ589839 INM589839 IXI589839 JHE589839 JRA589839 KAW589839 KKS589839 KUO589839 LEK589839 LOG589839 LYC589839 MHY589839 MRU589839 NBQ589839 NLM589839 NVI589839 OFE589839 OPA589839 OYW589839 PIS589839 PSO589839 QCK589839 QMG589839 QWC589839 RFY589839 RPU589839 RZQ589839 SJM589839 STI589839 TDE589839 TNA589839 TWW589839 UGS589839 UQO589839 VAK589839 VKG589839 VUC589839 WDY589839 WNU589839 WXQ589839 BI655375 LE655375 VA655375 AEW655375 AOS655375 AYO655375 BIK655375 BSG655375 CCC655375 CLY655375 CVU655375 DFQ655375 DPM655375 DZI655375 EJE655375 ETA655375 FCW655375 FMS655375 FWO655375 GGK655375 GQG655375 HAC655375 HJY655375 HTU655375 IDQ655375 INM655375 IXI655375 JHE655375 JRA655375 KAW655375 KKS655375 KUO655375 LEK655375 LOG655375 LYC655375 MHY655375 MRU655375 NBQ655375 NLM655375 NVI655375 OFE655375 OPA655375 OYW655375 PIS655375 PSO655375 QCK655375 QMG655375 QWC655375 RFY655375 RPU655375 RZQ655375 SJM655375 STI655375 TDE655375 TNA655375 TWW655375 UGS655375 UQO655375 VAK655375 VKG655375 VUC655375 WDY655375 WNU655375 WXQ655375 BI720911 LE720911 VA720911 AEW720911 AOS720911 AYO720911 BIK720911 BSG720911 CCC720911 CLY720911 CVU720911 DFQ720911 DPM720911 DZI720911 EJE720911 ETA720911 FCW720911 FMS720911 FWO720911 GGK720911 GQG720911 HAC720911 HJY720911 HTU720911 IDQ720911 INM720911 IXI720911 JHE720911 JRA720911 KAW720911 KKS720911 KUO720911 LEK720911 LOG720911 LYC720911 MHY720911 MRU720911 NBQ720911 NLM720911 NVI720911 OFE720911 OPA720911 OYW720911 PIS720911 PSO720911 QCK720911 QMG720911 QWC720911 RFY720911 RPU720911 RZQ720911 SJM720911 STI720911 TDE720911 TNA720911 TWW720911 UGS720911 UQO720911 VAK720911 VKG720911 VUC720911 WDY720911 WNU720911 WXQ720911 BI786447 LE786447 VA786447 AEW786447 AOS786447 AYO786447 BIK786447 BSG786447 CCC786447 CLY786447 CVU786447 DFQ786447 DPM786447 DZI786447 EJE786447 ETA786447 FCW786447 FMS786447 FWO786447 GGK786447 GQG786447 HAC786447 HJY786447 HTU786447 IDQ786447 INM786447 IXI786447 JHE786447 JRA786447 KAW786447 KKS786447 KUO786447 LEK786447 LOG786447 LYC786447 MHY786447 MRU786447 NBQ786447 NLM786447 NVI786447 OFE786447 OPA786447 OYW786447 PIS786447 PSO786447 QCK786447 QMG786447 QWC786447 RFY786447 RPU786447 RZQ786447 SJM786447 STI786447 TDE786447 TNA786447 TWW786447 UGS786447 UQO786447 VAK786447 VKG786447 VUC786447 WDY786447 WNU786447 WXQ786447 BI851983 LE851983 VA851983 AEW851983 AOS851983 AYO851983 BIK851983 BSG851983 CCC851983 CLY851983 CVU851983 DFQ851983 DPM851983 DZI851983 EJE851983 ETA851983 FCW851983 FMS851983 FWO851983 GGK851983 GQG851983 HAC851983 HJY851983 HTU851983 IDQ851983 INM851983 IXI851983 JHE851983 JRA851983 KAW851983 KKS851983 KUO851983 LEK851983 LOG851983 LYC851983 MHY851983 MRU851983 NBQ851983 NLM851983 NVI851983 OFE851983 OPA851983 OYW851983 PIS851983 PSO851983 QCK851983 QMG851983 QWC851983 RFY851983 RPU851983 RZQ851983 SJM851983 STI851983 TDE851983 TNA851983 TWW851983 UGS851983 UQO851983 VAK851983 VKG851983 VUC851983 WDY851983 WNU851983 WXQ851983 BI917519 LE917519 VA917519 AEW917519 AOS917519 AYO917519 BIK917519 BSG917519 CCC917519 CLY917519 CVU917519 DFQ917519 DPM917519 DZI917519 EJE917519 ETA917519 FCW917519 FMS917519 FWO917519 GGK917519 GQG917519 HAC917519 HJY917519 HTU917519 IDQ917519 INM917519 IXI917519 JHE917519 JRA917519 KAW917519 KKS917519 KUO917519 LEK917519 LOG917519 LYC917519 MHY917519 MRU917519 NBQ917519 NLM917519 NVI917519 OFE917519 OPA917519 OYW917519 PIS917519 PSO917519 QCK917519 QMG917519 QWC917519 RFY917519 RPU917519 RZQ917519 SJM917519 STI917519 TDE917519 TNA917519 TWW917519 UGS917519 UQO917519 VAK917519 VKG917519 VUC917519 WDY917519 WNU917519 WXQ917519 BI983055 LE983055 VA983055 AEW983055 AOS983055 AYO983055 BIK983055 BSG983055 CCC983055 CLY983055 CVU983055 DFQ983055 DPM983055 DZI983055 EJE983055 ETA983055 FCW983055 FMS983055 FWO983055 GGK983055 GQG983055 HAC983055 HJY983055 HTU983055 IDQ983055 INM983055 IXI983055 JHE983055 JRA983055 KAW983055 KKS983055 KUO983055 LEK983055 LOG983055 LYC983055 MHY983055 MRU983055 NBQ983055 NLM983055 NVI983055 OFE983055 OPA983055 OYW983055 PIS983055 PSO983055 QCK983055 QMG983055 QWC983055 RFY983055 RPU983055 RZQ983055 SJM983055 STI983055 TDE983055 TNA983055 TWW983055 UGS983055 UQO983055 VAK983055 VKG983055 VUC983055 WDY983055 WNU983055 WXQ983055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AN65551 KJ65551 UF65551 AEB65551 ANX65551 AXT65551 BHP65551 BRL65551 CBH65551 CLD65551 CUZ65551 DEV65551 DOR65551 DYN65551 EIJ65551 ESF65551 FCB65551 FLX65551 FVT65551 GFP65551 GPL65551 GZH65551 HJD65551 HSZ65551 ICV65551 IMR65551 IWN65551 JGJ65551 JQF65551 KAB65551 KJX65551 KTT65551 LDP65551 LNL65551 LXH65551 MHD65551 MQZ65551 NAV65551 NKR65551 NUN65551 OEJ65551 OOF65551 OYB65551 PHX65551 PRT65551 QBP65551 QLL65551 QVH65551 RFD65551 ROZ65551 RYV65551 SIR65551 SSN65551 TCJ65551 TMF65551 TWB65551 UFX65551 UPT65551 UZP65551 VJL65551 VTH65551 WDD65551 WMZ65551 WWV65551 AN131087 KJ131087 UF131087 AEB131087 ANX131087 AXT131087 BHP131087 BRL131087 CBH131087 CLD131087 CUZ131087 DEV131087 DOR131087 DYN131087 EIJ131087 ESF131087 FCB131087 FLX131087 FVT131087 GFP131087 GPL131087 GZH131087 HJD131087 HSZ131087 ICV131087 IMR131087 IWN131087 JGJ131087 JQF131087 KAB131087 KJX131087 KTT131087 LDP131087 LNL131087 LXH131087 MHD131087 MQZ131087 NAV131087 NKR131087 NUN131087 OEJ131087 OOF131087 OYB131087 PHX131087 PRT131087 QBP131087 QLL131087 QVH131087 RFD131087 ROZ131087 RYV131087 SIR131087 SSN131087 TCJ131087 TMF131087 TWB131087 UFX131087 UPT131087 UZP131087 VJL131087 VTH131087 WDD131087 WMZ131087 WWV131087 AN196623 KJ196623 UF196623 AEB196623 ANX196623 AXT196623 BHP196623 BRL196623 CBH196623 CLD196623 CUZ196623 DEV196623 DOR196623 DYN196623 EIJ196623 ESF196623 FCB196623 FLX196623 FVT196623 GFP196623 GPL196623 GZH196623 HJD196623 HSZ196623 ICV196623 IMR196623 IWN196623 JGJ196623 JQF196623 KAB196623 KJX196623 KTT196623 LDP196623 LNL196623 LXH196623 MHD196623 MQZ196623 NAV196623 NKR196623 NUN196623 OEJ196623 OOF196623 OYB196623 PHX196623 PRT196623 QBP196623 QLL196623 QVH196623 RFD196623 ROZ196623 RYV196623 SIR196623 SSN196623 TCJ196623 TMF196623 TWB196623 UFX196623 UPT196623 UZP196623 VJL196623 VTH196623 WDD196623 WMZ196623 WWV196623 AN262159 KJ262159 UF262159 AEB262159 ANX262159 AXT262159 BHP262159 BRL262159 CBH262159 CLD262159 CUZ262159 DEV262159 DOR262159 DYN262159 EIJ262159 ESF262159 FCB262159 FLX262159 FVT262159 GFP262159 GPL262159 GZH262159 HJD262159 HSZ262159 ICV262159 IMR262159 IWN262159 JGJ262159 JQF262159 KAB262159 KJX262159 KTT262159 LDP262159 LNL262159 LXH262159 MHD262159 MQZ262159 NAV262159 NKR262159 NUN262159 OEJ262159 OOF262159 OYB262159 PHX262159 PRT262159 QBP262159 QLL262159 QVH262159 RFD262159 ROZ262159 RYV262159 SIR262159 SSN262159 TCJ262159 TMF262159 TWB262159 UFX262159 UPT262159 UZP262159 VJL262159 VTH262159 WDD262159 WMZ262159 WWV262159 AN327695 KJ327695 UF327695 AEB327695 ANX327695 AXT327695 BHP327695 BRL327695 CBH327695 CLD327695 CUZ327695 DEV327695 DOR327695 DYN327695 EIJ327695 ESF327695 FCB327695 FLX327695 FVT327695 GFP327695 GPL327695 GZH327695 HJD327695 HSZ327695 ICV327695 IMR327695 IWN327695 JGJ327695 JQF327695 KAB327695 KJX327695 KTT327695 LDP327695 LNL327695 LXH327695 MHD327695 MQZ327695 NAV327695 NKR327695 NUN327695 OEJ327695 OOF327695 OYB327695 PHX327695 PRT327695 QBP327695 QLL327695 QVH327695 RFD327695 ROZ327695 RYV327695 SIR327695 SSN327695 TCJ327695 TMF327695 TWB327695 UFX327695 UPT327695 UZP327695 VJL327695 VTH327695 WDD327695 WMZ327695 WWV327695 AN393231 KJ393231 UF393231 AEB393231 ANX393231 AXT393231 BHP393231 BRL393231 CBH393231 CLD393231 CUZ393231 DEV393231 DOR393231 DYN393231 EIJ393231 ESF393231 FCB393231 FLX393231 FVT393231 GFP393231 GPL393231 GZH393231 HJD393231 HSZ393231 ICV393231 IMR393231 IWN393231 JGJ393231 JQF393231 KAB393231 KJX393231 KTT393231 LDP393231 LNL393231 LXH393231 MHD393231 MQZ393231 NAV393231 NKR393231 NUN393231 OEJ393231 OOF393231 OYB393231 PHX393231 PRT393231 QBP393231 QLL393231 QVH393231 RFD393231 ROZ393231 RYV393231 SIR393231 SSN393231 TCJ393231 TMF393231 TWB393231 UFX393231 UPT393231 UZP393231 VJL393231 VTH393231 WDD393231 WMZ393231 WWV393231 AN458767 KJ458767 UF458767 AEB458767 ANX458767 AXT458767 BHP458767 BRL458767 CBH458767 CLD458767 CUZ458767 DEV458767 DOR458767 DYN458767 EIJ458767 ESF458767 FCB458767 FLX458767 FVT458767 GFP458767 GPL458767 GZH458767 HJD458767 HSZ458767 ICV458767 IMR458767 IWN458767 JGJ458767 JQF458767 KAB458767 KJX458767 KTT458767 LDP458767 LNL458767 LXH458767 MHD458767 MQZ458767 NAV458767 NKR458767 NUN458767 OEJ458767 OOF458767 OYB458767 PHX458767 PRT458767 QBP458767 QLL458767 QVH458767 RFD458767 ROZ458767 RYV458767 SIR458767 SSN458767 TCJ458767 TMF458767 TWB458767 UFX458767 UPT458767 UZP458767 VJL458767 VTH458767 WDD458767 WMZ458767 WWV458767 AN524303 KJ524303 UF524303 AEB524303 ANX524303 AXT524303 BHP524303 BRL524303 CBH524303 CLD524303 CUZ524303 DEV524303 DOR524303 DYN524303 EIJ524303 ESF524303 FCB524303 FLX524303 FVT524303 GFP524303 GPL524303 GZH524303 HJD524303 HSZ524303 ICV524303 IMR524303 IWN524303 JGJ524303 JQF524303 KAB524303 KJX524303 KTT524303 LDP524303 LNL524303 LXH524303 MHD524303 MQZ524303 NAV524303 NKR524303 NUN524303 OEJ524303 OOF524303 OYB524303 PHX524303 PRT524303 QBP524303 QLL524303 QVH524303 RFD524303 ROZ524303 RYV524303 SIR524303 SSN524303 TCJ524303 TMF524303 TWB524303 UFX524303 UPT524303 UZP524303 VJL524303 VTH524303 WDD524303 WMZ524303 WWV524303 AN589839 KJ589839 UF589839 AEB589839 ANX589839 AXT589839 BHP589839 BRL589839 CBH589839 CLD589839 CUZ589839 DEV589839 DOR589839 DYN589839 EIJ589839 ESF589839 FCB589839 FLX589839 FVT589839 GFP589839 GPL589839 GZH589839 HJD589839 HSZ589839 ICV589839 IMR589839 IWN589839 JGJ589839 JQF589839 KAB589839 KJX589839 KTT589839 LDP589839 LNL589839 LXH589839 MHD589839 MQZ589839 NAV589839 NKR589839 NUN589839 OEJ589839 OOF589839 OYB589839 PHX589839 PRT589839 QBP589839 QLL589839 QVH589839 RFD589839 ROZ589839 RYV589839 SIR589839 SSN589839 TCJ589839 TMF589839 TWB589839 UFX589839 UPT589839 UZP589839 VJL589839 VTH589839 WDD589839 WMZ589839 WWV589839 AN655375 KJ655375 UF655375 AEB655375 ANX655375 AXT655375 BHP655375 BRL655375 CBH655375 CLD655375 CUZ655375 DEV655375 DOR655375 DYN655375 EIJ655375 ESF655375 FCB655375 FLX655375 FVT655375 GFP655375 GPL655375 GZH655375 HJD655375 HSZ655375 ICV655375 IMR655375 IWN655375 JGJ655375 JQF655375 KAB655375 KJX655375 KTT655375 LDP655375 LNL655375 LXH655375 MHD655375 MQZ655375 NAV655375 NKR655375 NUN655375 OEJ655375 OOF655375 OYB655375 PHX655375 PRT655375 QBP655375 QLL655375 QVH655375 RFD655375 ROZ655375 RYV655375 SIR655375 SSN655375 TCJ655375 TMF655375 TWB655375 UFX655375 UPT655375 UZP655375 VJL655375 VTH655375 WDD655375 WMZ655375 WWV655375 AN720911 KJ720911 UF720911 AEB720911 ANX720911 AXT720911 BHP720911 BRL720911 CBH720911 CLD720911 CUZ720911 DEV720911 DOR720911 DYN720911 EIJ720911 ESF720911 FCB720911 FLX720911 FVT720911 GFP720911 GPL720911 GZH720911 HJD720911 HSZ720911 ICV720911 IMR720911 IWN720911 JGJ720911 JQF720911 KAB720911 KJX720911 KTT720911 LDP720911 LNL720911 LXH720911 MHD720911 MQZ720911 NAV720911 NKR720911 NUN720911 OEJ720911 OOF720911 OYB720911 PHX720911 PRT720911 QBP720911 QLL720911 QVH720911 RFD720911 ROZ720911 RYV720911 SIR720911 SSN720911 TCJ720911 TMF720911 TWB720911 UFX720911 UPT720911 UZP720911 VJL720911 VTH720911 WDD720911 WMZ720911 WWV720911 AN786447 KJ786447 UF786447 AEB786447 ANX786447 AXT786447 BHP786447 BRL786447 CBH786447 CLD786447 CUZ786447 DEV786447 DOR786447 DYN786447 EIJ786447 ESF786447 FCB786447 FLX786447 FVT786447 GFP786447 GPL786447 GZH786447 HJD786447 HSZ786447 ICV786447 IMR786447 IWN786447 JGJ786447 JQF786447 KAB786447 KJX786447 KTT786447 LDP786447 LNL786447 LXH786447 MHD786447 MQZ786447 NAV786447 NKR786447 NUN786447 OEJ786447 OOF786447 OYB786447 PHX786447 PRT786447 QBP786447 QLL786447 QVH786447 RFD786447 ROZ786447 RYV786447 SIR786447 SSN786447 TCJ786447 TMF786447 TWB786447 UFX786447 UPT786447 UZP786447 VJL786447 VTH786447 WDD786447 WMZ786447 WWV786447 AN851983 KJ851983 UF851983 AEB851983 ANX851983 AXT851983 BHP851983 BRL851983 CBH851983 CLD851983 CUZ851983 DEV851983 DOR851983 DYN851983 EIJ851983 ESF851983 FCB851983 FLX851983 FVT851983 GFP851983 GPL851983 GZH851983 HJD851983 HSZ851983 ICV851983 IMR851983 IWN851983 JGJ851983 JQF851983 KAB851983 KJX851983 KTT851983 LDP851983 LNL851983 LXH851983 MHD851983 MQZ851983 NAV851983 NKR851983 NUN851983 OEJ851983 OOF851983 OYB851983 PHX851983 PRT851983 QBP851983 QLL851983 QVH851983 RFD851983 ROZ851983 RYV851983 SIR851983 SSN851983 TCJ851983 TMF851983 TWB851983 UFX851983 UPT851983 UZP851983 VJL851983 VTH851983 WDD851983 WMZ851983 WWV851983 AN917519 KJ917519 UF917519 AEB917519 ANX917519 AXT917519 BHP917519 BRL917519 CBH917519 CLD917519 CUZ917519 DEV917519 DOR917519 DYN917519 EIJ917519 ESF917519 FCB917519 FLX917519 FVT917519 GFP917519 GPL917519 GZH917519 HJD917519 HSZ917519 ICV917519 IMR917519 IWN917519 JGJ917519 JQF917519 KAB917519 KJX917519 KTT917519 LDP917519 LNL917519 LXH917519 MHD917519 MQZ917519 NAV917519 NKR917519 NUN917519 OEJ917519 OOF917519 OYB917519 PHX917519 PRT917519 QBP917519 QLL917519 QVH917519 RFD917519 ROZ917519 RYV917519 SIR917519 SSN917519 TCJ917519 TMF917519 TWB917519 UFX917519 UPT917519 UZP917519 VJL917519 VTH917519 WDD917519 WMZ917519 WWV917519 AN983055 KJ983055 UF983055 AEB983055 ANX983055 AXT983055 BHP983055 BRL983055 CBH983055 CLD983055 CUZ983055 DEV983055 DOR983055 DYN983055 EIJ983055 ESF983055 FCB983055 FLX983055 FVT983055 GFP983055 GPL983055 GZH983055 HJD983055 HSZ983055 ICV983055 IMR983055 IWN983055 JGJ983055 JQF983055 KAB983055 KJX983055 KTT983055 LDP983055 LNL983055 LXH983055 MHD983055 MQZ983055 NAV983055 NKR983055 NUN983055 OEJ983055 OOF983055 OYB983055 PHX983055 PRT983055 QBP983055 QLL983055 QVH983055 RFD983055 ROZ983055 RYV983055 SIR983055 SSN983055 TCJ983055 TMF983055 TWB983055 UFX983055 UPT983055 UZP983055 VJL983055 VTH983055 WDD983055 WMZ983055 WWV983055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AZ65551 KV65551 UR65551 AEN65551 AOJ65551 AYF65551 BIB65551 BRX65551 CBT65551 CLP65551 CVL65551 DFH65551 DPD65551 DYZ65551 EIV65551 ESR65551 FCN65551 FMJ65551 FWF65551 GGB65551 GPX65551 GZT65551 HJP65551 HTL65551 IDH65551 IND65551 IWZ65551 JGV65551 JQR65551 KAN65551 KKJ65551 KUF65551 LEB65551 LNX65551 LXT65551 MHP65551 MRL65551 NBH65551 NLD65551 NUZ65551 OEV65551 OOR65551 OYN65551 PIJ65551 PSF65551 QCB65551 QLX65551 QVT65551 RFP65551 RPL65551 RZH65551 SJD65551 SSZ65551 TCV65551 TMR65551 TWN65551 UGJ65551 UQF65551 VAB65551 VJX65551 VTT65551 WDP65551 WNL65551 WXH65551 AZ131087 KV131087 UR131087 AEN131087 AOJ131087 AYF131087 BIB131087 BRX131087 CBT131087 CLP131087 CVL131087 DFH131087 DPD131087 DYZ131087 EIV131087 ESR131087 FCN131087 FMJ131087 FWF131087 GGB131087 GPX131087 GZT131087 HJP131087 HTL131087 IDH131087 IND131087 IWZ131087 JGV131087 JQR131087 KAN131087 KKJ131087 KUF131087 LEB131087 LNX131087 LXT131087 MHP131087 MRL131087 NBH131087 NLD131087 NUZ131087 OEV131087 OOR131087 OYN131087 PIJ131087 PSF131087 QCB131087 QLX131087 QVT131087 RFP131087 RPL131087 RZH131087 SJD131087 SSZ131087 TCV131087 TMR131087 TWN131087 UGJ131087 UQF131087 VAB131087 VJX131087 VTT131087 WDP131087 WNL131087 WXH131087 AZ196623 KV196623 UR196623 AEN196623 AOJ196623 AYF196623 BIB196623 BRX196623 CBT196623 CLP196623 CVL196623 DFH196623 DPD196623 DYZ196623 EIV196623 ESR196623 FCN196623 FMJ196623 FWF196623 GGB196623 GPX196623 GZT196623 HJP196623 HTL196623 IDH196623 IND196623 IWZ196623 JGV196623 JQR196623 KAN196623 KKJ196623 KUF196623 LEB196623 LNX196623 LXT196623 MHP196623 MRL196623 NBH196623 NLD196623 NUZ196623 OEV196623 OOR196623 OYN196623 PIJ196623 PSF196623 QCB196623 QLX196623 QVT196623 RFP196623 RPL196623 RZH196623 SJD196623 SSZ196623 TCV196623 TMR196623 TWN196623 UGJ196623 UQF196623 VAB196623 VJX196623 VTT196623 WDP196623 WNL196623 WXH196623 AZ262159 KV262159 UR262159 AEN262159 AOJ262159 AYF262159 BIB262159 BRX262159 CBT262159 CLP262159 CVL262159 DFH262159 DPD262159 DYZ262159 EIV262159 ESR262159 FCN262159 FMJ262159 FWF262159 GGB262159 GPX262159 GZT262159 HJP262159 HTL262159 IDH262159 IND262159 IWZ262159 JGV262159 JQR262159 KAN262159 KKJ262159 KUF262159 LEB262159 LNX262159 LXT262159 MHP262159 MRL262159 NBH262159 NLD262159 NUZ262159 OEV262159 OOR262159 OYN262159 PIJ262159 PSF262159 QCB262159 QLX262159 QVT262159 RFP262159 RPL262159 RZH262159 SJD262159 SSZ262159 TCV262159 TMR262159 TWN262159 UGJ262159 UQF262159 VAB262159 VJX262159 VTT262159 WDP262159 WNL262159 WXH262159 AZ327695 KV327695 UR327695 AEN327695 AOJ327695 AYF327695 BIB327695 BRX327695 CBT327695 CLP327695 CVL327695 DFH327695 DPD327695 DYZ327695 EIV327695 ESR327695 FCN327695 FMJ327695 FWF327695 GGB327695 GPX327695 GZT327695 HJP327695 HTL327695 IDH327695 IND327695 IWZ327695 JGV327695 JQR327695 KAN327695 KKJ327695 KUF327695 LEB327695 LNX327695 LXT327695 MHP327695 MRL327695 NBH327695 NLD327695 NUZ327695 OEV327695 OOR327695 OYN327695 PIJ327695 PSF327695 QCB327695 QLX327695 QVT327695 RFP327695 RPL327695 RZH327695 SJD327695 SSZ327695 TCV327695 TMR327695 TWN327695 UGJ327695 UQF327695 VAB327695 VJX327695 VTT327695 WDP327695 WNL327695 WXH327695 AZ393231 KV393231 UR393231 AEN393231 AOJ393231 AYF393231 BIB393231 BRX393231 CBT393231 CLP393231 CVL393231 DFH393231 DPD393231 DYZ393231 EIV393231 ESR393231 FCN393231 FMJ393231 FWF393231 GGB393231 GPX393231 GZT393231 HJP393231 HTL393231 IDH393231 IND393231 IWZ393231 JGV393231 JQR393231 KAN393231 KKJ393231 KUF393231 LEB393231 LNX393231 LXT393231 MHP393231 MRL393231 NBH393231 NLD393231 NUZ393231 OEV393231 OOR393231 OYN393231 PIJ393231 PSF393231 QCB393231 QLX393231 QVT393231 RFP393231 RPL393231 RZH393231 SJD393231 SSZ393231 TCV393231 TMR393231 TWN393231 UGJ393231 UQF393231 VAB393231 VJX393231 VTT393231 WDP393231 WNL393231 WXH393231 AZ458767 KV458767 UR458767 AEN458767 AOJ458767 AYF458767 BIB458767 BRX458767 CBT458767 CLP458767 CVL458767 DFH458767 DPD458767 DYZ458767 EIV458767 ESR458767 FCN458767 FMJ458767 FWF458767 GGB458767 GPX458767 GZT458767 HJP458767 HTL458767 IDH458767 IND458767 IWZ458767 JGV458767 JQR458767 KAN458767 KKJ458767 KUF458767 LEB458767 LNX458767 LXT458767 MHP458767 MRL458767 NBH458767 NLD458767 NUZ458767 OEV458767 OOR458767 OYN458767 PIJ458767 PSF458767 QCB458767 QLX458767 QVT458767 RFP458767 RPL458767 RZH458767 SJD458767 SSZ458767 TCV458767 TMR458767 TWN458767 UGJ458767 UQF458767 VAB458767 VJX458767 VTT458767 WDP458767 WNL458767 WXH458767 AZ524303 KV524303 UR524303 AEN524303 AOJ524303 AYF524303 BIB524303 BRX524303 CBT524303 CLP524303 CVL524303 DFH524303 DPD524303 DYZ524303 EIV524303 ESR524303 FCN524303 FMJ524303 FWF524303 GGB524303 GPX524303 GZT524303 HJP524303 HTL524303 IDH524303 IND524303 IWZ524303 JGV524303 JQR524303 KAN524303 KKJ524303 KUF524303 LEB524303 LNX524303 LXT524303 MHP524303 MRL524303 NBH524303 NLD524303 NUZ524303 OEV524303 OOR524303 OYN524303 PIJ524303 PSF524303 QCB524303 QLX524303 QVT524303 RFP524303 RPL524303 RZH524303 SJD524303 SSZ524303 TCV524303 TMR524303 TWN524303 UGJ524303 UQF524303 VAB524303 VJX524303 VTT524303 WDP524303 WNL524303 WXH524303 AZ589839 KV589839 UR589839 AEN589839 AOJ589839 AYF589839 BIB589839 BRX589839 CBT589839 CLP589839 CVL589839 DFH589839 DPD589839 DYZ589839 EIV589839 ESR589839 FCN589839 FMJ589839 FWF589839 GGB589839 GPX589839 GZT589839 HJP589839 HTL589839 IDH589839 IND589839 IWZ589839 JGV589839 JQR589839 KAN589839 KKJ589839 KUF589839 LEB589839 LNX589839 LXT589839 MHP589839 MRL589839 NBH589839 NLD589839 NUZ589839 OEV589839 OOR589839 OYN589839 PIJ589839 PSF589839 QCB589839 QLX589839 QVT589839 RFP589839 RPL589839 RZH589839 SJD589839 SSZ589839 TCV589839 TMR589839 TWN589839 UGJ589839 UQF589839 VAB589839 VJX589839 VTT589839 WDP589839 WNL589839 WXH589839 AZ655375 KV655375 UR655375 AEN655375 AOJ655375 AYF655375 BIB655375 BRX655375 CBT655375 CLP655375 CVL655375 DFH655375 DPD655375 DYZ655375 EIV655375 ESR655375 FCN655375 FMJ655375 FWF655375 GGB655375 GPX655375 GZT655375 HJP655375 HTL655375 IDH655375 IND655375 IWZ655375 JGV655375 JQR655375 KAN655375 KKJ655375 KUF655375 LEB655375 LNX655375 LXT655375 MHP655375 MRL655375 NBH655375 NLD655375 NUZ655375 OEV655375 OOR655375 OYN655375 PIJ655375 PSF655375 QCB655375 QLX655375 QVT655375 RFP655375 RPL655375 RZH655375 SJD655375 SSZ655375 TCV655375 TMR655375 TWN655375 UGJ655375 UQF655375 VAB655375 VJX655375 VTT655375 WDP655375 WNL655375 WXH655375 AZ720911 KV720911 UR720911 AEN720911 AOJ720911 AYF720911 BIB720911 BRX720911 CBT720911 CLP720911 CVL720911 DFH720911 DPD720911 DYZ720911 EIV720911 ESR720911 FCN720911 FMJ720911 FWF720911 GGB720911 GPX720911 GZT720911 HJP720911 HTL720911 IDH720911 IND720911 IWZ720911 JGV720911 JQR720911 KAN720911 KKJ720911 KUF720911 LEB720911 LNX720911 LXT720911 MHP720911 MRL720911 NBH720911 NLD720911 NUZ720911 OEV720911 OOR720911 OYN720911 PIJ720911 PSF720911 QCB720911 QLX720911 QVT720911 RFP720911 RPL720911 RZH720911 SJD720911 SSZ720911 TCV720911 TMR720911 TWN720911 UGJ720911 UQF720911 VAB720911 VJX720911 VTT720911 WDP720911 WNL720911 WXH720911 AZ786447 KV786447 UR786447 AEN786447 AOJ786447 AYF786447 BIB786447 BRX786447 CBT786447 CLP786447 CVL786447 DFH786447 DPD786447 DYZ786447 EIV786447 ESR786447 FCN786447 FMJ786447 FWF786447 GGB786447 GPX786447 GZT786447 HJP786447 HTL786447 IDH786447 IND786447 IWZ786447 JGV786447 JQR786447 KAN786447 KKJ786447 KUF786447 LEB786447 LNX786447 LXT786447 MHP786447 MRL786447 NBH786447 NLD786447 NUZ786447 OEV786447 OOR786447 OYN786447 PIJ786447 PSF786447 QCB786447 QLX786447 QVT786447 RFP786447 RPL786447 RZH786447 SJD786447 SSZ786447 TCV786447 TMR786447 TWN786447 UGJ786447 UQF786447 VAB786447 VJX786447 VTT786447 WDP786447 WNL786447 WXH786447 AZ851983 KV851983 UR851983 AEN851983 AOJ851983 AYF851983 BIB851983 BRX851983 CBT851983 CLP851983 CVL851983 DFH851983 DPD851983 DYZ851983 EIV851983 ESR851983 FCN851983 FMJ851983 FWF851983 GGB851983 GPX851983 GZT851983 HJP851983 HTL851983 IDH851983 IND851983 IWZ851983 JGV851983 JQR851983 KAN851983 KKJ851983 KUF851983 LEB851983 LNX851983 LXT851983 MHP851983 MRL851983 NBH851983 NLD851983 NUZ851983 OEV851983 OOR851983 OYN851983 PIJ851983 PSF851983 QCB851983 QLX851983 QVT851983 RFP851983 RPL851983 RZH851983 SJD851983 SSZ851983 TCV851983 TMR851983 TWN851983 UGJ851983 UQF851983 VAB851983 VJX851983 VTT851983 WDP851983 WNL851983 WXH851983 AZ917519 KV917519 UR917519 AEN917519 AOJ917519 AYF917519 BIB917519 BRX917519 CBT917519 CLP917519 CVL917519 DFH917519 DPD917519 DYZ917519 EIV917519 ESR917519 FCN917519 FMJ917519 FWF917519 GGB917519 GPX917519 GZT917519 HJP917519 HTL917519 IDH917519 IND917519 IWZ917519 JGV917519 JQR917519 KAN917519 KKJ917519 KUF917519 LEB917519 LNX917519 LXT917519 MHP917519 MRL917519 NBH917519 NLD917519 NUZ917519 OEV917519 OOR917519 OYN917519 PIJ917519 PSF917519 QCB917519 QLX917519 QVT917519 RFP917519 RPL917519 RZH917519 SJD917519 SSZ917519 TCV917519 TMR917519 TWN917519 UGJ917519 UQF917519 VAB917519 VJX917519 VTT917519 WDP917519 WNL917519 WXH917519 AZ983055 KV983055 UR983055 AEN983055 AOJ983055 AYF983055 BIB983055 BRX983055 CBT983055 CLP983055 CVL983055 DFH983055 DPD983055 DYZ983055 EIV983055 ESR983055 FCN983055 FMJ983055 FWF983055 GGB983055 GPX983055 GZT983055 HJP983055 HTL983055 IDH983055 IND983055 IWZ983055 JGV983055 JQR983055 KAN983055 KKJ983055 KUF983055 LEB983055 LNX983055 LXT983055 MHP983055 MRL983055 NBH983055 NLD983055 NUZ983055 OEV983055 OOR983055 OYN983055 PIJ983055 PSF983055 QCB983055 QLX983055 QVT983055 RFP983055 RPL983055 RZH983055 SJD983055 SSZ983055 TCV983055 TMR983055 TWN983055 UGJ983055 UQF983055 VAB983055 VJX983055 VTT983055 WDP983055 WNL983055 WXH983055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AX65557:AX65558 KT65557:KT65558 UP65557:UP65558 AEL65557:AEL65558 AOH65557:AOH65558 AYD65557:AYD65558 BHZ65557:BHZ65558 BRV65557:BRV65558 CBR65557:CBR65558 CLN65557:CLN65558 CVJ65557:CVJ65558 DFF65557:DFF65558 DPB65557:DPB65558 DYX65557:DYX65558 EIT65557:EIT65558 ESP65557:ESP65558 FCL65557:FCL65558 FMH65557:FMH65558 FWD65557:FWD65558 GFZ65557:GFZ65558 GPV65557:GPV65558 GZR65557:GZR65558 HJN65557:HJN65558 HTJ65557:HTJ65558 IDF65557:IDF65558 INB65557:INB65558 IWX65557:IWX65558 JGT65557:JGT65558 JQP65557:JQP65558 KAL65557:KAL65558 KKH65557:KKH65558 KUD65557:KUD65558 LDZ65557:LDZ65558 LNV65557:LNV65558 LXR65557:LXR65558 MHN65557:MHN65558 MRJ65557:MRJ65558 NBF65557:NBF65558 NLB65557:NLB65558 NUX65557:NUX65558 OET65557:OET65558 OOP65557:OOP65558 OYL65557:OYL65558 PIH65557:PIH65558 PSD65557:PSD65558 QBZ65557:QBZ65558 QLV65557:QLV65558 QVR65557:QVR65558 RFN65557:RFN65558 RPJ65557:RPJ65558 RZF65557:RZF65558 SJB65557:SJB65558 SSX65557:SSX65558 TCT65557:TCT65558 TMP65557:TMP65558 TWL65557:TWL65558 UGH65557:UGH65558 UQD65557:UQD65558 UZZ65557:UZZ65558 VJV65557:VJV65558 VTR65557:VTR65558 WDN65557:WDN65558 WNJ65557:WNJ65558 WXF65557:WXF65558 AX131093:AX131094 KT131093:KT131094 UP131093:UP131094 AEL131093:AEL131094 AOH131093:AOH131094 AYD131093:AYD131094 BHZ131093:BHZ131094 BRV131093:BRV131094 CBR131093:CBR131094 CLN131093:CLN131094 CVJ131093:CVJ131094 DFF131093:DFF131094 DPB131093:DPB131094 DYX131093:DYX131094 EIT131093:EIT131094 ESP131093:ESP131094 FCL131093:FCL131094 FMH131093:FMH131094 FWD131093:FWD131094 GFZ131093:GFZ131094 GPV131093:GPV131094 GZR131093:GZR131094 HJN131093:HJN131094 HTJ131093:HTJ131094 IDF131093:IDF131094 INB131093:INB131094 IWX131093:IWX131094 JGT131093:JGT131094 JQP131093:JQP131094 KAL131093:KAL131094 KKH131093:KKH131094 KUD131093:KUD131094 LDZ131093:LDZ131094 LNV131093:LNV131094 LXR131093:LXR131094 MHN131093:MHN131094 MRJ131093:MRJ131094 NBF131093:NBF131094 NLB131093:NLB131094 NUX131093:NUX131094 OET131093:OET131094 OOP131093:OOP131094 OYL131093:OYL131094 PIH131093:PIH131094 PSD131093:PSD131094 QBZ131093:QBZ131094 QLV131093:QLV131094 QVR131093:QVR131094 RFN131093:RFN131094 RPJ131093:RPJ131094 RZF131093:RZF131094 SJB131093:SJB131094 SSX131093:SSX131094 TCT131093:TCT131094 TMP131093:TMP131094 TWL131093:TWL131094 UGH131093:UGH131094 UQD131093:UQD131094 UZZ131093:UZZ131094 VJV131093:VJV131094 VTR131093:VTR131094 WDN131093:WDN131094 WNJ131093:WNJ131094 WXF131093:WXF131094 AX196629:AX196630 KT196629:KT196630 UP196629:UP196630 AEL196629:AEL196630 AOH196629:AOH196630 AYD196629:AYD196630 BHZ196629:BHZ196630 BRV196629:BRV196630 CBR196629:CBR196630 CLN196629:CLN196630 CVJ196629:CVJ196630 DFF196629:DFF196630 DPB196629:DPB196630 DYX196629:DYX196630 EIT196629:EIT196630 ESP196629:ESP196630 FCL196629:FCL196630 FMH196629:FMH196630 FWD196629:FWD196630 GFZ196629:GFZ196630 GPV196629:GPV196630 GZR196629:GZR196630 HJN196629:HJN196630 HTJ196629:HTJ196630 IDF196629:IDF196630 INB196629:INB196630 IWX196629:IWX196630 JGT196629:JGT196630 JQP196629:JQP196630 KAL196629:KAL196630 KKH196629:KKH196630 KUD196629:KUD196630 LDZ196629:LDZ196630 LNV196629:LNV196630 LXR196629:LXR196630 MHN196629:MHN196630 MRJ196629:MRJ196630 NBF196629:NBF196630 NLB196629:NLB196630 NUX196629:NUX196630 OET196629:OET196630 OOP196629:OOP196630 OYL196629:OYL196630 PIH196629:PIH196630 PSD196629:PSD196630 QBZ196629:QBZ196630 QLV196629:QLV196630 QVR196629:QVR196630 RFN196629:RFN196630 RPJ196629:RPJ196630 RZF196629:RZF196630 SJB196629:SJB196630 SSX196629:SSX196630 TCT196629:TCT196630 TMP196629:TMP196630 TWL196629:TWL196630 UGH196629:UGH196630 UQD196629:UQD196630 UZZ196629:UZZ196630 VJV196629:VJV196630 VTR196629:VTR196630 WDN196629:WDN196630 WNJ196629:WNJ196630 WXF196629:WXF196630 AX262165:AX262166 KT262165:KT262166 UP262165:UP262166 AEL262165:AEL262166 AOH262165:AOH262166 AYD262165:AYD262166 BHZ262165:BHZ262166 BRV262165:BRV262166 CBR262165:CBR262166 CLN262165:CLN262166 CVJ262165:CVJ262166 DFF262165:DFF262166 DPB262165:DPB262166 DYX262165:DYX262166 EIT262165:EIT262166 ESP262165:ESP262166 FCL262165:FCL262166 FMH262165:FMH262166 FWD262165:FWD262166 GFZ262165:GFZ262166 GPV262165:GPV262166 GZR262165:GZR262166 HJN262165:HJN262166 HTJ262165:HTJ262166 IDF262165:IDF262166 INB262165:INB262166 IWX262165:IWX262166 JGT262165:JGT262166 JQP262165:JQP262166 KAL262165:KAL262166 KKH262165:KKH262166 KUD262165:KUD262166 LDZ262165:LDZ262166 LNV262165:LNV262166 LXR262165:LXR262166 MHN262165:MHN262166 MRJ262165:MRJ262166 NBF262165:NBF262166 NLB262165:NLB262166 NUX262165:NUX262166 OET262165:OET262166 OOP262165:OOP262166 OYL262165:OYL262166 PIH262165:PIH262166 PSD262165:PSD262166 QBZ262165:QBZ262166 QLV262165:QLV262166 QVR262165:QVR262166 RFN262165:RFN262166 RPJ262165:RPJ262166 RZF262165:RZF262166 SJB262165:SJB262166 SSX262165:SSX262166 TCT262165:TCT262166 TMP262165:TMP262166 TWL262165:TWL262166 UGH262165:UGH262166 UQD262165:UQD262166 UZZ262165:UZZ262166 VJV262165:VJV262166 VTR262165:VTR262166 WDN262165:WDN262166 WNJ262165:WNJ262166 WXF262165:WXF262166 AX327701:AX327702 KT327701:KT327702 UP327701:UP327702 AEL327701:AEL327702 AOH327701:AOH327702 AYD327701:AYD327702 BHZ327701:BHZ327702 BRV327701:BRV327702 CBR327701:CBR327702 CLN327701:CLN327702 CVJ327701:CVJ327702 DFF327701:DFF327702 DPB327701:DPB327702 DYX327701:DYX327702 EIT327701:EIT327702 ESP327701:ESP327702 FCL327701:FCL327702 FMH327701:FMH327702 FWD327701:FWD327702 GFZ327701:GFZ327702 GPV327701:GPV327702 GZR327701:GZR327702 HJN327701:HJN327702 HTJ327701:HTJ327702 IDF327701:IDF327702 INB327701:INB327702 IWX327701:IWX327702 JGT327701:JGT327702 JQP327701:JQP327702 KAL327701:KAL327702 KKH327701:KKH327702 KUD327701:KUD327702 LDZ327701:LDZ327702 LNV327701:LNV327702 LXR327701:LXR327702 MHN327701:MHN327702 MRJ327701:MRJ327702 NBF327701:NBF327702 NLB327701:NLB327702 NUX327701:NUX327702 OET327701:OET327702 OOP327701:OOP327702 OYL327701:OYL327702 PIH327701:PIH327702 PSD327701:PSD327702 QBZ327701:QBZ327702 QLV327701:QLV327702 QVR327701:QVR327702 RFN327701:RFN327702 RPJ327701:RPJ327702 RZF327701:RZF327702 SJB327701:SJB327702 SSX327701:SSX327702 TCT327701:TCT327702 TMP327701:TMP327702 TWL327701:TWL327702 UGH327701:UGH327702 UQD327701:UQD327702 UZZ327701:UZZ327702 VJV327701:VJV327702 VTR327701:VTR327702 WDN327701:WDN327702 WNJ327701:WNJ327702 WXF327701:WXF327702 AX393237:AX393238 KT393237:KT393238 UP393237:UP393238 AEL393237:AEL393238 AOH393237:AOH393238 AYD393237:AYD393238 BHZ393237:BHZ393238 BRV393237:BRV393238 CBR393237:CBR393238 CLN393237:CLN393238 CVJ393237:CVJ393238 DFF393237:DFF393238 DPB393237:DPB393238 DYX393237:DYX393238 EIT393237:EIT393238 ESP393237:ESP393238 FCL393237:FCL393238 FMH393237:FMH393238 FWD393237:FWD393238 GFZ393237:GFZ393238 GPV393237:GPV393238 GZR393237:GZR393238 HJN393237:HJN393238 HTJ393237:HTJ393238 IDF393237:IDF393238 INB393237:INB393238 IWX393237:IWX393238 JGT393237:JGT393238 JQP393237:JQP393238 KAL393237:KAL393238 KKH393237:KKH393238 KUD393237:KUD393238 LDZ393237:LDZ393238 LNV393237:LNV393238 LXR393237:LXR393238 MHN393237:MHN393238 MRJ393237:MRJ393238 NBF393237:NBF393238 NLB393237:NLB393238 NUX393237:NUX393238 OET393237:OET393238 OOP393237:OOP393238 OYL393237:OYL393238 PIH393237:PIH393238 PSD393237:PSD393238 QBZ393237:QBZ393238 QLV393237:QLV393238 QVR393237:QVR393238 RFN393237:RFN393238 RPJ393237:RPJ393238 RZF393237:RZF393238 SJB393237:SJB393238 SSX393237:SSX393238 TCT393237:TCT393238 TMP393237:TMP393238 TWL393237:TWL393238 UGH393237:UGH393238 UQD393237:UQD393238 UZZ393237:UZZ393238 VJV393237:VJV393238 VTR393237:VTR393238 WDN393237:WDN393238 WNJ393237:WNJ393238 WXF393237:WXF393238 AX458773:AX458774 KT458773:KT458774 UP458773:UP458774 AEL458773:AEL458774 AOH458773:AOH458774 AYD458773:AYD458774 BHZ458773:BHZ458774 BRV458773:BRV458774 CBR458773:CBR458774 CLN458773:CLN458774 CVJ458773:CVJ458774 DFF458773:DFF458774 DPB458773:DPB458774 DYX458773:DYX458774 EIT458773:EIT458774 ESP458773:ESP458774 FCL458773:FCL458774 FMH458773:FMH458774 FWD458773:FWD458774 GFZ458773:GFZ458774 GPV458773:GPV458774 GZR458773:GZR458774 HJN458773:HJN458774 HTJ458773:HTJ458774 IDF458773:IDF458774 INB458773:INB458774 IWX458773:IWX458774 JGT458773:JGT458774 JQP458773:JQP458774 KAL458773:KAL458774 KKH458773:KKH458774 KUD458773:KUD458774 LDZ458773:LDZ458774 LNV458773:LNV458774 LXR458773:LXR458774 MHN458773:MHN458774 MRJ458773:MRJ458774 NBF458773:NBF458774 NLB458773:NLB458774 NUX458773:NUX458774 OET458773:OET458774 OOP458773:OOP458774 OYL458773:OYL458774 PIH458773:PIH458774 PSD458773:PSD458774 QBZ458773:QBZ458774 QLV458773:QLV458774 QVR458773:QVR458774 RFN458773:RFN458774 RPJ458773:RPJ458774 RZF458773:RZF458774 SJB458773:SJB458774 SSX458773:SSX458774 TCT458773:TCT458774 TMP458773:TMP458774 TWL458773:TWL458774 UGH458773:UGH458774 UQD458773:UQD458774 UZZ458773:UZZ458774 VJV458773:VJV458774 VTR458773:VTR458774 WDN458773:WDN458774 WNJ458773:WNJ458774 WXF458773:WXF458774 AX524309:AX524310 KT524309:KT524310 UP524309:UP524310 AEL524309:AEL524310 AOH524309:AOH524310 AYD524309:AYD524310 BHZ524309:BHZ524310 BRV524309:BRV524310 CBR524309:CBR524310 CLN524309:CLN524310 CVJ524309:CVJ524310 DFF524309:DFF524310 DPB524309:DPB524310 DYX524309:DYX524310 EIT524309:EIT524310 ESP524309:ESP524310 FCL524309:FCL524310 FMH524309:FMH524310 FWD524309:FWD524310 GFZ524309:GFZ524310 GPV524309:GPV524310 GZR524309:GZR524310 HJN524309:HJN524310 HTJ524309:HTJ524310 IDF524309:IDF524310 INB524309:INB524310 IWX524309:IWX524310 JGT524309:JGT524310 JQP524309:JQP524310 KAL524309:KAL524310 KKH524309:KKH524310 KUD524309:KUD524310 LDZ524309:LDZ524310 LNV524309:LNV524310 LXR524309:LXR524310 MHN524309:MHN524310 MRJ524309:MRJ524310 NBF524309:NBF524310 NLB524309:NLB524310 NUX524309:NUX524310 OET524309:OET524310 OOP524309:OOP524310 OYL524309:OYL524310 PIH524309:PIH524310 PSD524309:PSD524310 QBZ524309:QBZ524310 QLV524309:QLV524310 QVR524309:QVR524310 RFN524309:RFN524310 RPJ524309:RPJ524310 RZF524309:RZF524310 SJB524309:SJB524310 SSX524309:SSX524310 TCT524309:TCT524310 TMP524309:TMP524310 TWL524309:TWL524310 UGH524309:UGH524310 UQD524309:UQD524310 UZZ524309:UZZ524310 VJV524309:VJV524310 VTR524309:VTR524310 WDN524309:WDN524310 WNJ524309:WNJ524310 WXF524309:WXF524310 AX589845:AX589846 KT589845:KT589846 UP589845:UP589846 AEL589845:AEL589846 AOH589845:AOH589846 AYD589845:AYD589846 BHZ589845:BHZ589846 BRV589845:BRV589846 CBR589845:CBR589846 CLN589845:CLN589846 CVJ589845:CVJ589846 DFF589845:DFF589846 DPB589845:DPB589846 DYX589845:DYX589846 EIT589845:EIT589846 ESP589845:ESP589846 FCL589845:FCL589846 FMH589845:FMH589846 FWD589845:FWD589846 GFZ589845:GFZ589846 GPV589845:GPV589846 GZR589845:GZR589846 HJN589845:HJN589846 HTJ589845:HTJ589846 IDF589845:IDF589846 INB589845:INB589846 IWX589845:IWX589846 JGT589845:JGT589846 JQP589845:JQP589846 KAL589845:KAL589846 KKH589845:KKH589846 KUD589845:KUD589846 LDZ589845:LDZ589846 LNV589845:LNV589846 LXR589845:LXR589846 MHN589845:MHN589846 MRJ589845:MRJ589846 NBF589845:NBF589846 NLB589845:NLB589846 NUX589845:NUX589846 OET589845:OET589846 OOP589845:OOP589846 OYL589845:OYL589846 PIH589845:PIH589846 PSD589845:PSD589846 QBZ589845:QBZ589846 QLV589845:QLV589846 QVR589845:QVR589846 RFN589845:RFN589846 RPJ589845:RPJ589846 RZF589845:RZF589846 SJB589845:SJB589846 SSX589845:SSX589846 TCT589845:TCT589846 TMP589845:TMP589846 TWL589845:TWL589846 UGH589845:UGH589846 UQD589845:UQD589846 UZZ589845:UZZ589846 VJV589845:VJV589846 VTR589845:VTR589846 WDN589845:WDN589846 WNJ589845:WNJ589846 WXF589845:WXF589846 AX655381:AX655382 KT655381:KT655382 UP655381:UP655382 AEL655381:AEL655382 AOH655381:AOH655382 AYD655381:AYD655382 BHZ655381:BHZ655382 BRV655381:BRV655382 CBR655381:CBR655382 CLN655381:CLN655382 CVJ655381:CVJ655382 DFF655381:DFF655382 DPB655381:DPB655382 DYX655381:DYX655382 EIT655381:EIT655382 ESP655381:ESP655382 FCL655381:FCL655382 FMH655381:FMH655382 FWD655381:FWD655382 GFZ655381:GFZ655382 GPV655381:GPV655382 GZR655381:GZR655382 HJN655381:HJN655382 HTJ655381:HTJ655382 IDF655381:IDF655382 INB655381:INB655382 IWX655381:IWX655382 JGT655381:JGT655382 JQP655381:JQP655382 KAL655381:KAL655382 KKH655381:KKH655382 KUD655381:KUD655382 LDZ655381:LDZ655382 LNV655381:LNV655382 LXR655381:LXR655382 MHN655381:MHN655382 MRJ655381:MRJ655382 NBF655381:NBF655382 NLB655381:NLB655382 NUX655381:NUX655382 OET655381:OET655382 OOP655381:OOP655382 OYL655381:OYL655382 PIH655381:PIH655382 PSD655381:PSD655382 QBZ655381:QBZ655382 QLV655381:QLV655382 QVR655381:QVR655382 RFN655381:RFN655382 RPJ655381:RPJ655382 RZF655381:RZF655382 SJB655381:SJB655382 SSX655381:SSX655382 TCT655381:TCT655382 TMP655381:TMP655382 TWL655381:TWL655382 UGH655381:UGH655382 UQD655381:UQD655382 UZZ655381:UZZ655382 VJV655381:VJV655382 VTR655381:VTR655382 WDN655381:WDN655382 WNJ655381:WNJ655382 WXF655381:WXF655382 AX720917:AX720918 KT720917:KT720918 UP720917:UP720918 AEL720917:AEL720918 AOH720917:AOH720918 AYD720917:AYD720918 BHZ720917:BHZ720918 BRV720917:BRV720918 CBR720917:CBR720918 CLN720917:CLN720918 CVJ720917:CVJ720918 DFF720917:DFF720918 DPB720917:DPB720918 DYX720917:DYX720918 EIT720917:EIT720918 ESP720917:ESP720918 FCL720917:FCL720918 FMH720917:FMH720918 FWD720917:FWD720918 GFZ720917:GFZ720918 GPV720917:GPV720918 GZR720917:GZR720918 HJN720917:HJN720918 HTJ720917:HTJ720918 IDF720917:IDF720918 INB720917:INB720918 IWX720917:IWX720918 JGT720917:JGT720918 JQP720917:JQP720918 KAL720917:KAL720918 KKH720917:KKH720918 KUD720917:KUD720918 LDZ720917:LDZ720918 LNV720917:LNV720918 LXR720917:LXR720918 MHN720917:MHN720918 MRJ720917:MRJ720918 NBF720917:NBF720918 NLB720917:NLB720918 NUX720917:NUX720918 OET720917:OET720918 OOP720917:OOP720918 OYL720917:OYL720918 PIH720917:PIH720918 PSD720917:PSD720918 QBZ720917:QBZ720918 QLV720917:QLV720918 QVR720917:QVR720918 RFN720917:RFN720918 RPJ720917:RPJ720918 RZF720917:RZF720918 SJB720917:SJB720918 SSX720917:SSX720918 TCT720917:TCT720918 TMP720917:TMP720918 TWL720917:TWL720918 UGH720917:UGH720918 UQD720917:UQD720918 UZZ720917:UZZ720918 VJV720917:VJV720918 VTR720917:VTR720918 WDN720917:WDN720918 WNJ720917:WNJ720918 WXF720917:WXF720918 AX786453:AX786454 KT786453:KT786454 UP786453:UP786454 AEL786453:AEL786454 AOH786453:AOH786454 AYD786453:AYD786454 BHZ786453:BHZ786454 BRV786453:BRV786454 CBR786453:CBR786454 CLN786453:CLN786454 CVJ786453:CVJ786454 DFF786453:DFF786454 DPB786453:DPB786454 DYX786453:DYX786454 EIT786453:EIT786454 ESP786453:ESP786454 FCL786453:FCL786454 FMH786453:FMH786454 FWD786453:FWD786454 GFZ786453:GFZ786454 GPV786453:GPV786454 GZR786453:GZR786454 HJN786453:HJN786454 HTJ786453:HTJ786454 IDF786453:IDF786454 INB786453:INB786454 IWX786453:IWX786454 JGT786453:JGT786454 JQP786453:JQP786454 KAL786453:KAL786454 KKH786453:KKH786454 KUD786453:KUD786454 LDZ786453:LDZ786454 LNV786453:LNV786454 LXR786453:LXR786454 MHN786453:MHN786454 MRJ786453:MRJ786454 NBF786453:NBF786454 NLB786453:NLB786454 NUX786453:NUX786454 OET786453:OET786454 OOP786453:OOP786454 OYL786453:OYL786454 PIH786453:PIH786454 PSD786453:PSD786454 QBZ786453:QBZ786454 QLV786453:QLV786454 QVR786453:QVR786454 RFN786453:RFN786454 RPJ786453:RPJ786454 RZF786453:RZF786454 SJB786453:SJB786454 SSX786453:SSX786454 TCT786453:TCT786454 TMP786453:TMP786454 TWL786453:TWL786454 UGH786453:UGH786454 UQD786453:UQD786454 UZZ786453:UZZ786454 VJV786453:VJV786454 VTR786453:VTR786454 WDN786453:WDN786454 WNJ786453:WNJ786454 WXF786453:WXF786454 AX851989:AX851990 KT851989:KT851990 UP851989:UP851990 AEL851989:AEL851990 AOH851989:AOH851990 AYD851989:AYD851990 BHZ851989:BHZ851990 BRV851989:BRV851990 CBR851989:CBR851990 CLN851989:CLN851990 CVJ851989:CVJ851990 DFF851989:DFF851990 DPB851989:DPB851990 DYX851989:DYX851990 EIT851989:EIT851990 ESP851989:ESP851990 FCL851989:FCL851990 FMH851989:FMH851990 FWD851989:FWD851990 GFZ851989:GFZ851990 GPV851989:GPV851990 GZR851989:GZR851990 HJN851989:HJN851990 HTJ851989:HTJ851990 IDF851989:IDF851990 INB851989:INB851990 IWX851989:IWX851990 JGT851989:JGT851990 JQP851989:JQP851990 KAL851989:KAL851990 KKH851989:KKH851990 KUD851989:KUD851990 LDZ851989:LDZ851990 LNV851989:LNV851990 LXR851989:LXR851990 MHN851989:MHN851990 MRJ851989:MRJ851990 NBF851989:NBF851990 NLB851989:NLB851990 NUX851989:NUX851990 OET851989:OET851990 OOP851989:OOP851990 OYL851989:OYL851990 PIH851989:PIH851990 PSD851989:PSD851990 QBZ851989:QBZ851990 QLV851989:QLV851990 QVR851989:QVR851990 RFN851989:RFN851990 RPJ851989:RPJ851990 RZF851989:RZF851990 SJB851989:SJB851990 SSX851989:SSX851990 TCT851989:TCT851990 TMP851989:TMP851990 TWL851989:TWL851990 UGH851989:UGH851990 UQD851989:UQD851990 UZZ851989:UZZ851990 VJV851989:VJV851990 VTR851989:VTR851990 WDN851989:WDN851990 WNJ851989:WNJ851990 WXF851989:WXF851990 AX917525:AX917526 KT917525:KT917526 UP917525:UP917526 AEL917525:AEL917526 AOH917525:AOH917526 AYD917525:AYD917526 BHZ917525:BHZ917526 BRV917525:BRV917526 CBR917525:CBR917526 CLN917525:CLN917526 CVJ917525:CVJ917526 DFF917525:DFF917526 DPB917525:DPB917526 DYX917525:DYX917526 EIT917525:EIT917526 ESP917525:ESP917526 FCL917525:FCL917526 FMH917525:FMH917526 FWD917525:FWD917526 GFZ917525:GFZ917526 GPV917525:GPV917526 GZR917525:GZR917526 HJN917525:HJN917526 HTJ917525:HTJ917526 IDF917525:IDF917526 INB917525:INB917526 IWX917525:IWX917526 JGT917525:JGT917526 JQP917525:JQP917526 KAL917525:KAL917526 KKH917525:KKH917526 KUD917525:KUD917526 LDZ917525:LDZ917526 LNV917525:LNV917526 LXR917525:LXR917526 MHN917525:MHN917526 MRJ917525:MRJ917526 NBF917525:NBF917526 NLB917525:NLB917526 NUX917525:NUX917526 OET917525:OET917526 OOP917525:OOP917526 OYL917525:OYL917526 PIH917525:PIH917526 PSD917525:PSD917526 QBZ917525:QBZ917526 QLV917525:QLV917526 QVR917525:QVR917526 RFN917525:RFN917526 RPJ917525:RPJ917526 RZF917525:RZF917526 SJB917525:SJB917526 SSX917525:SSX917526 TCT917525:TCT917526 TMP917525:TMP917526 TWL917525:TWL917526 UGH917525:UGH917526 UQD917525:UQD917526 UZZ917525:UZZ917526 VJV917525:VJV917526 VTR917525:VTR917526 WDN917525:WDN917526 WNJ917525:WNJ917526 WXF917525:WXF917526 AX983061:AX983062 KT983061:KT983062 UP983061:UP983062 AEL983061:AEL983062 AOH983061:AOH983062 AYD983061:AYD983062 BHZ983061:BHZ983062 BRV983061:BRV983062 CBR983061:CBR983062 CLN983061:CLN983062 CVJ983061:CVJ983062 DFF983061:DFF983062 DPB983061:DPB983062 DYX983061:DYX983062 EIT983061:EIT983062 ESP983061:ESP983062 FCL983061:FCL983062 FMH983061:FMH983062 FWD983061:FWD983062 GFZ983061:GFZ983062 GPV983061:GPV983062 GZR983061:GZR983062 HJN983061:HJN983062 HTJ983061:HTJ983062 IDF983061:IDF983062 INB983061:INB983062 IWX983061:IWX983062 JGT983061:JGT983062 JQP983061:JQP983062 KAL983061:KAL983062 KKH983061:KKH983062 KUD983061:KUD983062 LDZ983061:LDZ983062 LNV983061:LNV983062 LXR983061:LXR983062 MHN983061:MHN983062 MRJ983061:MRJ983062 NBF983061:NBF983062 NLB983061:NLB983062 NUX983061:NUX983062 OET983061:OET983062 OOP983061:OOP983062 OYL983061:OYL983062 PIH983061:PIH983062 PSD983061:PSD983062 QBZ983061:QBZ983062 QLV983061:QLV983062 QVR983061:QVR983062 RFN983061:RFN983062 RPJ983061:RPJ983062 RZF983061:RZF983062 SJB983061:SJB983062 SSX983061:SSX983062 TCT983061:TCT983062 TMP983061:TMP983062 TWL983061:TWL983062 UGH983061:UGH983062 UQD983061:UQD983062 UZZ983061:UZZ983062 VJV983061:VJV983062 VTR983061:VTR983062 WDN983061:WDN983062 WNJ983061:WNJ983062 WXF983061:WXF983062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BO65557:BO65558 LK65557:LK65558 VG65557:VG65558 AFC65557:AFC65558 AOY65557:AOY65558 AYU65557:AYU65558 BIQ65557:BIQ65558 BSM65557:BSM65558 CCI65557:CCI65558 CME65557:CME65558 CWA65557:CWA65558 DFW65557:DFW65558 DPS65557:DPS65558 DZO65557:DZO65558 EJK65557:EJK65558 ETG65557:ETG65558 FDC65557:FDC65558 FMY65557:FMY65558 FWU65557:FWU65558 GGQ65557:GGQ65558 GQM65557:GQM65558 HAI65557:HAI65558 HKE65557:HKE65558 HUA65557:HUA65558 IDW65557:IDW65558 INS65557:INS65558 IXO65557:IXO65558 JHK65557:JHK65558 JRG65557:JRG65558 KBC65557:KBC65558 KKY65557:KKY65558 KUU65557:KUU65558 LEQ65557:LEQ65558 LOM65557:LOM65558 LYI65557:LYI65558 MIE65557:MIE65558 MSA65557:MSA65558 NBW65557:NBW65558 NLS65557:NLS65558 NVO65557:NVO65558 OFK65557:OFK65558 OPG65557:OPG65558 OZC65557:OZC65558 PIY65557:PIY65558 PSU65557:PSU65558 QCQ65557:QCQ65558 QMM65557:QMM65558 QWI65557:QWI65558 RGE65557:RGE65558 RQA65557:RQA65558 RZW65557:RZW65558 SJS65557:SJS65558 STO65557:STO65558 TDK65557:TDK65558 TNG65557:TNG65558 TXC65557:TXC65558 UGY65557:UGY65558 UQU65557:UQU65558 VAQ65557:VAQ65558 VKM65557:VKM65558 VUI65557:VUI65558 WEE65557:WEE65558 WOA65557:WOA65558 WXW65557:WXW65558 BO131093:BO131094 LK131093:LK131094 VG131093:VG131094 AFC131093:AFC131094 AOY131093:AOY131094 AYU131093:AYU131094 BIQ131093:BIQ131094 BSM131093:BSM131094 CCI131093:CCI131094 CME131093:CME131094 CWA131093:CWA131094 DFW131093:DFW131094 DPS131093:DPS131094 DZO131093:DZO131094 EJK131093:EJK131094 ETG131093:ETG131094 FDC131093:FDC131094 FMY131093:FMY131094 FWU131093:FWU131094 GGQ131093:GGQ131094 GQM131093:GQM131094 HAI131093:HAI131094 HKE131093:HKE131094 HUA131093:HUA131094 IDW131093:IDW131094 INS131093:INS131094 IXO131093:IXO131094 JHK131093:JHK131094 JRG131093:JRG131094 KBC131093:KBC131094 KKY131093:KKY131094 KUU131093:KUU131094 LEQ131093:LEQ131094 LOM131093:LOM131094 LYI131093:LYI131094 MIE131093:MIE131094 MSA131093:MSA131094 NBW131093:NBW131094 NLS131093:NLS131094 NVO131093:NVO131094 OFK131093:OFK131094 OPG131093:OPG131094 OZC131093:OZC131094 PIY131093:PIY131094 PSU131093:PSU131094 QCQ131093:QCQ131094 QMM131093:QMM131094 QWI131093:QWI131094 RGE131093:RGE131094 RQA131093:RQA131094 RZW131093:RZW131094 SJS131093:SJS131094 STO131093:STO131094 TDK131093:TDK131094 TNG131093:TNG131094 TXC131093:TXC131094 UGY131093:UGY131094 UQU131093:UQU131094 VAQ131093:VAQ131094 VKM131093:VKM131094 VUI131093:VUI131094 WEE131093:WEE131094 WOA131093:WOA131094 WXW131093:WXW131094 BO196629:BO196630 LK196629:LK196630 VG196629:VG196630 AFC196629:AFC196630 AOY196629:AOY196630 AYU196629:AYU196630 BIQ196629:BIQ196630 BSM196629:BSM196630 CCI196629:CCI196630 CME196629:CME196630 CWA196629:CWA196630 DFW196629:DFW196630 DPS196629:DPS196630 DZO196629:DZO196630 EJK196629:EJK196630 ETG196629:ETG196630 FDC196629:FDC196630 FMY196629:FMY196630 FWU196629:FWU196630 GGQ196629:GGQ196630 GQM196629:GQM196630 HAI196629:HAI196630 HKE196629:HKE196630 HUA196629:HUA196630 IDW196629:IDW196630 INS196629:INS196630 IXO196629:IXO196630 JHK196629:JHK196630 JRG196629:JRG196630 KBC196629:KBC196630 KKY196629:KKY196630 KUU196629:KUU196630 LEQ196629:LEQ196630 LOM196629:LOM196630 LYI196629:LYI196630 MIE196629:MIE196630 MSA196629:MSA196630 NBW196629:NBW196630 NLS196629:NLS196630 NVO196629:NVO196630 OFK196629:OFK196630 OPG196629:OPG196630 OZC196629:OZC196630 PIY196629:PIY196630 PSU196629:PSU196630 QCQ196629:QCQ196630 QMM196629:QMM196630 QWI196629:QWI196630 RGE196629:RGE196630 RQA196629:RQA196630 RZW196629:RZW196630 SJS196629:SJS196630 STO196629:STO196630 TDK196629:TDK196630 TNG196629:TNG196630 TXC196629:TXC196630 UGY196629:UGY196630 UQU196629:UQU196630 VAQ196629:VAQ196630 VKM196629:VKM196630 VUI196629:VUI196630 WEE196629:WEE196630 WOA196629:WOA196630 WXW196629:WXW196630 BO262165:BO262166 LK262165:LK262166 VG262165:VG262166 AFC262165:AFC262166 AOY262165:AOY262166 AYU262165:AYU262166 BIQ262165:BIQ262166 BSM262165:BSM262166 CCI262165:CCI262166 CME262165:CME262166 CWA262165:CWA262166 DFW262165:DFW262166 DPS262165:DPS262166 DZO262165:DZO262166 EJK262165:EJK262166 ETG262165:ETG262166 FDC262165:FDC262166 FMY262165:FMY262166 FWU262165:FWU262166 GGQ262165:GGQ262166 GQM262165:GQM262166 HAI262165:HAI262166 HKE262165:HKE262166 HUA262165:HUA262166 IDW262165:IDW262166 INS262165:INS262166 IXO262165:IXO262166 JHK262165:JHK262166 JRG262165:JRG262166 KBC262165:KBC262166 KKY262165:KKY262166 KUU262165:KUU262166 LEQ262165:LEQ262166 LOM262165:LOM262166 LYI262165:LYI262166 MIE262165:MIE262166 MSA262165:MSA262166 NBW262165:NBW262166 NLS262165:NLS262166 NVO262165:NVO262166 OFK262165:OFK262166 OPG262165:OPG262166 OZC262165:OZC262166 PIY262165:PIY262166 PSU262165:PSU262166 QCQ262165:QCQ262166 QMM262165:QMM262166 QWI262165:QWI262166 RGE262165:RGE262166 RQA262165:RQA262166 RZW262165:RZW262166 SJS262165:SJS262166 STO262165:STO262166 TDK262165:TDK262166 TNG262165:TNG262166 TXC262165:TXC262166 UGY262165:UGY262166 UQU262165:UQU262166 VAQ262165:VAQ262166 VKM262165:VKM262166 VUI262165:VUI262166 WEE262165:WEE262166 WOA262165:WOA262166 WXW262165:WXW262166 BO327701:BO327702 LK327701:LK327702 VG327701:VG327702 AFC327701:AFC327702 AOY327701:AOY327702 AYU327701:AYU327702 BIQ327701:BIQ327702 BSM327701:BSM327702 CCI327701:CCI327702 CME327701:CME327702 CWA327701:CWA327702 DFW327701:DFW327702 DPS327701:DPS327702 DZO327701:DZO327702 EJK327701:EJK327702 ETG327701:ETG327702 FDC327701:FDC327702 FMY327701:FMY327702 FWU327701:FWU327702 GGQ327701:GGQ327702 GQM327701:GQM327702 HAI327701:HAI327702 HKE327701:HKE327702 HUA327701:HUA327702 IDW327701:IDW327702 INS327701:INS327702 IXO327701:IXO327702 JHK327701:JHK327702 JRG327701:JRG327702 KBC327701:KBC327702 KKY327701:KKY327702 KUU327701:KUU327702 LEQ327701:LEQ327702 LOM327701:LOM327702 LYI327701:LYI327702 MIE327701:MIE327702 MSA327701:MSA327702 NBW327701:NBW327702 NLS327701:NLS327702 NVO327701:NVO327702 OFK327701:OFK327702 OPG327701:OPG327702 OZC327701:OZC327702 PIY327701:PIY327702 PSU327701:PSU327702 QCQ327701:QCQ327702 QMM327701:QMM327702 QWI327701:QWI327702 RGE327701:RGE327702 RQA327701:RQA327702 RZW327701:RZW327702 SJS327701:SJS327702 STO327701:STO327702 TDK327701:TDK327702 TNG327701:TNG327702 TXC327701:TXC327702 UGY327701:UGY327702 UQU327701:UQU327702 VAQ327701:VAQ327702 VKM327701:VKM327702 VUI327701:VUI327702 WEE327701:WEE327702 WOA327701:WOA327702 WXW327701:WXW327702 BO393237:BO393238 LK393237:LK393238 VG393237:VG393238 AFC393237:AFC393238 AOY393237:AOY393238 AYU393237:AYU393238 BIQ393237:BIQ393238 BSM393237:BSM393238 CCI393237:CCI393238 CME393237:CME393238 CWA393237:CWA393238 DFW393237:DFW393238 DPS393237:DPS393238 DZO393237:DZO393238 EJK393237:EJK393238 ETG393237:ETG393238 FDC393237:FDC393238 FMY393237:FMY393238 FWU393237:FWU393238 GGQ393237:GGQ393238 GQM393237:GQM393238 HAI393237:HAI393238 HKE393237:HKE393238 HUA393237:HUA393238 IDW393237:IDW393238 INS393237:INS393238 IXO393237:IXO393238 JHK393237:JHK393238 JRG393237:JRG393238 KBC393237:KBC393238 KKY393237:KKY393238 KUU393237:KUU393238 LEQ393237:LEQ393238 LOM393237:LOM393238 LYI393237:LYI393238 MIE393237:MIE393238 MSA393237:MSA393238 NBW393237:NBW393238 NLS393237:NLS393238 NVO393237:NVO393238 OFK393237:OFK393238 OPG393237:OPG393238 OZC393237:OZC393238 PIY393237:PIY393238 PSU393237:PSU393238 QCQ393237:QCQ393238 QMM393237:QMM393238 QWI393237:QWI393238 RGE393237:RGE393238 RQA393237:RQA393238 RZW393237:RZW393238 SJS393237:SJS393238 STO393237:STO393238 TDK393237:TDK393238 TNG393237:TNG393238 TXC393237:TXC393238 UGY393237:UGY393238 UQU393237:UQU393238 VAQ393237:VAQ393238 VKM393237:VKM393238 VUI393237:VUI393238 WEE393237:WEE393238 WOA393237:WOA393238 WXW393237:WXW393238 BO458773:BO458774 LK458773:LK458774 VG458773:VG458774 AFC458773:AFC458774 AOY458773:AOY458774 AYU458773:AYU458774 BIQ458773:BIQ458774 BSM458773:BSM458774 CCI458773:CCI458774 CME458773:CME458774 CWA458773:CWA458774 DFW458773:DFW458774 DPS458773:DPS458774 DZO458773:DZO458774 EJK458773:EJK458774 ETG458773:ETG458774 FDC458773:FDC458774 FMY458773:FMY458774 FWU458773:FWU458774 GGQ458773:GGQ458774 GQM458773:GQM458774 HAI458773:HAI458774 HKE458773:HKE458774 HUA458773:HUA458774 IDW458773:IDW458774 INS458773:INS458774 IXO458773:IXO458774 JHK458773:JHK458774 JRG458773:JRG458774 KBC458773:KBC458774 KKY458773:KKY458774 KUU458773:KUU458774 LEQ458773:LEQ458774 LOM458773:LOM458774 LYI458773:LYI458774 MIE458773:MIE458774 MSA458773:MSA458774 NBW458773:NBW458774 NLS458773:NLS458774 NVO458773:NVO458774 OFK458773:OFK458774 OPG458773:OPG458774 OZC458773:OZC458774 PIY458773:PIY458774 PSU458773:PSU458774 QCQ458773:QCQ458774 QMM458773:QMM458774 QWI458773:QWI458774 RGE458773:RGE458774 RQA458773:RQA458774 RZW458773:RZW458774 SJS458773:SJS458774 STO458773:STO458774 TDK458773:TDK458774 TNG458773:TNG458774 TXC458773:TXC458774 UGY458773:UGY458774 UQU458773:UQU458774 VAQ458773:VAQ458774 VKM458773:VKM458774 VUI458773:VUI458774 WEE458773:WEE458774 WOA458773:WOA458774 WXW458773:WXW458774 BO524309:BO524310 LK524309:LK524310 VG524309:VG524310 AFC524309:AFC524310 AOY524309:AOY524310 AYU524309:AYU524310 BIQ524309:BIQ524310 BSM524309:BSM524310 CCI524309:CCI524310 CME524309:CME524310 CWA524309:CWA524310 DFW524309:DFW524310 DPS524309:DPS524310 DZO524309:DZO524310 EJK524309:EJK524310 ETG524309:ETG524310 FDC524309:FDC524310 FMY524309:FMY524310 FWU524309:FWU524310 GGQ524309:GGQ524310 GQM524309:GQM524310 HAI524309:HAI524310 HKE524309:HKE524310 HUA524309:HUA524310 IDW524309:IDW524310 INS524309:INS524310 IXO524309:IXO524310 JHK524309:JHK524310 JRG524309:JRG524310 KBC524309:KBC524310 KKY524309:KKY524310 KUU524309:KUU524310 LEQ524309:LEQ524310 LOM524309:LOM524310 LYI524309:LYI524310 MIE524309:MIE524310 MSA524309:MSA524310 NBW524309:NBW524310 NLS524309:NLS524310 NVO524309:NVO524310 OFK524309:OFK524310 OPG524309:OPG524310 OZC524309:OZC524310 PIY524309:PIY524310 PSU524309:PSU524310 QCQ524309:QCQ524310 QMM524309:QMM524310 QWI524309:QWI524310 RGE524309:RGE524310 RQA524309:RQA524310 RZW524309:RZW524310 SJS524309:SJS524310 STO524309:STO524310 TDK524309:TDK524310 TNG524309:TNG524310 TXC524309:TXC524310 UGY524309:UGY524310 UQU524309:UQU524310 VAQ524309:VAQ524310 VKM524309:VKM524310 VUI524309:VUI524310 WEE524309:WEE524310 WOA524309:WOA524310 WXW524309:WXW524310 BO589845:BO589846 LK589845:LK589846 VG589845:VG589846 AFC589845:AFC589846 AOY589845:AOY589846 AYU589845:AYU589846 BIQ589845:BIQ589846 BSM589845:BSM589846 CCI589845:CCI589846 CME589845:CME589846 CWA589845:CWA589846 DFW589845:DFW589846 DPS589845:DPS589846 DZO589845:DZO589846 EJK589845:EJK589846 ETG589845:ETG589846 FDC589845:FDC589846 FMY589845:FMY589846 FWU589845:FWU589846 GGQ589845:GGQ589846 GQM589845:GQM589846 HAI589845:HAI589846 HKE589845:HKE589846 HUA589845:HUA589846 IDW589845:IDW589846 INS589845:INS589846 IXO589845:IXO589846 JHK589845:JHK589846 JRG589845:JRG589846 KBC589845:KBC589846 KKY589845:KKY589846 KUU589845:KUU589846 LEQ589845:LEQ589846 LOM589845:LOM589846 LYI589845:LYI589846 MIE589845:MIE589846 MSA589845:MSA589846 NBW589845:NBW589846 NLS589845:NLS589846 NVO589845:NVO589846 OFK589845:OFK589846 OPG589845:OPG589846 OZC589845:OZC589846 PIY589845:PIY589846 PSU589845:PSU589846 QCQ589845:QCQ589846 QMM589845:QMM589846 QWI589845:QWI589846 RGE589845:RGE589846 RQA589845:RQA589846 RZW589845:RZW589846 SJS589845:SJS589846 STO589845:STO589846 TDK589845:TDK589846 TNG589845:TNG589846 TXC589845:TXC589846 UGY589845:UGY589846 UQU589845:UQU589846 VAQ589845:VAQ589846 VKM589845:VKM589846 VUI589845:VUI589846 WEE589845:WEE589846 WOA589845:WOA589846 WXW589845:WXW589846 BO655381:BO655382 LK655381:LK655382 VG655381:VG655382 AFC655381:AFC655382 AOY655381:AOY655382 AYU655381:AYU655382 BIQ655381:BIQ655382 BSM655381:BSM655382 CCI655381:CCI655382 CME655381:CME655382 CWA655381:CWA655382 DFW655381:DFW655382 DPS655381:DPS655382 DZO655381:DZO655382 EJK655381:EJK655382 ETG655381:ETG655382 FDC655381:FDC655382 FMY655381:FMY655382 FWU655381:FWU655382 GGQ655381:GGQ655382 GQM655381:GQM655382 HAI655381:HAI655382 HKE655381:HKE655382 HUA655381:HUA655382 IDW655381:IDW655382 INS655381:INS655382 IXO655381:IXO655382 JHK655381:JHK655382 JRG655381:JRG655382 KBC655381:KBC655382 KKY655381:KKY655382 KUU655381:KUU655382 LEQ655381:LEQ655382 LOM655381:LOM655382 LYI655381:LYI655382 MIE655381:MIE655382 MSA655381:MSA655382 NBW655381:NBW655382 NLS655381:NLS655382 NVO655381:NVO655382 OFK655381:OFK655382 OPG655381:OPG655382 OZC655381:OZC655382 PIY655381:PIY655382 PSU655381:PSU655382 QCQ655381:QCQ655382 QMM655381:QMM655382 QWI655381:QWI655382 RGE655381:RGE655382 RQA655381:RQA655382 RZW655381:RZW655382 SJS655381:SJS655382 STO655381:STO655382 TDK655381:TDK655382 TNG655381:TNG655382 TXC655381:TXC655382 UGY655381:UGY655382 UQU655381:UQU655382 VAQ655381:VAQ655382 VKM655381:VKM655382 VUI655381:VUI655382 WEE655381:WEE655382 WOA655381:WOA655382 WXW655381:WXW655382 BO720917:BO720918 LK720917:LK720918 VG720917:VG720918 AFC720917:AFC720918 AOY720917:AOY720918 AYU720917:AYU720918 BIQ720917:BIQ720918 BSM720917:BSM720918 CCI720917:CCI720918 CME720917:CME720918 CWA720917:CWA720918 DFW720917:DFW720918 DPS720917:DPS720918 DZO720917:DZO720918 EJK720917:EJK720918 ETG720917:ETG720918 FDC720917:FDC720918 FMY720917:FMY720918 FWU720917:FWU720918 GGQ720917:GGQ720918 GQM720917:GQM720918 HAI720917:HAI720918 HKE720917:HKE720918 HUA720917:HUA720918 IDW720917:IDW720918 INS720917:INS720918 IXO720917:IXO720918 JHK720917:JHK720918 JRG720917:JRG720918 KBC720917:KBC720918 KKY720917:KKY720918 KUU720917:KUU720918 LEQ720917:LEQ720918 LOM720917:LOM720918 LYI720917:LYI720918 MIE720917:MIE720918 MSA720917:MSA720918 NBW720917:NBW720918 NLS720917:NLS720918 NVO720917:NVO720918 OFK720917:OFK720918 OPG720917:OPG720918 OZC720917:OZC720918 PIY720917:PIY720918 PSU720917:PSU720918 QCQ720917:QCQ720918 QMM720917:QMM720918 QWI720917:QWI720918 RGE720917:RGE720918 RQA720917:RQA720918 RZW720917:RZW720918 SJS720917:SJS720918 STO720917:STO720918 TDK720917:TDK720918 TNG720917:TNG720918 TXC720917:TXC720918 UGY720917:UGY720918 UQU720917:UQU720918 VAQ720917:VAQ720918 VKM720917:VKM720918 VUI720917:VUI720918 WEE720917:WEE720918 WOA720917:WOA720918 WXW720917:WXW720918 BO786453:BO786454 LK786453:LK786454 VG786453:VG786454 AFC786453:AFC786454 AOY786453:AOY786454 AYU786453:AYU786454 BIQ786453:BIQ786454 BSM786453:BSM786454 CCI786453:CCI786454 CME786453:CME786454 CWA786453:CWA786454 DFW786453:DFW786454 DPS786453:DPS786454 DZO786453:DZO786454 EJK786453:EJK786454 ETG786453:ETG786454 FDC786453:FDC786454 FMY786453:FMY786454 FWU786453:FWU786454 GGQ786453:GGQ786454 GQM786453:GQM786454 HAI786453:HAI786454 HKE786453:HKE786454 HUA786453:HUA786454 IDW786453:IDW786454 INS786453:INS786454 IXO786453:IXO786454 JHK786453:JHK786454 JRG786453:JRG786454 KBC786453:KBC786454 KKY786453:KKY786454 KUU786453:KUU786454 LEQ786453:LEQ786454 LOM786453:LOM786454 LYI786453:LYI786454 MIE786453:MIE786454 MSA786453:MSA786454 NBW786453:NBW786454 NLS786453:NLS786454 NVO786453:NVO786454 OFK786453:OFK786454 OPG786453:OPG786454 OZC786453:OZC786454 PIY786453:PIY786454 PSU786453:PSU786454 QCQ786453:QCQ786454 QMM786453:QMM786454 QWI786453:QWI786454 RGE786453:RGE786454 RQA786453:RQA786454 RZW786453:RZW786454 SJS786453:SJS786454 STO786453:STO786454 TDK786453:TDK786454 TNG786453:TNG786454 TXC786453:TXC786454 UGY786453:UGY786454 UQU786453:UQU786454 VAQ786453:VAQ786454 VKM786453:VKM786454 VUI786453:VUI786454 WEE786453:WEE786454 WOA786453:WOA786454 WXW786453:WXW786454 BO851989:BO851990 LK851989:LK851990 VG851989:VG851990 AFC851989:AFC851990 AOY851989:AOY851990 AYU851989:AYU851990 BIQ851989:BIQ851990 BSM851989:BSM851990 CCI851989:CCI851990 CME851989:CME851990 CWA851989:CWA851990 DFW851989:DFW851990 DPS851989:DPS851990 DZO851989:DZO851990 EJK851989:EJK851990 ETG851989:ETG851990 FDC851989:FDC851990 FMY851989:FMY851990 FWU851989:FWU851990 GGQ851989:GGQ851990 GQM851989:GQM851990 HAI851989:HAI851990 HKE851989:HKE851990 HUA851989:HUA851990 IDW851989:IDW851990 INS851989:INS851990 IXO851989:IXO851990 JHK851989:JHK851990 JRG851989:JRG851990 KBC851989:KBC851990 KKY851989:KKY851990 KUU851989:KUU851990 LEQ851989:LEQ851990 LOM851989:LOM851990 LYI851989:LYI851990 MIE851989:MIE851990 MSA851989:MSA851990 NBW851989:NBW851990 NLS851989:NLS851990 NVO851989:NVO851990 OFK851989:OFK851990 OPG851989:OPG851990 OZC851989:OZC851990 PIY851989:PIY851990 PSU851989:PSU851990 QCQ851989:QCQ851990 QMM851989:QMM851990 QWI851989:QWI851990 RGE851989:RGE851990 RQA851989:RQA851990 RZW851989:RZW851990 SJS851989:SJS851990 STO851989:STO851990 TDK851989:TDK851990 TNG851989:TNG851990 TXC851989:TXC851990 UGY851989:UGY851990 UQU851989:UQU851990 VAQ851989:VAQ851990 VKM851989:VKM851990 VUI851989:VUI851990 WEE851989:WEE851990 WOA851989:WOA851990 WXW851989:WXW851990 BO917525:BO917526 LK917525:LK917526 VG917525:VG917526 AFC917525:AFC917526 AOY917525:AOY917526 AYU917525:AYU917526 BIQ917525:BIQ917526 BSM917525:BSM917526 CCI917525:CCI917526 CME917525:CME917526 CWA917525:CWA917526 DFW917525:DFW917526 DPS917525:DPS917526 DZO917525:DZO917526 EJK917525:EJK917526 ETG917525:ETG917526 FDC917525:FDC917526 FMY917525:FMY917526 FWU917525:FWU917526 GGQ917525:GGQ917526 GQM917525:GQM917526 HAI917525:HAI917526 HKE917525:HKE917526 HUA917525:HUA917526 IDW917525:IDW917526 INS917525:INS917526 IXO917525:IXO917526 JHK917525:JHK917526 JRG917525:JRG917526 KBC917525:KBC917526 KKY917525:KKY917526 KUU917525:KUU917526 LEQ917525:LEQ917526 LOM917525:LOM917526 LYI917525:LYI917526 MIE917525:MIE917526 MSA917525:MSA917526 NBW917525:NBW917526 NLS917525:NLS917526 NVO917525:NVO917526 OFK917525:OFK917526 OPG917525:OPG917526 OZC917525:OZC917526 PIY917525:PIY917526 PSU917525:PSU917526 QCQ917525:QCQ917526 QMM917525:QMM917526 QWI917525:QWI917526 RGE917525:RGE917526 RQA917525:RQA917526 RZW917525:RZW917526 SJS917525:SJS917526 STO917525:STO917526 TDK917525:TDK917526 TNG917525:TNG917526 TXC917525:TXC917526 UGY917525:UGY917526 UQU917525:UQU917526 VAQ917525:VAQ917526 VKM917525:VKM917526 VUI917525:VUI917526 WEE917525:WEE917526 WOA917525:WOA917526 WXW917525:WXW917526 BO983061:BO983062 LK983061:LK983062 VG983061:VG983062 AFC983061:AFC983062 AOY983061:AOY983062 AYU983061:AYU983062 BIQ983061:BIQ983062 BSM983061:BSM983062 CCI983061:CCI983062 CME983061:CME983062 CWA983061:CWA983062 DFW983061:DFW983062 DPS983061:DPS983062 DZO983061:DZO983062 EJK983061:EJK983062 ETG983061:ETG983062 FDC983061:FDC983062 FMY983061:FMY983062 FWU983061:FWU983062 GGQ983061:GGQ983062 GQM983061:GQM983062 HAI983061:HAI983062 HKE983061:HKE983062 HUA983061:HUA983062 IDW983061:IDW983062 INS983061:INS983062 IXO983061:IXO983062 JHK983061:JHK983062 JRG983061:JRG983062 KBC983061:KBC983062 KKY983061:KKY983062 KUU983061:KUU983062 LEQ983061:LEQ983062 LOM983061:LOM983062 LYI983061:LYI983062 MIE983061:MIE983062 MSA983061:MSA983062 NBW983061:NBW983062 NLS983061:NLS983062 NVO983061:NVO983062 OFK983061:OFK983062 OPG983061:OPG983062 OZC983061:OZC983062 PIY983061:PIY983062 PSU983061:PSU983062 QCQ983061:QCQ983062 QMM983061:QMM983062 QWI983061:QWI983062 RGE983061:RGE983062 RQA983061:RQA983062 RZW983061:RZW983062 SJS983061:SJS983062 STO983061:STO983062 TDK983061:TDK983062 TNG983061:TNG983062 TXC983061:TXC983062 UGY983061:UGY983062 UQU983061:UQU983062 VAQ983061:VAQ983062 VKM983061:VKM983062 VUI983061:VUI983062 WEE983061:WEE983062 WOA983061:WOA983062 WXW983061:WXW983062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T65557:U65558 JP65557:JQ65558 TL65557:TM65558 ADH65557:ADI65558 AND65557:ANE65558 AWZ65557:AXA65558 BGV65557:BGW65558 BQR65557:BQS65558 CAN65557:CAO65558 CKJ65557:CKK65558 CUF65557:CUG65558 DEB65557:DEC65558 DNX65557:DNY65558 DXT65557:DXU65558 EHP65557:EHQ65558 ERL65557:ERM65558 FBH65557:FBI65558 FLD65557:FLE65558 FUZ65557:FVA65558 GEV65557:GEW65558 GOR65557:GOS65558 GYN65557:GYO65558 HIJ65557:HIK65558 HSF65557:HSG65558 ICB65557:ICC65558 ILX65557:ILY65558 IVT65557:IVU65558 JFP65557:JFQ65558 JPL65557:JPM65558 JZH65557:JZI65558 KJD65557:KJE65558 KSZ65557:KTA65558 LCV65557:LCW65558 LMR65557:LMS65558 LWN65557:LWO65558 MGJ65557:MGK65558 MQF65557:MQG65558 NAB65557:NAC65558 NJX65557:NJY65558 NTT65557:NTU65558 ODP65557:ODQ65558 ONL65557:ONM65558 OXH65557:OXI65558 PHD65557:PHE65558 PQZ65557:PRA65558 QAV65557:QAW65558 QKR65557:QKS65558 QUN65557:QUO65558 REJ65557:REK65558 ROF65557:ROG65558 RYB65557:RYC65558 SHX65557:SHY65558 SRT65557:SRU65558 TBP65557:TBQ65558 TLL65557:TLM65558 TVH65557:TVI65558 UFD65557:UFE65558 UOZ65557:UPA65558 UYV65557:UYW65558 VIR65557:VIS65558 VSN65557:VSO65558 WCJ65557:WCK65558 WMF65557:WMG65558 WWB65557:WWC65558 T131093:U131094 JP131093:JQ131094 TL131093:TM131094 ADH131093:ADI131094 AND131093:ANE131094 AWZ131093:AXA131094 BGV131093:BGW131094 BQR131093:BQS131094 CAN131093:CAO131094 CKJ131093:CKK131094 CUF131093:CUG131094 DEB131093:DEC131094 DNX131093:DNY131094 DXT131093:DXU131094 EHP131093:EHQ131094 ERL131093:ERM131094 FBH131093:FBI131094 FLD131093:FLE131094 FUZ131093:FVA131094 GEV131093:GEW131094 GOR131093:GOS131094 GYN131093:GYO131094 HIJ131093:HIK131094 HSF131093:HSG131094 ICB131093:ICC131094 ILX131093:ILY131094 IVT131093:IVU131094 JFP131093:JFQ131094 JPL131093:JPM131094 JZH131093:JZI131094 KJD131093:KJE131094 KSZ131093:KTA131094 LCV131093:LCW131094 LMR131093:LMS131094 LWN131093:LWO131094 MGJ131093:MGK131094 MQF131093:MQG131094 NAB131093:NAC131094 NJX131093:NJY131094 NTT131093:NTU131094 ODP131093:ODQ131094 ONL131093:ONM131094 OXH131093:OXI131094 PHD131093:PHE131094 PQZ131093:PRA131094 QAV131093:QAW131094 QKR131093:QKS131094 QUN131093:QUO131094 REJ131093:REK131094 ROF131093:ROG131094 RYB131093:RYC131094 SHX131093:SHY131094 SRT131093:SRU131094 TBP131093:TBQ131094 TLL131093:TLM131094 TVH131093:TVI131094 UFD131093:UFE131094 UOZ131093:UPA131094 UYV131093:UYW131094 VIR131093:VIS131094 VSN131093:VSO131094 WCJ131093:WCK131094 WMF131093:WMG131094 WWB131093:WWC131094 T196629:U196630 JP196629:JQ196630 TL196629:TM196630 ADH196629:ADI196630 AND196629:ANE196630 AWZ196629:AXA196630 BGV196629:BGW196630 BQR196629:BQS196630 CAN196629:CAO196630 CKJ196629:CKK196630 CUF196629:CUG196630 DEB196629:DEC196630 DNX196629:DNY196630 DXT196629:DXU196630 EHP196629:EHQ196630 ERL196629:ERM196630 FBH196629:FBI196630 FLD196629:FLE196630 FUZ196629:FVA196630 GEV196629:GEW196630 GOR196629:GOS196630 GYN196629:GYO196630 HIJ196629:HIK196630 HSF196629:HSG196630 ICB196629:ICC196630 ILX196629:ILY196630 IVT196629:IVU196630 JFP196629:JFQ196630 JPL196629:JPM196630 JZH196629:JZI196630 KJD196629:KJE196630 KSZ196629:KTA196630 LCV196629:LCW196630 LMR196629:LMS196630 LWN196629:LWO196630 MGJ196629:MGK196630 MQF196629:MQG196630 NAB196629:NAC196630 NJX196629:NJY196630 NTT196629:NTU196630 ODP196629:ODQ196630 ONL196629:ONM196630 OXH196629:OXI196630 PHD196629:PHE196630 PQZ196629:PRA196630 QAV196629:QAW196630 QKR196629:QKS196630 QUN196629:QUO196630 REJ196629:REK196630 ROF196629:ROG196630 RYB196629:RYC196630 SHX196629:SHY196630 SRT196629:SRU196630 TBP196629:TBQ196630 TLL196629:TLM196630 TVH196629:TVI196630 UFD196629:UFE196630 UOZ196629:UPA196630 UYV196629:UYW196630 VIR196629:VIS196630 VSN196629:VSO196630 WCJ196629:WCK196630 WMF196629:WMG196630 WWB196629:WWC196630 T262165:U262166 JP262165:JQ262166 TL262165:TM262166 ADH262165:ADI262166 AND262165:ANE262166 AWZ262165:AXA262166 BGV262165:BGW262166 BQR262165:BQS262166 CAN262165:CAO262166 CKJ262165:CKK262166 CUF262165:CUG262166 DEB262165:DEC262166 DNX262165:DNY262166 DXT262165:DXU262166 EHP262165:EHQ262166 ERL262165:ERM262166 FBH262165:FBI262166 FLD262165:FLE262166 FUZ262165:FVA262166 GEV262165:GEW262166 GOR262165:GOS262166 GYN262165:GYO262166 HIJ262165:HIK262166 HSF262165:HSG262166 ICB262165:ICC262166 ILX262165:ILY262166 IVT262165:IVU262166 JFP262165:JFQ262166 JPL262165:JPM262166 JZH262165:JZI262166 KJD262165:KJE262166 KSZ262165:KTA262166 LCV262165:LCW262166 LMR262165:LMS262166 LWN262165:LWO262166 MGJ262165:MGK262166 MQF262165:MQG262166 NAB262165:NAC262166 NJX262165:NJY262166 NTT262165:NTU262166 ODP262165:ODQ262166 ONL262165:ONM262166 OXH262165:OXI262166 PHD262165:PHE262166 PQZ262165:PRA262166 QAV262165:QAW262166 QKR262165:QKS262166 QUN262165:QUO262166 REJ262165:REK262166 ROF262165:ROG262166 RYB262165:RYC262166 SHX262165:SHY262166 SRT262165:SRU262166 TBP262165:TBQ262166 TLL262165:TLM262166 TVH262165:TVI262166 UFD262165:UFE262166 UOZ262165:UPA262166 UYV262165:UYW262166 VIR262165:VIS262166 VSN262165:VSO262166 WCJ262165:WCK262166 WMF262165:WMG262166 WWB262165:WWC262166 T327701:U327702 JP327701:JQ327702 TL327701:TM327702 ADH327701:ADI327702 AND327701:ANE327702 AWZ327701:AXA327702 BGV327701:BGW327702 BQR327701:BQS327702 CAN327701:CAO327702 CKJ327701:CKK327702 CUF327701:CUG327702 DEB327701:DEC327702 DNX327701:DNY327702 DXT327701:DXU327702 EHP327701:EHQ327702 ERL327701:ERM327702 FBH327701:FBI327702 FLD327701:FLE327702 FUZ327701:FVA327702 GEV327701:GEW327702 GOR327701:GOS327702 GYN327701:GYO327702 HIJ327701:HIK327702 HSF327701:HSG327702 ICB327701:ICC327702 ILX327701:ILY327702 IVT327701:IVU327702 JFP327701:JFQ327702 JPL327701:JPM327702 JZH327701:JZI327702 KJD327701:KJE327702 KSZ327701:KTA327702 LCV327701:LCW327702 LMR327701:LMS327702 LWN327701:LWO327702 MGJ327701:MGK327702 MQF327701:MQG327702 NAB327701:NAC327702 NJX327701:NJY327702 NTT327701:NTU327702 ODP327701:ODQ327702 ONL327701:ONM327702 OXH327701:OXI327702 PHD327701:PHE327702 PQZ327701:PRA327702 QAV327701:QAW327702 QKR327701:QKS327702 QUN327701:QUO327702 REJ327701:REK327702 ROF327701:ROG327702 RYB327701:RYC327702 SHX327701:SHY327702 SRT327701:SRU327702 TBP327701:TBQ327702 TLL327701:TLM327702 TVH327701:TVI327702 UFD327701:UFE327702 UOZ327701:UPA327702 UYV327701:UYW327702 VIR327701:VIS327702 VSN327701:VSO327702 WCJ327701:WCK327702 WMF327701:WMG327702 WWB327701:WWC327702 T393237:U393238 JP393237:JQ393238 TL393237:TM393238 ADH393237:ADI393238 AND393237:ANE393238 AWZ393237:AXA393238 BGV393237:BGW393238 BQR393237:BQS393238 CAN393237:CAO393238 CKJ393237:CKK393238 CUF393237:CUG393238 DEB393237:DEC393238 DNX393237:DNY393238 DXT393237:DXU393238 EHP393237:EHQ393238 ERL393237:ERM393238 FBH393237:FBI393238 FLD393237:FLE393238 FUZ393237:FVA393238 GEV393237:GEW393238 GOR393237:GOS393238 GYN393237:GYO393238 HIJ393237:HIK393238 HSF393237:HSG393238 ICB393237:ICC393238 ILX393237:ILY393238 IVT393237:IVU393238 JFP393237:JFQ393238 JPL393237:JPM393238 JZH393237:JZI393238 KJD393237:KJE393238 KSZ393237:KTA393238 LCV393237:LCW393238 LMR393237:LMS393238 LWN393237:LWO393238 MGJ393237:MGK393238 MQF393237:MQG393238 NAB393237:NAC393238 NJX393237:NJY393238 NTT393237:NTU393238 ODP393237:ODQ393238 ONL393237:ONM393238 OXH393237:OXI393238 PHD393237:PHE393238 PQZ393237:PRA393238 QAV393237:QAW393238 QKR393237:QKS393238 QUN393237:QUO393238 REJ393237:REK393238 ROF393237:ROG393238 RYB393237:RYC393238 SHX393237:SHY393238 SRT393237:SRU393238 TBP393237:TBQ393238 TLL393237:TLM393238 TVH393237:TVI393238 UFD393237:UFE393238 UOZ393237:UPA393238 UYV393237:UYW393238 VIR393237:VIS393238 VSN393237:VSO393238 WCJ393237:WCK393238 WMF393237:WMG393238 WWB393237:WWC393238 T458773:U458774 JP458773:JQ458774 TL458773:TM458774 ADH458773:ADI458774 AND458773:ANE458774 AWZ458773:AXA458774 BGV458773:BGW458774 BQR458773:BQS458774 CAN458773:CAO458774 CKJ458773:CKK458774 CUF458773:CUG458774 DEB458773:DEC458774 DNX458773:DNY458774 DXT458773:DXU458774 EHP458773:EHQ458774 ERL458773:ERM458774 FBH458773:FBI458774 FLD458773:FLE458774 FUZ458773:FVA458774 GEV458773:GEW458774 GOR458773:GOS458774 GYN458773:GYO458774 HIJ458773:HIK458774 HSF458773:HSG458774 ICB458773:ICC458774 ILX458773:ILY458774 IVT458773:IVU458774 JFP458773:JFQ458774 JPL458773:JPM458774 JZH458773:JZI458774 KJD458773:KJE458774 KSZ458773:KTA458774 LCV458773:LCW458774 LMR458773:LMS458774 LWN458773:LWO458774 MGJ458773:MGK458774 MQF458773:MQG458774 NAB458773:NAC458774 NJX458773:NJY458774 NTT458773:NTU458774 ODP458773:ODQ458774 ONL458773:ONM458774 OXH458773:OXI458774 PHD458773:PHE458774 PQZ458773:PRA458774 QAV458773:QAW458774 QKR458773:QKS458774 QUN458773:QUO458774 REJ458773:REK458774 ROF458773:ROG458774 RYB458773:RYC458774 SHX458773:SHY458774 SRT458773:SRU458774 TBP458773:TBQ458774 TLL458773:TLM458774 TVH458773:TVI458774 UFD458773:UFE458774 UOZ458773:UPA458774 UYV458773:UYW458774 VIR458773:VIS458774 VSN458773:VSO458774 WCJ458773:WCK458774 WMF458773:WMG458774 WWB458773:WWC458774 T524309:U524310 JP524309:JQ524310 TL524309:TM524310 ADH524309:ADI524310 AND524309:ANE524310 AWZ524309:AXA524310 BGV524309:BGW524310 BQR524309:BQS524310 CAN524309:CAO524310 CKJ524309:CKK524310 CUF524309:CUG524310 DEB524309:DEC524310 DNX524309:DNY524310 DXT524309:DXU524310 EHP524309:EHQ524310 ERL524309:ERM524310 FBH524309:FBI524310 FLD524309:FLE524310 FUZ524309:FVA524310 GEV524309:GEW524310 GOR524309:GOS524310 GYN524309:GYO524310 HIJ524309:HIK524310 HSF524309:HSG524310 ICB524309:ICC524310 ILX524309:ILY524310 IVT524309:IVU524310 JFP524309:JFQ524310 JPL524309:JPM524310 JZH524309:JZI524310 KJD524309:KJE524310 KSZ524309:KTA524310 LCV524309:LCW524310 LMR524309:LMS524310 LWN524309:LWO524310 MGJ524309:MGK524310 MQF524309:MQG524310 NAB524309:NAC524310 NJX524309:NJY524310 NTT524309:NTU524310 ODP524309:ODQ524310 ONL524309:ONM524310 OXH524309:OXI524310 PHD524309:PHE524310 PQZ524309:PRA524310 QAV524309:QAW524310 QKR524309:QKS524310 QUN524309:QUO524310 REJ524309:REK524310 ROF524309:ROG524310 RYB524309:RYC524310 SHX524309:SHY524310 SRT524309:SRU524310 TBP524309:TBQ524310 TLL524309:TLM524310 TVH524309:TVI524310 UFD524309:UFE524310 UOZ524309:UPA524310 UYV524309:UYW524310 VIR524309:VIS524310 VSN524309:VSO524310 WCJ524309:WCK524310 WMF524309:WMG524310 WWB524309:WWC524310 T589845:U589846 JP589845:JQ589846 TL589845:TM589846 ADH589845:ADI589846 AND589845:ANE589846 AWZ589845:AXA589846 BGV589845:BGW589846 BQR589845:BQS589846 CAN589845:CAO589846 CKJ589845:CKK589846 CUF589845:CUG589846 DEB589845:DEC589846 DNX589845:DNY589846 DXT589845:DXU589846 EHP589845:EHQ589846 ERL589845:ERM589846 FBH589845:FBI589846 FLD589845:FLE589846 FUZ589845:FVA589846 GEV589845:GEW589846 GOR589845:GOS589846 GYN589845:GYO589846 HIJ589845:HIK589846 HSF589845:HSG589846 ICB589845:ICC589846 ILX589845:ILY589846 IVT589845:IVU589846 JFP589845:JFQ589846 JPL589845:JPM589846 JZH589845:JZI589846 KJD589845:KJE589846 KSZ589845:KTA589846 LCV589845:LCW589846 LMR589845:LMS589846 LWN589845:LWO589846 MGJ589845:MGK589846 MQF589845:MQG589846 NAB589845:NAC589846 NJX589845:NJY589846 NTT589845:NTU589846 ODP589845:ODQ589846 ONL589845:ONM589846 OXH589845:OXI589846 PHD589845:PHE589846 PQZ589845:PRA589846 QAV589845:QAW589846 QKR589845:QKS589846 QUN589845:QUO589846 REJ589845:REK589846 ROF589845:ROG589846 RYB589845:RYC589846 SHX589845:SHY589846 SRT589845:SRU589846 TBP589845:TBQ589846 TLL589845:TLM589846 TVH589845:TVI589846 UFD589845:UFE589846 UOZ589845:UPA589846 UYV589845:UYW589846 VIR589845:VIS589846 VSN589845:VSO589846 WCJ589845:WCK589846 WMF589845:WMG589846 WWB589845:WWC589846 T655381:U655382 JP655381:JQ655382 TL655381:TM655382 ADH655381:ADI655382 AND655381:ANE655382 AWZ655381:AXA655382 BGV655381:BGW655382 BQR655381:BQS655382 CAN655381:CAO655382 CKJ655381:CKK655382 CUF655381:CUG655382 DEB655381:DEC655382 DNX655381:DNY655382 DXT655381:DXU655382 EHP655381:EHQ655382 ERL655381:ERM655382 FBH655381:FBI655382 FLD655381:FLE655382 FUZ655381:FVA655382 GEV655381:GEW655382 GOR655381:GOS655382 GYN655381:GYO655382 HIJ655381:HIK655382 HSF655381:HSG655382 ICB655381:ICC655382 ILX655381:ILY655382 IVT655381:IVU655382 JFP655381:JFQ655382 JPL655381:JPM655382 JZH655381:JZI655382 KJD655381:KJE655382 KSZ655381:KTA655382 LCV655381:LCW655382 LMR655381:LMS655382 LWN655381:LWO655382 MGJ655381:MGK655382 MQF655381:MQG655382 NAB655381:NAC655382 NJX655381:NJY655382 NTT655381:NTU655382 ODP655381:ODQ655382 ONL655381:ONM655382 OXH655381:OXI655382 PHD655381:PHE655382 PQZ655381:PRA655382 QAV655381:QAW655382 QKR655381:QKS655382 QUN655381:QUO655382 REJ655381:REK655382 ROF655381:ROG655382 RYB655381:RYC655382 SHX655381:SHY655382 SRT655381:SRU655382 TBP655381:TBQ655382 TLL655381:TLM655382 TVH655381:TVI655382 UFD655381:UFE655382 UOZ655381:UPA655382 UYV655381:UYW655382 VIR655381:VIS655382 VSN655381:VSO655382 WCJ655381:WCK655382 WMF655381:WMG655382 WWB655381:WWC655382 T720917:U720918 JP720917:JQ720918 TL720917:TM720918 ADH720917:ADI720918 AND720917:ANE720918 AWZ720917:AXA720918 BGV720917:BGW720918 BQR720917:BQS720918 CAN720917:CAO720918 CKJ720917:CKK720918 CUF720917:CUG720918 DEB720917:DEC720918 DNX720917:DNY720918 DXT720917:DXU720918 EHP720917:EHQ720918 ERL720917:ERM720918 FBH720917:FBI720918 FLD720917:FLE720918 FUZ720917:FVA720918 GEV720917:GEW720918 GOR720917:GOS720918 GYN720917:GYO720918 HIJ720917:HIK720918 HSF720917:HSG720918 ICB720917:ICC720918 ILX720917:ILY720918 IVT720917:IVU720918 JFP720917:JFQ720918 JPL720917:JPM720918 JZH720917:JZI720918 KJD720917:KJE720918 KSZ720917:KTA720918 LCV720917:LCW720918 LMR720917:LMS720918 LWN720917:LWO720918 MGJ720917:MGK720918 MQF720917:MQG720918 NAB720917:NAC720918 NJX720917:NJY720918 NTT720917:NTU720918 ODP720917:ODQ720918 ONL720917:ONM720918 OXH720917:OXI720918 PHD720917:PHE720918 PQZ720917:PRA720918 QAV720917:QAW720918 QKR720917:QKS720918 QUN720917:QUO720918 REJ720917:REK720918 ROF720917:ROG720918 RYB720917:RYC720918 SHX720917:SHY720918 SRT720917:SRU720918 TBP720917:TBQ720918 TLL720917:TLM720918 TVH720917:TVI720918 UFD720917:UFE720918 UOZ720917:UPA720918 UYV720917:UYW720918 VIR720917:VIS720918 VSN720917:VSO720918 WCJ720917:WCK720918 WMF720917:WMG720918 WWB720917:WWC720918 T786453:U786454 JP786453:JQ786454 TL786453:TM786454 ADH786453:ADI786454 AND786453:ANE786454 AWZ786453:AXA786454 BGV786453:BGW786454 BQR786453:BQS786454 CAN786453:CAO786454 CKJ786453:CKK786454 CUF786453:CUG786454 DEB786453:DEC786454 DNX786453:DNY786454 DXT786453:DXU786454 EHP786453:EHQ786454 ERL786453:ERM786454 FBH786453:FBI786454 FLD786453:FLE786454 FUZ786453:FVA786454 GEV786453:GEW786454 GOR786453:GOS786454 GYN786453:GYO786454 HIJ786453:HIK786454 HSF786453:HSG786454 ICB786453:ICC786454 ILX786453:ILY786454 IVT786453:IVU786454 JFP786453:JFQ786454 JPL786453:JPM786454 JZH786453:JZI786454 KJD786453:KJE786454 KSZ786453:KTA786454 LCV786453:LCW786454 LMR786453:LMS786454 LWN786453:LWO786454 MGJ786453:MGK786454 MQF786453:MQG786454 NAB786453:NAC786454 NJX786453:NJY786454 NTT786453:NTU786454 ODP786453:ODQ786454 ONL786453:ONM786454 OXH786453:OXI786454 PHD786453:PHE786454 PQZ786453:PRA786454 QAV786453:QAW786454 QKR786453:QKS786454 QUN786453:QUO786454 REJ786453:REK786454 ROF786453:ROG786454 RYB786453:RYC786454 SHX786453:SHY786454 SRT786453:SRU786454 TBP786453:TBQ786454 TLL786453:TLM786454 TVH786453:TVI786454 UFD786453:UFE786454 UOZ786453:UPA786454 UYV786453:UYW786454 VIR786453:VIS786454 VSN786453:VSO786454 WCJ786453:WCK786454 WMF786453:WMG786454 WWB786453:WWC786454 T851989:U851990 JP851989:JQ851990 TL851989:TM851990 ADH851989:ADI851990 AND851989:ANE851990 AWZ851989:AXA851990 BGV851989:BGW851990 BQR851989:BQS851990 CAN851989:CAO851990 CKJ851989:CKK851990 CUF851989:CUG851990 DEB851989:DEC851990 DNX851989:DNY851990 DXT851989:DXU851990 EHP851989:EHQ851990 ERL851989:ERM851990 FBH851989:FBI851990 FLD851989:FLE851990 FUZ851989:FVA851990 GEV851989:GEW851990 GOR851989:GOS851990 GYN851989:GYO851990 HIJ851989:HIK851990 HSF851989:HSG851990 ICB851989:ICC851990 ILX851989:ILY851990 IVT851989:IVU851990 JFP851989:JFQ851990 JPL851989:JPM851990 JZH851989:JZI851990 KJD851989:KJE851990 KSZ851989:KTA851990 LCV851989:LCW851990 LMR851989:LMS851990 LWN851989:LWO851990 MGJ851989:MGK851990 MQF851989:MQG851990 NAB851989:NAC851990 NJX851989:NJY851990 NTT851989:NTU851990 ODP851989:ODQ851990 ONL851989:ONM851990 OXH851989:OXI851990 PHD851989:PHE851990 PQZ851989:PRA851990 QAV851989:QAW851990 QKR851989:QKS851990 QUN851989:QUO851990 REJ851989:REK851990 ROF851989:ROG851990 RYB851989:RYC851990 SHX851989:SHY851990 SRT851989:SRU851990 TBP851989:TBQ851990 TLL851989:TLM851990 TVH851989:TVI851990 UFD851989:UFE851990 UOZ851989:UPA851990 UYV851989:UYW851990 VIR851989:VIS851990 VSN851989:VSO851990 WCJ851989:WCK851990 WMF851989:WMG851990 WWB851989:WWC851990 T917525:U917526 JP917525:JQ917526 TL917525:TM917526 ADH917525:ADI917526 AND917525:ANE917526 AWZ917525:AXA917526 BGV917525:BGW917526 BQR917525:BQS917526 CAN917525:CAO917526 CKJ917525:CKK917526 CUF917525:CUG917526 DEB917525:DEC917526 DNX917525:DNY917526 DXT917525:DXU917526 EHP917525:EHQ917526 ERL917525:ERM917526 FBH917525:FBI917526 FLD917525:FLE917526 FUZ917525:FVA917526 GEV917525:GEW917526 GOR917525:GOS917526 GYN917525:GYO917526 HIJ917525:HIK917526 HSF917525:HSG917526 ICB917525:ICC917526 ILX917525:ILY917526 IVT917525:IVU917526 JFP917525:JFQ917526 JPL917525:JPM917526 JZH917525:JZI917526 KJD917525:KJE917526 KSZ917525:KTA917526 LCV917525:LCW917526 LMR917525:LMS917526 LWN917525:LWO917526 MGJ917525:MGK917526 MQF917525:MQG917526 NAB917525:NAC917526 NJX917525:NJY917526 NTT917525:NTU917526 ODP917525:ODQ917526 ONL917525:ONM917526 OXH917525:OXI917526 PHD917525:PHE917526 PQZ917525:PRA917526 QAV917525:QAW917526 QKR917525:QKS917526 QUN917525:QUO917526 REJ917525:REK917526 ROF917525:ROG917526 RYB917525:RYC917526 SHX917525:SHY917526 SRT917525:SRU917526 TBP917525:TBQ917526 TLL917525:TLM917526 TVH917525:TVI917526 UFD917525:UFE917526 UOZ917525:UPA917526 UYV917525:UYW917526 VIR917525:VIS917526 VSN917525:VSO917526 WCJ917525:WCK917526 WMF917525:WMG917526 WWB917525:WWC917526 T983061:U983062 JP983061:JQ983062 TL983061:TM983062 ADH983061:ADI983062 AND983061:ANE983062 AWZ983061:AXA983062 BGV983061:BGW983062 BQR983061:BQS983062 CAN983061:CAO983062 CKJ983061:CKK983062 CUF983061:CUG983062 DEB983061:DEC983062 DNX983061:DNY983062 DXT983061:DXU983062 EHP983061:EHQ983062 ERL983061:ERM983062 FBH983061:FBI983062 FLD983061:FLE983062 FUZ983061:FVA983062 GEV983061:GEW983062 GOR983061:GOS983062 GYN983061:GYO983062 HIJ983061:HIK983062 HSF983061:HSG983062 ICB983061:ICC983062 ILX983061:ILY983062 IVT983061:IVU983062 JFP983061:JFQ983062 JPL983061:JPM983062 JZH983061:JZI983062 KJD983061:KJE983062 KSZ983061:KTA983062 LCV983061:LCW983062 LMR983061:LMS983062 LWN983061:LWO983062 MGJ983061:MGK983062 MQF983061:MQG983062 NAB983061:NAC983062 NJX983061:NJY983062 NTT983061:NTU983062 ODP983061:ODQ983062 ONL983061:ONM983062 OXH983061:OXI983062 PHD983061:PHE983062 PQZ983061:PRA983062 QAV983061:QAW983062 QKR983061:QKS983062 QUN983061:QUO983062 REJ983061:REK983062 ROF983061:ROG983062 RYB983061:RYC983062 SHX983061:SHY983062 SRT983061:SRU983062 TBP983061:TBQ983062 TLL983061:TLM983062 TVH983061:TVI983062 UFD983061:UFE983062 UOZ983061:UPA983062 UYV983061:UYW983062 VIR983061:VIS983062 VSN983061:VSO983062 WCJ983061:WCK983062 WMF983061:WMG983062 WWB983061:WWC983062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AY65560 KU65560 UQ65560 AEM65560 AOI65560 AYE65560 BIA65560 BRW65560 CBS65560 CLO65560 CVK65560 DFG65560 DPC65560 DYY65560 EIU65560 ESQ65560 FCM65560 FMI65560 FWE65560 GGA65560 GPW65560 GZS65560 HJO65560 HTK65560 IDG65560 INC65560 IWY65560 JGU65560 JQQ65560 KAM65560 KKI65560 KUE65560 LEA65560 LNW65560 LXS65560 MHO65560 MRK65560 NBG65560 NLC65560 NUY65560 OEU65560 OOQ65560 OYM65560 PII65560 PSE65560 QCA65560 QLW65560 QVS65560 RFO65560 RPK65560 RZG65560 SJC65560 SSY65560 TCU65560 TMQ65560 TWM65560 UGI65560 UQE65560 VAA65560 VJW65560 VTS65560 WDO65560 WNK65560 WXG65560 AY131096 KU131096 UQ131096 AEM131096 AOI131096 AYE131096 BIA131096 BRW131096 CBS131096 CLO131096 CVK131096 DFG131096 DPC131096 DYY131096 EIU131096 ESQ131096 FCM131096 FMI131096 FWE131096 GGA131096 GPW131096 GZS131096 HJO131096 HTK131096 IDG131096 INC131096 IWY131096 JGU131096 JQQ131096 KAM131096 KKI131096 KUE131096 LEA131096 LNW131096 LXS131096 MHO131096 MRK131096 NBG131096 NLC131096 NUY131096 OEU131096 OOQ131096 OYM131096 PII131096 PSE131096 QCA131096 QLW131096 QVS131096 RFO131096 RPK131096 RZG131096 SJC131096 SSY131096 TCU131096 TMQ131096 TWM131096 UGI131096 UQE131096 VAA131096 VJW131096 VTS131096 WDO131096 WNK131096 WXG131096 AY196632 KU196632 UQ196632 AEM196632 AOI196632 AYE196632 BIA196632 BRW196632 CBS196632 CLO196632 CVK196632 DFG196632 DPC196632 DYY196632 EIU196632 ESQ196632 FCM196632 FMI196632 FWE196632 GGA196632 GPW196632 GZS196632 HJO196632 HTK196632 IDG196632 INC196632 IWY196632 JGU196632 JQQ196632 KAM196632 KKI196632 KUE196632 LEA196632 LNW196632 LXS196632 MHO196632 MRK196632 NBG196632 NLC196632 NUY196632 OEU196632 OOQ196632 OYM196632 PII196632 PSE196632 QCA196632 QLW196632 QVS196632 RFO196632 RPK196632 RZG196632 SJC196632 SSY196632 TCU196632 TMQ196632 TWM196632 UGI196632 UQE196632 VAA196632 VJW196632 VTS196632 WDO196632 WNK196632 WXG196632 AY262168 KU262168 UQ262168 AEM262168 AOI262168 AYE262168 BIA262168 BRW262168 CBS262168 CLO262168 CVK262168 DFG262168 DPC262168 DYY262168 EIU262168 ESQ262168 FCM262168 FMI262168 FWE262168 GGA262168 GPW262168 GZS262168 HJO262168 HTK262168 IDG262168 INC262168 IWY262168 JGU262168 JQQ262168 KAM262168 KKI262168 KUE262168 LEA262168 LNW262168 LXS262168 MHO262168 MRK262168 NBG262168 NLC262168 NUY262168 OEU262168 OOQ262168 OYM262168 PII262168 PSE262168 QCA262168 QLW262168 QVS262168 RFO262168 RPK262168 RZG262168 SJC262168 SSY262168 TCU262168 TMQ262168 TWM262168 UGI262168 UQE262168 VAA262168 VJW262168 VTS262168 WDO262168 WNK262168 WXG262168 AY327704 KU327704 UQ327704 AEM327704 AOI327704 AYE327704 BIA327704 BRW327704 CBS327704 CLO327704 CVK327704 DFG327704 DPC327704 DYY327704 EIU327704 ESQ327704 FCM327704 FMI327704 FWE327704 GGA327704 GPW327704 GZS327704 HJO327704 HTK327704 IDG327704 INC327704 IWY327704 JGU327704 JQQ327704 KAM327704 KKI327704 KUE327704 LEA327704 LNW327704 LXS327704 MHO327704 MRK327704 NBG327704 NLC327704 NUY327704 OEU327704 OOQ327704 OYM327704 PII327704 PSE327704 QCA327704 QLW327704 QVS327704 RFO327704 RPK327704 RZG327704 SJC327704 SSY327704 TCU327704 TMQ327704 TWM327704 UGI327704 UQE327704 VAA327704 VJW327704 VTS327704 WDO327704 WNK327704 WXG327704 AY393240 KU393240 UQ393240 AEM393240 AOI393240 AYE393240 BIA393240 BRW393240 CBS393240 CLO393240 CVK393240 DFG393240 DPC393240 DYY393240 EIU393240 ESQ393240 FCM393240 FMI393240 FWE393240 GGA393240 GPW393240 GZS393240 HJO393240 HTK393240 IDG393240 INC393240 IWY393240 JGU393240 JQQ393240 KAM393240 KKI393240 KUE393240 LEA393240 LNW393240 LXS393240 MHO393240 MRK393240 NBG393240 NLC393240 NUY393240 OEU393240 OOQ393240 OYM393240 PII393240 PSE393240 QCA393240 QLW393240 QVS393240 RFO393240 RPK393240 RZG393240 SJC393240 SSY393240 TCU393240 TMQ393240 TWM393240 UGI393240 UQE393240 VAA393240 VJW393240 VTS393240 WDO393240 WNK393240 WXG393240 AY458776 KU458776 UQ458776 AEM458776 AOI458776 AYE458776 BIA458776 BRW458776 CBS458776 CLO458776 CVK458776 DFG458776 DPC458776 DYY458776 EIU458776 ESQ458776 FCM458776 FMI458776 FWE458776 GGA458776 GPW458776 GZS458776 HJO458776 HTK458776 IDG458776 INC458776 IWY458776 JGU458776 JQQ458776 KAM458776 KKI458776 KUE458776 LEA458776 LNW458776 LXS458776 MHO458776 MRK458776 NBG458776 NLC458776 NUY458776 OEU458776 OOQ458776 OYM458776 PII458776 PSE458776 QCA458776 QLW458776 QVS458776 RFO458776 RPK458776 RZG458776 SJC458776 SSY458776 TCU458776 TMQ458776 TWM458776 UGI458776 UQE458776 VAA458776 VJW458776 VTS458776 WDO458776 WNK458776 WXG458776 AY524312 KU524312 UQ524312 AEM524312 AOI524312 AYE524312 BIA524312 BRW524312 CBS524312 CLO524312 CVK524312 DFG524312 DPC524312 DYY524312 EIU524312 ESQ524312 FCM524312 FMI524312 FWE524312 GGA524312 GPW524312 GZS524312 HJO524312 HTK524312 IDG524312 INC524312 IWY524312 JGU524312 JQQ524312 KAM524312 KKI524312 KUE524312 LEA524312 LNW524312 LXS524312 MHO524312 MRK524312 NBG524312 NLC524312 NUY524312 OEU524312 OOQ524312 OYM524312 PII524312 PSE524312 QCA524312 QLW524312 QVS524312 RFO524312 RPK524312 RZG524312 SJC524312 SSY524312 TCU524312 TMQ524312 TWM524312 UGI524312 UQE524312 VAA524312 VJW524312 VTS524312 WDO524312 WNK524312 WXG524312 AY589848 KU589848 UQ589848 AEM589848 AOI589848 AYE589848 BIA589848 BRW589848 CBS589848 CLO589848 CVK589848 DFG589848 DPC589848 DYY589848 EIU589848 ESQ589848 FCM589848 FMI589848 FWE589848 GGA589848 GPW589848 GZS589848 HJO589848 HTK589848 IDG589848 INC589848 IWY589848 JGU589848 JQQ589848 KAM589848 KKI589848 KUE589848 LEA589848 LNW589848 LXS589848 MHO589848 MRK589848 NBG589848 NLC589848 NUY589848 OEU589848 OOQ589848 OYM589848 PII589848 PSE589848 QCA589848 QLW589848 QVS589848 RFO589848 RPK589848 RZG589848 SJC589848 SSY589848 TCU589848 TMQ589848 TWM589848 UGI589848 UQE589848 VAA589848 VJW589848 VTS589848 WDO589848 WNK589848 WXG589848 AY655384 KU655384 UQ655384 AEM655384 AOI655384 AYE655384 BIA655384 BRW655384 CBS655384 CLO655384 CVK655384 DFG655384 DPC655384 DYY655384 EIU655384 ESQ655384 FCM655384 FMI655384 FWE655384 GGA655384 GPW655384 GZS655384 HJO655384 HTK655384 IDG655384 INC655384 IWY655384 JGU655384 JQQ655384 KAM655384 KKI655384 KUE655384 LEA655384 LNW655384 LXS655384 MHO655384 MRK655384 NBG655384 NLC655384 NUY655384 OEU655384 OOQ655384 OYM655384 PII655384 PSE655384 QCA655384 QLW655384 QVS655384 RFO655384 RPK655384 RZG655384 SJC655384 SSY655384 TCU655384 TMQ655384 TWM655384 UGI655384 UQE655384 VAA655384 VJW655384 VTS655384 WDO655384 WNK655384 WXG655384 AY720920 KU720920 UQ720920 AEM720920 AOI720920 AYE720920 BIA720920 BRW720920 CBS720920 CLO720920 CVK720920 DFG720920 DPC720920 DYY720920 EIU720920 ESQ720920 FCM720920 FMI720920 FWE720920 GGA720920 GPW720920 GZS720920 HJO720920 HTK720920 IDG720920 INC720920 IWY720920 JGU720920 JQQ720920 KAM720920 KKI720920 KUE720920 LEA720920 LNW720920 LXS720920 MHO720920 MRK720920 NBG720920 NLC720920 NUY720920 OEU720920 OOQ720920 OYM720920 PII720920 PSE720920 QCA720920 QLW720920 QVS720920 RFO720920 RPK720920 RZG720920 SJC720920 SSY720920 TCU720920 TMQ720920 TWM720920 UGI720920 UQE720920 VAA720920 VJW720920 VTS720920 WDO720920 WNK720920 WXG720920 AY786456 KU786456 UQ786456 AEM786456 AOI786456 AYE786456 BIA786456 BRW786456 CBS786456 CLO786456 CVK786456 DFG786456 DPC786456 DYY786456 EIU786456 ESQ786456 FCM786456 FMI786456 FWE786456 GGA786456 GPW786456 GZS786456 HJO786456 HTK786456 IDG786456 INC786456 IWY786456 JGU786456 JQQ786456 KAM786456 KKI786456 KUE786456 LEA786456 LNW786456 LXS786456 MHO786456 MRK786456 NBG786456 NLC786456 NUY786456 OEU786456 OOQ786456 OYM786456 PII786456 PSE786456 QCA786456 QLW786456 QVS786456 RFO786456 RPK786456 RZG786456 SJC786456 SSY786456 TCU786456 TMQ786456 TWM786456 UGI786456 UQE786456 VAA786456 VJW786456 VTS786456 WDO786456 WNK786456 WXG786456 AY851992 KU851992 UQ851992 AEM851992 AOI851992 AYE851992 BIA851992 BRW851992 CBS851992 CLO851992 CVK851992 DFG851992 DPC851992 DYY851992 EIU851992 ESQ851992 FCM851992 FMI851992 FWE851992 GGA851992 GPW851992 GZS851992 HJO851992 HTK851992 IDG851992 INC851992 IWY851992 JGU851992 JQQ851992 KAM851992 KKI851992 KUE851992 LEA851992 LNW851992 LXS851992 MHO851992 MRK851992 NBG851992 NLC851992 NUY851992 OEU851992 OOQ851992 OYM851992 PII851992 PSE851992 QCA851992 QLW851992 QVS851992 RFO851992 RPK851992 RZG851992 SJC851992 SSY851992 TCU851992 TMQ851992 TWM851992 UGI851992 UQE851992 VAA851992 VJW851992 VTS851992 WDO851992 WNK851992 WXG851992 AY917528 KU917528 UQ917528 AEM917528 AOI917528 AYE917528 BIA917528 BRW917528 CBS917528 CLO917528 CVK917528 DFG917528 DPC917528 DYY917528 EIU917528 ESQ917528 FCM917528 FMI917528 FWE917528 GGA917528 GPW917528 GZS917528 HJO917528 HTK917528 IDG917528 INC917528 IWY917528 JGU917528 JQQ917528 KAM917528 KKI917528 KUE917528 LEA917528 LNW917528 LXS917528 MHO917528 MRK917528 NBG917528 NLC917528 NUY917528 OEU917528 OOQ917528 OYM917528 PII917528 PSE917528 QCA917528 QLW917528 QVS917528 RFO917528 RPK917528 RZG917528 SJC917528 SSY917528 TCU917528 TMQ917528 TWM917528 UGI917528 UQE917528 VAA917528 VJW917528 VTS917528 WDO917528 WNK917528 WXG917528 AY983064 KU983064 UQ983064 AEM983064 AOI983064 AYE983064 BIA983064 BRW983064 CBS983064 CLO983064 CVK983064 DFG983064 DPC983064 DYY983064 EIU983064 ESQ983064 FCM983064 FMI983064 FWE983064 GGA983064 GPW983064 GZS983064 HJO983064 HTK983064 IDG983064 INC983064 IWY983064 JGU983064 JQQ983064 KAM983064 KKI983064 KUE983064 LEA983064 LNW983064 LXS983064 MHO983064 MRK983064 NBG983064 NLC983064 NUY983064 OEU983064 OOQ983064 OYM983064 PII983064 PSE983064 QCA983064 QLW983064 QVS983064 RFO983064 RPK983064 RZG983064 SJC983064 SSY983064 TCU983064 TMQ983064 TWM983064 UGI983064 UQE983064 VAA983064 VJW983064 VTS983064 WDO983064 WNK983064 WXG983064 X29:X30 JT29:JT30 TP29:TP30 ADL29:ADL30 ANH29:ANH30 AXD29:AXD30 BGZ29:BGZ30 BQV29:BQV30 CAR29:CAR30 CKN29:CKN30 CUJ29:CUJ30 DEF29:DEF30 DOB29:DOB30 DXX29:DXX30 EHT29:EHT30 ERP29:ERP30 FBL29:FBL30 FLH29:FLH30 FVD29:FVD30 GEZ29:GEZ30 GOV29:GOV30 GYR29:GYR30 HIN29:HIN30 HSJ29:HSJ30 ICF29:ICF30 IMB29:IMB30 IVX29:IVX30 JFT29:JFT30 JPP29:JPP30 JZL29:JZL30 KJH29:KJH30 KTD29:KTD30 LCZ29:LCZ30 LMV29:LMV30 LWR29:LWR30 MGN29:MGN30 MQJ29:MQJ30 NAF29:NAF30 NKB29:NKB30 NTX29:NTX30 ODT29:ODT30 ONP29:ONP30 OXL29:OXL30 PHH29:PHH30 PRD29:PRD30 QAZ29:QAZ30 QKV29:QKV30 QUR29:QUR30 REN29:REN30 ROJ29:ROJ30 RYF29:RYF30 SIB29:SIB30 SRX29:SRX30 TBT29:TBT30 TLP29:TLP30 TVL29:TVL30 UFH29:UFH30 UPD29:UPD30 UYZ29:UYZ30 VIV29:VIV30 VSR29:VSR30 WCN29:WCN30 WMJ29:WMJ30 WWF29:WWF30 X65570:X65571 JT65570:JT65571 TP65570:TP65571 ADL65570:ADL65571 ANH65570:ANH65571 AXD65570:AXD65571 BGZ65570:BGZ65571 BQV65570:BQV65571 CAR65570:CAR65571 CKN65570:CKN65571 CUJ65570:CUJ65571 DEF65570:DEF65571 DOB65570:DOB65571 DXX65570:DXX65571 EHT65570:EHT65571 ERP65570:ERP65571 FBL65570:FBL65571 FLH65570:FLH65571 FVD65570:FVD65571 GEZ65570:GEZ65571 GOV65570:GOV65571 GYR65570:GYR65571 HIN65570:HIN65571 HSJ65570:HSJ65571 ICF65570:ICF65571 IMB65570:IMB65571 IVX65570:IVX65571 JFT65570:JFT65571 JPP65570:JPP65571 JZL65570:JZL65571 KJH65570:KJH65571 KTD65570:KTD65571 LCZ65570:LCZ65571 LMV65570:LMV65571 LWR65570:LWR65571 MGN65570:MGN65571 MQJ65570:MQJ65571 NAF65570:NAF65571 NKB65570:NKB65571 NTX65570:NTX65571 ODT65570:ODT65571 ONP65570:ONP65571 OXL65570:OXL65571 PHH65570:PHH65571 PRD65570:PRD65571 QAZ65570:QAZ65571 QKV65570:QKV65571 QUR65570:QUR65571 REN65570:REN65571 ROJ65570:ROJ65571 RYF65570:RYF65571 SIB65570:SIB65571 SRX65570:SRX65571 TBT65570:TBT65571 TLP65570:TLP65571 TVL65570:TVL65571 UFH65570:UFH65571 UPD65570:UPD65571 UYZ65570:UYZ65571 VIV65570:VIV65571 VSR65570:VSR65571 WCN65570:WCN65571 WMJ65570:WMJ65571 WWF65570:WWF65571 X131106:X131107 JT131106:JT131107 TP131106:TP131107 ADL131106:ADL131107 ANH131106:ANH131107 AXD131106:AXD131107 BGZ131106:BGZ131107 BQV131106:BQV131107 CAR131106:CAR131107 CKN131106:CKN131107 CUJ131106:CUJ131107 DEF131106:DEF131107 DOB131106:DOB131107 DXX131106:DXX131107 EHT131106:EHT131107 ERP131106:ERP131107 FBL131106:FBL131107 FLH131106:FLH131107 FVD131106:FVD131107 GEZ131106:GEZ131107 GOV131106:GOV131107 GYR131106:GYR131107 HIN131106:HIN131107 HSJ131106:HSJ131107 ICF131106:ICF131107 IMB131106:IMB131107 IVX131106:IVX131107 JFT131106:JFT131107 JPP131106:JPP131107 JZL131106:JZL131107 KJH131106:KJH131107 KTD131106:KTD131107 LCZ131106:LCZ131107 LMV131106:LMV131107 LWR131106:LWR131107 MGN131106:MGN131107 MQJ131106:MQJ131107 NAF131106:NAF131107 NKB131106:NKB131107 NTX131106:NTX131107 ODT131106:ODT131107 ONP131106:ONP131107 OXL131106:OXL131107 PHH131106:PHH131107 PRD131106:PRD131107 QAZ131106:QAZ131107 QKV131106:QKV131107 QUR131106:QUR131107 REN131106:REN131107 ROJ131106:ROJ131107 RYF131106:RYF131107 SIB131106:SIB131107 SRX131106:SRX131107 TBT131106:TBT131107 TLP131106:TLP131107 TVL131106:TVL131107 UFH131106:UFH131107 UPD131106:UPD131107 UYZ131106:UYZ131107 VIV131106:VIV131107 VSR131106:VSR131107 WCN131106:WCN131107 WMJ131106:WMJ131107 WWF131106:WWF131107 X196642:X196643 JT196642:JT196643 TP196642:TP196643 ADL196642:ADL196643 ANH196642:ANH196643 AXD196642:AXD196643 BGZ196642:BGZ196643 BQV196642:BQV196643 CAR196642:CAR196643 CKN196642:CKN196643 CUJ196642:CUJ196643 DEF196642:DEF196643 DOB196642:DOB196643 DXX196642:DXX196643 EHT196642:EHT196643 ERP196642:ERP196643 FBL196642:FBL196643 FLH196642:FLH196643 FVD196642:FVD196643 GEZ196642:GEZ196643 GOV196642:GOV196643 GYR196642:GYR196643 HIN196642:HIN196643 HSJ196642:HSJ196643 ICF196642:ICF196643 IMB196642:IMB196643 IVX196642:IVX196643 JFT196642:JFT196643 JPP196642:JPP196643 JZL196642:JZL196643 KJH196642:KJH196643 KTD196642:KTD196643 LCZ196642:LCZ196643 LMV196642:LMV196643 LWR196642:LWR196643 MGN196642:MGN196643 MQJ196642:MQJ196643 NAF196642:NAF196643 NKB196642:NKB196643 NTX196642:NTX196643 ODT196642:ODT196643 ONP196642:ONP196643 OXL196642:OXL196643 PHH196642:PHH196643 PRD196642:PRD196643 QAZ196642:QAZ196643 QKV196642:QKV196643 QUR196642:QUR196643 REN196642:REN196643 ROJ196642:ROJ196643 RYF196642:RYF196643 SIB196642:SIB196643 SRX196642:SRX196643 TBT196642:TBT196643 TLP196642:TLP196643 TVL196642:TVL196643 UFH196642:UFH196643 UPD196642:UPD196643 UYZ196642:UYZ196643 VIV196642:VIV196643 VSR196642:VSR196643 WCN196642:WCN196643 WMJ196642:WMJ196643 WWF196642:WWF196643 X262178:X262179 JT262178:JT262179 TP262178:TP262179 ADL262178:ADL262179 ANH262178:ANH262179 AXD262178:AXD262179 BGZ262178:BGZ262179 BQV262178:BQV262179 CAR262178:CAR262179 CKN262178:CKN262179 CUJ262178:CUJ262179 DEF262178:DEF262179 DOB262178:DOB262179 DXX262178:DXX262179 EHT262178:EHT262179 ERP262178:ERP262179 FBL262178:FBL262179 FLH262178:FLH262179 FVD262178:FVD262179 GEZ262178:GEZ262179 GOV262178:GOV262179 GYR262178:GYR262179 HIN262178:HIN262179 HSJ262178:HSJ262179 ICF262178:ICF262179 IMB262178:IMB262179 IVX262178:IVX262179 JFT262178:JFT262179 JPP262178:JPP262179 JZL262178:JZL262179 KJH262178:KJH262179 KTD262178:KTD262179 LCZ262178:LCZ262179 LMV262178:LMV262179 LWR262178:LWR262179 MGN262178:MGN262179 MQJ262178:MQJ262179 NAF262178:NAF262179 NKB262178:NKB262179 NTX262178:NTX262179 ODT262178:ODT262179 ONP262178:ONP262179 OXL262178:OXL262179 PHH262178:PHH262179 PRD262178:PRD262179 QAZ262178:QAZ262179 QKV262178:QKV262179 QUR262178:QUR262179 REN262178:REN262179 ROJ262178:ROJ262179 RYF262178:RYF262179 SIB262178:SIB262179 SRX262178:SRX262179 TBT262178:TBT262179 TLP262178:TLP262179 TVL262178:TVL262179 UFH262178:UFH262179 UPD262178:UPD262179 UYZ262178:UYZ262179 VIV262178:VIV262179 VSR262178:VSR262179 WCN262178:WCN262179 WMJ262178:WMJ262179 WWF262178:WWF262179 X327714:X327715 JT327714:JT327715 TP327714:TP327715 ADL327714:ADL327715 ANH327714:ANH327715 AXD327714:AXD327715 BGZ327714:BGZ327715 BQV327714:BQV327715 CAR327714:CAR327715 CKN327714:CKN327715 CUJ327714:CUJ327715 DEF327714:DEF327715 DOB327714:DOB327715 DXX327714:DXX327715 EHT327714:EHT327715 ERP327714:ERP327715 FBL327714:FBL327715 FLH327714:FLH327715 FVD327714:FVD327715 GEZ327714:GEZ327715 GOV327714:GOV327715 GYR327714:GYR327715 HIN327714:HIN327715 HSJ327714:HSJ327715 ICF327714:ICF327715 IMB327714:IMB327715 IVX327714:IVX327715 JFT327714:JFT327715 JPP327714:JPP327715 JZL327714:JZL327715 KJH327714:KJH327715 KTD327714:KTD327715 LCZ327714:LCZ327715 LMV327714:LMV327715 LWR327714:LWR327715 MGN327714:MGN327715 MQJ327714:MQJ327715 NAF327714:NAF327715 NKB327714:NKB327715 NTX327714:NTX327715 ODT327714:ODT327715 ONP327714:ONP327715 OXL327714:OXL327715 PHH327714:PHH327715 PRD327714:PRD327715 QAZ327714:QAZ327715 QKV327714:QKV327715 QUR327714:QUR327715 REN327714:REN327715 ROJ327714:ROJ327715 RYF327714:RYF327715 SIB327714:SIB327715 SRX327714:SRX327715 TBT327714:TBT327715 TLP327714:TLP327715 TVL327714:TVL327715 UFH327714:UFH327715 UPD327714:UPD327715 UYZ327714:UYZ327715 VIV327714:VIV327715 VSR327714:VSR327715 WCN327714:WCN327715 WMJ327714:WMJ327715 WWF327714:WWF327715 X393250:X393251 JT393250:JT393251 TP393250:TP393251 ADL393250:ADL393251 ANH393250:ANH393251 AXD393250:AXD393251 BGZ393250:BGZ393251 BQV393250:BQV393251 CAR393250:CAR393251 CKN393250:CKN393251 CUJ393250:CUJ393251 DEF393250:DEF393251 DOB393250:DOB393251 DXX393250:DXX393251 EHT393250:EHT393251 ERP393250:ERP393251 FBL393250:FBL393251 FLH393250:FLH393251 FVD393250:FVD393251 GEZ393250:GEZ393251 GOV393250:GOV393251 GYR393250:GYR393251 HIN393250:HIN393251 HSJ393250:HSJ393251 ICF393250:ICF393251 IMB393250:IMB393251 IVX393250:IVX393251 JFT393250:JFT393251 JPP393250:JPP393251 JZL393250:JZL393251 KJH393250:KJH393251 KTD393250:KTD393251 LCZ393250:LCZ393251 LMV393250:LMV393251 LWR393250:LWR393251 MGN393250:MGN393251 MQJ393250:MQJ393251 NAF393250:NAF393251 NKB393250:NKB393251 NTX393250:NTX393251 ODT393250:ODT393251 ONP393250:ONP393251 OXL393250:OXL393251 PHH393250:PHH393251 PRD393250:PRD393251 QAZ393250:QAZ393251 QKV393250:QKV393251 QUR393250:QUR393251 REN393250:REN393251 ROJ393250:ROJ393251 RYF393250:RYF393251 SIB393250:SIB393251 SRX393250:SRX393251 TBT393250:TBT393251 TLP393250:TLP393251 TVL393250:TVL393251 UFH393250:UFH393251 UPD393250:UPD393251 UYZ393250:UYZ393251 VIV393250:VIV393251 VSR393250:VSR393251 WCN393250:WCN393251 WMJ393250:WMJ393251 WWF393250:WWF393251 X458786:X458787 JT458786:JT458787 TP458786:TP458787 ADL458786:ADL458787 ANH458786:ANH458787 AXD458786:AXD458787 BGZ458786:BGZ458787 BQV458786:BQV458787 CAR458786:CAR458787 CKN458786:CKN458787 CUJ458786:CUJ458787 DEF458786:DEF458787 DOB458786:DOB458787 DXX458786:DXX458787 EHT458786:EHT458787 ERP458786:ERP458787 FBL458786:FBL458787 FLH458786:FLH458787 FVD458786:FVD458787 GEZ458786:GEZ458787 GOV458786:GOV458787 GYR458786:GYR458787 HIN458786:HIN458787 HSJ458786:HSJ458787 ICF458786:ICF458787 IMB458786:IMB458787 IVX458786:IVX458787 JFT458786:JFT458787 JPP458786:JPP458787 JZL458786:JZL458787 KJH458786:KJH458787 KTD458786:KTD458787 LCZ458786:LCZ458787 LMV458786:LMV458787 LWR458786:LWR458787 MGN458786:MGN458787 MQJ458786:MQJ458787 NAF458786:NAF458787 NKB458786:NKB458787 NTX458786:NTX458787 ODT458786:ODT458787 ONP458786:ONP458787 OXL458786:OXL458787 PHH458786:PHH458787 PRD458786:PRD458787 QAZ458786:QAZ458787 QKV458786:QKV458787 QUR458786:QUR458787 REN458786:REN458787 ROJ458786:ROJ458787 RYF458786:RYF458787 SIB458786:SIB458787 SRX458786:SRX458787 TBT458786:TBT458787 TLP458786:TLP458787 TVL458786:TVL458787 UFH458786:UFH458787 UPD458786:UPD458787 UYZ458786:UYZ458787 VIV458786:VIV458787 VSR458786:VSR458787 WCN458786:WCN458787 WMJ458786:WMJ458787 WWF458786:WWF458787 X524322:X524323 JT524322:JT524323 TP524322:TP524323 ADL524322:ADL524323 ANH524322:ANH524323 AXD524322:AXD524323 BGZ524322:BGZ524323 BQV524322:BQV524323 CAR524322:CAR524323 CKN524322:CKN524323 CUJ524322:CUJ524323 DEF524322:DEF524323 DOB524322:DOB524323 DXX524322:DXX524323 EHT524322:EHT524323 ERP524322:ERP524323 FBL524322:FBL524323 FLH524322:FLH524323 FVD524322:FVD524323 GEZ524322:GEZ524323 GOV524322:GOV524323 GYR524322:GYR524323 HIN524322:HIN524323 HSJ524322:HSJ524323 ICF524322:ICF524323 IMB524322:IMB524323 IVX524322:IVX524323 JFT524322:JFT524323 JPP524322:JPP524323 JZL524322:JZL524323 KJH524322:KJH524323 KTD524322:KTD524323 LCZ524322:LCZ524323 LMV524322:LMV524323 LWR524322:LWR524323 MGN524322:MGN524323 MQJ524322:MQJ524323 NAF524322:NAF524323 NKB524322:NKB524323 NTX524322:NTX524323 ODT524322:ODT524323 ONP524322:ONP524323 OXL524322:OXL524323 PHH524322:PHH524323 PRD524322:PRD524323 QAZ524322:QAZ524323 QKV524322:QKV524323 QUR524322:QUR524323 REN524322:REN524323 ROJ524322:ROJ524323 RYF524322:RYF524323 SIB524322:SIB524323 SRX524322:SRX524323 TBT524322:TBT524323 TLP524322:TLP524323 TVL524322:TVL524323 UFH524322:UFH524323 UPD524322:UPD524323 UYZ524322:UYZ524323 VIV524322:VIV524323 VSR524322:VSR524323 WCN524322:WCN524323 WMJ524322:WMJ524323 WWF524322:WWF524323 X589858:X589859 JT589858:JT589859 TP589858:TP589859 ADL589858:ADL589859 ANH589858:ANH589859 AXD589858:AXD589859 BGZ589858:BGZ589859 BQV589858:BQV589859 CAR589858:CAR589859 CKN589858:CKN589859 CUJ589858:CUJ589859 DEF589858:DEF589859 DOB589858:DOB589859 DXX589858:DXX589859 EHT589858:EHT589859 ERP589858:ERP589859 FBL589858:FBL589859 FLH589858:FLH589859 FVD589858:FVD589859 GEZ589858:GEZ589859 GOV589858:GOV589859 GYR589858:GYR589859 HIN589858:HIN589859 HSJ589858:HSJ589859 ICF589858:ICF589859 IMB589858:IMB589859 IVX589858:IVX589859 JFT589858:JFT589859 JPP589858:JPP589859 JZL589858:JZL589859 KJH589858:KJH589859 KTD589858:KTD589859 LCZ589858:LCZ589859 LMV589858:LMV589859 LWR589858:LWR589859 MGN589858:MGN589859 MQJ589858:MQJ589859 NAF589858:NAF589859 NKB589858:NKB589859 NTX589858:NTX589859 ODT589858:ODT589859 ONP589858:ONP589859 OXL589858:OXL589859 PHH589858:PHH589859 PRD589858:PRD589859 QAZ589858:QAZ589859 QKV589858:QKV589859 QUR589858:QUR589859 REN589858:REN589859 ROJ589858:ROJ589859 RYF589858:RYF589859 SIB589858:SIB589859 SRX589858:SRX589859 TBT589858:TBT589859 TLP589858:TLP589859 TVL589858:TVL589859 UFH589858:UFH589859 UPD589858:UPD589859 UYZ589858:UYZ589859 VIV589858:VIV589859 VSR589858:VSR589859 WCN589858:WCN589859 WMJ589858:WMJ589859 WWF589858:WWF589859 X655394:X655395 JT655394:JT655395 TP655394:TP655395 ADL655394:ADL655395 ANH655394:ANH655395 AXD655394:AXD655395 BGZ655394:BGZ655395 BQV655394:BQV655395 CAR655394:CAR655395 CKN655394:CKN655395 CUJ655394:CUJ655395 DEF655394:DEF655395 DOB655394:DOB655395 DXX655394:DXX655395 EHT655394:EHT655395 ERP655394:ERP655395 FBL655394:FBL655395 FLH655394:FLH655395 FVD655394:FVD655395 GEZ655394:GEZ655395 GOV655394:GOV655395 GYR655394:GYR655395 HIN655394:HIN655395 HSJ655394:HSJ655395 ICF655394:ICF655395 IMB655394:IMB655395 IVX655394:IVX655395 JFT655394:JFT655395 JPP655394:JPP655395 JZL655394:JZL655395 KJH655394:KJH655395 KTD655394:KTD655395 LCZ655394:LCZ655395 LMV655394:LMV655395 LWR655394:LWR655395 MGN655394:MGN655395 MQJ655394:MQJ655395 NAF655394:NAF655395 NKB655394:NKB655395 NTX655394:NTX655395 ODT655394:ODT655395 ONP655394:ONP655395 OXL655394:OXL655395 PHH655394:PHH655395 PRD655394:PRD655395 QAZ655394:QAZ655395 QKV655394:QKV655395 QUR655394:QUR655395 REN655394:REN655395 ROJ655394:ROJ655395 RYF655394:RYF655395 SIB655394:SIB655395 SRX655394:SRX655395 TBT655394:TBT655395 TLP655394:TLP655395 TVL655394:TVL655395 UFH655394:UFH655395 UPD655394:UPD655395 UYZ655394:UYZ655395 VIV655394:VIV655395 VSR655394:VSR655395 WCN655394:WCN655395 WMJ655394:WMJ655395 WWF655394:WWF655395 X720930:X720931 JT720930:JT720931 TP720930:TP720931 ADL720930:ADL720931 ANH720930:ANH720931 AXD720930:AXD720931 BGZ720930:BGZ720931 BQV720930:BQV720931 CAR720930:CAR720931 CKN720930:CKN720931 CUJ720930:CUJ720931 DEF720930:DEF720931 DOB720930:DOB720931 DXX720930:DXX720931 EHT720930:EHT720931 ERP720930:ERP720931 FBL720930:FBL720931 FLH720930:FLH720931 FVD720930:FVD720931 GEZ720930:GEZ720931 GOV720930:GOV720931 GYR720930:GYR720931 HIN720930:HIN720931 HSJ720930:HSJ720931 ICF720930:ICF720931 IMB720930:IMB720931 IVX720930:IVX720931 JFT720930:JFT720931 JPP720930:JPP720931 JZL720930:JZL720931 KJH720930:KJH720931 KTD720930:KTD720931 LCZ720930:LCZ720931 LMV720930:LMV720931 LWR720930:LWR720931 MGN720930:MGN720931 MQJ720930:MQJ720931 NAF720930:NAF720931 NKB720930:NKB720931 NTX720930:NTX720931 ODT720930:ODT720931 ONP720930:ONP720931 OXL720930:OXL720931 PHH720930:PHH720931 PRD720930:PRD720931 QAZ720930:QAZ720931 QKV720930:QKV720931 QUR720930:QUR720931 REN720930:REN720931 ROJ720930:ROJ720931 RYF720930:RYF720931 SIB720930:SIB720931 SRX720930:SRX720931 TBT720930:TBT720931 TLP720930:TLP720931 TVL720930:TVL720931 UFH720930:UFH720931 UPD720930:UPD720931 UYZ720930:UYZ720931 VIV720930:VIV720931 VSR720930:VSR720931 WCN720930:WCN720931 WMJ720930:WMJ720931 WWF720930:WWF720931 X786466:X786467 JT786466:JT786467 TP786466:TP786467 ADL786466:ADL786467 ANH786466:ANH786467 AXD786466:AXD786467 BGZ786466:BGZ786467 BQV786466:BQV786467 CAR786466:CAR786467 CKN786466:CKN786467 CUJ786466:CUJ786467 DEF786466:DEF786467 DOB786466:DOB786467 DXX786466:DXX786467 EHT786466:EHT786467 ERP786466:ERP786467 FBL786466:FBL786467 FLH786466:FLH786467 FVD786466:FVD786467 GEZ786466:GEZ786467 GOV786466:GOV786467 GYR786466:GYR786467 HIN786466:HIN786467 HSJ786466:HSJ786467 ICF786466:ICF786467 IMB786466:IMB786467 IVX786466:IVX786467 JFT786466:JFT786467 JPP786466:JPP786467 JZL786466:JZL786467 KJH786466:KJH786467 KTD786466:KTD786467 LCZ786466:LCZ786467 LMV786466:LMV786467 LWR786466:LWR786467 MGN786466:MGN786467 MQJ786466:MQJ786467 NAF786466:NAF786467 NKB786466:NKB786467 NTX786466:NTX786467 ODT786466:ODT786467 ONP786466:ONP786467 OXL786466:OXL786467 PHH786466:PHH786467 PRD786466:PRD786467 QAZ786466:QAZ786467 QKV786466:QKV786467 QUR786466:QUR786467 REN786466:REN786467 ROJ786466:ROJ786467 RYF786466:RYF786467 SIB786466:SIB786467 SRX786466:SRX786467 TBT786466:TBT786467 TLP786466:TLP786467 TVL786466:TVL786467 UFH786466:UFH786467 UPD786466:UPD786467 UYZ786466:UYZ786467 VIV786466:VIV786467 VSR786466:VSR786467 WCN786466:WCN786467 WMJ786466:WMJ786467 WWF786466:WWF786467 X852002:X852003 JT852002:JT852003 TP852002:TP852003 ADL852002:ADL852003 ANH852002:ANH852003 AXD852002:AXD852003 BGZ852002:BGZ852003 BQV852002:BQV852003 CAR852002:CAR852003 CKN852002:CKN852003 CUJ852002:CUJ852003 DEF852002:DEF852003 DOB852002:DOB852003 DXX852002:DXX852003 EHT852002:EHT852003 ERP852002:ERP852003 FBL852002:FBL852003 FLH852002:FLH852003 FVD852002:FVD852003 GEZ852002:GEZ852003 GOV852002:GOV852003 GYR852002:GYR852003 HIN852002:HIN852003 HSJ852002:HSJ852003 ICF852002:ICF852003 IMB852002:IMB852003 IVX852002:IVX852003 JFT852002:JFT852003 JPP852002:JPP852003 JZL852002:JZL852003 KJH852002:KJH852003 KTD852002:KTD852003 LCZ852002:LCZ852003 LMV852002:LMV852003 LWR852002:LWR852003 MGN852002:MGN852003 MQJ852002:MQJ852003 NAF852002:NAF852003 NKB852002:NKB852003 NTX852002:NTX852003 ODT852002:ODT852003 ONP852002:ONP852003 OXL852002:OXL852003 PHH852002:PHH852003 PRD852002:PRD852003 QAZ852002:QAZ852003 QKV852002:QKV852003 QUR852002:QUR852003 REN852002:REN852003 ROJ852002:ROJ852003 RYF852002:RYF852003 SIB852002:SIB852003 SRX852002:SRX852003 TBT852002:TBT852003 TLP852002:TLP852003 TVL852002:TVL852003 UFH852002:UFH852003 UPD852002:UPD852003 UYZ852002:UYZ852003 VIV852002:VIV852003 VSR852002:VSR852003 WCN852002:WCN852003 WMJ852002:WMJ852003 WWF852002:WWF852003 X917538:X917539 JT917538:JT917539 TP917538:TP917539 ADL917538:ADL917539 ANH917538:ANH917539 AXD917538:AXD917539 BGZ917538:BGZ917539 BQV917538:BQV917539 CAR917538:CAR917539 CKN917538:CKN917539 CUJ917538:CUJ917539 DEF917538:DEF917539 DOB917538:DOB917539 DXX917538:DXX917539 EHT917538:EHT917539 ERP917538:ERP917539 FBL917538:FBL917539 FLH917538:FLH917539 FVD917538:FVD917539 GEZ917538:GEZ917539 GOV917538:GOV917539 GYR917538:GYR917539 HIN917538:HIN917539 HSJ917538:HSJ917539 ICF917538:ICF917539 IMB917538:IMB917539 IVX917538:IVX917539 JFT917538:JFT917539 JPP917538:JPP917539 JZL917538:JZL917539 KJH917538:KJH917539 KTD917538:KTD917539 LCZ917538:LCZ917539 LMV917538:LMV917539 LWR917538:LWR917539 MGN917538:MGN917539 MQJ917538:MQJ917539 NAF917538:NAF917539 NKB917538:NKB917539 NTX917538:NTX917539 ODT917538:ODT917539 ONP917538:ONP917539 OXL917538:OXL917539 PHH917538:PHH917539 PRD917538:PRD917539 QAZ917538:QAZ917539 QKV917538:QKV917539 QUR917538:QUR917539 REN917538:REN917539 ROJ917538:ROJ917539 RYF917538:RYF917539 SIB917538:SIB917539 SRX917538:SRX917539 TBT917538:TBT917539 TLP917538:TLP917539 TVL917538:TVL917539 UFH917538:UFH917539 UPD917538:UPD917539 UYZ917538:UYZ917539 VIV917538:VIV917539 VSR917538:VSR917539 WCN917538:WCN917539 WMJ917538:WMJ917539 WWF917538:WWF917539 X983074:X983075 JT983074:JT983075 TP983074:TP983075 ADL983074:ADL983075 ANH983074:ANH983075 AXD983074:AXD983075 BGZ983074:BGZ983075 BQV983074:BQV983075 CAR983074:CAR983075 CKN983074:CKN983075 CUJ983074:CUJ983075 DEF983074:DEF983075 DOB983074:DOB983075 DXX983074:DXX983075 EHT983074:EHT983075 ERP983074:ERP983075 FBL983074:FBL983075 FLH983074:FLH983075 FVD983074:FVD983075 GEZ983074:GEZ983075 GOV983074:GOV983075 GYR983074:GYR983075 HIN983074:HIN983075 HSJ983074:HSJ983075 ICF983074:ICF983075 IMB983074:IMB983075 IVX983074:IVX983075 JFT983074:JFT983075 JPP983074:JPP983075 JZL983074:JZL983075 KJH983074:KJH983075 KTD983074:KTD983075 LCZ983074:LCZ983075 LMV983074:LMV983075 LWR983074:LWR983075 MGN983074:MGN983075 MQJ983074:MQJ983075 NAF983074:NAF983075 NKB983074:NKB983075 NTX983074:NTX983075 ODT983074:ODT983075 ONP983074:ONP983075 OXL983074:OXL983075 PHH983074:PHH983075 PRD983074:PRD983075 QAZ983074:QAZ983075 QKV983074:QKV983075 QUR983074:QUR983075 REN983074:REN983075 ROJ983074:ROJ983075 RYF983074:RYF983075 SIB983074:SIB983075 SRX983074:SRX983075 TBT983074:TBT983075 TLP983074:TLP983075 TVL983074:TVL983075 UFH983074:UFH983075 UPD983074:UPD983075 UYZ983074:UYZ983075 VIV983074:VIV983075 VSR983074:VSR983075 WCN983074:WCN983075 WMJ983074:WMJ983075 WWF983074:WWF983075 AK65572:AK65575 KG65572:KG65575 UC65572:UC65575 ADY65572:ADY65575 ANU65572:ANU65575 AXQ65572:AXQ65575 BHM65572:BHM65575 BRI65572:BRI65575 CBE65572:CBE65575 CLA65572:CLA65575 CUW65572:CUW65575 DES65572:DES65575 DOO65572:DOO65575 DYK65572:DYK65575 EIG65572:EIG65575 ESC65572:ESC65575 FBY65572:FBY65575 FLU65572:FLU65575 FVQ65572:FVQ65575 GFM65572:GFM65575 GPI65572:GPI65575 GZE65572:GZE65575 HJA65572:HJA65575 HSW65572:HSW65575 ICS65572:ICS65575 IMO65572:IMO65575 IWK65572:IWK65575 JGG65572:JGG65575 JQC65572:JQC65575 JZY65572:JZY65575 KJU65572:KJU65575 KTQ65572:KTQ65575 LDM65572:LDM65575 LNI65572:LNI65575 LXE65572:LXE65575 MHA65572:MHA65575 MQW65572:MQW65575 NAS65572:NAS65575 NKO65572:NKO65575 NUK65572:NUK65575 OEG65572:OEG65575 OOC65572:OOC65575 OXY65572:OXY65575 PHU65572:PHU65575 PRQ65572:PRQ65575 QBM65572:QBM65575 QLI65572:QLI65575 QVE65572:QVE65575 RFA65572:RFA65575 ROW65572:ROW65575 RYS65572:RYS65575 SIO65572:SIO65575 SSK65572:SSK65575 TCG65572:TCG65575 TMC65572:TMC65575 TVY65572:TVY65575 UFU65572:UFU65575 UPQ65572:UPQ65575 UZM65572:UZM65575 VJI65572:VJI65575 VTE65572:VTE65575 WDA65572:WDA65575 WMW65572:WMW65575 WWS65572:WWS65575 AK131108:AK131111 KG131108:KG131111 UC131108:UC131111 ADY131108:ADY131111 ANU131108:ANU131111 AXQ131108:AXQ131111 BHM131108:BHM131111 BRI131108:BRI131111 CBE131108:CBE131111 CLA131108:CLA131111 CUW131108:CUW131111 DES131108:DES131111 DOO131108:DOO131111 DYK131108:DYK131111 EIG131108:EIG131111 ESC131108:ESC131111 FBY131108:FBY131111 FLU131108:FLU131111 FVQ131108:FVQ131111 GFM131108:GFM131111 GPI131108:GPI131111 GZE131108:GZE131111 HJA131108:HJA131111 HSW131108:HSW131111 ICS131108:ICS131111 IMO131108:IMO131111 IWK131108:IWK131111 JGG131108:JGG131111 JQC131108:JQC131111 JZY131108:JZY131111 KJU131108:KJU131111 KTQ131108:KTQ131111 LDM131108:LDM131111 LNI131108:LNI131111 LXE131108:LXE131111 MHA131108:MHA131111 MQW131108:MQW131111 NAS131108:NAS131111 NKO131108:NKO131111 NUK131108:NUK131111 OEG131108:OEG131111 OOC131108:OOC131111 OXY131108:OXY131111 PHU131108:PHU131111 PRQ131108:PRQ131111 QBM131108:QBM131111 QLI131108:QLI131111 QVE131108:QVE131111 RFA131108:RFA131111 ROW131108:ROW131111 RYS131108:RYS131111 SIO131108:SIO131111 SSK131108:SSK131111 TCG131108:TCG131111 TMC131108:TMC131111 TVY131108:TVY131111 UFU131108:UFU131111 UPQ131108:UPQ131111 UZM131108:UZM131111 VJI131108:VJI131111 VTE131108:VTE131111 WDA131108:WDA131111 WMW131108:WMW131111 WWS131108:WWS131111 AK196644:AK196647 KG196644:KG196647 UC196644:UC196647 ADY196644:ADY196647 ANU196644:ANU196647 AXQ196644:AXQ196647 BHM196644:BHM196647 BRI196644:BRI196647 CBE196644:CBE196647 CLA196644:CLA196647 CUW196644:CUW196647 DES196644:DES196647 DOO196644:DOO196647 DYK196644:DYK196647 EIG196644:EIG196647 ESC196644:ESC196647 FBY196644:FBY196647 FLU196644:FLU196647 FVQ196644:FVQ196647 GFM196644:GFM196647 GPI196644:GPI196647 GZE196644:GZE196647 HJA196644:HJA196647 HSW196644:HSW196647 ICS196644:ICS196647 IMO196644:IMO196647 IWK196644:IWK196647 JGG196644:JGG196647 JQC196644:JQC196647 JZY196644:JZY196647 KJU196644:KJU196647 KTQ196644:KTQ196647 LDM196644:LDM196647 LNI196644:LNI196647 LXE196644:LXE196647 MHA196644:MHA196647 MQW196644:MQW196647 NAS196644:NAS196647 NKO196644:NKO196647 NUK196644:NUK196647 OEG196644:OEG196647 OOC196644:OOC196647 OXY196644:OXY196647 PHU196644:PHU196647 PRQ196644:PRQ196647 QBM196644:QBM196647 QLI196644:QLI196647 QVE196644:QVE196647 RFA196644:RFA196647 ROW196644:ROW196647 RYS196644:RYS196647 SIO196644:SIO196647 SSK196644:SSK196647 TCG196644:TCG196647 TMC196644:TMC196647 TVY196644:TVY196647 UFU196644:UFU196647 UPQ196644:UPQ196647 UZM196644:UZM196647 VJI196644:VJI196647 VTE196644:VTE196647 WDA196644:WDA196647 WMW196644:WMW196647 WWS196644:WWS196647 AK262180:AK262183 KG262180:KG262183 UC262180:UC262183 ADY262180:ADY262183 ANU262180:ANU262183 AXQ262180:AXQ262183 BHM262180:BHM262183 BRI262180:BRI262183 CBE262180:CBE262183 CLA262180:CLA262183 CUW262180:CUW262183 DES262180:DES262183 DOO262180:DOO262183 DYK262180:DYK262183 EIG262180:EIG262183 ESC262180:ESC262183 FBY262180:FBY262183 FLU262180:FLU262183 FVQ262180:FVQ262183 GFM262180:GFM262183 GPI262180:GPI262183 GZE262180:GZE262183 HJA262180:HJA262183 HSW262180:HSW262183 ICS262180:ICS262183 IMO262180:IMO262183 IWK262180:IWK262183 JGG262180:JGG262183 JQC262180:JQC262183 JZY262180:JZY262183 KJU262180:KJU262183 KTQ262180:KTQ262183 LDM262180:LDM262183 LNI262180:LNI262183 LXE262180:LXE262183 MHA262180:MHA262183 MQW262180:MQW262183 NAS262180:NAS262183 NKO262180:NKO262183 NUK262180:NUK262183 OEG262180:OEG262183 OOC262180:OOC262183 OXY262180:OXY262183 PHU262180:PHU262183 PRQ262180:PRQ262183 QBM262180:QBM262183 QLI262180:QLI262183 QVE262180:QVE262183 RFA262180:RFA262183 ROW262180:ROW262183 RYS262180:RYS262183 SIO262180:SIO262183 SSK262180:SSK262183 TCG262180:TCG262183 TMC262180:TMC262183 TVY262180:TVY262183 UFU262180:UFU262183 UPQ262180:UPQ262183 UZM262180:UZM262183 VJI262180:VJI262183 VTE262180:VTE262183 WDA262180:WDA262183 WMW262180:WMW262183 WWS262180:WWS262183 AK327716:AK327719 KG327716:KG327719 UC327716:UC327719 ADY327716:ADY327719 ANU327716:ANU327719 AXQ327716:AXQ327719 BHM327716:BHM327719 BRI327716:BRI327719 CBE327716:CBE327719 CLA327716:CLA327719 CUW327716:CUW327719 DES327716:DES327719 DOO327716:DOO327719 DYK327716:DYK327719 EIG327716:EIG327719 ESC327716:ESC327719 FBY327716:FBY327719 FLU327716:FLU327719 FVQ327716:FVQ327719 GFM327716:GFM327719 GPI327716:GPI327719 GZE327716:GZE327719 HJA327716:HJA327719 HSW327716:HSW327719 ICS327716:ICS327719 IMO327716:IMO327719 IWK327716:IWK327719 JGG327716:JGG327719 JQC327716:JQC327719 JZY327716:JZY327719 KJU327716:KJU327719 KTQ327716:KTQ327719 LDM327716:LDM327719 LNI327716:LNI327719 LXE327716:LXE327719 MHA327716:MHA327719 MQW327716:MQW327719 NAS327716:NAS327719 NKO327716:NKO327719 NUK327716:NUK327719 OEG327716:OEG327719 OOC327716:OOC327719 OXY327716:OXY327719 PHU327716:PHU327719 PRQ327716:PRQ327719 QBM327716:QBM327719 QLI327716:QLI327719 QVE327716:QVE327719 RFA327716:RFA327719 ROW327716:ROW327719 RYS327716:RYS327719 SIO327716:SIO327719 SSK327716:SSK327719 TCG327716:TCG327719 TMC327716:TMC327719 TVY327716:TVY327719 UFU327716:UFU327719 UPQ327716:UPQ327719 UZM327716:UZM327719 VJI327716:VJI327719 VTE327716:VTE327719 WDA327716:WDA327719 WMW327716:WMW327719 WWS327716:WWS327719 AK393252:AK393255 KG393252:KG393255 UC393252:UC393255 ADY393252:ADY393255 ANU393252:ANU393255 AXQ393252:AXQ393255 BHM393252:BHM393255 BRI393252:BRI393255 CBE393252:CBE393255 CLA393252:CLA393255 CUW393252:CUW393255 DES393252:DES393255 DOO393252:DOO393255 DYK393252:DYK393255 EIG393252:EIG393255 ESC393252:ESC393255 FBY393252:FBY393255 FLU393252:FLU393255 FVQ393252:FVQ393255 GFM393252:GFM393255 GPI393252:GPI393255 GZE393252:GZE393255 HJA393252:HJA393255 HSW393252:HSW393255 ICS393252:ICS393255 IMO393252:IMO393255 IWK393252:IWK393255 JGG393252:JGG393255 JQC393252:JQC393255 JZY393252:JZY393255 KJU393252:KJU393255 KTQ393252:KTQ393255 LDM393252:LDM393255 LNI393252:LNI393255 LXE393252:LXE393255 MHA393252:MHA393255 MQW393252:MQW393255 NAS393252:NAS393255 NKO393252:NKO393255 NUK393252:NUK393255 OEG393252:OEG393255 OOC393252:OOC393255 OXY393252:OXY393255 PHU393252:PHU393255 PRQ393252:PRQ393255 QBM393252:QBM393255 QLI393252:QLI393255 QVE393252:QVE393255 RFA393252:RFA393255 ROW393252:ROW393255 RYS393252:RYS393255 SIO393252:SIO393255 SSK393252:SSK393255 TCG393252:TCG393255 TMC393252:TMC393255 TVY393252:TVY393255 UFU393252:UFU393255 UPQ393252:UPQ393255 UZM393252:UZM393255 VJI393252:VJI393255 VTE393252:VTE393255 WDA393252:WDA393255 WMW393252:WMW393255 WWS393252:WWS393255 AK458788:AK458791 KG458788:KG458791 UC458788:UC458791 ADY458788:ADY458791 ANU458788:ANU458791 AXQ458788:AXQ458791 BHM458788:BHM458791 BRI458788:BRI458791 CBE458788:CBE458791 CLA458788:CLA458791 CUW458788:CUW458791 DES458788:DES458791 DOO458788:DOO458791 DYK458788:DYK458791 EIG458788:EIG458791 ESC458788:ESC458791 FBY458788:FBY458791 FLU458788:FLU458791 FVQ458788:FVQ458791 GFM458788:GFM458791 GPI458788:GPI458791 GZE458788:GZE458791 HJA458788:HJA458791 HSW458788:HSW458791 ICS458788:ICS458791 IMO458788:IMO458791 IWK458788:IWK458791 JGG458788:JGG458791 JQC458788:JQC458791 JZY458788:JZY458791 KJU458788:KJU458791 KTQ458788:KTQ458791 LDM458788:LDM458791 LNI458788:LNI458791 LXE458788:LXE458791 MHA458788:MHA458791 MQW458788:MQW458791 NAS458788:NAS458791 NKO458788:NKO458791 NUK458788:NUK458791 OEG458788:OEG458791 OOC458788:OOC458791 OXY458788:OXY458791 PHU458788:PHU458791 PRQ458788:PRQ458791 QBM458788:QBM458791 QLI458788:QLI458791 QVE458788:QVE458791 RFA458788:RFA458791 ROW458788:ROW458791 RYS458788:RYS458791 SIO458788:SIO458791 SSK458788:SSK458791 TCG458788:TCG458791 TMC458788:TMC458791 TVY458788:TVY458791 UFU458788:UFU458791 UPQ458788:UPQ458791 UZM458788:UZM458791 VJI458788:VJI458791 VTE458788:VTE458791 WDA458788:WDA458791 WMW458788:WMW458791 WWS458788:WWS458791 AK524324:AK524327 KG524324:KG524327 UC524324:UC524327 ADY524324:ADY524327 ANU524324:ANU524327 AXQ524324:AXQ524327 BHM524324:BHM524327 BRI524324:BRI524327 CBE524324:CBE524327 CLA524324:CLA524327 CUW524324:CUW524327 DES524324:DES524327 DOO524324:DOO524327 DYK524324:DYK524327 EIG524324:EIG524327 ESC524324:ESC524327 FBY524324:FBY524327 FLU524324:FLU524327 FVQ524324:FVQ524327 GFM524324:GFM524327 GPI524324:GPI524327 GZE524324:GZE524327 HJA524324:HJA524327 HSW524324:HSW524327 ICS524324:ICS524327 IMO524324:IMO524327 IWK524324:IWK524327 JGG524324:JGG524327 JQC524324:JQC524327 JZY524324:JZY524327 KJU524324:KJU524327 KTQ524324:KTQ524327 LDM524324:LDM524327 LNI524324:LNI524327 LXE524324:LXE524327 MHA524324:MHA524327 MQW524324:MQW524327 NAS524324:NAS524327 NKO524324:NKO524327 NUK524324:NUK524327 OEG524324:OEG524327 OOC524324:OOC524327 OXY524324:OXY524327 PHU524324:PHU524327 PRQ524324:PRQ524327 QBM524324:QBM524327 QLI524324:QLI524327 QVE524324:QVE524327 RFA524324:RFA524327 ROW524324:ROW524327 RYS524324:RYS524327 SIO524324:SIO524327 SSK524324:SSK524327 TCG524324:TCG524327 TMC524324:TMC524327 TVY524324:TVY524327 UFU524324:UFU524327 UPQ524324:UPQ524327 UZM524324:UZM524327 VJI524324:VJI524327 VTE524324:VTE524327 WDA524324:WDA524327 WMW524324:WMW524327 WWS524324:WWS524327 AK589860:AK589863 KG589860:KG589863 UC589860:UC589863 ADY589860:ADY589863 ANU589860:ANU589863 AXQ589860:AXQ589863 BHM589860:BHM589863 BRI589860:BRI589863 CBE589860:CBE589863 CLA589860:CLA589863 CUW589860:CUW589863 DES589860:DES589863 DOO589860:DOO589863 DYK589860:DYK589863 EIG589860:EIG589863 ESC589860:ESC589863 FBY589860:FBY589863 FLU589860:FLU589863 FVQ589860:FVQ589863 GFM589860:GFM589863 GPI589860:GPI589863 GZE589860:GZE589863 HJA589860:HJA589863 HSW589860:HSW589863 ICS589860:ICS589863 IMO589860:IMO589863 IWK589860:IWK589863 JGG589860:JGG589863 JQC589860:JQC589863 JZY589860:JZY589863 KJU589860:KJU589863 KTQ589860:KTQ589863 LDM589860:LDM589863 LNI589860:LNI589863 LXE589860:LXE589863 MHA589860:MHA589863 MQW589860:MQW589863 NAS589860:NAS589863 NKO589860:NKO589863 NUK589860:NUK589863 OEG589860:OEG589863 OOC589860:OOC589863 OXY589860:OXY589863 PHU589860:PHU589863 PRQ589860:PRQ589863 QBM589860:QBM589863 QLI589860:QLI589863 QVE589860:QVE589863 RFA589860:RFA589863 ROW589860:ROW589863 RYS589860:RYS589863 SIO589860:SIO589863 SSK589860:SSK589863 TCG589860:TCG589863 TMC589860:TMC589863 TVY589860:TVY589863 UFU589860:UFU589863 UPQ589860:UPQ589863 UZM589860:UZM589863 VJI589860:VJI589863 VTE589860:VTE589863 WDA589860:WDA589863 WMW589860:WMW589863 WWS589860:WWS589863 AK655396:AK655399 KG655396:KG655399 UC655396:UC655399 ADY655396:ADY655399 ANU655396:ANU655399 AXQ655396:AXQ655399 BHM655396:BHM655399 BRI655396:BRI655399 CBE655396:CBE655399 CLA655396:CLA655399 CUW655396:CUW655399 DES655396:DES655399 DOO655396:DOO655399 DYK655396:DYK655399 EIG655396:EIG655399 ESC655396:ESC655399 FBY655396:FBY655399 FLU655396:FLU655399 FVQ655396:FVQ655399 GFM655396:GFM655399 GPI655396:GPI655399 GZE655396:GZE655399 HJA655396:HJA655399 HSW655396:HSW655399 ICS655396:ICS655399 IMO655396:IMO655399 IWK655396:IWK655399 JGG655396:JGG655399 JQC655396:JQC655399 JZY655396:JZY655399 KJU655396:KJU655399 KTQ655396:KTQ655399 LDM655396:LDM655399 LNI655396:LNI655399 LXE655396:LXE655399 MHA655396:MHA655399 MQW655396:MQW655399 NAS655396:NAS655399 NKO655396:NKO655399 NUK655396:NUK655399 OEG655396:OEG655399 OOC655396:OOC655399 OXY655396:OXY655399 PHU655396:PHU655399 PRQ655396:PRQ655399 QBM655396:QBM655399 QLI655396:QLI655399 QVE655396:QVE655399 RFA655396:RFA655399 ROW655396:ROW655399 RYS655396:RYS655399 SIO655396:SIO655399 SSK655396:SSK655399 TCG655396:TCG655399 TMC655396:TMC655399 TVY655396:TVY655399 UFU655396:UFU655399 UPQ655396:UPQ655399 UZM655396:UZM655399 VJI655396:VJI655399 VTE655396:VTE655399 WDA655396:WDA655399 WMW655396:WMW655399 WWS655396:WWS655399 AK720932:AK720935 KG720932:KG720935 UC720932:UC720935 ADY720932:ADY720935 ANU720932:ANU720935 AXQ720932:AXQ720935 BHM720932:BHM720935 BRI720932:BRI720935 CBE720932:CBE720935 CLA720932:CLA720935 CUW720932:CUW720935 DES720932:DES720935 DOO720932:DOO720935 DYK720932:DYK720935 EIG720932:EIG720935 ESC720932:ESC720935 FBY720932:FBY720935 FLU720932:FLU720935 FVQ720932:FVQ720935 GFM720932:GFM720935 GPI720932:GPI720935 GZE720932:GZE720935 HJA720932:HJA720935 HSW720932:HSW720935 ICS720932:ICS720935 IMO720932:IMO720935 IWK720932:IWK720935 JGG720932:JGG720935 JQC720932:JQC720935 JZY720932:JZY720935 KJU720932:KJU720935 KTQ720932:KTQ720935 LDM720932:LDM720935 LNI720932:LNI720935 LXE720932:LXE720935 MHA720932:MHA720935 MQW720932:MQW720935 NAS720932:NAS720935 NKO720932:NKO720935 NUK720932:NUK720935 OEG720932:OEG720935 OOC720932:OOC720935 OXY720932:OXY720935 PHU720932:PHU720935 PRQ720932:PRQ720935 QBM720932:QBM720935 QLI720932:QLI720935 QVE720932:QVE720935 RFA720932:RFA720935 ROW720932:ROW720935 RYS720932:RYS720935 SIO720932:SIO720935 SSK720932:SSK720935 TCG720932:TCG720935 TMC720932:TMC720935 TVY720932:TVY720935 UFU720932:UFU720935 UPQ720932:UPQ720935 UZM720932:UZM720935 VJI720932:VJI720935 VTE720932:VTE720935 WDA720932:WDA720935 WMW720932:WMW720935 WWS720932:WWS720935 AK786468:AK786471 KG786468:KG786471 UC786468:UC786471 ADY786468:ADY786471 ANU786468:ANU786471 AXQ786468:AXQ786471 BHM786468:BHM786471 BRI786468:BRI786471 CBE786468:CBE786471 CLA786468:CLA786471 CUW786468:CUW786471 DES786468:DES786471 DOO786468:DOO786471 DYK786468:DYK786471 EIG786468:EIG786471 ESC786468:ESC786471 FBY786468:FBY786471 FLU786468:FLU786471 FVQ786468:FVQ786471 GFM786468:GFM786471 GPI786468:GPI786471 GZE786468:GZE786471 HJA786468:HJA786471 HSW786468:HSW786471 ICS786468:ICS786471 IMO786468:IMO786471 IWK786468:IWK786471 JGG786468:JGG786471 JQC786468:JQC786471 JZY786468:JZY786471 KJU786468:KJU786471 KTQ786468:KTQ786471 LDM786468:LDM786471 LNI786468:LNI786471 LXE786468:LXE786471 MHA786468:MHA786471 MQW786468:MQW786471 NAS786468:NAS786471 NKO786468:NKO786471 NUK786468:NUK786471 OEG786468:OEG786471 OOC786468:OOC786471 OXY786468:OXY786471 PHU786468:PHU786471 PRQ786468:PRQ786471 QBM786468:QBM786471 QLI786468:QLI786471 QVE786468:QVE786471 RFA786468:RFA786471 ROW786468:ROW786471 RYS786468:RYS786471 SIO786468:SIO786471 SSK786468:SSK786471 TCG786468:TCG786471 TMC786468:TMC786471 TVY786468:TVY786471 UFU786468:UFU786471 UPQ786468:UPQ786471 UZM786468:UZM786471 VJI786468:VJI786471 VTE786468:VTE786471 WDA786468:WDA786471 WMW786468:WMW786471 WWS786468:WWS786471 AK852004:AK852007 KG852004:KG852007 UC852004:UC852007 ADY852004:ADY852007 ANU852004:ANU852007 AXQ852004:AXQ852007 BHM852004:BHM852007 BRI852004:BRI852007 CBE852004:CBE852007 CLA852004:CLA852007 CUW852004:CUW852007 DES852004:DES852007 DOO852004:DOO852007 DYK852004:DYK852007 EIG852004:EIG852007 ESC852004:ESC852007 FBY852004:FBY852007 FLU852004:FLU852007 FVQ852004:FVQ852007 GFM852004:GFM852007 GPI852004:GPI852007 GZE852004:GZE852007 HJA852004:HJA852007 HSW852004:HSW852007 ICS852004:ICS852007 IMO852004:IMO852007 IWK852004:IWK852007 JGG852004:JGG852007 JQC852004:JQC852007 JZY852004:JZY852007 KJU852004:KJU852007 KTQ852004:KTQ852007 LDM852004:LDM852007 LNI852004:LNI852007 LXE852004:LXE852007 MHA852004:MHA852007 MQW852004:MQW852007 NAS852004:NAS852007 NKO852004:NKO852007 NUK852004:NUK852007 OEG852004:OEG852007 OOC852004:OOC852007 OXY852004:OXY852007 PHU852004:PHU852007 PRQ852004:PRQ852007 QBM852004:QBM852007 QLI852004:QLI852007 QVE852004:QVE852007 RFA852004:RFA852007 ROW852004:ROW852007 RYS852004:RYS852007 SIO852004:SIO852007 SSK852004:SSK852007 TCG852004:TCG852007 TMC852004:TMC852007 TVY852004:TVY852007 UFU852004:UFU852007 UPQ852004:UPQ852007 UZM852004:UZM852007 VJI852004:VJI852007 VTE852004:VTE852007 WDA852004:WDA852007 WMW852004:WMW852007 WWS852004:WWS852007 AK917540:AK917543 KG917540:KG917543 UC917540:UC917543 ADY917540:ADY917543 ANU917540:ANU917543 AXQ917540:AXQ917543 BHM917540:BHM917543 BRI917540:BRI917543 CBE917540:CBE917543 CLA917540:CLA917543 CUW917540:CUW917543 DES917540:DES917543 DOO917540:DOO917543 DYK917540:DYK917543 EIG917540:EIG917543 ESC917540:ESC917543 FBY917540:FBY917543 FLU917540:FLU917543 FVQ917540:FVQ917543 GFM917540:GFM917543 GPI917540:GPI917543 GZE917540:GZE917543 HJA917540:HJA917543 HSW917540:HSW917543 ICS917540:ICS917543 IMO917540:IMO917543 IWK917540:IWK917543 JGG917540:JGG917543 JQC917540:JQC917543 JZY917540:JZY917543 KJU917540:KJU917543 KTQ917540:KTQ917543 LDM917540:LDM917543 LNI917540:LNI917543 LXE917540:LXE917543 MHA917540:MHA917543 MQW917540:MQW917543 NAS917540:NAS917543 NKO917540:NKO917543 NUK917540:NUK917543 OEG917540:OEG917543 OOC917540:OOC917543 OXY917540:OXY917543 PHU917540:PHU917543 PRQ917540:PRQ917543 QBM917540:QBM917543 QLI917540:QLI917543 QVE917540:QVE917543 RFA917540:RFA917543 ROW917540:ROW917543 RYS917540:RYS917543 SIO917540:SIO917543 SSK917540:SSK917543 TCG917540:TCG917543 TMC917540:TMC917543 TVY917540:TVY917543 UFU917540:UFU917543 UPQ917540:UPQ917543 UZM917540:UZM917543 VJI917540:VJI917543 VTE917540:VTE917543 WDA917540:WDA917543 WMW917540:WMW917543 WWS917540:WWS917543 AK983076:AK983079 KG983076:KG983079 UC983076:UC983079 ADY983076:ADY983079 ANU983076:ANU983079 AXQ983076:AXQ983079 BHM983076:BHM983079 BRI983076:BRI983079 CBE983076:CBE983079 CLA983076:CLA983079 CUW983076:CUW983079 DES983076:DES983079 DOO983076:DOO983079 DYK983076:DYK983079 EIG983076:EIG983079 ESC983076:ESC983079 FBY983076:FBY983079 FLU983076:FLU983079 FVQ983076:FVQ983079 GFM983076:GFM983079 GPI983076:GPI983079 GZE983076:GZE983079 HJA983076:HJA983079 HSW983076:HSW983079 ICS983076:ICS983079 IMO983076:IMO983079 IWK983076:IWK983079 JGG983076:JGG983079 JQC983076:JQC983079 JZY983076:JZY983079 KJU983076:KJU983079 KTQ983076:KTQ983079 LDM983076:LDM983079 LNI983076:LNI983079 LXE983076:LXE983079 MHA983076:MHA983079 MQW983076:MQW983079 NAS983076:NAS983079 NKO983076:NKO983079 NUK983076:NUK983079 OEG983076:OEG983079 OOC983076:OOC983079 OXY983076:OXY983079 PHU983076:PHU983079 PRQ983076:PRQ983079 QBM983076:QBM983079 QLI983076:QLI983079 QVE983076:QVE983079 RFA983076:RFA983079 ROW983076:ROW983079 RYS983076:RYS983079 SIO983076:SIO983079 SSK983076:SSK983079 TCG983076:TCG983079 TMC983076:TMC983079 TVY983076:TVY983079 UFU983076:UFU983079 UPQ983076:UPQ983079 UZM983076:UZM983079 VJI983076:VJI983079 VTE983076:VTE983079 WDA983076:WDA983079 WMW983076:WMW983079 WWS983076:WWS983079 AK31:AK35 JT34:JT36 TP34:TP36 ADL34:ADL36 ANH34:ANH36 AXD34:AXD36 BGZ34:BGZ36 BQV34:BQV36 CAR34:CAR36 CKN34:CKN36 CUJ34:CUJ36 DEF34:DEF36 DOB34:DOB36 DXX34:DXX36 EHT34:EHT36 ERP34:ERP36 FBL34:FBL36 FLH34:FLH36 FVD34:FVD36 GEZ34:GEZ36 GOV34:GOV36 GYR34:GYR36 HIN34:HIN36 HSJ34:HSJ36 ICF34:ICF36 IMB34:IMB36 IVX34:IVX36 JFT34:JFT36 JPP34:JPP36 JZL34:JZL36 KJH34:KJH36 KTD34:KTD36 LCZ34:LCZ36 LMV34:LMV36 LWR34:LWR36 MGN34:MGN36 MQJ34:MQJ36 NAF34:NAF36 NKB34:NKB36 NTX34:NTX36 ODT34:ODT36 ONP34:ONP36 OXL34:OXL36 PHH34:PHH36 PRD34:PRD36 QAZ34:QAZ36 QKV34:QKV36 QUR34:QUR36 REN34:REN36 ROJ34:ROJ36 RYF34:RYF36 SIB34:SIB36 SRX34:SRX36 TBT34:TBT36 TLP34:TLP36 TVL34:TVL36 UFH34:UFH36 UPD34:UPD36 UYZ34:UYZ36 VIV34:VIV36 VSR34:VSR36 WCN34:WCN36 WMJ34:WMJ36 WWF34:WWF36 X65576:X65577 JT65576:JT65577 TP65576:TP65577 ADL65576:ADL65577 ANH65576:ANH65577 AXD65576:AXD65577 BGZ65576:BGZ65577 BQV65576:BQV65577 CAR65576:CAR65577 CKN65576:CKN65577 CUJ65576:CUJ65577 DEF65576:DEF65577 DOB65576:DOB65577 DXX65576:DXX65577 EHT65576:EHT65577 ERP65576:ERP65577 FBL65576:FBL65577 FLH65576:FLH65577 FVD65576:FVD65577 GEZ65576:GEZ65577 GOV65576:GOV65577 GYR65576:GYR65577 HIN65576:HIN65577 HSJ65576:HSJ65577 ICF65576:ICF65577 IMB65576:IMB65577 IVX65576:IVX65577 JFT65576:JFT65577 JPP65576:JPP65577 JZL65576:JZL65577 KJH65576:KJH65577 KTD65576:KTD65577 LCZ65576:LCZ65577 LMV65576:LMV65577 LWR65576:LWR65577 MGN65576:MGN65577 MQJ65576:MQJ65577 NAF65576:NAF65577 NKB65576:NKB65577 NTX65576:NTX65577 ODT65576:ODT65577 ONP65576:ONP65577 OXL65576:OXL65577 PHH65576:PHH65577 PRD65576:PRD65577 QAZ65576:QAZ65577 QKV65576:QKV65577 QUR65576:QUR65577 REN65576:REN65577 ROJ65576:ROJ65577 RYF65576:RYF65577 SIB65576:SIB65577 SRX65576:SRX65577 TBT65576:TBT65577 TLP65576:TLP65577 TVL65576:TVL65577 UFH65576:UFH65577 UPD65576:UPD65577 UYZ65576:UYZ65577 VIV65576:VIV65577 VSR65576:VSR65577 WCN65576:WCN65577 WMJ65576:WMJ65577 WWF65576:WWF65577 X131112:X131113 JT131112:JT131113 TP131112:TP131113 ADL131112:ADL131113 ANH131112:ANH131113 AXD131112:AXD131113 BGZ131112:BGZ131113 BQV131112:BQV131113 CAR131112:CAR131113 CKN131112:CKN131113 CUJ131112:CUJ131113 DEF131112:DEF131113 DOB131112:DOB131113 DXX131112:DXX131113 EHT131112:EHT131113 ERP131112:ERP131113 FBL131112:FBL131113 FLH131112:FLH131113 FVD131112:FVD131113 GEZ131112:GEZ131113 GOV131112:GOV131113 GYR131112:GYR131113 HIN131112:HIN131113 HSJ131112:HSJ131113 ICF131112:ICF131113 IMB131112:IMB131113 IVX131112:IVX131113 JFT131112:JFT131113 JPP131112:JPP131113 JZL131112:JZL131113 KJH131112:KJH131113 KTD131112:KTD131113 LCZ131112:LCZ131113 LMV131112:LMV131113 LWR131112:LWR131113 MGN131112:MGN131113 MQJ131112:MQJ131113 NAF131112:NAF131113 NKB131112:NKB131113 NTX131112:NTX131113 ODT131112:ODT131113 ONP131112:ONP131113 OXL131112:OXL131113 PHH131112:PHH131113 PRD131112:PRD131113 QAZ131112:QAZ131113 QKV131112:QKV131113 QUR131112:QUR131113 REN131112:REN131113 ROJ131112:ROJ131113 RYF131112:RYF131113 SIB131112:SIB131113 SRX131112:SRX131113 TBT131112:TBT131113 TLP131112:TLP131113 TVL131112:TVL131113 UFH131112:UFH131113 UPD131112:UPD131113 UYZ131112:UYZ131113 VIV131112:VIV131113 VSR131112:VSR131113 WCN131112:WCN131113 WMJ131112:WMJ131113 WWF131112:WWF131113 X196648:X196649 JT196648:JT196649 TP196648:TP196649 ADL196648:ADL196649 ANH196648:ANH196649 AXD196648:AXD196649 BGZ196648:BGZ196649 BQV196648:BQV196649 CAR196648:CAR196649 CKN196648:CKN196649 CUJ196648:CUJ196649 DEF196648:DEF196649 DOB196648:DOB196649 DXX196648:DXX196649 EHT196648:EHT196649 ERP196648:ERP196649 FBL196648:FBL196649 FLH196648:FLH196649 FVD196648:FVD196649 GEZ196648:GEZ196649 GOV196648:GOV196649 GYR196648:GYR196649 HIN196648:HIN196649 HSJ196648:HSJ196649 ICF196648:ICF196649 IMB196648:IMB196649 IVX196648:IVX196649 JFT196648:JFT196649 JPP196648:JPP196649 JZL196648:JZL196649 KJH196648:KJH196649 KTD196648:KTD196649 LCZ196648:LCZ196649 LMV196648:LMV196649 LWR196648:LWR196649 MGN196648:MGN196649 MQJ196648:MQJ196649 NAF196648:NAF196649 NKB196648:NKB196649 NTX196648:NTX196649 ODT196648:ODT196649 ONP196648:ONP196649 OXL196648:OXL196649 PHH196648:PHH196649 PRD196648:PRD196649 QAZ196648:QAZ196649 QKV196648:QKV196649 QUR196648:QUR196649 REN196648:REN196649 ROJ196648:ROJ196649 RYF196648:RYF196649 SIB196648:SIB196649 SRX196648:SRX196649 TBT196648:TBT196649 TLP196648:TLP196649 TVL196648:TVL196649 UFH196648:UFH196649 UPD196648:UPD196649 UYZ196648:UYZ196649 VIV196648:VIV196649 VSR196648:VSR196649 WCN196648:WCN196649 WMJ196648:WMJ196649 WWF196648:WWF196649 X262184:X262185 JT262184:JT262185 TP262184:TP262185 ADL262184:ADL262185 ANH262184:ANH262185 AXD262184:AXD262185 BGZ262184:BGZ262185 BQV262184:BQV262185 CAR262184:CAR262185 CKN262184:CKN262185 CUJ262184:CUJ262185 DEF262184:DEF262185 DOB262184:DOB262185 DXX262184:DXX262185 EHT262184:EHT262185 ERP262184:ERP262185 FBL262184:FBL262185 FLH262184:FLH262185 FVD262184:FVD262185 GEZ262184:GEZ262185 GOV262184:GOV262185 GYR262184:GYR262185 HIN262184:HIN262185 HSJ262184:HSJ262185 ICF262184:ICF262185 IMB262184:IMB262185 IVX262184:IVX262185 JFT262184:JFT262185 JPP262184:JPP262185 JZL262184:JZL262185 KJH262184:KJH262185 KTD262184:KTD262185 LCZ262184:LCZ262185 LMV262184:LMV262185 LWR262184:LWR262185 MGN262184:MGN262185 MQJ262184:MQJ262185 NAF262184:NAF262185 NKB262184:NKB262185 NTX262184:NTX262185 ODT262184:ODT262185 ONP262184:ONP262185 OXL262184:OXL262185 PHH262184:PHH262185 PRD262184:PRD262185 QAZ262184:QAZ262185 QKV262184:QKV262185 QUR262184:QUR262185 REN262184:REN262185 ROJ262184:ROJ262185 RYF262184:RYF262185 SIB262184:SIB262185 SRX262184:SRX262185 TBT262184:TBT262185 TLP262184:TLP262185 TVL262184:TVL262185 UFH262184:UFH262185 UPD262184:UPD262185 UYZ262184:UYZ262185 VIV262184:VIV262185 VSR262184:VSR262185 WCN262184:WCN262185 WMJ262184:WMJ262185 WWF262184:WWF262185 X327720:X327721 JT327720:JT327721 TP327720:TP327721 ADL327720:ADL327721 ANH327720:ANH327721 AXD327720:AXD327721 BGZ327720:BGZ327721 BQV327720:BQV327721 CAR327720:CAR327721 CKN327720:CKN327721 CUJ327720:CUJ327721 DEF327720:DEF327721 DOB327720:DOB327721 DXX327720:DXX327721 EHT327720:EHT327721 ERP327720:ERP327721 FBL327720:FBL327721 FLH327720:FLH327721 FVD327720:FVD327721 GEZ327720:GEZ327721 GOV327720:GOV327721 GYR327720:GYR327721 HIN327720:HIN327721 HSJ327720:HSJ327721 ICF327720:ICF327721 IMB327720:IMB327721 IVX327720:IVX327721 JFT327720:JFT327721 JPP327720:JPP327721 JZL327720:JZL327721 KJH327720:KJH327721 KTD327720:KTD327721 LCZ327720:LCZ327721 LMV327720:LMV327721 LWR327720:LWR327721 MGN327720:MGN327721 MQJ327720:MQJ327721 NAF327720:NAF327721 NKB327720:NKB327721 NTX327720:NTX327721 ODT327720:ODT327721 ONP327720:ONP327721 OXL327720:OXL327721 PHH327720:PHH327721 PRD327720:PRD327721 QAZ327720:QAZ327721 QKV327720:QKV327721 QUR327720:QUR327721 REN327720:REN327721 ROJ327720:ROJ327721 RYF327720:RYF327721 SIB327720:SIB327721 SRX327720:SRX327721 TBT327720:TBT327721 TLP327720:TLP327721 TVL327720:TVL327721 UFH327720:UFH327721 UPD327720:UPD327721 UYZ327720:UYZ327721 VIV327720:VIV327721 VSR327720:VSR327721 WCN327720:WCN327721 WMJ327720:WMJ327721 WWF327720:WWF327721 X393256:X393257 JT393256:JT393257 TP393256:TP393257 ADL393256:ADL393257 ANH393256:ANH393257 AXD393256:AXD393257 BGZ393256:BGZ393257 BQV393256:BQV393257 CAR393256:CAR393257 CKN393256:CKN393257 CUJ393256:CUJ393257 DEF393256:DEF393257 DOB393256:DOB393257 DXX393256:DXX393257 EHT393256:EHT393257 ERP393256:ERP393257 FBL393256:FBL393257 FLH393256:FLH393257 FVD393256:FVD393257 GEZ393256:GEZ393257 GOV393256:GOV393257 GYR393256:GYR393257 HIN393256:HIN393257 HSJ393256:HSJ393257 ICF393256:ICF393257 IMB393256:IMB393257 IVX393256:IVX393257 JFT393256:JFT393257 JPP393256:JPP393257 JZL393256:JZL393257 KJH393256:KJH393257 KTD393256:KTD393257 LCZ393256:LCZ393257 LMV393256:LMV393257 LWR393256:LWR393257 MGN393256:MGN393257 MQJ393256:MQJ393257 NAF393256:NAF393257 NKB393256:NKB393257 NTX393256:NTX393257 ODT393256:ODT393257 ONP393256:ONP393257 OXL393256:OXL393257 PHH393256:PHH393257 PRD393256:PRD393257 QAZ393256:QAZ393257 QKV393256:QKV393257 QUR393256:QUR393257 REN393256:REN393257 ROJ393256:ROJ393257 RYF393256:RYF393257 SIB393256:SIB393257 SRX393256:SRX393257 TBT393256:TBT393257 TLP393256:TLP393257 TVL393256:TVL393257 UFH393256:UFH393257 UPD393256:UPD393257 UYZ393256:UYZ393257 VIV393256:VIV393257 VSR393256:VSR393257 WCN393256:WCN393257 WMJ393256:WMJ393257 WWF393256:WWF393257 X458792:X458793 JT458792:JT458793 TP458792:TP458793 ADL458792:ADL458793 ANH458792:ANH458793 AXD458792:AXD458793 BGZ458792:BGZ458793 BQV458792:BQV458793 CAR458792:CAR458793 CKN458792:CKN458793 CUJ458792:CUJ458793 DEF458792:DEF458793 DOB458792:DOB458793 DXX458792:DXX458793 EHT458792:EHT458793 ERP458792:ERP458793 FBL458792:FBL458793 FLH458792:FLH458793 FVD458792:FVD458793 GEZ458792:GEZ458793 GOV458792:GOV458793 GYR458792:GYR458793 HIN458792:HIN458793 HSJ458792:HSJ458793 ICF458792:ICF458793 IMB458792:IMB458793 IVX458792:IVX458793 JFT458792:JFT458793 JPP458792:JPP458793 JZL458792:JZL458793 KJH458792:KJH458793 KTD458792:KTD458793 LCZ458792:LCZ458793 LMV458792:LMV458793 LWR458792:LWR458793 MGN458792:MGN458793 MQJ458792:MQJ458793 NAF458792:NAF458793 NKB458792:NKB458793 NTX458792:NTX458793 ODT458792:ODT458793 ONP458792:ONP458793 OXL458792:OXL458793 PHH458792:PHH458793 PRD458792:PRD458793 QAZ458792:QAZ458793 QKV458792:QKV458793 QUR458792:QUR458793 REN458792:REN458793 ROJ458792:ROJ458793 RYF458792:RYF458793 SIB458792:SIB458793 SRX458792:SRX458793 TBT458792:TBT458793 TLP458792:TLP458793 TVL458792:TVL458793 UFH458792:UFH458793 UPD458792:UPD458793 UYZ458792:UYZ458793 VIV458792:VIV458793 VSR458792:VSR458793 WCN458792:WCN458793 WMJ458792:WMJ458793 WWF458792:WWF458793 X524328:X524329 JT524328:JT524329 TP524328:TP524329 ADL524328:ADL524329 ANH524328:ANH524329 AXD524328:AXD524329 BGZ524328:BGZ524329 BQV524328:BQV524329 CAR524328:CAR524329 CKN524328:CKN524329 CUJ524328:CUJ524329 DEF524328:DEF524329 DOB524328:DOB524329 DXX524328:DXX524329 EHT524328:EHT524329 ERP524328:ERP524329 FBL524328:FBL524329 FLH524328:FLH524329 FVD524328:FVD524329 GEZ524328:GEZ524329 GOV524328:GOV524329 GYR524328:GYR524329 HIN524328:HIN524329 HSJ524328:HSJ524329 ICF524328:ICF524329 IMB524328:IMB524329 IVX524328:IVX524329 JFT524328:JFT524329 JPP524328:JPP524329 JZL524328:JZL524329 KJH524328:KJH524329 KTD524328:KTD524329 LCZ524328:LCZ524329 LMV524328:LMV524329 LWR524328:LWR524329 MGN524328:MGN524329 MQJ524328:MQJ524329 NAF524328:NAF524329 NKB524328:NKB524329 NTX524328:NTX524329 ODT524328:ODT524329 ONP524328:ONP524329 OXL524328:OXL524329 PHH524328:PHH524329 PRD524328:PRD524329 QAZ524328:QAZ524329 QKV524328:QKV524329 QUR524328:QUR524329 REN524328:REN524329 ROJ524328:ROJ524329 RYF524328:RYF524329 SIB524328:SIB524329 SRX524328:SRX524329 TBT524328:TBT524329 TLP524328:TLP524329 TVL524328:TVL524329 UFH524328:UFH524329 UPD524328:UPD524329 UYZ524328:UYZ524329 VIV524328:VIV524329 VSR524328:VSR524329 WCN524328:WCN524329 WMJ524328:WMJ524329 WWF524328:WWF524329 X589864:X589865 JT589864:JT589865 TP589864:TP589865 ADL589864:ADL589865 ANH589864:ANH589865 AXD589864:AXD589865 BGZ589864:BGZ589865 BQV589864:BQV589865 CAR589864:CAR589865 CKN589864:CKN589865 CUJ589864:CUJ589865 DEF589864:DEF589865 DOB589864:DOB589865 DXX589864:DXX589865 EHT589864:EHT589865 ERP589864:ERP589865 FBL589864:FBL589865 FLH589864:FLH589865 FVD589864:FVD589865 GEZ589864:GEZ589865 GOV589864:GOV589865 GYR589864:GYR589865 HIN589864:HIN589865 HSJ589864:HSJ589865 ICF589864:ICF589865 IMB589864:IMB589865 IVX589864:IVX589865 JFT589864:JFT589865 JPP589864:JPP589865 JZL589864:JZL589865 KJH589864:KJH589865 KTD589864:KTD589865 LCZ589864:LCZ589865 LMV589864:LMV589865 LWR589864:LWR589865 MGN589864:MGN589865 MQJ589864:MQJ589865 NAF589864:NAF589865 NKB589864:NKB589865 NTX589864:NTX589865 ODT589864:ODT589865 ONP589864:ONP589865 OXL589864:OXL589865 PHH589864:PHH589865 PRD589864:PRD589865 QAZ589864:QAZ589865 QKV589864:QKV589865 QUR589864:QUR589865 REN589864:REN589865 ROJ589864:ROJ589865 RYF589864:RYF589865 SIB589864:SIB589865 SRX589864:SRX589865 TBT589864:TBT589865 TLP589864:TLP589865 TVL589864:TVL589865 UFH589864:UFH589865 UPD589864:UPD589865 UYZ589864:UYZ589865 VIV589864:VIV589865 VSR589864:VSR589865 WCN589864:WCN589865 WMJ589864:WMJ589865 WWF589864:WWF589865 X655400:X655401 JT655400:JT655401 TP655400:TP655401 ADL655400:ADL655401 ANH655400:ANH655401 AXD655400:AXD655401 BGZ655400:BGZ655401 BQV655400:BQV655401 CAR655400:CAR655401 CKN655400:CKN655401 CUJ655400:CUJ655401 DEF655400:DEF655401 DOB655400:DOB655401 DXX655400:DXX655401 EHT655400:EHT655401 ERP655400:ERP655401 FBL655400:FBL655401 FLH655400:FLH655401 FVD655400:FVD655401 GEZ655400:GEZ655401 GOV655400:GOV655401 GYR655400:GYR655401 HIN655400:HIN655401 HSJ655400:HSJ655401 ICF655400:ICF655401 IMB655400:IMB655401 IVX655400:IVX655401 JFT655400:JFT655401 JPP655400:JPP655401 JZL655400:JZL655401 KJH655400:KJH655401 KTD655400:KTD655401 LCZ655400:LCZ655401 LMV655400:LMV655401 LWR655400:LWR655401 MGN655400:MGN655401 MQJ655400:MQJ655401 NAF655400:NAF655401 NKB655400:NKB655401 NTX655400:NTX655401 ODT655400:ODT655401 ONP655400:ONP655401 OXL655400:OXL655401 PHH655400:PHH655401 PRD655400:PRD655401 QAZ655400:QAZ655401 QKV655400:QKV655401 QUR655400:QUR655401 REN655400:REN655401 ROJ655400:ROJ655401 RYF655400:RYF655401 SIB655400:SIB655401 SRX655400:SRX655401 TBT655400:TBT655401 TLP655400:TLP655401 TVL655400:TVL655401 UFH655400:UFH655401 UPD655400:UPD655401 UYZ655400:UYZ655401 VIV655400:VIV655401 VSR655400:VSR655401 WCN655400:WCN655401 WMJ655400:WMJ655401 WWF655400:WWF655401 X720936:X720937 JT720936:JT720937 TP720936:TP720937 ADL720936:ADL720937 ANH720936:ANH720937 AXD720936:AXD720937 BGZ720936:BGZ720937 BQV720936:BQV720937 CAR720936:CAR720937 CKN720936:CKN720937 CUJ720936:CUJ720937 DEF720936:DEF720937 DOB720936:DOB720937 DXX720936:DXX720937 EHT720936:EHT720937 ERP720936:ERP720937 FBL720936:FBL720937 FLH720936:FLH720937 FVD720936:FVD720937 GEZ720936:GEZ720937 GOV720936:GOV720937 GYR720936:GYR720937 HIN720936:HIN720937 HSJ720936:HSJ720937 ICF720936:ICF720937 IMB720936:IMB720937 IVX720936:IVX720937 JFT720936:JFT720937 JPP720936:JPP720937 JZL720936:JZL720937 KJH720936:KJH720937 KTD720936:KTD720937 LCZ720936:LCZ720937 LMV720936:LMV720937 LWR720936:LWR720937 MGN720936:MGN720937 MQJ720936:MQJ720937 NAF720936:NAF720937 NKB720936:NKB720937 NTX720936:NTX720937 ODT720936:ODT720937 ONP720936:ONP720937 OXL720936:OXL720937 PHH720936:PHH720937 PRD720936:PRD720937 QAZ720936:QAZ720937 QKV720936:QKV720937 QUR720936:QUR720937 REN720936:REN720937 ROJ720936:ROJ720937 RYF720936:RYF720937 SIB720936:SIB720937 SRX720936:SRX720937 TBT720936:TBT720937 TLP720936:TLP720937 TVL720936:TVL720937 UFH720936:UFH720937 UPD720936:UPD720937 UYZ720936:UYZ720937 VIV720936:VIV720937 VSR720936:VSR720937 WCN720936:WCN720937 WMJ720936:WMJ720937 WWF720936:WWF720937 X786472:X786473 JT786472:JT786473 TP786472:TP786473 ADL786472:ADL786473 ANH786472:ANH786473 AXD786472:AXD786473 BGZ786472:BGZ786473 BQV786472:BQV786473 CAR786472:CAR786473 CKN786472:CKN786473 CUJ786472:CUJ786473 DEF786472:DEF786473 DOB786472:DOB786473 DXX786472:DXX786473 EHT786472:EHT786473 ERP786472:ERP786473 FBL786472:FBL786473 FLH786472:FLH786473 FVD786472:FVD786473 GEZ786472:GEZ786473 GOV786472:GOV786473 GYR786472:GYR786473 HIN786472:HIN786473 HSJ786472:HSJ786473 ICF786472:ICF786473 IMB786472:IMB786473 IVX786472:IVX786473 JFT786472:JFT786473 JPP786472:JPP786473 JZL786472:JZL786473 KJH786472:KJH786473 KTD786472:KTD786473 LCZ786472:LCZ786473 LMV786472:LMV786473 LWR786472:LWR786473 MGN786472:MGN786473 MQJ786472:MQJ786473 NAF786472:NAF786473 NKB786472:NKB786473 NTX786472:NTX786473 ODT786472:ODT786473 ONP786472:ONP786473 OXL786472:OXL786473 PHH786472:PHH786473 PRD786472:PRD786473 QAZ786472:QAZ786473 QKV786472:QKV786473 QUR786472:QUR786473 REN786472:REN786473 ROJ786472:ROJ786473 RYF786472:RYF786473 SIB786472:SIB786473 SRX786472:SRX786473 TBT786472:TBT786473 TLP786472:TLP786473 TVL786472:TVL786473 UFH786472:UFH786473 UPD786472:UPD786473 UYZ786472:UYZ786473 VIV786472:VIV786473 VSR786472:VSR786473 WCN786472:WCN786473 WMJ786472:WMJ786473 WWF786472:WWF786473 X852008:X852009 JT852008:JT852009 TP852008:TP852009 ADL852008:ADL852009 ANH852008:ANH852009 AXD852008:AXD852009 BGZ852008:BGZ852009 BQV852008:BQV852009 CAR852008:CAR852009 CKN852008:CKN852009 CUJ852008:CUJ852009 DEF852008:DEF852009 DOB852008:DOB852009 DXX852008:DXX852009 EHT852008:EHT852009 ERP852008:ERP852009 FBL852008:FBL852009 FLH852008:FLH852009 FVD852008:FVD852009 GEZ852008:GEZ852009 GOV852008:GOV852009 GYR852008:GYR852009 HIN852008:HIN852009 HSJ852008:HSJ852009 ICF852008:ICF852009 IMB852008:IMB852009 IVX852008:IVX852009 JFT852008:JFT852009 JPP852008:JPP852009 JZL852008:JZL852009 KJH852008:KJH852009 KTD852008:KTD852009 LCZ852008:LCZ852009 LMV852008:LMV852009 LWR852008:LWR852009 MGN852008:MGN852009 MQJ852008:MQJ852009 NAF852008:NAF852009 NKB852008:NKB852009 NTX852008:NTX852009 ODT852008:ODT852009 ONP852008:ONP852009 OXL852008:OXL852009 PHH852008:PHH852009 PRD852008:PRD852009 QAZ852008:QAZ852009 QKV852008:QKV852009 QUR852008:QUR852009 REN852008:REN852009 ROJ852008:ROJ852009 RYF852008:RYF852009 SIB852008:SIB852009 SRX852008:SRX852009 TBT852008:TBT852009 TLP852008:TLP852009 TVL852008:TVL852009 UFH852008:UFH852009 UPD852008:UPD852009 UYZ852008:UYZ852009 VIV852008:VIV852009 VSR852008:VSR852009 WCN852008:WCN852009 WMJ852008:WMJ852009 WWF852008:WWF852009 X917544:X917545 JT917544:JT917545 TP917544:TP917545 ADL917544:ADL917545 ANH917544:ANH917545 AXD917544:AXD917545 BGZ917544:BGZ917545 BQV917544:BQV917545 CAR917544:CAR917545 CKN917544:CKN917545 CUJ917544:CUJ917545 DEF917544:DEF917545 DOB917544:DOB917545 DXX917544:DXX917545 EHT917544:EHT917545 ERP917544:ERP917545 FBL917544:FBL917545 FLH917544:FLH917545 FVD917544:FVD917545 GEZ917544:GEZ917545 GOV917544:GOV917545 GYR917544:GYR917545 HIN917544:HIN917545 HSJ917544:HSJ917545 ICF917544:ICF917545 IMB917544:IMB917545 IVX917544:IVX917545 JFT917544:JFT917545 JPP917544:JPP917545 JZL917544:JZL917545 KJH917544:KJH917545 KTD917544:KTD917545 LCZ917544:LCZ917545 LMV917544:LMV917545 LWR917544:LWR917545 MGN917544:MGN917545 MQJ917544:MQJ917545 NAF917544:NAF917545 NKB917544:NKB917545 NTX917544:NTX917545 ODT917544:ODT917545 ONP917544:ONP917545 OXL917544:OXL917545 PHH917544:PHH917545 PRD917544:PRD917545 QAZ917544:QAZ917545 QKV917544:QKV917545 QUR917544:QUR917545 REN917544:REN917545 ROJ917544:ROJ917545 RYF917544:RYF917545 SIB917544:SIB917545 SRX917544:SRX917545 TBT917544:TBT917545 TLP917544:TLP917545 TVL917544:TVL917545 UFH917544:UFH917545 UPD917544:UPD917545 UYZ917544:UYZ917545 VIV917544:VIV917545 VSR917544:VSR917545 WCN917544:WCN917545 WMJ917544:WMJ917545 WWF917544:WWF917545 X983080:X983081 JT983080:JT983081 TP983080:TP983081 ADL983080:ADL983081 ANH983080:ANH983081 AXD983080:AXD983081 BGZ983080:BGZ983081 BQV983080:BQV983081 CAR983080:CAR983081 CKN983080:CKN983081 CUJ983080:CUJ983081 DEF983080:DEF983081 DOB983080:DOB983081 DXX983080:DXX983081 EHT983080:EHT983081 ERP983080:ERP983081 FBL983080:FBL983081 FLH983080:FLH983081 FVD983080:FVD983081 GEZ983080:GEZ983081 GOV983080:GOV983081 GYR983080:GYR983081 HIN983080:HIN983081 HSJ983080:HSJ983081 ICF983080:ICF983081 IMB983080:IMB983081 IVX983080:IVX983081 JFT983080:JFT983081 JPP983080:JPP983081 JZL983080:JZL983081 KJH983080:KJH983081 KTD983080:KTD983081 LCZ983080:LCZ983081 LMV983080:LMV983081 LWR983080:LWR983081 MGN983080:MGN983081 MQJ983080:MQJ983081 NAF983080:NAF983081 NKB983080:NKB983081 NTX983080:NTX983081 ODT983080:ODT983081 ONP983080:ONP983081 OXL983080:OXL983081 PHH983080:PHH983081 PRD983080:PRD983081 QAZ983080:QAZ983081 QKV983080:QKV983081 QUR983080:QUR983081 REN983080:REN983081 ROJ983080:ROJ983081 RYF983080:RYF983081 SIB983080:SIB983081 SRX983080:SRX983081 TBT983080:TBT983081 TLP983080:TLP983081 TVL983080:TVL983081 UFH983080:UFH983081 UPD983080:UPD983081 UYZ983080:UYZ983081 VIV983080:VIV983081 VSR983080:VSR983081 WCN983080:WCN983081 WMJ983080:WMJ983081 WWF983080:WWF983081 WVL983068 LE22 VA22 AEW22 AOS22 AYO22 BIK22 BSG22 CCC22 CLY22 CVU22 DFQ22 DPM22 DZI22 EJE22 ETA22 FCW22 FMS22 FWO22 GGK22 GQG22 HAC22 HJY22 HTU22 IDQ22 INM22 IXI22 JHE22 JRA22 KAW22 KKS22 KUO22 LEK22 LOG22 LYC22 MHY22 MRU22 NBQ22 NLM22 NVI22 OFE22 OPA22 OYW22 PIS22 PSO22 QCK22 QMG22 QWC22 RFY22 RPU22 RZQ22 SJM22 STI22 TDE22 TNA22 TWW22 UGS22 UQO22 VAK22 VKG22 VUC22 WDY22 WNU22 WXQ22 BI65561:BI65562 LE65561:LE65562 VA65561:VA65562 AEW65561:AEW65562 AOS65561:AOS65562 AYO65561:AYO65562 BIK65561:BIK65562 BSG65561:BSG65562 CCC65561:CCC65562 CLY65561:CLY65562 CVU65561:CVU65562 DFQ65561:DFQ65562 DPM65561:DPM65562 DZI65561:DZI65562 EJE65561:EJE65562 ETA65561:ETA65562 FCW65561:FCW65562 FMS65561:FMS65562 FWO65561:FWO65562 GGK65561:GGK65562 GQG65561:GQG65562 HAC65561:HAC65562 HJY65561:HJY65562 HTU65561:HTU65562 IDQ65561:IDQ65562 INM65561:INM65562 IXI65561:IXI65562 JHE65561:JHE65562 JRA65561:JRA65562 KAW65561:KAW65562 KKS65561:KKS65562 KUO65561:KUO65562 LEK65561:LEK65562 LOG65561:LOG65562 LYC65561:LYC65562 MHY65561:MHY65562 MRU65561:MRU65562 NBQ65561:NBQ65562 NLM65561:NLM65562 NVI65561:NVI65562 OFE65561:OFE65562 OPA65561:OPA65562 OYW65561:OYW65562 PIS65561:PIS65562 PSO65561:PSO65562 QCK65561:QCK65562 QMG65561:QMG65562 QWC65561:QWC65562 RFY65561:RFY65562 RPU65561:RPU65562 RZQ65561:RZQ65562 SJM65561:SJM65562 STI65561:STI65562 TDE65561:TDE65562 TNA65561:TNA65562 TWW65561:TWW65562 UGS65561:UGS65562 UQO65561:UQO65562 VAK65561:VAK65562 VKG65561:VKG65562 VUC65561:VUC65562 WDY65561:WDY65562 WNU65561:WNU65562 WXQ65561:WXQ65562 BI131097:BI131098 LE131097:LE131098 VA131097:VA131098 AEW131097:AEW131098 AOS131097:AOS131098 AYO131097:AYO131098 BIK131097:BIK131098 BSG131097:BSG131098 CCC131097:CCC131098 CLY131097:CLY131098 CVU131097:CVU131098 DFQ131097:DFQ131098 DPM131097:DPM131098 DZI131097:DZI131098 EJE131097:EJE131098 ETA131097:ETA131098 FCW131097:FCW131098 FMS131097:FMS131098 FWO131097:FWO131098 GGK131097:GGK131098 GQG131097:GQG131098 HAC131097:HAC131098 HJY131097:HJY131098 HTU131097:HTU131098 IDQ131097:IDQ131098 INM131097:INM131098 IXI131097:IXI131098 JHE131097:JHE131098 JRA131097:JRA131098 KAW131097:KAW131098 KKS131097:KKS131098 KUO131097:KUO131098 LEK131097:LEK131098 LOG131097:LOG131098 LYC131097:LYC131098 MHY131097:MHY131098 MRU131097:MRU131098 NBQ131097:NBQ131098 NLM131097:NLM131098 NVI131097:NVI131098 OFE131097:OFE131098 OPA131097:OPA131098 OYW131097:OYW131098 PIS131097:PIS131098 PSO131097:PSO131098 QCK131097:QCK131098 QMG131097:QMG131098 QWC131097:QWC131098 RFY131097:RFY131098 RPU131097:RPU131098 RZQ131097:RZQ131098 SJM131097:SJM131098 STI131097:STI131098 TDE131097:TDE131098 TNA131097:TNA131098 TWW131097:TWW131098 UGS131097:UGS131098 UQO131097:UQO131098 VAK131097:VAK131098 VKG131097:VKG131098 VUC131097:VUC131098 WDY131097:WDY131098 WNU131097:WNU131098 WXQ131097:WXQ131098 BI196633:BI196634 LE196633:LE196634 VA196633:VA196634 AEW196633:AEW196634 AOS196633:AOS196634 AYO196633:AYO196634 BIK196633:BIK196634 BSG196633:BSG196634 CCC196633:CCC196634 CLY196633:CLY196634 CVU196633:CVU196634 DFQ196633:DFQ196634 DPM196633:DPM196634 DZI196633:DZI196634 EJE196633:EJE196634 ETA196633:ETA196634 FCW196633:FCW196634 FMS196633:FMS196634 FWO196633:FWO196634 GGK196633:GGK196634 GQG196633:GQG196634 HAC196633:HAC196634 HJY196633:HJY196634 HTU196633:HTU196634 IDQ196633:IDQ196634 INM196633:INM196634 IXI196633:IXI196634 JHE196633:JHE196634 JRA196633:JRA196634 KAW196633:KAW196634 KKS196633:KKS196634 KUO196633:KUO196634 LEK196633:LEK196634 LOG196633:LOG196634 LYC196633:LYC196634 MHY196633:MHY196634 MRU196633:MRU196634 NBQ196633:NBQ196634 NLM196633:NLM196634 NVI196633:NVI196634 OFE196633:OFE196634 OPA196633:OPA196634 OYW196633:OYW196634 PIS196633:PIS196634 PSO196633:PSO196634 QCK196633:QCK196634 QMG196633:QMG196634 QWC196633:QWC196634 RFY196633:RFY196634 RPU196633:RPU196634 RZQ196633:RZQ196634 SJM196633:SJM196634 STI196633:STI196634 TDE196633:TDE196634 TNA196633:TNA196634 TWW196633:TWW196634 UGS196633:UGS196634 UQO196633:UQO196634 VAK196633:VAK196634 VKG196633:VKG196634 VUC196633:VUC196634 WDY196633:WDY196634 WNU196633:WNU196634 WXQ196633:WXQ196634 BI262169:BI262170 LE262169:LE262170 VA262169:VA262170 AEW262169:AEW262170 AOS262169:AOS262170 AYO262169:AYO262170 BIK262169:BIK262170 BSG262169:BSG262170 CCC262169:CCC262170 CLY262169:CLY262170 CVU262169:CVU262170 DFQ262169:DFQ262170 DPM262169:DPM262170 DZI262169:DZI262170 EJE262169:EJE262170 ETA262169:ETA262170 FCW262169:FCW262170 FMS262169:FMS262170 FWO262169:FWO262170 GGK262169:GGK262170 GQG262169:GQG262170 HAC262169:HAC262170 HJY262169:HJY262170 HTU262169:HTU262170 IDQ262169:IDQ262170 INM262169:INM262170 IXI262169:IXI262170 JHE262169:JHE262170 JRA262169:JRA262170 KAW262169:KAW262170 KKS262169:KKS262170 KUO262169:KUO262170 LEK262169:LEK262170 LOG262169:LOG262170 LYC262169:LYC262170 MHY262169:MHY262170 MRU262169:MRU262170 NBQ262169:NBQ262170 NLM262169:NLM262170 NVI262169:NVI262170 OFE262169:OFE262170 OPA262169:OPA262170 OYW262169:OYW262170 PIS262169:PIS262170 PSO262169:PSO262170 QCK262169:QCK262170 QMG262169:QMG262170 QWC262169:QWC262170 RFY262169:RFY262170 RPU262169:RPU262170 RZQ262169:RZQ262170 SJM262169:SJM262170 STI262169:STI262170 TDE262169:TDE262170 TNA262169:TNA262170 TWW262169:TWW262170 UGS262169:UGS262170 UQO262169:UQO262170 VAK262169:VAK262170 VKG262169:VKG262170 VUC262169:VUC262170 WDY262169:WDY262170 WNU262169:WNU262170 WXQ262169:WXQ262170 BI327705:BI327706 LE327705:LE327706 VA327705:VA327706 AEW327705:AEW327706 AOS327705:AOS327706 AYO327705:AYO327706 BIK327705:BIK327706 BSG327705:BSG327706 CCC327705:CCC327706 CLY327705:CLY327706 CVU327705:CVU327706 DFQ327705:DFQ327706 DPM327705:DPM327706 DZI327705:DZI327706 EJE327705:EJE327706 ETA327705:ETA327706 FCW327705:FCW327706 FMS327705:FMS327706 FWO327705:FWO327706 GGK327705:GGK327706 GQG327705:GQG327706 HAC327705:HAC327706 HJY327705:HJY327706 HTU327705:HTU327706 IDQ327705:IDQ327706 INM327705:INM327706 IXI327705:IXI327706 JHE327705:JHE327706 JRA327705:JRA327706 KAW327705:KAW327706 KKS327705:KKS327706 KUO327705:KUO327706 LEK327705:LEK327706 LOG327705:LOG327706 LYC327705:LYC327706 MHY327705:MHY327706 MRU327705:MRU327706 NBQ327705:NBQ327706 NLM327705:NLM327706 NVI327705:NVI327706 OFE327705:OFE327706 OPA327705:OPA327706 OYW327705:OYW327706 PIS327705:PIS327706 PSO327705:PSO327706 QCK327705:QCK327706 QMG327705:QMG327706 QWC327705:QWC327706 RFY327705:RFY327706 RPU327705:RPU327706 RZQ327705:RZQ327706 SJM327705:SJM327706 STI327705:STI327706 TDE327705:TDE327706 TNA327705:TNA327706 TWW327705:TWW327706 UGS327705:UGS327706 UQO327705:UQO327706 VAK327705:VAK327706 VKG327705:VKG327706 VUC327705:VUC327706 WDY327705:WDY327706 WNU327705:WNU327706 WXQ327705:WXQ327706 BI393241:BI393242 LE393241:LE393242 VA393241:VA393242 AEW393241:AEW393242 AOS393241:AOS393242 AYO393241:AYO393242 BIK393241:BIK393242 BSG393241:BSG393242 CCC393241:CCC393242 CLY393241:CLY393242 CVU393241:CVU393242 DFQ393241:DFQ393242 DPM393241:DPM393242 DZI393241:DZI393242 EJE393241:EJE393242 ETA393241:ETA393242 FCW393241:FCW393242 FMS393241:FMS393242 FWO393241:FWO393242 GGK393241:GGK393242 GQG393241:GQG393242 HAC393241:HAC393242 HJY393241:HJY393242 HTU393241:HTU393242 IDQ393241:IDQ393242 INM393241:INM393242 IXI393241:IXI393242 JHE393241:JHE393242 JRA393241:JRA393242 KAW393241:KAW393242 KKS393241:KKS393242 KUO393241:KUO393242 LEK393241:LEK393242 LOG393241:LOG393242 LYC393241:LYC393242 MHY393241:MHY393242 MRU393241:MRU393242 NBQ393241:NBQ393242 NLM393241:NLM393242 NVI393241:NVI393242 OFE393241:OFE393242 OPA393241:OPA393242 OYW393241:OYW393242 PIS393241:PIS393242 PSO393241:PSO393242 QCK393241:QCK393242 QMG393241:QMG393242 QWC393241:QWC393242 RFY393241:RFY393242 RPU393241:RPU393242 RZQ393241:RZQ393242 SJM393241:SJM393242 STI393241:STI393242 TDE393241:TDE393242 TNA393241:TNA393242 TWW393241:TWW393242 UGS393241:UGS393242 UQO393241:UQO393242 VAK393241:VAK393242 VKG393241:VKG393242 VUC393241:VUC393242 WDY393241:WDY393242 WNU393241:WNU393242 WXQ393241:WXQ393242 BI458777:BI458778 LE458777:LE458778 VA458777:VA458778 AEW458777:AEW458778 AOS458777:AOS458778 AYO458777:AYO458778 BIK458777:BIK458778 BSG458777:BSG458778 CCC458777:CCC458778 CLY458777:CLY458778 CVU458777:CVU458778 DFQ458777:DFQ458778 DPM458777:DPM458778 DZI458777:DZI458778 EJE458777:EJE458778 ETA458777:ETA458778 FCW458777:FCW458778 FMS458777:FMS458778 FWO458777:FWO458778 GGK458777:GGK458778 GQG458777:GQG458778 HAC458777:HAC458778 HJY458777:HJY458778 HTU458777:HTU458778 IDQ458777:IDQ458778 INM458777:INM458778 IXI458777:IXI458778 JHE458777:JHE458778 JRA458777:JRA458778 KAW458777:KAW458778 KKS458777:KKS458778 KUO458777:KUO458778 LEK458777:LEK458778 LOG458777:LOG458778 LYC458777:LYC458778 MHY458777:MHY458778 MRU458777:MRU458778 NBQ458777:NBQ458778 NLM458777:NLM458778 NVI458777:NVI458778 OFE458777:OFE458778 OPA458777:OPA458778 OYW458777:OYW458778 PIS458777:PIS458778 PSO458777:PSO458778 QCK458777:QCK458778 QMG458777:QMG458778 QWC458777:QWC458778 RFY458777:RFY458778 RPU458777:RPU458778 RZQ458777:RZQ458778 SJM458777:SJM458778 STI458777:STI458778 TDE458777:TDE458778 TNA458777:TNA458778 TWW458777:TWW458778 UGS458777:UGS458778 UQO458777:UQO458778 VAK458777:VAK458778 VKG458777:VKG458778 VUC458777:VUC458778 WDY458777:WDY458778 WNU458777:WNU458778 WXQ458777:WXQ458778 BI524313:BI524314 LE524313:LE524314 VA524313:VA524314 AEW524313:AEW524314 AOS524313:AOS524314 AYO524313:AYO524314 BIK524313:BIK524314 BSG524313:BSG524314 CCC524313:CCC524314 CLY524313:CLY524314 CVU524313:CVU524314 DFQ524313:DFQ524314 DPM524313:DPM524314 DZI524313:DZI524314 EJE524313:EJE524314 ETA524313:ETA524314 FCW524313:FCW524314 FMS524313:FMS524314 FWO524313:FWO524314 GGK524313:GGK524314 GQG524313:GQG524314 HAC524313:HAC524314 HJY524313:HJY524314 HTU524313:HTU524314 IDQ524313:IDQ524314 INM524313:INM524314 IXI524313:IXI524314 JHE524313:JHE524314 JRA524313:JRA524314 KAW524313:KAW524314 KKS524313:KKS524314 KUO524313:KUO524314 LEK524313:LEK524314 LOG524313:LOG524314 LYC524313:LYC524314 MHY524313:MHY524314 MRU524313:MRU524314 NBQ524313:NBQ524314 NLM524313:NLM524314 NVI524313:NVI524314 OFE524313:OFE524314 OPA524313:OPA524314 OYW524313:OYW524314 PIS524313:PIS524314 PSO524313:PSO524314 QCK524313:QCK524314 QMG524313:QMG524314 QWC524313:QWC524314 RFY524313:RFY524314 RPU524313:RPU524314 RZQ524313:RZQ524314 SJM524313:SJM524314 STI524313:STI524314 TDE524313:TDE524314 TNA524313:TNA524314 TWW524313:TWW524314 UGS524313:UGS524314 UQO524313:UQO524314 VAK524313:VAK524314 VKG524313:VKG524314 VUC524313:VUC524314 WDY524313:WDY524314 WNU524313:WNU524314 WXQ524313:WXQ524314 BI589849:BI589850 LE589849:LE589850 VA589849:VA589850 AEW589849:AEW589850 AOS589849:AOS589850 AYO589849:AYO589850 BIK589849:BIK589850 BSG589849:BSG589850 CCC589849:CCC589850 CLY589849:CLY589850 CVU589849:CVU589850 DFQ589849:DFQ589850 DPM589849:DPM589850 DZI589849:DZI589850 EJE589849:EJE589850 ETA589849:ETA589850 FCW589849:FCW589850 FMS589849:FMS589850 FWO589849:FWO589850 GGK589849:GGK589850 GQG589849:GQG589850 HAC589849:HAC589850 HJY589849:HJY589850 HTU589849:HTU589850 IDQ589849:IDQ589850 INM589849:INM589850 IXI589849:IXI589850 JHE589849:JHE589850 JRA589849:JRA589850 KAW589849:KAW589850 KKS589849:KKS589850 KUO589849:KUO589850 LEK589849:LEK589850 LOG589849:LOG589850 LYC589849:LYC589850 MHY589849:MHY589850 MRU589849:MRU589850 NBQ589849:NBQ589850 NLM589849:NLM589850 NVI589849:NVI589850 OFE589849:OFE589850 OPA589849:OPA589850 OYW589849:OYW589850 PIS589849:PIS589850 PSO589849:PSO589850 QCK589849:QCK589850 QMG589849:QMG589850 QWC589849:QWC589850 RFY589849:RFY589850 RPU589849:RPU589850 RZQ589849:RZQ589850 SJM589849:SJM589850 STI589849:STI589850 TDE589849:TDE589850 TNA589849:TNA589850 TWW589849:TWW589850 UGS589849:UGS589850 UQO589849:UQO589850 VAK589849:VAK589850 VKG589849:VKG589850 VUC589849:VUC589850 WDY589849:WDY589850 WNU589849:WNU589850 WXQ589849:WXQ589850 BI655385:BI655386 LE655385:LE655386 VA655385:VA655386 AEW655385:AEW655386 AOS655385:AOS655386 AYO655385:AYO655386 BIK655385:BIK655386 BSG655385:BSG655386 CCC655385:CCC655386 CLY655385:CLY655386 CVU655385:CVU655386 DFQ655385:DFQ655386 DPM655385:DPM655386 DZI655385:DZI655386 EJE655385:EJE655386 ETA655385:ETA655386 FCW655385:FCW655386 FMS655385:FMS655386 FWO655385:FWO655386 GGK655385:GGK655386 GQG655385:GQG655386 HAC655385:HAC655386 HJY655385:HJY655386 HTU655385:HTU655386 IDQ655385:IDQ655386 INM655385:INM655386 IXI655385:IXI655386 JHE655385:JHE655386 JRA655385:JRA655386 KAW655385:KAW655386 KKS655385:KKS655386 KUO655385:KUO655386 LEK655385:LEK655386 LOG655385:LOG655386 LYC655385:LYC655386 MHY655385:MHY655386 MRU655385:MRU655386 NBQ655385:NBQ655386 NLM655385:NLM655386 NVI655385:NVI655386 OFE655385:OFE655386 OPA655385:OPA655386 OYW655385:OYW655386 PIS655385:PIS655386 PSO655385:PSO655386 QCK655385:QCK655386 QMG655385:QMG655386 QWC655385:QWC655386 RFY655385:RFY655386 RPU655385:RPU655386 RZQ655385:RZQ655386 SJM655385:SJM655386 STI655385:STI655386 TDE655385:TDE655386 TNA655385:TNA655386 TWW655385:TWW655386 UGS655385:UGS655386 UQO655385:UQO655386 VAK655385:VAK655386 VKG655385:VKG655386 VUC655385:VUC655386 WDY655385:WDY655386 WNU655385:WNU655386 WXQ655385:WXQ655386 BI720921:BI720922 LE720921:LE720922 VA720921:VA720922 AEW720921:AEW720922 AOS720921:AOS720922 AYO720921:AYO720922 BIK720921:BIK720922 BSG720921:BSG720922 CCC720921:CCC720922 CLY720921:CLY720922 CVU720921:CVU720922 DFQ720921:DFQ720922 DPM720921:DPM720922 DZI720921:DZI720922 EJE720921:EJE720922 ETA720921:ETA720922 FCW720921:FCW720922 FMS720921:FMS720922 FWO720921:FWO720922 GGK720921:GGK720922 GQG720921:GQG720922 HAC720921:HAC720922 HJY720921:HJY720922 HTU720921:HTU720922 IDQ720921:IDQ720922 INM720921:INM720922 IXI720921:IXI720922 JHE720921:JHE720922 JRA720921:JRA720922 KAW720921:KAW720922 KKS720921:KKS720922 KUO720921:KUO720922 LEK720921:LEK720922 LOG720921:LOG720922 LYC720921:LYC720922 MHY720921:MHY720922 MRU720921:MRU720922 NBQ720921:NBQ720922 NLM720921:NLM720922 NVI720921:NVI720922 OFE720921:OFE720922 OPA720921:OPA720922 OYW720921:OYW720922 PIS720921:PIS720922 PSO720921:PSO720922 QCK720921:QCK720922 QMG720921:QMG720922 QWC720921:QWC720922 RFY720921:RFY720922 RPU720921:RPU720922 RZQ720921:RZQ720922 SJM720921:SJM720922 STI720921:STI720922 TDE720921:TDE720922 TNA720921:TNA720922 TWW720921:TWW720922 UGS720921:UGS720922 UQO720921:UQO720922 VAK720921:VAK720922 VKG720921:VKG720922 VUC720921:VUC720922 WDY720921:WDY720922 WNU720921:WNU720922 WXQ720921:WXQ720922 BI786457:BI786458 LE786457:LE786458 VA786457:VA786458 AEW786457:AEW786458 AOS786457:AOS786458 AYO786457:AYO786458 BIK786457:BIK786458 BSG786457:BSG786458 CCC786457:CCC786458 CLY786457:CLY786458 CVU786457:CVU786458 DFQ786457:DFQ786458 DPM786457:DPM786458 DZI786457:DZI786458 EJE786457:EJE786458 ETA786457:ETA786458 FCW786457:FCW786458 FMS786457:FMS786458 FWO786457:FWO786458 GGK786457:GGK786458 GQG786457:GQG786458 HAC786457:HAC786458 HJY786457:HJY786458 HTU786457:HTU786458 IDQ786457:IDQ786458 INM786457:INM786458 IXI786457:IXI786458 JHE786457:JHE786458 JRA786457:JRA786458 KAW786457:KAW786458 KKS786457:KKS786458 KUO786457:KUO786458 LEK786457:LEK786458 LOG786457:LOG786458 LYC786457:LYC786458 MHY786457:MHY786458 MRU786457:MRU786458 NBQ786457:NBQ786458 NLM786457:NLM786458 NVI786457:NVI786458 OFE786457:OFE786458 OPA786457:OPA786458 OYW786457:OYW786458 PIS786457:PIS786458 PSO786457:PSO786458 QCK786457:QCK786458 QMG786457:QMG786458 QWC786457:QWC786458 RFY786457:RFY786458 RPU786457:RPU786458 RZQ786457:RZQ786458 SJM786457:SJM786458 STI786457:STI786458 TDE786457:TDE786458 TNA786457:TNA786458 TWW786457:TWW786458 UGS786457:UGS786458 UQO786457:UQO786458 VAK786457:VAK786458 VKG786457:VKG786458 VUC786457:VUC786458 WDY786457:WDY786458 WNU786457:WNU786458 WXQ786457:WXQ786458 BI851993:BI851994 LE851993:LE851994 VA851993:VA851994 AEW851993:AEW851994 AOS851993:AOS851994 AYO851993:AYO851994 BIK851993:BIK851994 BSG851993:BSG851994 CCC851993:CCC851994 CLY851993:CLY851994 CVU851993:CVU851994 DFQ851993:DFQ851994 DPM851993:DPM851994 DZI851993:DZI851994 EJE851993:EJE851994 ETA851993:ETA851994 FCW851993:FCW851994 FMS851993:FMS851994 FWO851993:FWO851994 GGK851993:GGK851994 GQG851993:GQG851994 HAC851993:HAC851994 HJY851993:HJY851994 HTU851993:HTU851994 IDQ851993:IDQ851994 INM851993:INM851994 IXI851993:IXI851994 JHE851993:JHE851994 JRA851993:JRA851994 KAW851993:KAW851994 KKS851993:KKS851994 KUO851993:KUO851994 LEK851993:LEK851994 LOG851993:LOG851994 LYC851993:LYC851994 MHY851993:MHY851994 MRU851993:MRU851994 NBQ851993:NBQ851994 NLM851993:NLM851994 NVI851993:NVI851994 OFE851993:OFE851994 OPA851993:OPA851994 OYW851993:OYW851994 PIS851993:PIS851994 PSO851993:PSO851994 QCK851993:QCK851994 QMG851993:QMG851994 QWC851993:QWC851994 RFY851993:RFY851994 RPU851993:RPU851994 RZQ851993:RZQ851994 SJM851993:SJM851994 STI851993:STI851994 TDE851993:TDE851994 TNA851993:TNA851994 TWW851993:TWW851994 UGS851993:UGS851994 UQO851993:UQO851994 VAK851993:VAK851994 VKG851993:VKG851994 VUC851993:VUC851994 WDY851993:WDY851994 WNU851993:WNU851994 WXQ851993:WXQ851994 BI917529:BI917530 LE917529:LE917530 VA917529:VA917530 AEW917529:AEW917530 AOS917529:AOS917530 AYO917529:AYO917530 BIK917529:BIK917530 BSG917529:BSG917530 CCC917529:CCC917530 CLY917529:CLY917530 CVU917529:CVU917530 DFQ917529:DFQ917530 DPM917529:DPM917530 DZI917529:DZI917530 EJE917529:EJE917530 ETA917529:ETA917530 FCW917529:FCW917530 FMS917529:FMS917530 FWO917529:FWO917530 GGK917529:GGK917530 GQG917529:GQG917530 HAC917529:HAC917530 HJY917529:HJY917530 HTU917529:HTU917530 IDQ917529:IDQ917530 INM917529:INM917530 IXI917529:IXI917530 JHE917529:JHE917530 JRA917529:JRA917530 KAW917529:KAW917530 KKS917529:KKS917530 KUO917529:KUO917530 LEK917529:LEK917530 LOG917529:LOG917530 LYC917529:LYC917530 MHY917529:MHY917530 MRU917529:MRU917530 NBQ917529:NBQ917530 NLM917529:NLM917530 NVI917529:NVI917530 OFE917529:OFE917530 OPA917529:OPA917530 OYW917529:OYW917530 PIS917529:PIS917530 PSO917529:PSO917530 QCK917529:QCK917530 QMG917529:QMG917530 QWC917529:QWC917530 RFY917529:RFY917530 RPU917529:RPU917530 RZQ917529:RZQ917530 SJM917529:SJM917530 STI917529:STI917530 TDE917529:TDE917530 TNA917529:TNA917530 TWW917529:TWW917530 UGS917529:UGS917530 UQO917529:UQO917530 VAK917529:VAK917530 VKG917529:VKG917530 VUC917529:VUC917530 WDY917529:WDY917530 WNU917529:WNU917530 WXQ917529:WXQ917530 BI983065:BI983066 LE983065:LE983066 VA983065:VA983066 AEW983065:AEW983066 AOS983065:AOS983066 AYO983065:AYO983066 BIK983065:BIK983066 BSG983065:BSG983066 CCC983065:CCC983066 CLY983065:CLY983066 CVU983065:CVU983066 DFQ983065:DFQ983066 DPM983065:DPM983066 DZI983065:DZI983066 EJE983065:EJE983066 ETA983065:ETA983066 FCW983065:FCW983066 FMS983065:FMS983066 FWO983065:FWO983066 GGK983065:GGK983066 GQG983065:GQG983066 HAC983065:HAC983066 HJY983065:HJY983066 HTU983065:HTU983066 IDQ983065:IDQ983066 INM983065:INM983066 IXI983065:IXI983066 JHE983065:JHE983066 JRA983065:JRA983066 KAW983065:KAW983066 KKS983065:KKS983066 KUO983065:KUO983066 LEK983065:LEK983066 LOG983065:LOG983066 LYC983065:LYC983066 MHY983065:MHY983066 MRU983065:MRU983066 NBQ983065:NBQ983066 NLM983065:NLM983066 NVI983065:NVI983066 OFE983065:OFE983066 OPA983065:OPA983066 OYW983065:OYW983066 PIS983065:PIS983066 PSO983065:PSO983066 QCK983065:QCK983066 QMG983065:QMG983066 QWC983065:QWC983066 RFY983065:RFY983066 RPU983065:RPU983066 RZQ983065:RZQ983066 SJM983065:SJM983066 STI983065:STI983066 TDE983065:TDE983066 TNA983065:TNA983066 TWW983065:TWW983066 UGS983065:UGS983066 UQO983065:UQO983066 VAK983065:VAK983066 VKG983065:VKG983066 VUC983065:VUC983066 WDY983065:WDY983066 WNU983065:WNU983066 WXQ983065:WXQ983066 BQ40 KG26:KG28 UC26:UC28 ADY26:ADY28 ANU26:ANU28 AXQ26:AXQ28 BHM26:BHM28 BRI26:BRI28 CBE26:CBE28 CLA26:CLA28 CUW26:CUW28 DES26:DES28 DOO26:DOO28 DYK26:DYK28 EIG26:EIG28 ESC26:ESC28 FBY26:FBY28 FLU26:FLU28 FVQ26:FVQ28 GFM26:GFM28 GPI26:GPI28 GZE26:GZE28 HJA26:HJA28 HSW26:HSW28 ICS26:ICS28 IMO26:IMO28 IWK26:IWK28 JGG26:JGG28 JQC26:JQC28 JZY26:JZY28 KJU26:KJU28 KTQ26:KTQ28 LDM26:LDM28 LNI26:LNI28 LXE26:LXE28 MHA26:MHA28 MQW26:MQW28 NAS26:NAS28 NKO26:NKO28 NUK26:NUK28 OEG26:OEG28 OOC26:OOC28 OXY26:OXY28 PHU26:PHU28 PRQ26:PRQ28 QBM26:QBM28 QLI26:QLI28 QVE26:QVE28 RFA26:RFA28 ROW26:ROW28 RYS26:RYS28 SIO26:SIO28 SSK26:SSK28 TCG26:TCG28 TMC26:TMC28 TVY26:TVY28 UFU26:UFU28 UPQ26:UPQ28 UZM26:UZM28 VJI26:VJI28 VTE26:VTE28 WDA26:WDA28 WMW26:WMW28 WWS26:WWS28 AK65566:AK65569 KG65566:KG65569 UC65566:UC65569 ADY65566:ADY65569 ANU65566:ANU65569 AXQ65566:AXQ65569 BHM65566:BHM65569 BRI65566:BRI65569 CBE65566:CBE65569 CLA65566:CLA65569 CUW65566:CUW65569 DES65566:DES65569 DOO65566:DOO65569 DYK65566:DYK65569 EIG65566:EIG65569 ESC65566:ESC65569 FBY65566:FBY65569 FLU65566:FLU65569 FVQ65566:FVQ65569 GFM65566:GFM65569 GPI65566:GPI65569 GZE65566:GZE65569 HJA65566:HJA65569 HSW65566:HSW65569 ICS65566:ICS65569 IMO65566:IMO65569 IWK65566:IWK65569 JGG65566:JGG65569 JQC65566:JQC65569 JZY65566:JZY65569 KJU65566:KJU65569 KTQ65566:KTQ65569 LDM65566:LDM65569 LNI65566:LNI65569 LXE65566:LXE65569 MHA65566:MHA65569 MQW65566:MQW65569 NAS65566:NAS65569 NKO65566:NKO65569 NUK65566:NUK65569 OEG65566:OEG65569 OOC65566:OOC65569 OXY65566:OXY65569 PHU65566:PHU65569 PRQ65566:PRQ65569 QBM65566:QBM65569 QLI65566:QLI65569 QVE65566:QVE65569 RFA65566:RFA65569 ROW65566:ROW65569 RYS65566:RYS65569 SIO65566:SIO65569 SSK65566:SSK65569 TCG65566:TCG65569 TMC65566:TMC65569 TVY65566:TVY65569 UFU65566:UFU65569 UPQ65566:UPQ65569 UZM65566:UZM65569 VJI65566:VJI65569 VTE65566:VTE65569 WDA65566:WDA65569 WMW65566:WMW65569 WWS65566:WWS65569 AK131102:AK131105 KG131102:KG131105 UC131102:UC131105 ADY131102:ADY131105 ANU131102:ANU131105 AXQ131102:AXQ131105 BHM131102:BHM131105 BRI131102:BRI131105 CBE131102:CBE131105 CLA131102:CLA131105 CUW131102:CUW131105 DES131102:DES131105 DOO131102:DOO131105 DYK131102:DYK131105 EIG131102:EIG131105 ESC131102:ESC131105 FBY131102:FBY131105 FLU131102:FLU131105 FVQ131102:FVQ131105 GFM131102:GFM131105 GPI131102:GPI131105 GZE131102:GZE131105 HJA131102:HJA131105 HSW131102:HSW131105 ICS131102:ICS131105 IMO131102:IMO131105 IWK131102:IWK131105 JGG131102:JGG131105 JQC131102:JQC131105 JZY131102:JZY131105 KJU131102:KJU131105 KTQ131102:KTQ131105 LDM131102:LDM131105 LNI131102:LNI131105 LXE131102:LXE131105 MHA131102:MHA131105 MQW131102:MQW131105 NAS131102:NAS131105 NKO131102:NKO131105 NUK131102:NUK131105 OEG131102:OEG131105 OOC131102:OOC131105 OXY131102:OXY131105 PHU131102:PHU131105 PRQ131102:PRQ131105 QBM131102:QBM131105 QLI131102:QLI131105 QVE131102:QVE131105 RFA131102:RFA131105 ROW131102:ROW131105 RYS131102:RYS131105 SIO131102:SIO131105 SSK131102:SSK131105 TCG131102:TCG131105 TMC131102:TMC131105 TVY131102:TVY131105 UFU131102:UFU131105 UPQ131102:UPQ131105 UZM131102:UZM131105 VJI131102:VJI131105 VTE131102:VTE131105 WDA131102:WDA131105 WMW131102:WMW131105 WWS131102:WWS131105 AK196638:AK196641 KG196638:KG196641 UC196638:UC196641 ADY196638:ADY196641 ANU196638:ANU196641 AXQ196638:AXQ196641 BHM196638:BHM196641 BRI196638:BRI196641 CBE196638:CBE196641 CLA196638:CLA196641 CUW196638:CUW196641 DES196638:DES196641 DOO196638:DOO196641 DYK196638:DYK196641 EIG196638:EIG196641 ESC196638:ESC196641 FBY196638:FBY196641 FLU196638:FLU196641 FVQ196638:FVQ196641 GFM196638:GFM196641 GPI196638:GPI196641 GZE196638:GZE196641 HJA196638:HJA196641 HSW196638:HSW196641 ICS196638:ICS196641 IMO196638:IMO196641 IWK196638:IWK196641 JGG196638:JGG196641 JQC196638:JQC196641 JZY196638:JZY196641 KJU196638:KJU196641 KTQ196638:KTQ196641 LDM196638:LDM196641 LNI196638:LNI196641 LXE196638:LXE196641 MHA196638:MHA196641 MQW196638:MQW196641 NAS196638:NAS196641 NKO196638:NKO196641 NUK196638:NUK196641 OEG196638:OEG196641 OOC196638:OOC196641 OXY196638:OXY196641 PHU196638:PHU196641 PRQ196638:PRQ196641 QBM196638:QBM196641 QLI196638:QLI196641 QVE196638:QVE196641 RFA196638:RFA196641 ROW196638:ROW196641 RYS196638:RYS196641 SIO196638:SIO196641 SSK196638:SSK196641 TCG196638:TCG196641 TMC196638:TMC196641 TVY196638:TVY196641 UFU196638:UFU196641 UPQ196638:UPQ196641 UZM196638:UZM196641 VJI196638:VJI196641 VTE196638:VTE196641 WDA196638:WDA196641 WMW196638:WMW196641 WWS196638:WWS196641 AK262174:AK262177 KG262174:KG262177 UC262174:UC262177 ADY262174:ADY262177 ANU262174:ANU262177 AXQ262174:AXQ262177 BHM262174:BHM262177 BRI262174:BRI262177 CBE262174:CBE262177 CLA262174:CLA262177 CUW262174:CUW262177 DES262174:DES262177 DOO262174:DOO262177 DYK262174:DYK262177 EIG262174:EIG262177 ESC262174:ESC262177 FBY262174:FBY262177 FLU262174:FLU262177 FVQ262174:FVQ262177 GFM262174:GFM262177 GPI262174:GPI262177 GZE262174:GZE262177 HJA262174:HJA262177 HSW262174:HSW262177 ICS262174:ICS262177 IMO262174:IMO262177 IWK262174:IWK262177 JGG262174:JGG262177 JQC262174:JQC262177 JZY262174:JZY262177 KJU262174:KJU262177 KTQ262174:KTQ262177 LDM262174:LDM262177 LNI262174:LNI262177 LXE262174:LXE262177 MHA262174:MHA262177 MQW262174:MQW262177 NAS262174:NAS262177 NKO262174:NKO262177 NUK262174:NUK262177 OEG262174:OEG262177 OOC262174:OOC262177 OXY262174:OXY262177 PHU262174:PHU262177 PRQ262174:PRQ262177 QBM262174:QBM262177 QLI262174:QLI262177 QVE262174:QVE262177 RFA262174:RFA262177 ROW262174:ROW262177 RYS262174:RYS262177 SIO262174:SIO262177 SSK262174:SSK262177 TCG262174:TCG262177 TMC262174:TMC262177 TVY262174:TVY262177 UFU262174:UFU262177 UPQ262174:UPQ262177 UZM262174:UZM262177 VJI262174:VJI262177 VTE262174:VTE262177 WDA262174:WDA262177 WMW262174:WMW262177 WWS262174:WWS262177 AK327710:AK327713 KG327710:KG327713 UC327710:UC327713 ADY327710:ADY327713 ANU327710:ANU327713 AXQ327710:AXQ327713 BHM327710:BHM327713 BRI327710:BRI327713 CBE327710:CBE327713 CLA327710:CLA327713 CUW327710:CUW327713 DES327710:DES327713 DOO327710:DOO327713 DYK327710:DYK327713 EIG327710:EIG327713 ESC327710:ESC327713 FBY327710:FBY327713 FLU327710:FLU327713 FVQ327710:FVQ327713 GFM327710:GFM327713 GPI327710:GPI327713 GZE327710:GZE327713 HJA327710:HJA327713 HSW327710:HSW327713 ICS327710:ICS327713 IMO327710:IMO327713 IWK327710:IWK327713 JGG327710:JGG327713 JQC327710:JQC327713 JZY327710:JZY327713 KJU327710:KJU327713 KTQ327710:KTQ327713 LDM327710:LDM327713 LNI327710:LNI327713 LXE327710:LXE327713 MHA327710:MHA327713 MQW327710:MQW327713 NAS327710:NAS327713 NKO327710:NKO327713 NUK327710:NUK327713 OEG327710:OEG327713 OOC327710:OOC327713 OXY327710:OXY327713 PHU327710:PHU327713 PRQ327710:PRQ327713 QBM327710:QBM327713 QLI327710:QLI327713 QVE327710:QVE327713 RFA327710:RFA327713 ROW327710:ROW327713 RYS327710:RYS327713 SIO327710:SIO327713 SSK327710:SSK327713 TCG327710:TCG327713 TMC327710:TMC327713 TVY327710:TVY327713 UFU327710:UFU327713 UPQ327710:UPQ327713 UZM327710:UZM327713 VJI327710:VJI327713 VTE327710:VTE327713 WDA327710:WDA327713 WMW327710:WMW327713 WWS327710:WWS327713 AK393246:AK393249 KG393246:KG393249 UC393246:UC393249 ADY393246:ADY393249 ANU393246:ANU393249 AXQ393246:AXQ393249 BHM393246:BHM393249 BRI393246:BRI393249 CBE393246:CBE393249 CLA393246:CLA393249 CUW393246:CUW393249 DES393246:DES393249 DOO393246:DOO393249 DYK393246:DYK393249 EIG393246:EIG393249 ESC393246:ESC393249 FBY393246:FBY393249 FLU393246:FLU393249 FVQ393246:FVQ393249 GFM393246:GFM393249 GPI393246:GPI393249 GZE393246:GZE393249 HJA393246:HJA393249 HSW393246:HSW393249 ICS393246:ICS393249 IMO393246:IMO393249 IWK393246:IWK393249 JGG393246:JGG393249 JQC393246:JQC393249 JZY393246:JZY393249 KJU393246:KJU393249 KTQ393246:KTQ393249 LDM393246:LDM393249 LNI393246:LNI393249 LXE393246:LXE393249 MHA393246:MHA393249 MQW393246:MQW393249 NAS393246:NAS393249 NKO393246:NKO393249 NUK393246:NUK393249 OEG393246:OEG393249 OOC393246:OOC393249 OXY393246:OXY393249 PHU393246:PHU393249 PRQ393246:PRQ393249 QBM393246:QBM393249 QLI393246:QLI393249 QVE393246:QVE393249 RFA393246:RFA393249 ROW393246:ROW393249 RYS393246:RYS393249 SIO393246:SIO393249 SSK393246:SSK393249 TCG393246:TCG393249 TMC393246:TMC393249 TVY393246:TVY393249 UFU393246:UFU393249 UPQ393246:UPQ393249 UZM393246:UZM393249 VJI393246:VJI393249 VTE393246:VTE393249 WDA393246:WDA393249 WMW393246:WMW393249 WWS393246:WWS393249 AK458782:AK458785 KG458782:KG458785 UC458782:UC458785 ADY458782:ADY458785 ANU458782:ANU458785 AXQ458782:AXQ458785 BHM458782:BHM458785 BRI458782:BRI458785 CBE458782:CBE458785 CLA458782:CLA458785 CUW458782:CUW458785 DES458782:DES458785 DOO458782:DOO458785 DYK458782:DYK458785 EIG458782:EIG458785 ESC458782:ESC458785 FBY458782:FBY458785 FLU458782:FLU458785 FVQ458782:FVQ458785 GFM458782:GFM458785 GPI458782:GPI458785 GZE458782:GZE458785 HJA458782:HJA458785 HSW458782:HSW458785 ICS458782:ICS458785 IMO458782:IMO458785 IWK458782:IWK458785 JGG458782:JGG458785 JQC458782:JQC458785 JZY458782:JZY458785 KJU458782:KJU458785 KTQ458782:KTQ458785 LDM458782:LDM458785 LNI458782:LNI458785 LXE458782:LXE458785 MHA458782:MHA458785 MQW458782:MQW458785 NAS458782:NAS458785 NKO458782:NKO458785 NUK458782:NUK458785 OEG458782:OEG458785 OOC458782:OOC458785 OXY458782:OXY458785 PHU458782:PHU458785 PRQ458782:PRQ458785 QBM458782:QBM458785 QLI458782:QLI458785 QVE458782:QVE458785 RFA458782:RFA458785 ROW458782:ROW458785 RYS458782:RYS458785 SIO458782:SIO458785 SSK458782:SSK458785 TCG458782:TCG458785 TMC458782:TMC458785 TVY458782:TVY458785 UFU458782:UFU458785 UPQ458782:UPQ458785 UZM458782:UZM458785 VJI458782:VJI458785 VTE458782:VTE458785 WDA458782:WDA458785 WMW458782:WMW458785 WWS458782:WWS458785 AK524318:AK524321 KG524318:KG524321 UC524318:UC524321 ADY524318:ADY524321 ANU524318:ANU524321 AXQ524318:AXQ524321 BHM524318:BHM524321 BRI524318:BRI524321 CBE524318:CBE524321 CLA524318:CLA524321 CUW524318:CUW524321 DES524318:DES524321 DOO524318:DOO524321 DYK524318:DYK524321 EIG524318:EIG524321 ESC524318:ESC524321 FBY524318:FBY524321 FLU524318:FLU524321 FVQ524318:FVQ524321 GFM524318:GFM524321 GPI524318:GPI524321 GZE524318:GZE524321 HJA524318:HJA524321 HSW524318:HSW524321 ICS524318:ICS524321 IMO524318:IMO524321 IWK524318:IWK524321 JGG524318:JGG524321 JQC524318:JQC524321 JZY524318:JZY524321 KJU524318:KJU524321 KTQ524318:KTQ524321 LDM524318:LDM524321 LNI524318:LNI524321 LXE524318:LXE524321 MHA524318:MHA524321 MQW524318:MQW524321 NAS524318:NAS524321 NKO524318:NKO524321 NUK524318:NUK524321 OEG524318:OEG524321 OOC524318:OOC524321 OXY524318:OXY524321 PHU524318:PHU524321 PRQ524318:PRQ524321 QBM524318:QBM524321 QLI524318:QLI524321 QVE524318:QVE524321 RFA524318:RFA524321 ROW524318:ROW524321 RYS524318:RYS524321 SIO524318:SIO524321 SSK524318:SSK524321 TCG524318:TCG524321 TMC524318:TMC524321 TVY524318:TVY524321 UFU524318:UFU524321 UPQ524318:UPQ524321 UZM524318:UZM524321 VJI524318:VJI524321 VTE524318:VTE524321 WDA524318:WDA524321 WMW524318:WMW524321 WWS524318:WWS524321 AK589854:AK589857 KG589854:KG589857 UC589854:UC589857 ADY589854:ADY589857 ANU589854:ANU589857 AXQ589854:AXQ589857 BHM589854:BHM589857 BRI589854:BRI589857 CBE589854:CBE589857 CLA589854:CLA589857 CUW589854:CUW589857 DES589854:DES589857 DOO589854:DOO589857 DYK589854:DYK589857 EIG589854:EIG589857 ESC589854:ESC589857 FBY589854:FBY589857 FLU589854:FLU589857 FVQ589854:FVQ589857 GFM589854:GFM589857 GPI589854:GPI589857 GZE589854:GZE589857 HJA589854:HJA589857 HSW589854:HSW589857 ICS589854:ICS589857 IMO589854:IMO589857 IWK589854:IWK589857 JGG589854:JGG589857 JQC589854:JQC589857 JZY589854:JZY589857 KJU589854:KJU589857 KTQ589854:KTQ589857 LDM589854:LDM589857 LNI589854:LNI589857 LXE589854:LXE589857 MHA589854:MHA589857 MQW589854:MQW589857 NAS589854:NAS589857 NKO589854:NKO589857 NUK589854:NUK589857 OEG589854:OEG589857 OOC589854:OOC589857 OXY589854:OXY589857 PHU589854:PHU589857 PRQ589854:PRQ589857 QBM589854:QBM589857 QLI589854:QLI589857 QVE589854:QVE589857 RFA589854:RFA589857 ROW589854:ROW589857 RYS589854:RYS589857 SIO589854:SIO589857 SSK589854:SSK589857 TCG589854:TCG589857 TMC589854:TMC589857 TVY589854:TVY589857 UFU589854:UFU589857 UPQ589854:UPQ589857 UZM589854:UZM589857 VJI589854:VJI589857 VTE589854:VTE589857 WDA589854:WDA589857 WMW589854:WMW589857 WWS589854:WWS589857 AK655390:AK655393 KG655390:KG655393 UC655390:UC655393 ADY655390:ADY655393 ANU655390:ANU655393 AXQ655390:AXQ655393 BHM655390:BHM655393 BRI655390:BRI655393 CBE655390:CBE655393 CLA655390:CLA655393 CUW655390:CUW655393 DES655390:DES655393 DOO655390:DOO655393 DYK655390:DYK655393 EIG655390:EIG655393 ESC655390:ESC655393 FBY655390:FBY655393 FLU655390:FLU655393 FVQ655390:FVQ655393 GFM655390:GFM655393 GPI655390:GPI655393 GZE655390:GZE655393 HJA655390:HJA655393 HSW655390:HSW655393 ICS655390:ICS655393 IMO655390:IMO655393 IWK655390:IWK655393 JGG655390:JGG655393 JQC655390:JQC655393 JZY655390:JZY655393 KJU655390:KJU655393 KTQ655390:KTQ655393 LDM655390:LDM655393 LNI655390:LNI655393 LXE655390:LXE655393 MHA655390:MHA655393 MQW655390:MQW655393 NAS655390:NAS655393 NKO655390:NKO655393 NUK655390:NUK655393 OEG655390:OEG655393 OOC655390:OOC655393 OXY655390:OXY655393 PHU655390:PHU655393 PRQ655390:PRQ655393 QBM655390:QBM655393 QLI655390:QLI655393 QVE655390:QVE655393 RFA655390:RFA655393 ROW655390:ROW655393 RYS655390:RYS655393 SIO655390:SIO655393 SSK655390:SSK655393 TCG655390:TCG655393 TMC655390:TMC655393 TVY655390:TVY655393 UFU655390:UFU655393 UPQ655390:UPQ655393 UZM655390:UZM655393 VJI655390:VJI655393 VTE655390:VTE655393 WDA655390:WDA655393 WMW655390:WMW655393 WWS655390:WWS655393 AK720926:AK720929 KG720926:KG720929 UC720926:UC720929 ADY720926:ADY720929 ANU720926:ANU720929 AXQ720926:AXQ720929 BHM720926:BHM720929 BRI720926:BRI720929 CBE720926:CBE720929 CLA720926:CLA720929 CUW720926:CUW720929 DES720926:DES720929 DOO720926:DOO720929 DYK720926:DYK720929 EIG720926:EIG720929 ESC720926:ESC720929 FBY720926:FBY720929 FLU720926:FLU720929 FVQ720926:FVQ720929 GFM720926:GFM720929 GPI720926:GPI720929 GZE720926:GZE720929 HJA720926:HJA720929 HSW720926:HSW720929 ICS720926:ICS720929 IMO720926:IMO720929 IWK720926:IWK720929 JGG720926:JGG720929 JQC720926:JQC720929 JZY720926:JZY720929 KJU720926:KJU720929 KTQ720926:KTQ720929 LDM720926:LDM720929 LNI720926:LNI720929 LXE720926:LXE720929 MHA720926:MHA720929 MQW720926:MQW720929 NAS720926:NAS720929 NKO720926:NKO720929 NUK720926:NUK720929 OEG720926:OEG720929 OOC720926:OOC720929 OXY720926:OXY720929 PHU720926:PHU720929 PRQ720926:PRQ720929 QBM720926:QBM720929 QLI720926:QLI720929 QVE720926:QVE720929 RFA720926:RFA720929 ROW720926:ROW720929 RYS720926:RYS720929 SIO720926:SIO720929 SSK720926:SSK720929 TCG720926:TCG720929 TMC720926:TMC720929 TVY720926:TVY720929 UFU720926:UFU720929 UPQ720926:UPQ720929 UZM720926:UZM720929 VJI720926:VJI720929 VTE720926:VTE720929 WDA720926:WDA720929 WMW720926:WMW720929 WWS720926:WWS720929 AK786462:AK786465 KG786462:KG786465 UC786462:UC786465 ADY786462:ADY786465 ANU786462:ANU786465 AXQ786462:AXQ786465 BHM786462:BHM786465 BRI786462:BRI786465 CBE786462:CBE786465 CLA786462:CLA786465 CUW786462:CUW786465 DES786462:DES786465 DOO786462:DOO786465 DYK786462:DYK786465 EIG786462:EIG786465 ESC786462:ESC786465 FBY786462:FBY786465 FLU786462:FLU786465 FVQ786462:FVQ786465 GFM786462:GFM786465 GPI786462:GPI786465 GZE786462:GZE786465 HJA786462:HJA786465 HSW786462:HSW786465 ICS786462:ICS786465 IMO786462:IMO786465 IWK786462:IWK786465 JGG786462:JGG786465 JQC786462:JQC786465 JZY786462:JZY786465 KJU786462:KJU786465 KTQ786462:KTQ786465 LDM786462:LDM786465 LNI786462:LNI786465 LXE786462:LXE786465 MHA786462:MHA786465 MQW786462:MQW786465 NAS786462:NAS786465 NKO786462:NKO786465 NUK786462:NUK786465 OEG786462:OEG786465 OOC786462:OOC786465 OXY786462:OXY786465 PHU786462:PHU786465 PRQ786462:PRQ786465 QBM786462:QBM786465 QLI786462:QLI786465 QVE786462:QVE786465 RFA786462:RFA786465 ROW786462:ROW786465 RYS786462:RYS786465 SIO786462:SIO786465 SSK786462:SSK786465 TCG786462:TCG786465 TMC786462:TMC786465 TVY786462:TVY786465 UFU786462:UFU786465 UPQ786462:UPQ786465 UZM786462:UZM786465 VJI786462:VJI786465 VTE786462:VTE786465 WDA786462:WDA786465 WMW786462:WMW786465 WWS786462:WWS786465 AK851998:AK852001 KG851998:KG852001 UC851998:UC852001 ADY851998:ADY852001 ANU851998:ANU852001 AXQ851998:AXQ852001 BHM851998:BHM852001 BRI851998:BRI852001 CBE851998:CBE852001 CLA851998:CLA852001 CUW851998:CUW852001 DES851998:DES852001 DOO851998:DOO852001 DYK851998:DYK852001 EIG851998:EIG852001 ESC851998:ESC852001 FBY851998:FBY852001 FLU851998:FLU852001 FVQ851998:FVQ852001 GFM851998:GFM852001 GPI851998:GPI852001 GZE851998:GZE852001 HJA851998:HJA852001 HSW851998:HSW852001 ICS851998:ICS852001 IMO851998:IMO852001 IWK851998:IWK852001 JGG851998:JGG852001 JQC851998:JQC852001 JZY851998:JZY852001 KJU851998:KJU852001 KTQ851998:KTQ852001 LDM851998:LDM852001 LNI851998:LNI852001 LXE851998:LXE852001 MHA851998:MHA852001 MQW851998:MQW852001 NAS851998:NAS852001 NKO851998:NKO852001 NUK851998:NUK852001 OEG851998:OEG852001 OOC851998:OOC852001 OXY851998:OXY852001 PHU851998:PHU852001 PRQ851998:PRQ852001 QBM851998:QBM852001 QLI851998:QLI852001 QVE851998:QVE852001 RFA851998:RFA852001 ROW851998:ROW852001 RYS851998:RYS852001 SIO851998:SIO852001 SSK851998:SSK852001 TCG851998:TCG852001 TMC851998:TMC852001 TVY851998:TVY852001 UFU851998:UFU852001 UPQ851998:UPQ852001 UZM851998:UZM852001 VJI851998:VJI852001 VTE851998:VTE852001 WDA851998:WDA852001 WMW851998:WMW852001 WWS851998:WWS852001 AK917534:AK917537 KG917534:KG917537 UC917534:UC917537 ADY917534:ADY917537 ANU917534:ANU917537 AXQ917534:AXQ917537 BHM917534:BHM917537 BRI917534:BRI917537 CBE917534:CBE917537 CLA917534:CLA917537 CUW917534:CUW917537 DES917534:DES917537 DOO917534:DOO917537 DYK917534:DYK917537 EIG917534:EIG917537 ESC917534:ESC917537 FBY917534:FBY917537 FLU917534:FLU917537 FVQ917534:FVQ917537 GFM917534:GFM917537 GPI917534:GPI917537 GZE917534:GZE917537 HJA917534:HJA917537 HSW917534:HSW917537 ICS917534:ICS917537 IMO917534:IMO917537 IWK917534:IWK917537 JGG917534:JGG917537 JQC917534:JQC917537 JZY917534:JZY917537 KJU917534:KJU917537 KTQ917534:KTQ917537 LDM917534:LDM917537 LNI917534:LNI917537 LXE917534:LXE917537 MHA917534:MHA917537 MQW917534:MQW917537 NAS917534:NAS917537 NKO917534:NKO917537 NUK917534:NUK917537 OEG917534:OEG917537 OOC917534:OOC917537 OXY917534:OXY917537 PHU917534:PHU917537 PRQ917534:PRQ917537 QBM917534:QBM917537 QLI917534:QLI917537 QVE917534:QVE917537 RFA917534:RFA917537 ROW917534:ROW917537 RYS917534:RYS917537 SIO917534:SIO917537 SSK917534:SSK917537 TCG917534:TCG917537 TMC917534:TMC917537 TVY917534:TVY917537 UFU917534:UFU917537 UPQ917534:UPQ917537 UZM917534:UZM917537 VJI917534:VJI917537 VTE917534:VTE917537 WDA917534:WDA917537 WMW917534:WMW917537 WWS917534:WWS917537 AK983070:AK983073 KG983070:KG983073 UC983070:UC983073 ADY983070:ADY983073 ANU983070:ANU983073 AXQ983070:AXQ983073 BHM983070:BHM983073 BRI983070:BRI983073 CBE983070:CBE983073 CLA983070:CLA983073 CUW983070:CUW983073 DES983070:DES983073 DOO983070:DOO983073 DYK983070:DYK983073 EIG983070:EIG983073 ESC983070:ESC983073 FBY983070:FBY983073 FLU983070:FLU983073 FVQ983070:FVQ983073 GFM983070:GFM983073 GPI983070:GPI983073 GZE983070:GZE983073 HJA983070:HJA983073 HSW983070:HSW983073 ICS983070:ICS983073 IMO983070:IMO983073 IWK983070:IWK983073 JGG983070:JGG983073 JQC983070:JQC983073 JZY983070:JZY983073 KJU983070:KJU983073 KTQ983070:KTQ983073 LDM983070:LDM983073 LNI983070:LNI983073 LXE983070:LXE983073 MHA983070:MHA983073 MQW983070:MQW983073 NAS983070:NAS983073 NKO983070:NKO983073 NUK983070:NUK983073 OEG983070:OEG983073 OOC983070:OOC983073 OXY983070:OXY983073 PHU983070:PHU983073 PRQ983070:PRQ983073 QBM983070:QBM983073 QLI983070:QLI983073 QVE983070:QVE983073 RFA983070:RFA983073 ROW983070:ROW983073 RYS983070:RYS983073 SIO983070:SIO983073 SSK983070:SSK983073 TCG983070:TCG983073 TMC983070:TMC983073 TVY983070:TVY983073 UFU983070:UFU983073 UPQ983070:UPQ983073 UZM983070:UZM983073 VJI983070:VJI983073 VTE983070:VTE983073 WDA983070:WDA983073 WMW983070:WMW983073 WWS983070:WWS983073 AK26:AK27 KB22 TX22 ADT22 ANP22 AXL22 BHH22 BRD22 CAZ22 CKV22 CUR22 DEN22 DOJ22 DYF22 EIB22 ERX22 FBT22 FLP22 FVL22 GFH22 GPD22 GYZ22 HIV22 HSR22 ICN22 IMJ22 IWF22 JGB22 JPX22 JZT22 KJP22 KTL22 LDH22 LND22 LWZ22 MGV22 MQR22 NAN22 NKJ22 NUF22 OEB22 ONX22 OXT22 PHP22 PRL22 QBH22 QLD22 QUZ22 REV22 ROR22 RYN22 SIJ22 SSF22 TCB22 TLX22 TVT22 UFP22 UPL22 UZH22 VJD22 VSZ22 WCV22 WMR22 WWN22 AF65561:AF65562 KB65561:KB65562 TX65561:TX65562 ADT65561:ADT65562 ANP65561:ANP65562 AXL65561:AXL65562 BHH65561:BHH65562 BRD65561:BRD65562 CAZ65561:CAZ65562 CKV65561:CKV65562 CUR65561:CUR65562 DEN65561:DEN65562 DOJ65561:DOJ65562 DYF65561:DYF65562 EIB65561:EIB65562 ERX65561:ERX65562 FBT65561:FBT65562 FLP65561:FLP65562 FVL65561:FVL65562 GFH65561:GFH65562 GPD65561:GPD65562 GYZ65561:GYZ65562 HIV65561:HIV65562 HSR65561:HSR65562 ICN65561:ICN65562 IMJ65561:IMJ65562 IWF65561:IWF65562 JGB65561:JGB65562 JPX65561:JPX65562 JZT65561:JZT65562 KJP65561:KJP65562 KTL65561:KTL65562 LDH65561:LDH65562 LND65561:LND65562 LWZ65561:LWZ65562 MGV65561:MGV65562 MQR65561:MQR65562 NAN65561:NAN65562 NKJ65561:NKJ65562 NUF65561:NUF65562 OEB65561:OEB65562 ONX65561:ONX65562 OXT65561:OXT65562 PHP65561:PHP65562 PRL65561:PRL65562 QBH65561:QBH65562 QLD65561:QLD65562 QUZ65561:QUZ65562 REV65561:REV65562 ROR65561:ROR65562 RYN65561:RYN65562 SIJ65561:SIJ65562 SSF65561:SSF65562 TCB65561:TCB65562 TLX65561:TLX65562 TVT65561:TVT65562 UFP65561:UFP65562 UPL65561:UPL65562 UZH65561:UZH65562 VJD65561:VJD65562 VSZ65561:VSZ65562 WCV65561:WCV65562 WMR65561:WMR65562 WWN65561:WWN65562 AF131097:AF131098 KB131097:KB131098 TX131097:TX131098 ADT131097:ADT131098 ANP131097:ANP131098 AXL131097:AXL131098 BHH131097:BHH131098 BRD131097:BRD131098 CAZ131097:CAZ131098 CKV131097:CKV131098 CUR131097:CUR131098 DEN131097:DEN131098 DOJ131097:DOJ131098 DYF131097:DYF131098 EIB131097:EIB131098 ERX131097:ERX131098 FBT131097:FBT131098 FLP131097:FLP131098 FVL131097:FVL131098 GFH131097:GFH131098 GPD131097:GPD131098 GYZ131097:GYZ131098 HIV131097:HIV131098 HSR131097:HSR131098 ICN131097:ICN131098 IMJ131097:IMJ131098 IWF131097:IWF131098 JGB131097:JGB131098 JPX131097:JPX131098 JZT131097:JZT131098 KJP131097:KJP131098 KTL131097:KTL131098 LDH131097:LDH131098 LND131097:LND131098 LWZ131097:LWZ131098 MGV131097:MGV131098 MQR131097:MQR131098 NAN131097:NAN131098 NKJ131097:NKJ131098 NUF131097:NUF131098 OEB131097:OEB131098 ONX131097:ONX131098 OXT131097:OXT131098 PHP131097:PHP131098 PRL131097:PRL131098 QBH131097:QBH131098 QLD131097:QLD131098 QUZ131097:QUZ131098 REV131097:REV131098 ROR131097:ROR131098 RYN131097:RYN131098 SIJ131097:SIJ131098 SSF131097:SSF131098 TCB131097:TCB131098 TLX131097:TLX131098 TVT131097:TVT131098 UFP131097:UFP131098 UPL131097:UPL131098 UZH131097:UZH131098 VJD131097:VJD131098 VSZ131097:VSZ131098 WCV131097:WCV131098 WMR131097:WMR131098 WWN131097:WWN131098 AF196633:AF196634 KB196633:KB196634 TX196633:TX196634 ADT196633:ADT196634 ANP196633:ANP196634 AXL196633:AXL196634 BHH196633:BHH196634 BRD196633:BRD196634 CAZ196633:CAZ196634 CKV196633:CKV196634 CUR196633:CUR196634 DEN196633:DEN196634 DOJ196633:DOJ196634 DYF196633:DYF196634 EIB196633:EIB196634 ERX196633:ERX196634 FBT196633:FBT196634 FLP196633:FLP196634 FVL196633:FVL196634 GFH196633:GFH196634 GPD196633:GPD196634 GYZ196633:GYZ196634 HIV196633:HIV196634 HSR196633:HSR196634 ICN196633:ICN196634 IMJ196633:IMJ196634 IWF196633:IWF196634 JGB196633:JGB196634 JPX196633:JPX196634 JZT196633:JZT196634 KJP196633:KJP196634 KTL196633:KTL196634 LDH196633:LDH196634 LND196633:LND196634 LWZ196633:LWZ196634 MGV196633:MGV196634 MQR196633:MQR196634 NAN196633:NAN196634 NKJ196633:NKJ196634 NUF196633:NUF196634 OEB196633:OEB196634 ONX196633:ONX196634 OXT196633:OXT196634 PHP196633:PHP196634 PRL196633:PRL196634 QBH196633:QBH196634 QLD196633:QLD196634 QUZ196633:QUZ196634 REV196633:REV196634 ROR196633:ROR196634 RYN196633:RYN196634 SIJ196633:SIJ196634 SSF196633:SSF196634 TCB196633:TCB196634 TLX196633:TLX196634 TVT196633:TVT196634 UFP196633:UFP196634 UPL196633:UPL196634 UZH196633:UZH196634 VJD196633:VJD196634 VSZ196633:VSZ196634 WCV196633:WCV196634 WMR196633:WMR196634 WWN196633:WWN196634 AF262169:AF262170 KB262169:KB262170 TX262169:TX262170 ADT262169:ADT262170 ANP262169:ANP262170 AXL262169:AXL262170 BHH262169:BHH262170 BRD262169:BRD262170 CAZ262169:CAZ262170 CKV262169:CKV262170 CUR262169:CUR262170 DEN262169:DEN262170 DOJ262169:DOJ262170 DYF262169:DYF262170 EIB262169:EIB262170 ERX262169:ERX262170 FBT262169:FBT262170 FLP262169:FLP262170 FVL262169:FVL262170 GFH262169:GFH262170 GPD262169:GPD262170 GYZ262169:GYZ262170 HIV262169:HIV262170 HSR262169:HSR262170 ICN262169:ICN262170 IMJ262169:IMJ262170 IWF262169:IWF262170 JGB262169:JGB262170 JPX262169:JPX262170 JZT262169:JZT262170 KJP262169:KJP262170 KTL262169:KTL262170 LDH262169:LDH262170 LND262169:LND262170 LWZ262169:LWZ262170 MGV262169:MGV262170 MQR262169:MQR262170 NAN262169:NAN262170 NKJ262169:NKJ262170 NUF262169:NUF262170 OEB262169:OEB262170 ONX262169:ONX262170 OXT262169:OXT262170 PHP262169:PHP262170 PRL262169:PRL262170 QBH262169:QBH262170 QLD262169:QLD262170 QUZ262169:QUZ262170 REV262169:REV262170 ROR262169:ROR262170 RYN262169:RYN262170 SIJ262169:SIJ262170 SSF262169:SSF262170 TCB262169:TCB262170 TLX262169:TLX262170 TVT262169:TVT262170 UFP262169:UFP262170 UPL262169:UPL262170 UZH262169:UZH262170 VJD262169:VJD262170 VSZ262169:VSZ262170 WCV262169:WCV262170 WMR262169:WMR262170 WWN262169:WWN262170 AF327705:AF327706 KB327705:KB327706 TX327705:TX327706 ADT327705:ADT327706 ANP327705:ANP327706 AXL327705:AXL327706 BHH327705:BHH327706 BRD327705:BRD327706 CAZ327705:CAZ327706 CKV327705:CKV327706 CUR327705:CUR327706 DEN327705:DEN327706 DOJ327705:DOJ327706 DYF327705:DYF327706 EIB327705:EIB327706 ERX327705:ERX327706 FBT327705:FBT327706 FLP327705:FLP327706 FVL327705:FVL327706 GFH327705:GFH327706 GPD327705:GPD327706 GYZ327705:GYZ327706 HIV327705:HIV327706 HSR327705:HSR327706 ICN327705:ICN327706 IMJ327705:IMJ327706 IWF327705:IWF327706 JGB327705:JGB327706 JPX327705:JPX327706 JZT327705:JZT327706 KJP327705:KJP327706 KTL327705:KTL327706 LDH327705:LDH327706 LND327705:LND327706 LWZ327705:LWZ327706 MGV327705:MGV327706 MQR327705:MQR327706 NAN327705:NAN327706 NKJ327705:NKJ327706 NUF327705:NUF327706 OEB327705:OEB327706 ONX327705:ONX327706 OXT327705:OXT327706 PHP327705:PHP327706 PRL327705:PRL327706 QBH327705:QBH327706 QLD327705:QLD327706 QUZ327705:QUZ327706 REV327705:REV327706 ROR327705:ROR327706 RYN327705:RYN327706 SIJ327705:SIJ327706 SSF327705:SSF327706 TCB327705:TCB327706 TLX327705:TLX327706 TVT327705:TVT327706 UFP327705:UFP327706 UPL327705:UPL327706 UZH327705:UZH327706 VJD327705:VJD327706 VSZ327705:VSZ327706 WCV327705:WCV327706 WMR327705:WMR327706 WWN327705:WWN327706 AF393241:AF393242 KB393241:KB393242 TX393241:TX393242 ADT393241:ADT393242 ANP393241:ANP393242 AXL393241:AXL393242 BHH393241:BHH393242 BRD393241:BRD393242 CAZ393241:CAZ393242 CKV393241:CKV393242 CUR393241:CUR393242 DEN393241:DEN393242 DOJ393241:DOJ393242 DYF393241:DYF393242 EIB393241:EIB393242 ERX393241:ERX393242 FBT393241:FBT393242 FLP393241:FLP393242 FVL393241:FVL393242 GFH393241:GFH393242 GPD393241:GPD393242 GYZ393241:GYZ393242 HIV393241:HIV393242 HSR393241:HSR393242 ICN393241:ICN393242 IMJ393241:IMJ393242 IWF393241:IWF393242 JGB393241:JGB393242 JPX393241:JPX393242 JZT393241:JZT393242 KJP393241:KJP393242 KTL393241:KTL393242 LDH393241:LDH393242 LND393241:LND393242 LWZ393241:LWZ393242 MGV393241:MGV393242 MQR393241:MQR393242 NAN393241:NAN393242 NKJ393241:NKJ393242 NUF393241:NUF393242 OEB393241:OEB393242 ONX393241:ONX393242 OXT393241:OXT393242 PHP393241:PHP393242 PRL393241:PRL393242 QBH393241:QBH393242 QLD393241:QLD393242 QUZ393241:QUZ393242 REV393241:REV393242 ROR393241:ROR393242 RYN393241:RYN393242 SIJ393241:SIJ393242 SSF393241:SSF393242 TCB393241:TCB393242 TLX393241:TLX393242 TVT393241:TVT393242 UFP393241:UFP393242 UPL393241:UPL393242 UZH393241:UZH393242 VJD393241:VJD393242 VSZ393241:VSZ393242 WCV393241:WCV393242 WMR393241:WMR393242 WWN393241:WWN393242 AF458777:AF458778 KB458777:KB458778 TX458777:TX458778 ADT458777:ADT458778 ANP458777:ANP458778 AXL458777:AXL458778 BHH458777:BHH458778 BRD458777:BRD458778 CAZ458777:CAZ458778 CKV458777:CKV458778 CUR458777:CUR458778 DEN458777:DEN458778 DOJ458777:DOJ458778 DYF458777:DYF458778 EIB458777:EIB458778 ERX458777:ERX458778 FBT458777:FBT458778 FLP458777:FLP458778 FVL458777:FVL458778 GFH458777:GFH458778 GPD458777:GPD458778 GYZ458777:GYZ458778 HIV458777:HIV458778 HSR458777:HSR458778 ICN458777:ICN458778 IMJ458777:IMJ458778 IWF458777:IWF458778 JGB458777:JGB458778 JPX458777:JPX458778 JZT458777:JZT458778 KJP458777:KJP458778 KTL458777:KTL458778 LDH458777:LDH458778 LND458777:LND458778 LWZ458777:LWZ458778 MGV458777:MGV458778 MQR458777:MQR458778 NAN458777:NAN458778 NKJ458777:NKJ458778 NUF458777:NUF458778 OEB458777:OEB458778 ONX458777:ONX458778 OXT458777:OXT458778 PHP458777:PHP458778 PRL458777:PRL458778 QBH458777:QBH458778 QLD458777:QLD458778 QUZ458777:QUZ458778 REV458777:REV458778 ROR458777:ROR458778 RYN458777:RYN458778 SIJ458777:SIJ458778 SSF458777:SSF458778 TCB458777:TCB458778 TLX458777:TLX458778 TVT458777:TVT458778 UFP458777:UFP458778 UPL458777:UPL458778 UZH458777:UZH458778 VJD458777:VJD458778 VSZ458777:VSZ458778 WCV458777:WCV458778 WMR458777:WMR458778 WWN458777:WWN458778 AF524313:AF524314 KB524313:KB524314 TX524313:TX524314 ADT524313:ADT524314 ANP524313:ANP524314 AXL524313:AXL524314 BHH524313:BHH524314 BRD524313:BRD524314 CAZ524313:CAZ524314 CKV524313:CKV524314 CUR524313:CUR524314 DEN524313:DEN524314 DOJ524313:DOJ524314 DYF524313:DYF524314 EIB524313:EIB524314 ERX524313:ERX524314 FBT524313:FBT524314 FLP524313:FLP524314 FVL524313:FVL524314 GFH524313:GFH524314 GPD524313:GPD524314 GYZ524313:GYZ524314 HIV524313:HIV524314 HSR524313:HSR524314 ICN524313:ICN524314 IMJ524313:IMJ524314 IWF524313:IWF524314 JGB524313:JGB524314 JPX524313:JPX524314 JZT524313:JZT524314 KJP524313:KJP524314 KTL524313:KTL524314 LDH524313:LDH524314 LND524313:LND524314 LWZ524313:LWZ524314 MGV524313:MGV524314 MQR524313:MQR524314 NAN524313:NAN524314 NKJ524313:NKJ524314 NUF524313:NUF524314 OEB524313:OEB524314 ONX524313:ONX524314 OXT524313:OXT524314 PHP524313:PHP524314 PRL524313:PRL524314 QBH524313:QBH524314 QLD524313:QLD524314 QUZ524313:QUZ524314 REV524313:REV524314 ROR524313:ROR524314 RYN524313:RYN524314 SIJ524313:SIJ524314 SSF524313:SSF524314 TCB524313:TCB524314 TLX524313:TLX524314 TVT524313:TVT524314 UFP524313:UFP524314 UPL524313:UPL524314 UZH524313:UZH524314 VJD524313:VJD524314 VSZ524313:VSZ524314 WCV524313:WCV524314 WMR524313:WMR524314 WWN524313:WWN524314 AF589849:AF589850 KB589849:KB589850 TX589849:TX589850 ADT589849:ADT589850 ANP589849:ANP589850 AXL589849:AXL589850 BHH589849:BHH589850 BRD589849:BRD589850 CAZ589849:CAZ589850 CKV589849:CKV589850 CUR589849:CUR589850 DEN589849:DEN589850 DOJ589849:DOJ589850 DYF589849:DYF589850 EIB589849:EIB589850 ERX589849:ERX589850 FBT589849:FBT589850 FLP589849:FLP589850 FVL589849:FVL589850 GFH589849:GFH589850 GPD589849:GPD589850 GYZ589849:GYZ589850 HIV589849:HIV589850 HSR589849:HSR589850 ICN589849:ICN589850 IMJ589849:IMJ589850 IWF589849:IWF589850 JGB589849:JGB589850 JPX589849:JPX589850 JZT589849:JZT589850 KJP589849:KJP589850 KTL589849:KTL589850 LDH589849:LDH589850 LND589849:LND589850 LWZ589849:LWZ589850 MGV589849:MGV589850 MQR589849:MQR589850 NAN589849:NAN589850 NKJ589849:NKJ589850 NUF589849:NUF589850 OEB589849:OEB589850 ONX589849:ONX589850 OXT589849:OXT589850 PHP589849:PHP589850 PRL589849:PRL589850 QBH589849:QBH589850 QLD589849:QLD589850 QUZ589849:QUZ589850 REV589849:REV589850 ROR589849:ROR589850 RYN589849:RYN589850 SIJ589849:SIJ589850 SSF589849:SSF589850 TCB589849:TCB589850 TLX589849:TLX589850 TVT589849:TVT589850 UFP589849:UFP589850 UPL589849:UPL589850 UZH589849:UZH589850 VJD589849:VJD589850 VSZ589849:VSZ589850 WCV589849:WCV589850 WMR589849:WMR589850 WWN589849:WWN589850 AF655385:AF655386 KB655385:KB655386 TX655385:TX655386 ADT655385:ADT655386 ANP655385:ANP655386 AXL655385:AXL655386 BHH655385:BHH655386 BRD655385:BRD655386 CAZ655385:CAZ655386 CKV655385:CKV655386 CUR655385:CUR655386 DEN655385:DEN655386 DOJ655385:DOJ655386 DYF655385:DYF655386 EIB655385:EIB655386 ERX655385:ERX655386 FBT655385:FBT655386 FLP655385:FLP655386 FVL655385:FVL655386 GFH655385:GFH655386 GPD655385:GPD655386 GYZ655385:GYZ655386 HIV655385:HIV655386 HSR655385:HSR655386 ICN655385:ICN655386 IMJ655385:IMJ655386 IWF655385:IWF655386 JGB655385:JGB655386 JPX655385:JPX655386 JZT655385:JZT655386 KJP655385:KJP655386 KTL655385:KTL655386 LDH655385:LDH655386 LND655385:LND655386 LWZ655385:LWZ655386 MGV655385:MGV655386 MQR655385:MQR655386 NAN655385:NAN655386 NKJ655385:NKJ655386 NUF655385:NUF655386 OEB655385:OEB655386 ONX655385:ONX655386 OXT655385:OXT655386 PHP655385:PHP655386 PRL655385:PRL655386 QBH655385:QBH655386 QLD655385:QLD655386 QUZ655385:QUZ655386 REV655385:REV655386 ROR655385:ROR655386 RYN655385:RYN655386 SIJ655385:SIJ655386 SSF655385:SSF655386 TCB655385:TCB655386 TLX655385:TLX655386 TVT655385:TVT655386 UFP655385:UFP655386 UPL655385:UPL655386 UZH655385:UZH655386 VJD655385:VJD655386 VSZ655385:VSZ655386 WCV655385:WCV655386 WMR655385:WMR655386 WWN655385:WWN655386 AF720921:AF720922 KB720921:KB720922 TX720921:TX720922 ADT720921:ADT720922 ANP720921:ANP720922 AXL720921:AXL720922 BHH720921:BHH720922 BRD720921:BRD720922 CAZ720921:CAZ720922 CKV720921:CKV720922 CUR720921:CUR720922 DEN720921:DEN720922 DOJ720921:DOJ720922 DYF720921:DYF720922 EIB720921:EIB720922 ERX720921:ERX720922 FBT720921:FBT720922 FLP720921:FLP720922 FVL720921:FVL720922 GFH720921:GFH720922 GPD720921:GPD720922 GYZ720921:GYZ720922 HIV720921:HIV720922 HSR720921:HSR720922 ICN720921:ICN720922 IMJ720921:IMJ720922 IWF720921:IWF720922 JGB720921:JGB720922 JPX720921:JPX720922 JZT720921:JZT720922 KJP720921:KJP720922 KTL720921:KTL720922 LDH720921:LDH720922 LND720921:LND720922 LWZ720921:LWZ720922 MGV720921:MGV720922 MQR720921:MQR720922 NAN720921:NAN720922 NKJ720921:NKJ720922 NUF720921:NUF720922 OEB720921:OEB720922 ONX720921:ONX720922 OXT720921:OXT720922 PHP720921:PHP720922 PRL720921:PRL720922 QBH720921:QBH720922 QLD720921:QLD720922 QUZ720921:QUZ720922 REV720921:REV720922 ROR720921:ROR720922 RYN720921:RYN720922 SIJ720921:SIJ720922 SSF720921:SSF720922 TCB720921:TCB720922 TLX720921:TLX720922 TVT720921:TVT720922 UFP720921:UFP720922 UPL720921:UPL720922 UZH720921:UZH720922 VJD720921:VJD720922 VSZ720921:VSZ720922 WCV720921:WCV720922 WMR720921:WMR720922 WWN720921:WWN720922 AF786457:AF786458 KB786457:KB786458 TX786457:TX786458 ADT786457:ADT786458 ANP786457:ANP786458 AXL786457:AXL786458 BHH786457:BHH786458 BRD786457:BRD786458 CAZ786457:CAZ786458 CKV786457:CKV786458 CUR786457:CUR786458 DEN786457:DEN786458 DOJ786457:DOJ786458 DYF786457:DYF786458 EIB786457:EIB786458 ERX786457:ERX786458 FBT786457:FBT786458 FLP786457:FLP786458 FVL786457:FVL786458 GFH786457:GFH786458 GPD786457:GPD786458 GYZ786457:GYZ786458 HIV786457:HIV786458 HSR786457:HSR786458 ICN786457:ICN786458 IMJ786457:IMJ786458 IWF786457:IWF786458 JGB786457:JGB786458 JPX786457:JPX786458 JZT786457:JZT786458 KJP786457:KJP786458 KTL786457:KTL786458 LDH786457:LDH786458 LND786457:LND786458 LWZ786457:LWZ786458 MGV786457:MGV786458 MQR786457:MQR786458 NAN786457:NAN786458 NKJ786457:NKJ786458 NUF786457:NUF786458 OEB786457:OEB786458 ONX786457:ONX786458 OXT786457:OXT786458 PHP786457:PHP786458 PRL786457:PRL786458 QBH786457:QBH786458 QLD786457:QLD786458 QUZ786457:QUZ786458 REV786457:REV786458 ROR786457:ROR786458 RYN786457:RYN786458 SIJ786457:SIJ786458 SSF786457:SSF786458 TCB786457:TCB786458 TLX786457:TLX786458 TVT786457:TVT786458 UFP786457:UFP786458 UPL786457:UPL786458 UZH786457:UZH786458 VJD786457:VJD786458 VSZ786457:VSZ786458 WCV786457:WCV786458 WMR786457:WMR786458 WWN786457:WWN786458 AF851993:AF851994 KB851993:KB851994 TX851993:TX851994 ADT851993:ADT851994 ANP851993:ANP851994 AXL851993:AXL851994 BHH851993:BHH851994 BRD851993:BRD851994 CAZ851993:CAZ851994 CKV851993:CKV851994 CUR851993:CUR851994 DEN851993:DEN851994 DOJ851993:DOJ851994 DYF851993:DYF851994 EIB851993:EIB851994 ERX851993:ERX851994 FBT851993:FBT851994 FLP851993:FLP851994 FVL851993:FVL851994 GFH851993:GFH851994 GPD851993:GPD851994 GYZ851993:GYZ851994 HIV851993:HIV851994 HSR851993:HSR851994 ICN851993:ICN851994 IMJ851993:IMJ851994 IWF851993:IWF851994 JGB851993:JGB851994 JPX851993:JPX851994 JZT851993:JZT851994 KJP851993:KJP851994 KTL851993:KTL851994 LDH851993:LDH851994 LND851993:LND851994 LWZ851993:LWZ851994 MGV851993:MGV851994 MQR851993:MQR851994 NAN851993:NAN851994 NKJ851993:NKJ851994 NUF851993:NUF851994 OEB851993:OEB851994 ONX851993:ONX851994 OXT851993:OXT851994 PHP851993:PHP851994 PRL851993:PRL851994 QBH851993:QBH851994 QLD851993:QLD851994 QUZ851993:QUZ851994 REV851993:REV851994 ROR851993:ROR851994 RYN851993:RYN851994 SIJ851993:SIJ851994 SSF851993:SSF851994 TCB851993:TCB851994 TLX851993:TLX851994 TVT851993:TVT851994 UFP851993:UFP851994 UPL851993:UPL851994 UZH851993:UZH851994 VJD851993:VJD851994 VSZ851993:VSZ851994 WCV851993:WCV851994 WMR851993:WMR851994 WWN851993:WWN851994 AF917529:AF917530 KB917529:KB917530 TX917529:TX917530 ADT917529:ADT917530 ANP917529:ANP917530 AXL917529:AXL917530 BHH917529:BHH917530 BRD917529:BRD917530 CAZ917529:CAZ917530 CKV917529:CKV917530 CUR917529:CUR917530 DEN917529:DEN917530 DOJ917529:DOJ917530 DYF917529:DYF917530 EIB917529:EIB917530 ERX917529:ERX917530 FBT917529:FBT917530 FLP917529:FLP917530 FVL917529:FVL917530 GFH917529:GFH917530 GPD917529:GPD917530 GYZ917529:GYZ917530 HIV917529:HIV917530 HSR917529:HSR917530 ICN917529:ICN917530 IMJ917529:IMJ917530 IWF917529:IWF917530 JGB917529:JGB917530 JPX917529:JPX917530 JZT917529:JZT917530 KJP917529:KJP917530 KTL917529:KTL917530 LDH917529:LDH917530 LND917529:LND917530 LWZ917529:LWZ917530 MGV917529:MGV917530 MQR917529:MQR917530 NAN917529:NAN917530 NKJ917529:NKJ917530 NUF917529:NUF917530 OEB917529:OEB917530 ONX917529:ONX917530 OXT917529:OXT917530 PHP917529:PHP917530 PRL917529:PRL917530 QBH917529:QBH917530 QLD917529:QLD917530 QUZ917529:QUZ917530 REV917529:REV917530 ROR917529:ROR917530 RYN917529:RYN917530 SIJ917529:SIJ917530 SSF917529:SSF917530 TCB917529:TCB917530 TLX917529:TLX917530 TVT917529:TVT917530 UFP917529:UFP917530 UPL917529:UPL917530 UZH917529:UZH917530 VJD917529:VJD917530 VSZ917529:VSZ917530 WCV917529:WCV917530 WMR917529:WMR917530 WWN917529:WWN917530 AF983065:AF983066 KB983065:KB983066 TX983065:TX983066 ADT983065:ADT983066 ANP983065:ANP983066 AXL983065:AXL983066 BHH983065:BHH983066 BRD983065:BRD983066 CAZ983065:CAZ983066 CKV983065:CKV983066 CUR983065:CUR983066 DEN983065:DEN983066 DOJ983065:DOJ983066 DYF983065:DYF983066 EIB983065:EIB983066 ERX983065:ERX983066 FBT983065:FBT983066 FLP983065:FLP983066 FVL983065:FVL983066 GFH983065:GFH983066 GPD983065:GPD983066 GYZ983065:GYZ983066 HIV983065:HIV983066 HSR983065:HSR983066 ICN983065:ICN983066 IMJ983065:IMJ983066 IWF983065:IWF983066 JGB983065:JGB983066 JPX983065:JPX983066 JZT983065:JZT983066 KJP983065:KJP983066 KTL983065:KTL983066 LDH983065:LDH983066 LND983065:LND983066 LWZ983065:LWZ983066 MGV983065:MGV983066 MQR983065:MQR983066 NAN983065:NAN983066 NKJ983065:NKJ983066 NUF983065:NUF983066 OEB983065:OEB983066 ONX983065:ONX983066 OXT983065:OXT983066 PHP983065:PHP983066 PRL983065:PRL983066 QBH983065:QBH983066 QLD983065:QLD983066 QUZ983065:QUZ983066 REV983065:REV983066 ROR983065:ROR983066 RYN983065:RYN983066 SIJ983065:SIJ983066 SSF983065:SSF983066 TCB983065:TCB983066 TLX983065:TLX983066 TVT983065:TVT983066 UFP983065:UFP983066 UPL983065:UPL983066 UZH983065:UZH983066 VJD983065:VJD983066 VSZ983065:VSZ983066 WCV983065:WCV983066 WMR983065:WMR983066 WWN983065:WWN983066 AO22 KK22 UG22 AEC22 ANY22 AXU22 BHQ22 BRM22 CBI22 CLE22 CVA22 DEW22 DOS22 DYO22 EIK22 ESG22 FCC22 FLY22 FVU22 GFQ22 GPM22 GZI22 HJE22 HTA22 ICW22 IMS22 IWO22 JGK22 JQG22 KAC22 KJY22 KTU22 LDQ22 LNM22 LXI22 MHE22 MRA22 NAW22 NKS22 NUO22 OEK22 OOG22 OYC22 PHY22 PRU22 QBQ22 QLM22 QVI22 RFE22 RPA22 RYW22 SIS22 SSO22 TCK22 TMG22 TWC22 UFY22 UPU22 UZQ22 VJM22 VTI22 WDE22 WNA22 WWW22 AO65561:AO65562 KK65561:KK65562 UG65561:UG65562 AEC65561:AEC65562 ANY65561:ANY65562 AXU65561:AXU65562 BHQ65561:BHQ65562 BRM65561:BRM65562 CBI65561:CBI65562 CLE65561:CLE65562 CVA65561:CVA65562 DEW65561:DEW65562 DOS65561:DOS65562 DYO65561:DYO65562 EIK65561:EIK65562 ESG65561:ESG65562 FCC65561:FCC65562 FLY65561:FLY65562 FVU65561:FVU65562 GFQ65561:GFQ65562 GPM65561:GPM65562 GZI65561:GZI65562 HJE65561:HJE65562 HTA65561:HTA65562 ICW65561:ICW65562 IMS65561:IMS65562 IWO65561:IWO65562 JGK65561:JGK65562 JQG65561:JQG65562 KAC65561:KAC65562 KJY65561:KJY65562 KTU65561:KTU65562 LDQ65561:LDQ65562 LNM65561:LNM65562 LXI65561:LXI65562 MHE65561:MHE65562 MRA65561:MRA65562 NAW65561:NAW65562 NKS65561:NKS65562 NUO65561:NUO65562 OEK65561:OEK65562 OOG65561:OOG65562 OYC65561:OYC65562 PHY65561:PHY65562 PRU65561:PRU65562 QBQ65561:QBQ65562 QLM65561:QLM65562 QVI65561:QVI65562 RFE65561:RFE65562 RPA65561:RPA65562 RYW65561:RYW65562 SIS65561:SIS65562 SSO65561:SSO65562 TCK65561:TCK65562 TMG65561:TMG65562 TWC65561:TWC65562 UFY65561:UFY65562 UPU65561:UPU65562 UZQ65561:UZQ65562 VJM65561:VJM65562 VTI65561:VTI65562 WDE65561:WDE65562 WNA65561:WNA65562 WWW65561:WWW65562 AO131097:AO131098 KK131097:KK131098 UG131097:UG131098 AEC131097:AEC131098 ANY131097:ANY131098 AXU131097:AXU131098 BHQ131097:BHQ131098 BRM131097:BRM131098 CBI131097:CBI131098 CLE131097:CLE131098 CVA131097:CVA131098 DEW131097:DEW131098 DOS131097:DOS131098 DYO131097:DYO131098 EIK131097:EIK131098 ESG131097:ESG131098 FCC131097:FCC131098 FLY131097:FLY131098 FVU131097:FVU131098 GFQ131097:GFQ131098 GPM131097:GPM131098 GZI131097:GZI131098 HJE131097:HJE131098 HTA131097:HTA131098 ICW131097:ICW131098 IMS131097:IMS131098 IWO131097:IWO131098 JGK131097:JGK131098 JQG131097:JQG131098 KAC131097:KAC131098 KJY131097:KJY131098 KTU131097:KTU131098 LDQ131097:LDQ131098 LNM131097:LNM131098 LXI131097:LXI131098 MHE131097:MHE131098 MRA131097:MRA131098 NAW131097:NAW131098 NKS131097:NKS131098 NUO131097:NUO131098 OEK131097:OEK131098 OOG131097:OOG131098 OYC131097:OYC131098 PHY131097:PHY131098 PRU131097:PRU131098 QBQ131097:QBQ131098 QLM131097:QLM131098 QVI131097:QVI131098 RFE131097:RFE131098 RPA131097:RPA131098 RYW131097:RYW131098 SIS131097:SIS131098 SSO131097:SSO131098 TCK131097:TCK131098 TMG131097:TMG131098 TWC131097:TWC131098 UFY131097:UFY131098 UPU131097:UPU131098 UZQ131097:UZQ131098 VJM131097:VJM131098 VTI131097:VTI131098 WDE131097:WDE131098 WNA131097:WNA131098 WWW131097:WWW131098 AO196633:AO196634 KK196633:KK196634 UG196633:UG196634 AEC196633:AEC196634 ANY196633:ANY196634 AXU196633:AXU196634 BHQ196633:BHQ196634 BRM196633:BRM196634 CBI196633:CBI196634 CLE196633:CLE196634 CVA196633:CVA196634 DEW196633:DEW196634 DOS196633:DOS196634 DYO196633:DYO196634 EIK196633:EIK196634 ESG196633:ESG196634 FCC196633:FCC196634 FLY196633:FLY196634 FVU196633:FVU196634 GFQ196633:GFQ196634 GPM196633:GPM196634 GZI196633:GZI196634 HJE196633:HJE196634 HTA196633:HTA196634 ICW196633:ICW196634 IMS196633:IMS196634 IWO196633:IWO196634 JGK196633:JGK196634 JQG196633:JQG196634 KAC196633:KAC196634 KJY196633:KJY196634 KTU196633:KTU196634 LDQ196633:LDQ196634 LNM196633:LNM196634 LXI196633:LXI196634 MHE196633:MHE196634 MRA196633:MRA196634 NAW196633:NAW196634 NKS196633:NKS196634 NUO196633:NUO196634 OEK196633:OEK196634 OOG196633:OOG196634 OYC196633:OYC196634 PHY196633:PHY196634 PRU196633:PRU196634 QBQ196633:QBQ196634 QLM196633:QLM196634 QVI196633:QVI196634 RFE196633:RFE196634 RPA196633:RPA196634 RYW196633:RYW196634 SIS196633:SIS196634 SSO196633:SSO196634 TCK196633:TCK196634 TMG196633:TMG196634 TWC196633:TWC196634 UFY196633:UFY196634 UPU196633:UPU196634 UZQ196633:UZQ196634 VJM196633:VJM196634 VTI196633:VTI196634 WDE196633:WDE196634 WNA196633:WNA196634 WWW196633:WWW196634 AO262169:AO262170 KK262169:KK262170 UG262169:UG262170 AEC262169:AEC262170 ANY262169:ANY262170 AXU262169:AXU262170 BHQ262169:BHQ262170 BRM262169:BRM262170 CBI262169:CBI262170 CLE262169:CLE262170 CVA262169:CVA262170 DEW262169:DEW262170 DOS262169:DOS262170 DYO262169:DYO262170 EIK262169:EIK262170 ESG262169:ESG262170 FCC262169:FCC262170 FLY262169:FLY262170 FVU262169:FVU262170 GFQ262169:GFQ262170 GPM262169:GPM262170 GZI262169:GZI262170 HJE262169:HJE262170 HTA262169:HTA262170 ICW262169:ICW262170 IMS262169:IMS262170 IWO262169:IWO262170 JGK262169:JGK262170 JQG262169:JQG262170 KAC262169:KAC262170 KJY262169:KJY262170 KTU262169:KTU262170 LDQ262169:LDQ262170 LNM262169:LNM262170 LXI262169:LXI262170 MHE262169:MHE262170 MRA262169:MRA262170 NAW262169:NAW262170 NKS262169:NKS262170 NUO262169:NUO262170 OEK262169:OEK262170 OOG262169:OOG262170 OYC262169:OYC262170 PHY262169:PHY262170 PRU262169:PRU262170 QBQ262169:QBQ262170 QLM262169:QLM262170 QVI262169:QVI262170 RFE262169:RFE262170 RPA262169:RPA262170 RYW262169:RYW262170 SIS262169:SIS262170 SSO262169:SSO262170 TCK262169:TCK262170 TMG262169:TMG262170 TWC262169:TWC262170 UFY262169:UFY262170 UPU262169:UPU262170 UZQ262169:UZQ262170 VJM262169:VJM262170 VTI262169:VTI262170 WDE262169:WDE262170 WNA262169:WNA262170 WWW262169:WWW262170 AO327705:AO327706 KK327705:KK327706 UG327705:UG327706 AEC327705:AEC327706 ANY327705:ANY327706 AXU327705:AXU327706 BHQ327705:BHQ327706 BRM327705:BRM327706 CBI327705:CBI327706 CLE327705:CLE327706 CVA327705:CVA327706 DEW327705:DEW327706 DOS327705:DOS327706 DYO327705:DYO327706 EIK327705:EIK327706 ESG327705:ESG327706 FCC327705:FCC327706 FLY327705:FLY327706 FVU327705:FVU327706 GFQ327705:GFQ327706 GPM327705:GPM327706 GZI327705:GZI327706 HJE327705:HJE327706 HTA327705:HTA327706 ICW327705:ICW327706 IMS327705:IMS327706 IWO327705:IWO327706 JGK327705:JGK327706 JQG327705:JQG327706 KAC327705:KAC327706 KJY327705:KJY327706 KTU327705:KTU327706 LDQ327705:LDQ327706 LNM327705:LNM327706 LXI327705:LXI327706 MHE327705:MHE327706 MRA327705:MRA327706 NAW327705:NAW327706 NKS327705:NKS327706 NUO327705:NUO327706 OEK327705:OEK327706 OOG327705:OOG327706 OYC327705:OYC327706 PHY327705:PHY327706 PRU327705:PRU327706 QBQ327705:QBQ327706 QLM327705:QLM327706 QVI327705:QVI327706 RFE327705:RFE327706 RPA327705:RPA327706 RYW327705:RYW327706 SIS327705:SIS327706 SSO327705:SSO327706 TCK327705:TCK327706 TMG327705:TMG327706 TWC327705:TWC327706 UFY327705:UFY327706 UPU327705:UPU327706 UZQ327705:UZQ327706 VJM327705:VJM327706 VTI327705:VTI327706 WDE327705:WDE327706 WNA327705:WNA327706 WWW327705:WWW327706 AO393241:AO393242 KK393241:KK393242 UG393241:UG393242 AEC393241:AEC393242 ANY393241:ANY393242 AXU393241:AXU393242 BHQ393241:BHQ393242 BRM393241:BRM393242 CBI393241:CBI393242 CLE393241:CLE393242 CVA393241:CVA393242 DEW393241:DEW393242 DOS393241:DOS393242 DYO393241:DYO393242 EIK393241:EIK393242 ESG393241:ESG393242 FCC393241:FCC393242 FLY393241:FLY393242 FVU393241:FVU393242 GFQ393241:GFQ393242 GPM393241:GPM393242 GZI393241:GZI393242 HJE393241:HJE393242 HTA393241:HTA393242 ICW393241:ICW393242 IMS393241:IMS393242 IWO393241:IWO393242 JGK393241:JGK393242 JQG393241:JQG393242 KAC393241:KAC393242 KJY393241:KJY393242 KTU393241:KTU393242 LDQ393241:LDQ393242 LNM393241:LNM393242 LXI393241:LXI393242 MHE393241:MHE393242 MRA393241:MRA393242 NAW393241:NAW393242 NKS393241:NKS393242 NUO393241:NUO393242 OEK393241:OEK393242 OOG393241:OOG393242 OYC393241:OYC393242 PHY393241:PHY393242 PRU393241:PRU393242 QBQ393241:QBQ393242 QLM393241:QLM393242 QVI393241:QVI393242 RFE393241:RFE393242 RPA393241:RPA393242 RYW393241:RYW393242 SIS393241:SIS393242 SSO393241:SSO393242 TCK393241:TCK393242 TMG393241:TMG393242 TWC393241:TWC393242 UFY393241:UFY393242 UPU393241:UPU393242 UZQ393241:UZQ393242 VJM393241:VJM393242 VTI393241:VTI393242 WDE393241:WDE393242 WNA393241:WNA393242 WWW393241:WWW393242 AO458777:AO458778 KK458777:KK458778 UG458777:UG458778 AEC458777:AEC458778 ANY458777:ANY458778 AXU458777:AXU458778 BHQ458777:BHQ458778 BRM458777:BRM458778 CBI458777:CBI458778 CLE458777:CLE458778 CVA458777:CVA458778 DEW458777:DEW458778 DOS458777:DOS458778 DYO458777:DYO458778 EIK458777:EIK458778 ESG458777:ESG458778 FCC458777:FCC458778 FLY458777:FLY458778 FVU458777:FVU458778 GFQ458777:GFQ458778 GPM458777:GPM458778 GZI458777:GZI458778 HJE458777:HJE458778 HTA458777:HTA458778 ICW458777:ICW458778 IMS458777:IMS458778 IWO458777:IWO458778 JGK458777:JGK458778 JQG458777:JQG458778 KAC458777:KAC458778 KJY458777:KJY458778 KTU458777:KTU458778 LDQ458777:LDQ458778 LNM458777:LNM458778 LXI458777:LXI458778 MHE458777:MHE458778 MRA458777:MRA458778 NAW458777:NAW458778 NKS458777:NKS458778 NUO458777:NUO458778 OEK458777:OEK458778 OOG458777:OOG458778 OYC458777:OYC458778 PHY458777:PHY458778 PRU458777:PRU458778 QBQ458777:QBQ458778 QLM458777:QLM458778 QVI458777:QVI458778 RFE458777:RFE458778 RPA458777:RPA458778 RYW458777:RYW458778 SIS458777:SIS458778 SSO458777:SSO458778 TCK458777:TCK458778 TMG458777:TMG458778 TWC458777:TWC458778 UFY458777:UFY458778 UPU458777:UPU458778 UZQ458777:UZQ458778 VJM458777:VJM458778 VTI458777:VTI458778 WDE458777:WDE458778 WNA458777:WNA458778 WWW458777:WWW458778 AO524313:AO524314 KK524313:KK524314 UG524313:UG524314 AEC524313:AEC524314 ANY524313:ANY524314 AXU524313:AXU524314 BHQ524313:BHQ524314 BRM524313:BRM524314 CBI524313:CBI524314 CLE524313:CLE524314 CVA524313:CVA524314 DEW524313:DEW524314 DOS524313:DOS524314 DYO524313:DYO524314 EIK524313:EIK524314 ESG524313:ESG524314 FCC524313:FCC524314 FLY524313:FLY524314 FVU524313:FVU524314 GFQ524313:GFQ524314 GPM524313:GPM524314 GZI524313:GZI524314 HJE524313:HJE524314 HTA524313:HTA524314 ICW524313:ICW524314 IMS524313:IMS524314 IWO524313:IWO524314 JGK524313:JGK524314 JQG524313:JQG524314 KAC524313:KAC524314 KJY524313:KJY524314 KTU524313:KTU524314 LDQ524313:LDQ524314 LNM524313:LNM524314 LXI524313:LXI524314 MHE524313:MHE524314 MRA524313:MRA524314 NAW524313:NAW524314 NKS524313:NKS524314 NUO524313:NUO524314 OEK524313:OEK524314 OOG524313:OOG524314 OYC524313:OYC524314 PHY524313:PHY524314 PRU524313:PRU524314 QBQ524313:QBQ524314 QLM524313:QLM524314 QVI524313:QVI524314 RFE524313:RFE524314 RPA524313:RPA524314 RYW524313:RYW524314 SIS524313:SIS524314 SSO524313:SSO524314 TCK524313:TCK524314 TMG524313:TMG524314 TWC524313:TWC524314 UFY524313:UFY524314 UPU524313:UPU524314 UZQ524313:UZQ524314 VJM524313:VJM524314 VTI524313:VTI524314 WDE524313:WDE524314 WNA524313:WNA524314 WWW524313:WWW524314 AO589849:AO589850 KK589849:KK589850 UG589849:UG589850 AEC589849:AEC589850 ANY589849:ANY589850 AXU589849:AXU589850 BHQ589849:BHQ589850 BRM589849:BRM589850 CBI589849:CBI589850 CLE589849:CLE589850 CVA589849:CVA589850 DEW589849:DEW589850 DOS589849:DOS589850 DYO589849:DYO589850 EIK589849:EIK589850 ESG589849:ESG589850 FCC589849:FCC589850 FLY589849:FLY589850 FVU589849:FVU589850 GFQ589849:GFQ589850 GPM589849:GPM589850 GZI589849:GZI589850 HJE589849:HJE589850 HTA589849:HTA589850 ICW589849:ICW589850 IMS589849:IMS589850 IWO589849:IWO589850 JGK589849:JGK589850 JQG589849:JQG589850 KAC589849:KAC589850 KJY589849:KJY589850 KTU589849:KTU589850 LDQ589849:LDQ589850 LNM589849:LNM589850 LXI589849:LXI589850 MHE589849:MHE589850 MRA589849:MRA589850 NAW589849:NAW589850 NKS589849:NKS589850 NUO589849:NUO589850 OEK589849:OEK589850 OOG589849:OOG589850 OYC589849:OYC589850 PHY589849:PHY589850 PRU589849:PRU589850 QBQ589849:QBQ589850 QLM589849:QLM589850 QVI589849:QVI589850 RFE589849:RFE589850 RPA589849:RPA589850 RYW589849:RYW589850 SIS589849:SIS589850 SSO589849:SSO589850 TCK589849:TCK589850 TMG589849:TMG589850 TWC589849:TWC589850 UFY589849:UFY589850 UPU589849:UPU589850 UZQ589849:UZQ589850 VJM589849:VJM589850 VTI589849:VTI589850 WDE589849:WDE589850 WNA589849:WNA589850 WWW589849:WWW589850 AO655385:AO655386 KK655385:KK655386 UG655385:UG655386 AEC655385:AEC655386 ANY655385:ANY655386 AXU655385:AXU655386 BHQ655385:BHQ655386 BRM655385:BRM655386 CBI655385:CBI655386 CLE655385:CLE655386 CVA655385:CVA655386 DEW655385:DEW655386 DOS655385:DOS655386 DYO655385:DYO655386 EIK655385:EIK655386 ESG655385:ESG655386 FCC655385:FCC655386 FLY655385:FLY655386 FVU655385:FVU655386 GFQ655385:GFQ655386 GPM655385:GPM655386 GZI655385:GZI655386 HJE655385:HJE655386 HTA655385:HTA655386 ICW655385:ICW655386 IMS655385:IMS655386 IWO655385:IWO655386 JGK655385:JGK655386 JQG655385:JQG655386 KAC655385:KAC655386 KJY655385:KJY655386 KTU655385:KTU655386 LDQ655385:LDQ655386 LNM655385:LNM655386 LXI655385:LXI655386 MHE655385:MHE655386 MRA655385:MRA655386 NAW655385:NAW655386 NKS655385:NKS655386 NUO655385:NUO655386 OEK655385:OEK655386 OOG655385:OOG655386 OYC655385:OYC655386 PHY655385:PHY655386 PRU655385:PRU655386 QBQ655385:QBQ655386 QLM655385:QLM655386 QVI655385:QVI655386 RFE655385:RFE655386 RPA655385:RPA655386 RYW655385:RYW655386 SIS655385:SIS655386 SSO655385:SSO655386 TCK655385:TCK655386 TMG655385:TMG655386 TWC655385:TWC655386 UFY655385:UFY655386 UPU655385:UPU655386 UZQ655385:UZQ655386 VJM655385:VJM655386 VTI655385:VTI655386 WDE655385:WDE655386 WNA655385:WNA655386 WWW655385:WWW655386 AO720921:AO720922 KK720921:KK720922 UG720921:UG720922 AEC720921:AEC720922 ANY720921:ANY720922 AXU720921:AXU720922 BHQ720921:BHQ720922 BRM720921:BRM720922 CBI720921:CBI720922 CLE720921:CLE720922 CVA720921:CVA720922 DEW720921:DEW720922 DOS720921:DOS720922 DYO720921:DYO720922 EIK720921:EIK720922 ESG720921:ESG720922 FCC720921:FCC720922 FLY720921:FLY720922 FVU720921:FVU720922 GFQ720921:GFQ720922 GPM720921:GPM720922 GZI720921:GZI720922 HJE720921:HJE720922 HTA720921:HTA720922 ICW720921:ICW720922 IMS720921:IMS720922 IWO720921:IWO720922 JGK720921:JGK720922 JQG720921:JQG720922 KAC720921:KAC720922 KJY720921:KJY720922 KTU720921:KTU720922 LDQ720921:LDQ720922 LNM720921:LNM720922 LXI720921:LXI720922 MHE720921:MHE720922 MRA720921:MRA720922 NAW720921:NAW720922 NKS720921:NKS720922 NUO720921:NUO720922 OEK720921:OEK720922 OOG720921:OOG720922 OYC720921:OYC720922 PHY720921:PHY720922 PRU720921:PRU720922 QBQ720921:QBQ720922 QLM720921:QLM720922 QVI720921:QVI720922 RFE720921:RFE720922 RPA720921:RPA720922 RYW720921:RYW720922 SIS720921:SIS720922 SSO720921:SSO720922 TCK720921:TCK720922 TMG720921:TMG720922 TWC720921:TWC720922 UFY720921:UFY720922 UPU720921:UPU720922 UZQ720921:UZQ720922 VJM720921:VJM720922 VTI720921:VTI720922 WDE720921:WDE720922 WNA720921:WNA720922 WWW720921:WWW720922 AO786457:AO786458 KK786457:KK786458 UG786457:UG786458 AEC786457:AEC786458 ANY786457:ANY786458 AXU786457:AXU786458 BHQ786457:BHQ786458 BRM786457:BRM786458 CBI786457:CBI786458 CLE786457:CLE786458 CVA786457:CVA786458 DEW786457:DEW786458 DOS786457:DOS786458 DYO786457:DYO786458 EIK786457:EIK786458 ESG786457:ESG786458 FCC786457:FCC786458 FLY786457:FLY786458 FVU786457:FVU786458 GFQ786457:GFQ786458 GPM786457:GPM786458 GZI786457:GZI786458 HJE786457:HJE786458 HTA786457:HTA786458 ICW786457:ICW786458 IMS786457:IMS786458 IWO786457:IWO786458 JGK786457:JGK786458 JQG786457:JQG786458 KAC786457:KAC786458 KJY786457:KJY786458 KTU786457:KTU786458 LDQ786457:LDQ786458 LNM786457:LNM786458 LXI786457:LXI786458 MHE786457:MHE786458 MRA786457:MRA786458 NAW786457:NAW786458 NKS786457:NKS786458 NUO786457:NUO786458 OEK786457:OEK786458 OOG786457:OOG786458 OYC786457:OYC786458 PHY786457:PHY786458 PRU786457:PRU786458 QBQ786457:QBQ786458 QLM786457:QLM786458 QVI786457:QVI786458 RFE786457:RFE786458 RPA786457:RPA786458 RYW786457:RYW786458 SIS786457:SIS786458 SSO786457:SSO786458 TCK786457:TCK786458 TMG786457:TMG786458 TWC786457:TWC786458 UFY786457:UFY786458 UPU786457:UPU786458 UZQ786457:UZQ786458 VJM786457:VJM786458 VTI786457:VTI786458 WDE786457:WDE786458 WNA786457:WNA786458 WWW786457:WWW786458 AO851993:AO851994 KK851993:KK851994 UG851993:UG851994 AEC851993:AEC851994 ANY851993:ANY851994 AXU851993:AXU851994 BHQ851993:BHQ851994 BRM851993:BRM851994 CBI851993:CBI851994 CLE851993:CLE851994 CVA851993:CVA851994 DEW851993:DEW851994 DOS851993:DOS851994 DYO851993:DYO851994 EIK851993:EIK851994 ESG851993:ESG851994 FCC851993:FCC851994 FLY851993:FLY851994 FVU851993:FVU851994 GFQ851993:GFQ851994 GPM851993:GPM851994 GZI851993:GZI851994 HJE851993:HJE851994 HTA851993:HTA851994 ICW851993:ICW851994 IMS851993:IMS851994 IWO851993:IWO851994 JGK851993:JGK851994 JQG851993:JQG851994 KAC851993:KAC851994 KJY851993:KJY851994 KTU851993:KTU851994 LDQ851993:LDQ851994 LNM851993:LNM851994 LXI851993:LXI851994 MHE851993:MHE851994 MRA851993:MRA851994 NAW851993:NAW851994 NKS851993:NKS851994 NUO851993:NUO851994 OEK851993:OEK851994 OOG851993:OOG851994 OYC851993:OYC851994 PHY851993:PHY851994 PRU851993:PRU851994 QBQ851993:QBQ851994 QLM851993:QLM851994 QVI851993:QVI851994 RFE851993:RFE851994 RPA851993:RPA851994 RYW851993:RYW851994 SIS851993:SIS851994 SSO851993:SSO851994 TCK851993:TCK851994 TMG851993:TMG851994 TWC851993:TWC851994 UFY851993:UFY851994 UPU851993:UPU851994 UZQ851993:UZQ851994 VJM851993:VJM851994 VTI851993:VTI851994 WDE851993:WDE851994 WNA851993:WNA851994 WWW851993:WWW851994 AO917529:AO917530 KK917529:KK917530 UG917529:UG917530 AEC917529:AEC917530 ANY917529:ANY917530 AXU917529:AXU917530 BHQ917529:BHQ917530 BRM917529:BRM917530 CBI917529:CBI917530 CLE917529:CLE917530 CVA917529:CVA917530 DEW917529:DEW917530 DOS917529:DOS917530 DYO917529:DYO917530 EIK917529:EIK917530 ESG917529:ESG917530 FCC917529:FCC917530 FLY917529:FLY917530 FVU917529:FVU917530 GFQ917529:GFQ917530 GPM917529:GPM917530 GZI917529:GZI917530 HJE917529:HJE917530 HTA917529:HTA917530 ICW917529:ICW917530 IMS917529:IMS917530 IWO917529:IWO917530 JGK917529:JGK917530 JQG917529:JQG917530 KAC917529:KAC917530 KJY917529:KJY917530 KTU917529:KTU917530 LDQ917529:LDQ917530 LNM917529:LNM917530 LXI917529:LXI917530 MHE917529:MHE917530 MRA917529:MRA917530 NAW917529:NAW917530 NKS917529:NKS917530 NUO917529:NUO917530 OEK917529:OEK917530 OOG917529:OOG917530 OYC917529:OYC917530 PHY917529:PHY917530 PRU917529:PRU917530 QBQ917529:QBQ917530 QLM917529:QLM917530 QVI917529:QVI917530 RFE917529:RFE917530 RPA917529:RPA917530 RYW917529:RYW917530 SIS917529:SIS917530 SSO917529:SSO917530 TCK917529:TCK917530 TMG917529:TMG917530 TWC917529:TWC917530 UFY917529:UFY917530 UPU917529:UPU917530 UZQ917529:UZQ917530 VJM917529:VJM917530 VTI917529:VTI917530 WDE917529:WDE917530 WNA917529:WNA917530 WWW917529:WWW917530 AO983065:AO983066 KK983065:KK983066 UG983065:UG983066 AEC983065:AEC983066 ANY983065:ANY983066 AXU983065:AXU983066 BHQ983065:BHQ983066 BRM983065:BRM983066 CBI983065:CBI983066 CLE983065:CLE983066 CVA983065:CVA983066 DEW983065:DEW983066 DOS983065:DOS983066 DYO983065:DYO983066 EIK983065:EIK983066 ESG983065:ESG983066 FCC983065:FCC983066 FLY983065:FLY983066 FVU983065:FVU983066 GFQ983065:GFQ983066 GPM983065:GPM983066 GZI983065:GZI983066 HJE983065:HJE983066 HTA983065:HTA983066 ICW983065:ICW983066 IMS983065:IMS983066 IWO983065:IWO983066 JGK983065:JGK983066 JQG983065:JQG983066 KAC983065:KAC983066 KJY983065:KJY983066 KTU983065:KTU983066 LDQ983065:LDQ983066 LNM983065:LNM983066 LXI983065:LXI983066 MHE983065:MHE983066 MRA983065:MRA983066 NAW983065:NAW983066 NKS983065:NKS983066 NUO983065:NUO983066 OEK983065:OEK983066 OOG983065:OOG983066 OYC983065:OYC983066 PHY983065:PHY983066 PRU983065:PRU983066 QBQ983065:QBQ983066 QLM983065:QLM983066 QVI983065:QVI983066 RFE983065:RFE983066 RPA983065:RPA983066 RYW983065:RYW983066 SIS983065:SIS983066 SSO983065:SSO983066 TCK983065:TCK983066 TMG983065:TMG983066 TWC983065:TWC983066 UFY983065:UFY983066 UPU983065:UPU983066 UZQ983065:UZQ983066 VJM983065:VJM983066 VTI983065:VTI983066 WDE983065:WDE983066 WNA983065:WNA983066 WWW983065:WWW983066 D24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WWS31:WWS33 WMW31:WMW33 WDA31:WDA33 VTE31:VTE33 VJI31:VJI33 UZM31:UZM33 UPQ31:UPQ33 UFU31:UFU33 TVY31:TVY33 TMC31:TMC33 TCG31:TCG33 SSK31:SSK33 SIO31:SIO33 RYS31:RYS33 ROW31:ROW33 RFA31:RFA33 QVE31:QVE33 QLI31:QLI33 QBM31:QBM33 PRQ31:PRQ33 PHU31:PHU33 OXY31:OXY33 OOC31:OOC33 OEG31:OEG33 NUK31:NUK33 NKO31:NKO33 NAS31:NAS33 MQW31:MQW33 MHA31:MHA33 LXE31:LXE33 LNI31:LNI33 LDM31:LDM33 KTQ31:KTQ33 KJU31:KJU33 JZY31:JZY33 JQC31:JQC33 JGG31:JGG33 IWK31:IWK33 IMO31:IMO33 ICS31:ICS33 HSW31:HSW33 HJA31:HJA33 GZE31:GZE33 GPI31:GPI33 GFM31:GFM33 FVQ31:FVQ33 FLU31:FLU33 FBY31:FBY33 ESC31:ESC33 EIG31:EIG33 DYK31:DYK33 DOO31:DOO33 DES31:DES33 CUW31:CUW33 CLA31:CLA33 CBE31:CBE33 BRI31:BRI33 BHM31:BHM33 AXQ31:AXQ33 ANU31:ANU33 ADY31:ADY33 UC31:UC33 KG31:KG33 BH40 X36 AQ40 BE38:BE39 AK38:AK40 AX40</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K57"/>
  <sheetViews>
    <sheetView workbookViewId="0"/>
  </sheetViews>
  <sheetFormatPr defaultColWidth="2.625" defaultRowHeight="13.5"/>
  <cols>
    <col min="1" max="29" width="2.625" style="670" customWidth="1"/>
    <col min="30" max="32" width="2.875" style="670" customWidth="1"/>
    <col min="33" max="33" width="2.625" style="670" customWidth="1"/>
    <col min="34" max="16384" width="2.625" style="670"/>
  </cols>
  <sheetData>
    <row r="1" spans="1:37" ht="14.25" thickBot="1">
      <c r="A1" s="4185" t="s">
        <v>2606</v>
      </c>
      <c r="B1" s="4185"/>
      <c r="C1" s="4185"/>
      <c r="D1" s="4185"/>
      <c r="E1" s="4185"/>
      <c r="F1" s="4185"/>
      <c r="G1" s="4185"/>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spans="1:37" ht="24.75" customHeight="1" thickBot="1">
      <c r="A2" s="193"/>
      <c r="B2" s="193"/>
      <c r="C2" s="193"/>
      <c r="D2" s="193"/>
      <c r="E2" s="193"/>
      <c r="F2" s="193"/>
      <c r="G2" s="193"/>
      <c r="H2" s="193"/>
      <c r="I2" s="193"/>
      <c r="J2" s="193"/>
      <c r="K2" s="193"/>
      <c r="L2" s="193"/>
      <c r="M2" s="193"/>
      <c r="N2" s="193"/>
      <c r="O2" s="193"/>
      <c r="P2" s="193"/>
      <c r="Q2" s="193"/>
      <c r="R2" s="193"/>
      <c r="S2" s="193"/>
      <c r="T2" s="193"/>
      <c r="U2" s="193"/>
      <c r="V2" s="193"/>
      <c r="W2" s="193"/>
      <c r="X2" s="3129" t="s">
        <v>496</v>
      </c>
      <c r="Y2" s="3129"/>
      <c r="Z2" s="3129"/>
      <c r="AA2" s="4186" t="s">
        <v>2542</v>
      </c>
      <c r="AB2" s="4187"/>
      <c r="AC2" s="4188"/>
      <c r="AD2" s="4188"/>
      <c r="AE2" s="700" t="s">
        <v>477</v>
      </c>
      <c r="AF2" s="4188"/>
      <c r="AG2" s="4188"/>
      <c r="AH2" s="700" t="s">
        <v>5</v>
      </c>
      <c r="AI2" s="4188"/>
      <c r="AJ2" s="4188"/>
      <c r="AK2" s="212" t="s">
        <v>478</v>
      </c>
    </row>
    <row r="3" spans="1:37" ht="27.75" customHeight="1">
      <c r="A3" s="4176" t="s">
        <v>2607</v>
      </c>
      <c r="B3" s="4176"/>
      <c r="C3" s="4176"/>
      <c r="D3" s="4176"/>
      <c r="E3" s="4176"/>
      <c r="F3" s="4176"/>
      <c r="G3" s="4176"/>
      <c r="H3" s="4176"/>
      <c r="I3" s="4176"/>
      <c r="J3" s="4176"/>
      <c r="K3" s="4176"/>
      <c r="L3" s="4176"/>
      <c r="M3" s="4176"/>
      <c r="N3" s="4176"/>
      <c r="O3" s="4176"/>
      <c r="P3" s="4176"/>
      <c r="Q3" s="4176"/>
      <c r="R3" s="4176"/>
      <c r="S3" s="4176"/>
      <c r="T3" s="4176"/>
      <c r="U3" s="4176"/>
      <c r="V3" s="4176"/>
      <c r="W3" s="4176"/>
      <c r="X3" s="4176"/>
      <c r="Y3" s="4176"/>
      <c r="Z3" s="4176"/>
      <c r="AA3" s="4176"/>
      <c r="AB3" s="4176"/>
      <c r="AC3" s="4176"/>
      <c r="AD3" s="4176"/>
      <c r="AE3" s="4176"/>
      <c r="AF3" s="4176"/>
      <c r="AG3" s="4176"/>
      <c r="AH3" s="4176"/>
      <c r="AI3" s="4176"/>
      <c r="AJ3" s="4176"/>
      <c r="AK3" s="4176"/>
    </row>
    <row r="4" spans="1:37">
      <c r="A4" s="4177" t="s">
        <v>2526</v>
      </c>
      <c r="B4" s="4177"/>
      <c r="C4" s="4177"/>
      <c r="D4" s="4177"/>
      <c r="E4" s="4177"/>
      <c r="F4" s="4177"/>
      <c r="G4" s="4177"/>
      <c r="H4" s="4177"/>
      <c r="I4" s="4177"/>
      <c r="J4" s="4177"/>
      <c r="K4" s="4177"/>
      <c r="L4" s="4177"/>
      <c r="M4" s="4177"/>
      <c r="N4" s="4177"/>
      <c r="O4" s="4177"/>
      <c r="P4" s="4177"/>
      <c r="Q4" s="4177"/>
      <c r="R4" s="4177"/>
      <c r="S4" s="4177"/>
      <c r="T4" s="4177"/>
      <c r="U4" s="4177"/>
      <c r="V4" s="4177"/>
      <c r="W4" s="4177"/>
      <c r="X4" s="4177"/>
      <c r="Y4" s="4177"/>
      <c r="Z4" s="4177"/>
      <c r="AA4" s="4177"/>
      <c r="AB4" s="4177"/>
      <c r="AC4" s="4177"/>
      <c r="AD4" s="4177"/>
      <c r="AE4" s="4177"/>
      <c r="AF4" s="4177"/>
      <c r="AG4" s="4177"/>
      <c r="AH4" s="4177"/>
      <c r="AI4" s="4177"/>
      <c r="AJ4" s="4177"/>
      <c r="AK4" s="4177"/>
    </row>
    <row r="5" spans="1:37" ht="11.25" customHeight="1">
      <c r="A5" s="4178" t="s">
        <v>15</v>
      </c>
      <c r="B5" s="4178"/>
      <c r="C5" s="4178"/>
      <c r="D5" s="4178"/>
      <c r="E5" s="4178"/>
      <c r="F5" s="4178"/>
      <c r="G5" s="4178"/>
      <c r="H5" s="4178"/>
      <c r="I5" s="4178"/>
      <c r="J5" s="4178"/>
      <c r="K5" s="4178"/>
      <c r="L5" s="4178"/>
      <c r="M5" s="4178"/>
      <c r="N5" s="4178"/>
      <c r="O5" s="4178"/>
      <c r="P5" s="4178"/>
      <c r="Q5" s="4178"/>
      <c r="R5" s="4178"/>
      <c r="S5" s="4178"/>
      <c r="T5" s="4178"/>
      <c r="U5" s="4178"/>
      <c r="V5" s="4178"/>
      <c r="W5" s="4178"/>
      <c r="X5" s="4178"/>
      <c r="Y5" s="4178"/>
      <c r="Z5" s="4178"/>
      <c r="AA5" s="4178"/>
      <c r="AB5" s="4178"/>
      <c r="AC5" s="4178"/>
      <c r="AD5" s="4178"/>
      <c r="AE5" s="4178"/>
      <c r="AF5" s="4178"/>
      <c r="AG5" s="4178"/>
      <c r="AH5" s="4178"/>
      <c r="AI5" s="4178"/>
      <c r="AJ5" s="4178"/>
      <c r="AK5" s="4178"/>
    </row>
    <row r="6" spans="1:37" ht="45.75" customHeight="1">
      <c r="A6" s="194" t="s">
        <v>4982</v>
      </c>
      <c r="B6" s="4179" t="s">
        <v>2608</v>
      </c>
      <c r="C6" s="4179"/>
      <c r="D6" s="4179"/>
      <c r="E6" s="4179"/>
      <c r="F6" s="4179"/>
      <c r="G6" s="4179"/>
      <c r="H6" s="4179"/>
      <c r="I6" s="4179"/>
      <c r="J6" s="4179"/>
      <c r="K6" s="4179"/>
      <c r="L6" s="4179"/>
      <c r="M6" s="4179"/>
      <c r="N6" s="4179"/>
      <c r="O6" s="4179"/>
      <c r="P6" s="4179"/>
      <c r="Q6" s="4179"/>
      <c r="R6" s="4179"/>
      <c r="S6" s="4179"/>
      <c r="T6" s="4179"/>
      <c r="U6" s="4179"/>
      <c r="V6" s="4179"/>
      <c r="W6" s="4179"/>
      <c r="X6" s="4179"/>
      <c r="Y6" s="4179"/>
      <c r="Z6" s="4179"/>
      <c r="AA6" s="4179"/>
      <c r="AB6" s="4179"/>
      <c r="AC6" s="4179"/>
      <c r="AD6" s="4179"/>
      <c r="AE6" s="4179"/>
      <c r="AF6" s="4179"/>
      <c r="AG6" s="4179"/>
      <c r="AH6" s="4179"/>
      <c r="AI6" s="4179"/>
      <c r="AJ6" s="4179"/>
      <c r="AK6" s="4179"/>
    </row>
    <row r="7" spans="1:37" ht="15" customHeight="1">
      <c r="A7" s="195" t="s">
        <v>4983</v>
      </c>
      <c r="B7" s="4180" t="s">
        <v>2546</v>
      </c>
      <c r="C7" s="4180"/>
      <c r="D7" s="4180"/>
      <c r="E7" s="4180"/>
      <c r="F7" s="4180"/>
      <c r="G7" s="4180"/>
      <c r="H7" s="4180"/>
      <c r="I7" s="4180"/>
      <c r="J7" s="4180"/>
      <c r="K7" s="4180"/>
      <c r="L7" s="4180"/>
      <c r="M7" s="4180"/>
      <c r="N7" s="4180"/>
      <c r="O7" s="4180"/>
      <c r="P7" s="4180"/>
      <c r="Q7" s="4180"/>
      <c r="R7" s="4180"/>
      <c r="S7" s="4180"/>
      <c r="T7" s="4180"/>
      <c r="U7" s="4180"/>
      <c r="V7" s="4180"/>
      <c r="W7" s="4180"/>
      <c r="X7" s="4180"/>
      <c r="Y7" s="4180"/>
      <c r="Z7" s="4180"/>
      <c r="AA7" s="4180"/>
      <c r="AB7" s="4180"/>
      <c r="AC7" s="4180"/>
      <c r="AD7" s="4180"/>
      <c r="AE7" s="4180"/>
      <c r="AF7" s="4180"/>
      <c r="AG7" s="4180"/>
      <c r="AH7" s="4180"/>
      <c r="AI7" s="4180"/>
      <c r="AJ7" s="4180"/>
      <c r="AK7" s="4180"/>
    </row>
    <row r="8" spans="1:37" ht="4.5" customHeight="1" thickBot="1">
      <c r="A8"/>
      <c r="B8"/>
      <c r="C8"/>
      <c r="D8"/>
      <c r="E8"/>
      <c r="F8"/>
      <c r="G8"/>
      <c r="H8"/>
      <c r="I8"/>
      <c r="J8"/>
      <c r="K8"/>
      <c r="L8"/>
      <c r="M8"/>
      <c r="N8"/>
      <c r="O8"/>
      <c r="P8"/>
      <c r="Q8"/>
      <c r="R8"/>
      <c r="S8"/>
      <c r="T8"/>
      <c r="U8"/>
      <c r="V8"/>
      <c r="W8"/>
      <c r="X8"/>
      <c r="Y8"/>
      <c r="Z8"/>
      <c r="AA8"/>
      <c r="AB8"/>
      <c r="AC8"/>
      <c r="AD8"/>
      <c r="AE8"/>
      <c r="AF8"/>
      <c r="AG8"/>
      <c r="AH8"/>
      <c r="AI8"/>
      <c r="AJ8"/>
      <c r="AK8"/>
    </row>
    <row r="9" spans="1:37" ht="24.75" customHeight="1" thickBot="1">
      <c r="A9" s="4181" t="s">
        <v>2547</v>
      </c>
      <c r="B9" s="4181"/>
      <c r="C9" s="4181"/>
      <c r="D9" s="4181"/>
      <c r="E9" s="4182" t="s">
        <v>2997</v>
      </c>
      <c r="F9" s="4183"/>
      <c r="G9" s="4183"/>
      <c r="H9" s="4183"/>
      <c r="I9" s="4183"/>
      <c r="J9" s="4183"/>
      <c r="K9" s="4183"/>
      <c r="L9" s="4183"/>
      <c r="M9" s="4183"/>
      <c r="N9" s="4183"/>
      <c r="O9" s="4183"/>
      <c r="P9" s="4183"/>
      <c r="Q9" s="4184"/>
      <c r="R9" s="4181" t="s">
        <v>479</v>
      </c>
      <c r="S9" s="4181"/>
      <c r="T9"/>
      <c r="U9"/>
      <c r="V9"/>
      <c r="W9"/>
      <c r="X9"/>
      <c r="Y9"/>
      <c r="Z9"/>
      <c r="AA9"/>
      <c r="AB9"/>
      <c r="AC9"/>
      <c r="AD9"/>
      <c r="AE9"/>
      <c r="AF9"/>
      <c r="AG9"/>
      <c r="AH9"/>
      <c r="AI9"/>
      <c r="AJ9"/>
      <c r="AK9"/>
    </row>
    <row r="10" spans="1:37" ht="3.75" customHeight="1" thickBot="1">
      <c r="A10"/>
      <c r="B10"/>
      <c r="C10"/>
      <c r="D10"/>
      <c r="E10"/>
      <c r="F10"/>
      <c r="G10"/>
      <c r="H10"/>
      <c r="I10"/>
      <c r="J10"/>
      <c r="K10"/>
      <c r="L10"/>
      <c r="M10"/>
      <c r="N10"/>
      <c r="O10"/>
      <c r="P10"/>
      <c r="Q10"/>
      <c r="R10"/>
      <c r="S10"/>
      <c r="T10"/>
      <c r="U10"/>
      <c r="V10"/>
      <c r="W10"/>
      <c r="X10"/>
      <c r="Y10"/>
      <c r="Z10"/>
      <c r="AA10"/>
      <c r="AB10"/>
      <c r="AC10"/>
      <c r="AD10"/>
      <c r="AE10"/>
      <c r="AF10"/>
      <c r="AG10"/>
      <c r="AH10"/>
      <c r="AI10"/>
      <c r="AJ10"/>
      <c r="AK10"/>
    </row>
    <row r="11" spans="1:37" ht="15.75" customHeight="1">
      <c r="A11" s="4163" t="s">
        <v>509</v>
      </c>
      <c r="B11" s="4164"/>
      <c r="C11" s="4165"/>
      <c r="D11" s="4152" t="s">
        <v>2548</v>
      </c>
      <c r="E11" s="4153"/>
      <c r="F11" s="4153"/>
      <c r="G11" s="4484" t="s">
        <v>138</v>
      </c>
      <c r="H11" s="4484"/>
      <c r="I11" s="4484"/>
      <c r="J11" s="4486" t="str">
        <f>cst_wskakunin_owner1__space_KANA</f>
        <v>テスト建て主　ﾀﾞｲﾋｮｳﾄﾘｼﾏﾘﾔｸｼｬﾁｮｳ　テスト</v>
      </c>
      <c r="K11" s="4486"/>
      <c r="L11" s="4486"/>
      <c r="M11" s="4486"/>
      <c r="N11" s="4486"/>
      <c r="O11" s="4486"/>
      <c r="P11" s="4486"/>
      <c r="Q11" s="4486"/>
      <c r="R11" s="4486"/>
      <c r="S11" s="4486"/>
      <c r="T11" s="4486"/>
      <c r="U11" s="4486"/>
      <c r="V11" s="4486"/>
      <c r="W11" s="4486"/>
      <c r="X11" s="4486"/>
      <c r="Y11" s="4486"/>
      <c r="Z11" s="4486"/>
      <c r="AA11" s="4486"/>
      <c r="AB11" s="407"/>
      <c r="AC11" s="407"/>
      <c r="AD11" s="4170"/>
      <c r="AE11" s="4170"/>
      <c r="AF11" s="4170"/>
      <c r="AG11" s="4170"/>
      <c r="AH11" s="4170"/>
      <c r="AI11" s="4170"/>
      <c r="AJ11" s="4170"/>
      <c r="AK11" s="4171"/>
    </row>
    <row r="12" spans="1:37" ht="23.25" customHeight="1">
      <c r="A12" s="4166"/>
      <c r="B12" s="4051"/>
      <c r="C12" s="4052"/>
      <c r="D12" s="4154"/>
      <c r="E12" s="4155"/>
      <c r="F12" s="4155"/>
      <c r="G12" s="4157" t="str">
        <f>cst_wskakunin_owner1__space</f>
        <v>テスト建て主　代表取締役社長　テストさん</v>
      </c>
      <c r="H12" s="4157"/>
      <c r="I12" s="4157"/>
      <c r="J12" s="4157"/>
      <c r="K12" s="4157"/>
      <c r="L12" s="4157"/>
      <c r="M12" s="4157"/>
      <c r="N12" s="4157"/>
      <c r="O12" s="4157"/>
      <c r="P12" s="4157"/>
      <c r="Q12" s="4157"/>
      <c r="R12" s="4157"/>
      <c r="S12" s="4157"/>
      <c r="T12" s="4157"/>
      <c r="U12" s="4157"/>
      <c r="V12" s="4157"/>
      <c r="W12" s="4157"/>
      <c r="X12" s="4157"/>
      <c r="Y12" s="4157"/>
      <c r="Z12" s="4157"/>
      <c r="AA12" s="4157"/>
      <c r="AB12" s="4157"/>
      <c r="AC12" s="4157"/>
      <c r="AD12" s="4172"/>
      <c r="AE12" s="4172"/>
      <c r="AF12" s="4172"/>
      <c r="AG12" s="4172"/>
      <c r="AH12" s="4172"/>
      <c r="AI12" s="4172"/>
      <c r="AJ12" s="4172"/>
      <c r="AK12" s="4173"/>
    </row>
    <row r="13" spans="1:37" ht="21.75" customHeight="1">
      <c r="A13" s="4166"/>
      <c r="B13" s="4051"/>
      <c r="C13" s="4052"/>
      <c r="D13" s="4174" t="s">
        <v>2549</v>
      </c>
      <c r="E13" s="4175"/>
      <c r="F13" s="4162" t="str">
        <f>cst_wskakunin_owner1_ZIP</f>
        <v>330-0064</v>
      </c>
      <c r="G13" s="4162"/>
      <c r="H13" s="4162"/>
      <c r="I13" s="4162"/>
      <c r="J13" s="4162"/>
      <c r="K13" s="400" t="s">
        <v>57</v>
      </c>
      <c r="L13" s="4175" t="s">
        <v>2550</v>
      </c>
      <c r="M13" s="4175"/>
      <c r="N13" s="4175"/>
      <c r="O13" s="4133" t="str">
        <f>cst_wskakunin_owner1__address</f>
        <v>埼玉県埼玉県さいたま市浦和区岸町７－１２－３</v>
      </c>
      <c r="P13" s="4133"/>
      <c r="Q13" s="4133"/>
      <c r="R13" s="4133"/>
      <c r="S13" s="4133"/>
      <c r="T13" s="4133"/>
      <c r="U13" s="4133"/>
      <c r="V13" s="4133"/>
      <c r="W13" s="4133"/>
      <c r="X13" s="4133"/>
      <c r="Y13" s="4133"/>
      <c r="Z13" s="4133"/>
      <c r="AA13" s="4133"/>
      <c r="AB13" s="4133"/>
      <c r="AC13" s="4133"/>
      <c r="AD13" s="4133"/>
      <c r="AE13" s="4133"/>
      <c r="AF13" s="4133"/>
      <c r="AG13" s="4133"/>
      <c r="AH13" s="4133"/>
      <c r="AI13" s="4133"/>
      <c r="AJ13" s="4133"/>
      <c r="AK13" s="4134"/>
    </row>
    <row r="14" spans="1:37" ht="21.75" customHeight="1" thickBot="1">
      <c r="A14" s="4167"/>
      <c r="B14" s="4168"/>
      <c r="C14" s="4169"/>
      <c r="D14" s="3129" t="s">
        <v>2551</v>
      </c>
      <c r="E14" s="3129"/>
      <c r="F14" s="4162" t="str">
        <f>cst_wskakunin_owner1_TEL</f>
        <v>048-222-2222</v>
      </c>
      <c r="G14" s="4162"/>
      <c r="H14" s="4162"/>
      <c r="I14" s="4162"/>
      <c r="J14" s="4162"/>
      <c r="K14" s="4162"/>
      <c r="L14" s="4162"/>
      <c r="M14" s="4162"/>
      <c r="N14" s="4162"/>
      <c r="O14" s="4162"/>
      <c r="P14" s="401" t="s">
        <v>57</v>
      </c>
      <c r="Q14" s="3129" t="s">
        <v>2552</v>
      </c>
      <c r="R14" s="3129"/>
      <c r="S14" s="4055"/>
      <c r="T14" s="4055"/>
      <c r="U14" s="4055"/>
      <c r="V14" s="4055"/>
      <c r="W14" s="4055"/>
      <c r="X14" s="4055"/>
      <c r="Y14" s="4055"/>
      <c r="Z14" s="4055"/>
      <c r="AA14" s="4055"/>
      <c r="AB14" s="4055"/>
      <c r="AC14" s="400" t="s">
        <v>57</v>
      </c>
      <c r="AD14" s="4136" t="s">
        <v>2553</v>
      </c>
      <c r="AE14" s="4137"/>
      <c r="AF14" s="4137"/>
      <c r="AG14" s="4138"/>
      <c r="AH14" s="4138"/>
      <c r="AI14" s="4138"/>
      <c r="AJ14" s="4138"/>
      <c r="AK14" s="4139"/>
    </row>
    <row r="15" spans="1:37" ht="15.75" customHeight="1">
      <c r="A15" s="4146" t="s">
        <v>2609</v>
      </c>
      <c r="B15" s="4147"/>
      <c r="C15" s="4148"/>
      <c r="D15" s="4152" t="s">
        <v>2548</v>
      </c>
      <c r="E15" s="4153"/>
      <c r="F15" s="4153"/>
      <c r="G15" s="4484" t="s">
        <v>138</v>
      </c>
      <c r="H15" s="4484"/>
      <c r="I15" s="4484"/>
      <c r="J15" s="4485"/>
      <c r="K15" s="4485"/>
      <c r="L15" s="4485"/>
      <c r="M15" s="4485"/>
      <c r="N15" s="4485"/>
      <c r="O15" s="4485"/>
      <c r="P15" s="4485"/>
      <c r="Q15" s="4485"/>
      <c r="R15" s="4485"/>
      <c r="S15" s="4485"/>
      <c r="T15" s="4485"/>
      <c r="U15" s="4485"/>
      <c r="V15" s="4485"/>
      <c r="W15" s="4485"/>
      <c r="X15" s="4485"/>
      <c r="Y15" s="4485"/>
      <c r="Z15" s="4485"/>
      <c r="AA15" s="4485"/>
      <c r="AB15" s="407"/>
      <c r="AC15" s="407"/>
      <c r="AD15" s="4158"/>
      <c r="AE15" s="4158"/>
      <c r="AF15" s="4158"/>
      <c r="AG15" s="4158"/>
      <c r="AH15" s="4158"/>
      <c r="AI15" s="4158"/>
      <c r="AJ15" s="4158"/>
      <c r="AK15" s="4159"/>
    </row>
    <row r="16" spans="1:37" ht="23.25" customHeight="1">
      <c r="A16" s="4071"/>
      <c r="B16" s="4072"/>
      <c r="C16" s="4073"/>
      <c r="D16" s="4154"/>
      <c r="E16" s="4155"/>
      <c r="F16" s="4155"/>
      <c r="G16" s="4157" t="str">
        <f>cst_wskakunin_dairi1__space</f>
        <v>XXXアーキ　テスト代理人</v>
      </c>
      <c r="H16" s="4157"/>
      <c r="I16" s="4157"/>
      <c r="J16" s="4157"/>
      <c r="K16" s="4157"/>
      <c r="L16" s="4157"/>
      <c r="M16" s="4157"/>
      <c r="N16" s="4157"/>
      <c r="O16" s="4157"/>
      <c r="P16" s="4157"/>
      <c r="Q16" s="4157"/>
      <c r="R16" s="4157"/>
      <c r="S16" s="4157"/>
      <c r="T16" s="4157"/>
      <c r="U16" s="4157"/>
      <c r="V16" s="4157"/>
      <c r="W16" s="4157"/>
      <c r="X16" s="4157"/>
      <c r="Y16" s="4157"/>
      <c r="Z16" s="4157"/>
      <c r="AA16" s="4157"/>
      <c r="AB16" s="4157"/>
      <c r="AC16" s="4157"/>
      <c r="AD16" s="4160"/>
      <c r="AE16" s="4160"/>
      <c r="AF16" s="4160"/>
      <c r="AG16" s="4160"/>
      <c r="AH16" s="4160"/>
      <c r="AI16" s="4160"/>
      <c r="AJ16" s="4160"/>
      <c r="AK16" s="4161"/>
    </row>
    <row r="17" spans="1:37" ht="21.75" customHeight="1">
      <c r="A17" s="4071"/>
      <c r="B17" s="4072"/>
      <c r="C17" s="4073"/>
      <c r="D17" s="3129" t="s">
        <v>2549</v>
      </c>
      <c r="E17" s="3129"/>
      <c r="F17" s="4162" t="str">
        <f>cst_wskakunin_dairi1_ZIP</f>
        <v>359-0034</v>
      </c>
      <c r="G17" s="4162"/>
      <c r="H17" s="4162"/>
      <c r="I17" s="4162"/>
      <c r="J17" s="4162"/>
      <c r="K17" s="698" t="s">
        <v>57</v>
      </c>
      <c r="L17" s="3992" t="s">
        <v>2550</v>
      </c>
      <c r="M17" s="3992"/>
      <c r="N17" s="3992"/>
      <c r="O17" s="4133" t="str">
        <f>cst_wskakunin_dairi1__address</f>
        <v>埼玉県所沢市東新井町307-7</v>
      </c>
      <c r="P17" s="4133"/>
      <c r="Q17" s="4133"/>
      <c r="R17" s="4133"/>
      <c r="S17" s="4133"/>
      <c r="T17" s="4133"/>
      <c r="U17" s="4133"/>
      <c r="V17" s="4133"/>
      <c r="W17" s="4133"/>
      <c r="X17" s="4133"/>
      <c r="Y17" s="4133"/>
      <c r="Z17" s="4133"/>
      <c r="AA17" s="4133"/>
      <c r="AB17" s="4133"/>
      <c r="AC17" s="4133"/>
      <c r="AD17" s="4133"/>
      <c r="AE17" s="4133"/>
      <c r="AF17" s="4133"/>
      <c r="AG17" s="4133"/>
      <c r="AH17" s="4133"/>
      <c r="AI17" s="4133"/>
      <c r="AJ17" s="4133"/>
      <c r="AK17" s="4134"/>
    </row>
    <row r="18" spans="1:37" ht="21.75" customHeight="1" thickBot="1">
      <c r="A18" s="4149"/>
      <c r="B18" s="4150"/>
      <c r="C18" s="4151"/>
      <c r="D18" s="3129" t="s">
        <v>2551</v>
      </c>
      <c r="E18" s="3129"/>
      <c r="F18" s="4135" t="str">
        <f>cst_wskakunin_dairi1_TEL</f>
        <v>048-222-2222</v>
      </c>
      <c r="G18" s="4135"/>
      <c r="H18" s="4135"/>
      <c r="I18" s="4135"/>
      <c r="J18" s="4135"/>
      <c r="K18" s="4135"/>
      <c r="L18" s="4135"/>
      <c r="M18" s="4135"/>
      <c r="N18" s="4135"/>
      <c r="O18" s="4135"/>
      <c r="P18" s="401" t="s">
        <v>57</v>
      </c>
      <c r="Q18" s="3129" t="s">
        <v>2552</v>
      </c>
      <c r="R18" s="3129"/>
      <c r="S18" s="4055"/>
      <c r="T18" s="4055"/>
      <c r="U18" s="4055"/>
      <c r="V18" s="4055"/>
      <c r="W18" s="4055"/>
      <c r="X18" s="4055"/>
      <c r="Y18" s="4055"/>
      <c r="Z18" s="4055"/>
      <c r="AA18" s="4055"/>
      <c r="AB18" s="4055"/>
      <c r="AC18" s="400" t="s">
        <v>57</v>
      </c>
      <c r="AD18" s="4136" t="s">
        <v>2553</v>
      </c>
      <c r="AE18" s="4137"/>
      <c r="AF18" s="4137"/>
      <c r="AG18" s="4138"/>
      <c r="AH18" s="4138"/>
      <c r="AI18" s="4138"/>
      <c r="AJ18" s="4138"/>
      <c r="AK18" s="4139"/>
    </row>
    <row r="19" spans="1:37" ht="14.25" customHeight="1">
      <c r="A19" s="4122" t="s">
        <v>2554</v>
      </c>
      <c r="B19" s="4123"/>
      <c r="C19" s="4124"/>
      <c r="D19" s="196" t="s">
        <v>139</v>
      </c>
      <c r="E19" s="4128" t="s">
        <v>509</v>
      </c>
      <c r="F19" s="4128"/>
      <c r="G19" s="402" t="s">
        <v>139</v>
      </c>
      <c r="H19" s="4128" t="s">
        <v>8</v>
      </c>
      <c r="I19" s="4128"/>
      <c r="J19" s="197"/>
      <c r="K19" s="4129" t="s">
        <v>525</v>
      </c>
      <c r="L19" s="4131" t="s">
        <v>2555</v>
      </c>
      <c r="M19" s="4131"/>
      <c r="N19" s="4131"/>
      <c r="O19" s="4132"/>
      <c r="P19" s="4132"/>
      <c r="Q19" s="4132"/>
      <c r="R19" s="4132"/>
      <c r="S19" s="4132"/>
      <c r="T19" s="4128" t="s">
        <v>2556</v>
      </c>
      <c r="U19" s="4128"/>
      <c r="V19" s="4128"/>
      <c r="W19" s="4128"/>
      <c r="X19" s="4128"/>
      <c r="Y19" s="4132"/>
      <c r="Z19" s="4132"/>
      <c r="AA19" s="4132"/>
      <c r="AB19" s="4132"/>
      <c r="AC19" s="4132"/>
      <c r="AD19" s="4128" t="s">
        <v>2557</v>
      </c>
      <c r="AE19" s="4128"/>
      <c r="AF19" s="4128"/>
      <c r="AG19" s="4140"/>
      <c r="AH19" s="4140"/>
      <c r="AI19" s="4140"/>
      <c r="AJ19" s="4140"/>
      <c r="AK19" s="4141" t="s">
        <v>527</v>
      </c>
    </row>
    <row r="20" spans="1:37" ht="14.25" customHeight="1" thickBot="1">
      <c r="A20" s="4125"/>
      <c r="B20" s="4126"/>
      <c r="C20" s="4127"/>
      <c r="D20" s="198" t="s">
        <v>139</v>
      </c>
      <c r="E20" s="4143" t="s">
        <v>144</v>
      </c>
      <c r="F20" s="4143"/>
      <c r="G20" s="199"/>
      <c r="H20" s="199"/>
      <c r="I20" s="199"/>
      <c r="J20" s="199"/>
      <c r="K20" s="4130"/>
      <c r="L20" s="4143" t="s">
        <v>2558</v>
      </c>
      <c r="M20" s="4143"/>
      <c r="N20" s="4143"/>
      <c r="O20" s="4144"/>
      <c r="P20" s="4144"/>
      <c r="Q20" s="4144"/>
      <c r="R20" s="200" t="s">
        <v>57</v>
      </c>
      <c r="S20" s="4145"/>
      <c r="T20" s="4145"/>
      <c r="U20" s="4145"/>
      <c r="V20" s="4145"/>
      <c r="W20" s="4145"/>
      <c r="X20" s="4145"/>
      <c r="Y20" s="4145"/>
      <c r="Z20" s="4145"/>
      <c r="AA20" s="4145"/>
      <c r="AB20" s="4145"/>
      <c r="AC20" s="4145"/>
      <c r="AD20" s="4145"/>
      <c r="AE20" s="4145"/>
      <c r="AF20" s="4145"/>
      <c r="AG20" s="4145"/>
      <c r="AH20" s="4145"/>
      <c r="AI20" s="4145"/>
      <c r="AJ20" s="4145"/>
      <c r="AK20" s="4142"/>
    </row>
    <row r="21" spans="1:37" ht="6" customHeight="1" thickBot="1"/>
    <row r="22" spans="1:37" ht="21.75" customHeight="1">
      <c r="A22" s="4108" t="s">
        <v>2610</v>
      </c>
      <c r="B22" s="4109"/>
      <c r="C22" s="4109"/>
      <c r="D22" s="4109"/>
      <c r="E22" s="4109"/>
      <c r="F22" s="4109"/>
      <c r="G22" s="4109"/>
      <c r="H22" s="4109"/>
      <c r="I22" s="4110" t="str">
        <f>cst_wskakunin_BUILD__address</f>
        <v>埼玉県さいたま市緑区</v>
      </c>
      <c r="J22" s="4110"/>
      <c r="K22" s="4110"/>
      <c r="L22" s="4110"/>
      <c r="M22" s="4110"/>
      <c r="N22" s="4110"/>
      <c r="O22" s="4110"/>
      <c r="P22" s="4110"/>
      <c r="Q22" s="4110"/>
      <c r="R22" s="4110"/>
      <c r="S22" s="4110"/>
      <c r="T22" s="4110"/>
      <c r="U22" s="4110"/>
      <c r="V22" s="4110"/>
      <c r="W22" s="4110"/>
      <c r="X22" s="4110"/>
      <c r="Y22" s="4110"/>
      <c r="Z22" s="4110"/>
      <c r="AA22" s="4110"/>
      <c r="AB22" s="4110"/>
      <c r="AC22" s="4110"/>
      <c r="AD22" s="4110"/>
      <c r="AE22" s="4110"/>
      <c r="AF22" s="4110"/>
      <c r="AG22" s="4110"/>
      <c r="AH22" s="4110"/>
      <c r="AI22" s="4110"/>
      <c r="AJ22" s="4110"/>
      <c r="AK22" s="4111"/>
    </row>
    <row r="23" spans="1:37" ht="22.5" customHeight="1">
      <c r="A23" s="4112" t="s">
        <v>2559</v>
      </c>
      <c r="B23" s="4113"/>
      <c r="C23" s="4113"/>
      <c r="D23" s="4113"/>
      <c r="E23" s="4113"/>
      <c r="F23" s="4113"/>
      <c r="G23" s="4113"/>
      <c r="H23" s="4113"/>
      <c r="I23" s="4114" t="str">
        <f>cst_wskakunin_BUILD_NAME</f>
        <v>テスト０７１１－１</v>
      </c>
      <c r="J23" s="4115"/>
      <c r="K23" s="4115"/>
      <c r="L23" s="4115"/>
      <c r="M23" s="4115"/>
      <c r="N23" s="4115"/>
      <c r="O23" s="4115"/>
      <c r="P23" s="4115"/>
      <c r="Q23" s="4115"/>
      <c r="R23" s="4115"/>
      <c r="S23" s="4115"/>
      <c r="T23" s="4115"/>
      <c r="U23" s="4116"/>
      <c r="V23" s="4117" t="s">
        <v>2560</v>
      </c>
      <c r="W23" s="4118"/>
      <c r="X23" s="4118"/>
      <c r="Y23" s="4118"/>
      <c r="Z23" s="4119"/>
      <c r="AA23" s="210" t="s">
        <v>139</v>
      </c>
      <c r="AB23" s="4120" t="s">
        <v>2561</v>
      </c>
      <c r="AC23" s="4120"/>
      <c r="AD23" s="4120"/>
      <c r="AE23" s="4120"/>
      <c r="AF23" s="211" t="s">
        <v>139</v>
      </c>
      <c r="AG23" s="4120" t="s">
        <v>2562</v>
      </c>
      <c r="AH23" s="4120"/>
      <c r="AI23" s="4120"/>
      <c r="AJ23" s="4120"/>
      <c r="AK23" s="4121"/>
    </row>
    <row r="24" spans="1:37" ht="21.75" customHeight="1">
      <c r="A24" s="4068" t="s">
        <v>2611</v>
      </c>
      <c r="B24" s="4069"/>
      <c r="C24" s="4070"/>
      <c r="D24" s="4018" t="s">
        <v>2563</v>
      </c>
      <c r="E24" s="4018"/>
      <c r="F24" s="4018"/>
      <c r="G24" s="4018"/>
      <c r="H24" s="4019"/>
      <c r="I24" s="4099"/>
      <c r="J24" s="4100"/>
      <c r="K24" s="4100"/>
      <c r="L24" s="4100"/>
      <c r="M24" s="4100"/>
      <c r="N24" s="4100"/>
      <c r="O24" s="4100"/>
      <c r="P24" s="4100"/>
      <c r="Q24" s="4100"/>
      <c r="R24" s="4100"/>
      <c r="S24" s="4100"/>
      <c r="T24" s="4100"/>
      <c r="U24" s="4100"/>
      <c r="V24" s="4100"/>
      <c r="W24" s="4100"/>
      <c r="X24" s="4100"/>
      <c r="Y24" s="4100"/>
      <c r="Z24" s="4100"/>
      <c r="AA24" s="4100"/>
      <c r="AB24" s="4100"/>
      <c r="AC24" s="4100"/>
      <c r="AD24" s="4100"/>
      <c r="AE24" s="4100"/>
      <c r="AF24" s="4100"/>
      <c r="AG24" s="4100"/>
      <c r="AH24" s="4100"/>
      <c r="AI24" s="4100"/>
      <c r="AJ24" s="4100"/>
      <c r="AK24" s="4101"/>
    </row>
    <row r="25" spans="1:37" ht="21.75" customHeight="1">
      <c r="A25" s="4074"/>
      <c r="B25" s="4075"/>
      <c r="C25" s="4076"/>
      <c r="D25" s="4102" t="s">
        <v>2564</v>
      </c>
      <c r="E25" s="4103"/>
      <c r="F25" s="4103"/>
      <c r="G25" s="4103"/>
      <c r="H25" s="4104"/>
      <c r="I25" s="213" t="s">
        <v>2595</v>
      </c>
      <c r="J25" s="4105"/>
      <c r="K25" s="4105"/>
      <c r="L25" s="4105"/>
      <c r="M25" s="4105"/>
      <c r="N25" s="4105"/>
      <c r="O25" s="4105"/>
      <c r="P25" s="4106"/>
      <c r="Q25" s="4106"/>
      <c r="R25" s="4106"/>
      <c r="S25" s="4106"/>
      <c r="T25" s="4106"/>
      <c r="U25" s="4106"/>
      <c r="V25" s="4106"/>
      <c r="W25" s="4106"/>
      <c r="X25" s="4106"/>
      <c r="Y25" s="4106"/>
      <c r="Z25" s="4106"/>
      <c r="AA25" s="4106"/>
      <c r="AB25" s="4106"/>
      <c r="AC25" s="4106"/>
      <c r="AD25" s="4106"/>
      <c r="AE25" s="4106"/>
      <c r="AF25" s="4106"/>
      <c r="AG25" s="4106"/>
      <c r="AH25" s="4106"/>
      <c r="AI25" s="4106"/>
      <c r="AJ25" s="4106"/>
      <c r="AK25" s="4107"/>
    </row>
    <row r="26" spans="1:37" ht="7.7" customHeight="1">
      <c r="A26" s="4039" t="s">
        <v>2596</v>
      </c>
      <c r="B26" s="4040"/>
      <c r="C26" s="4040"/>
      <c r="D26" s="4040"/>
      <c r="E26" s="4040"/>
      <c r="F26" s="4040"/>
      <c r="G26" s="4040"/>
      <c r="H26" s="4041"/>
      <c r="I26" s="4093" t="s">
        <v>139</v>
      </c>
      <c r="J26" s="4023" t="s">
        <v>2597</v>
      </c>
      <c r="K26" s="4023"/>
      <c r="L26" s="4023"/>
      <c r="M26" s="4023"/>
      <c r="N26" s="4023"/>
      <c r="O26" s="4023"/>
      <c r="P26" s="4023"/>
      <c r="Q26" s="4023"/>
      <c r="R26" s="4084" t="s">
        <v>2598</v>
      </c>
      <c r="S26" s="4085"/>
      <c r="T26" s="4085"/>
      <c r="U26" s="4086"/>
      <c r="V26" s="706"/>
      <c r="W26" s="4048" t="s">
        <v>2566</v>
      </c>
      <c r="X26" s="4048"/>
      <c r="Y26" s="706"/>
      <c r="Z26" s="706"/>
      <c r="AA26" s="706"/>
      <c r="AB26" s="706"/>
      <c r="AC26" s="706"/>
      <c r="AD26" s="706"/>
      <c r="AE26" s="706"/>
      <c r="AF26" s="706"/>
      <c r="AG26" s="706"/>
      <c r="AH26" s="706"/>
      <c r="AI26" s="706"/>
      <c r="AJ26" s="706"/>
      <c r="AK26" s="201"/>
    </row>
    <row r="27" spans="1:37">
      <c r="A27" s="4042"/>
      <c r="B27" s="4043"/>
      <c r="C27" s="4043"/>
      <c r="D27" s="4043"/>
      <c r="E27" s="4043"/>
      <c r="F27" s="4043"/>
      <c r="G27" s="4043"/>
      <c r="H27" s="4044"/>
      <c r="I27" s="4094"/>
      <c r="J27" s="3130"/>
      <c r="K27" s="3130"/>
      <c r="L27" s="3130"/>
      <c r="M27" s="3130"/>
      <c r="N27" s="3130"/>
      <c r="O27" s="3130"/>
      <c r="P27" s="3130"/>
      <c r="Q27" s="3130"/>
      <c r="R27" s="4087"/>
      <c r="S27" s="4088"/>
      <c r="T27" s="4088"/>
      <c r="U27" s="4089"/>
      <c r="W27" s="4054"/>
      <c r="X27" s="4054"/>
      <c r="Y27" s="403"/>
      <c r="Z27" s="697" t="s">
        <v>477</v>
      </c>
      <c r="AA27" s="403"/>
      <c r="AB27" s="697" t="s">
        <v>5</v>
      </c>
      <c r="AC27" s="403"/>
      <c r="AD27" s="697" t="s">
        <v>478</v>
      </c>
      <c r="AE27" s="19" t="s">
        <v>2599</v>
      </c>
      <c r="AF27" s="4055"/>
      <c r="AG27" s="4055"/>
      <c r="AH27" s="4055"/>
      <c r="AI27" s="4055"/>
      <c r="AJ27" s="19" t="s">
        <v>2600</v>
      </c>
      <c r="AK27" s="208"/>
    </row>
    <row r="28" spans="1:37" ht="3" customHeight="1">
      <c r="A28" s="4042"/>
      <c r="B28" s="4043"/>
      <c r="C28" s="4043"/>
      <c r="D28" s="4043"/>
      <c r="E28" s="4043"/>
      <c r="F28" s="4043"/>
      <c r="G28" s="4043"/>
      <c r="H28" s="4044"/>
      <c r="I28" s="4095"/>
      <c r="J28" s="4082"/>
      <c r="K28" s="4082"/>
      <c r="L28" s="4082"/>
      <c r="M28" s="4082"/>
      <c r="N28" s="4082"/>
      <c r="O28" s="4082"/>
      <c r="P28" s="4082"/>
      <c r="Q28" s="4082"/>
      <c r="R28" s="4096"/>
      <c r="S28" s="4097"/>
      <c r="T28" s="4097"/>
      <c r="U28" s="4098"/>
      <c r="V28" s="408"/>
      <c r="W28" s="214"/>
      <c r="X28" s="214"/>
      <c r="Y28" s="214"/>
      <c r="Z28" s="214"/>
      <c r="AA28" s="214"/>
      <c r="AB28" s="214"/>
      <c r="AC28" s="214"/>
      <c r="AD28" s="214"/>
      <c r="AE28" s="214"/>
      <c r="AF28" s="214"/>
      <c r="AG28" s="214"/>
      <c r="AH28" s="214"/>
      <c r="AI28" s="214"/>
      <c r="AJ28" s="214"/>
      <c r="AK28" s="203"/>
    </row>
    <row r="29" spans="1:37" ht="15" customHeight="1">
      <c r="A29" s="4042"/>
      <c r="B29" s="4043"/>
      <c r="C29" s="4043"/>
      <c r="D29" s="4043"/>
      <c r="E29" s="4043"/>
      <c r="F29" s="4043"/>
      <c r="G29" s="4043"/>
      <c r="H29" s="4044"/>
      <c r="I29" s="702" t="s">
        <v>139</v>
      </c>
      <c r="J29" s="3130" t="s">
        <v>2612</v>
      </c>
      <c r="K29" s="3130"/>
      <c r="L29" s="3130"/>
      <c r="M29" s="3130"/>
      <c r="N29" s="3130"/>
      <c r="O29" s="3130"/>
      <c r="P29" s="3130"/>
      <c r="Q29" s="3130"/>
      <c r="R29" s="3130"/>
      <c r="S29" s="3130"/>
      <c r="T29" s="3130"/>
      <c r="U29" s="3130"/>
      <c r="V29" s="3130"/>
      <c r="W29" s="3130"/>
      <c r="X29" s="3130"/>
      <c r="Y29" s="3130"/>
      <c r="Z29" s="3130"/>
      <c r="AA29" s="3130"/>
      <c r="AB29" s="3130"/>
      <c r="AC29" s="3130"/>
      <c r="AD29" s="3130"/>
      <c r="AE29" s="3130"/>
      <c r="AF29" s="3130"/>
      <c r="AG29" s="3130"/>
      <c r="AH29" s="3130"/>
      <c r="AI29" s="3130"/>
      <c r="AJ29" s="3130"/>
      <c r="AK29" s="4067"/>
    </row>
    <row r="30" spans="1:37" ht="15" customHeight="1">
      <c r="A30" s="4045"/>
      <c r="B30" s="4046"/>
      <c r="C30" s="4046"/>
      <c r="D30" s="4046"/>
      <c r="E30" s="4046"/>
      <c r="F30" s="4046"/>
      <c r="G30" s="4046"/>
      <c r="H30" s="4047"/>
      <c r="I30" s="704"/>
      <c r="J30" s="215" t="s">
        <v>139</v>
      </c>
      <c r="K30" s="4058" t="s">
        <v>2613</v>
      </c>
      <c r="L30" s="4058"/>
      <c r="M30" s="4058"/>
      <c r="N30" s="4058"/>
      <c r="O30" s="4058"/>
      <c r="P30" s="4058"/>
      <c r="Q30" s="4058"/>
      <c r="R30" s="4058"/>
      <c r="S30" s="215" t="s">
        <v>139</v>
      </c>
      <c r="T30" s="4058" t="s">
        <v>2614</v>
      </c>
      <c r="U30" s="4058"/>
      <c r="V30" s="4058"/>
      <c r="W30" s="4058"/>
      <c r="X30" s="4058"/>
      <c r="Y30" s="4058"/>
      <c r="Z30" s="4058"/>
      <c r="AA30" s="4058"/>
      <c r="AB30" s="4058"/>
      <c r="AC30" s="4058"/>
      <c r="AD30" s="4058"/>
      <c r="AE30" s="4058"/>
      <c r="AF30" s="4058"/>
      <c r="AG30" s="4058"/>
      <c r="AH30" s="4058"/>
      <c r="AI30" s="4058"/>
      <c r="AJ30" s="216"/>
      <c r="AK30" s="409"/>
    </row>
    <row r="31" spans="1:37" ht="7.7" customHeight="1">
      <c r="A31" s="4068" t="s">
        <v>4984</v>
      </c>
      <c r="B31" s="4069"/>
      <c r="C31" s="4069"/>
      <c r="D31" s="4069"/>
      <c r="E31" s="4069"/>
      <c r="F31" s="4069"/>
      <c r="G31" s="4069"/>
      <c r="H31" s="4070"/>
      <c r="I31" s="4077" t="s">
        <v>139</v>
      </c>
      <c r="J31" s="3770" t="s">
        <v>2615</v>
      </c>
      <c r="K31" s="3770"/>
      <c r="L31" s="3770"/>
      <c r="M31" s="3770"/>
      <c r="N31" s="3770"/>
      <c r="O31" s="3770"/>
      <c r="P31" s="3770"/>
      <c r="Q31" s="4480"/>
      <c r="R31" s="4084" t="s">
        <v>2598</v>
      </c>
      <c r="S31" s="4085"/>
      <c r="T31" s="4085"/>
      <c r="U31" s="4086"/>
      <c r="V31" s="705"/>
      <c r="W31" s="4048" t="s">
        <v>2566</v>
      </c>
      <c r="X31" s="4048"/>
      <c r="Y31" s="706"/>
      <c r="Z31" s="706"/>
      <c r="AA31" s="706"/>
      <c r="AB31" s="706"/>
      <c r="AC31" s="706"/>
      <c r="AD31" s="706"/>
      <c r="AE31" s="706"/>
      <c r="AF31" s="706"/>
      <c r="AG31" s="706"/>
      <c r="AH31" s="706"/>
      <c r="AI31" s="706"/>
      <c r="AJ31" s="706"/>
      <c r="AK31" s="201"/>
    </row>
    <row r="32" spans="1:37" ht="14.25" customHeight="1">
      <c r="A32" s="4071"/>
      <c r="B32" s="4072"/>
      <c r="C32" s="4072"/>
      <c r="D32" s="4072"/>
      <c r="E32" s="4072"/>
      <c r="F32" s="4072"/>
      <c r="G32" s="4072"/>
      <c r="H32" s="4073"/>
      <c r="I32" s="4078"/>
      <c r="J32" s="3196"/>
      <c r="K32" s="3196"/>
      <c r="L32" s="3196"/>
      <c r="M32" s="3196"/>
      <c r="N32" s="3196"/>
      <c r="O32" s="3196"/>
      <c r="P32" s="3196"/>
      <c r="Q32" s="4481"/>
      <c r="R32" s="4087"/>
      <c r="S32" s="4088"/>
      <c r="T32" s="4088"/>
      <c r="U32" s="4089"/>
      <c r="V32" s="405"/>
      <c r="W32" s="4054"/>
      <c r="X32" s="4054"/>
      <c r="Y32" s="403"/>
      <c r="Z32" s="697" t="s">
        <v>477</v>
      </c>
      <c r="AA32" s="403"/>
      <c r="AB32" s="697" t="s">
        <v>5</v>
      </c>
      <c r="AC32" s="403"/>
      <c r="AD32" s="697" t="s">
        <v>478</v>
      </c>
      <c r="AE32" s="19" t="s">
        <v>2599</v>
      </c>
      <c r="AF32" s="4055"/>
      <c r="AG32" s="4055"/>
      <c r="AH32" s="4055"/>
      <c r="AI32" s="4055"/>
      <c r="AJ32" s="19" t="s">
        <v>2600</v>
      </c>
      <c r="AK32" s="208"/>
    </row>
    <row r="33" spans="1:37" ht="4.5" customHeight="1">
      <c r="A33" s="4071"/>
      <c r="B33" s="4072"/>
      <c r="C33" s="4072"/>
      <c r="D33" s="4072"/>
      <c r="E33" s="4072"/>
      <c r="F33" s="4072"/>
      <c r="G33" s="4072"/>
      <c r="H33" s="4073"/>
      <c r="I33" s="4079"/>
      <c r="J33" s="4482"/>
      <c r="K33" s="4482"/>
      <c r="L33" s="4482"/>
      <c r="M33" s="4482"/>
      <c r="N33" s="4482"/>
      <c r="O33" s="4482"/>
      <c r="P33" s="4482"/>
      <c r="Q33" s="4483"/>
      <c r="R33" s="4090"/>
      <c r="S33" s="4091"/>
      <c r="T33" s="4091"/>
      <c r="U33" s="4092"/>
      <c r="V33" s="1535"/>
      <c r="W33" s="202"/>
      <c r="X33" s="202"/>
      <c r="Y33" s="202"/>
      <c r="Z33" s="202"/>
      <c r="AA33" s="202"/>
      <c r="AB33" s="202"/>
      <c r="AC33" s="202"/>
      <c r="AD33" s="202"/>
      <c r="AE33" s="202"/>
      <c r="AF33" s="202"/>
      <c r="AG33" s="202"/>
      <c r="AH33" s="202"/>
      <c r="AI33" s="202"/>
      <c r="AJ33" s="202"/>
      <c r="AK33" s="203"/>
    </row>
    <row r="34" spans="1:37" ht="20.25" customHeight="1">
      <c r="A34" s="4071"/>
      <c r="B34" s="4072"/>
      <c r="C34" s="4072"/>
      <c r="D34" s="4072"/>
      <c r="E34" s="4072"/>
      <c r="F34" s="4072"/>
      <c r="G34" s="4072"/>
      <c r="H34" s="4073"/>
      <c r="I34" s="217" t="s">
        <v>139</v>
      </c>
      <c r="J34" s="4478" t="s">
        <v>4805</v>
      </c>
      <c r="K34" s="4478"/>
      <c r="L34" s="4478"/>
      <c r="M34" s="4478"/>
      <c r="N34" s="4478"/>
      <c r="O34" s="4478"/>
      <c r="P34" s="4478"/>
      <c r="Q34" s="4478"/>
      <c r="R34" s="4478"/>
      <c r="S34" s="4478"/>
      <c r="T34" s="4478"/>
      <c r="U34" s="4478"/>
      <c r="V34" s="4478"/>
      <c r="W34" s="4478"/>
      <c r="X34" s="4478"/>
      <c r="Y34" s="4479"/>
      <c r="Z34" s="4479"/>
      <c r="AA34" s="4479"/>
      <c r="AB34" s="4479"/>
      <c r="AC34" s="4479"/>
      <c r="AD34" s="4479"/>
      <c r="AE34" s="4479"/>
      <c r="AF34" s="4479"/>
      <c r="AG34" s="4479"/>
      <c r="AH34" s="4479"/>
      <c r="AI34" s="4479"/>
      <c r="AJ34" s="1536" t="s">
        <v>526</v>
      </c>
      <c r="AK34" s="1537"/>
    </row>
    <row r="35" spans="1:37" ht="27" customHeight="1">
      <c r="A35" s="4074"/>
      <c r="B35" s="4075"/>
      <c r="C35" s="4075"/>
      <c r="D35" s="4075"/>
      <c r="E35" s="4075"/>
      <c r="F35" s="4075"/>
      <c r="G35" s="4075"/>
      <c r="H35" s="4076"/>
      <c r="I35" s="406"/>
      <c r="J35" s="215" t="s">
        <v>139</v>
      </c>
      <c r="K35" s="4058" t="s">
        <v>2616</v>
      </c>
      <c r="L35" s="4058"/>
      <c r="M35" s="4058"/>
      <c r="N35" s="4058"/>
      <c r="O35" s="4058"/>
      <c r="P35" s="4058"/>
      <c r="Q35" s="4058"/>
      <c r="R35" s="4058"/>
      <c r="S35" s="215" t="s">
        <v>139</v>
      </c>
      <c r="T35" s="4058" t="s">
        <v>2617</v>
      </c>
      <c r="U35" s="4058"/>
      <c r="V35" s="4058"/>
      <c r="W35" s="4058"/>
      <c r="X35" s="4058"/>
      <c r="Y35" s="4058"/>
      <c r="Z35" s="4058"/>
      <c r="AA35" s="4058"/>
      <c r="AB35" s="215" t="s">
        <v>139</v>
      </c>
      <c r="AC35" s="4059" t="s">
        <v>2618</v>
      </c>
      <c r="AD35" s="4059"/>
      <c r="AE35" s="4059"/>
      <c r="AF35" s="4059"/>
      <c r="AG35" s="4059"/>
      <c r="AH35" s="4059"/>
      <c r="AI35" s="4059"/>
      <c r="AJ35" s="4059"/>
      <c r="AK35" s="4060"/>
    </row>
    <row r="36" spans="1:37" ht="15" customHeight="1">
      <c r="A36" s="4061" t="s">
        <v>2619</v>
      </c>
      <c r="B36" s="4062"/>
      <c r="C36" s="4062"/>
      <c r="D36" s="4062"/>
      <c r="E36" s="4062"/>
      <c r="F36" s="4062"/>
      <c r="G36" s="4062"/>
      <c r="H36" s="4063"/>
      <c r="I36" s="217" t="s">
        <v>139</v>
      </c>
      <c r="J36" s="410" t="s">
        <v>2620</v>
      </c>
      <c r="AK36" s="208"/>
    </row>
    <row r="37" spans="1:37" ht="14.25" customHeight="1">
      <c r="A37" s="4064"/>
      <c r="B37" s="4065"/>
      <c r="C37" s="4065"/>
      <c r="D37" s="4065"/>
      <c r="E37" s="4065"/>
      <c r="F37" s="4065"/>
      <c r="G37" s="4065"/>
      <c r="H37" s="4066"/>
      <c r="J37" s="21" t="s">
        <v>2621</v>
      </c>
      <c r="AK37" s="208"/>
    </row>
    <row r="38" spans="1:37" ht="7.7" customHeight="1">
      <c r="A38" s="4039" t="s">
        <v>2601</v>
      </c>
      <c r="B38" s="4040"/>
      <c r="C38" s="4040"/>
      <c r="D38" s="4040"/>
      <c r="E38" s="4040"/>
      <c r="F38" s="4040"/>
      <c r="G38" s="4040"/>
      <c r="H38" s="4041"/>
      <c r="I38" s="705"/>
      <c r="J38" s="4048" t="s">
        <v>2566</v>
      </c>
      <c r="K38" s="4048"/>
      <c r="L38" s="706"/>
      <c r="M38" s="706"/>
      <c r="N38" s="706"/>
      <c r="O38" s="706"/>
      <c r="P38" s="706"/>
      <c r="Q38" s="706"/>
      <c r="R38" s="706"/>
      <c r="S38" s="706"/>
      <c r="T38" s="4049" t="s">
        <v>2622</v>
      </c>
      <c r="U38" s="4018"/>
      <c r="V38" s="4018"/>
      <c r="W38" s="4018"/>
      <c r="X38" s="4018"/>
      <c r="Y38" s="4019"/>
      <c r="Z38" s="706"/>
      <c r="AA38" s="4048" t="s">
        <v>2566</v>
      </c>
      <c r="AB38" s="4048"/>
      <c r="AC38" s="706"/>
      <c r="AD38" s="706"/>
      <c r="AE38" s="706"/>
      <c r="AF38" s="706"/>
      <c r="AG38" s="706"/>
      <c r="AH38" s="706"/>
      <c r="AI38" s="706"/>
      <c r="AJ38" s="706"/>
      <c r="AK38" s="201"/>
    </row>
    <row r="39" spans="1:37" ht="14.25" customHeight="1">
      <c r="A39" s="4042"/>
      <c r="B39" s="4043"/>
      <c r="C39" s="4043"/>
      <c r="D39" s="4043"/>
      <c r="E39" s="4043"/>
      <c r="F39" s="4043"/>
      <c r="G39" s="4043"/>
      <c r="H39" s="4044"/>
      <c r="I39" s="405"/>
      <c r="J39" s="4054"/>
      <c r="K39" s="4054"/>
      <c r="L39" s="403"/>
      <c r="M39" s="697" t="s">
        <v>477</v>
      </c>
      <c r="N39" s="403"/>
      <c r="O39" s="697" t="s">
        <v>5</v>
      </c>
      <c r="P39" s="403"/>
      <c r="Q39" s="697" t="s">
        <v>478</v>
      </c>
      <c r="T39" s="4050"/>
      <c r="U39" s="4051"/>
      <c r="V39" s="4051"/>
      <c r="W39" s="4051"/>
      <c r="X39" s="4051"/>
      <c r="Y39" s="4052"/>
      <c r="AA39" s="4054"/>
      <c r="AB39" s="4054"/>
      <c r="AC39" s="403"/>
      <c r="AD39" s="697" t="s">
        <v>477</v>
      </c>
      <c r="AE39" s="403"/>
      <c r="AF39" s="697" t="s">
        <v>5</v>
      </c>
      <c r="AG39" s="403"/>
      <c r="AH39" s="697" t="s">
        <v>478</v>
      </c>
      <c r="AK39" s="208"/>
    </row>
    <row r="40" spans="1:37" ht="4.5" customHeight="1">
      <c r="A40" s="4045"/>
      <c r="B40" s="4046"/>
      <c r="C40" s="4046"/>
      <c r="D40" s="4046"/>
      <c r="E40" s="4046"/>
      <c r="F40" s="4046"/>
      <c r="G40" s="4046"/>
      <c r="H40" s="4047"/>
      <c r="I40" s="406"/>
      <c r="J40" s="704"/>
      <c r="K40" s="704"/>
      <c r="L40" s="704"/>
      <c r="M40" s="704"/>
      <c r="N40" s="704"/>
      <c r="O40" s="704"/>
      <c r="P40" s="704"/>
      <c r="Q40" s="704"/>
      <c r="R40" s="704"/>
      <c r="S40" s="704"/>
      <c r="T40" s="4053"/>
      <c r="U40" s="4021"/>
      <c r="V40" s="4021"/>
      <c r="W40" s="4021"/>
      <c r="X40" s="4021"/>
      <c r="Y40" s="4022"/>
      <c r="Z40" s="704"/>
      <c r="AA40" s="704"/>
      <c r="AB40" s="704"/>
      <c r="AC40" s="704"/>
      <c r="AD40" s="704"/>
      <c r="AE40" s="704"/>
      <c r="AF40" s="704"/>
      <c r="AG40" s="704"/>
      <c r="AH40" s="704"/>
      <c r="AI40" s="704"/>
      <c r="AJ40" s="704"/>
      <c r="AK40" s="404"/>
    </row>
    <row r="41" spans="1:37" ht="17.25" customHeight="1">
      <c r="A41" s="4017" t="s">
        <v>2602</v>
      </c>
      <c r="B41" s="4018"/>
      <c r="C41" s="4018"/>
      <c r="D41" s="4018"/>
      <c r="E41" s="4018"/>
      <c r="F41" s="4018"/>
      <c r="G41" s="4018"/>
      <c r="H41" s="4019"/>
      <c r="I41" s="699" t="s">
        <v>139</v>
      </c>
      <c r="J41" s="4023" t="s">
        <v>2603</v>
      </c>
      <c r="K41" s="4023"/>
      <c r="L41" s="701" t="s">
        <v>139</v>
      </c>
      <c r="M41" s="3770" t="s">
        <v>2623</v>
      </c>
      <c r="N41" s="3770"/>
      <c r="O41" s="3770"/>
      <c r="P41" s="3770"/>
      <c r="Q41" s="3770"/>
      <c r="R41" s="3770"/>
      <c r="S41" s="3770"/>
      <c r="T41" s="3770"/>
      <c r="U41" s="3770"/>
      <c r="V41" s="3770"/>
      <c r="W41" s="3770"/>
      <c r="X41" s="3770"/>
      <c r="Y41" s="3770"/>
      <c r="Z41" s="3770"/>
      <c r="AA41" s="3770"/>
      <c r="AB41" s="3770"/>
      <c r="AC41" s="3770"/>
      <c r="AD41" s="3770"/>
      <c r="AE41" s="3770"/>
      <c r="AF41" s="3770"/>
      <c r="AG41" s="3770"/>
      <c r="AH41" s="3770"/>
      <c r="AI41" s="3770"/>
      <c r="AJ41" s="3770"/>
      <c r="AK41" s="3771"/>
    </row>
    <row r="42" spans="1:37">
      <c r="A42" s="4020"/>
      <c r="B42" s="4021"/>
      <c r="C42" s="4021"/>
      <c r="D42" s="4021"/>
      <c r="E42" s="4021"/>
      <c r="F42" s="4021"/>
      <c r="G42" s="4021"/>
      <c r="H42" s="4022"/>
      <c r="I42" s="406"/>
      <c r="J42" s="704"/>
      <c r="K42" s="704"/>
      <c r="L42" s="704"/>
      <c r="M42" s="4024" t="s">
        <v>2604</v>
      </c>
      <c r="N42" s="4024"/>
      <c r="O42" s="4024"/>
      <c r="P42" s="4024"/>
      <c r="Q42" s="4024"/>
      <c r="R42" s="4024"/>
      <c r="S42" s="4024"/>
      <c r="T42" s="4024"/>
      <c r="U42" s="4024"/>
      <c r="V42" s="4024"/>
      <c r="W42" s="4024"/>
      <c r="X42" s="4024"/>
      <c r="Y42" s="4024"/>
      <c r="Z42" s="4024"/>
      <c r="AA42" s="4024"/>
      <c r="AB42" s="4024"/>
      <c r="AC42" s="4024"/>
      <c r="AD42" s="4024"/>
      <c r="AE42" s="4024"/>
      <c r="AF42" s="4024"/>
      <c r="AG42" s="4024"/>
      <c r="AH42" s="4024"/>
      <c r="AI42" s="4024"/>
      <c r="AJ42" s="4024"/>
      <c r="AK42" s="4025"/>
    </row>
    <row r="43" spans="1:37">
      <c r="A43" s="4026" t="s">
        <v>2567</v>
      </c>
      <c r="B43" s="4027"/>
      <c r="C43" s="4027"/>
      <c r="D43" s="4027"/>
      <c r="E43" s="4027"/>
      <c r="F43" s="4027"/>
      <c r="G43" s="4027"/>
      <c r="H43" s="4027"/>
      <c r="I43" s="4030"/>
      <c r="J43" s="4031"/>
      <c r="K43" s="4031"/>
      <c r="L43" s="4031"/>
      <c r="M43" s="4031"/>
      <c r="N43" s="4031"/>
      <c r="O43" s="4031"/>
      <c r="P43" s="4031"/>
      <c r="Q43" s="4031"/>
      <c r="R43" s="4031"/>
      <c r="S43" s="4031"/>
      <c r="T43" s="4031"/>
      <c r="U43" s="4031"/>
      <c r="V43" s="4031"/>
      <c r="W43" s="4031"/>
      <c r="X43" s="4031"/>
      <c r="Y43" s="4031"/>
      <c r="Z43" s="4031"/>
      <c r="AA43" s="4031"/>
      <c r="AB43" s="4031"/>
      <c r="AC43" s="4031"/>
      <c r="AD43" s="4031"/>
      <c r="AE43" s="4031"/>
      <c r="AF43" s="4031"/>
      <c r="AG43" s="4031"/>
      <c r="AH43" s="4031"/>
      <c r="AI43" s="4031"/>
      <c r="AJ43" s="4031"/>
      <c r="AK43" s="4032"/>
    </row>
    <row r="44" spans="1:37">
      <c r="A44" s="4026"/>
      <c r="B44" s="4027"/>
      <c r="C44" s="4027"/>
      <c r="D44" s="4027"/>
      <c r="E44" s="4027"/>
      <c r="F44" s="4027"/>
      <c r="G44" s="4027"/>
      <c r="H44" s="4027"/>
      <c r="I44" s="4033"/>
      <c r="J44" s="4034"/>
      <c r="K44" s="4034"/>
      <c r="L44" s="4034"/>
      <c r="M44" s="4034"/>
      <c r="N44" s="4034"/>
      <c r="O44" s="4034"/>
      <c r="P44" s="4034"/>
      <c r="Q44" s="4034"/>
      <c r="R44" s="4034"/>
      <c r="S44" s="4034"/>
      <c r="T44" s="4034"/>
      <c r="U44" s="4034"/>
      <c r="V44" s="4034"/>
      <c r="W44" s="4034"/>
      <c r="X44" s="4034"/>
      <c r="Y44" s="4034"/>
      <c r="Z44" s="4034"/>
      <c r="AA44" s="4034"/>
      <c r="AB44" s="4034"/>
      <c r="AC44" s="4034"/>
      <c r="AD44" s="4034"/>
      <c r="AE44" s="4034"/>
      <c r="AF44" s="4034"/>
      <c r="AG44" s="4034"/>
      <c r="AH44" s="4034"/>
      <c r="AI44" s="4034"/>
      <c r="AJ44" s="4034"/>
      <c r="AK44" s="4035"/>
    </row>
    <row r="45" spans="1:37" ht="14.25" thickBot="1">
      <c r="A45" s="4028"/>
      <c r="B45" s="4029"/>
      <c r="C45" s="4029"/>
      <c r="D45" s="4029"/>
      <c r="E45" s="4029"/>
      <c r="F45" s="4029"/>
      <c r="G45" s="4029"/>
      <c r="H45" s="4029"/>
      <c r="I45" s="4036"/>
      <c r="J45" s="4037"/>
      <c r="K45" s="4037"/>
      <c r="L45" s="4037"/>
      <c r="M45" s="4037"/>
      <c r="N45" s="4037"/>
      <c r="O45" s="4037"/>
      <c r="P45" s="4037"/>
      <c r="Q45" s="4037"/>
      <c r="R45" s="4037"/>
      <c r="S45" s="4037"/>
      <c r="T45" s="4037"/>
      <c r="U45" s="4037"/>
      <c r="V45" s="4037"/>
      <c r="W45" s="4037"/>
      <c r="X45" s="4037"/>
      <c r="Y45" s="4037"/>
      <c r="Z45" s="4037"/>
      <c r="AA45" s="4037"/>
      <c r="AB45" s="4037"/>
      <c r="AC45" s="4037"/>
      <c r="AD45" s="4037"/>
      <c r="AE45" s="4037"/>
      <c r="AF45" s="4037"/>
      <c r="AG45" s="4037"/>
      <c r="AH45" s="4037"/>
      <c r="AI45" s="4037"/>
      <c r="AJ45" s="4037"/>
      <c r="AK45" s="4038"/>
    </row>
    <row r="46" spans="1:37" ht="5.25" customHeight="1"/>
    <row r="47" spans="1:37">
      <c r="A47" s="3997" t="s">
        <v>2568</v>
      </c>
      <c r="B47" s="3998"/>
      <c r="C47" s="3998"/>
      <c r="D47" s="3998"/>
      <c r="E47" s="3998"/>
      <c r="F47" s="3998"/>
      <c r="G47" s="3998"/>
      <c r="H47" s="3999"/>
      <c r="I47" s="4000" t="s">
        <v>2569</v>
      </c>
      <c r="J47" s="4000"/>
      <c r="K47" s="4000"/>
      <c r="L47" s="4000"/>
      <c r="M47" s="4000"/>
      <c r="N47" s="4000"/>
      <c r="O47" s="4000" t="s">
        <v>2570</v>
      </c>
      <c r="P47" s="4000"/>
      <c r="Q47" s="4000"/>
      <c r="R47" s="4000"/>
      <c r="S47" s="4000"/>
      <c r="T47" s="4000"/>
      <c r="U47" s="4000" t="s">
        <v>2571</v>
      </c>
      <c r="V47" s="4000"/>
      <c r="W47" s="4000"/>
      <c r="X47" s="4000"/>
      <c r="Y47" s="4000"/>
      <c r="Z47" s="4000"/>
      <c r="AA47" s="3997" t="s">
        <v>2572</v>
      </c>
      <c r="AB47" s="3998"/>
      <c r="AC47" s="3998"/>
      <c r="AD47" s="3998"/>
      <c r="AE47" s="3998"/>
      <c r="AF47" s="3998"/>
      <c r="AG47" s="3998"/>
      <c r="AH47" s="3998"/>
      <c r="AI47" s="3998"/>
      <c r="AJ47" s="3998"/>
      <c r="AK47" s="3999"/>
    </row>
    <row r="48" spans="1:37" ht="15.75" customHeight="1">
      <c r="A48" s="4001"/>
      <c r="B48" s="3992"/>
      <c r="C48" s="3992"/>
      <c r="D48" s="3992"/>
      <c r="E48" s="3992"/>
      <c r="F48" s="3992"/>
      <c r="G48" s="3992"/>
      <c r="H48" s="4002"/>
      <c r="I48" s="4007"/>
      <c r="J48" s="4007"/>
      <c r="K48" s="4007"/>
      <c r="L48" s="4007"/>
      <c r="M48" s="4007"/>
      <c r="N48" s="4007"/>
      <c r="O48" s="4007"/>
      <c r="P48" s="4007"/>
      <c r="Q48" s="4007"/>
      <c r="R48" s="4007"/>
      <c r="S48" s="4007"/>
      <c r="T48" s="4007"/>
      <c r="U48" s="4007"/>
      <c r="V48" s="4007"/>
      <c r="W48" s="4007"/>
      <c r="X48" s="4007"/>
      <c r="Y48" s="4007"/>
      <c r="Z48" s="4007"/>
      <c r="AA48" s="4001" t="s">
        <v>2542</v>
      </c>
      <c r="AB48" s="3992"/>
      <c r="AC48" s="3992"/>
      <c r="AD48" s="3992"/>
      <c r="AE48" s="204" t="s">
        <v>477</v>
      </c>
      <c r="AF48" s="3992"/>
      <c r="AG48" s="3992"/>
      <c r="AH48" s="204" t="s">
        <v>5</v>
      </c>
      <c r="AI48" s="3992"/>
      <c r="AJ48" s="3992"/>
      <c r="AK48" s="205" t="s">
        <v>478</v>
      </c>
    </row>
    <row r="49" spans="1:37" ht="15.75" customHeight="1">
      <c r="A49" s="4003"/>
      <c r="B49" s="3129"/>
      <c r="C49" s="3129"/>
      <c r="D49" s="3129"/>
      <c r="E49" s="3129"/>
      <c r="F49" s="3129"/>
      <c r="G49" s="3129"/>
      <c r="H49" s="4004"/>
      <c r="I49" s="4007"/>
      <c r="J49" s="4007"/>
      <c r="K49" s="4007"/>
      <c r="L49" s="4007"/>
      <c r="M49" s="4007"/>
      <c r="N49" s="4007"/>
      <c r="O49" s="4007"/>
      <c r="P49" s="4007"/>
      <c r="Q49" s="4007"/>
      <c r="R49" s="4007"/>
      <c r="S49" s="4007"/>
      <c r="T49" s="4007"/>
      <c r="U49" s="4007"/>
      <c r="V49" s="4007"/>
      <c r="W49" s="4007"/>
      <c r="X49" s="4007"/>
      <c r="Y49" s="4007"/>
      <c r="Z49" s="4007"/>
      <c r="AA49" s="3993" t="s">
        <v>6</v>
      </c>
      <c r="AB49" s="3994"/>
      <c r="AC49" s="3995"/>
      <c r="AD49" s="3995"/>
      <c r="AE49" s="3995"/>
      <c r="AF49" s="3995"/>
      <c r="AG49" s="3995"/>
      <c r="AH49" s="3995"/>
      <c r="AI49" s="3995"/>
      <c r="AJ49" s="3995"/>
      <c r="AK49" s="206" t="s">
        <v>7</v>
      </c>
    </row>
    <row r="50" spans="1:37">
      <c r="A50" s="4003"/>
      <c r="B50" s="3129"/>
      <c r="C50" s="3129"/>
      <c r="D50" s="3129"/>
      <c r="E50" s="3129"/>
      <c r="F50" s="3129"/>
      <c r="G50" s="3129"/>
      <c r="H50" s="4004"/>
      <c r="I50" s="3996" t="s">
        <v>2573</v>
      </c>
      <c r="J50" s="3996"/>
      <c r="K50" s="3996"/>
      <c r="L50" s="3996"/>
      <c r="M50" s="3996"/>
      <c r="N50" s="3996"/>
      <c r="O50" s="3996"/>
      <c r="P50" s="3996"/>
      <c r="Q50" s="3996"/>
      <c r="R50" s="3996"/>
      <c r="S50" s="3996"/>
      <c r="T50" s="3996"/>
      <c r="U50" s="3996"/>
      <c r="V50" s="3996"/>
      <c r="W50" s="3996"/>
      <c r="X50" s="3996"/>
      <c r="Y50" s="3996"/>
      <c r="Z50" s="3996"/>
      <c r="AA50" s="3996"/>
      <c r="AB50" s="3996"/>
      <c r="AC50" s="3996"/>
      <c r="AD50" s="3996"/>
      <c r="AE50" s="3996"/>
      <c r="AF50" s="3996"/>
      <c r="AG50" s="3996"/>
      <c r="AH50" s="3996"/>
      <c r="AI50" s="3996"/>
      <c r="AJ50" s="3996"/>
      <c r="AK50" s="3996"/>
    </row>
    <row r="51" spans="1:37" ht="13.35" customHeight="1">
      <c r="A51" s="4003"/>
      <c r="B51" s="3129"/>
      <c r="C51" s="3129"/>
      <c r="D51" s="3129"/>
      <c r="E51" s="3129"/>
      <c r="F51" s="3129"/>
      <c r="G51" s="3129"/>
      <c r="H51" s="4004"/>
      <c r="I51" s="4008"/>
      <c r="J51" s="4009"/>
      <c r="K51" s="4009"/>
      <c r="L51" s="4009"/>
      <c r="M51" s="4009"/>
      <c r="N51" s="4009"/>
      <c r="O51" s="4009"/>
      <c r="P51" s="4009"/>
      <c r="Q51" s="4009"/>
      <c r="R51" s="4009"/>
      <c r="S51" s="4009"/>
      <c r="T51" s="4009"/>
      <c r="U51" s="4009"/>
      <c r="V51" s="4009"/>
      <c r="W51" s="4009"/>
      <c r="X51" s="4009"/>
      <c r="Y51" s="4009"/>
      <c r="Z51" s="4009"/>
      <c r="AA51" s="4009"/>
      <c r="AB51" s="4009"/>
      <c r="AC51" s="4009"/>
      <c r="AD51" s="4009"/>
      <c r="AE51" s="4009"/>
      <c r="AF51" s="4009"/>
      <c r="AG51" s="4009"/>
      <c r="AH51" s="4009"/>
      <c r="AI51" s="4009"/>
      <c r="AJ51" s="4009"/>
      <c r="AK51" s="4010"/>
    </row>
    <row r="52" spans="1:37" ht="13.35" customHeight="1">
      <c r="A52" s="4003"/>
      <c r="B52" s="3129"/>
      <c r="C52" s="3129"/>
      <c r="D52" s="3129"/>
      <c r="E52" s="3129"/>
      <c r="F52" s="3129"/>
      <c r="G52" s="3129"/>
      <c r="H52" s="4004"/>
      <c r="I52" s="4011"/>
      <c r="J52" s="4012"/>
      <c r="K52" s="4012"/>
      <c r="L52" s="4012"/>
      <c r="M52" s="4012"/>
      <c r="N52" s="4012"/>
      <c r="O52" s="4012"/>
      <c r="P52" s="4012"/>
      <c r="Q52" s="4012"/>
      <c r="R52" s="4012"/>
      <c r="S52" s="4012"/>
      <c r="T52" s="4012"/>
      <c r="U52" s="4012"/>
      <c r="V52" s="4012"/>
      <c r="W52" s="4012"/>
      <c r="X52" s="4012"/>
      <c r="Y52" s="4012"/>
      <c r="Z52" s="4012"/>
      <c r="AA52" s="4012"/>
      <c r="AB52" s="4012"/>
      <c r="AC52" s="4012"/>
      <c r="AD52" s="4012"/>
      <c r="AE52" s="4012"/>
      <c r="AF52" s="4012"/>
      <c r="AG52" s="4012"/>
      <c r="AH52" s="4012"/>
      <c r="AI52" s="4012"/>
      <c r="AJ52" s="4012"/>
      <c r="AK52" s="4013"/>
    </row>
    <row r="53" spans="1:37" ht="13.35" customHeight="1">
      <c r="A53" s="4005"/>
      <c r="B53" s="3995"/>
      <c r="C53" s="3995"/>
      <c r="D53" s="3995"/>
      <c r="E53" s="3995"/>
      <c r="F53" s="3995"/>
      <c r="G53" s="3995"/>
      <c r="H53" s="4006"/>
      <c r="I53" s="4014"/>
      <c r="J53" s="4015"/>
      <c r="K53" s="4015"/>
      <c r="L53" s="4015"/>
      <c r="M53" s="4015"/>
      <c r="N53" s="4015"/>
      <c r="O53" s="4015"/>
      <c r="P53" s="4015"/>
      <c r="Q53" s="4015"/>
      <c r="R53" s="4015"/>
      <c r="S53" s="4015"/>
      <c r="T53" s="4015"/>
      <c r="U53" s="4015"/>
      <c r="V53" s="4015"/>
      <c r="W53" s="4015"/>
      <c r="X53" s="4015"/>
      <c r="Y53" s="4015"/>
      <c r="Z53" s="4015"/>
      <c r="AA53" s="4015"/>
      <c r="AB53" s="4015"/>
      <c r="AC53" s="4015"/>
      <c r="AD53" s="4015"/>
      <c r="AE53" s="4015"/>
      <c r="AF53" s="4015"/>
      <c r="AG53" s="4015"/>
      <c r="AH53" s="4015"/>
      <c r="AI53" s="4015"/>
      <c r="AJ53" s="4015"/>
      <c r="AK53" s="4016"/>
    </row>
    <row r="54" spans="1:37" ht="42" customHeight="1">
      <c r="A54" s="218" t="s">
        <v>522</v>
      </c>
      <c r="B54" s="3989" t="s">
        <v>2624</v>
      </c>
      <c r="C54" s="3989"/>
      <c r="D54" s="3989"/>
      <c r="E54" s="3989"/>
      <c r="F54" s="3989"/>
      <c r="G54" s="3989"/>
      <c r="H54" s="3989"/>
      <c r="I54" s="3989"/>
      <c r="J54" s="3989"/>
      <c r="K54" s="3989"/>
      <c r="L54" s="3989"/>
      <c r="M54" s="3989"/>
      <c r="N54" s="3989"/>
      <c r="O54" s="3989"/>
      <c r="P54" s="3989"/>
      <c r="Q54" s="3989"/>
      <c r="R54" s="3989"/>
      <c r="S54" s="3989"/>
      <c r="T54" s="3989"/>
      <c r="U54" s="3989"/>
      <c r="V54" s="3989"/>
      <c r="W54" s="3989"/>
      <c r="X54" s="3989"/>
      <c r="Y54" s="3989"/>
      <c r="Z54" s="3989"/>
      <c r="AA54" s="3989"/>
      <c r="AB54" s="3989"/>
      <c r="AC54" s="3989"/>
      <c r="AD54" s="3989"/>
      <c r="AE54" s="3989"/>
      <c r="AF54" s="3989"/>
      <c r="AG54" s="3989"/>
      <c r="AH54" s="3989"/>
      <c r="AI54" s="3989"/>
      <c r="AJ54" s="3989"/>
      <c r="AK54" s="3989"/>
    </row>
    <row r="55" spans="1:37" ht="3" customHeight="1">
      <c r="A55" s="411"/>
      <c r="B55" s="703"/>
      <c r="C55" s="703"/>
      <c r="D55" s="703"/>
      <c r="E55" s="703"/>
      <c r="F55" s="703"/>
      <c r="G55" s="703"/>
      <c r="H55" s="703"/>
      <c r="I55" s="703"/>
      <c r="J55" s="703"/>
      <c r="K55" s="703"/>
      <c r="L55" s="703"/>
      <c r="M55" s="703"/>
      <c r="N55" s="703"/>
      <c r="O55" s="703"/>
      <c r="P55" s="703"/>
      <c r="Q55" s="703"/>
      <c r="R55" s="703"/>
      <c r="S55" s="703"/>
      <c r="T55" s="703"/>
      <c r="U55" s="703"/>
      <c r="V55" s="703"/>
      <c r="W55" s="703"/>
      <c r="X55" s="703"/>
      <c r="Y55" s="703"/>
      <c r="Z55" s="703"/>
      <c r="AA55" s="703"/>
      <c r="AB55" s="703"/>
      <c r="AC55" s="703"/>
      <c r="AD55" s="703"/>
      <c r="AE55" s="703"/>
      <c r="AF55" s="703"/>
      <c r="AG55" s="703"/>
      <c r="AH55" s="703"/>
      <c r="AI55" s="703"/>
      <c r="AJ55" s="703"/>
      <c r="AK55" s="703"/>
    </row>
    <row r="56" spans="1:37" ht="13.5" customHeight="1">
      <c r="A56" s="219" t="s">
        <v>2625</v>
      </c>
      <c r="B56" s="3990" t="s">
        <v>2626</v>
      </c>
      <c r="C56" s="3990"/>
      <c r="D56" s="3990"/>
      <c r="E56" s="3990"/>
      <c r="F56" s="3990"/>
      <c r="G56" s="3990"/>
      <c r="H56" s="3990"/>
      <c r="I56" s="3990"/>
      <c r="J56" s="3990"/>
      <c r="K56" s="3990"/>
      <c r="L56" s="3990"/>
      <c r="M56" s="3990"/>
      <c r="N56" s="3990"/>
      <c r="O56" s="3990"/>
      <c r="P56" s="3990"/>
      <c r="Q56" s="3990"/>
      <c r="R56" s="3990"/>
      <c r="S56" s="3990"/>
      <c r="T56" s="3990"/>
      <c r="U56" s="3990"/>
      <c r="V56" s="3990"/>
      <c r="W56" s="3990"/>
      <c r="X56" s="3990"/>
      <c r="Y56" s="3990"/>
      <c r="Z56" s="3990"/>
      <c r="AA56" s="3990"/>
      <c r="AB56" s="3990"/>
      <c r="AC56" s="3990"/>
      <c r="AD56" s="3990"/>
      <c r="AE56" s="3990"/>
      <c r="AF56" s="3990"/>
      <c r="AG56" s="3990"/>
      <c r="AH56" s="3990"/>
      <c r="AI56" s="3990"/>
      <c r="AJ56" s="3990"/>
      <c r="AK56" s="3990"/>
    </row>
    <row r="57" spans="1:37">
      <c r="A57" s="209"/>
      <c r="AE57" s="3991" t="s">
        <v>4946</v>
      </c>
      <c r="AF57" s="3991"/>
      <c r="AG57" s="3991"/>
      <c r="AH57" s="3991"/>
      <c r="AI57" s="3991"/>
      <c r="AJ57" s="3991"/>
      <c r="AK57" s="3991"/>
    </row>
  </sheetData>
  <mergeCells count="129">
    <mergeCell ref="A3:AK3"/>
    <mergeCell ref="A4:AK4"/>
    <mergeCell ref="A5:AK5"/>
    <mergeCell ref="B6:AK6"/>
    <mergeCell ref="B7:AK7"/>
    <mergeCell ref="A9:D9"/>
    <mergeCell ref="E9:Q9"/>
    <mergeCell ref="R9:S9"/>
    <mergeCell ref="A1:G1"/>
    <mergeCell ref="X2:Z2"/>
    <mergeCell ref="AA2:AB2"/>
    <mergeCell ref="AC2:AD2"/>
    <mergeCell ref="AF2:AG2"/>
    <mergeCell ref="AI2:AJ2"/>
    <mergeCell ref="D14:E14"/>
    <mergeCell ref="F14:O14"/>
    <mergeCell ref="Q14:R14"/>
    <mergeCell ref="S14:AB14"/>
    <mergeCell ref="AD14:AF14"/>
    <mergeCell ref="AG14:AK14"/>
    <mergeCell ref="A11:C14"/>
    <mergeCell ref="D11:F12"/>
    <mergeCell ref="G11:I11"/>
    <mergeCell ref="J11:AA11"/>
    <mergeCell ref="AD11:AK12"/>
    <mergeCell ref="G12:AC12"/>
    <mergeCell ref="D13:E13"/>
    <mergeCell ref="F13:J13"/>
    <mergeCell ref="L13:N13"/>
    <mergeCell ref="O13:AK13"/>
    <mergeCell ref="AG18:AK18"/>
    <mergeCell ref="A15:C18"/>
    <mergeCell ref="D15:F16"/>
    <mergeCell ref="G15:I15"/>
    <mergeCell ref="J15:AA15"/>
    <mergeCell ref="AD15:AK16"/>
    <mergeCell ref="G16:AC16"/>
    <mergeCell ref="D17:E17"/>
    <mergeCell ref="F17:J17"/>
    <mergeCell ref="L17:N17"/>
    <mergeCell ref="O17:AK17"/>
    <mergeCell ref="O19:S19"/>
    <mergeCell ref="D18:E18"/>
    <mergeCell ref="F18:O18"/>
    <mergeCell ref="Q18:R18"/>
    <mergeCell ref="S18:AB18"/>
    <mergeCell ref="T19:X19"/>
    <mergeCell ref="Y19:AC19"/>
    <mergeCell ref="AD18:AF18"/>
    <mergeCell ref="AD19:AF19"/>
    <mergeCell ref="AG19:AJ19"/>
    <mergeCell ref="AK19:AK20"/>
    <mergeCell ref="E20:F20"/>
    <mergeCell ref="L20:N20"/>
    <mergeCell ref="O20:Q20"/>
    <mergeCell ref="S20:AJ20"/>
    <mergeCell ref="A24:C25"/>
    <mergeCell ref="D24:H24"/>
    <mergeCell ref="I24:AK24"/>
    <mergeCell ref="D25:H25"/>
    <mergeCell ref="J25:O25"/>
    <mergeCell ref="P25:AK25"/>
    <mergeCell ref="A22:H22"/>
    <mergeCell ref="I22:AK22"/>
    <mergeCell ref="A23:H23"/>
    <mergeCell ref="I23:U23"/>
    <mergeCell ref="V23:Z23"/>
    <mergeCell ref="AB23:AE23"/>
    <mergeCell ref="AG23:AK23"/>
    <mergeCell ref="A19:C20"/>
    <mergeCell ref="E19:F19"/>
    <mergeCell ref="H19:I19"/>
    <mergeCell ref="K19:K20"/>
    <mergeCell ref="L19:N19"/>
    <mergeCell ref="A31:H35"/>
    <mergeCell ref="I31:I33"/>
    <mergeCell ref="J31:Q33"/>
    <mergeCell ref="R31:U33"/>
    <mergeCell ref="W31:X31"/>
    <mergeCell ref="W32:X32"/>
    <mergeCell ref="A26:H30"/>
    <mergeCell ref="I26:I28"/>
    <mergeCell ref="J26:Q28"/>
    <mergeCell ref="R26:U28"/>
    <mergeCell ref="W26:X26"/>
    <mergeCell ref="W27:X27"/>
    <mergeCell ref="AF32:AI32"/>
    <mergeCell ref="J34:X34"/>
    <mergeCell ref="Y34:AI34"/>
    <mergeCell ref="K35:R35"/>
    <mergeCell ref="T35:AA35"/>
    <mergeCell ref="AC35:AK35"/>
    <mergeCell ref="AF27:AI27"/>
    <mergeCell ref="J29:AK29"/>
    <mergeCell ref="K30:R30"/>
    <mergeCell ref="T30:AI30"/>
    <mergeCell ref="A41:H42"/>
    <mergeCell ref="J41:K41"/>
    <mergeCell ref="M41:AK41"/>
    <mergeCell ref="M42:AK42"/>
    <mergeCell ref="A43:H45"/>
    <mergeCell ref="I43:AK45"/>
    <mergeCell ref="A36:H37"/>
    <mergeCell ref="A38:H40"/>
    <mergeCell ref="J38:K38"/>
    <mergeCell ref="T38:Y40"/>
    <mergeCell ref="AA38:AB38"/>
    <mergeCell ref="J39:K39"/>
    <mergeCell ref="AA39:AB39"/>
    <mergeCell ref="A47:H47"/>
    <mergeCell ref="I47:N47"/>
    <mergeCell ref="O47:T47"/>
    <mergeCell ref="U47:Z47"/>
    <mergeCell ref="AA47:AK47"/>
    <mergeCell ref="A48:H53"/>
    <mergeCell ref="I48:N49"/>
    <mergeCell ref="O48:T49"/>
    <mergeCell ref="U48:Z49"/>
    <mergeCell ref="AA48:AB48"/>
    <mergeCell ref="I51:AK53"/>
    <mergeCell ref="B54:AK54"/>
    <mergeCell ref="B56:AK56"/>
    <mergeCell ref="AE57:AK57"/>
    <mergeCell ref="AC48:AD48"/>
    <mergeCell ref="AF48:AG48"/>
    <mergeCell ref="AI48:AJ48"/>
    <mergeCell ref="AA49:AB49"/>
    <mergeCell ref="AC49:AJ49"/>
    <mergeCell ref="I50:AK50"/>
  </mergeCells>
  <phoneticPr fontId="129"/>
  <dataValidations count="2">
    <dataValidation type="list" allowBlank="1" showInputMessage="1" showErrorMessage="1" sqref="D19:D20 G19 I26 I29 I31 I34 I36 I41 J30 J35 L41 S30 S35 AA23 AB35 AF23" xr:uid="{00000000-0002-0000-2B00-000000000000}">
      <formula1>"□,■"</formula1>
    </dataValidation>
    <dataValidation type="list" allowBlank="1" showInputMessage="1" showErrorMessage="1" sqref="J39:K39 W27:X27 W32:X32 AA39:AB39" xr:uid="{00000000-0002-0000-2B00-000001000000}">
      <formula1>"　,令和,平成"</formula1>
    </dataValidation>
  </dataValidations>
  <printOptions horizontalCentered="1"/>
  <pageMargins left="0.70866141732283472" right="0.70866141732283472" top="0.59055118110236227" bottom="0.59055118110236227" header="0.31496062992125984" footer="0.31496062992125984"/>
  <pageSetup paperSize="9" scale="90" orientation="portrait" blackAndWhite="1"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EZ114"/>
  <sheetViews>
    <sheetView showGridLines="0" zoomScale="80" zoomScaleNormal="80" zoomScaleSheetLayoutView="100" zoomScalePageLayoutView="90" workbookViewId="0"/>
  </sheetViews>
  <sheetFormatPr defaultColWidth="1.5" defaultRowHeight="8.85" customHeight="1"/>
  <cols>
    <col min="1" max="1" width="1.375" style="1539" customWidth="1"/>
    <col min="2" max="85" width="1.625" style="1539" customWidth="1"/>
    <col min="86" max="86" width="1.375" style="1539" customWidth="1"/>
    <col min="87" max="256" width="1.5" style="1539" customWidth="1"/>
    <col min="257" max="257" width="1.375" style="1539" customWidth="1"/>
    <col min="258" max="341" width="1.625" style="1539" customWidth="1"/>
    <col min="342" max="342" width="1.375" style="1539" customWidth="1"/>
    <col min="343" max="512" width="1.5" style="1539" customWidth="1"/>
    <col min="513" max="513" width="1.375" style="1539" customWidth="1"/>
    <col min="514" max="597" width="1.625" style="1539" customWidth="1"/>
    <col min="598" max="598" width="1.375" style="1539" customWidth="1"/>
    <col min="599" max="768" width="1.5" style="1539" customWidth="1"/>
    <col min="769" max="769" width="1.375" style="1539" customWidth="1"/>
    <col min="770" max="853" width="1.625" style="1539" customWidth="1"/>
    <col min="854" max="854" width="1.375" style="1539" customWidth="1"/>
    <col min="855" max="1024" width="1.5" style="1539" customWidth="1"/>
    <col min="1025" max="1025" width="1.375" style="1539" customWidth="1"/>
    <col min="1026" max="1109" width="1.625" style="1539" customWidth="1"/>
    <col min="1110" max="1110" width="1.375" style="1539" customWidth="1"/>
    <col min="1111" max="1280" width="1.5" style="1539" customWidth="1"/>
    <col min="1281" max="1281" width="1.375" style="1539" customWidth="1"/>
    <col min="1282" max="1365" width="1.625" style="1539" customWidth="1"/>
    <col min="1366" max="1366" width="1.375" style="1539" customWidth="1"/>
    <col min="1367" max="1536" width="1.5" style="1539" customWidth="1"/>
    <col min="1537" max="1537" width="1.375" style="1539" customWidth="1"/>
    <col min="1538" max="1621" width="1.625" style="1539" customWidth="1"/>
    <col min="1622" max="1622" width="1.375" style="1539" customWidth="1"/>
    <col min="1623" max="1792" width="1.5" style="1539" customWidth="1"/>
    <col min="1793" max="1793" width="1.375" style="1539" customWidth="1"/>
    <col min="1794" max="1877" width="1.625" style="1539" customWidth="1"/>
    <col min="1878" max="1878" width="1.375" style="1539" customWidth="1"/>
    <col min="1879" max="2048" width="1.5" style="1539" customWidth="1"/>
    <col min="2049" max="2049" width="1.375" style="1539" customWidth="1"/>
    <col min="2050" max="2133" width="1.625" style="1539" customWidth="1"/>
    <col min="2134" max="2134" width="1.375" style="1539" customWidth="1"/>
    <col min="2135" max="2304" width="1.5" style="1539" customWidth="1"/>
    <col min="2305" max="2305" width="1.375" style="1539" customWidth="1"/>
    <col min="2306" max="2389" width="1.625" style="1539" customWidth="1"/>
    <col min="2390" max="2390" width="1.375" style="1539" customWidth="1"/>
    <col min="2391" max="2560" width="1.5" style="1539" customWidth="1"/>
    <col min="2561" max="2561" width="1.375" style="1539" customWidth="1"/>
    <col min="2562" max="2645" width="1.625" style="1539" customWidth="1"/>
    <col min="2646" max="2646" width="1.375" style="1539" customWidth="1"/>
    <col min="2647" max="2816" width="1.5" style="1539" customWidth="1"/>
    <col min="2817" max="2817" width="1.375" style="1539" customWidth="1"/>
    <col min="2818" max="2901" width="1.625" style="1539" customWidth="1"/>
    <col min="2902" max="2902" width="1.375" style="1539" customWidth="1"/>
    <col min="2903" max="3072" width="1.5" style="1539" customWidth="1"/>
    <col min="3073" max="3073" width="1.375" style="1539" customWidth="1"/>
    <col min="3074" max="3157" width="1.625" style="1539" customWidth="1"/>
    <col min="3158" max="3158" width="1.375" style="1539" customWidth="1"/>
    <col min="3159" max="3328" width="1.5" style="1539" customWidth="1"/>
    <col min="3329" max="3329" width="1.375" style="1539" customWidth="1"/>
    <col min="3330" max="3413" width="1.625" style="1539" customWidth="1"/>
    <col min="3414" max="3414" width="1.375" style="1539" customWidth="1"/>
    <col min="3415" max="3584" width="1.5" style="1539" customWidth="1"/>
    <col min="3585" max="3585" width="1.375" style="1539" customWidth="1"/>
    <col min="3586" max="3669" width="1.625" style="1539" customWidth="1"/>
    <col min="3670" max="3670" width="1.375" style="1539" customWidth="1"/>
    <col min="3671" max="3840" width="1.5" style="1539" customWidth="1"/>
    <col min="3841" max="3841" width="1.375" style="1539" customWidth="1"/>
    <col min="3842" max="3925" width="1.625" style="1539" customWidth="1"/>
    <col min="3926" max="3926" width="1.375" style="1539" customWidth="1"/>
    <col min="3927" max="4096" width="1.5" style="1539" customWidth="1"/>
    <col min="4097" max="4097" width="1.375" style="1539" customWidth="1"/>
    <col min="4098" max="4181" width="1.625" style="1539" customWidth="1"/>
    <col min="4182" max="4182" width="1.375" style="1539" customWidth="1"/>
    <col min="4183" max="4352" width="1.5" style="1539" customWidth="1"/>
    <col min="4353" max="4353" width="1.375" style="1539" customWidth="1"/>
    <col min="4354" max="4437" width="1.625" style="1539" customWidth="1"/>
    <col min="4438" max="4438" width="1.375" style="1539" customWidth="1"/>
    <col min="4439" max="4608" width="1.5" style="1539" customWidth="1"/>
    <col min="4609" max="4609" width="1.375" style="1539" customWidth="1"/>
    <col min="4610" max="4693" width="1.625" style="1539" customWidth="1"/>
    <col min="4694" max="4694" width="1.375" style="1539" customWidth="1"/>
    <col min="4695" max="4864" width="1.5" style="1539" customWidth="1"/>
    <col min="4865" max="4865" width="1.375" style="1539" customWidth="1"/>
    <col min="4866" max="4949" width="1.625" style="1539" customWidth="1"/>
    <col min="4950" max="4950" width="1.375" style="1539" customWidth="1"/>
    <col min="4951" max="5120" width="1.5" style="1539" customWidth="1"/>
    <col min="5121" max="5121" width="1.375" style="1539" customWidth="1"/>
    <col min="5122" max="5205" width="1.625" style="1539" customWidth="1"/>
    <col min="5206" max="5206" width="1.375" style="1539" customWidth="1"/>
    <col min="5207" max="5376" width="1.5" style="1539" customWidth="1"/>
    <col min="5377" max="5377" width="1.375" style="1539" customWidth="1"/>
    <col min="5378" max="5461" width="1.625" style="1539" customWidth="1"/>
    <col min="5462" max="5462" width="1.375" style="1539" customWidth="1"/>
    <col min="5463" max="5632" width="1.5" style="1539" customWidth="1"/>
    <col min="5633" max="5633" width="1.375" style="1539" customWidth="1"/>
    <col min="5634" max="5717" width="1.625" style="1539" customWidth="1"/>
    <col min="5718" max="5718" width="1.375" style="1539" customWidth="1"/>
    <col min="5719" max="5888" width="1.5" style="1539" customWidth="1"/>
    <col min="5889" max="5889" width="1.375" style="1539" customWidth="1"/>
    <col min="5890" max="5973" width="1.625" style="1539" customWidth="1"/>
    <col min="5974" max="5974" width="1.375" style="1539" customWidth="1"/>
    <col min="5975" max="6144" width="1.5" style="1539" customWidth="1"/>
    <col min="6145" max="6145" width="1.375" style="1539" customWidth="1"/>
    <col min="6146" max="6229" width="1.625" style="1539" customWidth="1"/>
    <col min="6230" max="6230" width="1.375" style="1539" customWidth="1"/>
    <col min="6231" max="6400" width="1.5" style="1539" customWidth="1"/>
    <col min="6401" max="6401" width="1.375" style="1539" customWidth="1"/>
    <col min="6402" max="6485" width="1.625" style="1539" customWidth="1"/>
    <col min="6486" max="6486" width="1.375" style="1539" customWidth="1"/>
    <col min="6487" max="6656" width="1.5" style="1539" customWidth="1"/>
    <col min="6657" max="6657" width="1.375" style="1539" customWidth="1"/>
    <col min="6658" max="6741" width="1.625" style="1539" customWidth="1"/>
    <col min="6742" max="6742" width="1.375" style="1539" customWidth="1"/>
    <col min="6743" max="6912" width="1.5" style="1539" customWidth="1"/>
    <col min="6913" max="6913" width="1.375" style="1539" customWidth="1"/>
    <col min="6914" max="6997" width="1.625" style="1539" customWidth="1"/>
    <col min="6998" max="6998" width="1.375" style="1539" customWidth="1"/>
    <col min="6999" max="7168" width="1.5" style="1539" customWidth="1"/>
    <col min="7169" max="7169" width="1.375" style="1539" customWidth="1"/>
    <col min="7170" max="7253" width="1.625" style="1539" customWidth="1"/>
    <col min="7254" max="7254" width="1.375" style="1539" customWidth="1"/>
    <col min="7255" max="7424" width="1.5" style="1539" customWidth="1"/>
    <col min="7425" max="7425" width="1.375" style="1539" customWidth="1"/>
    <col min="7426" max="7509" width="1.625" style="1539" customWidth="1"/>
    <col min="7510" max="7510" width="1.375" style="1539" customWidth="1"/>
    <col min="7511" max="7680" width="1.5" style="1539" customWidth="1"/>
    <col min="7681" max="7681" width="1.375" style="1539" customWidth="1"/>
    <col min="7682" max="7765" width="1.625" style="1539" customWidth="1"/>
    <col min="7766" max="7766" width="1.375" style="1539" customWidth="1"/>
    <col min="7767" max="7936" width="1.5" style="1539" customWidth="1"/>
    <col min="7937" max="7937" width="1.375" style="1539" customWidth="1"/>
    <col min="7938" max="8021" width="1.625" style="1539" customWidth="1"/>
    <col min="8022" max="8022" width="1.375" style="1539" customWidth="1"/>
    <col min="8023" max="8192" width="1.5" style="1539" customWidth="1"/>
    <col min="8193" max="8193" width="1.375" style="1539" customWidth="1"/>
    <col min="8194" max="8277" width="1.625" style="1539" customWidth="1"/>
    <col min="8278" max="8278" width="1.375" style="1539" customWidth="1"/>
    <col min="8279" max="8448" width="1.5" style="1539" customWidth="1"/>
    <col min="8449" max="8449" width="1.375" style="1539" customWidth="1"/>
    <col min="8450" max="8533" width="1.625" style="1539" customWidth="1"/>
    <col min="8534" max="8534" width="1.375" style="1539" customWidth="1"/>
    <col min="8535" max="8704" width="1.5" style="1539" customWidth="1"/>
    <col min="8705" max="8705" width="1.375" style="1539" customWidth="1"/>
    <col min="8706" max="8789" width="1.625" style="1539" customWidth="1"/>
    <col min="8790" max="8790" width="1.375" style="1539" customWidth="1"/>
    <col min="8791" max="8960" width="1.5" style="1539" customWidth="1"/>
    <col min="8961" max="8961" width="1.375" style="1539" customWidth="1"/>
    <col min="8962" max="9045" width="1.625" style="1539" customWidth="1"/>
    <col min="9046" max="9046" width="1.375" style="1539" customWidth="1"/>
    <col min="9047" max="9216" width="1.5" style="1539" customWidth="1"/>
    <col min="9217" max="9217" width="1.375" style="1539" customWidth="1"/>
    <col min="9218" max="9301" width="1.625" style="1539" customWidth="1"/>
    <col min="9302" max="9302" width="1.375" style="1539" customWidth="1"/>
    <col min="9303" max="9472" width="1.5" style="1539" customWidth="1"/>
    <col min="9473" max="9473" width="1.375" style="1539" customWidth="1"/>
    <col min="9474" max="9557" width="1.625" style="1539" customWidth="1"/>
    <col min="9558" max="9558" width="1.375" style="1539" customWidth="1"/>
    <col min="9559" max="9728" width="1.5" style="1539" customWidth="1"/>
    <col min="9729" max="9729" width="1.375" style="1539" customWidth="1"/>
    <col min="9730" max="9813" width="1.625" style="1539" customWidth="1"/>
    <col min="9814" max="9814" width="1.375" style="1539" customWidth="1"/>
    <col min="9815" max="9984" width="1.5" style="1539" customWidth="1"/>
    <col min="9985" max="9985" width="1.375" style="1539" customWidth="1"/>
    <col min="9986" max="10069" width="1.625" style="1539" customWidth="1"/>
    <col min="10070" max="10070" width="1.375" style="1539" customWidth="1"/>
    <col min="10071" max="10240" width="1.5" style="1539" customWidth="1"/>
    <col min="10241" max="10241" width="1.375" style="1539" customWidth="1"/>
    <col min="10242" max="10325" width="1.625" style="1539" customWidth="1"/>
    <col min="10326" max="10326" width="1.375" style="1539" customWidth="1"/>
    <col min="10327" max="10496" width="1.5" style="1539" customWidth="1"/>
    <col min="10497" max="10497" width="1.375" style="1539" customWidth="1"/>
    <col min="10498" max="10581" width="1.625" style="1539" customWidth="1"/>
    <col min="10582" max="10582" width="1.375" style="1539" customWidth="1"/>
    <col min="10583" max="10752" width="1.5" style="1539" customWidth="1"/>
    <col min="10753" max="10753" width="1.375" style="1539" customWidth="1"/>
    <col min="10754" max="10837" width="1.625" style="1539" customWidth="1"/>
    <col min="10838" max="10838" width="1.375" style="1539" customWidth="1"/>
    <col min="10839" max="11008" width="1.5" style="1539" customWidth="1"/>
    <col min="11009" max="11009" width="1.375" style="1539" customWidth="1"/>
    <col min="11010" max="11093" width="1.625" style="1539" customWidth="1"/>
    <col min="11094" max="11094" width="1.375" style="1539" customWidth="1"/>
    <col min="11095" max="11264" width="1.5" style="1539" customWidth="1"/>
    <col min="11265" max="11265" width="1.375" style="1539" customWidth="1"/>
    <col min="11266" max="11349" width="1.625" style="1539" customWidth="1"/>
    <col min="11350" max="11350" width="1.375" style="1539" customWidth="1"/>
    <col min="11351" max="11520" width="1.5" style="1539" customWidth="1"/>
    <col min="11521" max="11521" width="1.375" style="1539" customWidth="1"/>
    <col min="11522" max="11605" width="1.625" style="1539" customWidth="1"/>
    <col min="11606" max="11606" width="1.375" style="1539" customWidth="1"/>
    <col min="11607" max="11776" width="1.5" style="1539" customWidth="1"/>
    <col min="11777" max="11777" width="1.375" style="1539" customWidth="1"/>
    <col min="11778" max="11861" width="1.625" style="1539" customWidth="1"/>
    <col min="11862" max="11862" width="1.375" style="1539" customWidth="1"/>
    <col min="11863" max="12032" width="1.5" style="1539" customWidth="1"/>
    <col min="12033" max="12033" width="1.375" style="1539" customWidth="1"/>
    <col min="12034" max="12117" width="1.625" style="1539" customWidth="1"/>
    <col min="12118" max="12118" width="1.375" style="1539" customWidth="1"/>
    <col min="12119" max="12288" width="1.5" style="1539" customWidth="1"/>
    <col min="12289" max="12289" width="1.375" style="1539" customWidth="1"/>
    <col min="12290" max="12373" width="1.625" style="1539" customWidth="1"/>
    <col min="12374" max="12374" width="1.375" style="1539" customWidth="1"/>
    <col min="12375" max="12544" width="1.5" style="1539" customWidth="1"/>
    <col min="12545" max="12545" width="1.375" style="1539" customWidth="1"/>
    <col min="12546" max="12629" width="1.625" style="1539" customWidth="1"/>
    <col min="12630" max="12630" width="1.375" style="1539" customWidth="1"/>
    <col min="12631" max="12800" width="1.5" style="1539" customWidth="1"/>
    <col min="12801" max="12801" width="1.375" style="1539" customWidth="1"/>
    <col min="12802" max="12885" width="1.625" style="1539" customWidth="1"/>
    <col min="12886" max="12886" width="1.375" style="1539" customWidth="1"/>
    <col min="12887" max="13056" width="1.5" style="1539" customWidth="1"/>
    <col min="13057" max="13057" width="1.375" style="1539" customWidth="1"/>
    <col min="13058" max="13141" width="1.625" style="1539" customWidth="1"/>
    <col min="13142" max="13142" width="1.375" style="1539" customWidth="1"/>
    <col min="13143" max="13312" width="1.5" style="1539" customWidth="1"/>
    <col min="13313" max="13313" width="1.375" style="1539" customWidth="1"/>
    <col min="13314" max="13397" width="1.625" style="1539" customWidth="1"/>
    <col min="13398" max="13398" width="1.375" style="1539" customWidth="1"/>
    <col min="13399" max="13568" width="1.5" style="1539" customWidth="1"/>
    <col min="13569" max="13569" width="1.375" style="1539" customWidth="1"/>
    <col min="13570" max="13653" width="1.625" style="1539" customWidth="1"/>
    <col min="13654" max="13654" width="1.375" style="1539" customWidth="1"/>
    <col min="13655" max="13824" width="1.5" style="1539" customWidth="1"/>
    <col min="13825" max="13825" width="1.375" style="1539" customWidth="1"/>
    <col min="13826" max="13909" width="1.625" style="1539" customWidth="1"/>
    <col min="13910" max="13910" width="1.375" style="1539" customWidth="1"/>
    <col min="13911" max="14080" width="1.5" style="1539" customWidth="1"/>
    <col min="14081" max="14081" width="1.375" style="1539" customWidth="1"/>
    <col min="14082" max="14165" width="1.625" style="1539" customWidth="1"/>
    <col min="14166" max="14166" width="1.375" style="1539" customWidth="1"/>
    <col min="14167" max="14336" width="1.5" style="1539" customWidth="1"/>
    <col min="14337" max="14337" width="1.375" style="1539" customWidth="1"/>
    <col min="14338" max="14421" width="1.625" style="1539" customWidth="1"/>
    <col min="14422" max="14422" width="1.375" style="1539" customWidth="1"/>
    <col min="14423" max="14592" width="1.5" style="1539" customWidth="1"/>
    <col min="14593" max="14593" width="1.375" style="1539" customWidth="1"/>
    <col min="14594" max="14677" width="1.625" style="1539" customWidth="1"/>
    <col min="14678" max="14678" width="1.375" style="1539" customWidth="1"/>
    <col min="14679" max="14848" width="1.5" style="1539" customWidth="1"/>
    <col min="14849" max="14849" width="1.375" style="1539" customWidth="1"/>
    <col min="14850" max="14933" width="1.625" style="1539" customWidth="1"/>
    <col min="14934" max="14934" width="1.375" style="1539" customWidth="1"/>
    <col min="14935" max="15104" width="1.5" style="1539" customWidth="1"/>
    <col min="15105" max="15105" width="1.375" style="1539" customWidth="1"/>
    <col min="15106" max="15189" width="1.625" style="1539" customWidth="1"/>
    <col min="15190" max="15190" width="1.375" style="1539" customWidth="1"/>
    <col min="15191" max="15360" width="1.5" style="1539" customWidth="1"/>
    <col min="15361" max="15361" width="1.375" style="1539" customWidth="1"/>
    <col min="15362" max="15445" width="1.625" style="1539" customWidth="1"/>
    <col min="15446" max="15446" width="1.375" style="1539" customWidth="1"/>
    <col min="15447" max="15616" width="1.5" style="1539" customWidth="1"/>
    <col min="15617" max="15617" width="1.375" style="1539" customWidth="1"/>
    <col min="15618" max="15701" width="1.625" style="1539" customWidth="1"/>
    <col min="15702" max="15702" width="1.375" style="1539" customWidth="1"/>
    <col min="15703" max="15872" width="1.5" style="1539" customWidth="1"/>
    <col min="15873" max="15873" width="1.375" style="1539" customWidth="1"/>
    <col min="15874" max="15957" width="1.625" style="1539" customWidth="1"/>
    <col min="15958" max="15958" width="1.375" style="1539" customWidth="1"/>
    <col min="15959" max="16128" width="1.5" style="1539" customWidth="1"/>
    <col min="16129" max="16129" width="1.375" style="1539" customWidth="1"/>
    <col min="16130" max="16213" width="1.625" style="1539" customWidth="1"/>
    <col min="16214" max="16214" width="1.375" style="1539" customWidth="1"/>
    <col min="16215" max="16384" width="1.5" style="1539" customWidth="1"/>
  </cols>
  <sheetData>
    <row r="1" spans="2:97" ht="15.75" customHeight="1">
      <c r="B1" s="1538" t="s">
        <v>2606</v>
      </c>
    </row>
    <row r="2" spans="2:97" ht="12.75" customHeight="1">
      <c r="B2" s="4445" t="s">
        <v>2607</v>
      </c>
      <c r="C2" s="4445"/>
      <c r="D2" s="4445"/>
      <c r="E2" s="4445"/>
      <c r="F2" s="4445"/>
      <c r="G2" s="4445"/>
      <c r="H2" s="4445"/>
      <c r="I2" s="4445"/>
      <c r="J2" s="4445"/>
      <c r="K2" s="4445"/>
      <c r="L2" s="4445"/>
      <c r="M2" s="4445"/>
      <c r="N2" s="4445"/>
      <c r="O2" s="4445"/>
      <c r="P2" s="4445"/>
      <c r="Q2" s="4445"/>
      <c r="R2" s="4445"/>
      <c r="S2" s="4445"/>
      <c r="T2" s="4445"/>
      <c r="U2" s="4445"/>
      <c r="V2" s="4445"/>
      <c r="W2" s="4445"/>
      <c r="X2" s="4445"/>
      <c r="Y2" s="4445"/>
      <c r="Z2" s="4445"/>
      <c r="AA2" s="4445"/>
      <c r="AB2" s="4445"/>
      <c r="AC2" s="4445"/>
      <c r="AD2" s="4445"/>
      <c r="AE2" s="4445"/>
      <c r="AF2" s="4445"/>
      <c r="AG2" s="4445"/>
      <c r="AH2" s="4445"/>
      <c r="AI2" s="4445"/>
      <c r="AJ2" s="4445"/>
      <c r="AK2" s="4445"/>
      <c r="AL2" s="4445"/>
      <c r="AM2" s="4445"/>
      <c r="AN2" s="4445"/>
      <c r="AO2" s="4445"/>
      <c r="AP2" s="4445"/>
      <c r="AQ2" s="4445"/>
      <c r="AR2" s="4445"/>
      <c r="AS2" s="4445"/>
      <c r="AT2" s="4445"/>
      <c r="AU2" s="4445"/>
      <c r="AV2" s="4445"/>
      <c r="AW2" s="4445"/>
      <c r="AX2" s="4445"/>
      <c r="AY2" s="4445"/>
      <c r="AZ2" s="4445"/>
      <c r="BA2" s="4445"/>
      <c r="BB2" s="4445"/>
      <c r="BC2" s="4445"/>
      <c r="BD2" s="4445"/>
      <c r="BE2" s="4445"/>
      <c r="BF2" s="4445"/>
      <c r="BG2" s="4445"/>
      <c r="BH2" s="4445"/>
      <c r="BI2" s="4445"/>
      <c r="BJ2" s="4445"/>
      <c r="BK2" s="4445"/>
      <c r="BL2" s="4445"/>
      <c r="BM2" s="4445"/>
      <c r="BN2" s="4445"/>
      <c r="BO2" s="4445"/>
      <c r="BP2" s="4445"/>
      <c r="BQ2" s="4445"/>
      <c r="BR2" s="4445"/>
      <c r="BS2" s="4445"/>
      <c r="BT2" s="4445"/>
      <c r="BU2" s="4445"/>
      <c r="BV2" s="4445"/>
      <c r="BW2" s="4445"/>
      <c r="BX2" s="4445"/>
      <c r="BY2" s="4445"/>
      <c r="BZ2" s="4445"/>
      <c r="CA2" s="4445"/>
      <c r="CB2" s="4445"/>
      <c r="CC2" s="4445"/>
      <c r="CD2" s="4445"/>
      <c r="CE2" s="4445"/>
      <c r="CF2" s="4445"/>
      <c r="CG2" s="4445"/>
    </row>
    <row r="3" spans="2:97" ht="9.75" customHeight="1">
      <c r="B3" s="4445"/>
      <c r="C3" s="4445"/>
      <c r="D3" s="4445"/>
      <c r="E3" s="4445"/>
      <c r="F3" s="4445"/>
      <c r="G3" s="4445"/>
      <c r="H3" s="4445"/>
      <c r="I3" s="4445"/>
      <c r="J3" s="4445"/>
      <c r="K3" s="4445"/>
      <c r="L3" s="4445"/>
      <c r="M3" s="4445"/>
      <c r="N3" s="4445"/>
      <c r="O3" s="4445"/>
      <c r="P3" s="4445"/>
      <c r="Q3" s="4445"/>
      <c r="R3" s="4445"/>
      <c r="S3" s="4445"/>
      <c r="T3" s="4445"/>
      <c r="U3" s="4445"/>
      <c r="V3" s="4445"/>
      <c r="W3" s="4445"/>
      <c r="X3" s="4445"/>
      <c r="Y3" s="4445"/>
      <c r="Z3" s="4445"/>
      <c r="AA3" s="4445"/>
      <c r="AB3" s="4445"/>
      <c r="AC3" s="4445"/>
      <c r="AD3" s="4445"/>
      <c r="AE3" s="4445"/>
      <c r="AF3" s="4445"/>
      <c r="AG3" s="4445"/>
      <c r="AH3" s="4445"/>
      <c r="AI3" s="4445"/>
      <c r="AJ3" s="4445"/>
      <c r="AK3" s="4445"/>
      <c r="AL3" s="4445"/>
      <c r="AM3" s="4445"/>
      <c r="AN3" s="4445"/>
      <c r="AO3" s="4445"/>
      <c r="AP3" s="4445"/>
      <c r="AQ3" s="4445"/>
      <c r="AR3" s="4445"/>
      <c r="AS3" s="4445"/>
      <c r="AT3" s="4445"/>
      <c r="AU3" s="4445"/>
      <c r="AV3" s="4445"/>
      <c r="AW3" s="4445"/>
      <c r="AX3" s="4445"/>
      <c r="AY3" s="4445"/>
      <c r="AZ3" s="4445"/>
      <c r="BA3" s="4445"/>
      <c r="BB3" s="4445"/>
      <c r="BC3" s="4445"/>
      <c r="BD3" s="4445"/>
      <c r="BE3" s="4445"/>
      <c r="BF3" s="4445"/>
      <c r="BG3" s="4445"/>
      <c r="BH3" s="4445"/>
      <c r="BI3" s="4445"/>
      <c r="BJ3" s="4445"/>
      <c r="BK3" s="4445"/>
      <c r="BL3" s="4445"/>
      <c r="BM3" s="4445"/>
      <c r="BN3" s="4445"/>
      <c r="BO3" s="4445"/>
      <c r="BP3" s="4445"/>
      <c r="BQ3" s="4445"/>
      <c r="BR3" s="4445"/>
      <c r="BS3" s="4445"/>
      <c r="BT3" s="4445"/>
      <c r="BU3" s="4445"/>
      <c r="BV3" s="4445"/>
      <c r="BW3" s="4445"/>
      <c r="BX3" s="4445"/>
      <c r="BY3" s="4445"/>
      <c r="BZ3" s="4445"/>
      <c r="CA3" s="4445"/>
      <c r="CB3" s="4445"/>
      <c r="CC3" s="4445"/>
      <c r="CD3" s="4445"/>
      <c r="CE3" s="4445"/>
      <c r="CF3" s="4445"/>
      <c r="CG3" s="4445"/>
    </row>
    <row r="4" spans="2:97" ht="17.25">
      <c r="U4" s="4446" t="s">
        <v>2526</v>
      </c>
      <c r="V4" s="4446"/>
      <c r="W4" s="4446"/>
      <c r="X4" s="4446"/>
      <c r="Y4" s="4446"/>
      <c r="Z4" s="4446"/>
      <c r="AA4" s="4446"/>
      <c r="AB4" s="4446"/>
      <c r="AC4" s="4446"/>
      <c r="AD4" s="4446"/>
      <c r="AE4" s="4446"/>
      <c r="AF4" s="4446"/>
      <c r="AG4" s="4446"/>
      <c r="AH4" s="4446"/>
      <c r="AI4" s="4446"/>
      <c r="AJ4" s="4446"/>
      <c r="AK4" s="4446"/>
      <c r="AL4" s="4446"/>
      <c r="AM4" s="4446"/>
      <c r="AN4" s="4446"/>
      <c r="AO4" s="4446"/>
      <c r="AP4" s="4446"/>
      <c r="AQ4" s="4446"/>
      <c r="AR4" s="4446"/>
      <c r="AS4" s="4446"/>
      <c r="AT4" s="4446"/>
      <c r="AU4" s="4446"/>
      <c r="AV4" s="4446"/>
      <c r="AW4" s="4446"/>
      <c r="AX4" s="4446"/>
      <c r="AY4" s="4446"/>
      <c r="AZ4" s="4446"/>
      <c r="BA4" s="4446"/>
      <c r="BB4" s="4446"/>
      <c r="BC4" s="4446"/>
      <c r="BD4" s="4446"/>
      <c r="BE4" s="4446"/>
      <c r="BF4" s="4446"/>
      <c r="BG4" s="4446"/>
      <c r="BH4" s="4446"/>
      <c r="BN4" s="1540"/>
      <c r="BO4" s="1540"/>
      <c r="BP4" s="1540"/>
      <c r="BQ4" s="1540"/>
      <c r="BR4" s="1540"/>
      <c r="BS4" s="1540"/>
      <c r="BT4" s="1540"/>
      <c r="BU4" s="1540"/>
      <c r="BV4" s="1540"/>
      <c r="BW4" s="1540"/>
    </row>
    <row r="5" spans="2:97" s="1546" customFormat="1" ht="13.5" customHeight="1">
      <c r="B5" s="1541"/>
      <c r="C5" s="1541"/>
      <c r="D5" s="1542"/>
      <c r="E5" s="1542"/>
      <c r="F5" s="1542"/>
      <c r="G5" s="1542"/>
      <c r="H5" s="1542"/>
      <c r="I5" s="1542"/>
      <c r="J5" s="1542"/>
      <c r="K5" s="1542"/>
      <c r="L5" s="1542"/>
      <c r="M5" s="1542"/>
      <c r="N5" s="1542"/>
      <c r="O5" s="1542"/>
      <c r="P5" s="1542"/>
      <c r="Q5" s="1542"/>
      <c r="R5" s="1542"/>
      <c r="S5" s="1542"/>
      <c r="T5" s="1542"/>
      <c r="U5" s="1542"/>
      <c r="V5" s="1542"/>
      <c r="W5" s="1542"/>
      <c r="X5" s="1542"/>
      <c r="Y5" s="1542"/>
      <c r="Z5" s="1542"/>
      <c r="AA5" s="1542"/>
      <c r="AB5" s="1542"/>
      <c r="AC5" s="1542"/>
      <c r="AD5" s="1542"/>
      <c r="AE5" s="4447" t="s">
        <v>3683</v>
      </c>
      <c r="AF5" s="4447"/>
      <c r="AG5" s="4447"/>
      <c r="AH5" s="4447"/>
      <c r="AI5" s="4447"/>
      <c r="AJ5" s="4447"/>
      <c r="AK5" s="4447"/>
      <c r="AL5" s="4447"/>
      <c r="AM5" s="4447"/>
      <c r="AN5" s="4447"/>
      <c r="AO5" s="4447"/>
      <c r="AP5" s="4447"/>
      <c r="AQ5" s="4447"/>
      <c r="AR5" s="4447"/>
      <c r="AS5" s="4447"/>
      <c r="AT5" s="4447"/>
      <c r="AU5" s="4447"/>
      <c r="AV5" s="4447"/>
      <c r="AW5" s="4447"/>
      <c r="AX5" s="4447"/>
      <c r="AY5" s="1542"/>
      <c r="AZ5" s="1542"/>
      <c r="BA5" s="1542"/>
      <c r="BB5" s="1542"/>
      <c r="BC5" s="1542"/>
      <c r="BD5" s="1543"/>
      <c r="BE5" s="1543"/>
      <c r="BF5" s="1543"/>
      <c r="BG5" s="1544"/>
      <c r="BH5" s="1544"/>
      <c r="BI5" s="1544"/>
      <c r="BJ5" s="1544"/>
      <c r="BK5" s="1544"/>
      <c r="BL5" s="1544"/>
      <c r="BM5" s="1544"/>
      <c r="BN5" s="1544"/>
      <c r="BO5" s="1545"/>
      <c r="BP5" s="1545"/>
      <c r="BQ5" s="1544"/>
      <c r="BR5" s="1544"/>
      <c r="BS5" s="1544"/>
      <c r="BT5" s="1544"/>
      <c r="BU5" s="1544"/>
      <c r="BV5" s="1544"/>
      <c r="BW5" s="1543"/>
      <c r="BX5" s="1543"/>
      <c r="BY5" s="1541"/>
      <c r="BZ5" s="1541"/>
      <c r="CA5" s="1541"/>
      <c r="CB5" s="1541"/>
      <c r="CC5" s="1541"/>
      <c r="CD5" s="1541"/>
      <c r="CE5" s="1541"/>
      <c r="CF5" s="1541"/>
      <c r="CG5" s="1541"/>
      <c r="CH5" s="1541"/>
      <c r="CI5" s="1541"/>
      <c r="CJ5" s="1541"/>
      <c r="CK5" s="1541"/>
      <c r="CL5" s="1541"/>
      <c r="CM5" s="1541"/>
      <c r="CN5" s="1541"/>
      <c r="CO5" s="1541"/>
      <c r="CP5" s="1541"/>
      <c r="CQ5" s="1541"/>
      <c r="CR5" s="1541"/>
      <c r="CS5" s="1541"/>
    </row>
    <row r="6" spans="2:97" ht="17.45" customHeight="1">
      <c r="B6" s="4448" t="s">
        <v>3684</v>
      </c>
      <c r="C6" s="4448"/>
      <c r="D6" s="4448"/>
      <c r="E6" s="4448"/>
      <c r="F6" s="4448"/>
      <c r="G6" s="4448"/>
      <c r="H6" s="4448"/>
      <c r="I6" s="4448"/>
      <c r="J6" s="4448"/>
      <c r="K6" s="4448"/>
      <c r="L6" s="4448"/>
      <c r="M6" s="4448"/>
      <c r="N6" s="4448"/>
      <c r="O6" s="4448"/>
      <c r="P6" s="4448"/>
      <c r="Q6" s="4448"/>
      <c r="R6" s="4448"/>
      <c r="S6" s="4448"/>
      <c r="T6" s="4448"/>
      <c r="U6" s="4448"/>
      <c r="V6" s="1547"/>
      <c r="W6" s="1547"/>
      <c r="X6" s="1547"/>
      <c r="Y6" s="1547"/>
      <c r="Z6" s="1547"/>
      <c r="AA6" s="1547"/>
      <c r="AB6" s="1547"/>
      <c r="AC6" s="1547"/>
      <c r="AD6" s="1547"/>
      <c r="AE6" s="1547"/>
      <c r="AF6" s="1547"/>
      <c r="AG6" s="1547"/>
      <c r="AH6" s="1547"/>
      <c r="AI6" s="1547"/>
      <c r="AJ6" s="1547"/>
      <c r="AK6" s="1547"/>
      <c r="AL6" s="1547"/>
      <c r="AM6" s="1547"/>
      <c r="AN6" s="1547"/>
      <c r="AO6" s="1547"/>
      <c r="AP6" s="1547"/>
      <c r="AQ6" s="1547"/>
      <c r="AR6" s="1547"/>
      <c r="AS6" s="1547"/>
      <c r="AT6" s="1547"/>
      <c r="AU6" s="1547"/>
      <c r="AV6" s="1547"/>
      <c r="AW6" s="1547"/>
      <c r="AX6" s="1547"/>
      <c r="AY6" s="1547"/>
      <c r="AZ6" s="1547"/>
      <c r="BA6" s="1547"/>
      <c r="BB6" s="1547"/>
      <c r="BC6" s="1547"/>
      <c r="BD6" s="1547"/>
      <c r="BE6" s="1547"/>
      <c r="BF6" s="1547"/>
      <c r="BG6" s="1547"/>
      <c r="BH6" s="1547"/>
      <c r="BI6" s="1547"/>
      <c r="BJ6" s="1547"/>
      <c r="BK6" s="1547"/>
      <c r="BL6" s="1547"/>
      <c r="BM6" s="1547"/>
      <c r="BN6" s="1547"/>
      <c r="BO6" s="1547"/>
      <c r="BP6" s="1547"/>
      <c r="BQ6" s="1547"/>
      <c r="BR6" s="1547"/>
      <c r="BS6" s="1547"/>
      <c r="BT6" s="1547"/>
      <c r="BU6" s="1547"/>
      <c r="BV6" s="1547"/>
      <c r="BW6" s="1547"/>
      <c r="BX6" s="1547"/>
      <c r="BY6" s="1547"/>
      <c r="BZ6" s="1547"/>
      <c r="CA6" s="1547"/>
      <c r="CB6" s="1547"/>
      <c r="CC6" s="1547"/>
      <c r="CD6" s="1547"/>
      <c r="CE6" s="1547"/>
      <c r="CF6" s="1547"/>
      <c r="CG6" s="1547"/>
    </row>
    <row r="7" spans="2:97" ht="7.5" customHeight="1" thickBot="1">
      <c r="B7" s="4448"/>
      <c r="C7" s="4448"/>
      <c r="D7" s="4448"/>
      <c r="E7" s="4448"/>
      <c r="F7" s="4448"/>
      <c r="G7" s="4448"/>
      <c r="H7" s="4448"/>
      <c r="I7" s="4448"/>
      <c r="J7" s="4448"/>
      <c r="K7" s="4448"/>
      <c r="L7" s="4448"/>
      <c r="M7" s="4448"/>
      <c r="N7" s="4448"/>
      <c r="O7" s="4448"/>
      <c r="P7" s="4448"/>
      <c r="Q7" s="4448"/>
      <c r="R7" s="4448"/>
      <c r="S7" s="4448"/>
      <c r="T7" s="4448"/>
      <c r="U7" s="4448"/>
      <c r="V7" s="1547"/>
      <c r="W7" s="1547"/>
      <c r="X7" s="1547"/>
      <c r="Y7" s="1547"/>
      <c r="Z7" s="1547"/>
      <c r="AA7" s="1547"/>
      <c r="AB7" s="1547"/>
      <c r="AC7" s="1547"/>
      <c r="AD7" s="1547"/>
      <c r="AE7" s="1547"/>
      <c r="AF7" s="1547"/>
      <c r="AG7" s="1547"/>
      <c r="AH7" s="1547"/>
      <c r="AI7" s="1547"/>
      <c r="AJ7" s="1547"/>
      <c r="AK7" s="1547"/>
      <c r="AL7" s="1547"/>
      <c r="AM7" s="1547"/>
      <c r="AN7" s="1547"/>
      <c r="AO7" s="1547"/>
      <c r="AP7" s="1547"/>
      <c r="AQ7" s="1547"/>
      <c r="AR7" s="1547"/>
      <c r="AS7" s="1547"/>
      <c r="AT7" s="1547"/>
      <c r="AU7" s="1547"/>
      <c r="AV7" s="1547"/>
      <c r="AW7" s="1547"/>
      <c r="AX7" s="1547"/>
      <c r="AY7" s="1547"/>
      <c r="AZ7" s="1547"/>
      <c r="BA7" s="1547"/>
      <c r="BB7" s="1547"/>
      <c r="BC7" s="1547"/>
      <c r="BD7" s="1547"/>
      <c r="BE7" s="1547"/>
      <c r="BF7" s="1547"/>
      <c r="BG7" s="1547"/>
      <c r="BH7" s="1547"/>
      <c r="BI7" s="1547"/>
      <c r="BJ7" s="1547"/>
      <c r="BK7" s="1547"/>
      <c r="BL7" s="1547"/>
      <c r="BM7" s="1547"/>
      <c r="BN7" s="1547"/>
      <c r="BO7" s="1547"/>
      <c r="BP7" s="1547"/>
      <c r="BQ7" s="1547"/>
      <c r="BR7" s="1547"/>
      <c r="BS7" s="1547"/>
      <c r="BT7" s="1547"/>
      <c r="BU7" s="1547"/>
      <c r="BV7" s="1547"/>
      <c r="BW7" s="1547"/>
      <c r="BX7" s="1547"/>
      <c r="BY7" s="1547"/>
      <c r="BZ7" s="1547"/>
      <c r="CA7" s="1547"/>
      <c r="CB7" s="1547"/>
      <c r="CC7" s="1547"/>
      <c r="CD7" s="1547"/>
      <c r="CE7" s="1547"/>
      <c r="CF7" s="1547"/>
      <c r="CG7" s="1547"/>
    </row>
    <row r="8" spans="2:97" ht="3" customHeight="1">
      <c r="B8" s="4449" t="s">
        <v>3685</v>
      </c>
      <c r="C8" s="4450"/>
      <c r="D8" s="4450"/>
      <c r="E8" s="4450"/>
      <c r="F8" s="4450"/>
      <c r="G8" s="4450"/>
      <c r="H8" s="4450"/>
      <c r="I8" s="4450"/>
      <c r="J8" s="4450"/>
      <c r="K8" s="4450"/>
      <c r="L8" s="4450"/>
      <c r="M8" s="4450"/>
      <c r="N8" s="4450"/>
      <c r="O8" s="4450"/>
      <c r="P8" s="4450"/>
      <c r="Q8" s="4450"/>
      <c r="R8" s="4450"/>
      <c r="S8" s="4451"/>
      <c r="T8" s="1548"/>
      <c r="U8" s="1548"/>
      <c r="V8" s="1548"/>
      <c r="W8" s="1548"/>
      <c r="X8" s="1548"/>
      <c r="Y8" s="1548"/>
      <c r="Z8" s="1548"/>
      <c r="AA8" s="1548"/>
      <c r="AB8" s="1548"/>
      <c r="AC8" s="1548"/>
      <c r="AD8" s="1548"/>
      <c r="AE8" s="1548"/>
      <c r="AF8" s="1548"/>
      <c r="AG8" s="1548"/>
      <c r="AH8" s="1548"/>
      <c r="AI8" s="1548"/>
      <c r="AJ8" s="1548"/>
      <c r="AK8" s="1548"/>
      <c r="AL8" s="1548"/>
      <c r="AM8" s="1548"/>
      <c r="AN8" s="1548"/>
      <c r="AO8" s="1548"/>
      <c r="AP8" s="1548"/>
      <c r="AQ8" s="1548"/>
      <c r="AR8" s="1548"/>
      <c r="AS8" s="1549"/>
      <c r="AT8" s="1550"/>
      <c r="AU8" s="1550"/>
      <c r="AV8" s="1550"/>
      <c r="AW8" s="1551"/>
      <c r="AX8" s="4454" t="s">
        <v>738</v>
      </c>
      <c r="AY8" s="4455"/>
      <c r="AZ8" s="4455"/>
      <c r="BA8" s="4455"/>
      <c r="BB8" s="4455"/>
      <c r="BC8" s="4455"/>
      <c r="BD8" s="4455"/>
      <c r="BE8" s="4455"/>
      <c r="BF8" s="4455"/>
      <c r="BG8" s="4455"/>
      <c r="BH8" s="4456"/>
      <c r="BI8" s="1552"/>
      <c r="BJ8" s="1553"/>
      <c r="BK8" s="1553"/>
      <c r="BL8" s="1553"/>
      <c r="BM8" s="1553"/>
      <c r="BN8" s="1553"/>
      <c r="BO8" s="1553"/>
      <c r="BP8" s="1553"/>
      <c r="BQ8" s="1553"/>
      <c r="BR8" s="1553"/>
      <c r="BS8" s="1553"/>
      <c r="BT8" s="1553"/>
      <c r="BU8" s="1553"/>
      <c r="BV8" s="1553"/>
      <c r="BW8" s="1553"/>
      <c r="BX8" s="1553"/>
      <c r="BY8" s="1553"/>
      <c r="BZ8" s="1553"/>
      <c r="CA8" s="1553"/>
      <c r="CB8" s="1553"/>
      <c r="CC8" s="1553"/>
      <c r="CD8" s="1553"/>
      <c r="CE8" s="1553"/>
      <c r="CF8" s="1553"/>
      <c r="CG8" s="1554"/>
    </row>
    <row r="9" spans="2:97" ht="12" customHeight="1">
      <c r="B9" s="4430"/>
      <c r="C9" s="4431"/>
      <c r="D9" s="4431"/>
      <c r="E9" s="4431"/>
      <c r="F9" s="4431"/>
      <c r="G9" s="4431"/>
      <c r="H9" s="4431"/>
      <c r="I9" s="4431"/>
      <c r="J9" s="4431"/>
      <c r="K9" s="4431"/>
      <c r="L9" s="4431"/>
      <c r="M9" s="4431"/>
      <c r="N9" s="4431"/>
      <c r="O9" s="4431"/>
      <c r="P9" s="4431"/>
      <c r="Q9" s="4431"/>
      <c r="R9" s="4431"/>
      <c r="S9" s="4452"/>
      <c r="T9" s="1555"/>
      <c r="U9" s="1555"/>
      <c r="V9" s="1547"/>
      <c r="Y9" s="4461" t="str">
        <f>cst_wskakunin_NOBE_MENSEKI_JYUTAKU_SHINSEI</f>
        <v/>
      </c>
      <c r="Z9" s="4462"/>
      <c r="AA9" s="4462"/>
      <c r="AB9" s="4462"/>
      <c r="AC9" s="4462"/>
      <c r="AD9" s="4462"/>
      <c r="AE9" s="4462"/>
      <c r="AF9" s="4462"/>
      <c r="AG9" s="4462"/>
      <c r="AH9" s="4462"/>
      <c r="AI9" s="4462"/>
      <c r="AJ9" s="4463"/>
      <c r="AK9" s="4467" t="s">
        <v>114</v>
      </c>
      <c r="AL9" s="4468"/>
      <c r="AM9" s="4468"/>
      <c r="AN9" s="1547"/>
      <c r="AO9" s="1547"/>
      <c r="AP9" s="1547"/>
      <c r="AQ9" s="1547"/>
      <c r="AR9" s="1547"/>
      <c r="AS9" s="1556"/>
      <c r="AT9" s="1556"/>
      <c r="AU9" s="1556"/>
      <c r="AV9" s="1556"/>
      <c r="AW9" s="1557"/>
      <c r="AX9" s="4457"/>
      <c r="AY9" s="4422"/>
      <c r="AZ9" s="4422"/>
      <c r="BA9" s="4422"/>
      <c r="BB9" s="4422"/>
      <c r="BC9" s="4422"/>
      <c r="BD9" s="4422"/>
      <c r="BE9" s="4422"/>
      <c r="BF9" s="4422"/>
      <c r="BG9" s="4422"/>
      <c r="BH9" s="4423"/>
      <c r="BI9" s="1558"/>
      <c r="BL9" s="4461" t="str">
        <f>cst_wskakunin_SHIKITI_MENSEKI_1_TOTAL</f>
        <v/>
      </c>
      <c r="BM9" s="4462"/>
      <c r="BN9" s="4462"/>
      <c r="BO9" s="4462"/>
      <c r="BP9" s="4462"/>
      <c r="BQ9" s="4462"/>
      <c r="BR9" s="4462"/>
      <c r="BS9" s="4462"/>
      <c r="BT9" s="4462"/>
      <c r="BU9" s="4462"/>
      <c r="BV9" s="4462"/>
      <c r="BW9" s="4462"/>
      <c r="BX9" s="4462"/>
      <c r="BY9" s="4463"/>
      <c r="BZ9" s="4467" t="s">
        <v>114</v>
      </c>
      <c r="CA9" s="4468"/>
      <c r="CB9" s="4468"/>
      <c r="CC9" s="1555"/>
      <c r="CD9" s="1555"/>
      <c r="CE9" s="1555"/>
      <c r="CF9" s="1555"/>
      <c r="CG9" s="1559"/>
    </row>
    <row r="10" spans="2:97" ht="12" customHeight="1">
      <c r="B10" s="4430"/>
      <c r="C10" s="4431"/>
      <c r="D10" s="4431"/>
      <c r="E10" s="4431"/>
      <c r="F10" s="4431"/>
      <c r="G10" s="4431"/>
      <c r="H10" s="4431"/>
      <c r="I10" s="4431"/>
      <c r="J10" s="4431"/>
      <c r="K10" s="4431"/>
      <c r="L10" s="4431"/>
      <c r="M10" s="4431"/>
      <c r="N10" s="4431"/>
      <c r="O10" s="4431"/>
      <c r="P10" s="4431"/>
      <c r="Q10" s="4431"/>
      <c r="R10" s="4431"/>
      <c r="S10" s="4452"/>
      <c r="T10" s="1555"/>
      <c r="U10" s="1555"/>
      <c r="V10" s="1547"/>
      <c r="Y10" s="4464"/>
      <c r="Z10" s="4465"/>
      <c r="AA10" s="4465"/>
      <c r="AB10" s="4465"/>
      <c r="AC10" s="4465"/>
      <c r="AD10" s="4465"/>
      <c r="AE10" s="4465"/>
      <c r="AF10" s="4465"/>
      <c r="AG10" s="4465"/>
      <c r="AH10" s="4465"/>
      <c r="AI10" s="4465"/>
      <c r="AJ10" s="4466"/>
      <c r="AK10" s="4467"/>
      <c r="AL10" s="4468"/>
      <c r="AM10" s="4468"/>
      <c r="AN10" s="1547"/>
      <c r="AO10" s="1547"/>
      <c r="AP10" s="1547"/>
      <c r="AQ10" s="1547"/>
      <c r="AR10" s="1547"/>
      <c r="AS10" s="1556"/>
      <c r="AT10" s="1556"/>
      <c r="AU10" s="1556"/>
      <c r="AV10" s="1556"/>
      <c r="AW10" s="1557"/>
      <c r="AX10" s="4457"/>
      <c r="AY10" s="4422"/>
      <c r="AZ10" s="4422"/>
      <c r="BA10" s="4422"/>
      <c r="BB10" s="4422"/>
      <c r="BC10" s="4422"/>
      <c r="BD10" s="4422"/>
      <c r="BE10" s="4422"/>
      <c r="BF10" s="4422"/>
      <c r="BG10" s="4422"/>
      <c r="BH10" s="4423"/>
      <c r="BI10" s="1558"/>
      <c r="BL10" s="4464"/>
      <c r="BM10" s="4465"/>
      <c r="BN10" s="4465"/>
      <c r="BO10" s="4465"/>
      <c r="BP10" s="4465"/>
      <c r="BQ10" s="4465"/>
      <c r="BR10" s="4465"/>
      <c r="BS10" s="4465"/>
      <c r="BT10" s="4465"/>
      <c r="BU10" s="4465"/>
      <c r="BV10" s="4465"/>
      <c r="BW10" s="4465"/>
      <c r="BX10" s="4465"/>
      <c r="BY10" s="4466"/>
      <c r="BZ10" s="4467"/>
      <c r="CA10" s="4468"/>
      <c r="CB10" s="4468"/>
      <c r="CC10" s="1555"/>
      <c r="CD10" s="1555"/>
      <c r="CE10" s="1555"/>
      <c r="CF10" s="1555"/>
      <c r="CG10" s="1559"/>
    </row>
    <row r="11" spans="2:97" ht="3" customHeight="1">
      <c r="B11" s="4432"/>
      <c r="C11" s="4433"/>
      <c r="D11" s="4433"/>
      <c r="E11" s="4433"/>
      <c r="F11" s="4433"/>
      <c r="G11" s="4433"/>
      <c r="H11" s="4433"/>
      <c r="I11" s="4433"/>
      <c r="J11" s="4433"/>
      <c r="K11" s="4433"/>
      <c r="L11" s="4433"/>
      <c r="M11" s="4433"/>
      <c r="N11" s="4433"/>
      <c r="O11" s="4433"/>
      <c r="P11" s="4433"/>
      <c r="Q11" s="4433"/>
      <c r="R11" s="4433"/>
      <c r="S11" s="4453"/>
      <c r="T11" s="1560"/>
      <c r="U11" s="1560"/>
      <c r="V11" s="1560"/>
      <c r="W11" s="1560"/>
      <c r="X11" s="1560"/>
      <c r="Y11" s="1560"/>
      <c r="Z11" s="1560"/>
      <c r="AA11" s="1560"/>
      <c r="AB11" s="1560"/>
      <c r="AC11" s="1560"/>
      <c r="AD11" s="1560"/>
      <c r="AE11" s="1560"/>
      <c r="AF11" s="1560"/>
      <c r="AG11" s="1560"/>
      <c r="AH11" s="1560"/>
      <c r="AI11" s="1560"/>
      <c r="AJ11" s="1560"/>
      <c r="AK11" s="1560"/>
      <c r="AL11" s="1560"/>
      <c r="AM11" s="1560"/>
      <c r="AN11" s="1560"/>
      <c r="AO11" s="1560"/>
      <c r="AP11" s="1560"/>
      <c r="AQ11" s="1560"/>
      <c r="AR11" s="1560"/>
      <c r="AS11" s="1561"/>
      <c r="AT11" s="1561"/>
      <c r="AU11" s="1561"/>
      <c r="AV11" s="1561"/>
      <c r="AW11" s="1562"/>
      <c r="AX11" s="4458"/>
      <c r="AY11" s="4459"/>
      <c r="AZ11" s="4459"/>
      <c r="BA11" s="4459"/>
      <c r="BB11" s="4459"/>
      <c r="BC11" s="4459"/>
      <c r="BD11" s="4459"/>
      <c r="BE11" s="4459"/>
      <c r="BF11" s="4459"/>
      <c r="BG11" s="4459"/>
      <c r="BH11" s="4460"/>
      <c r="BI11" s="1563"/>
      <c r="BJ11" s="1564"/>
      <c r="BK11" s="1564"/>
      <c r="BL11" s="1564"/>
      <c r="BM11" s="1564"/>
      <c r="BN11" s="1564"/>
      <c r="BO11" s="1564"/>
      <c r="BP11" s="1564"/>
      <c r="BQ11" s="1564"/>
      <c r="BR11" s="1564"/>
      <c r="BS11" s="1564"/>
      <c r="BT11" s="1565"/>
      <c r="BU11" s="1565"/>
      <c r="BV11" s="1564"/>
      <c r="BW11" s="1564"/>
      <c r="BX11" s="1564"/>
      <c r="BY11" s="1564"/>
      <c r="BZ11" s="1564"/>
      <c r="CA11" s="1564"/>
      <c r="CB11" s="1564"/>
      <c r="CC11" s="1564"/>
      <c r="CD11" s="1564"/>
      <c r="CE11" s="1564"/>
      <c r="CF11" s="1564"/>
      <c r="CG11" s="1566"/>
    </row>
    <row r="12" spans="2:97" ht="15" customHeight="1">
      <c r="B12" s="4428" t="s">
        <v>3686</v>
      </c>
      <c r="C12" s="4429"/>
      <c r="D12" s="4429"/>
      <c r="E12" s="4429"/>
      <c r="F12" s="4429"/>
      <c r="G12" s="4429"/>
      <c r="H12" s="4395" t="s">
        <v>3687</v>
      </c>
      <c r="I12" s="4396"/>
      <c r="J12" s="4396"/>
      <c r="K12" s="4396"/>
      <c r="L12" s="4396"/>
      <c r="M12" s="4396"/>
      <c r="N12" s="4396"/>
      <c r="O12" s="4396"/>
      <c r="P12" s="4396"/>
      <c r="Q12" s="4396"/>
      <c r="R12" s="4396"/>
      <c r="S12" s="4434"/>
      <c r="T12" s="4417" t="s">
        <v>139</v>
      </c>
      <c r="U12" s="4415"/>
      <c r="V12" s="4405" t="s">
        <v>4806</v>
      </c>
      <c r="W12" s="4405"/>
      <c r="X12" s="4405"/>
      <c r="Y12" s="4405"/>
      <c r="Z12" s="4405"/>
      <c r="AA12" s="4405"/>
      <c r="AB12" s="4405"/>
      <c r="AC12" s="4405"/>
      <c r="AD12" s="4405"/>
      <c r="AE12" s="4405"/>
      <c r="AF12" s="4405"/>
      <c r="AG12" s="4405"/>
      <c r="AH12" s="4405"/>
      <c r="AI12" s="4405"/>
      <c r="AJ12" s="4405"/>
      <c r="AK12" s="4405"/>
      <c r="AL12" s="4405"/>
      <c r="AM12" s="4405"/>
      <c r="AN12" s="4415" t="s">
        <v>139</v>
      </c>
      <c r="AO12" s="4415"/>
      <c r="AP12" s="4414" t="s">
        <v>2527</v>
      </c>
      <c r="AQ12" s="4414"/>
      <c r="AR12" s="4414"/>
      <c r="AS12" s="4414"/>
      <c r="AT12" s="4414"/>
      <c r="AU12" s="4414"/>
      <c r="AV12" s="4414"/>
      <c r="AW12" s="4414"/>
      <c r="AX12" s="4414"/>
      <c r="AY12" s="4414"/>
      <c r="AZ12" s="4415" t="s">
        <v>139</v>
      </c>
      <c r="BA12" s="4415"/>
      <c r="BB12" s="4414" t="s">
        <v>2534</v>
      </c>
      <c r="BC12" s="4414"/>
      <c r="BD12" s="4414"/>
      <c r="BE12" s="4414"/>
      <c r="BF12" s="4414"/>
      <c r="BG12" s="4414"/>
      <c r="BH12" s="4414"/>
      <c r="BI12" s="4415" t="s">
        <v>139</v>
      </c>
      <c r="BJ12" s="4415"/>
      <c r="BK12" s="4414" t="s">
        <v>3688</v>
      </c>
      <c r="BL12" s="4414"/>
      <c r="BM12" s="4414"/>
      <c r="BN12" s="4414"/>
      <c r="BO12" s="4414"/>
      <c r="BP12" s="4414"/>
      <c r="BQ12" s="4414"/>
      <c r="BR12" s="4415" t="s">
        <v>139</v>
      </c>
      <c r="BS12" s="4415"/>
      <c r="BT12" s="4416" t="s">
        <v>4768</v>
      </c>
      <c r="BU12" s="4416"/>
      <c r="BV12" s="4416"/>
      <c r="BW12" s="4416"/>
      <c r="BX12" s="4416"/>
      <c r="BY12" s="4416"/>
      <c r="BZ12" s="4416"/>
      <c r="CA12" s="4416"/>
      <c r="CB12" s="4416"/>
      <c r="CC12" s="4416"/>
      <c r="CD12" s="4416"/>
      <c r="CE12" s="4416"/>
      <c r="CF12" s="4416" t="s">
        <v>10</v>
      </c>
      <c r="CG12" s="4469"/>
      <c r="CH12" s="1567"/>
      <c r="CI12" s="1568"/>
    </row>
    <row r="13" spans="2:97" ht="16.5" customHeight="1">
      <c r="B13" s="4430"/>
      <c r="C13" s="4431"/>
      <c r="D13" s="4431"/>
      <c r="E13" s="4431"/>
      <c r="F13" s="4431"/>
      <c r="G13" s="4431"/>
      <c r="H13" s="4397"/>
      <c r="I13" s="4398"/>
      <c r="J13" s="4398"/>
      <c r="K13" s="4398"/>
      <c r="L13" s="4398"/>
      <c r="M13" s="4398"/>
      <c r="N13" s="4398"/>
      <c r="O13" s="4398"/>
      <c r="P13" s="4398"/>
      <c r="Q13" s="4398"/>
      <c r="R13" s="4398"/>
      <c r="S13" s="4435"/>
      <c r="T13" s="4470" t="s">
        <v>139</v>
      </c>
      <c r="U13" s="4471"/>
      <c r="V13" s="4472" t="s">
        <v>2528</v>
      </c>
      <c r="W13" s="4472"/>
      <c r="X13" s="4472"/>
      <c r="Y13" s="4472"/>
      <c r="Z13" s="4472"/>
      <c r="AA13" s="4472"/>
      <c r="AB13" s="4472"/>
      <c r="AC13" s="4472"/>
      <c r="AD13" s="4472"/>
      <c r="AP13" s="4473" t="s">
        <v>4430</v>
      </c>
      <c r="AQ13" s="4473"/>
      <c r="AR13" s="4473"/>
      <c r="AS13" s="4473"/>
      <c r="AT13" s="4473"/>
      <c r="AU13" s="4473"/>
      <c r="AV13" s="4473"/>
      <c r="AW13" s="4473"/>
      <c r="AX13" s="4474"/>
      <c r="AY13" s="4474"/>
      <c r="AZ13" s="4474"/>
      <c r="BA13" s="4474"/>
      <c r="BB13" s="4474"/>
      <c r="BC13" s="4474"/>
      <c r="BD13" s="4474"/>
      <c r="BE13" s="4474"/>
      <c r="BF13" s="4474"/>
      <c r="BG13" s="4474"/>
      <c r="BH13" s="4474"/>
      <c r="BI13" s="4474"/>
      <c r="BJ13" s="4474"/>
      <c r="BK13" s="4474"/>
      <c r="BL13" s="4474"/>
      <c r="BM13" s="4474"/>
      <c r="BN13" s="4474"/>
      <c r="BO13" s="4474"/>
      <c r="BP13" s="4474"/>
      <c r="BQ13" s="4474"/>
      <c r="BR13" s="4474"/>
      <c r="BS13" s="4474"/>
      <c r="BT13" s="4474"/>
      <c r="BU13" s="4475"/>
      <c r="BV13" s="4475"/>
      <c r="BW13" s="4475"/>
      <c r="BX13" s="4475"/>
      <c r="BY13" s="4475"/>
      <c r="BZ13" s="4475"/>
      <c r="CA13" s="4475"/>
      <c r="CB13" s="4475"/>
      <c r="CC13" s="4475"/>
      <c r="CD13" s="4475"/>
      <c r="CE13" s="4475"/>
      <c r="CF13" s="4476" t="s">
        <v>10</v>
      </c>
      <c r="CG13" s="4477"/>
    </row>
    <row r="14" spans="2:97" ht="15" customHeight="1">
      <c r="B14" s="4430"/>
      <c r="C14" s="4431"/>
      <c r="D14" s="4431"/>
      <c r="E14" s="4431"/>
      <c r="F14" s="4431"/>
      <c r="G14" s="4431"/>
      <c r="H14" s="4395" t="s">
        <v>3689</v>
      </c>
      <c r="I14" s="4396"/>
      <c r="J14" s="4396"/>
      <c r="K14" s="4396"/>
      <c r="L14" s="4396"/>
      <c r="M14" s="4396"/>
      <c r="N14" s="4396"/>
      <c r="O14" s="4396"/>
      <c r="P14" s="4396"/>
      <c r="Q14" s="4396"/>
      <c r="R14" s="4396"/>
      <c r="S14" s="4434"/>
      <c r="T14" s="4441" t="s">
        <v>139</v>
      </c>
      <c r="U14" s="4442"/>
      <c r="V14" s="4405" t="s">
        <v>2577</v>
      </c>
      <c r="W14" s="4405"/>
      <c r="X14" s="4405"/>
      <c r="Y14" s="4405"/>
      <c r="Z14" s="4405"/>
      <c r="AA14" s="4405"/>
      <c r="AB14" s="4405"/>
      <c r="AC14" s="4405"/>
      <c r="AD14" s="4405"/>
      <c r="AE14" s="1569"/>
      <c r="AF14" s="1569"/>
      <c r="AG14" s="4442" t="s">
        <v>139</v>
      </c>
      <c r="AH14" s="4442"/>
      <c r="AI14" s="4405" t="s">
        <v>2529</v>
      </c>
      <c r="AJ14" s="4405"/>
      <c r="AK14" s="4405"/>
      <c r="AL14" s="4405"/>
      <c r="AM14" s="4405"/>
      <c r="AN14" s="4405"/>
      <c r="AO14" s="4405"/>
      <c r="AP14" s="4405"/>
      <c r="AQ14" s="4405"/>
      <c r="AR14" s="4405"/>
      <c r="AS14" s="4405"/>
      <c r="AT14" s="4405"/>
      <c r="AU14" s="4405"/>
      <c r="AV14" s="4405"/>
      <c r="AW14" s="4440"/>
      <c r="AX14" s="4395" t="s">
        <v>3690</v>
      </c>
      <c r="AY14" s="4396"/>
      <c r="AZ14" s="4396"/>
      <c r="BA14" s="4396"/>
      <c r="BB14" s="4396"/>
      <c r="BC14" s="4396"/>
      <c r="BD14" s="4396"/>
      <c r="BE14" s="4396"/>
      <c r="BF14" s="4396"/>
      <c r="BG14" s="4396"/>
      <c r="BH14" s="4434"/>
      <c r="BI14" s="4407" t="s">
        <v>139</v>
      </c>
      <c r="BJ14" s="4407"/>
      <c r="BK14" s="4405" t="s">
        <v>2578</v>
      </c>
      <c r="BL14" s="4405"/>
      <c r="BM14" s="4405"/>
      <c r="BN14" s="4405"/>
      <c r="BO14" s="4405"/>
      <c r="BP14" s="4405"/>
      <c r="BQ14" s="4405"/>
      <c r="BR14" s="4405"/>
      <c r="BS14" s="4405"/>
      <c r="BT14" s="4405"/>
      <c r="BU14" s="4407" t="s">
        <v>139</v>
      </c>
      <c r="BV14" s="4407"/>
      <c r="BW14" s="4405" t="s">
        <v>2530</v>
      </c>
      <c r="BX14" s="4405"/>
      <c r="BY14" s="4405"/>
      <c r="BZ14" s="4405"/>
      <c r="CA14" s="4405"/>
      <c r="CB14" s="4405"/>
      <c r="CC14" s="4405"/>
      <c r="CD14" s="4405"/>
      <c r="CE14" s="4405"/>
      <c r="CF14" s="4405"/>
      <c r="CG14" s="4409"/>
    </row>
    <row r="15" spans="2:97" ht="15" customHeight="1">
      <c r="B15" s="4430"/>
      <c r="C15" s="4431"/>
      <c r="D15" s="4431"/>
      <c r="E15" s="4431"/>
      <c r="F15" s="4431"/>
      <c r="G15" s="4431"/>
      <c r="H15" s="4397"/>
      <c r="I15" s="4398"/>
      <c r="J15" s="4398"/>
      <c r="K15" s="4398"/>
      <c r="L15" s="4398"/>
      <c r="M15" s="4398"/>
      <c r="N15" s="4398"/>
      <c r="O15" s="4398"/>
      <c r="P15" s="4398"/>
      <c r="Q15" s="4398"/>
      <c r="R15" s="4398"/>
      <c r="S15" s="4435"/>
      <c r="T15" s="4443" t="s">
        <v>139</v>
      </c>
      <c r="U15" s="4444"/>
      <c r="V15" s="4406" t="s">
        <v>2579</v>
      </c>
      <c r="W15" s="4406"/>
      <c r="X15" s="4406"/>
      <c r="Y15" s="4406"/>
      <c r="Z15" s="4406"/>
      <c r="AA15" s="4406"/>
      <c r="AB15" s="4406"/>
      <c r="AC15" s="4406"/>
      <c r="AD15" s="4406"/>
      <c r="AE15" s="1570"/>
      <c r="AF15" s="1570"/>
      <c r="AG15" s="1570"/>
      <c r="AH15" s="1570"/>
      <c r="AI15" s="1570"/>
      <c r="AJ15" s="1570"/>
      <c r="AK15" s="1570"/>
      <c r="AL15" s="1570"/>
      <c r="AM15" s="1570"/>
      <c r="AN15" s="1570"/>
      <c r="AO15" s="1570"/>
      <c r="AP15" s="1570"/>
      <c r="AQ15" s="1570"/>
      <c r="AR15" s="1571"/>
      <c r="AS15" s="1571"/>
      <c r="AT15" s="1571"/>
      <c r="AU15" s="1571"/>
      <c r="AV15" s="1571"/>
      <c r="AW15" s="1572"/>
      <c r="AX15" s="4397"/>
      <c r="AY15" s="4398"/>
      <c r="AZ15" s="4398"/>
      <c r="BA15" s="4398"/>
      <c r="BB15" s="4398"/>
      <c r="BC15" s="4398"/>
      <c r="BD15" s="4398"/>
      <c r="BE15" s="4398"/>
      <c r="BF15" s="4398"/>
      <c r="BG15" s="4398"/>
      <c r="BH15" s="4435"/>
      <c r="BI15" s="4408"/>
      <c r="BJ15" s="4408"/>
      <c r="BK15" s="4406"/>
      <c r="BL15" s="4406"/>
      <c r="BM15" s="4406"/>
      <c r="BN15" s="4406"/>
      <c r="BO15" s="4406"/>
      <c r="BP15" s="4406"/>
      <c r="BQ15" s="4406"/>
      <c r="BR15" s="4406"/>
      <c r="BS15" s="4406"/>
      <c r="BT15" s="4406"/>
      <c r="BU15" s="4408"/>
      <c r="BV15" s="4408"/>
      <c r="BW15" s="4406"/>
      <c r="BX15" s="4406"/>
      <c r="BY15" s="4406"/>
      <c r="BZ15" s="4406"/>
      <c r="CA15" s="4406"/>
      <c r="CB15" s="4406"/>
      <c r="CC15" s="4406"/>
      <c r="CD15" s="4406"/>
      <c r="CE15" s="4406"/>
      <c r="CF15" s="4406"/>
      <c r="CG15" s="4410"/>
    </row>
    <row r="16" spans="2:97" ht="15" customHeight="1">
      <c r="B16" s="4430"/>
      <c r="C16" s="4431"/>
      <c r="D16" s="4431"/>
      <c r="E16" s="4431"/>
      <c r="F16" s="4431"/>
      <c r="G16" s="4431"/>
      <c r="H16" s="4436" t="s">
        <v>3691</v>
      </c>
      <c r="I16" s="4437"/>
      <c r="J16" s="4437"/>
      <c r="K16" s="4437"/>
      <c r="L16" s="4437"/>
      <c r="M16" s="4437"/>
      <c r="N16" s="4437"/>
      <c r="O16" s="4437"/>
      <c r="P16" s="4437"/>
      <c r="Q16" s="4437"/>
      <c r="R16" s="4437"/>
      <c r="S16" s="4437"/>
      <c r="T16" s="4395" t="s">
        <v>3692</v>
      </c>
      <c r="U16" s="4396"/>
      <c r="V16" s="4396"/>
      <c r="W16" s="4396"/>
      <c r="X16" s="4396"/>
      <c r="Y16" s="4396"/>
      <c r="Z16" s="4434"/>
      <c r="AA16" s="4394" t="str">
        <f>cst_wskakunin_KAISU_TIJYOU_SHINSEI</f>
        <v/>
      </c>
      <c r="AB16" s="4394"/>
      <c r="AC16" s="4394"/>
      <c r="AD16" s="4394"/>
      <c r="AE16" s="4394"/>
      <c r="AF16" s="4394"/>
      <c r="AG16" s="4393" t="s">
        <v>481</v>
      </c>
      <c r="AH16" s="4393"/>
      <c r="AI16" s="4393"/>
      <c r="AJ16" s="4393" t="s">
        <v>3693</v>
      </c>
      <c r="AK16" s="4393"/>
      <c r="AL16" s="4393"/>
      <c r="AM16" s="4393"/>
      <c r="AN16" s="4393"/>
      <c r="AO16" s="4393"/>
      <c r="AP16" s="4394">
        <f>cst_wskakunin_KAISU_TIKA_SHINSEI__zero</f>
        <v>0</v>
      </c>
      <c r="AQ16" s="4394"/>
      <c r="AR16" s="4394"/>
      <c r="AS16" s="4394"/>
      <c r="AT16" s="4394"/>
      <c r="AU16" s="4395" t="s">
        <v>481</v>
      </c>
      <c r="AV16" s="4396"/>
      <c r="AW16" s="4396"/>
      <c r="AX16" s="4399"/>
      <c r="AY16" s="4400"/>
      <c r="AZ16" s="4400"/>
      <c r="BA16" s="4400"/>
      <c r="BB16" s="4400"/>
      <c r="BC16" s="4400"/>
      <c r="BD16" s="4400"/>
      <c r="BE16" s="4400"/>
      <c r="BF16" s="4400"/>
      <c r="BG16" s="4400"/>
      <c r="BH16" s="4400"/>
      <c r="BI16" s="4400"/>
      <c r="BJ16" s="4400"/>
      <c r="BK16" s="4400"/>
      <c r="BL16" s="4400"/>
      <c r="BM16" s="4400"/>
      <c r="BN16" s="4400"/>
      <c r="BO16" s="4400"/>
      <c r="BP16" s="4400"/>
      <c r="BQ16" s="4400"/>
      <c r="BR16" s="4400"/>
      <c r="BS16" s="4400"/>
      <c r="BT16" s="4400"/>
      <c r="BU16" s="4400"/>
      <c r="BV16" s="4400"/>
      <c r="BW16" s="4400"/>
      <c r="BX16" s="4400"/>
      <c r="BY16" s="4400"/>
      <c r="BZ16" s="4400"/>
      <c r="CA16" s="4400"/>
      <c r="CB16" s="4400"/>
      <c r="CC16" s="4400"/>
      <c r="CD16" s="4400"/>
      <c r="CE16" s="4400"/>
      <c r="CF16" s="4400"/>
      <c r="CG16" s="4401"/>
    </row>
    <row r="17" spans="2:96" ht="15" customHeight="1">
      <c r="B17" s="4432"/>
      <c r="C17" s="4433"/>
      <c r="D17" s="4433"/>
      <c r="E17" s="4433"/>
      <c r="F17" s="4433"/>
      <c r="G17" s="4433"/>
      <c r="H17" s="4438"/>
      <c r="I17" s="4439"/>
      <c r="J17" s="4439"/>
      <c r="K17" s="4439"/>
      <c r="L17" s="4439"/>
      <c r="M17" s="4439"/>
      <c r="N17" s="4439"/>
      <c r="O17" s="4439"/>
      <c r="P17" s="4439"/>
      <c r="Q17" s="4439"/>
      <c r="R17" s="4439"/>
      <c r="S17" s="4439"/>
      <c r="T17" s="4397"/>
      <c r="U17" s="4398"/>
      <c r="V17" s="4398"/>
      <c r="W17" s="4398"/>
      <c r="X17" s="4398"/>
      <c r="Y17" s="4398"/>
      <c r="Z17" s="4435"/>
      <c r="AA17" s="4394"/>
      <c r="AB17" s="4394"/>
      <c r="AC17" s="4394"/>
      <c r="AD17" s="4394"/>
      <c r="AE17" s="4394"/>
      <c r="AF17" s="4394"/>
      <c r="AG17" s="4393"/>
      <c r="AH17" s="4393"/>
      <c r="AI17" s="4393"/>
      <c r="AJ17" s="4393"/>
      <c r="AK17" s="4393"/>
      <c r="AL17" s="4393"/>
      <c r="AM17" s="4393"/>
      <c r="AN17" s="4393"/>
      <c r="AO17" s="4393"/>
      <c r="AP17" s="4394"/>
      <c r="AQ17" s="4394"/>
      <c r="AR17" s="4394"/>
      <c r="AS17" s="4394"/>
      <c r="AT17" s="4394"/>
      <c r="AU17" s="4397"/>
      <c r="AV17" s="4398"/>
      <c r="AW17" s="4398"/>
      <c r="AX17" s="4402"/>
      <c r="AY17" s="4403"/>
      <c r="AZ17" s="4403"/>
      <c r="BA17" s="4403"/>
      <c r="BB17" s="4403"/>
      <c r="BC17" s="4403"/>
      <c r="BD17" s="4403"/>
      <c r="BE17" s="4403"/>
      <c r="BF17" s="4403"/>
      <c r="BG17" s="4403"/>
      <c r="BH17" s="4403"/>
      <c r="BI17" s="4403"/>
      <c r="BJ17" s="4403"/>
      <c r="BK17" s="4403"/>
      <c r="BL17" s="4403"/>
      <c r="BM17" s="4403"/>
      <c r="BN17" s="4403"/>
      <c r="BO17" s="4403"/>
      <c r="BP17" s="4403"/>
      <c r="BQ17" s="4403"/>
      <c r="BR17" s="4403"/>
      <c r="BS17" s="4403"/>
      <c r="BT17" s="4403"/>
      <c r="BU17" s="4403"/>
      <c r="BV17" s="4403"/>
      <c r="BW17" s="4403"/>
      <c r="BX17" s="4403"/>
      <c r="BY17" s="4403"/>
      <c r="BZ17" s="4403"/>
      <c r="CA17" s="4403"/>
      <c r="CB17" s="4403"/>
      <c r="CC17" s="4403"/>
      <c r="CD17" s="4403"/>
      <c r="CE17" s="4403"/>
      <c r="CF17" s="4403"/>
      <c r="CG17" s="4404"/>
    </row>
    <row r="18" spans="2:96" ht="15" customHeight="1">
      <c r="B18" s="4418" t="s">
        <v>3694</v>
      </c>
      <c r="C18" s="4419"/>
      <c r="D18" s="4419"/>
      <c r="E18" s="4419"/>
      <c r="F18" s="4419"/>
      <c r="G18" s="4419"/>
      <c r="H18" s="4419"/>
      <c r="I18" s="4419"/>
      <c r="J18" s="4419"/>
      <c r="K18" s="4419"/>
      <c r="L18" s="4419"/>
      <c r="M18" s="4419"/>
      <c r="N18" s="4419"/>
      <c r="O18" s="4419"/>
      <c r="P18" s="4419"/>
      <c r="Q18" s="4419"/>
      <c r="R18" s="4419"/>
      <c r="S18" s="4420"/>
      <c r="T18" s="4424" t="s">
        <v>139</v>
      </c>
      <c r="U18" s="4425"/>
      <c r="V18" s="4412" t="s">
        <v>2531</v>
      </c>
      <c r="W18" s="4412"/>
      <c r="X18" s="4412"/>
      <c r="Y18" s="4412"/>
      <c r="Z18" s="4412"/>
      <c r="AA18" s="4412"/>
      <c r="AB18" s="4412"/>
      <c r="AC18" s="4412"/>
      <c r="AD18" s="4412"/>
      <c r="AE18" s="4412"/>
      <c r="AF18" s="4412"/>
      <c r="AG18" s="4426" t="s">
        <v>139</v>
      </c>
      <c r="AH18" s="4426"/>
      <c r="AI18" s="4414" t="s">
        <v>2532</v>
      </c>
      <c r="AJ18" s="4414"/>
      <c r="AK18" s="4414"/>
      <c r="AL18" s="4414"/>
      <c r="AM18" s="4414"/>
      <c r="AN18" s="4414"/>
      <c r="AO18" s="4414"/>
      <c r="AP18" s="4414"/>
      <c r="AQ18" s="4414"/>
      <c r="AR18" s="4414"/>
      <c r="AS18" s="4414"/>
      <c r="AT18" s="4414"/>
      <c r="AU18" s="4414"/>
      <c r="AV18" s="4414"/>
      <c r="AX18" s="4427" t="s">
        <v>139</v>
      </c>
      <c r="AY18" s="4427"/>
      <c r="AZ18" s="4412" t="s">
        <v>2533</v>
      </c>
      <c r="BA18" s="4412"/>
      <c r="BB18" s="4412"/>
      <c r="BC18" s="4412"/>
      <c r="BD18" s="4412"/>
      <c r="BE18" s="4412"/>
      <c r="BF18" s="4412"/>
      <c r="BG18" s="4412"/>
      <c r="BH18" s="4412"/>
      <c r="BI18" s="4412"/>
      <c r="BJ18" s="4412"/>
      <c r="BK18" s="4412"/>
      <c r="BL18" s="4412"/>
      <c r="BM18" s="4412"/>
      <c r="BN18" s="4412"/>
      <c r="BO18" s="4411" t="s">
        <v>139</v>
      </c>
      <c r="BP18" s="4411"/>
      <c r="BQ18" s="4412" t="s">
        <v>2580</v>
      </c>
      <c r="BR18" s="4412"/>
      <c r="BS18" s="4412"/>
      <c r="BT18" s="4412"/>
      <c r="BU18" s="4412"/>
      <c r="BV18" s="4412"/>
      <c r="BW18" s="4412"/>
      <c r="BX18" s="4412"/>
      <c r="BY18" s="4412"/>
      <c r="BZ18" s="4412"/>
      <c r="CA18" s="4412"/>
      <c r="CB18" s="4412"/>
      <c r="CC18" s="4412"/>
      <c r="CD18" s="4412"/>
      <c r="CE18" s="4412"/>
      <c r="CF18" s="4412"/>
      <c r="CG18" s="4413"/>
    </row>
    <row r="19" spans="2:96" ht="15" customHeight="1">
      <c r="B19" s="4421"/>
      <c r="C19" s="4422"/>
      <c r="D19" s="4422"/>
      <c r="E19" s="4422"/>
      <c r="F19" s="4422"/>
      <c r="G19" s="4422"/>
      <c r="H19" s="4422"/>
      <c r="I19" s="4422"/>
      <c r="J19" s="4422"/>
      <c r="K19" s="4422"/>
      <c r="L19" s="4422"/>
      <c r="M19" s="4422"/>
      <c r="N19" s="4422"/>
      <c r="O19" s="4422"/>
      <c r="P19" s="4422"/>
      <c r="Q19" s="4422"/>
      <c r="R19" s="4422"/>
      <c r="S19" s="4423"/>
      <c r="T19" s="4362" t="s">
        <v>139</v>
      </c>
      <c r="U19" s="4363"/>
      <c r="V19" s="4364" t="s">
        <v>3695</v>
      </c>
      <c r="W19" s="4364"/>
      <c r="X19" s="4364"/>
      <c r="Y19" s="4364"/>
      <c r="Z19" s="4364"/>
      <c r="AA19" s="4364"/>
      <c r="AB19" s="4364"/>
      <c r="AC19" s="4364"/>
      <c r="AD19" s="4364"/>
      <c r="AE19" s="4364"/>
      <c r="AF19" s="4364"/>
      <c r="AG19" s="4364"/>
      <c r="AH19" s="4364"/>
      <c r="AI19" s="4364"/>
      <c r="AJ19" s="4364"/>
      <c r="AK19" s="4364"/>
      <c r="AL19" s="4364"/>
      <c r="AM19" s="4364"/>
      <c r="AN19" s="4364"/>
      <c r="AO19" s="4364"/>
      <c r="AP19" s="4364"/>
      <c r="AQ19" s="4364"/>
      <c r="AR19" s="4364"/>
      <c r="AS19" s="4364"/>
      <c r="AT19" s="4364"/>
      <c r="AU19" s="4364"/>
      <c r="AV19" s="4364"/>
      <c r="AX19" s="4365" t="s">
        <v>139</v>
      </c>
      <c r="AY19" s="4365"/>
      <c r="AZ19" s="4366" t="s">
        <v>2581</v>
      </c>
      <c r="BA19" s="4366"/>
      <c r="BB19" s="4366"/>
      <c r="BC19" s="4366"/>
      <c r="BD19" s="4366"/>
      <c r="BE19" s="4366"/>
      <c r="BF19" s="4366"/>
      <c r="BG19" s="4366"/>
      <c r="BH19" s="4366"/>
      <c r="BI19" s="4366"/>
      <c r="BJ19" s="4366"/>
      <c r="BK19" s="4366"/>
      <c r="BL19" s="4366"/>
      <c r="BM19" s="4366"/>
      <c r="BN19" s="4366"/>
      <c r="BO19" s="4367" t="s">
        <v>139</v>
      </c>
      <c r="BP19" s="4367"/>
      <c r="BQ19" s="4366" t="s">
        <v>2582</v>
      </c>
      <c r="BR19" s="4366"/>
      <c r="BS19" s="4366"/>
      <c r="BT19" s="4366"/>
      <c r="BU19" s="4366"/>
      <c r="BV19" s="4366"/>
      <c r="BW19" s="4366"/>
      <c r="BX19" s="4366"/>
      <c r="BY19" s="4366"/>
      <c r="BZ19" s="4366"/>
      <c r="CA19" s="4366"/>
      <c r="CB19" s="4366"/>
      <c r="CC19" s="4366"/>
      <c r="CD19" s="4366"/>
      <c r="CE19" s="4366"/>
      <c r="CF19" s="4366"/>
      <c r="CG19" s="4368"/>
    </row>
    <row r="20" spans="2:96" ht="15" customHeight="1">
      <c r="B20" s="1573"/>
      <c r="C20" s="1574"/>
      <c r="D20" s="4377" t="s">
        <v>4769</v>
      </c>
      <c r="E20" s="4378"/>
      <c r="F20" s="4378"/>
      <c r="G20" s="4378"/>
      <c r="H20" s="4378"/>
      <c r="I20" s="4378"/>
      <c r="J20" s="4378"/>
      <c r="K20" s="4378"/>
      <c r="L20" s="4378"/>
      <c r="M20" s="4378"/>
      <c r="N20" s="4378"/>
      <c r="O20" s="4378"/>
      <c r="P20" s="4378"/>
      <c r="Q20" s="4378"/>
      <c r="R20" s="4378"/>
      <c r="S20" s="4379"/>
      <c r="T20" s="4383" t="s">
        <v>4770</v>
      </c>
      <c r="U20" s="4384"/>
      <c r="V20" s="4384"/>
      <c r="W20" s="4384"/>
      <c r="X20" s="4384"/>
      <c r="Y20" s="4384"/>
      <c r="Z20" s="4384"/>
      <c r="AA20" s="4385"/>
      <c r="AB20" s="4385"/>
      <c r="AC20" s="4385"/>
      <c r="AD20" s="4385"/>
      <c r="AE20" s="4385"/>
      <c r="AF20" s="4385"/>
      <c r="AG20" s="4385"/>
      <c r="AH20" s="4385"/>
      <c r="AI20" s="4385"/>
      <c r="AJ20" s="4385"/>
      <c r="AK20" s="4385"/>
      <c r="AL20" s="4385"/>
      <c r="AM20" s="4385"/>
      <c r="AN20" s="4385"/>
      <c r="AO20" s="4385"/>
      <c r="AP20" s="4385"/>
      <c r="AQ20" s="4385"/>
      <c r="AR20" s="4385"/>
      <c r="AS20" s="4385"/>
      <c r="AT20" s="4385"/>
      <c r="AU20" s="4385"/>
      <c r="AV20" s="4385"/>
      <c r="AW20" s="4385"/>
      <c r="AX20" s="4385"/>
      <c r="AY20" s="4385"/>
      <c r="AZ20" s="4385"/>
      <c r="BA20" s="4386" t="s">
        <v>4803</v>
      </c>
      <c r="BB20" s="4386"/>
      <c r="BC20" s="4386"/>
      <c r="BD20" s="4386"/>
      <c r="BE20" s="4386"/>
      <c r="BF20" s="4386"/>
      <c r="BG20" s="4386"/>
      <c r="BH20" s="4386"/>
      <c r="BI20" s="4386"/>
      <c r="BJ20" s="4386"/>
      <c r="BK20" s="4386"/>
      <c r="BL20" s="4385"/>
      <c r="BM20" s="4385"/>
      <c r="BN20" s="4385"/>
      <c r="BO20" s="4385"/>
      <c r="BP20" s="4385"/>
      <c r="BQ20" s="4385"/>
      <c r="BR20" s="4385"/>
      <c r="BS20" s="4385"/>
      <c r="BT20" s="4385"/>
      <c r="BU20" s="4385"/>
      <c r="BV20" s="4385"/>
      <c r="BW20" s="4385"/>
      <c r="BX20" s="4385"/>
      <c r="BY20" s="4385"/>
      <c r="BZ20" s="4385"/>
      <c r="CA20" s="4385"/>
      <c r="CB20" s="4385"/>
      <c r="CC20" s="4385"/>
      <c r="CD20" s="4385"/>
      <c r="CE20" s="4385"/>
      <c r="CF20" s="4386" t="s">
        <v>10</v>
      </c>
      <c r="CG20" s="4387"/>
    </row>
    <row r="21" spans="2:96" ht="15" customHeight="1" thickBot="1">
      <c r="B21" s="1575"/>
      <c r="C21" s="1576"/>
      <c r="D21" s="4380"/>
      <c r="E21" s="4381"/>
      <c r="F21" s="4381"/>
      <c r="G21" s="4381"/>
      <c r="H21" s="4381"/>
      <c r="I21" s="4381"/>
      <c r="J21" s="4381"/>
      <c r="K21" s="4381"/>
      <c r="L21" s="4381"/>
      <c r="M21" s="4381"/>
      <c r="N21" s="4381"/>
      <c r="O21" s="4381"/>
      <c r="P21" s="4381"/>
      <c r="Q21" s="4381"/>
      <c r="R21" s="4381"/>
      <c r="S21" s="4382"/>
      <c r="T21" s="4388" t="s">
        <v>4408</v>
      </c>
      <c r="U21" s="4389"/>
      <c r="V21" s="4389"/>
      <c r="W21" s="4389"/>
      <c r="X21" s="4389"/>
      <c r="Y21" s="4389"/>
      <c r="Z21" s="4389"/>
      <c r="AA21" s="4389"/>
      <c r="AB21" s="4389"/>
      <c r="AC21" s="4389"/>
      <c r="AD21" s="4389"/>
      <c r="AE21" s="4389"/>
      <c r="AF21" s="4389"/>
      <c r="AG21" s="4389"/>
      <c r="AH21" s="4389"/>
      <c r="AI21" s="4389"/>
      <c r="AJ21" s="4389"/>
      <c r="AK21" s="4389"/>
      <c r="AL21" s="4389"/>
      <c r="AM21" s="4389"/>
      <c r="AN21" s="4389"/>
      <c r="AO21" s="4389"/>
      <c r="AP21" s="4389"/>
      <c r="AQ21" s="4389"/>
      <c r="AR21" s="4389"/>
      <c r="AS21" s="4389"/>
      <c r="AT21" s="4389"/>
      <c r="AU21" s="4389"/>
      <c r="AV21" s="4389"/>
      <c r="AW21" s="4389"/>
      <c r="AX21" s="1577"/>
      <c r="AY21" s="4390" t="s">
        <v>139</v>
      </c>
      <c r="AZ21" s="4391"/>
      <c r="BA21" s="4392" t="s">
        <v>4409</v>
      </c>
      <c r="BB21" s="4392"/>
      <c r="BC21" s="4392"/>
      <c r="BD21" s="4392"/>
      <c r="BE21" s="4392"/>
      <c r="BF21" s="4392"/>
      <c r="BG21" s="4391" t="s">
        <v>139</v>
      </c>
      <c r="BH21" s="4391"/>
      <c r="BI21" s="4369" t="s">
        <v>4410</v>
      </c>
      <c r="BJ21" s="4369"/>
      <c r="BK21" s="4369"/>
      <c r="BL21" s="4369"/>
      <c r="BM21" s="4369"/>
      <c r="BN21" s="4369"/>
      <c r="BO21" s="4369"/>
      <c r="BP21" s="4369"/>
      <c r="BQ21" s="1578"/>
      <c r="BR21" s="1578"/>
      <c r="BS21" s="1578"/>
      <c r="BT21" s="1578"/>
      <c r="BU21" s="1578"/>
      <c r="BV21" s="1578"/>
      <c r="BW21" s="1579"/>
      <c r="BX21" s="1579"/>
      <c r="BY21" s="1579"/>
      <c r="BZ21" s="1579"/>
      <c r="CA21" s="1579"/>
      <c r="CB21" s="1579"/>
      <c r="CC21" s="1579"/>
      <c r="CD21" s="1579"/>
      <c r="CE21" s="1579"/>
      <c r="CF21" s="1579"/>
      <c r="CG21" s="1580"/>
    </row>
    <row r="22" spans="2:96" ht="24" customHeight="1">
      <c r="B22" s="4491" t="s">
        <v>4772</v>
      </c>
      <c r="C22" s="4492"/>
      <c r="D22" s="4492"/>
      <c r="E22" s="4492"/>
      <c r="F22" s="4492"/>
      <c r="G22" s="4492"/>
      <c r="H22" s="4492"/>
      <c r="I22" s="4492"/>
      <c r="J22" s="4492"/>
      <c r="K22" s="4492"/>
      <c r="L22" s="4492"/>
      <c r="M22" s="4492"/>
      <c r="N22" s="4492"/>
      <c r="O22" s="4492"/>
      <c r="P22" s="4492"/>
      <c r="Q22" s="4492"/>
      <c r="R22" s="4492"/>
      <c r="S22" s="4493"/>
      <c r="T22" s="4497" t="s">
        <v>4773</v>
      </c>
      <c r="U22" s="4498"/>
      <c r="V22" s="4498"/>
      <c r="W22" s="4498"/>
      <c r="X22" s="4498"/>
      <c r="Y22" s="4498"/>
      <c r="Z22" s="4498"/>
      <c r="AA22" s="4498"/>
      <c r="AB22" s="4498"/>
      <c r="AC22" s="4498"/>
      <c r="AD22" s="4498"/>
      <c r="AE22" s="4499"/>
      <c r="AF22" s="4500" t="s">
        <v>139</v>
      </c>
      <c r="AG22" s="4501"/>
      <c r="AH22" s="1581" t="s">
        <v>4409</v>
      </c>
      <c r="AI22" s="1581"/>
      <c r="AJ22" s="1581"/>
      <c r="AK22" s="1581"/>
      <c r="AL22" s="1581"/>
      <c r="AM22" s="1581"/>
      <c r="AN22" s="1582"/>
      <c r="AO22" s="4373" t="s">
        <v>139</v>
      </c>
      <c r="AP22" s="4374"/>
      <c r="AQ22" s="1583" t="s">
        <v>4410</v>
      </c>
      <c r="AR22" s="1583"/>
      <c r="AS22" s="1583"/>
      <c r="AT22" s="1583"/>
      <c r="AU22" s="1584"/>
      <c r="AV22" s="1585"/>
      <c r="AW22" s="1585"/>
      <c r="AX22" s="1585"/>
      <c r="AY22" s="1585"/>
      <c r="AZ22" s="1585"/>
      <c r="BA22" s="1585"/>
      <c r="BB22" s="1585"/>
      <c r="BC22" s="1585"/>
      <c r="BD22" s="1585"/>
      <c r="BE22" s="1585"/>
      <c r="BF22" s="1585"/>
      <c r="BG22" s="1585"/>
      <c r="BH22" s="1585"/>
      <c r="BI22" s="1584"/>
      <c r="BJ22" s="1584"/>
      <c r="BK22" s="1586"/>
      <c r="BL22" s="1586"/>
      <c r="BM22" s="1586"/>
      <c r="BN22" s="1586"/>
      <c r="BO22" s="1586"/>
      <c r="BP22" s="1586"/>
      <c r="BQ22" s="1586"/>
      <c r="BR22" s="1586"/>
      <c r="BS22" s="1586"/>
      <c r="BT22" s="1586"/>
      <c r="BU22" s="1586"/>
      <c r="BV22" s="1586"/>
      <c r="BW22" s="1586"/>
      <c r="BX22" s="1586"/>
      <c r="BY22" s="1587"/>
      <c r="BZ22" s="1587"/>
      <c r="CA22" s="1587"/>
      <c r="CB22" s="1587"/>
      <c r="CC22" s="1587"/>
      <c r="CD22" s="1587"/>
      <c r="CE22" s="1587"/>
      <c r="CF22" s="1587"/>
      <c r="CG22" s="1588"/>
    </row>
    <row r="23" spans="2:96" ht="24" customHeight="1" thickBot="1">
      <c r="B23" s="4494"/>
      <c r="C23" s="4495"/>
      <c r="D23" s="4495"/>
      <c r="E23" s="4495"/>
      <c r="F23" s="4495"/>
      <c r="G23" s="4495"/>
      <c r="H23" s="4495"/>
      <c r="I23" s="4495"/>
      <c r="J23" s="4495"/>
      <c r="K23" s="4495"/>
      <c r="L23" s="4495"/>
      <c r="M23" s="4495"/>
      <c r="N23" s="4495"/>
      <c r="O23" s="4495"/>
      <c r="P23" s="4495"/>
      <c r="Q23" s="4495"/>
      <c r="R23" s="4495"/>
      <c r="S23" s="4496"/>
      <c r="T23" s="4504" t="s">
        <v>4774</v>
      </c>
      <c r="U23" s="4505"/>
      <c r="V23" s="4505"/>
      <c r="W23" s="4505"/>
      <c r="X23" s="4505"/>
      <c r="Y23" s="4505"/>
      <c r="Z23" s="4505"/>
      <c r="AA23" s="4505"/>
      <c r="AB23" s="4505"/>
      <c r="AC23" s="4505"/>
      <c r="AD23" s="4505"/>
      <c r="AE23" s="4506"/>
      <c r="AF23" s="4507" t="str">
        <f>$X$38</f>
        <v>□</v>
      </c>
      <c r="AG23" s="4508"/>
      <c r="AH23" s="1589" t="s">
        <v>4409</v>
      </c>
      <c r="AI23" s="1589"/>
      <c r="AJ23" s="1589"/>
      <c r="AK23" s="1589"/>
      <c r="AL23" s="1589"/>
      <c r="AM23" s="1589"/>
      <c r="AN23" s="1590"/>
      <c r="AO23" s="4509" t="s">
        <v>139</v>
      </c>
      <c r="AP23" s="4510"/>
      <c r="AQ23" s="1591" t="s">
        <v>4410</v>
      </c>
      <c r="AR23" s="1591"/>
      <c r="AS23" s="1591"/>
      <c r="AT23" s="1591"/>
      <c r="AU23" s="1592"/>
      <c r="AV23" s="1593"/>
      <c r="AW23" s="1593"/>
      <c r="AX23" s="1593"/>
      <c r="AY23" s="1593"/>
      <c r="AZ23" s="1593"/>
      <c r="BA23" s="1593"/>
      <c r="BB23" s="1593"/>
      <c r="BC23" s="1593"/>
      <c r="BD23" s="1593"/>
      <c r="BE23" s="1593"/>
      <c r="BF23" s="1593"/>
      <c r="BG23" s="1593"/>
      <c r="BH23" s="1593"/>
      <c r="BI23" s="1592"/>
      <c r="BJ23" s="1592"/>
      <c r="BK23" s="1594"/>
      <c r="BL23" s="1594"/>
      <c r="BM23" s="1594"/>
      <c r="BN23" s="1594"/>
      <c r="BO23" s="1594"/>
      <c r="BP23" s="1594"/>
      <c r="BQ23" s="1594"/>
      <c r="BR23" s="1594"/>
      <c r="BS23" s="1594"/>
      <c r="BT23" s="1594"/>
      <c r="BU23" s="1594"/>
      <c r="BV23" s="1594"/>
      <c r="BW23" s="1594"/>
      <c r="BX23" s="1594"/>
      <c r="BY23" s="1595"/>
      <c r="BZ23" s="1595"/>
      <c r="CA23" s="1595"/>
      <c r="CB23" s="1595"/>
      <c r="CC23" s="1595"/>
      <c r="CG23" s="1596"/>
    </row>
    <row r="24" spans="2:96" ht="21" customHeight="1">
      <c r="B24" s="4326"/>
      <c r="C24" s="4327" t="s">
        <v>4775</v>
      </c>
      <c r="D24" s="4328"/>
      <c r="E24" s="4328"/>
      <c r="F24" s="4328"/>
      <c r="G24" s="4328"/>
      <c r="H24" s="4328"/>
      <c r="I24" s="4328"/>
      <c r="J24" s="4328"/>
      <c r="K24" s="4328"/>
      <c r="L24" s="4328"/>
      <c r="M24" s="4328"/>
      <c r="N24" s="4328"/>
      <c r="O24" s="4328"/>
      <c r="P24" s="4328"/>
      <c r="Q24" s="4328"/>
      <c r="R24" s="4328"/>
      <c r="S24" s="4328"/>
      <c r="T24" s="4328"/>
      <c r="U24" s="4328"/>
      <c r="V24" s="4328"/>
      <c r="W24" s="4328"/>
      <c r="X24" s="4328"/>
      <c r="Y24" s="4328"/>
      <c r="Z24" s="4328"/>
      <c r="AA24" s="4328"/>
      <c r="AB24" s="4328"/>
      <c r="AC24" s="4328"/>
      <c r="AD24" s="4328"/>
      <c r="AE24" s="4328"/>
      <c r="AF24" s="4329"/>
      <c r="AG24" s="4329"/>
      <c r="AH24" s="4329"/>
      <c r="AI24" s="4329"/>
      <c r="AJ24" s="4329"/>
      <c r="AK24" s="4329"/>
      <c r="AL24" s="4329"/>
      <c r="AM24" s="4329"/>
      <c r="AN24" s="4329"/>
      <c r="AO24" s="4328"/>
      <c r="AP24" s="4328"/>
      <c r="AQ24" s="4328"/>
      <c r="AR24" s="4328"/>
      <c r="AS24" s="4328"/>
      <c r="AT24" s="4328"/>
      <c r="AU24" s="4328"/>
      <c r="AV24" s="4328"/>
      <c r="AW24" s="4328"/>
      <c r="AX24" s="4328"/>
      <c r="AY24" s="4328"/>
      <c r="AZ24" s="4328"/>
      <c r="BA24" s="4328"/>
      <c r="BB24" s="4328"/>
      <c r="BC24" s="4328"/>
      <c r="BD24" s="4328"/>
      <c r="BE24" s="4328"/>
      <c r="BF24" s="4328"/>
      <c r="BG24" s="4328"/>
      <c r="BH24" s="4328"/>
      <c r="BI24" s="4328"/>
      <c r="BJ24" s="4328"/>
      <c r="BK24" s="4328"/>
      <c r="BL24" s="4328"/>
      <c r="BM24" s="4328"/>
      <c r="BN24" s="4328"/>
      <c r="BO24" s="4328"/>
      <c r="BP24" s="4328"/>
      <c r="BQ24" s="4328"/>
      <c r="BR24" s="4328"/>
      <c r="BS24" s="4328"/>
      <c r="BT24" s="4328"/>
      <c r="BU24" s="4328"/>
      <c r="BV24" s="4328"/>
      <c r="BW24" s="4328"/>
      <c r="BX24" s="1597"/>
      <c r="BY24" s="1598"/>
      <c r="BZ24" s="1598"/>
      <c r="CA24" s="1598"/>
      <c r="CB24" s="1598"/>
      <c r="CC24" s="1598"/>
      <c r="CD24" s="1598"/>
      <c r="CE24" s="1598"/>
      <c r="CF24" s="1598"/>
      <c r="CG24" s="1599"/>
    </row>
    <row r="25" spans="2:96" ht="18.75" customHeight="1">
      <c r="B25" s="4326"/>
      <c r="C25" s="1600"/>
      <c r="D25" s="4330" t="s">
        <v>139</v>
      </c>
      <c r="E25" s="4331"/>
      <c r="F25" s="4331"/>
      <c r="G25" s="1601" t="s">
        <v>4776</v>
      </c>
      <c r="H25" s="1602"/>
      <c r="I25" s="1602"/>
      <c r="J25" s="1602"/>
      <c r="K25" s="1602"/>
      <c r="L25" s="1602"/>
      <c r="M25" s="1602"/>
      <c r="N25" s="1602"/>
      <c r="O25" s="1602"/>
      <c r="P25" s="1602"/>
      <c r="Q25" s="1602"/>
      <c r="R25" s="1602"/>
      <c r="S25" s="1602"/>
      <c r="T25" s="1602"/>
      <c r="U25" s="1602"/>
      <c r="V25" s="1602"/>
      <c r="W25" s="1602"/>
      <c r="X25" s="1602"/>
      <c r="Y25" s="1602"/>
      <c r="Z25" s="1602"/>
      <c r="AA25" s="1602"/>
      <c r="AB25" s="1602"/>
      <c r="AC25" s="1602"/>
      <c r="AD25" s="1602"/>
      <c r="AE25" s="1602"/>
      <c r="AF25" s="1602"/>
      <c r="AG25" s="1602"/>
      <c r="AH25" s="1602"/>
      <c r="AI25" s="1602"/>
      <c r="AJ25" s="1602"/>
      <c r="AK25" s="1602"/>
      <c r="AL25" s="1602"/>
      <c r="AM25" s="1602"/>
      <c r="AN25" s="1602"/>
      <c r="AO25" s="1602"/>
      <c r="AP25" s="1602"/>
      <c r="AQ25" s="1602"/>
      <c r="AR25" s="1602"/>
      <c r="AS25" s="1602"/>
      <c r="AT25" s="1602"/>
      <c r="AU25" s="1602"/>
      <c r="AV25" s="1602"/>
      <c r="AW25" s="1602"/>
      <c r="AX25" s="1602"/>
      <c r="AY25" s="1602"/>
      <c r="AZ25" s="1602"/>
      <c r="BA25" s="1602"/>
      <c r="BB25" s="1602"/>
      <c r="BC25" s="1602"/>
      <c r="BD25" s="1602"/>
      <c r="BE25" s="1602"/>
      <c r="BF25" s="1602"/>
      <c r="BG25" s="1602"/>
      <c r="BH25" s="1602"/>
      <c r="BI25" s="1602"/>
      <c r="BJ25" s="1602"/>
      <c r="BK25" s="1602"/>
      <c r="BL25" s="1602"/>
      <c r="BM25" s="1602"/>
      <c r="BN25" s="1602"/>
      <c r="BO25" s="1602"/>
      <c r="BP25" s="1602"/>
      <c r="BQ25" s="1602"/>
      <c r="BR25" s="1602"/>
      <c r="BS25" s="1602"/>
      <c r="BT25" s="1602"/>
      <c r="BU25" s="1602"/>
      <c r="BV25" s="1602"/>
      <c r="BW25" s="1602"/>
      <c r="BX25" s="1602"/>
      <c r="BY25" s="1569"/>
      <c r="BZ25" s="1569"/>
      <c r="CA25" s="1569"/>
      <c r="CB25" s="1569"/>
      <c r="CC25" s="1569"/>
      <c r="CD25" s="1569"/>
      <c r="CE25" s="1569"/>
      <c r="CF25" s="1569"/>
      <c r="CG25" s="1603"/>
    </row>
    <row r="26" spans="2:96" ht="14.25">
      <c r="B26" s="4326"/>
      <c r="C26" s="1604"/>
      <c r="D26" s="1605"/>
      <c r="E26" s="1606"/>
      <c r="F26" s="4334" t="s">
        <v>4777</v>
      </c>
      <c r="G26" s="4334"/>
      <c r="H26" s="4334"/>
      <c r="I26" s="4335" t="s">
        <v>4778</v>
      </c>
      <c r="J26" s="4335"/>
      <c r="K26" s="4335"/>
      <c r="L26" s="4335"/>
      <c r="M26" s="4335"/>
      <c r="N26" s="4335"/>
      <c r="O26" s="4335"/>
      <c r="P26" s="4335"/>
      <c r="Q26" s="4335"/>
      <c r="R26" s="4335"/>
      <c r="S26" s="4335"/>
      <c r="T26" s="4335"/>
      <c r="U26" s="4335"/>
      <c r="V26" s="4335"/>
      <c r="W26" s="4335"/>
      <c r="X26" s="4335"/>
      <c r="Y26" s="4335"/>
      <c r="Z26" s="4335"/>
      <c r="AA26" s="4335"/>
      <c r="AB26" s="4335"/>
      <c r="AC26" s="4335"/>
      <c r="AD26" s="4335"/>
      <c r="AE26" s="4335"/>
      <c r="AF26" s="4335"/>
      <c r="AG26" s="4335"/>
      <c r="AH26" s="4335"/>
      <c r="AI26" s="4335"/>
      <c r="AJ26" s="4335"/>
      <c r="AK26" s="4335"/>
      <c r="AL26" s="4335"/>
      <c r="AM26" s="4335"/>
      <c r="AN26" s="4335"/>
      <c r="AO26" s="4335"/>
      <c r="AP26" s="4335"/>
      <c r="AQ26" s="4335"/>
      <c r="AR26" s="4335"/>
      <c r="AS26" s="4335"/>
      <c r="AT26" s="4335"/>
      <c r="AU26" s="4335"/>
      <c r="AV26" s="4335"/>
      <c r="AW26" s="4335"/>
      <c r="AX26" s="4335"/>
      <c r="AY26" s="4335"/>
      <c r="AZ26" s="4335"/>
      <c r="BA26" s="4335"/>
      <c r="BB26" s="4335"/>
      <c r="BC26" s="4335"/>
      <c r="BD26" s="4335"/>
      <c r="BE26" s="4335"/>
      <c r="BF26" s="4335"/>
      <c r="BG26" s="4335"/>
      <c r="BH26" s="4335"/>
      <c r="BI26" s="4335"/>
      <c r="BJ26" s="4335"/>
      <c r="BK26" s="4335"/>
      <c r="BL26" s="4335"/>
      <c r="BM26" s="4335"/>
      <c r="BN26" s="4335"/>
      <c r="BO26" s="4335"/>
      <c r="BP26" s="4335"/>
      <c r="BQ26" s="4335"/>
      <c r="BR26" s="4335"/>
      <c r="BS26" s="4335"/>
      <c r="BT26" s="4335"/>
      <c r="BU26" s="4335"/>
      <c r="BV26" s="4335"/>
      <c r="BW26" s="4335"/>
      <c r="BX26" s="4335"/>
      <c r="BY26" s="1607"/>
      <c r="BZ26" s="1607"/>
      <c r="CA26" s="1607"/>
      <c r="CB26" s="1607"/>
      <c r="CC26" s="1607"/>
      <c r="CD26" s="1607"/>
      <c r="CE26" s="1607"/>
      <c r="CF26" s="1607"/>
      <c r="CG26" s="1608"/>
    </row>
    <row r="27" spans="2:96" ht="16.5" customHeight="1">
      <c r="B27" s="4326"/>
      <c r="C27" s="1609"/>
      <c r="D27" s="4291" t="s">
        <v>4779</v>
      </c>
      <c r="E27" s="4292"/>
      <c r="F27" s="4292"/>
      <c r="G27" s="4292"/>
      <c r="H27" s="4292"/>
      <c r="I27" s="4292"/>
      <c r="J27" s="4292"/>
      <c r="K27" s="4292"/>
      <c r="L27" s="4292"/>
      <c r="M27" s="4292"/>
      <c r="N27" s="4292"/>
      <c r="O27" s="4292"/>
      <c r="P27" s="4292"/>
      <c r="Q27" s="4293"/>
      <c r="R27" s="4347" t="s">
        <v>4780</v>
      </c>
      <c r="S27" s="4348"/>
      <c r="T27" s="4348"/>
      <c r="U27" s="4348"/>
      <c r="V27" s="4348"/>
      <c r="W27" s="4349"/>
      <c r="X27" s="4502" t="s">
        <v>139</v>
      </c>
      <c r="Y27" s="4503"/>
      <c r="Z27" s="4355" t="s">
        <v>4781</v>
      </c>
      <c r="AA27" s="4355"/>
      <c r="AB27" s="4355"/>
      <c r="AC27" s="4355"/>
      <c r="AD27" s="4355"/>
      <c r="AE27" s="4355"/>
      <c r="AF27" s="4355"/>
      <c r="AG27" s="4355"/>
      <c r="AH27" s="4355"/>
      <c r="AI27" s="4355"/>
      <c r="AJ27" s="4356"/>
      <c r="AK27" s="4357" t="s">
        <v>139</v>
      </c>
      <c r="AL27" s="4358"/>
      <c r="AM27" s="4358"/>
      <c r="AN27" s="1610" t="s">
        <v>4975</v>
      </c>
      <c r="AO27" s="1610"/>
      <c r="AP27" s="1610"/>
      <c r="AQ27" s="1610"/>
      <c r="AR27" s="1610"/>
      <c r="AS27" s="1610"/>
      <c r="AT27" s="1610"/>
      <c r="AU27" s="1610"/>
      <c r="AV27" s="1610"/>
      <c r="AW27" s="1610"/>
      <c r="AX27" s="1610"/>
      <c r="AY27" s="1610"/>
      <c r="AZ27" s="1610"/>
      <c r="BA27" s="1610"/>
      <c r="BB27" s="1610"/>
      <c r="BC27" s="1610"/>
      <c r="BD27" s="1610"/>
      <c r="BE27" s="1610"/>
      <c r="BF27" s="1610"/>
      <c r="BG27" s="1610"/>
      <c r="BH27" s="1610"/>
      <c r="BI27" s="1610"/>
      <c r="BJ27" s="1610"/>
      <c r="BK27" s="1610"/>
      <c r="BL27" s="1610"/>
      <c r="BM27" s="1610"/>
      <c r="BN27" s="1610"/>
      <c r="BO27" s="1610"/>
      <c r="BP27" s="1610"/>
      <c r="BQ27" s="1610"/>
      <c r="BR27" s="1610"/>
      <c r="BS27" s="1610"/>
      <c r="BT27" s="1610"/>
      <c r="BU27" s="1569"/>
      <c r="BV27" s="1569"/>
      <c r="BW27" s="1569"/>
      <c r="BX27" s="1569"/>
      <c r="CE27" s="1611"/>
      <c r="CF27" s="1611"/>
      <c r="CG27" s="1612"/>
      <c r="CH27" s="1611"/>
      <c r="CI27" s="1611"/>
      <c r="CJ27" s="1611"/>
      <c r="CK27" s="1611"/>
      <c r="CL27" s="1611"/>
      <c r="CM27" s="1611"/>
      <c r="CN27" s="1611"/>
      <c r="CO27" s="1611"/>
      <c r="CP27" s="1611"/>
      <c r="CQ27" s="1611"/>
      <c r="CR27" s="1611"/>
    </row>
    <row r="28" spans="2:96" ht="16.5" customHeight="1">
      <c r="B28" s="4326"/>
      <c r="C28" s="1609"/>
      <c r="D28" s="4294"/>
      <c r="E28" s="4295"/>
      <c r="F28" s="4295"/>
      <c r="G28" s="4295"/>
      <c r="H28" s="4295"/>
      <c r="I28" s="4295"/>
      <c r="J28" s="4295"/>
      <c r="K28" s="4295"/>
      <c r="L28" s="4295"/>
      <c r="M28" s="4295"/>
      <c r="N28" s="4295"/>
      <c r="O28" s="4295"/>
      <c r="P28" s="4295"/>
      <c r="Q28" s="4296"/>
      <c r="R28" s="4339"/>
      <c r="S28" s="4340"/>
      <c r="T28" s="4340"/>
      <c r="U28" s="4340"/>
      <c r="V28" s="4340"/>
      <c r="W28" s="4341"/>
      <c r="X28" s="4489"/>
      <c r="Y28" s="4490"/>
      <c r="Z28" s="4316"/>
      <c r="AA28" s="4316"/>
      <c r="AB28" s="4316"/>
      <c r="AC28" s="4316"/>
      <c r="AD28" s="4316"/>
      <c r="AE28" s="4316"/>
      <c r="AF28" s="4316"/>
      <c r="AG28" s="4316"/>
      <c r="AH28" s="4316"/>
      <c r="AI28" s="4316"/>
      <c r="AJ28" s="4322"/>
      <c r="AK28" s="4314" t="s">
        <v>139</v>
      </c>
      <c r="AL28" s="4315"/>
      <c r="AM28" s="4315"/>
      <c r="AN28" s="1613" t="s">
        <v>4976</v>
      </c>
      <c r="AO28" s="1613"/>
      <c r="AP28" s="1613"/>
      <c r="AQ28" s="1613"/>
      <c r="AR28" s="1613"/>
      <c r="AS28" s="1613"/>
      <c r="AT28" s="1613"/>
      <c r="AU28" s="1613"/>
      <c r="AV28" s="1613"/>
      <c r="AW28" s="1613"/>
      <c r="AX28" s="1613"/>
      <c r="AY28" s="1613"/>
      <c r="AZ28" s="1613"/>
      <c r="BA28" s="1613"/>
      <c r="BB28" s="1613"/>
      <c r="BC28" s="1613"/>
      <c r="BD28" s="1613"/>
      <c r="BE28" s="1613"/>
      <c r="BF28" s="1613"/>
      <c r="BG28" s="1613"/>
      <c r="BH28" s="1613"/>
      <c r="BI28" s="1613"/>
      <c r="BJ28" s="1613"/>
      <c r="BK28" s="1613"/>
      <c r="BL28" s="1613"/>
      <c r="BM28" s="1613"/>
      <c r="BN28" s="1613"/>
      <c r="BO28" s="1613"/>
      <c r="BP28" s="1613"/>
      <c r="BQ28" s="1613"/>
      <c r="BR28" s="1613"/>
      <c r="BS28" s="1613"/>
      <c r="BT28" s="1613"/>
      <c r="BU28" s="1614"/>
      <c r="BV28" s="1614"/>
      <c r="BW28" s="1614"/>
      <c r="BX28" s="1614"/>
      <c r="CG28" s="1596"/>
    </row>
    <row r="29" spans="2:96" ht="16.5" customHeight="1">
      <c r="B29" s="4326"/>
      <c r="C29" s="1609"/>
      <c r="D29" s="4294"/>
      <c r="E29" s="4295"/>
      <c r="F29" s="4295"/>
      <c r="G29" s="4295"/>
      <c r="H29" s="4295"/>
      <c r="I29" s="4295"/>
      <c r="J29" s="4295"/>
      <c r="K29" s="4295"/>
      <c r="L29" s="4295"/>
      <c r="M29" s="4295"/>
      <c r="N29" s="4295"/>
      <c r="O29" s="4295"/>
      <c r="P29" s="4295"/>
      <c r="Q29" s="4296"/>
      <c r="R29" s="4339"/>
      <c r="S29" s="4340"/>
      <c r="T29" s="4340"/>
      <c r="U29" s="4340"/>
      <c r="V29" s="4340"/>
      <c r="W29" s="4341"/>
      <c r="X29" s="4360" t="s">
        <v>139</v>
      </c>
      <c r="Y29" s="4361"/>
      <c r="Z29" s="4308" t="s">
        <v>4438</v>
      </c>
      <c r="AA29" s="4308"/>
      <c r="AB29" s="4308"/>
      <c r="AC29" s="4308"/>
      <c r="AD29" s="4308"/>
      <c r="AE29" s="4308"/>
      <c r="AF29" s="4308"/>
      <c r="AG29" s="4308"/>
      <c r="AH29" s="4308"/>
      <c r="AI29" s="4308"/>
      <c r="AJ29" s="4309"/>
      <c r="AK29" s="1621"/>
      <c r="AL29" s="1622"/>
      <c r="AM29" s="1622"/>
      <c r="AN29" s="1615" t="s">
        <v>4949</v>
      </c>
      <c r="AO29" s="1615"/>
      <c r="AP29" s="1615"/>
      <c r="AQ29" s="1615"/>
      <c r="AR29" s="1615"/>
      <c r="AS29" s="1615"/>
      <c r="AT29" s="1615"/>
      <c r="AU29" s="1615"/>
      <c r="AV29" s="1615"/>
      <c r="AW29" s="1615"/>
      <c r="AX29" s="1615"/>
      <c r="AY29" s="1615"/>
      <c r="AZ29" s="1615"/>
      <c r="BA29" s="1615"/>
      <c r="BB29" s="1615"/>
      <c r="BC29" s="1615"/>
      <c r="BD29" s="1615"/>
      <c r="BE29" s="1615"/>
      <c r="BF29" s="1615"/>
      <c r="BG29" s="1615"/>
      <c r="BH29" s="1615"/>
      <c r="BI29" s="1615"/>
      <c r="BJ29" s="1615"/>
      <c r="BK29" s="1615"/>
      <c r="BL29" s="1615"/>
      <c r="BM29" s="1615"/>
      <c r="BN29" s="1615"/>
      <c r="BO29" s="1615"/>
      <c r="BP29" s="1615"/>
      <c r="BQ29" s="1615"/>
      <c r="BR29" s="1615"/>
      <c r="BS29" s="1615"/>
      <c r="BT29" s="1615"/>
      <c r="BU29" s="1616"/>
      <c r="BV29" s="1616"/>
      <c r="BW29" s="1616"/>
      <c r="BX29" s="1616"/>
      <c r="BY29" s="1621"/>
      <c r="BZ29" s="1621"/>
      <c r="CA29" s="1621"/>
      <c r="CB29" s="1621"/>
      <c r="CC29" s="1621"/>
      <c r="CD29" s="1621"/>
      <c r="CE29" s="1621"/>
      <c r="CF29" s="1621"/>
      <c r="CG29" s="1624"/>
    </row>
    <row r="30" spans="2:96" ht="18" customHeight="1">
      <c r="B30" s="4326"/>
      <c r="C30" s="1609"/>
      <c r="D30" s="4294"/>
      <c r="E30" s="4295"/>
      <c r="F30" s="4295"/>
      <c r="G30" s="4295"/>
      <c r="H30" s="4295"/>
      <c r="I30" s="4295"/>
      <c r="J30" s="4295"/>
      <c r="K30" s="4295"/>
      <c r="L30" s="4295"/>
      <c r="M30" s="4295"/>
      <c r="N30" s="4295"/>
      <c r="O30" s="4295"/>
      <c r="P30" s="4295"/>
      <c r="Q30" s="4296"/>
      <c r="R30" s="4339"/>
      <c r="S30" s="4340"/>
      <c r="T30" s="4340"/>
      <c r="U30" s="4340"/>
      <c r="V30" s="4340"/>
      <c r="W30" s="4341"/>
      <c r="X30" s="4300" t="s">
        <v>139</v>
      </c>
      <c r="Y30" s="4301"/>
      <c r="Z30" s="1619" t="s">
        <v>4782</v>
      </c>
      <c r="AA30" s="1619"/>
      <c r="AB30" s="1619"/>
      <c r="AC30" s="1619"/>
      <c r="AD30" s="1619"/>
      <c r="AE30" s="1619"/>
      <c r="AF30" s="1619"/>
      <c r="AG30" s="1619"/>
      <c r="AH30" s="1619"/>
      <c r="AI30" s="1619"/>
      <c r="AJ30" s="1620"/>
      <c r="AK30" s="1621"/>
      <c r="AL30" s="1622"/>
      <c r="AM30" s="1622"/>
      <c r="AN30" s="1619" t="s">
        <v>4950</v>
      </c>
      <c r="AO30" s="1619"/>
      <c r="AP30" s="1619"/>
      <c r="AQ30" s="1619"/>
      <c r="AR30" s="1619"/>
      <c r="AS30" s="1619"/>
      <c r="AT30" s="1619"/>
      <c r="AU30" s="1619"/>
      <c r="AV30" s="1619"/>
      <c r="AW30" s="1619"/>
      <c r="AX30" s="1619"/>
      <c r="AY30" s="1619"/>
      <c r="AZ30" s="1619"/>
      <c r="BA30" s="1619"/>
      <c r="BB30" s="1619"/>
      <c r="BC30" s="1619"/>
      <c r="BD30" s="1619"/>
      <c r="BE30" s="1619"/>
      <c r="BF30" s="1619"/>
      <c r="BG30" s="1619"/>
      <c r="BH30" s="1619"/>
      <c r="BI30" s="1619"/>
      <c r="BJ30" s="1619"/>
      <c r="BK30" s="1619"/>
      <c r="BL30" s="1619"/>
      <c r="BM30" s="1619"/>
      <c r="BN30" s="1619"/>
      <c r="BO30" s="1619"/>
      <c r="BP30" s="1619"/>
      <c r="BQ30" s="1619"/>
      <c r="BR30" s="1619"/>
      <c r="BS30" s="1619"/>
      <c r="BT30" s="1619"/>
      <c r="BU30" s="1621"/>
      <c r="BV30" s="1621"/>
      <c r="BW30" s="1621"/>
      <c r="BX30" s="1621"/>
      <c r="CG30" s="1596"/>
    </row>
    <row r="31" spans="2:96" ht="18" customHeight="1">
      <c r="B31" s="4326"/>
      <c r="C31" s="1609"/>
      <c r="D31" s="4294"/>
      <c r="E31" s="4295"/>
      <c r="F31" s="4295"/>
      <c r="G31" s="4295"/>
      <c r="H31" s="4295"/>
      <c r="I31" s="4295"/>
      <c r="J31" s="4295"/>
      <c r="K31" s="4295"/>
      <c r="L31" s="4295"/>
      <c r="M31" s="4295"/>
      <c r="N31" s="4295"/>
      <c r="O31" s="4295"/>
      <c r="P31" s="4295"/>
      <c r="Q31" s="4296"/>
      <c r="R31" s="4350"/>
      <c r="S31" s="4351"/>
      <c r="T31" s="4351"/>
      <c r="U31" s="4351"/>
      <c r="V31" s="4351"/>
      <c r="W31" s="4352"/>
      <c r="X31" s="4300" t="s">
        <v>139</v>
      </c>
      <c r="Y31" s="4301"/>
      <c r="Z31" s="1619" t="s">
        <v>4783</v>
      </c>
      <c r="AA31" s="1619"/>
      <c r="AB31" s="1619"/>
      <c r="AC31" s="1619"/>
      <c r="AD31" s="1619"/>
      <c r="AE31" s="1619"/>
      <c r="AF31" s="1619"/>
      <c r="AG31" s="1619"/>
      <c r="AH31" s="1619"/>
      <c r="AI31" s="1619"/>
      <c r="AJ31" s="1620"/>
      <c r="AK31" s="1621"/>
      <c r="AL31" s="1622"/>
      <c r="AM31" s="1622"/>
      <c r="AN31" s="1619" t="s">
        <v>4951</v>
      </c>
      <c r="AO31" s="1623"/>
      <c r="AP31" s="1623"/>
      <c r="AQ31" s="1623"/>
      <c r="AR31" s="1623"/>
      <c r="AS31" s="1623"/>
      <c r="AT31" s="1623"/>
      <c r="AU31" s="1623"/>
      <c r="AV31" s="1623"/>
      <c r="AW31" s="1623"/>
      <c r="AX31" s="1623"/>
      <c r="AY31" s="1623"/>
      <c r="AZ31" s="1623"/>
      <c r="BA31" s="1623"/>
      <c r="BB31" s="1623"/>
      <c r="BC31" s="1623"/>
      <c r="BD31" s="1623"/>
      <c r="BE31" s="1623"/>
      <c r="BF31" s="1623"/>
      <c r="BG31" s="1623"/>
      <c r="BH31" s="1623"/>
      <c r="BI31" s="1623"/>
      <c r="BJ31" s="1623"/>
      <c r="BK31" s="1623"/>
      <c r="BL31" s="1623"/>
      <c r="BM31" s="1623"/>
      <c r="BN31" s="1623"/>
      <c r="BO31" s="1623"/>
      <c r="BP31" s="1623"/>
      <c r="BQ31" s="1623"/>
      <c r="BR31" s="1623"/>
      <c r="BS31" s="1623"/>
      <c r="BT31" s="1623"/>
      <c r="BU31" s="1621"/>
      <c r="BV31" s="1621"/>
      <c r="BW31" s="1621"/>
      <c r="BX31" s="1621"/>
      <c r="BY31" s="1621"/>
      <c r="BZ31" s="1621"/>
      <c r="CA31" s="1621"/>
      <c r="CB31" s="1621"/>
      <c r="CC31" s="1621"/>
      <c r="CD31" s="1621"/>
      <c r="CE31" s="1621"/>
      <c r="CF31" s="1621"/>
      <c r="CG31" s="1624"/>
    </row>
    <row r="32" spans="2:96" ht="16.5" customHeight="1">
      <c r="B32" s="4326"/>
      <c r="C32" s="1609"/>
      <c r="D32" s="4294"/>
      <c r="E32" s="4295"/>
      <c r="F32" s="4295"/>
      <c r="G32" s="4295"/>
      <c r="H32" s="4295"/>
      <c r="I32" s="4295"/>
      <c r="J32" s="4295"/>
      <c r="K32" s="4295"/>
      <c r="L32" s="4295"/>
      <c r="M32" s="4295"/>
      <c r="N32" s="4295"/>
      <c r="O32" s="4295"/>
      <c r="P32" s="4295"/>
      <c r="Q32" s="4296"/>
      <c r="R32" s="4336" t="s">
        <v>4785</v>
      </c>
      <c r="S32" s="4337"/>
      <c r="T32" s="4337"/>
      <c r="U32" s="4337"/>
      <c r="V32" s="4337"/>
      <c r="W32" s="4338"/>
      <c r="X32" s="4360" t="s">
        <v>139</v>
      </c>
      <c r="Y32" s="4361"/>
      <c r="Z32" s="4308" t="s">
        <v>3696</v>
      </c>
      <c r="AA32" s="4308"/>
      <c r="AB32" s="4308"/>
      <c r="AC32" s="4308"/>
      <c r="AD32" s="4308"/>
      <c r="AE32" s="4308"/>
      <c r="AF32" s="4308"/>
      <c r="AG32" s="4308"/>
      <c r="AH32" s="4308"/>
      <c r="AI32" s="4308"/>
      <c r="AJ32" s="4309"/>
      <c r="AK32" s="4323" t="s">
        <v>139</v>
      </c>
      <c r="AL32" s="4324"/>
      <c r="AM32" s="4324"/>
      <c r="AN32" s="1615" t="s">
        <v>4952</v>
      </c>
      <c r="AO32" s="1625"/>
      <c r="AP32" s="1625"/>
      <c r="AQ32" s="1625"/>
      <c r="AR32" s="1625"/>
      <c r="AS32" s="1625"/>
      <c r="AT32" s="1625"/>
      <c r="AU32" s="1625"/>
      <c r="AV32" s="1625"/>
      <c r="AW32" s="1625"/>
      <c r="AX32" s="1625"/>
      <c r="AY32" s="1625"/>
      <c r="AZ32" s="1625"/>
      <c r="BA32" s="1625"/>
      <c r="BB32" s="1625"/>
      <c r="BC32" s="1625"/>
      <c r="BD32" s="1625"/>
      <c r="BE32" s="1625"/>
      <c r="BF32" s="1625"/>
      <c r="BG32" s="1625"/>
      <c r="BH32" s="1625"/>
      <c r="BI32" s="1625"/>
      <c r="BJ32" s="1625"/>
      <c r="BK32" s="1625"/>
      <c r="BL32" s="1625"/>
      <c r="BM32" s="1625"/>
      <c r="BN32" s="1625"/>
      <c r="BO32" s="1625"/>
      <c r="BP32" s="1625"/>
      <c r="BQ32" s="1625"/>
      <c r="BR32" s="1625"/>
      <c r="BS32" s="1625"/>
      <c r="BT32" s="1625"/>
      <c r="BU32" s="1616"/>
      <c r="BV32" s="1616"/>
      <c r="BW32" s="1616"/>
      <c r="BX32" s="1616"/>
      <c r="CG32" s="1596"/>
    </row>
    <row r="33" spans="2:112" ht="15" customHeight="1">
      <c r="B33" s="4326"/>
      <c r="C33" s="1609"/>
      <c r="D33" s="4294"/>
      <c r="E33" s="4295"/>
      <c r="F33" s="4295"/>
      <c r="G33" s="4295"/>
      <c r="H33" s="4295"/>
      <c r="I33" s="4295"/>
      <c r="J33" s="4295"/>
      <c r="K33" s="4295"/>
      <c r="L33" s="4295"/>
      <c r="M33" s="4295"/>
      <c r="N33" s="4295"/>
      <c r="O33" s="4295"/>
      <c r="P33" s="4295"/>
      <c r="Q33" s="4296"/>
      <c r="R33" s="4339"/>
      <c r="S33" s="4340"/>
      <c r="T33" s="4340"/>
      <c r="U33" s="4340"/>
      <c r="V33" s="4340"/>
      <c r="W33" s="4341"/>
      <c r="X33" s="4487"/>
      <c r="Y33" s="4488"/>
      <c r="Z33" s="4312"/>
      <c r="AA33" s="4312"/>
      <c r="AB33" s="4312"/>
      <c r="AC33" s="4312"/>
      <c r="AD33" s="4312"/>
      <c r="AE33" s="4312"/>
      <c r="AF33" s="4312"/>
      <c r="AG33" s="4312"/>
      <c r="AH33" s="4312"/>
      <c r="AI33" s="4312"/>
      <c r="AJ33" s="4346"/>
      <c r="AK33" s="4310" t="s">
        <v>139</v>
      </c>
      <c r="AL33" s="4311"/>
      <c r="AM33" s="4311"/>
      <c r="AN33" s="1626" t="s">
        <v>4953</v>
      </c>
      <c r="AO33" s="1627"/>
      <c r="AP33" s="1627"/>
      <c r="AQ33" s="1627"/>
      <c r="AR33" s="1627"/>
      <c r="AS33" s="1627"/>
      <c r="AT33" s="1627"/>
      <c r="AU33" s="1627"/>
      <c r="AV33" s="1627"/>
      <c r="AW33" s="1627"/>
      <c r="AX33" s="1627"/>
      <c r="AY33" s="1627"/>
      <c r="AZ33" s="1627"/>
      <c r="BA33" s="1627"/>
      <c r="BB33" s="1627"/>
      <c r="BC33" s="1627"/>
      <c r="BD33" s="1627"/>
      <c r="BE33" s="1627"/>
      <c r="BF33" s="1627"/>
      <c r="BG33" s="1627"/>
      <c r="BH33" s="1627"/>
      <c r="BI33" s="1627"/>
      <c r="BJ33" s="1627"/>
      <c r="BK33" s="1627"/>
      <c r="BL33" s="1627"/>
      <c r="BM33" s="1627"/>
      <c r="BN33" s="1627"/>
      <c r="BO33" s="1627"/>
      <c r="BP33" s="1627"/>
      <c r="BQ33" s="1627"/>
      <c r="BR33" s="1627"/>
      <c r="BS33" s="1627"/>
      <c r="BT33" s="1627"/>
      <c r="CG33" s="1596"/>
    </row>
    <row r="34" spans="2:112" ht="15" customHeight="1">
      <c r="B34" s="4326"/>
      <c r="C34" s="1609"/>
      <c r="D34" s="4294"/>
      <c r="E34" s="4295"/>
      <c r="F34" s="4295"/>
      <c r="G34" s="4295"/>
      <c r="H34" s="4295"/>
      <c r="I34" s="4295"/>
      <c r="J34" s="4295"/>
      <c r="K34" s="4295"/>
      <c r="L34" s="4295"/>
      <c r="M34" s="4295"/>
      <c r="N34" s="4295"/>
      <c r="O34" s="4295"/>
      <c r="P34" s="4295"/>
      <c r="Q34" s="4296"/>
      <c r="R34" s="4339"/>
      <c r="S34" s="4340"/>
      <c r="T34" s="4340"/>
      <c r="U34" s="4340"/>
      <c r="V34" s="4340"/>
      <c r="W34" s="4341"/>
      <c r="X34" s="4489"/>
      <c r="Y34" s="4490"/>
      <c r="Z34" s="4316"/>
      <c r="AA34" s="4316"/>
      <c r="AB34" s="4316"/>
      <c r="AC34" s="4316"/>
      <c r="AD34" s="4316"/>
      <c r="AE34" s="4316"/>
      <c r="AF34" s="4316"/>
      <c r="AG34" s="4316"/>
      <c r="AH34" s="4316"/>
      <c r="AI34" s="4316"/>
      <c r="AJ34" s="4322"/>
      <c r="AK34" s="4314" t="s">
        <v>139</v>
      </c>
      <c r="AL34" s="4315"/>
      <c r="AM34" s="4315"/>
      <c r="AN34" s="1613" t="s">
        <v>4954</v>
      </c>
      <c r="AO34" s="1628"/>
      <c r="AP34" s="1628"/>
      <c r="AQ34" s="1628"/>
      <c r="AR34" s="1628"/>
      <c r="AS34" s="1628"/>
      <c r="AT34" s="1628"/>
      <c r="AU34" s="1628"/>
      <c r="AV34" s="1628"/>
      <c r="AW34" s="1628"/>
      <c r="AX34" s="1628"/>
      <c r="AY34" s="1628"/>
      <c r="AZ34" s="1628"/>
      <c r="BA34" s="1628"/>
      <c r="BB34" s="1628"/>
      <c r="BC34" s="1628"/>
      <c r="BD34" s="1628"/>
      <c r="BE34" s="1628"/>
      <c r="BF34" s="1628"/>
      <c r="BG34" s="1628"/>
      <c r="BH34" s="1628"/>
      <c r="BI34" s="1628"/>
      <c r="BJ34" s="1628"/>
      <c r="BK34" s="1628"/>
      <c r="BL34" s="1628"/>
      <c r="BM34" s="1628"/>
      <c r="BN34" s="1628"/>
      <c r="BO34" s="1628"/>
      <c r="BP34" s="1628"/>
      <c r="BQ34" s="1628"/>
      <c r="BR34" s="1628"/>
      <c r="BS34" s="1628"/>
      <c r="BT34" s="1628"/>
      <c r="BU34" s="1614"/>
      <c r="BV34" s="1614"/>
      <c r="BW34" s="1614"/>
      <c r="BX34" s="1614"/>
      <c r="CG34" s="1596"/>
    </row>
    <row r="35" spans="2:112" ht="18" customHeight="1">
      <c r="B35" s="4326"/>
      <c r="C35" s="1609"/>
      <c r="D35" s="4294"/>
      <c r="E35" s="4295"/>
      <c r="F35" s="4295"/>
      <c r="G35" s="4295"/>
      <c r="H35" s="4295"/>
      <c r="I35" s="4295"/>
      <c r="J35" s="4295"/>
      <c r="K35" s="4295"/>
      <c r="L35" s="4295"/>
      <c r="M35" s="4295"/>
      <c r="N35" s="4295"/>
      <c r="O35" s="4295"/>
      <c r="P35" s="4295"/>
      <c r="Q35" s="4296"/>
      <c r="R35" s="4339"/>
      <c r="S35" s="4340"/>
      <c r="T35" s="4340"/>
      <c r="U35" s="4340"/>
      <c r="V35" s="4340"/>
      <c r="W35" s="4341"/>
      <c r="X35" s="4360" t="s">
        <v>139</v>
      </c>
      <c r="Y35" s="4361"/>
      <c r="Z35" s="4308" t="s">
        <v>4786</v>
      </c>
      <c r="AA35" s="4308"/>
      <c r="AB35" s="4308"/>
      <c r="AC35" s="4308"/>
      <c r="AD35" s="4308"/>
      <c r="AE35" s="4308"/>
      <c r="AF35" s="4308"/>
      <c r="AG35" s="4308"/>
      <c r="AH35" s="4308"/>
      <c r="AI35" s="4308"/>
      <c r="AJ35" s="4309"/>
      <c r="AK35" s="4323" t="s">
        <v>139</v>
      </c>
      <c r="AL35" s="4324"/>
      <c r="AM35" s="4324"/>
      <c r="AN35" s="1615" t="s">
        <v>4955</v>
      </c>
      <c r="AO35" s="1625"/>
      <c r="AP35" s="1625"/>
      <c r="AQ35" s="1625"/>
      <c r="AR35" s="1625"/>
      <c r="AS35" s="1625"/>
      <c r="AT35" s="1625"/>
      <c r="AU35" s="1625"/>
      <c r="AV35" s="1625"/>
      <c r="AW35" s="1625"/>
      <c r="AX35" s="1625"/>
      <c r="AY35" s="1625"/>
      <c r="AZ35" s="1625"/>
      <c r="BA35" s="1625"/>
      <c r="BB35" s="1625"/>
      <c r="BC35" s="1625"/>
      <c r="BD35" s="1625"/>
      <c r="BE35" s="1625"/>
      <c r="BF35" s="1625"/>
      <c r="BG35" s="1625"/>
      <c r="BH35" s="1625"/>
      <c r="BI35" s="1625"/>
      <c r="BJ35" s="1625"/>
      <c r="BK35" s="1625"/>
      <c r="BL35" s="1625"/>
      <c r="BM35" s="1625"/>
      <c r="BN35" s="1625"/>
      <c r="BO35" s="1625"/>
      <c r="BP35" s="1625"/>
      <c r="BQ35" s="1625"/>
      <c r="BR35" s="1625"/>
      <c r="BS35" s="1625"/>
      <c r="BT35" s="1625"/>
      <c r="BU35" s="1616"/>
      <c r="BV35" s="1616"/>
      <c r="BW35" s="1616"/>
      <c r="BX35" s="1616"/>
      <c r="BY35" s="1616"/>
      <c r="BZ35" s="1616"/>
      <c r="CA35" s="1616"/>
      <c r="CB35" s="1616"/>
      <c r="CC35" s="1616"/>
      <c r="CD35" s="1616"/>
      <c r="CE35" s="1616"/>
      <c r="CF35" s="1616"/>
      <c r="CG35" s="1617"/>
      <c r="DH35" s="1629"/>
    </row>
    <row r="36" spans="2:112" ht="18" customHeight="1">
      <c r="B36" s="4326"/>
      <c r="C36" s="1609"/>
      <c r="D36" s="4294"/>
      <c r="E36" s="4295"/>
      <c r="F36" s="4295"/>
      <c r="G36" s="4295"/>
      <c r="H36" s="4295"/>
      <c r="I36" s="4295"/>
      <c r="J36" s="4295"/>
      <c r="K36" s="4295"/>
      <c r="L36" s="4295"/>
      <c r="M36" s="4295"/>
      <c r="N36" s="4295"/>
      <c r="O36" s="4295"/>
      <c r="P36" s="4295"/>
      <c r="Q36" s="4296"/>
      <c r="R36" s="4339"/>
      <c r="S36" s="4340"/>
      <c r="T36" s="4340"/>
      <c r="U36" s="4340"/>
      <c r="V36" s="4340"/>
      <c r="W36" s="4341"/>
      <c r="X36" s="4489"/>
      <c r="Y36" s="4490"/>
      <c r="Z36" s="4316"/>
      <c r="AA36" s="4316"/>
      <c r="AB36" s="4316"/>
      <c r="AC36" s="4316"/>
      <c r="AD36" s="4316"/>
      <c r="AE36" s="4316"/>
      <c r="AF36" s="4316"/>
      <c r="AG36" s="4316"/>
      <c r="AH36" s="4316"/>
      <c r="AI36" s="4316"/>
      <c r="AJ36" s="4322"/>
      <c r="AK36" s="4314" t="s">
        <v>139</v>
      </c>
      <c r="AL36" s="4315"/>
      <c r="AM36" s="4315"/>
      <c r="AN36" s="1613" t="s">
        <v>4956</v>
      </c>
      <c r="AO36" s="1628"/>
      <c r="AP36" s="1628"/>
      <c r="AQ36" s="1628"/>
      <c r="AR36" s="1628"/>
      <c r="AS36" s="1628"/>
      <c r="AT36" s="1628"/>
      <c r="AU36" s="1628"/>
      <c r="AV36" s="1628"/>
      <c r="AW36" s="1628"/>
      <c r="AX36" s="1628"/>
      <c r="AY36" s="1628"/>
      <c r="AZ36" s="1628"/>
      <c r="BA36" s="1628"/>
      <c r="BB36" s="1628"/>
      <c r="BC36" s="1628"/>
      <c r="BD36" s="1628"/>
      <c r="BE36" s="1628"/>
      <c r="BF36" s="1628"/>
      <c r="BG36" s="1628"/>
      <c r="BH36" s="1628"/>
      <c r="BI36" s="1628"/>
      <c r="BJ36" s="1628"/>
      <c r="BK36" s="1628"/>
      <c r="BL36" s="1628"/>
      <c r="BM36" s="1628"/>
      <c r="BN36" s="1628"/>
      <c r="BO36" s="1628"/>
      <c r="BP36" s="1628"/>
      <c r="BQ36" s="1628"/>
      <c r="BR36" s="1628"/>
      <c r="BS36" s="1628"/>
      <c r="BT36" s="1628"/>
      <c r="BU36" s="1614"/>
      <c r="BV36" s="1614"/>
      <c r="BW36" s="1614"/>
      <c r="BX36" s="1614"/>
      <c r="BY36" s="1614"/>
      <c r="BZ36" s="1614"/>
      <c r="CA36" s="1614"/>
      <c r="CB36" s="1614"/>
      <c r="CC36" s="1614"/>
      <c r="CD36" s="1614"/>
      <c r="CE36" s="1614"/>
      <c r="CF36" s="1614"/>
      <c r="CG36" s="1618"/>
      <c r="DH36" s="1629"/>
    </row>
    <row r="37" spans="2:112" ht="18" customHeight="1">
      <c r="B37" s="4326"/>
      <c r="C37" s="1609"/>
      <c r="D37" s="4294"/>
      <c r="E37" s="4295"/>
      <c r="F37" s="4295"/>
      <c r="G37" s="4295"/>
      <c r="H37" s="4295"/>
      <c r="I37" s="4295"/>
      <c r="J37" s="4295"/>
      <c r="K37" s="4295"/>
      <c r="L37" s="4295"/>
      <c r="M37" s="4295"/>
      <c r="N37" s="4295"/>
      <c r="O37" s="4295"/>
      <c r="P37" s="4295"/>
      <c r="Q37" s="4296"/>
      <c r="R37" s="4339"/>
      <c r="S37" s="4340"/>
      <c r="T37" s="4340"/>
      <c r="U37" s="4340"/>
      <c r="V37" s="4340"/>
      <c r="W37" s="4341"/>
      <c r="X37" s="4300" t="s">
        <v>139</v>
      </c>
      <c r="Y37" s="4301"/>
      <c r="Z37" s="1619" t="s">
        <v>4787</v>
      </c>
      <c r="AA37" s="1619"/>
      <c r="AB37" s="1619"/>
      <c r="AC37" s="1619"/>
      <c r="AD37" s="1619"/>
      <c r="AE37" s="1619"/>
      <c r="AF37" s="1619"/>
      <c r="AG37" s="1619"/>
      <c r="AH37" s="1619"/>
      <c r="AI37" s="1619"/>
      <c r="AJ37" s="1620"/>
      <c r="AK37" s="1621"/>
      <c r="AL37" s="1622"/>
      <c r="AM37" s="1622"/>
      <c r="AN37" s="1619" t="s">
        <v>4957</v>
      </c>
      <c r="AO37" s="1623"/>
      <c r="AP37" s="1623"/>
      <c r="AQ37" s="1623"/>
      <c r="AR37" s="1623"/>
      <c r="AS37" s="1623"/>
      <c r="AT37" s="1623"/>
      <c r="AU37" s="1623"/>
      <c r="AV37" s="1623"/>
      <c r="AW37" s="1623"/>
      <c r="AX37" s="1623"/>
      <c r="AY37" s="1623"/>
      <c r="AZ37" s="1623"/>
      <c r="BA37" s="1623"/>
      <c r="BB37" s="1623"/>
      <c r="BC37" s="1623"/>
      <c r="BD37" s="1623"/>
      <c r="BE37" s="1623"/>
      <c r="BF37" s="1623"/>
      <c r="BG37" s="1623"/>
      <c r="BH37" s="1623"/>
      <c r="BI37" s="1623"/>
      <c r="BJ37" s="1623"/>
      <c r="BK37" s="1623"/>
      <c r="BL37" s="1623"/>
      <c r="BM37" s="1623"/>
      <c r="BN37" s="1623"/>
      <c r="BO37" s="1623"/>
      <c r="BP37" s="1623"/>
      <c r="BQ37" s="1623"/>
      <c r="BR37" s="1623"/>
      <c r="BS37" s="1623"/>
      <c r="BT37" s="1623"/>
      <c r="BU37" s="1621"/>
      <c r="BV37" s="1621"/>
      <c r="BW37" s="1621"/>
      <c r="BX37" s="1614"/>
      <c r="CD37" s="1614"/>
      <c r="CE37" s="1621"/>
      <c r="CF37" s="1621"/>
      <c r="CG37" s="1624"/>
    </row>
    <row r="38" spans="2:112" ht="18" customHeight="1">
      <c r="B38" s="4326"/>
      <c r="C38" s="1609"/>
      <c r="D38" s="4294"/>
      <c r="E38" s="4295"/>
      <c r="F38" s="4295"/>
      <c r="G38" s="4295"/>
      <c r="H38" s="4295"/>
      <c r="I38" s="4295"/>
      <c r="J38" s="4295"/>
      <c r="K38" s="4295"/>
      <c r="L38" s="4295"/>
      <c r="M38" s="4295"/>
      <c r="N38" s="4295"/>
      <c r="O38" s="4295"/>
      <c r="P38" s="4295"/>
      <c r="Q38" s="4296"/>
      <c r="R38" s="4342"/>
      <c r="S38" s="4343"/>
      <c r="T38" s="4343"/>
      <c r="U38" s="4343"/>
      <c r="V38" s="4343"/>
      <c r="W38" s="4344"/>
      <c r="X38" s="4304" t="s">
        <v>139</v>
      </c>
      <c r="Y38" s="4305"/>
      <c r="Z38" s="1630" t="s">
        <v>4789</v>
      </c>
      <c r="AA38" s="1630"/>
      <c r="AB38" s="1630"/>
      <c r="AC38" s="1630"/>
      <c r="AD38" s="1630"/>
      <c r="AE38" s="1630"/>
      <c r="AF38" s="1630"/>
      <c r="AG38" s="1630"/>
      <c r="AH38" s="1630"/>
      <c r="AI38" s="1630"/>
      <c r="AJ38" s="1631"/>
      <c r="AK38" s="1607"/>
      <c r="AL38" s="1632"/>
      <c r="AM38" s="1632"/>
      <c r="AN38" s="1630" t="s">
        <v>4790</v>
      </c>
      <c r="AO38" s="1633"/>
      <c r="AP38" s="1633"/>
      <c r="AQ38" s="1633"/>
      <c r="AR38" s="1633"/>
      <c r="AS38" s="1633"/>
      <c r="AT38" s="1633"/>
      <c r="AU38" s="1633"/>
      <c r="AV38" s="1633"/>
      <c r="AW38" s="1633"/>
      <c r="AX38" s="1633"/>
      <c r="AY38" s="1633"/>
      <c r="AZ38" s="1633"/>
      <c r="BA38" s="1633"/>
      <c r="BB38" s="1633"/>
      <c r="BC38" s="1633"/>
      <c r="BD38" s="1633"/>
      <c r="BE38" s="1633"/>
      <c r="BF38" s="1633"/>
      <c r="BG38" s="1633"/>
      <c r="BH38" s="1633"/>
      <c r="BI38" s="1633"/>
      <c r="BJ38" s="1633"/>
      <c r="BK38" s="1633"/>
      <c r="BL38" s="1633"/>
      <c r="BM38" s="1633"/>
      <c r="BN38" s="1633"/>
      <c r="BO38" s="1633"/>
      <c r="BP38" s="1633"/>
      <c r="BQ38" s="1633"/>
      <c r="BR38" s="1633"/>
      <c r="BS38" s="1633"/>
      <c r="BT38" s="1633"/>
      <c r="BU38" s="1607"/>
      <c r="BV38" s="1607"/>
      <c r="BW38" s="1607"/>
      <c r="BX38" s="1607"/>
      <c r="BY38" s="1616"/>
      <c r="BZ38" s="1616"/>
      <c r="CA38" s="1616"/>
      <c r="CB38" s="1616"/>
      <c r="CC38" s="1616"/>
      <c r="CG38" s="1596"/>
    </row>
    <row r="39" spans="2:112" ht="18" customHeight="1">
      <c r="B39" s="4326"/>
      <c r="C39" s="1609"/>
      <c r="D39" s="4294"/>
      <c r="E39" s="4295"/>
      <c r="F39" s="4295"/>
      <c r="G39" s="4295"/>
      <c r="H39" s="4295"/>
      <c r="I39" s="4295"/>
      <c r="J39" s="4295"/>
      <c r="K39" s="4295"/>
      <c r="L39" s="4295"/>
      <c r="M39" s="4295"/>
      <c r="N39" s="4295"/>
      <c r="O39" s="4295"/>
      <c r="P39" s="4295"/>
      <c r="Q39" s="4296"/>
      <c r="R39" s="3759" t="s">
        <v>4958</v>
      </c>
      <c r="S39" s="3760"/>
      <c r="T39" s="3760"/>
      <c r="U39" s="3760"/>
      <c r="V39" s="3760"/>
      <c r="W39" s="3761"/>
      <c r="X39" s="3762" t="s">
        <v>4977</v>
      </c>
      <c r="Y39" s="3763"/>
      <c r="Z39" s="3763"/>
      <c r="AA39" s="3763"/>
      <c r="AB39" s="3763"/>
      <c r="AC39" s="3763"/>
      <c r="AD39" s="3763"/>
      <c r="AE39" s="3763"/>
      <c r="AF39" s="3763"/>
      <c r="AG39" s="3763"/>
      <c r="AH39" s="3763"/>
      <c r="AI39" s="3763"/>
      <c r="AJ39" s="3764"/>
      <c r="AK39" s="3768" t="s">
        <v>139</v>
      </c>
      <c r="AL39" s="3768"/>
      <c r="AM39" s="3768"/>
      <c r="AN39" s="3769" t="s">
        <v>4960</v>
      </c>
      <c r="AO39" s="3769"/>
      <c r="AP39" s="3769"/>
      <c r="AQ39" s="3769"/>
      <c r="AR39" s="3769"/>
      <c r="AS39" s="3769"/>
      <c r="AT39" s="3769"/>
      <c r="AU39" s="3769"/>
      <c r="AV39" s="3769"/>
      <c r="AW39" s="3769"/>
      <c r="AX39" s="3769"/>
      <c r="AY39" s="3769"/>
      <c r="AZ39" s="3769"/>
      <c r="BA39" s="3769"/>
      <c r="BB39" s="3769"/>
      <c r="BC39" s="3769"/>
      <c r="BD39" s="3769"/>
      <c r="BE39" s="3768" t="s">
        <v>139</v>
      </c>
      <c r="BF39" s="3768"/>
      <c r="BG39" s="3768"/>
      <c r="BH39" s="3770" t="s">
        <v>4961</v>
      </c>
      <c r="BI39" s="3770"/>
      <c r="BJ39" s="3770"/>
      <c r="BK39" s="3770"/>
      <c r="BL39" s="3770"/>
      <c r="BM39" s="3770"/>
      <c r="BN39" s="3770"/>
      <c r="BO39" s="3770"/>
      <c r="BP39" s="3770"/>
      <c r="BQ39" s="3770"/>
      <c r="BR39" s="3770"/>
      <c r="BS39" s="3770"/>
      <c r="BT39" s="3770"/>
      <c r="BU39" s="3770"/>
      <c r="BV39" s="3770"/>
      <c r="BW39" s="3770"/>
      <c r="BX39" s="3770"/>
      <c r="BY39" s="3770"/>
      <c r="BZ39" s="3770"/>
      <c r="CA39" s="3770"/>
      <c r="CB39" s="3770"/>
      <c r="CC39" s="3770"/>
      <c r="CD39" s="3770"/>
      <c r="CE39" s="3770"/>
      <c r="CF39" s="3770"/>
      <c r="CG39" s="3771"/>
    </row>
    <row r="40" spans="2:112" ht="18" customHeight="1">
      <c r="B40" s="4326"/>
      <c r="C40" s="1609"/>
      <c r="D40" s="4294"/>
      <c r="E40" s="4295"/>
      <c r="F40" s="4295"/>
      <c r="G40" s="4295"/>
      <c r="H40" s="4295"/>
      <c r="I40" s="4295"/>
      <c r="J40" s="4295"/>
      <c r="K40" s="4295"/>
      <c r="L40" s="4295"/>
      <c r="M40" s="4295"/>
      <c r="N40" s="4295"/>
      <c r="O40" s="4295"/>
      <c r="P40" s="4295"/>
      <c r="Q40" s="4296"/>
      <c r="R40" s="3186"/>
      <c r="S40" s="3187"/>
      <c r="T40" s="3187"/>
      <c r="U40" s="3187"/>
      <c r="V40" s="3187"/>
      <c r="W40" s="3188"/>
      <c r="X40" s="3765"/>
      <c r="Y40" s="3766"/>
      <c r="Z40" s="3766"/>
      <c r="AA40" s="3766"/>
      <c r="AB40" s="3766"/>
      <c r="AC40" s="3766"/>
      <c r="AD40" s="3766"/>
      <c r="AE40" s="3766"/>
      <c r="AF40" s="3766"/>
      <c r="AG40" s="3766"/>
      <c r="AH40" s="3766"/>
      <c r="AI40" s="3766"/>
      <c r="AJ40" s="3767"/>
      <c r="AK40" s="3194" t="s">
        <v>139</v>
      </c>
      <c r="AL40" s="3194"/>
      <c r="AM40" s="3194"/>
      <c r="AN40" s="3195" t="s">
        <v>4962</v>
      </c>
      <c r="AO40" s="3195"/>
      <c r="AP40" s="3195"/>
      <c r="AQ40" s="3195"/>
      <c r="AR40" s="3195"/>
      <c r="AS40" s="3195"/>
      <c r="AT40" s="3195"/>
      <c r="AU40" s="3195"/>
      <c r="AV40" s="3195"/>
      <c r="AW40" s="3195"/>
      <c r="AX40" s="3195"/>
      <c r="AY40" s="3195"/>
      <c r="AZ40" s="3195"/>
      <c r="BA40" s="3195"/>
      <c r="BB40" s="3195"/>
      <c r="BC40" s="3195"/>
      <c r="BD40" s="3195"/>
      <c r="BE40" s="3194" t="s">
        <v>139</v>
      </c>
      <c r="BF40" s="3194"/>
      <c r="BG40" s="3194"/>
      <c r="BH40" s="3196" t="s">
        <v>4963</v>
      </c>
      <c r="BI40" s="3196"/>
      <c r="BJ40" s="3196"/>
      <c r="BK40" s="3196"/>
      <c r="BL40" s="3196"/>
      <c r="BM40" s="3196"/>
      <c r="BN40" s="3196"/>
      <c r="BO40" s="3196"/>
      <c r="BP40" s="3196"/>
      <c r="BQ40" s="3196"/>
      <c r="BR40" s="3196"/>
      <c r="BS40" s="3196"/>
      <c r="BT40" s="3196"/>
      <c r="BU40" s="3196"/>
      <c r="BV40" s="3196"/>
      <c r="BW40" s="3196"/>
      <c r="BX40" s="3196"/>
      <c r="BY40" s="3772"/>
      <c r="BZ40" s="3772"/>
      <c r="CA40" s="3772"/>
      <c r="CB40" s="3772"/>
      <c r="CC40" s="3772"/>
      <c r="CD40" s="3772"/>
      <c r="CE40" s="3772"/>
      <c r="CF40" s="3772"/>
      <c r="CG40" s="3773"/>
    </row>
    <row r="41" spans="2:112" ht="18" customHeight="1">
      <c r="B41" s="4326"/>
      <c r="C41" s="1609"/>
      <c r="D41" s="4297"/>
      <c r="E41" s="4298"/>
      <c r="F41" s="4298"/>
      <c r="G41" s="4298"/>
      <c r="H41" s="4298"/>
      <c r="I41" s="4298"/>
      <c r="J41" s="4298"/>
      <c r="K41" s="4298"/>
      <c r="L41" s="4298"/>
      <c r="M41" s="4298"/>
      <c r="N41" s="4298"/>
      <c r="O41" s="4298"/>
      <c r="P41" s="4298"/>
      <c r="Q41" s="4299"/>
      <c r="R41" s="3189"/>
      <c r="S41" s="3190"/>
      <c r="T41" s="3190"/>
      <c r="U41" s="3190"/>
      <c r="V41" s="3190"/>
      <c r="W41" s="3191"/>
      <c r="X41" s="3207" t="s">
        <v>4964</v>
      </c>
      <c r="Y41" s="3208"/>
      <c r="Z41" s="3208"/>
      <c r="AA41" s="3208"/>
      <c r="AB41" s="3208"/>
      <c r="AC41" s="3208"/>
      <c r="AD41" s="3208"/>
      <c r="AE41" s="3208"/>
      <c r="AF41" s="3208"/>
      <c r="AG41" s="3208"/>
      <c r="AH41" s="3208"/>
      <c r="AI41" s="3208"/>
      <c r="AJ41" s="3209"/>
      <c r="AK41" s="3210" t="s">
        <v>139</v>
      </c>
      <c r="AL41" s="3175"/>
      <c r="AM41" s="3175"/>
      <c r="AN41" s="3211" t="s">
        <v>243</v>
      </c>
      <c r="AO41" s="3211"/>
      <c r="AP41" s="3211"/>
      <c r="AQ41" s="3175" t="s">
        <v>139</v>
      </c>
      <c r="AR41" s="3175"/>
      <c r="AS41" s="3174" t="s">
        <v>4965</v>
      </c>
      <c r="AT41" s="3174"/>
      <c r="AU41" s="3174"/>
      <c r="AV41" s="3174"/>
      <c r="AW41" s="3174"/>
      <c r="AX41" s="3175" t="s">
        <v>139</v>
      </c>
      <c r="AY41" s="3175"/>
      <c r="AZ41" s="3174" t="s">
        <v>4966</v>
      </c>
      <c r="BA41" s="3174"/>
      <c r="BB41" s="3174"/>
      <c r="BC41" s="3174"/>
      <c r="BD41" s="3174"/>
      <c r="BE41" s="3174"/>
      <c r="BF41" s="3174"/>
      <c r="BG41" s="3174"/>
      <c r="BH41" s="3175" t="s">
        <v>139</v>
      </c>
      <c r="BI41" s="3175"/>
      <c r="BJ41" s="3174" t="s">
        <v>4967</v>
      </c>
      <c r="BK41" s="3174"/>
      <c r="BL41" s="3174"/>
      <c r="BM41" s="3174"/>
      <c r="BN41" s="3174"/>
      <c r="BO41" s="3174"/>
      <c r="BP41" s="3174"/>
      <c r="BQ41" s="3175" t="s">
        <v>139</v>
      </c>
      <c r="BR41" s="3175"/>
      <c r="BS41" s="3174" t="s">
        <v>4968</v>
      </c>
      <c r="BT41" s="3174"/>
      <c r="BU41" s="3174"/>
      <c r="BV41" s="3174"/>
      <c r="BW41" s="3174"/>
      <c r="BX41" s="3174"/>
      <c r="BY41" s="3174"/>
      <c r="BZ41" s="3174"/>
      <c r="CA41" s="3174"/>
      <c r="CB41" s="3174"/>
      <c r="CC41" s="3174"/>
      <c r="CD41" s="3174"/>
      <c r="CE41" s="3174"/>
      <c r="CF41" s="3174"/>
      <c r="CG41" s="3176"/>
    </row>
    <row r="42" spans="2:112" ht="21.95" customHeight="1" thickBot="1">
      <c r="B42" s="4326"/>
      <c r="C42" s="1634"/>
      <c r="D42" s="4286" t="s">
        <v>4791</v>
      </c>
      <c r="E42" s="4287"/>
      <c r="F42" s="4287"/>
      <c r="G42" s="4287"/>
      <c r="H42" s="4287"/>
      <c r="I42" s="4287"/>
      <c r="J42" s="4287"/>
      <c r="K42" s="4287"/>
      <c r="L42" s="4287"/>
      <c r="M42" s="4287"/>
      <c r="N42" s="4287"/>
      <c r="O42" s="4287"/>
      <c r="P42" s="4287"/>
      <c r="Q42" s="4287"/>
      <c r="R42" s="4287"/>
      <c r="S42" s="4287"/>
      <c r="T42" s="4287"/>
      <c r="U42" s="4287"/>
      <c r="V42" s="4287"/>
      <c r="W42" s="4288"/>
      <c r="X42" s="4289" t="str">
        <f>$AF$23</f>
        <v>□</v>
      </c>
      <c r="Y42" s="4289"/>
      <c r="Z42" s="4290" t="s">
        <v>4790</v>
      </c>
      <c r="AA42" s="4290"/>
      <c r="AB42" s="4290"/>
      <c r="AC42" s="4290"/>
      <c r="AD42" s="4290"/>
      <c r="AE42" s="4290"/>
      <c r="AF42" s="4290"/>
      <c r="AG42" s="4290"/>
      <c r="AH42" s="4290"/>
      <c r="AI42" s="4290"/>
      <c r="AJ42" s="4290"/>
      <c r="AK42" s="4290"/>
      <c r="AL42" s="4290"/>
      <c r="AM42" s="4290"/>
      <c r="AN42" s="4290"/>
      <c r="AO42" s="4290"/>
      <c r="AP42" s="4290"/>
      <c r="AQ42" s="4290"/>
      <c r="AR42" s="4290"/>
      <c r="AS42" s="4290"/>
      <c r="AT42" s="4290"/>
      <c r="AU42" s="4290"/>
      <c r="AV42" s="4290"/>
      <c r="AW42" s="4290"/>
      <c r="AX42" s="4290"/>
      <c r="AY42" s="4290"/>
      <c r="AZ42" s="4290"/>
      <c r="BA42" s="4290"/>
      <c r="BB42" s="4290"/>
      <c r="BC42" s="4290"/>
      <c r="BD42" s="4290"/>
      <c r="BE42" s="4290"/>
      <c r="BF42" s="4290"/>
      <c r="BG42" s="4290"/>
      <c r="BH42" s="4290"/>
      <c r="BI42" s="4290"/>
      <c r="BJ42" s="4290"/>
      <c r="BK42" s="4290"/>
      <c r="BL42" s="4290"/>
      <c r="BM42" s="4290"/>
      <c r="BN42" s="1635"/>
      <c r="BO42" s="1635"/>
      <c r="BP42" s="1635"/>
      <c r="BQ42" s="1635"/>
      <c r="BR42" s="1635"/>
      <c r="BS42" s="1635"/>
      <c r="BT42" s="1635"/>
      <c r="BU42" s="1635"/>
      <c r="BY42" s="1569"/>
      <c r="BZ42" s="1569"/>
      <c r="CA42" s="1569"/>
      <c r="CB42" s="1636"/>
      <c r="CC42" s="1636"/>
      <c r="CD42" s="1636"/>
      <c r="CE42" s="1636"/>
      <c r="CF42" s="1636"/>
      <c r="CG42" s="1637"/>
    </row>
    <row r="43" spans="2:112" ht="5.45" customHeight="1" thickBot="1">
      <c r="B43" s="1638"/>
      <c r="C43" s="1639"/>
      <c r="D43" s="1640"/>
      <c r="E43" s="1640"/>
      <c r="F43" s="1640"/>
      <c r="G43" s="1640"/>
      <c r="H43" s="1640"/>
      <c r="I43" s="1640"/>
      <c r="J43" s="1640"/>
      <c r="K43" s="1640"/>
      <c r="L43" s="1640"/>
      <c r="M43" s="1640"/>
      <c r="N43" s="1640"/>
      <c r="O43" s="1640"/>
      <c r="P43" s="1640"/>
      <c r="Q43" s="1640"/>
      <c r="R43" s="1640"/>
      <c r="S43" s="1640"/>
      <c r="T43" s="1640"/>
      <c r="U43" s="1640"/>
      <c r="V43" s="1640"/>
      <c r="W43" s="1640"/>
      <c r="X43" s="1641"/>
      <c r="Y43" s="1641"/>
      <c r="Z43" s="1642"/>
      <c r="AA43" s="1642"/>
      <c r="AB43" s="1642"/>
      <c r="AC43" s="1642"/>
      <c r="AD43" s="1642"/>
      <c r="AE43" s="1642"/>
      <c r="AF43" s="1642"/>
      <c r="AG43" s="1642"/>
      <c r="AH43" s="1642"/>
      <c r="AI43" s="1642"/>
      <c r="AJ43" s="1642"/>
      <c r="AK43" s="1642"/>
      <c r="AL43" s="1642"/>
      <c r="AM43" s="1642"/>
      <c r="AN43" s="1642"/>
      <c r="AO43" s="1642"/>
      <c r="AP43" s="1642"/>
      <c r="AQ43" s="1642"/>
      <c r="AR43" s="1642"/>
      <c r="AS43" s="1642"/>
      <c r="AT43" s="1642"/>
      <c r="AU43" s="1642"/>
      <c r="AV43" s="1642"/>
      <c r="AW43" s="1642"/>
      <c r="AX43" s="1642"/>
      <c r="AY43" s="1642"/>
      <c r="AZ43" s="1642"/>
      <c r="BA43" s="1642"/>
      <c r="BB43" s="1642"/>
      <c r="BC43" s="1642"/>
      <c r="BD43" s="1642"/>
      <c r="BE43" s="1642"/>
      <c r="BF43" s="1642"/>
      <c r="BG43" s="1642"/>
      <c r="BH43" s="1642"/>
      <c r="BI43" s="1642"/>
      <c r="BJ43" s="1642"/>
      <c r="BK43" s="1642"/>
      <c r="BL43" s="1642"/>
      <c r="BM43" s="1642"/>
      <c r="BN43" s="1643"/>
      <c r="BO43" s="1643"/>
      <c r="BP43" s="1643"/>
      <c r="BQ43" s="1643"/>
      <c r="BR43" s="1643"/>
      <c r="BS43" s="1643"/>
      <c r="BT43" s="1643"/>
      <c r="BU43" s="1643"/>
      <c r="BV43" s="1644"/>
      <c r="BW43" s="1644"/>
      <c r="BX43" s="1644"/>
      <c r="BY43" s="1644"/>
      <c r="BZ43" s="1644"/>
      <c r="CA43" s="1644"/>
      <c r="CB43" s="1644"/>
      <c r="CC43" s="1644"/>
      <c r="CD43" s="1644"/>
      <c r="CE43" s="1644"/>
      <c r="CF43" s="1644"/>
      <c r="CG43" s="1644"/>
    </row>
    <row r="44" spans="2:112" ht="4.5" customHeight="1">
      <c r="B44" s="4267" t="s">
        <v>4978</v>
      </c>
      <c r="C44" s="4268"/>
      <c r="D44" s="4268"/>
      <c r="E44" s="4268"/>
      <c r="F44" s="4268"/>
      <c r="G44" s="4268"/>
      <c r="H44" s="4268"/>
      <c r="I44" s="4268"/>
      <c r="J44" s="4268"/>
      <c r="K44" s="4268"/>
      <c r="L44" s="4268"/>
      <c r="M44" s="4268"/>
      <c r="N44" s="4268"/>
      <c r="O44" s="4268"/>
      <c r="P44" s="4268"/>
      <c r="Q44" s="4268"/>
      <c r="R44" s="4268"/>
      <c r="S44" s="4269"/>
      <c r="T44" s="4274" t="s">
        <v>3697</v>
      </c>
      <c r="U44" s="4275"/>
      <c r="V44" s="4275"/>
      <c r="W44" s="4275"/>
      <c r="X44" s="4275"/>
      <c r="Y44" s="4275"/>
      <c r="Z44" s="4275"/>
      <c r="AA44" s="4275"/>
      <c r="AB44" s="4275"/>
      <c r="AC44" s="4275"/>
      <c r="AD44" s="4275"/>
      <c r="AE44" s="4275"/>
      <c r="AF44" s="4276"/>
      <c r="AG44" s="4276"/>
      <c r="AH44" s="4277"/>
      <c r="AI44" s="794"/>
      <c r="AJ44" s="794"/>
      <c r="AK44" s="794"/>
      <c r="AL44" s="794"/>
      <c r="AM44" s="794"/>
      <c r="AN44" s="794"/>
      <c r="AO44" s="794"/>
      <c r="AP44" s="794"/>
      <c r="AQ44" s="794"/>
      <c r="AR44" s="794"/>
      <c r="AS44" s="794"/>
      <c r="AT44" s="794"/>
      <c r="AU44" s="794"/>
      <c r="AV44" s="794"/>
      <c r="AW44" s="794"/>
      <c r="AX44" s="3147" t="s">
        <v>3698</v>
      </c>
      <c r="AY44" s="2974"/>
      <c r="AZ44" s="2974"/>
      <c r="BA44" s="2974"/>
      <c r="BB44" s="2974"/>
      <c r="BC44" s="2974"/>
      <c r="BD44" s="2974"/>
      <c r="BE44" s="2974"/>
      <c r="BF44" s="2974"/>
      <c r="BG44" s="2974"/>
      <c r="BH44" s="2974"/>
      <c r="BI44" s="2974"/>
      <c r="BJ44" s="2975"/>
      <c r="BK44" s="3739"/>
      <c r="BL44" s="3740"/>
      <c r="BM44" s="3740"/>
      <c r="BN44" s="3740"/>
      <c r="BO44" s="3740"/>
      <c r="BP44" s="3740"/>
      <c r="BQ44" s="3740"/>
      <c r="BR44" s="3740"/>
      <c r="BS44" s="3740"/>
      <c r="BT44" s="3740"/>
      <c r="BU44" s="3740"/>
      <c r="BV44" s="3740"/>
      <c r="BW44" s="3740"/>
      <c r="BX44" s="3740"/>
      <c r="BY44" s="3740"/>
      <c r="BZ44" s="3740"/>
      <c r="CA44" s="3740"/>
      <c r="CB44" s="3740"/>
      <c r="CC44" s="3740"/>
      <c r="CD44" s="3740"/>
      <c r="CE44" s="3740"/>
      <c r="CF44" s="3740"/>
      <c r="CG44" s="3741"/>
      <c r="CH44" s="1645"/>
      <c r="CI44" s="1645"/>
    </row>
    <row r="45" spans="2:112" ht="24" customHeight="1">
      <c r="B45" s="4270"/>
      <c r="C45" s="4268"/>
      <c r="D45" s="4268"/>
      <c r="E45" s="4268"/>
      <c r="F45" s="4268"/>
      <c r="G45" s="4268"/>
      <c r="H45" s="4268"/>
      <c r="I45" s="4268"/>
      <c r="J45" s="4268"/>
      <c r="K45" s="4268"/>
      <c r="L45" s="4268"/>
      <c r="M45" s="4268"/>
      <c r="N45" s="4268"/>
      <c r="O45" s="4268"/>
      <c r="P45" s="4268"/>
      <c r="Q45" s="4268"/>
      <c r="R45" s="4268"/>
      <c r="S45" s="4269"/>
      <c r="T45" s="4274"/>
      <c r="U45" s="4275"/>
      <c r="V45" s="4275"/>
      <c r="W45" s="4275"/>
      <c r="X45" s="4275"/>
      <c r="Y45" s="4275"/>
      <c r="Z45" s="4275"/>
      <c r="AA45" s="4275"/>
      <c r="AB45" s="4275"/>
      <c r="AC45" s="4275"/>
      <c r="AD45" s="4275"/>
      <c r="AE45" s="4275"/>
      <c r="AF45" s="4276"/>
      <c r="AG45" s="4276"/>
      <c r="AH45" s="4277"/>
      <c r="AI45" s="794"/>
      <c r="AJ45" s="794"/>
      <c r="AK45" s="4282"/>
      <c r="AL45" s="4283"/>
      <c r="AM45" s="4283"/>
      <c r="AN45" s="4283"/>
      <c r="AO45" s="4283"/>
      <c r="AP45" s="4283"/>
      <c r="AQ45" s="4283"/>
      <c r="AR45" s="4283"/>
      <c r="AS45" s="4284"/>
      <c r="AT45" s="4285" t="s">
        <v>108</v>
      </c>
      <c r="AU45" s="4285"/>
      <c r="AV45" s="4285"/>
      <c r="AW45" s="4285"/>
      <c r="AX45" s="3147"/>
      <c r="AY45" s="2974"/>
      <c r="AZ45" s="2974"/>
      <c r="BA45" s="2974"/>
      <c r="BB45" s="2974"/>
      <c r="BC45" s="2974"/>
      <c r="BD45" s="2974"/>
      <c r="BE45" s="2974"/>
      <c r="BF45" s="2974"/>
      <c r="BG45" s="2974"/>
      <c r="BH45" s="2974"/>
      <c r="BI45" s="2974"/>
      <c r="BJ45" s="2975"/>
      <c r="BK45" s="3742"/>
      <c r="BL45" s="3743"/>
      <c r="BM45" s="3743"/>
      <c r="BN45" s="3743"/>
      <c r="BO45" s="3743"/>
      <c r="BP45" s="3743"/>
      <c r="BQ45" s="3743"/>
      <c r="BR45" s="3743"/>
      <c r="BS45" s="3743"/>
      <c r="BT45" s="3743"/>
      <c r="BU45" s="3743"/>
      <c r="BV45" s="3743"/>
      <c r="BW45" s="3743"/>
      <c r="BX45" s="3743"/>
      <c r="BY45" s="3743"/>
      <c r="BZ45" s="3743"/>
      <c r="CA45" s="3743"/>
      <c r="CB45" s="3743"/>
      <c r="CC45" s="3743"/>
      <c r="CD45" s="3743"/>
      <c r="CE45" s="3743"/>
      <c r="CF45" s="3743"/>
      <c r="CG45" s="3744"/>
    </row>
    <row r="46" spans="2:112" ht="4.5" customHeight="1" thickBot="1">
      <c r="B46" s="4271"/>
      <c r="C46" s="4272"/>
      <c r="D46" s="4272"/>
      <c r="E46" s="4272"/>
      <c r="F46" s="4272"/>
      <c r="G46" s="4272"/>
      <c r="H46" s="4272"/>
      <c r="I46" s="4272"/>
      <c r="J46" s="4272"/>
      <c r="K46" s="4272"/>
      <c r="L46" s="4272"/>
      <c r="M46" s="4272"/>
      <c r="N46" s="4272"/>
      <c r="O46" s="4272"/>
      <c r="P46" s="4272"/>
      <c r="Q46" s="4272"/>
      <c r="R46" s="4272"/>
      <c r="S46" s="4273"/>
      <c r="T46" s="4278"/>
      <c r="U46" s="4279"/>
      <c r="V46" s="4279"/>
      <c r="W46" s="4279"/>
      <c r="X46" s="4279"/>
      <c r="Y46" s="4279"/>
      <c r="Z46" s="4279"/>
      <c r="AA46" s="4279"/>
      <c r="AB46" s="4279"/>
      <c r="AC46" s="4279"/>
      <c r="AD46" s="4279"/>
      <c r="AE46" s="4279"/>
      <c r="AF46" s="4280"/>
      <c r="AG46" s="4280"/>
      <c r="AH46" s="4281"/>
      <c r="AI46" s="795"/>
      <c r="AJ46" s="795"/>
      <c r="AK46" s="795"/>
      <c r="AL46" s="795"/>
      <c r="AM46" s="795"/>
      <c r="AN46" s="795"/>
      <c r="AO46" s="795"/>
      <c r="AP46" s="795"/>
      <c r="AQ46" s="795"/>
      <c r="AR46" s="795"/>
      <c r="AS46" s="795"/>
      <c r="AT46" s="795"/>
      <c r="AU46" s="795"/>
      <c r="AV46" s="795"/>
      <c r="AW46" s="795"/>
      <c r="AX46" s="3150"/>
      <c r="AY46" s="3151"/>
      <c r="AZ46" s="3151"/>
      <c r="BA46" s="3151"/>
      <c r="BB46" s="3151"/>
      <c r="BC46" s="3151"/>
      <c r="BD46" s="3151"/>
      <c r="BE46" s="3151"/>
      <c r="BF46" s="3151"/>
      <c r="BG46" s="3151"/>
      <c r="BH46" s="3151"/>
      <c r="BI46" s="3151"/>
      <c r="BJ46" s="3158"/>
      <c r="BK46" s="3745"/>
      <c r="BL46" s="3746"/>
      <c r="BM46" s="3746"/>
      <c r="BN46" s="3746"/>
      <c r="BO46" s="3746"/>
      <c r="BP46" s="3746"/>
      <c r="BQ46" s="3746"/>
      <c r="BR46" s="3746"/>
      <c r="BS46" s="3746"/>
      <c r="BT46" s="3746"/>
      <c r="BU46" s="3746"/>
      <c r="BV46" s="3746"/>
      <c r="BW46" s="3746"/>
      <c r="BX46" s="3746"/>
      <c r="BY46" s="3746"/>
      <c r="BZ46" s="3746"/>
      <c r="CA46" s="3746"/>
      <c r="CB46" s="3746"/>
      <c r="CC46" s="3746"/>
      <c r="CD46" s="3746"/>
      <c r="CE46" s="3746"/>
      <c r="CF46" s="3746"/>
      <c r="CG46" s="3747"/>
    </row>
    <row r="47" spans="2:112" ht="3" customHeight="1">
      <c r="B47" s="1547"/>
      <c r="C47" s="1547"/>
      <c r="D47" s="1646"/>
      <c r="E47" s="1646"/>
      <c r="F47" s="1646"/>
      <c r="G47" s="1646"/>
      <c r="H47" s="1646"/>
      <c r="I47" s="1646"/>
      <c r="J47" s="1646"/>
      <c r="K47" s="1646"/>
      <c r="L47" s="1646"/>
      <c r="M47" s="1646"/>
      <c r="N47" s="1646"/>
      <c r="O47" s="1646"/>
      <c r="P47" s="1646"/>
      <c r="Q47" s="1646"/>
      <c r="R47" s="1646"/>
      <c r="S47" s="1646"/>
      <c r="T47" s="1646"/>
      <c r="U47" s="1646"/>
      <c r="V47" s="1646"/>
      <c r="W47" s="1646"/>
      <c r="X47" s="1646"/>
      <c r="Y47" s="1646"/>
      <c r="Z47" s="1646"/>
      <c r="AA47" s="1646"/>
      <c r="AB47" s="1646"/>
      <c r="AC47" s="1646"/>
      <c r="AD47" s="1646"/>
      <c r="AE47" s="1646"/>
      <c r="AF47" s="1646"/>
      <c r="AG47" s="1646"/>
      <c r="AH47" s="1646"/>
      <c r="AI47" s="1646"/>
      <c r="AJ47" s="1646"/>
      <c r="AK47" s="1646"/>
      <c r="AL47" s="1646"/>
      <c r="AM47" s="1647"/>
      <c r="AN47" s="1647"/>
      <c r="AO47" s="1647"/>
      <c r="AP47" s="1647"/>
      <c r="AQ47" s="1646"/>
      <c r="AR47" s="1646"/>
      <c r="AS47" s="1646"/>
      <c r="AT47" s="1646"/>
      <c r="AU47" s="1646"/>
      <c r="AV47" s="1646"/>
      <c r="AW47" s="1646"/>
      <c r="AX47" s="1646"/>
      <c r="AY47" s="1646"/>
      <c r="AZ47" s="1646"/>
      <c r="BA47" s="1646"/>
      <c r="BB47" s="1646"/>
      <c r="BC47" s="1646"/>
      <c r="BD47" s="1646"/>
      <c r="BE47" s="1646"/>
      <c r="BF47" s="1646"/>
      <c r="BG47" s="1646"/>
      <c r="BH47" s="1646"/>
      <c r="BI47" s="1646"/>
      <c r="BJ47" s="1646"/>
      <c r="BK47" s="1646"/>
      <c r="BL47" s="1646"/>
      <c r="BM47" s="1646"/>
      <c r="BN47" s="1646"/>
      <c r="BO47" s="1646"/>
      <c r="BP47" s="1646"/>
      <c r="BQ47" s="1646"/>
      <c r="BR47" s="1646"/>
      <c r="BS47" s="1646"/>
      <c r="BT47" s="1646"/>
      <c r="BU47" s="1646"/>
      <c r="BV47" s="1646"/>
      <c r="BW47" s="1646"/>
      <c r="BX47" s="1547"/>
      <c r="BY47" s="1547"/>
      <c r="BZ47" s="1547"/>
      <c r="CA47" s="1547"/>
      <c r="CB47" s="1547"/>
      <c r="CC47" s="1547"/>
      <c r="CD47" s="1547"/>
      <c r="CE47" s="1547"/>
      <c r="CF47" s="1547"/>
      <c r="CG47" s="1547"/>
    </row>
    <row r="48" spans="2:112" ht="13.5">
      <c r="B48" s="3129" t="s">
        <v>4411</v>
      </c>
      <c r="C48" s="3129"/>
      <c r="D48" s="3129"/>
      <c r="E48" s="1696"/>
      <c r="F48" s="3130" t="s">
        <v>4412</v>
      </c>
      <c r="G48" s="3130"/>
      <c r="H48" s="3130"/>
      <c r="I48" s="3130"/>
      <c r="J48" s="3130"/>
      <c r="K48" s="3130"/>
      <c r="L48" s="3130"/>
      <c r="M48" s="3130"/>
      <c r="N48" s="3130"/>
      <c r="O48" s="3130"/>
      <c r="P48" s="3130"/>
      <c r="Q48" s="3130"/>
      <c r="R48" s="3130"/>
      <c r="S48" s="3130"/>
      <c r="T48" s="3130"/>
      <c r="U48" s="3130"/>
      <c r="V48" s="3130"/>
      <c r="W48" s="3130"/>
      <c r="X48" s="3130"/>
      <c r="Y48" s="3130"/>
      <c r="Z48" s="3130"/>
      <c r="AA48" s="3130"/>
      <c r="AB48" s="3130"/>
      <c r="AC48" s="3130"/>
      <c r="AD48" s="3130"/>
      <c r="AE48" s="3130"/>
      <c r="AF48" s="3130"/>
      <c r="AG48" s="3130"/>
      <c r="AH48" s="3130"/>
      <c r="AI48" s="3130"/>
      <c r="AJ48" s="3130"/>
      <c r="AK48" s="3130"/>
      <c r="AL48" s="3130"/>
      <c r="AM48" s="3130"/>
      <c r="AN48" s="3130"/>
      <c r="AO48" s="3130"/>
      <c r="AP48" s="3130"/>
      <c r="AQ48" s="3130"/>
      <c r="AR48" s="3130"/>
      <c r="AS48" s="3130"/>
      <c r="AT48" s="3130"/>
      <c r="AU48" s="3130"/>
      <c r="AV48" s="3130"/>
      <c r="AW48" s="3130"/>
      <c r="AX48" s="3130"/>
      <c r="AY48" s="3130"/>
      <c r="AZ48" s="3130"/>
      <c r="BA48" s="3130"/>
      <c r="BB48" s="3130"/>
      <c r="BC48" s="3130"/>
      <c r="BD48" s="3130"/>
      <c r="BE48" s="3130"/>
      <c r="BF48" s="3130"/>
      <c r="BG48" s="3130"/>
      <c r="BH48" s="3130"/>
      <c r="BI48" s="3130"/>
      <c r="BJ48" s="3130"/>
      <c r="BK48" s="3130"/>
      <c r="BL48" s="3130"/>
      <c r="BM48" s="3130"/>
      <c r="BN48" s="3130"/>
      <c r="BO48" s="3130"/>
      <c r="BP48" s="3130"/>
      <c r="BQ48" s="3130"/>
      <c r="BR48" s="3130"/>
      <c r="BS48" s="3130"/>
      <c r="BT48" s="3130"/>
      <c r="BU48" s="3130"/>
      <c r="BV48" s="3130"/>
      <c r="BW48" s="3130"/>
      <c r="BX48" s="3130"/>
      <c r="BY48" s="3130"/>
      <c r="BZ48" s="1324"/>
      <c r="CA48" s="1324"/>
      <c r="CB48" s="1324"/>
      <c r="CC48" s="1324"/>
      <c r="CD48" s="1324"/>
      <c r="CE48" s="1324"/>
      <c r="CF48" s="1324"/>
      <c r="CG48" s="1324"/>
    </row>
    <row r="49" spans="2:156" ht="13.5" customHeight="1">
      <c r="B49" s="4265" t="s">
        <v>4413</v>
      </c>
      <c r="C49" s="4265"/>
      <c r="D49" s="4265"/>
      <c r="E49" s="1696"/>
      <c r="F49" s="4266" t="s">
        <v>4979</v>
      </c>
      <c r="G49" s="4266"/>
      <c r="H49" s="4266"/>
      <c r="I49" s="4266"/>
      <c r="J49" s="4266"/>
      <c r="K49" s="4266"/>
      <c r="L49" s="4266"/>
      <c r="M49" s="4266"/>
      <c r="N49" s="4266"/>
      <c r="O49" s="4266"/>
      <c r="P49" s="4266"/>
      <c r="Q49" s="4266"/>
      <c r="R49" s="4266"/>
      <c r="S49" s="4266"/>
      <c r="T49" s="4266"/>
      <c r="U49" s="4266"/>
      <c r="V49" s="4266"/>
      <c r="W49" s="4266"/>
      <c r="X49" s="4266"/>
      <c r="Y49" s="4266"/>
      <c r="Z49" s="4266"/>
      <c r="AA49" s="4266"/>
      <c r="AB49" s="4266"/>
      <c r="AC49" s="4266"/>
      <c r="AD49" s="4266"/>
      <c r="AE49" s="4266"/>
      <c r="AF49" s="4266"/>
      <c r="AG49" s="4266"/>
      <c r="AH49" s="4266"/>
      <c r="AI49" s="4266"/>
      <c r="AJ49" s="4266"/>
      <c r="AK49" s="4266"/>
      <c r="AL49" s="4266"/>
      <c r="AM49" s="4266"/>
      <c r="AN49" s="4266"/>
      <c r="AO49" s="4266"/>
      <c r="AP49" s="4266"/>
      <c r="AQ49" s="4266"/>
      <c r="AR49" s="4266"/>
      <c r="AS49" s="4266"/>
      <c r="AT49" s="4266"/>
      <c r="AU49" s="4266"/>
      <c r="AV49" s="4266"/>
      <c r="AW49" s="4266"/>
      <c r="AX49" s="4266"/>
      <c r="AY49" s="4266"/>
      <c r="AZ49" s="4266"/>
      <c r="BA49" s="4266"/>
      <c r="BB49" s="4266"/>
      <c r="BC49" s="4266"/>
      <c r="BD49" s="4266"/>
      <c r="BE49" s="4266"/>
      <c r="BF49" s="4266"/>
      <c r="BG49" s="4266"/>
      <c r="BH49" s="4266"/>
      <c r="BI49" s="4266"/>
      <c r="BJ49" s="4266"/>
      <c r="BK49" s="4266"/>
      <c r="BL49" s="4266"/>
      <c r="BM49" s="4266"/>
      <c r="BN49" s="4266"/>
      <c r="BO49" s="4266"/>
      <c r="BP49" s="4266"/>
      <c r="BQ49" s="4266"/>
      <c r="BR49" s="4266"/>
      <c r="BS49" s="4266"/>
      <c r="BT49" s="4266"/>
      <c r="BU49" s="4266"/>
      <c r="BV49" s="4266"/>
      <c r="BW49" s="4266"/>
      <c r="BX49" s="4266"/>
      <c r="BY49" s="4266"/>
      <c r="BZ49" s="4266"/>
      <c r="CA49" s="4266"/>
      <c r="CB49" s="4266"/>
      <c r="CC49" s="4266"/>
      <c r="CD49" s="4266"/>
      <c r="CE49" s="4266"/>
      <c r="CF49" s="4266"/>
      <c r="CG49" s="4266"/>
      <c r="CH49" s="891"/>
      <c r="CI49" s="891"/>
      <c r="CJ49" s="891"/>
      <c r="CK49" s="891"/>
      <c r="CL49" s="891"/>
      <c r="CM49" s="891"/>
      <c r="CN49" s="891"/>
      <c r="CO49" s="891"/>
      <c r="CP49" s="891"/>
      <c r="CQ49" s="891"/>
      <c r="CR49" s="891"/>
      <c r="CS49" s="891"/>
      <c r="CT49" s="891"/>
      <c r="CU49" s="891"/>
      <c r="CV49" s="891"/>
      <c r="CW49" s="891"/>
      <c r="CX49" s="891"/>
      <c r="CY49" s="891"/>
      <c r="CZ49" s="891"/>
      <c r="DA49" s="891"/>
      <c r="DB49" s="891"/>
      <c r="DC49" s="891"/>
      <c r="DD49" s="891"/>
      <c r="DE49" s="891"/>
      <c r="DF49" s="891"/>
      <c r="DG49" s="891"/>
      <c r="DH49" s="891"/>
      <c r="DI49" s="891"/>
      <c r="DJ49" s="891"/>
      <c r="DK49" s="891"/>
      <c r="DL49" s="891"/>
      <c r="DM49" s="891"/>
      <c r="DN49" s="891"/>
      <c r="DO49" s="891"/>
      <c r="DP49" s="891"/>
      <c r="DQ49" s="891"/>
      <c r="DR49" s="891"/>
      <c r="DS49" s="891"/>
      <c r="DT49" s="891"/>
      <c r="DU49" s="891"/>
      <c r="DV49" s="891"/>
      <c r="DW49" s="891"/>
      <c r="DX49" s="891"/>
      <c r="DY49" s="891"/>
      <c r="DZ49" s="891"/>
      <c r="EA49" s="891"/>
      <c r="EB49" s="891"/>
      <c r="EC49" s="891"/>
      <c r="ED49" s="891"/>
      <c r="EE49" s="891"/>
      <c r="EF49" s="891"/>
      <c r="EG49" s="891"/>
      <c r="EH49" s="891"/>
      <c r="EI49" s="891"/>
      <c r="EJ49" s="891"/>
      <c r="EK49" s="891"/>
      <c r="EL49" s="891"/>
      <c r="EM49" s="891"/>
      <c r="EN49" s="891"/>
      <c r="EO49" s="891"/>
      <c r="EP49" s="891"/>
      <c r="EQ49" s="891"/>
      <c r="ER49" s="891"/>
      <c r="ES49" s="891"/>
      <c r="ET49" s="891"/>
      <c r="EU49" s="891"/>
      <c r="EV49" s="891"/>
      <c r="EW49" s="891"/>
      <c r="EX49" s="891"/>
      <c r="EY49" s="891"/>
      <c r="EZ49" s="891"/>
    </row>
    <row r="50" spans="2:156" ht="13.5" customHeight="1">
      <c r="B50" s="4265" t="s">
        <v>4414</v>
      </c>
      <c r="C50" s="4265"/>
      <c r="D50" s="4265"/>
      <c r="E50" s="1701"/>
      <c r="F50" s="4266" t="s">
        <v>4807</v>
      </c>
      <c r="G50" s="4266"/>
      <c r="H50" s="4266"/>
      <c r="I50" s="4266"/>
      <c r="J50" s="4266"/>
      <c r="K50" s="4266"/>
      <c r="L50" s="4266"/>
      <c r="M50" s="4266"/>
      <c r="N50" s="4266"/>
      <c r="O50" s="4266"/>
      <c r="P50" s="4266"/>
      <c r="Q50" s="4266"/>
      <c r="R50" s="4266"/>
      <c r="S50" s="4266"/>
      <c r="T50" s="4266"/>
      <c r="U50" s="4266"/>
      <c r="V50" s="4266"/>
      <c r="W50" s="4266"/>
      <c r="X50" s="4266"/>
      <c r="Y50" s="4266"/>
      <c r="Z50" s="4266"/>
      <c r="AA50" s="4266"/>
      <c r="AB50" s="4266"/>
      <c r="AC50" s="4266"/>
      <c r="AD50" s="4266"/>
      <c r="AE50" s="4266"/>
      <c r="AF50" s="4266"/>
      <c r="AG50" s="4266"/>
      <c r="AH50" s="4266"/>
      <c r="AI50" s="4266"/>
      <c r="AJ50" s="4266"/>
      <c r="AK50" s="4266"/>
      <c r="AL50" s="4266"/>
      <c r="AM50" s="4266"/>
      <c r="AN50" s="4266"/>
      <c r="AO50" s="4266"/>
      <c r="AP50" s="4266"/>
      <c r="AQ50" s="4266"/>
      <c r="AR50" s="4266"/>
      <c r="AS50" s="4266"/>
      <c r="AT50" s="4266"/>
      <c r="AU50" s="4266"/>
      <c r="AV50" s="4266"/>
      <c r="AW50" s="4266"/>
      <c r="AX50" s="4266"/>
      <c r="AY50" s="4266"/>
      <c r="AZ50" s="4266"/>
      <c r="BA50" s="4266"/>
      <c r="BB50" s="4266"/>
      <c r="BC50" s="4266"/>
      <c r="BD50" s="4266"/>
      <c r="BE50" s="4266"/>
      <c r="BF50" s="4266"/>
      <c r="BG50" s="4266"/>
      <c r="BH50" s="4266"/>
      <c r="BI50" s="4266"/>
      <c r="BJ50" s="4266"/>
      <c r="BK50" s="4266"/>
      <c r="BL50" s="4266"/>
      <c r="BM50" s="4266"/>
      <c r="BN50" s="4266"/>
      <c r="BO50" s="4266"/>
      <c r="BP50" s="4266"/>
      <c r="BQ50" s="4266"/>
      <c r="BR50" s="4266"/>
      <c r="BS50" s="4266"/>
      <c r="BT50" s="4266"/>
      <c r="BU50" s="4266"/>
      <c r="BV50" s="4266"/>
      <c r="BW50" s="4266"/>
      <c r="BX50" s="4266"/>
      <c r="BY50" s="4266"/>
      <c r="BZ50" s="4266"/>
      <c r="CA50" s="4266"/>
      <c r="CB50" s="4266"/>
      <c r="CC50" s="4266"/>
      <c r="CD50" s="4266"/>
      <c r="CE50" s="4266"/>
      <c r="CF50" s="4266"/>
      <c r="CG50" s="4266"/>
      <c r="CH50" s="891"/>
      <c r="CI50" s="891"/>
      <c r="CJ50" s="891"/>
      <c r="CK50" s="891"/>
      <c r="CL50" s="891"/>
      <c r="CM50" s="891"/>
      <c r="CN50" s="891"/>
      <c r="CO50" s="891"/>
      <c r="CP50" s="891"/>
      <c r="CQ50" s="891"/>
      <c r="CR50" s="891"/>
      <c r="CS50" s="891"/>
      <c r="CT50" s="891"/>
      <c r="CU50" s="891"/>
      <c r="CV50" s="891"/>
      <c r="CW50" s="891"/>
      <c r="CX50" s="891"/>
      <c r="CY50" s="891"/>
      <c r="CZ50" s="891"/>
      <c r="DA50" s="891"/>
      <c r="DB50" s="891"/>
      <c r="DC50" s="891"/>
      <c r="DD50" s="891"/>
      <c r="DE50" s="891"/>
      <c r="DF50" s="891"/>
      <c r="DG50" s="891"/>
      <c r="DH50" s="891"/>
      <c r="DI50" s="891"/>
      <c r="DJ50" s="891"/>
      <c r="DK50" s="891"/>
      <c r="DL50" s="891"/>
      <c r="DM50" s="891"/>
      <c r="DN50" s="891"/>
      <c r="DO50" s="891"/>
      <c r="DP50" s="891"/>
      <c r="DQ50" s="891"/>
      <c r="DR50" s="891"/>
      <c r="DS50" s="891"/>
      <c r="DT50" s="891"/>
      <c r="DU50" s="891"/>
      <c r="DV50" s="891"/>
      <c r="DW50" s="891"/>
      <c r="DX50" s="891"/>
      <c r="DY50" s="891"/>
      <c r="DZ50" s="891"/>
      <c r="EA50" s="891"/>
      <c r="EB50" s="891"/>
      <c r="EC50" s="891"/>
      <c r="ED50" s="891"/>
      <c r="EE50" s="891"/>
      <c r="EF50" s="891"/>
      <c r="EG50" s="891"/>
      <c r="EH50" s="891"/>
      <c r="EI50" s="891"/>
      <c r="EJ50" s="891"/>
      <c r="EK50" s="891"/>
      <c r="EL50" s="891"/>
      <c r="EM50" s="891"/>
      <c r="EN50" s="891"/>
      <c r="EO50" s="891"/>
      <c r="EP50" s="891"/>
      <c r="EQ50" s="891"/>
      <c r="ER50" s="891"/>
      <c r="ES50" s="891"/>
      <c r="ET50" s="891"/>
      <c r="EU50" s="891"/>
      <c r="EV50" s="891"/>
      <c r="EW50" s="891"/>
      <c r="EX50" s="891"/>
      <c r="EY50" s="891"/>
      <c r="EZ50" s="891"/>
    </row>
    <row r="51" spans="2:156" ht="13.5" customHeight="1">
      <c r="B51" s="1700"/>
      <c r="C51" s="1700"/>
      <c r="D51" s="1700"/>
      <c r="E51" s="1702"/>
      <c r="F51" s="3133" t="s">
        <v>4431</v>
      </c>
      <c r="G51" s="3133"/>
      <c r="H51" s="3133"/>
      <c r="I51" s="3133"/>
      <c r="J51" s="3133"/>
      <c r="K51" s="3133"/>
      <c r="L51" s="3133"/>
      <c r="M51" s="3133"/>
      <c r="N51" s="3133"/>
      <c r="O51" s="3133"/>
      <c r="P51" s="3133"/>
      <c r="Q51" s="3133"/>
      <c r="R51" s="3133"/>
      <c r="S51" s="3133"/>
      <c r="T51" s="3133"/>
      <c r="U51" s="3133"/>
      <c r="V51" s="3133"/>
      <c r="W51" s="3133"/>
      <c r="X51" s="3133"/>
      <c r="Y51" s="3133"/>
      <c r="Z51" s="3133"/>
      <c r="AA51" s="3133"/>
      <c r="AB51" s="3133"/>
      <c r="AC51" s="3133"/>
      <c r="AD51" s="3133"/>
      <c r="AE51" s="3133"/>
      <c r="AF51" s="3133"/>
      <c r="AG51" s="3133"/>
      <c r="AH51" s="3133"/>
      <c r="AI51" s="3133"/>
      <c r="AJ51" s="3133"/>
      <c r="AK51" s="3133"/>
      <c r="AL51" s="3133"/>
      <c r="AM51" s="3133"/>
      <c r="AN51" s="3133"/>
      <c r="AO51" s="3133"/>
      <c r="AP51" s="3133"/>
      <c r="AQ51" s="3133"/>
      <c r="AR51" s="3133"/>
      <c r="AS51" s="3133"/>
      <c r="AT51" s="3133"/>
      <c r="AU51" s="3133"/>
      <c r="AV51" s="3133"/>
      <c r="AW51" s="3133"/>
      <c r="AX51" s="3133"/>
      <c r="AY51" s="3133"/>
      <c r="AZ51" s="3133"/>
      <c r="BA51" s="3133"/>
      <c r="BB51" s="3133"/>
      <c r="BC51" s="3133"/>
      <c r="BD51" s="3133"/>
      <c r="BE51" s="3133"/>
      <c r="BF51" s="3133"/>
      <c r="BG51" s="3133"/>
      <c r="BH51" s="3133"/>
      <c r="BI51" s="3133"/>
      <c r="BJ51" s="3133"/>
      <c r="BK51" s="3133"/>
      <c r="BL51" s="3133"/>
      <c r="BM51" s="3133"/>
      <c r="BN51" s="3133"/>
      <c r="BO51" s="3133"/>
      <c r="BP51" s="3133"/>
      <c r="BQ51" s="3133"/>
      <c r="BR51" s="3133"/>
      <c r="BS51" s="3133"/>
      <c r="BT51" s="3133"/>
      <c r="BU51" s="3133"/>
      <c r="BV51" s="3133"/>
      <c r="BW51" s="3133"/>
      <c r="BX51" s="3133"/>
      <c r="BY51" s="3133"/>
      <c r="BZ51" s="3133"/>
      <c r="CA51" s="3133"/>
      <c r="CB51" s="3133"/>
      <c r="CC51" s="3133"/>
      <c r="CD51" s="3133"/>
      <c r="CE51" s="3133"/>
      <c r="CF51" s="3133"/>
      <c r="CG51" s="3133"/>
      <c r="CH51" s="891"/>
      <c r="CI51" s="891"/>
      <c r="CJ51" s="891"/>
      <c r="CK51" s="891"/>
      <c r="CL51" s="891"/>
      <c r="CM51" s="891"/>
      <c r="CN51" s="891"/>
      <c r="CO51" s="891"/>
      <c r="CP51" s="891"/>
      <c r="CQ51" s="891"/>
      <c r="CR51" s="891"/>
      <c r="CS51" s="891"/>
      <c r="CT51" s="891"/>
      <c r="CU51" s="891"/>
      <c r="CV51" s="891"/>
      <c r="CW51" s="891"/>
      <c r="CX51" s="891"/>
      <c r="CY51" s="891"/>
      <c r="CZ51" s="891"/>
      <c r="DA51" s="891"/>
      <c r="DB51" s="891"/>
      <c r="DC51" s="891"/>
      <c r="DD51" s="891"/>
      <c r="DE51" s="891"/>
      <c r="DF51" s="891"/>
      <c r="DG51" s="891"/>
      <c r="DH51" s="891"/>
      <c r="DI51" s="891"/>
      <c r="DJ51" s="891"/>
      <c r="DK51" s="891"/>
      <c r="DL51" s="891"/>
      <c r="DM51" s="891"/>
      <c r="DN51" s="891"/>
      <c r="DO51" s="891"/>
      <c r="DP51" s="891"/>
      <c r="DQ51" s="891"/>
      <c r="DR51" s="891"/>
      <c r="DS51" s="891"/>
      <c r="DT51" s="891"/>
      <c r="DU51" s="891"/>
      <c r="DV51" s="891"/>
      <c r="DW51" s="891"/>
      <c r="DX51" s="891"/>
      <c r="DY51" s="891"/>
      <c r="DZ51" s="891"/>
      <c r="EA51" s="891"/>
      <c r="EB51" s="891"/>
      <c r="EC51" s="891"/>
      <c r="ED51" s="891"/>
      <c r="EE51" s="891"/>
      <c r="EF51" s="891"/>
      <c r="EG51" s="891"/>
      <c r="EH51" s="891"/>
      <c r="EI51" s="891"/>
      <c r="EJ51" s="891"/>
      <c r="EK51" s="891"/>
      <c r="EL51" s="891"/>
      <c r="EM51" s="891"/>
      <c r="EN51" s="891"/>
      <c r="EO51" s="891"/>
      <c r="EP51" s="891"/>
      <c r="EQ51" s="891"/>
      <c r="ER51" s="891"/>
      <c r="ES51" s="891"/>
      <c r="ET51" s="891"/>
      <c r="EU51" s="891"/>
      <c r="EV51" s="891"/>
      <c r="EW51" s="891"/>
      <c r="EX51" s="891"/>
      <c r="EY51" s="891"/>
      <c r="EZ51" s="891"/>
    </row>
    <row r="52" spans="2:156" ht="13.5" customHeight="1">
      <c r="B52" s="3129" t="s">
        <v>4415</v>
      </c>
      <c r="C52" s="3129"/>
      <c r="D52" s="3129"/>
      <c r="E52" s="1703"/>
      <c r="F52" s="3133" t="s">
        <v>4416</v>
      </c>
      <c r="G52" s="3133"/>
      <c r="H52" s="3133"/>
      <c r="I52" s="3133"/>
      <c r="J52" s="3133"/>
      <c r="K52" s="3133"/>
      <c r="L52" s="3133"/>
      <c r="M52" s="3133"/>
      <c r="N52" s="3133"/>
      <c r="O52" s="3133"/>
      <c r="P52" s="3133"/>
      <c r="Q52" s="3133"/>
      <c r="R52" s="3133"/>
      <c r="S52" s="3133"/>
      <c r="T52" s="3133"/>
      <c r="U52" s="3133"/>
      <c r="V52" s="3133"/>
      <c r="W52" s="3133"/>
      <c r="X52" s="3133"/>
      <c r="Y52" s="3133"/>
      <c r="Z52" s="3133"/>
      <c r="AA52" s="3133"/>
      <c r="AB52" s="3133"/>
      <c r="AC52" s="3133"/>
      <c r="AD52" s="3133"/>
      <c r="AE52" s="3133"/>
      <c r="AF52" s="3133"/>
      <c r="AG52" s="3133"/>
      <c r="AH52" s="3133"/>
      <c r="AI52" s="3133"/>
      <c r="AJ52" s="3133"/>
      <c r="AK52" s="3133"/>
      <c r="AL52" s="3133"/>
      <c r="AM52" s="3133"/>
      <c r="AN52" s="3133"/>
      <c r="AO52" s="3133"/>
      <c r="AP52" s="3133"/>
      <c r="AQ52" s="3133"/>
      <c r="AR52" s="3133"/>
      <c r="AS52" s="3133"/>
      <c r="AT52" s="3133"/>
      <c r="AU52" s="3133"/>
      <c r="AV52" s="3133"/>
      <c r="AW52" s="3133"/>
      <c r="AX52" s="3133"/>
      <c r="AY52" s="3133"/>
      <c r="AZ52" s="3133"/>
      <c r="BA52" s="3133"/>
      <c r="BB52" s="3133"/>
      <c r="BC52" s="3133"/>
      <c r="BD52" s="3133"/>
      <c r="BE52" s="3133"/>
      <c r="BF52" s="3133"/>
      <c r="BG52" s="3133"/>
      <c r="BH52" s="3133"/>
      <c r="BI52" s="3133"/>
      <c r="BJ52" s="3133"/>
      <c r="BK52" s="3133"/>
      <c r="BL52" s="3133"/>
      <c r="BM52" s="3133"/>
      <c r="BN52" s="3133"/>
      <c r="BO52" s="3133"/>
      <c r="BP52" s="3133"/>
      <c r="BQ52" s="3133"/>
      <c r="BR52" s="3133"/>
      <c r="BS52" s="3133"/>
      <c r="BT52" s="3133"/>
      <c r="BU52" s="3133"/>
      <c r="BV52" s="3133"/>
      <c r="BW52" s="3133"/>
      <c r="BX52" s="3133"/>
      <c r="BY52" s="3133"/>
      <c r="BZ52" s="3133"/>
      <c r="CA52" s="3133"/>
      <c r="CB52" s="3133"/>
      <c r="CC52" s="3133"/>
      <c r="CD52" s="3133"/>
      <c r="CE52" s="3133"/>
      <c r="CF52" s="3133"/>
      <c r="CG52" s="3133"/>
      <c r="CH52" s="891"/>
      <c r="CI52" s="891"/>
      <c r="CJ52" s="891"/>
      <c r="CK52" s="891"/>
      <c r="CL52" s="891"/>
      <c r="CM52" s="891"/>
      <c r="CN52" s="891"/>
      <c r="CO52" s="891"/>
      <c r="CP52" s="891"/>
      <c r="CQ52" s="891"/>
      <c r="CR52" s="891"/>
      <c r="CS52" s="891"/>
      <c r="CT52" s="891"/>
      <c r="CU52" s="891"/>
      <c r="CV52" s="891"/>
      <c r="CW52" s="891"/>
      <c r="CX52" s="891"/>
      <c r="CY52" s="891"/>
      <c r="CZ52" s="891"/>
      <c r="DA52" s="891"/>
      <c r="DB52" s="891"/>
      <c r="DC52" s="891"/>
      <c r="DD52" s="891"/>
      <c r="DE52" s="891"/>
      <c r="DF52" s="891"/>
      <c r="DG52" s="891"/>
      <c r="DH52" s="891"/>
      <c r="DI52" s="891"/>
      <c r="DJ52" s="891"/>
      <c r="DK52" s="891"/>
      <c r="DL52" s="891"/>
      <c r="DM52" s="891"/>
      <c r="DN52" s="891"/>
      <c r="DO52" s="891"/>
      <c r="DP52" s="891"/>
      <c r="DQ52" s="891"/>
      <c r="DR52" s="891"/>
      <c r="DS52" s="891"/>
      <c r="DT52" s="891"/>
      <c r="DU52" s="891"/>
      <c r="DV52" s="891"/>
      <c r="DW52" s="891"/>
      <c r="DX52" s="891"/>
      <c r="DY52" s="891"/>
      <c r="DZ52" s="891"/>
      <c r="EA52" s="891"/>
      <c r="EB52" s="891"/>
      <c r="EC52" s="891"/>
      <c r="ED52" s="891"/>
      <c r="EE52" s="891"/>
      <c r="EF52" s="891"/>
      <c r="EG52" s="891"/>
      <c r="EH52" s="891"/>
      <c r="EI52" s="891"/>
      <c r="EJ52" s="891"/>
      <c r="EK52" s="891"/>
      <c r="EL52" s="891"/>
      <c r="EM52" s="891"/>
      <c r="EN52" s="891"/>
      <c r="EO52" s="891"/>
      <c r="EP52" s="891"/>
      <c r="EQ52" s="891"/>
      <c r="ER52" s="891"/>
      <c r="ES52" s="891"/>
      <c r="ET52" s="891"/>
      <c r="EU52" s="891"/>
      <c r="EV52" s="891"/>
      <c r="EW52" s="891"/>
      <c r="EX52" s="891"/>
      <c r="EY52" s="891"/>
      <c r="EZ52" s="891"/>
    </row>
    <row r="53" spans="2:156" ht="13.5" customHeight="1">
      <c r="B53" s="3129" t="s">
        <v>4417</v>
      </c>
      <c r="C53" s="3129"/>
      <c r="D53" s="3129"/>
      <c r="E53" s="1703"/>
      <c r="F53" s="3133" t="s">
        <v>4428</v>
      </c>
      <c r="G53" s="3133"/>
      <c r="H53" s="3133"/>
      <c r="I53" s="3133"/>
      <c r="J53" s="3133"/>
      <c r="K53" s="3133"/>
      <c r="L53" s="3133"/>
      <c r="M53" s="3133"/>
      <c r="N53" s="3133"/>
      <c r="O53" s="3133"/>
      <c r="P53" s="3133"/>
      <c r="Q53" s="3133"/>
      <c r="R53" s="3133"/>
      <c r="S53" s="3133"/>
      <c r="T53" s="3133"/>
      <c r="U53" s="3133"/>
      <c r="V53" s="3133"/>
      <c r="W53" s="3133"/>
      <c r="X53" s="3133"/>
      <c r="Y53" s="3133"/>
      <c r="Z53" s="3133"/>
      <c r="AA53" s="3133"/>
      <c r="AB53" s="3133"/>
      <c r="AC53" s="3133"/>
      <c r="AD53" s="3133"/>
      <c r="AE53" s="3133"/>
      <c r="AF53" s="3133"/>
      <c r="AG53" s="3133"/>
      <c r="AH53" s="3133"/>
      <c r="AI53" s="3133"/>
      <c r="AJ53" s="3133"/>
      <c r="AK53" s="3133"/>
      <c r="AL53" s="3133"/>
      <c r="AM53" s="3133"/>
      <c r="AN53" s="3133"/>
      <c r="AO53" s="3133"/>
      <c r="AP53" s="3133"/>
      <c r="AQ53" s="3133"/>
      <c r="AR53" s="3133"/>
      <c r="AS53" s="3133"/>
      <c r="AT53" s="3133"/>
      <c r="AU53" s="3133"/>
      <c r="AV53" s="3133"/>
      <c r="AW53" s="3133"/>
      <c r="AX53" s="3133"/>
      <c r="AY53" s="3133"/>
      <c r="AZ53" s="3133"/>
      <c r="BA53" s="3133"/>
      <c r="BB53" s="3133"/>
      <c r="BC53" s="3133"/>
      <c r="BD53" s="3133"/>
      <c r="BE53" s="3133"/>
      <c r="BF53" s="3133"/>
      <c r="BG53" s="3133"/>
      <c r="BH53" s="3133"/>
      <c r="BI53" s="3133"/>
      <c r="BJ53" s="3133"/>
      <c r="BK53" s="3133"/>
      <c r="BL53" s="3133"/>
      <c r="BM53" s="3133"/>
      <c r="BN53" s="3133"/>
      <c r="BO53" s="3133"/>
      <c r="BP53" s="3133"/>
      <c r="BQ53" s="3133"/>
      <c r="BR53" s="3133"/>
      <c r="BS53" s="3133"/>
      <c r="BT53" s="3133"/>
      <c r="BU53" s="3133"/>
      <c r="BV53" s="3133"/>
      <c r="BW53" s="3133"/>
      <c r="BX53" s="3133"/>
      <c r="BY53" s="3133"/>
      <c r="BZ53" s="3133"/>
      <c r="CA53" s="3133"/>
      <c r="CB53" s="3133"/>
      <c r="CC53" s="3133"/>
      <c r="CD53" s="3133"/>
      <c r="CE53" s="3133"/>
      <c r="CF53" s="3133"/>
      <c r="CG53" s="3133"/>
      <c r="CH53" s="891"/>
      <c r="CI53" s="891"/>
      <c r="CJ53" s="891"/>
      <c r="CK53" s="891"/>
      <c r="CL53" s="891"/>
      <c r="CM53" s="891"/>
      <c r="CN53" s="891"/>
      <c r="CO53" s="891"/>
      <c r="CP53" s="891"/>
      <c r="CQ53" s="891"/>
      <c r="CR53" s="891"/>
      <c r="CS53" s="891"/>
      <c r="CT53" s="891"/>
      <c r="CU53" s="891"/>
      <c r="CV53" s="891"/>
      <c r="CW53" s="891"/>
      <c r="CX53" s="891"/>
      <c r="CY53" s="891"/>
      <c r="CZ53" s="891"/>
      <c r="DA53" s="891"/>
      <c r="DB53" s="891"/>
      <c r="DC53" s="891"/>
      <c r="DD53" s="891"/>
      <c r="DE53" s="891"/>
      <c r="DF53" s="891"/>
      <c r="DG53" s="891"/>
      <c r="DH53" s="891"/>
      <c r="DI53" s="891"/>
      <c r="DJ53" s="891"/>
      <c r="DK53" s="891"/>
      <c r="DL53" s="891"/>
      <c r="DM53" s="891"/>
      <c r="DN53" s="891"/>
      <c r="DO53" s="891"/>
      <c r="DP53" s="891"/>
      <c r="DQ53" s="891"/>
      <c r="DR53" s="891"/>
      <c r="DS53" s="891"/>
      <c r="DT53" s="891"/>
      <c r="DU53" s="891"/>
      <c r="DV53" s="891"/>
      <c r="DW53" s="891"/>
      <c r="DX53" s="891"/>
      <c r="DY53" s="891"/>
      <c r="DZ53" s="891"/>
      <c r="EA53" s="891"/>
      <c r="EB53" s="891"/>
      <c r="EC53" s="891"/>
      <c r="ED53" s="891"/>
      <c r="EE53" s="891"/>
      <c r="EF53" s="891"/>
      <c r="EG53" s="891"/>
      <c r="EH53" s="891"/>
      <c r="EI53" s="891"/>
      <c r="EJ53" s="891"/>
      <c r="EK53" s="891"/>
      <c r="EL53" s="891"/>
      <c r="EM53" s="891"/>
      <c r="EN53" s="891"/>
      <c r="EO53" s="891"/>
      <c r="EP53" s="891"/>
      <c r="EQ53" s="891"/>
      <c r="ER53" s="891"/>
      <c r="ES53" s="891"/>
      <c r="ET53" s="891"/>
      <c r="EU53" s="891"/>
      <c r="EV53" s="891"/>
      <c r="EW53" s="891"/>
      <c r="EX53" s="891"/>
      <c r="EY53" s="891"/>
      <c r="EZ53" s="891"/>
    </row>
    <row r="54" spans="2:156" ht="13.5" customHeight="1">
      <c r="B54" s="3129" t="s">
        <v>4971</v>
      </c>
      <c r="C54" s="3129"/>
      <c r="D54" s="3129"/>
      <c r="E54" s="1703"/>
      <c r="F54" s="3133" t="s">
        <v>4972</v>
      </c>
      <c r="G54" s="3133"/>
      <c r="H54" s="3133"/>
      <c r="I54" s="3133"/>
      <c r="J54" s="3133"/>
      <c r="K54" s="3133"/>
      <c r="L54" s="3133"/>
      <c r="M54" s="3133"/>
      <c r="N54" s="3133"/>
      <c r="O54" s="3133"/>
      <c r="P54" s="3133"/>
      <c r="Q54" s="3133"/>
      <c r="R54" s="3133"/>
      <c r="S54" s="3133"/>
      <c r="T54" s="3133"/>
      <c r="U54" s="3133"/>
      <c r="V54" s="3133"/>
      <c r="W54" s="3133"/>
      <c r="X54" s="3133"/>
      <c r="Y54" s="3133"/>
      <c r="Z54" s="3133"/>
      <c r="AA54" s="3133"/>
      <c r="AB54" s="3133"/>
      <c r="AC54" s="3133"/>
      <c r="AD54" s="3133"/>
      <c r="AE54" s="3133"/>
      <c r="AF54" s="3133"/>
      <c r="AG54" s="3133"/>
      <c r="AH54" s="3133"/>
      <c r="AI54" s="3133"/>
      <c r="AJ54" s="3133"/>
      <c r="AK54" s="3133"/>
      <c r="AL54" s="3133"/>
      <c r="AM54" s="3133"/>
      <c r="AN54" s="3133"/>
      <c r="AO54" s="3133"/>
      <c r="AP54" s="3133"/>
      <c r="AQ54" s="3133"/>
      <c r="AR54" s="3133"/>
      <c r="AS54" s="3133"/>
      <c r="AT54" s="3133"/>
      <c r="AU54" s="3133"/>
      <c r="AV54" s="3133"/>
      <c r="AW54" s="3133"/>
      <c r="AX54" s="3133"/>
      <c r="AY54" s="3133"/>
      <c r="AZ54" s="3133"/>
      <c r="BA54" s="3133"/>
      <c r="BB54" s="3133"/>
      <c r="BC54" s="3133"/>
      <c r="BD54" s="3133"/>
      <c r="BE54" s="3133"/>
      <c r="BF54" s="3133"/>
      <c r="BG54" s="3133"/>
      <c r="BH54" s="3133"/>
      <c r="BI54" s="3133"/>
      <c r="BJ54" s="3133"/>
      <c r="BK54" s="3133"/>
      <c r="BL54" s="3133"/>
      <c r="BM54" s="3133"/>
      <c r="BN54" s="3133"/>
      <c r="BO54" s="3133"/>
      <c r="BP54" s="3133"/>
      <c r="BQ54" s="3133"/>
      <c r="BR54" s="3133"/>
      <c r="BS54" s="3133"/>
      <c r="BT54" s="3133"/>
      <c r="BU54" s="3133"/>
      <c r="BV54" s="3133"/>
      <c r="BW54" s="3133"/>
      <c r="BX54" s="3133"/>
      <c r="BY54" s="3133"/>
      <c r="BZ54" s="3133"/>
      <c r="CA54" s="3133"/>
      <c r="CB54" s="3133"/>
      <c r="CC54" s="3133"/>
      <c r="CD54" s="3133"/>
      <c r="CE54" s="3133"/>
      <c r="CF54" s="3133"/>
      <c r="CG54" s="3133"/>
      <c r="CH54" s="891"/>
      <c r="CI54" s="891"/>
      <c r="CJ54" s="891"/>
      <c r="CK54" s="891"/>
      <c r="CL54" s="891"/>
      <c r="CM54" s="891"/>
      <c r="CN54" s="891"/>
      <c r="CO54" s="891"/>
      <c r="CP54" s="891"/>
      <c r="CQ54" s="891"/>
      <c r="CR54" s="891"/>
      <c r="CS54" s="891"/>
      <c r="CT54" s="891"/>
      <c r="CU54" s="891"/>
      <c r="CV54" s="891"/>
      <c r="CW54" s="891"/>
      <c r="CX54" s="891"/>
      <c r="CY54" s="891"/>
      <c r="CZ54" s="891"/>
      <c r="DA54" s="891"/>
      <c r="DB54" s="891"/>
      <c r="DC54" s="891"/>
      <c r="DD54" s="891"/>
      <c r="DE54" s="891"/>
      <c r="DF54" s="891"/>
      <c r="DG54" s="891"/>
      <c r="DH54" s="891"/>
      <c r="DI54" s="891"/>
      <c r="DJ54" s="891"/>
      <c r="DK54" s="891"/>
      <c r="DL54" s="891"/>
      <c r="DM54" s="891"/>
      <c r="DN54" s="891"/>
      <c r="DO54" s="891"/>
      <c r="DP54" s="891"/>
      <c r="DQ54" s="891"/>
      <c r="DR54" s="891"/>
      <c r="DS54" s="891"/>
      <c r="DT54" s="891"/>
      <c r="DU54" s="891"/>
      <c r="DV54" s="891"/>
      <c r="DW54" s="891"/>
      <c r="DX54" s="891"/>
      <c r="DY54" s="891"/>
      <c r="DZ54" s="891"/>
      <c r="EA54" s="891"/>
      <c r="EB54" s="891"/>
      <c r="EC54" s="891"/>
      <c r="ED54" s="891"/>
      <c r="EE54" s="891"/>
      <c r="EF54" s="891"/>
      <c r="EG54" s="891"/>
      <c r="EH54" s="891"/>
      <c r="EI54" s="891"/>
      <c r="EJ54" s="891"/>
      <c r="EK54" s="891"/>
      <c r="EL54" s="891"/>
      <c r="EM54" s="891"/>
      <c r="EN54" s="891"/>
      <c r="EO54" s="891"/>
      <c r="EP54" s="891"/>
      <c r="EQ54" s="891"/>
      <c r="ER54" s="891"/>
      <c r="ES54" s="891"/>
      <c r="ET54" s="891"/>
      <c r="EU54" s="891"/>
      <c r="EV54" s="891"/>
      <c r="EW54" s="891"/>
      <c r="EX54" s="891"/>
      <c r="EY54" s="891"/>
      <c r="EZ54" s="891"/>
    </row>
    <row r="55" spans="2:156" ht="12.95" customHeight="1">
      <c r="B55" s="3129" t="s">
        <v>4973</v>
      </c>
      <c r="C55" s="3129"/>
      <c r="D55" s="3129"/>
      <c r="E55" s="1703"/>
      <c r="F55" s="3133" t="s">
        <v>4429</v>
      </c>
      <c r="G55" s="3133"/>
      <c r="H55" s="3133"/>
      <c r="I55" s="3133"/>
      <c r="J55" s="3133"/>
      <c r="K55" s="3133"/>
      <c r="L55" s="3133"/>
      <c r="M55" s="3133"/>
      <c r="N55" s="3133"/>
      <c r="O55" s="3133"/>
      <c r="P55" s="3133"/>
      <c r="Q55" s="3133"/>
      <c r="R55" s="3133"/>
      <c r="S55" s="3133"/>
      <c r="T55" s="3133"/>
      <c r="U55" s="3133"/>
      <c r="V55" s="3133"/>
      <c r="W55" s="3133"/>
      <c r="X55" s="3133"/>
      <c r="Y55" s="3133"/>
      <c r="Z55" s="3133"/>
      <c r="AA55" s="3133"/>
      <c r="AB55" s="3133"/>
      <c r="AC55" s="3133"/>
      <c r="AD55" s="3133"/>
      <c r="AE55" s="3133"/>
      <c r="AF55" s="3133"/>
      <c r="AG55" s="3133"/>
      <c r="AH55" s="3133"/>
      <c r="AI55" s="3133"/>
      <c r="AJ55" s="3133"/>
      <c r="AK55" s="3133"/>
      <c r="AL55" s="3133"/>
      <c r="AM55" s="3133"/>
      <c r="AN55" s="3133"/>
      <c r="AO55" s="3133"/>
      <c r="AP55" s="3133"/>
      <c r="AQ55" s="3133"/>
      <c r="AR55" s="3133"/>
      <c r="AS55" s="3133"/>
      <c r="AT55" s="3133"/>
      <c r="AU55" s="3133"/>
      <c r="AV55" s="3133"/>
      <c r="AW55" s="3133"/>
      <c r="AX55" s="3133"/>
      <c r="AY55" s="3133"/>
      <c r="AZ55" s="3133"/>
      <c r="BA55" s="3133"/>
      <c r="BB55" s="3133"/>
      <c r="BC55" s="3133"/>
      <c r="BD55" s="3133"/>
      <c r="BE55" s="3133"/>
      <c r="BF55" s="3133"/>
      <c r="BG55" s="3133"/>
      <c r="BH55" s="3133"/>
      <c r="BI55" s="3133"/>
      <c r="BJ55" s="3133"/>
      <c r="BK55" s="3133"/>
      <c r="BL55" s="3133"/>
      <c r="BM55" s="3133"/>
      <c r="BN55" s="3133"/>
      <c r="BO55" s="3133"/>
      <c r="BP55" s="3133"/>
      <c r="BQ55" s="3133"/>
      <c r="BR55" s="3133"/>
      <c r="BS55" s="3133"/>
      <c r="BT55" s="3133"/>
      <c r="BU55" s="3133"/>
      <c r="BV55" s="3133"/>
      <c r="BW55" s="3133"/>
      <c r="BX55" s="3133"/>
      <c r="BY55" s="3133"/>
      <c r="BZ55" s="3133"/>
      <c r="CA55" s="3133"/>
      <c r="CB55" s="3133"/>
      <c r="CC55" s="3133"/>
      <c r="CD55" s="3133"/>
      <c r="CE55" s="3133"/>
      <c r="CF55" s="3133"/>
      <c r="CG55" s="3133"/>
      <c r="CH55" s="891"/>
      <c r="CI55" s="891"/>
      <c r="CJ55" s="891"/>
      <c r="CK55" s="891"/>
      <c r="CL55" s="891"/>
      <c r="CM55" s="891"/>
      <c r="CN55" s="891"/>
      <c r="CO55" s="891"/>
      <c r="CP55" s="891"/>
      <c r="CQ55" s="891"/>
      <c r="CR55" s="891"/>
      <c r="CS55" s="891"/>
      <c r="CT55" s="891"/>
      <c r="CU55" s="891"/>
      <c r="CV55" s="891"/>
      <c r="CW55" s="891"/>
      <c r="CX55" s="891"/>
      <c r="CY55" s="891"/>
      <c r="CZ55" s="891"/>
      <c r="DA55" s="891"/>
      <c r="DB55" s="891"/>
      <c r="DC55" s="891"/>
      <c r="DD55" s="891"/>
      <c r="DE55" s="891"/>
      <c r="DF55" s="891"/>
      <c r="DG55" s="891"/>
      <c r="DH55" s="891"/>
      <c r="DI55" s="891"/>
      <c r="DJ55" s="891"/>
      <c r="DK55" s="891"/>
      <c r="DL55" s="891"/>
      <c r="DM55" s="891"/>
      <c r="DN55" s="891"/>
      <c r="DO55" s="891"/>
      <c r="DP55" s="891"/>
      <c r="DQ55" s="891"/>
      <c r="DR55" s="891"/>
      <c r="DS55" s="891"/>
      <c r="DT55" s="891"/>
      <c r="DU55" s="891"/>
      <c r="DV55" s="891"/>
      <c r="DW55" s="891"/>
      <c r="DX55" s="891"/>
      <c r="DY55" s="891"/>
      <c r="DZ55" s="891"/>
      <c r="EA55" s="891"/>
      <c r="EB55" s="891"/>
      <c r="EC55" s="891"/>
      <c r="ED55" s="891"/>
      <c r="EE55" s="891"/>
      <c r="EF55" s="891"/>
      <c r="EG55" s="891"/>
      <c r="EH55" s="891"/>
      <c r="EI55" s="891"/>
      <c r="EJ55" s="891"/>
      <c r="EK55" s="891"/>
      <c r="EL55" s="891"/>
      <c r="EM55" s="891"/>
      <c r="EN55" s="891"/>
      <c r="EO55" s="891"/>
      <c r="EP55" s="891"/>
      <c r="EQ55" s="891"/>
      <c r="ER55" s="891"/>
      <c r="ES55" s="891"/>
      <c r="ET55" s="891"/>
      <c r="EU55" s="891"/>
      <c r="EV55" s="891"/>
      <c r="EW55" s="891"/>
      <c r="EX55" s="891"/>
      <c r="EY55" s="891"/>
      <c r="EZ55" s="891"/>
    </row>
    <row r="56" spans="2:156" ht="4.5" customHeight="1">
      <c r="B56" s="892"/>
      <c r="C56" s="892"/>
      <c r="D56" s="892"/>
      <c r="E56" s="892"/>
      <c r="F56" s="892"/>
      <c r="G56" s="892"/>
      <c r="H56" s="892"/>
      <c r="I56" s="892"/>
      <c r="J56" s="892"/>
      <c r="K56" s="892"/>
      <c r="L56" s="892"/>
      <c r="M56" s="892"/>
      <c r="N56" s="892"/>
      <c r="O56" s="892"/>
      <c r="P56" s="892"/>
      <c r="Q56" s="892"/>
      <c r="R56" s="892"/>
      <c r="S56" s="892"/>
      <c r="T56" s="892"/>
      <c r="U56" s="892"/>
      <c r="V56" s="892"/>
      <c r="W56" s="892"/>
      <c r="X56" s="892"/>
      <c r="Y56" s="892"/>
      <c r="Z56" s="892"/>
      <c r="AA56" s="892"/>
      <c r="AB56" s="892"/>
      <c r="AC56" s="892"/>
      <c r="AD56" s="892"/>
      <c r="AE56" s="892"/>
      <c r="AF56" s="892"/>
      <c r="AG56" s="892"/>
      <c r="AH56" s="892"/>
      <c r="AI56" s="892"/>
      <c r="AJ56" s="892"/>
      <c r="AK56" s="892"/>
      <c r="AL56" s="892"/>
      <c r="AM56" s="892"/>
      <c r="AN56" s="892"/>
      <c r="AO56" s="892"/>
      <c r="AP56" s="892"/>
      <c r="AQ56" s="892"/>
      <c r="AR56" s="892"/>
      <c r="AS56" s="892"/>
      <c r="AT56" s="892"/>
      <c r="AU56" s="892"/>
      <c r="AV56" s="892"/>
      <c r="AW56" s="892"/>
      <c r="AX56" s="892"/>
      <c r="AY56" s="892"/>
      <c r="AZ56" s="892"/>
      <c r="BA56" s="892"/>
      <c r="BB56" s="892"/>
      <c r="BC56" s="892"/>
      <c r="BD56" s="892"/>
      <c r="BE56" s="892"/>
      <c r="BF56" s="892"/>
      <c r="BG56" s="892"/>
      <c r="BH56" s="892"/>
      <c r="BI56" s="892"/>
      <c r="BJ56" s="892"/>
      <c r="BK56" s="892"/>
      <c r="BL56" s="892"/>
      <c r="BM56" s="892"/>
      <c r="BN56" s="892"/>
      <c r="BO56" s="892"/>
      <c r="BP56" s="892"/>
      <c r="BQ56" s="892"/>
      <c r="BR56" s="892"/>
      <c r="BS56" s="892"/>
      <c r="BT56" s="892"/>
      <c r="BU56" s="1547"/>
      <c r="BV56" s="1547"/>
      <c r="BW56" s="1547"/>
      <c r="BX56" s="1547"/>
      <c r="BY56" s="1547"/>
      <c r="BZ56" s="1547"/>
      <c r="CA56" s="1547"/>
      <c r="CB56" s="1547"/>
      <c r="CC56" s="1547"/>
      <c r="CD56" s="1547"/>
      <c r="CE56" s="1547"/>
      <c r="CF56" s="1547"/>
      <c r="CG56" s="1547"/>
    </row>
    <row r="57" spans="2:156" ht="12.75" customHeight="1">
      <c r="B57" s="4259" t="s">
        <v>3699</v>
      </c>
      <c r="C57" s="4260"/>
      <c r="D57" s="4260"/>
      <c r="E57" s="4260"/>
      <c r="F57" s="4260"/>
      <c r="G57" s="4260"/>
      <c r="H57" s="4260"/>
      <c r="I57" s="4260"/>
      <c r="J57" s="4260"/>
      <c r="K57" s="4260"/>
      <c r="L57" s="4260"/>
      <c r="M57" s="4260"/>
      <c r="N57" s="4260"/>
      <c r="O57" s="4260"/>
      <c r="P57" s="4260"/>
      <c r="Q57" s="4260"/>
      <c r="R57" s="4260"/>
      <c r="S57" s="4260"/>
      <c r="T57" s="4260"/>
      <c r="U57" s="4260"/>
      <c r="V57" s="4260"/>
      <c r="W57" s="4260"/>
      <c r="X57" s="4260"/>
      <c r="Y57" s="4260"/>
      <c r="Z57" s="4260"/>
      <c r="AA57" s="4260"/>
      <c r="AB57" s="4260"/>
      <c r="AC57" s="4260"/>
      <c r="AD57" s="4260"/>
      <c r="AE57" s="4260"/>
      <c r="AF57" s="4260"/>
      <c r="AG57" s="4260"/>
      <c r="AH57" s="4260"/>
      <c r="AI57" s="4260"/>
      <c r="AJ57" s="4260"/>
      <c r="AK57" s="4260"/>
      <c r="AL57" s="4260"/>
      <c r="AM57" s="4260"/>
      <c r="AN57" s="4260"/>
      <c r="AO57" s="4260"/>
      <c r="AP57" s="4260"/>
      <c r="AQ57" s="4260"/>
      <c r="AR57" s="4260"/>
      <c r="AS57" s="4260"/>
      <c r="AT57" s="4260"/>
      <c r="AU57" s="4260"/>
      <c r="AV57" s="4260"/>
      <c r="AW57" s="4260"/>
      <c r="AX57" s="4260"/>
      <c r="AY57" s="4260"/>
      <c r="AZ57" s="4260"/>
      <c r="BA57" s="4260"/>
      <c r="BB57" s="4260"/>
      <c r="BC57" s="4260"/>
      <c r="BD57" s="4260"/>
      <c r="BE57" s="4260"/>
      <c r="BF57" s="4260"/>
      <c r="BG57" s="4260"/>
      <c r="BH57" s="4260"/>
      <c r="BI57" s="4260"/>
      <c r="BJ57" s="4260"/>
      <c r="BK57" s="4260"/>
      <c r="BL57" s="4260"/>
      <c r="BM57" s="4260"/>
      <c r="BN57" s="4260"/>
      <c r="BO57" s="4260"/>
      <c r="BP57" s="4260"/>
      <c r="BQ57" s="4260"/>
      <c r="BR57" s="4260"/>
      <c r="BS57" s="4260"/>
      <c r="BT57" s="4260"/>
      <c r="BU57" s="4260"/>
      <c r="BV57" s="4260"/>
      <c r="BW57" s="4260"/>
      <c r="BX57" s="4260"/>
      <c r="BY57" s="4260"/>
      <c r="BZ57" s="4260"/>
      <c r="CA57" s="4260"/>
      <c r="CB57" s="4260"/>
      <c r="CC57" s="4260"/>
      <c r="CD57" s="4260"/>
      <c r="CE57" s="4260"/>
      <c r="CF57" s="4260"/>
      <c r="CG57" s="4261"/>
    </row>
    <row r="58" spans="2:156" ht="11.45" customHeight="1">
      <c r="B58" s="1648"/>
      <c r="C58" s="4262" t="s">
        <v>4985</v>
      </c>
      <c r="D58" s="4232" t="s">
        <v>4420</v>
      </c>
      <c r="E58" s="4232"/>
      <c r="F58" s="4232"/>
      <c r="G58" s="4232"/>
      <c r="H58" s="4232"/>
      <c r="I58" s="4232"/>
      <c r="J58" s="4232"/>
      <c r="K58" s="4232"/>
      <c r="L58" s="4232"/>
      <c r="M58" s="4232"/>
      <c r="N58" s="4232"/>
      <c r="O58" s="4232"/>
      <c r="P58" s="4232"/>
      <c r="Q58" s="4232"/>
      <c r="R58" s="4232"/>
      <c r="S58" s="4232"/>
      <c r="T58" s="4232"/>
      <c r="U58" s="4232"/>
      <c r="V58" s="4232"/>
      <c r="W58" s="4232"/>
      <c r="X58" s="4232"/>
      <c r="Y58" s="4232"/>
      <c r="Z58" s="4232"/>
      <c r="AA58" s="4232"/>
      <c r="AB58" s="4232"/>
      <c r="AC58" s="4232"/>
      <c r="AD58" s="4232"/>
      <c r="AE58" s="4232"/>
      <c r="AF58" s="4232"/>
      <c r="AG58" s="4232"/>
      <c r="AH58" s="4232"/>
      <c r="AI58" s="4232"/>
      <c r="AJ58" s="4232"/>
      <c r="AK58" s="4232"/>
      <c r="AL58" s="4232"/>
      <c r="AM58" s="4232"/>
      <c r="AN58" s="4232"/>
      <c r="AO58" s="4232"/>
      <c r="AP58" s="4232"/>
      <c r="AQ58" s="4232"/>
      <c r="AR58" s="4232"/>
      <c r="AS58" s="4232"/>
      <c r="AT58" s="4232"/>
      <c r="AU58" s="4232"/>
      <c r="AV58" s="4232"/>
      <c r="AW58" s="4232"/>
      <c r="AX58" s="4232"/>
      <c r="AY58" s="4232"/>
      <c r="AZ58" s="4232"/>
      <c r="BA58" s="4232"/>
      <c r="BB58" s="4232"/>
      <c r="BC58" s="4232"/>
      <c r="BD58" s="4232"/>
      <c r="BE58" s="4232"/>
      <c r="BF58" s="4232"/>
      <c r="BG58" s="4232"/>
      <c r="BH58" s="4232"/>
      <c r="BI58" s="4232"/>
      <c r="BJ58" s="4232"/>
      <c r="BK58" s="4232"/>
      <c r="BL58" s="4232"/>
      <c r="BM58" s="4232"/>
      <c r="BN58" s="4232"/>
      <c r="BO58" s="4232"/>
      <c r="BP58" s="4232"/>
      <c r="BQ58" s="4232"/>
      <c r="BR58" s="4232"/>
      <c r="BS58" s="4232"/>
      <c r="BT58" s="4232"/>
      <c r="BU58" s="4232"/>
      <c r="BV58" s="4232"/>
      <c r="BW58" s="4232"/>
      <c r="BX58" s="4232"/>
      <c r="BY58" s="4232"/>
      <c r="BZ58" s="4232"/>
      <c r="CA58" s="4232"/>
      <c r="CB58" s="4232"/>
      <c r="CC58" s="4232"/>
      <c r="CD58" s="4232"/>
      <c r="CE58" s="4232"/>
      <c r="CF58" s="4232"/>
      <c r="CG58" s="4233"/>
    </row>
    <row r="59" spans="2:156" ht="24.95" customHeight="1">
      <c r="B59" s="1648"/>
      <c r="C59" s="4263"/>
      <c r="D59" s="4232"/>
      <c r="E59" s="4232"/>
      <c r="F59" s="4232"/>
      <c r="G59" s="4232"/>
      <c r="H59" s="4232"/>
      <c r="I59" s="4232"/>
      <c r="J59" s="4232"/>
      <c r="K59" s="4232"/>
      <c r="L59" s="4232"/>
      <c r="M59" s="4232"/>
      <c r="N59" s="4232"/>
      <c r="O59" s="4232"/>
      <c r="P59" s="4232"/>
      <c r="Q59" s="4232"/>
      <c r="R59" s="4232"/>
      <c r="S59" s="4232"/>
      <c r="T59" s="4232"/>
      <c r="U59" s="4232"/>
      <c r="V59" s="4232"/>
      <c r="W59" s="4232"/>
      <c r="X59" s="4232"/>
      <c r="Y59" s="4232"/>
      <c r="Z59" s="4232"/>
      <c r="AA59" s="4232"/>
      <c r="AB59" s="4232"/>
      <c r="AC59" s="4232"/>
      <c r="AD59" s="4232"/>
      <c r="AE59" s="4232"/>
      <c r="AF59" s="4232"/>
      <c r="AG59" s="4232"/>
      <c r="AH59" s="4232"/>
      <c r="AI59" s="4232"/>
      <c r="AJ59" s="4232"/>
      <c r="AK59" s="4232"/>
      <c r="AL59" s="4232"/>
      <c r="AM59" s="4232"/>
      <c r="AN59" s="4232"/>
      <c r="AO59" s="4232"/>
      <c r="AP59" s="4232"/>
      <c r="AQ59" s="4232"/>
      <c r="AR59" s="4232"/>
      <c r="AS59" s="4232"/>
      <c r="AT59" s="4232"/>
      <c r="AU59" s="4232"/>
      <c r="AV59" s="4232"/>
      <c r="AW59" s="4232"/>
      <c r="AX59" s="4232"/>
      <c r="AY59" s="4232"/>
      <c r="AZ59" s="4232"/>
      <c r="BA59" s="4232"/>
      <c r="BB59" s="4232"/>
      <c r="BC59" s="4232"/>
      <c r="BD59" s="4232"/>
      <c r="BE59" s="4232"/>
      <c r="BF59" s="4232"/>
      <c r="BG59" s="4232"/>
      <c r="BH59" s="4232"/>
      <c r="BI59" s="4232"/>
      <c r="BJ59" s="4232"/>
      <c r="BK59" s="4232"/>
      <c r="BL59" s="4232"/>
      <c r="BM59" s="4232"/>
      <c r="BN59" s="4232"/>
      <c r="BO59" s="4232"/>
      <c r="BP59" s="4232"/>
      <c r="BQ59" s="4232"/>
      <c r="BR59" s="4232"/>
      <c r="BS59" s="4232"/>
      <c r="BT59" s="4232"/>
      <c r="BU59" s="4232"/>
      <c r="BV59" s="4232"/>
      <c r="BW59" s="4232"/>
      <c r="BX59" s="4232"/>
      <c r="BY59" s="4232"/>
      <c r="BZ59" s="4232"/>
      <c r="CA59" s="4232"/>
      <c r="CB59" s="4232"/>
      <c r="CC59" s="4232"/>
      <c r="CD59" s="4232"/>
      <c r="CE59" s="4232"/>
      <c r="CF59" s="4232"/>
      <c r="CG59" s="4233"/>
    </row>
    <row r="60" spans="2:156" ht="11.45" customHeight="1">
      <c r="B60" s="1648"/>
      <c r="C60" s="1650"/>
      <c r="D60" s="4264" t="s">
        <v>3700</v>
      </c>
      <c r="E60" s="4264"/>
      <c r="F60" s="4264"/>
      <c r="G60" s="4264"/>
      <c r="H60" s="4264"/>
      <c r="I60" s="4264"/>
      <c r="J60" s="4264"/>
      <c r="K60" s="4264"/>
      <c r="L60" s="4264"/>
      <c r="M60" s="4264"/>
      <c r="N60" s="4264"/>
      <c r="O60" s="4264"/>
      <c r="P60" s="4264"/>
      <c r="Q60" s="4264"/>
      <c r="R60" s="4264"/>
      <c r="S60" s="4264"/>
      <c r="T60" s="4264"/>
      <c r="U60" s="4264"/>
      <c r="V60" s="4264"/>
      <c r="W60" s="4264"/>
      <c r="X60" s="4264"/>
      <c r="Y60" s="4264"/>
      <c r="Z60" s="4264"/>
      <c r="AA60" s="4264"/>
      <c r="AB60" s="4264"/>
      <c r="AC60" s="4264"/>
      <c r="AD60" s="4264"/>
      <c r="AE60" s="4264"/>
      <c r="AF60" s="4264"/>
      <c r="AG60" s="4264"/>
      <c r="AH60" s="4264"/>
      <c r="AI60" s="4264"/>
      <c r="AJ60" s="4264"/>
      <c r="AK60" s="4264"/>
      <c r="AL60" s="4264"/>
      <c r="AM60" s="4264"/>
      <c r="AN60" s="4264"/>
      <c r="AO60" s="4264"/>
      <c r="AP60" s="4264"/>
      <c r="AQ60" s="4264"/>
      <c r="AR60" s="4264"/>
      <c r="AS60" s="4264"/>
      <c r="AT60" s="4264"/>
      <c r="AU60" s="4264"/>
      <c r="AV60" s="4264"/>
      <c r="AW60" s="4264"/>
      <c r="AX60" s="4264"/>
      <c r="AY60" s="4264"/>
      <c r="AZ60" s="4264"/>
      <c r="BA60" s="4264"/>
      <c r="BB60" s="4264"/>
      <c r="BC60" s="4264"/>
      <c r="BD60" s="4264"/>
      <c r="BE60" s="4264"/>
      <c r="BF60" s="4264"/>
      <c r="BG60" s="4264"/>
      <c r="BH60" s="4264"/>
      <c r="BI60" s="4264"/>
      <c r="BJ60" s="4264"/>
      <c r="BK60" s="4264"/>
      <c r="BL60" s="4264"/>
      <c r="BM60" s="4264"/>
      <c r="BN60" s="4264"/>
      <c r="BO60" s="4264"/>
      <c r="BP60" s="4264"/>
      <c r="BQ60" s="4264"/>
      <c r="BR60" s="4264"/>
      <c r="BS60" s="4264"/>
      <c r="BT60" s="4264"/>
      <c r="BU60" s="4264"/>
      <c r="BV60" s="4264"/>
      <c r="BW60" s="4264"/>
      <c r="BX60" s="4264"/>
      <c r="BY60" s="4264"/>
      <c r="BZ60" s="4264"/>
      <c r="CA60" s="1651"/>
      <c r="CB60" s="1649"/>
      <c r="CC60" s="1649"/>
      <c r="CD60" s="1649"/>
      <c r="CE60" s="1649"/>
      <c r="CF60" s="1649"/>
      <c r="CG60" s="1652"/>
    </row>
    <row r="61" spans="2:156" ht="11.45" customHeight="1">
      <c r="B61" s="1648"/>
      <c r="C61" s="1649"/>
      <c r="D61" s="4206" t="s">
        <v>3701</v>
      </c>
      <c r="E61" s="4206"/>
      <c r="F61" s="4206"/>
      <c r="G61" s="4206"/>
      <c r="H61" s="4206"/>
      <c r="I61" s="4206"/>
      <c r="J61" s="4206"/>
      <c r="K61" s="4206"/>
      <c r="L61" s="4206"/>
      <c r="M61" s="4206"/>
      <c r="N61" s="4206"/>
      <c r="O61" s="4206"/>
      <c r="P61" s="4206"/>
      <c r="Q61" s="4206"/>
      <c r="R61" s="4206"/>
      <c r="S61" s="4206"/>
      <c r="T61" s="4206"/>
      <c r="U61" s="4206"/>
      <c r="V61" s="4206"/>
      <c r="W61" s="4206"/>
      <c r="X61" s="4206"/>
      <c r="Y61" s="4206"/>
      <c r="Z61" s="4206"/>
      <c r="AA61" s="4206"/>
      <c r="AB61" s="4206"/>
      <c r="AC61" s="4206"/>
      <c r="AD61" s="4206"/>
      <c r="AE61" s="4206"/>
      <c r="AF61" s="4206"/>
      <c r="AG61" s="4206"/>
      <c r="AH61" s="4206"/>
      <c r="AI61" s="4206"/>
      <c r="AJ61" s="4206"/>
      <c r="AK61" s="4206"/>
      <c r="AL61" s="4206"/>
      <c r="AM61" s="4206"/>
      <c r="AN61" s="4206"/>
      <c r="AO61" s="4206"/>
      <c r="AP61" s="4206"/>
      <c r="AQ61" s="4206"/>
      <c r="AR61" s="4206"/>
      <c r="AS61" s="4206"/>
      <c r="AT61" s="4206"/>
      <c r="AU61" s="4206"/>
      <c r="AV61" s="4206"/>
      <c r="AW61" s="4206"/>
      <c r="AX61" s="4206"/>
      <c r="AY61" s="4206"/>
      <c r="AZ61" s="4206"/>
      <c r="BA61" s="4206"/>
      <c r="BB61" s="4206"/>
      <c r="BC61" s="4206"/>
      <c r="BD61" s="4206"/>
      <c r="BE61" s="4206"/>
      <c r="BF61" s="4206"/>
      <c r="BG61" s="4206"/>
      <c r="BH61" s="4206"/>
      <c r="BI61" s="4206"/>
      <c r="BJ61" s="4206"/>
      <c r="BK61" s="4206"/>
      <c r="BL61" s="4206"/>
      <c r="BM61" s="4206"/>
      <c r="BN61" s="4206"/>
      <c r="BO61" s="4206"/>
      <c r="BP61" s="4206"/>
      <c r="BQ61" s="4206"/>
      <c r="BR61" s="4206"/>
      <c r="BS61" s="4206"/>
      <c r="BT61" s="4206"/>
      <c r="BU61" s="4206"/>
      <c r="BV61" s="4206"/>
      <c r="BW61" s="4206"/>
      <c r="BX61" s="4206"/>
      <c r="BY61" s="4206"/>
      <c r="BZ61" s="4206"/>
      <c r="CA61" s="1653"/>
      <c r="CB61" s="1649"/>
      <c r="CC61" s="1649"/>
      <c r="CD61" s="1649"/>
      <c r="CE61" s="1649"/>
      <c r="CF61" s="1649"/>
      <c r="CG61" s="1652"/>
    </row>
    <row r="62" spans="2:156" ht="12.95" customHeight="1">
      <c r="B62" s="1648"/>
      <c r="C62" s="1649"/>
      <c r="D62" s="1649"/>
      <c r="E62" s="1649"/>
      <c r="F62" s="4206" t="s">
        <v>3702</v>
      </c>
      <c r="G62" s="4206"/>
      <c r="H62" s="4206"/>
      <c r="I62" s="4206"/>
      <c r="J62" s="4206"/>
      <c r="K62" s="4206"/>
      <c r="L62" s="4206"/>
      <c r="M62" s="4206"/>
      <c r="N62" s="4206"/>
      <c r="O62" s="4206"/>
      <c r="P62" s="4206"/>
      <c r="Q62" s="4206"/>
      <c r="R62" s="4206"/>
      <c r="S62" s="4206"/>
      <c r="T62" s="4206"/>
      <c r="U62" s="4206"/>
      <c r="V62" s="4206"/>
      <c r="W62" s="4206"/>
      <c r="X62" s="4206"/>
      <c r="Y62" s="4206"/>
      <c r="Z62" s="4206"/>
      <c r="AA62" s="4206"/>
      <c r="AB62" s="4206"/>
      <c r="AC62" s="4206"/>
      <c r="AD62" s="4206"/>
      <c r="AE62" s="4206"/>
      <c r="AF62" s="4206"/>
      <c r="AG62" s="4206"/>
      <c r="AH62" s="4206"/>
      <c r="AI62" s="4206"/>
      <c r="AJ62" s="4206"/>
      <c r="AK62" s="4206"/>
      <c r="AL62" s="4206"/>
      <c r="AM62" s="4206"/>
      <c r="AN62" s="4206"/>
      <c r="AO62" s="4206"/>
      <c r="AP62" s="4206"/>
      <c r="AQ62" s="4206"/>
      <c r="AR62" s="4206"/>
      <c r="AS62" s="4206"/>
      <c r="AT62" s="4206"/>
      <c r="AU62" s="4206"/>
      <c r="AV62" s="4206"/>
      <c r="AW62" s="4206"/>
      <c r="AX62" s="4206"/>
      <c r="AY62" s="4206"/>
      <c r="AZ62" s="4206"/>
      <c r="BA62" s="4206"/>
      <c r="BB62" s="4206"/>
      <c r="BC62" s="4206"/>
      <c r="BD62" s="4206"/>
      <c r="BE62" s="4206"/>
      <c r="BF62" s="4206"/>
      <c r="BG62" s="4206"/>
      <c r="BH62" s="4206"/>
      <c r="BI62" s="4206"/>
      <c r="BJ62" s="4206"/>
      <c r="BK62" s="4206"/>
      <c r="BL62" s="4206"/>
      <c r="BM62" s="4206"/>
      <c r="BN62" s="4206"/>
      <c r="BO62" s="4206"/>
      <c r="BP62" s="4206"/>
      <c r="BQ62" s="4206"/>
      <c r="BR62" s="4206"/>
      <c r="BS62" s="4206"/>
      <c r="BT62" s="4206"/>
      <c r="BU62" s="4206"/>
      <c r="BV62" s="4206"/>
      <c r="BW62" s="4206"/>
      <c r="BX62" s="4206"/>
      <c r="BY62" s="4206"/>
      <c r="BZ62" s="4206"/>
      <c r="CA62" s="1653"/>
      <c r="CB62" s="1649"/>
      <c r="CC62" s="1649"/>
      <c r="CD62" s="1649"/>
      <c r="CE62" s="1649"/>
      <c r="CF62" s="1649"/>
      <c r="CG62" s="1652"/>
    </row>
    <row r="63" spans="2:156" ht="11.1" customHeight="1">
      <c r="B63" s="1654"/>
      <c r="C63" s="1547"/>
      <c r="D63" s="1547"/>
      <c r="E63" s="1547"/>
      <c r="F63" s="1547"/>
      <c r="G63" s="4250"/>
      <c r="H63" s="4250"/>
      <c r="I63" s="4250"/>
      <c r="J63" s="4250"/>
      <c r="K63" s="4250"/>
      <c r="L63" s="4250"/>
      <c r="M63" s="4250"/>
      <c r="N63" s="4250"/>
      <c r="O63" s="4252" t="s">
        <v>3703</v>
      </c>
      <c r="P63" s="4253"/>
      <c r="Q63" s="4253"/>
      <c r="R63" s="4253"/>
      <c r="S63" s="4253"/>
      <c r="T63" s="4253"/>
      <c r="U63" s="4253"/>
      <c r="V63" s="4253"/>
      <c r="W63" s="4253"/>
      <c r="X63" s="4253"/>
      <c r="Y63" s="4253"/>
      <c r="Z63" s="4254"/>
      <c r="AA63" s="4246" t="s">
        <v>3704</v>
      </c>
      <c r="AB63" s="4246"/>
      <c r="AC63" s="4246"/>
      <c r="AD63" s="4246"/>
      <c r="AE63" s="4246"/>
      <c r="AF63" s="4246"/>
      <c r="AG63" s="4246"/>
      <c r="AH63" s="4246"/>
      <c r="AI63" s="4246"/>
      <c r="AJ63" s="4246"/>
      <c r="AK63" s="4246"/>
      <c r="AL63" s="4246"/>
      <c r="AM63" s="4246"/>
      <c r="AN63" s="1655"/>
      <c r="AO63" s="1655"/>
      <c r="AP63" s="1655"/>
      <c r="AQ63" s="1547"/>
      <c r="AR63" s="1547"/>
      <c r="AS63" s="1547"/>
      <c r="AT63" s="1547"/>
      <c r="AU63" s="1547"/>
      <c r="AV63" s="1547"/>
      <c r="AW63" s="1547"/>
      <c r="AX63" s="1547"/>
      <c r="AY63" s="1547"/>
      <c r="AZ63" s="1547"/>
      <c r="BA63" s="1547"/>
      <c r="BB63" s="1547"/>
      <c r="BC63" s="1547"/>
      <c r="BD63" s="1547"/>
      <c r="BE63" s="1547"/>
      <c r="BF63" s="1547"/>
      <c r="BG63" s="1547"/>
      <c r="BH63" s="1547"/>
      <c r="BI63" s="1547"/>
      <c r="BJ63" s="1547"/>
      <c r="BK63" s="1547"/>
      <c r="BL63" s="1547"/>
      <c r="BM63" s="1547"/>
      <c r="BN63" s="1547"/>
      <c r="BO63" s="1547"/>
      <c r="BP63" s="1547"/>
      <c r="BQ63" s="1547"/>
      <c r="BR63" s="1547"/>
      <c r="BS63" s="1547"/>
      <c r="BT63" s="1547"/>
      <c r="BU63" s="1547"/>
      <c r="BV63" s="1547"/>
      <c r="BW63" s="1547"/>
      <c r="BX63" s="1547"/>
      <c r="BY63" s="1547"/>
      <c r="BZ63" s="1547"/>
      <c r="CA63" s="1547"/>
      <c r="CB63" s="1547"/>
      <c r="CC63" s="1547"/>
      <c r="CD63" s="1547"/>
      <c r="CE63" s="1547"/>
      <c r="CF63" s="1547"/>
      <c r="CG63" s="1656"/>
    </row>
    <row r="64" spans="2:156" ht="11.1" customHeight="1" thickBot="1">
      <c r="B64" s="1654"/>
      <c r="C64" s="1547"/>
      <c r="D64" s="1547"/>
      <c r="E64" s="1547"/>
      <c r="F64" s="1547"/>
      <c r="G64" s="4251"/>
      <c r="H64" s="4251"/>
      <c r="I64" s="4251"/>
      <c r="J64" s="4251"/>
      <c r="K64" s="4251"/>
      <c r="L64" s="4251"/>
      <c r="M64" s="4251"/>
      <c r="N64" s="4251"/>
      <c r="O64" s="4255" t="s">
        <v>3705</v>
      </c>
      <c r="P64" s="4256"/>
      <c r="Q64" s="4256"/>
      <c r="R64" s="4256"/>
      <c r="S64" s="4256"/>
      <c r="T64" s="4257"/>
      <c r="U64" s="4258" t="s">
        <v>3706</v>
      </c>
      <c r="V64" s="4258"/>
      <c r="W64" s="4258"/>
      <c r="X64" s="4258"/>
      <c r="Y64" s="4258"/>
      <c r="Z64" s="4258"/>
      <c r="AA64" s="4258" t="s">
        <v>3705</v>
      </c>
      <c r="AB64" s="4258"/>
      <c r="AC64" s="4258"/>
      <c r="AD64" s="4258"/>
      <c r="AE64" s="4258"/>
      <c r="AF64" s="4258"/>
      <c r="AG64" s="4258"/>
      <c r="AH64" s="4258" t="s">
        <v>3706</v>
      </c>
      <c r="AI64" s="4258"/>
      <c r="AJ64" s="4258"/>
      <c r="AK64" s="4258"/>
      <c r="AL64" s="4258"/>
      <c r="AM64" s="4258"/>
      <c r="AN64" s="1655"/>
      <c r="AO64" s="1655"/>
      <c r="AP64" s="1655"/>
      <c r="AQ64" s="1547"/>
      <c r="AR64" s="1547"/>
      <c r="AS64" s="1547"/>
      <c r="AT64" s="1547"/>
      <c r="AU64" s="1547"/>
      <c r="AV64" s="1547"/>
      <c r="AW64" s="1547"/>
      <c r="AX64" s="1547"/>
      <c r="AY64" s="1547"/>
      <c r="AZ64" s="1547"/>
      <c r="BA64" s="1547"/>
      <c r="BB64" s="1547"/>
      <c r="BC64" s="1547"/>
      <c r="BD64" s="1547"/>
      <c r="BE64" s="1547"/>
      <c r="BF64" s="1547"/>
      <c r="BG64" s="1547"/>
      <c r="BH64" s="1547"/>
      <c r="BI64" s="1547"/>
      <c r="BJ64" s="1547"/>
      <c r="BK64" s="1547"/>
      <c r="BL64" s="1547"/>
      <c r="BM64" s="1547"/>
      <c r="BN64" s="1547"/>
      <c r="BO64" s="1547"/>
      <c r="BP64" s="1547"/>
      <c r="BQ64" s="1547"/>
      <c r="BR64" s="1547"/>
      <c r="BS64" s="1547"/>
      <c r="BT64" s="1547"/>
      <c r="BU64" s="1547"/>
      <c r="BV64" s="1547"/>
      <c r="BW64" s="1547"/>
      <c r="BX64" s="1547"/>
      <c r="BY64" s="1547"/>
      <c r="BZ64" s="1547"/>
      <c r="CA64" s="1547"/>
      <c r="CB64" s="1547"/>
      <c r="CC64" s="1547"/>
      <c r="CD64" s="1547"/>
      <c r="CE64" s="1547"/>
      <c r="CF64" s="1547"/>
      <c r="CG64" s="1656"/>
    </row>
    <row r="65" spans="2:85" ht="7.5" customHeight="1" thickTop="1">
      <c r="B65" s="1654"/>
      <c r="C65" s="1547"/>
      <c r="D65" s="1547"/>
      <c r="E65" s="1547"/>
      <c r="F65" s="1547"/>
      <c r="G65" s="4239" t="s">
        <v>2583</v>
      </c>
      <c r="H65" s="4240"/>
      <c r="I65" s="4240"/>
      <c r="J65" s="4240"/>
      <c r="K65" s="4240"/>
      <c r="L65" s="4240"/>
      <c r="M65" s="4240"/>
      <c r="N65" s="4241"/>
      <c r="O65" s="4239" t="s">
        <v>3707</v>
      </c>
      <c r="P65" s="4240"/>
      <c r="Q65" s="4240"/>
      <c r="R65" s="4240"/>
      <c r="S65" s="4240"/>
      <c r="T65" s="4241"/>
      <c r="U65" s="4245" t="s">
        <v>243</v>
      </c>
      <c r="V65" s="4245"/>
      <c r="W65" s="4245"/>
      <c r="X65" s="4245"/>
      <c r="Y65" s="4245"/>
      <c r="Z65" s="4245"/>
      <c r="AA65" s="4245" t="s">
        <v>3708</v>
      </c>
      <c r="AB65" s="4245"/>
      <c r="AC65" s="4245"/>
      <c r="AD65" s="4245"/>
      <c r="AE65" s="4245"/>
      <c r="AF65" s="4245"/>
      <c r="AG65" s="4245"/>
      <c r="AH65" s="4245" t="s">
        <v>243</v>
      </c>
      <c r="AI65" s="4245"/>
      <c r="AJ65" s="4245"/>
      <c r="AK65" s="4245"/>
      <c r="AL65" s="4245"/>
      <c r="AM65" s="4245"/>
      <c r="AN65" s="1655"/>
      <c r="AO65" s="1655"/>
      <c r="AP65" s="1655"/>
      <c r="AQ65" s="1547"/>
      <c r="AR65" s="1547"/>
      <c r="AS65" s="1547"/>
      <c r="AT65" s="1547"/>
      <c r="AU65" s="1547"/>
      <c r="AV65" s="1547"/>
      <c r="AW65" s="1547"/>
      <c r="AX65" s="1547"/>
      <c r="AY65" s="1547"/>
      <c r="AZ65" s="1547"/>
      <c r="BA65" s="1547"/>
      <c r="BB65" s="1547"/>
      <c r="BC65" s="1547"/>
      <c r="BD65" s="1547"/>
      <c r="BE65" s="1547"/>
      <c r="BF65" s="1547"/>
      <c r="BG65" s="1547"/>
      <c r="BH65" s="1547"/>
      <c r="BI65" s="1547"/>
      <c r="BJ65" s="1547"/>
      <c r="BK65" s="1547"/>
      <c r="BL65" s="1547"/>
      <c r="BM65" s="1547"/>
      <c r="BN65" s="1547"/>
      <c r="BO65" s="1547"/>
      <c r="BP65" s="1547"/>
      <c r="BQ65" s="1547"/>
      <c r="BR65" s="1547"/>
      <c r="BS65" s="1547"/>
      <c r="BT65" s="1547"/>
      <c r="BU65" s="1547"/>
      <c r="BV65" s="1547"/>
      <c r="BW65" s="1547"/>
      <c r="BX65" s="1547"/>
      <c r="BY65" s="1547"/>
      <c r="BZ65" s="1547"/>
      <c r="CA65" s="1547"/>
      <c r="CB65" s="1547"/>
      <c r="CC65" s="1547"/>
      <c r="CD65" s="1547"/>
      <c r="CE65" s="1547"/>
      <c r="CF65" s="1547"/>
      <c r="CG65" s="1656"/>
    </row>
    <row r="66" spans="2:85" ht="7.5" customHeight="1">
      <c r="B66" s="1654"/>
      <c r="C66" s="1547"/>
      <c r="D66" s="1547"/>
      <c r="E66" s="1547"/>
      <c r="F66" s="1547"/>
      <c r="G66" s="4242"/>
      <c r="H66" s="4243"/>
      <c r="I66" s="4243"/>
      <c r="J66" s="4243"/>
      <c r="K66" s="4243"/>
      <c r="L66" s="4243"/>
      <c r="M66" s="4243"/>
      <c r="N66" s="4244"/>
      <c r="O66" s="4242"/>
      <c r="P66" s="4243"/>
      <c r="Q66" s="4243"/>
      <c r="R66" s="4243"/>
      <c r="S66" s="4243"/>
      <c r="T66" s="4244"/>
      <c r="U66" s="4246"/>
      <c r="V66" s="4246"/>
      <c r="W66" s="4246"/>
      <c r="X66" s="4246"/>
      <c r="Y66" s="4246"/>
      <c r="Z66" s="4246"/>
      <c r="AA66" s="4246"/>
      <c r="AB66" s="4246"/>
      <c r="AC66" s="4246"/>
      <c r="AD66" s="4246"/>
      <c r="AE66" s="4246"/>
      <c r="AF66" s="4246"/>
      <c r="AG66" s="4246"/>
      <c r="AH66" s="4246"/>
      <c r="AI66" s="4246"/>
      <c r="AJ66" s="4246"/>
      <c r="AK66" s="4246"/>
      <c r="AL66" s="4246"/>
      <c r="AM66" s="4246"/>
      <c r="AN66" s="1655"/>
      <c r="AO66" s="1655"/>
      <c r="AP66" s="1655"/>
      <c r="AQ66" s="1547"/>
      <c r="AR66" s="1547"/>
      <c r="AS66" s="1547"/>
      <c r="AT66" s="1547"/>
      <c r="AU66" s="1547"/>
      <c r="AV66" s="1547"/>
      <c r="AW66" s="1547"/>
      <c r="AX66" s="1547"/>
      <c r="AY66" s="1547"/>
      <c r="AZ66" s="1547"/>
      <c r="BA66" s="1547"/>
      <c r="BB66" s="1547"/>
      <c r="BC66" s="1547"/>
      <c r="BD66" s="1547"/>
      <c r="BE66" s="1547"/>
      <c r="BF66" s="1547"/>
      <c r="BG66" s="1547"/>
      <c r="BH66" s="1547"/>
      <c r="BI66" s="1547"/>
      <c r="BJ66" s="1547"/>
      <c r="BK66" s="1547"/>
      <c r="BL66" s="1547"/>
      <c r="BM66" s="1547"/>
      <c r="BN66" s="1547"/>
      <c r="BO66" s="1547"/>
      <c r="BP66" s="1547"/>
      <c r="BQ66" s="1547"/>
      <c r="BR66" s="1547"/>
      <c r="BS66" s="1547"/>
      <c r="BT66" s="1547"/>
      <c r="BU66" s="1547"/>
      <c r="BV66" s="1547"/>
      <c r="BW66" s="1547"/>
      <c r="BX66" s="1547"/>
      <c r="BY66" s="1547"/>
      <c r="BZ66" s="1547"/>
      <c r="CA66" s="1547"/>
      <c r="CB66" s="1547"/>
      <c r="CC66" s="1547"/>
      <c r="CD66" s="1547"/>
      <c r="CE66" s="1547"/>
      <c r="CF66" s="1547"/>
      <c r="CG66" s="1656"/>
    </row>
    <row r="67" spans="2:85" ht="8.25" customHeight="1">
      <c r="B67" s="1654"/>
      <c r="C67" s="1547"/>
      <c r="D67" s="1547"/>
      <c r="E67" s="1547"/>
      <c r="F67" s="1547"/>
      <c r="G67" s="4246" t="s">
        <v>3709</v>
      </c>
      <c r="H67" s="4246"/>
      <c r="I67" s="4246"/>
      <c r="J67" s="4246"/>
      <c r="K67" s="4246"/>
      <c r="L67" s="4246"/>
      <c r="M67" s="4246"/>
      <c r="N67" s="4246"/>
      <c r="O67" s="4247" t="s">
        <v>3707</v>
      </c>
      <c r="P67" s="4248"/>
      <c r="Q67" s="4248"/>
      <c r="R67" s="4248"/>
      <c r="S67" s="4248"/>
      <c r="T67" s="4249"/>
      <c r="U67" s="4246" t="s">
        <v>3710</v>
      </c>
      <c r="V67" s="4246"/>
      <c r="W67" s="4246"/>
      <c r="X67" s="4246"/>
      <c r="Y67" s="4246"/>
      <c r="Z67" s="4246"/>
      <c r="AA67" s="4246" t="s">
        <v>3711</v>
      </c>
      <c r="AB67" s="4246"/>
      <c r="AC67" s="4246"/>
      <c r="AD67" s="4246"/>
      <c r="AE67" s="4246"/>
      <c r="AF67" s="4246"/>
      <c r="AG67" s="4246"/>
      <c r="AH67" s="4246" t="s">
        <v>3710</v>
      </c>
      <c r="AI67" s="4246"/>
      <c r="AJ67" s="4246"/>
      <c r="AK67" s="4246"/>
      <c r="AL67" s="4246"/>
      <c r="AM67" s="4246"/>
      <c r="AN67" s="1655"/>
      <c r="AO67" s="1655"/>
      <c r="AP67" s="1655"/>
      <c r="AQ67" s="1547"/>
      <c r="AR67" s="1547"/>
      <c r="AS67" s="1547"/>
      <c r="AT67" s="1547"/>
      <c r="AU67" s="1547"/>
      <c r="AV67" s="1547"/>
      <c r="AW67" s="1547"/>
      <c r="AX67" s="1547"/>
      <c r="AY67" s="1547"/>
      <c r="AZ67" s="1547"/>
      <c r="BA67" s="1547"/>
      <c r="BB67" s="1547"/>
      <c r="BC67" s="1547"/>
      <c r="BD67" s="1547"/>
      <c r="BE67" s="1547"/>
      <c r="BF67" s="1547"/>
      <c r="BG67" s="1547"/>
      <c r="BH67" s="1547"/>
      <c r="BI67" s="1547"/>
      <c r="BJ67" s="1547"/>
      <c r="BK67" s="1547"/>
      <c r="BL67" s="1547"/>
      <c r="BM67" s="1547"/>
      <c r="BN67" s="1547"/>
      <c r="BO67" s="1547"/>
      <c r="BP67" s="1547"/>
      <c r="BQ67" s="1547"/>
      <c r="BR67" s="1547"/>
      <c r="BS67" s="1547"/>
      <c r="BT67" s="1547"/>
      <c r="BU67" s="1547"/>
      <c r="BV67" s="1547"/>
      <c r="BW67" s="1547"/>
      <c r="BX67" s="1547"/>
      <c r="BY67" s="1547"/>
      <c r="BZ67" s="1547"/>
      <c r="CA67" s="1547"/>
      <c r="CB67" s="1547"/>
      <c r="CC67" s="1547"/>
      <c r="CD67" s="1547"/>
      <c r="CE67" s="1547"/>
      <c r="CF67" s="1547"/>
      <c r="CG67" s="1656"/>
    </row>
    <row r="68" spans="2:85" ht="8.25" customHeight="1">
      <c r="B68" s="1654"/>
      <c r="C68" s="1547"/>
      <c r="D68" s="1547"/>
      <c r="E68" s="1547"/>
      <c r="F68" s="1547"/>
      <c r="G68" s="4246"/>
      <c r="H68" s="4246"/>
      <c r="I68" s="4246"/>
      <c r="J68" s="4246"/>
      <c r="K68" s="4246"/>
      <c r="L68" s="4246"/>
      <c r="M68" s="4246"/>
      <c r="N68" s="4246"/>
      <c r="O68" s="4242"/>
      <c r="P68" s="4243"/>
      <c r="Q68" s="4243"/>
      <c r="R68" s="4243"/>
      <c r="S68" s="4243"/>
      <c r="T68" s="4244"/>
      <c r="U68" s="4246"/>
      <c r="V68" s="4246"/>
      <c r="W68" s="4246"/>
      <c r="X68" s="4246"/>
      <c r="Y68" s="4246"/>
      <c r="Z68" s="4246"/>
      <c r="AA68" s="4246"/>
      <c r="AB68" s="4246"/>
      <c r="AC68" s="4246"/>
      <c r="AD68" s="4246"/>
      <c r="AE68" s="4246"/>
      <c r="AF68" s="4246"/>
      <c r="AG68" s="4246"/>
      <c r="AH68" s="4246"/>
      <c r="AI68" s="4246"/>
      <c r="AJ68" s="4246"/>
      <c r="AK68" s="4246"/>
      <c r="AL68" s="4246"/>
      <c r="AM68" s="4246"/>
      <c r="AN68" s="1655"/>
      <c r="AO68" s="1655"/>
      <c r="AP68" s="1655"/>
      <c r="AQ68" s="1547"/>
      <c r="AR68" s="1547"/>
      <c r="AS68" s="1547"/>
      <c r="AT68" s="1547"/>
      <c r="AU68" s="1547"/>
      <c r="AV68" s="1547"/>
      <c r="AW68" s="1547"/>
      <c r="AX68" s="1547"/>
      <c r="AY68" s="1547"/>
      <c r="AZ68" s="1547"/>
      <c r="BA68" s="1547"/>
      <c r="BB68" s="1547"/>
      <c r="BC68" s="1547"/>
      <c r="BD68" s="1547"/>
      <c r="BE68" s="1547"/>
      <c r="BF68" s="1547"/>
      <c r="BG68" s="1547"/>
      <c r="BH68" s="1547"/>
      <c r="BI68" s="1547"/>
      <c r="BJ68" s="1547"/>
      <c r="BK68" s="1547"/>
      <c r="BL68" s="1547"/>
      <c r="BM68" s="1547"/>
      <c r="BN68" s="1547"/>
      <c r="BO68" s="1547"/>
      <c r="BP68" s="1547"/>
      <c r="BQ68" s="1547"/>
      <c r="BR68" s="1547"/>
      <c r="BS68" s="1547"/>
      <c r="BT68" s="1547"/>
      <c r="BU68" s="1547"/>
      <c r="BV68" s="1547"/>
      <c r="BW68" s="1547"/>
      <c r="BX68" s="1547"/>
      <c r="BY68" s="1547"/>
      <c r="BZ68" s="1547"/>
      <c r="CA68" s="1547"/>
      <c r="CB68" s="1547"/>
      <c r="CC68" s="1547"/>
      <c r="CD68" s="1547"/>
      <c r="CE68" s="1547"/>
      <c r="CF68" s="1547"/>
      <c r="CG68" s="1656"/>
    </row>
    <row r="69" spans="2:85" ht="2.25" customHeight="1">
      <c r="B69" s="1654"/>
      <c r="C69" s="1547"/>
      <c r="D69" s="1547"/>
      <c r="E69" s="1547"/>
      <c r="F69" s="1547"/>
      <c r="G69" s="1655"/>
      <c r="H69" s="1655"/>
      <c r="I69" s="1655"/>
      <c r="J69" s="1655"/>
      <c r="K69" s="1655"/>
      <c r="L69" s="1655"/>
      <c r="M69" s="1655"/>
      <c r="N69" s="1655"/>
      <c r="O69" s="1655"/>
      <c r="P69" s="1655"/>
      <c r="Q69" s="1655"/>
      <c r="R69" s="1655"/>
      <c r="S69" s="1655"/>
      <c r="T69" s="1655"/>
      <c r="U69" s="1655"/>
      <c r="V69" s="1655"/>
      <c r="W69" s="1655"/>
      <c r="X69" s="1655"/>
      <c r="Y69" s="1655"/>
      <c r="Z69" s="1655"/>
      <c r="AA69" s="1655"/>
      <c r="AB69" s="1655"/>
      <c r="AC69" s="1655"/>
      <c r="AD69" s="1655"/>
      <c r="AE69" s="1655"/>
      <c r="AF69" s="1655"/>
      <c r="AG69" s="1655"/>
      <c r="AH69" s="1655"/>
      <c r="AI69" s="1655"/>
      <c r="AJ69" s="1655"/>
      <c r="AK69" s="1655"/>
      <c r="AL69" s="1655"/>
      <c r="AM69" s="1655"/>
      <c r="AN69" s="1655"/>
      <c r="AO69" s="1655"/>
      <c r="AP69" s="1655"/>
      <c r="AQ69" s="1547"/>
      <c r="AR69" s="1547"/>
      <c r="AS69" s="1547"/>
      <c r="AT69" s="1547"/>
      <c r="AU69" s="1547"/>
      <c r="AV69" s="1547"/>
      <c r="AW69" s="1547"/>
      <c r="AX69" s="1547"/>
      <c r="AY69" s="1547"/>
      <c r="AZ69" s="1547"/>
      <c r="BA69" s="1547"/>
      <c r="BB69" s="1547"/>
      <c r="BC69" s="1547"/>
      <c r="BD69" s="1547"/>
      <c r="BE69" s="1547"/>
      <c r="BF69" s="1547"/>
      <c r="BG69" s="1547"/>
      <c r="BH69" s="1547"/>
      <c r="BI69" s="1547"/>
      <c r="BJ69" s="1547"/>
      <c r="BK69" s="1547"/>
      <c r="BL69" s="1547"/>
      <c r="BM69" s="1547"/>
      <c r="BN69" s="1547"/>
      <c r="BO69" s="1547"/>
      <c r="BP69" s="1547"/>
      <c r="BQ69" s="1547"/>
      <c r="BR69" s="1547"/>
      <c r="BS69" s="1547"/>
      <c r="BT69" s="1547"/>
      <c r="BU69" s="1547"/>
      <c r="BV69" s="1547"/>
      <c r="BW69" s="1547"/>
      <c r="BX69" s="1547"/>
      <c r="BY69" s="1547"/>
      <c r="BZ69" s="1547"/>
      <c r="CA69" s="1547"/>
      <c r="CB69" s="1547"/>
      <c r="CC69" s="1547"/>
      <c r="CD69" s="1547"/>
      <c r="CE69" s="1547"/>
      <c r="CF69" s="1547"/>
      <c r="CG69" s="1656"/>
    </row>
    <row r="70" spans="2:85" ht="11.45" customHeight="1">
      <c r="B70" s="1648"/>
      <c r="C70" s="1657">
        <v>2</v>
      </c>
      <c r="D70" s="4234" t="s">
        <v>4421</v>
      </c>
      <c r="E70" s="4234"/>
      <c r="F70" s="4234"/>
      <c r="G70" s="4234"/>
      <c r="H70" s="4234"/>
      <c r="I70" s="4234"/>
      <c r="J70" s="4234"/>
      <c r="K70" s="4234"/>
      <c r="L70" s="4234"/>
      <c r="M70" s="4234"/>
      <c r="N70" s="4234"/>
      <c r="O70" s="4234"/>
      <c r="P70" s="4234"/>
      <c r="Q70" s="4234"/>
      <c r="R70" s="4234"/>
      <c r="S70" s="4234"/>
      <c r="T70" s="4234"/>
      <c r="U70" s="4234"/>
      <c r="V70" s="4234"/>
      <c r="W70" s="4234"/>
      <c r="X70" s="4234"/>
      <c r="Y70" s="4234"/>
      <c r="Z70" s="4234"/>
      <c r="AA70" s="4234"/>
      <c r="AB70" s="4234"/>
      <c r="AC70" s="4234"/>
      <c r="AD70" s="4234"/>
      <c r="AE70" s="4234"/>
      <c r="AF70" s="4234"/>
      <c r="AG70" s="4234"/>
      <c r="AH70" s="4234"/>
      <c r="AI70" s="4234"/>
      <c r="AJ70" s="4234"/>
      <c r="AK70" s="4234"/>
      <c r="AL70" s="4234"/>
      <c r="AM70" s="4234"/>
      <c r="AN70" s="4234"/>
      <c r="AO70" s="4234"/>
      <c r="AP70" s="4234"/>
      <c r="AQ70" s="4234"/>
      <c r="AR70" s="4234"/>
      <c r="AS70" s="4234"/>
      <c r="AT70" s="4234"/>
      <c r="AU70" s="4234"/>
      <c r="AV70" s="4234"/>
      <c r="AW70" s="4234"/>
      <c r="AX70" s="4234"/>
      <c r="AY70" s="4234"/>
      <c r="AZ70" s="4234"/>
      <c r="BA70" s="4234"/>
      <c r="BB70" s="4234"/>
      <c r="BC70" s="4234"/>
      <c r="BD70" s="4234"/>
      <c r="BE70" s="4234"/>
      <c r="BF70" s="4234"/>
      <c r="BG70" s="4234"/>
      <c r="BH70" s="4234"/>
      <c r="BI70" s="4234"/>
      <c r="BJ70" s="4234"/>
      <c r="BK70" s="4234"/>
      <c r="BL70" s="4234"/>
      <c r="BM70" s="4234"/>
      <c r="BN70" s="4234"/>
      <c r="BO70" s="4234"/>
      <c r="BP70" s="4234"/>
      <c r="BQ70" s="4234"/>
      <c r="BR70" s="4234"/>
      <c r="BS70" s="4234"/>
      <c r="BT70" s="4234"/>
      <c r="BU70" s="4234"/>
      <c r="BV70" s="4234"/>
      <c r="BW70" s="4234"/>
      <c r="BX70" s="4234"/>
      <c r="BY70" s="4234"/>
      <c r="BZ70" s="4234"/>
      <c r="CA70" s="4234"/>
      <c r="CB70" s="4234"/>
      <c r="CC70" s="4234"/>
      <c r="CD70" s="4234"/>
      <c r="CE70" s="4234"/>
      <c r="CF70" s="4234"/>
      <c r="CG70" s="4235"/>
    </row>
    <row r="71" spans="2:85" ht="11.45" customHeight="1">
      <c r="B71" s="1648"/>
      <c r="C71" s="1547"/>
      <c r="D71" s="4234"/>
      <c r="E71" s="4234"/>
      <c r="F71" s="4234"/>
      <c r="G71" s="4234"/>
      <c r="H71" s="4234"/>
      <c r="I71" s="4234"/>
      <c r="J71" s="4234"/>
      <c r="K71" s="4234"/>
      <c r="L71" s="4234"/>
      <c r="M71" s="4234"/>
      <c r="N71" s="4234"/>
      <c r="O71" s="4234"/>
      <c r="P71" s="4234"/>
      <c r="Q71" s="4234"/>
      <c r="R71" s="4234"/>
      <c r="S71" s="4234"/>
      <c r="T71" s="4234"/>
      <c r="U71" s="4234"/>
      <c r="V71" s="4234"/>
      <c r="W71" s="4234"/>
      <c r="X71" s="4234"/>
      <c r="Y71" s="4234"/>
      <c r="Z71" s="4234"/>
      <c r="AA71" s="4234"/>
      <c r="AB71" s="4234"/>
      <c r="AC71" s="4234"/>
      <c r="AD71" s="4234"/>
      <c r="AE71" s="4234"/>
      <c r="AF71" s="4234"/>
      <c r="AG71" s="4234"/>
      <c r="AH71" s="4234"/>
      <c r="AI71" s="4234"/>
      <c r="AJ71" s="4234"/>
      <c r="AK71" s="4234"/>
      <c r="AL71" s="4234"/>
      <c r="AM71" s="4234"/>
      <c r="AN71" s="4234"/>
      <c r="AO71" s="4234"/>
      <c r="AP71" s="4234"/>
      <c r="AQ71" s="4234"/>
      <c r="AR71" s="4234"/>
      <c r="AS71" s="4234"/>
      <c r="AT71" s="4234"/>
      <c r="AU71" s="4234"/>
      <c r="AV71" s="4234"/>
      <c r="AW71" s="4234"/>
      <c r="AX71" s="4234"/>
      <c r="AY71" s="4234"/>
      <c r="AZ71" s="4234"/>
      <c r="BA71" s="4234"/>
      <c r="BB71" s="4234"/>
      <c r="BC71" s="4234"/>
      <c r="BD71" s="4234"/>
      <c r="BE71" s="4234"/>
      <c r="BF71" s="4234"/>
      <c r="BG71" s="4234"/>
      <c r="BH71" s="4234"/>
      <c r="BI71" s="4234"/>
      <c r="BJ71" s="4234"/>
      <c r="BK71" s="4234"/>
      <c r="BL71" s="4234"/>
      <c r="BM71" s="4234"/>
      <c r="BN71" s="4234"/>
      <c r="BO71" s="4234"/>
      <c r="BP71" s="4234"/>
      <c r="BQ71" s="4234"/>
      <c r="BR71" s="4234"/>
      <c r="BS71" s="4234"/>
      <c r="BT71" s="4234"/>
      <c r="BU71" s="4234"/>
      <c r="BV71" s="4234"/>
      <c r="BW71" s="4234"/>
      <c r="BX71" s="4234"/>
      <c r="BY71" s="4234"/>
      <c r="BZ71" s="4234"/>
      <c r="CA71" s="4234"/>
      <c r="CB71" s="4234"/>
      <c r="CC71" s="4234"/>
      <c r="CD71" s="4234"/>
      <c r="CE71" s="4234"/>
      <c r="CF71" s="4234"/>
      <c r="CG71" s="4235"/>
    </row>
    <row r="72" spans="2:85" ht="13.5">
      <c r="B72" s="1648"/>
      <c r="C72" s="1658">
        <v>3</v>
      </c>
      <c r="D72" s="4226" t="s">
        <v>4794</v>
      </c>
      <c r="E72" s="4226"/>
      <c r="F72" s="4226"/>
      <c r="G72" s="4226"/>
      <c r="H72" s="4226"/>
      <c r="I72" s="4226"/>
      <c r="J72" s="4226"/>
      <c r="K72" s="4226"/>
      <c r="L72" s="4226"/>
      <c r="M72" s="4226"/>
      <c r="N72" s="4226"/>
      <c r="O72" s="4226"/>
      <c r="P72" s="4226"/>
      <c r="Q72" s="4226"/>
      <c r="R72" s="4226"/>
      <c r="S72" s="4226"/>
      <c r="T72" s="4226"/>
      <c r="U72" s="4226"/>
      <c r="V72" s="4226"/>
      <c r="W72" s="4226"/>
      <c r="X72" s="4226"/>
      <c r="Y72" s="4226"/>
      <c r="Z72" s="4226"/>
      <c r="AA72" s="4226"/>
      <c r="AB72" s="4226"/>
      <c r="AC72" s="4226"/>
      <c r="AD72" s="4226"/>
      <c r="AE72" s="4226"/>
      <c r="AF72" s="4226"/>
      <c r="AG72" s="4226"/>
      <c r="AH72" s="4226"/>
      <c r="AI72" s="4226"/>
      <c r="AJ72" s="4226"/>
      <c r="AK72" s="4226"/>
      <c r="AL72" s="4226"/>
      <c r="AM72" s="4226"/>
      <c r="AN72" s="4226"/>
      <c r="AO72" s="4226"/>
      <c r="AP72" s="4226"/>
      <c r="AQ72" s="4226"/>
      <c r="AR72" s="4226"/>
      <c r="AS72" s="4226"/>
      <c r="AT72" s="4226"/>
      <c r="AU72" s="4226"/>
      <c r="AV72" s="4226"/>
      <c r="AW72" s="4226"/>
      <c r="AX72" s="4226"/>
      <c r="AY72" s="4226"/>
      <c r="AZ72" s="4226"/>
      <c r="BA72" s="4226"/>
      <c r="BB72" s="4226"/>
      <c r="BC72" s="4226"/>
      <c r="BD72" s="4226"/>
      <c r="BE72" s="4226"/>
      <c r="BF72" s="4226"/>
      <c r="BG72" s="4226"/>
      <c r="BH72" s="4226"/>
      <c r="BI72" s="4226"/>
      <c r="BJ72" s="4226"/>
      <c r="BK72" s="4226"/>
      <c r="BL72" s="4226"/>
      <c r="BM72" s="4226"/>
      <c r="BN72" s="4226"/>
      <c r="BO72" s="4226"/>
      <c r="BP72" s="4226"/>
      <c r="BQ72" s="4226"/>
      <c r="BR72" s="4226"/>
      <c r="BS72" s="4226"/>
      <c r="BT72" s="4226"/>
      <c r="BU72" s="4226"/>
      <c r="BV72" s="4226"/>
      <c r="BW72" s="4226"/>
      <c r="BX72" s="4226"/>
      <c r="BY72" s="4226"/>
      <c r="BZ72" s="4226"/>
      <c r="CA72" s="4226"/>
      <c r="CB72" s="4226"/>
      <c r="CC72" s="4226"/>
      <c r="CD72" s="4226"/>
      <c r="CE72" s="4226"/>
      <c r="CF72" s="4226"/>
      <c r="CG72" s="4227"/>
    </row>
    <row r="73" spans="2:85" ht="11.45" customHeight="1">
      <c r="B73" s="1659"/>
      <c r="C73" s="1660">
        <v>4</v>
      </c>
      <c r="D73" s="4232" t="s">
        <v>4804</v>
      </c>
      <c r="E73" s="4232"/>
      <c r="F73" s="4232"/>
      <c r="G73" s="4232"/>
      <c r="H73" s="4232"/>
      <c r="I73" s="4232"/>
      <c r="J73" s="4232"/>
      <c r="K73" s="4232"/>
      <c r="L73" s="4232"/>
      <c r="M73" s="4232"/>
      <c r="N73" s="4232"/>
      <c r="O73" s="4232"/>
      <c r="P73" s="4232"/>
      <c r="Q73" s="4232"/>
      <c r="R73" s="4232"/>
      <c r="S73" s="4232"/>
      <c r="T73" s="4232"/>
      <c r="U73" s="4232"/>
      <c r="V73" s="4232"/>
      <c r="W73" s="4232"/>
      <c r="X73" s="4232"/>
      <c r="Y73" s="4232"/>
      <c r="Z73" s="4232"/>
      <c r="AA73" s="4232"/>
      <c r="AB73" s="4232"/>
      <c r="AC73" s="4232"/>
      <c r="AD73" s="4232"/>
      <c r="AE73" s="4232"/>
      <c r="AF73" s="4232"/>
      <c r="AG73" s="4232"/>
      <c r="AH73" s="4232"/>
      <c r="AI73" s="4232"/>
      <c r="AJ73" s="4232"/>
      <c r="AK73" s="4232"/>
      <c r="AL73" s="4232"/>
      <c r="AM73" s="4232"/>
      <c r="AN73" s="4232"/>
      <c r="AO73" s="4232"/>
      <c r="AP73" s="4232"/>
      <c r="AQ73" s="4232"/>
      <c r="AR73" s="4232"/>
      <c r="AS73" s="4232"/>
      <c r="AT73" s="4232"/>
      <c r="AU73" s="4232"/>
      <c r="AV73" s="4232"/>
      <c r="AW73" s="4232"/>
      <c r="AX73" s="4232"/>
      <c r="AY73" s="4232"/>
      <c r="AZ73" s="4232"/>
      <c r="BA73" s="4232"/>
      <c r="BB73" s="4232"/>
      <c r="BC73" s="4232"/>
      <c r="BD73" s="4232"/>
      <c r="BE73" s="4232"/>
      <c r="BF73" s="4232"/>
      <c r="BG73" s="4232"/>
      <c r="BH73" s="4232"/>
      <c r="BI73" s="4232"/>
      <c r="BJ73" s="4232"/>
      <c r="BK73" s="4232"/>
      <c r="BL73" s="4232"/>
      <c r="BM73" s="4232"/>
      <c r="BN73" s="4232"/>
      <c r="BO73" s="4232"/>
      <c r="BP73" s="4232"/>
      <c r="BQ73" s="4232"/>
      <c r="BR73" s="4232"/>
      <c r="BS73" s="4232"/>
      <c r="BT73" s="4232"/>
      <c r="BU73" s="4232"/>
      <c r="BV73" s="4232"/>
      <c r="BW73" s="4232"/>
      <c r="BX73" s="4232"/>
      <c r="BY73" s="4232"/>
      <c r="BZ73" s="4232"/>
      <c r="CA73" s="4232"/>
      <c r="CB73" s="4232"/>
      <c r="CC73" s="4232"/>
      <c r="CD73" s="4232"/>
      <c r="CE73" s="4232"/>
      <c r="CF73" s="4232"/>
      <c r="CG73" s="4233"/>
    </row>
    <row r="74" spans="2:85" ht="3" customHeight="1">
      <c r="B74" s="4205"/>
      <c r="C74" s="4206"/>
      <c r="D74" s="4206"/>
      <c r="E74" s="4206"/>
      <c r="F74" s="4206"/>
      <c r="G74" s="4206"/>
      <c r="H74" s="4206"/>
      <c r="I74" s="4206"/>
      <c r="J74" s="4206"/>
      <c r="K74" s="4206"/>
      <c r="L74" s="4206"/>
      <c r="M74" s="4206"/>
      <c r="N74" s="4206"/>
      <c r="O74" s="4206"/>
      <c r="P74" s="4206"/>
      <c r="Q74" s="4206"/>
      <c r="R74" s="4206"/>
      <c r="S74" s="4206"/>
      <c r="T74" s="4206"/>
      <c r="U74" s="4206"/>
      <c r="V74" s="4206"/>
      <c r="W74" s="4206"/>
      <c r="X74" s="4206"/>
      <c r="Y74" s="4206"/>
      <c r="Z74" s="4206"/>
      <c r="AA74" s="4206"/>
      <c r="AB74" s="4206"/>
      <c r="AC74" s="4206"/>
      <c r="AD74" s="4206"/>
      <c r="AE74" s="4206"/>
      <c r="AF74" s="4206"/>
      <c r="AG74" s="4206"/>
      <c r="AH74" s="4206"/>
      <c r="AI74" s="4206"/>
      <c r="AJ74" s="4206"/>
      <c r="AK74" s="4206"/>
      <c r="AL74" s="4206"/>
      <c r="AM74" s="4206"/>
      <c r="AN74" s="4206"/>
      <c r="AO74" s="4206"/>
      <c r="AP74" s="4206"/>
      <c r="AQ74" s="4206"/>
      <c r="AR74" s="4206"/>
      <c r="AS74" s="4206"/>
      <c r="AT74" s="4206"/>
      <c r="AU74" s="4206"/>
      <c r="AV74" s="4206"/>
      <c r="AW74" s="4206"/>
      <c r="AX74" s="4206"/>
      <c r="AY74" s="4206"/>
      <c r="AZ74" s="4206"/>
      <c r="BA74" s="4206"/>
      <c r="BB74" s="4206"/>
      <c r="BC74" s="4206"/>
      <c r="BD74" s="4206"/>
      <c r="BE74" s="4206"/>
      <c r="BF74" s="4206"/>
      <c r="BG74" s="4206"/>
      <c r="BH74" s="4206"/>
      <c r="BI74" s="4206"/>
      <c r="BJ74" s="4206"/>
      <c r="BK74" s="4206"/>
      <c r="BL74" s="4206"/>
      <c r="BM74" s="4206"/>
      <c r="BN74" s="4206"/>
      <c r="BO74" s="4206"/>
      <c r="BP74" s="4206"/>
      <c r="BQ74" s="4206"/>
      <c r="BR74" s="4206"/>
      <c r="BS74" s="4206"/>
      <c r="BT74" s="4206"/>
      <c r="BU74" s="4206"/>
      <c r="BV74" s="4206"/>
      <c r="BW74" s="4206"/>
      <c r="BX74" s="4206"/>
      <c r="BY74" s="4206"/>
      <c r="BZ74" s="4206"/>
      <c r="CA74" s="4206"/>
      <c r="CB74" s="4206"/>
      <c r="CC74" s="4206"/>
      <c r="CD74" s="4206"/>
      <c r="CE74" s="4206"/>
      <c r="CF74" s="4206"/>
      <c r="CG74" s="4207"/>
    </row>
    <row r="75" spans="2:85" ht="11.45" customHeight="1">
      <c r="B75" s="4205" t="s">
        <v>2584</v>
      </c>
      <c r="C75" s="4206"/>
      <c r="D75" s="4206"/>
      <c r="E75" s="4206"/>
      <c r="F75" s="4206"/>
      <c r="G75" s="4206"/>
      <c r="H75" s="4206"/>
      <c r="I75" s="4206"/>
      <c r="J75" s="4206"/>
      <c r="K75" s="4206"/>
      <c r="L75" s="4206"/>
      <c r="M75" s="4206"/>
      <c r="N75" s="4206"/>
      <c r="O75" s="4206"/>
      <c r="P75" s="4206"/>
      <c r="Q75" s="4206"/>
      <c r="R75" s="4206"/>
      <c r="S75" s="4206"/>
      <c r="T75" s="4206"/>
      <c r="U75" s="4206"/>
      <c r="V75" s="4206"/>
      <c r="W75" s="4206"/>
      <c r="X75" s="4206"/>
      <c r="Y75" s="4206"/>
      <c r="Z75" s="4206"/>
      <c r="AA75" s="4206"/>
      <c r="AB75" s="4206"/>
      <c r="AC75" s="4206"/>
      <c r="AD75" s="4206"/>
      <c r="AE75" s="4206"/>
      <c r="AF75" s="4206"/>
      <c r="AG75" s="4206"/>
      <c r="AH75" s="4206"/>
      <c r="AI75" s="4206"/>
      <c r="AJ75" s="4206"/>
      <c r="AK75" s="4206"/>
      <c r="AL75" s="4206"/>
      <c r="AM75" s="4206"/>
      <c r="AN75" s="4206"/>
      <c r="AO75" s="4206"/>
      <c r="AP75" s="4206"/>
      <c r="AQ75" s="4206"/>
      <c r="AR75" s="4206"/>
      <c r="AS75" s="4206"/>
      <c r="AT75" s="4206"/>
      <c r="AU75" s="4206"/>
      <c r="AV75" s="4206"/>
      <c r="AW75" s="4206"/>
      <c r="AX75" s="4206"/>
      <c r="AY75" s="4206"/>
      <c r="AZ75" s="4206"/>
      <c r="BA75" s="4206"/>
      <c r="BB75" s="4206"/>
      <c r="BC75" s="4206"/>
      <c r="BD75" s="4206"/>
      <c r="BE75" s="4206"/>
      <c r="BF75" s="4206"/>
      <c r="BG75" s="4206"/>
      <c r="BH75" s="4206"/>
      <c r="BI75" s="4206"/>
      <c r="BJ75" s="4206"/>
      <c r="BK75" s="4206"/>
      <c r="BL75" s="4206"/>
      <c r="BM75" s="4206"/>
      <c r="BN75" s="4206"/>
      <c r="BO75" s="4206"/>
      <c r="BP75" s="4206"/>
      <c r="BQ75" s="4206"/>
      <c r="BR75" s="4206"/>
      <c r="BS75" s="4206"/>
      <c r="BT75" s="4206"/>
      <c r="BU75" s="4206"/>
      <c r="BV75" s="4206"/>
      <c r="BW75" s="4206"/>
      <c r="BX75" s="4206"/>
      <c r="BY75" s="4206"/>
      <c r="BZ75" s="4206"/>
      <c r="CA75" s="4206"/>
      <c r="CB75" s="4206"/>
      <c r="CC75" s="4206"/>
      <c r="CD75" s="4206"/>
      <c r="CE75" s="4206"/>
      <c r="CF75" s="4206"/>
      <c r="CG75" s="4207"/>
    </row>
    <row r="76" spans="2:85" ht="11.45" customHeight="1">
      <c r="B76" s="1648"/>
      <c r="C76" s="4206" t="s">
        <v>3712</v>
      </c>
      <c r="D76" s="4206"/>
      <c r="E76" s="4206"/>
      <c r="F76" s="4206"/>
      <c r="G76" s="4206"/>
      <c r="H76" s="4206"/>
      <c r="I76" s="4206"/>
      <c r="J76" s="4206"/>
      <c r="K76" s="4206"/>
      <c r="L76" s="4206"/>
      <c r="M76" s="4206"/>
      <c r="N76" s="4206"/>
      <c r="O76" s="4206"/>
      <c r="P76" s="4206"/>
      <c r="Q76" s="4206"/>
      <c r="R76" s="4206"/>
      <c r="S76" s="4206"/>
      <c r="T76" s="4206"/>
      <c r="U76" s="4206"/>
      <c r="V76" s="4206"/>
      <c r="W76" s="4206"/>
      <c r="X76" s="4206"/>
      <c r="Y76" s="4206"/>
      <c r="Z76" s="4206"/>
      <c r="AA76" s="4206"/>
      <c r="AB76" s="4206"/>
      <c r="AC76" s="4206"/>
      <c r="AD76" s="4206"/>
      <c r="AE76" s="4206"/>
      <c r="AF76" s="4206"/>
      <c r="AG76" s="4206"/>
      <c r="AH76" s="4206"/>
      <c r="AI76" s="4206"/>
      <c r="AJ76" s="4206"/>
      <c r="AK76" s="4206"/>
      <c r="AL76" s="4206"/>
      <c r="AM76" s="4206"/>
      <c r="AN76" s="4206"/>
      <c r="AO76" s="4206"/>
      <c r="AP76" s="4206"/>
      <c r="AQ76" s="4206"/>
      <c r="AR76" s="4206"/>
      <c r="AS76" s="4206"/>
      <c r="AT76" s="4206"/>
      <c r="AU76" s="4206"/>
      <c r="AV76" s="4206"/>
      <c r="AW76" s="4206"/>
      <c r="AX76" s="4206"/>
      <c r="AY76" s="4206"/>
      <c r="AZ76" s="4206"/>
      <c r="BA76" s="4206"/>
      <c r="BB76" s="4206"/>
      <c r="BC76" s="4206"/>
      <c r="BD76" s="4206"/>
      <c r="BE76" s="4206"/>
      <c r="BF76" s="4206"/>
      <c r="BG76" s="4206"/>
      <c r="BH76" s="4206"/>
      <c r="BI76" s="4206"/>
      <c r="BJ76" s="4206"/>
      <c r="BK76" s="4206"/>
      <c r="BL76" s="4206"/>
      <c r="BM76" s="4206"/>
      <c r="BN76" s="4206"/>
      <c r="BO76" s="4206"/>
      <c r="BP76" s="4206"/>
      <c r="BQ76" s="4206"/>
      <c r="BR76" s="4206"/>
      <c r="BS76" s="4206"/>
      <c r="BT76" s="4206"/>
      <c r="BU76" s="4206"/>
      <c r="BV76" s="4206"/>
      <c r="BW76" s="4206"/>
      <c r="BX76" s="4206"/>
      <c r="BY76" s="4206"/>
      <c r="BZ76" s="4206"/>
      <c r="CA76" s="1653"/>
      <c r="CB76" s="1649"/>
      <c r="CC76" s="1649"/>
      <c r="CD76" s="1649"/>
      <c r="CE76" s="1649"/>
      <c r="CF76" s="1649"/>
      <c r="CG76" s="1652"/>
    </row>
    <row r="77" spans="2:85" ht="11.45" customHeight="1">
      <c r="B77" s="1648"/>
      <c r="C77" s="1649"/>
      <c r="D77" s="4234" t="s">
        <v>4422</v>
      </c>
      <c r="E77" s="4234"/>
      <c r="F77" s="4234"/>
      <c r="G77" s="4234"/>
      <c r="H77" s="4234"/>
      <c r="I77" s="4234"/>
      <c r="J77" s="4234"/>
      <c r="K77" s="4234"/>
      <c r="L77" s="4234"/>
      <c r="M77" s="4234"/>
      <c r="N77" s="4234"/>
      <c r="O77" s="4234"/>
      <c r="P77" s="4234"/>
      <c r="Q77" s="4234"/>
      <c r="R77" s="4234"/>
      <c r="S77" s="4234"/>
      <c r="T77" s="4234"/>
      <c r="U77" s="4234"/>
      <c r="V77" s="4234"/>
      <c r="W77" s="4234"/>
      <c r="X77" s="4234"/>
      <c r="Y77" s="4234"/>
      <c r="Z77" s="4234"/>
      <c r="AA77" s="4234"/>
      <c r="AB77" s="4234"/>
      <c r="AC77" s="4234"/>
      <c r="AD77" s="4234"/>
      <c r="AE77" s="4234"/>
      <c r="AF77" s="4234"/>
      <c r="AG77" s="4234"/>
      <c r="AH77" s="4234"/>
      <c r="AI77" s="4234"/>
      <c r="AJ77" s="4234"/>
      <c r="AK77" s="4234"/>
      <c r="AL77" s="4234"/>
      <c r="AM77" s="4234"/>
      <c r="AN77" s="4234"/>
      <c r="AO77" s="4234"/>
      <c r="AP77" s="4234"/>
      <c r="AQ77" s="4234"/>
      <c r="AR77" s="4234"/>
      <c r="AS77" s="4234"/>
      <c r="AT77" s="4234"/>
      <c r="AU77" s="4234"/>
      <c r="AV77" s="4234"/>
      <c r="AW77" s="4234"/>
      <c r="AX77" s="4234"/>
      <c r="AY77" s="4234"/>
      <c r="AZ77" s="4234"/>
      <c r="BA77" s="4234"/>
      <c r="BB77" s="4234"/>
      <c r="BC77" s="4234"/>
      <c r="BD77" s="4234"/>
      <c r="BE77" s="4234"/>
      <c r="BF77" s="4234"/>
      <c r="BG77" s="4234"/>
      <c r="BH77" s="4234"/>
      <c r="BI77" s="4234"/>
      <c r="BJ77" s="4234"/>
      <c r="BK77" s="4234"/>
      <c r="BL77" s="4234"/>
      <c r="BM77" s="4234"/>
      <c r="BN77" s="4234"/>
      <c r="BO77" s="4234"/>
      <c r="BP77" s="4234"/>
      <c r="BQ77" s="4234"/>
      <c r="BR77" s="4234"/>
      <c r="BS77" s="4234"/>
      <c r="BT77" s="4234"/>
      <c r="BU77" s="4234"/>
      <c r="BV77" s="4234"/>
      <c r="BW77" s="4234"/>
      <c r="BX77" s="4234"/>
      <c r="BY77" s="4234"/>
      <c r="BZ77" s="4234"/>
      <c r="CA77" s="4234"/>
      <c r="CB77" s="4234"/>
      <c r="CC77" s="4234"/>
      <c r="CD77" s="4234"/>
      <c r="CE77" s="4234"/>
      <c r="CF77" s="4234"/>
      <c r="CG77" s="4235"/>
    </row>
    <row r="78" spans="2:85" ht="11.45" customHeight="1">
      <c r="B78" s="1648"/>
      <c r="C78" s="4206" t="s">
        <v>3713</v>
      </c>
      <c r="D78" s="4206"/>
      <c r="E78" s="4206"/>
      <c r="F78" s="4206"/>
      <c r="G78" s="4206"/>
      <c r="H78" s="4206"/>
      <c r="I78" s="4206"/>
      <c r="J78" s="4206"/>
      <c r="K78" s="4206"/>
      <c r="L78" s="4206"/>
      <c r="M78" s="4206"/>
      <c r="N78" s="4206"/>
      <c r="O78" s="4206"/>
      <c r="P78" s="4206"/>
      <c r="Q78" s="4206"/>
      <c r="R78" s="4206"/>
      <c r="S78" s="4206"/>
      <c r="T78" s="4206"/>
      <c r="U78" s="4206"/>
      <c r="V78" s="4206"/>
      <c r="W78" s="4206"/>
      <c r="X78" s="4206"/>
      <c r="Y78" s="4206"/>
      <c r="Z78" s="4206"/>
      <c r="AA78" s="4206"/>
      <c r="AB78" s="4206"/>
      <c r="AC78" s="4206"/>
      <c r="AD78" s="4206"/>
      <c r="AE78" s="4206"/>
      <c r="AF78" s="4206"/>
      <c r="AG78" s="4206"/>
      <c r="AH78" s="4206"/>
      <c r="AI78" s="4206"/>
      <c r="AJ78" s="4206"/>
      <c r="AK78" s="4206"/>
      <c r="AL78" s="4206"/>
      <c r="AM78" s="4206"/>
      <c r="AN78" s="4206"/>
      <c r="AO78" s="4206"/>
      <c r="AP78" s="4206"/>
      <c r="AQ78" s="4206"/>
      <c r="AR78" s="4206"/>
      <c r="AS78" s="4206"/>
      <c r="AT78" s="4206"/>
      <c r="AU78" s="4206"/>
      <c r="AV78" s="4206"/>
      <c r="AW78" s="4206"/>
      <c r="AX78" s="4206"/>
      <c r="AY78" s="4206"/>
      <c r="AZ78" s="4206"/>
      <c r="BA78" s="4206"/>
      <c r="BB78" s="4206"/>
      <c r="BC78" s="4206"/>
      <c r="BD78" s="4206"/>
      <c r="BE78" s="4206"/>
      <c r="BF78" s="4206"/>
      <c r="BG78" s="4206"/>
      <c r="BH78" s="4206"/>
      <c r="BI78" s="4206"/>
      <c r="BJ78" s="4206"/>
      <c r="BK78" s="4206"/>
      <c r="BL78" s="4206"/>
      <c r="BM78" s="4206"/>
      <c r="BN78" s="4206"/>
      <c r="BO78" s="4206"/>
      <c r="BP78" s="4206"/>
      <c r="BQ78" s="4206"/>
      <c r="BR78" s="4206"/>
      <c r="BS78" s="4206"/>
      <c r="BT78" s="4206"/>
      <c r="BU78" s="4206"/>
      <c r="BV78" s="4206"/>
      <c r="BW78" s="4206"/>
      <c r="BX78" s="4206"/>
      <c r="BY78" s="4206"/>
      <c r="BZ78" s="4206"/>
      <c r="CA78" s="1653"/>
      <c r="CB78" s="1649"/>
      <c r="CC78" s="1649"/>
      <c r="CD78" s="1649"/>
      <c r="CE78" s="1649"/>
      <c r="CF78" s="1649"/>
      <c r="CG78" s="1652"/>
    </row>
    <row r="79" spans="2:85" ht="11.45" customHeight="1">
      <c r="B79" s="1648"/>
      <c r="C79" s="1649"/>
      <c r="D79" s="1657" t="s">
        <v>4432</v>
      </c>
      <c r="E79" s="1657"/>
      <c r="F79" s="4234" t="s">
        <v>4433</v>
      </c>
      <c r="G79" s="4234"/>
      <c r="H79" s="4234"/>
      <c r="I79" s="4234"/>
      <c r="J79" s="4234"/>
      <c r="K79" s="4234"/>
      <c r="L79" s="4234"/>
      <c r="M79" s="4234"/>
      <c r="N79" s="4234"/>
      <c r="O79" s="4234"/>
      <c r="P79" s="4234"/>
      <c r="Q79" s="4234"/>
      <c r="R79" s="4234"/>
      <c r="S79" s="4234"/>
      <c r="T79" s="4234"/>
      <c r="U79" s="4234"/>
      <c r="V79" s="4234"/>
      <c r="W79" s="4234"/>
      <c r="X79" s="4234"/>
      <c r="Y79" s="4234"/>
      <c r="Z79" s="4234"/>
      <c r="AA79" s="4234"/>
      <c r="AB79" s="4234"/>
      <c r="AC79" s="4234"/>
      <c r="AD79" s="4234"/>
      <c r="AE79" s="4234"/>
      <c r="AF79" s="4234"/>
      <c r="AG79" s="4234"/>
      <c r="AH79" s="4234"/>
      <c r="AI79" s="4234"/>
      <c r="AJ79" s="4234"/>
      <c r="AK79" s="4234"/>
      <c r="AL79" s="4234"/>
      <c r="AM79" s="4234"/>
      <c r="AN79" s="4234"/>
      <c r="AO79" s="4234"/>
      <c r="AP79" s="4234"/>
      <c r="AQ79" s="4234"/>
      <c r="AR79" s="4234"/>
      <c r="AS79" s="4234"/>
      <c r="AT79" s="4234"/>
      <c r="AU79" s="4234"/>
      <c r="AV79" s="4234"/>
      <c r="AW79" s="4234"/>
      <c r="AX79" s="4234"/>
      <c r="AY79" s="4234"/>
      <c r="AZ79" s="4234"/>
      <c r="BA79" s="4234"/>
      <c r="BB79" s="4234"/>
      <c r="BC79" s="4234"/>
      <c r="BD79" s="4234"/>
      <c r="BE79" s="4234"/>
      <c r="BF79" s="4234"/>
      <c r="BG79" s="4234"/>
      <c r="BH79" s="4234"/>
      <c r="BI79" s="4234"/>
      <c r="BJ79" s="4234"/>
      <c r="BK79" s="4234"/>
      <c r="BL79" s="4234"/>
      <c r="BM79" s="4234"/>
      <c r="BN79" s="4234"/>
      <c r="BO79" s="4234"/>
      <c r="BP79" s="4234"/>
      <c r="BQ79" s="4234"/>
      <c r="BR79" s="4234"/>
      <c r="BS79" s="4234"/>
      <c r="BT79" s="4234"/>
      <c r="BU79" s="4234"/>
      <c r="BV79" s="4234"/>
      <c r="BW79" s="4234"/>
      <c r="BX79" s="4234"/>
      <c r="BY79" s="4234"/>
      <c r="BZ79" s="4234"/>
      <c r="CA79" s="4234"/>
      <c r="CB79" s="4234"/>
      <c r="CC79" s="4234"/>
      <c r="CD79" s="4234"/>
      <c r="CE79" s="4234"/>
      <c r="CF79" s="4234"/>
      <c r="CG79" s="4235"/>
    </row>
    <row r="80" spans="2:85" ht="11.45" customHeight="1">
      <c r="B80" s="1648"/>
      <c r="C80" s="1649"/>
      <c r="D80" s="4206" t="s">
        <v>2585</v>
      </c>
      <c r="E80" s="4206"/>
      <c r="F80" s="4206"/>
      <c r="G80" s="4206"/>
      <c r="H80" s="4206"/>
      <c r="I80" s="4206"/>
      <c r="J80" s="4206"/>
      <c r="K80" s="4206"/>
      <c r="L80" s="4206"/>
      <c r="M80" s="4206"/>
      <c r="N80" s="4206"/>
      <c r="O80" s="4206"/>
      <c r="P80" s="4206"/>
      <c r="Q80" s="4206"/>
      <c r="R80" s="4206"/>
      <c r="S80" s="4206"/>
      <c r="T80" s="4206"/>
      <c r="U80" s="4206"/>
      <c r="V80" s="4206"/>
      <c r="W80" s="4206"/>
      <c r="X80" s="4206"/>
      <c r="Y80" s="4206"/>
      <c r="Z80" s="4206"/>
      <c r="AA80" s="4206"/>
      <c r="AB80" s="4206"/>
      <c r="AC80" s="4206"/>
      <c r="AD80" s="4206"/>
      <c r="AE80" s="4206"/>
      <c r="AF80" s="4206"/>
      <c r="AG80" s="4206"/>
      <c r="AH80" s="4206"/>
      <c r="AI80" s="4206"/>
      <c r="AJ80" s="4206"/>
      <c r="AK80" s="4206"/>
      <c r="AL80" s="4206"/>
      <c r="AM80" s="4206"/>
      <c r="AN80" s="4206"/>
      <c r="AO80" s="4206"/>
      <c r="AP80" s="4206"/>
      <c r="AQ80" s="4206"/>
      <c r="AR80" s="4206"/>
      <c r="AS80" s="4206"/>
      <c r="AT80" s="4206"/>
      <c r="AU80" s="4206"/>
      <c r="AV80" s="4206"/>
      <c r="AW80" s="4206"/>
      <c r="AX80" s="4206"/>
      <c r="AY80" s="4206"/>
      <c r="AZ80" s="4206"/>
      <c r="BA80" s="4206"/>
      <c r="BB80" s="4206"/>
      <c r="BC80" s="4206"/>
      <c r="BD80" s="4206"/>
      <c r="BE80" s="4206"/>
      <c r="BF80" s="4206"/>
      <c r="BG80" s="4206"/>
      <c r="BH80" s="4206"/>
      <c r="BI80" s="4206"/>
      <c r="BJ80" s="4206"/>
      <c r="BK80" s="4206"/>
      <c r="BL80" s="4206"/>
      <c r="BM80" s="4206"/>
      <c r="BN80" s="4206"/>
      <c r="BO80" s="4206"/>
      <c r="BP80" s="4206"/>
      <c r="BQ80" s="4206"/>
      <c r="BR80" s="4206"/>
      <c r="BS80" s="4206"/>
      <c r="BT80" s="4206"/>
      <c r="BU80" s="4206"/>
      <c r="BV80" s="4206"/>
      <c r="BW80" s="4206"/>
      <c r="BX80" s="4206"/>
      <c r="BY80" s="4206"/>
      <c r="BZ80" s="4206"/>
      <c r="CA80" s="1653"/>
      <c r="CB80" s="1649"/>
      <c r="CC80" s="1649"/>
      <c r="CD80" s="1649"/>
      <c r="CE80" s="1649"/>
      <c r="CF80" s="1649"/>
      <c r="CG80" s="1652"/>
    </row>
    <row r="81" spans="2:85" ht="11.45" customHeight="1">
      <c r="B81" s="1648"/>
      <c r="C81" s="4206" t="s">
        <v>3714</v>
      </c>
      <c r="D81" s="4206"/>
      <c r="E81" s="4206"/>
      <c r="F81" s="4206"/>
      <c r="G81" s="4206"/>
      <c r="H81" s="4206"/>
      <c r="I81" s="4206"/>
      <c r="J81" s="4206"/>
      <c r="K81" s="4206"/>
      <c r="L81" s="4206"/>
      <c r="M81" s="4206"/>
      <c r="N81" s="4206"/>
      <c r="O81" s="4206"/>
      <c r="P81" s="4206"/>
      <c r="Q81" s="4206"/>
      <c r="R81" s="4206"/>
      <c r="S81" s="4206"/>
      <c r="T81" s="4206"/>
      <c r="U81" s="4206"/>
      <c r="V81" s="4206"/>
      <c r="W81" s="4206"/>
      <c r="X81" s="4206"/>
      <c r="Y81" s="4206"/>
      <c r="Z81" s="4206"/>
      <c r="AA81" s="4206"/>
      <c r="AB81" s="4206"/>
      <c r="AC81" s="4206"/>
      <c r="AD81" s="4206"/>
      <c r="AE81" s="4206"/>
      <c r="AF81" s="4206"/>
      <c r="AG81" s="4206"/>
      <c r="AH81" s="4206"/>
      <c r="AI81" s="4206"/>
      <c r="AJ81" s="4206"/>
      <c r="AK81" s="4206"/>
      <c r="AL81" s="4206"/>
      <c r="AM81" s="4206"/>
      <c r="AN81" s="4206"/>
      <c r="AO81" s="4206"/>
      <c r="AP81" s="4206"/>
      <c r="AQ81" s="4206"/>
      <c r="AR81" s="4206"/>
      <c r="AS81" s="4206"/>
      <c r="AT81" s="4206"/>
      <c r="AU81" s="4206"/>
      <c r="AV81" s="4206"/>
      <c r="AW81" s="4206"/>
      <c r="AX81" s="4206"/>
      <c r="AY81" s="4206"/>
      <c r="AZ81" s="4206"/>
      <c r="BA81" s="4206"/>
      <c r="BB81" s="4206"/>
      <c r="BC81" s="4206"/>
      <c r="BD81" s="4206"/>
      <c r="BE81" s="4206"/>
      <c r="BF81" s="4206"/>
      <c r="BG81" s="4206"/>
      <c r="BH81" s="4206"/>
      <c r="BI81" s="4206"/>
      <c r="BJ81" s="4206"/>
      <c r="BK81" s="4206"/>
      <c r="BL81" s="4206"/>
      <c r="BM81" s="4206"/>
      <c r="BN81" s="4206"/>
      <c r="BO81" s="4206"/>
      <c r="BP81" s="4206"/>
      <c r="BQ81" s="4206"/>
      <c r="BR81" s="4206"/>
      <c r="BS81" s="4206"/>
      <c r="BT81" s="4206"/>
      <c r="BU81" s="4206"/>
      <c r="BV81" s="4206"/>
      <c r="BW81" s="4206"/>
      <c r="BX81" s="4206"/>
      <c r="BY81" s="4206"/>
      <c r="BZ81" s="4206"/>
      <c r="CA81" s="1653"/>
      <c r="CB81" s="1649"/>
      <c r="CC81" s="1649"/>
      <c r="CD81" s="1649"/>
      <c r="CE81" s="1649"/>
      <c r="CF81" s="1649"/>
      <c r="CG81" s="1652"/>
    </row>
    <row r="82" spans="2:85" ht="11.45" customHeight="1">
      <c r="B82" s="1648"/>
      <c r="C82" s="1649"/>
      <c r="D82" s="1547"/>
      <c r="E82" s="1547"/>
      <c r="F82" s="4206" t="s">
        <v>4434</v>
      </c>
      <c r="G82" s="4206"/>
      <c r="H82" s="4206"/>
      <c r="I82" s="4206"/>
      <c r="J82" s="4206"/>
      <c r="K82" s="4206"/>
      <c r="L82" s="4206"/>
      <c r="M82" s="4206"/>
      <c r="N82" s="4206"/>
      <c r="O82" s="4206"/>
      <c r="P82" s="4206"/>
      <c r="Q82" s="4206"/>
      <c r="R82" s="4206"/>
      <c r="S82" s="4206"/>
      <c r="T82" s="4206"/>
      <c r="U82" s="4206"/>
      <c r="V82" s="4206"/>
      <c r="W82" s="4206"/>
      <c r="X82" s="4206"/>
      <c r="Y82" s="4206"/>
      <c r="Z82" s="4206"/>
      <c r="AA82" s="4206"/>
      <c r="AB82" s="4206"/>
      <c r="AC82" s="4206"/>
      <c r="AD82" s="4206"/>
      <c r="AE82" s="4206"/>
      <c r="AF82" s="4206"/>
      <c r="AG82" s="4206"/>
      <c r="AH82" s="4206"/>
      <c r="AI82" s="4206"/>
      <c r="AJ82" s="4206"/>
      <c r="AK82" s="4206"/>
      <c r="AL82" s="4206"/>
      <c r="AM82" s="4206"/>
      <c r="AN82" s="4206"/>
      <c r="AO82" s="4206"/>
      <c r="AP82" s="4206"/>
      <c r="AQ82" s="4206"/>
      <c r="AR82" s="4206"/>
      <c r="AS82" s="4206"/>
      <c r="AT82" s="4206"/>
      <c r="AU82" s="4206"/>
      <c r="AV82" s="4206"/>
      <c r="AW82" s="4206"/>
      <c r="AX82" s="4206"/>
      <c r="AY82" s="4206"/>
      <c r="AZ82" s="4206"/>
      <c r="BA82" s="4206"/>
      <c r="BB82" s="4206"/>
      <c r="BC82" s="4206"/>
      <c r="BD82" s="4206"/>
      <c r="BE82" s="4206"/>
      <c r="BF82" s="4206"/>
      <c r="BG82" s="4206"/>
      <c r="BH82" s="4206"/>
      <c r="BI82" s="4206"/>
      <c r="BJ82" s="4206"/>
      <c r="BK82" s="4206"/>
      <c r="BL82" s="4206"/>
      <c r="BM82" s="4206"/>
      <c r="BN82" s="4206"/>
      <c r="BO82" s="4206"/>
      <c r="BP82" s="4206"/>
      <c r="BQ82" s="4206"/>
      <c r="BR82" s="4206"/>
      <c r="BS82" s="4206"/>
      <c r="BT82" s="4206"/>
      <c r="BU82" s="4206"/>
      <c r="BV82" s="4206"/>
      <c r="BW82" s="4206"/>
      <c r="BX82" s="4206"/>
      <c r="BY82" s="4206"/>
      <c r="BZ82" s="4206"/>
      <c r="CA82" s="1653"/>
      <c r="CB82" s="1649"/>
      <c r="CC82" s="1649"/>
      <c r="CD82" s="1649"/>
      <c r="CE82" s="1649"/>
      <c r="CF82" s="1649"/>
      <c r="CG82" s="1652"/>
    </row>
    <row r="83" spans="2:85" ht="11.45" customHeight="1">
      <c r="B83" s="1648"/>
      <c r="C83" s="1649"/>
      <c r="D83" s="4206" t="s">
        <v>2586</v>
      </c>
      <c r="E83" s="4206"/>
      <c r="F83" s="4206"/>
      <c r="G83" s="4206"/>
      <c r="H83" s="4206"/>
      <c r="I83" s="4206"/>
      <c r="J83" s="4206"/>
      <c r="K83" s="4206"/>
      <c r="L83" s="4206"/>
      <c r="M83" s="4206"/>
      <c r="N83" s="4206"/>
      <c r="O83" s="4206"/>
      <c r="P83" s="4206"/>
      <c r="Q83" s="4206"/>
      <c r="R83" s="4206"/>
      <c r="S83" s="4206"/>
      <c r="T83" s="4206"/>
      <c r="U83" s="4206"/>
      <c r="V83" s="4206"/>
      <c r="W83" s="4206"/>
      <c r="X83" s="4206"/>
      <c r="Y83" s="4206"/>
      <c r="Z83" s="4206"/>
      <c r="AA83" s="4206"/>
      <c r="AB83" s="4206"/>
      <c r="AC83" s="4206"/>
      <c r="AD83" s="4206"/>
      <c r="AE83" s="4206"/>
      <c r="AF83" s="4206"/>
      <c r="AG83" s="4206"/>
      <c r="AH83" s="4206"/>
      <c r="AI83" s="4206"/>
      <c r="AJ83" s="4206"/>
      <c r="AK83" s="4206"/>
      <c r="AL83" s="4206"/>
      <c r="AM83" s="4206"/>
      <c r="AN83" s="4206"/>
      <c r="AO83" s="4206"/>
      <c r="AP83" s="4206"/>
      <c r="AQ83" s="4206"/>
      <c r="AR83" s="4206"/>
      <c r="AS83" s="4206"/>
      <c r="AT83" s="4206"/>
      <c r="AU83" s="4206"/>
      <c r="AV83" s="4206"/>
      <c r="AW83" s="4206"/>
      <c r="AX83" s="4206"/>
      <c r="AY83" s="4206"/>
      <c r="AZ83" s="4206"/>
      <c r="BA83" s="4206"/>
      <c r="BB83" s="4206"/>
      <c r="BC83" s="4206"/>
      <c r="BD83" s="4206"/>
      <c r="BE83" s="4206"/>
      <c r="BF83" s="4206"/>
      <c r="BG83" s="4206"/>
      <c r="BH83" s="4206"/>
      <c r="BI83" s="4206"/>
      <c r="BJ83" s="4206"/>
      <c r="BK83" s="4206"/>
      <c r="BL83" s="4206"/>
      <c r="BM83" s="4206"/>
      <c r="BN83" s="4206"/>
      <c r="BO83" s="4206"/>
      <c r="BP83" s="4206"/>
      <c r="BQ83" s="4206"/>
      <c r="BR83" s="4206"/>
      <c r="BS83" s="4206"/>
      <c r="BT83" s="4206"/>
      <c r="BU83" s="4206"/>
      <c r="BV83" s="4206"/>
      <c r="BW83" s="4206"/>
      <c r="BX83" s="4206"/>
      <c r="BY83" s="4206"/>
      <c r="BZ83" s="4206"/>
      <c r="CA83" s="1653"/>
      <c r="CB83" s="1649"/>
      <c r="CC83" s="1649"/>
      <c r="CD83" s="1649"/>
      <c r="CE83" s="1649"/>
      <c r="CF83" s="1649"/>
      <c r="CG83" s="1652"/>
    </row>
    <row r="84" spans="2:85" ht="11.45" customHeight="1">
      <c r="B84" s="1648"/>
      <c r="C84" s="1653"/>
      <c r="D84" s="4206" t="s">
        <v>2587</v>
      </c>
      <c r="E84" s="4206"/>
      <c r="F84" s="4206"/>
      <c r="G84" s="4206"/>
      <c r="H84" s="4206"/>
      <c r="I84" s="4206"/>
      <c r="J84" s="4206"/>
      <c r="K84" s="4206"/>
      <c r="L84" s="4206"/>
      <c r="M84" s="4206"/>
      <c r="N84" s="4206"/>
      <c r="O84" s="4206"/>
      <c r="P84" s="4206"/>
      <c r="Q84" s="4206"/>
      <c r="R84" s="4206"/>
      <c r="S84" s="4206"/>
      <c r="T84" s="4206"/>
      <c r="U84" s="4206"/>
      <c r="V84" s="4206"/>
      <c r="W84" s="4206"/>
      <c r="X84" s="4206"/>
      <c r="Y84" s="4206"/>
      <c r="Z84" s="4206"/>
      <c r="AA84" s="4206"/>
      <c r="AB84" s="4206"/>
      <c r="AC84" s="4206"/>
      <c r="AD84" s="4206"/>
      <c r="AE84" s="4206"/>
      <c r="AF84" s="4206"/>
      <c r="AG84" s="4206"/>
      <c r="AH84" s="4206"/>
      <c r="AI84" s="4206"/>
      <c r="AJ84" s="4206"/>
      <c r="AK84" s="4206"/>
      <c r="AL84" s="4206"/>
      <c r="AM84" s="4206"/>
      <c r="AN84" s="4206"/>
      <c r="AO84" s="4206"/>
      <c r="AP84" s="4206"/>
      <c r="AQ84" s="4206"/>
      <c r="AR84" s="4206"/>
      <c r="AS84" s="4206"/>
      <c r="AT84" s="4206"/>
      <c r="AU84" s="4206"/>
      <c r="AV84" s="4206"/>
      <c r="AW84" s="4206"/>
      <c r="AX84" s="4206"/>
      <c r="AY84" s="4206"/>
      <c r="AZ84" s="4206"/>
      <c r="BA84" s="4206"/>
      <c r="BB84" s="4206"/>
      <c r="BC84" s="4206"/>
      <c r="BD84" s="4206"/>
      <c r="BE84" s="4206"/>
      <c r="BF84" s="4206"/>
      <c r="BG84" s="4206"/>
      <c r="BH84" s="4206"/>
      <c r="BI84" s="4206"/>
      <c r="BJ84" s="4206"/>
      <c r="BK84" s="4206"/>
      <c r="BL84" s="4206"/>
      <c r="BM84" s="4206"/>
      <c r="BN84" s="4206"/>
      <c r="BO84" s="4206"/>
      <c r="BP84" s="4206"/>
      <c r="BQ84" s="4206"/>
      <c r="BR84" s="4206"/>
      <c r="BS84" s="4206"/>
      <c r="BT84" s="4206"/>
      <c r="BU84" s="4206"/>
      <c r="BV84" s="4206"/>
      <c r="BW84" s="4206"/>
      <c r="BX84" s="4206"/>
      <c r="BY84" s="4206"/>
      <c r="BZ84" s="4206"/>
      <c r="CA84" s="1653"/>
      <c r="CB84" s="1649"/>
      <c r="CC84" s="1649"/>
      <c r="CD84" s="1649"/>
      <c r="CE84" s="1649"/>
      <c r="CF84" s="1649"/>
      <c r="CG84" s="1652"/>
    </row>
    <row r="85" spans="2:85" ht="11.45" customHeight="1">
      <c r="B85" s="1648"/>
      <c r="C85" s="1653"/>
      <c r="D85" s="4206" t="s">
        <v>2588</v>
      </c>
      <c r="E85" s="4206"/>
      <c r="F85" s="4206"/>
      <c r="G85" s="4206"/>
      <c r="H85" s="4206"/>
      <c r="I85" s="4206"/>
      <c r="J85" s="4206"/>
      <c r="K85" s="4206"/>
      <c r="L85" s="4206"/>
      <c r="M85" s="4206"/>
      <c r="N85" s="4206"/>
      <c r="O85" s="4206"/>
      <c r="P85" s="4206"/>
      <c r="Q85" s="4206"/>
      <c r="R85" s="4206"/>
      <c r="S85" s="4206"/>
      <c r="T85" s="4206"/>
      <c r="U85" s="4206"/>
      <c r="V85" s="4206"/>
      <c r="W85" s="4206"/>
      <c r="X85" s="4206"/>
      <c r="Y85" s="4206"/>
      <c r="Z85" s="4206"/>
      <c r="AA85" s="4206"/>
      <c r="AB85" s="4206"/>
      <c r="AC85" s="4206"/>
      <c r="AD85" s="4206"/>
      <c r="AE85" s="4206"/>
      <c r="AF85" s="4206"/>
      <c r="AG85" s="4206"/>
      <c r="AH85" s="4206"/>
      <c r="AI85" s="4206"/>
      <c r="AJ85" s="4206"/>
      <c r="AK85" s="4206"/>
      <c r="AL85" s="4206"/>
      <c r="AM85" s="4206"/>
      <c r="AN85" s="4206"/>
      <c r="AO85" s="4206"/>
      <c r="AP85" s="4206"/>
      <c r="AQ85" s="4206"/>
      <c r="AR85" s="4206"/>
      <c r="AS85" s="4206"/>
      <c r="AT85" s="4206"/>
      <c r="AU85" s="4206"/>
      <c r="AV85" s="4206"/>
      <c r="AW85" s="4206"/>
      <c r="AX85" s="4206"/>
      <c r="AY85" s="4206"/>
      <c r="AZ85" s="4206"/>
      <c r="BA85" s="4206"/>
      <c r="BB85" s="4206"/>
      <c r="BC85" s="4206"/>
      <c r="BD85" s="4206"/>
      <c r="BE85" s="4206"/>
      <c r="BF85" s="4206"/>
      <c r="BG85" s="4206"/>
      <c r="BH85" s="4206"/>
      <c r="BI85" s="4206"/>
      <c r="BJ85" s="4206"/>
      <c r="BK85" s="4206"/>
      <c r="BL85" s="4206"/>
      <c r="BM85" s="4206"/>
      <c r="BN85" s="4206"/>
      <c r="BO85" s="4206"/>
      <c r="BP85" s="4206"/>
      <c r="BQ85" s="4206"/>
      <c r="BR85" s="4206"/>
      <c r="BS85" s="4206"/>
      <c r="BT85" s="4206"/>
      <c r="BU85" s="4206"/>
      <c r="BV85" s="4206"/>
      <c r="BW85" s="4206"/>
      <c r="BX85" s="4206"/>
      <c r="BY85" s="4206"/>
      <c r="BZ85" s="4206"/>
      <c r="CA85" s="1653"/>
      <c r="CB85" s="1649"/>
      <c r="CC85" s="1649"/>
      <c r="CD85" s="1649"/>
      <c r="CE85" s="1649"/>
      <c r="CF85" s="1649"/>
      <c r="CG85" s="1652"/>
    </row>
    <row r="86" spans="2:85" ht="11.45" customHeight="1">
      <c r="B86" s="1648"/>
      <c r="C86" s="4206" t="s">
        <v>3716</v>
      </c>
      <c r="D86" s="4206"/>
      <c r="E86" s="4206"/>
      <c r="F86" s="4206"/>
      <c r="G86" s="4206"/>
      <c r="H86" s="4206"/>
      <c r="I86" s="4206"/>
      <c r="J86" s="4206"/>
      <c r="K86" s="4206"/>
      <c r="L86" s="4206"/>
      <c r="M86" s="4206"/>
      <c r="N86" s="4206"/>
      <c r="O86" s="4206"/>
      <c r="P86" s="4206"/>
      <c r="Q86" s="4206"/>
      <c r="R86" s="4206"/>
      <c r="S86" s="4206"/>
      <c r="T86" s="4206"/>
      <c r="U86" s="4206"/>
      <c r="V86" s="4206"/>
      <c r="W86" s="4206"/>
      <c r="X86" s="4206"/>
      <c r="Y86" s="4206"/>
      <c r="Z86" s="4206"/>
      <c r="AA86" s="4206"/>
      <c r="AB86" s="4206"/>
      <c r="AC86" s="4206"/>
      <c r="AD86" s="4206"/>
      <c r="AE86" s="4206"/>
      <c r="AF86" s="4206"/>
      <c r="AG86" s="4206"/>
      <c r="AH86" s="4206"/>
      <c r="AI86" s="4206"/>
      <c r="AJ86" s="4206"/>
      <c r="AK86" s="4206"/>
      <c r="AL86" s="4206"/>
      <c r="AM86" s="4206"/>
      <c r="AN86" s="4206"/>
      <c r="AO86" s="4206"/>
      <c r="AP86" s="4206"/>
      <c r="AQ86" s="4206"/>
      <c r="AR86" s="4206"/>
      <c r="AS86" s="4206"/>
      <c r="AT86" s="4206"/>
      <c r="AU86" s="4206"/>
      <c r="AV86" s="4206"/>
      <c r="AW86" s="4206"/>
      <c r="AX86" s="4206"/>
      <c r="AY86" s="4206"/>
      <c r="AZ86" s="4206"/>
      <c r="BA86" s="4206"/>
      <c r="BB86" s="4206"/>
      <c r="BC86" s="4206"/>
      <c r="BD86" s="4206"/>
      <c r="BE86" s="4206"/>
      <c r="BF86" s="4206"/>
      <c r="BG86" s="4206"/>
      <c r="BH86" s="4206"/>
      <c r="BI86" s="4206"/>
      <c r="BJ86" s="4206"/>
      <c r="BK86" s="4206"/>
      <c r="BL86" s="4206"/>
      <c r="BM86" s="4206"/>
      <c r="BN86" s="4206"/>
      <c r="BO86" s="4206"/>
      <c r="BP86" s="4206"/>
      <c r="BQ86" s="4206"/>
      <c r="BR86" s="4206"/>
      <c r="BS86" s="4206"/>
      <c r="BT86" s="4206"/>
      <c r="BU86" s="4206"/>
      <c r="BV86" s="4206"/>
      <c r="BW86" s="4206"/>
      <c r="BX86" s="4206"/>
      <c r="BY86" s="4206"/>
      <c r="BZ86" s="4206"/>
      <c r="CA86" s="1653"/>
      <c r="CB86" s="1649"/>
      <c r="CC86" s="1649"/>
      <c r="CD86" s="1649"/>
      <c r="CE86" s="1649"/>
      <c r="CF86" s="1649"/>
      <c r="CG86" s="1652"/>
    </row>
    <row r="87" spans="2:85" ht="11.45" customHeight="1">
      <c r="B87" s="1648"/>
      <c r="C87" s="1653"/>
      <c r="D87" s="4234" t="s">
        <v>4796</v>
      </c>
      <c r="E87" s="4234"/>
      <c r="F87" s="4234"/>
      <c r="G87" s="4234"/>
      <c r="H87" s="4234"/>
      <c r="I87" s="4234"/>
      <c r="J87" s="4234"/>
      <c r="K87" s="4234"/>
      <c r="L87" s="4234"/>
      <c r="M87" s="4234"/>
      <c r="N87" s="4234"/>
      <c r="O87" s="4234"/>
      <c r="P87" s="4234"/>
      <c r="Q87" s="4234"/>
      <c r="R87" s="4234"/>
      <c r="S87" s="4234"/>
      <c r="T87" s="4234"/>
      <c r="U87" s="4234"/>
      <c r="V87" s="4234"/>
      <c r="W87" s="4234"/>
      <c r="X87" s="4234"/>
      <c r="Y87" s="4234"/>
      <c r="Z87" s="4234"/>
      <c r="AA87" s="4234"/>
      <c r="AB87" s="4234"/>
      <c r="AC87" s="4234"/>
      <c r="AD87" s="4234"/>
      <c r="AE87" s="4234"/>
      <c r="AF87" s="4234"/>
      <c r="AG87" s="4234"/>
      <c r="AH87" s="4234"/>
      <c r="AI87" s="4234"/>
      <c r="AJ87" s="4234"/>
      <c r="AK87" s="4234"/>
      <c r="AL87" s="4234"/>
      <c r="AM87" s="4234"/>
      <c r="AN87" s="4234"/>
      <c r="AO87" s="4234"/>
      <c r="AP87" s="4234"/>
      <c r="AQ87" s="4234"/>
      <c r="AR87" s="4234"/>
      <c r="AS87" s="4234"/>
      <c r="AT87" s="4234"/>
      <c r="AU87" s="4234"/>
      <c r="AV87" s="4234"/>
      <c r="AW87" s="4234"/>
      <c r="AX87" s="4234"/>
      <c r="AY87" s="4234"/>
      <c r="AZ87" s="4234"/>
      <c r="BA87" s="4234"/>
      <c r="BB87" s="4234"/>
      <c r="BC87" s="4234"/>
      <c r="BD87" s="4234"/>
      <c r="BE87" s="4234"/>
      <c r="BF87" s="4234"/>
      <c r="BG87" s="4234"/>
      <c r="BH87" s="4234"/>
      <c r="BI87" s="4234"/>
      <c r="BJ87" s="4234"/>
      <c r="BK87" s="4234"/>
      <c r="BL87" s="4234"/>
      <c r="BM87" s="4234"/>
      <c r="BN87" s="4234"/>
      <c r="BO87" s="4234"/>
      <c r="BP87" s="4234"/>
      <c r="BQ87" s="4234"/>
      <c r="BR87" s="4234"/>
      <c r="BS87" s="4234"/>
      <c r="BT87" s="4234"/>
      <c r="BU87" s="4234"/>
      <c r="BV87" s="4234"/>
      <c r="BW87" s="4234"/>
      <c r="BX87" s="4234"/>
      <c r="BY87" s="4234"/>
      <c r="BZ87" s="4234"/>
      <c r="CA87" s="4234"/>
      <c r="CB87" s="4234"/>
      <c r="CC87" s="4234"/>
      <c r="CD87" s="4234"/>
      <c r="CE87" s="4234"/>
      <c r="CF87" s="4234"/>
      <c r="CG87" s="4235"/>
    </row>
    <row r="88" spans="2:85" ht="11.45" customHeight="1">
      <c r="B88" s="1648"/>
      <c r="C88" s="1653"/>
      <c r="D88" s="4234" t="s">
        <v>4424</v>
      </c>
      <c r="E88" s="4234"/>
      <c r="F88" s="4234"/>
      <c r="G88" s="4234"/>
      <c r="H88" s="4234"/>
      <c r="I88" s="4234"/>
      <c r="J88" s="4234"/>
      <c r="K88" s="4234"/>
      <c r="L88" s="4234"/>
      <c r="M88" s="4234"/>
      <c r="N88" s="4234"/>
      <c r="O88" s="4234"/>
      <c r="P88" s="4234"/>
      <c r="Q88" s="4234"/>
      <c r="R88" s="4234"/>
      <c r="S88" s="4234"/>
      <c r="T88" s="4234"/>
      <c r="U88" s="4234"/>
      <c r="V88" s="4234"/>
      <c r="W88" s="4234"/>
      <c r="X88" s="4234"/>
      <c r="Y88" s="4234"/>
      <c r="Z88" s="4234"/>
      <c r="AA88" s="4234"/>
      <c r="AB88" s="4234"/>
      <c r="AC88" s="4234"/>
      <c r="AD88" s="4234"/>
      <c r="AE88" s="4234"/>
      <c r="AF88" s="4234"/>
      <c r="AG88" s="4234"/>
      <c r="AH88" s="4234"/>
      <c r="AI88" s="4234"/>
      <c r="AJ88" s="4234"/>
      <c r="AK88" s="4234"/>
      <c r="AL88" s="4234"/>
      <c r="AM88" s="4234"/>
      <c r="AN88" s="4234"/>
      <c r="AO88" s="4234"/>
      <c r="AP88" s="4234"/>
      <c r="AQ88" s="4234"/>
      <c r="AR88" s="4234"/>
      <c r="AS88" s="4234"/>
      <c r="AT88" s="4234"/>
      <c r="AU88" s="4234"/>
      <c r="AV88" s="4234"/>
      <c r="AW88" s="4234"/>
      <c r="AX88" s="4234"/>
      <c r="AY88" s="4234"/>
      <c r="AZ88" s="4234"/>
      <c r="BA88" s="4234"/>
      <c r="BB88" s="4234"/>
      <c r="BC88" s="4234"/>
      <c r="BD88" s="4234"/>
      <c r="BE88" s="4234"/>
      <c r="BF88" s="4234"/>
      <c r="BG88" s="4234"/>
      <c r="BH88" s="4234"/>
      <c r="BI88" s="4234"/>
      <c r="BJ88" s="4234"/>
      <c r="BK88" s="4234"/>
      <c r="BL88" s="4234"/>
      <c r="BM88" s="4234"/>
      <c r="BN88" s="4234"/>
      <c r="BO88" s="4234"/>
      <c r="BP88" s="4234"/>
      <c r="BQ88" s="4234"/>
      <c r="BR88" s="4234"/>
      <c r="BS88" s="4234"/>
      <c r="BT88" s="4234"/>
      <c r="BU88" s="4234"/>
      <c r="BV88" s="4234"/>
      <c r="BW88" s="4234"/>
      <c r="BX88" s="4234"/>
      <c r="BY88" s="4234"/>
      <c r="BZ88" s="4234"/>
      <c r="CA88" s="4234"/>
      <c r="CB88" s="4234"/>
      <c r="CC88" s="4234"/>
      <c r="CD88" s="4234"/>
      <c r="CE88" s="4234"/>
      <c r="CF88" s="4234"/>
      <c r="CG88" s="4235"/>
    </row>
    <row r="89" spans="2:85" ht="2.25" customHeight="1">
      <c r="B89" s="1661"/>
      <c r="C89" s="1653"/>
      <c r="D89" s="1653"/>
      <c r="E89" s="1653"/>
      <c r="F89" s="1653"/>
      <c r="G89" s="1653"/>
      <c r="H89" s="1653"/>
      <c r="I89" s="1653"/>
      <c r="J89" s="1653"/>
      <c r="K89" s="1653"/>
      <c r="L89" s="1653"/>
      <c r="M89" s="1653"/>
      <c r="N89" s="1653"/>
      <c r="O89" s="1653"/>
      <c r="P89" s="1653"/>
      <c r="Q89" s="1653"/>
      <c r="R89" s="1653"/>
      <c r="S89" s="1653"/>
      <c r="T89" s="1653"/>
      <c r="U89" s="1653"/>
      <c r="V89" s="1653"/>
      <c r="W89" s="1653"/>
      <c r="X89" s="1653"/>
      <c r="Y89" s="1653"/>
      <c r="Z89" s="1653"/>
      <c r="AA89" s="1653"/>
      <c r="AB89" s="1653"/>
      <c r="AC89" s="1653"/>
      <c r="AD89" s="1653"/>
      <c r="AE89" s="1653"/>
      <c r="AF89" s="1653"/>
      <c r="AG89" s="1653"/>
      <c r="AH89" s="1653"/>
      <c r="AI89" s="1653"/>
      <c r="AJ89" s="1653"/>
      <c r="AK89" s="1653"/>
      <c r="AL89" s="1653"/>
      <c r="AM89" s="1653"/>
      <c r="AN89" s="1653"/>
      <c r="AO89" s="1653"/>
      <c r="AP89" s="1653"/>
      <c r="AQ89" s="1653"/>
      <c r="AR89" s="1653"/>
      <c r="AS89" s="1653"/>
      <c r="AT89" s="1653"/>
      <c r="AU89" s="1653"/>
      <c r="AV89" s="1653"/>
      <c r="AW89" s="1653"/>
      <c r="AX89" s="1653"/>
      <c r="AY89" s="1653"/>
      <c r="AZ89" s="1653"/>
      <c r="BA89" s="1653"/>
      <c r="BB89" s="1653"/>
      <c r="BC89" s="1653"/>
      <c r="BD89" s="1653"/>
      <c r="BE89" s="1653"/>
      <c r="BF89" s="1653"/>
      <c r="BG89" s="1653"/>
      <c r="BH89" s="1653"/>
      <c r="BI89" s="1653"/>
      <c r="BJ89" s="1653"/>
      <c r="BK89" s="1653"/>
      <c r="BL89" s="1653"/>
      <c r="BM89" s="1653"/>
      <c r="BN89" s="1653"/>
      <c r="BO89" s="1653"/>
      <c r="BP89" s="1653"/>
      <c r="BQ89" s="1653"/>
      <c r="BR89" s="1653"/>
      <c r="BS89" s="1653"/>
      <c r="BT89" s="1653"/>
      <c r="BU89" s="1653"/>
      <c r="BV89" s="1653"/>
      <c r="BW89" s="1653"/>
      <c r="BX89" s="1653"/>
      <c r="BY89" s="1653"/>
      <c r="BZ89" s="1653"/>
      <c r="CA89" s="1653"/>
      <c r="CB89" s="1653"/>
      <c r="CC89" s="1653"/>
      <c r="CD89" s="1653"/>
      <c r="CE89" s="1653"/>
      <c r="CF89" s="1653"/>
      <c r="CG89" s="1662"/>
    </row>
    <row r="90" spans="2:85" ht="12.95" customHeight="1">
      <c r="B90" s="1654"/>
      <c r="C90" s="1547"/>
      <c r="D90" s="4209" t="s">
        <v>2589</v>
      </c>
      <c r="E90" s="4210"/>
      <c r="F90" s="4210"/>
      <c r="G90" s="4210"/>
      <c r="H90" s="4210"/>
      <c r="I90" s="4210"/>
      <c r="J90" s="4210"/>
      <c r="K90" s="4210"/>
      <c r="L90" s="4210"/>
      <c r="M90" s="4210"/>
      <c r="N90" s="4210"/>
      <c r="O90" s="4210"/>
      <c r="P90" s="4210"/>
      <c r="Q90" s="4210"/>
      <c r="R90" s="4210"/>
      <c r="S90" s="4211"/>
      <c r="T90" s="4209" t="s">
        <v>2590</v>
      </c>
      <c r="U90" s="4210"/>
      <c r="V90" s="4210"/>
      <c r="W90" s="4210"/>
      <c r="X90" s="4210"/>
      <c r="Y90" s="4210"/>
      <c r="Z90" s="4210"/>
      <c r="AA90" s="4210"/>
      <c r="AB90" s="4210"/>
      <c r="AC90" s="4210"/>
      <c r="AD90" s="4210"/>
      <c r="AE90" s="4210"/>
      <c r="AF90" s="4210"/>
      <c r="AG90" s="4210"/>
      <c r="AH90" s="4210"/>
      <c r="AI90" s="4210"/>
      <c r="AJ90" s="4210"/>
      <c r="AK90" s="4210"/>
      <c r="AL90" s="4210"/>
      <c r="AM90" s="4210"/>
      <c r="AN90" s="4210"/>
      <c r="AO90" s="4210"/>
      <c r="AP90" s="4210"/>
      <c r="AQ90" s="4210"/>
      <c r="AR90" s="4210"/>
      <c r="AS90" s="4210"/>
      <c r="AT90" s="4210"/>
      <c r="AU90" s="4210"/>
      <c r="AV90" s="4210"/>
      <c r="AW90" s="4210"/>
      <c r="AX90" s="4210"/>
      <c r="AY90" s="4210"/>
      <c r="AZ90" s="4210"/>
      <c r="BA90" s="4210"/>
      <c r="BB90" s="4210"/>
      <c r="BC90" s="4210"/>
      <c r="BD90" s="4210"/>
      <c r="BE90" s="4210"/>
      <c r="BF90" s="4210"/>
      <c r="BG90" s="4210"/>
      <c r="BH90" s="4210"/>
      <c r="BI90" s="4210"/>
      <c r="BJ90" s="4210"/>
      <c r="BK90" s="4210"/>
      <c r="BL90" s="4210"/>
      <c r="BM90" s="4210"/>
      <c r="BN90" s="4210"/>
      <c r="BO90" s="4210"/>
      <c r="BP90" s="4210"/>
      <c r="BQ90" s="4210"/>
      <c r="BR90" s="4211"/>
      <c r="BS90" s="4212" t="s">
        <v>3717</v>
      </c>
      <c r="BT90" s="4212"/>
      <c r="BU90" s="4212"/>
      <c r="BV90" s="4212"/>
      <c r="BW90" s="4212"/>
      <c r="BX90" s="4212"/>
      <c r="BY90" s="4212"/>
      <c r="BZ90" s="4212"/>
      <c r="CA90" s="4212"/>
      <c r="CB90" s="4212"/>
      <c r="CC90" s="4212"/>
      <c r="CD90" s="4212"/>
      <c r="CE90" s="4212"/>
      <c r="CF90" s="4212"/>
      <c r="CG90" s="1656"/>
    </row>
    <row r="91" spans="2:85" ht="12" customHeight="1">
      <c r="B91" s="1654"/>
      <c r="C91" s="1547"/>
      <c r="D91" s="4213" t="s">
        <v>3718</v>
      </c>
      <c r="E91" s="4214"/>
      <c r="F91" s="4214"/>
      <c r="G91" s="4214"/>
      <c r="H91" s="4214"/>
      <c r="I91" s="4214"/>
      <c r="J91" s="4214"/>
      <c r="K91" s="4214"/>
      <c r="L91" s="4214"/>
      <c r="M91" s="4214"/>
      <c r="N91" s="4214"/>
      <c r="O91" s="4214"/>
      <c r="P91" s="4214"/>
      <c r="Q91" s="4214"/>
      <c r="R91" s="4214"/>
      <c r="S91" s="4215"/>
      <c r="T91" s="4202" t="s">
        <v>3734</v>
      </c>
      <c r="U91" s="4203"/>
      <c r="V91" s="4203"/>
      <c r="W91" s="4203"/>
      <c r="X91" s="4203"/>
      <c r="Y91" s="4203"/>
      <c r="Z91" s="4203"/>
      <c r="AA91" s="4203"/>
      <c r="AB91" s="4203"/>
      <c r="AC91" s="4203"/>
      <c r="AD91" s="4203"/>
      <c r="AE91" s="4203"/>
      <c r="AF91" s="4203"/>
      <c r="AG91" s="4203"/>
      <c r="AH91" s="4203"/>
      <c r="AI91" s="4203"/>
      <c r="AJ91" s="4203"/>
      <c r="AK91" s="4203"/>
      <c r="AL91" s="4203"/>
      <c r="AM91" s="4203"/>
      <c r="AN91" s="4203"/>
      <c r="AO91" s="4203"/>
      <c r="AP91" s="4203"/>
      <c r="AQ91" s="4203"/>
      <c r="AR91" s="4203"/>
      <c r="AS91" s="4203"/>
      <c r="AT91" s="4203"/>
      <c r="AU91" s="4203"/>
      <c r="AV91" s="4203"/>
      <c r="AW91" s="4203"/>
      <c r="AX91" s="4203"/>
      <c r="AY91" s="4203"/>
      <c r="AZ91" s="4203"/>
      <c r="BA91" s="4203"/>
      <c r="BB91" s="4203"/>
      <c r="BC91" s="4203"/>
      <c r="BD91" s="4203"/>
      <c r="BE91" s="4203"/>
      <c r="BF91" s="4203"/>
      <c r="BG91" s="4203"/>
      <c r="BH91" s="4203"/>
      <c r="BI91" s="4203"/>
      <c r="BJ91" s="4203"/>
      <c r="BK91" s="4203"/>
      <c r="BL91" s="4203"/>
      <c r="BM91" s="4203"/>
      <c r="BN91" s="4203"/>
      <c r="BO91" s="4203"/>
      <c r="BP91" s="4203"/>
      <c r="BQ91" s="4203"/>
      <c r="BR91" s="4204"/>
      <c r="BS91" s="4222" t="s">
        <v>4435</v>
      </c>
      <c r="BT91" s="4223"/>
      <c r="BU91" s="4223"/>
      <c r="BV91" s="4223"/>
      <c r="BW91" s="4223"/>
      <c r="BX91" s="4223"/>
      <c r="BY91" s="4223"/>
      <c r="BZ91" s="4223"/>
      <c r="CA91" s="4223"/>
      <c r="CB91" s="4223"/>
      <c r="CC91" s="4223"/>
      <c r="CD91" s="4223"/>
      <c r="CE91" s="4223"/>
      <c r="CF91" s="4224"/>
      <c r="CG91" s="1656"/>
    </row>
    <row r="92" spans="2:85" ht="12" customHeight="1">
      <c r="B92" s="1654"/>
      <c r="C92" s="1547"/>
      <c r="D92" s="4216"/>
      <c r="E92" s="4217"/>
      <c r="F92" s="4217"/>
      <c r="G92" s="4217"/>
      <c r="H92" s="4217"/>
      <c r="I92" s="4217"/>
      <c r="J92" s="4217"/>
      <c r="K92" s="4217"/>
      <c r="L92" s="4217"/>
      <c r="M92" s="4217"/>
      <c r="N92" s="4217"/>
      <c r="O92" s="4217"/>
      <c r="P92" s="4217"/>
      <c r="Q92" s="4217"/>
      <c r="R92" s="4217"/>
      <c r="S92" s="4218"/>
      <c r="T92" s="4205" t="s">
        <v>3719</v>
      </c>
      <c r="U92" s="4206"/>
      <c r="V92" s="4206"/>
      <c r="W92" s="4206"/>
      <c r="X92" s="4206"/>
      <c r="Y92" s="4206"/>
      <c r="Z92" s="4206"/>
      <c r="AA92" s="4206"/>
      <c r="AB92" s="4206"/>
      <c r="AC92" s="4206"/>
      <c r="AD92" s="4206"/>
      <c r="AE92" s="4206"/>
      <c r="AF92" s="4206"/>
      <c r="AG92" s="4206"/>
      <c r="AH92" s="4206"/>
      <c r="AI92" s="4206"/>
      <c r="AJ92" s="4206"/>
      <c r="AK92" s="4206"/>
      <c r="AL92" s="4206"/>
      <c r="AM92" s="4206"/>
      <c r="AN92" s="4206"/>
      <c r="AO92" s="4206"/>
      <c r="AP92" s="4206"/>
      <c r="AQ92" s="4206"/>
      <c r="AR92" s="4206"/>
      <c r="AS92" s="4206"/>
      <c r="AT92" s="4206"/>
      <c r="AU92" s="4206"/>
      <c r="AV92" s="4206"/>
      <c r="AW92" s="4206"/>
      <c r="AX92" s="4206"/>
      <c r="AY92" s="4206"/>
      <c r="AZ92" s="4206"/>
      <c r="BA92" s="4206"/>
      <c r="BB92" s="4206"/>
      <c r="BC92" s="4206"/>
      <c r="BD92" s="4206"/>
      <c r="BE92" s="4206"/>
      <c r="BF92" s="4206"/>
      <c r="BG92" s="4206"/>
      <c r="BH92" s="4206"/>
      <c r="BI92" s="4206"/>
      <c r="BJ92" s="4206"/>
      <c r="BK92" s="4206"/>
      <c r="BL92" s="4206"/>
      <c r="BM92" s="4206"/>
      <c r="BN92" s="4206"/>
      <c r="BO92" s="4206"/>
      <c r="BP92" s="4206"/>
      <c r="BQ92" s="4206"/>
      <c r="BR92" s="4207"/>
      <c r="BS92" s="4225"/>
      <c r="BT92" s="4226"/>
      <c r="BU92" s="4226"/>
      <c r="BV92" s="4226"/>
      <c r="BW92" s="4226"/>
      <c r="BX92" s="4226"/>
      <c r="BY92" s="4226"/>
      <c r="BZ92" s="4226"/>
      <c r="CA92" s="4226"/>
      <c r="CB92" s="4226"/>
      <c r="CC92" s="4226"/>
      <c r="CD92" s="4226"/>
      <c r="CE92" s="4226"/>
      <c r="CF92" s="4227"/>
      <c r="CG92" s="1656"/>
    </row>
    <row r="93" spans="2:85" ht="12" customHeight="1">
      <c r="B93" s="1654"/>
      <c r="C93" s="1547"/>
      <c r="D93" s="4216"/>
      <c r="E93" s="4217"/>
      <c r="F93" s="4217"/>
      <c r="G93" s="4217"/>
      <c r="H93" s="4217"/>
      <c r="I93" s="4217"/>
      <c r="J93" s="4217"/>
      <c r="K93" s="4217"/>
      <c r="L93" s="4217"/>
      <c r="M93" s="4217"/>
      <c r="N93" s="4217"/>
      <c r="O93" s="4217"/>
      <c r="P93" s="4217"/>
      <c r="Q93" s="4217"/>
      <c r="R93" s="4217"/>
      <c r="S93" s="4218"/>
      <c r="T93" s="4205" t="s">
        <v>4425</v>
      </c>
      <c r="U93" s="4206"/>
      <c r="V93" s="4206"/>
      <c r="W93" s="4206"/>
      <c r="X93" s="4206"/>
      <c r="Y93" s="4206"/>
      <c r="Z93" s="4206"/>
      <c r="AA93" s="4206"/>
      <c r="AB93" s="4206"/>
      <c r="AC93" s="4206"/>
      <c r="AD93" s="4206"/>
      <c r="AE93" s="4206"/>
      <c r="AF93" s="4206"/>
      <c r="AG93" s="4206"/>
      <c r="AH93" s="4206"/>
      <c r="AI93" s="4206"/>
      <c r="AJ93" s="4206"/>
      <c r="AK93" s="4206"/>
      <c r="AL93" s="4206"/>
      <c r="AM93" s="4206"/>
      <c r="AN93" s="4206"/>
      <c r="AO93" s="4206"/>
      <c r="AP93" s="4206"/>
      <c r="AQ93" s="4206"/>
      <c r="AR93" s="4206"/>
      <c r="AS93" s="4206"/>
      <c r="AT93" s="4206"/>
      <c r="AU93" s="4206"/>
      <c r="AV93" s="4206"/>
      <c r="AW93" s="4206"/>
      <c r="AX93" s="4206"/>
      <c r="AY93" s="4206"/>
      <c r="AZ93" s="4206"/>
      <c r="BA93" s="4206"/>
      <c r="BB93" s="4206"/>
      <c r="BC93" s="4206"/>
      <c r="BD93" s="4206"/>
      <c r="BE93" s="4206"/>
      <c r="BF93" s="4206"/>
      <c r="BG93" s="4206"/>
      <c r="BH93" s="4206"/>
      <c r="BI93" s="4206"/>
      <c r="BJ93" s="4206"/>
      <c r="BK93" s="4206"/>
      <c r="BL93" s="4206"/>
      <c r="BM93" s="4206"/>
      <c r="BN93" s="4206"/>
      <c r="BO93" s="4206"/>
      <c r="BP93" s="4206"/>
      <c r="BQ93" s="4206"/>
      <c r="BR93" s="4207"/>
      <c r="BS93" s="4225"/>
      <c r="BT93" s="4226"/>
      <c r="BU93" s="4226"/>
      <c r="BV93" s="4226"/>
      <c r="BW93" s="4226"/>
      <c r="BX93" s="4226"/>
      <c r="BY93" s="4226"/>
      <c r="BZ93" s="4226"/>
      <c r="CA93" s="4226"/>
      <c r="CB93" s="4226"/>
      <c r="CC93" s="4226"/>
      <c r="CD93" s="4226"/>
      <c r="CE93" s="4226"/>
      <c r="CF93" s="4227"/>
      <c r="CG93" s="1656"/>
    </row>
    <row r="94" spans="2:85" ht="12" customHeight="1">
      <c r="B94" s="1654"/>
      <c r="C94" s="1547"/>
      <c r="D94" s="4216"/>
      <c r="E94" s="4217"/>
      <c r="F94" s="4217"/>
      <c r="G94" s="4217"/>
      <c r="H94" s="4217"/>
      <c r="I94" s="4217"/>
      <c r="J94" s="4217"/>
      <c r="K94" s="4217"/>
      <c r="L94" s="4217"/>
      <c r="M94" s="4217"/>
      <c r="N94" s="4217"/>
      <c r="O94" s="4217"/>
      <c r="P94" s="4217"/>
      <c r="Q94" s="4217"/>
      <c r="R94" s="4217"/>
      <c r="S94" s="4218"/>
      <c r="T94" s="4231" t="s">
        <v>4798</v>
      </c>
      <c r="U94" s="4232"/>
      <c r="V94" s="4232"/>
      <c r="W94" s="4232"/>
      <c r="X94" s="4232"/>
      <c r="Y94" s="4232"/>
      <c r="Z94" s="4232"/>
      <c r="AA94" s="4232"/>
      <c r="AB94" s="4232"/>
      <c r="AC94" s="4232"/>
      <c r="AD94" s="4232"/>
      <c r="AE94" s="4232"/>
      <c r="AF94" s="4232"/>
      <c r="AG94" s="4232"/>
      <c r="AH94" s="4232"/>
      <c r="AI94" s="4232"/>
      <c r="AJ94" s="4232"/>
      <c r="AK94" s="4232"/>
      <c r="AL94" s="4232"/>
      <c r="AM94" s="4232"/>
      <c r="AN94" s="4232"/>
      <c r="AO94" s="4232"/>
      <c r="AP94" s="4232"/>
      <c r="AQ94" s="4232"/>
      <c r="AR94" s="4232"/>
      <c r="AS94" s="4232"/>
      <c r="AT94" s="4232"/>
      <c r="AU94" s="4232"/>
      <c r="AV94" s="4232"/>
      <c r="AW94" s="4232"/>
      <c r="AX94" s="4232"/>
      <c r="AY94" s="4232"/>
      <c r="AZ94" s="4232"/>
      <c r="BA94" s="4232"/>
      <c r="BB94" s="4232"/>
      <c r="BC94" s="4232"/>
      <c r="BD94" s="4232"/>
      <c r="BE94" s="4232"/>
      <c r="BF94" s="4232"/>
      <c r="BG94" s="4232"/>
      <c r="BH94" s="4232"/>
      <c r="BI94" s="4232"/>
      <c r="BJ94" s="4232"/>
      <c r="BK94" s="4232"/>
      <c r="BL94" s="4232"/>
      <c r="BM94" s="4232"/>
      <c r="BN94" s="4232"/>
      <c r="BO94" s="4232"/>
      <c r="BP94" s="4232"/>
      <c r="BQ94" s="4232"/>
      <c r="BR94" s="4233"/>
      <c r="BS94" s="4225"/>
      <c r="BT94" s="4226"/>
      <c r="BU94" s="4226"/>
      <c r="BV94" s="4226"/>
      <c r="BW94" s="4226"/>
      <c r="BX94" s="4226"/>
      <c r="BY94" s="4226"/>
      <c r="BZ94" s="4226"/>
      <c r="CA94" s="4226"/>
      <c r="CB94" s="4226"/>
      <c r="CC94" s="4226"/>
      <c r="CD94" s="4226"/>
      <c r="CE94" s="4226"/>
      <c r="CF94" s="4227"/>
      <c r="CG94" s="1656"/>
    </row>
    <row r="95" spans="2:85" ht="12" customHeight="1">
      <c r="B95" s="1654"/>
      <c r="C95" s="1547"/>
      <c r="D95" s="4216"/>
      <c r="E95" s="4217"/>
      <c r="F95" s="4217"/>
      <c r="G95" s="4217"/>
      <c r="H95" s="4217"/>
      <c r="I95" s="4217"/>
      <c r="J95" s="4217"/>
      <c r="K95" s="4217"/>
      <c r="L95" s="4217"/>
      <c r="M95" s="4217"/>
      <c r="N95" s="4217"/>
      <c r="O95" s="4217"/>
      <c r="P95" s="4217"/>
      <c r="Q95" s="4217"/>
      <c r="R95" s="4217"/>
      <c r="S95" s="4218"/>
      <c r="T95" s="4205" t="s">
        <v>2591</v>
      </c>
      <c r="U95" s="4206"/>
      <c r="V95" s="4206"/>
      <c r="W95" s="4206"/>
      <c r="X95" s="4206"/>
      <c r="Y95" s="4206"/>
      <c r="Z95" s="4206"/>
      <c r="AA95" s="4206"/>
      <c r="AB95" s="4206"/>
      <c r="AC95" s="4206"/>
      <c r="AD95" s="4206"/>
      <c r="AE95" s="4206"/>
      <c r="AF95" s="4206"/>
      <c r="AG95" s="4206"/>
      <c r="AH95" s="4206"/>
      <c r="AI95" s="4206"/>
      <c r="AJ95" s="4206"/>
      <c r="AK95" s="4206"/>
      <c r="AL95" s="4206"/>
      <c r="AM95" s="4206"/>
      <c r="AN95" s="4206"/>
      <c r="AO95" s="4206"/>
      <c r="AP95" s="4206"/>
      <c r="AQ95" s="4206"/>
      <c r="AR95" s="4206"/>
      <c r="AS95" s="4206"/>
      <c r="AT95" s="4206"/>
      <c r="AU95" s="4206"/>
      <c r="AV95" s="4206"/>
      <c r="AW95" s="4206"/>
      <c r="AX95" s="4206"/>
      <c r="AY95" s="4206"/>
      <c r="AZ95" s="4206"/>
      <c r="BA95" s="4206"/>
      <c r="BB95" s="4206"/>
      <c r="BC95" s="4206"/>
      <c r="BD95" s="4206"/>
      <c r="BE95" s="4206"/>
      <c r="BF95" s="4206"/>
      <c r="BG95" s="4206"/>
      <c r="BH95" s="4206"/>
      <c r="BI95" s="4206"/>
      <c r="BJ95" s="4206"/>
      <c r="BK95" s="4206"/>
      <c r="BL95" s="4206"/>
      <c r="BM95" s="4206"/>
      <c r="BN95" s="4206"/>
      <c r="BO95" s="4206"/>
      <c r="BP95" s="4206"/>
      <c r="BQ95" s="4206"/>
      <c r="BR95" s="4207"/>
      <c r="BS95" s="4225"/>
      <c r="BT95" s="4226"/>
      <c r="BU95" s="4226"/>
      <c r="BV95" s="4226"/>
      <c r="BW95" s="4226"/>
      <c r="BX95" s="4226"/>
      <c r="BY95" s="4226"/>
      <c r="BZ95" s="4226"/>
      <c r="CA95" s="4226"/>
      <c r="CB95" s="4226"/>
      <c r="CC95" s="4226"/>
      <c r="CD95" s="4226"/>
      <c r="CE95" s="4226"/>
      <c r="CF95" s="4227"/>
      <c r="CG95" s="1656"/>
    </row>
    <row r="96" spans="2:85" ht="12" customHeight="1">
      <c r="B96" s="1654"/>
      <c r="C96" s="1547"/>
      <c r="D96" s="4219"/>
      <c r="E96" s="4220"/>
      <c r="F96" s="4220"/>
      <c r="G96" s="4220"/>
      <c r="H96" s="4220"/>
      <c r="I96" s="4220"/>
      <c r="J96" s="4220"/>
      <c r="K96" s="4220"/>
      <c r="L96" s="4220"/>
      <c r="M96" s="4220"/>
      <c r="N96" s="4220"/>
      <c r="O96" s="4220"/>
      <c r="P96" s="4220"/>
      <c r="Q96" s="4220"/>
      <c r="R96" s="4220"/>
      <c r="S96" s="4221"/>
      <c r="T96" s="4190" t="s">
        <v>2592</v>
      </c>
      <c r="U96" s="4191"/>
      <c r="V96" s="4191"/>
      <c r="W96" s="4191"/>
      <c r="X96" s="4191"/>
      <c r="Y96" s="4191"/>
      <c r="Z96" s="4191"/>
      <c r="AA96" s="4191"/>
      <c r="AB96" s="4191"/>
      <c r="AC96" s="4191"/>
      <c r="AD96" s="4191"/>
      <c r="AE96" s="4191"/>
      <c r="AF96" s="4191"/>
      <c r="AG96" s="4191"/>
      <c r="AH96" s="4191"/>
      <c r="AI96" s="4191"/>
      <c r="AJ96" s="4191"/>
      <c r="AK96" s="4191"/>
      <c r="AL96" s="4191"/>
      <c r="AM96" s="4191"/>
      <c r="AN96" s="4191"/>
      <c r="AO96" s="4191"/>
      <c r="AP96" s="4191"/>
      <c r="AQ96" s="4191"/>
      <c r="AR96" s="4191"/>
      <c r="AS96" s="4191"/>
      <c r="AT96" s="4191"/>
      <c r="AU96" s="4191"/>
      <c r="AV96" s="4191"/>
      <c r="AW96" s="4191"/>
      <c r="AX96" s="4191"/>
      <c r="AY96" s="4191"/>
      <c r="AZ96" s="4191"/>
      <c r="BA96" s="4191"/>
      <c r="BB96" s="4191"/>
      <c r="BC96" s="4191"/>
      <c r="BD96" s="4191"/>
      <c r="BE96" s="4191"/>
      <c r="BF96" s="4191"/>
      <c r="BG96" s="4191"/>
      <c r="BH96" s="4191"/>
      <c r="BI96" s="4191"/>
      <c r="BJ96" s="4191"/>
      <c r="BK96" s="4191"/>
      <c r="BL96" s="4191"/>
      <c r="BM96" s="4191"/>
      <c r="BN96" s="4191"/>
      <c r="BO96" s="4191"/>
      <c r="BP96" s="4191"/>
      <c r="BQ96" s="4191"/>
      <c r="BR96" s="4192"/>
      <c r="BS96" s="4225"/>
      <c r="BT96" s="4226"/>
      <c r="BU96" s="4226"/>
      <c r="BV96" s="4226"/>
      <c r="BW96" s="4226"/>
      <c r="BX96" s="4226"/>
      <c r="BY96" s="4226"/>
      <c r="BZ96" s="4226"/>
      <c r="CA96" s="4226"/>
      <c r="CB96" s="4226"/>
      <c r="CC96" s="4226"/>
      <c r="CD96" s="4226"/>
      <c r="CE96" s="4226"/>
      <c r="CF96" s="4227"/>
      <c r="CG96" s="1656"/>
    </row>
    <row r="97" spans="2:85" ht="12" customHeight="1">
      <c r="B97" s="1654"/>
      <c r="C97" s="1547"/>
      <c r="D97" s="4193" t="s">
        <v>2593</v>
      </c>
      <c r="E97" s="4194"/>
      <c r="F97" s="4194"/>
      <c r="G97" s="4194"/>
      <c r="H97" s="4194"/>
      <c r="I97" s="4194"/>
      <c r="J97" s="4194"/>
      <c r="K97" s="4194"/>
      <c r="L97" s="4194"/>
      <c r="M97" s="4194"/>
      <c r="N97" s="4194"/>
      <c r="O97" s="4194"/>
      <c r="P97" s="4194"/>
      <c r="Q97" s="4194"/>
      <c r="R97" s="4194"/>
      <c r="S97" s="4195"/>
      <c r="T97" s="4202" t="s">
        <v>4426</v>
      </c>
      <c r="U97" s="4203"/>
      <c r="V97" s="4203"/>
      <c r="W97" s="4203"/>
      <c r="X97" s="4203"/>
      <c r="Y97" s="4203"/>
      <c r="Z97" s="4203"/>
      <c r="AA97" s="4203"/>
      <c r="AB97" s="4203"/>
      <c r="AC97" s="4203"/>
      <c r="AD97" s="4203"/>
      <c r="AE97" s="4203"/>
      <c r="AF97" s="4203"/>
      <c r="AG97" s="4203"/>
      <c r="AH97" s="4203"/>
      <c r="AI97" s="4203"/>
      <c r="AJ97" s="4203"/>
      <c r="AK97" s="4203"/>
      <c r="AL97" s="4203"/>
      <c r="AM97" s="4203"/>
      <c r="AN97" s="4203"/>
      <c r="AO97" s="4203"/>
      <c r="AP97" s="4203"/>
      <c r="AQ97" s="4203"/>
      <c r="AR97" s="4203"/>
      <c r="AS97" s="4203"/>
      <c r="AT97" s="4203"/>
      <c r="AU97" s="4203"/>
      <c r="AV97" s="4203"/>
      <c r="AW97" s="4203"/>
      <c r="AX97" s="4203"/>
      <c r="AY97" s="4203"/>
      <c r="AZ97" s="4203"/>
      <c r="BA97" s="4203"/>
      <c r="BB97" s="4203"/>
      <c r="BC97" s="4203"/>
      <c r="BD97" s="4203"/>
      <c r="BE97" s="4203"/>
      <c r="BF97" s="4203"/>
      <c r="BG97" s="4203"/>
      <c r="BH97" s="4203"/>
      <c r="BI97" s="4203"/>
      <c r="BJ97" s="4203"/>
      <c r="BK97" s="4203"/>
      <c r="BL97" s="4203"/>
      <c r="BM97" s="4203"/>
      <c r="BN97" s="4203"/>
      <c r="BO97" s="4203"/>
      <c r="BP97" s="4203"/>
      <c r="BQ97" s="4203"/>
      <c r="BR97" s="4204"/>
      <c r="BS97" s="4225"/>
      <c r="BT97" s="4226"/>
      <c r="BU97" s="4226"/>
      <c r="BV97" s="4226"/>
      <c r="BW97" s="4226"/>
      <c r="BX97" s="4226"/>
      <c r="BY97" s="4226"/>
      <c r="BZ97" s="4226"/>
      <c r="CA97" s="4226"/>
      <c r="CB97" s="4226"/>
      <c r="CC97" s="4226"/>
      <c r="CD97" s="4226"/>
      <c r="CE97" s="4226"/>
      <c r="CF97" s="4227"/>
      <c r="CG97" s="1656"/>
    </row>
    <row r="98" spans="2:85" ht="12" customHeight="1">
      <c r="B98" s="1654"/>
      <c r="C98" s="1547"/>
      <c r="D98" s="4196"/>
      <c r="E98" s="4197"/>
      <c r="F98" s="4197"/>
      <c r="G98" s="4197"/>
      <c r="H98" s="4197"/>
      <c r="I98" s="4197"/>
      <c r="J98" s="4197"/>
      <c r="K98" s="4197"/>
      <c r="L98" s="4197"/>
      <c r="M98" s="4197"/>
      <c r="N98" s="4197"/>
      <c r="O98" s="4197"/>
      <c r="P98" s="4197"/>
      <c r="Q98" s="4197"/>
      <c r="R98" s="4197"/>
      <c r="S98" s="4198"/>
      <c r="T98" s="4205" t="s">
        <v>3720</v>
      </c>
      <c r="U98" s="4206"/>
      <c r="V98" s="4206"/>
      <c r="W98" s="4206"/>
      <c r="X98" s="4206"/>
      <c r="Y98" s="4206"/>
      <c r="Z98" s="4206"/>
      <c r="AA98" s="4206"/>
      <c r="AB98" s="4206"/>
      <c r="AC98" s="4206"/>
      <c r="AD98" s="4206"/>
      <c r="AE98" s="4206"/>
      <c r="AF98" s="4206"/>
      <c r="AG98" s="4206"/>
      <c r="AH98" s="4206"/>
      <c r="AI98" s="4206"/>
      <c r="AJ98" s="4206"/>
      <c r="AK98" s="4206"/>
      <c r="AL98" s="4206"/>
      <c r="AM98" s="4206"/>
      <c r="AN98" s="4206"/>
      <c r="AO98" s="4206"/>
      <c r="AP98" s="4206"/>
      <c r="AQ98" s="4206"/>
      <c r="AR98" s="4206"/>
      <c r="AS98" s="4206"/>
      <c r="AT98" s="4206"/>
      <c r="AU98" s="4206"/>
      <c r="AV98" s="4206"/>
      <c r="AW98" s="4206"/>
      <c r="AX98" s="4206"/>
      <c r="AY98" s="4206"/>
      <c r="AZ98" s="4206"/>
      <c r="BA98" s="4206"/>
      <c r="BB98" s="4206"/>
      <c r="BC98" s="4206"/>
      <c r="BD98" s="4206"/>
      <c r="BE98" s="4206"/>
      <c r="BF98" s="4206"/>
      <c r="BG98" s="4206"/>
      <c r="BH98" s="4206"/>
      <c r="BI98" s="4206"/>
      <c r="BJ98" s="4206"/>
      <c r="BK98" s="4206"/>
      <c r="BL98" s="4206"/>
      <c r="BM98" s="4206"/>
      <c r="BN98" s="4206"/>
      <c r="BO98" s="4206"/>
      <c r="BP98" s="4206"/>
      <c r="BQ98" s="4206"/>
      <c r="BR98" s="4207"/>
      <c r="BS98" s="4225"/>
      <c r="BT98" s="4226"/>
      <c r="BU98" s="4226"/>
      <c r="BV98" s="4226"/>
      <c r="BW98" s="4226"/>
      <c r="BX98" s="4226"/>
      <c r="BY98" s="4226"/>
      <c r="BZ98" s="4226"/>
      <c r="CA98" s="4226"/>
      <c r="CB98" s="4226"/>
      <c r="CC98" s="4226"/>
      <c r="CD98" s="4226"/>
      <c r="CE98" s="4226"/>
      <c r="CF98" s="4227"/>
      <c r="CG98" s="1656"/>
    </row>
    <row r="99" spans="2:85" ht="12" customHeight="1">
      <c r="B99" s="1654"/>
      <c r="C99" s="1547"/>
      <c r="D99" s="4199"/>
      <c r="E99" s="4200"/>
      <c r="F99" s="4200"/>
      <c r="G99" s="4200"/>
      <c r="H99" s="4200"/>
      <c r="I99" s="4200"/>
      <c r="J99" s="4200"/>
      <c r="K99" s="4200"/>
      <c r="L99" s="4200"/>
      <c r="M99" s="4200"/>
      <c r="N99" s="4200"/>
      <c r="O99" s="4200"/>
      <c r="P99" s="4200"/>
      <c r="Q99" s="4200"/>
      <c r="R99" s="4200"/>
      <c r="S99" s="4201"/>
      <c r="T99" s="4190" t="s">
        <v>3721</v>
      </c>
      <c r="U99" s="4191"/>
      <c r="V99" s="4191"/>
      <c r="W99" s="4191"/>
      <c r="X99" s="4191"/>
      <c r="Y99" s="4191"/>
      <c r="Z99" s="4191"/>
      <c r="AA99" s="4191"/>
      <c r="AB99" s="4191"/>
      <c r="AC99" s="4191"/>
      <c r="AD99" s="4191"/>
      <c r="AE99" s="4191"/>
      <c r="AF99" s="4191"/>
      <c r="AG99" s="4191"/>
      <c r="AH99" s="4191"/>
      <c r="AI99" s="4191"/>
      <c r="AJ99" s="4191"/>
      <c r="AK99" s="4191"/>
      <c r="AL99" s="4191"/>
      <c r="AM99" s="4191"/>
      <c r="AN99" s="4191"/>
      <c r="AO99" s="4191"/>
      <c r="AP99" s="4191"/>
      <c r="AQ99" s="4191"/>
      <c r="AR99" s="4191"/>
      <c r="AS99" s="4191"/>
      <c r="AT99" s="4191"/>
      <c r="AU99" s="4191"/>
      <c r="AV99" s="4191"/>
      <c r="AW99" s="4191"/>
      <c r="AX99" s="4191"/>
      <c r="AY99" s="4191"/>
      <c r="AZ99" s="4191"/>
      <c r="BA99" s="4191"/>
      <c r="BB99" s="4191"/>
      <c r="BC99" s="4191"/>
      <c r="BD99" s="4191"/>
      <c r="BE99" s="4191"/>
      <c r="BF99" s="4191"/>
      <c r="BG99" s="4191"/>
      <c r="BH99" s="4191"/>
      <c r="BI99" s="4191"/>
      <c r="BJ99" s="4191"/>
      <c r="BK99" s="4191"/>
      <c r="BL99" s="4191"/>
      <c r="BM99" s="4191"/>
      <c r="BN99" s="4191"/>
      <c r="BO99" s="4191"/>
      <c r="BP99" s="4191"/>
      <c r="BQ99" s="4191"/>
      <c r="BR99" s="4192"/>
      <c r="BS99" s="4228"/>
      <c r="BT99" s="4229"/>
      <c r="BU99" s="4229"/>
      <c r="BV99" s="4229"/>
      <c r="BW99" s="4229"/>
      <c r="BX99" s="4229"/>
      <c r="BY99" s="4229"/>
      <c r="BZ99" s="4229"/>
      <c r="CA99" s="4229"/>
      <c r="CB99" s="4229"/>
      <c r="CC99" s="4229"/>
      <c r="CD99" s="4229"/>
      <c r="CE99" s="4229"/>
      <c r="CF99" s="4230"/>
      <c r="CG99" s="1656"/>
    </row>
    <row r="100" spans="2:85" ht="5.25" customHeight="1">
      <c r="B100" s="1663"/>
      <c r="C100" s="1664"/>
      <c r="D100" s="1664"/>
      <c r="E100" s="1664"/>
      <c r="F100" s="1664"/>
      <c r="G100" s="1664"/>
      <c r="H100" s="1664"/>
      <c r="I100" s="1664"/>
      <c r="J100" s="1664"/>
      <c r="K100" s="1664"/>
      <c r="L100" s="1664"/>
      <c r="M100" s="1664"/>
      <c r="N100" s="1664"/>
      <c r="O100" s="1664"/>
      <c r="P100" s="1664"/>
      <c r="Q100" s="1664"/>
      <c r="R100" s="1664"/>
      <c r="S100" s="1664"/>
      <c r="T100" s="1664"/>
      <c r="U100" s="1664"/>
      <c r="V100" s="1664"/>
      <c r="W100" s="1664"/>
      <c r="X100" s="1664"/>
      <c r="Y100" s="1664"/>
      <c r="Z100" s="1664"/>
      <c r="AA100" s="1664"/>
      <c r="AB100" s="1664"/>
      <c r="AC100" s="1664"/>
      <c r="AD100" s="1664"/>
      <c r="AE100" s="1664"/>
      <c r="AF100" s="1664"/>
      <c r="AG100" s="1664"/>
      <c r="AH100" s="1664"/>
      <c r="AI100" s="1664"/>
      <c r="AJ100" s="1664"/>
      <c r="AK100" s="1664"/>
      <c r="AL100" s="1664"/>
      <c r="AM100" s="1664"/>
      <c r="AN100" s="1664"/>
      <c r="AO100" s="1664"/>
      <c r="AP100" s="1664"/>
      <c r="AQ100" s="1664"/>
      <c r="AR100" s="1664"/>
      <c r="AS100" s="1664"/>
      <c r="AT100" s="1664"/>
      <c r="AU100" s="1664"/>
      <c r="AV100" s="1664"/>
      <c r="AW100" s="1664"/>
      <c r="AX100" s="1664"/>
      <c r="AY100" s="1664"/>
      <c r="AZ100" s="1664"/>
      <c r="BA100" s="1664"/>
      <c r="BB100" s="1664"/>
      <c r="BC100" s="1664"/>
      <c r="BD100" s="1664"/>
      <c r="BE100" s="1664"/>
      <c r="BF100" s="1664"/>
      <c r="BG100" s="1664"/>
      <c r="BH100" s="1664"/>
      <c r="BI100" s="1664"/>
      <c r="BJ100" s="1664"/>
      <c r="BK100" s="1664"/>
      <c r="BL100" s="1664"/>
      <c r="BM100" s="1664"/>
      <c r="BN100" s="1664"/>
      <c r="BO100" s="1664"/>
      <c r="BP100" s="1664"/>
      <c r="BQ100" s="1664"/>
      <c r="BR100" s="1664"/>
      <c r="BS100" s="1664"/>
      <c r="BT100" s="1664"/>
      <c r="BU100" s="1664"/>
      <c r="BV100" s="1664"/>
      <c r="BW100" s="1664"/>
      <c r="BX100" s="1664"/>
      <c r="BY100" s="1664"/>
      <c r="BZ100" s="1664"/>
      <c r="CA100" s="1664"/>
      <c r="CB100" s="1664"/>
      <c r="CC100" s="1664"/>
      <c r="CD100" s="1664"/>
      <c r="CE100" s="1664"/>
      <c r="CF100" s="1664"/>
      <c r="CG100" s="1665"/>
    </row>
    <row r="101" spans="2:85" ht="2.25" customHeight="1"/>
    <row r="102" spans="2:85" ht="12" customHeight="1">
      <c r="BQ102" s="4208" t="s">
        <v>4946</v>
      </c>
      <c r="BR102" s="4208"/>
      <c r="BS102" s="4208"/>
      <c r="BT102" s="4208"/>
      <c r="BU102" s="4208"/>
      <c r="BV102" s="4208"/>
      <c r="BW102" s="4208"/>
      <c r="BX102" s="4208"/>
      <c r="BY102" s="4208"/>
      <c r="BZ102" s="4208"/>
      <c r="CA102" s="4208"/>
      <c r="CB102" s="4208"/>
      <c r="CC102" s="4208"/>
      <c r="CD102" s="4208"/>
      <c r="CE102" s="4208"/>
      <c r="CF102" s="4208"/>
      <c r="CG102" s="4208"/>
    </row>
    <row r="109" spans="2:85" ht="8.85" customHeight="1">
      <c r="BU109" s="4189"/>
      <c r="BV109" s="4189"/>
      <c r="BW109" s="4189"/>
      <c r="BX109" s="4189"/>
      <c r="BY109" s="4189"/>
      <c r="BZ109" s="4189"/>
      <c r="CA109" s="4189"/>
      <c r="CB109" s="4189"/>
      <c r="CC109" s="4189"/>
      <c r="CD109" s="4189"/>
      <c r="CE109" s="4189"/>
      <c r="CF109" s="4189"/>
      <c r="CG109" s="4189"/>
    </row>
    <row r="114" spans="73:85" ht="8.85" customHeight="1">
      <c r="BU114" s="4189"/>
      <c r="BV114" s="4189"/>
      <c r="BW114" s="4189"/>
      <c r="BX114" s="4189"/>
      <c r="BY114" s="4189"/>
      <c r="BZ114" s="4189"/>
      <c r="CA114" s="4189"/>
      <c r="CB114" s="4189"/>
      <c r="CC114" s="4189"/>
      <c r="CD114" s="4189"/>
      <c r="CE114" s="4189"/>
      <c r="CF114" s="4189"/>
      <c r="CG114" s="4189"/>
    </row>
  </sheetData>
  <mergeCells count="212">
    <mergeCell ref="CF12:CG12"/>
    <mergeCell ref="T13:U13"/>
    <mergeCell ref="V13:AD13"/>
    <mergeCell ref="AP13:BT13"/>
    <mergeCell ref="BU13:CE13"/>
    <mergeCell ref="CF13:CG13"/>
    <mergeCell ref="AZ12:BA12"/>
    <mergeCell ref="BB12:BH12"/>
    <mergeCell ref="BI12:BJ12"/>
    <mergeCell ref="BK12:BQ12"/>
    <mergeCell ref="BR12:BS12"/>
    <mergeCell ref="BT12:CE12"/>
    <mergeCell ref="T12:U12"/>
    <mergeCell ref="V12:AM12"/>
    <mergeCell ref="AN12:AO12"/>
    <mergeCell ref="AP12:AY12"/>
    <mergeCell ref="B2:CG3"/>
    <mergeCell ref="U4:BH4"/>
    <mergeCell ref="AE5:AX5"/>
    <mergeCell ref="B6:U7"/>
    <mergeCell ref="B8:S11"/>
    <mergeCell ref="AX8:BH11"/>
    <mergeCell ref="Y9:AJ10"/>
    <mergeCell ref="AK9:AM10"/>
    <mergeCell ref="BL9:BY10"/>
    <mergeCell ref="BZ9:CB10"/>
    <mergeCell ref="B12:G17"/>
    <mergeCell ref="H12:S13"/>
    <mergeCell ref="T14:U14"/>
    <mergeCell ref="V14:AD14"/>
    <mergeCell ref="AG14:AH14"/>
    <mergeCell ref="T15:U15"/>
    <mergeCell ref="V15:AD15"/>
    <mergeCell ref="H16:S17"/>
    <mergeCell ref="T16:Z17"/>
    <mergeCell ref="AA16:AF17"/>
    <mergeCell ref="AG16:AI17"/>
    <mergeCell ref="AI14:AW14"/>
    <mergeCell ref="BI14:BJ15"/>
    <mergeCell ref="H14:S15"/>
    <mergeCell ref="AJ16:AO17"/>
    <mergeCell ref="AP16:AT17"/>
    <mergeCell ref="AU16:AW17"/>
    <mergeCell ref="AX16:CG17"/>
    <mergeCell ref="BK14:BT15"/>
    <mergeCell ref="BU14:BV15"/>
    <mergeCell ref="BW14:CG15"/>
    <mergeCell ref="AX14:BH15"/>
    <mergeCell ref="BQ18:CG18"/>
    <mergeCell ref="T19:U19"/>
    <mergeCell ref="V19:AV19"/>
    <mergeCell ref="AX19:AY19"/>
    <mergeCell ref="AZ19:BN19"/>
    <mergeCell ref="BO19:BP19"/>
    <mergeCell ref="BQ19:CG19"/>
    <mergeCell ref="BI21:BP21"/>
    <mergeCell ref="BA20:BK20"/>
    <mergeCell ref="BL20:CE20"/>
    <mergeCell ref="CF20:CG20"/>
    <mergeCell ref="T18:U18"/>
    <mergeCell ref="V18:AF18"/>
    <mergeCell ref="AG18:AH18"/>
    <mergeCell ref="AI18:AV18"/>
    <mergeCell ref="AX18:AY18"/>
    <mergeCell ref="D20:S21"/>
    <mergeCell ref="T20:Z20"/>
    <mergeCell ref="AA20:AZ20"/>
    <mergeCell ref="T21:AW21"/>
    <mergeCell ref="AY21:AZ21"/>
    <mergeCell ref="BA21:BF21"/>
    <mergeCell ref="BG21:BH21"/>
    <mergeCell ref="AZ18:BN18"/>
    <mergeCell ref="BO18:BP18"/>
    <mergeCell ref="B18:S19"/>
    <mergeCell ref="B22:S23"/>
    <mergeCell ref="T22:AE22"/>
    <mergeCell ref="AF22:AG22"/>
    <mergeCell ref="AK34:AM34"/>
    <mergeCell ref="X35:Y36"/>
    <mergeCell ref="Z35:AJ36"/>
    <mergeCell ref="AK35:AM35"/>
    <mergeCell ref="AK36:AM36"/>
    <mergeCell ref="X37:Y37"/>
    <mergeCell ref="B24:B42"/>
    <mergeCell ref="C24:BW24"/>
    <mergeCell ref="D25:F25"/>
    <mergeCell ref="F26:H26"/>
    <mergeCell ref="I26:BX26"/>
    <mergeCell ref="D27:Q41"/>
    <mergeCell ref="R27:W31"/>
    <mergeCell ref="X27:Y28"/>
    <mergeCell ref="Z27:AJ28"/>
    <mergeCell ref="AO22:AP22"/>
    <mergeCell ref="T23:AE23"/>
    <mergeCell ref="AF23:AG23"/>
    <mergeCell ref="AO23:AP23"/>
    <mergeCell ref="AK27:AM27"/>
    <mergeCell ref="AK28:AM28"/>
    <mergeCell ref="X29:Y29"/>
    <mergeCell ref="Z29:AJ29"/>
    <mergeCell ref="X30:Y30"/>
    <mergeCell ref="X31:Y31"/>
    <mergeCell ref="R32:W38"/>
    <mergeCell ref="X32:Y34"/>
    <mergeCell ref="Z32:AJ34"/>
    <mergeCell ref="AK32:AM32"/>
    <mergeCell ref="AK33:AM33"/>
    <mergeCell ref="X38:Y38"/>
    <mergeCell ref="BH41:BI41"/>
    <mergeCell ref="BJ41:BP41"/>
    <mergeCell ref="BQ41:BR41"/>
    <mergeCell ref="BS41:CG41"/>
    <mergeCell ref="D42:W42"/>
    <mergeCell ref="X42:Y42"/>
    <mergeCell ref="Z42:BM42"/>
    <mergeCell ref="BH39:CG39"/>
    <mergeCell ref="AK40:AM40"/>
    <mergeCell ref="AN40:BD40"/>
    <mergeCell ref="BE40:BG40"/>
    <mergeCell ref="BH40:CG40"/>
    <mergeCell ref="X41:AJ41"/>
    <mergeCell ref="AK41:AM41"/>
    <mergeCell ref="AN41:AP41"/>
    <mergeCell ref="AQ41:AR41"/>
    <mergeCell ref="AS41:AW41"/>
    <mergeCell ref="AN39:BD39"/>
    <mergeCell ref="BE39:BG39"/>
    <mergeCell ref="AX41:AY41"/>
    <mergeCell ref="AZ41:BG41"/>
    <mergeCell ref="R39:W41"/>
    <mergeCell ref="X39:AJ40"/>
    <mergeCell ref="AK39:AM39"/>
    <mergeCell ref="B48:D48"/>
    <mergeCell ref="F48:BY48"/>
    <mergeCell ref="B49:D49"/>
    <mergeCell ref="F49:CG49"/>
    <mergeCell ref="B50:D50"/>
    <mergeCell ref="F50:CG50"/>
    <mergeCell ref="B44:S46"/>
    <mergeCell ref="T44:AH46"/>
    <mergeCell ref="AX44:BJ46"/>
    <mergeCell ref="BK44:CG46"/>
    <mergeCell ref="AK45:AS45"/>
    <mergeCell ref="AT45:AW45"/>
    <mergeCell ref="B55:D55"/>
    <mergeCell ref="F55:CG55"/>
    <mergeCell ref="B57:CG57"/>
    <mergeCell ref="C58:C59"/>
    <mergeCell ref="D58:CG59"/>
    <mergeCell ref="D60:BZ60"/>
    <mergeCell ref="F51:CG51"/>
    <mergeCell ref="B52:D52"/>
    <mergeCell ref="F52:CG52"/>
    <mergeCell ref="B53:D53"/>
    <mergeCell ref="F53:CG53"/>
    <mergeCell ref="B54:D54"/>
    <mergeCell ref="F54:CG54"/>
    <mergeCell ref="D61:BZ61"/>
    <mergeCell ref="F62:BZ62"/>
    <mergeCell ref="G63:N64"/>
    <mergeCell ref="O63:Z63"/>
    <mergeCell ref="AA63:AM63"/>
    <mergeCell ref="O64:T64"/>
    <mergeCell ref="U64:Z64"/>
    <mergeCell ref="AA64:AG64"/>
    <mergeCell ref="AH64:AM64"/>
    <mergeCell ref="D70:CG71"/>
    <mergeCell ref="D72:CG72"/>
    <mergeCell ref="D73:CG73"/>
    <mergeCell ref="B74:CG74"/>
    <mergeCell ref="B75:CG75"/>
    <mergeCell ref="C76:BZ76"/>
    <mergeCell ref="G65:N66"/>
    <mergeCell ref="O65:T66"/>
    <mergeCell ref="U65:Z66"/>
    <mergeCell ref="AA65:AG66"/>
    <mergeCell ref="AH65:AM66"/>
    <mergeCell ref="G67:N68"/>
    <mergeCell ref="O67:T68"/>
    <mergeCell ref="U67:Z68"/>
    <mergeCell ref="AA67:AG68"/>
    <mergeCell ref="AH67:AM68"/>
    <mergeCell ref="D83:BZ83"/>
    <mergeCell ref="D84:BZ84"/>
    <mergeCell ref="D85:BZ85"/>
    <mergeCell ref="C86:BZ86"/>
    <mergeCell ref="D87:CG87"/>
    <mergeCell ref="D88:CG88"/>
    <mergeCell ref="D77:CG77"/>
    <mergeCell ref="C78:BZ78"/>
    <mergeCell ref="F79:CG79"/>
    <mergeCell ref="D80:BZ80"/>
    <mergeCell ref="C81:BZ81"/>
    <mergeCell ref="F82:BZ82"/>
    <mergeCell ref="BU109:CG109"/>
    <mergeCell ref="BU114:CG114"/>
    <mergeCell ref="T96:BR96"/>
    <mergeCell ref="D97:S99"/>
    <mergeCell ref="T97:BR97"/>
    <mergeCell ref="T98:BR98"/>
    <mergeCell ref="T99:BR99"/>
    <mergeCell ref="BQ102:CG102"/>
    <mergeCell ref="D90:S90"/>
    <mergeCell ref="T90:BR90"/>
    <mergeCell ref="BS90:CF90"/>
    <mergeCell ref="D91:S96"/>
    <mergeCell ref="T91:BR91"/>
    <mergeCell ref="BS91:CF99"/>
    <mergeCell ref="T92:BR92"/>
    <mergeCell ref="T93:BR93"/>
    <mergeCell ref="T94:BR94"/>
    <mergeCell ref="T95:BR95"/>
  </mergeCells>
  <phoneticPr fontId="129"/>
  <dataValidations count="7">
    <dataValidation allowBlank="1" showInputMessage="1" showErrorMessage="1" prompt="ストック活用型も併せて選択します。" sqref="X39:AJ40 X41" xr:uid="{00000000-0002-0000-2C00-000000000000}"/>
    <dataValidation type="whole" operator="greaterThanOrEqual" allowBlank="1" showInputMessage="1" sqref="AA16:AF17 AP16:AT17" xr:uid="{00000000-0002-0000-2C00-000001000000}">
      <formula1>0</formula1>
    </dataValidation>
    <dataValidation operator="greaterThan" allowBlank="1" showInputMessage="1" showErrorMessage="1" error="半角数字で入力してください" sqref="BL20 BL65560 BL131096 BL196632 BL262168 BL327704 BL393240 BL458776 BL524312 BL589848 BL655384 BL720920 BL786456 BL851992 BL917528 BL983064 BQ21:BV21 BQ65561:BV65561 BQ131097:BV131097 BQ196633:BV196633 BQ262169:BV262169 BQ327705:BV327705 BQ393241:BV393241 BQ458777:BV458777 BQ524313:BV524313 BQ589849:BV589849 BQ655385:BV655385 BQ720921:BV720921 BQ786457:BV786457 BQ851993:BV851993 BQ917529:BV917529 BQ983065:BV983065 LH20 LH65560 LH131096 LH196632 LH262168 LH327704 LH393240 LH458776 LH524312 LH589848 LH655384 LH720920 LH786456 LH851992 LH917528 LH983064 LM21:LR21 LM65561:LR65561 LM131097:LR131097 LM196633:LR196633 LM262169:LR262169 LM327705:LR327705 LM393241:LR393241 LM458777:LR458777 LM524313:LR524313 LM589849:LR589849 LM655385:LR655385 LM720921:LR720921 LM786457:LR786457 LM851993:LR851993 LM917529:LR917529 LM983065:LR983065 VD20 VD65560 VD131096 VD196632 VD262168 VD327704 VD393240 VD458776 VD524312 VD589848 VD655384 VD720920 VD786456 VD851992 VD917528 VD983064 VI21:VN21 VI65561:VN65561 VI131097:VN131097 VI196633:VN196633 VI262169:VN262169 VI327705:VN327705 VI393241:VN393241 VI458777:VN458777 VI524313:VN524313 VI589849:VN589849 VI655385:VN655385 VI720921:VN720921 VI786457:VN786457 VI851993:VN851993 VI917529:VN917529 VI983065:VN983065 AEZ20 AEZ65560 AEZ131096 AEZ196632 AEZ262168 AEZ327704 AEZ393240 AEZ458776 AEZ524312 AEZ589848 AEZ655384 AEZ720920 AEZ786456 AEZ851992 AEZ917528 AEZ983064 AFE21:AFJ21 AFE65561:AFJ65561 AFE131097:AFJ131097 AFE196633:AFJ196633 AFE262169:AFJ262169 AFE327705:AFJ327705 AFE393241:AFJ393241 AFE458777:AFJ458777 AFE524313:AFJ524313 AFE589849:AFJ589849 AFE655385:AFJ655385 AFE720921:AFJ720921 AFE786457:AFJ786457 AFE851993:AFJ851993 AFE917529:AFJ917529 AFE983065:AFJ983065 AOV20 AOV65560 AOV131096 AOV196632 AOV262168 AOV327704 AOV393240 AOV458776 AOV524312 AOV589848 AOV655384 AOV720920 AOV786456 AOV851992 AOV917528 AOV983064 APA21:APF21 APA65561:APF65561 APA131097:APF131097 APA196633:APF196633 APA262169:APF262169 APA327705:APF327705 APA393241:APF393241 APA458777:APF458777 APA524313:APF524313 APA589849:APF589849 APA655385:APF655385 APA720921:APF720921 APA786457:APF786457 APA851993:APF851993 APA917529:APF917529 APA983065:APF983065 AYR20 AYR65560 AYR131096 AYR196632 AYR262168 AYR327704 AYR393240 AYR458776 AYR524312 AYR589848 AYR655384 AYR720920 AYR786456 AYR851992 AYR917528 AYR983064 AYW21:AZB21 AYW65561:AZB65561 AYW131097:AZB131097 AYW196633:AZB196633 AYW262169:AZB262169 AYW327705:AZB327705 AYW393241:AZB393241 AYW458777:AZB458777 AYW524313:AZB524313 AYW589849:AZB589849 AYW655385:AZB655385 AYW720921:AZB720921 AYW786457:AZB786457 AYW851993:AZB851993 AYW917529:AZB917529 AYW983065:AZB983065 BIN20 BIN65560 BIN131096 BIN196632 BIN262168 BIN327704 BIN393240 BIN458776 BIN524312 BIN589848 BIN655384 BIN720920 BIN786456 BIN851992 BIN917528 BIN983064 BIS21:BIX21 BIS65561:BIX65561 BIS131097:BIX131097 BIS196633:BIX196633 BIS262169:BIX262169 BIS327705:BIX327705 BIS393241:BIX393241 BIS458777:BIX458777 BIS524313:BIX524313 BIS589849:BIX589849 BIS655385:BIX655385 BIS720921:BIX720921 BIS786457:BIX786457 BIS851993:BIX851993 BIS917529:BIX917529 BIS983065:BIX983065 BSJ20 BSJ65560 BSJ131096 BSJ196632 BSJ262168 BSJ327704 BSJ393240 BSJ458776 BSJ524312 BSJ589848 BSJ655384 BSJ720920 BSJ786456 BSJ851992 BSJ917528 BSJ983064 BSO21:BST21 BSO65561:BST65561 BSO131097:BST131097 BSO196633:BST196633 BSO262169:BST262169 BSO327705:BST327705 BSO393241:BST393241 BSO458777:BST458777 BSO524313:BST524313 BSO589849:BST589849 BSO655385:BST655385 BSO720921:BST720921 BSO786457:BST786457 BSO851993:BST851993 BSO917529:BST917529 BSO983065:BST983065 CCF20 CCF65560 CCF131096 CCF196632 CCF262168 CCF327704 CCF393240 CCF458776 CCF524312 CCF589848 CCF655384 CCF720920 CCF786456 CCF851992 CCF917528 CCF983064 CCK21:CCP21 CCK65561:CCP65561 CCK131097:CCP131097 CCK196633:CCP196633 CCK262169:CCP262169 CCK327705:CCP327705 CCK393241:CCP393241 CCK458777:CCP458777 CCK524313:CCP524313 CCK589849:CCP589849 CCK655385:CCP655385 CCK720921:CCP720921 CCK786457:CCP786457 CCK851993:CCP851993 CCK917529:CCP917529 CCK983065:CCP983065 CMB20 CMB65560 CMB131096 CMB196632 CMB262168 CMB327704 CMB393240 CMB458776 CMB524312 CMB589848 CMB655384 CMB720920 CMB786456 CMB851992 CMB917528 CMB983064 CMG21:CML21 CMG65561:CML65561 CMG131097:CML131097 CMG196633:CML196633 CMG262169:CML262169 CMG327705:CML327705 CMG393241:CML393241 CMG458777:CML458777 CMG524313:CML524313 CMG589849:CML589849 CMG655385:CML655385 CMG720921:CML720921 CMG786457:CML786457 CMG851993:CML851993 CMG917529:CML917529 CMG983065:CML983065 CVX20 CVX65560 CVX131096 CVX196632 CVX262168 CVX327704 CVX393240 CVX458776 CVX524312 CVX589848 CVX655384 CVX720920 CVX786456 CVX851992 CVX917528 CVX983064 CWC21:CWH21 CWC65561:CWH65561 CWC131097:CWH131097 CWC196633:CWH196633 CWC262169:CWH262169 CWC327705:CWH327705 CWC393241:CWH393241 CWC458777:CWH458777 CWC524313:CWH524313 CWC589849:CWH589849 CWC655385:CWH655385 CWC720921:CWH720921 CWC786457:CWH786457 CWC851993:CWH851993 CWC917529:CWH917529 CWC983065:CWH983065 DFT20 DFT65560 DFT131096 DFT196632 DFT262168 DFT327704 DFT393240 DFT458776 DFT524312 DFT589848 DFT655384 DFT720920 DFT786456 DFT851992 DFT917528 DFT983064 DFY21:DGD21 DFY65561:DGD65561 DFY131097:DGD131097 DFY196633:DGD196633 DFY262169:DGD262169 DFY327705:DGD327705 DFY393241:DGD393241 DFY458777:DGD458777 DFY524313:DGD524313 DFY589849:DGD589849 DFY655385:DGD655385 DFY720921:DGD720921 DFY786457:DGD786457 DFY851993:DGD851993 DFY917529:DGD917529 DFY983065:DGD983065 DPP20 DPP65560 DPP131096 DPP196632 DPP262168 DPP327704 DPP393240 DPP458776 DPP524312 DPP589848 DPP655384 DPP720920 DPP786456 DPP851992 DPP917528 DPP983064 DPU21:DPZ21 DPU65561:DPZ65561 DPU131097:DPZ131097 DPU196633:DPZ196633 DPU262169:DPZ262169 DPU327705:DPZ327705 DPU393241:DPZ393241 DPU458777:DPZ458777 DPU524313:DPZ524313 DPU589849:DPZ589849 DPU655385:DPZ655385 DPU720921:DPZ720921 DPU786457:DPZ786457 DPU851993:DPZ851993 DPU917529:DPZ917529 DPU983065:DPZ983065 DZL20 DZL65560 DZL131096 DZL196632 DZL262168 DZL327704 DZL393240 DZL458776 DZL524312 DZL589848 DZL655384 DZL720920 DZL786456 DZL851992 DZL917528 DZL983064 DZQ21:DZV21 DZQ65561:DZV65561 DZQ131097:DZV131097 DZQ196633:DZV196633 DZQ262169:DZV262169 DZQ327705:DZV327705 DZQ393241:DZV393241 DZQ458777:DZV458777 DZQ524313:DZV524313 DZQ589849:DZV589849 DZQ655385:DZV655385 DZQ720921:DZV720921 DZQ786457:DZV786457 DZQ851993:DZV851993 DZQ917529:DZV917529 DZQ983065:DZV983065 EJH20 EJH65560 EJH131096 EJH196632 EJH262168 EJH327704 EJH393240 EJH458776 EJH524312 EJH589848 EJH655384 EJH720920 EJH786456 EJH851992 EJH917528 EJH983064 EJM21:EJR21 EJM65561:EJR65561 EJM131097:EJR131097 EJM196633:EJR196633 EJM262169:EJR262169 EJM327705:EJR327705 EJM393241:EJR393241 EJM458777:EJR458777 EJM524313:EJR524313 EJM589849:EJR589849 EJM655385:EJR655385 EJM720921:EJR720921 EJM786457:EJR786457 EJM851993:EJR851993 EJM917529:EJR917529 EJM983065:EJR983065 ETD20 ETD65560 ETD131096 ETD196632 ETD262168 ETD327704 ETD393240 ETD458776 ETD524312 ETD589848 ETD655384 ETD720920 ETD786456 ETD851992 ETD917528 ETD983064 ETI21:ETN21 ETI65561:ETN65561 ETI131097:ETN131097 ETI196633:ETN196633 ETI262169:ETN262169 ETI327705:ETN327705 ETI393241:ETN393241 ETI458777:ETN458777 ETI524313:ETN524313 ETI589849:ETN589849 ETI655385:ETN655385 ETI720921:ETN720921 ETI786457:ETN786457 ETI851993:ETN851993 ETI917529:ETN917529 ETI983065:ETN983065 FCZ20 FCZ65560 FCZ131096 FCZ196632 FCZ262168 FCZ327704 FCZ393240 FCZ458776 FCZ524312 FCZ589848 FCZ655384 FCZ720920 FCZ786456 FCZ851992 FCZ917528 FCZ983064 FDE21:FDJ21 FDE65561:FDJ65561 FDE131097:FDJ131097 FDE196633:FDJ196633 FDE262169:FDJ262169 FDE327705:FDJ327705 FDE393241:FDJ393241 FDE458777:FDJ458777 FDE524313:FDJ524313 FDE589849:FDJ589849 FDE655385:FDJ655385 FDE720921:FDJ720921 FDE786457:FDJ786457 FDE851993:FDJ851993 FDE917529:FDJ917529 FDE983065:FDJ983065 FMV20 FMV65560 FMV131096 FMV196632 FMV262168 FMV327704 FMV393240 FMV458776 FMV524312 FMV589848 FMV655384 FMV720920 FMV786456 FMV851992 FMV917528 FMV983064 FNA21:FNF21 FNA65561:FNF65561 FNA131097:FNF131097 FNA196633:FNF196633 FNA262169:FNF262169 FNA327705:FNF327705 FNA393241:FNF393241 FNA458777:FNF458777 FNA524313:FNF524313 FNA589849:FNF589849 FNA655385:FNF655385 FNA720921:FNF720921 FNA786457:FNF786457 FNA851993:FNF851993 FNA917529:FNF917529 FNA983065:FNF983065 FWR20 FWR65560 FWR131096 FWR196632 FWR262168 FWR327704 FWR393240 FWR458776 FWR524312 FWR589848 FWR655384 FWR720920 FWR786456 FWR851992 FWR917528 FWR983064 FWW21:FXB21 FWW65561:FXB65561 FWW131097:FXB131097 FWW196633:FXB196633 FWW262169:FXB262169 FWW327705:FXB327705 FWW393241:FXB393241 FWW458777:FXB458777 FWW524313:FXB524313 FWW589849:FXB589849 FWW655385:FXB655385 FWW720921:FXB720921 FWW786457:FXB786457 FWW851993:FXB851993 FWW917529:FXB917529 FWW983065:FXB983065 GGN20 GGN65560 GGN131096 GGN196632 GGN262168 GGN327704 GGN393240 GGN458776 GGN524312 GGN589848 GGN655384 GGN720920 GGN786456 GGN851992 GGN917528 GGN983064 GGS21:GGX21 GGS65561:GGX65561 GGS131097:GGX131097 GGS196633:GGX196633 GGS262169:GGX262169 GGS327705:GGX327705 GGS393241:GGX393241 GGS458777:GGX458777 GGS524313:GGX524313 GGS589849:GGX589849 GGS655385:GGX655385 GGS720921:GGX720921 GGS786457:GGX786457 GGS851993:GGX851993 GGS917529:GGX917529 GGS983065:GGX983065 GQJ20 GQJ65560 GQJ131096 GQJ196632 GQJ262168 GQJ327704 GQJ393240 GQJ458776 GQJ524312 GQJ589848 GQJ655384 GQJ720920 GQJ786456 GQJ851992 GQJ917528 GQJ983064 GQO21:GQT21 GQO65561:GQT65561 GQO131097:GQT131097 GQO196633:GQT196633 GQO262169:GQT262169 GQO327705:GQT327705 GQO393241:GQT393241 GQO458777:GQT458777 GQO524313:GQT524313 GQO589849:GQT589849 GQO655385:GQT655385 GQO720921:GQT720921 GQO786457:GQT786457 GQO851993:GQT851993 GQO917529:GQT917529 GQO983065:GQT983065 HAF20 HAF65560 HAF131096 HAF196632 HAF262168 HAF327704 HAF393240 HAF458776 HAF524312 HAF589848 HAF655384 HAF720920 HAF786456 HAF851992 HAF917528 HAF983064 HAK21:HAP21 HAK65561:HAP65561 HAK131097:HAP131097 HAK196633:HAP196633 HAK262169:HAP262169 HAK327705:HAP327705 HAK393241:HAP393241 HAK458777:HAP458777 HAK524313:HAP524313 HAK589849:HAP589849 HAK655385:HAP655385 HAK720921:HAP720921 HAK786457:HAP786457 HAK851993:HAP851993 HAK917529:HAP917529 HAK983065:HAP983065 HKB20 HKB65560 HKB131096 HKB196632 HKB262168 HKB327704 HKB393240 HKB458776 HKB524312 HKB589848 HKB655384 HKB720920 HKB786456 HKB851992 HKB917528 HKB983064 HKG21:HKL21 HKG65561:HKL65561 HKG131097:HKL131097 HKG196633:HKL196633 HKG262169:HKL262169 HKG327705:HKL327705 HKG393241:HKL393241 HKG458777:HKL458777 HKG524313:HKL524313 HKG589849:HKL589849 HKG655385:HKL655385 HKG720921:HKL720921 HKG786457:HKL786457 HKG851993:HKL851993 HKG917529:HKL917529 HKG983065:HKL983065 HTX20 HTX65560 HTX131096 HTX196632 HTX262168 HTX327704 HTX393240 HTX458776 HTX524312 HTX589848 HTX655384 HTX720920 HTX786456 HTX851992 HTX917528 HTX983064 HUC21:HUH21 HUC65561:HUH65561 HUC131097:HUH131097 HUC196633:HUH196633 HUC262169:HUH262169 HUC327705:HUH327705 HUC393241:HUH393241 HUC458777:HUH458777 HUC524313:HUH524313 HUC589849:HUH589849 HUC655385:HUH655385 HUC720921:HUH720921 HUC786457:HUH786457 HUC851993:HUH851993 HUC917529:HUH917529 HUC983065:HUH983065 IDT20 IDT65560 IDT131096 IDT196632 IDT262168 IDT327704 IDT393240 IDT458776 IDT524312 IDT589848 IDT655384 IDT720920 IDT786456 IDT851992 IDT917528 IDT983064 IDY21:IED21 IDY65561:IED65561 IDY131097:IED131097 IDY196633:IED196633 IDY262169:IED262169 IDY327705:IED327705 IDY393241:IED393241 IDY458777:IED458777 IDY524313:IED524313 IDY589849:IED589849 IDY655385:IED655385 IDY720921:IED720921 IDY786457:IED786457 IDY851993:IED851993 IDY917529:IED917529 IDY983065:IED983065 INP20 INP65560 INP131096 INP196632 INP262168 INP327704 INP393240 INP458776 INP524312 INP589848 INP655384 INP720920 INP786456 INP851992 INP917528 INP983064 INU21:INZ21 INU65561:INZ65561 INU131097:INZ131097 INU196633:INZ196633 INU262169:INZ262169 INU327705:INZ327705 INU393241:INZ393241 INU458777:INZ458777 INU524313:INZ524313 INU589849:INZ589849 INU655385:INZ655385 INU720921:INZ720921 INU786457:INZ786457 INU851993:INZ851993 INU917529:INZ917529 INU983065:INZ983065 IXL20 IXL65560 IXL131096 IXL196632 IXL262168 IXL327704 IXL393240 IXL458776 IXL524312 IXL589848 IXL655384 IXL720920 IXL786456 IXL851992 IXL917528 IXL983064 IXQ21:IXV21 IXQ65561:IXV65561 IXQ131097:IXV131097 IXQ196633:IXV196633 IXQ262169:IXV262169 IXQ327705:IXV327705 IXQ393241:IXV393241 IXQ458777:IXV458777 IXQ524313:IXV524313 IXQ589849:IXV589849 IXQ655385:IXV655385 IXQ720921:IXV720921 IXQ786457:IXV786457 IXQ851993:IXV851993 IXQ917529:IXV917529 IXQ983065:IXV983065 JHH20 JHH65560 JHH131096 JHH196632 JHH262168 JHH327704 JHH393240 JHH458776 JHH524312 JHH589848 JHH655384 JHH720920 JHH786456 JHH851992 JHH917528 JHH983064 JHM21:JHR21 JHM65561:JHR65561 JHM131097:JHR131097 JHM196633:JHR196633 JHM262169:JHR262169 JHM327705:JHR327705 JHM393241:JHR393241 JHM458777:JHR458777 JHM524313:JHR524313 JHM589849:JHR589849 JHM655385:JHR655385 JHM720921:JHR720921 JHM786457:JHR786457 JHM851993:JHR851993 JHM917529:JHR917529 JHM983065:JHR983065 JRD20 JRD65560 JRD131096 JRD196632 JRD262168 JRD327704 JRD393240 JRD458776 JRD524312 JRD589848 JRD655384 JRD720920 JRD786456 JRD851992 JRD917528 JRD983064 JRI21:JRN21 JRI65561:JRN65561 JRI131097:JRN131097 JRI196633:JRN196633 JRI262169:JRN262169 JRI327705:JRN327705 JRI393241:JRN393241 JRI458777:JRN458777 JRI524313:JRN524313 JRI589849:JRN589849 JRI655385:JRN655385 JRI720921:JRN720921 JRI786457:JRN786457 JRI851993:JRN851993 JRI917529:JRN917529 JRI983065:JRN983065 KAZ20 KAZ65560 KAZ131096 KAZ196632 KAZ262168 KAZ327704 KAZ393240 KAZ458776 KAZ524312 KAZ589848 KAZ655384 KAZ720920 KAZ786456 KAZ851992 KAZ917528 KAZ983064 KBE21:KBJ21 KBE65561:KBJ65561 KBE131097:KBJ131097 KBE196633:KBJ196633 KBE262169:KBJ262169 KBE327705:KBJ327705 KBE393241:KBJ393241 KBE458777:KBJ458777 KBE524313:KBJ524313 KBE589849:KBJ589849 KBE655385:KBJ655385 KBE720921:KBJ720921 KBE786457:KBJ786457 KBE851993:KBJ851993 KBE917529:KBJ917529 KBE983065:KBJ983065 KKV20 KKV65560 KKV131096 KKV196632 KKV262168 KKV327704 KKV393240 KKV458776 KKV524312 KKV589848 KKV655384 KKV720920 KKV786456 KKV851992 KKV917528 KKV983064 KLA21:KLF21 KLA65561:KLF65561 KLA131097:KLF131097 KLA196633:KLF196633 KLA262169:KLF262169 KLA327705:KLF327705 KLA393241:KLF393241 KLA458777:KLF458777 KLA524313:KLF524313 KLA589849:KLF589849 KLA655385:KLF655385 KLA720921:KLF720921 KLA786457:KLF786457 KLA851993:KLF851993 KLA917529:KLF917529 KLA983065:KLF983065 KUR20 KUR65560 KUR131096 KUR196632 KUR262168 KUR327704 KUR393240 KUR458776 KUR524312 KUR589848 KUR655384 KUR720920 KUR786456 KUR851992 KUR917528 KUR983064 KUW21:KVB21 KUW65561:KVB65561 KUW131097:KVB131097 KUW196633:KVB196633 KUW262169:KVB262169 KUW327705:KVB327705 KUW393241:KVB393241 KUW458777:KVB458777 KUW524313:KVB524313 KUW589849:KVB589849 KUW655385:KVB655385 KUW720921:KVB720921 KUW786457:KVB786457 KUW851993:KVB851993 KUW917529:KVB917529 KUW983065:KVB983065 LEN20 LEN65560 LEN131096 LEN196632 LEN262168 LEN327704 LEN393240 LEN458776 LEN524312 LEN589848 LEN655384 LEN720920 LEN786456 LEN851992 LEN917528 LEN983064 LES21:LEX21 LES65561:LEX65561 LES131097:LEX131097 LES196633:LEX196633 LES262169:LEX262169 LES327705:LEX327705 LES393241:LEX393241 LES458777:LEX458777 LES524313:LEX524313 LES589849:LEX589849 LES655385:LEX655385 LES720921:LEX720921 LES786457:LEX786457 LES851993:LEX851993 LES917529:LEX917529 LES983065:LEX983065 LOJ20 LOJ65560 LOJ131096 LOJ196632 LOJ262168 LOJ327704 LOJ393240 LOJ458776 LOJ524312 LOJ589848 LOJ655384 LOJ720920 LOJ786456 LOJ851992 LOJ917528 LOJ983064 LOO21:LOT21 LOO65561:LOT65561 LOO131097:LOT131097 LOO196633:LOT196633 LOO262169:LOT262169 LOO327705:LOT327705 LOO393241:LOT393241 LOO458777:LOT458777 LOO524313:LOT524313 LOO589849:LOT589849 LOO655385:LOT655385 LOO720921:LOT720921 LOO786457:LOT786457 LOO851993:LOT851993 LOO917529:LOT917529 LOO983065:LOT983065 LYF20 LYF65560 LYF131096 LYF196632 LYF262168 LYF327704 LYF393240 LYF458776 LYF524312 LYF589848 LYF655384 LYF720920 LYF786456 LYF851992 LYF917528 LYF983064 LYK21:LYP21 LYK65561:LYP65561 LYK131097:LYP131097 LYK196633:LYP196633 LYK262169:LYP262169 LYK327705:LYP327705 LYK393241:LYP393241 LYK458777:LYP458777 LYK524313:LYP524313 LYK589849:LYP589849 LYK655385:LYP655385 LYK720921:LYP720921 LYK786457:LYP786457 LYK851993:LYP851993 LYK917529:LYP917529 LYK983065:LYP983065 MIB20 MIB65560 MIB131096 MIB196632 MIB262168 MIB327704 MIB393240 MIB458776 MIB524312 MIB589848 MIB655384 MIB720920 MIB786456 MIB851992 MIB917528 MIB983064 MIG21:MIL21 MIG65561:MIL65561 MIG131097:MIL131097 MIG196633:MIL196633 MIG262169:MIL262169 MIG327705:MIL327705 MIG393241:MIL393241 MIG458777:MIL458777 MIG524313:MIL524313 MIG589849:MIL589849 MIG655385:MIL655385 MIG720921:MIL720921 MIG786457:MIL786457 MIG851993:MIL851993 MIG917529:MIL917529 MIG983065:MIL983065 MRX20 MRX65560 MRX131096 MRX196632 MRX262168 MRX327704 MRX393240 MRX458776 MRX524312 MRX589848 MRX655384 MRX720920 MRX786456 MRX851992 MRX917528 MRX983064 MSC21:MSH21 MSC65561:MSH65561 MSC131097:MSH131097 MSC196633:MSH196633 MSC262169:MSH262169 MSC327705:MSH327705 MSC393241:MSH393241 MSC458777:MSH458777 MSC524313:MSH524313 MSC589849:MSH589849 MSC655385:MSH655385 MSC720921:MSH720921 MSC786457:MSH786457 MSC851993:MSH851993 MSC917529:MSH917529 MSC983065:MSH983065 NBT20 NBT65560 NBT131096 NBT196632 NBT262168 NBT327704 NBT393240 NBT458776 NBT524312 NBT589848 NBT655384 NBT720920 NBT786456 NBT851992 NBT917528 NBT983064 NBY21:NCD21 NBY65561:NCD65561 NBY131097:NCD131097 NBY196633:NCD196633 NBY262169:NCD262169 NBY327705:NCD327705 NBY393241:NCD393241 NBY458777:NCD458777 NBY524313:NCD524313 NBY589849:NCD589849 NBY655385:NCD655385 NBY720921:NCD720921 NBY786457:NCD786457 NBY851993:NCD851993 NBY917529:NCD917529 NBY983065:NCD983065 NLP20 NLP65560 NLP131096 NLP196632 NLP262168 NLP327704 NLP393240 NLP458776 NLP524312 NLP589848 NLP655384 NLP720920 NLP786456 NLP851992 NLP917528 NLP983064 NLU21:NLZ21 NLU65561:NLZ65561 NLU131097:NLZ131097 NLU196633:NLZ196633 NLU262169:NLZ262169 NLU327705:NLZ327705 NLU393241:NLZ393241 NLU458777:NLZ458777 NLU524313:NLZ524313 NLU589849:NLZ589849 NLU655385:NLZ655385 NLU720921:NLZ720921 NLU786457:NLZ786457 NLU851993:NLZ851993 NLU917529:NLZ917529 NLU983065:NLZ983065 NVL20 NVL65560 NVL131096 NVL196632 NVL262168 NVL327704 NVL393240 NVL458776 NVL524312 NVL589848 NVL655384 NVL720920 NVL786456 NVL851992 NVL917528 NVL983064 NVQ21:NVV21 NVQ65561:NVV65561 NVQ131097:NVV131097 NVQ196633:NVV196633 NVQ262169:NVV262169 NVQ327705:NVV327705 NVQ393241:NVV393241 NVQ458777:NVV458777 NVQ524313:NVV524313 NVQ589849:NVV589849 NVQ655385:NVV655385 NVQ720921:NVV720921 NVQ786457:NVV786457 NVQ851993:NVV851993 NVQ917529:NVV917529 NVQ983065:NVV983065 OFH20 OFH65560 OFH131096 OFH196632 OFH262168 OFH327704 OFH393240 OFH458776 OFH524312 OFH589848 OFH655384 OFH720920 OFH786456 OFH851992 OFH917528 OFH983064 OFM21:OFR21 OFM65561:OFR65561 OFM131097:OFR131097 OFM196633:OFR196633 OFM262169:OFR262169 OFM327705:OFR327705 OFM393241:OFR393241 OFM458777:OFR458777 OFM524313:OFR524313 OFM589849:OFR589849 OFM655385:OFR655385 OFM720921:OFR720921 OFM786457:OFR786457 OFM851993:OFR851993 OFM917529:OFR917529 OFM983065:OFR983065 OPD20 OPD65560 OPD131096 OPD196632 OPD262168 OPD327704 OPD393240 OPD458776 OPD524312 OPD589848 OPD655384 OPD720920 OPD786456 OPD851992 OPD917528 OPD983064 OPI21:OPN21 OPI65561:OPN65561 OPI131097:OPN131097 OPI196633:OPN196633 OPI262169:OPN262169 OPI327705:OPN327705 OPI393241:OPN393241 OPI458777:OPN458777 OPI524313:OPN524313 OPI589849:OPN589849 OPI655385:OPN655385 OPI720921:OPN720921 OPI786457:OPN786457 OPI851993:OPN851993 OPI917529:OPN917529 OPI983065:OPN983065 OYZ20 OYZ65560 OYZ131096 OYZ196632 OYZ262168 OYZ327704 OYZ393240 OYZ458776 OYZ524312 OYZ589848 OYZ655384 OYZ720920 OYZ786456 OYZ851992 OYZ917528 OYZ983064 OZE21:OZJ21 OZE65561:OZJ65561 OZE131097:OZJ131097 OZE196633:OZJ196633 OZE262169:OZJ262169 OZE327705:OZJ327705 OZE393241:OZJ393241 OZE458777:OZJ458777 OZE524313:OZJ524313 OZE589849:OZJ589849 OZE655385:OZJ655385 OZE720921:OZJ720921 OZE786457:OZJ786457 OZE851993:OZJ851993 OZE917529:OZJ917529 OZE983065:OZJ983065 PIV20 PIV65560 PIV131096 PIV196632 PIV262168 PIV327704 PIV393240 PIV458776 PIV524312 PIV589848 PIV655384 PIV720920 PIV786456 PIV851992 PIV917528 PIV983064 PJA21:PJF21 PJA65561:PJF65561 PJA131097:PJF131097 PJA196633:PJF196633 PJA262169:PJF262169 PJA327705:PJF327705 PJA393241:PJF393241 PJA458777:PJF458777 PJA524313:PJF524313 PJA589849:PJF589849 PJA655385:PJF655385 PJA720921:PJF720921 PJA786457:PJF786457 PJA851993:PJF851993 PJA917529:PJF917529 PJA983065:PJF983065 PSR20 PSR65560 PSR131096 PSR196632 PSR262168 PSR327704 PSR393240 PSR458776 PSR524312 PSR589848 PSR655384 PSR720920 PSR786456 PSR851992 PSR917528 PSR983064 PSW21:PTB21 PSW65561:PTB65561 PSW131097:PTB131097 PSW196633:PTB196633 PSW262169:PTB262169 PSW327705:PTB327705 PSW393241:PTB393241 PSW458777:PTB458777 PSW524313:PTB524313 PSW589849:PTB589849 PSW655385:PTB655385 PSW720921:PTB720921 PSW786457:PTB786457 PSW851993:PTB851993 PSW917529:PTB917529 PSW983065:PTB983065 QCN20 QCN65560 QCN131096 QCN196632 QCN262168 QCN327704 QCN393240 QCN458776 QCN524312 QCN589848 QCN655384 QCN720920 QCN786456 QCN851992 QCN917528 QCN983064 QCS21:QCX21 QCS65561:QCX65561 QCS131097:QCX131097 QCS196633:QCX196633 QCS262169:QCX262169 QCS327705:QCX327705 QCS393241:QCX393241 QCS458777:QCX458777 QCS524313:QCX524313 QCS589849:QCX589849 QCS655385:QCX655385 QCS720921:QCX720921 QCS786457:QCX786457 QCS851993:QCX851993 QCS917529:QCX917529 QCS983065:QCX983065 QMJ20 QMJ65560 QMJ131096 QMJ196632 QMJ262168 QMJ327704 QMJ393240 QMJ458776 QMJ524312 QMJ589848 QMJ655384 QMJ720920 QMJ786456 QMJ851992 QMJ917528 QMJ983064 QMO21:QMT21 QMO65561:QMT65561 QMO131097:QMT131097 QMO196633:QMT196633 QMO262169:QMT262169 QMO327705:QMT327705 QMO393241:QMT393241 QMO458777:QMT458777 QMO524313:QMT524313 QMO589849:QMT589849 QMO655385:QMT655385 QMO720921:QMT720921 QMO786457:QMT786457 QMO851993:QMT851993 QMO917529:QMT917529 QMO983065:QMT983065 QWF20 QWF65560 QWF131096 QWF196632 QWF262168 QWF327704 QWF393240 QWF458776 QWF524312 QWF589848 QWF655384 QWF720920 QWF786456 QWF851992 QWF917528 QWF983064 QWK21:QWP21 QWK65561:QWP65561 QWK131097:QWP131097 QWK196633:QWP196633 QWK262169:QWP262169 QWK327705:QWP327705 QWK393241:QWP393241 QWK458777:QWP458777 QWK524313:QWP524313 QWK589849:QWP589849 QWK655385:QWP655385 QWK720921:QWP720921 QWK786457:QWP786457 QWK851993:QWP851993 QWK917529:QWP917529 QWK983065:QWP983065 RGB20 RGB65560 RGB131096 RGB196632 RGB262168 RGB327704 RGB393240 RGB458776 RGB524312 RGB589848 RGB655384 RGB720920 RGB786456 RGB851992 RGB917528 RGB983064 RGG21:RGL21 RGG65561:RGL65561 RGG131097:RGL131097 RGG196633:RGL196633 RGG262169:RGL262169 RGG327705:RGL327705 RGG393241:RGL393241 RGG458777:RGL458777 RGG524313:RGL524313 RGG589849:RGL589849 RGG655385:RGL655385 RGG720921:RGL720921 RGG786457:RGL786457 RGG851993:RGL851993 RGG917529:RGL917529 RGG983065:RGL983065 RPX20 RPX65560 RPX131096 RPX196632 RPX262168 RPX327704 RPX393240 RPX458776 RPX524312 RPX589848 RPX655384 RPX720920 RPX786456 RPX851992 RPX917528 RPX983064 RQC21:RQH21 RQC65561:RQH65561 RQC131097:RQH131097 RQC196633:RQH196633 RQC262169:RQH262169 RQC327705:RQH327705 RQC393241:RQH393241 RQC458777:RQH458777 RQC524313:RQH524313 RQC589849:RQH589849 RQC655385:RQH655385 RQC720921:RQH720921 RQC786457:RQH786457 RQC851993:RQH851993 RQC917529:RQH917529 RQC983065:RQH983065 RZT20 RZT65560 RZT131096 RZT196632 RZT262168 RZT327704 RZT393240 RZT458776 RZT524312 RZT589848 RZT655384 RZT720920 RZT786456 RZT851992 RZT917528 RZT983064 RZY21:SAD21 RZY65561:SAD65561 RZY131097:SAD131097 RZY196633:SAD196633 RZY262169:SAD262169 RZY327705:SAD327705 RZY393241:SAD393241 RZY458777:SAD458777 RZY524313:SAD524313 RZY589849:SAD589849 RZY655385:SAD655385 RZY720921:SAD720921 RZY786457:SAD786457 RZY851993:SAD851993 RZY917529:SAD917529 RZY983065:SAD983065 SJP20 SJP65560 SJP131096 SJP196632 SJP262168 SJP327704 SJP393240 SJP458776 SJP524312 SJP589848 SJP655384 SJP720920 SJP786456 SJP851992 SJP917528 SJP983064 SJU21:SJZ21 SJU65561:SJZ65561 SJU131097:SJZ131097 SJU196633:SJZ196633 SJU262169:SJZ262169 SJU327705:SJZ327705 SJU393241:SJZ393241 SJU458777:SJZ458777 SJU524313:SJZ524313 SJU589849:SJZ589849 SJU655385:SJZ655385 SJU720921:SJZ720921 SJU786457:SJZ786457 SJU851993:SJZ851993 SJU917529:SJZ917529 SJU983065:SJZ983065 STL20 STL65560 STL131096 STL196632 STL262168 STL327704 STL393240 STL458776 STL524312 STL589848 STL655384 STL720920 STL786456 STL851992 STL917528 STL983064 STQ21:STV21 STQ65561:STV65561 STQ131097:STV131097 STQ196633:STV196633 STQ262169:STV262169 STQ327705:STV327705 STQ393241:STV393241 STQ458777:STV458777 STQ524313:STV524313 STQ589849:STV589849 STQ655385:STV655385 STQ720921:STV720921 STQ786457:STV786457 STQ851993:STV851993 STQ917529:STV917529 STQ983065:STV983065 TDH20 TDH65560 TDH131096 TDH196632 TDH262168 TDH327704 TDH393240 TDH458776 TDH524312 TDH589848 TDH655384 TDH720920 TDH786456 TDH851992 TDH917528 TDH983064 TDM21:TDR21 TDM65561:TDR65561 TDM131097:TDR131097 TDM196633:TDR196633 TDM262169:TDR262169 TDM327705:TDR327705 TDM393241:TDR393241 TDM458777:TDR458777 TDM524313:TDR524313 TDM589849:TDR589849 TDM655385:TDR655385 TDM720921:TDR720921 TDM786457:TDR786457 TDM851993:TDR851993 TDM917529:TDR917529 TDM983065:TDR983065 TND20 TND65560 TND131096 TND196632 TND262168 TND327704 TND393240 TND458776 TND524312 TND589848 TND655384 TND720920 TND786456 TND851992 TND917528 TND983064 TNI21:TNN21 TNI65561:TNN65561 TNI131097:TNN131097 TNI196633:TNN196633 TNI262169:TNN262169 TNI327705:TNN327705 TNI393241:TNN393241 TNI458777:TNN458777 TNI524313:TNN524313 TNI589849:TNN589849 TNI655385:TNN655385 TNI720921:TNN720921 TNI786457:TNN786457 TNI851993:TNN851993 TNI917529:TNN917529 TNI983065:TNN983065 TWZ20 TWZ65560 TWZ131096 TWZ196632 TWZ262168 TWZ327704 TWZ393240 TWZ458776 TWZ524312 TWZ589848 TWZ655384 TWZ720920 TWZ786456 TWZ851992 TWZ917528 TWZ983064 TXE21:TXJ21 TXE65561:TXJ65561 TXE131097:TXJ131097 TXE196633:TXJ196633 TXE262169:TXJ262169 TXE327705:TXJ327705 TXE393241:TXJ393241 TXE458777:TXJ458777 TXE524313:TXJ524313 TXE589849:TXJ589849 TXE655385:TXJ655385 TXE720921:TXJ720921 TXE786457:TXJ786457 TXE851993:TXJ851993 TXE917529:TXJ917529 TXE983065:TXJ983065 UGV20 UGV65560 UGV131096 UGV196632 UGV262168 UGV327704 UGV393240 UGV458776 UGV524312 UGV589848 UGV655384 UGV720920 UGV786456 UGV851992 UGV917528 UGV983064 UHA21:UHF21 UHA65561:UHF65561 UHA131097:UHF131097 UHA196633:UHF196633 UHA262169:UHF262169 UHA327705:UHF327705 UHA393241:UHF393241 UHA458777:UHF458777 UHA524313:UHF524313 UHA589849:UHF589849 UHA655385:UHF655385 UHA720921:UHF720921 UHA786457:UHF786457 UHA851993:UHF851993 UHA917529:UHF917529 UHA983065:UHF983065 UQR20 UQR65560 UQR131096 UQR196632 UQR262168 UQR327704 UQR393240 UQR458776 UQR524312 UQR589848 UQR655384 UQR720920 UQR786456 UQR851992 UQR917528 UQR983064 UQW21:URB21 UQW65561:URB65561 UQW131097:URB131097 UQW196633:URB196633 UQW262169:URB262169 UQW327705:URB327705 UQW393241:URB393241 UQW458777:URB458777 UQW524313:URB524313 UQW589849:URB589849 UQW655385:URB655385 UQW720921:URB720921 UQW786457:URB786457 UQW851993:URB851993 UQW917529:URB917529 UQW983065:URB983065 VAN20 VAN65560 VAN131096 VAN196632 VAN262168 VAN327704 VAN393240 VAN458776 VAN524312 VAN589848 VAN655384 VAN720920 VAN786456 VAN851992 VAN917528 VAN983064 VAS21:VAX21 VAS65561:VAX65561 VAS131097:VAX131097 VAS196633:VAX196633 VAS262169:VAX262169 VAS327705:VAX327705 VAS393241:VAX393241 VAS458777:VAX458777 VAS524313:VAX524313 VAS589849:VAX589849 VAS655385:VAX655385 VAS720921:VAX720921 VAS786457:VAX786457 VAS851993:VAX851993 VAS917529:VAX917529 VAS983065:VAX983065 VKJ20 VKJ65560 VKJ131096 VKJ196632 VKJ262168 VKJ327704 VKJ393240 VKJ458776 VKJ524312 VKJ589848 VKJ655384 VKJ720920 VKJ786456 VKJ851992 VKJ917528 VKJ983064 VKO21:VKT21 VKO65561:VKT65561 VKO131097:VKT131097 VKO196633:VKT196633 VKO262169:VKT262169 VKO327705:VKT327705 VKO393241:VKT393241 VKO458777:VKT458777 VKO524313:VKT524313 VKO589849:VKT589849 VKO655385:VKT655385 VKO720921:VKT720921 VKO786457:VKT786457 VKO851993:VKT851993 VKO917529:VKT917529 VKO983065:VKT983065 VUF20 VUF65560 VUF131096 VUF196632 VUF262168 VUF327704 VUF393240 VUF458776 VUF524312 VUF589848 VUF655384 VUF720920 VUF786456 VUF851992 VUF917528 VUF983064 VUK21:VUP21 VUK65561:VUP65561 VUK131097:VUP131097 VUK196633:VUP196633 VUK262169:VUP262169 VUK327705:VUP327705 VUK393241:VUP393241 VUK458777:VUP458777 VUK524313:VUP524313 VUK589849:VUP589849 VUK655385:VUP655385 VUK720921:VUP720921 VUK786457:VUP786457 VUK851993:VUP851993 VUK917529:VUP917529 VUK983065:VUP983065 WEB20 WEB65560 WEB131096 WEB196632 WEB262168 WEB327704 WEB393240 WEB458776 WEB524312 WEB589848 WEB655384 WEB720920 WEB786456 WEB851992 WEB917528 WEB983064 WEG21:WEL21 WEG65561:WEL65561 WEG131097:WEL131097 WEG196633:WEL196633 WEG262169:WEL262169 WEG327705:WEL327705 WEG393241:WEL393241 WEG458777:WEL458777 WEG524313:WEL524313 WEG589849:WEL589849 WEG655385:WEL655385 WEG720921:WEL720921 WEG786457:WEL786457 WEG851993:WEL851993 WEG917529:WEL917529 WEG983065:WEL983065 WNX20 WNX65560 WNX131096 WNX196632 WNX262168 WNX327704 WNX393240 WNX458776 WNX524312 WNX589848 WNX655384 WNX720920 WNX786456 WNX851992 WNX917528 WNX983064 WOC21:WOH21 WOC65561:WOH65561 WOC131097:WOH131097 WOC196633:WOH196633 WOC262169:WOH262169 WOC327705:WOH327705 WOC393241:WOH393241 WOC458777:WOH458777 WOC524313:WOH524313 WOC589849:WOH589849 WOC655385:WOH655385 WOC720921:WOH720921 WOC786457:WOH786457 WOC851993:WOH851993 WOC917529:WOH917529 WOC983065:WOH983065 WXT20 WXT65560 WXT131096 WXT196632 WXT262168 WXT327704 WXT393240 WXT458776 WXT524312 WXT589848 WXT655384 WXT720920 WXT786456 WXT851992 WXT917528 WXT983064 WXY21:WYD21 WXY65561:WYD65561 WXY131097:WYD131097 WXY196633:WYD196633 WXY262169:WYD262169 WXY327705:WYD327705 WXY393241:WYD393241 WXY458777:WYD458777 WXY524313:WYD524313 WXY589849:WYD589849 WXY655385:WYD655385 WXY720921:WYD720921 WXY786457:WYD786457 WXY851993:WYD851993 WXY917529:WYD917529 WXY983065:WYD983065" xr:uid="{00000000-0002-0000-2C00-000002000000}"/>
    <dataValidation type="whole" operator="greaterThanOrEqual" allowBlank="1" showInputMessage="1" showErrorMessage="1" sqref="AA65556 AA131092 AA196628 AA262164 AA327700 AA393236 AA458772 AA524308 AA589844 AA655380 AA720916 AA786452 AA851988 AA917524 AA983060 JW16 JW65556 JW131092 JW196628 JW262164 JW327700 JW393236 JW458772 JW524308 JW589844 JW655380 JW720916 JW786452 JW851988 JW917524 JW983060 TS16 TS65556 TS131092 TS196628 TS262164 TS327700 TS393236 TS458772 TS524308 TS589844 TS655380 TS720916 TS786452 TS851988 TS917524 TS983060 ADO16 ADO65556 ADO131092 ADO196628 ADO262164 ADO327700 ADO393236 ADO458772 ADO524308 ADO589844 ADO655380 ADO720916 ADO786452 ADO851988 ADO917524 ADO983060 ANK16 ANK65556 ANK131092 ANK196628 ANK262164 ANK327700 ANK393236 ANK458772 ANK524308 ANK589844 ANK655380 ANK720916 ANK786452 ANK851988 ANK917524 ANK983060 AXG16 AXG65556 AXG131092 AXG196628 AXG262164 AXG327700 AXG393236 AXG458772 AXG524308 AXG589844 AXG655380 AXG720916 AXG786452 AXG851988 AXG917524 AXG983060 BHC16 BHC65556 BHC131092 BHC196628 BHC262164 BHC327700 BHC393236 BHC458772 BHC524308 BHC589844 BHC655380 BHC720916 BHC786452 BHC851988 BHC917524 BHC983060 BQY16 BQY65556 BQY131092 BQY196628 BQY262164 BQY327700 BQY393236 BQY458772 BQY524308 BQY589844 BQY655380 BQY720916 BQY786452 BQY851988 BQY917524 BQY983060 CAU16 CAU65556 CAU131092 CAU196628 CAU262164 CAU327700 CAU393236 CAU458772 CAU524308 CAU589844 CAU655380 CAU720916 CAU786452 CAU851988 CAU917524 CAU983060 CKQ16 CKQ65556 CKQ131092 CKQ196628 CKQ262164 CKQ327700 CKQ393236 CKQ458772 CKQ524308 CKQ589844 CKQ655380 CKQ720916 CKQ786452 CKQ851988 CKQ917524 CKQ983060 CUM16 CUM65556 CUM131092 CUM196628 CUM262164 CUM327700 CUM393236 CUM458772 CUM524308 CUM589844 CUM655380 CUM720916 CUM786452 CUM851988 CUM917524 CUM983060 DEI16 DEI65556 DEI131092 DEI196628 DEI262164 DEI327700 DEI393236 DEI458772 DEI524308 DEI589844 DEI655380 DEI720916 DEI786452 DEI851988 DEI917524 DEI983060 DOE16 DOE65556 DOE131092 DOE196628 DOE262164 DOE327700 DOE393236 DOE458772 DOE524308 DOE589844 DOE655380 DOE720916 DOE786452 DOE851988 DOE917524 DOE983060 DYA16 DYA65556 DYA131092 DYA196628 DYA262164 DYA327700 DYA393236 DYA458772 DYA524308 DYA589844 DYA655380 DYA720916 DYA786452 DYA851988 DYA917524 DYA983060 EHW16 EHW65556 EHW131092 EHW196628 EHW262164 EHW327700 EHW393236 EHW458772 EHW524308 EHW589844 EHW655380 EHW720916 EHW786452 EHW851988 EHW917524 EHW983060 ERS16 ERS65556 ERS131092 ERS196628 ERS262164 ERS327700 ERS393236 ERS458772 ERS524308 ERS589844 ERS655380 ERS720916 ERS786452 ERS851988 ERS917524 ERS983060 FBO16 FBO65556 FBO131092 FBO196628 FBO262164 FBO327700 FBO393236 FBO458772 FBO524308 FBO589844 FBO655380 FBO720916 FBO786452 FBO851988 FBO917524 FBO983060 FLK16 FLK65556 FLK131092 FLK196628 FLK262164 FLK327700 FLK393236 FLK458772 FLK524308 FLK589844 FLK655380 FLK720916 FLK786452 FLK851988 FLK917524 FLK983060 FVG16 FVG65556 FVG131092 FVG196628 FVG262164 FVG327700 FVG393236 FVG458772 FVG524308 FVG589844 FVG655380 FVG720916 FVG786452 FVG851988 FVG917524 FVG983060 GFC16 GFC65556 GFC131092 GFC196628 GFC262164 GFC327700 GFC393236 GFC458772 GFC524308 GFC589844 GFC655380 GFC720916 GFC786452 GFC851988 GFC917524 GFC983060 GOY16 GOY65556 GOY131092 GOY196628 GOY262164 GOY327700 GOY393236 GOY458772 GOY524308 GOY589844 GOY655380 GOY720916 GOY786452 GOY851988 GOY917524 GOY983060 GYU16 GYU65556 GYU131092 GYU196628 GYU262164 GYU327700 GYU393236 GYU458772 GYU524308 GYU589844 GYU655380 GYU720916 GYU786452 GYU851988 GYU917524 GYU983060 HIQ16 HIQ65556 HIQ131092 HIQ196628 HIQ262164 HIQ327700 HIQ393236 HIQ458772 HIQ524308 HIQ589844 HIQ655380 HIQ720916 HIQ786452 HIQ851988 HIQ917524 HIQ983060 HSM16 HSM65556 HSM131092 HSM196628 HSM262164 HSM327700 HSM393236 HSM458772 HSM524308 HSM589844 HSM655380 HSM720916 HSM786452 HSM851988 HSM917524 HSM983060 ICI16 ICI65556 ICI131092 ICI196628 ICI262164 ICI327700 ICI393236 ICI458772 ICI524308 ICI589844 ICI655380 ICI720916 ICI786452 ICI851988 ICI917524 ICI983060 IME16 IME65556 IME131092 IME196628 IME262164 IME327700 IME393236 IME458772 IME524308 IME589844 IME655380 IME720916 IME786452 IME851988 IME917524 IME983060 IWA16 IWA65556 IWA131092 IWA196628 IWA262164 IWA327700 IWA393236 IWA458772 IWA524308 IWA589844 IWA655380 IWA720916 IWA786452 IWA851988 IWA917524 IWA983060 JFW16 JFW65556 JFW131092 JFW196628 JFW262164 JFW327700 JFW393236 JFW458772 JFW524308 JFW589844 JFW655380 JFW720916 JFW786452 JFW851988 JFW917524 JFW983060 JPS16 JPS65556 JPS131092 JPS196628 JPS262164 JPS327700 JPS393236 JPS458772 JPS524308 JPS589844 JPS655380 JPS720916 JPS786452 JPS851988 JPS917524 JPS983060 JZO16 JZO65556 JZO131092 JZO196628 JZO262164 JZO327700 JZO393236 JZO458772 JZO524308 JZO589844 JZO655380 JZO720916 JZO786452 JZO851988 JZO917524 JZO983060 KJK16 KJK65556 KJK131092 KJK196628 KJK262164 KJK327700 KJK393236 KJK458772 KJK524308 KJK589844 KJK655380 KJK720916 KJK786452 KJK851988 KJK917524 KJK983060 KTG16 KTG65556 KTG131092 KTG196628 KTG262164 KTG327700 KTG393236 KTG458772 KTG524308 KTG589844 KTG655380 KTG720916 KTG786452 KTG851988 KTG917524 KTG983060 LDC16 LDC65556 LDC131092 LDC196628 LDC262164 LDC327700 LDC393236 LDC458772 LDC524308 LDC589844 LDC655380 LDC720916 LDC786452 LDC851988 LDC917524 LDC983060 LMY16 LMY65556 LMY131092 LMY196628 LMY262164 LMY327700 LMY393236 LMY458772 LMY524308 LMY589844 LMY655380 LMY720916 LMY786452 LMY851988 LMY917524 LMY983060 LWU16 LWU65556 LWU131092 LWU196628 LWU262164 LWU327700 LWU393236 LWU458772 LWU524308 LWU589844 LWU655380 LWU720916 LWU786452 LWU851988 LWU917524 LWU983060 MGQ16 MGQ65556 MGQ131092 MGQ196628 MGQ262164 MGQ327700 MGQ393236 MGQ458772 MGQ524308 MGQ589844 MGQ655380 MGQ720916 MGQ786452 MGQ851988 MGQ917524 MGQ983060 MQM16 MQM65556 MQM131092 MQM196628 MQM262164 MQM327700 MQM393236 MQM458772 MQM524308 MQM589844 MQM655380 MQM720916 MQM786452 MQM851988 MQM917524 MQM983060 NAI16 NAI65556 NAI131092 NAI196628 NAI262164 NAI327700 NAI393236 NAI458772 NAI524308 NAI589844 NAI655380 NAI720916 NAI786452 NAI851988 NAI917524 NAI983060 NKE16 NKE65556 NKE131092 NKE196628 NKE262164 NKE327700 NKE393236 NKE458772 NKE524308 NKE589844 NKE655380 NKE720916 NKE786452 NKE851988 NKE917524 NKE983060 NUA16 NUA65556 NUA131092 NUA196628 NUA262164 NUA327700 NUA393236 NUA458772 NUA524308 NUA589844 NUA655380 NUA720916 NUA786452 NUA851988 NUA917524 NUA983060 ODW16 ODW65556 ODW131092 ODW196628 ODW262164 ODW327700 ODW393236 ODW458772 ODW524308 ODW589844 ODW655380 ODW720916 ODW786452 ODW851988 ODW917524 ODW983060 ONS16 ONS65556 ONS131092 ONS196628 ONS262164 ONS327700 ONS393236 ONS458772 ONS524308 ONS589844 ONS655380 ONS720916 ONS786452 ONS851988 ONS917524 ONS983060 OXO16 OXO65556 OXO131092 OXO196628 OXO262164 OXO327700 OXO393236 OXO458772 OXO524308 OXO589844 OXO655380 OXO720916 OXO786452 OXO851988 OXO917524 OXO983060 PHK16 PHK65556 PHK131092 PHK196628 PHK262164 PHK327700 PHK393236 PHK458772 PHK524308 PHK589844 PHK655380 PHK720916 PHK786452 PHK851988 PHK917524 PHK983060 PRG16 PRG65556 PRG131092 PRG196628 PRG262164 PRG327700 PRG393236 PRG458772 PRG524308 PRG589844 PRG655380 PRG720916 PRG786452 PRG851988 PRG917524 PRG983060 QBC16 QBC65556 QBC131092 QBC196628 QBC262164 QBC327700 QBC393236 QBC458772 QBC524308 QBC589844 QBC655380 QBC720916 QBC786452 QBC851988 QBC917524 QBC983060 QKY16 QKY65556 QKY131092 QKY196628 QKY262164 QKY327700 QKY393236 QKY458772 QKY524308 QKY589844 QKY655380 QKY720916 QKY786452 QKY851988 QKY917524 QKY983060 QUU16 QUU65556 QUU131092 QUU196628 QUU262164 QUU327700 QUU393236 QUU458772 QUU524308 QUU589844 QUU655380 QUU720916 QUU786452 QUU851988 QUU917524 QUU983060 REQ16 REQ65556 REQ131092 REQ196628 REQ262164 REQ327700 REQ393236 REQ458772 REQ524308 REQ589844 REQ655380 REQ720916 REQ786452 REQ851988 REQ917524 REQ983060 ROM16 ROM65556 ROM131092 ROM196628 ROM262164 ROM327700 ROM393236 ROM458772 ROM524308 ROM589844 ROM655380 ROM720916 ROM786452 ROM851988 ROM917524 ROM983060 RYI16 RYI65556 RYI131092 RYI196628 RYI262164 RYI327700 RYI393236 RYI458772 RYI524308 RYI589844 RYI655380 RYI720916 RYI786452 RYI851988 RYI917524 RYI983060 SIE16 SIE65556 SIE131092 SIE196628 SIE262164 SIE327700 SIE393236 SIE458772 SIE524308 SIE589844 SIE655380 SIE720916 SIE786452 SIE851988 SIE917524 SIE983060 SSA16 SSA65556 SSA131092 SSA196628 SSA262164 SSA327700 SSA393236 SSA458772 SSA524308 SSA589844 SSA655380 SSA720916 SSA786452 SSA851988 SSA917524 SSA983060 TBW16 TBW65556 TBW131092 TBW196628 TBW262164 TBW327700 TBW393236 TBW458772 TBW524308 TBW589844 TBW655380 TBW720916 TBW786452 TBW851988 TBW917524 TBW983060 TLS16 TLS65556 TLS131092 TLS196628 TLS262164 TLS327700 TLS393236 TLS458772 TLS524308 TLS589844 TLS655380 TLS720916 TLS786452 TLS851988 TLS917524 TLS983060 TVO16 TVO65556 TVO131092 TVO196628 TVO262164 TVO327700 TVO393236 TVO458772 TVO524308 TVO589844 TVO655380 TVO720916 TVO786452 TVO851988 TVO917524 TVO983060 UFK16 UFK65556 UFK131092 UFK196628 UFK262164 UFK327700 UFK393236 UFK458772 UFK524308 UFK589844 UFK655380 UFK720916 UFK786452 UFK851988 UFK917524 UFK983060 UPG16 UPG65556 UPG131092 UPG196628 UPG262164 UPG327700 UPG393236 UPG458772 UPG524308 UPG589844 UPG655380 UPG720916 UPG786452 UPG851988 UPG917524 UPG983060 UZC16 UZC65556 UZC131092 UZC196628 UZC262164 UZC327700 UZC393236 UZC458772 UZC524308 UZC589844 UZC655380 UZC720916 UZC786452 UZC851988 UZC917524 UZC983060 VIY16 VIY65556 VIY131092 VIY196628 VIY262164 VIY327700 VIY393236 VIY458772 VIY524308 VIY589844 VIY655380 VIY720916 VIY786452 VIY851988 VIY917524 VIY983060 VSU16 VSU65556 VSU131092 VSU196628 VSU262164 VSU327700 VSU393236 VSU458772 VSU524308 VSU589844 VSU655380 VSU720916 VSU786452 VSU851988 VSU917524 VSU983060 WCQ16 WCQ65556 WCQ131092 WCQ196628 WCQ262164 WCQ327700 WCQ393236 WCQ458772 WCQ524308 WCQ589844 WCQ655380 WCQ720916 WCQ786452 WCQ851988 WCQ917524 WCQ983060 WMM16 WMM65556 WMM131092 WMM196628 WMM262164 WMM327700 WMM393236 WMM458772 WMM524308 WMM589844 WMM655380 WMM720916 WMM786452 WMM851988 WMM917524 WMM983060 WWI16 WWI65556 WWI131092 WWI196628 WWI262164 WWI327700 WWI393236 WWI458772 WWI524308 WWI589844 WWI655380 WWI720916 WWI786452 WWI851988 WWI917524 WWI983060" xr:uid="{00000000-0002-0000-2C00-000003000000}">
      <formula1>0</formula1>
    </dataValidation>
    <dataValidation allowBlank="1" showInputMessage="1" showErrorMessage="1" sqref="BF5:BX5 BF65545:BX65545 BF131081:BX131081 BF196617:BX196617 BF262153:BX262153 BF327689:BX327689 BF393225:BX393225 BF458761:BX458761 BF524297:BX524297 BF589833:BX589833 BF655369:BX655369 BF720905:BX720905 BF786441:BX786441 BF851977:BX851977 BF917513:BX917513 BF983049:BX983049 LB5:LT5 LB65545:LT65545 LB131081:LT131081 LB196617:LT196617 LB262153:LT262153 LB327689:LT327689 LB393225:LT393225 LB458761:LT458761 LB524297:LT524297 LB589833:LT589833 LB655369:LT655369 LB720905:LT720905 LB786441:LT786441 LB851977:LT851977 LB917513:LT917513 LB983049:LT983049 UX5:VP5 UX65545:VP65545 UX131081:VP131081 UX196617:VP196617 UX262153:VP262153 UX327689:VP327689 UX393225:VP393225 UX458761:VP458761 UX524297:VP524297 UX589833:VP589833 UX655369:VP655369 UX720905:VP720905 UX786441:VP786441 UX851977:VP851977 UX917513:VP917513 UX983049:VP983049 AET5:AFL5 AET65545:AFL65545 AET131081:AFL131081 AET196617:AFL196617 AET262153:AFL262153 AET327689:AFL327689 AET393225:AFL393225 AET458761:AFL458761 AET524297:AFL524297 AET589833:AFL589833 AET655369:AFL655369 AET720905:AFL720905 AET786441:AFL786441 AET851977:AFL851977 AET917513:AFL917513 AET983049:AFL983049 AOP5:APH5 AOP65545:APH65545 AOP131081:APH131081 AOP196617:APH196617 AOP262153:APH262153 AOP327689:APH327689 AOP393225:APH393225 AOP458761:APH458761 AOP524297:APH524297 AOP589833:APH589833 AOP655369:APH655369 AOP720905:APH720905 AOP786441:APH786441 AOP851977:APH851977 AOP917513:APH917513 AOP983049:APH983049 AYL5:AZD5 AYL65545:AZD65545 AYL131081:AZD131081 AYL196617:AZD196617 AYL262153:AZD262153 AYL327689:AZD327689 AYL393225:AZD393225 AYL458761:AZD458761 AYL524297:AZD524297 AYL589833:AZD589833 AYL655369:AZD655369 AYL720905:AZD720905 AYL786441:AZD786441 AYL851977:AZD851977 AYL917513:AZD917513 AYL983049:AZD983049 BIH5:BIZ5 BIH65545:BIZ65545 BIH131081:BIZ131081 BIH196617:BIZ196617 BIH262153:BIZ262153 BIH327689:BIZ327689 BIH393225:BIZ393225 BIH458761:BIZ458761 BIH524297:BIZ524297 BIH589833:BIZ589833 BIH655369:BIZ655369 BIH720905:BIZ720905 BIH786441:BIZ786441 BIH851977:BIZ851977 BIH917513:BIZ917513 BIH983049:BIZ983049 BSD5:BSV5 BSD65545:BSV65545 BSD131081:BSV131081 BSD196617:BSV196617 BSD262153:BSV262153 BSD327689:BSV327689 BSD393225:BSV393225 BSD458761:BSV458761 BSD524297:BSV524297 BSD589833:BSV589833 BSD655369:BSV655369 BSD720905:BSV720905 BSD786441:BSV786441 BSD851977:BSV851977 BSD917513:BSV917513 BSD983049:BSV983049 CBZ5:CCR5 CBZ65545:CCR65545 CBZ131081:CCR131081 CBZ196617:CCR196617 CBZ262153:CCR262153 CBZ327689:CCR327689 CBZ393225:CCR393225 CBZ458761:CCR458761 CBZ524297:CCR524297 CBZ589833:CCR589833 CBZ655369:CCR655369 CBZ720905:CCR720905 CBZ786441:CCR786441 CBZ851977:CCR851977 CBZ917513:CCR917513 CBZ983049:CCR983049 CLV5:CMN5 CLV65545:CMN65545 CLV131081:CMN131081 CLV196617:CMN196617 CLV262153:CMN262153 CLV327689:CMN327689 CLV393225:CMN393225 CLV458761:CMN458761 CLV524297:CMN524297 CLV589833:CMN589833 CLV655369:CMN655369 CLV720905:CMN720905 CLV786441:CMN786441 CLV851977:CMN851977 CLV917513:CMN917513 CLV983049:CMN983049 CVR5:CWJ5 CVR65545:CWJ65545 CVR131081:CWJ131081 CVR196617:CWJ196617 CVR262153:CWJ262153 CVR327689:CWJ327689 CVR393225:CWJ393225 CVR458761:CWJ458761 CVR524297:CWJ524297 CVR589833:CWJ589833 CVR655369:CWJ655369 CVR720905:CWJ720905 CVR786441:CWJ786441 CVR851977:CWJ851977 CVR917513:CWJ917513 CVR983049:CWJ983049 DFN5:DGF5 DFN65545:DGF65545 DFN131081:DGF131081 DFN196617:DGF196617 DFN262153:DGF262153 DFN327689:DGF327689 DFN393225:DGF393225 DFN458761:DGF458761 DFN524297:DGF524297 DFN589833:DGF589833 DFN655369:DGF655369 DFN720905:DGF720905 DFN786441:DGF786441 DFN851977:DGF851977 DFN917513:DGF917513 DFN983049:DGF983049 DPJ5:DQB5 DPJ65545:DQB65545 DPJ131081:DQB131081 DPJ196617:DQB196617 DPJ262153:DQB262153 DPJ327689:DQB327689 DPJ393225:DQB393225 DPJ458761:DQB458761 DPJ524297:DQB524297 DPJ589833:DQB589833 DPJ655369:DQB655369 DPJ720905:DQB720905 DPJ786441:DQB786441 DPJ851977:DQB851977 DPJ917513:DQB917513 DPJ983049:DQB983049 DZF5:DZX5 DZF65545:DZX65545 DZF131081:DZX131081 DZF196617:DZX196617 DZF262153:DZX262153 DZF327689:DZX327689 DZF393225:DZX393225 DZF458761:DZX458761 DZF524297:DZX524297 DZF589833:DZX589833 DZF655369:DZX655369 DZF720905:DZX720905 DZF786441:DZX786441 DZF851977:DZX851977 DZF917513:DZX917513 DZF983049:DZX983049 EJB5:EJT5 EJB65545:EJT65545 EJB131081:EJT131081 EJB196617:EJT196617 EJB262153:EJT262153 EJB327689:EJT327689 EJB393225:EJT393225 EJB458761:EJT458761 EJB524297:EJT524297 EJB589833:EJT589833 EJB655369:EJT655369 EJB720905:EJT720905 EJB786441:EJT786441 EJB851977:EJT851977 EJB917513:EJT917513 EJB983049:EJT983049 ESX5:ETP5 ESX65545:ETP65545 ESX131081:ETP131081 ESX196617:ETP196617 ESX262153:ETP262153 ESX327689:ETP327689 ESX393225:ETP393225 ESX458761:ETP458761 ESX524297:ETP524297 ESX589833:ETP589833 ESX655369:ETP655369 ESX720905:ETP720905 ESX786441:ETP786441 ESX851977:ETP851977 ESX917513:ETP917513 ESX983049:ETP983049 FCT5:FDL5 FCT65545:FDL65545 FCT131081:FDL131081 FCT196617:FDL196617 FCT262153:FDL262153 FCT327689:FDL327689 FCT393225:FDL393225 FCT458761:FDL458761 FCT524297:FDL524297 FCT589833:FDL589833 FCT655369:FDL655369 FCT720905:FDL720905 FCT786441:FDL786441 FCT851977:FDL851977 FCT917513:FDL917513 FCT983049:FDL983049 FMP5:FNH5 FMP65545:FNH65545 FMP131081:FNH131081 FMP196617:FNH196617 FMP262153:FNH262153 FMP327689:FNH327689 FMP393225:FNH393225 FMP458761:FNH458761 FMP524297:FNH524297 FMP589833:FNH589833 FMP655369:FNH655369 FMP720905:FNH720905 FMP786441:FNH786441 FMP851977:FNH851977 FMP917513:FNH917513 FMP983049:FNH983049 FWL5:FXD5 FWL65545:FXD65545 FWL131081:FXD131081 FWL196617:FXD196617 FWL262153:FXD262153 FWL327689:FXD327689 FWL393225:FXD393225 FWL458761:FXD458761 FWL524297:FXD524297 FWL589833:FXD589833 FWL655369:FXD655369 FWL720905:FXD720905 FWL786441:FXD786441 FWL851977:FXD851977 FWL917513:FXD917513 FWL983049:FXD983049 GGH5:GGZ5 GGH65545:GGZ65545 GGH131081:GGZ131081 GGH196617:GGZ196617 GGH262153:GGZ262153 GGH327689:GGZ327689 GGH393225:GGZ393225 GGH458761:GGZ458761 GGH524297:GGZ524297 GGH589833:GGZ589833 GGH655369:GGZ655369 GGH720905:GGZ720905 GGH786441:GGZ786441 GGH851977:GGZ851977 GGH917513:GGZ917513 GGH983049:GGZ983049 GQD5:GQV5 GQD65545:GQV65545 GQD131081:GQV131081 GQD196617:GQV196617 GQD262153:GQV262153 GQD327689:GQV327689 GQD393225:GQV393225 GQD458761:GQV458761 GQD524297:GQV524297 GQD589833:GQV589833 GQD655369:GQV655369 GQD720905:GQV720905 GQD786441:GQV786441 GQD851977:GQV851977 GQD917513:GQV917513 GQD983049:GQV983049 GZZ5:HAR5 GZZ65545:HAR65545 GZZ131081:HAR131081 GZZ196617:HAR196617 GZZ262153:HAR262153 GZZ327689:HAR327689 GZZ393225:HAR393225 GZZ458761:HAR458761 GZZ524297:HAR524297 GZZ589833:HAR589833 GZZ655369:HAR655369 GZZ720905:HAR720905 GZZ786441:HAR786441 GZZ851977:HAR851977 GZZ917513:HAR917513 GZZ983049:HAR983049 HJV5:HKN5 HJV65545:HKN65545 HJV131081:HKN131081 HJV196617:HKN196617 HJV262153:HKN262153 HJV327689:HKN327689 HJV393225:HKN393225 HJV458761:HKN458761 HJV524297:HKN524297 HJV589833:HKN589833 HJV655369:HKN655369 HJV720905:HKN720905 HJV786441:HKN786441 HJV851977:HKN851977 HJV917513:HKN917513 HJV983049:HKN983049 HTR5:HUJ5 HTR65545:HUJ65545 HTR131081:HUJ131081 HTR196617:HUJ196617 HTR262153:HUJ262153 HTR327689:HUJ327689 HTR393225:HUJ393225 HTR458761:HUJ458761 HTR524297:HUJ524297 HTR589833:HUJ589833 HTR655369:HUJ655369 HTR720905:HUJ720905 HTR786441:HUJ786441 HTR851977:HUJ851977 HTR917513:HUJ917513 HTR983049:HUJ983049 IDN5:IEF5 IDN65545:IEF65545 IDN131081:IEF131081 IDN196617:IEF196617 IDN262153:IEF262153 IDN327689:IEF327689 IDN393225:IEF393225 IDN458761:IEF458761 IDN524297:IEF524297 IDN589833:IEF589833 IDN655369:IEF655369 IDN720905:IEF720905 IDN786441:IEF786441 IDN851977:IEF851977 IDN917513:IEF917513 IDN983049:IEF983049 INJ5:IOB5 INJ65545:IOB65545 INJ131081:IOB131081 INJ196617:IOB196617 INJ262153:IOB262153 INJ327689:IOB327689 INJ393225:IOB393225 INJ458761:IOB458761 INJ524297:IOB524297 INJ589833:IOB589833 INJ655369:IOB655369 INJ720905:IOB720905 INJ786441:IOB786441 INJ851977:IOB851977 INJ917513:IOB917513 INJ983049:IOB983049 IXF5:IXX5 IXF65545:IXX65545 IXF131081:IXX131081 IXF196617:IXX196617 IXF262153:IXX262153 IXF327689:IXX327689 IXF393225:IXX393225 IXF458761:IXX458761 IXF524297:IXX524297 IXF589833:IXX589833 IXF655369:IXX655369 IXF720905:IXX720905 IXF786441:IXX786441 IXF851977:IXX851977 IXF917513:IXX917513 IXF983049:IXX983049 JHB5:JHT5 JHB65545:JHT65545 JHB131081:JHT131081 JHB196617:JHT196617 JHB262153:JHT262153 JHB327689:JHT327689 JHB393225:JHT393225 JHB458761:JHT458761 JHB524297:JHT524297 JHB589833:JHT589833 JHB655369:JHT655369 JHB720905:JHT720905 JHB786441:JHT786441 JHB851977:JHT851977 JHB917513:JHT917513 JHB983049:JHT983049 JQX5:JRP5 JQX65545:JRP65545 JQX131081:JRP131081 JQX196617:JRP196617 JQX262153:JRP262153 JQX327689:JRP327689 JQX393225:JRP393225 JQX458761:JRP458761 JQX524297:JRP524297 JQX589833:JRP589833 JQX655369:JRP655369 JQX720905:JRP720905 JQX786441:JRP786441 JQX851977:JRP851977 JQX917513:JRP917513 JQX983049:JRP983049 KAT5:KBL5 KAT65545:KBL65545 KAT131081:KBL131081 KAT196617:KBL196617 KAT262153:KBL262153 KAT327689:KBL327689 KAT393225:KBL393225 KAT458761:KBL458761 KAT524297:KBL524297 KAT589833:KBL589833 KAT655369:KBL655369 KAT720905:KBL720905 KAT786441:KBL786441 KAT851977:KBL851977 KAT917513:KBL917513 KAT983049:KBL983049 KKP5:KLH5 KKP65545:KLH65545 KKP131081:KLH131081 KKP196617:KLH196617 KKP262153:KLH262153 KKP327689:KLH327689 KKP393225:KLH393225 KKP458761:KLH458761 KKP524297:KLH524297 KKP589833:KLH589833 KKP655369:KLH655369 KKP720905:KLH720905 KKP786441:KLH786441 KKP851977:KLH851977 KKP917513:KLH917513 KKP983049:KLH983049 KUL5:KVD5 KUL65545:KVD65545 KUL131081:KVD131081 KUL196617:KVD196617 KUL262153:KVD262153 KUL327689:KVD327689 KUL393225:KVD393225 KUL458761:KVD458761 KUL524297:KVD524297 KUL589833:KVD589833 KUL655369:KVD655369 KUL720905:KVD720905 KUL786441:KVD786441 KUL851977:KVD851977 KUL917513:KVD917513 KUL983049:KVD983049 LEH5:LEZ5 LEH65545:LEZ65545 LEH131081:LEZ131081 LEH196617:LEZ196617 LEH262153:LEZ262153 LEH327689:LEZ327689 LEH393225:LEZ393225 LEH458761:LEZ458761 LEH524297:LEZ524297 LEH589833:LEZ589833 LEH655369:LEZ655369 LEH720905:LEZ720905 LEH786441:LEZ786441 LEH851977:LEZ851977 LEH917513:LEZ917513 LEH983049:LEZ983049 LOD5:LOV5 LOD65545:LOV65545 LOD131081:LOV131081 LOD196617:LOV196617 LOD262153:LOV262153 LOD327689:LOV327689 LOD393225:LOV393225 LOD458761:LOV458761 LOD524297:LOV524297 LOD589833:LOV589833 LOD655369:LOV655369 LOD720905:LOV720905 LOD786441:LOV786441 LOD851977:LOV851977 LOD917513:LOV917513 LOD983049:LOV983049 LXZ5:LYR5 LXZ65545:LYR65545 LXZ131081:LYR131081 LXZ196617:LYR196617 LXZ262153:LYR262153 LXZ327689:LYR327689 LXZ393225:LYR393225 LXZ458761:LYR458761 LXZ524297:LYR524297 LXZ589833:LYR589833 LXZ655369:LYR655369 LXZ720905:LYR720905 LXZ786441:LYR786441 LXZ851977:LYR851977 LXZ917513:LYR917513 LXZ983049:LYR983049 MHV5:MIN5 MHV65545:MIN65545 MHV131081:MIN131081 MHV196617:MIN196617 MHV262153:MIN262153 MHV327689:MIN327689 MHV393225:MIN393225 MHV458761:MIN458761 MHV524297:MIN524297 MHV589833:MIN589833 MHV655369:MIN655369 MHV720905:MIN720905 MHV786441:MIN786441 MHV851977:MIN851977 MHV917513:MIN917513 MHV983049:MIN983049 MRR5:MSJ5 MRR65545:MSJ65545 MRR131081:MSJ131081 MRR196617:MSJ196617 MRR262153:MSJ262153 MRR327689:MSJ327689 MRR393225:MSJ393225 MRR458761:MSJ458761 MRR524297:MSJ524297 MRR589833:MSJ589833 MRR655369:MSJ655369 MRR720905:MSJ720905 MRR786441:MSJ786441 MRR851977:MSJ851977 MRR917513:MSJ917513 MRR983049:MSJ983049 NBN5:NCF5 NBN65545:NCF65545 NBN131081:NCF131081 NBN196617:NCF196617 NBN262153:NCF262153 NBN327689:NCF327689 NBN393225:NCF393225 NBN458761:NCF458761 NBN524297:NCF524297 NBN589833:NCF589833 NBN655369:NCF655369 NBN720905:NCF720905 NBN786441:NCF786441 NBN851977:NCF851977 NBN917513:NCF917513 NBN983049:NCF983049 NLJ5:NMB5 NLJ65545:NMB65545 NLJ131081:NMB131081 NLJ196617:NMB196617 NLJ262153:NMB262153 NLJ327689:NMB327689 NLJ393225:NMB393225 NLJ458761:NMB458761 NLJ524297:NMB524297 NLJ589833:NMB589833 NLJ655369:NMB655369 NLJ720905:NMB720905 NLJ786441:NMB786441 NLJ851977:NMB851977 NLJ917513:NMB917513 NLJ983049:NMB983049 NVF5:NVX5 NVF65545:NVX65545 NVF131081:NVX131081 NVF196617:NVX196617 NVF262153:NVX262153 NVF327689:NVX327689 NVF393225:NVX393225 NVF458761:NVX458761 NVF524297:NVX524297 NVF589833:NVX589833 NVF655369:NVX655369 NVF720905:NVX720905 NVF786441:NVX786441 NVF851977:NVX851977 NVF917513:NVX917513 NVF983049:NVX983049 OFB5:OFT5 OFB65545:OFT65545 OFB131081:OFT131081 OFB196617:OFT196617 OFB262153:OFT262153 OFB327689:OFT327689 OFB393225:OFT393225 OFB458761:OFT458761 OFB524297:OFT524297 OFB589833:OFT589833 OFB655369:OFT655369 OFB720905:OFT720905 OFB786441:OFT786441 OFB851977:OFT851977 OFB917513:OFT917513 OFB983049:OFT983049 OOX5:OPP5 OOX65545:OPP65545 OOX131081:OPP131081 OOX196617:OPP196617 OOX262153:OPP262153 OOX327689:OPP327689 OOX393225:OPP393225 OOX458761:OPP458761 OOX524297:OPP524297 OOX589833:OPP589833 OOX655369:OPP655369 OOX720905:OPP720905 OOX786441:OPP786441 OOX851977:OPP851977 OOX917513:OPP917513 OOX983049:OPP983049 OYT5:OZL5 OYT65545:OZL65545 OYT131081:OZL131081 OYT196617:OZL196617 OYT262153:OZL262153 OYT327689:OZL327689 OYT393225:OZL393225 OYT458761:OZL458761 OYT524297:OZL524297 OYT589833:OZL589833 OYT655369:OZL655369 OYT720905:OZL720905 OYT786441:OZL786441 OYT851977:OZL851977 OYT917513:OZL917513 OYT983049:OZL983049 PIP5:PJH5 PIP65545:PJH65545 PIP131081:PJH131081 PIP196617:PJH196617 PIP262153:PJH262153 PIP327689:PJH327689 PIP393225:PJH393225 PIP458761:PJH458761 PIP524297:PJH524297 PIP589833:PJH589833 PIP655369:PJH655369 PIP720905:PJH720905 PIP786441:PJH786441 PIP851977:PJH851977 PIP917513:PJH917513 PIP983049:PJH983049 PSL5:PTD5 PSL65545:PTD65545 PSL131081:PTD131081 PSL196617:PTD196617 PSL262153:PTD262153 PSL327689:PTD327689 PSL393225:PTD393225 PSL458761:PTD458761 PSL524297:PTD524297 PSL589833:PTD589833 PSL655369:PTD655369 PSL720905:PTD720905 PSL786441:PTD786441 PSL851977:PTD851977 PSL917513:PTD917513 PSL983049:PTD983049 QCH5:QCZ5 QCH65545:QCZ65545 QCH131081:QCZ131081 QCH196617:QCZ196617 QCH262153:QCZ262153 QCH327689:QCZ327689 QCH393225:QCZ393225 QCH458761:QCZ458761 QCH524297:QCZ524297 QCH589833:QCZ589833 QCH655369:QCZ655369 QCH720905:QCZ720905 QCH786441:QCZ786441 QCH851977:QCZ851977 QCH917513:QCZ917513 QCH983049:QCZ983049 QMD5:QMV5 QMD65545:QMV65545 QMD131081:QMV131081 QMD196617:QMV196617 QMD262153:QMV262153 QMD327689:QMV327689 QMD393225:QMV393225 QMD458761:QMV458761 QMD524297:QMV524297 QMD589833:QMV589833 QMD655369:QMV655369 QMD720905:QMV720905 QMD786441:QMV786441 QMD851977:QMV851977 QMD917513:QMV917513 QMD983049:QMV983049 QVZ5:QWR5 QVZ65545:QWR65545 QVZ131081:QWR131081 QVZ196617:QWR196617 QVZ262153:QWR262153 QVZ327689:QWR327689 QVZ393225:QWR393225 QVZ458761:QWR458761 QVZ524297:QWR524297 QVZ589833:QWR589833 QVZ655369:QWR655369 QVZ720905:QWR720905 QVZ786441:QWR786441 QVZ851977:QWR851977 QVZ917513:QWR917513 QVZ983049:QWR983049 RFV5:RGN5 RFV65545:RGN65545 RFV131081:RGN131081 RFV196617:RGN196617 RFV262153:RGN262153 RFV327689:RGN327689 RFV393225:RGN393225 RFV458761:RGN458761 RFV524297:RGN524297 RFV589833:RGN589833 RFV655369:RGN655369 RFV720905:RGN720905 RFV786441:RGN786441 RFV851977:RGN851977 RFV917513:RGN917513 RFV983049:RGN983049 RPR5:RQJ5 RPR65545:RQJ65545 RPR131081:RQJ131081 RPR196617:RQJ196617 RPR262153:RQJ262153 RPR327689:RQJ327689 RPR393225:RQJ393225 RPR458761:RQJ458761 RPR524297:RQJ524297 RPR589833:RQJ589833 RPR655369:RQJ655369 RPR720905:RQJ720905 RPR786441:RQJ786441 RPR851977:RQJ851977 RPR917513:RQJ917513 RPR983049:RQJ983049 RZN5:SAF5 RZN65545:SAF65545 RZN131081:SAF131081 RZN196617:SAF196617 RZN262153:SAF262153 RZN327689:SAF327689 RZN393225:SAF393225 RZN458761:SAF458761 RZN524297:SAF524297 RZN589833:SAF589833 RZN655369:SAF655369 RZN720905:SAF720905 RZN786441:SAF786441 RZN851977:SAF851977 RZN917513:SAF917513 RZN983049:SAF983049 SJJ5:SKB5 SJJ65545:SKB65545 SJJ131081:SKB131081 SJJ196617:SKB196617 SJJ262153:SKB262153 SJJ327689:SKB327689 SJJ393225:SKB393225 SJJ458761:SKB458761 SJJ524297:SKB524297 SJJ589833:SKB589833 SJJ655369:SKB655369 SJJ720905:SKB720905 SJJ786441:SKB786441 SJJ851977:SKB851977 SJJ917513:SKB917513 SJJ983049:SKB983049 STF5:STX5 STF65545:STX65545 STF131081:STX131081 STF196617:STX196617 STF262153:STX262153 STF327689:STX327689 STF393225:STX393225 STF458761:STX458761 STF524297:STX524297 STF589833:STX589833 STF655369:STX655369 STF720905:STX720905 STF786441:STX786441 STF851977:STX851977 STF917513:STX917513 STF983049:STX983049 TDB5:TDT5 TDB65545:TDT65545 TDB131081:TDT131081 TDB196617:TDT196617 TDB262153:TDT262153 TDB327689:TDT327689 TDB393225:TDT393225 TDB458761:TDT458761 TDB524297:TDT524297 TDB589833:TDT589833 TDB655369:TDT655369 TDB720905:TDT720905 TDB786441:TDT786441 TDB851977:TDT851977 TDB917513:TDT917513 TDB983049:TDT983049 TMX5:TNP5 TMX65545:TNP65545 TMX131081:TNP131081 TMX196617:TNP196617 TMX262153:TNP262153 TMX327689:TNP327689 TMX393225:TNP393225 TMX458761:TNP458761 TMX524297:TNP524297 TMX589833:TNP589833 TMX655369:TNP655369 TMX720905:TNP720905 TMX786441:TNP786441 TMX851977:TNP851977 TMX917513:TNP917513 TMX983049:TNP983049 TWT5:TXL5 TWT65545:TXL65545 TWT131081:TXL131081 TWT196617:TXL196617 TWT262153:TXL262153 TWT327689:TXL327689 TWT393225:TXL393225 TWT458761:TXL458761 TWT524297:TXL524297 TWT589833:TXL589833 TWT655369:TXL655369 TWT720905:TXL720905 TWT786441:TXL786441 TWT851977:TXL851977 TWT917513:TXL917513 TWT983049:TXL983049 UGP5:UHH5 UGP65545:UHH65545 UGP131081:UHH131081 UGP196617:UHH196617 UGP262153:UHH262153 UGP327689:UHH327689 UGP393225:UHH393225 UGP458761:UHH458761 UGP524297:UHH524297 UGP589833:UHH589833 UGP655369:UHH655369 UGP720905:UHH720905 UGP786441:UHH786441 UGP851977:UHH851977 UGP917513:UHH917513 UGP983049:UHH983049 UQL5:URD5 UQL65545:URD65545 UQL131081:URD131081 UQL196617:URD196617 UQL262153:URD262153 UQL327689:URD327689 UQL393225:URD393225 UQL458761:URD458761 UQL524297:URD524297 UQL589833:URD589833 UQL655369:URD655369 UQL720905:URD720905 UQL786441:URD786441 UQL851977:URD851977 UQL917513:URD917513 UQL983049:URD983049 VAH5:VAZ5 VAH65545:VAZ65545 VAH131081:VAZ131081 VAH196617:VAZ196617 VAH262153:VAZ262153 VAH327689:VAZ327689 VAH393225:VAZ393225 VAH458761:VAZ458761 VAH524297:VAZ524297 VAH589833:VAZ589833 VAH655369:VAZ655369 VAH720905:VAZ720905 VAH786441:VAZ786441 VAH851977:VAZ851977 VAH917513:VAZ917513 VAH983049:VAZ983049 VKD5:VKV5 VKD65545:VKV65545 VKD131081:VKV131081 VKD196617:VKV196617 VKD262153:VKV262153 VKD327689:VKV327689 VKD393225:VKV393225 VKD458761:VKV458761 VKD524297:VKV524297 VKD589833:VKV589833 VKD655369:VKV655369 VKD720905:VKV720905 VKD786441:VKV786441 VKD851977:VKV851977 VKD917513:VKV917513 VKD983049:VKV983049 VTZ5:VUR5 VTZ65545:VUR65545 VTZ131081:VUR131081 VTZ196617:VUR196617 VTZ262153:VUR262153 VTZ327689:VUR327689 VTZ393225:VUR393225 VTZ458761:VUR458761 VTZ524297:VUR524297 VTZ589833:VUR589833 VTZ655369:VUR655369 VTZ720905:VUR720905 VTZ786441:VUR786441 VTZ851977:VUR851977 VTZ917513:VUR917513 VTZ983049:VUR983049 WDV5:WEN5 WDV65545:WEN65545 WDV131081:WEN131081 WDV196617:WEN196617 WDV262153:WEN262153 WDV327689:WEN327689 WDV393225:WEN393225 WDV458761:WEN458761 WDV524297:WEN524297 WDV589833:WEN589833 WDV655369:WEN655369 WDV720905:WEN720905 WDV786441:WEN786441 WDV851977:WEN851977 WDV917513:WEN917513 WDV983049:WEN983049 WNR5:WOJ5 WNR65545:WOJ65545 WNR131081:WOJ131081 WNR196617:WOJ196617 WNR262153:WOJ262153 WNR327689:WOJ327689 WNR393225:WOJ393225 WNR458761:WOJ458761 WNR524297:WOJ524297 WNR589833:WOJ589833 WNR655369:WOJ655369 WNR720905:WOJ720905 WNR786441:WOJ786441 WNR851977:WOJ851977 WNR917513:WOJ917513 WNR983049:WOJ983049 WXN5:WYF5 WXN65545:WYF65545 WXN131081:WYF131081 WXN196617:WYF196617 WXN262153:WYF262153 WXN327689:WYF327689 WXN393225:WYF393225 WXN458761:WYF458761 WXN524297:WYF524297 WXN589833:WYF589833 WXN655369:WYF655369 WXN720905:WYF720905 WXN786441:WYF786441 WXN851977:WYF851977 WXN917513:WYF917513 WXN983049:WYF983049" xr:uid="{00000000-0002-0000-2C00-000004000000}"/>
    <dataValidation type="list" allowBlank="1" showInputMessage="1" showErrorMessage="1" prompt="右欄も選択してください。" sqref="X27 X29 X32 X65567 X65569 X65573 X131103 X131105 X131109 X196639 X196641 X196645 X262175 X262177 X262181 X327711 X327713 X327717 X393247 X393249 X393253 X458783 X458785 X458789 X524319 X524321 X524325 X589855 X589857 X589861 X655391 X655393 X655397 X720927 X720929 X720933 X786463 X786465 X786469 X851999 X852001 X852005 X917535 X917537 X917541 X983071 X983073 X983077 JT27 JT29 JT32 JT65567 JT65569 JT65573 JT131103 JT131105 JT131109 JT196639 JT196641 JT196645 JT262175 JT262177 JT262181 JT327711 JT327713 JT327717 JT393247 JT393249 JT393253 JT458783 JT458785 JT458789 JT524319 JT524321 JT524325 JT589855 JT589857 JT589861 JT655391 JT655393 JT655397 JT720927 JT720929 JT720933 JT786463 JT786465 JT786469 JT851999 JT852001 JT852005 JT917535 JT917537 JT917541 JT983071 JT983073 JT983077 TP27 TP29 TP32 TP65567 TP65569 TP65573 TP131103 TP131105 TP131109 TP196639 TP196641 TP196645 TP262175 TP262177 TP262181 TP327711 TP327713 TP327717 TP393247 TP393249 TP393253 TP458783 TP458785 TP458789 TP524319 TP524321 TP524325 TP589855 TP589857 TP589861 TP655391 TP655393 TP655397 TP720927 TP720929 TP720933 TP786463 TP786465 TP786469 TP851999 TP852001 TP852005 TP917535 TP917537 TP917541 TP983071 TP983073 TP983077 ADL27 ADL29 ADL32 ADL65567 ADL65569 ADL65573 ADL131103 ADL131105 ADL131109 ADL196639 ADL196641 ADL196645 ADL262175 ADL262177 ADL262181 ADL327711 ADL327713 ADL327717 ADL393247 ADL393249 ADL393253 ADL458783 ADL458785 ADL458789 ADL524319 ADL524321 ADL524325 ADL589855 ADL589857 ADL589861 ADL655391 ADL655393 ADL655397 ADL720927 ADL720929 ADL720933 ADL786463 ADL786465 ADL786469 ADL851999 ADL852001 ADL852005 ADL917535 ADL917537 ADL917541 ADL983071 ADL983073 ADL983077 ANH27 ANH29 ANH32 ANH65567 ANH65569 ANH65573 ANH131103 ANH131105 ANH131109 ANH196639 ANH196641 ANH196645 ANH262175 ANH262177 ANH262181 ANH327711 ANH327713 ANH327717 ANH393247 ANH393249 ANH393253 ANH458783 ANH458785 ANH458789 ANH524319 ANH524321 ANH524325 ANH589855 ANH589857 ANH589861 ANH655391 ANH655393 ANH655397 ANH720927 ANH720929 ANH720933 ANH786463 ANH786465 ANH786469 ANH851999 ANH852001 ANH852005 ANH917535 ANH917537 ANH917541 ANH983071 ANH983073 ANH983077 AXD27 AXD29 AXD32 AXD65567 AXD65569 AXD65573 AXD131103 AXD131105 AXD131109 AXD196639 AXD196641 AXD196645 AXD262175 AXD262177 AXD262181 AXD327711 AXD327713 AXD327717 AXD393247 AXD393249 AXD393253 AXD458783 AXD458785 AXD458789 AXD524319 AXD524321 AXD524325 AXD589855 AXD589857 AXD589861 AXD655391 AXD655393 AXD655397 AXD720927 AXD720929 AXD720933 AXD786463 AXD786465 AXD786469 AXD851999 AXD852001 AXD852005 AXD917535 AXD917537 AXD917541 AXD983071 AXD983073 AXD983077 BGZ27 BGZ29 BGZ32 BGZ65567 BGZ65569 BGZ65573 BGZ131103 BGZ131105 BGZ131109 BGZ196639 BGZ196641 BGZ196645 BGZ262175 BGZ262177 BGZ262181 BGZ327711 BGZ327713 BGZ327717 BGZ393247 BGZ393249 BGZ393253 BGZ458783 BGZ458785 BGZ458789 BGZ524319 BGZ524321 BGZ524325 BGZ589855 BGZ589857 BGZ589861 BGZ655391 BGZ655393 BGZ655397 BGZ720927 BGZ720929 BGZ720933 BGZ786463 BGZ786465 BGZ786469 BGZ851999 BGZ852001 BGZ852005 BGZ917535 BGZ917537 BGZ917541 BGZ983071 BGZ983073 BGZ983077 BQV27 BQV29 BQV32 BQV65567 BQV65569 BQV65573 BQV131103 BQV131105 BQV131109 BQV196639 BQV196641 BQV196645 BQV262175 BQV262177 BQV262181 BQV327711 BQV327713 BQV327717 BQV393247 BQV393249 BQV393253 BQV458783 BQV458785 BQV458789 BQV524319 BQV524321 BQV524325 BQV589855 BQV589857 BQV589861 BQV655391 BQV655393 BQV655397 BQV720927 BQV720929 BQV720933 BQV786463 BQV786465 BQV786469 BQV851999 BQV852001 BQV852005 BQV917535 BQV917537 BQV917541 BQV983071 BQV983073 BQV983077 CAR27 CAR29 CAR32 CAR65567 CAR65569 CAR65573 CAR131103 CAR131105 CAR131109 CAR196639 CAR196641 CAR196645 CAR262175 CAR262177 CAR262181 CAR327711 CAR327713 CAR327717 CAR393247 CAR393249 CAR393253 CAR458783 CAR458785 CAR458789 CAR524319 CAR524321 CAR524325 CAR589855 CAR589857 CAR589861 CAR655391 CAR655393 CAR655397 CAR720927 CAR720929 CAR720933 CAR786463 CAR786465 CAR786469 CAR851999 CAR852001 CAR852005 CAR917535 CAR917537 CAR917541 CAR983071 CAR983073 CAR983077 CKN27 CKN29 CKN32 CKN65567 CKN65569 CKN65573 CKN131103 CKN131105 CKN131109 CKN196639 CKN196641 CKN196645 CKN262175 CKN262177 CKN262181 CKN327711 CKN327713 CKN327717 CKN393247 CKN393249 CKN393253 CKN458783 CKN458785 CKN458789 CKN524319 CKN524321 CKN524325 CKN589855 CKN589857 CKN589861 CKN655391 CKN655393 CKN655397 CKN720927 CKN720929 CKN720933 CKN786463 CKN786465 CKN786469 CKN851999 CKN852001 CKN852005 CKN917535 CKN917537 CKN917541 CKN983071 CKN983073 CKN983077 CUJ27 CUJ29 CUJ32 CUJ65567 CUJ65569 CUJ65573 CUJ131103 CUJ131105 CUJ131109 CUJ196639 CUJ196641 CUJ196645 CUJ262175 CUJ262177 CUJ262181 CUJ327711 CUJ327713 CUJ327717 CUJ393247 CUJ393249 CUJ393253 CUJ458783 CUJ458785 CUJ458789 CUJ524319 CUJ524321 CUJ524325 CUJ589855 CUJ589857 CUJ589861 CUJ655391 CUJ655393 CUJ655397 CUJ720927 CUJ720929 CUJ720933 CUJ786463 CUJ786465 CUJ786469 CUJ851999 CUJ852001 CUJ852005 CUJ917535 CUJ917537 CUJ917541 CUJ983071 CUJ983073 CUJ983077 DEF27 DEF29 DEF32 DEF65567 DEF65569 DEF65573 DEF131103 DEF131105 DEF131109 DEF196639 DEF196641 DEF196645 DEF262175 DEF262177 DEF262181 DEF327711 DEF327713 DEF327717 DEF393247 DEF393249 DEF393253 DEF458783 DEF458785 DEF458789 DEF524319 DEF524321 DEF524325 DEF589855 DEF589857 DEF589861 DEF655391 DEF655393 DEF655397 DEF720927 DEF720929 DEF720933 DEF786463 DEF786465 DEF786469 DEF851999 DEF852001 DEF852005 DEF917535 DEF917537 DEF917541 DEF983071 DEF983073 DEF983077 DOB27 DOB29 DOB32 DOB65567 DOB65569 DOB65573 DOB131103 DOB131105 DOB131109 DOB196639 DOB196641 DOB196645 DOB262175 DOB262177 DOB262181 DOB327711 DOB327713 DOB327717 DOB393247 DOB393249 DOB393253 DOB458783 DOB458785 DOB458789 DOB524319 DOB524321 DOB524325 DOB589855 DOB589857 DOB589861 DOB655391 DOB655393 DOB655397 DOB720927 DOB720929 DOB720933 DOB786463 DOB786465 DOB786469 DOB851999 DOB852001 DOB852005 DOB917535 DOB917537 DOB917541 DOB983071 DOB983073 DOB983077 DXX27 DXX29 DXX32 DXX65567 DXX65569 DXX65573 DXX131103 DXX131105 DXX131109 DXX196639 DXX196641 DXX196645 DXX262175 DXX262177 DXX262181 DXX327711 DXX327713 DXX327717 DXX393247 DXX393249 DXX393253 DXX458783 DXX458785 DXX458789 DXX524319 DXX524321 DXX524325 DXX589855 DXX589857 DXX589861 DXX655391 DXX655393 DXX655397 DXX720927 DXX720929 DXX720933 DXX786463 DXX786465 DXX786469 DXX851999 DXX852001 DXX852005 DXX917535 DXX917537 DXX917541 DXX983071 DXX983073 DXX983077 EHT27 EHT29 EHT32 EHT65567 EHT65569 EHT65573 EHT131103 EHT131105 EHT131109 EHT196639 EHT196641 EHT196645 EHT262175 EHT262177 EHT262181 EHT327711 EHT327713 EHT327717 EHT393247 EHT393249 EHT393253 EHT458783 EHT458785 EHT458789 EHT524319 EHT524321 EHT524325 EHT589855 EHT589857 EHT589861 EHT655391 EHT655393 EHT655397 EHT720927 EHT720929 EHT720933 EHT786463 EHT786465 EHT786469 EHT851999 EHT852001 EHT852005 EHT917535 EHT917537 EHT917541 EHT983071 EHT983073 EHT983077 ERP27 ERP29 ERP32 ERP65567 ERP65569 ERP65573 ERP131103 ERP131105 ERP131109 ERP196639 ERP196641 ERP196645 ERP262175 ERP262177 ERP262181 ERP327711 ERP327713 ERP327717 ERP393247 ERP393249 ERP393253 ERP458783 ERP458785 ERP458789 ERP524319 ERP524321 ERP524325 ERP589855 ERP589857 ERP589861 ERP655391 ERP655393 ERP655397 ERP720927 ERP720929 ERP720933 ERP786463 ERP786465 ERP786469 ERP851999 ERP852001 ERP852005 ERP917535 ERP917537 ERP917541 ERP983071 ERP983073 ERP983077 FBL27 FBL29 FBL32 FBL65567 FBL65569 FBL65573 FBL131103 FBL131105 FBL131109 FBL196639 FBL196641 FBL196645 FBL262175 FBL262177 FBL262181 FBL327711 FBL327713 FBL327717 FBL393247 FBL393249 FBL393253 FBL458783 FBL458785 FBL458789 FBL524319 FBL524321 FBL524325 FBL589855 FBL589857 FBL589861 FBL655391 FBL655393 FBL655397 FBL720927 FBL720929 FBL720933 FBL786463 FBL786465 FBL786469 FBL851999 FBL852001 FBL852005 FBL917535 FBL917537 FBL917541 FBL983071 FBL983073 FBL983077 FLH27 FLH29 FLH32 FLH65567 FLH65569 FLH65573 FLH131103 FLH131105 FLH131109 FLH196639 FLH196641 FLH196645 FLH262175 FLH262177 FLH262181 FLH327711 FLH327713 FLH327717 FLH393247 FLH393249 FLH393253 FLH458783 FLH458785 FLH458789 FLH524319 FLH524321 FLH524325 FLH589855 FLH589857 FLH589861 FLH655391 FLH655393 FLH655397 FLH720927 FLH720929 FLH720933 FLH786463 FLH786465 FLH786469 FLH851999 FLH852001 FLH852005 FLH917535 FLH917537 FLH917541 FLH983071 FLH983073 FLH983077 FVD27 FVD29 FVD32 FVD65567 FVD65569 FVD65573 FVD131103 FVD131105 FVD131109 FVD196639 FVD196641 FVD196645 FVD262175 FVD262177 FVD262181 FVD327711 FVD327713 FVD327717 FVD393247 FVD393249 FVD393253 FVD458783 FVD458785 FVD458789 FVD524319 FVD524321 FVD524325 FVD589855 FVD589857 FVD589861 FVD655391 FVD655393 FVD655397 FVD720927 FVD720929 FVD720933 FVD786463 FVD786465 FVD786469 FVD851999 FVD852001 FVD852005 FVD917535 FVD917537 FVD917541 FVD983071 FVD983073 FVD983077 GEZ27 GEZ29 GEZ32 GEZ65567 GEZ65569 GEZ65573 GEZ131103 GEZ131105 GEZ131109 GEZ196639 GEZ196641 GEZ196645 GEZ262175 GEZ262177 GEZ262181 GEZ327711 GEZ327713 GEZ327717 GEZ393247 GEZ393249 GEZ393253 GEZ458783 GEZ458785 GEZ458789 GEZ524319 GEZ524321 GEZ524325 GEZ589855 GEZ589857 GEZ589861 GEZ655391 GEZ655393 GEZ655397 GEZ720927 GEZ720929 GEZ720933 GEZ786463 GEZ786465 GEZ786469 GEZ851999 GEZ852001 GEZ852005 GEZ917535 GEZ917537 GEZ917541 GEZ983071 GEZ983073 GEZ983077 GOV27 GOV29 GOV32 GOV65567 GOV65569 GOV65573 GOV131103 GOV131105 GOV131109 GOV196639 GOV196641 GOV196645 GOV262175 GOV262177 GOV262181 GOV327711 GOV327713 GOV327717 GOV393247 GOV393249 GOV393253 GOV458783 GOV458785 GOV458789 GOV524319 GOV524321 GOV524325 GOV589855 GOV589857 GOV589861 GOV655391 GOV655393 GOV655397 GOV720927 GOV720929 GOV720933 GOV786463 GOV786465 GOV786469 GOV851999 GOV852001 GOV852005 GOV917535 GOV917537 GOV917541 GOV983071 GOV983073 GOV983077 GYR27 GYR29 GYR32 GYR65567 GYR65569 GYR65573 GYR131103 GYR131105 GYR131109 GYR196639 GYR196641 GYR196645 GYR262175 GYR262177 GYR262181 GYR327711 GYR327713 GYR327717 GYR393247 GYR393249 GYR393253 GYR458783 GYR458785 GYR458789 GYR524319 GYR524321 GYR524325 GYR589855 GYR589857 GYR589861 GYR655391 GYR655393 GYR655397 GYR720927 GYR720929 GYR720933 GYR786463 GYR786465 GYR786469 GYR851999 GYR852001 GYR852005 GYR917535 GYR917537 GYR917541 GYR983071 GYR983073 GYR983077 HIN27 HIN29 HIN32 HIN65567 HIN65569 HIN65573 HIN131103 HIN131105 HIN131109 HIN196639 HIN196641 HIN196645 HIN262175 HIN262177 HIN262181 HIN327711 HIN327713 HIN327717 HIN393247 HIN393249 HIN393253 HIN458783 HIN458785 HIN458789 HIN524319 HIN524321 HIN524325 HIN589855 HIN589857 HIN589861 HIN655391 HIN655393 HIN655397 HIN720927 HIN720929 HIN720933 HIN786463 HIN786465 HIN786469 HIN851999 HIN852001 HIN852005 HIN917535 HIN917537 HIN917541 HIN983071 HIN983073 HIN983077 HSJ27 HSJ29 HSJ32 HSJ65567 HSJ65569 HSJ65573 HSJ131103 HSJ131105 HSJ131109 HSJ196639 HSJ196641 HSJ196645 HSJ262175 HSJ262177 HSJ262181 HSJ327711 HSJ327713 HSJ327717 HSJ393247 HSJ393249 HSJ393253 HSJ458783 HSJ458785 HSJ458789 HSJ524319 HSJ524321 HSJ524325 HSJ589855 HSJ589857 HSJ589861 HSJ655391 HSJ655393 HSJ655397 HSJ720927 HSJ720929 HSJ720933 HSJ786463 HSJ786465 HSJ786469 HSJ851999 HSJ852001 HSJ852005 HSJ917535 HSJ917537 HSJ917541 HSJ983071 HSJ983073 HSJ983077 ICF27 ICF29 ICF32 ICF65567 ICF65569 ICF65573 ICF131103 ICF131105 ICF131109 ICF196639 ICF196641 ICF196645 ICF262175 ICF262177 ICF262181 ICF327711 ICF327713 ICF327717 ICF393247 ICF393249 ICF393253 ICF458783 ICF458785 ICF458789 ICF524319 ICF524321 ICF524325 ICF589855 ICF589857 ICF589861 ICF655391 ICF655393 ICF655397 ICF720927 ICF720929 ICF720933 ICF786463 ICF786465 ICF786469 ICF851999 ICF852001 ICF852005 ICF917535 ICF917537 ICF917541 ICF983071 ICF983073 ICF983077 IMB27 IMB29 IMB32 IMB65567 IMB65569 IMB65573 IMB131103 IMB131105 IMB131109 IMB196639 IMB196641 IMB196645 IMB262175 IMB262177 IMB262181 IMB327711 IMB327713 IMB327717 IMB393247 IMB393249 IMB393253 IMB458783 IMB458785 IMB458789 IMB524319 IMB524321 IMB524325 IMB589855 IMB589857 IMB589861 IMB655391 IMB655393 IMB655397 IMB720927 IMB720929 IMB720933 IMB786463 IMB786465 IMB786469 IMB851999 IMB852001 IMB852005 IMB917535 IMB917537 IMB917541 IMB983071 IMB983073 IMB983077 IVX27 IVX29 IVX32 IVX65567 IVX65569 IVX65573 IVX131103 IVX131105 IVX131109 IVX196639 IVX196641 IVX196645 IVX262175 IVX262177 IVX262181 IVX327711 IVX327713 IVX327717 IVX393247 IVX393249 IVX393253 IVX458783 IVX458785 IVX458789 IVX524319 IVX524321 IVX524325 IVX589855 IVX589857 IVX589861 IVX655391 IVX655393 IVX655397 IVX720927 IVX720929 IVX720933 IVX786463 IVX786465 IVX786469 IVX851999 IVX852001 IVX852005 IVX917535 IVX917537 IVX917541 IVX983071 IVX983073 IVX983077 JFT27 JFT29 JFT32 JFT65567 JFT65569 JFT65573 JFT131103 JFT131105 JFT131109 JFT196639 JFT196641 JFT196645 JFT262175 JFT262177 JFT262181 JFT327711 JFT327713 JFT327717 JFT393247 JFT393249 JFT393253 JFT458783 JFT458785 JFT458789 JFT524319 JFT524321 JFT524325 JFT589855 JFT589857 JFT589861 JFT655391 JFT655393 JFT655397 JFT720927 JFT720929 JFT720933 JFT786463 JFT786465 JFT786469 JFT851999 JFT852001 JFT852005 JFT917535 JFT917537 JFT917541 JFT983071 JFT983073 JFT983077 JPP27 JPP29 JPP32 JPP65567 JPP65569 JPP65573 JPP131103 JPP131105 JPP131109 JPP196639 JPP196641 JPP196645 JPP262175 JPP262177 JPP262181 JPP327711 JPP327713 JPP327717 JPP393247 JPP393249 JPP393253 JPP458783 JPP458785 JPP458789 JPP524319 JPP524321 JPP524325 JPP589855 JPP589857 JPP589861 JPP655391 JPP655393 JPP655397 JPP720927 JPP720929 JPP720933 JPP786463 JPP786465 JPP786469 JPP851999 JPP852001 JPP852005 JPP917535 JPP917537 JPP917541 JPP983071 JPP983073 JPP983077 JZL27 JZL29 JZL32 JZL65567 JZL65569 JZL65573 JZL131103 JZL131105 JZL131109 JZL196639 JZL196641 JZL196645 JZL262175 JZL262177 JZL262181 JZL327711 JZL327713 JZL327717 JZL393247 JZL393249 JZL393253 JZL458783 JZL458785 JZL458789 JZL524319 JZL524321 JZL524325 JZL589855 JZL589857 JZL589861 JZL655391 JZL655393 JZL655397 JZL720927 JZL720929 JZL720933 JZL786463 JZL786465 JZL786469 JZL851999 JZL852001 JZL852005 JZL917535 JZL917537 JZL917541 JZL983071 JZL983073 JZL983077 KJH27 KJH29 KJH32 KJH65567 KJH65569 KJH65573 KJH131103 KJH131105 KJH131109 KJH196639 KJH196641 KJH196645 KJH262175 KJH262177 KJH262181 KJH327711 KJH327713 KJH327717 KJH393247 KJH393249 KJH393253 KJH458783 KJH458785 KJH458789 KJH524319 KJH524321 KJH524325 KJH589855 KJH589857 KJH589861 KJH655391 KJH655393 KJH655397 KJH720927 KJH720929 KJH720933 KJH786463 KJH786465 KJH786469 KJH851999 KJH852001 KJH852005 KJH917535 KJH917537 KJH917541 KJH983071 KJH983073 KJH983077 KTD27 KTD29 KTD32 KTD65567 KTD65569 KTD65573 KTD131103 KTD131105 KTD131109 KTD196639 KTD196641 KTD196645 KTD262175 KTD262177 KTD262181 KTD327711 KTD327713 KTD327717 KTD393247 KTD393249 KTD393253 KTD458783 KTD458785 KTD458789 KTD524319 KTD524321 KTD524325 KTD589855 KTD589857 KTD589861 KTD655391 KTD655393 KTD655397 KTD720927 KTD720929 KTD720933 KTD786463 KTD786465 KTD786469 KTD851999 KTD852001 KTD852005 KTD917535 KTD917537 KTD917541 KTD983071 KTD983073 KTD983077 LCZ27 LCZ29 LCZ32 LCZ65567 LCZ65569 LCZ65573 LCZ131103 LCZ131105 LCZ131109 LCZ196639 LCZ196641 LCZ196645 LCZ262175 LCZ262177 LCZ262181 LCZ327711 LCZ327713 LCZ327717 LCZ393247 LCZ393249 LCZ393253 LCZ458783 LCZ458785 LCZ458789 LCZ524319 LCZ524321 LCZ524325 LCZ589855 LCZ589857 LCZ589861 LCZ655391 LCZ655393 LCZ655397 LCZ720927 LCZ720929 LCZ720933 LCZ786463 LCZ786465 LCZ786469 LCZ851999 LCZ852001 LCZ852005 LCZ917535 LCZ917537 LCZ917541 LCZ983071 LCZ983073 LCZ983077 LMV27 LMV29 LMV32 LMV65567 LMV65569 LMV65573 LMV131103 LMV131105 LMV131109 LMV196639 LMV196641 LMV196645 LMV262175 LMV262177 LMV262181 LMV327711 LMV327713 LMV327717 LMV393247 LMV393249 LMV393253 LMV458783 LMV458785 LMV458789 LMV524319 LMV524321 LMV524325 LMV589855 LMV589857 LMV589861 LMV655391 LMV655393 LMV655397 LMV720927 LMV720929 LMV720933 LMV786463 LMV786465 LMV786469 LMV851999 LMV852001 LMV852005 LMV917535 LMV917537 LMV917541 LMV983071 LMV983073 LMV983077 LWR27 LWR29 LWR32 LWR65567 LWR65569 LWR65573 LWR131103 LWR131105 LWR131109 LWR196639 LWR196641 LWR196645 LWR262175 LWR262177 LWR262181 LWR327711 LWR327713 LWR327717 LWR393247 LWR393249 LWR393253 LWR458783 LWR458785 LWR458789 LWR524319 LWR524321 LWR524325 LWR589855 LWR589857 LWR589861 LWR655391 LWR655393 LWR655397 LWR720927 LWR720929 LWR720933 LWR786463 LWR786465 LWR786469 LWR851999 LWR852001 LWR852005 LWR917535 LWR917537 LWR917541 LWR983071 LWR983073 LWR983077 MGN27 MGN29 MGN32 MGN65567 MGN65569 MGN65573 MGN131103 MGN131105 MGN131109 MGN196639 MGN196641 MGN196645 MGN262175 MGN262177 MGN262181 MGN327711 MGN327713 MGN327717 MGN393247 MGN393249 MGN393253 MGN458783 MGN458785 MGN458789 MGN524319 MGN524321 MGN524325 MGN589855 MGN589857 MGN589861 MGN655391 MGN655393 MGN655397 MGN720927 MGN720929 MGN720933 MGN786463 MGN786465 MGN786469 MGN851999 MGN852001 MGN852005 MGN917535 MGN917537 MGN917541 MGN983071 MGN983073 MGN983077 MQJ27 MQJ29 MQJ32 MQJ65567 MQJ65569 MQJ65573 MQJ131103 MQJ131105 MQJ131109 MQJ196639 MQJ196641 MQJ196645 MQJ262175 MQJ262177 MQJ262181 MQJ327711 MQJ327713 MQJ327717 MQJ393247 MQJ393249 MQJ393253 MQJ458783 MQJ458785 MQJ458789 MQJ524319 MQJ524321 MQJ524325 MQJ589855 MQJ589857 MQJ589861 MQJ655391 MQJ655393 MQJ655397 MQJ720927 MQJ720929 MQJ720933 MQJ786463 MQJ786465 MQJ786469 MQJ851999 MQJ852001 MQJ852005 MQJ917535 MQJ917537 MQJ917541 MQJ983071 MQJ983073 MQJ983077 NAF27 NAF29 NAF32 NAF65567 NAF65569 NAF65573 NAF131103 NAF131105 NAF131109 NAF196639 NAF196641 NAF196645 NAF262175 NAF262177 NAF262181 NAF327711 NAF327713 NAF327717 NAF393247 NAF393249 NAF393253 NAF458783 NAF458785 NAF458789 NAF524319 NAF524321 NAF524325 NAF589855 NAF589857 NAF589861 NAF655391 NAF655393 NAF655397 NAF720927 NAF720929 NAF720933 NAF786463 NAF786465 NAF786469 NAF851999 NAF852001 NAF852005 NAF917535 NAF917537 NAF917541 NAF983071 NAF983073 NAF983077 NKB27 NKB29 NKB32 NKB65567 NKB65569 NKB65573 NKB131103 NKB131105 NKB131109 NKB196639 NKB196641 NKB196645 NKB262175 NKB262177 NKB262181 NKB327711 NKB327713 NKB327717 NKB393247 NKB393249 NKB393253 NKB458783 NKB458785 NKB458789 NKB524319 NKB524321 NKB524325 NKB589855 NKB589857 NKB589861 NKB655391 NKB655393 NKB655397 NKB720927 NKB720929 NKB720933 NKB786463 NKB786465 NKB786469 NKB851999 NKB852001 NKB852005 NKB917535 NKB917537 NKB917541 NKB983071 NKB983073 NKB983077 NTX27 NTX29 NTX32 NTX65567 NTX65569 NTX65573 NTX131103 NTX131105 NTX131109 NTX196639 NTX196641 NTX196645 NTX262175 NTX262177 NTX262181 NTX327711 NTX327713 NTX327717 NTX393247 NTX393249 NTX393253 NTX458783 NTX458785 NTX458789 NTX524319 NTX524321 NTX524325 NTX589855 NTX589857 NTX589861 NTX655391 NTX655393 NTX655397 NTX720927 NTX720929 NTX720933 NTX786463 NTX786465 NTX786469 NTX851999 NTX852001 NTX852005 NTX917535 NTX917537 NTX917541 NTX983071 NTX983073 NTX983077 ODT27 ODT29 ODT32 ODT65567 ODT65569 ODT65573 ODT131103 ODT131105 ODT131109 ODT196639 ODT196641 ODT196645 ODT262175 ODT262177 ODT262181 ODT327711 ODT327713 ODT327717 ODT393247 ODT393249 ODT393253 ODT458783 ODT458785 ODT458789 ODT524319 ODT524321 ODT524325 ODT589855 ODT589857 ODT589861 ODT655391 ODT655393 ODT655397 ODT720927 ODT720929 ODT720933 ODT786463 ODT786465 ODT786469 ODT851999 ODT852001 ODT852005 ODT917535 ODT917537 ODT917541 ODT983071 ODT983073 ODT983077 ONP27 ONP29 ONP32 ONP65567 ONP65569 ONP65573 ONP131103 ONP131105 ONP131109 ONP196639 ONP196641 ONP196645 ONP262175 ONP262177 ONP262181 ONP327711 ONP327713 ONP327717 ONP393247 ONP393249 ONP393253 ONP458783 ONP458785 ONP458789 ONP524319 ONP524321 ONP524325 ONP589855 ONP589857 ONP589861 ONP655391 ONP655393 ONP655397 ONP720927 ONP720929 ONP720933 ONP786463 ONP786465 ONP786469 ONP851999 ONP852001 ONP852005 ONP917535 ONP917537 ONP917541 ONP983071 ONP983073 ONP983077 OXL27 OXL29 OXL32 OXL65567 OXL65569 OXL65573 OXL131103 OXL131105 OXL131109 OXL196639 OXL196641 OXL196645 OXL262175 OXL262177 OXL262181 OXL327711 OXL327713 OXL327717 OXL393247 OXL393249 OXL393253 OXL458783 OXL458785 OXL458789 OXL524319 OXL524321 OXL524325 OXL589855 OXL589857 OXL589861 OXL655391 OXL655393 OXL655397 OXL720927 OXL720929 OXL720933 OXL786463 OXL786465 OXL786469 OXL851999 OXL852001 OXL852005 OXL917535 OXL917537 OXL917541 OXL983071 OXL983073 OXL983077 PHH27 PHH29 PHH32 PHH65567 PHH65569 PHH65573 PHH131103 PHH131105 PHH131109 PHH196639 PHH196641 PHH196645 PHH262175 PHH262177 PHH262181 PHH327711 PHH327713 PHH327717 PHH393247 PHH393249 PHH393253 PHH458783 PHH458785 PHH458789 PHH524319 PHH524321 PHH524325 PHH589855 PHH589857 PHH589861 PHH655391 PHH655393 PHH655397 PHH720927 PHH720929 PHH720933 PHH786463 PHH786465 PHH786469 PHH851999 PHH852001 PHH852005 PHH917535 PHH917537 PHH917541 PHH983071 PHH983073 PHH983077 PRD27 PRD29 PRD32 PRD65567 PRD65569 PRD65573 PRD131103 PRD131105 PRD131109 PRD196639 PRD196641 PRD196645 PRD262175 PRD262177 PRD262181 PRD327711 PRD327713 PRD327717 PRD393247 PRD393249 PRD393253 PRD458783 PRD458785 PRD458789 PRD524319 PRD524321 PRD524325 PRD589855 PRD589857 PRD589861 PRD655391 PRD655393 PRD655397 PRD720927 PRD720929 PRD720933 PRD786463 PRD786465 PRD786469 PRD851999 PRD852001 PRD852005 PRD917535 PRD917537 PRD917541 PRD983071 PRD983073 PRD983077 QAZ27 QAZ29 QAZ32 QAZ65567 QAZ65569 QAZ65573 QAZ131103 QAZ131105 QAZ131109 QAZ196639 QAZ196641 QAZ196645 QAZ262175 QAZ262177 QAZ262181 QAZ327711 QAZ327713 QAZ327717 QAZ393247 QAZ393249 QAZ393253 QAZ458783 QAZ458785 QAZ458789 QAZ524319 QAZ524321 QAZ524325 QAZ589855 QAZ589857 QAZ589861 QAZ655391 QAZ655393 QAZ655397 QAZ720927 QAZ720929 QAZ720933 QAZ786463 QAZ786465 QAZ786469 QAZ851999 QAZ852001 QAZ852005 QAZ917535 QAZ917537 QAZ917541 QAZ983071 QAZ983073 QAZ983077 QKV27 QKV29 QKV32 QKV65567 QKV65569 QKV65573 QKV131103 QKV131105 QKV131109 QKV196639 QKV196641 QKV196645 QKV262175 QKV262177 QKV262181 QKV327711 QKV327713 QKV327717 QKV393247 QKV393249 QKV393253 QKV458783 QKV458785 QKV458789 QKV524319 QKV524321 QKV524325 QKV589855 QKV589857 QKV589861 QKV655391 QKV655393 QKV655397 QKV720927 QKV720929 QKV720933 QKV786463 QKV786465 QKV786469 QKV851999 QKV852001 QKV852005 QKV917535 QKV917537 QKV917541 QKV983071 QKV983073 QKV983077 QUR27 QUR29 QUR32 QUR65567 QUR65569 QUR65573 QUR131103 QUR131105 QUR131109 QUR196639 QUR196641 QUR196645 QUR262175 QUR262177 QUR262181 QUR327711 QUR327713 QUR327717 QUR393247 QUR393249 QUR393253 QUR458783 QUR458785 QUR458789 QUR524319 QUR524321 QUR524325 QUR589855 QUR589857 QUR589861 QUR655391 QUR655393 QUR655397 QUR720927 QUR720929 QUR720933 QUR786463 QUR786465 QUR786469 QUR851999 QUR852001 QUR852005 QUR917535 QUR917537 QUR917541 QUR983071 QUR983073 QUR983077 REN27 REN29 REN32 REN65567 REN65569 REN65573 REN131103 REN131105 REN131109 REN196639 REN196641 REN196645 REN262175 REN262177 REN262181 REN327711 REN327713 REN327717 REN393247 REN393249 REN393253 REN458783 REN458785 REN458789 REN524319 REN524321 REN524325 REN589855 REN589857 REN589861 REN655391 REN655393 REN655397 REN720927 REN720929 REN720933 REN786463 REN786465 REN786469 REN851999 REN852001 REN852005 REN917535 REN917537 REN917541 REN983071 REN983073 REN983077 ROJ27 ROJ29 ROJ32 ROJ65567 ROJ65569 ROJ65573 ROJ131103 ROJ131105 ROJ131109 ROJ196639 ROJ196641 ROJ196645 ROJ262175 ROJ262177 ROJ262181 ROJ327711 ROJ327713 ROJ327717 ROJ393247 ROJ393249 ROJ393253 ROJ458783 ROJ458785 ROJ458789 ROJ524319 ROJ524321 ROJ524325 ROJ589855 ROJ589857 ROJ589861 ROJ655391 ROJ655393 ROJ655397 ROJ720927 ROJ720929 ROJ720933 ROJ786463 ROJ786465 ROJ786469 ROJ851999 ROJ852001 ROJ852005 ROJ917535 ROJ917537 ROJ917541 ROJ983071 ROJ983073 ROJ983077 RYF27 RYF29 RYF32 RYF65567 RYF65569 RYF65573 RYF131103 RYF131105 RYF131109 RYF196639 RYF196641 RYF196645 RYF262175 RYF262177 RYF262181 RYF327711 RYF327713 RYF327717 RYF393247 RYF393249 RYF393253 RYF458783 RYF458785 RYF458789 RYF524319 RYF524321 RYF524325 RYF589855 RYF589857 RYF589861 RYF655391 RYF655393 RYF655397 RYF720927 RYF720929 RYF720933 RYF786463 RYF786465 RYF786469 RYF851999 RYF852001 RYF852005 RYF917535 RYF917537 RYF917541 RYF983071 RYF983073 RYF983077 SIB27 SIB29 SIB32 SIB65567 SIB65569 SIB65573 SIB131103 SIB131105 SIB131109 SIB196639 SIB196641 SIB196645 SIB262175 SIB262177 SIB262181 SIB327711 SIB327713 SIB327717 SIB393247 SIB393249 SIB393253 SIB458783 SIB458785 SIB458789 SIB524319 SIB524321 SIB524325 SIB589855 SIB589857 SIB589861 SIB655391 SIB655393 SIB655397 SIB720927 SIB720929 SIB720933 SIB786463 SIB786465 SIB786469 SIB851999 SIB852001 SIB852005 SIB917535 SIB917537 SIB917541 SIB983071 SIB983073 SIB983077 SRX27 SRX29 SRX32 SRX65567 SRX65569 SRX65573 SRX131103 SRX131105 SRX131109 SRX196639 SRX196641 SRX196645 SRX262175 SRX262177 SRX262181 SRX327711 SRX327713 SRX327717 SRX393247 SRX393249 SRX393253 SRX458783 SRX458785 SRX458789 SRX524319 SRX524321 SRX524325 SRX589855 SRX589857 SRX589861 SRX655391 SRX655393 SRX655397 SRX720927 SRX720929 SRX720933 SRX786463 SRX786465 SRX786469 SRX851999 SRX852001 SRX852005 SRX917535 SRX917537 SRX917541 SRX983071 SRX983073 SRX983077 TBT27 TBT29 TBT32 TBT65567 TBT65569 TBT65573 TBT131103 TBT131105 TBT131109 TBT196639 TBT196641 TBT196645 TBT262175 TBT262177 TBT262181 TBT327711 TBT327713 TBT327717 TBT393247 TBT393249 TBT393253 TBT458783 TBT458785 TBT458789 TBT524319 TBT524321 TBT524325 TBT589855 TBT589857 TBT589861 TBT655391 TBT655393 TBT655397 TBT720927 TBT720929 TBT720933 TBT786463 TBT786465 TBT786469 TBT851999 TBT852001 TBT852005 TBT917535 TBT917537 TBT917541 TBT983071 TBT983073 TBT983077 TLP27 TLP29 TLP32 TLP65567 TLP65569 TLP65573 TLP131103 TLP131105 TLP131109 TLP196639 TLP196641 TLP196645 TLP262175 TLP262177 TLP262181 TLP327711 TLP327713 TLP327717 TLP393247 TLP393249 TLP393253 TLP458783 TLP458785 TLP458789 TLP524319 TLP524321 TLP524325 TLP589855 TLP589857 TLP589861 TLP655391 TLP655393 TLP655397 TLP720927 TLP720929 TLP720933 TLP786463 TLP786465 TLP786469 TLP851999 TLP852001 TLP852005 TLP917535 TLP917537 TLP917541 TLP983071 TLP983073 TLP983077 TVL27 TVL29 TVL32 TVL65567 TVL65569 TVL65573 TVL131103 TVL131105 TVL131109 TVL196639 TVL196641 TVL196645 TVL262175 TVL262177 TVL262181 TVL327711 TVL327713 TVL327717 TVL393247 TVL393249 TVL393253 TVL458783 TVL458785 TVL458789 TVL524319 TVL524321 TVL524325 TVL589855 TVL589857 TVL589861 TVL655391 TVL655393 TVL655397 TVL720927 TVL720929 TVL720933 TVL786463 TVL786465 TVL786469 TVL851999 TVL852001 TVL852005 TVL917535 TVL917537 TVL917541 TVL983071 TVL983073 TVL983077 UFH27 UFH29 UFH32 UFH65567 UFH65569 UFH65573 UFH131103 UFH131105 UFH131109 UFH196639 UFH196641 UFH196645 UFH262175 UFH262177 UFH262181 UFH327711 UFH327713 UFH327717 UFH393247 UFH393249 UFH393253 UFH458783 UFH458785 UFH458789 UFH524319 UFH524321 UFH524325 UFH589855 UFH589857 UFH589861 UFH655391 UFH655393 UFH655397 UFH720927 UFH720929 UFH720933 UFH786463 UFH786465 UFH786469 UFH851999 UFH852001 UFH852005 UFH917535 UFH917537 UFH917541 UFH983071 UFH983073 UFH983077 UPD27 UPD29 UPD32 UPD65567 UPD65569 UPD65573 UPD131103 UPD131105 UPD131109 UPD196639 UPD196641 UPD196645 UPD262175 UPD262177 UPD262181 UPD327711 UPD327713 UPD327717 UPD393247 UPD393249 UPD393253 UPD458783 UPD458785 UPD458789 UPD524319 UPD524321 UPD524325 UPD589855 UPD589857 UPD589861 UPD655391 UPD655393 UPD655397 UPD720927 UPD720929 UPD720933 UPD786463 UPD786465 UPD786469 UPD851999 UPD852001 UPD852005 UPD917535 UPD917537 UPD917541 UPD983071 UPD983073 UPD983077 UYZ27 UYZ29 UYZ32 UYZ65567 UYZ65569 UYZ65573 UYZ131103 UYZ131105 UYZ131109 UYZ196639 UYZ196641 UYZ196645 UYZ262175 UYZ262177 UYZ262181 UYZ327711 UYZ327713 UYZ327717 UYZ393247 UYZ393249 UYZ393253 UYZ458783 UYZ458785 UYZ458789 UYZ524319 UYZ524321 UYZ524325 UYZ589855 UYZ589857 UYZ589861 UYZ655391 UYZ655393 UYZ655397 UYZ720927 UYZ720929 UYZ720933 UYZ786463 UYZ786465 UYZ786469 UYZ851999 UYZ852001 UYZ852005 UYZ917535 UYZ917537 UYZ917541 UYZ983071 UYZ983073 UYZ983077 VIV27 VIV29 VIV32 VIV65567 VIV65569 VIV65573 VIV131103 VIV131105 VIV131109 VIV196639 VIV196641 VIV196645 VIV262175 VIV262177 VIV262181 VIV327711 VIV327713 VIV327717 VIV393247 VIV393249 VIV393253 VIV458783 VIV458785 VIV458789 VIV524319 VIV524321 VIV524325 VIV589855 VIV589857 VIV589861 VIV655391 VIV655393 VIV655397 VIV720927 VIV720929 VIV720933 VIV786463 VIV786465 VIV786469 VIV851999 VIV852001 VIV852005 VIV917535 VIV917537 VIV917541 VIV983071 VIV983073 VIV983077 VSR27 VSR29 VSR32 VSR65567 VSR65569 VSR65573 VSR131103 VSR131105 VSR131109 VSR196639 VSR196641 VSR196645 VSR262175 VSR262177 VSR262181 VSR327711 VSR327713 VSR327717 VSR393247 VSR393249 VSR393253 VSR458783 VSR458785 VSR458789 VSR524319 VSR524321 VSR524325 VSR589855 VSR589857 VSR589861 VSR655391 VSR655393 VSR655397 VSR720927 VSR720929 VSR720933 VSR786463 VSR786465 VSR786469 VSR851999 VSR852001 VSR852005 VSR917535 VSR917537 VSR917541 VSR983071 VSR983073 VSR983077 WCN27 WCN29 WCN32 WCN65567 WCN65569 WCN65573 WCN131103 WCN131105 WCN131109 WCN196639 WCN196641 WCN196645 WCN262175 WCN262177 WCN262181 WCN327711 WCN327713 WCN327717 WCN393247 WCN393249 WCN393253 WCN458783 WCN458785 WCN458789 WCN524319 WCN524321 WCN524325 WCN589855 WCN589857 WCN589861 WCN655391 WCN655393 WCN655397 WCN720927 WCN720929 WCN720933 WCN786463 WCN786465 WCN786469 WCN851999 WCN852001 WCN852005 WCN917535 WCN917537 WCN917541 WCN983071 WCN983073 WCN983077 WMJ27 WMJ29 WMJ32 WMJ65567 WMJ65569 WMJ65573 WMJ131103 WMJ131105 WMJ131109 WMJ196639 WMJ196641 WMJ196645 WMJ262175 WMJ262177 WMJ262181 WMJ327711 WMJ327713 WMJ327717 WMJ393247 WMJ393249 WMJ393253 WMJ458783 WMJ458785 WMJ458789 WMJ524319 WMJ524321 WMJ524325 WMJ589855 WMJ589857 WMJ589861 WMJ655391 WMJ655393 WMJ655397 WMJ720927 WMJ720929 WMJ720933 WMJ786463 WMJ786465 WMJ786469 WMJ851999 WMJ852001 WMJ852005 WMJ917535 WMJ917537 WMJ917541 WMJ983071 WMJ983073 WMJ983077 WWF27 WWF29 WWF32 WWF65567 WWF65569 WWF65573 WWF131103 WWF131105 WWF131109 WWF196639 WWF196641 WWF196645 WWF262175 WWF262177 WWF262181 WWF327711 WWF327713 WWF327717 WWF393247 WWF393249 WWF393253 WWF458783 WWF458785 WWF458789 WWF524319 WWF524321 WWF524325 WWF589855 WWF589857 WWF589861 WWF655391 WWF655393 WWF655397 WWF720927 WWF720929 WWF720933 WWF786463 WWF786465 WWF786469 WWF851999 WWF852001 WWF852005 WWF917535 WWF917537 WWF917541 WWF983071 WWF983073 WWF983077" xr:uid="{00000000-0002-0000-2C00-000005000000}">
      <formula1>"□,■"</formula1>
    </dataValidation>
    <dataValidation type="list" allowBlank="1" showInputMessage="1" showErrorMessage="1" prompt="ストック活用型も併せて選択します。" sqref="X38:Y38 X65579:Y65579 X131115:Y131115 X196651:Y196651 X262187:Y262187 X327723:Y327723 X393259:Y393259 X458795:Y458795 X524331:Y524331 X589867:Y589867 X655403:Y655403 X720939:Y720939 X786475:Y786475 X852011:Y852011 X917547:Y917547 X983083:Y983083 JT38:JU41 JT65579:JU65579 JT131115:JU131115 JT196651:JU196651 JT262187:JU262187 JT327723:JU327723 JT393259:JU393259 JT458795:JU458795 JT524331:JU524331 JT589867:JU589867 JT655403:JU655403 JT720939:JU720939 JT786475:JU786475 JT852011:JU852011 JT917547:JU917547 JT983083:JU983083 TP38:TQ41 TP65579:TQ65579 TP131115:TQ131115 TP196651:TQ196651 TP262187:TQ262187 TP327723:TQ327723 TP393259:TQ393259 TP458795:TQ458795 TP524331:TQ524331 TP589867:TQ589867 TP655403:TQ655403 TP720939:TQ720939 TP786475:TQ786475 TP852011:TQ852011 TP917547:TQ917547 TP983083:TQ983083 ADL38:ADM41 ADL65579:ADM65579 ADL131115:ADM131115 ADL196651:ADM196651 ADL262187:ADM262187 ADL327723:ADM327723 ADL393259:ADM393259 ADL458795:ADM458795 ADL524331:ADM524331 ADL589867:ADM589867 ADL655403:ADM655403 ADL720939:ADM720939 ADL786475:ADM786475 ADL852011:ADM852011 ADL917547:ADM917547 ADL983083:ADM983083 ANH38:ANI41 ANH65579:ANI65579 ANH131115:ANI131115 ANH196651:ANI196651 ANH262187:ANI262187 ANH327723:ANI327723 ANH393259:ANI393259 ANH458795:ANI458795 ANH524331:ANI524331 ANH589867:ANI589867 ANH655403:ANI655403 ANH720939:ANI720939 ANH786475:ANI786475 ANH852011:ANI852011 ANH917547:ANI917547 ANH983083:ANI983083 AXD38:AXE41 AXD65579:AXE65579 AXD131115:AXE131115 AXD196651:AXE196651 AXD262187:AXE262187 AXD327723:AXE327723 AXD393259:AXE393259 AXD458795:AXE458795 AXD524331:AXE524331 AXD589867:AXE589867 AXD655403:AXE655403 AXD720939:AXE720939 AXD786475:AXE786475 AXD852011:AXE852011 AXD917547:AXE917547 AXD983083:AXE983083 BGZ38:BHA41 BGZ65579:BHA65579 BGZ131115:BHA131115 BGZ196651:BHA196651 BGZ262187:BHA262187 BGZ327723:BHA327723 BGZ393259:BHA393259 BGZ458795:BHA458795 BGZ524331:BHA524331 BGZ589867:BHA589867 BGZ655403:BHA655403 BGZ720939:BHA720939 BGZ786475:BHA786475 BGZ852011:BHA852011 BGZ917547:BHA917547 BGZ983083:BHA983083 BQV38:BQW41 BQV65579:BQW65579 BQV131115:BQW131115 BQV196651:BQW196651 BQV262187:BQW262187 BQV327723:BQW327723 BQV393259:BQW393259 BQV458795:BQW458795 BQV524331:BQW524331 BQV589867:BQW589867 BQV655403:BQW655403 BQV720939:BQW720939 BQV786475:BQW786475 BQV852011:BQW852011 BQV917547:BQW917547 BQV983083:BQW983083 CAR38:CAS41 CAR65579:CAS65579 CAR131115:CAS131115 CAR196651:CAS196651 CAR262187:CAS262187 CAR327723:CAS327723 CAR393259:CAS393259 CAR458795:CAS458795 CAR524331:CAS524331 CAR589867:CAS589867 CAR655403:CAS655403 CAR720939:CAS720939 CAR786475:CAS786475 CAR852011:CAS852011 CAR917547:CAS917547 CAR983083:CAS983083 CKN38:CKO41 CKN65579:CKO65579 CKN131115:CKO131115 CKN196651:CKO196651 CKN262187:CKO262187 CKN327723:CKO327723 CKN393259:CKO393259 CKN458795:CKO458795 CKN524331:CKO524331 CKN589867:CKO589867 CKN655403:CKO655403 CKN720939:CKO720939 CKN786475:CKO786475 CKN852011:CKO852011 CKN917547:CKO917547 CKN983083:CKO983083 CUJ38:CUK41 CUJ65579:CUK65579 CUJ131115:CUK131115 CUJ196651:CUK196651 CUJ262187:CUK262187 CUJ327723:CUK327723 CUJ393259:CUK393259 CUJ458795:CUK458795 CUJ524331:CUK524331 CUJ589867:CUK589867 CUJ655403:CUK655403 CUJ720939:CUK720939 CUJ786475:CUK786475 CUJ852011:CUK852011 CUJ917547:CUK917547 CUJ983083:CUK983083 DEF38:DEG41 DEF65579:DEG65579 DEF131115:DEG131115 DEF196651:DEG196651 DEF262187:DEG262187 DEF327723:DEG327723 DEF393259:DEG393259 DEF458795:DEG458795 DEF524331:DEG524331 DEF589867:DEG589867 DEF655403:DEG655403 DEF720939:DEG720939 DEF786475:DEG786475 DEF852011:DEG852011 DEF917547:DEG917547 DEF983083:DEG983083 DOB38:DOC41 DOB65579:DOC65579 DOB131115:DOC131115 DOB196651:DOC196651 DOB262187:DOC262187 DOB327723:DOC327723 DOB393259:DOC393259 DOB458795:DOC458795 DOB524331:DOC524331 DOB589867:DOC589867 DOB655403:DOC655403 DOB720939:DOC720939 DOB786475:DOC786475 DOB852011:DOC852011 DOB917547:DOC917547 DOB983083:DOC983083 DXX38:DXY41 DXX65579:DXY65579 DXX131115:DXY131115 DXX196651:DXY196651 DXX262187:DXY262187 DXX327723:DXY327723 DXX393259:DXY393259 DXX458795:DXY458795 DXX524331:DXY524331 DXX589867:DXY589867 DXX655403:DXY655403 DXX720939:DXY720939 DXX786475:DXY786475 DXX852011:DXY852011 DXX917547:DXY917547 DXX983083:DXY983083 EHT38:EHU41 EHT65579:EHU65579 EHT131115:EHU131115 EHT196651:EHU196651 EHT262187:EHU262187 EHT327723:EHU327723 EHT393259:EHU393259 EHT458795:EHU458795 EHT524331:EHU524331 EHT589867:EHU589867 EHT655403:EHU655403 EHT720939:EHU720939 EHT786475:EHU786475 EHT852011:EHU852011 EHT917547:EHU917547 EHT983083:EHU983083 ERP38:ERQ41 ERP65579:ERQ65579 ERP131115:ERQ131115 ERP196651:ERQ196651 ERP262187:ERQ262187 ERP327723:ERQ327723 ERP393259:ERQ393259 ERP458795:ERQ458795 ERP524331:ERQ524331 ERP589867:ERQ589867 ERP655403:ERQ655403 ERP720939:ERQ720939 ERP786475:ERQ786475 ERP852011:ERQ852011 ERP917547:ERQ917547 ERP983083:ERQ983083 FBL38:FBM41 FBL65579:FBM65579 FBL131115:FBM131115 FBL196651:FBM196651 FBL262187:FBM262187 FBL327723:FBM327723 FBL393259:FBM393259 FBL458795:FBM458795 FBL524331:FBM524331 FBL589867:FBM589867 FBL655403:FBM655403 FBL720939:FBM720939 FBL786475:FBM786475 FBL852011:FBM852011 FBL917547:FBM917547 FBL983083:FBM983083 FLH38:FLI41 FLH65579:FLI65579 FLH131115:FLI131115 FLH196651:FLI196651 FLH262187:FLI262187 FLH327723:FLI327723 FLH393259:FLI393259 FLH458795:FLI458795 FLH524331:FLI524331 FLH589867:FLI589867 FLH655403:FLI655403 FLH720939:FLI720939 FLH786475:FLI786475 FLH852011:FLI852011 FLH917547:FLI917547 FLH983083:FLI983083 FVD38:FVE41 FVD65579:FVE65579 FVD131115:FVE131115 FVD196651:FVE196651 FVD262187:FVE262187 FVD327723:FVE327723 FVD393259:FVE393259 FVD458795:FVE458795 FVD524331:FVE524331 FVD589867:FVE589867 FVD655403:FVE655403 FVD720939:FVE720939 FVD786475:FVE786475 FVD852011:FVE852011 FVD917547:FVE917547 FVD983083:FVE983083 GEZ38:GFA41 GEZ65579:GFA65579 GEZ131115:GFA131115 GEZ196651:GFA196651 GEZ262187:GFA262187 GEZ327723:GFA327723 GEZ393259:GFA393259 GEZ458795:GFA458795 GEZ524331:GFA524331 GEZ589867:GFA589867 GEZ655403:GFA655403 GEZ720939:GFA720939 GEZ786475:GFA786475 GEZ852011:GFA852011 GEZ917547:GFA917547 GEZ983083:GFA983083 GOV38:GOW41 GOV65579:GOW65579 GOV131115:GOW131115 GOV196651:GOW196651 GOV262187:GOW262187 GOV327723:GOW327723 GOV393259:GOW393259 GOV458795:GOW458795 GOV524331:GOW524331 GOV589867:GOW589867 GOV655403:GOW655403 GOV720939:GOW720939 GOV786475:GOW786475 GOV852011:GOW852011 GOV917547:GOW917547 GOV983083:GOW983083 GYR38:GYS41 GYR65579:GYS65579 GYR131115:GYS131115 GYR196651:GYS196651 GYR262187:GYS262187 GYR327723:GYS327723 GYR393259:GYS393259 GYR458795:GYS458795 GYR524331:GYS524331 GYR589867:GYS589867 GYR655403:GYS655403 GYR720939:GYS720939 GYR786475:GYS786475 GYR852011:GYS852011 GYR917547:GYS917547 GYR983083:GYS983083 HIN38:HIO41 HIN65579:HIO65579 HIN131115:HIO131115 HIN196651:HIO196651 HIN262187:HIO262187 HIN327723:HIO327723 HIN393259:HIO393259 HIN458795:HIO458795 HIN524331:HIO524331 HIN589867:HIO589867 HIN655403:HIO655403 HIN720939:HIO720939 HIN786475:HIO786475 HIN852011:HIO852011 HIN917547:HIO917547 HIN983083:HIO983083 HSJ38:HSK41 HSJ65579:HSK65579 HSJ131115:HSK131115 HSJ196651:HSK196651 HSJ262187:HSK262187 HSJ327723:HSK327723 HSJ393259:HSK393259 HSJ458795:HSK458795 HSJ524331:HSK524331 HSJ589867:HSK589867 HSJ655403:HSK655403 HSJ720939:HSK720939 HSJ786475:HSK786475 HSJ852011:HSK852011 HSJ917547:HSK917547 HSJ983083:HSK983083 ICF38:ICG41 ICF65579:ICG65579 ICF131115:ICG131115 ICF196651:ICG196651 ICF262187:ICG262187 ICF327723:ICG327723 ICF393259:ICG393259 ICF458795:ICG458795 ICF524331:ICG524331 ICF589867:ICG589867 ICF655403:ICG655403 ICF720939:ICG720939 ICF786475:ICG786475 ICF852011:ICG852011 ICF917547:ICG917547 ICF983083:ICG983083 IMB38:IMC41 IMB65579:IMC65579 IMB131115:IMC131115 IMB196651:IMC196651 IMB262187:IMC262187 IMB327723:IMC327723 IMB393259:IMC393259 IMB458795:IMC458795 IMB524331:IMC524331 IMB589867:IMC589867 IMB655403:IMC655403 IMB720939:IMC720939 IMB786475:IMC786475 IMB852011:IMC852011 IMB917547:IMC917547 IMB983083:IMC983083 IVX38:IVY41 IVX65579:IVY65579 IVX131115:IVY131115 IVX196651:IVY196651 IVX262187:IVY262187 IVX327723:IVY327723 IVX393259:IVY393259 IVX458795:IVY458795 IVX524331:IVY524331 IVX589867:IVY589867 IVX655403:IVY655403 IVX720939:IVY720939 IVX786475:IVY786475 IVX852011:IVY852011 IVX917547:IVY917547 IVX983083:IVY983083 JFT38:JFU41 JFT65579:JFU65579 JFT131115:JFU131115 JFT196651:JFU196651 JFT262187:JFU262187 JFT327723:JFU327723 JFT393259:JFU393259 JFT458795:JFU458795 JFT524331:JFU524331 JFT589867:JFU589867 JFT655403:JFU655403 JFT720939:JFU720939 JFT786475:JFU786475 JFT852011:JFU852011 JFT917547:JFU917547 JFT983083:JFU983083 JPP38:JPQ41 JPP65579:JPQ65579 JPP131115:JPQ131115 JPP196651:JPQ196651 JPP262187:JPQ262187 JPP327723:JPQ327723 JPP393259:JPQ393259 JPP458795:JPQ458795 JPP524331:JPQ524331 JPP589867:JPQ589867 JPP655403:JPQ655403 JPP720939:JPQ720939 JPP786475:JPQ786475 JPP852011:JPQ852011 JPP917547:JPQ917547 JPP983083:JPQ983083 JZL38:JZM41 JZL65579:JZM65579 JZL131115:JZM131115 JZL196651:JZM196651 JZL262187:JZM262187 JZL327723:JZM327723 JZL393259:JZM393259 JZL458795:JZM458795 JZL524331:JZM524331 JZL589867:JZM589867 JZL655403:JZM655403 JZL720939:JZM720939 JZL786475:JZM786475 JZL852011:JZM852011 JZL917547:JZM917547 JZL983083:JZM983083 KJH38:KJI41 KJH65579:KJI65579 KJH131115:KJI131115 KJH196651:KJI196651 KJH262187:KJI262187 KJH327723:KJI327723 KJH393259:KJI393259 KJH458795:KJI458795 KJH524331:KJI524331 KJH589867:KJI589867 KJH655403:KJI655403 KJH720939:KJI720939 KJH786475:KJI786475 KJH852011:KJI852011 KJH917547:KJI917547 KJH983083:KJI983083 KTD38:KTE41 KTD65579:KTE65579 KTD131115:KTE131115 KTD196651:KTE196651 KTD262187:KTE262187 KTD327723:KTE327723 KTD393259:KTE393259 KTD458795:KTE458795 KTD524331:KTE524331 KTD589867:KTE589867 KTD655403:KTE655403 KTD720939:KTE720939 KTD786475:KTE786475 KTD852011:KTE852011 KTD917547:KTE917547 KTD983083:KTE983083 LCZ38:LDA41 LCZ65579:LDA65579 LCZ131115:LDA131115 LCZ196651:LDA196651 LCZ262187:LDA262187 LCZ327723:LDA327723 LCZ393259:LDA393259 LCZ458795:LDA458795 LCZ524331:LDA524331 LCZ589867:LDA589867 LCZ655403:LDA655403 LCZ720939:LDA720939 LCZ786475:LDA786475 LCZ852011:LDA852011 LCZ917547:LDA917547 LCZ983083:LDA983083 LMV38:LMW41 LMV65579:LMW65579 LMV131115:LMW131115 LMV196651:LMW196651 LMV262187:LMW262187 LMV327723:LMW327723 LMV393259:LMW393259 LMV458795:LMW458795 LMV524331:LMW524331 LMV589867:LMW589867 LMV655403:LMW655403 LMV720939:LMW720939 LMV786475:LMW786475 LMV852011:LMW852011 LMV917547:LMW917547 LMV983083:LMW983083 LWR38:LWS41 LWR65579:LWS65579 LWR131115:LWS131115 LWR196651:LWS196651 LWR262187:LWS262187 LWR327723:LWS327723 LWR393259:LWS393259 LWR458795:LWS458795 LWR524331:LWS524331 LWR589867:LWS589867 LWR655403:LWS655403 LWR720939:LWS720939 LWR786475:LWS786475 LWR852011:LWS852011 LWR917547:LWS917547 LWR983083:LWS983083 MGN38:MGO41 MGN65579:MGO65579 MGN131115:MGO131115 MGN196651:MGO196651 MGN262187:MGO262187 MGN327723:MGO327723 MGN393259:MGO393259 MGN458795:MGO458795 MGN524331:MGO524331 MGN589867:MGO589867 MGN655403:MGO655403 MGN720939:MGO720939 MGN786475:MGO786475 MGN852011:MGO852011 MGN917547:MGO917547 MGN983083:MGO983083 MQJ38:MQK41 MQJ65579:MQK65579 MQJ131115:MQK131115 MQJ196651:MQK196651 MQJ262187:MQK262187 MQJ327723:MQK327723 MQJ393259:MQK393259 MQJ458795:MQK458795 MQJ524331:MQK524331 MQJ589867:MQK589867 MQJ655403:MQK655403 MQJ720939:MQK720939 MQJ786475:MQK786475 MQJ852011:MQK852011 MQJ917547:MQK917547 MQJ983083:MQK983083 NAF38:NAG41 NAF65579:NAG65579 NAF131115:NAG131115 NAF196651:NAG196651 NAF262187:NAG262187 NAF327723:NAG327723 NAF393259:NAG393259 NAF458795:NAG458795 NAF524331:NAG524331 NAF589867:NAG589867 NAF655403:NAG655403 NAF720939:NAG720939 NAF786475:NAG786475 NAF852011:NAG852011 NAF917547:NAG917547 NAF983083:NAG983083 NKB38:NKC41 NKB65579:NKC65579 NKB131115:NKC131115 NKB196651:NKC196651 NKB262187:NKC262187 NKB327723:NKC327723 NKB393259:NKC393259 NKB458795:NKC458795 NKB524331:NKC524331 NKB589867:NKC589867 NKB655403:NKC655403 NKB720939:NKC720939 NKB786475:NKC786475 NKB852011:NKC852011 NKB917547:NKC917547 NKB983083:NKC983083 NTX38:NTY41 NTX65579:NTY65579 NTX131115:NTY131115 NTX196651:NTY196651 NTX262187:NTY262187 NTX327723:NTY327723 NTX393259:NTY393259 NTX458795:NTY458795 NTX524331:NTY524331 NTX589867:NTY589867 NTX655403:NTY655403 NTX720939:NTY720939 NTX786475:NTY786475 NTX852011:NTY852011 NTX917547:NTY917547 NTX983083:NTY983083 ODT38:ODU41 ODT65579:ODU65579 ODT131115:ODU131115 ODT196651:ODU196651 ODT262187:ODU262187 ODT327723:ODU327723 ODT393259:ODU393259 ODT458795:ODU458795 ODT524331:ODU524331 ODT589867:ODU589867 ODT655403:ODU655403 ODT720939:ODU720939 ODT786475:ODU786475 ODT852011:ODU852011 ODT917547:ODU917547 ODT983083:ODU983083 ONP38:ONQ41 ONP65579:ONQ65579 ONP131115:ONQ131115 ONP196651:ONQ196651 ONP262187:ONQ262187 ONP327723:ONQ327723 ONP393259:ONQ393259 ONP458795:ONQ458795 ONP524331:ONQ524331 ONP589867:ONQ589867 ONP655403:ONQ655403 ONP720939:ONQ720939 ONP786475:ONQ786475 ONP852011:ONQ852011 ONP917547:ONQ917547 ONP983083:ONQ983083 OXL38:OXM41 OXL65579:OXM65579 OXL131115:OXM131115 OXL196651:OXM196651 OXL262187:OXM262187 OXL327723:OXM327723 OXL393259:OXM393259 OXL458795:OXM458795 OXL524331:OXM524331 OXL589867:OXM589867 OXL655403:OXM655403 OXL720939:OXM720939 OXL786475:OXM786475 OXL852011:OXM852011 OXL917547:OXM917547 OXL983083:OXM983083 PHH38:PHI41 PHH65579:PHI65579 PHH131115:PHI131115 PHH196651:PHI196651 PHH262187:PHI262187 PHH327723:PHI327723 PHH393259:PHI393259 PHH458795:PHI458795 PHH524331:PHI524331 PHH589867:PHI589867 PHH655403:PHI655403 PHH720939:PHI720939 PHH786475:PHI786475 PHH852011:PHI852011 PHH917547:PHI917547 PHH983083:PHI983083 PRD38:PRE41 PRD65579:PRE65579 PRD131115:PRE131115 PRD196651:PRE196651 PRD262187:PRE262187 PRD327723:PRE327723 PRD393259:PRE393259 PRD458795:PRE458795 PRD524331:PRE524331 PRD589867:PRE589867 PRD655403:PRE655403 PRD720939:PRE720939 PRD786475:PRE786475 PRD852011:PRE852011 PRD917547:PRE917547 PRD983083:PRE983083 QAZ38:QBA41 QAZ65579:QBA65579 QAZ131115:QBA131115 QAZ196651:QBA196651 QAZ262187:QBA262187 QAZ327723:QBA327723 QAZ393259:QBA393259 QAZ458795:QBA458795 QAZ524331:QBA524331 QAZ589867:QBA589867 QAZ655403:QBA655403 QAZ720939:QBA720939 QAZ786475:QBA786475 QAZ852011:QBA852011 QAZ917547:QBA917547 QAZ983083:QBA983083 QKV38:QKW41 QKV65579:QKW65579 QKV131115:QKW131115 QKV196651:QKW196651 QKV262187:QKW262187 QKV327723:QKW327723 QKV393259:QKW393259 QKV458795:QKW458795 QKV524331:QKW524331 QKV589867:QKW589867 QKV655403:QKW655403 QKV720939:QKW720939 QKV786475:QKW786475 QKV852011:QKW852011 QKV917547:QKW917547 QKV983083:QKW983083 QUR38:QUS41 QUR65579:QUS65579 QUR131115:QUS131115 QUR196651:QUS196651 QUR262187:QUS262187 QUR327723:QUS327723 QUR393259:QUS393259 QUR458795:QUS458795 QUR524331:QUS524331 QUR589867:QUS589867 QUR655403:QUS655403 QUR720939:QUS720939 QUR786475:QUS786475 QUR852011:QUS852011 QUR917547:QUS917547 QUR983083:QUS983083 REN38:REO41 REN65579:REO65579 REN131115:REO131115 REN196651:REO196651 REN262187:REO262187 REN327723:REO327723 REN393259:REO393259 REN458795:REO458795 REN524331:REO524331 REN589867:REO589867 REN655403:REO655403 REN720939:REO720939 REN786475:REO786475 REN852011:REO852011 REN917547:REO917547 REN983083:REO983083 ROJ38:ROK41 ROJ65579:ROK65579 ROJ131115:ROK131115 ROJ196651:ROK196651 ROJ262187:ROK262187 ROJ327723:ROK327723 ROJ393259:ROK393259 ROJ458795:ROK458795 ROJ524331:ROK524331 ROJ589867:ROK589867 ROJ655403:ROK655403 ROJ720939:ROK720939 ROJ786475:ROK786475 ROJ852011:ROK852011 ROJ917547:ROK917547 ROJ983083:ROK983083 RYF38:RYG41 RYF65579:RYG65579 RYF131115:RYG131115 RYF196651:RYG196651 RYF262187:RYG262187 RYF327723:RYG327723 RYF393259:RYG393259 RYF458795:RYG458795 RYF524331:RYG524331 RYF589867:RYG589867 RYF655403:RYG655403 RYF720939:RYG720939 RYF786475:RYG786475 RYF852011:RYG852011 RYF917547:RYG917547 RYF983083:RYG983083 SIB38:SIC41 SIB65579:SIC65579 SIB131115:SIC131115 SIB196651:SIC196651 SIB262187:SIC262187 SIB327723:SIC327723 SIB393259:SIC393259 SIB458795:SIC458795 SIB524331:SIC524331 SIB589867:SIC589867 SIB655403:SIC655403 SIB720939:SIC720939 SIB786475:SIC786475 SIB852011:SIC852011 SIB917547:SIC917547 SIB983083:SIC983083 SRX38:SRY41 SRX65579:SRY65579 SRX131115:SRY131115 SRX196651:SRY196651 SRX262187:SRY262187 SRX327723:SRY327723 SRX393259:SRY393259 SRX458795:SRY458795 SRX524331:SRY524331 SRX589867:SRY589867 SRX655403:SRY655403 SRX720939:SRY720939 SRX786475:SRY786475 SRX852011:SRY852011 SRX917547:SRY917547 SRX983083:SRY983083 TBT38:TBU41 TBT65579:TBU65579 TBT131115:TBU131115 TBT196651:TBU196651 TBT262187:TBU262187 TBT327723:TBU327723 TBT393259:TBU393259 TBT458795:TBU458795 TBT524331:TBU524331 TBT589867:TBU589867 TBT655403:TBU655403 TBT720939:TBU720939 TBT786475:TBU786475 TBT852011:TBU852011 TBT917547:TBU917547 TBT983083:TBU983083 TLP38:TLQ41 TLP65579:TLQ65579 TLP131115:TLQ131115 TLP196651:TLQ196651 TLP262187:TLQ262187 TLP327723:TLQ327723 TLP393259:TLQ393259 TLP458795:TLQ458795 TLP524331:TLQ524331 TLP589867:TLQ589867 TLP655403:TLQ655403 TLP720939:TLQ720939 TLP786475:TLQ786475 TLP852011:TLQ852011 TLP917547:TLQ917547 TLP983083:TLQ983083 TVL38:TVM41 TVL65579:TVM65579 TVL131115:TVM131115 TVL196651:TVM196651 TVL262187:TVM262187 TVL327723:TVM327723 TVL393259:TVM393259 TVL458795:TVM458795 TVL524331:TVM524331 TVL589867:TVM589867 TVL655403:TVM655403 TVL720939:TVM720939 TVL786475:TVM786475 TVL852011:TVM852011 TVL917547:TVM917547 TVL983083:TVM983083 UFH38:UFI41 UFH65579:UFI65579 UFH131115:UFI131115 UFH196651:UFI196651 UFH262187:UFI262187 UFH327723:UFI327723 UFH393259:UFI393259 UFH458795:UFI458795 UFH524331:UFI524331 UFH589867:UFI589867 UFH655403:UFI655403 UFH720939:UFI720939 UFH786475:UFI786475 UFH852011:UFI852011 UFH917547:UFI917547 UFH983083:UFI983083 UPD38:UPE41 UPD65579:UPE65579 UPD131115:UPE131115 UPD196651:UPE196651 UPD262187:UPE262187 UPD327723:UPE327723 UPD393259:UPE393259 UPD458795:UPE458795 UPD524331:UPE524331 UPD589867:UPE589867 UPD655403:UPE655403 UPD720939:UPE720939 UPD786475:UPE786475 UPD852011:UPE852011 UPD917547:UPE917547 UPD983083:UPE983083 UYZ38:UZA41 UYZ65579:UZA65579 UYZ131115:UZA131115 UYZ196651:UZA196651 UYZ262187:UZA262187 UYZ327723:UZA327723 UYZ393259:UZA393259 UYZ458795:UZA458795 UYZ524331:UZA524331 UYZ589867:UZA589867 UYZ655403:UZA655403 UYZ720939:UZA720939 UYZ786475:UZA786475 UYZ852011:UZA852011 UYZ917547:UZA917547 UYZ983083:UZA983083 VIV38:VIW41 VIV65579:VIW65579 VIV131115:VIW131115 VIV196651:VIW196651 VIV262187:VIW262187 VIV327723:VIW327723 VIV393259:VIW393259 VIV458795:VIW458795 VIV524331:VIW524331 VIV589867:VIW589867 VIV655403:VIW655403 VIV720939:VIW720939 VIV786475:VIW786475 VIV852011:VIW852011 VIV917547:VIW917547 VIV983083:VIW983083 VSR38:VSS41 VSR65579:VSS65579 VSR131115:VSS131115 VSR196651:VSS196651 VSR262187:VSS262187 VSR327723:VSS327723 VSR393259:VSS393259 VSR458795:VSS458795 VSR524331:VSS524331 VSR589867:VSS589867 VSR655403:VSS655403 VSR720939:VSS720939 VSR786475:VSS786475 VSR852011:VSS852011 VSR917547:VSS917547 VSR983083:VSS983083 WCN38:WCO41 WCN65579:WCO65579 WCN131115:WCO131115 WCN196651:WCO196651 WCN262187:WCO262187 WCN327723:WCO327723 WCN393259:WCO393259 WCN458795:WCO458795 WCN524331:WCO524331 WCN589867:WCO589867 WCN655403:WCO655403 WCN720939:WCO720939 WCN786475:WCO786475 WCN852011:WCO852011 WCN917547:WCO917547 WCN983083:WCO983083 WMJ38:WMK41 WMJ65579:WMK65579 WMJ131115:WMK131115 WMJ196651:WMK196651 WMJ262187:WMK262187 WMJ327723:WMK327723 WMJ393259:WMK393259 WMJ458795:WMK458795 WMJ524331:WMK524331 WMJ589867:WMK589867 WMJ655403:WMK655403 WMJ720939:WMK720939 WMJ786475:WMK786475 WMJ852011:WMK852011 WMJ917547:WMK917547 WMJ983083:WMK983083 WWF38:WWG41 WWF65579:WWG65579 WWF131115:WWG131115 WWF196651:WWG196651 WWF262187:WWG262187 WWF327723:WWG327723 WWF393259:WWG393259 WWF458795:WWG458795 WWF524331:WWG524331 WWF589867:WWG589867 WWF655403:WWG655403 WWF720939:WWG720939 WWF786475:WWG786475 WWF852011:WWG852011 WWF917547:WWG917547 WWF983083:WWG983083" xr:uid="{00000000-0002-0000-2C00-000006000000}">
      <formula1>"□,■"</formula1>
    </dataValidation>
  </dataValidations>
  <printOptions horizontalCentered="1"/>
  <pageMargins left="0.70866141732283472" right="0.70866141732283472" top="0.27559055118110237" bottom="0.15748031496062992" header="0.51181102362204722" footer="0.19685039370078741"/>
  <pageSetup paperSize="9" scale="64" orientation="portrait" blackAndWhite="1"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FADC3C97-CC86-4590-89CF-3DA9D8BBBD75}">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T65552:U65555 JP65552:JQ65555 TL65552:TM65555 ADH65552:ADI65555 AND65552:ANE65555 AWZ65552:AXA65555 BGV65552:BGW65555 BQR65552:BQS65555 CAN65552:CAO65555 CKJ65552:CKK65555 CUF65552:CUG65555 DEB65552:DEC65555 DNX65552:DNY65555 DXT65552:DXU65555 EHP65552:EHQ65555 ERL65552:ERM65555 FBH65552:FBI65555 FLD65552:FLE65555 FUZ65552:FVA65555 GEV65552:GEW65555 GOR65552:GOS65555 GYN65552:GYO65555 HIJ65552:HIK65555 HSF65552:HSG65555 ICB65552:ICC65555 ILX65552:ILY65555 IVT65552:IVU65555 JFP65552:JFQ65555 JPL65552:JPM65555 JZH65552:JZI65555 KJD65552:KJE65555 KSZ65552:KTA65555 LCV65552:LCW65555 LMR65552:LMS65555 LWN65552:LWO65555 MGJ65552:MGK65555 MQF65552:MQG65555 NAB65552:NAC65555 NJX65552:NJY65555 NTT65552:NTU65555 ODP65552:ODQ65555 ONL65552:ONM65555 OXH65552:OXI65555 PHD65552:PHE65555 PQZ65552:PRA65555 QAV65552:QAW65555 QKR65552:QKS65555 QUN65552:QUO65555 REJ65552:REK65555 ROF65552:ROG65555 RYB65552:RYC65555 SHX65552:SHY65555 SRT65552:SRU65555 TBP65552:TBQ65555 TLL65552:TLM65555 TVH65552:TVI65555 UFD65552:UFE65555 UOZ65552:UPA65555 UYV65552:UYW65555 VIR65552:VIS65555 VSN65552:VSO65555 WCJ65552:WCK65555 WMF65552:WMG65555 WWB65552:WWC65555 T131088:U131091 JP131088:JQ131091 TL131088:TM131091 ADH131088:ADI131091 AND131088:ANE131091 AWZ131088:AXA131091 BGV131088:BGW131091 BQR131088:BQS131091 CAN131088:CAO131091 CKJ131088:CKK131091 CUF131088:CUG131091 DEB131088:DEC131091 DNX131088:DNY131091 DXT131088:DXU131091 EHP131088:EHQ131091 ERL131088:ERM131091 FBH131088:FBI131091 FLD131088:FLE131091 FUZ131088:FVA131091 GEV131088:GEW131091 GOR131088:GOS131091 GYN131088:GYO131091 HIJ131088:HIK131091 HSF131088:HSG131091 ICB131088:ICC131091 ILX131088:ILY131091 IVT131088:IVU131091 JFP131088:JFQ131091 JPL131088:JPM131091 JZH131088:JZI131091 KJD131088:KJE131091 KSZ131088:KTA131091 LCV131088:LCW131091 LMR131088:LMS131091 LWN131088:LWO131091 MGJ131088:MGK131091 MQF131088:MQG131091 NAB131088:NAC131091 NJX131088:NJY131091 NTT131088:NTU131091 ODP131088:ODQ131091 ONL131088:ONM131091 OXH131088:OXI131091 PHD131088:PHE131091 PQZ131088:PRA131091 QAV131088:QAW131091 QKR131088:QKS131091 QUN131088:QUO131091 REJ131088:REK131091 ROF131088:ROG131091 RYB131088:RYC131091 SHX131088:SHY131091 SRT131088:SRU131091 TBP131088:TBQ131091 TLL131088:TLM131091 TVH131088:TVI131091 UFD131088:UFE131091 UOZ131088:UPA131091 UYV131088:UYW131091 VIR131088:VIS131091 VSN131088:VSO131091 WCJ131088:WCK131091 WMF131088:WMG131091 WWB131088:WWC131091 T196624:U196627 JP196624:JQ196627 TL196624:TM196627 ADH196624:ADI196627 AND196624:ANE196627 AWZ196624:AXA196627 BGV196624:BGW196627 BQR196624:BQS196627 CAN196624:CAO196627 CKJ196624:CKK196627 CUF196624:CUG196627 DEB196624:DEC196627 DNX196624:DNY196627 DXT196624:DXU196627 EHP196624:EHQ196627 ERL196624:ERM196627 FBH196624:FBI196627 FLD196624:FLE196627 FUZ196624:FVA196627 GEV196624:GEW196627 GOR196624:GOS196627 GYN196624:GYO196627 HIJ196624:HIK196627 HSF196624:HSG196627 ICB196624:ICC196627 ILX196624:ILY196627 IVT196624:IVU196627 JFP196624:JFQ196627 JPL196624:JPM196627 JZH196624:JZI196627 KJD196624:KJE196627 KSZ196624:KTA196627 LCV196624:LCW196627 LMR196624:LMS196627 LWN196624:LWO196627 MGJ196624:MGK196627 MQF196624:MQG196627 NAB196624:NAC196627 NJX196624:NJY196627 NTT196624:NTU196627 ODP196624:ODQ196627 ONL196624:ONM196627 OXH196624:OXI196627 PHD196624:PHE196627 PQZ196624:PRA196627 QAV196624:QAW196627 QKR196624:QKS196627 QUN196624:QUO196627 REJ196624:REK196627 ROF196624:ROG196627 RYB196624:RYC196627 SHX196624:SHY196627 SRT196624:SRU196627 TBP196624:TBQ196627 TLL196624:TLM196627 TVH196624:TVI196627 UFD196624:UFE196627 UOZ196624:UPA196627 UYV196624:UYW196627 VIR196624:VIS196627 VSN196624:VSO196627 WCJ196624:WCK196627 WMF196624:WMG196627 WWB196624:WWC196627 T262160:U262163 JP262160:JQ262163 TL262160:TM262163 ADH262160:ADI262163 AND262160:ANE262163 AWZ262160:AXA262163 BGV262160:BGW262163 BQR262160:BQS262163 CAN262160:CAO262163 CKJ262160:CKK262163 CUF262160:CUG262163 DEB262160:DEC262163 DNX262160:DNY262163 DXT262160:DXU262163 EHP262160:EHQ262163 ERL262160:ERM262163 FBH262160:FBI262163 FLD262160:FLE262163 FUZ262160:FVA262163 GEV262160:GEW262163 GOR262160:GOS262163 GYN262160:GYO262163 HIJ262160:HIK262163 HSF262160:HSG262163 ICB262160:ICC262163 ILX262160:ILY262163 IVT262160:IVU262163 JFP262160:JFQ262163 JPL262160:JPM262163 JZH262160:JZI262163 KJD262160:KJE262163 KSZ262160:KTA262163 LCV262160:LCW262163 LMR262160:LMS262163 LWN262160:LWO262163 MGJ262160:MGK262163 MQF262160:MQG262163 NAB262160:NAC262163 NJX262160:NJY262163 NTT262160:NTU262163 ODP262160:ODQ262163 ONL262160:ONM262163 OXH262160:OXI262163 PHD262160:PHE262163 PQZ262160:PRA262163 QAV262160:QAW262163 QKR262160:QKS262163 QUN262160:QUO262163 REJ262160:REK262163 ROF262160:ROG262163 RYB262160:RYC262163 SHX262160:SHY262163 SRT262160:SRU262163 TBP262160:TBQ262163 TLL262160:TLM262163 TVH262160:TVI262163 UFD262160:UFE262163 UOZ262160:UPA262163 UYV262160:UYW262163 VIR262160:VIS262163 VSN262160:VSO262163 WCJ262160:WCK262163 WMF262160:WMG262163 WWB262160:WWC262163 T327696:U327699 JP327696:JQ327699 TL327696:TM327699 ADH327696:ADI327699 AND327696:ANE327699 AWZ327696:AXA327699 BGV327696:BGW327699 BQR327696:BQS327699 CAN327696:CAO327699 CKJ327696:CKK327699 CUF327696:CUG327699 DEB327696:DEC327699 DNX327696:DNY327699 DXT327696:DXU327699 EHP327696:EHQ327699 ERL327696:ERM327699 FBH327696:FBI327699 FLD327696:FLE327699 FUZ327696:FVA327699 GEV327696:GEW327699 GOR327696:GOS327699 GYN327696:GYO327699 HIJ327696:HIK327699 HSF327696:HSG327699 ICB327696:ICC327699 ILX327696:ILY327699 IVT327696:IVU327699 JFP327696:JFQ327699 JPL327696:JPM327699 JZH327696:JZI327699 KJD327696:KJE327699 KSZ327696:KTA327699 LCV327696:LCW327699 LMR327696:LMS327699 LWN327696:LWO327699 MGJ327696:MGK327699 MQF327696:MQG327699 NAB327696:NAC327699 NJX327696:NJY327699 NTT327696:NTU327699 ODP327696:ODQ327699 ONL327696:ONM327699 OXH327696:OXI327699 PHD327696:PHE327699 PQZ327696:PRA327699 QAV327696:QAW327699 QKR327696:QKS327699 QUN327696:QUO327699 REJ327696:REK327699 ROF327696:ROG327699 RYB327696:RYC327699 SHX327696:SHY327699 SRT327696:SRU327699 TBP327696:TBQ327699 TLL327696:TLM327699 TVH327696:TVI327699 UFD327696:UFE327699 UOZ327696:UPA327699 UYV327696:UYW327699 VIR327696:VIS327699 VSN327696:VSO327699 WCJ327696:WCK327699 WMF327696:WMG327699 WWB327696:WWC327699 T393232:U393235 JP393232:JQ393235 TL393232:TM393235 ADH393232:ADI393235 AND393232:ANE393235 AWZ393232:AXA393235 BGV393232:BGW393235 BQR393232:BQS393235 CAN393232:CAO393235 CKJ393232:CKK393235 CUF393232:CUG393235 DEB393232:DEC393235 DNX393232:DNY393235 DXT393232:DXU393235 EHP393232:EHQ393235 ERL393232:ERM393235 FBH393232:FBI393235 FLD393232:FLE393235 FUZ393232:FVA393235 GEV393232:GEW393235 GOR393232:GOS393235 GYN393232:GYO393235 HIJ393232:HIK393235 HSF393232:HSG393235 ICB393232:ICC393235 ILX393232:ILY393235 IVT393232:IVU393235 JFP393232:JFQ393235 JPL393232:JPM393235 JZH393232:JZI393235 KJD393232:KJE393235 KSZ393232:KTA393235 LCV393232:LCW393235 LMR393232:LMS393235 LWN393232:LWO393235 MGJ393232:MGK393235 MQF393232:MQG393235 NAB393232:NAC393235 NJX393232:NJY393235 NTT393232:NTU393235 ODP393232:ODQ393235 ONL393232:ONM393235 OXH393232:OXI393235 PHD393232:PHE393235 PQZ393232:PRA393235 QAV393232:QAW393235 QKR393232:QKS393235 QUN393232:QUO393235 REJ393232:REK393235 ROF393232:ROG393235 RYB393232:RYC393235 SHX393232:SHY393235 SRT393232:SRU393235 TBP393232:TBQ393235 TLL393232:TLM393235 TVH393232:TVI393235 UFD393232:UFE393235 UOZ393232:UPA393235 UYV393232:UYW393235 VIR393232:VIS393235 VSN393232:VSO393235 WCJ393232:WCK393235 WMF393232:WMG393235 WWB393232:WWC393235 T458768:U458771 JP458768:JQ458771 TL458768:TM458771 ADH458768:ADI458771 AND458768:ANE458771 AWZ458768:AXA458771 BGV458768:BGW458771 BQR458768:BQS458771 CAN458768:CAO458771 CKJ458768:CKK458771 CUF458768:CUG458771 DEB458768:DEC458771 DNX458768:DNY458771 DXT458768:DXU458771 EHP458768:EHQ458771 ERL458768:ERM458771 FBH458768:FBI458771 FLD458768:FLE458771 FUZ458768:FVA458771 GEV458768:GEW458771 GOR458768:GOS458771 GYN458768:GYO458771 HIJ458768:HIK458771 HSF458768:HSG458771 ICB458768:ICC458771 ILX458768:ILY458771 IVT458768:IVU458771 JFP458768:JFQ458771 JPL458768:JPM458771 JZH458768:JZI458771 KJD458768:KJE458771 KSZ458768:KTA458771 LCV458768:LCW458771 LMR458768:LMS458771 LWN458768:LWO458771 MGJ458768:MGK458771 MQF458768:MQG458771 NAB458768:NAC458771 NJX458768:NJY458771 NTT458768:NTU458771 ODP458768:ODQ458771 ONL458768:ONM458771 OXH458768:OXI458771 PHD458768:PHE458771 PQZ458768:PRA458771 QAV458768:QAW458771 QKR458768:QKS458771 QUN458768:QUO458771 REJ458768:REK458771 ROF458768:ROG458771 RYB458768:RYC458771 SHX458768:SHY458771 SRT458768:SRU458771 TBP458768:TBQ458771 TLL458768:TLM458771 TVH458768:TVI458771 UFD458768:UFE458771 UOZ458768:UPA458771 UYV458768:UYW458771 VIR458768:VIS458771 VSN458768:VSO458771 WCJ458768:WCK458771 WMF458768:WMG458771 WWB458768:WWC458771 T524304:U524307 JP524304:JQ524307 TL524304:TM524307 ADH524304:ADI524307 AND524304:ANE524307 AWZ524304:AXA524307 BGV524304:BGW524307 BQR524304:BQS524307 CAN524304:CAO524307 CKJ524304:CKK524307 CUF524304:CUG524307 DEB524304:DEC524307 DNX524304:DNY524307 DXT524304:DXU524307 EHP524304:EHQ524307 ERL524304:ERM524307 FBH524304:FBI524307 FLD524304:FLE524307 FUZ524304:FVA524307 GEV524304:GEW524307 GOR524304:GOS524307 GYN524304:GYO524307 HIJ524304:HIK524307 HSF524304:HSG524307 ICB524304:ICC524307 ILX524304:ILY524307 IVT524304:IVU524307 JFP524304:JFQ524307 JPL524304:JPM524307 JZH524304:JZI524307 KJD524304:KJE524307 KSZ524304:KTA524307 LCV524304:LCW524307 LMR524304:LMS524307 LWN524304:LWO524307 MGJ524304:MGK524307 MQF524304:MQG524307 NAB524304:NAC524307 NJX524304:NJY524307 NTT524304:NTU524307 ODP524304:ODQ524307 ONL524304:ONM524307 OXH524304:OXI524307 PHD524304:PHE524307 PQZ524304:PRA524307 QAV524304:QAW524307 QKR524304:QKS524307 QUN524304:QUO524307 REJ524304:REK524307 ROF524304:ROG524307 RYB524304:RYC524307 SHX524304:SHY524307 SRT524304:SRU524307 TBP524304:TBQ524307 TLL524304:TLM524307 TVH524304:TVI524307 UFD524304:UFE524307 UOZ524304:UPA524307 UYV524304:UYW524307 VIR524304:VIS524307 VSN524304:VSO524307 WCJ524304:WCK524307 WMF524304:WMG524307 WWB524304:WWC524307 T589840:U589843 JP589840:JQ589843 TL589840:TM589843 ADH589840:ADI589843 AND589840:ANE589843 AWZ589840:AXA589843 BGV589840:BGW589843 BQR589840:BQS589843 CAN589840:CAO589843 CKJ589840:CKK589843 CUF589840:CUG589843 DEB589840:DEC589843 DNX589840:DNY589843 DXT589840:DXU589843 EHP589840:EHQ589843 ERL589840:ERM589843 FBH589840:FBI589843 FLD589840:FLE589843 FUZ589840:FVA589843 GEV589840:GEW589843 GOR589840:GOS589843 GYN589840:GYO589843 HIJ589840:HIK589843 HSF589840:HSG589843 ICB589840:ICC589843 ILX589840:ILY589843 IVT589840:IVU589843 JFP589840:JFQ589843 JPL589840:JPM589843 JZH589840:JZI589843 KJD589840:KJE589843 KSZ589840:KTA589843 LCV589840:LCW589843 LMR589840:LMS589843 LWN589840:LWO589843 MGJ589840:MGK589843 MQF589840:MQG589843 NAB589840:NAC589843 NJX589840:NJY589843 NTT589840:NTU589843 ODP589840:ODQ589843 ONL589840:ONM589843 OXH589840:OXI589843 PHD589840:PHE589843 PQZ589840:PRA589843 QAV589840:QAW589843 QKR589840:QKS589843 QUN589840:QUO589843 REJ589840:REK589843 ROF589840:ROG589843 RYB589840:RYC589843 SHX589840:SHY589843 SRT589840:SRU589843 TBP589840:TBQ589843 TLL589840:TLM589843 TVH589840:TVI589843 UFD589840:UFE589843 UOZ589840:UPA589843 UYV589840:UYW589843 VIR589840:VIS589843 VSN589840:VSO589843 WCJ589840:WCK589843 WMF589840:WMG589843 WWB589840:WWC589843 T655376:U655379 JP655376:JQ655379 TL655376:TM655379 ADH655376:ADI655379 AND655376:ANE655379 AWZ655376:AXA655379 BGV655376:BGW655379 BQR655376:BQS655379 CAN655376:CAO655379 CKJ655376:CKK655379 CUF655376:CUG655379 DEB655376:DEC655379 DNX655376:DNY655379 DXT655376:DXU655379 EHP655376:EHQ655379 ERL655376:ERM655379 FBH655376:FBI655379 FLD655376:FLE655379 FUZ655376:FVA655379 GEV655376:GEW655379 GOR655376:GOS655379 GYN655376:GYO655379 HIJ655376:HIK655379 HSF655376:HSG655379 ICB655376:ICC655379 ILX655376:ILY655379 IVT655376:IVU655379 JFP655376:JFQ655379 JPL655376:JPM655379 JZH655376:JZI655379 KJD655376:KJE655379 KSZ655376:KTA655379 LCV655376:LCW655379 LMR655376:LMS655379 LWN655376:LWO655379 MGJ655376:MGK655379 MQF655376:MQG655379 NAB655376:NAC655379 NJX655376:NJY655379 NTT655376:NTU655379 ODP655376:ODQ655379 ONL655376:ONM655379 OXH655376:OXI655379 PHD655376:PHE655379 PQZ655376:PRA655379 QAV655376:QAW655379 QKR655376:QKS655379 QUN655376:QUO655379 REJ655376:REK655379 ROF655376:ROG655379 RYB655376:RYC655379 SHX655376:SHY655379 SRT655376:SRU655379 TBP655376:TBQ655379 TLL655376:TLM655379 TVH655376:TVI655379 UFD655376:UFE655379 UOZ655376:UPA655379 UYV655376:UYW655379 VIR655376:VIS655379 VSN655376:VSO655379 WCJ655376:WCK655379 WMF655376:WMG655379 WWB655376:WWC655379 T720912:U720915 JP720912:JQ720915 TL720912:TM720915 ADH720912:ADI720915 AND720912:ANE720915 AWZ720912:AXA720915 BGV720912:BGW720915 BQR720912:BQS720915 CAN720912:CAO720915 CKJ720912:CKK720915 CUF720912:CUG720915 DEB720912:DEC720915 DNX720912:DNY720915 DXT720912:DXU720915 EHP720912:EHQ720915 ERL720912:ERM720915 FBH720912:FBI720915 FLD720912:FLE720915 FUZ720912:FVA720915 GEV720912:GEW720915 GOR720912:GOS720915 GYN720912:GYO720915 HIJ720912:HIK720915 HSF720912:HSG720915 ICB720912:ICC720915 ILX720912:ILY720915 IVT720912:IVU720915 JFP720912:JFQ720915 JPL720912:JPM720915 JZH720912:JZI720915 KJD720912:KJE720915 KSZ720912:KTA720915 LCV720912:LCW720915 LMR720912:LMS720915 LWN720912:LWO720915 MGJ720912:MGK720915 MQF720912:MQG720915 NAB720912:NAC720915 NJX720912:NJY720915 NTT720912:NTU720915 ODP720912:ODQ720915 ONL720912:ONM720915 OXH720912:OXI720915 PHD720912:PHE720915 PQZ720912:PRA720915 QAV720912:QAW720915 QKR720912:QKS720915 QUN720912:QUO720915 REJ720912:REK720915 ROF720912:ROG720915 RYB720912:RYC720915 SHX720912:SHY720915 SRT720912:SRU720915 TBP720912:TBQ720915 TLL720912:TLM720915 TVH720912:TVI720915 UFD720912:UFE720915 UOZ720912:UPA720915 UYV720912:UYW720915 VIR720912:VIS720915 VSN720912:VSO720915 WCJ720912:WCK720915 WMF720912:WMG720915 WWB720912:WWC720915 T786448:U786451 JP786448:JQ786451 TL786448:TM786451 ADH786448:ADI786451 AND786448:ANE786451 AWZ786448:AXA786451 BGV786448:BGW786451 BQR786448:BQS786451 CAN786448:CAO786451 CKJ786448:CKK786451 CUF786448:CUG786451 DEB786448:DEC786451 DNX786448:DNY786451 DXT786448:DXU786451 EHP786448:EHQ786451 ERL786448:ERM786451 FBH786448:FBI786451 FLD786448:FLE786451 FUZ786448:FVA786451 GEV786448:GEW786451 GOR786448:GOS786451 GYN786448:GYO786451 HIJ786448:HIK786451 HSF786448:HSG786451 ICB786448:ICC786451 ILX786448:ILY786451 IVT786448:IVU786451 JFP786448:JFQ786451 JPL786448:JPM786451 JZH786448:JZI786451 KJD786448:KJE786451 KSZ786448:KTA786451 LCV786448:LCW786451 LMR786448:LMS786451 LWN786448:LWO786451 MGJ786448:MGK786451 MQF786448:MQG786451 NAB786448:NAC786451 NJX786448:NJY786451 NTT786448:NTU786451 ODP786448:ODQ786451 ONL786448:ONM786451 OXH786448:OXI786451 PHD786448:PHE786451 PQZ786448:PRA786451 QAV786448:QAW786451 QKR786448:QKS786451 QUN786448:QUO786451 REJ786448:REK786451 ROF786448:ROG786451 RYB786448:RYC786451 SHX786448:SHY786451 SRT786448:SRU786451 TBP786448:TBQ786451 TLL786448:TLM786451 TVH786448:TVI786451 UFD786448:UFE786451 UOZ786448:UPA786451 UYV786448:UYW786451 VIR786448:VIS786451 VSN786448:VSO786451 WCJ786448:WCK786451 WMF786448:WMG786451 WWB786448:WWC786451 T851984:U851987 JP851984:JQ851987 TL851984:TM851987 ADH851984:ADI851987 AND851984:ANE851987 AWZ851984:AXA851987 BGV851984:BGW851987 BQR851984:BQS851987 CAN851984:CAO851987 CKJ851984:CKK851987 CUF851984:CUG851987 DEB851984:DEC851987 DNX851984:DNY851987 DXT851984:DXU851987 EHP851984:EHQ851987 ERL851984:ERM851987 FBH851984:FBI851987 FLD851984:FLE851987 FUZ851984:FVA851987 GEV851984:GEW851987 GOR851984:GOS851987 GYN851984:GYO851987 HIJ851984:HIK851987 HSF851984:HSG851987 ICB851984:ICC851987 ILX851984:ILY851987 IVT851984:IVU851987 JFP851984:JFQ851987 JPL851984:JPM851987 JZH851984:JZI851987 KJD851984:KJE851987 KSZ851984:KTA851987 LCV851984:LCW851987 LMR851984:LMS851987 LWN851984:LWO851987 MGJ851984:MGK851987 MQF851984:MQG851987 NAB851984:NAC851987 NJX851984:NJY851987 NTT851984:NTU851987 ODP851984:ODQ851987 ONL851984:ONM851987 OXH851984:OXI851987 PHD851984:PHE851987 PQZ851984:PRA851987 QAV851984:QAW851987 QKR851984:QKS851987 QUN851984:QUO851987 REJ851984:REK851987 ROF851984:ROG851987 RYB851984:RYC851987 SHX851984:SHY851987 SRT851984:SRU851987 TBP851984:TBQ851987 TLL851984:TLM851987 TVH851984:TVI851987 UFD851984:UFE851987 UOZ851984:UPA851987 UYV851984:UYW851987 VIR851984:VIS851987 VSN851984:VSO851987 WCJ851984:WCK851987 WMF851984:WMG851987 WWB851984:WWC851987 T917520:U917523 JP917520:JQ917523 TL917520:TM917523 ADH917520:ADI917523 AND917520:ANE917523 AWZ917520:AXA917523 BGV917520:BGW917523 BQR917520:BQS917523 CAN917520:CAO917523 CKJ917520:CKK917523 CUF917520:CUG917523 DEB917520:DEC917523 DNX917520:DNY917523 DXT917520:DXU917523 EHP917520:EHQ917523 ERL917520:ERM917523 FBH917520:FBI917523 FLD917520:FLE917523 FUZ917520:FVA917523 GEV917520:GEW917523 GOR917520:GOS917523 GYN917520:GYO917523 HIJ917520:HIK917523 HSF917520:HSG917523 ICB917520:ICC917523 ILX917520:ILY917523 IVT917520:IVU917523 JFP917520:JFQ917523 JPL917520:JPM917523 JZH917520:JZI917523 KJD917520:KJE917523 KSZ917520:KTA917523 LCV917520:LCW917523 LMR917520:LMS917523 LWN917520:LWO917523 MGJ917520:MGK917523 MQF917520:MQG917523 NAB917520:NAC917523 NJX917520:NJY917523 NTT917520:NTU917523 ODP917520:ODQ917523 ONL917520:ONM917523 OXH917520:OXI917523 PHD917520:PHE917523 PQZ917520:PRA917523 QAV917520:QAW917523 QKR917520:QKS917523 QUN917520:QUO917523 REJ917520:REK917523 ROF917520:ROG917523 RYB917520:RYC917523 SHX917520:SHY917523 SRT917520:SRU917523 TBP917520:TBQ917523 TLL917520:TLM917523 TVH917520:TVI917523 UFD917520:UFE917523 UOZ917520:UPA917523 UYV917520:UYW917523 VIR917520:VIS917523 VSN917520:VSO917523 WCJ917520:WCK917523 WMF917520:WMG917523 WWB917520:WWC917523 T983056:U983059 JP983056:JQ983059 TL983056:TM983059 ADH983056:ADI983059 AND983056:ANE983059 AWZ983056:AXA983059 BGV983056:BGW983059 BQR983056:BQS983059 CAN983056:CAO983059 CKJ983056:CKK983059 CUF983056:CUG983059 DEB983056:DEC983059 DNX983056:DNY983059 DXT983056:DXU983059 EHP983056:EHQ983059 ERL983056:ERM983059 FBH983056:FBI983059 FLD983056:FLE983059 FUZ983056:FVA983059 GEV983056:GEW983059 GOR983056:GOS983059 GYN983056:GYO983059 HIJ983056:HIK983059 HSF983056:HSG983059 ICB983056:ICC983059 ILX983056:ILY983059 IVT983056:IVU983059 JFP983056:JFQ983059 JPL983056:JPM983059 JZH983056:JZI983059 KJD983056:KJE983059 KSZ983056:KTA983059 LCV983056:LCW983059 LMR983056:LMS983059 LWN983056:LWO983059 MGJ983056:MGK983059 MQF983056:MQG983059 NAB983056:NAC983059 NJX983056:NJY983059 NTT983056:NTU983059 ODP983056:ODQ983059 ONL983056:ONM983059 OXH983056:OXI983059 PHD983056:PHE983059 PQZ983056:PRA983059 QAV983056:QAW983059 QKR983056:QKS983059 QUN983056:QUO983059 REJ983056:REK983059 ROF983056:ROG983059 RYB983056:RYC983059 SHX983056:SHY983059 SRT983056:SRU983059 TBP983056:TBQ983059 TLL983056:TLM983059 TVH983056:TVI983059 UFD983056:UFE983059 UOZ983056:UPA983059 UYV983056:UYW983059 VIR983056:VIS983059 VSN983056:VSO983059 WCJ983056:WCK983059 WMF983056:WMG983059 WWB983056:WWC983059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BR65552 LN65552 VJ65552 AFF65552 APB65552 AYX65552 BIT65552 BSP65552 CCL65552 CMH65552 CWD65552 DFZ65552 DPV65552 DZR65552 EJN65552 ETJ65552 FDF65552 FNB65552 FWX65552 GGT65552 GQP65552 HAL65552 HKH65552 HUD65552 IDZ65552 INV65552 IXR65552 JHN65552 JRJ65552 KBF65552 KLB65552 KUX65552 LET65552 LOP65552 LYL65552 MIH65552 MSD65552 NBZ65552 NLV65552 NVR65552 OFN65552 OPJ65552 OZF65552 PJB65552 PSX65552 QCT65552 QMP65552 QWL65552 RGH65552 RQD65552 RZZ65552 SJV65552 STR65552 TDN65552 TNJ65552 TXF65552 UHB65552 UQX65552 VAT65552 VKP65552 VUL65552 WEH65552 WOD65552 WXZ65552 BR131088 LN131088 VJ131088 AFF131088 APB131088 AYX131088 BIT131088 BSP131088 CCL131088 CMH131088 CWD131088 DFZ131088 DPV131088 DZR131088 EJN131088 ETJ131088 FDF131088 FNB131088 FWX131088 GGT131088 GQP131088 HAL131088 HKH131088 HUD131088 IDZ131088 INV131088 IXR131088 JHN131088 JRJ131088 KBF131088 KLB131088 KUX131088 LET131088 LOP131088 LYL131088 MIH131088 MSD131088 NBZ131088 NLV131088 NVR131088 OFN131088 OPJ131088 OZF131088 PJB131088 PSX131088 QCT131088 QMP131088 QWL131088 RGH131088 RQD131088 RZZ131088 SJV131088 STR131088 TDN131088 TNJ131088 TXF131088 UHB131088 UQX131088 VAT131088 VKP131088 VUL131088 WEH131088 WOD131088 WXZ131088 BR196624 LN196624 VJ196624 AFF196624 APB196624 AYX196624 BIT196624 BSP196624 CCL196624 CMH196624 CWD196624 DFZ196624 DPV196624 DZR196624 EJN196624 ETJ196624 FDF196624 FNB196624 FWX196624 GGT196624 GQP196624 HAL196624 HKH196624 HUD196624 IDZ196624 INV196624 IXR196624 JHN196624 JRJ196624 KBF196624 KLB196624 KUX196624 LET196624 LOP196624 LYL196624 MIH196624 MSD196624 NBZ196624 NLV196624 NVR196624 OFN196624 OPJ196624 OZF196624 PJB196624 PSX196624 QCT196624 QMP196624 QWL196624 RGH196624 RQD196624 RZZ196624 SJV196624 STR196624 TDN196624 TNJ196624 TXF196624 UHB196624 UQX196624 VAT196624 VKP196624 VUL196624 WEH196624 WOD196624 WXZ196624 BR262160 LN262160 VJ262160 AFF262160 APB262160 AYX262160 BIT262160 BSP262160 CCL262160 CMH262160 CWD262160 DFZ262160 DPV262160 DZR262160 EJN262160 ETJ262160 FDF262160 FNB262160 FWX262160 GGT262160 GQP262160 HAL262160 HKH262160 HUD262160 IDZ262160 INV262160 IXR262160 JHN262160 JRJ262160 KBF262160 KLB262160 KUX262160 LET262160 LOP262160 LYL262160 MIH262160 MSD262160 NBZ262160 NLV262160 NVR262160 OFN262160 OPJ262160 OZF262160 PJB262160 PSX262160 QCT262160 QMP262160 QWL262160 RGH262160 RQD262160 RZZ262160 SJV262160 STR262160 TDN262160 TNJ262160 TXF262160 UHB262160 UQX262160 VAT262160 VKP262160 VUL262160 WEH262160 WOD262160 WXZ262160 BR327696 LN327696 VJ327696 AFF327696 APB327696 AYX327696 BIT327696 BSP327696 CCL327696 CMH327696 CWD327696 DFZ327696 DPV327696 DZR327696 EJN327696 ETJ327696 FDF327696 FNB327696 FWX327696 GGT327696 GQP327696 HAL327696 HKH327696 HUD327696 IDZ327696 INV327696 IXR327696 JHN327696 JRJ327696 KBF327696 KLB327696 KUX327696 LET327696 LOP327696 LYL327696 MIH327696 MSD327696 NBZ327696 NLV327696 NVR327696 OFN327696 OPJ327696 OZF327696 PJB327696 PSX327696 QCT327696 QMP327696 QWL327696 RGH327696 RQD327696 RZZ327696 SJV327696 STR327696 TDN327696 TNJ327696 TXF327696 UHB327696 UQX327696 VAT327696 VKP327696 VUL327696 WEH327696 WOD327696 WXZ327696 BR393232 LN393232 VJ393232 AFF393232 APB393232 AYX393232 BIT393232 BSP393232 CCL393232 CMH393232 CWD393232 DFZ393232 DPV393232 DZR393232 EJN393232 ETJ393232 FDF393232 FNB393232 FWX393232 GGT393232 GQP393232 HAL393232 HKH393232 HUD393232 IDZ393232 INV393232 IXR393232 JHN393232 JRJ393232 KBF393232 KLB393232 KUX393232 LET393232 LOP393232 LYL393232 MIH393232 MSD393232 NBZ393232 NLV393232 NVR393232 OFN393232 OPJ393232 OZF393232 PJB393232 PSX393232 QCT393232 QMP393232 QWL393232 RGH393232 RQD393232 RZZ393232 SJV393232 STR393232 TDN393232 TNJ393232 TXF393232 UHB393232 UQX393232 VAT393232 VKP393232 VUL393232 WEH393232 WOD393232 WXZ393232 BR458768 LN458768 VJ458768 AFF458768 APB458768 AYX458768 BIT458768 BSP458768 CCL458768 CMH458768 CWD458768 DFZ458768 DPV458768 DZR458768 EJN458768 ETJ458768 FDF458768 FNB458768 FWX458768 GGT458768 GQP458768 HAL458768 HKH458768 HUD458768 IDZ458768 INV458768 IXR458768 JHN458768 JRJ458768 KBF458768 KLB458768 KUX458768 LET458768 LOP458768 LYL458768 MIH458768 MSD458768 NBZ458768 NLV458768 NVR458768 OFN458768 OPJ458768 OZF458768 PJB458768 PSX458768 QCT458768 QMP458768 QWL458768 RGH458768 RQD458768 RZZ458768 SJV458768 STR458768 TDN458768 TNJ458768 TXF458768 UHB458768 UQX458768 VAT458768 VKP458768 VUL458768 WEH458768 WOD458768 WXZ458768 BR524304 LN524304 VJ524304 AFF524304 APB524304 AYX524304 BIT524304 BSP524304 CCL524304 CMH524304 CWD524304 DFZ524304 DPV524304 DZR524304 EJN524304 ETJ524304 FDF524304 FNB524304 FWX524304 GGT524304 GQP524304 HAL524304 HKH524304 HUD524304 IDZ524304 INV524304 IXR524304 JHN524304 JRJ524304 KBF524304 KLB524304 KUX524304 LET524304 LOP524304 LYL524304 MIH524304 MSD524304 NBZ524304 NLV524304 NVR524304 OFN524304 OPJ524304 OZF524304 PJB524304 PSX524304 QCT524304 QMP524304 QWL524304 RGH524304 RQD524304 RZZ524304 SJV524304 STR524304 TDN524304 TNJ524304 TXF524304 UHB524304 UQX524304 VAT524304 VKP524304 VUL524304 WEH524304 WOD524304 WXZ524304 BR589840 LN589840 VJ589840 AFF589840 APB589840 AYX589840 BIT589840 BSP589840 CCL589840 CMH589840 CWD589840 DFZ589840 DPV589840 DZR589840 EJN589840 ETJ589840 FDF589840 FNB589840 FWX589840 GGT589840 GQP589840 HAL589840 HKH589840 HUD589840 IDZ589840 INV589840 IXR589840 JHN589840 JRJ589840 KBF589840 KLB589840 KUX589840 LET589840 LOP589840 LYL589840 MIH589840 MSD589840 NBZ589840 NLV589840 NVR589840 OFN589840 OPJ589840 OZF589840 PJB589840 PSX589840 QCT589840 QMP589840 QWL589840 RGH589840 RQD589840 RZZ589840 SJV589840 STR589840 TDN589840 TNJ589840 TXF589840 UHB589840 UQX589840 VAT589840 VKP589840 VUL589840 WEH589840 WOD589840 WXZ589840 BR655376 LN655376 VJ655376 AFF655376 APB655376 AYX655376 BIT655376 BSP655376 CCL655376 CMH655376 CWD655376 DFZ655376 DPV655376 DZR655376 EJN655376 ETJ655376 FDF655376 FNB655376 FWX655376 GGT655376 GQP655376 HAL655376 HKH655376 HUD655376 IDZ655376 INV655376 IXR655376 JHN655376 JRJ655376 KBF655376 KLB655376 KUX655376 LET655376 LOP655376 LYL655376 MIH655376 MSD655376 NBZ655376 NLV655376 NVR655376 OFN655376 OPJ655376 OZF655376 PJB655376 PSX655376 QCT655376 QMP655376 QWL655376 RGH655376 RQD655376 RZZ655376 SJV655376 STR655376 TDN655376 TNJ655376 TXF655376 UHB655376 UQX655376 VAT655376 VKP655376 VUL655376 WEH655376 WOD655376 WXZ655376 BR720912 LN720912 VJ720912 AFF720912 APB720912 AYX720912 BIT720912 BSP720912 CCL720912 CMH720912 CWD720912 DFZ720912 DPV720912 DZR720912 EJN720912 ETJ720912 FDF720912 FNB720912 FWX720912 GGT720912 GQP720912 HAL720912 HKH720912 HUD720912 IDZ720912 INV720912 IXR720912 JHN720912 JRJ720912 KBF720912 KLB720912 KUX720912 LET720912 LOP720912 LYL720912 MIH720912 MSD720912 NBZ720912 NLV720912 NVR720912 OFN720912 OPJ720912 OZF720912 PJB720912 PSX720912 QCT720912 QMP720912 QWL720912 RGH720912 RQD720912 RZZ720912 SJV720912 STR720912 TDN720912 TNJ720912 TXF720912 UHB720912 UQX720912 VAT720912 VKP720912 VUL720912 WEH720912 WOD720912 WXZ720912 BR786448 LN786448 VJ786448 AFF786448 APB786448 AYX786448 BIT786448 BSP786448 CCL786448 CMH786448 CWD786448 DFZ786448 DPV786448 DZR786448 EJN786448 ETJ786448 FDF786448 FNB786448 FWX786448 GGT786448 GQP786448 HAL786448 HKH786448 HUD786448 IDZ786448 INV786448 IXR786448 JHN786448 JRJ786448 KBF786448 KLB786448 KUX786448 LET786448 LOP786448 LYL786448 MIH786448 MSD786448 NBZ786448 NLV786448 NVR786448 OFN786448 OPJ786448 OZF786448 PJB786448 PSX786448 QCT786448 QMP786448 QWL786448 RGH786448 RQD786448 RZZ786448 SJV786448 STR786448 TDN786448 TNJ786448 TXF786448 UHB786448 UQX786448 VAT786448 VKP786448 VUL786448 WEH786448 WOD786448 WXZ786448 BR851984 LN851984 VJ851984 AFF851984 APB851984 AYX851984 BIT851984 BSP851984 CCL851984 CMH851984 CWD851984 DFZ851984 DPV851984 DZR851984 EJN851984 ETJ851984 FDF851984 FNB851984 FWX851984 GGT851984 GQP851984 HAL851984 HKH851984 HUD851984 IDZ851984 INV851984 IXR851984 JHN851984 JRJ851984 KBF851984 KLB851984 KUX851984 LET851984 LOP851984 LYL851984 MIH851984 MSD851984 NBZ851984 NLV851984 NVR851984 OFN851984 OPJ851984 OZF851984 PJB851984 PSX851984 QCT851984 QMP851984 QWL851984 RGH851984 RQD851984 RZZ851984 SJV851984 STR851984 TDN851984 TNJ851984 TXF851984 UHB851984 UQX851984 VAT851984 VKP851984 VUL851984 WEH851984 WOD851984 WXZ851984 BR917520 LN917520 VJ917520 AFF917520 APB917520 AYX917520 BIT917520 BSP917520 CCL917520 CMH917520 CWD917520 DFZ917520 DPV917520 DZR917520 EJN917520 ETJ917520 FDF917520 FNB917520 FWX917520 GGT917520 GQP917520 HAL917520 HKH917520 HUD917520 IDZ917520 INV917520 IXR917520 JHN917520 JRJ917520 KBF917520 KLB917520 KUX917520 LET917520 LOP917520 LYL917520 MIH917520 MSD917520 NBZ917520 NLV917520 NVR917520 OFN917520 OPJ917520 OZF917520 PJB917520 PSX917520 QCT917520 QMP917520 QWL917520 RGH917520 RQD917520 RZZ917520 SJV917520 STR917520 TDN917520 TNJ917520 TXF917520 UHB917520 UQX917520 VAT917520 VKP917520 VUL917520 WEH917520 WOD917520 WXZ917520 BR983056 LN983056 VJ983056 AFF983056 APB983056 AYX983056 BIT983056 BSP983056 CCL983056 CMH983056 CWD983056 DFZ983056 DPV983056 DZR983056 EJN983056 ETJ983056 FDF983056 FNB983056 FWX983056 GGT983056 GQP983056 HAL983056 HKH983056 HUD983056 IDZ983056 INV983056 IXR983056 JHN983056 JRJ983056 KBF983056 KLB983056 KUX983056 LET983056 LOP983056 LYL983056 MIH983056 MSD983056 NBZ983056 NLV983056 NVR983056 OFN983056 OPJ983056 OZF983056 PJB983056 PSX983056 QCT983056 QMP983056 QWL983056 RGH983056 RQD983056 RZZ983056 SJV983056 STR983056 TDN983056 TNJ983056 TXF983056 UHB983056 UQX983056 VAT983056 VKP983056 VUL983056 WEH983056 WOD983056 WXZ983056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AG65558:AH65558 KC65558:KD65558 TY65558:TZ65558 ADU65558:ADV65558 ANQ65558:ANR65558 AXM65558:AXN65558 BHI65558:BHJ65558 BRE65558:BRF65558 CBA65558:CBB65558 CKW65558:CKX65558 CUS65558:CUT65558 DEO65558:DEP65558 DOK65558:DOL65558 DYG65558:DYH65558 EIC65558:EID65558 ERY65558:ERZ65558 FBU65558:FBV65558 FLQ65558:FLR65558 FVM65558:FVN65558 GFI65558:GFJ65558 GPE65558:GPF65558 GZA65558:GZB65558 HIW65558:HIX65558 HSS65558:HST65558 ICO65558:ICP65558 IMK65558:IML65558 IWG65558:IWH65558 JGC65558:JGD65558 JPY65558:JPZ65558 JZU65558:JZV65558 KJQ65558:KJR65558 KTM65558:KTN65558 LDI65558:LDJ65558 LNE65558:LNF65558 LXA65558:LXB65558 MGW65558:MGX65558 MQS65558:MQT65558 NAO65558:NAP65558 NKK65558:NKL65558 NUG65558:NUH65558 OEC65558:OED65558 ONY65558:ONZ65558 OXU65558:OXV65558 PHQ65558:PHR65558 PRM65558:PRN65558 QBI65558:QBJ65558 QLE65558:QLF65558 QVA65558:QVB65558 REW65558:REX65558 ROS65558:ROT65558 RYO65558:RYP65558 SIK65558:SIL65558 SSG65558:SSH65558 TCC65558:TCD65558 TLY65558:TLZ65558 TVU65558:TVV65558 UFQ65558:UFR65558 UPM65558:UPN65558 UZI65558:UZJ65558 VJE65558:VJF65558 VTA65558:VTB65558 WCW65558:WCX65558 WMS65558:WMT65558 WWO65558:WWP65558 AG131094:AH131094 KC131094:KD131094 TY131094:TZ131094 ADU131094:ADV131094 ANQ131094:ANR131094 AXM131094:AXN131094 BHI131094:BHJ131094 BRE131094:BRF131094 CBA131094:CBB131094 CKW131094:CKX131094 CUS131094:CUT131094 DEO131094:DEP131094 DOK131094:DOL131094 DYG131094:DYH131094 EIC131094:EID131094 ERY131094:ERZ131094 FBU131094:FBV131094 FLQ131094:FLR131094 FVM131094:FVN131094 GFI131094:GFJ131094 GPE131094:GPF131094 GZA131094:GZB131094 HIW131094:HIX131094 HSS131094:HST131094 ICO131094:ICP131094 IMK131094:IML131094 IWG131094:IWH131094 JGC131094:JGD131094 JPY131094:JPZ131094 JZU131094:JZV131094 KJQ131094:KJR131094 KTM131094:KTN131094 LDI131094:LDJ131094 LNE131094:LNF131094 LXA131094:LXB131094 MGW131094:MGX131094 MQS131094:MQT131094 NAO131094:NAP131094 NKK131094:NKL131094 NUG131094:NUH131094 OEC131094:OED131094 ONY131094:ONZ131094 OXU131094:OXV131094 PHQ131094:PHR131094 PRM131094:PRN131094 QBI131094:QBJ131094 QLE131094:QLF131094 QVA131094:QVB131094 REW131094:REX131094 ROS131094:ROT131094 RYO131094:RYP131094 SIK131094:SIL131094 SSG131094:SSH131094 TCC131094:TCD131094 TLY131094:TLZ131094 TVU131094:TVV131094 UFQ131094:UFR131094 UPM131094:UPN131094 UZI131094:UZJ131094 VJE131094:VJF131094 VTA131094:VTB131094 WCW131094:WCX131094 WMS131094:WMT131094 WWO131094:WWP131094 AG196630:AH196630 KC196630:KD196630 TY196630:TZ196630 ADU196630:ADV196630 ANQ196630:ANR196630 AXM196630:AXN196630 BHI196630:BHJ196630 BRE196630:BRF196630 CBA196630:CBB196630 CKW196630:CKX196630 CUS196630:CUT196630 DEO196630:DEP196630 DOK196630:DOL196630 DYG196630:DYH196630 EIC196630:EID196630 ERY196630:ERZ196630 FBU196630:FBV196630 FLQ196630:FLR196630 FVM196630:FVN196630 GFI196630:GFJ196630 GPE196630:GPF196630 GZA196630:GZB196630 HIW196630:HIX196630 HSS196630:HST196630 ICO196630:ICP196630 IMK196630:IML196630 IWG196630:IWH196630 JGC196630:JGD196630 JPY196630:JPZ196630 JZU196630:JZV196630 KJQ196630:KJR196630 KTM196630:KTN196630 LDI196630:LDJ196630 LNE196630:LNF196630 LXA196630:LXB196630 MGW196630:MGX196630 MQS196630:MQT196630 NAO196630:NAP196630 NKK196630:NKL196630 NUG196630:NUH196630 OEC196630:OED196630 ONY196630:ONZ196630 OXU196630:OXV196630 PHQ196630:PHR196630 PRM196630:PRN196630 QBI196630:QBJ196630 QLE196630:QLF196630 QVA196630:QVB196630 REW196630:REX196630 ROS196630:ROT196630 RYO196630:RYP196630 SIK196630:SIL196630 SSG196630:SSH196630 TCC196630:TCD196630 TLY196630:TLZ196630 TVU196630:TVV196630 UFQ196630:UFR196630 UPM196630:UPN196630 UZI196630:UZJ196630 VJE196630:VJF196630 VTA196630:VTB196630 WCW196630:WCX196630 WMS196630:WMT196630 WWO196630:WWP196630 AG262166:AH262166 KC262166:KD262166 TY262166:TZ262166 ADU262166:ADV262166 ANQ262166:ANR262166 AXM262166:AXN262166 BHI262166:BHJ262166 BRE262166:BRF262166 CBA262166:CBB262166 CKW262166:CKX262166 CUS262166:CUT262166 DEO262166:DEP262166 DOK262166:DOL262166 DYG262166:DYH262166 EIC262166:EID262166 ERY262166:ERZ262166 FBU262166:FBV262166 FLQ262166:FLR262166 FVM262166:FVN262166 GFI262166:GFJ262166 GPE262166:GPF262166 GZA262166:GZB262166 HIW262166:HIX262166 HSS262166:HST262166 ICO262166:ICP262166 IMK262166:IML262166 IWG262166:IWH262166 JGC262166:JGD262166 JPY262166:JPZ262166 JZU262166:JZV262166 KJQ262166:KJR262166 KTM262166:KTN262166 LDI262166:LDJ262166 LNE262166:LNF262166 LXA262166:LXB262166 MGW262166:MGX262166 MQS262166:MQT262166 NAO262166:NAP262166 NKK262166:NKL262166 NUG262166:NUH262166 OEC262166:OED262166 ONY262166:ONZ262166 OXU262166:OXV262166 PHQ262166:PHR262166 PRM262166:PRN262166 QBI262166:QBJ262166 QLE262166:QLF262166 QVA262166:QVB262166 REW262166:REX262166 ROS262166:ROT262166 RYO262166:RYP262166 SIK262166:SIL262166 SSG262166:SSH262166 TCC262166:TCD262166 TLY262166:TLZ262166 TVU262166:TVV262166 UFQ262166:UFR262166 UPM262166:UPN262166 UZI262166:UZJ262166 VJE262166:VJF262166 VTA262166:VTB262166 WCW262166:WCX262166 WMS262166:WMT262166 WWO262166:WWP262166 AG327702:AH327702 KC327702:KD327702 TY327702:TZ327702 ADU327702:ADV327702 ANQ327702:ANR327702 AXM327702:AXN327702 BHI327702:BHJ327702 BRE327702:BRF327702 CBA327702:CBB327702 CKW327702:CKX327702 CUS327702:CUT327702 DEO327702:DEP327702 DOK327702:DOL327702 DYG327702:DYH327702 EIC327702:EID327702 ERY327702:ERZ327702 FBU327702:FBV327702 FLQ327702:FLR327702 FVM327702:FVN327702 GFI327702:GFJ327702 GPE327702:GPF327702 GZA327702:GZB327702 HIW327702:HIX327702 HSS327702:HST327702 ICO327702:ICP327702 IMK327702:IML327702 IWG327702:IWH327702 JGC327702:JGD327702 JPY327702:JPZ327702 JZU327702:JZV327702 KJQ327702:KJR327702 KTM327702:KTN327702 LDI327702:LDJ327702 LNE327702:LNF327702 LXA327702:LXB327702 MGW327702:MGX327702 MQS327702:MQT327702 NAO327702:NAP327702 NKK327702:NKL327702 NUG327702:NUH327702 OEC327702:OED327702 ONY327702:ONZ327702 OXU327702:OXV327702 PHQ327702:PHR327702 PRM327702:PRN327702 QBI327702:QBJ327702 QLE327702:QLF327702 QVA327702:QVB327702 REW327702:REX327702 ROS327702:ROT327702 RYO327702:RYP327702 SIK327702:SIL327702 SSG327702:SSH327702 TCC327702:TCD327702 TLY327702:TLZ327702 TVU327702:TVV327702 UFQ327702:UFR327702 UPM327702:UPN327702 UZI327702:UZJ327702 VJE327702:VJF327702 VTA327702:VTB327702 WCW327702:WCX327702 WMS327702:WMT327702 WWO327702:WWP327702 AG393238:AH393238 KC393238:KD393238 TY393238:TZ393238 ADU393238:ADV393238 ANQ393238:ANR393238 AXM393238:AXN393238 BHI393238:BHJ393238 BRE393238:BRF393238 CBA393238:CBB393238 CKW393238:CKX393238 CUS393238:CUT393238 DEO393238:DEP393238 DOK393238:DOL393238 DYG393238:DYH393238 EIC393238:EID393238 ERY393238:ERZ393238 FBU393238:FBV393238 FLQ393238:FLR393238 FVM393238:FVN393238 GFI393238:GFJ393238 GPE393238:GPF393238 GZA393238:GZB393238 HIW393238:HIX393238 HSS393238:HST393238 ICO393238:ICP393238 IMK393238:IML393238 IWG393238:IWH393238 JGC393238:JGD393238 JPY393238:JPZ393238 JZU393238:JZV393238 KJQ393238:KJR393238 KTM393238:KTN393238 LDI393238:LDJ393238 LNE393238:LNF393238 LXA393238:LXB393238 MGW393238:MGX393238 MQS393238:MQT393238 NAO393238:NAP393238 NKK393238:NKL393238 NUG393238:NUH393238 OEC393238:OED393238 ONY393238:ONZ393238 OXU393238:OXV393238 PHQ393238:PHR393238 PRM393238:PRN393238 QBI393238:QBJ393238 QLE393238:QLF393238 QVA393238:QVB393238 REW393238:REX393238 ROS393238:ROT393238 RYO393238:RYP393238 SIK393238:SIL393238 SSG393238:SSH393238 TCC393238:TCD393238 TLY393238:TLZ393238 TVU393238:TVV393238 UFQ393238:UFR393238 UPM393238:UPN393238 UZI393238:UZJ393238 VJE393238:VJF393238 VTA393238:VTB393238 WCW393238:WCX393238 WMS393238:WMT393238 WWO393238:WWP393238 AG458774:AH458774 KC458774:KD458774 TY458774:TZ458774 ADU458774:ADV458774 ANQ458774:ANR458774 AXM458774:AXN458774 BHI458774:BHJ458774 BRE458774:BRF458774 CBA458774:CBB458774 CKW458774:CKX458774 CUS458774:CUT458774 DEO458774:DEP458774 DOK458774:DOL458774 DYG458774:DYH458774 EIC458774:EID458774 ERY458774:ERZ458774 FBU458774:FBV458774 FLQ458774:FLR458774 FVM458774:FVN458774 GFI458774:GFJ458774 GPE458774:GPF458774 GZA458774:GZB458774 HIW458774:HIX458774 HSS458774:HST458774 ICO458774:ICP458774 IMK458774:IML458774 IWG458774:IWH458774 JGC458774:JGD458774 JPY458774:JPZ458774 JZU458774:JZV458774 KJQ458774:KJR458774 KTM458774:KTN458774 LDI458774:LDJ458774 LNE458774:LNF458774 LXA458774:LXB458774 MGW458774:MGX458774 MQS458774:MQT458774 NAO458774:NAP458774 NKK458774:NKL458774 NUG458774:NUH458774 OEC458774:OED458774 ONY458774:ONZ458774 OXU458774:OXV458774 PHQ458774:PHR458774 PRM458774:PRN458774 QBI458774:QBJ458774 QLE458774:QLF458774 QVA458774:QVB458774 REW458774:REX458774 ROS458774:ROT458774 RYO458774:RYP458774 SIK458774:SIL458774 SSG458774:SSH458774 TCC458774:TCD458774 TLY458774:TLZ458774 TVU458774:TVV458774 UFQ458774:UFR458774 UPM458774:UPN458774 UZI458774:UZJ458774 VJE458774:VJF458774 VTA458774:VTB458774 WCW458774:WCX458774 WMS458774:WMT458774 WWO458774:WWP458774 AG524310:AH524310 KC524310:KD524310 TY524310:TZ524310 ADU524310:ADV524310 ANQ524310:ANR524310 AXM524310:AXN524310 BHI524310:BHJ524310 BRE524310:BRF524310 CBA524310:CBB524310 CKW524310:CKX524310 CUS524310:CUT524310 DEO524310:DEP524310 DOK524310:DOL524310 DYG524310:DYH524310 EIC524310:EID524310 ERY524310:ERZ524310 FBU524310:FBV524310 FLQ524310:FLR524310 FVM524310:FVN524310 GFI524310:GFJ524310 GPE524310:GPF524310 GZA524310:GZB524310 HIW524310:HIX524310 HSS524310:HST524310 ICO524310:ICP524310 IMK524310:IML524310 IWG524310:IWH524310 JGC524310:JGD524310 JPY524310:JPZ524310 JZU524310:JZV524310 KJQ524310:KJR524310 KTM524310:KTN524310 LDI524310:LDJ524310 LNE524310:LNF524310 LXA524310:LXB524310 MGW524310:MGX524310 MQS524310:MQT524310 NAO524310:NAP524310 NKK524310:NKL524310 NUG524310:NUH524310 OEC524310:OED524310 ONY524310:ONZ524310 OXU524310:OXV524310 PHQ524310:PHR524310 PRM524310:PRN524310 QBI524310:QBJ524310 QLE524310:QLF524310 QVA524310:QVB524310 REW524310:REX524310 ROS524310:ROT524310 RYO524310:RYP524310 SIK524310:SIL524310 SSG524310:SSH524310 TCC524310:TCD524310 TLY524310:TLZ524310 TVU524310:TVV524310 UFQ524310:UFR524310 UPM524310:UPN524310 UZI524310:UZJ524310 VJE524310:VJF524310 VTA524310:VTB524310 WCW524310:WCX524310 WMS524310:WMT524310 WWO524310:WWP524310 AG589846:AH589846 KC589846:KD589846 TY589846:TZ589846 ADU589846:ADV589846 ANQ589846:ANR589846 AXM589846:AXN589846 BHI589846:BHJ589846 BRE589846:BRF589846 CBA589846:CBB589846 CKW589846:CKX589846 CUS589846:CUT589846 DEO589846:DEP589846 DOK589846:DOL589846 DYG589846:DYH589846 EIC589846:EID589846 ERY589846:ERZ589846 FBU589846:FBV589846 FLQ589846:FLR589846 FVM589846:FVN589846 GFI589846:GFJ589846 GPE589846:GPF589846 GZA589846:GZB589846 HIW589846:HIX589846 HSS589846:HST589846 ICO589846:ICP589846 IMK589846:IML589846 IWG589846:IWH589846 JGC589846:JGD589846 JPY589846:JPZ589846 JZU589846:JZV589846 KJQ589846:KJR589846 KTM589846:KTN589846 LDI589846:LDJ589846 LNE589846:LNF589846 LXA589846:LXB589846 MGW589846:MGX589846 MQS589846:MQT589846 NAO589846:NAP589846 NKK589846:NKL589846 NUG589846:NUH589846 OEC589846:OED589846 ONY589846:ONZ589846 OXU589846:OXV589846 PHQ589846:PHR589846 PRM589846:PRN589846 QBI589846:QBJ589846 QLE589846:QLF589846 QVA589846:QVB589846 REW589846:REX589846 ROS589846:ROT589846 RYO589846:RYP589846 SIK589846:SIL589846 SSG589846:SSH589846 TCC589846:TCD589846 TLY589846:TLZ589846 TVU589846:TVV589846 UFQ589846:UFR589846 UPM589846:UPN589846 UZI589846:UZJ589846 VJE589846:VJF589846 VTA589846:VTB589846 WCW589846:WCX589846 WMS589846:WMT589846 WWO589846:WWP589846 AG655382:AH655382 KC655382:KD655382 TY655382:TZ655382 ADU655382:ADV655382 ANQ655382:ANR655382 AXM655382:AXN655382 BHI655382:BHJ655382 BRE655382:BRF655382 CBA655382:CBB655382 CKW655382:CKX655382 CUS655382:CUT655382 DEO655382:DEP655382 DOK655382:DOL655382 DYG655382:DYH655382 EIC655382:EID655382 ERY655382:ERZ655382 FBU655382:FBV655382 FLQ655382:FLR655382 FVM655382:FVN655382 GFI655382:GFJ655382 GPE655382:GPF655382 GZA655382:GZB655382 HIW655382:HIX655382 HSS655382:HST655382 ICO655382:ICP655382 IMK655382:IML655382 IWG655382:IWH655382 JGC655382:JGD655382 JPY655382:JPZ655382 JZU655382:JZV655382 KJQ655382:KJR655382 KTM655382:KTN655382 LDI655382:LDJ655382 LNE655382:LNF655382 LXA655382:LXB655382 MGW655382:MGX655382 MQS655382:MQT655382 NAO655382:NAP655382 NKK655382:NKL655382 NUG655382:NUH655382 OEC655382:OED655382 ONY655382:ONZ655382 OXU655382:OXV655382 PHQ655382:PHR655382 PRM655382:PRN655382 QBI655382:QBJ655382 QLE655382:QLF655382 QVA655382:QVB655382 REW655382:REX655382 ROS655382:ROT655382 RYO655382:RYP655382 SIK655382:SIL655382 SSG655382:SSH655382 TCC655382:TCD655382 TLY655382:TLZ655382 TVU655382:TVV655382 UFQ655382:UFR655382 UPM655382:UPN655382 UZI655382:UZJ655382 VJE655382:VJF655382 VTA655382:VTB655382 WCW655382:WCX655382 WMS655382:WMT655382 WWO655382:WWP655382 AG720918:AH720918 KC720918:KD720918 TY720918:TZ720918 ADU720918:ADV720918 ANQ720918:ANR720918 AXM720918:AXN720918 BHI720918:BHJ720918 BRE720918:BRF720918 CBA720918:CBB720918 CKW720918:CKX720918 CUS720918:CUT720918 DEO720918:DEP720918 DOK720918:DOL720918 DYG720918:DYH720918 EIC720918:EID720918 ERY720918:ERZ720918 FBU720918:FBV720918 FLQ720918:FLR720918 FVM720918:FVN720918 GFI720918:GFJ720918 GPE720918:GPF720918 GZA720918:GZB720918 HIW720918:HIX720918 HSS720918:HST720918 ICO720918:ICP720918 IMK720918:IML720918 IWG720918:IWH720918 JGC720918:JGD720918 JPY720918:JPZ720918 JZU720918:JZV720918 KJQ720918:KJR720918 KTM720918:KTN720918 LDI720918:LDJ720918 LNE720918:LNF720918 LXA720918:LXB720918 MGW720918:MGX720918 MQS720918:MQT720918 NAO720918:NAP720918 NKK720918:NKL720918 NUG720918:NUH720918 OEC720918:OED720918 ONY720918:ONZ720918 OXU720918:OXV720918 PHQ720918:PHR720918 PRM720918:PRN720918 QBI720918:QBJ720918 QLE720918:QLF720918 QVA720918:QVB720918 REW720918:REX720918 ROS720918:ROT720918 RYO720918:RYP720918 SIK720918:SIL720918 SSG720918:SSH720918 TCC720918:TCD720918 TLY720918:TLZ720918 TVU720918:TVV720918 UFQ720918:UFR720918 UPM720918:UPN720918 UZI720918:UZJ720918 VJE720918:VJF720918 VTA720918:VTB720918 WCW720918:WCX720918 WMS720918:WMT720918 WWO720918:WWP720918 AG786454:AH786454 KC786454:KD786454 TY786454:TZ786454 ADU786454:ADV786454 ANQ786454:ANR786454 AXM786454:AXN786454 BHI786454:BHJ786454 BRE786454:BRF786454 CBA786454:CBB786454 CKW786454:CKX786454 CUS786454:CUT786454 DEO786454:DEP786454 DOK786454:DOL786454 DYG786454:DYH786454 EIC786454:EID786454 ERY786454:ERZ786454 FBU786454:FBV786454 FLQ786454:FLR786454 FVM786454:FVN786454 GFI786454:GFJ786454 GPE786454:GPF786454 GZA786454:GZB786454 HIW786454:HIX786454 HSS786454:HST786454 ICO786454:ICP786454 IMK786454:IML786454 IWG786454:IWH786454 JGC786454:JGD786454 JPY786454:JPZ786454 JZU786454:JZV786454 KJQ786454:KJR786454 KTM786454:KTN786454 LDI786454:LDJ786454 LNE786454:LNF786454 LXA786454:LXB786454 MGW786454:MGX786454 MQS786454:MQT786454 NAO786454:NAP786454 NKK786454:NKL786454 NUG786454:NUH786454 OEC786454:OED786454 ONY786454:ONZ786454 OXU786454:OXV786454 PHQ786454:PHR786454 PRM786454:PRN786454 QBI786454:QBJ786454 QLE786454:QLF786454 QVA786454:QVB786454 REW786454:REX786454 ROS786454:ROT786454 RYO786454:RYP786454 SIK786454:SIL786454 SSG786454:SSH786454 TCC786454:TCD786454 TLY786454:TLZ786454 TVU786454:TVV786454 UFQ786454:UFR786454 UPM786454:UPN786454 UZI786454:UZJ786454 VJE786454:VJF786454 VTA786454:VTB786454 WCW786454:WCX786454 WMS786454:WMT786454 WWO786454:WWP786454 AG851990:AH851990 KC851990:KD851990 TY851990:TZ851990 ADU851990:ADV851990 ANQ851990:ANR851990 AXM851990:AXN851990 BHI851990:BHJ851990 BRE851990:BRF851990 CBA851990:CBB851990 CKW851990:CKX851990 CUS851990:CUT851990 DEO851990:DEP851990 DOK851990:DOL851990 DYG851990:DYH851990 EIC851990:EID851990 ERY851990:ERZ851990 FBU851990:FBV851990 FLQ851990:FLR851990 FVM851990:FVN851990 GFI851990:GFJ851990 GPE851990:GPF851990 GZA851990:GZB851990 HIW851990:HIX851990 HSS851990:HST851990 ICO851990:ICP851990 IMK851990:IML851990 IWG851990:IWH851990 JGC851990:JGD851990 JPY851990:JPZ851990 JZU851990:JZV851990 KJQ851990:KJR851990 KTM851990:KTN851990 LDI851990:LDJ851990 LNE851990:LNF851990 LXA851990:LXB851990 MGW851990:MGX851990 MQS851990:MQT851990 NAO851990:NAP851990 NKK851990:NKL851990 NUG851990:NUH851990 OEC851990:OED851990 ONY851990:ONZ851990 OXU851990:OXV851990 PHQ851990:PHR851990 PRM851990:PRN851990 QBI851990:QBJ851990 QLE851990:QLF851990 QVA851990:QVB851990 REW851990:REX851990 ROS851990:ROT851990 RYO851990:RYP851990 SIK851990:SIL851990 SSG851990:SSH851990 TCC851990:TCD851990 TLY851990:TLZ851990 TVU851990:TVV851990 UFQ851990:UFR851990 UPM851990:UPN851990 UZI851990:UZJ851990 VJE851990:VJF851990 VTA851990:VTB851990 WCW851990:WCX851990 WMS851990:WMT851990 WWO851990:WWP851990 AG917526:AH917526 KC917526:KD917526 TY917526:TZ917526 ADU917526:ADV917526 ANQ917526:ANR917526 AXM917526:AXN917526 BHI917526:BHJ917526 BRE917526:BRF917526 CBA917526:CBB917526 CKW917526:CKX917526 CUS917526:CUT917526 DEO917526:DEP917526 DOK917526:DOL917526 DYG917526:DYH917526 EIC917526:EID917526 ERY917526:ERZ917526 FBU917526:FBV917526 FLQ917526:FLR917526 FVM917526:FVN917526 GFI917526:GFJ917526 GPE917526:GPF917526 GZA917526:GZB917526 HIW917526:HIX917526 HSS917526:HST917526 ICO917526:ICP917526 IMK917526:IML917526 IWG917526:IWH917526 JGC917526:JGD917526 JPY917526:JPZ917526 JZU917526:JZV917526 KJQ917526:KJR917526 KTM917526:KTN917526 LDI917526:LDJ917526 LNE917526:LNF917526 LXA917526:LXB917526 MGW917526:MGX917526 MQS917526:MQT917526 NAO917526:NAP917526 NKK917526:NKL917526 NUG917526:NUH917526 OEC917526:OED917526 ONY917526:ONZ917526 OXU917526:OXV917526 PHQ917526:PHR917526 PRM917526:PRN917526 QBI917526:QBJ917526 QLE917526:QLF917526 QVA917526:QVB917526 REW917526:REX917526 ROS917526:ROT917526 RYO917526:RYP917526 SIK917526:SIL917526 SSG917526:SSH917526 TCC917526:TCD917526 TLY917526:TLZ917526 TVU917526:TVV917526 UFQ917526:UFR917526 UPM917526:UPN917526 UZI917526:UZJ917526 VJE917526:VJF917526 VTA917526:VTB917526 WCW917526:WCX917526 WMS917526:WMT917526 WWO917526:WWP917526 AG983062:AH983062 KC983062:KD983062 TY983062:TZ983062 ADU983062:ADV983062 ANQ983062:ANR983062 AXM983062:AXN983062 BHI983062:BHJ983062 BRE983062:BRF983062 CBA983062:CBB983062 CKW983062:CKX983062 CUS983062:CUT983062 DEO983062:DEP983062 DOK983062:DOL983062 DYG983062:DYH983062 EIC983062:EID983062 ERY983062:ERZ983062 FBU983062:FBV983062 FLQ983062:FLR983062 FVM983062:FVN983062 GFI983062:GFJ983062 GPE983062:GPF983062 GZA983062:GZB983062 HIW983062:HIX983062 HSS983062:HST983062 ICO983062:ICP983062 IMK983062:IML983062 IWG983062:IWH983062 JGC983062:JGD983062 JPY983062:JPZ983062 JZU983062:JZV983062 KJQ983062:KJR983062 KTM983062:KTN983062 LDI983062:LDJ983062 LNE983062:LNF983062 LXA983062:LXB983062 MGW983062:MGX983062 MQS983062:MQT983062 NAO983062:NAP983062 NKK983062:NKL983062 NUG983062:NUH983062 OEC983062:OED983062 ONY983062:ONZ983062 OXU983062:OXV983062 PHQ983062:PHR983062 PRM983062:PRN983062 QBI983062:QBJ983062 QLE983062:QLF983062 QVA983062:QVB983062 REW983062:REX983062 ROS983062:ROT983062 RYO983062:RYP983062 SIK983062:SIL983062 SSG983062:SSH983062 TCC983062:TCD983062 TLY983062:TLZ983062 TVU983062:TVV983062 UFQ983062:UFR983062 UPM983062:UPN983062 UZI983062:UZJ983062 VJE983062:VJF983062 VTA983062:VTB983062 WCW983062:WCX983062 WMS983062:WMT983062 WWO983062:WWP983062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BU65554 LQ65554 VM65554 AFI65554 APE65554 AZA65554 BIW65554 BSS65554 CCO65554 CMK65554 CWG65554 DGC65554 DPY65554 DZU65554 EJQ65554 ETM65554 FDI65554 FNE65554 FXA65554 GGW65554 GQS65554 HAO65554 HKK65554 HUG65554 IEC65554 INY65554 IXU65554 JHQ65554 JRM65554 KBI65554 KLE65554 KVA65554 LEW65554 LOS65554 LYO65554 MIK65554 MSG65554 NCC65554 NLY65554 NVU65554 OFQ65554 OPM65554 OZI65554 PJE65554 PTA65554 QCW65554 QMS65554 QWO65554 RGK65554 RQG65554 SAC65554 SJY65554 STU65554 TDQ65554 TNM65554 TXI65554 UHE65554 URA65554 VAW65554 VKS65554 VUO65554 WEK65554 WOG65554 WYC65554 BU131090 LQ131090 VM131090 AFI131090 APE131090 AZA131090 BIW131090 BSS131090 CCO131090 CMK131090 CWG131090 DGC131090 DPY131090 DZU131090 EJQ131090 ETM131090 FDI131090 FNE131090 FXA131090 GGW131090 GQS131090 HAO131090 HKK131090 HUG131090 IEC131090 INY131090 IXU131090 JHQ131090 JRM131090 KBI131090 KLE131090 KVA131090 LEW131090 LOS131090 LYO131090 MIK131090 MSG131090 NCC131090 NLY131090 NVU131090 OFQ131090 OPM131090 OZI131090 PJE131090 PTA131090 QCW131090 QMS131090 QWO131090 RGK131090 RQG131090 SAC131090 SJY131090 STU131090 TDQ131090 TNM131090 TXI131090 UHE131090 URA131090 VAW131090 VKS131090 VUO131090 WEK131090 WOG131090 WYC131090 BU196626 LQ196626 VM196626 AFI196626 APE196626 AZA196626 BIW196626 BSS196626 CCO196626 CMK196626 CWG196626 DGC196626 DPY196626 DZU196626 EJQ196626 ETM196626 FDI196626 FNE196626 FXA196626 GGW196626 GQS196626 HAO196626 HKK196626 HUG196626 IEC196626 INY196626 IXU196626 JHQ196626 JRM196626 KBI196626 KLE196626 KVA196626 LEW196626 LOS196626 LYO196626 MIK196626 MSG196626 NCC196626 NLY196626 NVU196626 OFQ196626 OPM196626 OZI196626 PJE196626 PTA196626 QCW196626 QMS196626 QWO196626 RGK196626 RQG196626 SAC196626 SJY196626 STU196626 TDQ196626 TNM196626 TXI196626 UHE196626 URA196626 VAW196626 VKS196626 VUO196626 WEK196626 WOG196626 WYC196626 BU262162 LQ262162 VM262162 AFI262162 APE262162 AZA262162 BIW262162 BSS262162 CCO262162 CMK262162 CWG262162 DGC262162 DPY262162 DZU262162 EJQ262162 ETM262162 FDI262162 FNE262162 FXA262162 GGW262162 GQS262162 HAO262162 HKK262162 HUG262162 IEC262162 INY262162 IXU262162 JHQ262162 JRM262162 KBI262162 KLE262162 KVA262162 LEW262162 LOS262162 LYO262162 MIK262162 MSG262162 NCC262162 NLY262162 NVU262162 OFQ262162 OPM262162 OZI262162 PJE262162 PTA262162 QCW262162 QMS262162 QWO262162 RGK262162 RQG262162 SAC262162 SJY262162 STU262162 TDQ262162 TNM262162 TXI262162 UHE262162 URA262162 VAW262162 VKS262162 VUO262162 WEK262162 WOG262162 WYC262162 BU327698 LQ327698 VM327698 AFI327698 APE327698 AZA327698 BIW327698 BSS327698 CCO327698 CMK327698 CWG327698 DGC327698 DPY327698 DZU327698 EJQ327698 ETM327698 FDI327698 FNE327698 FXA327698 GGW327698 GQS327698 HAO327698 HKK327698 HUG327698 IEC327698 INY327698 IXU327698 JHQ327698 JRM327698 KBI327698 KLE327698 KVA327698 LEW327698 LOS327698 LYO327698 MIK327698 MSG327698 NCC327698 NLY327698 NVU327698 OFQ327698 OPM327698 OZI327698 PJE327698 PTA327698 QCW327698 QMS327698 QWO327698 RGK327698 RQG327698 SAC327698 SJY327698 STU327698 TDQ327698 TNM327698 TXI327698 UHE327698 URA327698 VAW327698 VKS327698 VUO327698 WEK327698 WOG327698 WYC327698 BU393234 LQ393234 VM393234 AFI393234 APE393234 AZA393234 BIW393234 BSS393234 CCO393234 CMK393234 CWG393234 DGC393234 DPY393234 DZU393234 EJQ393234 ETM393234 FDI393234 FNE393234 FXA393234 GGW393234 GQS393234 HAO393234 HKK393234 HUG393234 IEC393234 INY393234 IXU393234 JHQ393234 JRM393234 KBI393234 KLE393234 KVA393234 LEW393234 LOS393234 LYO393234 MIK393234 MSG393234 NCC393234 NLY393234 NVU393234 OFQ393234 OPM393234 OZI393234 PJE393234 PTA393234 QCW393234 QMS393234 QWO393234 RGK393234 RQG393234 SAC393234 SJY393234 STU393234 TDQ393234 TNM393234 TXI393234 UHE393234 URA393234 VAW393234 VKS393234 VUO393234 WEK393234 WOG393234 WYC393234 BU458770 LQ458770 VM458770 AFI458770 APE458770 AZA458770 BIW458770 BSS458770 CCO458770 CMK458770 CWG458770 DGC458770 DPY458770 DZU458770 EJQ458770 ETM458770 FDI458770 FNE458770 FXA458770 GGW458770 GQS458770 HAO458770 HKK458770 HUG458770 IEC458770 INY458770 IXU458770 JHQ458770 JRM458770 KBI458770 KLE458770 KVA458770 LEW458770 LOS458770 LYO458770 MIK458770 MSG458770 NCC458770 NLY458770 NVU458770 OFQ458770 OPM458770 OZI458770 PJE458770 PTA458770 QCW458770 QMS458770 QWO458770 RGK458770 RQG458770 SAC458770 SJY458770 STU458770 TDQ458770 TNM458770 TXI458770 UHE458770 URA458770 VAW458770 VKS458770 VUO458770 WEK458770 WOG458770 WYC458770 BU524306 LQ524306 VM524306 AFI524306 APE524306 AZA524306 BIW524306 BSS524306 CCO524306 CMK524306 CWG524306 DGC524306 DPY524306 DZU524306 EJQ524306 ETM524306 FDI524306 FNE524306 FXA524306 GGW524306 GQS524306 HAO524306 HKK524306 HUG524306 IEC524306 INY524306 IXU524306 JHQ524306 JRM524306 KBI524306 KLE524306 KVA524306 LEW524306 LOS524306 LYO524306 MIK524306 MSG524306 NCC524306 NLY524306 NVU524306 OFQ524306 OPM524306 OZI524306 PJE524306 PTA524306 QCW524306 QMS524306 QWO524306 RGK524306 RQG524306 SAC524306 SJY524306 STU524306 TDQ524306 TNM524306 TXI524306 UHE524306 URA524306 VAW524306 VKS524306 VUO524306 WEK524306 WOG524306 WYC524306 BU589842 LQ589842 VM589842 AFI589842 APE589842 AZA589842 BIW589842 BSS589842 CCO589842 CMK589842 CWG589842 DGC589842 DPY589842 DZU589842 EJQ589842 ETM589842 FDI589842 FNE589842 FXA589842 GGW589842 GQS589842 HAO589842 HKK589842 HUG589842 IEC589842 INY589842 IXU589842 JHQ589842 JRM589842 KBI589842 KLE589842 KVA589842 LEW589842 LOS589842 LYO589842 MIK589842 MSG589842 NCC589842 NLY589842 NVU589842 OFQ589842 OPM589842 OZI589842 PJE589842 PTA589842 QCW589842 QMS589842 QWO589842 RGK589842 RQG589842 SAC589842 SJY589842 STU589842 TDQ589842 TNM589842 TXI589842 UHE589842 URA589842 VAW589842 VKS589842 VUO589842 WEK589842 WOG589842 WYC589842 BU655378 LQ655378 VM655378 AFI655378 APE655378 AZA655378 BIW655378 BSS655378 CCO655378 CMK655378 CWG655378 DGC655378 DPY655378 DZU655378 EJQ655378 ETM655378 FDI655378 FNE655378 FXA655378 GGW655378 GQS655378 HAO655378 HKK655378 HUG655378 IEC655378 INY655378 IXU655378 JHQ655378 JRM655378 KBI655378 KLE655378 KVA655378 LEW655378 LOS655378 LYO655378 MIK655378 MSG655378 NCC655378 NLY655378 NVU655378 OFQ655378 OPM655378 OZI655378 PJE655378 PTA655378 QCW655378 QMS655378 QWO655378 RGK655378 RQG655378 SAC655378 SJY655378 STU655378 TDQ655378 TNM655378 TXI655378 UHE655378 URA655378 VAW655378 VKS655378 VUO655378 WEK655378 WOG655378 WYC655378 BU720914 LQ720914 VM720914 AFI720914 APE720914 AZA720914 BIW720914 BSS720914 CCO720914 CMK720914 CWG720914 DGC720914 DPY720914 DZU720914 EJQ720914 ETM720914 FDI720914 FNE720914 FXA720914 GGW720914 GQS720914 HAO720914 HKK720914 HUG720914 IEC720914 INY720914 IXU720914 JHQ720914 JRM720914 KBI720914 KLE720914 KVA720914 LEW720914 LOS720914 LYO720914 MIK720914 MSG720914 NCC720914 NLY720914 NVU720914 OFQ720914 OPM720914 OZI720914 PJE720914 PTA720914 QCW720914 QMS720914 QWO720914 RGK720914 RQG720914 SAC720914 SJY720914 STU720914 TDQ720914 TNM720914 TXI720914 UHE720914 URA720914 VAW720914 VKS720914 VUO720914 WEK720914 WOG720914 WYC720914 BU786450 LQ786450 VM786450 AFI786450 APE786450 AZA786450 BIW786450 BSS786450 CCO786450 CMK786450 CWG786450 DGC786450 DPY786450 DZU786450 EJQ786450 ETM786450 FDI786450 FNE786450 FXA786450 GGW786450 GQS786450 HAO786450 HKK786450 HUG786450 IEC786450 INY786450 IXU786450 JHQ786450 JRM786450 KBI786450 KLE786450 KVA786450 LEW786450 LOS786450 LYO786450 MIK786450 MSG786450 NCC786450 NLY786450 NVU786450 OFQ786450 OPM786450 OZI786450 PJE786450 PTA786450 QCW786450 QMS786450 QWO786450 RGK786450 RQG786450 SAC786450 SJY786450 STU786450 TDQ786450 TNM786450 TXI786450 UHE786450 URA786450 VAW786450 VKS786450 VUO786450 WEK786450 WOG786450 WYC786450 BU851986 LQ851986 VM851986 AFI851986 APE851986 AZA851986 BIW851986 BSS851986 CCO851986 CMK851986 CWG851986 DGC851986 DPY851986 DZU851986 EJQ851986 ETM851986 FDI851986 FNE851986 FXA851986 GGW851986 GQS851986 HAO851986 HKK851986 HUG851986 IEC851986 INY851986 IXU851986 JHQ851986 JRM851986 KBI851986 KLE851986 KVA851986 LEW851986 LOS851986 LYO851986 MIK851986 MSG851986 NCC851986 NLY851986 NVU851986 OFQ851986 OPM851986 OZI851986 PJE851986 PTA851986 QCW851986 QMS851986 QWO851986 RGK851986 RQG851986 SAC851986 SJY851986 STU851986 TDQ851986 TNM851986 TXI851986 UHE851986 URA851986 VAW851986 VKS851986 VUO851986 WEK851986 WOG851986 WYC851986 BU917522 LQ917522 VM917522 AFI917522 APE917522 AZA917522 BIW917522 BSS917522 CCO917522 CMK917522 CWG917522 DGC917522 DPY917522 DZU917522 EJQ917522 ETM917522 FDI917522 FNE917522 FXA917522 GGW917522 GQS917522 HAO917522 HKK917522 HUG917522 IEC917522 INY917522 IXU917522 JHQ917522 JRM917522 KBI917522 KLE917522 KVA917522 LEW917522 LOS917522 LYO917522 MIK917522 MSG917522 NCC917522 NLY917522 NVU917522 OFQ917522 OPM917522 OZI917522 PJE917522 PTA917522 QCW917522 QMS917522 QWO917522 RGK917522 RQG917522 SAC917522 SJY917522 STU917522 TDQ917522 TNM917522 TXI917522 UHE917522 URA917522 VAW917522 VKS917522 VUO917522 WEK917522 WOG917522 WYC917522 BU983058 LQ983058 VM983058 AFI983058 APE983058 AZA983058 BIW983058 BSS983058 CCO983058 CMK983058 CWG983058 DGC983058 DPY983058 DZU983058 EJQ983058 ETM983058 FDI983058 FNE983058 FXA983058 GGW983058 GQS983058 HAO983058 HKK983058 HUG983058 IEC983058 INY983058 IXU983058 JHQ983058 JRM983058 KBI983058 KLE983058 KVA983058 LEW983058 LOS983058 LYO983058 MIK983058 MSG983058 NCC983058 NLY983058 NVU983058 OFQ983058 OPM983058 OZI983058 PJE983058 PTA983058 QCW983058 QMS983058 QWO983058 RGK983058 RQG983058 SAC983058 SJY983058 STU983058 TDQ983058 TNM983058 TXI983058 UHE983058 URA983058 VAW983058 VKS983058 VUO983058 WEK983058 WOG983058 WYC983058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BI65554 LE65554 VA65554 AEW65554 AOS65554 AYO65554 BIK65554 BSG65554 CCC65554 CLY65554 CVU65554 DFQ65554 DPM65554 DZI65554 EJE65554 ETA65554 FCW65554 FMS65554 FWO65554 GGK65554 GQG65554 HAC65554 HJY65554 HTU65554 IDQ65554 INM65554 IXI65554 JHE65554 JRA65554 KAW65554 KKS65554 KUO65554 LEK65554 LOG65554 LYC65554 MHY65554 MRU65554 NBQ65554 NLM65554 NVI65554 OFE65554 OPA65554 OYW65554 PIS65554 PSO65554 QCK65554 QMG65554 QWC65554 RFY65554 RPU65554 RZQ65554 SJM65554 STI65554 TDE65554 TNA65554 TWW65554 UGS65554 UQO65554 VAK65554 VKG65554 VUC65554 WDY65554 WNU65554 WXQ65554 BI131090 LE131090 VA131090 AEW131090 AOS131090 AYO131090 BIK131090 BSG131090 CCC131090 CLY131090 CVU131090 DFQ131090 DPM131090 DZI131090 EJE131090 ETA131090 FCW131090 FMS131090 FWO131090 GGK131090 GQG131090 HAC131090 HJY131090 HTU131090 IDQ131090 INM131090 IXI131090 JHE131090 JRA131090 KAW131090 KKS131090 KUO131090 LEK131090 LOG131090 LYC131090 MHY131090 MRU131090 NBQ131090 NLM131090 NVI131090 OFE131090 OPA131090 OYW131090 PIS131090 PSO131090 QCK131090 QMG131090 QWC131090 RFY131090 RPU131090 RZQ131090 SJM131090 STI131090 TDE131090 TNA131090 TWW131090 UGS131090 UQO131090 VAK131090 VKG131090 VUC131090 WDY131090 WNU131090 WXQ131090 BI196626 LE196626 VA196626 AEW196626 AOS196626 AYO196626 BIK196626 BSG196626 CCC196626 CLY196626 CVU196626 DFQ196626 DPM196626 DZI196626 EJE196626 ETA196626 FCW196626 FMS196626 FWO196626 GGK196626 GQG196626 HAC196626 HJY196626 HTU196626 IDQ196626 INM196626 IXI196626 JHE196626 JRA196626 KAW196626 KKS196626 KUO196626 LEK196626 LOG196626 LYC196626 MHY196626 MRU196626 NBQ196626 NLM196626 NVI196626 OFE196626 OPA196626 OYW196626 PIS196626 PSO196626 QCK196626 QMG196626 QWC196626 RFY196626 RPU196626 RZQ196626 SJM196626 STI196626 TDE196626 TNA196626 TWW196626 UGS196626 UQO196626 VAK196626 VKG196626 VUC196626 WDY196626 WNU196626 WXQ196626 BI262162 LE262162 VA262162 AEW262162 AOS262162 AYO262162 BIK262162 BSG262162 CCC262162 CLY262162 CVU262162 DFQ262162 DPM262162 DZI262162 EJE262162 ETA262162 FCW262162 FMS262162 FWO262162 GGK262162 GQG262162 HAC262162 HJY262162 HTU262162 IDQ262162 INM262162 IXI262162 JHE262162 JRA262162 KAW262162 KKS262162 KUO262162 LEK262162 LOG262162 LYC262162 MHY262162 MRU262162 NBQ262162 NLM262162 NVI262162 OFE262162 OPA262162 OYW262162 PIS262162 PSO262162 QCK262162 QMG262162 QWC262162 RFY262162 RPU262162 RZQ262162 SJM262162 STI262162 TDE262162 TNA262162 TWW262162 UGS262162 UQO262162 VAK262162 VKG262162 VUC262162 WDY262162 WNU262162 WXQ262162 BI327698 LE327698 VA327698 AEW327698 AOS327698 AYO327698 BIK327698 BSG327698 CCC327698 CLY327698 CVU327698 DFQ327698 DPM327698 DZI327698 EJE327698 ETA327698 FCW327698 FMS327698 FWO327698 GGK327698 GQG327698 HAC327698 HJY327698 HTU327698 IDQ327698 INM327698 IXI327698 JHE327698 JRA327698 KAW327698 KKS327698 KUO327698 LEK327698 LOG327698 LYC327698 MHY327698 MRU327698 NBQ327698 NLM327698 NVI327698 OFE327698 OPA327698 OYW327698 PIS327698 PSO327698 QCK327698 QMG327698 QWC327698 RFY327698 RPU327698 RZQ327698 SJM327698 STI327698 TDE327698 TNA327698 TWW327698 UGS327698 UQO327698 VAK327698 VKG327698 VUC327698 WDY327698 WNU327698 WXQ327698 BI393234 LE393234 VA393234 AEW393234 AOS393234 AYO393234 BIK393234 BSG393234 CCC393234 CLY393234 CVU393234 DFQ393234 DPM393234 DZI393234 EJE393234 ETA393234 FCW393234 FMS393234 FWO393234 GGK393234 GQG393234 HAC393234 HJY393234 HTU393234 IDQ393234 INM393234 IXI393234 JHE393234 JRA393234 KAW393234 KKS393234 KUO393234 LEK393234 LOG393234 LYC393234 MHY393234 MRU393234 NBQ393234 NLM393234 NVI393234 OFE393234 OPA393234 OYW393234 PIS393234 PSO393234 QCK393234 QMG393234 QWC393234 RFY393234 RPU393234 RZQ393234 SJM393234 STI393234 TDE393234 TNA393234 TWW393234 UGS393234 UQO393234 VAK393234 VKG393234 VUC393234 WDY393234 WNU393234 WXQ393234 BI458770 LE458770 VA458770 AEW458770 AOS458770 AYO458770 BIK458770 BSG458770 CCC458770 CLY458770 CVU458770 DFQ458770 DPM458770 DZI458770 EJE458770 ETA458770 FCW458770 FMS458770 FWO458770 GGK458770 GQG458770 HAC458770 HJY458770 HTU458770 IDQ458770 INM458770 IXI458770 JHE458770 JRA458770 KAW458770 KKS458770 KUO458770 LEK458770 LOG458770 LYC458770 MHY458770 MRU458770 NBQ458770 NLM458770 NVI458770 OFE458770 OPA458770 OYW458770 PIS458770 PSO458770 QCK458770 QMG458770 QWC458770 RFY458770 RPU458770 RZQ458770 SJM458770 STI458770 TDE458770 TNA458770 TWW458770 UGS458770 UQO458770 VAK458770 VKG458770 VUC458770 WDY458770 WNU458770 WXQ458770 BI524306 LE524306 VA524306 AEW524306 AOS524306 AYO524306 BIK524306 BSG524306 CCC524306 CLY524306 CVU524306 DFQ524306 DPM524306 DZI524306 EJE524306 ETA524306 FCW524306 FMS524306 FWO524306 GGK524306 GQG524306 HAC524306 HJY524306 HTU524306 IDQ524306 INM524306 IXI524306 JHE524306 JRA524306 KAW524306 KKS524306 KUO524306 LEK524306 LOG524306 LYC524306 MHY524306 MRU524306 NBQ524306 NLM524306 NVI524306 OFE524306 OPA524306 OYW524306 PIS524306 PSO524306 QCK524306 QMG524306 QWC524306 RFY524306 RPU524306 RZQ524306 SJM524306 STI524306 TDE524306 TNA524306 TWW524306 UGS524306 UQO524306 VAK524306 VKG524306 VUC524306 WDY524306 WNU524306 WXQ524306 BI589842 LE589842 VA589842 AEW589842 AOS589842 AYO589842 BIK589842 BSG589842 CCC589842 CLY589842 CVU589842 DFQ589842 DPM589842 DZI589842 EJE589842 ETA589842 FCW589842 FMS589842 FWO589842 GGK589842 GQG589842 HAC589842 HJY589842 HTU589842 IDQ589842 INM589842 IXI589842 JHE589842 JRA589842 KAW589842 KKS589842 KUO589842 LEK589842 LOG589842 LYC589842 MHY589842 MRU589842 NBQ589842 NLM589842 NVI589842 OFE589842 OPA589842 OYW589842 PIS589842 PSO589842 QCK589842 QMG589842 QWC589842 RFY589842 RPU589842 RZQ589842 SJM589842 STI589842 TDE589842 TNA589842 TWW589842 UGS589842 UQO589842 VAK589842 VKG589842 VUC589842 WDY589842 WNU589842 WXQ589842 BI655378 LE655378 VA655378 AEW655378 AOS655378 AYO655378 BIK655378 BSG655378 CCC655378 CLY655378 CVU655378 DFQ655378 DPM655378 DZI655378 EJE655378 ETA655378 FCW655378 FMS655378 FWO655378 GGK655378 GQG655378 HAC655378 HJY655378 HTU655378 IDQ655378 INM655378 IXI655378 JHE655378 JRA655378 KAW655378 KKS655378 KUO655378 LEK655378 LOG655378 LYC655378 MHY655378 MRU655378 NBQ655378 NLM655378 NVI655378 OFE655378 OPA655378 OYW655378 PIS655378 PSO655378 QCK655378 QMG655378 QWC655378 RFY655378 RPU655378 RZQ655378 SJM655378 STI655378 TDE655378 TNA655378 TWW655378 UGS655378 UQO655378 VAK655378 VKG655378 VUC655378 WDY655378 WNU655378 WXQ655378 BI720914 LE720914 VA720914 AEW720914 AOS720914 AYO720914 BIK720914 BSG720914 CCC720914 CLY720914 CVU720914 DFQ720914 DPM720914 DZI720914 EJE720914 ETA720914 FCW720914 FMS720914 FWO720914 GGK720914 GQG720914 HAC720914 HJY720914 HTU720914 IDQ720914 INM720914 IXI720914 JHE720914 JRA720914 KAW720914 KKS720914 KUO720914 LEK720914 LOG720914 LYC720914 MHY720914 MRU720914 NBQ720914 NLM720914 NVI720914 OFE720914 OPA720914 OYW720914 PIS720914 PSO720914 QCK720914 QMG720914 QWC720914 RFY720914 RPU720914 RZQ720914 SJM720914 STI720914 TDE720914 TNA720914 TWW720914 UGS720914 UQO720914 VAK720914 VKG720914 VUC720914 WDY720914 WNU720914 WXQ720914 BI786450 LE786450 VA786450 AEW786450 AOS786450 AYO786450 BIK786450 BSG786450 CCC786450 CLY786450 CVU786450 DFQ786450 DPM786450 DZI786450 EJE786450 ETA786450 FCW786450 FMS786450 FWO786450 GGK786450 GQG786450 HAC786450 HJY786450 HTU786450 IDQ786450 INM786450 IXI786450 JHE786450 JRA786450 KAW786450 KKS786450 KUO786450 LEK786450 LOG786450 LYC786450 MHY786450 MRU786450 NBQ786450 NLM786450 NVI786450 OFE786450 OPA786450 OYW786450 PIS786450 PSO786450 QCK786450 QMG786450 QWC786450 RFY786450 RPU786450 RZQ786450 SJM786450 STI786450 TDE786450 TNA786450 TWW786450 UGS786450 UQO786450 VAK786450 VKG786450 VUC786450 WDY786450 WNU786450 WXQ786450 BI851986 LE851986 VA851986 AEW851986 AOS851986 AYO851986 BIK851986 BSG851986 CCC851986 CLY851986 CVU851986 DFQ851986 DPM851986 DZI851986 EJE851986 ETA851986 FCW851986 FMS851986 FWO851986 GGK851986 GQG851986 HAC851986 HJY851986 HTU851986 IDQ851986 INM851986 IXI851986 JHE851986 JRA851986 KAW851986 KKS851986 KUO851986 LEK851986 LOG851986 LYC851986 MHY851986 MRU851986 NBQ851986 NLM851986 NVI851986 OFE851986 OPA851986 OYW851986 PIS851986 PSO851986 QCK851986 QMG851986 QWC851986 RFY851986 RPU851986 RZQ851986 SJM851986 STI851986 TDE851986 TNA851986 TWW851986 UGS851986 UQO851986 VAK851986 VKG851986 VUC851986 WDY851986 WNU851986 WXQ851986 BI917522 LE917522 VA917522 AEW917522 AOS917522 AYO917522 BIK917522 BSG917522 CCC917522 CLY917522 CVU917522 DFQ917522 DPM917522 DZI917522 EJE917522 ETA917522 FCW917522 FMS917522 FWO917522 GGK917522 GQG917522 HAC917522 HJY917522 HTU917522 IDQ917522 INM917522 IXI917522 JHE917522 JRA917522 KAW917522 KKS917522 KUO917522 LEK917522 LOG917522 LYC917522 MHY917522 MRU917522 NBQ917522 NLM917522 NVI917522 OFE917522 OPA917522 OYW917522 PIS917522 PSO917522 QCK917522 QMG917522 QWC917522 RFY917522 RPU917522 RZQ917522 SJM917522 STI917522 TDE917522 TNA917522 TWW917522 UGS917522 UQO917522 VAK917522 VKG917522 VUC917522 WDY917522 WNU917522 WXQ917522 BI983058 LE983058 VA983058 AEW983058 AOS983058 AYO983058 BIK983058 BSG983058 CCC983058 CLY983058 CVU983058 DFQ983058 DPM983058 DZI983058 EJE983058 ETA983058 FCW983058 FMS983058 FWO983058 GGK983058 GQG983058 HAC983058 HJY983058 HTU983058 IDQ983058 INM983058 IXI983058 JHE983058 JRA983058 KAW983058 KKS983058 KUO983058 LEK983058 LOG983058 LYC983058 MHY983058 MRU983058 NBQ983058 NLM983058 NVI983058 OFE983058 OPA983058 OYW983058 PIS983058 PSO983058 QCK983058 QMG983058 QWC983058 RFY983058 RPU983058 RZQ983058 SJM983058 STI983058 TDE983058 TNA983058 TWW983058 UGS983058 UQO983058 VAK983058 VKG983058 VUC983058 WDY983058 WNU983058 WXQ983058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BG65561 LC65561 UY65561 AEU65561 AOQ65561 AYM65561 BII65561 BSE65561 CCA65561 CLW65561 CVS65561 DFO65561 DPK65561 DZG65561 EJC65561 ESY65561 FCU65561 FMQ65561 FWM65561 GGI65561 GQE65561 HAA65561 HJW65561 HTS65561 IDO65561 INK65561 IXG65561 JHC65561 JQY65561 KAU65561 KKQ65561 KUM65561 LEI65561 LOE65561 LYA65561 MHW65561 MRS65561 NBO65561 NLK65561 NVG65561 OFC65561 OOY65561 OYU65561 PIQ65561 PSM65561 QCI65561 QME65561 QWA65561 RFW65561 RPS65561 RZO65561 SJK65561 STG65561 TDC65561 TMY65561 TWU65561 UGQ65561 UQM65561 VAI65561 VKE65561 VUA65561 WDW65561 WNS65561 WXO65561 BG131097 LC131097 UY131097 AEU131097 AOQ131097 AYM131097 BII131097 BSE131097 CCA131097 CLW131097 CVS131097 DFO131097 DPK131097 DZG131097 EJC131097 ESY131097 FCU131097 FMQ131097 FWM131097 GGI131097 GQE131097 HAA131097 HJW131097 HTS131097 IDO131097 INK131097 IXG131097 JHC131097 JQY131097 KAU131097 KKQ131097 KUM131097 LEI131097 LOE131097 LYA131097 MHW131097 MRS131097 NBO131097 NLK131097 NVG131097 OFC131097 OOY131097 OYU131097 PIQ131097 PSM131097 QCI131097 QME131097 QWA131097 RFW131097 RPS131097 RZO131097 SJK131097 STG131097 TDC131097 TMY131097 TWU131097 UGQ131097 UQM131097 VAI131097 VKE131097 VUA131097 WDW131097 WNS131097 WXO131097 BG196633 LC196633 UY196633 AEU196633 AOQ196633 AYM196633 BII196633 BSE196633 CCA196633 CLW196633 CVS196633 DFO196633 DPK196633 DZG196633 EJC196633 ESY196633 FCU196633 FMQ196633 FWM196633 GGI196633 GQE196633 HAA196633 HJW196633 HTS196633 IDO196633 INK196633 IXG196633 JHC196633 JQY196633 KAU196633 KKQ196633 KUM196633 LEI196633 LOE196633 LYA196633 MHW196633 MRS196633 NBO196633 NLK196633 NVG196633 OFC196633 OOY196633 OYU196633 PIQ196633 PSM196633 QCI196633 QME196633 QWA196633 RFW196633 RPS196633 RZO196633 SJK196633 STG196633 TDC196633 TMY196633 TWU196633 UGQ196633 UQM196633 VAI196633 VKE196633 VUA196633 WDW196633 WNS196633 WXO196633 BG262169 LC262169 UY262169 AEU262169 AOQ262169 AYM262169 BII262169 BSE262169 CCA262169 CLW262169 CVS262169 DFO262169 DPK262169 DZG262169 EJC262169 ESY262169 FCU262169 FMQ262169 FWM262169 GGI262169 GQE262169 HAA262169 HJW262169 HTS262169 IDO262169 INK262169 IXG262169 JHC262169 JQY262169 KAU262169 KKQ262169 KUM262169 LEI262169 LOE262169 LYA262169 MHW262169 MRS262169 NBO262169 NLK262169 NVG262169 OFC262169 OOY262169 OYU262169 PIQ262169 PSM262169 QCI262169 QME262169 QWA262169 RFW262169 RPS262169 RZO262169 SJK262169 STG262169 TDC262169 TMY262169 TWU262169 UGQ262169 UQM262169 VAI262169 VKE262169 VUA262169 WDW262169 WNS262169 WXO262169 BG327705 LC327705 UY327705 AEU327705 AOQ327705 AYM327705 BII327705 BSE327705 CCA327705 CLW327705 CVS327705 DFO327705 DPK327705 DZG327705 EJC327705 ESY327705 FCU327705 FMQ327705 FWM327705 GGI327705 GQE327705 HAA327705 HJW327705 HTS327705 IDO327705 INK327705 IXG327705 JHC327705 JQY327705 KAU327705 KKQ327705 KUM327705 LEI327705 LOE327705 LYA327705 MHW327705 MRS327705 NBO327705 NLK327705 NVG327705 OFC327705 OOY327705 OYU327705 PIQ327705 PSM327705 QCI327705 QME327705 QWA327705 RFW327705 RPS327705 RZO327705 SJK327705 STG327705 TDC327705 TMY327705 TWU327705 UGQ327705 UQM327705 VAI327705 VKE327705 VUA327705 WDW327705 WNS327705 WXO327705 BG393241 LC393241 UY393241 AEU393241 AOQ393241 AYM393241 BII393241 BSE393241 CCA393241 CLW393241 CVS393241 DFO393241 DPK393241 DZG393241 EJC393241 ESY393241 FCU393241 FMQ393241 FWM393241 GGI393241 GQE393241 HAA393241 HJW393241 HTS393241 IDO393241 INK393241 IXG393241 JHC393241 JQY393241 KAU393241 KKQ393241 KUM393241 LEI393241 LOE393241 LYA393241 MHW393241 MRS393241 NBO393241 NLK393241 NVG393241 OFC393241 OOY393241 OYU393241 PIQ393241 PSM393241 QCI393241 QME393241 QWA393241 RFW393241 RPS393241 RZO393241 SJK393241 STG393241 TDC393241 TMY393241 TWU393241 UGQ393241 UQM393241 VAI393241 VKE393241 VUA393241 WDW393241 WNS393241 WXO393241 BG458777 LC458777 UY458777 AEU458777 AOQ458777 AYM458777 BII458777 BSE458777 CCA458777 CLW458777 CVS458777 DFO458777 DPK458777 DZG458777 EJC458777 ESY458777 FCU458777 FMQ458777 FWM458777 GGI458777 GQE458777 HAA458777 HJW458777 HTS458777 IDO458777 INK458777 IXG458777 JHC458777 JQY458777 KAU458777 KKQ458777 KUM458777 LEI458777 LOE458777 LYA458777 MHW458777 MRS458777 NBO458777 NLK458777 NVG458777 OFC458777 OOY458777 OYU458777 PIQ458777 PSM458777 QCI458777 QME458777 QWA458777 RFW458777 RPS458777 RZO458777 SJK458777 STG458777 TDC458777 TMY458777 TWU458777 UGQ458777 UQM458777 VAI458777 VKE458777 VUA458777 WDW458777 WNS458777 WXO458777 BG524313 LC524313 UY524313 AEU524313 AOQ524313 AYM524313 BII524313 BSE524313 CCA524313 CLW524313 CVS524313 DFO524313 DPK524313 DZG524313 EJC524313 ESY524313 FCU524313 FMQ524313 FWM524313 GGI524313 GQE524313 HAA524313 HJW524313 HTS524313 IDO524313 INK524313 IXG524313 JHC524313 JQY524313 KAU524313 KKQ524313 KUM524313 LEI524313 LOE524313 LYA524313 MHW524313 MRS524313 NBO524313 NLK524313 NVG524313 OFC524313 OOY524313 OYU524313 PIQ524313 PSM524313 QCI524313 QME524313 QWA524313 RFW524313 RPS524313 RZO524313 SJK524313 STG524313 TDC524313 TMY524313 TWU524313 UGQ524313 UQM524313 VAI524313 VKE524313 VUA524313 WDW524313 WNS524313 WXO524313 BG589849 LC589849 UY589849 AEU589849 AOQ589849 AYM589849 BII589849 BSE589849 CCA589849 CLW589849 CVS589849 DFO589849 DPK589849 DZG589849 EJC589849 ESY589849 FCU589849 FMQ589849 FWM589849 GGI589849 GQE589849 HAA589849 HJW589849 HTS589849 IDO589849 INK589849 IXG589849 JHC589849 JQY589849 KAU589849 KKQ589849 KUM589849 LEI589849 LOE589849 LYA589849 MHW589849 MRS589849 NBO589849 NLK589849 NVG589849 OFC589849 OOY589849 OYU589849 PIQ589849 PSM589849 QCI589849 QME589849 QWA589849 RFW589849 RPS589849 RZO589849 SJK589849 STG589849 TDC589849 TMY589849 TWU589849 UGQ589849 UQM589849 VAI589849 VKE589849 VUA589849 WDW589849 WNS589849 WXO589849 BG655385 LC655385 UY655385 AEU655385 AOQ655385 AYM655385 BII655385 BSE655385 CCA655385 CLW655385 CVS655385 DFO655385 DPK655385 DZG655385 EJC655385 ESY655385 FCU655385 FMQ655385 FWM655385 GGI655385 GQE655385 HAA655385 HJW655385 HTS655385 IDO655385 INK655385 IXG655385 JHC655385 JQY655385 KAU655385 KKQ655385 KUM655385 LEI655385 LOE655385 LYA655385 MHW655385 MRS655385 NBO655385 NLK655385 NVG655385 OFC655385 OOY655385 OYU655385 PIQ655385 PSM655385 QCI655385 QME655385 QWA655385 RFW655385 RPS655385 RZO655385 SJK655385 STG655385 TDC655385 TMY655385 TWU655385 UGQ655385 UQM655385 VAI655385 VKE655385 VUA655385 WDW655385 WNS655385 WXO655385 BG720921 LC720921 UY720921 AEU720921 AOQ720921 AYM720921 BII720921 BSE720921 CCA720921 CLW720921 CVS720921 DFO720921 DPK720921 DZG720921 EJC720921 ESY720921 FCU720921 FMQ720921 FWM720921 GGI720921 GQE720921 HAA720921 HJW720921 HTS720921 IDO720921 INK720921 IXG720921 JHC720921 JQY720921 KAU720921 KKQ720921 KUM720921 LEI720921 LOE720921 LYA720921 MHW720921 MRS720921 NBO720921 NLK720921 NVG720921 OFC720921 OOY720921 OYU720921 PIQ720921 PSM720921 QCI720921 QME720921 QWA720921 RFW720921 RPS720921 RZO720921 SJK720921 STG720921 TDC720921 TMY720921 TWU720921 UGQ720921 UQM720921 VAI720921 VKE720921 VUA720921 WDW720921 WNS720921 WXO720921 BG786457 LC786457 UY786457 AEU786457 AOQ786457 AYM786457 BII786457 BSE786457 CCA786457 CLW786457 CVS786457 DFO786457 DPK786457 DZG786457 EJC786457 ESY786457 FCU786457 FMQ786457 FWM786457 GGI786457 GQE786457 HAA786457 HJW786457 HTS786457 IDO786457 INK786457 IXG786457 JHC786457 JQY786457 KAU786457 KKQ786457 KUM786457 LEI786457 LOE786457 LYA786457 MHW786457 MRS786457 NBO786457 NLK786457 NVG786457 OFC786457 OOY786457 OYU786457 PIQ786457 PSM786457 QCI786457 QME786457 QWA786457 RFW786457 RPS786457 RZO786457 SJK786457 STG786457 TDC786457 TMY786457 TWU786457 UGQ786457 UQM786457 VAI786457 VKE786457 VUA786457 WDW786457 WNS786457 WXO786457 BG851993 LC851993 UY851993 AEU851993 AOQ851993 AYM851993 BII851993 BSE851993 CCA851993 CLW851993 CVS851993 DFO851993 DPK851993 DZG851993 EJC851993 ESY851993 FCU851993 FMQ851993 FWM851993 GGI851993 GQE851993 HAA851993 HJW851993 HTS851993 IDO851993 INK851993 IXG851993 JHC851993 JQY851993 KAU851993 KKQ851993 KUM851993 LEI851993 LOE851993 LYA851993 MHW851993 MRS851993 NBO851993 NLK851993 NVG851993 OFC851993 OOY851993 OYU851993 PIQ851993 PSM851993 QCI851993 QME851993 QWA851993 RFW851993 RPS851993 RZO851993 SJK851993 STG851993 TDC851993 TMY851993 TWU851993 UGQ851993 UQM851993 VAI851993 VKE851993 VUA851993 WDW851993 WNS851993 WXO851993 BG917529 LC917529 UY917529 AEU917529 AOQ917529 AYM917529 BII917529 BSE917529 CCA917529 CLW917529 CVS917529 DFO917529 DPK917529 DZG917529 EJC917529 ESY917529 FCU917529 FMQ917529 FWM917529 GGI917529 GQE917529 HAA917529 HJW917529 HTS917529 IDO917529 INK917529 IXG917529 JHC917529 JQY917529 KAU917529 KKQ917529 KUM917529 LEI917529 LOE917529 LYA917529 MHW917529 MRS917529 NBO917529 NLK917529 NVG917529 OFC917529 OOY917529 OYU917529 PIQ917529 PSM917529 QCI917529 QME917529 QWA917529 RFW917529 RPS917529 RZO917529 SJK917529 STG917529 TDC917529 TMY917529 TWU917529 UGQ917529 UQM917529 VAI917529 VKE917529 VUA917529 WDW917529 WNS917529 WXO917529 BG983065 LC983065 UY983065 AEU983065 AOQ983065 AYM983065 BII983065 BSE983065 CCA983065 CLW983065 CVS983065 DFO983065 DPK983065 DZG983065 EJC983065 ESY983065 FCU983065 FMQ983065 FWM983065 GGI983065 GQE983065 HAA983065 HJW983065 HTS983065 IDO983065 INK983065 IXG983065 JHC983065 JQY983065 KAU983065 KKQ983065 KUM983065 LEI983065 LOE983065 LYA983065 MHW983065 MRS983065 NBO983065 NLK983065 NVG983065 OFC983065 OOY983065 OYU983065 PIQ983065 PSM983065 QCI983065 QME983065 QWA983065 RFW983065 RPS983065 RZO983065 SJK983065 STG983065 TDC983065 TMY983065 TWU983065 UGQ983065 UQM983065 VAI983065 VKE983065 VUA983065 WDW983065 WNS983065 WXO983065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BI65552 LE65552 VA65552 AEW65552 AOS65552 AYO65552 BIK65552 BSG65552 CCC65552 CLY65552 CVU65552 DFQ65552 DPM65552 DZI65552 EJE65552 ETA65552 FCW65552 FMS65552 FWO65552 GGK65552 GQG65552 HAC65552 HJY65552 HTU65552 IDQ65552 INM65552 IXI65552 JHE65552 JRA65552 KAW65552 KKS65552 KUO65552 LEK65552 LOG65552 LYC65552 MHY65552 MRU65552 NBQ65552 NLM65552 NVI65552 OFE65552 OPA65552 OYW65552 PIS65552 PSO65552 QCK65552 QMG65552 QWC65552 RFY65552 RPU65552 RZQ65552 SJM65552 STI65552 TDE65552 TNA65552 TWW65552 UGS65552 UQO65552 VAK65552 VKG65552 VUC65552 WDY65552 WNU65552 WXQ65552 BI131088 LE131088 VA131088 AEW131088 AOS131088 AYO131088 BIK131088 BSG131088 CCC131088 CLY131088 CVU131088 DFQ131088 DPM131088 DZI131088 EJE131088 ETA131088 FCW131088 FMS131088 FWO131088 GGK131088 GQG131088 HAC131088 HJY131088 HTU131088 IDQ131088 INM131088 IXI131088 JHE131088 JRA131088 KAW131088 KKS131088 KUO131088 LEK131088 LOG131088 LYC131088 MHY131088 MRU131088 NBQ131088 NLM131088 NVI131088 OFE131088 OPA131088 OYW131088 PIS131088 PSO131088 QCK131088 QMG131088 QWC131088 RFY131088 RPU131088 RZQ131088 SJM131088 STI131088 TDE131088 TNA131088 TWW131088 UGS131088 UQO131088 VAK131088 VKG131088 VUC131088 WDY131088 WNU131088 WXQ131088 BI196624 LE196624 VA196624 AEW196624 AOS196624 AYO196624 BIK196624 BSG196624 CCC196624 CLY196624 CVU196624 DFQ196624 DPM196624 DZI196624 EJE196624 ETA196624 FCW196624 FMS196624 FWO196624 GGK196624 GQG196624 HAC196624 HJY196624 HTU196624 IDQ196624 INM196624 IXI196624 JHE196624 JRA196624 KAW196624 KKS196624 KUO196624 LEK196624 LOG196624 LYC196624 MHY196624 MRU196624 NBQ196624 NLM196624 NVI196624 OFE196624 OPA196624 OYW196624 PIS196624 PSO196624 QCK196624 QMG196624 QWC196624 RFY196624 RPU196624 RZQ196624 SJM196624 STI196624 TDE196624 TNA196624 TWW196624 UGS196624 UQO196624 VAK196624 VKG196624 VUC196624 WDY196624 WNU196624 WXQ196624 BI262160 LE262160 VA262160 AEW262160 AOS262160 AYO262160 BIK262160 BSG262160 CCC262160 CLY262160 CVU262160 DFQ262160 DPM262160 DZI262160 EJE262160 ETA262160 FCW262160 FMS262160 FWO262160 GGK262160 GQG262160 HAC262160 HJY262160 HTU262160 IDQ262160 INM262160 IXI262160 JHE262160 JRA262160 KAW262160 KKS262160 KUO262160 LEK262160 LOG262160 LYC262160 MHY262160 MRU262160 NBQ262160 NLM262160 NVI262160 OFE262160 OPA262160 OYW262160 PIS262160 PSO262160 QCK262160 QMG262160 QWC262160 RFY262160 RPU262160 RZQ262160 SJM262160 STI262160 TDE262160 TNA262160 TWW262160 UGS262160 UQO262160 VAK262160 VKG262160 VUC262160 WDY262160 WNU262160 WXQ262160 BI327696 LE327696 VA327696 AEW327696 AOS327696 AYO327696 BIK327696 BSG327696 CCC327696 CLY327696 CVU327696 DFQ327696 DPM327696 DZI327696 EJE327696 ETA327696 FCW327696 FMS327696 FWO327696 GGK327696 GQG327696 HAC327696 HJY327696 HTU327696 IDQ327696 INM327696 IXI327696 JHE327696 JRA327696 KAW327696 KKS327696 KUO327696 LEK327696 LOG327696 LYC327696 MHY327696 MRU327696 NBQ327696 NLM327696 NVI327696 OFE327696 OPA327696 OYW327696 PIS327696 PSO327696 QCK327696 QMG327696 QWC327696 RFY327696 RPU327696 RZQ327696 SJM327696 STI327696 TDE327696 TNA327696 TWW327696 UGS327696 UQO327696 VAK327696 VKG327696 VUC327696 WDY327696 WNU327696 WXQ327696 BI393232 LE393232 VA393232 AEW393232 AOS393232 AYO393232 BIK393232 BSG393232 CCC393232 CLY393232 CVU393232 DFQ393232 DPM393232 DZI393232 EJE393232 ETA393232 FCW393232 FMS393232 FWO393232 GGK393232 GQG393232 HAC393232 HJY393232 HTU393232 IDQ393232 INM393232 IXI393232 JHE393232 JRA393232 KAW393232 KKS393232 KUO393232 LEK393232 LOG393232 LYC393232 MHY393232 MRU393232 NBQ393232 NLM393232 NVI393232 OFE393232 OPA393232 OYW393232 PIS393232 PSO393232 QCK393232 QMG393232 QWC393232 RFY393232 RPU393232 RZQ393232 SJM393232 STI393232 TDE393232 TNA393232 TWW393232 UGS393232 UQO393232 VAK393232 VKG393232 VUC393232 WDY393232 WNU393232 WXQ393232 BI458768 LE458768 VA458768 AEW458768 AOS458768 AYO458768 BIK458768 BSG458768 CCC458768 CLY458768 CVU458768 DFQ458768 DPM458768 DZI458768 EJE458768 ETA458768 FCW458768 FMS458768 FWO458768 GGK458768 GQG458768 HAC458768 HJY458768 HTU458768 IDQ458768 INM458768 IXI458768 JHE458768 JRA458768 KAW458768 KKS458768 KUO458768 LEK458768 LOG458768 LYC458768 MHY458768 MRU458768 NBQ458768 NLM458768 NVI458768 OFE458768 OPA458768 OYW458768 PIS458768 PSO458768 QCK458768 QMG458768 QWC458768 RFY458768 RPU458768 RZQ458768 SJM458768 STI458768 TDE458768 TNA458768 TWW458768 UGS458768 UQO458768 VAK458768 VKG458768 VUC458768 WDY458768 WNU458768 WXQ458768 BI524304 LE524304 VA524304 AEW524304 AOS524304 AYO524304 BIK524304 BSG524304 CCC524304 CLY524304 CVU524304 DFQ524304 DPM524304 DZI524304 EJE524304 ETA524304 FCW524304 FMS524304 FWO524304 GGK524304 GQG524304 HAC524304 HJY524304 HTU524304 IDQ524304 INM524304 IXI524304 JHE524304 JRA524304 KAW524304 KKS524304 KUO524304 LEK524304 LOG524304 LYC524304 MHY524304 MRU524304 NBQ524304 NLM524304 NVI524304 OFE524304 OPA524304 OYW524304 PIS524304 PSO524304 QCK524304 QMG524304 QWC524304 RFY524304 RPU524304 RZQ524304 SJM524304 STI524304 TDE524304 TNA524304 TWW524304 UGS524304 UQO524304 VAK524304 VKG524304 VUC524304 WDY524304 WNU524304 WXQ524304 BI589840 LE589840 VA589840 AEW589840 AOS589840 AYO589840 BIK589840 BSG589840 CCC589840 CLY589840 CVU589840 DFQ589840 DPM589840 DZI589840 EJE589840 ETA589840 FCW589840 FMS589840 FWO589840 GGK589840 GQG589840 HAC589840 HJY589840 HTU589840 IDQ589840 INM589840 IXI589840 JHE589840 JRA589840 KAW589840 KKS589840 KUO589840 LEK589840 LOG589840 LYC589840 MHY589840 MRU589840 NBQ589840 NLM589840 NVI589840 OFE589840 OPA589840 OYW589840 PIS589840 PSO589840 QCK589840 QMG589840 QWC589840 RFY589840 RPU589840 RZQ589840 SJM589840 STI589840 TDE589840 TNA589840 TWW589840 UGS589840 UQO589840 VAK589840 VKG589840 VUC589840 WDY589840 WNU589840 WXQ589840 BI655376 LE655376 VA655376 AEW655376 AOS655376 AYO655376 BIK655376 BSG655376 CCC655376 CLY655376 CVU655376 DFQ655376 DPM655376 DZI655376 EJE655376 ETA655376 FCW655376 FMS655376 FWO655376 GGK655376 GQG655376 HAC655376 HJY655376 HTU655376 IDQ655376 INM655376 IXI655376 JHE655376 JRA655376 KAW655376 KKS655376 KUO655376 LEK655376 LOG655376 LYC655376 MHY655376 MRU655376 NBQ655376 NLM655376 NVI655376 OFE655376 OPA655376 OYW655376 PIS655376 PSO655376 QCK655376 QMG655376 QWC655376 RFY655376 RPU655376 RZQ655376 SJM655376 STI655376 TDE655376 TNA655376 TWW655376 UGS655376 UQO655376 VAK655376 VKG655376 VUC655376 WDY655376 WNU655376 WXQ655376 BI720912 LE720912 VA720912 AEW720912 AOS720912 AYO720912 BIK720912 BSG720912 CCC720912 CLY720912 CVU720912 DFQ720912 DPM720912 DZI720912 EJE720912 ETA720912 FCW720912 FMS720912 FWO720912 GGK720912 GQG720912 HAC720912 HJY720912 HTU720912 IDQ720912 INM720912 IXI720912 JHE720912 JRA720912 KAW720912 KKS720912 KUO720912 LEK720912 LOG720912 LYC720912 MHY720912 MRU720912 NBQ720912 NLM720912 NVI720912 OFE720912 OPA720912 OYW720912 PIS720912 PSO720912 QCK720912 QMG720912 QWC720912 RFY720912 RPU720912 RZQ720912 SJM720912 STI720912 TDE720912 TNA720912 TWW720912 UGS720912 UQO720912 VAK720912 VKG720912 VUC720912 WDY720912 WNU720912 WXQ720912 BI786448 LE786448 VA786448 AEW786448 AOS786448 AYO786448 BIK786448 BSG786448 CCC786448 CLY786448 CVU786448 DFQ786448 DPM786448 DZI786448 EJE786448 ETA786448 FCW786448 FMS786448 FWO786448 GGK786448 GQG786448 HAC786448 HJY786448 HTU786448 IDQ786448 INM786448 IXI786448 JHE786448 JRA786448 KAW786448 KKS786448 KUO786448 LEK786448 LOG786448 LYC786448 MHY786448 MRU786448 NBQ786448 NLM786448 NVI786448 OFE786448 OPA786448 OYW786448 PIS786448 PSO786448 QCK786448 QMG786448 QWC786448 RFY786448 RPU786448 RZQ786448 SJM786448 STI786448 TDE786448 TNA786448 TWW786448 UGS786448 UQO786448 VAK786448 VKG786448 VUC786448 WDY786448 WNU786448 WXQ786448 BI851984 LE851984 VA851984 AEW851984 AOS851984 AYO851984 BIK851984 BSG851984 CCC851984 CLY851984 CVU851984 DFQ851984 DPM851984 DZI851984 EJE851984 ETA851984 FCW851984 FMS851984 FWO851984 GGK851984 GQG851984 HAC851984 HJY851984 HTU851984 IDQ851984 INM851984 IXI851984 JHE851984 JRA851984 KAW851984 KKS851984 KUO851984 LEK851984 LOG851984 LYC851984 MHY851984 MRU851984 NBQ851984 NLM851984 NVI851984 OFE851984 OPA851984 OYW851984 PIS851984 PSO851984 QCK851984 QMG851984 QWC851984 RFY851984 RPU851984 RZQ851984 SJM851984 STI851984 TDE851984 TNA851984 TWW851984 UGS851984 UQO851984 VAK851984 VKG851984 VUC851984 WDY851984 WNU851984 WXQ851984 BI917520 LE917520 VA917520 AEW917520 AOS917520 AYO917520 BIK917520 BSG917520 CCC917520 CLY917520 CVU917520 DFQ917520 DPM917520 DZI917520 EJE917520 ETA917520 FCW917520 FMS917520 FWO917520 GGK917520 GQG917520 HAC917520 HJY917520 HTU917520 IDQ917520 INM917520 IXI917520 JHE917520 JRA917520 KAW917520 KKS917520 KUO917520 LEK917520 LOG917520 LYC917520 MHY917520 MRU917520 NBQ917520 NLM917520 NVI917520 OFE917520 OPA917520 OYW917520 PIS917520 PSO917520 QCK917520 QMG917520 QWC917520 RFY917520 RPU917520 RZQ917520 SJM917520 STI917520 TDE917520 TNA917520 TWW917520 UGS917520 UQO917520 VAK917520 VKG917520 VUC917520 WDY917520 WNU917520 WXQ917520 BI983056 LE983056 VA983056 AEW983056 AOS983056 AYO983056 BIK983056 BSG983056 CCC983056 CLY983056 CVU983056 DFQ983056 DPM983056 DZI983056 EJE983056 ETA983056 FCW983056 FMS983056 FWO983056 GGK983056 GQG983056 HAC983056 HJY983056 HTU983056 IDQ983056 INM983056 IXI983056 JHE983056 JRA983056 KAW983056 KKS983056 KUO983056 LEK983056 LOG983056 LYC983056 MHY983056 MRU983056 NBQ983056 NLM983056 NVI983056 OFE983056 OPA983056 OYW983056 PIS983056 PSO983056 QCK983056 QMG983056 QWC983056 RFY983056 RPU983056 RZQ983056 SJM983056 STI983056 TDE983056 TNA983056 TWW983056 UGS983056 UQO983056 VAK983056 VKG983056 VUC983056 WDY983056 WNU983056 WXQ983056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AN65552 KJ65552 UF65552 AEB65552 ANX65552 AXT65552 BHP65552 BRL65552 CBH65552 CLD65552 CUZ65552 DEV65552 DOR65552 DYN65552 EIJ65552 ESF65552 FCB65552 FLX65552 FVT65552 GFP65552 GPL65552 GZH65552 HJD65552 HSZ65552 ICV65552 IMR65552 IWN65552 JGJ65552 JQF65552 KAB65552 KJX65552 KTT65552 LDP65552 LNL65552 LXH65552 MHD65552 MQZ65552 NAV65552 NKR65552 NUN65552 OEJ65552 OOF65552 OYB65552 PHX65552 PRT65552 QBP65552 QLL65552 QVH65552 RFD65552 ROZ65552 RYV65552 SIR65552 SSN65552 TCJ65552 TMF65552 TWB65552 UFX65552 UPT65552 UZP65552 VJL65552 VTH65552 WDD65552 WMZ65552 WWV65552 AN131088 KJ131088 UF131088 AEB131088 ANX131088 AXT131088 BHP131088 BRL131088 CBH131088 CLD131088 CUZ131088 DEV131088 DOR131088 DYN131088 EIJ131088 ESF131088 FCB131088 FLX131088 FVT131088 GFP131088 GPL131088 GZH131088 HJD131088 HSZ131088 ICV131088 IMR131088 IWN131088 JGJ131088 JQF131088 KAB131088 KJX131088 KTT131088 LDP131088 LNL131088 LXH131088 MHD131088 MQZ131088 NAV131088 NKR131088 NUN131088 OEJ131088 OOF131088 OYB131088 PHX131088 PRT131088 QBP131088 QLL131088 QVH131088 RFD131088 ROZ131088 RYV131088 SIR131088 SSN131088 TCJ131088 TMF131088 TWB131088 UFX131088 UPT131088 UZP131088 VJL131088 VTH131088 WDD131088 WMZ131088 WWV131088 AN196624 KJ196624 UF196624 AEB196624 ANX196624 AXT196624 BHP196624 BRL196624 CBH196624 CLD196624 CUZ196624 DEV196624 DOR196624 DYN196624 EIJ196624 ESF196624 FCB196624 FLX196624 FVT196624 GFP196624 GPL196624 GZH196624 HJD196624 HSZ196624 ICV196624 IMR196624 IWN196624 JGJ196624 JQF196624 KAB196624 KJX196624 KTT196624 LDP196624 LNL196624 LXH196624 MHD196624 MQZ196624 NAV196624 NKR196624 NUN196624 OEJ196624 OOF196624 OYB196624 PHX196624 PRT196624 QBP196624 QLL196624 QVH196624 RFD196624 ROZ196624 RYV196624 SIR196624 SSN196624 TCJ196624 TMF196624 TWB196624 UFX196624 UPT196624 UZP196624 VJL196624 VTH196624 WDD196624 WMZ196624 WWV196624 AN262160 KJ262160 UF262160 AEB262160 ANX262160 AXT262160 BHP262160 BRL262160 CBH262160 CLD262160 CUZ262160 DEV262160 DOR262160 DYN262160 EIJ262160 ESF262160 FCB262160 FLX262160 FVT262160 GFP262160 GPL262160 GZH262160 HJD262160 HSZ262160 ICV262160 IMR262160 IWN262160 JGJ262160 JQF262160 KAB262160 KJX262160 KTT262160 LDP262160 LNL262160 LXH262160 MHD262160 MQZ262160 NAV262160 NKR262160 NUN262160 OEJ262160 OOF262160 OYB262160 PHX262160 PRT262160 QBP262160 QLL262160 QVH262160 RFD262160 ROZ262160 RYV262160 SIR262160 SSN262160 TCJ262160 TMF262160 TWB262160 UFX262160 UPT262160 UZP262160 VJL262160 VTH262160 WDD262160 WMZ262160 WWV262160 AN327696 KJ327696 UF327696 AEB327696 ANX327696 AXT327696 BHP327696 BRL327696 CBH327696 CLD327696 CUZ327696 DEV327696 DOR327696 DYN327696 EIJ327696 ESF327696 FCB327696 FLX327696 FVT327696 GFP327696 GPL327696 GZH327696 HJD327696 HSZ327696 ICV327696 IMR327696 IWN327696 JGJ327696 JQF327696 KAB327696 KJX327696 KTT327696 LDP327696 LNL327696 LXH327696 MHD327696 MQZ327696 NAV327696 NKR327696 NUN327696 OEJ327696 OOF327696 OYB327696 PHX327696 PRT327696 QBP327696 QLL327696 QVH327696 RFD327696 ROZ327696 RYV327696 SIR327696 SSN327696 TCJ327696 TMF327696 TWB327696 UFX327696 UPT327696 UZP327696 VJL327696 VTH327696 WDD327696 WMZ327696 WWV327696 AN393232 KJ393232 UF393232 AEB393232 ANX393232 AXT393232 BHP393232 BRL393232 CBH393232 CLD393232 CUZ393232 DEV393232 DOR393232 DYN393232 EIJ393232 ESF393232 FCB393232 FLX393232 FVT393232 GFP393232 GPL393232 GZH393232 HJD393232 HSZ393232 ICV393232 IMR393232 IWN393232 JGJ393232 JQF393232 KAB393232 KJX393232 KTT393232 LDP393232 LNL393232 LXH393232 MHD393232 MQZ393232 NAV393232 NKR393232 NUN393232 OEJ393232 OOF393232 OYB393232 PHX393232 PRT393232 QBP393232 QLL393232 QVH393232 RFD393232 ROZ393232 RYV393232 SIR393232 SSN393232 TCJ393232 TMF393232 TWB393232 UFX393232 UPT393232 UZP393232 VJL393232 VTH393232 WDD393232 WMZ393232 WWV393232 AN458768 KJ458768 UF458768 AEB458768 ANX458768 AXT458768 BHP458768 BRL458768 CBH458768 CLD458768 CUZ458768 DEV458768 DOR458768 DYN458768 EIJ458768 ESF458768 FCB458768 FLX458768 FVT458768 GFP458768 GPL458768 GZH458768 HJD458768 HSZ458768 ICV458768 IMR458768 IWN458768 JGJ458768 JQF458768 KAB458768 KJX458768 KTT458768 LDP458768 LNL458768 LXH458768 MHD458768 MQZ458768 NAV458768 NKR458768 NUN458768 OEJ458768 OOF458768 OYB458768 PHX458768 PRT458768 QBP458768 QLL458768 QVH458768 RFD458768 ROZ458768 RYV458768 SIR458768 SSN458768 TCJ458768 TMF458768 TWB458768 UFX458768 UPT458768 UZP458768 VJL458768 VTH458768 WDD458768 WMZ458768 WWV458768 AN524304 KJ524304 UF524304 AEB524304 ANX524304 AXT524304 BHP524304 BRL524304 CBH524304 CLD524304 CUZ524304 DEV524304 DOR524304 DYN524304 EIJ524304 ESF524304 FCB524304 FLX524304 FVT524304 GFP524304 GPL524304 GZH524304 HJD524304 HSZ524304 ICV524304 IMR524304 IWN524304 JGJ524304 JQF524304 KAB524304 KJX524304 KTT524304 LDP524304 LNL524304 LXH524304 MHD524304 MQZ524304 NAV524304 NKR524304 NUN524304 OEJ524304 OOF524304 OYB524304 PHX524304 PRT524304 QBP524304 QLL524304 QVH524304 RFD524304 ROZ524304 RYV524304 SIR524304 SSN524304 TCJ524304 TMF524304 TWB524304 UFX524304 UPT524304 UZP524304 VJL524304 VTH524304 WDD524304 WMZ524304 WWV524304 AN589840 KJ589840 UF589840 AEB589840 ANX589840 AXT589840 BHP589840 BRL589840 CBH589840 CLD589840 CUZ589840 DEV589840 DOR589840 DYN589840 EIJ589840 ESF589840 FCB589840 FLX589840 FVT589840 GFP589840 GPL589840 GZH589840 HJD589840 HSZ589840 ICV589840 IMR589840 IWN589840 JGJ589840 JQF589840 KAB589840 KJX589840 KTT589840 LDP589840 LNL589840 LXH589840 MHD589840 MQZ589840 NAV589840 NKR589840 NUN589840 OEJ589840 OOF589840 OYB589840 PHX589840 PRT589840 QBP589840 QLL589840 QVH589840 RFD589840 ROZ589840 RYV589840 SIR589840 SSN589840 TCJ589840 TMF589840 TWB589840 UFX589840 UPT589840 UZP589840 VJL589840 VTH589840 WDD589840 WMZ589840 WWV589840 AN655376 KJ655376 UF655376 AEB655376 ANX655376 AXT655376 BHP655376 BRL655376 CBH655376 CLD655376 CUZ655376 DEV655376 DOR655376 DYN655376 EIJ655376 ESF655376 FCB655376 FLX655376 FVT655376 GFP655376 GPL655376 GZH655376 HJD655376 HSZ655376 ICV655376 IMR655376 IWN655376 JGJ655376 JQF655376 KAB655376 KJX655376 KTT655376 LDP655376 LNL655376 LXH655376 MHD655376 MQZ655376 NAV655376 NKR655376 NUN655376 OEJ655376 OOF655376 OYB655376 PHX655376 PRT655376 QBP655376 QLL655376 QVH655376 RFD655376 ROZ655376 RYV655376 SIR655376 SSN655376 TCJ655376 TMF655376 TWB655376 UFX655376 UPT655376 UZP655376 VJL655376 VTH655376 WDD655376 WMZ655376 WWV655376 AN720912 KJ720912 UF720912 AEB720912 ANX720912 AXT720912 BHP720912 BRL720912 CBH720912 CLD720912 CUZ720912 DEV720912 DOR720912 DYN720912 EIJ720912 ESF720912 FCB720912 FLX720912 FVT720912 GFP720912 GPL720912 GZH720912 HJD720912 HSZ720912 ICV720912 IMR720912 IWN720912 JGJ720912 JQF720912 KAB720912 KJX720912 KTT720912 LDP720912 LNL720912 LXH720912 MHD720912 MQZ720912 NAV720912 NKR720912 NUN720912 OEJ720912 OOF720912 OYB720912 PHX720912 PRT720912 QBP720912 QLL720912 QVH720912 RFD720912 ROZ720912 RYV720912 SIR720912 SSN720912 TCJ720912 TMF720912 TWB720912 UFX720912 UPT720912 UZP720912 VJL720912 VTH720912 WDD720912 WMZ720912 WWV720912 AN786448 KJ786448 UF786448 AEB786448 ANX786448 AXT786448 BHP786448 BRL786448 CBH786448 CLD786448 CUZ786448 DEV786448 DOR786448 DYN786448 EIJ786448 ESF786448 FCB786448 FLX786448 FVT786448 GFP786448 GPL786448 GZH786448 HJD786448 HSZ786448 ICV786448 IMR786448 IWN786448 JGJ786448 JQF786448 KAB786448 KJX786448 KTT786448 LDP786448 LNL786448 LXH786448 MHD786448 MQZ786448 NAV786448 NKR786448 NUN786448 OEJ786448 OOF786448 OYB786448 PHX786448 PRT786448 QBP786448 QLL786448 QVH786448 RFD786448 ROZ786448 RYV786448 SIR786448 SSN786448 TCJ786448 TMF786448 TWB786448 UFX786448 UPT786448 UZP786448 VJL786448 VTH786448 WDD786448 WMZ786448 WWV786448 AN851984 KJ851984 UF851984 AEB851984 ANX851984 AXT851984 BHP851984 BRL851984 CBH851984 CLD851984 CUZ851984 DEV851984 DOR851984 DYN851984 EIJ851984 ESF851984 FCB851984 FLX851984 FVT851984 GFP851984 GPL851984 GZH851984 HJD851984 HSZ851984 ICV851984 IMR851984 IWN851984 JGJ851984 JQF851984 KAB851984 KJX851984 KTT851984 LDP851984 LNL851984 LXH851984 MHD851984 MQZ851984 NAV851984 NKR851984 NUN851984 OEJ851984 OOF851984 OYB851984 PHX851984 PRT851984 QBP851984 QLL851984 QVH851984 RFD851984 ROZ851984 RYV851984 SIR851984 SSN851984 TCJ851984 TMF851984 TWB851984 UFX851984 UPT851984 UZP851984 VJL851984 VTH851984 WDD851984 WMZ851984 WWV851984 AN917520 KJ917520 UF917520 AEB917520 ANX917520 AXT917520 BHP917520 BRL917520 CBH917520 CLD917520 CUZ917520 DEV917520 DOR917520 DYN917520 EIJ917520 ESF917520 FCB917520 FLX917520 FVT917520 GFP917520 GPL917520 GZH917520 HJD917520 HSZ917520 ICV917520 IMR917520 IWN917520 JGJ917520 JQF917520 KAB917520 KJX917520 KTT917520 LDP917520 LNL917520 LXH917520 MHD917520 MQZ917520 NAV917520 NKR917520 NUN917520 OEJ917520 OOF917520 OYB917520 PHX917520 PRT917520 QBP917520 QLL917520 QVH917520 RFD917520 ROZ917520 RYV917520 SIR917520 SSN917520 TCJ917520 TMF917520 TWB917520 UFX917520 UPT917520 UZP917520 VJL917520 VTH917520 WDD917520 WMZ917520 WWV917520 AN983056 KJ983056 UF983056 AEB983056 ANX983056 AXT983056 BHP983056 BRL983056 CBH983056 CLD983056 CUZ983056 DEV983056 DOR983056 DYN983056 EIJ983056 ESF983056 FCB983056 FLX983056 FVT983056 GFP983056 GPL983056 GZH983056 HJD983056 HSZ983056 ICV983056 IMR983056 IWN983056 JGJ983056 JQF983056 KAB983056 KJX983056 KTT983056 LDP983056 LNL983056 LXH983056 MHD983056 MQZ983056 NAV983056 NKR983056 NUN983056 OEJ983056 OOF983056 OYB983056 PHX983056 PRT983056 QBP983056 QLL983056 QVH983056 RFD983056 ROZ983056 RYV983056 SIR983056 SSN983056 TCJ983056 TMF983056 TWB983056 UFX983056 UPT983056 UZP983056 VJL983056 VTH983056 WDD983056 WMZ983056 WWV983056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AZ65552 KV65552 UR65552 AEN65552 AOJ65552 AYF65552 BIB65552 BRX65552 CBT65552 CLP65552 CVL65552 DFH65552 DPD65552 DYZ65552 EIV65552 ESR65552 FCN65552 FMJ65552 FWF65552 GGB65552 GPX65552 GZT65552 HJP65552 HTL65552 IDH65552 IND65552 IWZ65552 JGV65552 JQR65552 KAN65552 KKJ65552 KUF65552 LEB65552 LNX65552 LXT65552 MHP65552 MRL65552 NBH65552 NLD65552 NUZ65552 OEV65552 OOR65552 OYN65552 PIJ65552 PSF65552 QCB65552 QLX65552 QVT65552 RFP65552 RPL65552 RZH65552 SJD65552 SSZ65552 TCV65552 TMR65552 TWN65552 UGJ65552 UQF65552 VAB65552 VJX65552 VTT65552 WDP65552 WNL65552 WXH65552 AZ131088 KV131088 UR131088 AEN131088 AOJ131088 AYF131088 BIB131088 BRX131088 CBT131088 CLP131088 CVL131088 DFH131088 DPD131088 DYZ131088 EIV131088 ESR131088 FCN131088 FMJ131088 FWF131088 GGB131088 GPX131088 GZT131088 HJP131088 HTL131088 IDH131088 IND131088 IWZ131088 JGV131088 JQR131088 KAN131088 KKJ131088 KUF131088 LEB131088 LNX131088 LXT131088 MHP131088 MRL131088 NBH131088 NLD131088 NUZ131088 OEV131088 OOR131088 OYN131088 PIJ131088 PSF131088 QCB131088 QLX131088 QVT131088 RFP131088 RPL131088 RZH131088 SJD131088 SSZ131088 TCV131088 TMR131088 TWN131088 UGJ131088 UQF131088 VAB131088 VJX131088 VTT131088 WDP131088 WNL131088 WXH131088 AZ196624 KV196624 UR196624 AEN196624 AOJ196624 AYF196624 BIB196624 BRX196624 CBT196624 CLP196624 CVL196624 DFH196624 DPD196624 DYZ196624 EIV196624 ESR196624 FCN196624 FMJ196624 FWF196624 GGB196624 GPX196624 GZT196624 HJP196624 HTL196624 IDH196624 IND196624 IWZ196624 JGV196624 JQR196624 KAN196624 KKJ196624 KUF196624 LEB196624 LNX196624 LXT196624 MHP196624 MRL196624 NBH196624 NLD196624 NUZ196624 OEV196624 OOR196624 OYN196624 PIJ196624 PSF196624 QCB196624 QLX196624 QVT196624 RFP196624 RPL196624 RZH196624 SJD196624 SSZ196624 TCV196624 TMR196624 TWN196624 UGJ196624 UQF196624 VAB196624 VJX196624 VTT196624 WDP196624 WNL196624 WXH196624 AZ262160 KV262160 UR262160 AEN262160 AOJ262160 AYF262160 BIB262160 BRX262160 CBT262160 CLP262160 CVL262160 DFH262160 DPD262160 DYZ262160 EIV262160 ESR262160 FCN262160 FMJ262160 FWF262160 GGB262160 GPX262160 GZT262160 HJP262160 HTL262160 IDH262160 IND262160 IWZ262160 JGV262160 JQR262160 KAN262160 KKJ262160 KUF262160 LEB262160 LNX262160 LXT262160 MHP262160 MRL262160 NBH262160 NLD262160 NUZ262160 OEV262160 OOR262160 OYN262160 PIJ262160 PSF262160 QCB262160 QLX262160 QVT262160 RFP262160 RPL262160 RZH262160 SJD262160 SSZ262160 TCV262160 TMR262160 TWN262160 UGJ262160 UQF262160 VAB262160 VJX262160 VTT262160 WDP262160 WNL262160 WXH262160 AZ327696 KV327696 UR327696 AEN327696 AOJ327696 AYF327696 BIB327696 BRX327696 CBT327696 CLP327696 CVL327696 DFH327696 DPD327696 DYZ327696 EIV327696 ESR327696 FCN327696 FMJ327696 FWF327696 GGB327696 GPX327696 GZT327696 HJP327696 HTL327696 IDH327696 IND327696 IWZ327696 JGV327696 JQR327696 KAN327696 KKJ327696 KUF327696 LEB327696 LNX327696 LXT327696 MHP327696 MRL327696 NBH327696 NLD327696 NUZ327696 OEV327696 OOR327696 OYN327696 PIJ327696 PSF327696 QCB327696 QLX327696 QVT327696 RFP327696 RPL327696 RZH327696 SJD327696 SSZ327696 TCV327696 TMR327696 TWN327696 UGJ327696 UQF327696 VAB327696 VJX327696 VTT327696 WDP327696 WNL327696 WXH327696 AZ393232 KV393232 UR393232 AEN393232 AOJ393232 AYF393232 BIB393232 BRX393232 CBT393232 CLP393232 CVL393232 DFH393232 DPD393232 DYZ393232 EIV393232 ESR393232 FCN393232 FMJ393232 FWF393232 GGB393232 GPX393232 GZT393232 HJP393232 HTL393232 IDH393232 IND393232 IWZ393232 JGV393232 JQR393232 KAN393232 KKJ393232 KUF393232 LEB393232 LNX393232 LXT393232 MHP393232 MRL393232 NBH393232 NLD393232 NUZ393232 OEV393232 OOR393232 OYN393232 PIJ393232 PSF393232 QCB393232 QLX393232 QVT393232 RFP393232 RPL393232 RZH393232 SJD393232 SSZ393232 TCV393232 TMR393232 TWN393232 UGJ393232 UQF393232 VAB393232 VJX393232 VTT393232 WDP393232 WNL393232 WXH393232 AZ458768 KV458768 UR458768 AEN458768 AOJ458768 AYF458768 BIB458768 BRX458768 CBT458768 CLP458768 CVL458768 DFH458768 DPD458768 DYZ458768 EIV458768 ESR458768 FCN458768 FMJ458768 FWF458768 GGB458768 GPX458768 GZT458768 HJP458768 HTL458768 IDH458768 IND458768 IWZ458768 JGV458768 JQR458768 KAN458768 KKJ458768 KUF458768 LEB458768 LNX458768 LXT458768 MHP458768 MRL458768 NBH458768 NLD458768 NUZ458768 OEV458768 OOR458768 OYN458768 PIJ458768 PSF458768 QCB458768 QLX458768 QVT458768 RFP458768 RPL458768 RZH458768 SJD458768 SSZ458768 TCV458768 TMR458768 TWN458768 UGJ458768 UQF458768 VAB458768 VJX458768 VTT458768 WDP458768 WNL458768 WXH458768 AZ524304 KV524304 UR524304 AEN524304 AOJ524304 AYF524304 BIB524304 BRX524304 CBT524304 CLP524304 CVL524304 DFH524304 DPD524304 DYZ524304 EIV524304 ESR524304 FCN524304 FMJ524304 FWF524304 GGB524304 GPX524304 GZT524304 HJP524304 HTL524304 IDH524304 IND524304 IWZ524304 JGV524304 JQR524304 KAN524304 KKJ524304 KUF524304 LEB524304 LNX524304 LXT524304 MHP524304 MRL524304 NBH524304 NLD524304 NUZ524304 OEV524304 OOR524304 OYN524304 PIJ524304 PSF524304 QCB524304 QLX524304 QVT524304 RFP524304 RPL524304 RZH524304 SJD524304 SSZ524304 TCV524304 TMR524304 TWN524304 UGJ524304 UQF524304 VAB524304 VJX524304 VTT524304 WDP524304 WNL524304 WXH524304 AZ589840 KV589840 UR589840 AEN589840 AOJ589840 AYF589840 BIB589840 BRX589840 CBT589840 CLP589840 CVL589840 DFH589840 DPD589840 DYZ589840 EIV589840 ESR589840 FCN589840 FMJ589840 FWF589840 GGB589840 GPX589840 GZT589840 HJP589840 HTL589840 IDH589840 IND589840 IWZ589840 JGV589840 JQR589840 KAN589840 KKJ589840 KUF589840 LEB589840 LNX589840 LXT589840 MHP589840 MRL589840 NBH589840 NLD589840 NUZ589840 OEV589840 OOR589840 OYN589840 PIJ589840 PSF589840 QCB589840 QLX589840 QVT589840 RFP589840 RPL589840 RZH589840 SJD589840 SSZ589840 TCV589840 TMR589840 TWN589840 UGJ589840 UQF589840 VAB589840 VJX589840 VTT589840 WDP589840 WNL589840 WXH589840 AZ655376 KV655376 UR655376 AEN655376 AOJ655376 AYF655376 BIB655376 BRX655376 CBT655376 CLP655376 CVL655376 DFH655376 DPD655376 DYZ655376 EIV655376 ESR655376 FCN655376 FMJ655376 FWF655376 GGB655376 GPX655376 GZT655376 HJP655376 HTL655376 IDH655376 IND655376 IWZ655376 JGV655376 JQR655376 KAN655376 KKJ655376 KUF655376 LEB655376 LNX655376 LXT655376 MHP655376 MRL655376 NBH655376 NLD655376 NUZ655376 OEV655376 OOR655376 OYN655376 PIJ655376 PSF655376 QCB655376 QLX655376 QVT655376 RFP655376 RPL655376 RZH655376 SJD655376 SSZ655376 TCV655376 TMR655376 TWN655376 UGJ655376 UQF655376 VAB655376 VJX655376 VTT655376 WDP655376 WNL655376 WXH655376 AZ720912 KV720912 UR720912 AEN720912 AOJ720912 AYF720912 BIB720912 BRX720912 CBT720912 CLP720912 CVL720912 DFH720912 DPD720912 DYZ720912 EIV720912 ESR720912 FCN720912 FMJ720912 FWF720912 GGB720912 GPX720912 GZT720912 HJP720912 HTL720912 IDH720912 IND720912 IWZ720912 JGV720912 JQR720912 KAN720912 KKJ720912 KUF720912 LEB720912 LNX720912 LXT720912 MHP720912 MRL720912 NBH720912 NLD720912 NUZ720912 OEV720912 OOR720912 OYN720912 PIJ720912 PSF720912 QCB720912 QLX720912 QVT720912 RFP720912 RPL720912 RZH720912 SJD720912 SSZ720912 TCV720912 TMR720912 TWN720912 UGJ720912 UQF720912 VAB720912 VJX720912 VTT720912 WDP720912 WNL720912 WXH720912 AZ786448 KV786448 UR786448 AEN786448 AOJ786448 AYF786448 BIB786448 BRX786448 CBT786448 CLP786448 CVL786448 DFH786448 DPD786448 DYZ786448 EIV786448 ESR786448 FCN786448 FMJ786448 FWF786448 GGB786448 GPX786448 GZT786448 HJP786448 HTL786448 IDH786448 IND786448 IWZ786448 JGV786448 JQR786448 KAN786448 KKJ786448 KUF786448 LEB786448 LNX786448 LXT786448 MHP786448 MRL786448 NBH786448 NLD786448 NUZ786448 OEV786448 OOR786448 OYN786448 PIJ786448 PSF786448 QCB786448 QLX786448 QVT786448 RFP786448 RPL786448 RZH786448 SJD786448 SSZ786448 TCV786448 TMR786448 TWN786448 UGJ786448 UQF786448 VAB786448 VJX786448 VTT786448 WDP786448 WNL786448 WXH786448 AZ851984 KV851984 UR851984 AEN851984 AOJ851984 AYF851984 BIB851984 BRX851984 CBT851984 CLP851984 CVL851984 DFH851984 DPD851984 DYZ851984 EIV851984 ESR851984 FCN851984 FMJ851984 FWF851984 GGB851984 GPX851984 GZT851984 HJP851984 HTL851984 IDH851984 IND851984 IWZ851984 JGV851984 JQR851984 KAN851984 KKJ851984 KUF851984 LEB851984 LNX851984 LXT851984 MHP851984 MRL851984 NBH851984 NLD851984 NUZ851984 OEV851984 OOR851984 OYN851984 PIJ851984 PSF851984 QCB851984 QLX851984 QVT851984 RFP851984 RPL851984 RZH851984 SJD851984 SSZ851984 TCV851984 TMR851984 TWN851984 UGJ851984 UQF851984 VAB851984 VJX851984 VTT851984 WDP851984 WNL851984 WXH851984 AZ917520 KV917520 UR917520 AEN917520 AOJ917520 AYF917520 BIB917520 BRX917520 CBT917520 CLP917520 CVL917520 DFH917520 DPD917520 DYZ917520 EIV917520 ESR917520 FCN917520 FMJ917520 FWF917520 GGB917520 GPX917520 GZT917520 HJP917520 HTL917520 IDH917520 IND917520 IWZ917520 JGV917520 JQR917520 KAN917520 KKJ917520 KUF917520 LEB917520 LNX917520 LXT917520 MHP917520 MRL917520 NBH917520 NLD917520 NUZ917520 OEV917520 OOR917520 OYN917520 PIJ917520 PSF917520 QCB917520 QLX917520 QVT917520 RFP917520 RPL917520 RZH917520 SJD917520 SSZ917520 TCV917520 TMR917520 TWN917520 UGJ917520 UQF917520 VAB917520 VJX917520 VTT917520 WDP917520 WNL917520 WXH917520 AZ983056 KV983056 UR983056 AEN983056 AOJ983056 AYF983056 BIB983056 BRX983056 CBT983056 CLP983056 CVL983056 DFH983056 DPD983056 DYZ983056 EIV983056 ESR983056 FCN983056 FMJ983056 FWF983056 GGB983056 GPX983056 GZT983056 HJP983056 HTL983056 IDH983056 IND983056 IWZ983056 JGV983056 JQR983056 KAN983056 KKJ983056 KUF983056 LEB983056 LNX983056 LXT983056 MHP983056 MRL983056 NBH983056 NLD983056 NUZ983056 OEV983056 OOR983056 OYN983056 PIJ983056 PSF983056 QCB983056 QLX983056 QVT983056 RFP983056 RPL983056 RZH983056 SJD983056 SSZ983056 TCV983056 TMR983056 TWN983056 UGJ983056 UQF983056 VAB983056 VJX983056 VTT983056 WDP983056 WNL983056 WXH983056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AX65558:AX65559 KT65558:KT65559 UP65558:UP65559 AEL65558:AEL65559 AOH65558:AOH65559 AYD65558:AYD65559 BHZ65558:BHZ65559 BRV65558:BRV65559 CBR65558:CBR65559 CLN65558:CLN65559 CVJ65558:CVJ65559 DFF65558:DFF65559 DPB65558:DPB65559 DYX65558:DYX65559 EIT65558:EIT65559 ESP65558:ESP65559 FCL65558:FCL65559 FMH65558:FMH65559 FWD65558:FWD65559 GFZ65558:GFZ65559 GPV65558:GPV65559 GZR65558:GZR65559 HJN65558:HJN65559 HTJ65558:HTJ65559 IDF65558:IDF65559 INB65558:INB65559 IWX65558:IWX65559 JGT65558:JGT65559 JQP65558:JQP65559 KAL65558:KAL65559 KKH65558:KKH65559 KUD65558:KUD65559 LDZ65558:LDZ65559 LNV65558:LNV65559 LXR65558:LXR65559 MHN65558:MHN65559 MRJ65558:MRJ65559 NBF65558:NBF65559 NLB65558:NLB65559 NUX65558:NUX65559 OET65558:OET65559 OOP65558:OOP65559 OYL65558:OYL65559 PIH65558:PIH65559 PSD65558:PSD65559 QBZ65558:QBZ65559 QLV65558:QLV65559 QVR65558:QVR65559 RFN65558:RFN65559 RPJ65558:RPJ65559 RZF65558:RZF65559 SJB65558:SJB65559 SSX65558:SSX65559 TCT65558:TCT65559 TMP65558:TMP65559 TWL65558:TWL65559 UGH65558:UGH65559 UQD65558:UQD65559 UZZ65558:UZZ65559 VJV65558:VJV65559 VTR65558:VTR65559 WDN65558:WDN65559 WNJ65558:WNJ65559 WXF65558:WXF65559 AX131094:AX131095 KT131094:KT131095 UP131094:UP131095 AEL131094:AEL131095 AOH131094:AOH131095 AYD131094:AYD131095 BHZ131094:BHZ131095 BRV131094:BRV131095 CBR131094:CBR131095 CLN131094:CLN131095 CVJ131094:CVJ131095 DFF131094:DFF131095 DPB131094:DPB131095 DYX131094:DYX131095 EIT131094:EIT131095 ESP131094:ESP131095 FCL131094:FCL131095 FMH131094:FMH131095 FWD131094:FWD131095 GFZ131094:GFZ131095 GPV131094:GPV131095 GZR131094:GZR131095 HJN131094:HJN131095 HTJ131094:HTJ131095 IDF131094:IDF131095 INB131094:INB131095 IWX131094:IWX131095 JGT131094:JGT131095 JQP131094:JQP131095 KAL131094:KAL131095 KKH131094:KKH131095 KUD131094:KUD131095 LDZ131094:LDZ131095 LNV131094:LNV131095 LXR131094:LXR131095 MHN131094:MHN131095 MRJ131094:MRJ131095 NBF131094:NBF131095 NLB131094:NLB131095 NUX131094:NUX131095 OET131094:OET131095 OOP131094:OOP131095 OYL131094:OYL131095 PIH131094:PIH131095 PSD131094:PSD131095 QBZ131094:QBZ131095 QLV131094:QLV131095 QVR131094:QVR131095 RFN131094:RFN131095 RPJ131094:RPJ131095 RZF131094:RZF131095 SJB131094:SJB131095 SSX131094:SSX131095 TCT131094:TCT131095 TMP131094:TMP131095 TWL131094:TWL131095 UGH131094:UGH131095 UQD131094:UQD131095 UZZ131094:UZZ131095 VJV131094:VJV131095 VTR131094:VTR131095 WDN131094:WDN131095 WNJ131094:WNJ131095 WXF131094:WXF131095 AX196630:AX196631 KT196630:KT196631 UP196630:UP196631 AEL196630:AEL196631 AOH196630:AOH196631 AYD196630:AYD196631 BHZ196630:BHZ196631 BRV196630:BRV196631 CBR196630:CBR196631 CLN196630:CLN196631 CVJ196630:CVJ196631 DFF196630:DFF196631 DPB196630:DPB196631 DYX196630:DYX196631 EIT196630:EIT196631 ESP196630:ESP196631 FCL196630:FCL196631 FMH196630:FMH196631 FWD196630:FWD196631 GFZ196630:GFZ196631 GPV196630:GPV196631 GZR196630:GZR196631 HJN196630:HJN196631 HTJ196630:HTJ196631 IDF196630:IDF196631 INB196630:INB196631 IWX196630:IWX196631 JGT196630:JGT196631 JQP196630:JQP196631 KAL196630:KAL196631 KKH196630:KKH196631 KUD196630:KUD196631 LDZ196630:LDZ196631 LNV196630:LNV196631 LXR196630:LXR196631 MHN196630:MHN196631 MRJ196630:MRJ196631 NBF196630:NBF196631 NLB196630:NLB196631 NUX196630:NUX196631 OET196630:OET196631 OOP196630:OOP196631 OYL196630:OYL196631 PIH196630:PIH196631 PSD196630:PSD196631 QBZ196630:QBZ196631 QLV196630:QLV196631 QVR196630:QVR196631 RFN196630:RFN196631 RPJ196630:RPJ196631 RZF196630:RZF196631 SJB196630:SJB196631 SSX196630:SSX196631 TCT196630:TCT196631 TMP196630:TMP196631 TWL196630:TWL196631 UGH196630:UGH196631 UQD196630:UQD196631 UZZ196630:UZZ196631 VJV196630:VJV196631 VTR196630:VTR196631 WDN196630:WDN196631 WNJ196630:WNJ196631 WXF196630:WXF196631 AX262166:AX262167 KT262166:KT262167 UP262166:UP262167 AEL262166:AEL262167 AOH262166:AOH262167 AYD262166:AYD262167 BHZ262166:BHZ262167 BRV262166:BRV262167 CBR262166:CBR262167 CLN262166:CLN262167 CVJ262166:CVJ262167 DFF262166:DFF262167 DPB262166:DPB262167 DYX262166:DYX262167 EIT262166:EIT262167 ESP262166:ESP262167 FCL262166:FCL262167 FMH262166:FMH262167 FWD262166:FWD262167 GFZ262166:GFZ262167 GPV262166:GPV262167 GZR262166:GZR262167 HJN262166:HJN262167 HTJ262166:HTJ262167 IDF262166:IDF262167 INB262166:INB262167 IWX262166:IWX262167 JGT262166:JGT262167 JQP262166:JQP262167 KAL262166:KAL262167 KKH262166:KKH262167 KUD262166:KUD262167 LDZ262166:LDZ262167 LNV262166:LNV262167 LXR262166:LXR262167 MHN262166:MHN262167 MRJ262166:MRJ262167 NBF262166:NBF262167 NLB262166:NLB262167 NUX262166:NUX262167 OET262166:OET262167 OOP262166:OOP262167 OYL262166:OYL262167 PIH262166:PIH262167 PSD262166:PSD262167 QBZ262166:QBZ262167 QLV262166:QLV262167 QVR262166:QVR262167 RFN262166:RFN262167 RPJ262166:RPJ262167 RZF262166:RZF262167 SJB262166:SJB262167 SSX262166:SSX262167 TCT262166:TCT262167 TMP262166:TMP262167 TWL262166:TWL262167 UGH262166:UGH262167 UQD262166:UQD262167 UZZ262166:UZZ262167 VJV262166:VJV262167 VTR262166:VTR262167 WDN262166:WDN262167 WNJ262166:WNJ262167 WXF262166:WXF262167 AX327702:AX327703 KT327702:KT327703 UP327702:UP327703 AEL327702:AEL327703 AOH327702:AOH327703 AYD327702:AYD327703 BHZ327702:BHZ327703 BRV327702:BRV327703 CBR327702:CBR327703 CLN327702:CLN327703 CVJ327702:CVJ327703 DFF327702:DFF327703 DPB327702:DPB327703 DYX327702:DYX327703 EIT327702:EIT327703 ESP327702:ESP327703 FCL327702:FCL327703 FMH327702:FMH327703 FWD327702:FWD327703 GFZ327702:GFZ327703 GPV327702:GPV327703 GZR327702:GZR327703 HJN327702:HJN327703 HTJ327702:HTJ327703 IDF327702:IDF327703 INB327702:INB327703 IWX327702:IWX327703 JGT327702:JGT327703 JQP327702:JQP327703 KAL327702:KAL327703 KKH327702:KKH327703 KUD327702:KUD327703 LDZ327702:LDZ327703 LNV327702:LNV327703 LXR327702:LXR327703 MHN327702:MHN327703 MRJ327702:MRJ327703 NBF327702:NBF327703 NLB327702:NLB327703 NUX327702:NUX327703 OET327702:OET327703 OOP327702:OOP327703 OYL327702:OYL327703 PIH327702:PIH327703 PSD327702:PSD327703 QBZ327702:QBZ327703 QLV327702:QLV327703 QVR327702:QVR327703 RFN327702:RFN327703 RPJ327702:RPJ327703 RZF327702:RZF327703 SJB327702:SJB327703 SSX327702:SSX327703 TCT327702:TCT327703 TMP327702:TMP327703 TWL327702:TWL327703 UGH327702:UGH327703 UQD327702:UQD327703 UZZ327702:UZZ327703 VJV327702:VJV327703 VTR327702:VTR327703 WDN327702:WDN327703 WNJ327702:WNJ327703 WXF327702:WXF327703 AX393238:AX393239 KT393238:KT393239 UP393238:UP393239 AEL393238:AEL393239 AOH393238:AOH393239 AYD393238:AYD393239 BHZ393238:BHZ393239 BRV393238:BRV393239 CBR393238:CBR393239 CLN393238:CLN393239 CVJ393238:CVJ393239 DFF393238:DFF393239 DPB393238:DPB393239 DYX393238:DYX393239 EIT393238:EIT393239 ESP393238:ESP393239 FCL393238:FCL393239 FMH393238:FMH393239 FWD393238:FWD393239 GFZ393238:GFZ393239 GPV393238:GPV393239 GZR393238:GZR393239 HJN393238:HJN393239 HTJ393238:HTJ393239 IDF393238:IDF393239 INB393238:INB393239 IWX393238:IWX393239 JGT393238:JGT393239 JQP393238:JQP393239 KAL393238:KAL393239 KKH393238:KKH393239 KUD393238:KUD393239 LDZ393238:LDZ393239 LNV393238:LNV393239 LXR393238:LXR393239 MHN393238:MHN393239 MRJ393238:MRJ393239 NBF393238:NBF393239 NLB393238:NLB393239 NUX393238:NUX393239 OET393238:OET393239 OOP393238:OOP393239 OYL393238:OYL393239 PIH393238:PIH393239 PSD393238:PSD393239 QBZ393238:QBZ393239 QLV393238:QLV393239 QVR393238:QVR393239 RFN393238:RFN393239 RPJ393238:RPJ393239 RZF393238:RZF393239 SJB393238:SJB393239 SSX393238:SSX393239 TCT393238:TCT393239 TMP393238:TMP393239 TWL393238:TWL393239 UGH393238:UGH393239 UQD393238:UQD393239 UZZ393238:UZZ393239 VJV393238:VJV393239 VTR393238:VTR393239 WDN393238:WDN393239 WNJ393238:WNJ393239 WXF393238:WXF393239 AX458774:AX458775 KT458774:KT458775 UP458774:UP458775 AEL458774:AEL458775 AOH458774:AOH458775 AYD458774:AYD458775 BHZ458774:BHZ458775 BRV458774:BRV458775 CBR458774:CBR458775 CLN458774:CLN458775 CVJ458774:CVJ458775 DFF458774:DFF458775 DPB458774:DPB458775 DYX458774:DYX458775 EIT458774:EIT458775 ESP458774:ESP458775 FCL458774:FCL458775 FMH458774:FMH458775 FWD458774:FWD458775 GFZ458774:GFZ458775 GPV458774:GPV458775 GZR458774:GZR458775 HJN458774:HJN458775 HTJ458774:HTJ458775 IDF458774:IDF458775 INB458774:INB458775 IWX458774:IWX458775 JGT458774:JGT458775 JQP458774:JQP458775 KAL458774:KAL458775 KKH458774:KKH458775 KUD458774:KUD458775 LDZ458774:LDZ458775 LNV458774:LNV458775 LXR458774:LXR458775 MHN458774:MHN458775 MRJ458774:MRJ458775 NBF458774:NBF458775 NLB458774:NLB458775 NUX458774:NUX458775 OET458774:OET458775 OOP458774:OOP458775 OYL458774:OYL458775 PIH458774:PIH458775 PSD458774:PSD458775 QBZ458774:QBZ458775 QLV458774:QLV458775 QVR458774:QVR458775 RFN458774:RFN458775 RPJ458774:RPJ458775 RZF458774:RZF458775 SJB458774:SJB458775 SSX458774:SSX458775 TCT458774:TCT458775 TMP458774:TMP458775 TWL458774:TWL458775 UGH458774:UGH458775 UQD458774:UQD458775 UZZ458774:UZZ458775 VJV458774:VJV458775 VTR458774:VTR458775 WDN458774:WDN458775 WNJ458774:WNJ458775 WXF458774:WXF458775 AX524310:AX524311 KT524310:KT524311 UP524310:UP524311 AEL524310:AEL524311 AOH524310:AOH524311 AYD524310:AYD524311 BHZ524310:BHZ524311 BRV524310:BRV524311 CBR524310:CBR524311 CLN524310:CLN524311 CVJ524310:CVJ524311 DFF524310:DFF524311 DPB524310:DPB524311 DYX524310:DYX524311 EIT524310:EIT524311 ESP524310:ESP524311 FCL524310:FCL524311 FMH524310:FMH524311 FWD524310:FWD524311 GFZ524310:GFZ524311 GPV524310:GPV524311 GZR524310:GZR524311 HJN524310:HJN524311 HTJ524310:HTJ524311 IDF524310:IDF524311 INB524310:INB524311 IWX524310:IWX524311 JGT524310:JGT524311 JQP524310:JQP524311 KAL524310:KAL524311 KKH524310:KKH524311 KUD524310:KUD524311 LDZ524310:LDZ524311 LNV524310:LNV524311 LXR524310:LXR524311 MHN524310:MHN524311 MRJ524310:MRJ524311 NBF524310:NBF524311 NLB524310:NLB524311 NUX524310:NUX524311 OET524310:OET524311 OOP524310:OOP524311 OYL524310:OYL524311 PIH524310:PIH524311 PSD524310:PSD524311 QBZ524310:QBZ524311 QLV524310:QLV524311 QVR524310:QVR524311 RFN524310:RFN524311 RPJ524310:RPJ524311 RZF524310:RZF524311 SJB524310:SJB524311 SSX524310:SSX524311 TCT524310:TCT524311 TMP524310:TMP524311 TWL524310:TWL524311 UGH524310:UGH524311 UQD524310:UQD524311 UZZ524310:UZZ524311 VJV524310:VJV524311 VTR524310:VTR524311 WDN524310:WDN524311 WNJ524310:WNJ524311 WXF524310:WXF524311 AX589846:AX589847 KT589846:KT589847 UP589846:UP589847 AEL589846:AEL589847 AOH589846:AOH589847 AYD589846:AYD589847 BHZ589846:BHZ589847 BRV589846:BRV589847 CBR589846:CBR589847 CLN589846:CLN589847 CVJ589846:CVJ589847 DFF589846:DFF589847 DPB589846:DPB589847 DYX589846:DYX589847 EIT589846:EIT589847 ESP589846:ESP589847 FCL589846:FCL589847 FMH589846:FMH589847 FWD589846:FWD589847 GFZ589846:GFZ589847 GPV589846:GPV589847 GZR589846:GZR589847 HJN589846:HJN589847 HTJ589846:HTJ589847 IDF589846:IDF589847 INB589846:INB589847 IWX589846:IWX589847 JGT589846:JGT589847 JQP589846:JQP589847 KAL589846:KAL589847 KKH589846:KKH589847 KUD589846:KUD589847 LDZ589846:LDZ589847 LNV589846:LNV589847 LXR589846:LXR589847 MHN589846:MHN589847 MRJ589846:MRJ589847 NBF589846:NBF589847 NLB589846:NLB589847 NUX589846:NUX589847 OET589846:OET589847 OOP589846:OOP589847 OYL589846:OYL589847 PIH589846:PIH589847 PSD589846:PSD589847 QBZ589846:QBZ589847 QLV589846:QLV589847 QVR589846:QVR589847 RFN589846:RFN589847 RPJ589846:RPJ589847 RZF589846:RZF589847 SJB589846:SJB589847 SSX589846:SSX589847 TCT589846:TCT589847 TMP589846:TMP589847 TWL589846:TWL589847 UGH589846:UGH589847 UQD589846:UQD589847 UZZ589846:UZZ589847 VJV589846:VJV589847 VTR589846:VTR589847 WDN589846:WDN589847 WNJ589846:WNJ589847 WXF589846:WXF589847 AX655382:AX655383 KT655382:KT655383 UP655382:UP655383 AEL655382:AEL655383 AOH655382:AOH655383 AYD655382:AYD655383 BHZ655382:BHZ655383 BRV655382:BRV655383 CBR655382:CBR655383 CLN655382:CLN655383 CVJ655382:CVJ655383 DFF655382:DFF655383 DPB655382:DPB655383 DYX655382:DYX655383 EIT655382:EIT655383 ESP655382:ESP655383 FCL655382:FCL655383 FMH655382:FMH655383 FWD655382:FWD655383 GFZ655382:GFZ655383 GPV655382:GPV655383 GZR655382:GZR655383 HJN655382:HJN655383 HTJ655382:HTJ655383 IDF655382:IDF655383 INB655382:INB655383 IWX655382:IWX655383 JGT655382:JGT655383 JQP655382:JQP655383 KAL655382:KAL655383 KKH655382:KKH655383 KUD655382:KUD655383 LDZ655382:LDZ655383 LNV655382:LNV655383 LXR655382:LXR655383 MHN655382:MHN655383 MRJ655382:MRJ655383 NBF655382:NBF655383 NLB655382:NLB655383 NUX655382:NUX655383 OET655382:OET655383 OOP655382:OOP655383 OYL655382:OYL655383 PIH655382:PIH655383 PSD655382:PSD655383 QBZ655382:QBZ655383 QLV655382:QLV655383 QVR655382:QVR655383 RFN655382:RFN655383 RPJ655382:RPJ655383 RZF655382:RZF655383 SJB655382:SJB655383 SSX655382:SSX655383 TCT655382:TCT655383 TMP655382:TMP655383 TWL655382:TWL655383 UGH655382:UGH655383 UQD655382:UQD655383 UZZ655382:UZZ655383 VJV655382:VJV655383 VTR655382:VTR655383 WDN655382:WDN655383 WNJ655382:WNJ655383 WXF655382:WXF655383 AX720918:AX720919 KT720918:KT720919 UP720918:UP720919 AEL720918:AEL720919 AOH720918:AOH720919 AYD720918:AYD720919 BHZ720918:BHZ720919 BRV720918:BRV720919 CBR720918:CBR720919 CLN720918:CLN720919 CVJ720918:CVJ720919 DFF720918:DFF720919 DPB720918:DPB720919 DYX720918:DYX720919 EIT720918:EIT720919 ESP720918:ESP720919 FCL720918:FCL720919 FMH720918:FMH720919 FWD720918:FWD720919 GFZ720918:GFZ720919 GPV720918:GPV720919 GZR720918:GZR720919 HJN720918:HJN720919 HTJ720918:HTJ720919 IDF720918:IDF720919 INB720918:INB720919 IWX720918:IWX720919 JGT720918:JGT720919 JQP720918:JQP720919 KAL720918:KAL720919 KKH720918:KKH720919 KUD720918:KUD720919 LDZ720918:LDZ720919 LNV720918:LNV720919 LXR720918:LXR720919 MHN720918:MHN720919 MRJ720918:MRJ720919 NBF720918:NBF720919 NLB720918:NLB720919 NUX720918:NUX720919 OET720918:OET720919 OOP720918:OOP720919 OYL720918:OYL720919 PIH720918:PIH720919 PSD720918:PSD720919 QBZ720918:QBZ720919 QLV720918:QLV720919 QVR720918:QVR720919 RFN720918:RFN720919 RPJ720918:RPJ720919 RZF720918:RZF720919 SJB720918:SJB720919 SSX720918:SSX720919 TCT720918:TCT720919 TMP720918:TMP720919 TWL720918:TWL720919 UGH720918:UGH720919 UQD720918:UQD720919 UZZ720918:UZZ720919 VJV720918:VJV720919 VTR720918:VTR720919 WDN720918:WDN720919 WNJ720918:WNJ720919 WXF720918:WXF720919 AX786454:AX786455 KT786454:KT786455 UP786454:UP786455 AEL786454:AEL786455 AOH786454:AOH786455 AYD786454:AYD786455 BHZ786454:BHZ786455 BRV786454:BRV786455 CBR786454:CBR786455 CLN786454:CLN786455 CVJ786454:CVJ786455 DFF786454:DFF786455 DPB786454:DPB786455 DYX786454:DYX786455 EIT786454:EIT786455 ESP786454:ESP786455 FCL786454:FCL786455 FMH786454:FMH786455 FWD786454:FWD786455 GFZ786454:GFZ786455 GPV786454:GPV786455 GZR786454:GZR786455 HJN786454:HJN786455 HTJ786454:HTJ786455 IDF786454:IDF786455 INB786454:INB786455 IWX786454:IWX786455 JGT786454:JGT786455 JQP786454:JQP786455 KAL786454:KAL786455 KKH786454:KKH786455 KUD786454:KUD786455 LDZ786454:LDZ786455 LNV786454:LNV786455 LXR786454:LXR786455 MHN786454:MHN786455 MRJ786454:MRJ786455 NBF786454:NBF786455 NLB786454:NLB786455 NUX786454:NUX786455 OET786454:OET786455 OOP786454:OOP786455 OYL786454:OYL786455 PIH786454:PIH786455 PSD786454:PSD786455 QBZ786454:QBZ786455 QLV786454:QLV786455 QVR786454:QVR786455 RFN786454:RFN786455 RPJ786454:RPJ786455 RZF786454:RZF786455 SJB786454:SJB786455 SSX786454:SSX786455 TCT786454:TCT786455 TMP786454:TMP786455 TWL786454:TWL786455 UGH786454:UGH786455 UQD786454:UQD786455 UZZ786454:UZZ786455 VJV786454:VJV786455 VTR786454:VTR786455 WDN786454:WDN786455 WNJ786454:WNJ786455 WXF786454:WXF786455 AX851990:AX851991 KT851990:KT851991 UP851990:UP851991 AEL851990:AEL851991 AOH851990:AOH851991 AYD851990:AYD851991 BHZ851990:BHZ851991 BRV851990:BRV851991 CBR851990:CBR851991 CLN851990:CLN851991 CVJ851990:CVJ851991 DFF851990:DFF851991 DPB851990:DPB851991 DYX851990:DYX851991 EIT851990:EIT851991 ESP851990:ESP851991 FCL851990:FCL851991 FMH851990:FMH851991 FWD851990:FWD851991 GFZ851990:GFZ851991 GPV851990:GPV851991 GZR851990:GZR851991 HJN851990:HJN851991 HTJ851990:HTJ851991 IDF851990:IDF851991 INB851990:INB851991 IWX851990:IWX851991 JGT851990:JGT851991 JQP851990:JQP851991 KAL851990:KAL851991 KKH851990:KKH851991 KUD851990:KUD851991 LDZ851990:LDZ851991 LNV851990:LNV851991 LXR851990:LXR851991 MHN851990:MHN851991 MRJ851990:MRJ851991 NBF851990:NBF851991 NLB851990:NLB851991 NUX851990:NUX851991 OET851990:OET851991 OOP851990:OOP851991 OYL851990:OYL851991 PIH851990:PIH851991 PSD851990:PSD851991 QBZ851990:QBZ851991 QLV851990:QLV851991 QVR851990:QVR851991 RFN851990:RFN851991 RPJ851990:RPJ851991 RZF851990:RZF851991 SJB851990:SJB851991 SSX851990:SSX851991 TCT851990:TCT851991 TMP851990:TMP851991 TWL851990:TWL851991 UGH851990:UGH851991 UQD851990:UQD851991 UZZ851990:UZZ851991 VJV851990:VJV851991 VTR851990:VTR851991 WDN851990:WDN851991 WNJ851990:WNJ851991 WXF851990:WXF851991 AX917526:AX917527 KT917526:KT917527 UP917526:UP917527 AEL917526:AEL917527 AOH917526:AOH917527 AYD917526:AYD917527 BHZ917526:BHZ917527 BRV917526:BRV917527 CBR917526:CBR917527 CLN917526:CLN917527 CVJ917526:CVJ917527 DFF917526:DFF917527 DPB917526:DPB917527 DYX917526:DYX917527 EIT917526:EIT917527 ESP917526:ESP917527 FCL917526:FCL917527 FMH917526:FMH917527 FWD917526:FWD917527 GFZ917526:GFZ917527 GPV917526:GPV917527 GZR917526:GZR917527 HJN917526:HJN917527 HTJ917526:HTJ917527 IDF917526:IDF917527 INB917526:INB917527 IWX917526:IWX917527 JGT917526:JGT917527 JQP917526:JQP917527 KAL917526:KAL917527 KKH917526:KKH917527 KUD917526:KUD917527 LDZ917526:LDZ917527 LNV917526:LNV917527 LXR917526:LXR917527 MHN917526:MHN917527 MRJ917526:MRJ917527 NBF917526:NBF917527 NLB917526:NLB917527 NUX917526:NUX917527 OET917526:OET917527 OOP917526:OOP917527 OYL917526:OYL917527 PIH917526:PIH917527 PSD917526:PSD917527 QBZ917526:QBZ917527 QLV917526:QLV917527 QVR917526:QVR917527 RFN917526:RFN917527 RPJ917526:RPJ917527 RZF917526:RZF917527 SJB917526:SJB917527 SSX917526:SSX917527 TCT917526:TCT917527 TMP917526:TMP917527 TWL917526:TWL917527 UGH917526:UGH917527 UQD917526:UQD917527 UZZ917526:UZZ917527 VJV917526:VJV917527 VTR917526:VTR917527 WDN917526:WDN917527 WNJ917526:WNJ917527 WXF917526:WXF917527 AX983062:AX983063 KT983062:KT983063 UP983062:UP983063 AEL983062:AEL983063 AOH983062:AOH983063 AYD983062:AYD983063 BHZ983062:BHZ983063 BRV983062:BRV983063 CBR983062:CBR983063 CLN983062:CLN983063 CVJ983062:CVJ983063 DFF983062:DFF983063 DPB983062:DPB983063 DYX983062:DYX983063 EIT983062:EIT983063 ESP983062:ESP983063 FCL983062:FCL983063 FMH983062:FMH983063 FWD983062:FWD983063 GFZ983062:GFZ983063 GPV983062:GPV983063 GZR983062:GZR983063 HJN983062:HJN983063 HTJ983062:HTJ983063 IDF983062:IDF983063 INB983062:INB983063 IWX983062:IWX983063 JGT983062:JGT983063 JQP983062:JQP983063 KAL983062:KAL983063 KKH983062:KKH983063 KUD983062:KUD983063 LDZ983062:LDZ983063 LNV983062:LNV983063 LXR983062:LXR983063 MHN983062:MHN983063 MRJ983062:MRJ983063 NBF983062:NBF983063 NLB983062:NLB983063 NUX983062:NUX983063 OET983062:OET983063 OOP983062:OOP983063 OYL983062:OYL983063 PIH983062:PIH983063 PSD983062:PSD983063 QBZ983062:QBZ983063 QLV983062:QLV983063 QVR983062:QVR983063 RFN983062:RFN983063 RPJ983062:RPJ983063 RZF983062:RZF983063 SJB983062:SJB983063 SSX983062:SSX983063 TCT983062:TCT983063 TMP983062:TMP983063 TWL983062:TWL983063 UGH983062:UGH983063 UQD983062:UQD983063 UZZ983062:UZZ983063 VJV983062:VJV983063 VTR983062:VTR983063 WDN983062:WDN983063 WNJ983062:WNJ983063 WXF983062:WXF983063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BO65558:BO65559 LK65558:LK65559 VG65558:VG65559 AFC65558:AFC65559 AOY65558:AOY65559 AYU65558:AYU65559 BIQ65558:BIQ65559 BSM65558:BSM65559 CCI65558:CCI65559 CME65558:CME65559 CWA65558:CWA65559 DFW65558:DFW65559 DPS65558:DPS65559 DZO65558:DZO65559 EJK65558:EJK65559 ETG65558:ETG65559 FDC65558:FDC65559 FMY65558:FMY65559 FWU65558:FWU65559 GGQ65558:GGQ65559 GQM65558:GQM65559 HAI65558:HAI65559 HKE65558:HKE65559 HUA65558:HUA65559 IDW65558:IDW65559 INS65558:INS65559 IXO65558:IXO65559 JHK65558:JHK65559 JRG65558:JRG65559 KBC65558:KBC65559 KKY65558:KKY65559 KUU65558:KUU65559 LEQ65558:LEQ65559 LOM65558:LOM65559 LYI65558:LYI65559 MIE65558:MIE65559 MSA65558:MSA65559 NBW65558:NBW65559 NLS65558:NLS65559 NVO65558:NVO65559 OFK65558:OFK65559 OPG65558:OPG65559 OZC65558:OZC65559 PIY65558:PIY65559 PSU65558:PSU65559 QCQ65558:QCQ65559 QMM65558:QMM65559 QWI65558:QWI65559 RGE65558:RGE65559 RQA65558:RQA65559 RZW65558:RZW65559 SJS65558:SJS65559 STO65558:STO65559 TDK65558:TDK65559 TNG65558:TNG65559 TXC65558:TXC65559 UGY65558:UGY65559 UQU65558:UQU65559 VAQ65558:VAQ65559 VKM65558:VKM65559 VUI65558:VUI65559 WEE65558:WEE65559 WOA65558:WOA65559 WXW65558:WXW65559 BO131094:BO131095 LK131094:LK131095 VG131094:VG131095 AFC131094:AFC131095 AOY131094:AOY131095 AYU131094:AYU131095 BIQ131094:BIQ131095 BSM131094:BSM131095 CCI131094:CCI131095 CME131094:CME131095 CWA131094:CWA131095 DFW131094:DFW131095 DPS131094:DPS131095 DZO131094:DZO131095 EJK131094:EJK131095 ETG131094:ETG131095 FDC131094:FDC131095 FMY131094:FMY131095 FWU131094:FWU131095 GGQ131094:GGQ131095 GQM131094:GQM131095 HAI131094:HAI131095 HKE131094:HKE131095 HUA131094:HUA131095 IDW131094:IDW131095 INS131094:INS131095 IXO131094:IXO131095 JHK131094:JHK131095 JRG131094:JRG131095 KBC131094:KBC131095 KKY131094:KKY131095 KUU131094:KUU131095 LEQ131094:LEQ131095 LOM131094:LOM131095 LYI131094:LYI131095 MIE131094:MIE131095 MSA131094:MSA131095 NBW131094:NBW131095 NLS131094:NLS131095 NVO131094:NVO131095 OFK131094:OFK131095 OPG131094:OPG131095 OZC131094:OZC131095 PIY131094:PIY131095 PSU131094:PSU131095 QCQ131094:QCQ131095 QMM131094:QMM131095 QWI131094:QWI131095 RGE131094:RGE131095 RQA131094:RQA131095 RZW131094:RZW131095 SJS131094:SJS131095 STO131094:STO131095 TDK131094:TDK131095 TNG131094:TNG131095 TXC131094:TXC131095 UGY131094:UGY131095 UQU131094:UQU131095 VAQ131094:VAQ131095 VKM131094:VKM131095 VUI131094:VUI131095 WEE131094:WEE131095 WOA131094:WOA131095 WXW131094:WXW131095 BO196630:BO196631 LK196630:LK196631 VG196630:VG196631 AFC196630:AFC196631 AOY196630:AOY196631 AYU196630:AYU196631 BIQ196630:BIQ196631 BSM196630:BSM196631 CCI196630:CCI196631 CME196630:CME196631 CWA196630:CWA196631 DFW196630:DFW196631 DPS196630:DPS196631 DZO196630:DZO196631 EJK196630:EJK196631 ETG196630:ETG196631 FDC196630:FDC196631 FMY196630:FMY196631 FWU196630:FWU196631 GGQ196630:GGQ196631 GQM196630:GQM196631 HAI196630:HAI196631 HKE196630:HKE196631 HUA196630:HUA196631 IDW196630:IDW196631 INS196630:INS196631 IXO196630:IXO196631 JHK196630:JHK196631 JRG196630:JRG196631 KBC196630:KBC196631 KKY196630:KKY196631 KUU196630:KUU196631 LEQ196630:LEQ196631 LOM196630:LOM196631 LYI196630:LYI196631 MIE196630:MIE196631 MSA196630:MSA196631 NBW196630:NBW196631 NLS196630:NLS196631 NVO196630:NVO196631 OFK196630:OFK196631 OPG196630:OPG196631 OZC196630:OZC196631 PIY196630:PIY196631 PSU196630:PSU196631 QCQ196630:QCQ196631 QMM196630:QMM196631 QWI196630:QWI196631 RGE196630:RGE196631 RQA196630:RQA196631 RZW196630:RZW196631 SJS196630:SJS196631 STO196630:STO196631 TDK196630:TDK196631 TNG196630:TNG196631 TXC196630:TXC196631 UGY196630:UGY196631 UQU196630:UQU196631 VAQ196630:VAQ196631 VKM196630:VKM196631 VUI196630:VUI196631 WEE196630:WEE196631 WOA196630:WOA196631 WXW196630:WXW196631 BO262166:BO262167 LK262166:LK262167 VG262166:VG262167 AFC262166:AFC262167 AOY262166:AOY262167 AYU262166:AYU262167 BIQ262166:BIQ262167 BSM262166:BSM262167 CCI262166:CCI262167 CME262166:CME262167 CWA262166:CWA262167 DFW262166:DFW262167 DPS262166:DPS262167 DZO262166:DZO262167 EJK262166:EJK262167 ETG262166:ETG262167 FDC262166:FDC262167 FMY262166:FMY262167 FWU262166:FWU262167 GGQ262166:GGQ262167 GQM262166:GQM262167 HAI262166:HAI262167 HKE262166:HKE262167 HUA262166:HUA262167 IDW262166:IDW262167 INS262166:INS262167 IXO262166:IXO262167 JHK262166:JHK262167 JRG262166:JRG262167 KBC262166:KBC262167 KKY262166:KKY262167 KUU262166:KUU262167 LEQ262166:LEQ262167 LOM262166:LOM262167 LYI262166:LYI262167 MIE262166:MIE262167 MSA262166:MSA262167 NBW262166:NBW262167 NLS262166:NLS262167 NVO262166:NVO262167 OFK262166:OFK262167 OPG262166:OPG262167 OZC262166:OZC262167 PIY262166:PIY262167 PSU262166:PSU262167 QCQ262166:QCQ262167 QMM262166:QMM262167 QWI262166:QWI262167 RGE262166:RGE262167 RQA262166:RQA262167 RZW262166:RZW262167 SJS262166:SJS262167 STO262166:STO262167 TDK262166:TDK262167 TNG262166:TNG262167 TXC262166:TXC262167 UGY262166:UGY262167 UQU262166:UQU262167 VAQ262166:VAQ262167 VKM262166:VKM262167 VUI262166:VUI262167 WEE262166:WEE262167 WOA262166:WOA262167 WXW262166:WXW262167 BO327702:BO327703 LK327702:LK327703 VG327702:VG327703 AFC327702:AFC327703 AOY327702:AOY327703 AYU327702:AYU327703 BIQ327702:BIQ327703 BSM327702:BSM327703 CCI327702:CCI327703 CME327702:CME327703 CWA327702:CWA327703 DFW327702:DFW327703 DPS327702:DPS327703 DZO327702:DZO327703 EJK327702:EJK327703 ETG327702:ETG327703 FDC327702:FDC327703 FMY327702:FMY327703 FWU327702:FWU327703 GGQ327702:GGQ327703 GQM327702:GQM327703 HAI327702:HAI327703 HKE327702:HKE327703 HUA327702:HUA327703 IDW327702:IDW327703 INS327702:INS327703 IXO327702:IXO327703 JHK327702:JHK327703 JRG327702:JRG327703 KBC327702:KBC327703 KKY327702:KKY327703 KUU327702:KUU327703 LEQ327702:LEQ327703 LOM327702:LOM327703 LYI327702:LYI327703 MIE327702:MIE327703 MSA327702:MSA327703 NBW327702:NBW327703 NLS327702:NLS327703 NVO327702:NVO327703 OFK327702:OFK327703 OPG327702:OPG327703 OZC327702:OZC327703 PIY327702:PIY327703 PSU327702:PSU327703 QCQ327702:QCQ327703 QMM327702:QMM327703 QWI327702:QWI327703 RGE327702:RGE327703 RQA327702:RQA327703 RZW327702:RZW327703 SJS327702:SJS327703 STO327702:STO327703 TDK327702:TDK327703 TNG327702:TNG327703 TXC327702:TXC327703 UGY327702:UGY327703 UQU327702:UQU327703 VAQ327702:VAQ327703 VKM327702:VKM327703 VUI327702:VUI327703 WEE327702:WEE327703 WOA327702:WOA327703 WXW327702:WXW327703 BO393238:BO393239 LK393238:LK393239 VG393238:VG393239 AFC393238:AFC393239 AOY393238:AOY393239 AYU393238:AYU393239 BIQ393238:BIQ393239 BSM393238:BSM393239 CCI393238:CCI393239 CME393238:CME393239 CWA393238:CWA393239 DFW393238:DFW393239 DPS393238:DPS393239 DZO393238:DZO393239 EJK393238:EJK393239 ETG393238:ETG393239 FDC393238:FDC393239 FMY393238:FMY393239 FWU393238:FWU393239 GGQ393238:GGQ393239 GQM393238:GQM393239 HAI393238:HAI393239 HKE393238:HKE393239 HUA393238:HUA393239 IDW393238:IDW393239 INS393238:INS393239 IXO393238:IXO393239 JHK393238:JHK393239 JRG393238:JRG393239 KBC393238:KBC393239 KKY393238:KKY393239 KUU393238:KUU393239 LEQ393238:LEQ393239 LOM393238:LOM393239 LYI393238:LYI393239 MIE393238:MIE393239 MSA393238:MSA393239 NBW393238:NBW393239 NLS393238:NLS393239 NVO393238:NVO393239 OFK393238:OFK393239 OPG393238:OPG393239 OZC393238:OZC393239 PIY393238:PIY393239 PSU393238:PSU393239 QCQ393238:QCQ393239 QMM393238:QMM393239 QWI393238:QWI393239 RGE393238:RGE393239 RQA393238:RQA393239 RZW393238:RZW393239 SJS393238:SJS393239 STO393238:STO393239 TDK393238:TDK393239 TNG393238:TNG393239 TXC393238:TXC393239 UGY393238:UGY393239 UQU393238:UQU393239 VAQ393238:VAQ393239 VKM393238:VKM393239 VUI393238:VUI393239 WEE393238:WEE393239 WOA393238:WOA393239 WXW393238:WXW393239 BO458774:BO458775 LK458774:LK458775 VG458774:VG458775 AFC458774:AFC458775 AOY458774:AOY458775 AYU458774:AYU458775 BIQ458774:BIQ458775 BSM458774:BSM458775 CCI458774:CCI458775 CME458774:CME458775 CWA458774:CWA458775 DFW458774:DFW458775 DPS458774:DPS458775 DZO458774:DZO458775 EJK458774:EJK458775 ETG458774:ETG458775 FDC458774:FDC458775 FMY458774:FMY458775 FWU458774:FWU458775 GGQ458774:GGQ458775 GQM458774:GQM458775 HAI458774:HAI458775 HKE458774:HKE458775 HUA458774:HUA458775 IDW458774:IDW458775 INS458774:INS458775 IXO458774:IXO458775 JHK458774:JHK458775 JRG458774:JRG458775 KBC458774:KBC458775 KKY458774:KKY458775 KUU458774:KUU458775 LEQ458774:LEQ458775 LOM458774:LOM458775 LYI458774:LYI458775 MIE458774:MIE458775 MSA458774:MSA458775 NBW458774:NBW458775 NLS458774:NLS458775 NVO458774:NVO458775 OFK458774:OFK458775 OPG458774:OPG458775 OZC458774:OZC458775 PIY458774:PIY458775 PSU458774:PSU458775 QCQ458774:QCQ458775 QMM458774:QMM458775 QWI458774:QWI458775 RGE458774:RGE458775 RQA458774:RQA458775 RZW458774:RZW458775 SJS458774:SJS458775 STO458774:STO458775 TDK458774:TDK458775 TNG458774:TNG458775 TXC458774:TXC458775 UGY458774:UGY458775 UQU458774:UQU458775 VAQ458774:VAQ458775 VKM458774:VKM458775 VUI458774:VUI458775 WEE458774:WEE458775 WOA458774:WOA458775 WXW458774:WXW458775 BO524310:BO524311 LK524310:LK524311 VG524310:VG524311 AFC524310:AFC524311 AOY524310:AOY524311 AYU524310:AYU524311 BIQ524310:BIQ524311 BSM524310:BSM524311 CCI524310:CCI524311 CME524310:CME524311 CWA524310:CWA524311 DFW524310:DFW524311 DPS524310:DPS524311 DZO524310:DZO524311 EJK524310:EJK524311 ETG524310:ETG524311 FDC524310:FDC524311 FMY524310:FMY524311 FWU524310:FWU524311 GGQ524310:GGQ524311 GQM524310:GQM524311 HAI524310:HAI524311 HKE524310:HKE524311 HUA524310:HUA524311 IDW524310:IDW524311 INS524310:INS524311 IXO524310:IXO524311 JHK524310:JHK524311 JRG524310:JRG524311 KBC524310:KBC524311 KKY524310:KKY524311 KUU524310:KUU524311 LEQ524310:LEQ524311 LOM524310:LOM524311 LYI524310:LYI524311 MIE524310:MIE524311 MSA524310:MSA524311 NBW524310:NBW524311 NLS524310:NLS524311 NVO524310:NVO524311 OFK524310:OFK524311 OPG524310:OPG524311 OZC524310:OZC524311 PIY524310:PIY524311 PSU524310:PSU524311 QCQ524310:QCQ524311 QMM524310:QMM524311 QWI524310:QWI524311 RGE524310:RGE524311 RQA524310:RQA524311 RZW524310:RZW524311 SJS524310:SJS524311 STO524310:STO524311 TDK524310:TDK524311 TNG524310:TNG524311 TXC524310:TXC524311 UGY524310:UGY524311 UQU524310:UQU524311 VAQ524310:VAQ524311 VKM524310:VKM524311 VUI524310:VUI524311 WEE524310:WEE524311 WOA524310:WOA524311 WXW524310:WXW524311 BO589846:BO589847 LK589846:LK589847 VG589846:VG589847 AFC589846:AFC589847 AOY589846:AOY589847 AYU589846:AYU589847 BIQ589846:BIQ589847 BSM589846:BSM589847 CCI589846:CCI589847 CME589846:CME589847 CWA589846:CWA589847 DFW589846:DFW589847 DPS589846:DPS589847 DZO589846:DZO589847 EJK589846:EJK589847 ETG589846:ETG589847 FDC589846:FDC589847 FMY589846:FMY589847 FWU589846:FWU589847 GGQ589846:GGQ589847 GQM589846:GQM589847 HAI589846:HAI589847 HKE589846:HKE589847 HUA589846:HUA589847 IDW589846:IDW589847 INS589846:INS589847 IXO589846:IXO589847 JHK589846:JHK589847 JRG589846:JRG589847 KBC589846:KBC589847 KKY589846:KKY589847 KUU589846:KUU589847 LEQ589846:LEQ589847 LOM589846:LOM589847 LYI589846:LYI589847 MIE589846:MIE589847 MSA589846:MSA589847 NBW589846:NBW589847 NLS589846:NLS589847 NVO589846:NVO589847 OFK589846:OFK589847 OPG589846:OPG589847 OZC589846:OZC589847 PIY589846:PIY589847 PSU589846:PSU589847 QCQ589846:QCQ589847 QMM589846:QMM589847 QWI589846:QWI589847 RGE589846:RGE589847 RQA589846:RQA589847 RZW589846:RZW589847 SJS589846:SJS589847 STO589846:STO589847 TDK589846:TDK589847 TNG589846:TNG589847 TXC589846:TXC589847 UGY589846:UGY589847 UQU589846:UQU589847 VAQ589846:VAQ589847 VKM589846:VKM589847 VUI589846:VUI589847 WEE589846:WEE589847 WOA589846:WOA589847 WXW589846:WXW589847 BO655382:BO655383 LK655382:LK655383 VG655382:VG655383 AFC655382:AFC655383 AOY655382:AOY655383 AYU655382:AYU655383 BIQ655382:BIQ655383 BSM655382:BSM655383 CCI655382:CCI655383 CME655382:CME655383 CWA655382:CWA655383 DFW655382:DFW655383 DPS655382:DPS655383 DZO655382:DZO655383 EJK655382:EJK655383 ETG655382:ETG655383 FDC655382:FDC655383 FMY655382:FMY655383 FWU655382:FWU655383 GGQ655382:GGQ655383 GQM655382:GQM655383 HAI655382:HAI655383 HKE655382:HKE655383 HUA655382:HUA655383 IDW655382:IDW655383 INS655382:INS655383 IXO655382:IXO655383 JHK655382:JHK655383 JRG655382:JRG655383 KBC655382:KBC655383 KKY655382:KKY655383 KUU655382:KUU655383 LEQ655382:LEQ655383 LOM655382:LOM655383 LYI655382:LYI655383 MIE655382:MIE655383 MSA655382:MSA655383 NBW655382:NBW655383 NLS655382:NLS655383 NVO655382:NVO655383 OFK655382:OFK655383 OPG655382:OPG655383 OZC655382:OZC655383 PIY655382:PIY655383 PSU655382:PSU655383 QCQ655382:QCQ655383 QMM655382:QMM655383 QWI655382:QWI655383 RGE655382:RGE655383 RQA655382:RQA655383 RZW655382:RZW655383 SJS655382:SJS655383 STO655382:STO655383 TDK655382:TDK655383 TNG655382:TNG655383 TXC655382:TXC655383 UGY655382:UGY655383 UQU655382:UQU655383 VAQ655382:VAQ655383 VKM655382:VKM655383 VUI655382:VUI655383 WEE655382:WEE655383 WOA655382:WOA655383 WXW655382:WXW655383 BO720918:BO720919 LK720918:LK720919 VG720918:VG720919 AFC720918:AFC720919 AOY720918:AOY720919 AYU720918:AYU720919 BIQ720918:BIQ720919 BSM720918:BSM720919 CCI720918:CCI720919 CME720918:CME720919 CWA720918:CWA720919 DFW720918:DFW720919 DPS720918:DPS720919 DZO720918:DZO720919 EJK720918:EJK720919 ETG720918:ETG720919 FDC720918:FDC720919 FMY720918:FMY720919 FWU720918:FWU720919 GGQ720918:GGQ720919 GQM720918:GQM720919 HAI720918:HAI720919 HKE720918:HKE720919 HUA720918:HUA720919 IDW720918:IDW720919 INS720918:INS720919 IXO720918:IXO720919 JHK720918:JHK720919 JRG720918:JRG720919 KBC720918:KBC720919 KKY720918:KKY720919 KUU720918:KUU720919 LEQ720918:LEQ720919 LOM720918:LOM720919 LYI720918:LYI720919 MIE720918:MIE720919 MSA720918:MSA720919 NBW720918:NBW720919 NLS720918:NLS720919 NVO720918:NVO720919 OFK720918:OFK720919 OPG720918:OPG720919 OZC720918:OZC720919 PIY720918:PIY720919 PSU720918:PSU720919 QCQ720918:QCQ720919 QMM720918:QMM720919 QWI720918:QWI720919 RGE720918:RGE720919 RQA720918:RQA720919 RZW720918:RZW720919 SJS720918:SJS720919 STO720918:STO720919 TDK720918:TDK720919 TNG720918:TNG720919 TXC720918:TXC720919 UGY720918:UGY720919 UQU720918:UQU720919 VAQ720918:VAQ720919 VKM720918:VKM720919 VUI720918:VUI720919 WEE720918:WEE720919 WOA720918:WOA720919 WXW720918:WXW720919 BO786454:BO786455 LK786454:LK786455 VG786454:VG786455 AFC786454:AFC786455 AOY786454:AOY786455 AYU786454:AYU786455 BIQ786454:BIQ786455 BSM786454:BSM786455 CCI786454:CCI786455 CME786454:CME786455 CWA786454:CWA786455 DFW786454:DFW786455 DPS786454:DPS786455 DZO786454:DZO786455 EJK786454:EJK786455 ETG786454:ETG786455 FDC786454:FDC786455 FMY786454:FMY786455 FWU786454:FWU786455 GGQ786454:GGQ786455 GQM786454:GQM786455 HAI786454:HAI786455 HKE786454:HKE786455 HUA786454:HUA786455 IDW786454:IDW786455 INS786454:INS786455 IXO786454:IXO786455 JHK786454:JHK786455 JRG786454:JRG786455 KBC786454:KBC786455 KKY786454:KKY786455 KUU786454:KUU786455 LEQ786454:LEQ786455 LOM786454:LOM786455 LYI786454:LYI786455 MIE786454:MIE786455 MSA786454:MSA786455 NBW786454:NBW786455 NLS786454:NLS786455 NVO786454:NVO786455 OFK786454:OFK786455 OPG786454:OPG786455 OZC786454:OZC786455 PIY786454:PIY786455 PSU786454:PSU786455 QCQ786454:QCQ786455 QMM786454:QMM786455 QWI786454:QWI786455 RGE786454:RGE786455 RQA786454:RQA786455 RZW786454:RZW786455 SJS786454:SJS786455 STO786454:STO786455 TDK786454:TDK786455 TNG786454:TNG786455 TXC786454:TXC786455 UGY786454:UGY786455 UQU786454:UQU786455 VAQ786454:VAQ786455 VKM786454:VKM786455 VUI786454:VUI786455 WEE786454:WEE786455 WOA786454:WOA786455 WXW786454:WXW786455 BO851990:BO851991 LK851990:LK851991 VG851990:VG851991 AFC851990:AFC851991 AOY851990:AOY851991 AYU851990:AYU851991 BIQ851990:BIQ851991 BSM851990:BSM851991 CCI851990:CCI851991 CME851990:CME851991 CWA851990:CWA851991 DFW851990:DFW851991 DPS851990:DPS851991 DZO851990:DZO851991 EJK851990:EJK851991 ETG851990:ETG851991 FDC851990:FDC851991 FMY851990:FMY851991 FWU851990:FWU851991 GGQ851990:GGQ851991 GQM851990:GQM851991 HAI851990:HAI851991 HKE851990:HKE851991 HUA851990:HUA851991 IDW851990:IDW851991 INS851990:INS851991 IXO851990:IXO851991 JHK851990:JHK851991 JRG851990:JRG851991 KBC851990:KBC851991 KKY851990:KKY851991 KUU851990:KUU851991 LEQ851990:LEQ851991 LOM851990:LOM851991 LYI851990:LYI851991 MIE851990:MIE851991 MSA851990:MSA851991 NBW851990:NBW851991 NLS851990:NLS851991 NVO851990:NVO851991 OFK851990:OFK851991 OPG851990:OPG851991 OZC851990:OZC851991 PIY851990:PIY851991 PSU851990:PSU851991 QCQ851990:QCQ851991 QMM851990:QMM851991 QWI851990:QWI851991 RGE851990:RGE851991 RQA851990:RQA851991 RZW851990:RZW851991 SJS851990:SJS851991 STO851990:STO851991 TDK851990:TDK851991 TNG851990:TNG851991 TXC851990:TXC851991 UGY851990:UGY851991 UQU851990:UQU851991 VAQ851990:VAQ851991 VKM851990:VKM851991 VUI851990:VUI851991 WEE851990:WEE851991 WOA851990:WOA851991 WXW851990:WXW851991 BO917526:BO917527 LK917526:LK917527 VG917526:VG917527 AFC917526:AFC917527 AOY917526:AOY917527 AYU917526:AYU917527 BIQ917526:BIQ917527 BSM917526:BSM917527 CCI917526:CCI917527 CME917526:CME917527 CWA917526:CWA917527 DFW917526:DFW917527 DPS917526:DPS917527 DZO917526:DZO917527 EJK917526:EJK917527 ETG917526:ETG917527 FDC917526:FDC917527 FMY917526:FMY917527 FWU917526:FWU917527 GGQ917526:GGQ917527 GQM917526:GQM917527 HAI917526:HAI917527 HKE917526:HKE917527 HUA917526:HUA917527 IDW917526:IDW917527 INS917526:INS917527 IXO917526:IXO917527 JHK917526:JHK917527 JRG917526:JRG917527 KBC917526:KBC917527 KKY917526:KKY917527 KUU917526:KUU917527 LEQ917526:LEQ917527 LOM917526:LOM917527 LYI917526:LYI917527 MIE917526:MIE917527 MSA917526:MSA917527 NBW917526:NBW917527 NLS917526:NLS917527 NVO917526:NVO917527 OFK917526:OFK917527 OPG917526:OPG917527 OZC917526:OZC917527 PIY917526:PIY917527 PSU917526:PSU917527 QCQ917526:QCQ917527 QMM917526:QMM917527 QWI917526:QWI917527 RGE917526:RGE917527 RQA917526:RQA917527 RZW917526:RZW917527 SJS917526:SJS917527 STO917526:STO917527 TDK917526:TDK917527 TNG917526:TNG917527 TXC917526:TXC917527 UGY917526:UGY917527 UQU917526:UQU917527 VAQ917526:VAQ917527 VKM917526:VKM917527 VUI917526:VUI917527 WEE917526:WEE917527 WOA917526:WOA917527 WXW917526:WXW917527 BO983062:BO983063 LK983062:LK983063 VG983062:VG983063 AFC983062:AFC983063 AOY983062:AOY983063 AYU983062:AYU983063 BIQ983062:BIQ983063 BSM983062:BSM983063 CCI983062:CCI983063 CME983062:CME983063 CWA983062:CWA983063 DFW983062:DFW983063 DPS983062:DPS983063 DZO983062:DZO983063 EJK983062:EJK983063 ETG983062:ETG983063 FDC983062:FDC983063 FMY983062:FMY983063 FWU983062:FWU983063 GGQ983062:GGQ983063 GQM983062:GQM983063 HAI983062:HAI983063 HKE983062:HKE983063 HUA983062:HUA983063 IDW983062:IDW983063 INS983062:INS983063 IXO983062:IXO983063 JHK983062:JHK983063 JRG983062:JRG983063 KBC983062:KBC983063 KKY983062:KKY983063 KUU983062:KUU983063 LEQ983062:LEQ983063 LOM983062:LOM983063 LYI983062:LYI983063 MIE983062:MIE983063 MSA983062:MSA983063 NBW983062:NBW983063 NLS983062:NLS983063 NVO983062:NVO983063 OFK983062:OFK983063 OPG983062:OPG983063 OZC983062:OZC983063 PIY983062:PIY983063 PSU983062:PSU983063 QCQ983062:QCQ983063 QMM983062:QMM983063 QWI983062:QWI983063 RGE983062:RGE983063 RQA983062:RQA983063 RZW983062:RZW983063 SJS983062:SJS983063 STO983062:STO983063 TDK983062:TDK983063 TNG983062:TNG983063 TXC983062:TXC983063 UGY983062:UGY983063 UQU983062:UQU983063 VAQ983062:VAQ983063 VKM983062:VKM983063 VUI983062:VUI983063 WEE983062:WEE983063 WOA983062:WOA983063 WXW983062:WXW983063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T65558:U65559 JP65558:JQ65559 TL65558:TM65559 ADH65558:ADI65559 AND65558:ANE65559 AWZ65558:AXA65559 BGV65558:BGW65559 BQR65558:BQS65559 CAN65558:CAO65559 CKJ65558:CKK65559 CUF65558:CUG65559 DEB65558:DEC65559 DNX65558:DNY65559 DXT65558:DXU65559 EHP65558:EHQ65559 ERL65558:ERM65559 FBH65558:FBI65559 FLD65558:FLE65559 FUZ65558:FVA65559 GEV65558:GEW65559 GOR65558:GOS65559 GYN65558:GYO65559 HIJ65558:HIK65559 HSF65558:HSG65559 ICB65558:ICC65559 ILX65558:ILY65559 IVT65558:IVU65559 JFP65558:JFQ65559 JPL65558:JPM65559 JZH65558:JZI65559 KJD65558:KJE65559 KSZ65558:KTA65559 LCV65558:LCW65559 LMR65558:LMS65559 LWN65558:LWO65559 MGJ65558:MGK65559 MQF65558:MQG65559 NAB65558:NAC65559 NJX65558:NJY65559 NTT65558:NTU65559 ODP65558:ODQ65559 ONL65558:ONM65559 OXH65558:OXI65559 PHD65558:PHE65559 PQZ65558:PRA65559 QAV65558:QAW65559 QKR65558:QKS65559 QUN65558:QUO65559 REJ65558:REK65559 ROF65558:ROG65559 RYB65558:RYC65559 SHX65558:SHY65559 SRT65558:SRU65559 TBP65558:TBQ65559 TLL65558:TLM65559 TVH65558:TVI65559 UFD65558:UFE65559 UOZ65558:UPA65559 UYV65558:UYW65559 VIR65558:VIS65559 VSN65558:VSO65559 WCJ65558:WCK65559 WMF65558:WMG65559 WWB65558:WWC65559 T131094:U131095 JP131094:JQ131095 TL131094:TM131095 ADH131094:ADI131095 AND131094:ANE131095 AWZ131094:AXA131095 BGV131094:BGW131095 BQR131094:BQS131095 CAN131094:CAO131095 CKJ131094:CKK131095 CUF131094:CUG131095 DEB131094:DEC131095 DNX131094:DNY131095 DXT131094:DXU131095 EHP131094:EHQ131095 ERL131094:ERM131095 FBH131094:FBI131095 FLD131094:FLE131095 FUZ131094:FVA131095 GEV131094:GEW131095 GOR131094:GOS131095 GYN131094:GYO131095 HIJ131094:HIK131095 HSF131094:HSG131095 ICB131094:ICC131095 ILX131094:ILY131095 IVT131094:IVU131095 JFP131094:JFQ131095 JPL131094:JPM131095 JZH131094:JZI131095 KJD131094:KJE131095 KSZ131094:KTA131095 LCV131094:LCW131095 LMR131094:LMS131095 LWN131094:LWO131095 MGJ131094:MGK131095 MQF131094:MQG131095 NAB131094:NAC131095 NJX131094:NJY131095 NTT131094:NTU131095 ODP131094:ODQ131095 ONL131094:ONM131095 OXH131094:OXI131095 PHD131094:PHE131095 PQZ131094:PRA131095 QAV131094:QAW131095 QKR131094:QKS131095 QUN131094:QUO131095 REJ131094:REK131095 ROF131094:ROG131095 RYB131094:RYC131095 SHX131094:SHY131095 SRT131094:SRU131095 TBP131094:TBQ131095 TLL131094:TLM131095 TVH131094:TVI131095 UFD131094:UFE131095 UOZ131094:UPA131095 UYV131094:UYW131095 VIR131094:VIS131095 VSN131094:VSO131095 WCJ131094:WCK131095 WMF131094:WMG131095 WWB131094:WWC131095 T196630:U196631 JP196630:JQ196631 TL196630:TM196631 ADH196630:ADI196631 AND196630:ANE196631 AWZ196630:AXA196631 BGV196630:BGW196631 BQR196630:BQS196631 CAN196630:CAO196631 CKJ196630:CKK196631 CUF196630:CUG196631 DEB196630:DEC196631 DNX196630:DNY196631 DXT196630:DXU196631 EHP196630:EHQ196631 ERL196630:ERM196631 FBH196630:FBI196631 FLD196630:FLE196631 FUZ196630:FVA196631 GEV196630:GEW196631 GOR196630:GOS196631 GYN196630:GYO196631 HIJ196630:HIK196631 HSF196630:HSG196631 ICB196630:ICC196631 ILX196630:ILY196631 IVT196630:IVU196631 JFP196630:JFQ196631 JPL196630:JPM196631 JZH196630:JZI196631 KJD196630:KJE196631 KSZ196630:KTA196631 LCV196630:LCW196631 LMR196630:LMS196631 LWN196630:LWO196631 MGJ196630:MGK196631 MQF196630:MQG196631 NAB196630:NAC196631 NJX196630:NJY196631 NTT196630:NTU196631 ODP196630:ODQ196631 ONL196630:ONM196631 OXH196630:OXI196631 PHD196630:PHE196631 PQZ196630:PRA196631 QAV196630:QAW196631 QKR196630:QKS196631 QUN196630:QUO196631 REJ196630:REK196631 ROF196630:ROG196631 RYB196630:RYC196631 SHX196630:SHY196631 SRT196630:SRU196631 TBP196630:TBQ196631 TLL196630:TLM196631 TVH196630:TVI196631 UFD196630:UFE196631 UOZ196630:UPA196631 UYV196630:UYW196631 VIR196630:VIS196631 VSN196630:VSO196631 WCJ196630:WCK196631 WMF196630:WMG196631 WWB196630:WWC196631 T262166:U262167 JP262166:JQ262167 TL262166:TM262167 ADH262166:ADI262167 AND262166:ANE262167 AWZ262166:AXA262167 BGV262166:BGW262167 BQR262166:BQS262167 CAN262166:CAO262167 CKJ262166:CKK262167 CUF262166:CUG262167 DEB262166:DEC262167 DNX262166:DNY262167 DXT262166:DXU262167 EHP262166:EHQ262167 ERL262166:ERM262167 FBH262166:FBI262167 FLD262166:FLE262167 FUZ262166:FVA262167 GEV262166:GEW262167 GOR262166:GOS262167 GYN262166:GYO262167 HIJ262166:HIK262167 HSF262166:HSG262167 ICB262166:ICC262167 ILX262166:ILY262167 IVT262166:IVU262167 JFP262166:JFQ262167 JPL262166:JPM262167 JZH262166:JZI262167 KJD262166:KJE262167 KSZ262166:KTA262167 LCV262166:LCW262167 LMR262166:LMS262167 LWN262166:LWO262167 MGJ262166:MGK262167 MQF262166:MQG262167 NAB262166:NAC262167 NJX262166:NJY262167 NTT262166:NTU262167 ODP262166:ODQ262167 ONL262166:ONM262167 OXH262166:OXI262167 PHD262166:PHE262167 PQZ262166:PRA262167 QAV262166:QAW262167 QKR262166:QKS262167 QUN262166:QUO262167 REJ262166:REK262167 ROF262166:ROG262167 RYB262166:RYC262167 SHX262166:SHY262167 SRT262166:SRU262167 TBP262166:TBQ262167 TLL262166:TLM262167 TVH262166:TVI262167 UFD262166:UFE262167 UOZ262166:UPA262167 UYV262166:UYW262167 VIR262166:VIS262167 VSN262166:VSO262167 WCJ262166:WCK262167 WMF262166:WMG262167 WWB262166:WWC262167 T327702:U327703 JP327702:JQ327703 TL327702:TM327703 ADH327702:ADI327703 AND327702:ANE327703 AWZ327702:AXA327703 BGV327702:BGW327703 BQR327702:BQS327703 CAN327702:CAO327703 CKJ327702:CKK327703 CUF327702:CUG327703 DEB327702:DEC327703 DNX327702:DNY327703 DXT327702:DXU327703 EHP327702:EHQ327703 ERL327702:ERM327703 FBH327702:FBI327703 FLD327702:FLE327703 FUZ327702:FVA327703 GEV327702:GEW327703 GOR327702:GOS327703 GYN327702:GYO327703 HIJ327702:HIK327703 HSF327702:HSG327703 ICB327702:ICC327703 ILX327702:ILY327703 IVT327702:IVU327703 JFP327702:JFQ327703 JPL327702:JPM327703 JZH327702:JZI327703 KJD327702:KJE327703 KSZ327702:KTA327703 LCV327702:LCW327703 LMR327702:LMS327703 LWN327702:LWO327703 MGJ327702:MGK327703 MQF327702:MQG327703 NAB327702:NAC327703 NJX327702:NJY327703 NTT327702:NTU327703 ODP327702:ODQ327703 ONL327702:ONM327703 OXH327702:OXI327703 PHD327702:PHE327703 PQZ327702:PRA327703 QAV327702:QAW327703 QKR327702:QKS327703 QUN327702:QUO327703 REJ327702:REK327703 ROF327702:ROG327703 RYB327702:RYC327703 SHX327702:SHY327703 SRT327702:SRU327703 TBP327702:TBQ327703 TLL327702:TLM327703 TVH327702:TVI327703 UFD327702:UFE327703 UOZ327702:UPA327703 UYV327702:UYW327703 VIR327702:VIS327703 VSN327702:VSO327703 WCJ327702:WCK327703 WMF327702:WMG327703 WWB327702:WWC327703 T393238:U393239 JP393238:JQ393239 TL393238:TM393239 ADH393238:ADI393239 AND393238:ANE393239 AWZ393238:AXA393239 BGV393238:BGW393239 BQR393238:BQS393239 CAN393238:CAO393239 CKJ393238:CKK393239 CUF393238:CUG393239 DEB393238:DEC393239 DNX393238:DNY393239 DXT393238:DXU393239 EHP393238:EHQ393239 ERL393238:ERM393239 FBH393238:FBI393239 FLD393238:FLE393239 FUZ393238:FVA393239 GEV393238:GEW393239 GOR393238:GOS393239 GYN393238:GYO393239 HIJ393238:HIK393239 HSF393238:HSG393239 ICB393238:ICC393239 ILX393238:ILY393239 IVT393238:IVU393239 JFP393238:JFQ393239 JPL393238:JPM393239 JZH393238:JZI393239 KJD393238:KJE393239 KSZ393238:KTA393239 LCV393238:LCW393239 LMR393238:LMS393239 LWN393238:LWO393239 MGJ393238:MGK393239 MQF393238:MQG393239 NAB393238:NAC393239 NJX393238:NJY393239 NTT393238:NTU393239 ODP393238:ODQ393239 ONL393238:ONM393239 OXH393238:OXI393239 PHD393238:PHE393239 PQZ393238:PRA393239 QAV393238:QAW393239 QKR393238:QKS393239 QUN393238:QUO393239 REJ393238:REK393239 ROF393238:ROG393239 RYB393238:RYC393239 SHX393238:SHY393239 SRT393238:SRU393239 TBP393238:TBQ393239 TLL393238:TLM393239 TVH393238:TVI393239 UFD393238:UFE393239 UOZ393238:UPA393239 UYV393238:UYW393239 VIR393238:VIS393239 VSN393238:VSO393239 WCJ393238:WCK393239 WMF393238:WMG393239 WWB393238:WWC393239 T458774:U458775 JP458774:JQ458775 TL458774:TM458775 ADH458774:ADI458775 AND458774:ANE458775 AWZ458774:AXA458775 BGV458774:BGW458775 BQR458774:BQS458775 CAN458774:CAO458775 CKJ458774:CKK458775 CUF458774:CUG458775 DEB458774:DEC458775 DNX458774:DNY458775 DXT458774:DXU458775 EHP458774:EHQ458775 ERL458774:ERM458775 FBH458774:FBI458775 FLD458774:FLE458775 FUZ458774:FVA458775 GEV458774:GEW458775 GOR458774:GOS458775 GYN458774:GYO458775 HIJ458774:HIK458775 HSF458774:HSG458775 ICB458774:ICC458775 ILX458774:ILY458775 IVT458774:IVU458775 JFP458774:JFQ458775 JPL458774:JPM458775 JZH458774:JZI458775 KJD458774:KJE458775 KSZ458774:KTA458775 LCV458774:LCW458775 LMR458774:LMS458775 LWN458774:LWO458775 MGJ458774:MGK458775 MQF458774:MQG458775 NAB458774:NAC458775 NJX458774:NJY458775 NTT458774:NTU458775 ODP458774:ODQ458775 ONL458774:ONM458775 OXH458774:OXI458775 PHD458774:PHE458775 PQZ458774:PRA458775 QAV458774:QAW458775 QKR458774:QKS458775 QUN458774:QUO458775 REJ458774:REK458775 ROF458774:ROG458775 RYB458774:RYC458775 SHX458774:SHY458775 SRT458774:SRU458775 TBP458774:TBQ458775 TLL458774:TLM458775 TVH458774:TVI458775 UFD458774:UFE458775 UOZ458774:UPA458775 UYV458774:UYW458775 VIR458774:VIS458775 VSN458774:VSO458775 WCJ458774:WCK458775 WMF458774:WMG458775 WWB458774:WWC458775 T524310:U524311 JP524310:JQ524311 TL524310:TM524311 ADH524310:ADI524311 AND524310:ANE524311 AWZ524310:AXA524311 BGV524310:BGW524311 BQR524310:BQS524311 CAN524310:CAO524311 CKJ524310:CKK524311 CUF524310:CUG524311 DEB524310:DEC524311 DNX524310:DNY524311 DXT524310:DXU524311 EHP524310:EHQ524311 ERL524310:ERM524311 FBH524310:FBI524311 FLD524310:FLE524311 FUZ524310:FVA524311 GEV524310:GEW524311 GOR524310:GOS524311 GYN524310:GYO524311 HIJ524310:HIK524311 HSF524310:HSG524311 ICB524310:ICC524311 ILX524310:ILY524311 IVT524310:IVU524311 JFP524310:JFQ524311 JPL524310:JPM524311 JZH524310:JZI524311 KJD524310:KJE524311 KSZ524310:KTA524311 LCV524310:LCW524311 LMR524310:LMS524311 LWN524310:LWO524311 MGJ524310:MGK524311 MQF524310:MQG524311 NAB524310:NAC524311 NJX524310:NJY524311 NTT524310:NTU524311 ODP524310:ODQ524311 ONL524310:ONM524311 OXH524310:OXI524311 PHD524310:PHE524311 PQZ524310:PRA524311 QAV524310:QAW524311 QKR524310:QKS524311 QUN524310:QUO524311 REJ524310:REK524311 ROF524310:ROG524311 RYB524310:RYC524311 SHX524310:SHY524311 SRT524310:SRU524311 TBP524310:TBQ524311 TLL524310:TLM524311 TVH524310:TVI524311 UFD524310:UFE524311 UOZ524310:UPA524311 UYV524310:UYW524311 VIR524310:VIS524311 VSN524310:VSO524311 WCJ524310:WCK524311 WMF524310:WMG524311 WWB524310:WWC524311 T589846:U589847 JP589846:JQ589847 TL589846:TM589847 ADH589846:ADI589847 AND589846:ANE589847 AWZ589846:AXA589847 BGV589846:BGW589847 BQR589846:BQS589847 CAN589846:CAO589847 CKJ589846:CKK589847 CUF589846:CUG589847 DEB589846:DEC589847 DNX589846:DNY589847 DXT589846:DXU589847 EHP589846:EHQ589847 ERL589846:ERM589847 FBH589846:FBI589847 FLD589846:FLE589847 FUZ589846:FVA589847 GEV589846:GEW589847 GOR589846:GOS589847 GYN589846:GYO589847 HIJ589846:HIK589847 HSF589846:HSG589847 ICB589846:ICC589847 ILX589846:ILY589847 IVT589846:IVU589847 JFP589846:JFQ589847 JPL589846:JPM589847 JZH589846:JZI589847 KJD589846:KJE589847 KSZ589846:KTA589847 LCV589846:LCW589847 LMR589846:LMS589847 LWN589846:LWO589847 MGJ589846:MGK589847 MQF589846:MQG589847 NAB589846:NAC589847 NJX589846:NJY589847 NTT589846:NTU589847 ODP589846:ODQ589847 ONL589846:ONM589847 OXH589846:OXI589847 PHD589846:PHE589847 PQZ589846:PRA589847 QAV589846:QAW589847 QKR589846:QKS589847 QUN589846:QUO589847 REJ589846:REK589847 ROF589846:ROG589847 RYB589846:RYC589847 SHX589846:SHY589847 SRT589846:SRU589847 TBP589846:TBQ589847 TLL589846:TLM589847 TVH589846:TVI589847 UFD589846:UFE589847 UOZ589846:UPA589847 UYV589846:UYW589847 VIR589846:VIS589847 VSN589846:VSO589847 WCJ589846:WCK589847 WMF589846:WMG589847 WWB589846:WWC589847 T655382:U655383 JP655382:JQ655383 TL655382:TM655383 ADH655382:ADI655383 AND655382:ANE655383 AWZ655382:AXA655383 BGV655382:BGW655383 BQR655382:BQS655383 CAN655382:CAO655383 CKJ655382:CKK655383 CUF655382:CUG655383 DEB655382:DEC655383 DNX655382:DNY655383 DXT655382:DXU655383 EHP655382:EHQ655383 ERL655382:ERM655383 FBH655382:FBI655383 FLD655382:FLE655383 FUZ655382:FVA655383 GEV655382:GEW655383 GOR655382:GOS655383 GYN655382:GYO655383 HIJ655382:HIK655383 HSF655382:HSG655383 ICB655382:ICC655383 ILX655382:ILY655383 IVT655382:IVU655383 JFP655382:JFQ655383 JPL655382:JPM655383 JZH655382:JZI655383 KJD655382:KJE655383 KSZ655382:KTA655383 LCV655382:LCW655383 LMR655382:LMS655383 LWN655382:LWO655383 MGJ655382:MGK655383 MQF655382:MQG655383 NAB655382:NAC655383 NJX655382:NJY655383 NTT655382:NTU655383 ODP655382:ODQ655383 ONL655382:ONM655383 OXH655382:OXI655383 PHD655382:PHE655383 PQZ655382:PRA655383 QAV655382:QAW655383 QKR655382:QKS655383 QUN655382:QUO655383 REJ655382:REK655383 ROF655382:ROG655383 RYB655382:RYC655383 SHX655382:SHY655383 SRT655382:SRU655383 TBP655382:TBQ655383 TLL655382:TLM655383 TVH655382:TVI655383 UFD655382:UFE655383 UOZ655382:UPA655383 UYV655382:UYW655383 VIR655382:VIS655383 VSN655382:VSO655383 WCJ655382:WCK655383 WMF655382:WMG655383 WWB655382:WWC655383 T720918:U720919 JP720918:JQ720919 TL720918:TM720919 ADH720918:ADI720919 AND720918:ANE720919 AWZ720918:AXA720919 BGV720918:BGW720919 BQR720918:BQS720919 CAN720918:CAO720919 CKJ720918:CKK720919 CUF720918:CUG720919 DEB720918:DEC720919 DNX720918:DNY720919 DXT720918:DXU720919 EHP720918:EHQ720919 ERL720918:ERM720919 FBH720918:FBI720919 FLD720918:FLE720919 FUZ720918:FVA720919 GEV720918:GEW720919 GOR720918:GOS720919 GYN720918:GYO720919 HIJ720918:HIK720919 HSF720918:HSG720919 ICB720918:ICC720919 ILX720918:ILY720919 IVT720918:IVU720919 JFP720918:JFQ720919 JPL720918:JPM720919 JZH720918:JZI720919 KJD720918:KJE720919 KSZ720918:KTA720919 LCV720918:LCW720919 LMR720918:LMS720919 LWN720918:LWO720919 MGJ720918:MGK720919 MQF720918:MQG720919 NAB720918:NAC720919 NJX720918:NJY720919 NTT720918:NTU720919 ODP720918:ODQ720919 ONL720918:ONM720919 OXH720918:OXI720919 PHD720918:PHE720919 PQZ720918:PRA720919 QAV720918:QAW720919 QKR720918:QKS720919 QUN720918:QUO720919 REJ720918:REK720919 ROF720918:ROG720919 RYB720918:RYC720919 SHX720918:SHY720919 SRT720918:SRU720919 TBP720918:TBQ720919 TLL720918:TLM720919 TVH720918:TVI720919 UFD720918:UFE720919 UOZ720918:UPA720919 UYV720918:UYW720919 VIR720918:VIS720919 VSN720918:VSO720919 WCJ720918:WCK720919 WMF720918:WMG720919 WWB720918:WWC720919 T786454:U786455 JP786454:JQ786455 TL786454:TM786455 ADH786454:ADI786455 AND786454:ANE786455 AWZ786454:AXA786455 BGV786454:BGW786455 BQR786454:BQS786455 CAN786454:CAO786455 CKJ786454:CKK786455 CUF786454:CUG786455 DEB786454:DEC786455 DNX786454:DNY786455 DXT786454:DXU786455 EHP786454:EHQ786455 ERL786454:ERM786455 FBH786454:FBI786455 FLD786454:FLE786455 FUZ786454:FVA786455 GEV786454:GEW786455 GOR786454:GOS786455 GYN786454:GYO786455 HIJ786454:HIK786455 HSF786454:HSG786455 ICB786454:ICC786455 ILX786454:ILY786455 IVT786454:IVU786455 JFP786454:JFQ786455 JPL786454:JPM786455 JZH786454:JZI786455 KJD786454:KJE786455 KSZ786454:KTA786455 LCV786454:LCW786455 LMR786454:LMS786455 LWN786454:LWO786455 MGJ786454:MGK786455 MQF786454:MQG786455 NAB786454:NAC786455 NJX786454:NJY786455 NTT786454:NTU786455 ODP786454:ODQ786455 ONL786454:ONM786455 OXH786454:OXI786455 PHD786454:PHE786455 PQZ786454:PRA786455 QAV786454:QAW786455 QKR786454:QKS786455 QUN786454:QUO786455 REJ786454:REK786455 ROF786454:ROG786455 RYB786454:RYC786455 SHX786454:SHY786455 SRT786454:SRU786455 TBP786454:TBQ786455 TLL786454:TLM786455 TVH786454:TVI786455 UFD786454:UFE786455 UOZ786454:UPA786455 UYV786454:UYW786455 VIR786454:VIS786455 VSN786454:VSO786455 WCJ786454:WCK786455 WMF786454:WMG786455 WWB786454:WWC786455 T851990:U851991 JP851990:JQ851991 TL851990:TM851991 ADH851990:ADI851991 AND851990:ANE851991 AWZ851990:AXA851991 BGV851990:BGW851991 BQR851990:BQS851991 CAN851990:CAO851991 CKJ851990:CKK851991 CUF851990:CUG851991 DEB851990:DEC851991 DNX851990:DNY851991 DXT851990:DXU851991 EHP851990:EHQ851991 ERL851990:ERM851991 FBH851990:FBI851991 FLD851990:FLE851991 FUZ851990:FVA851991 GEV851990:GEW851991 GOR851990:GOS851991 GYN851990:GYO851991 HIJ851990:HIK851991 HSF851990:HSG851991 ICB851990:ICC851991 ILX851990:ILY851991 IVT851990:IVU851991 JFP851990:JFQ851991 JPL851990:JPM851991 JZH851990:JZI851991 KJD851990:KJE851991 KSZ851990:KTA851991 LCV851990:LCW851991 LMR851990:LMS851991 LWN851990:LWO851991 MGJ851990:MGK851991 MQF851990:MQG851991 NAB851990:NAC851991 NJX851990:NJY851991 NTT851990:NTU851991 ODP851990:ODQ851991 ONL851990:ONM851991 OXH851990:OXI851991 PHD851990:PHE851991 PQZ851990:PRA851991 QAV851990:QAW851991 QKR851990:QKS851991 QUN851990:QUO851991 REJ851990:REK851991 ROF851990:ROG851991 RYB851990:RYC851991 SHX851990:SHY851991 SRT851990:SRU851991 TBP851990:TBQ851991 TLL851990:TLM851991 TVH851990:TVI851991 UFD851990:UFE851991 UOZ851990:UPA851991 UYV851990:UYW851991 VIR851990:VIS851991 VSN851990:VSO851991 WCJ851990:WCK851991 WMF851990:WMG851991 WWB851990:WWC851991 T917526:U917527 JP917526:JQ917527 TL917526:TM917527 ADH917526:ADI917527 AND917526:ANE917527 AWZ917526:AXA917527 BGV917526:BGW917527 BQR917526:BQS917527 CAN917526:CAO917527 CKJ917526:CKK917527 CUF917526:CUG917527 DEB917526:DEC917527 DNX917526:DNY917527 DXT917526:DXU917527 EHP917526:EHQ917527 ERL917526:ERM917527 FBH917526:FBI917527 FLD917526:FLE917527 FUZ917526:FVA917527 GEV917526:GEW917527 GOR917526:GOS917527 GYN917526:GYO917527 HIJ917526:HIK917527 HSF917526:HSG917527 ICB917526:ICC917527 ILX917526:ILY917527 IVT917526:IVU917527 JFP917526:JFQ917527 JPL917526:JPM917527 JZH917526:JZI917527 KJD917526:KJE917527 KSZ917526:KTA917527 LCV917526:LCW917527 LMR917526:LMS917527 LWN917526:LWO917527 MGJ917526:MGK917527 MQF917526:MQG917527 NAB917526:NAC917527 NJX917526:NJY917527 NTT917526:NTU917527 ODP917526:ODQ917527 ONL917526:ONM917527 OXH917526:OXI917527 PHD917526:PHE917527 PQZ917526:PRA917527 QAV917526:QAW917527 QKR917526:QKS917527 QUN917526:QUO917527 REJ917526:REK917527 ROF917526:ROG917527 RYB917526:RYC917527 SHX917526:SHY917527 SRT917526:SRU917527 TBP917526:TBQ917527 TLL917526:TLM917527 TVH917526:TVI917527 UFD917526:UFE917527 UOZ917526:UPA917527 UYV917526:UYW917527 VIR917526:VIS917527 VSN917526:VSO917527 WCJ917526:WCK917527 WMF917526:WMG917527 WWB917526:WWC917527 T983062:U983063 JP983062:JQ983063 TL983062:TM983063 ADH983062:ADI983063 AND983062:ANE983063 AWZ983062:AXA983063 BGV983062:BGW983063 BQR983062:BQS983063 CAN983062:CAO983063 CKJ983062:CKK983063 CUF983062:CUG983063 DEB983062:DEC983063 DNX983062:DNY983063 DXT983062:DXU983063 EHP983062:EHQ983063 ERL983062:ERM983063 FBH983062:FBI983063 FLD983062:FLE983063 FUZ983062:FVA983063 GEV983062:GEW983063 GOR983062:GOS983063 GYN983062:GYO983063 HIJ983062:HIK983063 HSF983062:HSG983063 ICB983062:ICC983063 ILX983062:ILY983063 IVT983062:IVU983063 JFP983062:JFQ983063 JPL983062:JPM983063 JZH983062:JZI983063 KJD983062:KJE983063 KSZ983062:KTA983063 LCV983062:LCW983063 LMR983062:LMS983063 LWN983062:LWO983063 MGJ983062:MGK983063 MQF983062:MQG983063 NAB983062:NAC983063 NJX983062:NJY983063 NTT983062:NTU983063 ODP983062:ODQ983063 ONL983062:ONM983063 OXH983062:OXI983063 PHD983062:PHE983063 PQZ983062:PRA983063 QAV983062:QAW983063 QKR983062:QKS983063 QUN983062:QUO983063 REJ983062:REK983063 ROF983062:ROG983063 RYB983062:RYC983063 SHX983062:SHY983063 SRT983062:SRU983063 TBP983062:TBQ983063 TLL983062:TLM983063 TVH983062:TVI983063 UFD983062:UFE983063 UOZ983062:UPA983063 UYV983062:UYW983063 VIR983062:VIS983063 VSN983062:VSO983063 WCJ983062:WCK983063 WMF983062:WMG983063 WWB983062:WWC983063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AY65561 KU65561 UQ65561 AEM65561 AOI65561 AYE65561 BIA65561 BRW65561 CBS65561 CLO65561 CVK65561 DFG65561 DPC65561 DYY65561 EIU65561 ESQ65561 FCM65561 FMI65561 FWE65561 GGA65561 GPW65561 GZS65561 HJO65561 HTK65561 IDG65561 INC65561 IWY65561 JGU65561 JQQ65561 KAM65561 KKI65561 KUE65561 LEA65561 LNW65561 LXS65561 MHO65561 MRK65561 NBG65561 NLC65561 NUY65561 OEU65561 OOQ65561 OYM65561 PII65561 PSE65561 QCA65561 QLW65561 QVS65561 RFO65561 RPK65561 RZG65561 SJC65561 SSY65561 TCU65561 TMQ65561 TWM65561 UGI65561 UQE65561 VAA65561 VJW65561 VTS65561 WDO65561 WNK65561 WXG65561 AY131097 KU131097 UQ131097 AEM131097 AOI131097 AYE131097 BIA131097 BRW131097 CBS131097 CLO131097 CVK131097 DFG131097 DPC131097 DYY131097 EIU131097 ESQ131097 FCM131097 FMI131097 FWE131097 GGA131097 GPW131097 GZS131097 HJO131097 HTK131097 IDG131097 INC131097 IWY131097 JGU131097 JQQ131097 KAM131097 KKI131097 KUE131097 LEA131097 LNW131097 LXS131097 MHO131097 MRK131097 NBG131097 NLC131097 NUY131097 OEU131097 OOQ131097 OYM131097 PII131097 PSE131097 QCA131097 QLW131097 QVS131097 RFO131097 RPK131097 RZG131097 SJC131097 SSY131097 TCU131097 TMQ131097 TWM131097 UGI131097 UQE131097 VAA131097 VJW131097 VTS131097 WDO131097 WNK131097 WXG131097 AY196633 KU196633 UQ196633 AEM196633 AOI196633 AYE196633 BIA196633 BRW196633 CBS196633 CLO196633 CVK196633 DFG196633 DPC196633 DYY196633 EIU196633 ESQ196633 FCM196633 FMI196633 FWE196633 GGA196633 GPW196633 GZS196633 HJO196633 HTK196633 IDG196633 INC196633 IWY196633 JGU196633 JQQ196633 KAM196633 KKI196633 KUE196633 LEA196633 LNW196633 LXS196633 MHO196633 MRK196633 NBG196633 NLC196633 NUY196633 OEU196633 OOQ196633 OYM196633 PII196633 PSE196633 QCA196633 QLW196633 QVS196633 RFO196633 RPK196633 RZG196633 SJC196633 SSY196633 TCU196633 TMQ196633 TWM196633 UGI196633 UQE196633 VAA196633 VJW196633 VTS196633 WDO196633 WNK196633 WXG196633 AY262169 KU262169 UQ262169 AEM262169 AOI262169 AYE262169 BIA262169 BRW262169 CBS262169 CLO262169 CVK262169 DFG262169 DPC262169 DYY262169 EIU262169 ESQ262169 FCM262169 FMI262169 FWE262169 GGA262169 GPW262169 GZS262169 HJO262169 HTK262169 IDG262169 INC262169 IWY262169 JGU262169 JQQ262169 KAM262169 KKI262169 KUE262169 LEA262169 LNW262169 LXS262169 MHO262169 MRK262169 NBG262169 NLC262169 NUY262169 OEU262169 OOQ262169 OYM262169 PII262169 PSE262169 QCA262169 QLW262169 QVS262169 RFO262169 RPK262169 RZG262169 SJC262169 SSY262169 TCU262169 TMQ262169 TWM262169 UGI262169 UQE262169 VAA262169 VJW262169 VTS262169 WDO262169 WNK262169 WXG262169 AY327705 KU327705 UQ327705 AEM327705 AOI327705 AYE327705 BIA327705 BRW327705 CBS327705 CLO327705 CVK327705 DFG327705 DPC327705 DYY327705 EIU327705 ESQ327705 FCM327705 FMI327705 FWE327705 GGA327705 GPW327705 GZS327705 HJO327705 HTK327705 IDG327705 INC327705 IWY327705 JGU327705 JQQ327705 KAM327705 KKI327705 KUE327705 LEA327705 LNW327705 LXS327705 MHO327705 MRK327705 NBG327705 NLC327705 NUY327705 OEU327705 OOQ327705 OYM327705 PII327705 PSE327705 QCA327705 QLW327705 QVS327705 RFO327705 RPK327705 RZG327705 SJC327705 SSY327705 TCU327705 TMQ327705 TWM327705 UGI327705 UQE327705 VAA327705 VJW327705 VTS327705 WDO327705 WNK327705 WXG327705 AY393241 KU393241 UQ393241 AEM393241 AOI393241 AYE393241 BIA393241 BRW393241 CBS393241 CLO393241 CVK393241 DFG393241 DPC393241 DYY393241 EIU393241 ESQ393241 FCM393241 FMI393241 FWE393241 GGA393241 GPW393241 GZS393241 HJO393241 HTK393241 IDG393241 INC393241 IWY393241 JGU393241 JQQ393241 KAM393241 KKI393241 KUE393241 LEA393241 LNW393241 LXS393241 MHO393241 MRK393241 NBG393241 NLC393241 NUY393241 OEU393241 OOQ393241 OYM393241 PII393241 PSE393241 QCA393241 QLW393241 QVS393241 RFO393241 RPK393241 RZG393241 SJC393241 SSY393241 TCU393241 TMQ393241 TWM393241 UGI393241 UQE393241 VAA393241 VJW393241 VTS393241 WDO393241 WNK393241 WXG393241 AY458777 KU458777 UQ458777 AEM458777 AOI458777 AYE458777 BIA458777 BRW458777 CBS458777 CLO458777 CVK458777 DFG458777 DPC458777 DYY458777 EIU458777 ESQ458777 FCM458777 FMI458777 FWE458777 GGA458777 GPW458777 GZS458777 HJO458777 HTK458777 IDG458777 INC458777 IWY458777 JGU458777 JQQ458777 KAM458777 KKI458777 KUE458777 LEA458777 LNW458777 LXS458777 MHO458777 MRK458777 NBG458777 NLC458777 NUY458777 OEU458777 OOQ458777 OYM458777 PII458777 PSE458777 QCA458777 QLW458777 QVS458777 RFO458777 RPK458777 RZG458777 SJC458777 SSY458777 TCU458777 TMQ458777 TWM458777 UGI458777 UQE458777 VAA458777 VJW458777 VTS458777 WDO458777 WNK458777 WXG458777 AY524313 KU524313 UQ524313 AEM524313 AOI524313 AYE524313 BIA524313 BRW524313 CBS524313 CLO524313 CVK524313 DFG524313 DPC524313 DYY524313 EIU524313 ESQ524313 FCM524313 FMI524313 FWE524313 GGA524313 GPW524313 GZS524313 HJO524313 HTK524313 IDG524313 INC524313 IWY524313 JGU524313 JQQ524313 KAM524313 KKI524313 KUE524313 LEA524313 LNW524313 LXS524313 MHO524313 MRK524313 NBG524313 NLC524313 NUY524313 OEU524313 OOQ524313 OYM524313 PII524313 PSE524313 QCA524313 QLW524313 QVS524313 RFO524313 RPK524313 RZG524313 SJC524313 SSY524313 TCU524313 TMQ524313 TWM524313 UGI524313 UQE524313 VAA524313 VJW524313 VTS524313 WDO524313 WNK524313 WXG524313 AY589849 KU589849 UQ589849 AEM589849 AOI589849 AYE589849 BIA589849 BRW589849 CBS589849 CLO589849 CVK589849 DFG589849 DPC589849 DYY589849 EIU589849 ESQ589849 FCM589849 FMI589849 FWE589849 GGA589849 GPW589849 GZS589849 HJO589849 HTK589849 IDG589849 INC589849 IWY589849 JGU589849 JQQ589849 KAM589849 KKI589849 KUE589849 LEA589849 LNW589849 LXS589849 MHO589849 MRK589849 NBG589849 NLC589849 NUY589849 OEU589849 OOQ589849 OYM589849 PII589849 PSE589849 QCA589849 QLW589849 QVS589849 RFO589849 RPK589849 RZG589849 SJC589849 SSY589849 TCU589849 TMQ589849 TWM589849 UGI589849 UQE589849 VAA589849 VJW589849 VTS589849 WDO589849 WNK589849 WXG589849 AY655385 KU655385 UQ655385 AEM655385 AOI655385 AYE655385 BIA655385 BRW655385 CBS655385 CLO655385 CVK655385 DFG655385 DPC655385 DYY655385 EIU655385 ESQ655385 FCM655385 FMI655385 FWE655385 GGA655385 GPW655385 GZS655385 HJO655385 HTK655385 IDG655385 INC655385 IWY655385 JGU655385 JQQ655385 KAM655385 KKI655385 KUE655385 LEA655385 LNW655385 LXS655385 MHO655385 MRK655385 NBG655385 NLC655385 NUY655385 OEU655385 OOQ655385 OYM655385 PII655385 PSE655385 QCA655385 QLW655385 QVS655385 RFO655385 RPK655385 RZG655385 SJC655385 SSY655385 TCU655385 TMQ655385 TWM655385 UGI655385 UQE655385 VAA655385 VJW655385 VTS655385 WDO655385 WNK655385 WXG655385 AY720921 KU720921 UQ720921 AEM720921 AOI720921 AYE720921 BIA720921 BRW720921 CBS720921 CLO720921 CVK720921 DFG720921 DPC720921 DYY720921 EIU720921 ESQ720921 FCM720921 FMI720921 FWE720921 GGA720921 GPW720921 GZS720921 HJO720921 HTK720921 IDG720921 INC720921 IWY720921 JGU720921 JQQ720921 KAM720921 KKI720921 KUE720921 LEA720921 LNW720921 LXS720921 MHO720921 MRK720921 NBG720921 NLC720921 NUY720921 OEU720921 OOQ720921 OYM720921 PII720921 PSE720921 QCA720921 QLW720921 QVS720921 RFO720921 RPK720921 RZG720921 SJC720921 SSY720921 TCU720921 TMQ720921 TWM720921 UGI720921 UQE720921 VAA720921 VJW720921 VTS720921 WDO720921 WNK720921 WXG720921 AY786457 KU786457 UQ786457 AEM786457 AOI786457 AYE786457 BIA786457 BRW786457 CBS786457 CLO786457 CVK786457 DFG786457 DPC786457 DYY786457 EIU786457 ESQ786457 FCM786457 FMI786457 FWE786457 GGA786457 GPW786457 GZS786457 HJO786457 HTK786457 IDG786457 INC786457 IWY786457 JGU786457 JQQ786457 KAM786457 KKI786457 KUE786457 LEA786457 LNW786457 LXS786457 MHO786457 MRK786457 NBG786457 NLC786457 NUY786457 OEU786457 OOQ786457 OYM786457 PII786457 PSE786457 QCA786457 QLW786457 QVS786457 RFO786457 RPK786457 RZG786457 SJC786457 SSY786457 TCU786457 TMQ786457 TWM786457 UGI786457 UQE786457 VAA786457 VJW786457 VTS786457 WDO786457 WNK786457 WXG786457 AY851993 KU851993 UQ851993 AEM851993 AOI851993 AYE851993 BIA851993 BRW851993 CBS851993 CLO851993 CVK851993 DFG851993 DPC851993 DYY851993 EIU851993 ESQ851993 FCM851993 FMI851993 FWE851993 GGA851993 GPW851993 GZS851993 HJO851993 HTK851993 IDG851993 INC851993 IWY851993 JGU851993 JQQ851993 KAM851993 KKI851993 KUE851993 LEA851993 LNW851993 LXS851993 MHO851993 MRK851993 NBG851993 NLC851993 NUY851993 OEU851993 OOQ851993 OYM851993 PII851993 PSE851993 QCA851993 QLW851993 QVS851993 RFO851993 RPK851993 RZG851993 SJC851993 SSY851993 TCU851993 TMQ851993 TWM851993 UGI851993 UQE851993 VAA851993 VJW851993 VTS851993 WDO851993 WNK851993 WXG851993 AY917529 KU917529 UQ917529 AEM917529 AOI917529 AYE917529 BIA917529 BRW917529 CBS917529 CLO917529 CVK917529 DFG917529 DPC917529 DYY917529 EIU917529 ESQ917529 FCM917529 FMI917529 FWE917529 GGA917529 GPW917529 GZS917529 HJO917529 HTK917529 IDG917529 INC917529 IWY917529 JGU917529 JQQ917529 KAM917529 KKI917529 KUE917529 LEA917529 LNW917529 LXS917529 MHO917529 MRK917529 NBG917529 NLC917529 NUY917529 OEU917529 OOQ917529 OYM917529 PII917529 PSE917529 QCA917529 QLW917529 QVS917529 RFO917529 RPK917529 RZG917529 SJC917529 SSY917529 TCU917529 TMQ917529 TWM917529 UGI917529 UQE917529 VAA917529 VJW917529 VTS917529 WDO917529 WNK917529 WXG917529 AY983065 KU983065 UQ983065 AEM983065 AOI983065 AYE983065 BIA983065 BRW983065 CBS983065 CLO983065 CVK983065 DFG983065 DPC983065 DYY983065 EIU983065 ESQ983065 FCM983065 FMI983065 FWE983065 GGA983065 GPW983065 GZS983065 HJO983065 HTK983065 IDG983065 INC983065 IWY983065 JGU983065 JQQ983065 KAM983065 KKI983065 KUE983065 LEA983065 LNW983065 LXS983065 MHO983065 MRK983065 NBG983065 NLC983065 NUY983065 OEU983065 OOQ983065 OYM983065 PII983065 PSE983065 QCA983065 QLW983065 QVS983065 RFO983065 RPK983065 RZG983065 SJC983065 SSY983065 TCU983065 TMQ983065 TWM983065 UGI983065 UQE983065 VAA983065 VJW983065 VTS983065 WDO983065 WNK983065 WXG983065 X30:X31 JT30:JT31 TP30:TP31 ADL30:ADL31 ANH30:ANH31 AXD30:AXD31 BGZ30:BGZ31 BQV30:BQV31 CAR30:CAR31 CKN30:CKN31 CUJ30:CUJ31 DEF30:DEF31 DOB30:DOB31 DXX30:DXX31 EHT30:EHT31 ERP30:ERP31 FBL30:FBL31 FLH30:FLH31 FVD30:FVD31 GEZ30:GEZ31 GOV30:GOV31 GYR30:GYR31 HIN30:HIN31 HSJ30:HSJ31 ICF30:ICF31 IMB30:IMB31 IVX30:IVX31 JFT30:JFT31 JPP30:JPP31 JZL30:JZL31 KJH30:KJH31 KTD30:KTD31 LCZ30:LCZ31 LMV30:LMV31 LWR30:LWR31 MGN30:MGN31 MQJ30:MQJ31 NAF30:NAF31 NKB30:NKB31 NTX30:NTX31 ODT30:ODT31 ONP30:ONP31 OXL30:OXL31 PHH30:PHH31 PRD30:PRD31 QAZ30:QAZ31 QKV30:QKV31 QUR30:QUR31 REN30:REN31 ROJ30:ROJ31 RYF30:RYF31 SIB30:SIB31 SRX30:SRX31 TBT30:TBT31 TLP30:TLP31 TVL30:TVL31 UFH30:UFH31 UPD30:UPD31 UYZ30:UYZ31 VIV30:VIV31 VSR30:VSR31 WCN30:WCN31 WMJ30:WMJ31 WWF30:WWF31 X65571:X65572 JT65571:JT65572 TP65571:TP65572 ADL65571:ADL65572 ANH65571:ANH65572 AXD65571:AXD65572 BGZ65571:BGZ65572 BQV65571:BQV65572 CAR65571:CAR65572 CKN65571:CKN65572 CUJ65571:CUJ65572 DEF65571:DEF65572 DOB65571:DOB65572 DXX65571:DXX65572 EHT65571:EHT65572 ERP65571:ERP65572 FBL65571:FBL65572 FLH65571:FLH65572 FVD65571:FVD65572 GEZ65571:GEZ65572 GOV65571:GOV65572 GYR65571:GYR65572 HIN65571:HIN65572 HSJ65571:HSJ65572 ICF65571:ICF65572 IMB65571:IMB65572 IVX65571:IVX65572 JFT65571:JFT65572 JPP65571:JPP65572 JZL65571:JZL65572 KJH65571:KJH65572 KTD65571:KTD65572 LCZ65571:LCZ65572 LMV65571:LMV65572 LWR65571:LWR65572 MGN65571:MGN65572 MQJ65571:MQJ65572 NAF65571:NAF65572 NKB65571:NKB65572 NTX65571:NTX65572 ODT65571:ODT65572 ONP65571:ONP65572 OXL65571:OXL65572 PHH65571:PHH65572 PRD65571:PRD65572 QAZ65571:QAZ65572 QKV65571:QKV65572 QUR65571:QUR65572 REN65571:REN65572 ROJ65571:ROJ65572 RYF65571:RYF65572 SIB65571:SIB65572 SRX65571:SRX65572 TBT65571:TBT65572 TLP65571:TLP65572 TVL65571:TVL65572 UFH65571:UFH65572 UPD65571:UPD65572 UYZ65571:UYZ65572 VIV65571:VIV65572 VSR65571:VSR65572 WCN65571:WCN65572 WMJ65571:WMJ65572 WWF65571:WWF65572 X131107:X131108 JT131107:JT131108 TP131107:TP131108 ADL131107:ADL131108 ANH131107:ANH131108 AXD131107:AXD131108 BGZ131107:BGZ131108 BQV131107:BQV131108 CAR131107:CAR131108 CKN131107:CKN131108 CUJ131107:CUJ131108 DEF131107:DEF131108 DOB131107:DOB131108 DXX131107:DXX131108 EHT131107:EHT131108 ERP131107:ERP131108 FBL131107:FBL131108 FLH131107:FLH131108 FVD131107:FVD131108 GEZ131107:GEZ131108 GOV131107:GOV131108 GYR131107:GYR131108 HIN131107:HIN131108 HSJ131107:HSJ131108 ICF131107:ICF131108 IMB131107:IMB131108 IVX131107:IVX131108 JFT131107:JFT131108 JPP131107:JPP131108 JZL131107:JZL131108 KJH131107:KJH131108 KTD131107:KTD131108 LCZ131107:LCZ131108 LMV131107:LMV131108 LWR131107:LWR131108 MGN131107:MGN131108 MQJ131107:MQJ131108 NAF131107:NAF131108 NKB131107:NKB131108 NTX131107:NTX131108 ODT131107:ODT131108 ONP131107:ONP131108 OXL131107:OXL131108 PHH131107:PHH131108 PRD131107:PRD131108 QAZ131107:QAZ131108 QKV131107:QKV131108 QUR131107:QUR131108 REN131107:REN131108 ROJ131107:ROJ131108 RYF131107:RYF131108 SIB131107:SIB131108 SRX131107:SRX131108 TBT131107:TBT131108 TLP131107:TLP131108 TVL131107:TVL131108 UFH131107:UFH131108 UPD131107:UPD131108 UYZ131107:UYZ131108 VIV131107:VIV131108 VSR131107:VSR131108 WCN131107:WCN131108 WMJ131107:WMJ131108 WWF131107:WWF131108 X196643:X196644 JT196643:JT196644 TP196643:TP196644 ADL196643:ADL196644 ANH196643:ANH196644 AXD196643:AXD196644 BGZ196643:BGZ196644 BQV196643:BQV196644 CAR196643:CAR196644 CKN196643:CKN196644 CUJ196643:CUJ196644 DEF196643:DEF196644 DOB196643:DOB196644 DXX196643:DXX196644 EHT196643:EHT196644 ERP196643:ERP196644 FBL196643:FBL196644 FLH196643:FLH196644 FVD196643:FVD196644 GEZ196643:GEZ196644 GOV196643:GOV196644 GYR196643:GYR196644 HIN196643:HIN196644 HSJ196643:HSJ196644 ICF196643:ICF196644 IMB196643:IMB196644 IVX196643:IVX196644 JFT196643:JFT196644 JPP196643:JPP196644 JZL196643:JZL196644 KJH196643:KJH196644 KTD196643:KTD196644 LCZ196643:LCZ196644 LMV196643:LMV196644 LWR196643:LWR196644 MGN196643:MGN196644 MQJ196643:MQJ196644 NAF196643:NAF196644 NKB196643:NKB196644 NTX196643:NTX196644 ODT196643:ODT196644 ONP196643:ONP196644 OXL196643:OXL196644 PHH196643:PHH196644 PRD196643:PRD196644 QAZ196643:QAZ196644 QKV196643:QKV196644 QUR196643:QUR196644 REN196643:REN196644 ROJ196643:ROJ196644 RYF196643:RYF196644 SIB196643:SIB196644 SRX196643:SRX196644 TBT196643:TBT196644 TLP196643:TLP196644 TVL196643:TVL196644 UFH196643:UFH196644 UPD196643:UPD196644 UYZ196643:UYZ196644 VIV196643:VIV196644 VSR196643:VSR196644 WCN196643:WCN196644 WMJ196643:WMJ196644 WWF196643:WWF196644 X262179:X262180 JT262179:JT262180 TP262179:TP262180 ADL262179:ADL262180 ANH262179:ANH262180 AXD262179:AXD262180 BGZ262179:BGZ262180 BQV262179:BQV262180 CAR262179:CAR262180 CKN262179:CKN262180 CUJ262179:CUJ262180 DEF262179:DEF262180 DOB262179:DOB262180 DXX262179:DXX262180 EHT262179:EHT262180 ERP262179:ERP262180 FBL262179:FBL262180 FLH262179:FLH262180 FVD262179:FVD262180 GEZ262179:GEZ262180 GOV262179:GOV262180 GYR262179:GYR262180 HIN262179:HIN262180 HSJ262179:HSJ262180 ICF262179:ICF262180 IMB262179:IMB262180 IVX262179:IVX262180 JFT262179:JFT262180 JPP262179:JPP262180 JZL262179:JZL262180 KJH262179:KJH262180 KTD262179:KTD262180 LCZ262179:LCZ262180 LMV262179:LMV262180 LWR262179:LWR262180 MGN262179:MGN262180 MQJ262179:MQJ262180 NAF262179:NAF262180 NKB262179:NKB262180 NTX262179:NTX262180 ODT262179:ODT262180 ONP262179:ONP262180 OXL262179:OXL262180 PHH262179:PHH262180 PRD262179:PRD262180 QAZ262179:QAZ262180 QKV262179:QKV262180 QUR262179:QUR262180 REN262179:REN262180 ROJ262179:ROJ262180 RYF262179:RYF262180 SIB262179:SIB262180 SRX262179:SRX262180 TBT262179:TBT262180 TLP262179:TLP262180 TVL262179:TVL262180 UFH262179:UFH262180 UPD262179:UPD262180 UYZ262179:UYZ262180 VIV262179:VIV262180 VSR262179:VSR262180 WCN262179:WCN262180 WMJ262179:WMJ262180 WWF262179:WWF262180 X327715:X327716 JT327715:JT327716 TP327715:TP327716 ADL327715:ADL327716 ANH327715:ANH327716 AXD327715:AXD327716 BGZ327715:BGZ327716 BQV327715:BQV327716 CAR327715:CAR327716 CKN327715:CKN327716 CUJ327715:CUJ327716 DEF327715:DEF327716 DOB327715:DOB327716 DXX327715:DXX327716 EHT327715:EHT327716 ERP327715:ERP327716 FBL327715:FBL327716 FLH327715:FLH327716 FVD327715:FVD327716 GEZ327715:GEZ327716 GOV327715:GOV327716 GYR327715:GYR327716 HIN327715:HIN327716 HSJ327715:HSJ327716 ICF327715:ICF327716 IMB327715:IMB327716 IVX327715:IVX327716 JFT327715:JFT327716 JPP327715:JPP327716 JZL327715:JZL327716 KJH327715:KJH327716 KTD327715:KTD327716 LCZ327715:LCZ327716 LMV327715:LMV327716 LWR327715:LWR327716 MGN327715:MGN327716 MQJ327715:MQJ327716 NAF327715:NAF327716 NKB327715:NKB327716 NTX327715:NTX327716 ODT327715:ODT327716 ONP327715:ONP327716 OXL327715:OXL327716 PHH327715:PHH327716 PRD327715:PRD327716 QAZ327715:QAZ327716 QKV327715:QKV327716 QUR327715:QUR327716 REN327715:REN327716 ROJ327715:ROJ327716 RYF327715:RYF327716 SIB327715:SIB327716 SRX327715:SRX327716 TBT327715:TBT327716 TLP327715:TLP327716 TVL327715:TVL327716 UFH327715:UFH327716 UPD327715:UPD327716 UYZ327715:UYZ327716 VIV327715:VIV327716 VSR327715:VSR327716 WCN327715:WCN327716 WMJ327715:WMJ327716 WWF327715:WWF327716 X393251:X393252 JT393251:JT393252 TP393251:TP393252 ADL393251:ADL393252 ANH393251:ANH393252 AXD393251:AXD393252 BGZ393251:BGZ393252 BQV393251:BQV393252 CAR393251:CAR393252 CKN393251:CKN393252 CUJ393251:CUJ393252 DEF393251:DEF393252 DOB393251:DOB393252 DXX393251:DXX393252 EHT393251:EHT393252 ERP393251:ERP393252 FBL393251:FBL393252 FLH393251:FLH393252 FVD393251:FVD393252 GEZ393251:GEZ393252 GOV393251:GOV393252 GYR393251:GYR393252 HIN393251:HIN393252 HSJ393251:HSJ393252 ICF393251:ICF393252 IMB393251:IMB393252 IVX393251:IVX393252 JFT393251:JFT393252 JPP393251:JPP393252 JZL393251:JZL393252 KJH393251:KJH393252 KTD393251:KTD393252 LCZ393251:LCZ393252 LMV393251:LMV393252 LWR393251:LWR393252 MGN393251:MGN393252 MQJ393251:MQJ393252 NAF393251:NAF393252 NKB393251:NKB393252 NTX393251:NTX393252 ODT393251:ODT393252 ONP393251:ONP393252 OXL393251:OXL393252 PHH393251:PHH393252 PRD393251:PRD393252 QAZ393251:QAZ393252 QKV393251:QKV393252 QUR393251:QUR393252 REN393251:REN393252 ROJ393251:ROJ393252 RYF393251:RYF393252 SIB393251:SIB393252 SRX393251:SRX393252 TBT393251:TBT393252 TLP393251:TLP393252 TVL393251:TVL393252 UFH393251:UFH393252 UPD393251:UPD393252 UYZ393251:UYZ393252 VIV393251:VIV393252 VSR393251:VSR393252 WCN393251:WCN393252 WMJ393251:WMJ393252 WWF393251:WWF393252 X458787:X458788 JT458787:JT458788 TP458787:TP458788 ADL458787:ADL458788 ANH458787:ANH458788 AXD458787:AXD458788 BGZ458787:BGZ458788 BQV458787:BQV458788 CAR458787:CAR458788 CKN458787:CKN458788 CUJ458787:CUJ458788 DEF458787:DEF458788 DOB458787:DOB458788 DXX458787:DXX458788 EHT458787:EHT458788 ERP458787:ERP458788 FBL458787:FBL458788 FLH458787:FLH458788 FVD458787:FVD458788 GEZ458787:GEZ458788 GOV458787:GOV458788 GYR458787:GYR458788 HIN458787:HIN458788 HSJ458787:HSJ458788 ICF458787:ICF458788 IMB458787:IMB458788 IVX458787:IVX458788 JFT458787:JFT458788 JPP458787:JPP458788 JZL458787:JZL458788 KJH458787:KJH458788 KTD458787:KTD458788 LCZ458787:LCZ458788 LMV458787:LMV458788 LWR458787:LWR458788 MGN458787:MGN458788 MQJ458787:MQJ458788 NAF458787:NAF458788 NKB458787:NKB458788 NTX458787:NTX458788 ODT458787:ODT458788 ONP458787:ONP458788 OXL458787:OXL458788 PHH458787:PHH458788 PRD458787:PRD458788 QAZ458787:QAZ458788 QKV458787:QKV458788 QUR458787:QUR458788 REN458787:REN458788 ROJ458787:ROJ458788 RYF458787:RYF458788 SIB458787:SIB458788 SRX458787:SRX458788 TBT458787:TBT458788 TLP458787:TLP458788 TVL458787:TVL458788 UFH458787:UFH458788 UPD458787:UPD458788 UYZ458787:UYZ458788 VIV458787:VIV458788 VSR458787:VSR458788 WCN458787:WCN458788 WMJ458787:WMJ458788 WWF458787:WWF458788 X524323:X524324 JT524323:JT524324 TP524323:TP524324 ADL524323:ADL524324 ANH524323:ANH524324 AXD524323:AXD524324 BGZ524323:BGZ524324 BQV524323:BQV524324 CAR524323:CAR524324 CKN524323:CKN524324 CUJ524323:CUJ524324 DEF524323:DEF524324 DOB524323:DOB524324 DXX524323:DXX524324 EHT524323:EHT524324 ERP524323:ERP524324 FBL524323:FBL524324 FLH524323:FLH524324 FVD524323:FVD524324 GEZ524323:GEZ524324 GOV524323:GOV524324 GYR524323:GYR524324 HIN524323:HIN524324 HSJ524323:HSJ524324 ICF524323:ICF524324 IMB524323:IMB524324 IVX524323:IVX524324 JFT524323:JFT524324 JPP524323:JPP524324 JZL524323:JZL524324 KJH524323:KJH524324 KTD524323:KTD524324 LCZ524323:LCZ524324 LMV524323:LMV524324 LWR524323:LWR524324 MGN524323:MGN524324 MQJ524323:MQJ524324 NAF524323:NAF524324 NKB524323:NKB524324 NTX524323:NTX524324 ODT524323:ODT524324 ONP524323:ONP524324 OXL524323:OXL524324 PHH524323:PHH524324 PRD524323:PRD524324 QAZ524323:QAZ524324 QKV524323:QKV524324 QUR524323:QUR524324 REN524323:REN524324 ROJ524323:ROJ524324 RYF524323:RYF524324 SIB524323:SIB524324 SRX524323:SRX524324 TBT524323:TBT524324 TLP524323:TLP524324 TVL524323:TVL524324 UFH524323:UFH524324 UPD524323:UPD524324 UYZ524323:UYZ524324 VIV524323:VIV524324 VSR524323:VSR524324 WCN524323:WCN524324 WMJ524323:WMJ524324 WWF524323:WWF524324 X589859:X589860 JT589859:JT589860 TP589859:TP589860 ADL589859:ADL589860 ANH589859:ANH589860 AXD589859:AXD589860 BGZ589859:BGZ589860 BQV589859:BQV589860 CAR589859:CAR589860 CKN589859:CKN589860 CUJ589859:CUJ589860 DEF589859:DEF589860 DOB589859:DOB589860 DXX589859:DXX589860 EHT589859:EHT589860 ERP589859:ERP589860 FBL589859:FBL589860 FLH589859:FLH589860 FVD589859:FVD589860 GEZ589859:GEZ589860 GOV589859:GOV589860 GYR589859:GYR589860 HIN589859:HIN589860 HSJ589859:HSJ589860 ICF589859:ICF589860 IMB589859:IMB589860 IVX589859:IVX589860 JFT589859:JFT589860 JPP589859:JPP589860 JZL589859:JZL589860 KJH589859:KJH589860 KTD589859:KTD589860 LCZ589859:LCZ589860 LMV589859:LMV589860 LWR589859:LWR589860 MGN589859:MGN589860 MQJ589859:MQJ589860 NAF589859:NAF589860 NKB589859:NKB589860 NTX589859:NTX589860 ODT589859:ODT589860 ONP589859:ONP589860 OXL589859:OXL589860 PHH589859:PHH589860 PRD589859:PRD589860 QAZ589859:QAZ589860 QKV589859:QKV589860 QUR589859:QUR589860 REN589859:REN589860 ROJ589859:ROJ589860 RYF589859:RYF589860 SIB589859:SIB589860 SRX589859:SRX589860 TBT589859:TBT589860 TLP589859:TLP589860 TVL589859:TVL589860 UFH589859:UFH589860 UPD589859:UPD589860 UYZ589859:UYZ589860 VIV589859:VIV589860 VSR589859:VSR589860 WCN589859:WCN589860 WMJ589859:WMJ589860 WWF589859:WWF589860 X655395:X655396 JT655395:JT655396 TP655395:TP655396 ADL655395:ADL655396 ANH655395:ANH655396 AXD655395:AXD655396 BGZ655395:BGZ655396 BQV655395:BQV655396 CAR655395:CAR655396 CKN655395:CKN655396 CUJ655395:CUJ655396 DEF655395:DEF655396 DOB655395:DOB655396 DXX655395:DXX655396 EHT655395:EHT655396 ERP655395:ERP655396 FBL655395:FBL655396 FLH655395:FLH655396 FVD655395:FVD655396 GEZ655395:GEZ655396 GOV655395:GOV655396 GYR655395:GYR655396 HIN655395:HIN655396 HSJ655395:HSJ655396 ICF655395:ICF655396 IMB655395:IMB655396 IVX655395:IVX655396 JFT655395:JFT655396 JPP655395:JPP655396 JZL655395:JZL655396 KJH655395:KJH655396 KTD655395:KTD655396 LCZ655395:LCZ655396 LMV655395:LMV655396 LWR655395:LWR655396 MGN655395:MGN655396 MQJ655395:MQJ655396 NAF655395:NAF655396 NKB655395:NKB655396 NTX655395:NTX655396 ODT655395:ODT655396 ONP655395:ONP655396 OXL655395:OXL655396 PHH655395:PHH655396 PRD655395:PRD655396 QAZ655395:QAZ655396 QKV655395:QKV655396 QUR655395:QUR655396 REN655395:REN655396 ROJ655395:ROJ655396 RYF655395:RYF655396 SIB655395:SIB655396 SRX655395:SRX655396 TBT655395:TBT655396 TLP655395:TLP655396 TVL655395:TVL655396 UFH655395:UFH655396 UPD655395:UPD655396 UYZ655395:UYZ655396 VIV655395:VIV655396 VSR655395:VSR655396 WCN655395:WCN655396 WMJ655395:WMJ655396 WWF655395:WWF655396 X720931:X720932 JT720931:JT720932 TP720931:TP720932 ADL720931:ADL720932 ANH720931:ANH720932 AXD720931:AXD720932 BGZ720931:BGZ720932 BQV720931:BQV720932 CAR720931:CAR720932 CKN720931:CKN720932 CUJ720931:CUJ720932 DEF720931:DEF720932 DOB720931:DOB720932 DXX720931:DXX720932 EHT720931:EHT720932 ERP720931:ERP720932 FBL720931:FBL720932 FLH720931:FLH720932 FVD720931:FVD720932 GEZ720931:GEZ720932 GOV720931:GOV720932 GYR720931:GYR720932 HIN720931:HIN720932 HSJ720931:HSJ720932 ICF720931:ICF720932 IMB720931:IMB720932 IVX720931:IVX720932 JFT720931:JFT720932 JPP720931:JPP720932 JZL720931:JZL720932 KJH720931:KJH720932 KTD720931:KTD720932 LCZ720931:LCZ720932 LMV720931:LMV720932 LWR720931:LWR720932 MGN720931:MGN720932 MQJ720931:MQJ720932 NAF720931:NAF720932 NKB720931:NKB720932 NTX720931:NTX720932 ODT720931:ODT720932 ONP720931:ONP720932 OXL720931:OXL720932 PHH720931:PHH720932 PRD720931:PRD720932 QAZ720931:QAZ720932 QKV720931:QKV720932 QUR720931:QUR720932 REN720931:REN720932 ROJ720931:ROJ720932 RYF720931:RYF720932 SIB720931:SIB720932 SRX720931:SRX720932 TBT720931:TBT720932 TLP720931:TLP720932 TVL720931:TVL720932 UFH720931:UFH720932 UPD720931:UPD720932 UYZ720931:UYZ720932 VIV720931:VIV720932 VSR720931:VSR720932 WCN720931:WCN720932 WMJ720931:WMJ720932 WWF720931:WWF720932 X786467:X786468 JT786467:JT786468 TP786467:TP786468 ADL786467:ADL786468 ANH786467:ANH786468 AXD786467:AXD786468 BGZ786467:BGZ786468 BQV786467:BQV786468 CAR786467:CAR786468 CKN786467:CKN786468 CUJ786467:CUJ786468 DEF786467:DEF786468 DOB786467:DOB786468 DXX786467:DXX786468 EHT786467:EHT786468 ERP786467:ERP786468 FBL786467:FBL786468 FLH786467:FLH786468 FVD786467:FVD786468 GEZ786467:GEZ786468 GOV786467:GOV786468 GYR786467:GYR786468 HIN786467:HIN786468 HSJ786467:HSJ786468 ICF786467:ICF786468 IMB786467:IMB786468 IVX786467:IVX786468 JFT786467:JFT786468 JPP786467:JPP786468 JZL786467:JZL786468 KJH786467:KJH786468 KTD786467:KTD786468 LCZ786467:LCZ786468 LMV786467:LMV786468 LWR786467:LWR786468 MGN786467:MGN786468 MQJ786467:MQJ786468 NAF786467:NAF786468 NKB786467:NKB786468 NTX786467:NTX786468 ODT786467:ODT786468 ONP786467:ONP786468 OXL786467:OXL786468 PHH786467:PHH786468 PRD786467:PRD786468 QAZ786467:QAZ786468 QKV786467:QKV786468 QUR786467:QUR786468 REN786467:REN786468 ROJ786467:ROJ786468 RYF786467:RYF786468 SIB786467:SIB786468 SRX786467:SRX786468 TBT786467:TBT786468 TLP786467:TLP786468 TVL786467:TVL786468 UFH786467:UFH786468 UPD786467:UPD786468 UYZ786467:UYZ786468 VIV786467:VIV786468 VSR786467:VSR786468 WCN786467:WCN786468 WMJ786467:WMJ786468 WWF786467:WWF786468 X852003:X852004 JT852003:JT852004 TP852003:TP852004 ADL852003:ADL852004 ANH852003:ANH852004 AXD852003:AXD852004 BGZ852003:BGZ852004 BQV852003:BQV852004 CAR852003:CAR852004 CKN852003:CKN852004 CUJ852003:CUJ852004 DEF852003:DEF852004 DOB852003:DOB852004 DXX852003:DXX852004 EHT852003:EHT852004 ERP852003:ERP852004 FBL852003:FBL852004 FLH852003:FLH852004 FVD852003:FVD852004 GEZ852003:GEZ852004 GOV852003:GOV852004 GYR852003:GYR852004 HIN852003:HIN852004 HSJ852003:HSJ852004 ICF852003:ICF852004 IMB852003:IMB852004 IVX852003:IVX852004 JFT852003:JFT852004 JPP852003:JPP852004 JZL852003:JZL852004 KJH852003:KJH852004 KTD852003:KTD852004 LCZ852003:LCZ852004 LMV852003:LMV852004 LWR852003:LWR852004 MGN852003:MGN852004 MQJ852003:MQJ852004 NAF852003:NAF852004 NKB852003:NKB852004 NTX852003:NTX852004 ODT852003:ODT852004 ONP852003:ONP852004 OXL852003:OXL852004 PHH852003:PHH852004 PRD852003:PRD852004 QAZ852003:QAZ852004 QKV852003:QKV852004 QUR852003:QUR852004 REN852003:REN852004 ROJ852003:ROJ852004 RYF852003:RYF852004 SIB852003:SIB852004 SRX852003:SRX852004 TBT852003:TBT852004 TLP852003:TLP852004 TVL852003:TVL852004 UFH852003:UFH852004 UPD852003:UPD852004 UYZ852003:UYZ852004 VIV852003:VIV852004 VSR852003:VSR852004 WCN852003:WCN852004 WMJ852003:WMJ852004 WWF852003:WWF852004 X917539:X917540 JT917539:JT917540 TP917539:TP917540 ADL917539:ADL917540 ANH917539:ANH917540 AXD917539:AXD917540 BGZ917539:BGZ917540 BQV917539:BQV917540 CAR917539:CAR917540 CKN917539:CKN917540 CUJ917539:CUJ917540 DEF917539:DEF917540 DOB917539:DOB917540 DXX917539:DXX917540 EHT917539:EHT917540 ERP917539:ERP917540 FBL917539:FBL917540 FLH917539:FLH917540 FVD917539:FVD917540 GEZ917539:GEZ917540 GOV917539:GOV917540 GYR917539:GYR917540 HIN917539:HIN917540 HSJ917539:HSJ917540 ICF917539:ICF917540 IMB917539:IMB917540 IVX917539:IVX917540 JFT917539:JFT917540 JPP917539:JPP917540 JZL917539:JZL917540 KJH917539:KJH917540 KTD917539:KTD917540 LCZ917539:LCZ917540 LMV917539:LMV917540 LWR917539:LWR917540 MGN917539:MGN917540 MQJ917539:MQJ917540 NAF917539:NAF917540 NKB917539:NKB917540 NTX917539:NTX917540 ODT917539:ODT917540 ONP917539:ONP917540 OXL917539:OXL917540 PHH917539:PHH917540 PRD917539:PRD917540 QAZ917539:QAZ917540 QKV917539:QKV917540 QUR917539:QUR917540 REN917539:REN917540 ROJ917539:ROJ917540 RYF917539:RYF917540 SIB917539:SIB917540 SRX917539:SRX917540 TBT917539:TBT917540 TLP917539:TLP917540 TVL917539:TVL917540 UFH917539:UFH917540 UPD917539:UPD917540 UYZ917539:UYZ917540 VIV917539:VIV917540 VSR917539:VSR917540 WCN917539:WCN917540 WMJ917539:WMJ917540 WWF917539:WWF917540 X983075:X983076 JT983075:JT983076 TP983075:TP983076 ADL983075:ADL983076 ANH983075:ANH983076 AXD983075:AXD983076 BGZ983075:BGZ983076 BQV983075:BQV983076 CAR983075:CAR983076 CKN983075:CKN983076 CUJ983075:CUJ983076 DEF983075:DEF983076 DOB983075:DOB983076 DXX983075:DXX983076 EHT983075:EHT983076 ERP983075:ERP983076 FBL983075:FBL983076 FLH983075:FLH983076 FVD983075:FVD983076 GEZ983075:GEZ983076 GOV983075:GOV983076 GYR983075:GYR983076 HIN983075:HIN983076 HSJ983075:HSJ983076 ICF983075:ICF983076 IMB983075:IMB983076 IVX983075:IVX983076 JFT983075:JFT983076 JPP983075:JPP983076 JZL983075:JZL983076 KJH983075:KJH983076 KTD983075:KTD983076 LCZ983075:LCZ983076 LMV983075:LMV983076 LWR983075:LWR983076 MGN983075:MGN983076 MQJ983075:MQJ983076 NAF983075:NAF983076 NKB983075:NKB983076 NTX983075:NTX983076 ODT983075:ODT983076 ONP983075:ONP983076 OXL983075:OXL983076 PHH983075:PHH983076 PRD983075:PRD983076 QAZ983075:QAZ983076 QKV983075:QKV983076 QUR983075:QUR983076 REN983075:REN983076 ROJ983075:ROJ983076 RYF983075:RYF983076 SIB983075:SIB983076 SRX983075:SRX983076 TBT983075:TBT983076 TLP983075:TLP983076 TVL983075:TVL983076 UFH983075:UFH983076 UPD983075:UPD983076 UYZ983075:UYZ983076 VIV983075:VIV983076 VSR983075:VSR983076 WCN983075:WCN983076 WMJ983075:WMJ983076 WWF983075:WWF983076 AK65573:AK65576 KG65573:KG65576 UC65573:UC65576 ADY65573:ADY65576 ANU65573:ANU65576 AXQ65573:AXQ65576 BHM65573:BHM65576 BRI65573:BRI65576 CBE65573:CBE65576 CLA65573:CLA65576 CUW65573:CUW65576 DES65573:DES65576 DOO65573:DOO65576 DYK65573:DYK65576 EIG65573:EIG65576 ESC65573:ESC65576 FBY65573:FBY65576 FLU65573:FLU65576 FVQ65573:FVQ65576 GFM65573:GFM65576 GPI65573:GPI65576 GZE65573:GZE65576 HJA65573:HJA65576 HSW65573:HSW65576 ICS65573:ICS65576 IMO65573:IMO65576 IWK65573:IWK65576 JGG65573:JGG65576 JQC65573:JQC65576 JZY65573:JZY65576 KJU65573:KJU65576 KTQ65573:KTQ65576 LDM65573:LDM65576 LNI65573:LNI65576 LXE65573:LXE65576 MHA65573:MHA65576 MQW65573:MQW65576 NAS65573:NAS65576 NKO65573:NKO65576 NUK65573:NUK65576 OEG65573:OEG65576 OOC65573:OOC65576 OXY65573:OXY65576 PHU65573:PHU65576 PRQ65573:PRQ65576 QBM65573:QBM65576 QLI65573:QLI65576 QVE65573:QVE65576 RFA65573:RFA65576 ROW65573:ROW65576 RYS65573:RYS65576 SIO65573:SIO65576 SSK65573:SSK65576 TCG65573:TCG65576 TMC65573:TMC65576 TVY65573:TVY65576 UFU65573:UFU65576 UPQ65573:UPQ65576 UZM65573:UZM65576 VJI65573:VJI65576 VTE65573:VTE65576 WDA65573:WDA65576 WMW65573:WMW65576 WWS65573:WWS65576 AK131109:AK131112 KG131109:KG131112 UC131109:UC131112 ADY131109:ADY131112 ANU131109:ANU131112 AXQ131109:AXQ131112 BHM131109:BHM131112 BRI131109:BRI131112 CBE131109:CBE131112 CLA131109:CLA131112 CUW131109:CUW131112 DES131109:DES131112 DOO131109:DOO131112 DYK131109:DYK131112 EIG131109:EIG131112 ESC131109:ESC131112 FBY131109:FBY131112 FLU131109:FLU131112 FVQ131109:FVQ131112 GFM131109:GFM131112 GPI131109:GPI131112 GZE131109:GZE131112 HJA131109:HJA131112 HSW131109:HSW131112 ICS131109:ICS131112 IMO131109:IMO131112 IWK131109:IWK131112 JGG131109:JGG131112 JQC131109:JQC131112 JZY131109:JZY131112 KJU131109:KJU131112 KTQ131109:KTQ131112 LDM131109:LDM131112 LNI131109:LNI131112 LXE131109:LXE131112 MHA131109:MHA131112 MQW131109:MQW131112 NAS131109:NAS131112 NKO131109:NKO131112 NUK131109:NUK131112 OEG131109:OEG131112 OOC131109:OOC131112 OXY131109:OXY131112 PHU131109:PHU131112 PRQ131109:PRQ131112 QBM131109:QBM131112 QLI131109:QLI131112 QVE131109:QVE131112 RFA131109:RFA131112 ROW131109:ROW131112 RYS131109:RYS131112 SIO131109:SIO131112 SSK131109:SSK131112 TCG131109:TCG131112 TMC131109:TMC131112 TVY131109:TVY131112 UFU131109:UFU131112 UPQ131109:UPQ131112 UZM131109:UZM131112 VJI131109:VJI131112 VTE131109:VTE131112 WDA131109:WDA131112 WMW131109:WMW131112 WWS131109:WWS131112 AK196645:AK196648 KG196645:KG196648 UC196645:UC196648 ADY196645:ADY196648 ANU196645:ANU196648 AXQ196645:AXQ196648 BHM196645:BHM196648 BRI196645:BRI196648 CBE196645:CBE196648 CLA196645:CLA196648 CUW196645:CUW196648 DES196645:DES196648 DOO196645:DOO196648 DYK196645:DYK196648 EIG196645:EIG196648 ESC196645:ESC196648 FBY196645:FBY196648 FLU196645:FLU196648 FVQ196645:FVQ196648 GFM196645:GFM196648 GPI196645:GPI196648 GZE196645:GZE196648 HJA196645:HJA196648 HSW196645:HSW196648 ICS196645:ICS196648 IMO196645:IMO196648 IWK196645:IWK196648 JGG196645:JGG196648 JQC196645:JQC196648 JZY196645:JZY196648 KJU196645:KJU196648 KTQ196645:KTQ196648 LDM196645:LDM196648 LNI196645:LNI196648 LXE196645:LXE196648 MHA196645:MHA196648 MQW196645:MQW196648 NAS196645:NAS196648 NKO196645:NKO196648 NUK196645:NUK196648 OEG196645:OEG196648 OOC196645:OOC196648 OXY196645:OXY196648 PHU196645:PHU196648 PRQ196645:PRQ196648 QBM196645:QBM196648 QLI196645:QLI196648 QVE196645:QVE196648 RFA196645:RFA196648 ROW196645:ROW196648 RYS196645:RYS196648 SIO196645:SIO196648 SSK196645:SSK196648 TCG196645:TCG196648 TMC196645:TMC196648 TVY196645:TVY196648 UFU196645:UFU196648 UPQ196645:UPQ196648 UZM196645:UZM196648 VJI196645:VJI196648 VTE196645:VTE196648 WDA196645:WDA196648 WMW196645:WMW196648 WWS196645:WWS196648 AK262181:AK262184 KG262181:KG262184 UC262181:UC262184 ADY262181:ADY262184 ANU262181:ANU262184 AXQ262181:AXQ262184 BHM262181:BHM262184 BRI262181:BRI262184 CBE262181:CBE262184 CLA262181:CLA262184 CUW262181:CUW262184 DES262181:DES262184 DOO262181:DOO262184 DYK262181:DYK262184 EIG262181:EIG262184 ESC262181:ESC262184 FBY262181:FBY262184 FLU262181:FLU262184 FVQ262181:FVQ262184 GFM262181:GFM262184 GPI262181:GPI262184 GZE262181:GZE262184 HJA262181:HJA262184 HSW262181:HSW262184 ICS262181:ICS262184 IMO262181:IMO262184 IWK262181:IWK262184 JGG262181:JGG262184 JQC262181:JQC262184 JZY262181:JZY262184 KJU262181:KJU262184 KTQ262181:KTQ262184 LDM262181:LDM262184 LNI262181:LNI262184 LXE262181:LXE262184 MHA262181:MHA262184 MQW262181:MQW262184 NAS262181:NAS262184 NKO262181:NKO262184 NUK262181:NUK262184 OEG262181:OEG262184 OOC262181:OOC262184 OXY262181:OXY262184 PHU262181:PHU262184 PRQ262181:PRQ262184 QBM262181:QBM262184 QLI262181:QLI262184 QVE262181:QVE262184 RFA262181:RFA262184 ROW262181:ROW262184 RYS262181:RYS262184 SIO262181:SIO262184 SSK262181:SSK262184 TCG262181:TCG262184 TMC262181:TMC262184 TVY262181:TVY262184 UFU262181:UFU262184 UPQ262181:UPQ262184 UZM262181:UZM262184 VJI262181:VJI262184 VTE262181:VTE262184 WDA262181:WDA262184 WMW262181:WMW262184 WWS262181:WWS262184 AK327717:AK327720 KG327717:KG327720 UC327717:UC327720 ADY327717:ADY327720 ANU327717:ANU327720 AXQ327717:AXQ327720 BHM327717:BHM327720 BRI327717:BRI327720 CBE327717:CBE327720 CLA327717:CLA327720 CUW327717:CUW327720 DES327717:DES327720 DOO327717:DOO327720 DYK327717:DYK327720 EIG327717:EIG327720 ESC327717:ESC327720 FBY327717:FBY327720 FLU327717:FLU327720 FVQ327717:FVQ327720 GFM327717:GFM327720 GPI327717:GPI327720 GZE327717:GZE327720 HJA327717:HJA327720 HSW327717:HSW327720 ICS327717:ICS327720 IMO327717:IMO327720 IWK327717:IWK327720 JGG327717:JGG327720 JQC327717:JQC327720 JZY327717:JZY327720 KJU327717:KJU327720 KTQ327717:KTQ327720 LDM327717:LDM327720 LNI327717:LNI327720 LXE327717:LXE327720 MHA327717:MHA327720 MQW327717:MQW327720 NAS327717:NAS327720 NKO327717:NKO327720 NUK327717:NUK327720 OEG327717:OEG327720 OOC327717:OOC327720 OXY327717:OXY327720 PHU327717:PHU327720 PRQ327717:PRQ327720 QBM327717:QBM327720 QLI327717:QLI327720 QVE327717:QVE327720 RFA327717:RFA327720 ROW327717:ROW327720 RYS327717:RYS327720 SIO327717:SIO327720 SSK327717:SSK327720 TCG327717:TCG327720 TMC327717:TMC327720 TVY327717:TVY327720 UFU327717:UFU327720 UPQ327717:UPQ327720 UZM327717:UZM327720 VJI327717:VJI327720 VTE327717:VTE327720 WDA327717:WDA327720 WMW327717:WMW327720 WWS327717:WWS327720 AK393253:AK393256 KG393253:KG393256 UC393253:UC393256 ADY393253:ADY393256 ANU393253:ANU393256 AXQ393253:AXQ393256 BHM393253:BHM393256 BRI393253:BRI393256 CBE393253:CBE393256 CLA393253:CLA393256 CUW393253:CUW393256 DES393253:DES393256 DOO393253:DOO393256 DYK393253:DYK393256 EIG393253:EIG393256 ESC393253:ESC393256 FBY393253:FBY393256 FLU393253:FLU393256 FVQ393253:FVQ393256 GFM393253:GFM393256 GPI393253:GPI393256 GZE393253:GZE393256 HJA393253:HJA393256 HSW393253:HSW393256 ICS393253:ICS393256 IMO393253:IMO393256 IWK393253:IWK393256 JGG393253:JGG393256 JQC393253:JQC393256 JZY393253:JZY393256 KJU393253:KJU393256 KTQ393253:KTQ393256 LDM393253:LDM393256 LNI393253:LNI393256 LXE393253:LXE393256 MHA393253:MHA393256 MQW393253:MQW393256 NAS393253:NAS393256 NKO393253:NKO393256 NUK393253:NUK393256 OEG393253:OEG393256 OOC393253:OOC393256 OXY393253:OXY393256 PHU393253:PHU393256 PRQ393253:PRQ393256 QBM393253:QBM393256 QLI393253:QLI393256 QVE393253:QVE393256 RFA393253:RFA393256 ROW393253:ROW393256 RYS393253:RYS393256 SIO393253:SIO393256 SSK393253:SSK393256 TCG393253:TCG393256 TMC393253:TMC393256 TVY393253:TVY393256 UFU393253:UFU393256 UPQ393253:UPQ393256 UZM393253:UZM393256 VJI393253:VJI393256 VTE393253:VTE393256 WDA393253:WDA393256 WMW393253:WMW393256 WWS393253:WWS393256 AK458789:AK458792 KG458789:KG458792 UC458789:UC458792 ADY458789:ADY458792 ANU458789:ANU458792 AXQ458789:AXQ458792 BHM458789:BHM458792 BRI458789:BRI458792 CBE458789:CBE458792 CLA458789:CLA458792 CUW458789:CUW458792 DES458789:DES458792 DOO458789:DOO458792 DYK458789:DYK458792 EIG458789:EIG458792 ESC458789:ESC458792 FBY458789:FBY458792 FLU458789:FLU458792 FVQ458789:FVQ458792 GFM458789:GFM458792 GPI458789:GPI458792 GZE458789:GZE458792 HJA458789:HJA458792 HSW458789:HSW458792 ICS458789:ICS458792 IMO458789:IMO458792 IWK458789:IWK458792 JGG458789:JGG458792 JQC458789:JQC458792 JZY458789:JZY458792 KJU458789:KJU458792 KTQ458789:KTQ458792 LDM458789:LDM458792 LNI458789:LNI458792 LXE458789:LXE458792 MHA458789:MHA458792 MQW458789:MQW458792 NAS458789:NAS458792 NKO458789:NKO458792 NUK458789:NUK458792 OEG458789:OEG458792 OOC458789:OOC458792 OXY458789:OXY458792 PHU458789:PHU458792 PRQ458789:PRQ458792 QBM458789:QBM458792 QLI458789:QLI458792 QVE458789:QVE458792 RFA458789:RFA458792 ROW458789:ROW458792 RYS458789:RYS458792 SIO458789:SIO458792 SSK458789:SSK458792 TCG458789:TCG458792 TMC458789:TMC458792 TVY458789:TVY458792 UFU458789:UFU458792 UPQ458789:UPQ458792 UZM458789:UZM458792 VJI458789:VJI458792 VTE458789:VTE458792 WDA458789:WDA458792 WMW458789:WMW458792 WWS458789:WWS458792 AK524325:AK524328 KG524325:KG524328 UC524325:UC524328 ADY524325:ADY524328 ANU524325:ANU524328 AXQ524325:AXQ524328 BHM524325:BHM524328 BRI524325:BRI524328 CBE524325:CBE524328 CLA524325:CLA524328 CUW524325:CUW524328 DES524325:DES524328 DOO524325:DOO524328 DYK524325:DYK524328 EIG524325:EIG524328 ESC524325:ESC524328 FBY524325:FBY524328 FLU524325:FLU524328 FVQ524325:FVQ524328 GFM524325:GFM524328 GPI524325:GPI524328 GZE524325:GZE524328 HJA524325:HJA524328 HSW524325:HSW524328 ICS524325:ICS524328 IMO524325:IMO524328 IWK524325:IWK524328 JGG524325:JGG524328 JQC524325:JQC524328 JZY524325:JZY524328 KJU524325:KJU524328 KTQ524325:KTQ524328 LDM524325:LDM524328 LNI524325:LNI524328 LXE524325:LXE524328 MHA524325:MHA524328 MQW524325:MQW524328 NAS524325:NAS524328 NKO524325:NKO524328 NUK524325:NUK524328 OEG524325:OEG524328 OOC524325:OOC524328 OXY524325:OXY524328 PHU524325:PHU524328 PRQ524325:PRQ524328 QBM524325:QBM524328 QLI524325:QLI524328 QVE524325:QVE524328 RFA524325:RFA524328 ROW524325:ROW524328 RYS524325:RYS524328 SIO524325:SIO524328 SSK524325:SSK524328 TCG524325:TCG524328 TMC524325:TMC524328 TVY524325:TVY524328 UFU524325:UFU524328 UPQ524325:UPQ524328 UZM524325:UZM524328 VJI524325:VJI524328 VTE524325:VTE524328 WDA524325:WDA524328 WMW524325:WMW524328 WWS524325:WWS524328 AK589861:AK589864 KG589861:KG589864 UC589861:UC589864 ADY589861:ADY589864 ANU589861:ANU589864 AXQ589861:AXQ589864 BHM589861:BHM589864 BRI589861:BRI589864 CBE589861:CBE589864 CLA589861:CLA589864 CUW589861:CUW589864 DES589861:DES589864 DOO589861:DOO589864 DYK589861:DYK589864 EIG589861:EIG589864 ESC589861:ESC589864 FBY589861:FBY589864 FLU589861:FLU589864 FVQ589861:FVQ589864 GFM589861:GFM589864 GPI589861:GPI589864 GZE589861:GZE589864 HJA589861:HJA589864 HSW589861:HSW589864 ICS589861:ICS589864 IMO589861:IMO589864 IWK589861:IWK589864 JGG589861:JGG589864 JQC589861:JQC589864 JZY589861:JZY589864 KJU589861:KJU589864 KTQ589861:KTQ589864 LDM589861:LDM589864 LNI589861:LNI589864 LXE589861:LXE589864 MHA589861:MHA589864 MQW589861:MQW589864 NAS589861:NAS589864 NKO589861:NKO589864 NUK589861:NUK589864 OEG589861:OEG589864 OOC589861:OOC589864 OXY589861:OXY589864 PHU589861:PHU589864 PRQ589861:PRQ589864 QBM589861:QBM589864 QLI589861:QLI589864 QVE589861:QVE589864 RFA589861:RFA589864 ROW589861:ROW589864 RYS589861:RYS589864 SIO589861:SIO589864 SSK589861:SSK589864 TCG589861:TCG589864 TMC589861:TMC589864 TVY589861:TVY589864 UFU589861:UFU589864 UPQ589861:UPQ589864 UZM589861:UZM589864 VJI589861:VJI589864 VTE589861:VTE589864 WDA589861:WDA589864 WMW589861:WMW589864 WWS589861:WWS589864 AK655397:AK655400 KG655397:KG655400 UC655397:UC655400 ADY655397:ADY655400 ANU655397:ANU655400 AXQ655397:AXQ655400 BHM655397:BHM655400 BRI655397:BRI655400 CBE655397:CBE655400 CLA655397:CLA655400 CUW655397:CUW655400 DES655397:DES655400 DOO655397:DOO655400 DYK655397:DYK655400 EIG655397:EIG655400 ESC655397:ESC655400 FBY655397:FBY655400 FLU655397:FLU655400 FVQ655397:FVQ655400 GFM655397:GFM655400 GPI655397:GPI655400 GZE655397:GZE655400 HJA655397:HJA655400 HSW655397:HSW655400 ICS655397:ICS655400 IMO655397:IMO655400 IWK655397:IWK655400 JGG655397:JGG655400 JQC655397:JQC655400 JZY655397:JZY655400 KJU655397:KJU655400 KTQ655397:KTQ655400 LDM655397:LDM655400 LNI655397:LNI655400 LXE655397:LXE655400 MHA655397:MHA655400 MQW655397:MQW655400 NAS655397:NAS655400 NKO655397:NKO655400 NUK655397:NUK655400 OEG655397:OEG655400 OOC655397:OOC655400 OXY655397:OXY655400 PHU655397:PHU655400 PRQ655397:PRQ655400 QBM655397:QBM655400 QLI655397:QLI655400 QVE655397:QVE655400 RFA655397:RFA655400 ROW655397:ROW655400 RYS655397:RYS655400 SIO655397:SIO655400 SSK655397:SSK655400 TCG655397:TCG655400 TMC655397:TMC655400 TVY655397:TVY655400 UFU655397:UFU655400 UPQ655397:UPQ655400 UZM655397:UZM655400 VJI655397:VJI655400 VTE655397:VTE655400 WDA655397:WDA655400 WMW655397:WMW655400 WWS655397:WWS655400 AK720933:AK720936 KG720933:KG720936 UC720933:UC720936 ADY720933:ADY720936 ANU720933:ANU720936 AXQ720933:AXQ720936 BHM720933:BHM720936 BRI720933:BRI720936 CBE720933:CBE720936 CLA720933:CLA720936 CUW720933:CUW720936 DES720933:DES720936 DOO720933:DOO720936 DYK720933:DYK720936 EIG720933:EIG720936 ESC720933:ESC720936 FBY720933:FBY720936 FLU720933:FLU720936 FVQ720933:FVQ720936 GFM720933:GFM720936 GPI720933:GPI720936 GZE720933:GZE720936 HJA720933:HJA720936 HSW720933:HSW720936 ICS720933:ICS720936 IMO720933:IMO720936 IWK720933:IWK720936 JGG720933:JGG720936 JQC720933:JQC720936 JZY720933:JZY720936 KJU720933:KJU720936 KTQ720933:KTQ720936 LDM720933:LDM720936 LNI720933:LNI720936 LXE720933:LXE720936 MHA720933:MHA720936 MQW720933:MQW720936 NAS720933:NAS720936 NKO720933:NKO720936 NUK720933:NUK720936 OEG720933:OEG720936 OOC720933:OOC720936 OXY720933:OXY720936 PHU720933:PHU720936 PRQ720933:PRQ720936 QBM720933:QBM720936 QLI720933:QLI720936 QVE720933:QVE720936 RFA720933:RFA720936 ROW720933:ROW720936 RYS720933:RYS720936 SIO720933:SIO720936 SSK720933:SSK720936 TCG720933:TCG720936 TMC720933:TMC720936 TVY720933:TVY720936 UFU720933:UFU720936 UPQ720933:UPQ720936 UZM720933:UZM720936 VJI720933:VJI720936 VTE720933:VTE720936 WDA720933:WDA720936 WMW720933:WMW720936 WWS720933:WWS720936 AK786469:AK786472 KG786469:KG786472 UC786469:UC786472 ADY786469:ADY786472 ANU786469:ANU786472 AXQ786469:AXQ786472 BHM786469:BHM786472 BRI786469:BRI786472 CBE786469:CBE786472 CLA786469:CLA786472 CUW786469:CUW786472 DES786469:DES786472 DOO786469:DOO786472 DYK786469:DYK786472 EIG786469:EIG786472 ESC786469:ESC786472 FBY786469:FBY786472 FLU786469:FLU786472 FVQ786469:FVQ786472 GFM786469:GFM786472 GPI786469:GPI786472 GZE786469:GZE786472 HJA786469:HJA786472 HSW786469:HSW786472 ICS786469:ICS786472 IMO786469:IMO786472 IWK786469:IWK786472 JGG786469:JGG786472 JQC786469:JQC786472 JZY786469:JZY786472 KJU786469:KJU786472 KTQ786469:KTQ786472 LDM786469:LDM786472 LNI786469:LNI786472 LXE786469:LXE786472 MHA786469:MHA786472 MQW786469:MQW786472 NAS786469:NAS786472 NKO786469:NKO786472 NUK786469:NUK786472 OEG786469:OEG786472 OOC786469:OOC786472 OXY786469:OXY786472 PHU786469:PHU786472 PRQ786469:PRQ786472 QBM786469:QBM786472 QLI786469:QLI786472 QVE786469:QVE786472 RFA786469:RFA786472 ROW786469:ROW786472 RYS786469:RYS786472 SIO786469:SIO786472 SSK786469:SSK786472 TCG786469:TCG786472 TMC786469:TMC786472 TVY786469:TVY786472 UFU786469:UFU786472 UPQ786469:UPQ786472 UZM786469:UZM786472 VJI786469:VJI786472 VTE786469:VTE786472 WDA786469:WDA786472 WMW786469:WMW786472 WWS786469:WWS786472 AK852005:AK852008 KG852005:KG852008 UC852005:UC852008 ADY852005:ADY852008 ANU852005:ANU852008 AXQ852005:AXQ852008 BHM852005:BHM852008 BRI852005:BRI852008 CBE852005:CBE852008 CLA852005:CLA852008 CUW852005:CUW852008 DES852005:DES852008 DOO852005:DOO852008 DYK852005:DYK852008 EIG852005:EIG852008 ESC852005:ESC852008 FBY852005:FBY852008 FLU852005:FLU852008 FVQ852005:FVQ852008 GFM852005:GFM852008 GPI852005:GPI852008 GZE852005:GZE852008 HJA852005:HJA852008 HSW852005:HSW852008 ICS852005:ICS852008 IMO852005:IMO852008 IWK852005:IWK852008 JGG852005:JGG852008 JQC852005:JQC852008 JZY852005:JZY852008 KJU852005:KJU852008 KTQ852005:KTQ852008 LDM852005:LDM852008 LNI852005:LNI852008 LXE852005:LXE852008 MHA852005:MHA852008 MQW852005:MQW852008 NAS852005:NAS852008 NKO852005:NKO852008 NUK852005:NUK852008 OEG852005:OEG852008 OOC852005:OOC852008 OXY852005:OXY852008 PHU852005:PHU852008 PRQ852005:PRQ852008 QBM852005:QBM852008 QLI852005:QLI852008 QVE852005:QVE852008 RFA852005:RFA852008 ROW852005:ROW852008 RYS852005:RYS852008 SIO852005:SIO852008 SSK852005:SSK852008 TCG852005:TCG852008 TMC852005:TMC852008 TVY852005:TVY852008 UFU852005:UFU852008 UPQ852005:UPQ852008 UZM852005:UZM852008 VJI852005:VJI852008 VTE852005:VTE852008 WDA852005:WDA852008 WMW852005:WMW852008 WWS852005:WWS852008 AK917541:AK917544 KG917541:KG917544 UC917541:UC917544 ADY917541:ADY917544 ANU917541:ANU917544 AXQ917541:AXQ917544 BHM917541:BHM917544 BRI917541:BRI917544 CBE917541:CBE917544 CLA917541:CLA917544 CUW917541:CUW917544 DES917541:DES917544 DOO917541:DOO917544 DYK917541:DYK917544 EIG917541:EIG917544 ESC917541:ESC917544 FBY917541:FBY917544 FLU917541:FLU917544 FVQ917541:FVQ917544 GFM917541:GFM917544 GPI917541:GPI917544 GZE917541:GZE917544 HJA917541:HJA917544 HSW917541:HSW917544 ICS917541:ICS917544 IMO917541:IMO917544 IWK917541:IWK917544 JGG917541:JGG917544 JQC917541:JQC917544 JZY917541:JZY917544 KJU917541:KJU917544 KTQ917541:KTQ917544 LDM917541:LDM917544 LNI917541:LNI917544 LXE917541:LXE917544 MHA917541:MHA917544 MQW917541:MQW917544 NAS917541:NAS917544 NKO917541:NKO917544 NUK917541:NUK917544 OEG917541:OEG917544 OOC917541:OOC917544 OXY917541:OXY917544 PHU917541:PHU917544 PRQ917541:PRQ917544 QBM917541:QBM917544 QLI917541:QLI917544 QVE917541:QVE917544 RFA917541:RFA917544 ROW917541:ROW917544 RYS917541:RYS917544 SIO917541:SIO917544 SSK917541:SSK917544 TCG917541:TCG917544 TMC917541:TMC917544 TVY917541:TVY917544 UFU917541:UFU917544 UPQ917541:UPQ917544 UZM917541:UZM917544 VJI917541:VJI917544 VTE917541:VTE917544 WDA917541:WDA917544 WMW917541:WMW917544 WWS917541:WWS917544 AK983077:AK983080 KG983077:KG983080 UC983077:UC983080 ADY983077:ADY983080 ANU983077:ANU983080 AXQ983077:AXQ983080 BHM983077:BHM983080 BRI983077:BRI983080 CBE983077:CBE983080 CLA983077:CLA983080 CUW983077:CUW983080 DES983077:DES983080 DOO983077:DOO983080 DYK983077:DYK983080 EIG983077:EIG983080 ESC983077:ESC983080 FBY983077:FBY983080 FLU983077:FLU983080 FVQ983077:FVQ983080 GFM983077:GFM983080 GPI983077:GPI983080 GZE983077:GZE983080 HJA983077:HJA983080 HSW983077:HSW983080 ICS983077:ICS983080 IMO983077:IMO983080 IWK983077:IWK983080 JGG983077:JGG983080 JQC983077:JQC983080 JZY983077:JZY983080 KJU983077:KJU983080 KTQ983077:KTQ983080 LDM983077:LDM983080 LNI983077:LNI983080 LXE983077:LXE983080 MHA983077:MHA983080 MQW983077:MQW983080 NAS983077:NAS983080 NKO983077:NKO983080 NUK983077:NUK983080 OEG983077:OEG983080 OOC983077:OOC983080 OXY983077:OXY983080 PHU983077:PHU983080 PRQ983077:PRQ983080 QBM983077:QBM983080 QLI983077:QLI983080 QVE983077:QVE983080 RFA983077:RFA983080 ROW983077:ROW983080 RYS983077:RYS983080 SIO983077:SIO983080 SSK983077:SSK983080 TCG983077:TCG983080 TMC983077:TMC983080 TVY983077:TVY983080 UFU983077:UFU983080 UPQ983077:UPQ983080 UZM983077:UZM983080 VJI983077:VJI983080 VTE983077:VTE983080 WDA983077:WDA983080 WMW983077:WMW983080 WWS983077:WWS983080 AK32:AK36 JT35:JT37 TP35:TP37 ADL35:ADL37 ANH35:ANH37 AXD35:AXD37 BGZ35:BGZ37 BQV35:BQV37 CAR35:CAR37 CKN35:CKN37 CUJ35:CUJ37 DEF35:DEF37 DOB35:DOB37 DXX35:DXX37 EHT35:EHT37 ERP35:ERP37 FBL35:FBL37 FLH35:FLH37 FVD35:FVD37 GEZ35:GEZ37 GOV35:GOV37 GYR35:GYR37 HIN35:HIN37 HSJ35:HSJ37 ICF35:ICF37 IMB35:IMB37 IVX35:IVX37 JFT35:JFT37 JPP35:JPP37 JZL35:JZL37 KJH35:KJH37 KTD35:KTD37 LCZ35:LCZ37 LMV35:LMV37 LWR35:LWR37 MGN35:MGN37 MQJ35:MQJ37 NAF35:NAF37 NKB35:NKB37 NTX35:NTX37 ODT35:ODT37 ONP35:ONP37 OXL35:OXL37 PHH35:PHH37 PRD35:PRD37 QAZ35:QAZ37 QKV35:QKV37 QUR35:QUR37 REN35:REN37 ROJ35:ROJ37 RYF35:RYF37 SIB35:SIB37 SRX35:SRX37 TBT35:TBT37 TLP35:TLP37 TVL35:TVL37 UFH35:UFH37 UPD35:UPD37 UYZ35:UYZ37 VIV35:VIV37 VSR35:VSR37 WCN35:WCN37 WMJ35:WMJ37 WWF35:WWF37 X65577:X65578 JT65577:JT65578 TP65577:TP65578 ADL65577:ADL65578 ANH65577:ANH65578 AXD65577:AXD65578 BGZ65577:BGZ65578 BQV65577:BQV65578 CAR65577:CAR65578 CKN65577:CKN65578 CUJ65577:CUJ65578 DEF65577:DEF65578 DOB65577:DOB65578 DXX65577:DXX65578 EHT65577:EHT65578 ERP65577:ERP65578 FBL65577:FBL65578 FLH65577:FLH65578 FVD65577:FVD65578 GEZ65577:GEZ65578 GOV65577:GOV65578 GYR65577:GYR65578 HIN65577:HIN65578 HSJ65577:HSJ65578 ICF65577:ICF65578 IMB65577:IMB65578 IVX65577:IVX65578 JFT65577:JFT65578 JPP65577:JPP65578 JZL65577:JZL65578 KJH65577:KJH65578 KTD65577:KTD65578 LCZ65577:LCZ65578 LMV65577:LMV65578 LWR65577:LWR65578 MGN65577:MGN65578 MQJ65577:MQJ65578 NAF65577:NAF65578 NKB65577:NKB65578 NTX65577:NTX65578 ODT65577:ODT65578 ONP65577:ONP65578 OXL65577:OXL65578 PHH65577:PHH65578 PRD65577:PRD65578 QAZ65577:QAZ65578 QKV65577:QKV65578 QUR65577:QUR65578 REN65577:REN65578 ROJ65577:ROJ65578 RYF65577:RYF65578 SIB65577:SIB65578 SRX65577:SRX65578 TBT65577:TBT65578 TLP65577:TLP65578 TVL65577:TVL65578 UFH65577:UFH65578 UPD65577:UPD65578 UYZ65577:UYZ65578 VIV65577:VIV65578 VSR65577:VSR65578 WCN65577:WCN65578 WMJ65577:WMJ65578 WWF65577:WWF65578 X131113:X131114 JT131113:JT131114 TP131113:TP131114 ADL131113:ADL131114 ANH131113:ANH131114 AXD131113:AXD131114 BGZ131113:BGZ131114 BQV131113:BQV131114 CAR131113:CAR131114 CKN131113:CKN131114 CUJ131113:CUJ131114 DEF131113:DEF131114 DOB131113:DOB131114 DXX131113:DXX131114 EHT131113:EHT131114 ERP131113:ERP131114 FBL131113:FBL131114 FLH131113:FLH131114 FVD131113:FVD131114 GEZ131113:GEZ131114 GOV131113:GOV131114 GYR131113:GYR131114 HIN131113:HIN131114 HSJ131113:HSJ131114 ICF131113:ICF131114 IMB131113:IMB131114 IVX131113:IVX131114 JFT131113:JFT131114 JPP131113:JPP131114 JZL131113:JZL131114 KJH131113:KJH131114 KTD131113:KTD131114 LCZ131113:LCZ131114 LMV131113:LMV131114 LWR131113:LWR131114 MGN131113:MGN131114 MQJ131113:MQJ131114 NAF131113:NAF131114 NKB131113:NKB131114 NTX131113:NTX131114 ODT131113:ODT131114 ONP131113:ONP131114 OXL131113:OXL131114 PHH131113:PHH131114 PRD131113:PRD131114 QAZ131113:QAZ131114 QKV131113:QKV131114 QUR131113:QUR131114 REN131113:REN131114 ROJ131113:ROJ131114 RYF131113:RYF131114 SIB131113:SIB131114 SRX131113:SRX131114 TBT131113:TBT131114 TLP131113:TLP131114 TVL131113:TVL131114 UFH131113:UFH131114 UPD131113:UPD131114 UYZ131113:UYZ131114 VIV131113:VIV131114 VSR131113:VSR131114 WCN131113:WCN131114 WMJ131113:WMJ131114 WWF131113:WWF131114 X196649:X196650 JT196649:JT196650 TP196649:TP196650 ADL196649:ADL196650 ANH196649:ANH196650 AXD196649:AXD196650 BGZ196649:BGZ196650 BQV196649:BQV196650 CAR196649:CAR196650 CKN196649:CKN196650 CUJ196649:CUJ196650 DEF196649:DEF196650 DOB196649:DOB196650 DXX196649:DXX196650 EHT196649:EHT196650 ERP196649:ERP196650 FBL196649:FBL196650 FLH196649:FLH196650 FVD196649:FVD196650 GEZ196649:GEZ196650 GOV196649:GOV196650 GYR196649:GYR196650 HIN196649:HIN196650 HSJ196649:HSJ196650 ICF196649:ICF196650 IMB196649:IMB196650 IVX196649:IVX196650 JFT196649:JFT196650 JPP196649:JPP196650 JZL196649:JZL196650 KJH196649:KJH196650 KTD196649:KTD196650 LCZ196649:LCZ196650 LMV196649:LMV196650 LWR196649:LWR196650 MGN196649:MGN196650 MQJ196649:MQJ196650 NAF196649:NAF196650 NKB196649:NKB196650 NTX196649:NTX196650 ODT196649:ODT196650 ONP196649:ONP196650 OXL196649:OXL196650 PHH196649:PHH196650 PRD196649:PRD196650 QAZ196649:QAZ196650 QKV196649:QKV196650 QUR196649:QUR196650 REN196649:REN196650 ROJ196649:ROJ196650 RYF196649:RYF196650 SIB196649:SIB196650 SRX196649:SRX196650 TBT196649:TBT196650 TLP196649:TLP196650 TVL196649:TVL196650 UFH196649:UFH196650 UPD196649:UPD196650 UYZ196649:UYZ196650 VIV196649:VIV196650 VSR196649:VSR196650 WCN196649:WCN196650 WMJ196649:WMJ196650 WWF196649:WWF196650 X262185:X262186 JT262185:JT262186 TP262185:TP262186 ADL262185:ADL262186 ANH262185:ANH262186 AXD262185:AXD262186 BGZ262185:BGZ262186 BQV262185:BQV262186 CAR262185:CAR262186 CKN262185:CKN262186 CUJ262185:CUJ262186 DEF262185:DEF262186 DOB262185:DOB262186 DXX262185:DXX262186 EHT262185:EHT262186 ERP262185:ERP262186 FBL262185:FBL262186 FLH262185:FLH262186 FVD262185:FVD262186 GEZ262185:GEZ262186 GOV262185:GOV262186 GYR262185:GYR262186 HIN262185:HIN262186 HSJ262185:HSJ262186 ICF262185:ICF262186 IMB262185:IMB262186 IVX262185:IVX262186 JFT262185:JFT262186 JPP262185:JPP262186 JZL262185:JZL262186 KJH262185:KJH262186 KTD262185:KTD262186 LCZ262185:LCZ262186 LMV262185:LMV262186 LWR262185:LWR262186 MGN262185:MGN262186 MQJ262185:MQJ262186 NAF262185:NAF262186 NKB262185:NKB262186 NTX262185:NTX262186 ODT262185:ODT262186 ONP262185:ONP262186 OXL262185:OXL262186 PHH262185:PHH262186 PRD262185:PRD262186 QAZ262185:QAZ262186 QKV262185:QKV262186 QUR262185:QUR262186 REN262185:REN262186 ROJ262185:ROJ262186 RYF262185:RYF262186 SIB262185:SIB262186 SRX262185:SRX262186 TBT262185:TBT262186 TLP262185:TLP262186 TVL262185:TVL262186 UFH262185:UFH262186 UPD262185:UPD262186 UYZ262185:UYZ262186 VIV262185:VIV262186 VSR262185:VSR262186 WCN262185:WCN262186 WMJ262185:WMJ262186 WWF262185:WWF262186 X327721:X327722 JT327721:JT327722 TP327721:TP327722 ADL327721:ADL327722 ANH327721:ANH327722 AXD327721:AXD327722 BGZ327721:BGZ327722 BQV327721:BQV327722 CAR327721:CAR327722 CKN327721:CKN327722 CUJ327721:CUJ327722 DEF327721:DEF327722 DOB327721:DOB327722 DXX327721:DXX327722 EHT327721:EHT327722 ERP327721:ERP327722 FBL327721:FBL327722 FLH327721:FLH327722 FVD327721:FVD327722 GEZ327721:GEZ327722 GOV327721:GOV327722 GYR327721:GYR327722 HIN327721:HIN327722 HSJ327721:HSJ327722 ICF327721:ICF327722 IMB327721:IMB327722 IVX327721:IVX327722 JFT327721:JFT327722 JPP327721:JPP327722 JZL327721:JZL327722 KJH327721:KJH327722 KTD327721:KTD327722 LCZ327721:LCZ327722 LMV327721:LMV327722 LWR327721:LWR327722 MGN327721:MGN327722 MQJ327721:MQJ327722 NAF327721:NAF327722 NKB327721:NKB327722 NTX327721:NTX327722 ODT327721:ODT327722 ONP327721:ONP327722 OXL327721:OXL327722 PHH327721:PHH327722 PRD327721:PRD327722 QAZ327721:QAZ327722 QKV327721:QKV327722 QUR327721:QUR327722 REN327721:REN327722 ROJ327721:ROJ327722 RYF327721:RYF327722 SIB327721:SIB327722 SRX327721:SRX327722 TBT327721:TBT327722 TLP327721:TLP327722 TVL327721:TVL327722 UFH327721:UFH327722 UPD327721:UPD327722 UYZ327721:UYZ327722 VIV327721:VIV327722 VSR327721:VSR327722 WCN327721:WCN327722 WMJ327721:WMJ327722 WWF327721:WWF327722 X393257:X393258 JT393257:JT393258 TP393257:TP393258 ADL393257:ADL393258 ANH393257:ANH393258 AXD393257:AXD393258 BGZ393257:BGZ393258 BQV393257:BQV393258 CAR393257:CAR393258 CKN393257:CKN393258 CUJ393257:CUJ393258 DEF393257:DEF393258 DOB393257:DOB393258 DXX393257:DXX393258 EHT393257:EHT393258 ERP393257:ERP393258 FBL393257:FBL393258 FLH393257:FLH393258 FVD393257:FVD393258 GEZ393257:GEZ393258 GOV393257:GOV393258 GYR393257:GYR393258 HIN393257:HIN393258 HSJ393257:HSJ393258 ICF393257:ICF393258 IMB393257:IMB393258 IVX393257:IVX393258 JFT393257:JFT393258 JPP393257:JPP393258 JZL393257:JZL393258 KJH393257:KJH393258 KTD393257:KTD393258 LCZ393257:LCZ393258 LMV393257:LMV393258 LWR393257:LWR393258 MGN393257:MGN393258 MQJ393257:MQJ393258 NAF393257:NAF393258 NKB393257:NKB393258 NTX393257:NTX393258 ODT393257:ODT393258 ONP393257:ONP393258 OXL393257:OXL393258 PHH393257:PHH393258 PRD393257:PRD393258 QAZ393257:QAZ393258 QKV393257:QKV393258 QUR393257:QUR393258 REN393257:REN393258 ROJ393257:ROJ393258 RYF393257:RYF393258 SIB393257:SIB393258 SRX393257:SRX393258 TBT393257:TBT393258 TLP393257:TLP393258 TVL393257:TVL393258 UFH393257:UFH393258 UPD393257:UPD393258 UYZ393257:UYZ393258 VIV393257:VIV393258 VSR393257:VSR393258 WCN393257:WCN393258 WMJ393257:WMJ393258 WWF393257:WWF393258 X458793:X458794 JT458793:JT458794 TP458793:TP458794 ADL458793:ADL458794 ANH458793:ANH458794 AXD458793:AXD458794 BGZ458793:BGZ458794 BQV458793:BQV458794 CAR458793:CAR458794 CKN458793:CKN458794 CUJ458793:CUJ458794 DEF458793:DEF458794 DOB458793:DOB458794 DXX458793:DXX458794 EHT458793:EHT458794 ERP458793:ERP458794 FBL458793:FBL458794 FLH458793:FLH458794 FVD458793:FVD458794 GEZ458793:GEZ458794 GOV458793:GOV458794 GYR458793:GYR458794 HIN458793:HIN458794 HSJ458793:HSJ458794 ICF458793:ICF458794 IMB458793:IMB458794 IVX458793:IVX458794 JFT458793:JFT458794 JPP458793:JPP458794 JZL458793:JZL458794 KJH458793:KJH458794 KTD458793:KTD458794 LCZ458793:LCZ458794 LMV458793:LMV458794 LWR458793:LWR458794 MGN458793:MGN458794 MQJ458793:MQJ458794 NAF458793:NAF458794 NKB458793:NKB458794 NTX458793:NTX458794 ODT458793:ODT458794 ONP458793:ONP458794 OXL458793:OXL458794 PHH458793:PHH458794 PRD458793:PRD458794 QAZ458793:QAZ458794 QKV458793:QKV458794 QUR458793:QUR458794 REN458793:REN458794 ROJ458793:ROJ458794 RYF458793:RYF458794 SIB458793:SIB458794 SRX458793:SRX458794 TBT458793:TBT458794 TLP458793:TLP458794 TVL458793:TVL458794 UFH458793:UFH458794 UPD458793:UPD458794 UYZ458793:UYZ458794 VIV458793:VIV458794 VSR458793:VSR458794 WCN458793:WCN458794 WMJ458793:WMJ458794 WWF458793:WWF458794 X524329:X524330 JT524329:JT524330 TP524329:TP524330 ADL524329:ADL524330 ANH524329:ANH524330 AXD524329:AXD524330 BGZ524329:BGZ524330 BQV524329:BQV524330 CAR524329:CAR524330 CKN524329:CKN524330 CUJ524329:CUJ524330 DEF524329:DEF524330 DOB524329:DOB524330 DXX524329:DXX524330 EHT524329:EHT524330 ERP524329:ERP524330 FBL524329:FBL524330 FLH524329:FLH524330 FVD524329:FVD524330 GEZ524329:GEZ524330 GOV524329:GOV524330 GYR524329:GYR524330 HIN524329:HIN524330 HSJ524329:HSJ524330 ICF524329:ICF524330 IMB524329:IMB524330 IVX524329:IVX524330 JFT524329:JFT524330 JPP524329:JPP524330 JZL524329:JZL524330 KJH524329:KJH524330 KTD524329:KTD524330 LCZ524329:LCZ524330 LMV524329:LMV524330 LWR524329:LWR524330 MGN524329:MGN524330 MQJ524329:MQJ524330 NAF524329:NAF524330 NKB524329:NKB524330 NTX524329:NTX524330 ODT524329:ODT524330 ONP524329:ONP524330 OXL524329:OXL524330 PHH524329:PHH524330 PRD524329:PRD524330 QAZ524329:QAZ524330 QKV524329:QKV524330 QUR524329:QUR524330 REN524329:REN524330 ROJ524329:ROJ524330 RYF524329:RYF524330 SIB524329:SIB524330 SRX524329:SRX524330 TBT524329:TBT524330 TLP524329:TLP524330 TVL524329:TVL524330 UFH524329:UFH524330 UPD524329:UPD524330 UYZ524329:UYZ524330 VIV524329:VIV524330 VSR524329:VSR524330 WCN524329:WCN524330 WMJ524329:WMJ524330 WWF524329:WWF524330 X589865:X589866 JT589865:JT589866 TP589865:TP589866 ADL589865:ADL589866 ANH589865:ANH589866 AXD589865:AXD589866 BGZ589865:BGZ589866 BQV589865:BQV589866 CAR589865:CAR589866 CKN589865:CKN589866 CUJ589865:CUJ589866 DEF589865:DEF589866 DOB589865:DOB589866 DXX589865:DXX589866 EHT589865:EHT589866 ERP589865:ERP589866 FBL589865:FBL589866 FLH589865:FLH589866 FVD589865:FVD589866 GEZ589865:GEZ589866 GOV589865:GOV589866 GYR589865:GYR589866 HIN589865:HIN589866 HSJ589865:HSJ589866 ICF589865:ICF589866 IMB589865:IMB589866 IVX589865:IVX589866 JFT589865:JFT589866 JPP589865:JPP589866 JZL589865:JZL589866 KJH589865:KJH589866 KTD589865:KTD589866 LCZ589865:LCZ589866 LMV589865:LMV589866 LWR589865:LWR589866 MGN589865:MGN589866 MQJ589865:MQJ589866 NAF589865:NAF589866 NKB589865:NKB589866 NTX589865:NTX589866 ODT589865:ODT589866 ONP589865:ONP589866 OXL589865:OXL589866 PHH589865:PHH589866 PRD589865:PRD589866 QAZ589865:QAZ589866 QKV589865:QKV589866 QUR589865:QUR589866 REN589865:REN589866 ROJ589865:ROJ589866 RYF589865:RYF589866 SIB589865:SIB589866 SRX589865:SRX589866 TBT589865:TBT589866 TLP589865:TLP589866 TVL589865:TVL589866 UFH589865:UFH589866 UPD589865:UPD589866 UYZ589865:UYZ589866 VIV589865:VIV589866 VSR589865:VSR589866 WCN589865:WCN589866 WMJ589865:WMJ589866 WWF589865:WWF589866 X655401:X655402 JT655401:JT655402 TP655401:TP655402 ADL655401:ADL655402 ANH655401:ANH655402 AXD655401:AXD655402 BGZ655401:BGZ655402 BQV655401:BQV655402 CAR655401:CAR655402 CKN655401:CKN655402 CUJ655401:CUJ655402 DEF655401:DEF655402 DOB655401:DOB655402 DXX655401:DXX655402 EHT655401:EHT655402 ERP655401:ERP655402 FBL655401:FBL655402 FLH655401:FLH655402 FVD655401:FVD655402 GEZ655401:GEZ655402 GOV655401:GOV655402 GYR655401:GYR655402 HIN655401:HIN655402 HSJ655401:HSJ655402 ICF655401:ICF655402 IMB655401:IMB655402 IVX655401:IVX655402 JFT655401:JFT655402 JPP655401:JPP655402 JZL655401:JZL655402 KJH655401:KJH655402 KTD655401:KTD655402 LCZ655401:LCZ655402 LMV655401:LMV655402 LWR655401:LWR655402 MGN655401:MGN655402 MQJ655401:MQJ655402 NAF655401:NAF655402 NKB655401:NKB655402 NTX655401:NTX655402 ODT655401:ODT655402 ONP655401:ONP655402 OXL655401:OXL655402 PHH655401:PHH655402 PRD655401:PRD655402 QAZ655401:QAZ655402 QKV655401:QKV655402 QUR655401:QUR655402 REN655401:REN655402 ROJ655401:ROJ655402 RYF655401:RYF655402 SIB655401:SIB655402 SRX655401:SRX655402 TBT655401:TBT655402 TLP655401:TLP655402 TVL655401:TVL655402 UFH655401:UFH655402 UPD655401:UPD655402 UYZ655401:UYZ655402 VIV655401:VIV655402 VSR655401:VSR655402 WCN655401:WCN655402 WMJ655401:WMJ655402 WWF655401:WWF655402 X720937:X720938 JT720937:JT720938 TP720937:TP720938 ADL720937:ADL720938 ANH720937:ANH720938 AXD720937:AXD720938 BGZ720937:BGZ720938 BQV720937:BQV720938 CAR720937:CAR720938 CKN720937:CKN720938 CUJ720937:CUJ720938 DEF720937:DEF720938 DOB720937:DOB720938 DXX720937:DXX720938 EHT720937:EHT720938 ERP720937:ERP720938 FBL720937:FBL720938 FLH720937:FLH720938 FVD720937:FVD720938 GEZ720937:GEZ720938 GOV720937:GOV720938 GYR720937:GYR720938 HIN720937:HIN720938 HSJ720937:HSJ720938 ICF720937:ICF720938 IMB720937:IMB720938 IVX720937:IVX720938 JFT720937:JFT720938 JPP720937:JPP720938 JZL720937:JZL720938 KJH720937:KJH720938 KTD720937:KTD720938 LCZ720937:LCZ720938 LMV720937:LMV720938 LWR720937:LWR720938 MGN720937:MGN720938 MQJ720937:MQJ720938 NAF720937:NAF720938 NKB720937:NKB720938 NTX720937:NTX720938 ODT720937:ODT720938 ONP720937:ONP720938 OXL720937:OXL720938 PHH720937:PHH720938 PRD720937:PRD720938 QAZ720937:QAZ720938 QKV720937:QKV720938 QUR720937:QUR720938 REN720937:REN720938 ROJ720937:ROJ720938 RYF720937:RYF720938 SIB720937:SIB720938 SRX720937:SRX720938 TBT720937:TBT720938 TLP720937:TLP720938 TVL720937:TVL720938 UFH720937:UFH720938 UPD720937:UPD720938 UYZ720937:UYZ720938 VIV720937:VIV720938 VSR720937:VSR720938 WCN720937:WCN720938 WMJ720937:WMJ720938 WWF720937:WWF720938 X786473:X786474 JT786473:JT786474 TP786473:TP786474 ADL786473:ADL786474 ANH786473:ANH786474 AXD786473:AXD786474 BGZ786473:BGZ786474 BQV786473:BQV786474 CAR786473:CAR786474 CKN786473:CKN786474 CUJ786473:CUJ786474 DEF786473:DEF786474 DOB786473:DOB786474 DXX786473:DXX786474 EHT786473:EHT786474 ERP786473:ERP786474 FBL786473:FBL786474 FLH786473:FLH786474 FVD786473:FVD786474 GEZ786473:GEZ786474 GOV786473:GOV786474 GYR786473:GYR786474 HIN786473:HIN786474 HSJ786473:HSJ786474 ICF786473:ICF786474 IMB786473:IMB786474 IVX786473:IVX786474 JFT786473:JFT786474 JPP786473:JPP786474 JZL786473:JZL786474 KJH786473:KJH786474 KTD786473:KTD786474 LCZ786473:LCZ786474 LMV786473:LMV786474 LWR786473:LWR786474 MGN786473:MGN786474 MQJ786473:MQJ786474 NAF786473:NAF786474 NKB786473:NKB786474 NTX786473:NTX786474 ODT786473:ODT786474 ONP786473:ONP786474 OXL786473:OXL786474 PHH786473:PHH786474 PRD786473:PRD786474 QAZ786473:QAZ786474 QKV786473:QKV786474 QUR786473:QUR786474 REN786473:REN786474 ROJ786473:ROJ786474 RYF786473:RYF786474 SIB786473:SIB786474 SRX786473:SRX786474 TBT786473:TBT786474 TLP786473:TLP786474 TVL786473:TVL786474 UFH786473:UFH786474 UPD786473:UPD786474 UYZ786473:UYZ786474 VIV786473:VIV786474 VSR786473:VSR786474 WCN786473:WCN786474 WMJ786473:WMJ786474 WWF786473:WWF786474 X852009:X852010 JT852009:JT852010 TP852009:TP852010 ADL852009:ADL852010 ANH852009:ANH852010 AXD852009:AXD852010 BGZ852009:BGZ852010 BQV852009:BQV852010 CAR852009:CAR852010 CKN852009:CKN852010 CUJ852009:CUJ852010 DEF852009:DEF852010 DOB852009:DOB852010 DXX852009:DXX852010 EHT852009:EHT852010 ERP852009:ERP852010 FBL852009:FBL852010 FLH852009:FLH852010 FVD852009:FVD852010 GEZ852009:GEZ852010 GOV852009:GOV852010 GYR852009:GYR852010 HIN852009:HIN852010 HSJ852009:HSJ852010 ICF852009:ICF852010 IMB852009:IMB852010 IVX852009:IVX852010 JFT852009:JFT852010 JPP852009:JPP852010 JZL852009:JZL852010 KJH852009:KJH852010 KTD852009:KTD852010 LCZ852009:LCZ852010 LMV852009:LMV852010 LWR852009:LWR852010 MGN852009:MGN852010 MQJ852009:MQJ852010 NAF852009:NAF852010 NKB852009:NKB852010 NTX852009:NTX852010 ODT852009:ODT852010 ONP852009:ONP852010 OXL852009:OXL852010 PHH852009:PHH852010 PRD852009:PRD852010 QAZ852009:QAZ852010 QKV852009:QKV852010 QUR852009:QUR852010 REN852009:REN852010 ROJ852009:ROJ852010 RYF852009:RYF852010 SIB852009:SIB852010 SRX852009:SRX852010 TBT852009:TBT852010 TLP852009:TLP852010 TVL852009:TVL852010 UFH852009:UFH852010 UPD852009:UPD852010 UYZ852009:UYZ852010 VIV852009:VIV852010 VSR852009:VSR852010 WCN852009:WCN852010 WMJ852009:WMJ852010 WWF852009:WWF852010 X917545:X917546 JT917545:JT917546 TP917545:TP917546 ADL917545:ADL917546 ANH917545:ANH917546 AXD917545:AXD917546 BGZ917545:BGZ917546 BQV917545:BQV917546 CAR917545:CAR917546 CKN917545:CKN917546 CUJ917545:CUJ917546 DEF917545:DEF917546 DOB917545:DOB917546 DXX917545:DXX917546 EHT917545:EHT917546 ERP917545:ERP917546 FBL917545:FBL917546 FLH917545:FLH917546 FVD917545:FVD917546 GEZ917545:GEZ917546 GOV917545:GOV917546 GYR917545:GYR917546 HIN917545:HIN917546 HSJ917545:HSJ917546 ICF917545:ICF917546 IMB917545:IMB917546 IVX917545:IVX917546 JFT917545:JFT917546 JPP917545:JPP917546 JZL917545:JZL917546 KJH917545:KJH917546 KTD917545:KTD917546 LCZ917545:LCZ917546 LMV917545:LMV917546 LWR917545:LWR917546 MGN917545:MGN917546 MQJ917545:MQJ917546 NAF917545:NAF917546 NKB917545:NKB917546 NTX917545:NTX917546 ODT917545:ODT917546 ONP917545:ONP917546 OXL917545:OXL917546 PHH917545:PHH917546 PRD917545:PRD917546 QAZ917545:QAZ917546 QKV917545:QKV917546 QUR917545:QUR917546 REN917545:REN917546 ROJ917545:ROJ917546 RYF917545:RYF917546 SIB917545:SIB917546 SRX917545:SRX917546 TBT917545:TBT917546 TLP917545:TLP917546 TVL917545:TVL917546 UFH917545:UFH917546 UPD917545:UPD917546 UYZ917545:UYZ917546 VIV917545:VIV917546 VSR917545:VSR917546 WCN917545:WCN917546 WMJ917545:WMJ917546 WWF917545:WWF917546 X983081:X983082 JT983081:JT983082 TP983081:TP983082 ADL983081:ADL983082 ANH983081:ANH983082 AXD983081:AXD983082 BGZ983081:BGZ983082 BQV983081:BQV983082 CAR983081:CAR983082 CKN983081:CKN983082 CUJ983081:CUJ983082 DEF983081:DEF983082 DOB983081:DOB983082 DXX983081:DXX983082 EHT983081:EHT983082 ERP983081:ERP983082 FBL983081:FBL983082 FLH983081:FLH983082 FVD983081:FVD983082 GEZ983081:GEZ983082 GOV983081:GOV983082 GYR983081:GYR983082 HIN983081:HIN983082 HSJ983081:HSJ983082 ICF983081:ICF983082 IMB983081:IMB983082 IVX983081:IVX983082 JFT983081:JFT983082 JPP983081:JPP983082 JZL983081:JZL983082 KJH983081:KJH983082 KTD983081:KTD983082 LCZ983081:LCZ983082 LMV983081:LMV983082 LWR983081:LWR983082 MGN983081:MGN983082 MQJ983081:MQJ983082 NAF983081:NAF983082 NKB983081:NKB983082 NTX983081:NTX983082 ODT983081:ODT983082 ONP983081:ONP983082 OXL983081:OXL983082 PHH983081:PHH983082 PRD983081:PRD983082 QAZ983081:QAZ983082 QKV983081:QKV983082 QUR983081:QUR983082 REN983081:REN983082 ROJ983081:ROJ983082 RYF983081:RYF983082 SIB983081:SIB983082 SRX983081:SRX983082 TBT983081:TBT983082 TLP983081:TLP983082 TVL983081:TVL983082 UFH983081:UFH983082 UPD983081:UPD983082 UYZ983081:UYZ983082 VIV983081:VIV983082 VSR983081:VSR983082 WCN983081:WCN983082 WMJ983081:WMJ983082 WWF983081:WWF983082 WVL983069 LE22:LE23 VA22:VA23 AEW22:AEW23 AOS22:AOS23 AYO22:AYO23 BIK22:BIK23 BSG22:BSG23 CCC22:CCC23 CLY22:CLY23 CVU22:CVU23 DFQ22:DFQ23 DPM22:DPM23 DZI22:DZI23 EJE22:EJE23 ETA22:ETA23 FCW22:FCW23 FMS22:FMS23 FWO22:FWO23 GGK22:GGK23 GQG22:GQG23 HAC22:HAC23 HJY22:HJY23 HTU22:HTU23 IDQ22:IDQ23 INM22:INM23 IXI22:IXI23 JHE22:JHE23 JRA22:JRA23 KAW22:KAW23 KKS22:KKS23 KUO22:KUO23 LEK22:LEK23 LOG22:LOG23 LYC22:LYC23 MHY22:MHY23 MRU22:MRU23 NBQ22:NBQ23 NLM22:NLM23 NVI22:NVI23 OFE22:OFE23 OPA22:OPA23 OYW22:OYW23 PIS22:PIS23 PSO22:PSO23 QCK22:QCK23 QMG22:QMG23 QWC22:QWC23 RFY22:RFY23 RPU22:RPU23 RZQ22:RZQ23 SJM22:SJM23 STI22:STI23 TDE22:TDE23 TNA22:TNA23 TWW22:TWW23 UGS22:UGS23 UQO22:UQO23 VAK22:VAK23 VKG22:VKG23 VUC22:VUC23 WDY22:WDY23 WNU22:WNU23 WXQ22:WXQ23 BI65562:BI65563 LE65562:LE65563 VA65562:VA65563 AEW65562:AEW65563 AOS65562:AOS65563 AYO65562:AYO65563 BIK65562:BIK65563 BSG65562:BSG65563 CCC65562:CCC65563 CLY65562:CLY65563 CVU65562:CVU65563 DFQ65562:DFQ65563 DPM65562:DPM65563 DZI65562:DZI65563 EJE65562:EJE65563 ETA65562:ETA65563 FCW65562:FCW65563 FMS65562:FMS65563 FWO65562:FWO65563 GGK65562:GGK65563 GQG65562:GQG65563 HAC65562:HAC65563 HJY65562:HJY65563 HTU65562:HTU65563 IDQ65562:IDQ65563 INM65562:INM65563 IXI65562:IXI65563 JHE65562:JHE65563 JRA65562:JRA65563 KAW65562:KAW65563 KKS65562:KKS65563 KUO65562:KUO65563 LEK65562:LEK65563 LOG65562:LOG65563 LYC65562:LYC65563 MHY65562:MHY65563 MRU65562:MRU65563 NBQ65562:NBQ65563 NLM65562:NLM65563 NVI65562:NVI65563 OFE65562:OFE65563 OPA65562:OPA65563 OYW65562:OYW65563 PIS65562:PIS65563 PSO65562:PSO65563 QCK65562:QCK65563 QMG65562:QMG65563 QWC65562:QWC65563 RFY65562:RFY65563 RPU65562:RPU65563 RZQ65562:RZQ65563 SJM65562:SJM65563 STI65562:STI65563 TDE65562:TDE65563 TNA65562:TNA65563 TWW65562:TWW65563 UGS65562:UGS65563 UQO65562:UQO65563 VAK65562:VAK65563 VKG65562:VKG65563 VUC65562:VUC65563 WDY65562:WDY65563 WNU65562:WNU65563 WXQ65562:WXQ65563 BI131098:BI131099 LE131098:LE131099 VA131098:VA131099 AEW131098:AEW131099 AOS131098:AOS131099 AYO131098:AYO131099 BIK131098:BIK131099 BSG131098:BSG131099 CCC131098:CCC131099 CLY131098:CLY131099 CVU131098:CVU131099 DFQ131098:DFQ131099 DPM131098:DPM131099 DZI131098:DZI131099 EJE131098:EJE131099 ETA131098:ETA131099 FCW131098:FCW131099 FMS131098:FMS131099 FWO131098:FWO131099 GGK131098:GGK131099 GQG131098:GQG131099 HAC131098:HAC131099 HJY131098:HJY131099 HTU131098:HTU131099 IDQ131098:IDQ131099 INM131098:INM131099 IXI131098:IXI131099 JHE131098:JHE131099 JRA131098:JRA131099 KAW131098:KAW131099 KKS131098:KKS131099 KUO131098:KUO131099 LEK131098:LEK131099 LOG131098:LOG131099 LYC131098:LYC131099 MHY131098:MHY131099 MRU131098:MRU131099 NBQ131098:NBQ131099 NLM131098:NLM131099 NVI131098:NVI131099 OFE131098:OFE131099 OPA131098:OPA131099 OYW131098:OYW131099 PIS131098:PIS131099 PSO131098:PSO131099 QCK131098:QCK131099 QMG131098:QMG131099 QWC131098:QWC131099 RFY131098:RFY131099 RPU131098:RPU131099 RZQ131098:RZQ131099 SJM131098:SJM131099 STI131098:STI131099 TDE131098:TDE131099 TNA131098:TNA131099 TWW131098:TWW131099 UGS131098:UGS131099 UQO131098:UQO131099 VAK131098:VAK131099 VKG131098:VKG131099 VUC131098:VUC131099 WDY131098:WDY131099 WNU131098:WNU131099 WXQ131098:WXQ131099 BI196634:BI196635 LE196634:LE196635 VA196634:VA196635 AEW196634:AEW196635 AOS196634:AOS196635 AYO196634:AYO196635 BIK196634:BIK196635 BSG196634:BSG196635 CCC196634:CCC196635 CLY196634:CLY196635 CVU196634:CVU196635 DFQ196634:DFQ196635 DPM196634:DPM196635 DZI196634:DZI196635 EJE196634:EJE196635 ETA196634:ETA196635 FCW196634:FCW196635 FMS196634:FMS196635 FWO196634:FWO196635 GGK196634:GGK196635 GQG196634:GQG196635 HAC196634:HAC196635 HJY196634:HJY196635 HTU196634:HTU196635 IDQ196634:IDQ196635 INM196634:INM196635 IXI196634:IXI196635 JHE196634:JHE196635 JRA196634:JRA196635 KAW196634:KAW196635 KKS196634:KKS196635 KUO196634:KUO196635 LEK196634:LEK196635 LOG196634:LOG196635 LYC196634:LYC196635 MHY196634:MHY196635 MRU196634:MRU196635 NBQ196634:NBQ196635 NLM196634:NLM196635 NVI196634:NVI196635 OFE196634:OFE196635 OPA196634:OPA196635 OYW196634:OYW196635 PIS196634:PIS196635 PSO196634:PSO196635 QCK196634:QCK196635 QMG196634:QMG196635 QWC196634:QWC196635 RFY196634:RFY196635 RPU196634:RPU196635 RZQ196634:RZQ196635 SJM196634:SJM196635 STI196634:STI196635 TDE196634:TDE196635 TNA196634:TNA196635 TWW196634:TWW196635 UGS196634:UGS196635 UQO196634:UQO196635 VAK196634:VAK196635 VKG196634:VKG196635 VUC196634:VUC196635 WDY196634:WDY196635 WNU196634:WNU196635 WXQ196634:WXQ196635 BI262170:BI262171 LE262170:LE262171 VA262170:VA262171 AEW262170:AEW262171 AOS262170:AOS262171 AYO262170:AYO262171 BIK262170:BIK262171 BSG262170:BSG262171 CCC262170:CCC262171 CLY262170:CLY262171 CVU262170:CVU262171 DFQ262170:DFQ262171 DPM262170:DPM262171 DZI262170:DZI262171 EJE262170:EJE262171 ETA262170:ETA262171 FCW262170:FCW262171 FMS262170:FMS262171 FWO262170:FWO262171 GGK262170:GGK262171 GQG262170:GQG262171 HAC262170:HAC262171 HJY262170:HJY262171 HTU262170:HTU262171 IDQ262170:IDQ262171 INM262170:INM262171 IXI262170:IXI262171 JHE262170:JHE262171 JRA262170:JRA262171 KAW262170:KAW262171 KKS262170:KKS262171 KUO262170:KUO262171 LEK262170:LEK262171 LOG262170:LOG262171 LYC262170:LYC262171 MHY262170:MHY262171 MRU262170:MRU262171 NBQ262170:NBQ262171 NLM262170:NLM262171 NVI262170:NVI262171 OFE262170:OFE262171 OPA262170:OPA262171 OYW262170:OYW262171 PIS262170:PIS262171 PSO262170:PSO262171 QCK262170:QCK262171 QMG262170:QMG262171 QWC262170:QWC262171 RFY262170:RFY262171 RPU262170:RPU262171 RZQ262170:RZQ262171 SJM262170:SJM262171 STI262170:STI262171 TDE262170:TDE262171 TNA262170:TNA262171 TWW262170:TWW262171 UGS262170:UGS262171 UQO262170:UQO262171 VAK262170:VAK262171 VKG262170:VKG262171 VUC262170:VUC262171 WDY262170:WDY262171 WNU262170:WNU262171 WXQ262170:WXQ262171 BI327706:BI327707 LE327706:LE327707 VA327706:VA327707 AEW327706:AEW327707 AOS327706:AOS327707 AYO327706:AYO327707 BIK327706:BIK327707 BSG327706:BSG327707 CCC327706:CCC327707 CLY327706:CLY327707 CVU327706:CVU327707 DFQ327706:DFQ327707 DPM327706:DPM327707 DZI327706:DZI327707 EJE327706:EJE327707 ETA327706:ETA327707 FCW327706:FCW327707 FMS327706:FMS327707 FWO327706:FWO327707 GGK327706:GGK327707 GQG327706:GQG327707 HAC327706:HAC327707 HJY327706:HJY327707 HTU327706:HTU327707 IDQ327706:IDQ327707 INM327706:INM327707 IXI327706:IXI327707 JHE327706:JHE327707 JRA327706:JRA327707 KAW327706:KAW327707 KKS327706:KKS327707 KUO327706:KUO327707 LEK327706:LEK327707 LOG327706:LOG327707 LYC327706:LYC327707 MHY327706:MHY327707 MRU327706:MRU327707 NBQ327706:NBQ327707 NLM327706:NLM327707 NVI327706:NVI327707 OFE327706:OFE327707 OPA327706:OPA327707 OYW327706:OYW327707 PIS327706:PIS327707 PSO327706:PSO327707 QCK327706:QCK327707 QMG327706:QMG327707 QWC327706:QWC327707 RFY327706:RFY327707 RPU327706:RPU327707 RZQ327706:RZQ327707 SJM327706:SJM327707 STI327706:STI327707 TDE327706:TDE327707 TNA327706:TNA327707 TWW327706:TWW327707 UGS327706:UGS327707 UQO327706:UQO327707 VAK327706:VAK327707 VKG327706:VKG327707 VUC327706:VUC327707 WDY327706:WDY327707 WNU327706:WNU327707 WXQ327706:WXQ327707 BI393242:BI393243 LE393242:LE393243 VA393242:VA393243 AEW393242:AEW393243 AOS393242:AOS393243 AYO393242:AYO393243 BIK393242:BIK393243 BSG393242:BSG393243 CCC393242:CCC393243 CLY393242:CLY393243 CVU393242:CVU393243 DFQ393242:DFQ393243 DPM393242:DPM393243 DZI393242:DZI393243 EJE393242:EJE393243 ETA393242:ETA393243 FCW393242:FCW393243 FMS393242:FMS393243 FWO393242:FWO393243 GGK393242:GGK393243 GQG393242:GQG393243 HAC393242:HAC393243 HJY393242:HJY393243 HTU393242:HTU393243 IDQ393242:IDQ393243 INM393242:INM393243 IXI393242:IXI393243 JHE393242:JHE393243 JRA393242:JRA393243 KAW393242:KAW393243 KKS393242:KKS393243 KUO393242:KUO393243 LEK393242:LEK393243 LOG393242:LOG393243 LYC393242:LYC393243 MHY393242:MHY393243 MRU393242:MRU393243 NBQ393242:NBQ393243 NLM393242:NLM393243 NVI393242:NVI393243 OFE393242:OFE393243 OPA393242:OPA393243 OYW393242:OYW393243 PIS393242:PIS393243 PSO393242:PSO393243 QCK393242:QCK393243 QMG393242:QMG393243 QWC393242:QWC393243 RFY393242:RFY393243 RPU393242:RPU393243 RZQ393242:RZQ393243 SJM393242:SJM393243 STI393242:STI393243 TDE393242:TDE393243 TNA393242:TNA393243 TWW393242:TWW393243 UGS393242:UGS393243 UQO393242:UQO393243 VAK393242:VAK393243 VKG393242:VKG393243 VUC393242:VUC393243 WDY393242:WDY393243 WNU393242:WNU393243 WXQ393242:WXQ393243 BI458778:BI458779 LE458778:LE458779 VA458778:VA458779 AEW458778:AEW458779 AOS458778:AOS458779 AYO458778:AYO458779 BIK458778:BIK458779 BSG458778:BSG458779 CCC458778:CCC458779 CLY458778:CLY458779 CVU458778:CVU458779 DFQ458778:DFQ458779 DPM458778:DPM458779 DZI458778:DZI458779 EJE458778:EJE458779 ETA458778:ETA458779 FCW458778:FCW458779 FMS458778:FMS458779 FWO458778:FWO458779 GGK458778:GGK458779 GQG458778:GQG458779 HAC458778:HAC458779 HJY458778:HJY458779 HTU458778:HTU458779 IDQ458778:IDQ458779 INM458778:INM458779 IXI458778:IXI458779 JHE458778:JHE458779 JRA458778:JRA458779 KAW458778:KAW458779 KKS458778:KKS458779 KUO458778:KUO458779 LEK458778:LEK458779 LOG458778:LOG458779 LYC458778:LYC458779 MHY458778:MHY458779 MRU458778:MRU458779 NBQ458778:NBQ458779 NLM458778:NLM458779 NVI458778:NVI458779 OFE458778:OFE458779 OPA458778:OPA458779 OYW458778:OYW458779 PIS458778:PIS458779 PSO458778:PSO458779 QCK458778:QCK458779 QMG458778:QMG458779 QWC458778:QWC458779 RFY458778:RFY458779 RPU458778:RPU458779 RZQ458778:RZQ458779 SJM458778:SJM458779 STI458778:STI458779 TDE458778:TDE458779 TNA458778:TNA458779 TWW458778:TWW458779 UGS458778:UGS458779 UQO458778:UQO458779 VAK458778:VAK458779 VKG458778:VKG458779 VUC458778:VUC458779 WDY458778:WDY458779 WNU458778:WNU458779 WXQ458778:WXQ458779 BI524314:BI524315 LE524314:LE524315 VA524314:VA524315 AEW524314:AEW524315 AOS524314:AOS524315 AYO524314:AYO524315 BIK524314:BIK524315 BSG524314:BSG524315 CCC524314:CCC524315 CLY524314:CLY524315 CVU524314:CVU524315 DFQ524314:DFQ524315 DPM524314:DPM524315 DZI524314:DZI524315 EJE524314:EJE524315 ETA524314:ETA524315 FCW524314:FCW524315 FMS524314:FMS524315 FWO524314:FWO524315 GGK524314:GGK524315 GQG524314:GQG524315 HAC524314:HAC524315 HJY524314:HJY524315 HTU524314:HTU524315 IDQ524314:IDQ524315 INM524314:INM524315 IXI524314:IXI524315 JHE524314:JHE524315 JRA524314:JRA524315 KAW524314:KAW524315 KKS524314:KKS524315 KUO524314:KUO524315 LEK524314:LEK524315 LOG524314:LOG524315 LYC524314:LYC524315 MHY524314:MHY524315 MRU524314:MRU524315 NBQ524314:NBQ524315 NLM524314:NLM524315 NVI524314:NVI524315 OFE524314:OFE524315 OPA524314:OPA524315 OYW524314:OYW524315 PIS524314:PIS524315 PSO524314:PSO524315 QCK524314:QCK524315 QMG524314:QMG524315 QWC524314:QWC524315 RFY524314:RFY524315 RPU524314:RPU524315 RZQ524314:RZQ524315 SJM524314:SJM524315 STI524314:STI524315 TDE524314:TDE524315 TNA524314:TNA524315 TWW524314:TWW524315 UGS524314:UGS524315 UQO524314:UQO524315 VAK524314:VAK524315 VKG524314:VKG524315 VUC524314:VUC524315 WDY524314:WDY524315 WNU524314:WNU524315 WXQ524314:WXQ524315 BI589850:BI589851 LE589850:LE589851 VA589850:VA589851 AEW589850:AEW589851 AOS589850:AOS589851 AYO589850:AYO589851 BIK589850:BIK589851 BSG589850:BSG589851 CCC589850:CCC589851 CLY589850:CLY589851 CVU589850:CVU589851 DFQ589850:DFQ589851 DPM589850:DPM589851 DZI589850:DZI589851 EJE589850:EJE589851 ETA589850:ETA589851 FCW589850:FCW589851 FMS589850:FMS589851 FWO589850:FWO589851 GGK589850:GGK589851 GQG589850:GQG589851 HAC589850:HAC589851 HJY589850:HJY589851 HTU589850:HTU589851 IDQ589850:IDQ589851 INM589850:INM589851 IXI589850:IXI589851 JHE589850:JHE589851 JRA589850:JRA589851 KAW589850:KAW589851 KKS589850:KKS589851 KUO589850:KUO589851 LEK589850:LEK589851 LOG589850:LOG589851 LYC589850:LYC589851 MHY589850:MHY589851 MRU589850:MRU589851 NBQ589850:NBQ589851 NLM589850:NLM589851 NVI589850:NVI589851 OFE589850:OFE589851 OPA589850:OPA589851 OYW589850:OYW589851 PIS589850:PIS589851 PSO589850:PSO589851 QCK589850:QCK589851 QMG589850:QMG589851 QWC589850:QWC589851 RFY589850:RFY589851 RPU589850:RPU589851 RZQ589850:RZQ589851 SJM589850:SJM589851 STI589850:STI589851 TDE589850:TDE589851 TNA589850:TNA589851 TWW589850:TWW589851 UGS589850:UGS589851 UQO589850:UQO589851 VAK589850:VAK589851 VKG589850:VKG589851 VUC589850:VUC589851 WDY589850:WDY589851 WNU589850:WNU589851 WXQ589850:WXQ589851 BI655386:BI655387 LE655386:LE655387 VA655386:VA655387 AEW655386:AEW655387 AOS655386:AOS655387 AYO655386:AYO655387 BIK655386:BIK655387 BSG655386:BSG655387 CCC655386:CCC655387 CLY655386:CLY655387 CVU655386:CVU655387 DFQ655386:DFQ655387 DPM655386:DPM655387 DZI655386:DZI655387 EJE655386:EJE655387 ETA655386:ETA655387 FCW655386:FCW655387 FMS655386:FMS655387 FWO655386:FWO655387 GGK655386:GGK655387 GQG655386:GQG655387 HAC655386:HAC655387 HJY655386:HJY655387 HTU655386:HTU655387 IDQ655386:IDQ655387 INM655386:INM655387 IXI655386:IXI655387 JHE655386:JHE655387 JRA655386:JRA655387 KAW655386:KAW655387 KKS655386:KKS655387 KUO655386:KUO655387 LEK655386:LEK655387 LOG655386:LOG655387 LYC655386:LYC655387 MHY655386:MHY655387 MRU655386:MRU655387 NBQ655386:NBQ655387 NLM655386:NLM655387 NVI655386:NVI655387 OFE655386:OFE655387 OPA655386:OPA655387 OYW655386:OYW655387 PIS655386:PIS655387 PSO655386:PSO655387 QCK655386:QCK655387 QMG655386:QMG655387 QWC655386:QWC655387 RFY655386:RFY655387 RPU655386:RPU655387 RZQ655386:RZQ655387 SJM655386:SJM655387 STI655386:STI655387 TDE655386:TDE655387 TNA655386:TNA655387 TWW655386:TWW655387 UGS655386:UGS655387 UQO655386:UQO655387 VAK655386:VAK655387 VKG655386:VKG655387 VUC655386:VUC655387 WDY655386:WDY655387 WNU655386:WNU655387 WXQ655386:WXQ655387 BI720922:BI720923 LE720922:LE720923 VA720922:VA720923 AEW720922:AEW720923 AOS720922:AOS720923 AYO720922:AYO720923 BIK720922:BIK720923 BSG720922:BSG720923 CCC720922:CCC720923 CLY720922:CLY720923 CVU720922:CVU720923 DFQ720922:DFQ720923 DPM720922:DPM720923 DZI720922:DZI720923 EJE720922:EJE720923 ETA720922:ETA720923 FCW720922:FCW720923 FMS720922:FMS720923 FWO720922:FWO720923 GGK720922:GGK720923 GQG720922:GQG720923 HAC720922:HAC720923 HJY720922:HJY720923 HTU720922:HTU720923 IDQ720922:IDQ720923 INM720922:INM720923 IXI720922:IXI720923 JHE720922:JHE720923 JRA720922:JRA720923 KAW720922:KAW720923 KKS720922:KKS720923 KUO720922:KUO720923 LEK720922:LEK720923 LOG720922:LOG720923 LYC720922:LYC720923 MHY720922:MHY720923 MRU720922:MRU720923 NBQ720922:NBQ720923 NLM720922:NLM720923 NVI720922:NVI720923 OFE720922:OFE720923 OPA720922:OPA720923 OYW720922:OYW720923 PIS720922:PIS720923 PSO720922:PSO720923 QCK720922:QCK720923 QMG720922:QMG720923 QWC720922:QWC720923 RFY720922:RFY720923 RPU720922:RPU720923 RZQ720922:RZQ720923 SJM720922:SJM720923 STI720922:STI720923 TDE720922:TDE720923 TNA720922:TNA720923 TWW720922:TWW720923 UGS720922:UGS720923 UQO720922:UQO720923 VAK720922:VAK720923 VKG720922:VKG720923 VUC720922:VUC720923 WDY720922:WDY720923 WNU720922:WNU720923 WXQ720922:WXQ720923 BI786458:BI786459 LE786458:LE786459 VA786458:VA786459 AEW786458:AEW786459 AOS786458:AOS786459 AYO786458:AYO786459 BIK786458:BIK786459 BSG786458:BSG786459 CCC786458:CCC786459 CLY786458:CLY786459 CVU786458:CVU786459 DFQ786458:DFQ786459 DPM786458:DPM786459 DZI786458:DZI786459 EJE786458:EJE786459 ETA786458:ETA786459 FCW786458:FCW786459 FMS786458:FMS786459 FWO786458:FWO786459 GGK786458:GGK786459 GQG786458:GQG786459 HAC786458:HAC786459 HJY786458:HJY786459 HTU786458:HTU786459 IDQ786458:IDQ786459 INM786458:INM786459 IXI786458:IXI786459 JHE786458:JHE786459 JRA786458:JRA786459 KAW786458:KAW786459 KKS786458:KKS786459 KUO786458:KUO786459 LEK786458:LEK786459 LOG786458:LOG786459 LYC786458:LYC786459 MHY786458:MHY786459 MRU786458:MRU786459 NBQ786458:NBQ786459 NLM786458:NLM786459 NVI786458:NVI786459 OFE786458:OFE786459 OPA786458:OPA786459 OYW786458:OYW786459 PIS786458:PIS786459 PSO786458:PSO786459 QCK786458:QCK786459 QMG786458:QMG786459 QWC786458:QWC786459 RFY786458:RFY786459 RPU786458:RPU786459 RZQ786458:RZQ786459 SJM786458:SJM786459 STI786458:STI786459 TDE786458:TDE786459 TNA786458:TNA786459 TWW786458:TWW786459 UGS786458:UGS786459 UQO786458:UQO786459 VAK786458:VAK786459 VKG786458:VKG786459 VUC786458:VUC786459 WDY786458:WDY786459 WNU786458:WNU786459 WXQ786458:WXQ786459 BI851994:BI851995 LE851994:LE851995 VA851994:VA851995 AEW851994:AEW851995 AOS851994:AOS851995 AYO851994:AYO851995 BIK851994:BIK851995 BSG851994:BSG851995 CCC851994:CCC851995 CLY851994:CLY851995 CVU851994:CVU851995 DFQ851994:DFQ851995 DPM851994:DPM851995 DZI851994:DZI851995 EJE851994:EJE851995 ETA851994:ETA851995 FCW851994:FCW851995 FMS851994:FMS851995 FWO851994:FWO851995 GGK851994:GGK851995 GQG851994:GQG851995 HAC851994:HAC851995 HJY851994:HJY851995 HTU851994:HTU851995 IDQ851994:IDQ851995 INM851994:INM851995 IXI851994:IXI851995 JHE851994:JHE851995 JRA851994:JRA851995 KAW851994:KAW851995 KKS851994:KKS851995 KUO851994:KUO851995 LEK851994:LEK851995 LOG851994:LOG851995 LYC851994:LYC851995 MHY851994:MHY851995 MRU851994:MRU851995 NBQ851994:NBQ851995 NLM851994:NLM851995 NVI851994:NVI851995 OFE851994:OFE851995 OPA851994:OPA851995 OYW851994:OYW851995 PIS851994:PIS851995 PSO851994:PSO851995 QCK851994:QCK851995 QMG851994:QMG851995 QWC851994:QWC851995 RFY851994:RFY851995 RPU851994:RPU851995 RZQ851994:RZQ851995 SJM851994:SJM851995 STI851994:STI851995 TDE851994:TDE851995 TNA851994:TNA851995 TWW851994:TWW851995 UGS851994:UGS851995 UQO851994:UQO851995 VAK851994:VAK851995 VKG851994:VKG851995 VUC851994:VUC851995 WDY851994:WDY851995 WNU851994:WNU851995 WXQ851994:WXQ851995 BI917530:BI917531 LE917530:LE917531 VA917530:VA917531 AEW917530:AEW917531 AOS917530:AOS917531 AYO917530:AYO917531 BIK917530:BIK917531 BSG917530:BSG917531 CCC917530:CCC917531 CLY917530:CLY917531 CVU917530:CVU917531 DFQ917530:DFQ917531 DPM917530:DPM917531 DZI917530:DZI917531 EJE917530:EJE917531 ETA917530:ETA917531 FCW917530:FCW917531 FMS917530:FMS917531 FWO917530:FWO917531 GGK917530:GGK917531 GQG917530:GQG917531 HAC917530:HAC917531 HJY917530:HJY917531 HTU917530:HTU917531 IDQ917530:IDQ917531 INM917530:INM917531 IXI917530:IXI917531 JHE917530:JHE917531 JRA917530:JRA917531 KAW917530:KAW917531 KKS917530:KKS917531 KUO917530:KUO917531 LEK917530:LEK917531 LOG917530:LOG917531 LYC917530:LYC917531 MHY917530:MHY917531 MRU917530:MRU917531 NBQ917530:NBQ917531 NLM917530:NLM917531 NVI917530:NVI917531 OFE917530:OFE917531 OPA917530:OPA917531 OYW917530:OYW917531 PIS917530:PIS917531 PSO917530:PSO917531 QCK917530:QCK917531 QMG917530:QMG917531 QWC917530:QWC917531 RFY917530:RFY917531 RPU917530:RPU917531 RZQ917530:RZQ917531 SJM917530:SJM917531 STI917530:STI917531 TDE917530:TDE917531 TNA917530:TNA917531 TWW917530:TWW917531 UGS917530:UGS917531 UQO917530:UQO917531 VAK917530:VAK917531 VKG917530:VKG917531 VUC917530:VUC917531 WDY917530:WDY917531 WNU917530:WNU917531 WXQ917530:WXQ917531 BI983066:BI983067 LE983066:LE983067 VA983066:VA983067 AEW983066:AEW983067 AOS983066:AOS983067 AYO983066:AYO983067 BIK983066:BIK983067 BSG983066:BSG983067 CCC983066:CCC983067 CLY983066:CLY983067 CVU983066:CVU983067 DFQ983066:DFQ983067 DPM983066:DPM983067 DZI983066:DZI983067 EJE983066:EJE983067 ETA983066:ETA983067 FCW983066:FCW983067 FMS983066:FMS983067 FWO983066:FWO983067 GGK983066:GGK983067 GQG983066:GQG983067 HAC983066:HAC983067 HJY983066:HJY983067 HTU983066:HTU983067 IDQ983066:IDQ983067 INM983066:INM983067 IXI983066:IXI983067 JHE983066:JHE983067 JRA983066:JRA983067 KAW983066:KAW983067 KKS983066:KKS983067 KUO983066:KUO983067 LEK983066:LEK983067 LOG983066:LOG983067 LYC983066:LYC983067 MHY983066:MHY983067 MRU983066:MRU983067 NBQ983066:NBQ983067 NLM983066:NLM983067 NVI983066:NVI983067 OFE983066:OFE983067 OPA983066:OPA983067 OYW983066:OYW983067 PIS983066:PIS983067 PSO983066:PSO983067 QCK983066:QCK983067 QMG983066:QMG983067 QWC983066:QWC983067 RFY983066:RFY983067 RPU983066:RPU983067 RZQ983066:RZQ983067 SJM983066:SJM983067 STI983066:STI983067 TDE983066:TDE983067 TNA983066:TNA983067 TWW983066:TWW983067 UGS983066:UGS983067 UQO983066:UQO983067 VAK983066:VAK983067 VKG983066:VKG983067 VUC983066:VUC983067 WDY983066:WDY983067 WNU983066:WNU983067 WXQ983066:WXQ983067 BQ41 KG27:KG29 UC27:UC29 ADY27:ADY29 ANU27:ANU29 AXQ27:AXQ29 BHM27:BHM29 BRI27:BRI29 CBE27:CBE29 CLA27:CLA29 CUW27:CUW29 DES27:DES29 DOO27:DOO29 DYK27:DYK29 EIG27:EIG29 ESC27:ESC29 FBY27:FBY29 FLU27:FLU29 FVQ27:FVQ29 GFM27:GFM29 GPI27:GPI29 GZE27:GZE29 HJA27:HJA29 HSW27:HSW29 ICS27:ICS29 IMO27:IMO29 IWK27:IWK29 JGG27:JGG29 JQC27:JQC29 JZY27:JZY29 KJU27:KJU29 KTQ27:KTQ29 LDM27:LDM29 LNI27:LNI29 LXE27:LXE29 MHA27:MHA29 MQW27:MQW29 NAS27:NAS29 NKO27:NKO29 NUK27:NUK29 OEG27:OEG29 OOC27:OOC29 OXY27:OXY29 PHU27:PHU29 PRQ27:PRQ29 QBM27:QBM29 QLI27:QLI29 QVE27:QVE29 RFA27:RFA29 ROW27:ROW29 RYS27:RYS29 SIO27:SIO29 SSK27:SSK29 TCG27:TCG29 TMC27:TMC29 TVY27:TVY29 UFU27:UFU29 UPQ27:UPQ29 UZM27:UZM29 VJI27:VJI29 VTE27:VTE29 WDA27:WDA29 WMW27:WMW29 WWS27:WWS29 AK65567:AK65570 KG65567:KG65570 UC65567:UC65570 ADY65567:ADY65570 ANU65567:ANU65570 AXQ65567:AXQ65570 BHM65567:BHM65570 BRI65567:BRI65570 CBE65567:CBE65570 CLA65567:CLA65570 CUW65567:CUW65570 DES65567:DES65570 DOO65567:DOO65570 DYK65567:DYK65570 EIG65567:EIG65570 ESC65567:ESC65570 FBY65567:FBY65570 FLU65567:FLU65570 FVQ65567:FVQ65570 GFM65567:GFM65570 GPI65567:GPI65570 GZE65567:GZE65570 HJA65567:HJA65570 HSW65567:HSW65570 ICS65567:ICS65570 IMO65567:IMO65570 IWK65567:IWK65570 JGG65567:JGG65570 JQC65567:JQC65570 JZY65567:JZY65570 KJU65567:KJU65570 KTQ65567:KTQ65570 LDM65567:LDM65570 LNI65567:LNI65570 LXE65567:LXE65570 MHA65567:MHA65570 MQW65567:MQW65570 NAS65567:NAS65570 NKO65567:NKO65570 NUK65567:NUK65570 OEG65567:OEG65570 OOC65567:OOC65570 OXY65567:OXY65570 PHU65567:PHU65570 PRQ65567:PRQ65570 QBM65567:QBM65570 QLI65567:QLI65570 QVE65567:QVE65570 RFA65567:RFA65570 ROW65567:ROW65570 RYS65567:RYS65570 SIO65567:SIO65570 SSK65567:SSK65570 TCG65567:TCG65570 TMC65567:TMC65570 TVY65567:TVY65570 UFU65567:UFU65570 UPQ65567:UPQ65570 UZM65567:UZM65570 VJI65567:VJI65570 VTE65567:VTE65570 WDA65567:WDA65570 WMW65567:WMW65570 WWS65567:WWS65570 AK131103:AK131106 KG131103:KG131106 UC131103:UC131106 ADY131103:ADY131106 ANU131103:ANU131106 AXQ131103:AXQ131106 BHM131103:BHM131106 BRI131103:BRI131106 CBE131103:CBE131106 CLA131103:CLA131106 CUW131103:CUW131106 DES131103:DES131106 DOO131103:DOO131106 DYK131103:DYK131106 EIG131103:EIG131106 ESC131103:ESC131106 FBY131103:FBY131106 FLU131103:FLU131106 FVQ131103:FVQ131106 GFM131103:GFM131106 GPI131103:GPI131106 GZE131103:GZE131106 HJA131103:HJA131106 HSW131103:HSW131106 ICS131103:ICS131106 IMO131103:IMO131106 IWK131103:IWK131106 JGG131103:JGG131106 JQC131103:JQC131106 JZY131103:JZY131106 KJU131103:KJU131106 KTQ131103:KTQ131106 LDM131103:LDM131106 LNI131103:LNI131106 LXE131103:LXE131106 MHA131103:MHA131106 MQW131103:MQW131106 NAS131103:NAS131106 NKO131103:NKO131106 NUK131103:NUK131106 OEG131103:OEG131106 OOC131103:OOC131106 OXY131103:OXY131106 PHU131103:PHU131106 PRQ131103:PRQ131106 QBM131103:QBM131106 QLI131103:QLI131106 QVE131103:QVE131106 RFA131103:RFA131106 ROW131103:ROW131106 RYS131103:RYS131106 SIO131103:SIO131106 SSK131103:SSK131106 TCG131103:TCG131106 TMC131103:TMC131106 TVY131103:TVY131106 UFU131103:UFU131106 UPQ131103:UPQ131106 UZM131103:UZM131106 VJI131103:VJI131106 VTE131103:VTE131106 WDA131103:WDA131106 WMW131103:WMW131106 WWS131103:WWS131106 AK196639:AK196642 KG196639:KG196642 UC196639:UC196642 ADY196639:ADY196642 ANU196639:ANU196642 AXQ196639:AXQ196642 BHM196639:BHM196642 BRI196639:BRI196642 CBE196639:CBE196642 CLA196639:CLA196642 CUW196639:CUW196642 DES196639:DES196642 DOO196639:DOO196642 DYK196639:DYK196642 EIG196639:EIG196642 ESC196639:ESC196642 FBY196639:FBY196642 FLU196639:FLU196642 FVQ196639:FVQ196642 GFM196639:GFM196642 GPI196639:GPI196642 GZE196639:GZE196642 HJA196639:HJA196642 HSW196639:HSW196642 ICS196639:ICS196642 IMO196639:IMO196642 IWK196639:IWK196642 JGG196639:JGG196642 JQC196639:JQC196642 JZY196639:JZY196642 KJU196639:KJU196642 KTQ196639:KTQ196642 LDM196639:LDM196642 LNI196639:LNI196642 LXE196639:LXE196642 MHA196639:MHA196642 MQW196639:MQW196642 NAS196639:NAS196642 NKO196639:NKO196642 NUK196639:NUK196642 OEG196639:OEG196642 OOC196639:OOC196642 OXY196639:OXY196642 PHU196639:PHU196642 PRQ196639:PRQ196642 QBM196639:QBM196642 QLI196639:QLI196642 QVE196639:QVE196642 RFA196639:RFA196642 ROW196639:ROW196642 RYS196639:RYS196642 SIO196639:SIO196642 SSK196639:SSK196642 TCG196639:TCG196642 TMC196639:TMC196642 TVY196639:TVY196642 UFU196639:UFU196642 UPQ196639:UPQ196642 UZM196639:UZM196642 VJI196639:VJI196642 VTE196639:VTE196642 WDA196639:WDA196642 WMW196639:WMW196642 WWS196639:WWS196642 AK262175:AK262178 KG262175:KG262178 UC262175:UC262178 ADY262175:ADY262178 ANU262175:ANU262178 AXQ262175:AXQ262178 BHM262175:BHM262178 BRI262175:BRI262178 CBE262175:CBE262178 CLA262175:CLA262178 CUW262175:CUW262178 DES262175:DES262178 DOO262175:DOO262178 DYK262175:DYK262178 EIG262175:EIG262178 ESC262175:ESC262178 FBY262175:FBY262178 FLU262175:FLU262178 FVQ262175:FVQ262178 GFM262175:GFM262178 GPI262175:GPI262178 GZE262175:GZE262178 HJA262175:HJA262178 HSW262175:HSW262178 ICS262175:ICS262178 IMO262175:IMO262178 IWK262175:IWK262178 JGG262175:JGG262178 JQC262175:JQC262178 JZY262175:JZY262178 KJU262175:KJU262178 KTQ262175:KTQ262178 LDM262175:LDM262178 LNI262175:LNI262178 LXE262175:LXE262178 MHA262175:MHA262178 MQW262175:MQW262178 NAS262175:NAS262178 NKO262175:NKO262178 NUK262175:NUK262178 OEG262175:OEG262178 OOC262175:OOC262178 OXY262175:OXY262178 PHU262175:PHU262178 PRQ262175:PRQ262178 QBM262175:QBM262178 QLI262175:QLI262178 QVE262175:QVE262178 RFA262175:RFA262178 ROW262175:ROW262178 RYS262175:RYS262178 SIO262175:SIO262178 SSK262175:SSK262178 TCG262175:TCG262178 TMC262175:TMC262178 TVY262175:TVY262178 UFU262175:UFU262178 UPQ262175:UPQ262178 UZM262175:UZM262178 VJI262175:VJI262178 VTE262175:VTE262178 WDA262175:WDA262178 WMW262175:WMW262178 WWS262175:WWS262178 AK327711:AK327714 KG327711:KG327714 UC327711:UC327714 ADY327711:ADY327714 ANU327711:ANU327714 AXQ327711:AXQ327714 BHM327711:BHM327714 BRI327711:BRI327714 CBE327711:CBE327714 CLA327711:CLA327714 CUW327711:CUW327714 DES327711:DES327714 DOO327711:DOO327714 DYK327711:DYK327714 EIG327711:EIG327714 ESC327711:ESC327714 FBY327711:FBY327714 FLU327711:FLU327714 FVQ327711:FVQ327714 GFM327711:GFM327714 GPI327711:GPI327714 GZE327711:GZE327714 HJA327711:HJA327714 HSW327711:HSW327714 ICS327711:ICS327714 IMO327711:IMO327714 IWK327711:IWK327714 JGG327711:JGG327714 JQC327711:JQC327714 JZY327711:JZY327714 KJU327711:KJU327714 KTQ327711:KTQ327714 LDM327711:LDM327714 LNI327711:LNI327714 LXE327711:LXE327714 MHA327711:MHA327714 MQW327711:MQW327714 NAS327711:NAS327714 NKO327711:NKO327714 NUK327711:NUK327714 OEG327711:OEG327714 OOC327711:OOC327714 OXY327711:OXY327714 PHU327711:PHU327714 PRQ327711:PRQ327714 QBM327711:QBM327714 QLI327711:QLI327714 QVE327711:QVE327714 RFA327711:RFA327714 ROW327711:ROW327714 RYS327711:RYS327714 SIO327711:SIO327714 SSK327711:SSK327714 TCG327711:TCG327714 TMC327711:TMC327714 TVY327711:TVY327714 UFU327711:UFU327714 UPQ327711:UPQ327714 UZM327711:UZM327714 VJI327711:VJI327714 VTE327711:VTE327714 WDA327711:WDA327714 WMW327711:WMW327714 WWS327711:WWS327714 AK393247:AK393250 KG393247:KG393250 UC393247:UC393250 ADY393247:ADY393250 ANU393247:ANU393250 AXQ393247:AXQ393250 BHM393247:BHM393250 BRI393247:BRI393250 CBE393247:CBE393250 CLA393247:CLA393250 CUW393247:CUW393250 DES393247:DES393250 DOO393247:DOO393250 DYK393247:DYK393250 EIG393247:EIG393250 ESC393247:ESC393250 FBY393247:FBY393250 FLU393247:FLU393250 FVQ393247:FVQ393250 GFM393247:GFM393250 GPI393247:GPI393250 GZE393247:GZE393250 HJA393247:HJA393250 HSW393247:HSW393250 ICS393247:ICS393250 IMO393247:IMO393250 IWK393247:IWK393250 JGG393247:JGG393250 JQC393247:JQC393250 JZY393247:JZY393250 KJU393247:KJU393250 KTQ393247:KTQ393250 LDM393247:LDM393250 LNI393247:LNI393250 LXE393247:LXE393250 MHA393247:MHA393250 MQW393247:MQW393250 NAS393247:NAS393250 NKO393247:NKO393250 NUK393247:NUK393250 OEG393247:OEG393250 OOC393247:OOC393250 OXY393247:OXY393250 PHU393247:PHU393250 PRQ393247:PRQ393250 QBM393247:QBM393250 QLI393247:QLI393250 QVE393247:QVE393250 RFA393247:RFA393250 ROW393247:ROW393250 RYS393247:RYS393250 SIO393247:SIO393250 SSK393247:SSK393250 TCG393247:TCG393250 TMC393247:TMC393250 TVY393247:TVY393250 UFU393247:UFU393250 UPQ393247:UPQ393250 UZM393247:UZM393250 VJI393247:VJI393250 VTE393247:VTE393250 WDA393247:WDA393250 WMW393247:WMW393250 WWS393247:WWS393250 AK458783:AK458786 KG458783:KG458786 UC458783:UC458786 ADY458783:ADY458786 ANU458783:ANU458786 AXQ458783:AXQ458786 BHM458783:BHM458786 BRI458783:BRI458786 CBE458783:CBE458786 CLA458783:CLA458786 CUW458783:CUW458786 DES458783:DES458786 DOO458783:DOO458786 DYK458783:DYK458786 EIG458783:EIG458786 ESC458783:ESC458786 FBY458783:FBY458786 FLU458783:FLU458786 FVQ458783:FVQ458786 GFM458783:GFM458786 GPI458783:GPI458786 GZE458783:GZE458786 HJA458783:HJA458786 HSW458783:HSW458786 ICS458783:ICS458786 IMO458783:IMO458786 IWK458783:IWK458786 JGG458783:JGG458786 JQC458783:JQC458786 JZY458783:JZY458786 KJU458783:KJU458786 KTQ458783:KTQ458786 LDM458783:LDM458786 LNI458783:LNI458786 LXE458783:LXE458786 MHA458783:MHA458786 MQW458783:MQW458786 NAS458783:NAS458786 NKO458783:NKO458786 NUK458783:NUK458786 OEG458783:OEG458786 OOC458783:OOC458786 OXY458783:OXY458786 PHU458783:PHU458786 PRQ458783:PRQ458786 QBM458783:QBM458786 QLI458783:QLI458786 QVE458783:QVE458786 RFA458783:RFA458786 ROW458783:ROW458786 RYS458783:RYS458786 SIO458783:SIO458786 SSK458783:SSK458786 TCG458783:TCG458786 TMC458783:TMC458786 TVY458783:TVY458786 UFU458783:UFU458786 UPQ458783:UPQ458786 UZM458783:UZM458786 VJI458783:VJI458786 VTE458783:VTE458786 WDA458783:WDA458786 WMW458783:WMW458786 WWS458783:WWS458786 AK524319:AK524322 KG524319:KG524322 UC524319:UC524322 ADY524319:ADY524322 ANU524319:ANU524322 AXQ524319:AXQ524322 BHM524319:BHM524322 BRI524319:BRI524322 CBE524319:CBE524322 CLA524319:CLA524322 CUW524319:CUW524322 DES524319:DES524322 DOO524319:DOO524322 DYK524319:DYK524322 EIG524319:EIG524322 ESC524319:ESC524322 FBY524319:FBY524322 FLU524319:FLU524322 FVQ524319:FVQ524322 GFM524319:GFM524322 GPI524319:GPI524322 GZE524319:GZE524322 HJA524319:HJA524322 HSW524319:HSW524322 ICS524319:ICS524322 IMO524319:IMO524322 IWK524319:IWK524322 JGG524319:JGG524322 JQC524319:JQC524322 JZY524319:JZY524322 KJU524319:KJU524322 KTQ524319:KTQ524322 LDM524319:LDM524322 LNI524319:LNI524322 LXE524319:LXE524322 MHA524319:MHA524322 MQW524319:MQW524322 NAS524319:NAS524322 NKO524319:NKO524322 NUK524319:NUK524322 OEG524319:OEG524322 OOC524319:OOC524322 OXY524319:OXY524322 PHU524319:PHU524322 PRQ524319:PRQ524322 QBM524319:QBM524322 QLI524319:QLI524322 QVE524319:QVE524322 RFA524319:RFA524322 ROW524319:ROW524322 RYS524319:RYS524322 SIO524319:SIO524322 SSK524319:SSK524322 TCG524319:TCG524322 TMC524319:TMC524322 TVY524319:TVY524322 UFU524319:UFU524322 UPQ524319:UPQ524322 UZM524319:UZM524322 VJI524319:VJI524322 VTE524319:VTE524322 WDA524319:WDA524322 WMW524319:WMW524322 WWS524319:WWS524322 AK589855:AK589858 KG589855:KG589858 UC589855:UC589858 ADY589855:ADY589858 ANU589855:ANU589858 AXQ589855:AXQ589858 BHM589855:BHM589858 BRI589855:BRI589858 CBE589855:CBE589858 CLA589855:CLA589858 CUW589855:CUW589858 DES589855:DES589858 DOO589855:DOO589858 DYK589855:DYK589858 EIG589855:EIG589858 ESC589855:ESC589858 FBY589855:FBY589858 FLU589855:FLU589858 FVQ589855:FVQ589858 GFM589855:GFM589858 GPI589855:GPI589858 GZE589855:GZE589858 HJA589855:HJA589858 HSW589855:HSW589858 ICS589855:ICS589858 IMO589855:IMO589858 IWK589855:IWK589858 JGG589855:JGG589858 JQC589855:JQC589858 JZY589855:JZY589858 KJU589855:KJU589858 KTQ589855:KTQ589858 LDM589855:LDM589858 LNI589855:LNI589858 LXE589855:LXE589858 MHA589855:MHA589858 MQW589855:MQW589858 NAS589855:NAS589858 NKO589855:NKO589858 NUK589855:NUK589858 OEG589855:OEG589858 OOC589855:OOC589858 OXY589855:OXY589858 PHU589855:PHU589858 PRQ589855:PRQ589858 QBM589855:QBM589858 QLI589855:QLI589858 QVE589855:QVE589858 RFA589855:RFA589858 ROW589855:ROW589858 RYS589855:RYS589858 SIO589855:SIO589858 SSK589855:SSK589858 TCG589855:TCG589858 TMC589855:TMC589858 TVY589855:TVY589858 UFU589855:UFU589858 UPQ589855:UPQ589858 UZM589855:UZM589858 VJI589855:VJI589858 VTE589855:VTE589858 WDA589855:WDA589858 WMW589855:WMW589858 WWS589855:WWS589858 AK655391:AK655394 KG655391:KG655394 UC655391:UC655394 ADY655391:ADY655394 ANU655391:ANU655394 AXQ655391:AXQ655394 BHM655391:BHM655394 BRI655391:BRI655394 CBE655391:CBE655394 CLA655391:CLA655394 CUW655391:CUW655394 DES655391:DES655394 DOO655391:DOO655394 DYK655391:DYK655394 EIG655391:EIG655394 ESC655391:ESC655394 FBY655391:FBY655394 FLU655391:FLU655394 FVQ655391:FVQ655394 GFM655391:GFM655394 GPI655391:GPI655394 GZE655391:GZE655394 HJA655391:HJA655394 HSW655391:HSW655394 ICS655391:ICS655394 IMO655391:IMO655394 IWK655391:IWK655394 JGG655391:JGG655394 JQC655391:JQC655394 JZY655391:JZY655394 KJU655391:KJU655394 KTQ655391:KTQ655394 LDM655391:LDM655394 LNI655391:LNI655394 LXE655391:LXE655394 MHA655391:MHA655394 MQW655391:MQW655394 NAS655391:NAS655394 NKO655391:NKO655394 NUK655391:NUK655394 OEG655391:OEG655394 OOC655391:OOC655394 OXY655391:OXY655394 PHU655391:PHU655394 PRQ655391:PRQ655394 QBM655391:QBM655394 QLI655391:QLI655394 QVE655391:QVE655394 RFA655391:RFA655394 ROW655391:ROW655394 RYS655391:RYS655394 SIO655391:SIO655394 SSK655391:SSK655394 TCG655391:TCG655394 TMC655391:TMC655394 TVY655391:TVY655394 UFU655391:UFU655394 UPQ655391:UPQ655394 UZM655391:UZM655394 VJI655391:VJI655394 VTE655391:VTE655394 WDA655391:WDA655394 WMW655391:WMW655394 WWS655391:WWS655394 AK720927:AK720930 KG720927:KG720930 UC720927:UC720930 ADY720927:ADY720930 ANU720927:ANU720930 AXQ720927:AXQ720930 BHM720927:BHM720930 BRI720927:BRI720930 CBE720927:CBE720930 CLA720927:CLA720930 CUW720927:CUW720930 DES720927:DES720930 DOO720927:DOO720930 DYK720927:DYK720930 EIG720927:EIG720930 ESC720927:ESC720930 FBY720927:FBY720930 FLU720927:FLU720930 FVQ720927:FVQ720930 GFM720927:GFM720930 GPI720927:GPI720930 GZE720927:GZE720930 HJA720927:HJA720930 HSW720927:HSW720930 ICS720927:ICS720930 IMO720927:IMO720930 IWK720927:IWK720930 JGG720927:JGG720930 JQC720927:JQC720930 JZY720927:JZY720930 KJU720927:KJU720930 KTQ720927:KTQ720930 LDM720927:LDM720930 LNI720927:LNI720930 LXE720927:LXE720930 MHA720927:MHA720930 MQW720927:MQW720930 NAS720927:NAS720930 NKO720927:NKO720930 NUK720927:NUK720930 OEG720927:OEG720930 OOC720927:OOC720930 OXY720927:OXY720930 PHU720927:PHU720930 PRQ720927:PRQ720930 QBM720927:QBM720930 QLI720927:QLI720930 QVE720927:QVE720930 RFA720927:RFA720930 ROW720927:ROW720930 RYS720927:RYS720930 SIO720927:SIO720930 SSK720927:SSK720930 TCG720927:TCG720930 TMC720927:TMC720930 TVY720927:TVY720930 UFU720927:UFU720930 UPQ720927:UPQ720930 UZM720927:UZM720930 VJI720927:VJI720930 VTE720927:VTE720930 WDA720927:WDA720930 WMW720927:WMW720930 WWS720927:WWS720930 AK786463:AK786466 KG786463:KG786466 UC786463:UC786466 ADY786463:ADY786466 ANU786463:ANU786466 AXQ786463:AXQ786466 BHM786463:BHM786466 BRI786463:BRI786466 CBE786463:CBE786466 CLA786463:CLA786466 CUW786463:CUW786466 DES786463:DES786466 DOO786463:DOO786466 DYK786463:DYK786466 EIG786463:EIG786466 ESC786463:ESC786466 FBY786463:FBY786466 FLU786463:FLU786466 FVQ786463:FVQ786466 GFM786463:GFM786466 GPI786463:GPI786466 GZE786463:GZE786466 HJA786463:HJA786466 HSW786463:HSW786466 ICS786463:ICS786466 IMO786463:IMO786466 IWK786463:IWK786466 JGG786463:JGG786466 JQC786463:JQC786466 JZY786463:JZY786466 KJU786463:KJU786466 KTQ786463:KTQ786466 LDM786463:LDM786466 LNI786463:LNI786466 LXE786463:LXE786466 MHA786463:MHA786466 MQW786463:MQW786466 NAS786463:NAS786466 NKO786463:NKO786466 NUK786463:NUK786466 OEG786463:OEG786466 OOC786463:OOC786466 OXY786463:OXY786466 PHU786463:PHU786466 PRQ786463:PRQ786466 QBM786463:QBM786466 QLI786463:QLI786466 QVE786463:QVE786466 RFA786463:RFA786466 ROW786463:ROW786466 RYS786463:RYS786466 SIO786463:SIO786466 SSK786463:SSK786466 TCG786463:TCG786466 TMC786463:TMC786466 TVY786463:TVY786466 UFU786463:UFU786466 UPQ786463:UPQ786466 UZM786463:UZM786466 VJI786463:VJI786466 VTE786463:VTE786466 WDA786463:WDA786466 WMW786463:WMW786466 WWS786463:WWS786466 AK851999:AK852002 KG851999:KG852002 UC851999:UC852002 ADY851999:ADY852002 ANU851999:ANU852002 AXQ851999:AXQ852002 BHM851999:BHM852002 BRI851999:BRI852002 CBE851999:CBE852002 CLA851999:CLA852002 CUW851999:CUW852002 DES851999:DES852002 DOO851999:DOO852002 DYK851999:DYK852002 EIG851999:EIG852002 ESC851999:ESC852002 FBY851999:FBY852002 FLU851999:FLU852002 FVQ851999:FVQ852002 GFM851999:GFM852002 GPI851999:GPI852002 GZE851999:GZE852002 HJA851999:HJA852002 HSW851999:HSW852002 ICS851999:ICS852002 IMO851999:IMO852002 IWK851999:IWK852002 JGG851999:JGG852002 JQC851999:JQC852002 JZY851999:JZY852002 KJU851999:KJU852002 KTQ851999:KTQ852002 LDM851999:LDM852002 LNI851999:LNI852002 LXE851999:LXE852002 MHA851999:MHA852002 MQW851999:MQW852002 NAS851999:NAS852002 NKO851999:NKO852002 NUK851999:NUK852002 OEG851999:OEG852002 OOC851999:OOC852002 OXY851999:OXY852002 PHU851999:PHU852002 PRQ851999:PRQ852002 QBM851999:QBM852002 QLI851999:QLI852002 QVE851999:QVE852002 RFA851999:RFA852002 ROW851999:ROW852002 RYS851999:RYS852002 SIO851999:SIO852002 SSK851999:SSK852002 TCG851999:TCG852002 TMC851999:TMC852002 TVY851999:TVY852002 UFU851999:UFU852002 UPQ851999:UPQ852002 UZM851999:UZM852002 VJI851999:VJI852002 VTE851999:VTE852002 WDA851999:WDA852002 WMW851999:WMW852002 WWS851999:WWS852002 AK917535:AK917538 KG917535:KG917538 UC917535:UC917538 ADY917535:ADY917538 ANU917535:ANU917538 AXQ917535:AXQ917538 BHM917535:BHM917538 BRI917535:BRI917538 CBE917535:CBE917538 CLA917535:CLA917538 CUW917535:CUW917538 DES917535:DES917538 DOO917535:DOO917538 DYK917535:DYK917538 EIG917535:EIG917538 ESC917535:ESC917538 FBY917535:FBY917538 FLU917535:FLU917538 FVQ917535:FVQ917538 GFM917535:GFM917538 GPI917535:GPI917538 GZE917535:GZE917538 HJA917535:HJA917538 HSW917535:HSW917538 ICS917535:ICS917538 IMO917535:IMO917538 IWK917535:IWK917538 JGG917535:JGG917538 JQC917535:JQC917538 JZY917535:JZY917538 KJU917535:KJU917538 KTQ917535:KTQ917538 LDM917535:LDM917538 LNI917535:LNI917538 LXE917535:LXE917538 MHA917535:MHA917538 MQW917535:MQW917538 NAS917535:NAS917538 NKO917535:NKO917538 NUK917535:NUK917538 OEG917535:OEG917538 OOC917535:OOC917538 OXY917535:OXY917538 PHU917535:PHU917538 PRQ917535:PRQ917538 QBM917535:QBM917538 QLI917535:QLI917538 QVE917535:QVE917538 RFA917535:RFA917538 ROW917535:ROW917538 RYS917535:RYS917538 SIO917535:SIO917538 SSK917535:SSK917538 TCG917535:TCG917538 TMC917535:TMC917538 TVY917535:TVY917538 UFU917535:UFU917538 UPQ917535:UPQ917538 UZM917535:UZM917538 VJI917535:VJI917538 VTE917535:VTE917538 WDA917535:WDA917538 WMW917535:WMW917538 WWS917535:WWS917538 AK983071:AK983074 KG983071:KG983074 UC983071:UC983074 ADY983071:ADY983074 ANU983071:ANU983074 AXQ983071:AXQ983074 BHM983071:BHM983074 BRI983071:BRI983074 CBE983071:CBE983074 CLA983071:CLA983074 CUW983071:CUW983074 DES983071:DES983074 DOO983071:DOO983074 DYK983071:DYK983074 EIG983071:EIG983074 ESC983071:ESC983074 FBY983071:FBY983074 FLU983071:FLU983074 FVQ983071:FVQ983074 GFM983071:GFM983074 GPI983071:GPI983074 GZE983071:GZE983074 HJA983071:HJA983074 HSW983071:HSW983074 ICS983071:ICS983074 IMO983071:IMO983074 IWK983071:IWK983074 JGG983071:JGG983074 JQC983071:JQC983074 JZY983071:JZY983074 KJU983071:KJU983074 KTQ983071:KTQ983074 LDM983071:LDM983074 LNI983071:LNI983074 LXE983071:LXE983074 MHA983071:MHA983074 MQW983071:MQW983074 NAS983071:NAS983074 NKO983071:NKO983074 NUK983071:NUK983074 OEG983071:OEG983074 OOC983071:OOC983074 OXY983071:OXY983074 PHU983071:PHU983074 PRQ983071:PRQ983074 QBM983071:QBM983074 QLI983071:QLI983074 QVE983071:QVE983074 RFA983071:RFA983074 ROW983071:ROW983074 RYS983071:RYS983074 SIO983071:SIO983074 SSK983071:SSK983074 TCG983071:TCG983074 TMC983071:TMC983074 TVY983071:TVY983074 UFU983071:UFU983074 UPQ983071:UPQ983074 UZM983071:UZM983074 VJI983071:VJI983074 VTE983071:VTE983074 WDA983071:WDA983074 WMW983071:WMW983074 WWS983071:WWS983074 AF22:AF23 KB22:KB23 TX22:TX23 ADT22:ADT23 ANP22:ANP23 AXL22:AXL23 BHH22:BHH23 BRD22:BRD23 CAZ22:CAZ23 CKV22:CKV23 CUR22:CUR23 DEN22:DEN23 DOJ22:DOJ23 DYF22:DYF23 EIB22:EIB23 ERX22:ERX23 FBT22:FBT23 FLP22:FLP23 FVL22:FVL23 GFH22:GFH23 GPD22:GPD23 GYZ22:GYZ23 HIV22:HIV23 HSR22:HSR23 ICN22:ICN23 IMJ22:IMJ23 IWF22:IWF23 JGB22:JGB23 JPX22:JPX23 JZT22:JZT23 KJP22:KJP23 KTL22:KTL23 LDH22:LDH23 LND22:LND23 LWZ22:LWZ23 MGV22:MGV23 MQR22:MQR23 NAN22:NAN23 NKJ22:NKJ23 NUF22:NUF23 OEB22:OEB23 ONX22:ONX23 OXT22:OXT23 PHP22:PHP23 PRL22:PRL23 QBH22:QBH23 QLD22:QLD23 QUZ22:QUZ23 REV22:REV23 ROR22:ROR23 RYN22:RYN23 SIJ22:SIJ23 SSF22:SSF23 TCB22:TCB23 TLX22:TLX23 TVT22:TVT23 UFP22:UFP23 UPL22:UPL23 UZH22:UZH23 VJD22:VJD23 VSZ22:VSZ23 WCV22:WCV23 WMR22:WMR23 WWN22:WWN23 AF65562:AF65563 KB65562:KB65563 TX65562:TX65563 ADT65562:ADT65563 ANP65562:ANP65563 AXL65562:AXL65563 BHH65562:BHH65563 BRD65562:BRD65563 CAZ65562:CAZ65563 CKV65562:CKV65563 CUR65562:CUR65563 DEN65562:DEN65563 DOJ65562:DOJ65563 DYF65562:DYF65563 EIB65562:EIB65563 ERX65562:ERX65563 FBT65562:FBT65563 FLP65562:FLP65563 FVL65562:FVL65563 GFH65562:GFH65563 GPD65562:GPD65563 GYZ65562:GYZ65563 HIV65562:HIV65563 HSR65562:HSR65563 ICN65562:ICN65563 IMJ65562:IMJ65563 IWF65562:IWF65563 JGB65562:JGB65563 JPX65562:JPX65563 JZT65562:JZT65563 KJP65562:KJP65563 KTL65562:KTL65563 LDH65562:LDH65563 LND65562:LND65563 LWZ65562:LWZ65563 MGV65562:MGV65563 MQR65562:MQR65563 NAN65562:NAN65563 NKJ65562:NKJ65563 NUF65562:NUF65563 OEB65562:OEB65563 ONX65562:ONX65563 OXT65562:OXT65563 PHP65562:PHP65563 PRL65562:PRL65563 QBH65562:QBH65563 QLD65562:QLD65563 QUZ65562:QUZ65563 REV65562:REV65563 ROR65562:ROR65563 RYN65562:RYN65563 SIJ65562:SIJ65563 SSF65562:SSF65563 TCB65562:TCB65563 TLX65562:TLX65563 TVT65562:TVT65563 UFP65562:UFP65563 UPL65562:UPL65563 UZH65562:UZH65563 VJD65562:VJD65563 VSZ65562:VSZ65563 WCV65562:WCV65563 WMR65562:WMR65563 WWN65562:WWN65563 AF131098:AF131099 KB131098:KB131099 TX131098:TX131099 ADT131098:ADT131099 ANP131098:ANP131099 AXL131098:AXL131099 BHH131098:BHH131099 BRD131098:BRD131099 CAZ131098:CAZ131099 CKV131098:CKV131099 CUR131098:CUR131099 DEN131098:DEN131099 DOJ131098:DOJ131099 DYF131098:DYF131099 EIB131098:EIB131099 ERX131098:ERX131099 FBT131098:FBT131099 FLP131098:FLP131099 FVL131098:FVL131099 GFH131098:GFH131099 GPD131098:GPD131099 GYZ131098:GYZ131099 HIV131098:HIV131099 HSR131098:HSR131099 ICN131098:ICN131099 IMJ131098:IMJ131099 IWF131098:IWF131099 JGB131098:JGB131099 JPX131098:JPX131099 JZT131098:JZT131099 KJP131098:KJP131099 KTL131098:KTL131099 LDH131098:LDH131099 LND131098:LND131099 LWZ131098:LWZ131099 MGV131098:MGV131099 MQR131098:MQR131099 NAN131098:NAN131099 NKJ131098:NKJ131099 NUF131098:NUF131099 OEB131098:OEB131099 ONX131098:ONX131099 OXT131098:OXT131099 PHP131098:PHP131099 PRL131098:PRL131099 QBH131098:QBH131099 QLD131098:QLD131099 QUZ131098:QUZ131099 REV131098:REV131099 ROR131098:ROR131099 RYN131098:RYN131099 SIJ131098:SIJ131099 SSF131098:SSF131099 TCB131098:TCB131099 TLX131098:TLX131099 TVT131098:TVT131099 UFP131098:UFP131099 UPL131098:UPL131099 UZH131098:UZH131099 VJD131098:VJD131099 VSZ131098:VSZ131099 WCV131098:WCV131099 WMR131098:WMR131099 WWN131098:WWN131099 AF196634:AF196635 KB196634:KB196635 TX196634:TX196635 ADT196634:ADT196635 ANP196634:ANP196635 AXL196634:AXL196635 BHH196634:BHH196635 BRD196634:BRD196635 CAZ196634:CAZ196635 CKV196634:CKV196635 CUR196634:CUR196635 DEN196634:DEN196635 DOJ196634:DOJ196635 DYF196634:DYF196635 EIB196634:EIB196635 ERX196634:ERX196635 FBT196634:FBT196635 FLP196634:FLP196635 FVL196634:FVL196635 GFH196634:GFH196635 GPD196634:GPD196635 GYZ196634:GYZ196635 HIV196634:HIV196635 HSR196634:HSR196635 ICN196634:ICN196635 IMJ196634:IMJ196635 IWF196634:IWF196635 JGB196634:JGB196635 JPX196634:JPX196635 JZT196634:JZT196635 KJP196634:KJP196635 KTL196634:KTL196635 LDH196634:LDH196635 LND196634:LND196635 LWZ196634:LWZ196635 MGV196634:MGV196635 MQR196634:MQR196635 NAN196634:NAN196635 NKJ196634:NKJ196635 NUF196634:NUF196635 OEB196634:OEB196635 ONX196634:ONX196635 OXT196634:OXT196635 PHP196634:PHP196635 PRL196634:PRL196635 QBH196634:QBH196635 QLD196634:QLD196635 QUZ196634:QUZ196635 REV196634:REV196635 ROR196634:ROR196635 RYN196634:RYN196635 SIJ196634:SIJ196635 SSF196634:SSF196635 TCB196634:TCB196635 TLX196634:TLX196635 TVT196634:TVT196635 UFP196634:UFP196635 UPL196634:UPL196635 UZH196634:UZH196635 VJD196634:VJD196635 VSZ196634:VSZ196635 WCV196634:WCV196635 WMR196634:WMR196635 WWN196634:WWN196635 AF262170:AF262171 KB262170:KB262171 TX262170:TX262171 ADT262170:ADT262171 ANP262170:ANP262171 AXL262170:AXL262171 BHH262170:BHH262171 BRD262170:BRD262171 CAZ262170:CAZ262171 CKV262170:CKV262171 CUR262170:CUR262171 DEN262170:DEN262171 DOJ262170:DOJ262171 DYF262170:DYF262171 EIB262170:EIB262171 ERX262170:ERX262171 FBT262170:FBT262171 FLP262170:FLP262171 FVL262170:FVL262171 GFH262170:GFH262171 GPD262170:GPD262171 GYZ262170:GYZ262171 HIV262170:HIV262171 HSR262170:HSR262171 ICN262170:ICN262171 IMJ262170:IMJ262171 IWF262170:IWF262171 JGB262170:JGB262171 JPX262170:JPX262171 JZT262170:JZT262171 KJP262170:KJP262171 KTL262170:KTL262171 LDH262170:LDH262171 LND262170:LND262171 LWZ262170:LWZ262171 MGV262170:MGV262171 MQR262170:MQR262171 NAN262170:NAN262171 NKJ262170:NKJ262171 NUF262170:NUF262171 OEB262170:OEB262171 ONX262170:ONX262171 OXT262170:OXT262171 PHP262170:PHP262171 PRL262170:PRL262171 QBH262170:QBH262171 QLD262170:QLD262171 QUZ262170:QUZ262171 REV262170:REV262171 ROR262170:ROR262171 RYN262170:RYN262171 SIJ262170:SIJ262171 SSF262170:SSF262171 TCB262170:TCB262171 TLX262170:TLX262171 TVT262170:TVT262171 UFP262170:UFP262171 UPL262170:UPL262171 UZH262170:UZH262171 VJD262170:VJD262171 VSZ262170:VSZ262171 WCV262170:WCV262171 WMR262170:WMR262171 WWN262170:WWN262171 AF327706:AF327707 KB327706:KB327707 TX327706:TX327707 ADT327706:ADT327707 ANP327706:ANP327707 AXL327706:AXL327707 BHH327706:BHH327707 BRD327706:BRD327707 CAZ327706:CAZ327707 CKV327706:CKV327707 CUR327706:CUR327707 DEN327706:DEN327707 DOJ327706:DOJ327707 DYF327706:DYF327707 EIB327706:EIB327707 ERX327706:ERX327707 FBT327706:FBT327707 FLP327706:FLP327707 FVL327706:FVL327707 GFH327706:GFH327707 GPD327706:GPD327707 GYZ327706:GYZ327707 HIV327706:HIV327707 HSR327706:HSR327707 ICN327706:ICN327707 IMJ327706:IMJ327707 IWF327706:IWF327707 JGB327706:JGB327707 JPX327706:JPX327707 JZT327706:JZT327707 KJP327706:KJP327707 KTL327706:KTL327707 LDH327706:LDH327707 LND327706:LND327707 LWZ327706:LWZ327707 MGV327706:MGV327707 MQR327706:MQR327707 NAN327706:NAN327707 NKJ327706:NKJ327707 NUF327706:NUF327707 OEB327706:OEB327707 ONX327706:ONX327707 OXT327706:OXT327707 PHP327706:PHP327707 PRL327706:PRL327707 QBH327706:QBH327707 QLD327706:QLD327707 QUZ327706:QUZ327707 REV327706:REV327707 ROR327706:ROR327707 RYN327706:RYN327707 SIJ327706:SIJ327707 SSF327706:SSF327707 TCB327706:TCB327707 TLX327706:TLX327707 TVT327706:TVT327707 UFP327706:UFP327707 UPL327706:UPL327707 UZH327706:UZH327707 VJD327706:VJD327707 VSZ327706:VSZ327707 WCV327706:WCV327707 WMR327706:WMR327707 WWN327706:WWN327707 AF393242:AF393243 KB393242:KB393243 TX393242:TX393243 ADT393242:ADT393243 ANP393242:ANP393243 AXL393242:AXL393243 BHH393242:BHH393243 BRD393242:BRD393243 CAZ393242:CAZ393243 CKV393242:CKV393243 CUR393242:CUR393243 DEN393242:DEN393243 DOJ393242:DOJ393243 DYF393242:DYF393243 EIB393242:EIB393243 ERX393242:ERX393243 FBT393242:FBT393243 FLP393242:FLP393243 FVL393242:FVL393243 GFH393242:GFH393243 GPD393242:GPD393243 GYZ393242:GYZ393243 HIV393242:HIV393243 HSR393242:HSR393243 ICN393242:ICN393243 IMJ393242:IMJ393243 IWF393242:IWF393243 JGB393242:JGB393243 JPX393242:JPX393243 JZT393242:JZT393243 KJP393242:KJP393243 KTL393242:KTL393243 LDH393242:LDH393243 LND393242:LND393243 LWZ393242:LWZ393243 MGV393242:MGV393243 MQR393242:MQR393243 NAN393242:NAN393243 NKJ393242:NKJ393243 NUF393242:NUF393243 OEB393242:OEB393243 ONX393242:ONX393243 OXT393242:OXT393243 PHP393242:PHP393243 PRL393242:PRL393243 QBH393242:QBH393243 QLD393242:QLD393243 QUZ393242:QUZ393243 REV393242:REV393243 ROR393242:ROR393243 RYN393242:RYN393243 SIJ393242:SIJ393243 SSF393242:SSF393243 TCB393242:TCB393243 TLX393242:TLX393243 TVT393242:TVT393243 UFP393242:UFP393243 UPL393242:UPL393243 UZH393242:UZH393243 VJD393242:VJD393243 VSZ393242:VSZ393243 WCV393242:WCV393243 WMR393242:WMR393243 WWN393242:WWN393243 AF458778:AF458779 KB458778:KB458779 TX458778:TX458779 ADT458778:ADT458779 ANP458778:ANP458779 AXL458778:AXL458779 BHH458778:BHH458779 BRD458778:BRD458779 CAZ458778:CAZ458779 CKV458778:CKV458779 CUR458778:CUR458779 DEN458778:DEN458779 DOJ458778:DOJ458779 DYF458778:DYF458779 EIB458778:EIB458779 ERX458778:ERX458779 FBT458778:FBT458779 FLP458778:FLP458779 FVL458778:FVL458779 GFH458778:GFH458779 GPD458778:GPD458779 GYZ458778:GYZ458779 HIV458778:HIV458779 HSR458778:HSR458779 ICN458778:ICN458779 IMJ458778:IMJ458779 IWF458778:IWF458779 JGB458778:JGB458779 JPX458778:JPX458779 JZT458778:JZT458779 KJP458778:KJP458779 KTL458778:KTL458779 LDH458778:LDH458779 LND458778:LND458779 LWZ458778:LWZ458779 MGV458778:MGV458779 MQR458778:MQR458779 NAN458778:NAN458779 NKJ458778:NKJ458779 NUF458778:NUF458779 OEB458778:OEB458779 ONX458778:ONX458779 OXT458778:OXT458779 PHP458778:PHP458779 PRL458778:PRL458779 QBH458778:QBH458779 QLD458778:QLD458779 QUZ458778:QUZ458779 REV458778:REV458779 ROR458778:ROR458779 RYN458778:RYN458779 SIJ458778:SIJ458779 SSF458778:SSF458779 TCB458778:TCB458779 TLX458778:TLX458779 TVT458778:TVT458779 UFP458778:UFP458779 UPL458778:UPL458779 UZH458778:UZH458779 VJD458778:VJD458779 VSZ458778:VSZ458779 WCV458778:WCV458779 WMR458778:WMR458779 WWN458778:WWN458779 AF524314:AF524315 KB524314:KB524315 TX524314:TX524315 ADT524314:ADT524315 ANP524314:ANP524315 AXL524314:AXL524315 BHH524314:BHH524315 BRD524314:BRD524315 CAZ524314:CAZ524315 CKV524314:CKV524315 CUR524314:CUR524315 DEN524314:DEN524315 DOJ524314:DOJ524315 DYF524314:DYF524315 EIB524314:EIB524315 ERX524314:ERX524315 FBT524314:FBT524315 FLP524314:FLP524315 FVL524314:FVL524315 GFH524314:GFH524315 GPD524314:GPD524315 GYZ524314:GYZ524315 HIV524314:HIV524315 HSR524314:HSR524315 ICN524314:ICN524315 IMJ524314:IMJ524315 IWF524314:IWF524315 JGB524314:JGB524315 JPX524314:JPX524315 JZT524314:JZT524315 KJP524314:KJP524315 KTL524314:KTL524315 LDH524314:LDH524315 LND524314:LND524315 LWZ524314:LWZ524315 MGV524314:MGV524315 MQR524314:MQR524315 NAN524314:NAN524315 NKJ524314:NKJ524315 NUF524314:NUF524315 OEB524314:OEB524315 ONX524314:ONX524315 OXT524314:OXT524315 PHP524314:PHP524315 PRL524314:PRL524315 QBH524314:QBH524315 QLD524314:QLD524315 QUZ524314:QUZ524315 REV524314:REV524315 ROR524314:ROR524315 RYN524314:RYN524315 SIJ524314:SIJ524315 SSF524314:SSF524315 TCB524314:TCB524315 TLX524314:TLX524315 TVT524314:TVT524315 UFP524314:UFP524315 UPL524314:UPL524315 UZH524314:UZH524315 VJD524314:VJD524315 VSZ524314:VSZ524315 WCV524314:WCV524315 WMR524314:WMR524315 WWN524314:WWN524315 AF589850:AF589851 KB589850:KB589851 TX589850:TX589851 ADT589850:ADT589851 ANP589850:ANP589851 AXL589850:AXL589851 BHH589850:BHH589851 BRD589850:BRD589851 CAZ589850:CAZ589851 CKV589850:CKV589851 CUR589850:CUR589851 DEN589850:DEN589851 DOJ589850:DOJ589851 DYF589850:DYF589851 EIB589850:EIB589851 ERX589850:ERX589851 FBT589850:FBT589851 FLP589850:FLP589851 FVL589850:FVL589851 GFH589850:GFH589851 GPD589850:GPD589851 GYZ589850:GYZ589851 HIV589850:HIV589851 HSR589850:HSR589851 ICN589850:ICN589851 IMJ589850:IMJ589851 IWF589850:IWF589851 JGB589850:JGB589851 JPX589850:JPX589851 JZT589850:JZT589851 KJP589850:KJP589851 KTL589850:KTL589851 LDH589850:LDH589851 LND589850:LND589851 LWZ589850:LWZ589851 MGV589850:MGV589851 MQR589850:MQR589851 NAN589850:NAN589851 NKJ589850:NKJ589851 NUF589850:NUF589851 OEB589850:OEB589851 ONX589850:ONX589851 OXT589850:OXT589851 PHP589850:PHP589851 PRL589850:PRL589851 QBH589850:QBH589851 QLD589850:QLD589851 QUZ589850:QUZ589851 REV589850:REV589851 ROR589850:ROR589851 RYN589850:RYN589851 SIJ589850:SIJ589851 SSF589850:SSF589851 TCB589850:TCB589851 TLX589850:TLX589851 TVT589850:TVT589851 UFP589850:UFP589851 UPL589850:UPL589851 UZH589850:UZH589851 VJD589850:VJD589851 VSZ589850:VSZ589851 WCV589850:WCV589851 WMR589850:WMR589851 WWN589850:WWN589851 AF655386:AF655387 KB655386:KB655387 TX655386:TX655387 ADT655386:ADT655387 ANP655386:ANP655387 AXL655386:AXL655387 BHH655386:BHH655387 BRD655386:BRD655387 CAZ655386:CAZ655387 CKV655386:CKV655387 CUR655386:CUR655387 DEN655386:DEN655387 DOJ655386:DOJ655387 DYF655386:DYF655387 EIB655386:EIB655387 ERX655386:ERX655387 FBT655386:FBT655387 FLP655386:FLP655387 FVL655386:FVL655387 GFH655386:GFH655387 GPD655386:GPD655387 GYZ655386:GYZ655387 HIV655386:HIV655387 HSR655386:HSR655387 ICN655386:ICN655387 IMJ655386:IMJ655387 IWF655386:IWF655387 JGB655386:JGB655387 JPX655386:JPX655387 JZT655386:JZT655387 KJP655386:KJP655387 KTL655386:KTL655387 LDH655386:LDH655387 LND655386:LND655387 LWZ655386:LWZ655387 MGV655386:MGV655387 MQR655386:MQR655387 NAN655386:NAN655387 NKJ655386:NKJ655387 NUF655386:NUF655387 OEB655386:OEB655387 ONX655386:ONX655387 OXT655386:OXT655387 PHP655386:PHP655387 PRL655386:PRL655387 QBH655386:QBH655387 QLD655386:QLD655387 QUZ655386:QUZ655387 REV655386:REV655387 ROR655386:ROR655387 RYN655386:RYN655387 SIJ655386:SIJ655387 SSF655386:SSF655387 TCB655386:TCB655387 TLX655386:TLX655387 TVT655386:TVT655387 UFP655386:UFP655387 UPL655386:UPL655387 UZH655386:UZH655387 VJD655386:VJD655387 VSZ655386:VSZ655387 WCV655386:WCV655387 WMR655386:WMR655387 WWN655386:WWN655387 AF720922:AF720923 KB720922:KB720923 TX720922:TX720923 ADT720922:ADT720923 ANP720922:ANP720923 AXL720922:AXL720923 BHH720922:BHH720923 BRD720922:BRD720923 CAZ720922:CAZ720923 CKV720922:CKV720923 CUR720922:CUR720923 DEN720922:DEN720923 DOJ720922:DOJ720923 DYF720922:DYF720923 EIB720922:EIB720923 ERX720922:ERX720923 FBT720922:FBT720923 FLP720922:FLP720923 FVL720922:FVL720923 GFH720922:GFH720923 GPD720922:GPD720923 GYZ720922:GYZ720923 HIV720922:HIV720923 HSR720922:HSR720923 ICN720922:ICN720923 IMJ720922:IMJ720923 IWF720922:IWF720923 JGB720922:JGB720923 JPX720922:JPX720923 JZT720922:JZT720923 KJP720922:KJP720923 KTL720922:KTL720923 LDH720922:LDH720923 LND720922:LND720923 LWZ720922:LWZ720923 MGV720922:MGV720923 MQR720922:MQR720923 NAN720922:NAN720923 NKJ720922:NKJ720923 NUF720922:NUF720923 OEB720922:OEB720923 ONX720922:ONX720923 OXT720922:OXT720923 PHP720922:PHP720923 PRL720922:PRL720923 QBH720922:QBH720923 QLD720922:QLD720923 QUZ720922:QUZ720923 REV720922:REV720923 ROR720922:ROR720923 RYN720922:RYN720923 SIJ720922:SIJ720923 SSF720922:SSF720923 TCB720922:TCB720923 TLX720922:TLX720923 TVT720922:TVT720923 UFP720922:UFP720923 UPL720922:UPL720923 UZH720922:UZH720923 VJD720922:VJD720923 VSZ720922:VSZ720923 WCV720922:WCV720923 WMR720922:WMR720923 WWN720922:WWN720923 AF786458:AF786459 KB786458:KB786459 TX786458:TX786459 ADT786458:ADT786459 ANP786458:ANP786459 AXL786458:AXL786459 BHH786458:BHH786459 BRD786458:BRD786459 CAZ786458:CAZ786459 CKV786458:CKV786459 CUR786458:CUR786459 DEN786458:DEN786459 DOJ786458:DOJ786459 DYF786458:DYF786459 EIB786458:EIB786459 ERX786458:ERX786459 FBT786458:FBT786459 FLP786458:FLP786459 FVL786458:FVL786459 GFH786458:GFH786459 GPD786458:GPD786459 GYZ786458:GYZ786459 HIV786458:HIV786459 HSR786458:HSR786459 ICN786458:ICN786459 IMJ786458:IMJ786459 IWF786458:IWF786459 JGB786458:JGB786459 JPX786458:JPX786459 JZT786458:JZT786459 KJP786458:KJP786459 KTL786458:KTL786459 LDH786458:LDH786459 LND786458:LND786459 LWZ786458:LWZ786459 MGV786458:MGV786459 MQR786458:MQR786459 NAN786458:NAN786459 NKJ786458:NKJ786459 NUF786458:NUF786459 OEB786458:OEB786459 ONX786458:ONX786459 OXT786458:OXT786459 PHP786458:PHP786459 PRL786458:PRL786459 QBH786458:QBH786459 QLD786458:QLD786459 QUZ786458:QUZ786459 REV786458:REV786459 ROR786458:ROR786459 RYN786458:RYN786459 SIJ786458:SIJ786459 SSF786458:SSF786459 TCB786458:TCB786459 TLX786458:TLX786459 TVT786458:TVT786459 UFP786458:UFP786459 UPL786458:UPL786459 UZH786458:UZH786459 VJD786458:VJD786459 VSZ786458:VSZ786459 WCV786458:WCV786459 WMR786458:WMR786459 WWN786458:WWN786459 AF851994:AF851995 KB851994:KB851995 TX851994:TX851995 ADT851994:ADT851995 ANP851994:ANP851995 AXL851994:AXL851995 BHH851994:BHH851995 BRD851994:BRD851995 CAZ851994:CAZ851995 CKV851994:CKV851995 CUR851994:CUR851995 DEN851994:DEN851995 DOJ851994:DOJ851995 DYF851994:DYF851995 EIB851994:EIB851995 ERX851994:ERX851995 FBT851994:FBT851995 FLP851994:FLP851995 FVL851994:FVL851995 GFH851994:GFH851995 GPD851994:GPD851995 GYZ851994:GYZ851995 HIV851994:HIV851995 HSR851994:HSR851995 ICN851994:ICN851995 IMJ851994:IMJ851995 IWF851994:IWF851995 JGB851994:JGB851995 JPX851994:JPX851995 JZT851994:JZT851995 KJP851994:KJP851995 KTL851994:KTL851995 LDH851994:LDH851995 LND851994:LND851995 LWZ851994:LWZ851995 MGV851994:MGV851995 MQR851994:MQR851995 NAN851994:NAN851995 NKJ851994:NKJ851995 NUF851994:NUF851995 OEB851994:OEB851995 ONX851994:ONX851995 OXT851994:OXT851995 PHP851994:PHP851995 PRL851994:PRL851995 QBH851994:QBH851995 QLD851994:QLD851995 QUZ851994:QUZ851995 REV851994:REV851995 ROR851994:ROR851995 RYN851994:RYN851995 SIJ851994:SIJ851995 SSF851994:SSF851995 TCB851994:TCB851995 TLX851994:TLX851995 TVT851994:TVT851995 UFP851994:UFP851995 UPL851994:UPL851995 UZH851994:UZH851995 VJD851994:VJD851995 VSZ851994:VSZ851995 WCV851994:WCV851995 WMR851994:WMR851995 WWN851994:WWN851995 AF917530:AF917531 KB917530:KB917531 TX917530:TX917531 ADT917530:ADT917531 ANP917530:ANP917531 AXL917530:AXL917531 BHH917530:BHH917531 BRD917530:BRD917531 CAZ917530:CAZ917531 CKV917530:CKV917531 CUR917530:CUR917531 DEN917530:DEN917531 DOJ917530:DOJ917531 DYF917530:DYF917531 EIB917530:EIB917531 ERX917530:ERX917531 FBT917530:FBT917531 FLP917530:FLP917531 FVL917530:FVL917531 GFH917530:GFH917531 GPD917530:GPD917531 GYZ917530:GYZ917531 HIV917530:HIV917531 HSR917530:HSR917531 ICN917530:ICN917531 IMJ917530:IMJ917531 IWF917530:IWF917531 JGB917530:JGB917531 JPX917530:JPX917531 JZT917530:JZT917531 KJP917530:KJP917531 KTL917530:KTL917531 LDH917530:LDH917531 LND917530:LND917531 LWZ917530:LWZ917531 MGV917530:MGV917531 MQR917530:MQR917531 NAN917530:NAN917531 NKJ917530:NKJ917531 NUF917530:NUF917531 OEB917530:OEB917531 ONX917530:ONX917531 OXT917530:OXT917531 PHP917530:PHP917531 PRL917530:PRL917531 QBH917530:QBH917531 QLD917530:QLD917531 QUZ917530:QUZ917531 REV917530:REV917531 ROR917530:ROR917531 RYN917530:RYN917531 SIJ917530:SIJ917531 SSF917530:SSF917531 TCB917530:TCB917531 TLX917530:TLX917531 TVT917530:TVT917531 UFP917530:UFP917531 UPL917530:UPL917531 UZH917530:UZH917531 VJD917530:VJD917531 VSZ917530:VSZ917531 WCV917530:WCV917531 WMR917530:WMR917531 WWN917530:WWN917531 AF983066:AF983067 KB983066:KB983067 TX983066:TX983067 ADT983066:ADT983067 ANP983066:ANP983067 AXL983066:AXL983067 BHH983066:BHH983067 BRD983066:BRD983067 CAZ983066:CAZ983067 CKV983066:CKV983067 CUR983066:CUR983067 DEN983066:DEN983067 DOJ983066:DOJ983067 DYF983066:DYF983067 EIB983066:EIB983067 ERX983066:ERX983067 FBT983066:FBT983067 FLP983066:FLP983067 FVL983066:FVL983067 GFH983066:GFH983067 GPD983066:GPD983067 GYZ983066:GYZ983067 HIV983066:HIV983067 HSR983066:HSR983067 ICN983066:ICN983067 IMJ983066:IMJ983067 IWF983066:IWF983067 JGB983066:JGB983067 JPX983066:JPX983067 JZT983066:JZT983067 KJP983066:KJP983067 KTL983066:KTL983067 LDH983066:LDH983067 LND983066:LND983067 LWZ983066:LWZ983067 MGV983066:MGV983067 MQR983066:MQR983067 NAN983066:NAN983067 NKJ983066:NKJ983067 NUF983066:NUF983067 OEB983066:OEB983067 ONX983066:ONX983067 OXT983066:OXT983067 PHP983066:PHP983067 PRL983066:PRL983067 QBH983066:QBH983067 QLD983066:QLD983067 QUZ983066:QUZ983067 REV983066:REV983067 ROR983066:ROR983067 RYN983066:RYN983067 SIJ983066:SIJ983067 SSF983066:SSF983067 TCB983066:TCB983067 TLX983066:TLX983067 TVT983066:TVT983067 UFP983066:UFP983067 UPL983066:UPL983067 UZH983066:UZH983067 VJD983066:VJD983067 VSZ983066:VSZ983067 WCV983066:WCV983067 WMR983066:WMR983067 WWN983066:WWN983067 AO22:AO23 KK22:KK23 UG22:UG23 AEC22:AEC23 ANY22:ANY23 AXU22:AXU23 BHQ22:BHQ23 BRM22:BRM23 CBI22:CBI23 CLE22:CLE23 CVA22:CVA23 DEW22:DEW23 DOS22:DOS23 DYO22:DYO23 EIK22:EIK23 ESG22:ESG23 FCC22:FCC23 FLY22:FLY23 FVU22:FVU23 GFQ22:GFQ23 GPM22:GPM23 GZI22:GZI23 HJE22:HJE23 HTA22:HTA23 ICW22:ICW23 IMS22:IMS23 IWO22:IWO23 JGK22:JGK23 JQG22:JQG23 KAC22:KAC23 KJY22:KJY23 KTU22:KTU23 LDQ22:LDQ23 LNM22:LNM23 LXI22:LXI23 MHE22:MHE23 MRA22:MRA23 NAW22:NAW23 NKS22:NKS23 NUO22:NUO23 OEK22:OEK23 OOG22:OOG23 OYC22:OYC23 PHY22:PHY23 PRU22:PRU23 QBQ22:QBQ23 QLM22:QLM23 QVI22:QVI23 RFE22:RFE23 RPA22:RPA23 RYW22:RYW23 SIS22:SIS23 SSO22:SSO23 TCK22:TCK23 TMG22:TMG23 TWC22:TWC23 UFY22:UFY23 UPU22:UPU23 UZQ22:UZQ23 VJM22:VJM23 VTI22:VTI23 WDE22:WDE23 WNA22:WNA23 WWW22:WWW23 AO65562:AO65563 KK65562:KK65563 UG65562:UG65563 AEC65562:AEC65563 ANY65562:ANY65563 AXU65562:AXU65563 BHQ65562:BHQ65563 BRM65562:BRM65563 CBI65562:CBI65563 CLE65562:CLE65563 CVA65562:CVA65563 DEW65562:DEW65563 DOS65562:DOS65563 DYO65562:DYO65563 EIK65562:EIK65563 ESG65562:ESG65563 FCC65562:FCC65563 FLY65562:FLY65563 FVU65562:FVU65563 GFQ65562:GFQ65563 GPM65562:GPM65563 GZI65562:GZI65563 HJE65562:HJE65563 HTA65562:HTA65563 ICW65562:ICW65563 IMS65562:IMS65563 IWO65562:IWO65563 JGK65562:JGK65563 JQG65562:JQG65563 KAC65562:KAC65563 KJY65562:KJY65563 KTU65562:KTU65563 LDQ65562:LDQ65563 LNM65562:LNM65563 LXI65562:LXI65563 MHE65562:MHE65563 MRA65562:MRA65563 NAW65562:NAW65563 NKS65562:NKS65563 NUO65562:NUO65563 OEK65562:OEK65563 OOG65562:OOG65563 OYC65562:OYC65563 PHY65562:PHY65563 PRU65562:PRU65563 QBQ65562:QBQ65563 QLM65562:QLM65563 QVI65562:QVI65563 RFE65562:RFE65563 RPA65562:RPA65563 RYW65562:RYW65563 SIS65562:SIS65563 SSO65562:SSO65563 TCK65562:TCK65563 TMG65562:TMG65563 TWC65562:TWC65563 UFY65562:UFY65563 UPU65562:UPU65563 UZQ65562:UZQ65563 VJM65562:VJM65563 VTI65562:VTI65563 WDE65562:WDE65563 WNA65562:WNA65563 WWW65562:WWW65563 AO131098:AO131099 KK131098:KK131099 UG131098:UG131099 AEC131098:AEC131099 ANY131098:ANY131099 AXU131098:AXU131099 BHQ131098:BHQ131099 BRM131098:BRM131099 CBI131098:CBI131099 CLE131098:CLE131099 CVA131098:CVA131099 DEW131098:DEW131099 DOS131098:DOS131099 DYO131098:DYO131099 EIK131098:EIK131099 ESG131098:ESG131099 FCC131098:FCC131099 FLY131098:FLY131099 FVU131098:FVU131099 GFQ131098:GFQ131099 GPM131098:GPM131099 GZI131098:GZI131099 HJE131098:HJE131099 HTA131098:HTA131099 ICW131098:ICW131099 IMS131098:IMS131099 IWO131098:IWO131099 JGK131098:JGK131099 JQG131098:JQG131099 KAC131098:KAC131099 KJY131098:KJY131099 KTU131098:KTU131099 LDQ131098:LDQ131099 LNM131098:LNM131099 LXI131098:LXI131099 MHE131098:MHE131099 MRA131098:MRA131099 NAW131098:NAW131099 NKS131098:NKS131099 NUO131098:NUO131099 OEK131098:OEK131099 OOG131098:OOG131099 OYC131098:OYC131099 PHY131098:PHY131099 PRU131098:PRU131099 QBQ131098:QBQ131099 QLM131098:QLM131099 QVI131098:QVI131099 RFE131098:RFE131099 RPA131098:RPA131099 RYW131098:RYW131099 SIS131098:SIS131099 SSO131098:SSO131099 TCK131098:TCK131099 TMG131098:TMG131099 TWC131098:TWC131099 UFY131098:UFY131099 UPU131098:UPU131099 UZQ131098:UZQ131099 VJM131098:VJM131099 VTI131098:VTI131099 WDE131098:WDE131099 WNA131098:WNA131099 WWW131098:WWW131099 AO196634:AO196635 KK196634:KK196635 UG196634:UG196635 AEC196634:AEC196635 ANY196634:ANY196635 AXU196634:AXU196635 BHQ196634:BHQ196635 BRM196634:BRM196635 CBI196634:CBI196635 CLE196634:CLE196635 CVA196634:CVA196635 DEW196634:DEW196635 DOS196634:DOS196635 DYO196634:DYO196635 EIK196634:EIK196635 ESG196634:ESG196635 FCC196634:FCC196635 FLY196634:FLY196635 FVU196634:FVU196635 GFQ196634:GFQ196635 GPM196634:GPM196635 GZI196634:GZI196635 HJE196634:HJE196635 HTA196634:HTA196635 ICW196634:ICW196635 IMS196634:IMS196635 IWO196634:IWO196635 JGK196634:JGK196635 JQG196634:JQG196635 KAC196634:KAC196635 KJY196634:KJY196635 KTU196634:KTU196635 LDQ196634:LDQ196635 LNM196634:LNM196635 LXI196634:LXI196635 MHE196634:MHE196635 MRA196634:MRA196635 NAW196634:NAW196635 NKS196634:NKS196635 NUO196634:NUO196635 OEK196634:OEK196635 OOG196634:OOG196635 OYC196634:OYC196635 PHY196634:PHY196635 PRU196634:PRU196635 QBQ196634:QBQ196635 QLM196634:QLM196635 QVI196634:QVI196635 RFE196634:RFE196635 RPA196634:RPA196635 RYW196634:RYW196635 SIS196634:SIS196635 SSO196634:SSO196635 TCK196634:TCK196635 TMG196634:TMG196635 TWC196634:TWC196635 UFY196634:UFY196635 UPU196634:UPU196635 UZQ196634:UZQ196635 VJM196634:VJM196635 VTI196634:VTI196635 WDE196634:WDE196635 WNA196634:WNA196635 WWW196634:WWW196635 AO262170:AO262171 KK262170:KK262171 UG262170:UG262171 AEC262170:AEC262171 ANY262170:ANY262171 AXU262170:AXU262171 BHQ262170:BHQ262171 BRM262170:BRM262171 CBI262170:CBI262171 CLE262170:CLE262171 CVA262170:CVA262171 DEW262170:DEW262171 DOS262170:DOS262171 DYO262170:DYO262171 EIK262170:EIK262171 ESG262170:ESG262171 FCC262170:FCC262171 FLY262170:FLY262171 FVU262170:FVU262171 GFQ262170:GFQ262171 GPM262170:GPM262171 GZI262170:GZI262171 HJE262170:HJE262171 HTA262170:HTA262171 ICW262170:ICW262171 IMS262170:IMS262171 IWO262170:IWO262171 JGK262170:JGK262171 JQG262170:JQG262171 KAC262170:KAC262171 KJY262170:KJY262171 KTU262170:KTU262171 LDQ262170:LDQ262171 LNM262170:LNM262171 LXI262170:LXI262171 MHE262170:MHE262171 MRA262170:MRA262171 NAW262170:NAW262171 NKS262170:NKS262171 NUO262170:NUO262171 OEK262170:OEK262171 OOG262170:OOG262171 OYC262170:OYC262171 PHY262170:PHY262171 PRU262170:PRU262171 QBQ262170:QBQ262171 QLM262170:QLM262171 QVI262170:QVI262171 RFE262170:RFE262171 RPA262170:RPA262171 RYW262170:RYW262171 SIS262170:SIS262171 SSO262170:SSO262171 TCK262170:TCK262171 TMG262170:TMG262171 TWC262170:TWC262171 UFY262170:UFY262171 UPU262170:UPU262171 UZQ262170:UZQ262171 VJM262170:VJM262171 VTI262170:VTI262171 WDE262170:WDE262171 WNA262170:WNA262171 WWW262170:WWW262171 AO327706:AO327707 KK327706:KK327707 UG327706:UG327707 AEC327706:AEC327707 ANY327706:ANY327707 AXU327706:AXU327707 BHQ327706:BHQ327707 BRM327706:BRM327707 CBI327706:CBI327707 CLE327706:CLE327707 CVA327706:CVA327707 DEW327706:DEW327707 DOS327706:DOS327707 DYO327706:DYO327707 EIK327706:EIK327707 ESG327706:ESG327707 FCC327706:FCC327707 FLY327706:FLY327707 FVU327706:FVU327707 GFQ327706:GFQ327707 GPM327706:GPM327707 GZI327706:GZI327707 HJE327706:HJE327707 HTA327706:HTA327707 ICW327706:ICW327707 IMS327706:IMS327707 IWO327706:IWO327707 JGK327706:JGK327707 JQG327706:JQG327707 KAC327706:KAC327707 KJY327706:KJY327707 KTU327706:KTU327707 LDQ327706:LDQ327707 LNM327706:LNM327707 LXI327706:LXI327707 MHE327706:MHE327707 MRA327706:MRA327707 NAW327706:NAW327707 NKS327706:NKS327707 NUO327706:NUO327707 OEK327706:OEK327707 OOG327706:OOG327707 OYC327706:OYC327707 PHY327706:PHY327707 PRU327706:PRU327707 QBQ327706:QBQ327707 QLM327706:QLM327707 QVI327706:QVI327707 RFE327706:RFE327707 RPA327706:RPA327707 RYW327706:RYW327707 SIS327706:SIS327707 SSO327706:SSO327707 TCK327706:TCK327707 TMG327706:TMG327707 TWC327706:TWC327707 UFY327706:UFY327707 UPU327706:UPU327707 UZQ327706:UZQ327707 VJM327706:VJM327707 VTI327706:VTI327707 WDE327706:WDE327707 WNA327706:WNA327707 WWW327706:WWW327707 AO393242:AO393243 KK393242:KK393243 UG393242:UG393243 AEC393242:AEC393243 ANY393242:ANY393243 AXU393242:AXU393243 BHQ393242:BHQ393243 BRM393242:BRM393243 CBI393242:CBI393243 CLE393242:CLE393243 CVA393242:CVA393243 DEW393242:DEW393243 DOS393242:DOS393243 DYO393242:DYO393243 EIK393242:EIK393243 ESG393242:ESG393243 FCC393242:FCC393243 FLY393242:FLY393243 FVU393242:FVU393243 GFQ393242:GFQ393243 GPM393242:GPM393243 GZI393242:GZI393243 HJE393242:HJE393243 HTA393242:HTA393243 ICW393242:ICW393243 IMS393242:IMS393243 IWO393242:IWO393243 JGK393242:JGK393243 JQG393242:JQG393243 KAC393242:KAC393243 KJY393242:KJY393243 KTU393242:KTU393243 LDQ393242:LDQ393243 LNM393242:LNM393243 LXI393242:LXI393243 MHE393242:MHE393243 MRA393242:MRA393243 NAW393242:NAW393243 NKS393242:NKS393243 NUO393242:NUO393243 OEK393242:OEK393243 OOG393242:OOG393243 OYC393242:OYC393243 PHY393242:PHY393243 PRU393242:PRU393243 QBQ393242:QBQ393243 QLM393242:QLM393243 QVI393242:QVI393243 RFE393242:RFE393243 RPA393242:RPA393243 RYW393242:RYW393243 SIS393242:SIS393243 SSO393242:SSO393243 TCK393242:TCK393243 TMG393242:TMG393243 TWC393242:TWC393243 UFY393242:UFY393243 UPU393242:UPU393243 UZQ393242:UZQ393243 VJM393242:VJM393243 VTI393242:VTI393243 WDE393242:WDE393243 WNA393242:WNA393243 WWW393242:WWW393243 AO458778:AO458779 KK458778:KK458779 UG458778:UG458779 AEC458778:AEC458779 ANY458778:ANY458779 AXU458778:AXU458779 BHQ458778:BHQ458779 BRM458778:BRM458779 CBI458778:CBI458779 CLE458778:CLE458779 CVA458778:CVA458779 DEW458778:DEW458779 DOS458778:DOS458779 DYO458778:DYO458779 EIK458778:EIK458779 ESG458778:ESG458779 FCC458778:FCC458779 FLY458778:FLY458779 FVU458778:FVU458779 GFQ458778:GFQ458779 GPM458778:GPM458779 GZI458778:GZI458779 HJE458778:HJE458779 HTA458778:HTA458779 ICW458778:ICW458779 IMS458778:IMS458779 IWO458778:IWO458779 JGK458778:JGK458779 JQG458778:JQG458779 KAC458778:KAC458779 KJY458778:KJY458779 KTU458778:KTU458779 LDQ458778:LDQ458779 LNM458778:LNM458779 LXI458778:LXI458779 MHE458778:MHE458779 MRA458778:MRA458779 NAW458778:NAW458779 NKS458778:NKS458779 NUO458778:NUO458779 OEK458778:OEK458779 OOG458778:OOG458779 OYC458778:OYC458779 PHY458778:PHY458779 PRU458778:PRU458779 QBQ458778:QBQ458779 QLM458778:QLM458779 QVI458778:QVI458779 RFE458778:RFE458779 RPA458778:RPA458779 RYW458778:RYW458779 SIS458778:SIS458779 SSO458778:SSO458779 TCK458778:TCK458779 TMG458778:TMG458779 TWC458778:TWC458779 UFY458778:UFY458779 UPU458778:UPU458779 UZQ458778:UZQ458779 VJM458778:VJM458779 VTI458778:VTI458779 WDE458778:WDE458779 WNA458778:WNA458779 WWW458778:WWW458779 AO524314:AO524315 KK524314:KK524315 UG524314:UG524315 AEC524314:AEC524315 ANY524314:ANY524315 AXU524314:AXU524315 BHQ524314:BHQ524315 BRM524314:BRM524315 CBI524314:CBI524315 CLE524314:CLE524315 CVA524314:CVA524315 DEW524314:DEW524315 DOS524314:DOS524315 DYO524314:DYO524315 EIK524314:EIK524315 ESG524314:ESG524315 FCC524314:FCC524315 FLY524314:FLY524315 FVU524314:FVU524315 GFQ524314:GFQ524315 GPM524314:GPM524315 GZI524314:GZI524315 HJE524314:HJE524315 HTA524314:HTA524315 ICW524314:ICW524315 IMS524314:IMS524315 IWO524314:IWO524315 JGK524314:JGK524315 JQG524314:JQG524315 KAC524314:KAC524315 KJY524314:KJY524315 KTU524314:KTU524315 LDQ524314:LDQ524315 LNM524314:LNM524315 LXI524314:LXI524315 MHE524314:MHE524315 MRA524314:MRA524315 NAW524314:NAW524315 NKS524314:NKS524315 NUO524314:NUO524315 OEK524314:OEK524315 OOG524314:OOG524315 OYC524314:OYC524315 PHY524314:PHY524315 PRU524314:PRU524315 QBQ524314:QBQ524315 QLM524314:QLM524315 QVI524314:QVI524315 RFE524314:RFE524315 RPA524314:RPA524315 RYW524314:RYW524315 SIS524314:SIS524315 SSO524314:SSO524315 TCK524314:TCK524315 TMG524314:TMG524315 TWC524314:TWC524315 UFY524314:UFY524315 UPU524314:UPU524315 UZQ524314:UZQ524315 VJM524314:VJM524315 VTI524314:VTI524315 WDE524314:WDE524315 WNA524314:WNA524315 WWW524314:WWW524315 AO589850:AO589851 KK589850:KK589851 UG589850:UG589851 AEC589850:AEC589851 ANY589850:ANY589851 AXU589850:AXU589851 BHQ589850:BHQ589851 BRM589850:BRM589851 CBI589850:CBI589851 CLE589850:CLE589851 CVA589850:CVA589851 DEW589850:DEW589851 DOS589850:DOS589851 DYO589850:DYO589851 EIK589850:EIK589851 ESG589850:ESG589851 FCC589850:FCC589851 FLY589850:FLY589851 FVU589850:FVU589851 GFQ589850:GFQ589851 GPM589850:GPM589851 GZI589850:GZI589851 HJE589850:HJE589851 HTA589850:HTA589851 ICW589850:ICW589851 IMS589850:IMS589851 IWO589850:IWO589851 JGK589850:JGK589851 JQG589850:JQG589851 KAC589850:KAC589851 KJY589850:KJY589851 KTU589850:KTU589851 LDQ589850:LDQ589851 LNM589850:LNM589851 LXI589850:LXI589851 MHE589850:MHE589851 MRA589850:MRA589851 NAW589850:NAW589851 NKS589850:NKS589851 NUO589850:NUO589851 OEK589850:OEK589851 OOG589850:OOG589851 OYC589850:OYC589851 PHY589850:PHY589851 PRU589850:PRU589851 QBQ589850:QBQ589851 QLM589850:QLM589851 QVI589850:QVI589851 RFE589850:RFE589851 RPA589850:RPA589851 RYW589850:RYW589851 SIS589850:SIS589851 SSO589850:SSO589851 TCK589850:TCK589851 TMG589850:TMG589851 TWC589850:TWC589851 UFY589850:UFY589851 UPU589850:UPU589851 UZQ589850:UZQ589851 VJM589850:VJM589851 VTI589850:VTI589851 WDE589850:WDE589851 WNA589850:WNA589851 WWW589850:WWW589851 AO655386:AO655387 KK655386:KK655387 UG655386:UG655387 AEC655386:AEC655387 ANY655386:ANY655387 AXU655386:AXU655387 BHQ655386:BHQ655387 BRM655386:BRM655387 CBI655386:CBI655387 CLE655386:CLE655387 CVA655386:CVA655387 DEW655386:DEW655387 DOS655386:DOS655387 DYO655386:DYO655387 EIK655386:EIK655387 ESG655386:ESG655387 FCC655386:FCC655387 FLY655386:FLY655387 FVU655386:FVU655387 GFQ655386:GFQ655387 GPM655386:GPM655387 GZI655386:GZI655387 HJE655386:HJE655387 HTA655386:HTA655387 ICW655386:ICW655387 IMS655386:IMS655387 IWO655386:IWO655387 JGK655386:JGK655387 JQG655386:JQG655387 KAC655386:KAC655387 KJY655386:KJY655387 KTU655386:KTU655387 LDQ655386:LDQ655387 LNM655386:LNM655387 LXI655386:LXI655387 MHE655386:MHE655387 MRA655386:MRA655387 NAW655386:NAW655387 NKS655386:NKS655387 NUO655386:NUO655387 OEK655386:OEK655387 OOG655386:OOG655387 OYC655386:OYC655387 PHY655386:PHY655387 PRU655386:PRU655387 QBQ655386:QBQ655387 QLM655386:QLM655387 QVI655386:QVI655387 RFE655386:RFE655387 RPA655386:RPA655387 RYW655386:RYW655387 SIS655386:SIS655387 SSO655386:SSO655387 TCK655386:TCK655387 TMG655386:TMG655387 TWC655386:TWC655387 UFY655386:UFY655387 UPU655386:UPU655387 UZQ655386:UZQ655387 VJM655386:VJM655387 VTI655386:VTI655387 WDE655386:WDE655387 WNA655386:WNA655387 WWW655386:WWW655387 AO720922:AO720923 KK720922:KK720923 UG720922:UG720923 AEC720922:AEC720923 ANY720922:ANY720923 AXU720922:AXU720923 BHQ720922:BHQ720923 BRM720922:BRM720923 CBI720922:CBI720923 CLE720922:CLE720923 CVA720922:CVA720923 DEW720922:DEW720923 DOS720922:DOS720923 DYO720922:DYO720923 EIK720922:EIK720923 ESG720922:ESG720923 FCC720922:FCC720923 FLY720922:FLY720923 FVU720922:FVU720923 GFQ720922:GFQ720923 GPM720922:GPM720923 GZI720922:GZI720923 HJE720922:HJE720923 HTA720922:HTA720923 ICW720922:ICW720923 IMS720922:IMS720923 IWO720922:IWO720923 JGK720922:JGK720923 JQG720922:JQG720923 KAC720922:KAC720923 KJY720922:KJY720923 KTU720922:KTU720923 LDQ720922:LDQ720923 LNM720922:LNM720923 LXI720922:LXI720923 MHE720922:MHE720923 MRA720922:MRA720923 NAW720922:NAW720923 NKS720922:NKS720923 NUO720922:NUO720923 OEK720922:OEK720923 OOG720922:OOG720923 OYC720922:OYC720923 PHY720922:PHY720923 PRU720922:PRU720923 QBQ720922:QBQ720923 QLM720922:QLM720923 QVI720922:QVI720923 RFE720922:RFE720923 RPA720922:RPA720923 RYW720922:RYW720923 SIS720922:SIS720923 SSO720922:SSO720923 TCK720922:TCK720923 TMG720922:TMG720923 TWC720922:TWC720923 UFY720922:UFY720923 UPU720922:UPU720923 UZQ720922:UZQ720923 VJM720922:VJM720923 VTI720922:VTI720923 WDE720922:WDE720923 WNA720922:WNA720923 WWW720922:WWW720923 AO786458:AO786459 KK786458:KK786459 UG786458:UG786459 AEC786458:AEC786459 ANY786458:ANY786459 AXU786458:AXU786459 BHQ786458:BHQ786459 BRM786458:BRM786459 CBI786458:CBI786459 CLE786458:CLE786459 CVA786458:CVA786459 DEW786458:DEW786459 DOS786458:DOS786459 DYO786458:DYO786459 EIK786458:EIK786459 ESG786458:ESG786459 FCC786458:FCC786459 FLY786458:FLY786459 FVU786458:FVU786459 GFQ786458:GFQ786459 GPM786458:GPM786459 GZI786458:GZI786459 HJE786458:HJE786459 HTA786458:HTA786459 ICW786458:ICW786459 IMS786458:IMS786459 IWO786458:IWO786459 JGK786458:JGK786459 JQG786458:JQG786459 KAC786458:KAC786459 KJY786458:KJY786459 KTU786458:KTU786459 LDQ786458:LDQ786459 LNM786458:LNM786459 LXI786458:LXI786459 MHE786458:MHE786459 MRA786458:MRA786459 NAW786458:NAW786459 NKS786458:NKS786459 NUO786458:NUO786459 OEK786458:OEK786459 OOG786458:OOG786459 OYC786458:OYC786459 PHY786458:PHY786459 PRU786458:PRU786459 QBQ786458:QBQ786459 QLM786458:QLM786459 QVI786458:QVI786459 RFE786458:RFE786459 RPA786458:RPA786459 RYW786458:RYW786459 SIS786458:SIS786459 SSO786458:SSO786459 TCK786458:TCK786459 TMG786458:TMG786459 TWC786458:TWC786459 UFY786458:UFY786459 UPU786458:UPU786459 UZQ786458:UZQ786459 VJM786458:VJM786459 VTI786458:VTI786459 WDE786458:WDE786459 WNA786458:WNA786459 WWW786458:WWW786459 AO851994:AO851995 KK851994:KK851995 UG851994:UG851995 AEC851994:AEC851995 ANY851994:ANY851995 AXU851994:AXU851995 BHQ851994:BHQ851995 BRM851994:BRM851995 CBI851994:CBI851995 CLE851994:CLE851995 CVA851994:CVA851995 DEW851994:DEW851995 DOS851994:DOS851995 DYO851994:DYO851995 EIK851994:EIK851995 ESG851994:ESG851995 FCC851994:FCC851995 FLY851994:FLY851995 FVU851994:FVU851995 GFQ851994:GFQ851995 GPM851994:GPM851995 GZI851994:GZI851995 HJE851994:HJE851995 HTA851994:HTA851995 ICW851994:ICW851995 IMS851994:IMS851995 IWO851994:IWO851995 JGK851994:JGK851995 JQG851994:JQG851995 KAC851994:KAC851995 KJY851994:KJY851995 KTU851994:KTU851995 LDQ851994:LDQ851995 LNM851994:LNM851995 LXI851994:LXI851995 MHE851994:MHE851995 MRA851994:MRA851995 NAW851994:NAW851995 NKS851994:NKS851995 NUO851994:NUO851995 OEK851994:OEK851995 OOG851994:OOG851995 OYC851994:OYC851995 PHY851994:PHY851995 PRU851994:PRU851995 QBQ851994:QBQ851995 QLM851994:QLM851995 QVI851994:QVI851995 RFE851994:RFE851995 RPA851994:RPA851995 RYW851994:RYW851995 SIS851994:SIS851995 SSO851994:SSO851995 TCK851994:TCK851995 TMG851994:TMG851995 TWC851994:TWC851995 UFY851994:UFY851995 UPU851994:UPU851995 UZQ851994:UZQ851995 VJM851994:VJM851995 VTI851994:VTI851995 WDE851994:WDE851995 WNA851994:WNA851995 WWW851994:WWW851995 AO917530:AO917531 KK917530:KK917531 UG917530:UG917531 AEC917530:AEC917531 ANY917530:ANY917531 AXU917530:AXU917531 BHQ917530:BHQ917531 BRM917530:BRM917531 CBI917530:CBI917531 CLE917530:CLE917531 CVA917530:CVA917531 DEW917530:DEW917531 DOS917530:DOS917531 DYO917530:DYO917531 EIK917530:EIK917531 ESG917530:ESG917531 FCC917530:FCC917531 FLY917530:FLY917531 FVU917530:FVU917531 GFQ917530:GFQ917531 GPM917530:GPM917531 GZI917530:GZI917531 HJE917530:HJE917531 HTA917530:HTA917531 ICW917530:ICW917531 IMS917530:IMS917531 IWO917530:IWO917531 JGK917530:JGK917531 JQG917530:JQG917531 KAC917530:KAC917531 KJY917530:KJY917531 KTU917530:KTU917531 LDQ917530:LDQ917531 LNM917530:LNM917531 LXI917530:LXI917531 MHE917530:MHE917531 MRA917530:MRA917531 NAW917530:NAW917531 NKS917530:NKS917531 NUO917530:NUO917531 OEK917530:OEK917531 OOG917530:OOG917531 OYC917530:OYC917531 PHY917530:PHY917531 PRU917530:PRU917531 QBQ917530:QBQ917531 QLM917530:QLM917531 QVI917530:QVI917531 RFE917530:RFE917531 RPA917530:RPA917531 RYW917530:RYW917531 SIS917530:SIS917531 SSO917530:SSO917531 TCK917530:TCK917531 TMG917530:TMG917531 TWC917530:TWC917531 UFY917530:UFY917531 UPU917530:UPU917531 UZQ917530:UZQ917531 VJM917530:VJM917531 VTI917530:VTI917531 WDE917530:WDE917531 WNA917530:WNA917531 WWW917530:WWW917531 AO983066:AO983067 KK983066:KK983067 UG983066:UG983067 AEC983066:AEC983067 ANY983066:ANY983067 AXU983066:AXU983067 BHQ983066:BHQ983067 BRM983066:BRM983067 CBI983066:CBI983067 CLE983066:CLE983067 CVA983066:CVA983067 DEW983066:DEW983067 DOS983066:DOS983067 DYO983066:DYO983067 EIK983066:EIK983067 ESG983066:ESG983067 FCC983066:FCC983067 FLY983066:FLY983067 FVU983066:FVU983067 GFQ983066:GFQ983067 GPM983066:GPM983067 GZI983066:GZI983067 HJE983066:HJE983067 HTA983066:HTA983067 ICW983066:ICW983067 IMS983066:IMS983067 IWO983066:IWO983067 JGK983066:JGK983067 JQG983066:JQG983067 KAC983066:KAC983067 KJY983066:KJY983067 KTU983066:KTU983067 LDQ983066:LDQ983067 LNM983066:LNM983067 LXI983066:LXI983067 MHE983066:MHE983067 MRA983066:MRA983067 NAW983066:NAW983067 NKS983066:NKS983067 NUO983066:NUO983067 OEK983066:OEK983067 OOG983066:OOG983067 OYC983066:OYC983067 PHY983066:PHY983067 PRU983066:PRU983067 QBQ983066:QBQ983067 QLM983066:QLM983067 QVI983066:QVI983067 RFE983066:RFE983067 RPA983066:RPA983067 RYW983066:RYW983067 SIS983066:SIS983067 SSO983066:SSO983067 TCK983066:TCK983067 TMG983066:TMG983067 TWC983066:TWC983067 UFY983066:UFY983067 UPU983066:UPU983067 UZQ983066:UZQ983067 VJM983066:VJM983067 VTI983066:VTI983067 WDE983066:WDE983067 WNA983066:WNA983067 WWW983066:WWW983067 D25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WWS32:WWS34 WMW32:WMW34 WDA32:WDA34 VTE32:VTE34 VJI32:VJI34 UZM32:UZM34 UPQ32:UPQ34 UFU32:UFU34 TVY32:TVY34 TMC32:TMC34 TCG32:TCG34 SSK32:SSK34 SIO32:SIO34 RYS32:RYS34 ROW32:ROW34 RFA32:RFA34 QVE32:QVE34 QLI32:QLI34 QBM32:QBM34 PRQ32:PRQ34 PHU32:PHU34 OXY32:OXY34 OOC32:OOC34 OEG32:OEG34 NUK32:NUK34 NKO32:NKO34 NAS32:NAS34 MQW32:MQW34 MHA32:MHA34 LXE32:LXE34 LNI32:LNI34 LDM32:LDM34 KTQ32:KTQ34 KJU32:KJU34 JZY32:JZY34 JQC32:JQC34 JGG32:JGG34 IWK32:IWK34 IMO32:IMO34 ICS32:ICS34 HSW32:HSW34 HJA32:HJA34 GZE32:GZE34 GPI32:GPI34 GFM32:GFM34 FVQ32:FVQ34 FLU32:FLU34 FBY32:FBY34 ESC32:ESC34 EIG32:EIG34 DYK32:DYK34 DOO32:DOO34 DES32:DES34 CUW32:CUW34 CLA32:CLA34 CBE32:CBE34 BRI32:BRI34 BHM32:BHM34 AXQ32:AXQ34 ANU32:ANU34 ADY32:ADY34 UC32:UC34 KG32:KG34 X35 X37 AQ41 BE39:BE40 AK39:AK41 AX41 BH41 AK27:AK28</xm:sqref>
        </x14:dataValidation>
        <x14:dataValidation type="whole" imeMode="halfAlpha" operator="greaterThanOrEqual" allowBlank="1" showInputMessage="1" showErrorMessage="1" error="半角数字で入力してください" xr:uid="{368EB535-41C7-417D-9EA3-B2807565C965}">
          <x14:formula1>
            <xm:f>0</xm:f>
          </x14:formula1>
          <xm:sqref>WDG983087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WNC983087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TWE983087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BR65549 LN65549 VJ65549 AFF65549 APB65549 AYX65549 BIT65549 BSP65549 CCL65549 CMH65549 CWD65549 DFZ65549 DPV65549 DZR65549 EJN65549 ETJ65549 FDF65549 FNB65549 FWX65549 GGT65549 GQP65549 HAL65549 HKH65549 HUD65549 IDZ65549 INV65549 IXR65549 JHN65549 JRJ65549 KBF65549 KLB65549 KUX65549 LET65549 LOP65549 LYL65549 MIH65549 MSD65549 NBZ65549 NLV65549 NVR65549 OFN65549 OPJ65549 OZF65549 PJB65549 PSX65549 QCT65549 QMP65549 QWL65549 RGH65549 RQD65549 RZZ65549 SJV65549 STR65549 TDN65549 TNJ65549 TXF65549 UHB65549 UQX65549 VAT65549 VKP65549 VUL65549 WEH65549 WOD65549 WXZ65549 BR131085 LN131085 VJ131085 AFF131085 APB131085 AYX131085 BIT131085 BSP131085 CCL131085 CMH131085 CWD131085 DFZ131085 DPV131085 DZR131085 EJN131085 ETJ131085 FDF131085 FNB131085 FWX131085 GGT131085 GQP131085 HAL131085 HKH131085 HUD131085 IDZ131085 INV131085 IXR131085 JHN131085 JRJ131085 KBF131085 KLB131085 KUX131085 LET131085 LOP131085 LYL131085 MIH131085 MSD131085 NBZ131085 NLV131085 NVR131085 OFN131085 OPJ131085 OZF131085 PJB131085 PSX131085 QCT131085 QMP131085 QWL131085 RGH131085 RQD131085 RZZ131085 SJV131085 STR131085 TDN131085 TNJ131085 TXF131085 UHB131085 UQX131085 VAT131085 VKP131085 VUL131085 WEH131085 WOD131085 WXZ131085 BR196621 LN196621 VJ196621 AFF196621 APB196621 AYX196621 BIT196621 BSP196621 CCL196621 CMH196621 CWD196621 DFZ196621 DPV196621 DZR196621 EJN196621 ETJ196621 FDF196621 FNB196621 FWX196621 GGT196621 GQP196621 HAL196621 HKH196621 HUD196621 IDZ196621 INV196621 IXR196621 JHN196621 JRJ196621 KBF196621 KLB196621 KUX196621 LET196621 LOP196621 LYL196621 MIH196621 MSD196621 NBZ196621 NLV196621 NVR196621 OFN196621 OPJ196621 OZF196621 PJB196621 PSX196621 QCT196621 QMP196621 QWL196621 RGH196621 RQD196621 RZZ196621 SJV196621 STR196621 TDN196621 TNJ196621 TXF196621 UHB196621 UQX196621 VAT196621 VKP196621 VUL196621 WEH196621 WOD196621 WXZ196621 BR262157 LN262157 VJ262157 AFF262157 APB262157 AYX262157 BIT262157 BSP262157 CCL262157 CMH262157 CWD262157 DFZ262157 DPV262157 DZR262157 EJN262157 ETJ262157 FDF262157 FNB262157 FWX262157 GGT262157 GQP262157 HAL262157 HKH262157 HUD262157 IDZ262157 INV262157 IXR262157 JHN262157 JRJ262157 KBF262157 KLB262157 KUX262157 LET262157 LOP262157 LYL262157 MIH262157 MSD262157 NBZ262157 NLV262157 NVR262157 OFN262157 OPJ262157 OZF262157 PJB262157 PSX262157 QCT262157 QMP262157 QWL262157 RGH262157 RQD262157 RZZ262157 SJV262157 STR262157 TDN262157 TNJ262157 TXF262157 UHB262157 UQX262157 VAT262157 VKP262157 VUL262157 WEH262157 WOD262157 WXZ262157 BR327693 LN327693 VJ327693 AFF327693 APB327693 AYX327693 BIT327693 BSP327693 CCL327693 CMH327693 CWD327693 DFZ327693 DPV327693 DZR327693 EJN327693 ETJ327693 FDF327693 FNB327693 FWX327693 GGT327693 GQP327693 HAL327693 HKH327693 HUD327693 IDZ327693 INV327693 IXR327693 JHN327693 JRJ327693 KBF327693 KLB327693 KUX327693 LET327693 LOP327693 LYL327693 MIH327693 MSD327693 NBZ327693 NLV327693 NVR327693 OFN327693 OPJ327693 OZF327693 PJB327693 PSX327693 QCT327693 QMP327693 QWL327693 RGH327693 RQD327693 RZZ327693 SJV327693 STR327693 TDN327693 TNJ327693 TXF327693 UHB327693 UQX327693 VAT327693 VKP327693 VUL327693 WEH327693 WOD327693 WXZ327693 BR393229 LN393229 VJ393229 AFF393229 APB393229 AYX393229 BIT393229 BSP393229 CCL393229 CMH393229 CWD393229 DFZ393229 DPV393229 DZR393229 EJN393229 ETJ393229 FDF393229 FNB393229 FWX393229 GGT393229 GQP393229 HAL393229 HKH393229 HUD393229 IDZ393229 INV393229 IXR393229 JHN393229 JRJ393229 KBF393229 KLB393229 KUX393229 LET393229 LOP393229 LYL393229 MIH393229 MSD393229 NBZ393229 NLV393229 NVR393229 OFN393229 OPJ393229 OZF393229 PJB393229 PSX393229 QCT393229 QMP393229 QWL393229 RGH393229 RQD393229 RZZ393229 SJV393229 STR393229 TDN393229 TNJ393229 TXF393229 UHB393229 UQX393229 VAT393229 VKP393229 VUL393229 WEH393229 WOD393229 WXZ393229 BR458765 LN458765 VJ458765 AFF458765 APB458765 AYX458765 BIT458765 BSP458765 CCL458765 CMH458765 CWD458765 DFZ458765 DPV458765 DZR458765 EJN458765 ETJ458765 FDF458765 FNB458765 FWX458765 GGT458765 GQP458765 HAL458765 HKH458765 HUD458765 IDZ458765 INV458765 IXR458765 JHN458765 JRJ458765 KBF458765 KLB458765 KUX458765 LET458765 LOP458765 LYL458765 MIH458765 MSD458765 NBZ458765 NLV458765 NVR458765 OFN458765 OPJ458765 OZF458765 PJB458765 PSX458765 QCT458765 QMP458765 QWL458765 RGH458765 RQD458765 RZZ458765 SJV458765 STR458765 TDN458765 TNJ458765 TXF458765 UHB458765 UQX458765 VAT458765 VKP458765 VUL458765 WEH458765 WOD458765 WXZ458765 BR524301 LN524301 VJ524301 AFF524301 APB524301 AYX524301 BIT524301 BSP524301 CCL524301 CMH524301 CWD524301 DFZ524301 DPV524301 DZR524301 EJN524301 ETJ524301 FDF524301 FNB524301 FWX524301 GGT524301 GQP524301 HAL524301 HKH524301 HUD524301 IDZ524301 INV524301 IXR524301 JHN524301 JRJ524301 KBF524301 KLB524301 KUX524301 LET524301 LOP524301 LYL524301 MIH524301 MSD524301 NBZ524301 NLV524301 NVR524301 OFN524301 OPJ524301 OZF524301 PJB524301 PSX524301 QCT524301 QMP524301 QWL524301 RGH524301 RQD524301 RZZ524301 SJV524301 STR524301 TDN524301 TNJ524301 TXF524301 UHB524301 UQX524301 VAT524301 VKP524301 VUL524301 WEH524301 WOD524301 WXZ524301 BR589837 LN589837 VJ589837 AFF589837 APB589837 AYX589837 BIT589837 BSP589837 CCL589837 CMH589837 CWD589837 DFZ589837 DPV589837 DZR589837 EJN589837 ETJ589837 FDF589837 FNB589837 FWX589837 GGT589837 GQP589837 HAL589837 HKH589837 HUD589837 IDZ589837 INV589837 IXR589837 JHN589837 JRJ589837 KBF589837 KLB589837 KUX589837 LET589837 LOP589837 LYL589837 MIH589837 MSD589837 NBZ589837 NLV589837 NVR589837 OFN589837 OPJ589837 OZF589837 PJB589837 PSX589837 QCT589837 QMP589837 QWL589837 RGH589837 RQD589837 RZZ589837 SJV589837 STR589837 TDN589837 TNJ589837 TXF589837 UHB589837 UQX589837 VAT589837 VKP589837 VUL589837 WEH589837 WOD589837 WXZ589837 BR655373 LN655373 VJ655373 AFF655373 APB655373 AYX655373 BIT655373 BSP655373 CCL655373 CMH655373 CWD655373 DFZ655373 DPV655373 DZR655373 EJN655373 ETJ655373 FDF655373 FNB655373 FWX655373 GGT655373 GQP655373 HAL655373 HKH655373 HUD655373 IDZ655373 INV655373 IXR655373 JHN655373 JRJ655373 KBF655373 KLB655373 KUX655373 LET655373 LOP655373 LYL655373 MIH655373 MSD655373 NBZ655373 NLV655373 NVR655373 OFN655373 OPJ655373 OZF655373 PJB655373 PSX655373 QCT655373 QMP655373 QWL655373 RGH655373 RQD655373 RZZ655373 SJV655373 STR655373 TDN655373 TNJ655373 TXF655373 UHB655373 UQX655373 VAT655373 VKP655373 VUL655373 WEH655373 WOD655373 WXZ655373 BR720909 LN720909 VJ720909 AFF720909 APB720909 AYX720909 BIT720909 BSP720909 CCL720909 CMH720909 CWD720909 DFZ720909 DPV720909 DZR720909 EJN720909 ETJ720909 FDF720909 FNB720909 FWX720909 GGT720909 GQP720909 HAL720909 HKH720909 HUD720909 IDZ720909 INV720909 IXR720909 JHN720909 JRJ720909 KBF720909 KLB720909 KUX720909 LET720909 LOP720909 LYL720909 MIH720909 MSD720909 NBZ720909 NLV720909 NVR720909 OFN720909 OPJ720909 OZF720909 PJB720909 PSX720909 QCT720909 QMP720909 QWL720909 RGH720909 RQD720909 RZZ720909 SJV720909 STR720909 TDN720909 TNJ720909 TXF720909 UHB720909 UQX720909 VAT720909 VKP720909 VUL720909 WEH720909 WOD720909 WXZ720909 BR786445 LN786445 VJ786445 AFF786445 APB786445 AYX786445 BIT786445 BSP786445 CCL786445 CMH786445 CWD786445 DFZ786445 DPV786445 DZR786445 EJN786445 ETJ786445 FDF786445 FNB786445 FWX786445 GGT786445 GQP786445 HAL786445 HKH786445 HUD786445 IDZ786445 INV786445 IXR786445 JHN786445 JRJ786445 KBF786445 KLB786445 KUX786445 LET786445 LOP786445 LYL786445 MIH786445 MSD786445 NBZ786445 NLV786445 NVR786445 OFN786445 OPJ786445 OZF786445 PJB786445 PSX786445 QCT786445 QMP786445 QWL786445 RGH786445 RQD786445 RZZ786445 SJV786445 STR786445 TDN786445 TNJ786445 TXF786445 UHB786445 UQX786445 VAT786445 VKP786445 VUL786445 WEH786445 WOD786445 WXZ786445 BR851981 LN851981 VJ851981 AFF851981 APB851981 AYX851981 BIT851981 BSP851981 CCL851981 CMH851981 CWD851981 DFZ851981 DPV851981 DZR851981 EJN851981 ETJ851981 FDF851981 FNB851981 FWX851981 GGT851981 GQP851981 HAL851981 HKH851981 HUD851981 IDZ851981 INV851981 IXR851981 JHN851981 JRJ851981 KBF851981 KLB851981 KUX851981 LET851981 LOP851981 LYL851981 MIH851981 MSD851981 NBZ851981 NLV851981 NVR851981 OFN851981 OPJ851981 OZF851981 PJB851981 PSX851981 QCT851981 QMP851981 QWL851981 RGH851981 RQD851981 RZZ851981 SJV851981 STR851981 TDN851981 TNJ851981 TXF851981 UHB851981 UQX851981 VAT851981 VKP851981 VUL851981 WEH851981 WOD851981 WXZ851981 BR917517 LN917517 VJ917517 AFF917517 APB917517 AYX917517 BIT917517 BSP917517 CCL917517 CMH917517 CWD917517 DFZ917517 DPV917517 DZR917517 EJN917517 ETJ917517 FDF917517 FNB917517 FWX917517 GGT917517 GQP917517 HAL917517 HKH917517 HUD917517 IDZ917517 INV917517 IXR917517 JHN917517 JRJ917517 KBF917517 KLB917517 KUX917517 LET917517 LOP917517 LYL917517 MIH917517 MSD917517 NBZ917517 NLV917517 NVR917517 OFN917517 OPJ917517 OZF917517 PJB917517 PSX917517 QCT917517 QMP917517 QWL917517 RGH917517 RQD917517 RZZ917517 SJV917517 STR917517 TDN917517 TNJ917517 TXF917517 UHB917517 UQX917517 VAT917517 VKP917517 VUL917517 WEH917517 WOD917517 WXZ917517 BR983053 LN983053 VJ983053 AFF983053 APB983053 AYX983053 BIT983053 BSP983053 CCL983053 CMH983053 CWD983053 DFZ983053 DPV983053 DZR983053 EJN983053 ETJ983053 FDF983053 FNB983053 FWX983053 GGT983053 GQP983053 HAL983053 HKH983053 HUD983053 IDZ983053 INV983053 IXR983053 JHN983053 JRJ983053 KBF983053 KLB983053 KUX983053 LET983053 LOP983053 LYL983053 MIH983053 MSD983053 NBZ983053 NLV983053 NVR983053 OFN983053 OPJ983053 OZF983053 PJB983053 PSX983053 QCT983053 QMP983053 QWL983053 RGH983053 RQD983053 RZZ983053 SJV983053 STR983053 TDN983053 TNJ983053 TXF983053 UHB983053 UQX983053 VAT983053 VKP983053 VUL983053 WEH983053 WOD983053 WXZ983053 UGA983087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BX65549 LT65549 VP65549 AFL65549 APH65549 AZD65549 BIZ65549 BSV65549 CCR65549 CMN65549 CWJ65549 DGF65549 DQB65549 DZX65549 EJT65549 ETP65549 FDL65549 FNH65549 FXD65549 GGZ65549 GQV65549 HAR65549 HKN65549 HUJ65549 IEF65549 IOB65549 IXX65549 JHT65549 JRP65549 KBL65549 KLH65549 KVD65549 LEZ65549 LOV65549 LYR65549 MIN65549 MSJ65549 NCF65549 NMB65549 NVX65549 OFT65549 OPP65549 OZL65549 PJH65549 PTD65549 QCZ65549 QMV65549 QWR65549 RGN65549 RQJ65549 SAF65549 SKB65549 STX65549 TDT65549 TNP65549 TXL65549 UHH65549 URD65549 VAZ65549 VKV65549 VUR65549 WEN65549 WOJ65549 WYF65549 BX131085 LT131085 VP131085 AFL131085 APH131085 AZD131085 BIZ131085 BSV131085 CCR131085 CMN131085 CWJ131085 DGF131085 DQB131085 DZX131085 EJT131085 ETP131085 FDL131085 FNH131085 FXD131085 GGZ131085 GQV131085 HAR131085 HKN131085 HUJ131085 IEF131085 IOB131085 IXX131085 JHT131085 JRP131085 KBL131085 KLH131085 KVD131085 LEZ131085 LOV131085 LYR131085 MIN131085 MSJ131085 NCF131085 NMB131085 NVX131085 OFT131085 OPP131085 OZL131085 PJH131085 PTD131085 QCZ131085 QMV131085 QWR131085 RGN131085 RQJ131085 SAF131085 SKB131085 STX131085 TDT131085 TNP131085 TXL131085 UHH131085 URD131085 VAZ131085 VKV131085 VUR131085 WEN131085 WOJ131085 WYF131085 BX196621 LT196621 VP196621 AFL196621 APH196621 AZD196621 BIZ196621 BSV196621 CCR196621 CMN196621 CWJ196621 DGF196621 DQB196621 DZX196621 EJT196621 ETP196621 FDL196621 FNH196621 FXD196621 GGZ196621 GQV196621 HAR196621 HKN196621 HUJ196621 IEF196621 IOB196621 IXX196621 JHT196621 JRP196621 KBL196621 KLH196621 KVD196621 LEZ196621 LOV196621 LYR196621 MIN196621 MSJ196621 NCF196621 NMB196621 NVX196621 OFT196621 OPP196621 OZL196621 PJH196621 PTD196621 QCZ196621 QMV196621 QWR196621 RGN196621 RQJ196621 SAF196621 SKB196621 STX196621 TDT196621 TNP196621 TXL196621 UHH196621 URD196621 VAZ196621 VKV196621 VUR196621 WEN196621 WOJ196621 WYF196621 BX262157 LT262157 VP262157 AFL262157 APH262157 AZD262157 BIZ262157 BSV262157 CCR262157 CMN262157 CWJ262157 DGF262157 DQB262157 DZX262157 EJT262157 ETP262157 FDL262157 FNH262157 FXD262157 GGZ262157 GQV262157 HAR262157 HKN262157 HUJ262157 IEF262157 IOB262157 IXX262157 JHT262157 JRP262157 KBL262157 KLH262157 KVD262157 LEZ262157 LOV262157 LYR262157 MIN262157 MSJ262157 NCF262157 NMB262157 NVX262157 OFT262157 OPP262157 OZL262157 PJH262157 PTD262157 QCZ262157 QMV262157 QWR262157 RGN262157 RQJ262157 SAF262157 SKB262157 STX262157 TDT262157 TNP262157 TXL262157 UHH262157 URD262157 VAZ262157 VKV262157 VUR262157 WEN262157 WOJ262157 WYF262157 BX327693 LT327693 VP327693 AFL327693 APH327693 AZD327693 BIZ327693 BSV327693 CCR327693 CMN327693 CWJ327693 DGF327693 DQB327693 DZX327693 EJT327693 ETP327693 FDL327693 FNH327693 FXD327693 GGZ327693 GQV327693 HAR327693 HKN327693 HUJ327693 IEF327693 IOB327693 IXX327693 JHT327693 JRP327693 KBL327693 KLH327693 KVD327693 LEZ327693 LOV327693 LYR327693 MIN327693 MSJ327693 NCF327693 NMB327693 NVX327693 OFT327693 OPP327693 OZL327693 PJH327693 PTD327693 QCZ327693 QMV327693 QWR327693 RGN327693 RQJ327693 SAF327693 SKB327693 STX327693 TDT327693 TNP327693 TXL327693 UHH327693 URD327693 VAZ327693 VKV327693 VUR327693 WEN327693 WOJ327693 WYF327693 BX393229 LT393229 VP393229 AFL393229 APH393229 AZD393229 BIZ393229 BSV393229 CCR393229 CMN393229 CWJ393229 DGF393229 DQB393229 DZX393229 EJT393229 ETP393229 FDL393229 FNH393229 FXD393229 GGZ393229 GQV393229 HAR393229 HKN393229 HUJ393229 IEF393229 IOB393229 IXX393229 JHT393229 JRP393229 KBL393229 KLH393229 KVD393229 LEZ393229 LOV393229 LYR393229 MIN393229 MSJ393229 NCF393229 NMB393229 NVX393229 OFT393229 OPP393229 OZL393229 PJH393229 PTD393229 QCZ393229 QMV393229 QWR393229 RGN393229 RQJ393229 SAF393229 SKB393229 STX393229 TDT393229 TNP393229 TXL393229 UHH393229 URD393229 VAZ393229 VKV393229 VUR393229 WEN393229 WOJ393229 WYF393229 BX458765 LT458765 VP458765 AFL458765 APH458765 AZD458765 BIZ458765 BSV458765 CCR458765 CMN458765 CWJ458765 DGF458765 DQB458765 DZX458765 EJT458765 ETP458765 FDL458765 FNH458765 FXD458765 GGZ458765 GQV458765 HAR458765 HKN458765 HUJ458765 IEF458765 IOB458765 IXX458765 JHT458765 JRP458765 KBL458765 KLH458765 KVD458765 LEZ458765 LOV458765 LYR458765 MIN458765 MSJ458765 NCF458765 NMB458765 NVX458765 OFT458765 OPP458765 OZL458765 PJH458765 PTD458765 QCZ458765 QMV458765 QWR458765 RGN458765 RQJ458765 SAF458765 SKB458765 STX458765 TDT458765 TNP458765 TXL458765 UHH458765 URD458765 VAZ458765 VKV458765 VUR458765 WEN458765 WOJ458765 WYF458765 BX524301 LT524301 VP524301 AFL524301 APH524301 AZD524301 BIZ524301 BSV524301 CCR524301 CMN524301 CWJ524301 DGF524301 DQB524301 DZX524301 EJT524301 ETP524301 FDL524301 FNH524301 FXD524301 GGZ524301 GQV524301 HAR524301 HKN524301 HUJ524301 IEF524301 IOB524301 IXX524301 JHT524301 JRP524301 KBL524301 KLH524301 KVD524301 LEZ524301 LOV524301 LYR524301 MIN524301 MSJ524301 NCF524301 NMB524301 NVX524301 OFT524301 OPP524301 OZL524301 PJH524301 PTD524301 QCZ524301 QMV524301 QWR524301 RGN524301 RQJ524301 SAF524301 SKB524301 STX524301 TDT524301 TNP524301 TXL524301 UHH524301 URD524301 VAZ524301 VKV524301 VUR524301 WEN524301 WOJ524301 WYF524301 BX589837 LT589837 VP589837 AFL589837 APH589837 AZD589837 BIZ589837 BSV589837 CCR589837 CMN589837 CWJ589837 DGF589837 DQB589837 DZX589837 EJT589837 ETP589837 FDL589837 FNH589837 FXD589837 GGZ589837 GQV589837 HAR589837 HKN589837 HUJ589837 IEF589837 IOB589837 IXX589837 JHT589837 JRP589837 KBL589837 KLH589837 KVD589837 LEZ589837 LOV589837 LYR589837 MIN589837 MSJ589837 NCF589837 NMB589837 NVX589837 OFT589837 OPP589837 OZL589837 PJH589837 PTD589837 QCZ589837 QMV589837 QWR589837 RGN589837 RQJ589837 SAF589837 SKB589837 STX589837 TDT589837 TNP589837 TXL589837 UHH589837 URD589837 VAZ589837 VKV589837 VUR589837 WEN589837 WOJ589837 WYF589837 BX655373 LT655373 VP655373 AFL655373 APH655373 AZD655373 BIZ655373 BSV655373 CCR655373 CMN655373 CWJ655373 DGF655373 DQB655373 DZX655373 EJT655373 ETP655373 FDL655373 FNH655373 FXD655373 GGZ655373 GQV655373 HAR655373 HKN655373 HUJ655373 IEF655373 IOB655373 IXX655373 JHT655373 JRP655373 KBL655373 KLH655373 KVD655373 LEZ655373 LOV655373 LYR655373 MIN655373 MSJ655373 NCF655373 NMB655373 NVX655373 OFT655373 OPP655373 OZL655373 PJH655373 PTD655373 QCZ655373 QMV655373 QWR655373 RGN655373 RQJ655373 SAF655373 SKB655373 STX655373 TDT655373 TNP655373 TXL655373 UHH655373 URD655373 VAZ655373 VKV655373 VUR655373 WEN655373 WOJ655373 WYF655373 BX720909 LT720909 VP720909 AFL720909 APH720909 AZD720909 BIZ720909 BSV720909 CCR720909 CMN720909 CWJ720909 DGF720909 DQB720909 DZX720909 EJT720909 ETP720909 FDL720909 FNH720909 FXD720909 GGZ720909 GQV720909 HAR720909 HKN720909 HUJ720909 IEF720909 IOB720909 IXX720909 JHT720909 JRP720909 KBL720909 KLH720909 KVD720909 LEZ720909 LOV720909 LYR720909 MIN720909 MSJ720909 NCF720909 NMB720909 NVX720909 OFT720909 OPP720909 OZL720909 PJH720909 PTD720909 QCZ720909 QMV720909 QWR720909 RGN720909 RQJ720909 SAF720909 SKB720909 STX720909 TDT720909 TNP720909 TXL720909 UHH720909 URD720909 VAZ720909 VKV720909 VUR720909 WEN720909 WOJ720909 WYF720909 BX786445 LT786445 VP786445 AFL786445 APH786445 AZD786445 BIZ786445 BSV786445 CCR786445 CMN786445 CWJ786445 DGF786445 DQB786445 DZX786445 EJT786445 ETP786445 FDL786445 FNH786445 FXD786445 GGZ786445 GQV786445 HAR786445 HKN786445 HUJ786445 IEF786445 IOB786445 IXX786445 JHT786445 JRP786445 KBL786445 KLH786445 KVD786445 LEZ786445 LOV786445 LYR786445 MIN786445 MSJ786445 NCF786445 NMB786445 NVX786445 OFT786445 OPP786445 OZL786445 PJH786445 PTD786445 QCZ786445 QMV786445 QWR786445 RGN786445 RQJ786445 SAF786445 SKB786445 STX786445 TDT786445 TNP786445 TXL786445 UHH786445 URD786445 VAZ786445 VKV786445 VUR786445 WEN786445 WOJ786445 WYF786445 BX851981 LT851981 VP851981 AFL851981 APH851981 AZD851981 BIZ851981 BSV851981 CCR851981 CMN851981 CWJ851981 DGF851981 DQB851981 DZX851981 EJT851981 ETP851981 FDL851981 FNH851981 FXD851981 GGZ851981 GQV851981 HAR851981 HKN851981 HUJ851981 IEF851981 IOB851981 IXX851981 JHT851981 JRP851981 KBL851981 KLH851981 KVD851981 LEZ851981 LOV851981 LYR851981 MIN851981 MSJ851981 NCF851981 NMB851981 NVX851981 OFT851981 OPP851981 OZL851981 PJH851981 PTD851981 QCZ851981 QMV851981 QWR851981 RGN851981 RQJ851981 SAF851981 SKB851981 STX851981 TDT851981 TNP851981 TXL851981 UHH851981 URD851981 VAZ851981 VKV851981 VUR851981 WEN851981 WOJ851981 WYF851981 BX917517 LT917517 VP917517 AFL917517 APH917517 AZD917517 BIZ917517 BSV917517 CCR917517 CMN917517 CWJ917517 DGF917517 DQB917517 DZX917517 EJT917517 ETP917517 FDL917517 FNH917517 FXD917517 GGZ917517 GQV917517 HAR917517 HKN917517 HUJ917517 IEF917517 IOB917517 IXX917517 JHT917517 JRP917517 KBL917517 KLH917517 KVD917517 LEZ917517 LOV917517 LYR917517 MIN917517 MSJ917517 NCF917517 NMB917517 NVX917517 OFT917517 OPP917517 OZL917517 PJH917517 PTD917517 QCZ917517 QMV917517 QWR917517 RGN917517 RQJ917517 SAF917517 SKB917517 STX917517 TDT917517 TNP917517 TXL917517 UHH917517 URD917517 VAZ917517 VKV917517 VUR917517 WEN917517 WOJ917517 WYF917517 BX983053 LT983053 VP983053 AFL983053 APH983053 AZD983053 BIZ983053 BSV983053 CCR983053 CMN983053 CWJ983053 DGF983053 DQB983053 DZX983053 EJT983053 ETP983053 FDL983053 FNH983053 FXD983053 GGZ983053 GQV983053 HAR983053 HKN983053 HUJ983053 IEF983053 IOB983053 IXX983053 JHT983053 JRP983053 KBL983053 KLH983053 KVD983053 LEZ983053 LOV983053 LYR983053 MIN983053 MSJ983053 NCF983053 NMB983053 NVX983053 OFT983053 OPP983053 OZL983053 PJH983053 PTD983053 QCZ983053 QMV983053 QWR983053 RGN983053 RQJ983053 SAF983053 SKB983053 STX983053 TDT983053 TNP983053 TXL983053 UHH983053 URD983053 VAZ983053 VKV983053 VUR983053 WEN983053 WOJ983053 WYF983053 UPW983087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BN65549 LJ65549 VF65549 AFB65549 AOX65549 AYT65549 BIP65549 BSL65549 CCH65549 CMD65549 CVZ65549 DFV65549 DPR65549 DZN65549 EJJ65549 ETF65549 FDB65549 FMX65549 FWT65549 GGP65549 GQL65549 HAH65549 HKD65549 HTZ65549 IDV65549 INR65549 IXN65549 JHJ65549 JRF65549 KBB65549 KKX65549 KUT65549 LEP65549 LOL65549 LYH65549 MID65549 MRZ65549 NBV65549 NLR65549 NVN65549 OFJ65549 OPF65549 OZB65549 PIX65549 PST65549 QCP65549 QML65549 QWH65549 RGD65549 RPZ65549 RZV65549 SJR65549 STN65549 TDJ65549 TNF65549 TXB65549 UGX65549 UQT65549 VAP65549 VKL65549 VUH65549 WED65549 WNZ65549 WXV65549 BN131085 LJ131085 VF131085 AFB131085 AOX131085 AYT131085 BIP131085 BSL131085 CCH131085 CMD131085 CVZ131085 DFV131085 DPR131085 DZN131085 EJJ131085 ETF131085 FDB131085 FMX131085 FWT131085 GGP131085 GQL131085 HAH131085 HKD131085 HTZ131085 IDV131085 INR131085 IXN131085 JHJ131085 JRF131085 KBB131085 KKX131085 KUT131085 LEP131085 LOL131085 LYH131085 MID131085 MRZ131085 NBV131085 NLR131085 NVN131085 OFJ131085 OPF131085 OZB131085 PIX131085 PST131085 QCP131085 QML131085 QWH131085 RGD131085 RPZ131085 RZV131085 SJR131085 STN131085 TDJ131085 TNF131085 TXB131085 UGX131085 UQT131085 VAP131085 VKL131085 VUH131085 WED131085 WNZ131085 WXV131085 BN196621 LJ196621 VF196621 AFB196621 AOX196621 AYT196621 BIP196621 BSL196621 CCH196621 CMD196621 CVZ196621 DFV196621 DPR196621 DZN196621 EJJ196621 ETF196621 FDB196621 FMX196621 FWT196621 GGP196621 GQL196621 HAH196621 HKD196621 HTZ196621 IDV196621 INR196621 IXN196621 JHJ196621 JRF196621 KBB196621 KKX196621 KUT196621 LEP196621 LOL196621 LYH196621 MID196621 MRZ196621 NBV196621 NLR196621 NVN196621 OFJ196621 OPF196621 OZB196621 PIX196621 PST196621 QCP196621 QML196621 QWH196621 RGD196621 RPZ196621 RZV196621 SJR196621 STN196621 TDJ196621 TNF196621 TXB196621 UGX196621 UQT196621 VAP196621 VKL196621 VUH196621 WED196621 WNZ196621 WXV196621 BN262157 LJ262157 VF262157 AFB262157 AOX262157 AYT262157 BIP262157 BSL262157 CCH262157 CMD262157 CVZ262157 DFV262157 DPR262157 DZN262157 EJJ262157 ETF262157 FDB262157 FMX262157 FWT262157 GGP262157 GQL262157 HAH262157 HKD262157 HTZ262157 IDV262157 INR262157 IXN262157 JHJ262157 JRF262157 KBB262157 KKX262157 KUT262157 LEP262157 LOL262157 LYH262157 MID262157 MRZ262157 NBV262157 NLR262157 NVN262157 OFJ262157 OPF262157 OZB262157 PIX262157 PST262157 QCP262157 QML262157 QWH262157 RGD262157 RPZ262157 RZV262157 SJR262157 STN262157 TDJ262157 TNF262157 TXB262157 UGX262157 UQT262157 VAP262157 VKL262157 VUH262157 WED262157 WNZ262157 WXV262157 BN327693 LJ327693 VF327693 AFB327693 AOX327693 AYT327693 BIP327693 BSL327693 CCH327693 CMD327693 CVZ327693 DFV327693 DPR327693 DZN327693 EJJ327693 ETF327693 FDB327693 FMX327693 FWT327693 GGP327693 GQL327693 HAH327693 HKD327693 HTZ327693 IDV327693 INR327693 IXN327693 JHJ327693 JRF327693 KBB327693 KKX327693 KUT327693 LEP327693 LOL327693 LYH327693 MID327693 MRZ327693 NBV327693 NLR327693 NVN327693 OFJ327693 OPF327693 OZB327693 PIX327693 PST327693 QCP327693 QML327693 QWH327693 RGD327693 RPZ327693 RZV327693 SJR327693 STN327693 TDJ327693 TNF327693 TXB327693 UGX327693 UQT327693 VAP327693 VKL327693 VUH327693 WED327693 WNZ327693 WXV327693 BN393229 LJ393229 VF393229 AFB393229 AOX393229 AYT393229 BIP393229 BSL393229 CCH393229 CMD393229 CVZ393229 DFV393229 DPR393229 DZN393229 EJJ393229 ETF393229 FDB393229 FMX393229 FWT393229 GGP393229 GQL393229 HAH393229 HKD393229 HTZ393229 IDV393229 INR393229 IXN393229 JHJ393229 JRF393229 KBB393229 KKX393229 KUT393229 LEP393229 LOL393229 LYH393229 MID393229 MRZ393229 NBV393229 NLR393229 NVN393229 OFJ393229 OPF393229 OZB393229 PIX393229 PST393229 QCP393229 QML393229 QWH393229 RGD393229 RPZ393229 RZV393229 SJR393229 STN393229 TDJ393229 TNF393229 TXB393229 UGX393229 UQT393229 VAP393229 VKL393229 VUH393229 WED393229 WNZ393229 WXV393229 BN458765 LJ458765 VF458765 AFB458765 AOX458765 AYT458765 BIP458765 BSL458765 CCH458765 CMD458765 CVZ458765 DFV458765 DPR458765 DZN458765 EJJ458765 ETF458765 FDB458765 FMX458765 FWT458765 GGP458765 GQL458765 HAH458765 HKD458765 HTZ458765 IDV458765 INR458765 IXN458765 JHJ458765 JRF458765 KBB458765 KKX458765 KUT458765 LEP458765 LOL458765 LYH458765 MID458765 MRZ458765 NBV458765 NLR458765 NVN458765 OFJ458765 OPF458765 OZB458765 PIX458765 PST458765 QCP458765 QML458765 QWH458765 RGD458765 RPZ458765 RZV458765 SJR458765 STN458765 TDJ458765 TNF458765 TXB458765 UGX458765 UQT458765 VAP458765 VKL458765 VUH458765 WED458765 WNZ458765 WXV458765 BN524301 LJ524301 VF524301 AFB524301 AOX524301 AYT524301 BIP524301 BSL524301 CCH524301 CMD524301 CVZ524301 DFV524301 DPR524301 DZN524301 EJJ524301 ETF524301 FDB524301 FMX524301 FWT524301 GGP524301 GQL524301 HAH524301 HKD524301 HTZ524301 IDV524301 INR524301 IXN524301 JHJ524301 JRF524301 KBB524301 KKX524301 KUT524301 LEP524301 LOL524301 LYH524301 MID524301 MRZ524301 NBV524301 NLR524301 NVN524301 OFJ524301 OPF524301 OZB524301 PIX524301 PST524301 QCP524301 QML524301 QWH524301 RGD524301 RPZ524301 RZV524301 SJR524301 STN524301 TDJ524301 TNF524301 TXB524301 UGX524301 UQT524301 VAP524301 VKL524301 VUH524301 WED524301 WNZ524301 WXV524301 BN589837 LJ589837 VF589837 AFB589837 AOX589837 AYT589837 BIP589837 BSL589837 CCH589837 CMD589837 CVZ589837 DFV589837 DPR589837 DZN589837 EJJ589837 ETF589837 FDB589837 FMX589837 FWT589837 GGP589837 GQL589837 HAH589837 HKD589837 HTZ589837 IDV589837 INR589837 IXN589837 JHJ589837 JRF589837 KBB589837 KKX589837 KUT589837 LEP589837 LOL589837 LYH589837 MID589837 MRZ589837 NBV589837 NLR589837 NVN589837 OFJ589837 OPF589837 OZB589837 PIX589837 PST589837 QCP589837 QML589837 QWH589837 RGD589837 RPZ589837 RZV589837 SJR589837 STN589837 TDJ589837 TNF589837 TXB589837 UGX589837 UQT589837 VAP589837 VKL589837 VUH589837 WED589837 WNZ589837 WXV589837 BN655373 LJ655373 VF655373 AFB655373 AOX655373 AYT655373 BIP655373 BSL655373 CCH655373 CMD655373 CVZ655373 DFV655373 DPR655373 DZN655373 EJJ655373 ETF655373 FDB655373 FMX655373 FWT655373 GGP655373 GQL655373 HAH655373 HKD655373 HTZ655373 IDV655373 INR655373 IXN655373 JHJ655373 JRF655373 KBB655373 KKX655373 KUT655373 LEP655373 LOL655373 LYH655373 MID655373 MRZ655373 NBV655373 NLR655373 NVN655373 OFJ655373 OPF655373 OZB655373 PIX655373 PST655373 QCP655373 QML655373 QWH655373 RGD655373 RPZ655373 RZV655373 SJR655373 STN655373 TDJ655373 TNF655373 TXB655373 UGX655373 UQT655373 VAP655373 VKL655373 VUH655373 WED655373 WNZ655373 WXV655373 BN720909 LJ720909 VF720909 AFB720909 AOX720909 AYT720909 BIP720909 BSL720909 CCH720909 CMD720909 CVZ720909 DFV720909 DPR720909 DZN720909 EJJ720909 ETF720909 FDB720909 FMX720909 FWT720909 GGP720909 GQL720909 HAH720909 HKD720909 HTZ720909 IDV720909 INR720909 IXN720909 JHJ720909 JRF720909 KBB720909 KKX720909 KUT720909 LEP720909 LOL720909 LYH720909 MID720909 MRZ720909 NBV720909 NLR720909 NVN720909 OFJ720909 OPF720909 OZB720909 PIX720909 PST720909 QCP720909 QML720909 QWH720909 RGD720909 RPZ720909 RZV720909 SJR720909 STN720909 TDJ720909 TNF720909 TXB720909 UGX720909 UQT720909 VAP720909 VKL720909 VUH720909 WED720909 WNZ720909 WXV720909 BN786445 LJ786445 VF786445 AFB786445 AOX786445 AYT786445 BIP786445 BSL786445 CCH786445 CMD786445 CVZ786445 DFV786445 DPR786445 DZN786445 EJJ786445 ETF786445 FDB786445 FMX786445 FWT786445 GGP786445 GQL786445 HAH786445 HKD786445 HTZ786445 IDV786445 INR786445 IXN786445 JHJ786445 JRF786445 KBB786445 KKX786445 KUT786445 LEP786445 LOL786445 LYH786445 MID786445 MRZ786445 NBV786445 NLR786445 NVN786445 OFJ786445 OPF786445 OZB786445 PIX786445 PST786445 QCP786445 QML786445 QWH786445 RGD786445 RPZ786445 RZV786445 SJR786445 STN786445 TDJ786445 TNF786445 TXB786445 UGX786445 UQT786445 VAP786445 VKL786445 VUH786445 WED786445 WNZ786445 WXV786445 BN851981 LJ851981 VF851981 AFB851981 AOX851981 AYT851981 BIP851981 BSL851981 CCH851981 CMD851981 CVZ851981 DFV851981 DPR851981 DZN851981 EJJ851981 ETF851981 FDB851981 FMX851981 FWT851981 GGP851981 GQL851981 HAH851981 HKD851981 HTZ851981 IDV851981 INR851981 IXN851981 JHJ851981 JRF851981 KBB851981 KKX851981 KUT851981 LEP851981 LOL851981 LYH851981 MID851981 MRZ851981 NBV851981 NLR851981 NVN851981 OFJ851981 OPF851981 OZB851981 PIX851981 PST851981 QCP851981 QML851981 QWH851981 RGD851981 RPZ851981 RZV851981 SJR851981 STN851981 TDJ851981 TNF851981 TXB851981 UGX851981 UQT851981 VAP851981 VKL851981 VUH851981 WED851981 WNZ851981 WXV851981 BN917517 LJ917517 VF917517 AFB917517 AOX917517 AYT917517 BIP917517 BSL917517 CCH917517 CMD917517 CVZ917517 DFV917517 DPR917517 DZN917517 EJJ917517 ETF917517 FDB917517 FMX917517 FWT917517 GGP917517 GQL917517 HAH917517 HKD917517 HTZ917517 IDV917517 INR917517 IXN917517 JHJ917517 JRF917517 KBB917517 KKX917517 KUT917517 LEP917517 LOL917517 LYH917517 MID917517 MRZ917517 NBV917517 NLR917517 NVN917517 OFJ917517 OPF917517 OZB917517 PIX917517 PST917517 QCP917517 QML917517 QWH917517 RGD917517 RPZ917517 RZV917517 SJR917517 STN917517 TDJ917517 TNF917517 TXB917517 UGX917517 UQT917517 VAP917517 VKL917517 VUH917517 WED917517 WNZ917517 WXV917517 BN983053 LJ983053 VF983053 AFB983053 AOX983053 AYT983053 BIP983053 BSL983053 CCH983053 CMD983053 CVZ983053 DFV983053 DPR983053 DZN983053 EJJ983053 ETF983053 FDB983053 FMX983053 FWT983053 GGP983053 GQL983053 HAH983053 HKD983053 HTZ983053 IDV983053 INR983053 IXN983053 JHJ983053 JRF983053 KBB983053 KKX983053 KUT983053 LEP983053 LOL983053 LYH983053 MID983053 MRZ983053 NBV983053 NLR983053 NVN983053 OFJ983053 OPF983053 OZB983053 PIX983053 PST983053 QCP983053 QML983053 QWH983053 RGD983053 RPZ983053 RZV983053 SJR983053 STN983053 TDJ983053 TNF983053 TXB983053 UGX983053 UQT983053 VAP983053 VKL983053 VUH983053 WED983053 WNZ983053 WXV983053 UZS983087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BL65549:BM65550 LH65549:LI65550 VD65549:VE65550 AEZ65549:AFA65550 AOV65549:AOW65550 AYR65549:AYS65550 BIN65549:BIO65550 BSJ65549:BSK65550 CCF65549:CCG65550 CMB65549:CMC65550 CVX65549:CVY65550 DFT65549:DFU65550 DPP65549:DPQ65550 DZL65549:DZM65550 EJH65549:EJI65550 ETD65549:ETE65550 FCZ65549:FDA65550 FMV65549:FMW65550 FWR65549:FWS65550 GGN65549:GGO65550 GQJ65549:GQK65550 HAF65549:HAG65550 HKB65549:HKC65550 HTX65549:HTY65550 IDT65549:IDU65550 INP65549:INQ65550 IXL65549:IXM65550 JHH65549:JHI65550 JRD65549:JRE65550 KAZ65549:KBA65550 KKV65549:KKW65550 KUR65549:KUS65550 LEN65549:LEO65550 LOJ65549:LOK65550 LYF65549:LYG65550 MIB65549:MIC65550 MRX65549:MRY65550 NBT65549:NBU65550 NLP65549:NLQ65550 NVL65549:NVM65550 OFH65549:OFI65550 OPD65549:OPE65550 OYZ65549:OZA65550 PIV65549:PIW65550 PSR65549:PSS65550 QCN65549:QCO65550 QMJ65549:QMK65550 QWF65549:QWG65550 RGB65549:RGC65550 RPX65549:RPY65550 RZT65549:RZU65550 SJP65549:SJQ65550 STL65549:STM65550 TDH65549:TDI65550 TND65549:TNE65550 TWZ65549:TXA65550 UGV65549:UGW65550 UQR65549:UQS65550 VAN65549:VAO65550 VKJ65549:VKK65550 VUF65549:VUG65550 WEB65549:WEC65550 WNX65549:WNY65550 WXT65549:WXU65550 BL131085:BM131086 LH131085:LI131086 VD131085:VE131086 AEZ131085:AFA131086 AOV131085:AOW131086 AYR131085:AYS131086 BIN131085:BIO131086 BSJ131085:BSK131086 CCF131085:CCG131086 CMB131085:CMC131086 CVX131085:CVY131086 DFT131085:DFU131086 DPP131085:DPQ131086 DZL131085:DZM131086 EJH131085:EJI131086 ETD131085:ETE131086 FCZ131085:FDA131086 FMV131085:FMW131086 FWR131085:FWS131086 GGN131085:GGO131086 GQJ131085:GQK131086 HAF131085:HAG131086 HKB131085:HKC131086 HTX131085:HTY131086 IDT131085:IDU131086 INP131085:INQ131086 IXL131085:IXM131086 JHH131085:JHI131086 JRD131085:JRE131086 KAZ131085:KBA131086 KKV131085:KKW131086 KUR131085:KUS131086 LEN131085:LEO131086 LOJ131085:LOK131086 LYF131085:LYG131086 MIB131085:MIC131086 MRX131085:MRY131086 NBT131085:NBU131086 NLP131085:NLQ131086 NVL131085:NVM131086 OFH131085:OFI131086 OPD131085:OPE131086 OYZ131085:OZA131086 PIV131085:PIW131086 PSR131085:PSS131086 QCN131085:QCO131086 QMJ131085:QMK131086 QWF131085:QWG131086 RGB131085:RGC131086 RPX131085:RPY131086 RZT131085:RZU131086 SJP131085:SJQ131086 STL131085:STM131086 TDH131085:TDI131086 TND131085:TNE131086 TWZ131085:TXA131086 UGV131085:UGW131086 UQR131085:UQS131086 VAN131085:VAO131086 VKJ131085:VKK131086 VUF131085:VUG131086 WEB131085:WEC131086 WNX131085:WNY131086 WXT131085:WXU131086 BL196621:BM196622 LH196621:LI196622 VD196621:VE196622 AEZ196621:AFA196622 AOV196621:AOW196622 AYR196621:AYS196622 BIN196621:BIO196622 BSJ196621:BSK196622 CCF196621:CCG196622 CMB196621:CMC196622 CVX196621:CVY196622 DFT196621:DFU196622 DPP196621:DPQ196622 DZL196621:DZM196622 EJH196621:EJI196622 ETD196621:ETE196622 FCZ196621:FDA196622 FMV196621:FMW196622 FWR196621:FWS196622 GGN196621:GGO196622 GQJ196621:GQK196622 HAF196621:HAG196622 HKB196621:HKC196622 HTX196621:HTY196622 IDT196621:IDU196622 INP196621:INQ196622 IXL196621:IXM196622 JHH196621:JHI196622 JRD196621:JRE196622 KAZ196621:KBA196622 KKV196621:KKW196622 KUR196621:KUS196622 LEN196621:LEO196622 LOJ196621:LOK196622 LYF196621:LYG196622 MIB196621:MIC196622 MRX196621:MRY196622 NBT196621:NBU196622 NLP196621:NLQ196622 NVL196621:NVM196622 OFH196621:OFI196622 OPD196621:OPE196622 OYZ196621:OZA196622 PIV196621:PIW196622 PSR196621:PSS196622 QCN196621:QCO196622 QMJ196621:QMK196622 QWF196621:QWG196622 RGB196621:RGC196622 RPX196621:RPY196622 RZT196621:RZU196622 SJP196621:SJQ196622 STL196621:STM196622 TDH196621:TDI196622 TND196621:TNE196622 TWZ196621:TXA196622 UGV196621:UGW196622 UQR196621:UQS196622 VAN196621:VAO196622 VKJ196621:VKK196622 VUF196621:VUG196622 WEB196621:WEC196622 WNX196621:WNY196622 WXT196621:WXU196622 BL262157:BM262158 LH262157:LI262158 VD262157:VE262158 AEZ262157:AFA262158 AOV262157:AOW262158 AYR262157:AYS262158 BIN262157:BIO262158 BSJ262157:BSK262158 CCF262157:CCG262158 CMB262157:CMC262158 CVX262157:CVY262158 DFT262157:DFU262158 DPP262157:DPQ262158 DZL262157:DZM262158 EJH262157:EJI262158 ETD262157:ETE262158 FCZ262157:FDA262158 FMV262157:FMW262158 FWR262157:FWS262158 GGN262157:GGO262158 GQJ262157:GQK262158 HAF262157:HAG262158 HKB262157:HKC262158 HTX262157:HTY262158 IDT262157:IDU262158 INP262157:INQ262158 IXL262157:IXM262158 JHH262157:JHI262158 JRD262157:JRE262158 KAZ262157:KBA262158 KKV262157:KKW262158 KUR262157:KUS262158 LEN262157:LEO262158 LOJ262157:LOK262158 LYF262157:LYG262158 MIB262157:MIC262158 MRX262157:MRY262158 NBT262157:NBU262158 NLP262157:NLQ262158 NVL262157:NVM262158 OFH262157:OFI262158 OPD262157:OPE262158 OYZ262157:OZA262158 PIV262157:PIW262158 PSR262157:PSS262158 QCN262157:QCO262158 QMJ262157:QMK262158 QWF262157:QWG262158 RGB262157:RGC262158 RPX262157:RPY262158 RZT262157:RZU262158 SJP262157:SJQ262158 STL262157:STM262158 TDH262157:TDI262158 TND262157:TNE262158 TWZ262157:TXA262158 UGV262157:UGW262158 UQR262157:UQS262158 VAN262157:VAO262158 VKJ262157:VKK262158 VUF262157:VUG262158 WEB262157:WEC262158 WNX262157:WNY262158 WXT262157:WXU262158 BL327693:BM327694 LH327693:LI327694 VD327693:VE327694 AEZ327693:AFA327694 AOV327693:AOW327694 AYR327693:AYS327694 BIN327693:BIO327694 BSJ327693:BSK327694 CCF327693:CCG327694 CMB327693:CMC327694 CVX327693:CVY327694 DFT327693:DFU327694 DPP327693:DPQ327694 DZL327693:DZM327694 EJH327693:EJI327694 ETD327693:ETE327694 FCZ327693:FDA327694 FMV327693:FMW327694 FWR327693:FWS327694 GGN327693:GGO327694 GQJ327693:GQK327694 HAF327693:HAG327694 HKB327693:HKC327694 HTX327693:HTY327694 IDT327693:IDU327694 INP327693:INQ327694 IXL327693:IXM327694 JHH327693:JHI327694 JRD327693:JRE327694 KAZ327693:KBA327694 KKV327693:KKW327694 KUR327693:KUS327694 LEN327693:LEO327694 LOJ327693:LOK327694 LYF327693:LYG327694 MIB327693:MIC327694 MRX327693:MRY327694 NBT327693:NBU327694 NLP327693:NLQ327694 NVL327693:NVM327694 OFH327693:OFI327694 OPD327693:OPE327694 OYZ327693:OZA327694 PIV327693:PIW327694 PSR327693:PSS327694 QCN327693:QCO327694 QMJ327693:QMK327694 QWF327693:QWG327694 RGB327693:RGC327694 RPX327693:RPY327694 RZT327693:RZU327694 SJP327693:SJQ327694 STL327693:STM327694 TDH327693:TDI327694 TND327693:TNE327694 TWZ327693:TXA327694 UGV327693:UGW327694 UQR327693:UQS327694 VAN327693:VAO327694 VKJ327693:VKK327694 VUF327693:VUG327694 WEB327693:WEC327694 WNX327693:WNY327694 WXT327693:WXU327694 BL393229:BM393230 LH393229:LI393230 VD393229:VE393230 AEZ393229:AFA393230 AOV393229:AOW393230 AYR393229:AYS393230 BIN393229:BIO393230 BSJ393229:BSK393230 CCF393229:CCG393230 CMB393229:CMC393230 CVX393229:CVY393230 DFT393229:DFU393230 DPP393229:DPQ393230 DZL393229:DZM393230 EJH393229:EJI393230 ETD393229:ETE393230 FCZ393229:FDA393230 FMV393229:FMW393230 FWR393229:FWS393230 GGN393229:GGO393230 GQJ393229:GQK393230 HAF393229:HAG393230 HKB393229:HKC393230 HTX393229:HTY393230 IDT393229:IDU393230 INP393229:INQ393230 IXL393229:IXM393230 JHH393229:JHI393230 JRD393229:JRE393230 KAZ393229:KBA393230 KKV393229:KKW393230 KUR393229:KUS393230 LEN393229:LEO393230 LOJ393229:LOK393230 LYF393229:LYG393230 MIB393229:MIC393230 MRX393229:MRY393230 NBT393229:NBU393230 NLP393229:NLQ393230 NVL393229:NVM393230 OFH393229:OFI393230 OPD393229:OPE393230 OYZ393229:OZA393230 PIV393229:PIW393230 PSR393229:PSS393230 QCN393229:QCO393230 QMJ393229:QMK393230 QWF393229:QWG393230 RGB393229:RGC393230 RPX393229:RPY393230 RZT393229:RZU393230 SJP393229:SJQ393230 STL393229:STM393230 TDH393229:TDI393230 TND393229:TNE393230 TWZ393229:TXA393230 UGV393229:UGW393230 UQR393229:UQS393230 VAN393229:VAO393230 VKJ393229:VKK393230 VUF393229:VUG393230 WEB393229:WEC393230 WNX393229:WNY393230 WXT393229:WXU393230 BL458765:BM458766 LH458765:LI458766 VD458765:VE458766 AEZ458765:AFA458766 AOV458765:AOW458766 AYR458765:AYS458766 BIN458765:BIO458766 BSJ458765:BSK458766 CCF458765:CCG458766 CMB458765:CMC458766 CVX458765:CVY458766 DFT458765:DFU458766 DPP458765:DPQ458766 DZL458765:DZM458766 EJH458765:EJI458766 ETD458765:ETE458766 FCZ458765:FDA458766 FMV458765:FMW458766 FWR458765:FWS458766 GGN458765:GGO458766 GQJ458765:GQK458766 HAF458765:HAG458766 HKB458765:HKC458766 HTX458765:HTY458766 IDT458765:IDU458766 INP458765:INQ458766 IXL458765:IXM458766 JHH458765:JHI458766 JRD458765:JRE458766 KAZ458765:KBA458766 KKV458765:KKW458766 KUR458765:KUS458766 LEN458765:LEO458766 LOJ458765:LOK458766 LYF458765:LYG458766 MIB458765:MIC458766 MRX458765:MRY458766 NBT458765:NBU458766 NLP458765:NLQ458766 NVL458765:NVM458766 OFH458765:OFI458766 OPD458765:OPE458766 OYZ458765:OZA458766 PIV458765:PIW458766 PSR458765:PSS458766 QCN458765:QCO458766 QMJ458765:QMK458766 QWF458765:QWG458766 RGB458765:RGC458766 RPX458765:RPY458766 RZT458765:RZU458766 SJP458765:SJQ458766 STL458765:STM458766 TDH458765:TDI458766 TND458765:TNE458766 TWZ458765:TXA458766 UGV458765:UGW458766 UQR458765:UQS458766 VAN458765:VAO458766 VKJ458765:VKK458766 VUF458765:VUG458766 WEB458765:WEC458766 WNX458765:WNY458766 WXT458765:WXU458766 BL524301:BM524302 LH524301:LI524302 VD524301:VE524302 AEZ524301:AFA524302 AOV524301:AOW524302 AYR524301:AYS524302 BIN524301:BIO524302 BSJ524301:BSK524302 CCF524301:CCG524302 CMB524301:CMC524302 CVX524301:CVY524302 DFT524301:DFU524302 DPP524301:DPQ524302 DZL524301:DZM524302 EJH524301:EJI524302 ETD524301:ETE524302 FCZ524301:FDA524302 FMV524301:FMW524302 FWR524301:FWS524302 GGN524301:GGO524302 GQJ524301:GQK524302 HAF524301:HAG524302 HKB524301:HKC524302 HTX524301:HTY524302 IDT524301:IDU524302 INP524301:INQ524302 IXL524301:IXM524302 JHH524301:JHI524302 JRD524301:JRE524302 KAZ524301:KBA524302 KKV524301:KKW524302 KUR524301:KUS524302 LEN524301:LEO524302 LOJ524301:LOK524302 LYF524301:LYG524302 MIB524301:MIC524302 MRX524301:MRY524302 NBT524301:NBU524302 NLP524301:NLQ524302 NVL524301:NVM524302 OFH524301:OFI524302 OPD524301:OPE524302 OYZ524301:OZA524302 PIV524301:PIW524302 PSR524301:PSS524302 QCN524301:QCO524302 QMJ524301:QMK524302 QWF524301:QWG524302 RGB524301:RGC524302 RPX524301:RPY524302 RZT524301:RZU524302 SJP524301:SJQ524302 STL524301:STM524302 TDH524301:TDI524302 TND524301:TNE524302 TWZ524301:TXA524302 UGV524301:UGW524302 UQR524301:UQS524302 VAN524301:VAO524302 VKJ524301:VKK524302 VUF524301:VUG524302 WEB524301:WEC524302 WNX524301:WNY524302 WXT524301:WXU524302 BL589837:BM589838 LH589837:LI589838 VD589837:VE589838 AEZ589837:AFA589838 AOV589837:AOW589838 AYR589837:AYS589838 BIN589837:BIO589838 BSJ589837:BSK589838 CCF589837:CCG589838 CMB589837:CMC589838 CVX589837:CVY589838 DFT589837:DFU589838 DPP589837:DPQ589838 DZL589837:DZM589838 EJH589837:EJI589838 ETD589837:ETE589838 FCZ589837:FDA589838 FMV589837:FMW589838 FWR589837:FWS589838 GGN589837:GGO589838 GQJ589837:GQK589838 HAF589837:HAG589838 HKB589837:HKC589838 HTX589837:HTY589838 IDT589837:IDU589838 INP589837:INQ589838 IXL589837:IXM589838 JHH589837:JHI589838 JRD589837:JRE589838 KAZ589837:KBA589838 KKV589837:KKW589838 KUR589837:KUS589838 LEN589837:LEO589838 LOJ589837:LOK589838 LYF589837:LYG589838 MIB589837:MIC589838 MRX589837:MRY589838 NBT589837:NBU589838 NLP589837:NLQ589838 NVL589837:NVM589838 OFH589837:OFI589838 OPD589837:OPE589838 OYZ589837:OZA589838 PIV589837:PIW589838 PSR589837:PSS589838 QCN589837:QCO589838 QMJ589837:QMK589838 QWF589837:QWG589838 RGB589837:RGC589838 RPX589837:RPY589838 RZT589837:RZU589838 SJP589837:SJQ589838 STL589837:STM589838 TDH589837:TDI589838 TND589837:TNE589838 TWZ589837:TXA589838 UGV589837:UGW589838 UQR589837:UQS589838 VAN589837:VAO589838 VKJ589837:VKK589838 VUF589837:VUG589838 WEB589837:WEC589838 WNX589837:WNY589838 WXT589837:WXU589838 BL655373:BM655374 LH655373:LI655374 VD655373:VE655374 AEZ655373:AFA655374 AOV655373:AOW655374 AYR655373:AYS655374 BIN655373:BIO655374 BSJ655373:BSK655374 CCF655373:CCG655374 CMB655373:CMC655374 CVX655373:CVY655374 DFT655373:DFU655374 DPP655373:DPQ655374 DZL655373:DZM655374 EJH655373:EJI655374 ETD655373:ETE655374 FCZ655373:FDA655374 FMV655373:FMW655374 FWR655373:FWS655374 GGN655373:GGO655374 GQJ655373:GQK655374 HAF655373:HAG655374 HKB655373:HKC655374 HTX655373:HTY655374 IDT655373:IDU655374 INP655373:INQ655374 IXL655373:IXM655374 JHH655373:JHI655374 JRD655373:JRE655374 KAZ655373:KBA655374 KKV655373:KKW655374 KUR655373:KUS655374 LEN655373:LEO655374 LOJ655373:LOK655374 LYF655373:LYG655374 MIB655373:MIC655374 MRX655373:MRY655374 NBT655373:NBU655374 NLP655373:NLQ655374 NVL655373:NVM655374 OFH655373:OFI655374 OPD655373:OPE655374 OYZ655373:OZA655374 PIV655373:PIW655374 PSR655373:PSS655374 QCN655373:QCO655374 QMJ655373:QMK655374 QWF655373:QWG655374 RGB655373:RGC655374 RPX655373:RPY655374 RZT655373:RZU655374 SJP655373:SJQ655374 STL655373:STM655374 TDH655373:TDI655374 TND655373:TNE655374 TWZ655373:TXA655374 UGV655373:UGW655374 UQR655373:UQS655374 VAN655373:VAO655374 VKJ655373:VKK655374 VUF655373:VUG655374 WEB655373:WEC655374 WNX655373:WNY655374 WXT655373:WXU655374 BL720909:BM720910 LH720909:LI720910 VD720909:VE720910 AEZ720909:AFA720910 AOV720909:AOW720910 AYR720909:AYS720910 BIN720909:BIO720910 BSJ720909:BSK720910 CCF720909:CCG720910 CMB720909:CMC720910 CVX720909:CVY720910 DFT720909:DFU720910 DPP720909:DPQ720910 DZL720909:DZM720910 EJH720909:EJI720910 ETD720909:ETE720910 FCZ720909:FDA720910 FMV720909:FMW720910 FWR720909:FWS720910 GGN720909:GGO720910 GQJ720909:GQK720910 HAF720909:HAG720910 HKB720909:HKC720910 HTX720909:HTY720910 IDT720909:IDU720910 INP720909:INQ720910 IXL720909:IXM720910 JHH720909:JHI720910 JRD720909:JRE720910 KAZ720909:KBA720910 KKV720909:KKW720910 KUR720909:KUS720910 LEN720909:LEO720910 LOJ720909:LOK720910 LYF720909:LYG720910 MIB720909:MIC720910 MRX720909:MRY720910 NBT720909:NBU720910 NLP720909:NLQ720910 NVL720909:NVM720910 OFH720909:OFI720910 OPD720909:OPE720910 OYZ720909:OZA720910 PIV720909:PIW720910 PSR720909:PSS720910 QCN720909:QCO720910 QMJ720909:QMK720910 QWF720909:QWG720910 RGB720909:RGC720910 RPX720909:RPY720910 RZT720909:RZU720910 SJP720909:SJQ720910 STL720909:STM720910 TDH720909:TDI720910 TND720909:TNE720910 TWZ720909:TXA720910 UGV720909:UGW720910 UQR720909:UQS720910 VAN720909:VAO720910 VKJ720909:VKK720910 VUF720909:VUG720910 WEB720909:WEC720910 WNX720909:WNY720910 WXT720909:WXU720910 BL786445:BM786446 LH786445:LI786446 VD786445:VE786446 AEZ786445:AFA786446 AOV786445:AOW786446 AYR786445:AYS786446 BIN786445:BIO786446 BSJ786445:BSK786446 CCF786445:CCG786446 CMB786445:CMC786446 CVX786445:CVY786446 DFT786445:DFU786446 DPP786445:DPQ786446 DZL786445:DZM786446 EJH786445:EJI786446 ETD786445:ETE786446 FCZ786445:FDA786446 FMV786445:FMW786446 FWR786445:FWS786446 GGN786445:GGO786446 GQJ786445:GQK786446 HAF786445:HAG786446 HKB786445:HKC786446 HTX786445:HTY786446 IDT786445:IDU786446 INP786445:INQ786446 IXL786445:IXM786446 JHH786445:JHI786446 JRD786445:JRE786446 KAZ786445:KBA786446 KKV786445:KKW786446 KUR786445:KUS786446 LEN786445:LEO786446 LOJ786445:LOK786446 LYF786445:LYG786446 MIB786445:MIC786446 MRX786445:MRY786446 NBT786445:NBU786446 NLP786445:NLQ786446 NVL786445:NVM786446 OFH786445:OFI786446 OPD786445:OPE786446 OYZ786445:OZA786446 PIV786445:PIW786446 PSR786445:PSS786446 QCN786445:QCO786446 QMJ786445:QMK786446 QWF786445:QWG786446 RGB786445:RGC786446 RPX786445:RPY786446 RZT786445:RZU786446 SJP786445:SJQ786446 STL786445:STM786446 TDH786445:TDI786446 TND786445:TNE786446 TWZ786445:TXA786446 UGV786445:UGW786446 UQR786445:UQS786446 VAN786445:VAO786446 VKJ786445:VKK786446 VUF786445:VUG786446 WEB786445:WEC786446 WNX786445:WNY786446 WXT786445:WXU786446 BL851981:BM851982 LH851981:LI851982 VD851981:VE851982 AEZ851981:AFA851982 AOV851981:AOW851982 AYR851981:AYS851982 BIN851981:BIO851982 BSJ851981:BSK851982 CCF851981:CCG851982 CMB851981:CMC851982 CVX851981:CVY851982 DFT851981:DFU851982 DPP851981:DPQ851982 DZL851981:DZM851982 EJH851981:EJI851982 ETD851981:ETE851982 FCZ851981:FDA851982 FMV851981:FMW851982 FWR851981:FWS851982 GGN851981:GGO851982 GQJ851981:GQK851982 HAF851981:HAG851982 HKB851981:HKC851982 HTX851981:HTY851982 IDT851981:IDU851982 INP851981:INQ851982 IXL851981:IXM851982 JHH851981:JHI851982 JRD851981:JRE851982 KAZ851981:KBA851982 KKV851981:KKW851982 KUR851981:KUS851982 LEN851981:LEO851982 LOJ851981:LOK851982 LYF851981:LYG851982 MIB851981:MIC851982 MRX851981:MRY851982 NBT851981:NBU851982 NLP851981:NLQ851982 NVL851981:NVM851982 OFH851981:OFI851982 OPD851981:OPE851982 OYZ851981:OZA851982 PIV851981:PIW851982 PSR851981:PSS851982 QCN851981:QCO851982 QMJ851981:QMK851982 QWF851981:QWG851982 RGB851981:RGC851982 RPX851981:RPY851982 RZT851981:RZU851982 SJP851981:SJQ851982 STL851981:STM851982 TDH851981:TDI851982 TND851981:TNE851982 TWZ851981:TXA851982 UGV851981:UGW851982 UQR851981:UQS851982 VAN851981:VAO851982 VKJ851981:VKK851982 VUF851981:VUG851982 WEB851981:WEC851982 WNX851981:WNY851982 WXT851981:WXU851982 BL917517:BM917518 LH917517:LI917518 VD917517:VE917518 AEZ917517:AFA917518 AOV917517:AOW917518 AYR917517:AYS917518 BIN917517:BIO917518 BSJ917517:BSK917518 CCF917517:CCG917518 CMB917517:CMC917518 CVX917517:CVY917518 DFT917517:DFU917518 DPP917517:DPQ917518 DZL917517:DZM917518 EJH917517:EJI917518 ETD917517:ETE917518 FCZ917517:FDA917518 FMV917517:FMW917518 FWR917517:FWS917518 GGN917517:GGO917518 GQJ917517:GQK917518 HAF917517:HAG917518 HKB917517:HKC917518 HTX917517:HTY917518 IDT917517:IDU917518 INP917517:INQ917518 IXL917517:IXM917518 JHH917517:JHI917518 JRD917517:JRE917518 KAZ917517:KBA917518 KKV917517:KKW917518 KUR917517:KUS917518 LEN917517:LEO917518 LOJ917517:LOK917518 LYF917517:LYG917518 MIB917517:MIC917518 MRX917517:MRY917518 NBT917517:NBU917518 NLP917517:NLQ917518 NVL917517:NVM917518 OFH917517:OFI917518 OPD917517:OPE917518 OYZ917517:OZA917518 PIV917517:PIW917518 PSR917517:PSS917518 QCN917517:QCO917518 QMJ917517:QMK917518 QWF917517:QWG917518 RGB917517:RGC917518 RPX917517:RPY917518 RZT917517:RZU917518 SJP917517:SJQ917518 STL917517:STM917518 TDH917517:TDI917518 TND917517:TNE917518 TWZ917517:TXA917518 UGV917517:UGW917518 UQR917517:UQS917518 VAN917517:VAO917518 VKJ917517:VKK917518 VUF917517:VUG917518 WEB917517:WEC917518 WNX917517:WNY917518 WXT917517:WXU917518 BL983053:BM983054 LH983053:LI983054 VD983053:VE983054 AEZ983053:AFA983054 AOV983053:AOW983054 AYR983053:AYS983054 BIN983053:BIO983054 BSJ983053:BSK983054 CCF983053:CCG983054 CMB983053:CMC983054 CVX983053:CVY983054 DFT983053:DFU983054 DPP983053:DPQ983054 DZL983053:DZM983054 EJH983053:EJI983054 ETD983053:ETE983054 FCZ983053:FDA983054 FMV983053:FMW983054 FWR983053:FWS983054 GGN983053:GGO983054 GQJ983053:GQK983054 HAF983053:HAG983054 HKB983053:HKC983054 HTX983053:HTY983054 IDT983053:IDU983054 INP983053:INQ983054 IXL983053:IXM983054 JHH983053:JHI983054 JRD983053:JRE983054 KAZ983053:KBA983054 KKV983053:KKW983054 KUR983053:KUS983054 LEN983053:LEO983054 LOJ983053:LOK983054 LYF983053:LYG983054 MIB983053:MIC983054 MRX983053:MRY983054 NBT983053:NBU983054 NLP983053:NLQ983054 NVL983053:NVM983054 OFH983053:OFI983054 OPD983053:OPE983054 OYZ983053:OZA983054 PIV983053:PIW983054 PSR983053:PSS983054 QCN983053:QCO983054 QMJ983053:QMK983054 QWF983053:QWG983054 RGB983053:RGC983054 RPX983053:RPY983054 RZT983053:RZU983054 SJP983053:SJQ983054 STL983053:STM983054 TDH983053:TDI983054 TND983053:TNE983054 TWZ983053:TXA983054 UGV983053:UGW983054 UQR983053:UQS983054 VAN983053:VAO983054 VKJ983053:VKK983054 VUF983053:VUG983054 WEB983053:WEC983054 WNX983053:WNY983054 WXT983053:WXU983054 TCM983087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BP65549 LL65549 VH65549 AFD65549 AOZ65549 AYV65549 BIR65549 BSN65549 CCJ65549 CMF65549 CWB65549 DFX65549 DPT65549 DZP65549 EJL65549 ETH65549 FDD65549 FMZ65549 FWV65549 GGR65549 GQN65549 HAJ65549 HKF65549 HUB65549 IDX65549 INT65549 IXP65549 JHL65549 JRH65549 KBD65549 KKZ65549 KUV65549 LER65549 LON65549 LYJ65549 MIF65549 MSB65549 NBX65549 NLT65549 NVP65549 OFL65549 OPH65549 OZD65549 PIZ65549 PSV65549 QCR65549 QMN65549 QWJ65549 RGF65549 RQB65549 RZX65549 SJT65549 STP65549 TDL65549 TNH65549 TXD65549 UGZ65549 UQV65549 VAR65549 VKN65549 VUJ65549 WEF65549 WOB65549 WXX65549 BP131085 LL131085 VH131085 AFD131085 AOZ131085 AYV131085 BIR131085 BSN131085 CCJ131085 CMF131085 CWB131085 DFX131085 DPT131085 DZP131085 EJL131085 ETH131085 FDD131085 FMZ131085 FWV131085 GGR131085 GQN131085 HAJ131085 HKF131085 HUB131085 IDX131085 INT131085 IXP131085 JHL131085 JRH131085 KBD131085 KKZ131085 KUV131085 LER131085 LON131085 LYJ131085 MIF131085 MSB131085 NBX131085 NLT131085 NVP131085 OFL131085 OPH131085 OZD131085 PIZ131085 PSV131085 QCR131085 QMN131085 QWJ131085 RGF131085 RQB131085 RZX131085 SJT131085 STP131085 TDL131085 TNH131085 TXD131085 UGZ131085 UQV131085 VAR131085 VKN131085 VUJ131085 WEF131085 WOB131085 WXX131085 BP196621 LL196621 VH196621 AFD196621 AOZ196621 AYV196621 BIR196621 BSN196621 CCJ196621 CMF196621 CWB196621 DFX196621 DPT196621 DZP196621 EJL196621 ETH196621 FDD196621 FMZ196621 FWV196621 GGR196621 GQN196621 HAJ196621 HKF196621 HUB196621 IDX196621 INT196621 IXP196621 JHL196621 JRH196621 KBD196621 KKZ196621 KUV196621 LER196621 LON196621 LYJ196621 MIF196621 MSB196621 NBX196621 NLT196621 NVP196621 OFL196621 OPH196621 OZD196621 PIZ196621 PSV196621 QCR196621 QMN196621 QWJ196621 RGF196621 RQB196621 RZX196621 SJT196621 STP196621 TDL196621 TNH196621 TXD196621 UGZ196621 UQV196621 VAR196621 VKN196621 VUJ196621 WEF196621 WOB196621 WXX196621 BP262157 LL262157 VH262157 AFD262157 AOZ262157 AYV262157 BIR262157 BSN262157 CCJ262157 CMF262157 CWB262157 DFX262157 DPT262157 DZP262157 EJL262157 ETH262157 FDD262157 FMZ262157 FWV262157 GGR262157 GQN262157 HAJ262157 HKF262157 HUB262157 IDX262157 INT262157 IXP262157 JHL262157 JRH262157 KBD262157 KKZ262157 KUV262157 LER262157 LON262157 LYJ262157 MIF262157 MSB262157 NBX262157 NLT262157 NVP262157 OFL262157 OPH262157 OZD262157 PIZ262157 PSV262157 QCR262157 QMN262157 QWJ262157 RGF262157 RQB262157 RZX262157 SJT262157 STP262157 TDL262157 TNH262157 TXD262157 UGZ262157 UQV262157 VAR262157 VKN262157 VUJ262157 WEF262157 WOB262157 WXX262157 BP327693 LL327693 VH327693 AFD327693 AOZ327693 AYV327693 BIR327693 BSN327693 CCJ327693 CMF327693 CWB327693 DFX327693 DPT327693 DZP327693 EJL327693 ETH327693 FDD327693 FMZ327693 FWV327693 GGR327693 GQN327693 HAJ327693 HKF327693 HUB327693 IDX327693 INT327693 IXP327693 JHL327693 JRH327693 KBD327693 KKZ327693 KUV327693 LER327693 LON327693 LYJ327693 MIF327693 MSB327693 NBX327693 NLT327693 NVP327693 OFL327693 OPH327693 OZD327693 PIZ327693 PSV327693 QCR327693 QMN327693 QWJ327693 RGF327693 RQB327693 RZX327693 SJT327693 STP327693 TDL327693 TNH327693 TXD327693 UGZ327693 UQV327693 VAR327693 VKN327693 VUJ327693 WEF327693 WOB327693 WXX327693 BP393229 LL393229 VH393229 AFD393229 AOZ393229 AYV393229 BIR393229 BSN393229 CCJ393229 CMF393229 CWB393229 DFX393229 DPT393229 DZP393229 EJL393229 ETH393229 FDD393229 FMZ393229 FWV393229 GGR393229 GQN393229 HAJ393229 HKF393229 HUB393229 IDX393229 INT393229 IXP393229 JHL393229 JRH393229 KBD393229 KKZ393229 KUV393229 LER393229 LON393229 LYJ393229 MIF393229 MSB393229 NBX393229 NLT393229 NVP393229 OFL393229 OPH393229 OZD393229 PIZ393229 PSV393229 QCR393229 QMN393229 QWJ393229 RGF393229 RQB393229 RZX393229 SJT393229 STP393229 TDL393229 TNH393229 TXD393229 UGZ393229 UQV393229 VAR393229 VKN393229 VUJ393229 WEF393229 WOB393229 WXX393229 BP458765 LL458765 VH458765 AFD458765 AOZ458765 AYV458765 BIR458765 BSN458765 CCJ458765 CMF458765 CWB458765 DFX458765 DPT458765 DZP458765 EJL458765 ETH458765 FDD458765 FMZ458765 FWV458765 GGR458765 GQN458765 HAJ458765 HKF458765 HUB458765 IDX458765 INT458765 IXP458765 JHL458765 JRH458765 KBD458765 KKZ458765 KUV458765 LER458765 LON458765 LYJ458765 MIF458765 MSB458765 NBX458765 NLT458765 NVP458765 OFL458765 OPH458765 OZD458765 PIZ458765 PSV458765 QCR458765 QMN458765 QWJ458765 RGF458765 RQB458765 RZX458765 SJT458765 STP458765 TDL458765 TNH458765 TXD458765 UGZ458765 UQV458765 VAR458765 VKN458765 VUJ458765 WEF458765 WOB458765 WXX458765 BP524301 LL524301 VH524301 AFD524301 AOZ524301 AYV524301 BIR524301 BSN524301 CCJ524301 CMF524301 CWB524301 DFX524301 DPT524301 DZP524301 EJL524301 ETH524301 FDD524301 FMZ524301 FWV524301 GGR524301 GQN524301 HAJ524301 HKF524301 HUB524301 IDX524301 INT524301 IXP524301 JHL524301 JRH524301 KBD524301 KKZ524301 KUV524301 LER524301 LON524301 LYJ524301 MIF524301 MSB524301 NBX524301 NLT524301 NVP524301 OFL524301 OPH524301 OZD524301 PIZ524301 PSV524301 QCR524301 QMN524301 QWJ524301 RGF524301 RQB524301 RZX524301 SJT524301 STP524301 TDL524301 TNH524301 TXD524301 UGZ524301 UQV524301 VAR524301 VKN524301 VUJ524301 WEF524301 WOB524301 WXX524301 BP589837 LL589837 VH589837 AFD589837 AOZ589837 AYV589837 BIR589837 BSN589837 CCJ589837 CMF589837 CWB589837 DFX589837 DPT589837 DZP589837 EJL589837 ETH589837 FDD589837 FMZ589837 FWV589837 GGR589837 GQN589837 HAJ589837 HKF589837 HUB589837 IDX589837 INT589837 IXP589837 JHL589837 JRH589837 KBD589837 KKZ589837 KUV589837 LER589837 LON589837 LYJ589837 MIF589837 MSB589837 NBX589837 NLT589837 NVP589837 OFL589837 OPH589837 OZD589837 PIZ589837 PSV589837 QCR589837 QMN589837 QWJ589837 RGF589837 RQB589837 RZX589837 SJT589837 STP589837 TDL589837 TNH589837 TXD589837 UGZ589837 UQV589837 VAR589837 VKN589837 VUJ589837 WEF589837 WOB589837 WXX589837 BP655373 LL655373 VH655373 AFD655373 AOZ655373 AYV655373 BIR655373 BSN655373 CCJ655373 CMF655373 CWB655373 DFX655373 DPT655373 DZP655373 EJL655373 ETH655373 FDD655373 FMZ655373 FWV655373 GGR655373 GQN655373 HAJ655373 HKF655373 HUB655373 IDX655373 INT655373 IXP655373 JHL655373 JRH655373 KBD655373 KKZ655373 KUV655373 LER655373 LON655373 LYJ655373 MIF655373 MSB655373 NBX655373 NLT655373 NVP655373 OFL655373 OPH655373 OZD655373 PIZ655373 PSV655373 QCR655373 QMN655373 QWJ655373 RGF655373 RQB655373 RZX655373 SJT655373 STP655373 TDL655373 TNH655373 TXD655373 UGZ655373 UQV655373 VAR655373 VKN655373 VUJ655373 WEF655373 WOB655373 WXX655373 BP720909 LL720909 VH720909 AFD720909 AOZ720909 AYV720909 BIR720909 BSN720909 CCJ720909 CMF720909 CWB720909 DFX720909 DPT720909 DZP720909 EJL720909 ETH720909 FDD720909 FMZ720909 FWV720909 GGR720909 GQN720909 HAJ720909 HKF720909 HUB720909 IDX720909 INT720909 IXP720909 JHL720909 JRH720909 KBD720909 KKZ720909 KUV720909 LER720909 LON720909 LYJ720909 MIF720909 MSB720909 NBX720909 NLT720909 NVP720909 OFL720909 OPH720909 OZD720909 PIZ720909 PSV720909 QCR720909 QMN720909 QWJ720909 RGF720909 RQB720909 RZX720909 SJT720909 STP720909 TDL720909 TNH720909 TXD720909 UGZ720909 UQV720909 VAR720909 VKN720909 VUJ720909 WEF720909 WOB720909 WXX720909 BP786445 LL786445 VH786445 AFD786445 AOZ786445 AYV786445 BIR786445 BSN786445 CCJ786445 CMF786445 CWB786445 DFX786445 DPT786445 DZP786445 EJL786445 ETH786445 FDD786445 FMZ786445 FWV786445 GGR786445 GQN786445 HAJ786445 HKF786445 HUB786445 IDX786445 INT786445 IXP786445 JHL786445 JRH786445 KBD786445 KKZ786445 KUV786445 LER786445 LON786445 LYJ786445 MIF786445 MSB786445 NBX786445 NLT786445 NVP786445 OFL786445 OPH786445 OZD786445 PIZ786445 PSV786445 QCR786445 QMN786445 QWJ786445 RGF786445 RQB786445 RZX786445 SJT786445 STP786445 TDL786445 TNH786445 TXD786445 UGZ786445 UQV786445 VAR786445 VKN786445 VUJ786445 WEF786445 WOB786445 WXX786445 BP851981 LL851981 VH851981 AFD851981 AOZ851981 AYV851981 BIR851981 BSN851981 CCJ851981 CMF851981 CWB851981 DFX851981 DPT851981 DZP851981 EJL851981 ETH851981 FDD851981 FMZ851981 FWV851981 GGR851981 GQN851981 HAJ851981 HKF851981 HUB851981 IDX851981 INT851981 IXP851981 JHL851981 JRH851981 KBD851981 KKZ851981 KUV851981 LER851981 LON851981 LYJ851981 MIF851981 MSB851981 NBX851981 NLT851981 NVP851981 OFL851981 OPH851981 OZD851981 PIZ851981 PSV851981 QCR851981 QMN851981 QWJ851981 RGF851981 RQB851981 RZX851981 SJT851981 STP851981 TDL851981 TNH851981 TXD851981 UGZ851981 UQV851981 VAR851981 VKN851981 VUJ851981 WEF851981 WOB851981 WXX851981 BP917517 LL917517 VH917517 AFD917517 AOZ917517 AYV917517 BIR917517 BSN917517 CCJ917517 CMF917517 CWB917517 DFX917517 DPT917517 DZP917517 EJL917517 ETH917517 FDD917517 FMZ917517 FWV917517 GGR917517 GQN917517 HAJ917517 HKF917517 HUB917517 IDX917517 INT917517 IXP917517 JHL917517 JRH917517 KBD917517 KKZ917517 KUV917517 LER917517 LON917517 LYJ917517 MIF917517 MSB917517 NBX917517 NLT917517 NVP917517 OFL917517 OPH917517 OZD917517 PIZ917517 PSV917517 QCR917517 QMN917517 QWJ917517 RGF917517 RQB917517 RZX917517 SJT917517 STP917517 TDL917517 TNH917517 TXD917517 UGZ917517 UQV917517 VAR917517 VKN917517 VUJ917517 WEF917517 WOB917517 WXX917517 BP983053 LL983053 VH983053 AFD983053 AOZ983053 AYV983053 BIR983053 BSN983053 CCJ983053 CMF983053 CWB983053 DFX983053 DPT983053 DZP983053 EJL983053 ETH983053 FDD983053 FMZ983053 FWV983053 GGR983053 GQN983053 HAJ983053 HKF983053 HUB983053 IDX983053 INT983053 IXP983053 JHL983053 JRH983053 KBD983053 KKZ983053 KUV983053 LER983053 LON983053 LYJ983053 MIF983053 MSB983053 NBX983053 NLT983053 NVP983053 OFL983053 OPH983053 OZD983053 PIZ983053 PSV983053 QCR983053 QMN983053 QWJ983053 RGF983053 RQB983053 RZX983053 SJT983053 STP983053 TDL983053 TNH983053 TXD983053 UGZ983053 UQV983053 VAR983053 VKN983053 VUJ983053 WEF983053 WOB983053 WXX983053 TMI983087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BV65549 LR65549 VN65549 AFJ65549 APF65549 AZB65549 BIX65549 BST65549 CCP65549 CML65549 CWH65549 DGD65549 DPZ65549 DZV65549 EJR65549 ETN65549 FDJ65549 FNF65549 FXB65549 GGX65549 GQT65549 HAP65549 HKL65549 HUH65549 IED65549 INZ65549 IXV65549 JHR65549 JRN65549 KBJ65549 KLF65549 KVB65549 LEX65549 LOT65549 LYP65549 MIL65549 MSH65549 NCD65549 NLZ65549 NVV65549 OFR65549 OPN65549 OZJ65549 PJF65549 PTB65549 QCX65549 QMT65549 QWP65549 RGL65549 RQH65549 SAD65549 SJZ65549 STV65549 TDR65549 TNN65549 TXJ65549 UHF65549 URB65549 VAX65549 VKT65549 VUP65549 WEL65549 WOH65549 WYD65549 BV131085 LR131085 VN131085 AFJ131085 APF131085 AZB131085 BIX131085 BST131085 CCP131085 CML131085 CWH131085 DGD131085 DPZ131085 DZV131085 EJR131085 ETN131085 FDJ131085 FNF131085 FXB131085 GGX131085 GQT131085 HAP131085 HKL131085 HUH131085 IED131085 INZ131085 IXV131085 JHR131085 JRN131085 KBJ131085 KLF131085 KVB131085 LEX131085 LOT131085 LYP131085 MIL131085 MSH131085 NCD131085 NLZ131085 NVV131085 OFR131085 OPN131085 OZJ131085 PJF131085 PTB131085 QCX131085 QMT131085 QWP131085 RGL131085 RQH131085 SAD131085 SJZ131085 STV131085 TDR131085 TNN131085 TXJ131085 UHF131085 URB131085 VAX131085 VKT131085 VUP131085 WEL131085 WOH131085 WYD131085 BV196621 LR196621 VN196621 AFJ196621 APF196621 AZB196621 BIX196621 BST196621 CCP196621 CML196621 CWH196621 DGD196621 DPZ196621 DZV196621 EJR196621 ETN196621 FDJ196621 FNF196621 FXB196621 GGX196621 GQT196621 HAP196621 HKL196621 HUH196621 IED196621 INZ196621 IXV196621 JHR196621 JRN196621 KBJ196621 KLF196621 KVB196621 LEX196621 LOT196621 LYP196621 MIL196621 MSH196621 NCD196621 NLZ196621 NVV196621 OFR196621 OPN196621 OZJ196621 PJF196621 PTB196621 QCX196621 QMT196621 QWP196621 RGL196621 RQH196621 SAD196621 SJZ196621 STV196621 TDR196621 TNN196621 TXJ196621 UHF196621 URB196621 VAX196621 VKT196621 VUP196621 WEL196621 WOH196621 WYD196621 BV262157 LR262157 VN262157 AFJ262157 APF262157 AZB262157 BIX262157 BST262157 CCP262157 CML262157 CWH262157 DGD262157 DPZ262157 DZV262157 EJR262157 ETN262157 FDJ262157 FNF262157 FXB262157 GGX262157 GQT262157 HAP262157 HKL262157 HUH262157 IED262157 INZ262157 IXV262157 JHR262157 JRN262157 KBJ262157 KLF262157 KVB262157 LEX262157 LOT262157 LYP262157 MIL262157 MSH262157 NCD262157 NLZ262157 NVV262157 OFR262157 OPN262157 OZJ262157 PJF262157 PTB262157 QCX262157 QMT262157 QWP262157 RGL262157 RQH262157 SAD262157 SJZ262157 STV262157 TDR262157 TNN262157 TXJ262157 UHF262157 URB262157 VAX262157 VKT262157 VUP262157 WEL262157 WOH262157 WYD262157 BV327693 LR327693 VN327693 AFJ327693 APF327693 AZB327693 BIX327693 BST327693 CCP327693 CML327693 CWH327693 DGD327693 DPZ327693 DZV327693 EJR327693 ETN327693 FDJ327693 FNF327693 FXB327693 GGX327693 GQT327693 HAP327693 HKL327693 HUH327693 IED327693 INZ327693 IXV327693 JHR327693 JRN327693 KBJ327693 KLF327693 KVB327693 LEX327693 LOT327693 LYP327693 MIL327693 MSH327693 NCD327693 NLZ327693 NVV327693 OFR327693 OPN327693 OZJ327693 PJF327693 PTB327693 QCX327693 QMT327693 QWP327693 RGL327693 RQH327693 SAD327693 SJZ327693 STV327693 TDR327693 TNN327693 TXJ327693 UHF327693 URB327693 VAX327693 VKT327693 VUP327693 WEL327693 WOH327693 WYD327693 BV393229 LR393229 VN393229 AFJ393229 APF393229 AZB393229 BIX393229 BST393229 CCP393229 CML393229 CWH393229 DGD393229 DPZ393229 DZV393229 EJR393229 ETN393229 FDJ393229 FNF393229 FXB393229 GGX393229 GQT393229 HAP393229 HKL393229 HUH393229 IED393229 INZ393229 IXV393229 JHR393229 JRN393229 KBJ393229 KLF393229 KVB393229 LEX393229 LOT393229 LYP393229 MIL393229 MSH393229 NCD393229 NLZ393229 NVV393229 OFR393229 OPN393229 OZJ393229 PJF393229 PTB393229 QCX393229 QMT393229 QWP393229 RGL393229 RQH393229 SAD393229 SJZ393229 STV393229 TDR393229 TNN393229 TXJ393229 UHF393229 URB393229 VAX393229 VKT393229 VUP393229 WEL393229 WOH393229 WYD393229 BV458765 LR458765 VN458765 AFJ458765 APF458765 AZB458765 BIX458765 BST458765 CCP458765 CML458765 CWH458765 DGD458765 DPZ458765 DZV458765 EJR458765 ETN458765 FDJ458765 FNF458765 FXB458765 GGX458765 GQT458765 HAP458765 HKL458765 HUH458765 IED458765 INZ458765 IXV458765 JHR458765 JRN458765 KBJ458765 KLF458765 KVB458765 LEX458765 LOT458765 LYP458765 MIL458765 MSH458765 NCD458765 NLZ458765 NVV458765 OFR458765 OPN458765 OZJ458765 PJF458765 PTB458765 QCX458765 QMT458765 QWP458765 RGL458765 RQH458765 SAD458765 SJZ458765 STV458765 TDR458765 TNN458765 TXJ458765 UHF458765 URB458765 VAX458765 VKT458765 VUP458765 WEL458765 WOH458765 WYD458765 BV524301 LR524301 VN524301 AFJ524301 APF524301 AZB524301 BIX524301 BST524301 CCP524301 CML524301 CWH524301 DGD524301 DPZ524301 DZV524301 EJR524301 ETN524301 FDJ524301 FNF524301 FXB524301 GGX524301 GQT524301 HAP524301 HKL524301 HUH524301 IED524301 INZ524301 IXV524301 JHR524301 JRN524301 KBJ524301 KLF524301 KVB524301 LEX524301 LOT524301 LYP524301 MIL524301 MSH524301 NCD524301 NLZ524301 NVV524301 OFR524301 OPN524301 OZJ524301 PJF524301 PTB524301 QCX524301 QMT524301 QWP524301 RGL524301 RQH524301 SAD524301 SJZ524301 STV524301 TDR524301 TNN524301 TXJ524301 UHF524301 URB524301 VAX524301 VKT524301 VUP524301 WEL524301 WOH524301 WYD524301 BV589837 LR589837 VN589837 AFJ589837 APF589837 AZB589837 BIX589837 BST589837 CCP589837 CML589837 CWH589837 DGD589837 DPZ589837 DZV589837 EJR589837 ETN589837 FDJ589837 FNF589837 FXB589837 GGX589837 GQT589837 HAP589837 HKL589837 HUH589837 IED589837 INZ589837 IXV589837 JHR589837 JRN589837 KBJ589837 KLF589837 KVB589837 LEX589837 LOT589837 LYP589837 MIL589837 MSH589837 NCD589837 NLZ589837 NVV589837 OFR589837 OPN589837 OZJ589837 PJF589837 PTB589837 QCX589837 QMT589837 QWP589837 RGL589837 RQH589837 SAD589837 SJZ589837 STV589837 TDR589837 TNN589837 TXJ589837 UHF589837 URB589837 VAX589837 VKT589837 VUP589837 WEL589837 WOH589837 WYD589837 BV655373 LR655373 VN655373 AFJ655373 APF655373 AZB655373 BIX655373 BST655373 CCP655373 CML655373 CWH655373 DGD655373 DPZ655373 DZV655373 EJR655373 ETN655373 FDJ655373 FNF655373 FXB655373 GGX655373 GQT655373 HAP655373 HKL655373 HUH655373 IED655373 INZ655373 IXV655373 JHR655373 JRN655373 KBJ655373 KLF655373 KVB655373 LEX655373 LOT655373 LYP655373 MIL655373 MSH655373 NCD655373 NLZ655373 NVV655373 OFR655373 OPN655373 OZJ655373 PJF655373 PTB655373 QCX655373 QMT655373 QWP655373 RGL655373 RQH655373 SAD655373 SJZ655373 STV655373 TDR655373 TNN655373 TXJ655373 UHF655373 URB655373 VAX655373 VKT655373 VUP655373 WEL655373 WOH655373 WYD655373 BV720909 LR720909 VN720909 AFJ720909 APF720909 AZB720909 BIX720909 BST720909 CCP720909 CML720909 CWH720909 DGD720909 DPZ720909 DZV720909 EJR720909 ETN720909 FDJ720909 FNF720909 FXB720909 GGX720909 GQT720909 HAP720909 HKL720909 HUH720909 IED720909 INZ720909 IXV720909 JHR720909 JRN720909 KBJ720909 KLF720909 KVB720909 LEX720909 LOT720909 LYP720909 MIL720909 MSH720909 NCD720909 NLZ720909 NVV720909 OFR720909 OPN720909 OZJ720909 PJF720909 PTB720909 QCX720909 QMT720909 QWP720909 RGL720909 RQH720909 SAD720909 SJZ720909 STV720909 TDR720909 TNN720909 TXJ720909 UHF720909 URB720909 VAX720909 VKT720909 VUP720909 WEL720909 WOH720909 WYD720909 BV786445 LR786445 VN786445 AFJ786445 APF786445 AZB786445 BIX786445 BST786445 CCP786445 CML786445 CWH786445 DGD786445 DPZ786445 DZV786445 EJR786445 ETN786445 FDJ786445 FNF786445 FXB786445 GGX786445 GQT786445 HAP786445 HKL786445 HUH786445 IED786445 INZ786445 IXV786445 JHR786445 JRN786445 KBJ786445 KLF786445 KVB786445 LEX786445 LOT786445 LYP786445 MIL786445 MSH786445 NCD786445 NLZ786445 NVV786445 OFR786445 OPN786445 OZJ786445 PJF786445 PTB786445 QCX786445 QMT786445 QWP786445 RGL786445 RQH786445 SAD786445 SJZ786445 STV786445 TDR786445 TNN786445 TXJ786445 UHF786445 URB786445 VAX786445 VKT786445 VUP786445 WEL786445 WOH786445 WYD786445 BV851981 LR851981 VN851981 AFJ851981 APF851981 AZB851981 BIX851981 BST851981 CCP851981 CML851981 CWH851981 DGD851981 DPZ851981 DZV851981 EJR851981 ETN851981 FDJ851981 FNF851981 FXB851981 GGX851981 GQT851981 HAP851981 HKL851981 HUH851981 IED851981 INZ851981 IXV851981 JHR851981 JRN851981 KBJ851981 KLF851981 KVB851981 LEX851981 LOT851981 LYP851981 MIL851981 MSH851981 NCD851981 NLZ851981 NVV851981 OFR851981 OPN851981 OZJ851981 PJF851981 PTB851981 QCX851981 QMT851981 QWP851981 RGL851981 RQH851981 SAD851981 SJZ851981 STV851981 TDR851981 TNN851981 TXJ851981 UHF851981 URB851981 VAX851981 VKT851981 VUP851981 WEL851981 WOH851981 WYD851981 BV917517 LR917517 VN917517 AFJ917517 APF917517 AZB917517 BIX917517 BST917517 CCP917517 CML917517 CWH917517 DGD917517 DPZ917517 DZV917517 EJR917517 ETN917517 FDJ917517 FNF917517 FXB917517 GGX917517 GQT917517 HAP917517 HKL917517 HUH917517 IED917517 INZ917517 IXV917517 JHR917517 JRN917517 KBJ917517 KLF917517 KVB917517 LEX917517 LOT917517 LYP917517 MIL917517 MSH917517 NCD917517 NLZ917517 NVV917517 OFR917517 OPN917517 OZJ917517 PJF917517 PTB917517 QCX917517 QMT917517 QWP917517 RGL917517 RQH917517 SAD917517 SJZ917517 STV917517 TDR917517 TNN917517 TXJ917517 UHF917517 URB917517 VAX917517 VKT917517 VUP917517 WEL917517 WOH917517 WYD917517 BV983053 LR983053 VN983053 AFJ983053 APF983053 AZB983053 BIX983053 BST983053 CCP983053 CML983053 CWH983053 DGD983053 DPZ983053 DZV983053 EJR983053 ETN983053 FDJ983053 FNF983053 FXB983053 GGX983053 GQT983053 HAP983053 HKL983053 HUH983053 IED983053 INZ983053 IXV983053 JHR983053 JRN983053 KBJ983053 KLF983053 KVB983053 LEX983053 LOT983053 LYP983053 MIL983053 MSH983053 NCD983053 NLZ983053 NVV983053 OFR983053 OPN983053 OZJ983053 PJF983053 PTB983053 QCX983053 QMT983053 QWP983053 RGL983053 RQH983053 SAD983053 SJZ983053 STV983053 TDR983053 TNN983053 TXJ983053 UHF983053 URB983053 VAX983053 VKT983053 VUP983053 WEL983053 WOH983053 WYD983053 VJO983087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WWY983087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Y65549:Z65550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Y131085:Z131086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Y196621:Z196622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Y262157:Z262158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Y327693:Z327694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Y393229:Z393230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Y458765:Z458766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Y524301:Z524302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Y589837:Z589838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Y655373:Z655374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Y720909:Z720910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Y786445:Z786446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Y851981:Z851982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Y917517:Z917518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Y983053:Z983054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VTK983087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AG65549 KC65549 TY65549 ADU65549 ANQ65549 AXM65549 BHI65549 BRE65549 CBA65549 CKW65549 CUS65549 DEO65549 DOK65549 DYG65549 EIC65549 ERY65549 FBU65549 FLQ65549 FVM65549 GFI65549 GPE65549 GZA65549 HIW65549 HSS65549 ICO65549 IMK65549 IWG65549 JGC65549 JPY65549 JZU65549 KJQ65549 KTM65549 LDI65549 LNE65549 LXA65549 MGW65549 MQS65549 NAO65549 NKK65549 NUG65549 OEC65549 ONY65549 OXU65549 PHQ65549 PRM65549 QBI65549 QLE65549 QVA65549 REW65549 ROS65549 RYO65549 SIK65549 SSG65549 TCC65549 TLY65549 TVU65549 UFQ65549 UPM65549 UZI65549 VJE65549 VTA65549 WCW65549 WMS65549 WWO65549 AG131085 KC131085 TY131085 ADU131085 ANQ131085 AXM131085 BHI131085 BRE131085 CBA131085 CKW131085 CUS131085 DEO131085 DOK131085 DYG131085 EIC131085 ERY131085 FBU131085 FLQ131085 FVM131085 GFI131085 GPE131085 GZA131085 HIW131085 HSS131085 ICO131085 IMK131085 IWG131085 JGC131085 JPY131085 JZU131085 KJQ131085 KTM131085 LDI131085 LNE131085 LXA131085 MGW131085 MQS131085 NAO131085 NKK131085 NUG131085 OEC131085 ONY131085 OXU131085 PHQ131085 PRM131085 QBI131085 QLE131085 QVA131085 REW131085 ROS131085 RYO131085 SIK131085 SSG131085 TCC131085 TLY131085 TVU131085 UFQ131085 UPM131085 UZI131085 VJE131085 VTA131085 WCW131085 WMS131085 WWO131085 AG196621 KC196621 TY196621 ADU196621 ANQ196621 AXM196621 BHI196621 BRE196621 CBA196621 CKW196621 CUS196621 DEO196621 DOK196621 DYG196621 EIC196621 ERY196621 FBU196621 FLQ196621 FVM196621 GFI196621 GPE196621 GZA196621 HIW196621 HSS196621 ICO196621 IMK196621 IWG196621 JGC196621 JPY196621 JZU196621 KJQ196621 KTM196621 LDI196621 LNE196621 LXA196621 MGW196621 MQS196621 NAO196621 NKK196621 NUG196621 OEC196621 ONY196621 OXU196621 PHQ196621 PRM196621 QBI196621 QLE196621 QVA196621 REW196621 ROS196621 RYO196621 SIK196621 SSG196621 TCC196621 TLY196621 TVU196621 UFQ196621 UPM196621 UZI196621 VJE196621 VTA196621 WCW196621 WMS196621 WWO196621 AG262157 KC262157 TY262157 ADU262157 ANQ262157 AXM262157 BHI262157 BRE262157 CBA262157 CKW262157 CUS262157 DEO262157 DOK262157 DYG262157 EIC262157 ERY262157 FBU262157 FLQ262157 FVM262157 GFI262157 GPE262157 GZA262157 HIW262157 HSS262157 ICO262157 IMK262157 IWG262157 JGC262157 JPY262157 JZU262157 KJQ262157 KTM262157 LDI262157 LNE262157 LXA262157 MGW262157 MQS262157 NAO262157 NKK262157 NUG262157 OEC262157 ONY262157 OXU262157 PHQ262157 PRM262157 QBI262157 QLE262157 QVA262157 REW262157 ROS262157 RYO262157 SIK262157 SSG262157 TCC262157 TLY262157 TVU262157 UFQ262157 UPM262157 UZI262157 VJE262157 VTA262157 WCW262157 WMS262157 WWO262157 AG327693 KC327693 TY327693 ADU327693 ANQ327693 AXM327693 BHI327693 BRE327693 CBA327693 CKW327693 CUS327693 DEO327693 DOK327693 DYG327693 EIC327693 ERY327693 FBU327693 FLQ327693 FVM327693 GFI327693 GPE327693 GZA327693 HIW327693 HSS327693 ICO327693 IMK327693 IWG327693 JGC327693 JPY327693 JZU327693 KJQ327693 KTM327693 LDI327693 LNE327693 LXA327693 MGW327693 MQS327693 NAO327693 NKK327693 NUG327693 OEC327693 ONY327693 OXU327693 PHQ327693 PRM327693 QBI327693 QLE327693 QVA327693 REW327693 ROS327693 RYO327693 SIK327693 SSG327693 TCC327693 TLY327693 TVU327693 UFQ327693 UPM327693 UZI327693 VJE327693 VTA327693 WCW327693 WMS327693 WWO327693 AG393229 KC393229 TY393229 ADU393229 ANQ393229 AXM393229 BHI393229 BRE393229 CBA393229 CKW393229 CUS393229 DEO393229 DOK393229 DYG393229 EIC393229 ERY393229 FBU393229 FLQ393229 FVM393229 GFI393229 GPE393229 GZA393229 HIW393229 HSS393229 ICO393229 IMK393229 IWG393229 JGC393229 JPY393229 JZU393229 KJQ393229 KTM393229 LDI393229 LNE393229 LXA393229 MGW393229 MQS393229 NAO393229 NKK393229 NUG393229 OEC393229 ONY393229 OXU393229 PHQ393229 PRM393229 QBI393229 QLE393229 QVA393229 REW393229 ROS393229 RYO393229 SIK393229 SSG393229 TCC393229 TLY393229 TVU393229 UFQ393229 UPM393229 UZI393229 VJE393229 VTA393229 WCW393229 WMS393229 WWO393229 AG458765 KC458765 TY458765 ADU458765 ANQ458765 AXM458765 BHI458765 BRE458765 CBA458765 CKW458765 CUS458765 DEO458765 DOK458765 DYG458765 EIC458765 ERY458765 FBU458765 FLQ458765 FVM458765 GFI458765 GPE458765 GZA458765 HIW458765 HSS458765 ICO458765 IMK458765 IWG458765 JGC458765 JPY458765 JZU458765 KJQ458765 KTM458765 LDI458765 LNE458765 LXA458765 MGW458765 MQS458765 NAO458765 NKK458765 NUG458765 OEC458765 ONY458765 OXU458765 PHQ458765 PRM458765 QBI458765 QLE458765 QVA458765 REW458765 ROS458765 RYO458765 SIK458765 SSG458765 TCC458765 TLY458765 TVU458765 UFQ458765 UPM458765 UZI458765 VJE458765 VTA458765 WCW458765 WMS458765 WWO458765 AG524301 KC524301 TY524301 ADU524301 ANQ524301 AXM524301 BHI524301 BRE524301 CBA524301 CKW524301 CUS524301 DEO524301 DOK524301 DYG524301 EIC524301 ERY524301 FBU524301 FLQ524301 FVM524301 GFI524301 GPE524301 GZA524301 HIW524301 HSS524301 ICO524301 IMK524301 IWG524301 JGC524301 JPY524301 JZU524301 KJQ524301 KTM524301 LDI524301 LNE524301 LXA524301 MGW524301 MQS524301 NAO524301 NKK524301 NUG524301 OEC524301 ONY524301 OXU524301 PHQ524301 PRM524301 QBI524301 QLE524301 QVA524301 REW524301 ROS524301 RYO524301 SIK524301 SSG524301 TCC524301 TLY524301 TVU524301 UFQ524301 UPM524301 UZI524301 VJE524301 VTA524301 WCW524301 WMS524301 WWO524301 AG589837 KC589837 TY589837 ADU589837 ANQ589837 AXM589837 BHI589837 BRE589837 CBA589837 CKW589837 CUS589837 DEO589837 DOK589837 DYG589837 EIC589837 ERY589837 FBU589837 FLQ589837 FVM589837 GFI589837 GPE589837 GZA589837 HIW589837 HSS589837 ICO589837 IMK589837 IWG589837 JGC589837 JPY589837 JZU589837 KJQ589837 KTM589837 LDI589837 LNE589837 LXA589837 MGW589837 MQS589837 NAO589837 NKK589837 NUG589837 OEC589837 ONY589837 OXU589837 PHQ589837 PRM589837 QBI589837 QLE589837 QVA589837 REW589837 ROS589837 RYO589837 SIK589837 SSG589837 TCC589837 TLY589837 TVU589837 UFQ589837 UPM589837 UZI589837 VJE589837 VTA589837 WCW589837 WMS589837 WWO589837 AG655373 KC655373 TY655373 ADU655373 ANQ655373 AXM655373 BHI655373 BRE655373 CBA655373 CKW655373 CUS655373 DEO655373 DOK655373 DYG655373 EIC655373 ERY655373 FBU655373 FLQ655373 FVM655373 GFI655373 GPE655373 GZA655373 HIW655373 HSS655373 ICO655373 IMK655373 IWG655373 JGC655373 JPY655373 JZU655373 KJQ655373 KTM655373 LDI655373 LNE655373 LXA655373 MGW655373 MQS655373 NAO655373 NKK655373 NUG655373 OEC655373 ONY655373 OXU655373 PHQ655373 PRM655373 QBI655373 QLE655373 QVA655373 REW655373 ROS655373 RYO655373 SIK655373 SSG655373 TCC655373 TLY655373 TVU655373 UFQ655373 UPM655373 UZI655373 VJE655373 VTA655373 WCW655373 WMS655373 WWO655373 AG720909 KC720909 TY720909 ADU720909 ANQ720909 AXM720909 BHI720909 BRE720909 CBA720909 CKW720909 CUS720909 DEO720909 DOK720909 DYG720909 EIC720909 ERY720909 FBU720909 FLQ720909 FVM720909 GFI720909 GPE720909 GZA720909 HIW720909 HSS720909 ICO720909 IMK720909 IWG720909 JGC720909 JPY720909 JZU720909 KJQ720909 KTM720909 LDI720909 LNE720909 LXA720909 MGW720909 MQS720909 NAO720909 NKK720909 NUG720909 OEC720909 ONY720909 OXU720909 PHQ720909 PRM720909 QBI720909 QLE720909 QVA720909 REW720909 ROS720909 RYO720909 SIK720909 SSG720909 TCC720909 TLY720909 TVU720909 UFQ720909 UPM720909 UZI720909 VJE720909 VTA720909 WCW720909 WMS720909 WWO720909 AG786445 KC786445 TY786445 ADU786445 ANQ786445 AXM786445 BHI786445 BRE786445 CBA786445 CKW786445 CUS786445 DEO786445 DOK786445 DYG786445 EIC786445 ERY786445 FBU786445 FLQ786445 FVM786445 GFI786445 GPE786445 GZA786445 HIW786445 HSS786445 ICO786445 IMK786445 IWG786445 JGC786445 JPY786445 JZU786445 KJQ786445 KTM786445 LDI786445 LNE786445 LXA786445 MGW786445 MQS786445 NAO786445 NKK786445 NUG786445 OEC786445 ONY786445 OXU786445 PHQ786445 PRM786445 QBI786445 QLE786445 QVA786445 REW786445 ROS786445 RYO786445 SIK786445 SSG786445 TCC786445 TLY786445 TVU786445 UFQ786445 UPM786445 UZI786445 VJE786445 VTA786445 WCW786445 WMS786445 WWO786445 AG851981 KC851981 TY851981 ADU851981 ANQ851981 AXM851981 BHI851981 BRE851981 CBA851981 CKW851981 CUS851981 DEO851981 DOK851981 DYG851981 EIC851981 ERY851981 FBU851981 FLQ851981 FVM851981 GFI851981 GPE851981 GZA851981 HIW851981 HSS851981 ICO851981 IMK851981 IWG851981 JGC851981 JPY851981 JZU851981 KJQ851981 KTM851981 LDI851981 LNE851981 LXA851981 MGW851981 MQS851981 NAO851981 NKK851981 NUG851981 OEC851981 ONY851981 OXU851981 PHQ851981 PRM851981 QBI851981 QLE851981 QVA851981 REW851981 ROS851981 RYO851981 SIK851981 SSG851981 TCC851981 TLY851981 TVU851981 UFQ851981 UPM851981 UZI851981 VJE851981 VTA851981 WCW851981 WMS851981 WWO851981 AG917517 KC917517 TY917517 ADU917517 ANQ917517 AXM917517 BHI917517 BRE917517 CBA917517 CKW917517 CUS917517 DEO917517 DOK917517 DYG917517 EIC917517 ERY917517 FBU917517 FLQ917517 FVM917517 GFI917517 GPE917517 GZA917517 HIW917517 HSS917517 ICO917517 IMK917517 IWG917517 JGC917517 JPY917517 JZU917517 KJQ917517 KTM917517 LDI917517 LNE917517 LXA917517 MGW917517 MQS917517 NAO917517 NKK917517 NUG917517 OEC917517 ONY917517 OXU917517 PHQ917517 PRM917517 QBI917517 QLE917517 QVA917517 REW917517 ROS917517 RYO917517 SIK917517 SSG917517 TCC917517 TLY917517 TVU917517 UFQ917517 UPM917517 UZI917517 VJE917517 VTA917517 WCW917517 WMS917517 WWO917517 AG983053 KC983053 TY983053 ADU983053 ANQ983053 AXM983053 BHI983053 BRE983053 CBA983053 CKW983053 CUS983053 DEO983053 DOK983053 DYG983053 EIC983053 ERY983053 FBU983053 FLQ983053 FVM983053 GFI983053 GPE983053 GZA983053 HIW983053 HSS983053 ICO983053 IMK983053 IWG983053 JGC983053 JPY983053 JZU983053 KJQ983053 KTM983053 LDI983053 LNE983053 LXA983053 MGW983053 MQS983053 NAO983053 NKK983053 NUG983053 OEC983053 ONY983053 OXU983053 PHQ983053 PRM983053 QBI983053 QLE983053 QVA983053 REW983053 ROS983053 RYO983053 SIK983053 SSG983053 TCC983053 TLY983053 TVU983053 UFQ983053 UPM983053 UZI983053 VJE983053 VTA983053 WCW983053 WMS983053 WWO983053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SIU983087 KJ45 UF45 AEB45 ANX45 AXT45 BHP45 BRL45 CBH45 CLD45 CUZ45 DEV45 DOR45 DYN45 EIJ45 ESF45 FCB45 FLX45 FVT45 GFP45 GPL45 GZH45 HJD45 HSZ45 ICV45 IMR45 IWN45 JGJ45 JQF45 KAB45 KJX45 KTT45 LDP45 LNL45 LXH45 MHD45 MQZ45 NAV45 NKR45 NUN45 OEJ45 OOF45 OYB45 PHX45 PRT45 QBP45 QLL45 QVH45 RFD45 ROZ45 RYV45 SIR45 SSN45 TCJ45 TMF45 TWB45 UFX45 UPT45 UZP45 VJL45 VTH45 WDD45 WMZ45 WWV45 AN65583 KJ65583 UF65583 AEB65583 ANX65583 AXT65583 BHP65583 BRL65583 CBH65583 CLD65583 CUZ65583 DEV65583 DOR65583 DYN65583 EIJ65583 ESF65583 FCB65583 FLX65583 FVT65583 GFP65583 GPL65583 GZH65583 HJD65583 HSZ65583 ICV65583 IMR65583 IWN65583 JGJ65583 JQF65583 KAB65583 KJX65583 KTT65583 LDP65583 LNL65583 LXH65583 MHD65583 MQZ65583 NAV65583 NKR65583 NUN65583 OEJ65583 OOF65583 OYB65583 PHX65583 PRT65583 QBP65583 QLL65583 QVH65583 RFD65583 ROZ65583 RYV65583 SIR65583 SSN65583 TCJ65583 TMF65583 TWB65583 UFX65583 UPT65583 UZP65583 VJL65583 VTH65583 WDD65583 WMZ65583 WWV65583 AN131119 KJ131119 UF131119 AEB131119 ANX131119 AXT131119 BHP131119 BRL131119 CBH131119 CLD131119 CUZ131119 DEV131119 DOR131119 DYN131119 EIJ131119 ESF131119 FCB131119 FLX131119 FVT131119 GFP131119 GPL131119 GZH131119 HJD131119 HSZ131119 ICV131119 IMR131119 IWN131119 JGJ131119 JQF131119 KAB131119 KJX131119 KTT131119 LDP131119 LNL131119 LXH131119 MHD131119 MQZ131119 NAV131119 NKR131119 NUN131119 OEJ131119 OOF131119 OYB131119 PHX131119 PRT131119 QBP131119 QLL131119 QVH131119 RFD131119 ROZ131119 RYV131119 SIR131119 SSN131119 TCJ131119 TMF131119 TWB131119 UFX131119 UPT131119 UZP131119 VJL131119 VTH131119 WDD131119 WMZ131119 WWV131119 AN196655 KJ196655 UF196655 AEB196655 ANX196655 AXT196655 BHP196655 BRL196655 CBH196655 CLD196655 CUZ196655 DEV196655 DOR196655 DYN196655 EIJ196655 ESF196655 FCB196655 FLX196655 FVT196655 GFP196655 GPL196655 GZH196655 HJD196655 HSZ196655 ICV196655 IMR196655 IWN196655 JGJ196655 JQF196655 KAB196655 KJX196655 KTT196655 LDP196655 LNL196655 LXH196655 MHD196655 MQZ196655 NAV196655 NKR196655 NUN196655 OEJ196655 OOF196655 OYB196655 PHX196655 PRT196655 QBP196655 QLL196655 QVH196655 RFD196655 ROZ196655 RYV196655 SIR196655 SSN196655 TCJ196655 TMF196655 TWB196655 UFX196655 UPT196655 UZP196655 VJL196655 VTH196655 WDD196655 WMZ196655 WWV196655 AN262191 KJ262191 UF262191 AEB262191 ANX262191 AXT262191 BHP262191 BRL262191 CBH262191 CLD262191 CUZ262191 DEV262191 DOR262191 DYN262191 EIJ262191 ESF262191 FCB262191 FLX262191 FVT262191 GFP262191 GPL262191 GZH262191 HJD262191 HSZ262191 ICV262191 IMR262191 IWN262191 JGJ262191 JQF262191 KAB262191 KJX262191 KTT262191 LDP262191 LNL262191 LXH262191 MHD262191 MQZ262191 NAV262191 NKR262191 NUN262191 OEJ262191 OOF262191 OYB262191 PHX262191 PRT262191 QBP262191 QLL262191 QVH262191 RFD262191 ROZ262191 RYV262191 SIR262191 SSN262191 TCJ262191 TMF262191 TWB262191 UFX262191 UPT262191 UZP262191 VJL262191 VTH262191 WDD262191 WMZ262191 WWV262191 AN327727 KJ327727 UF327727 AEB327727 ANX327727 AXT327727 BHP327727 BRL327727 CBH327727 CLD327727 CUZ327727 DEV327727 DOR327727 DYN327727 EIJ327727 ESF327727 FCB327727 FLX327727 FVT327727 GFP327727 GPL327727 GZH327727 HJD327727 HSZ327727 ICV327727 IMR327727 IWN327727 JGJ327727 JQF327727 KAB327727 KJX327727 KTT327727 LDP327727 LNL327727 LXH327727 MHD327727 MQZ327727 NAV327727 NKR327727 NUN327727 OEJ327727 OOF327727 OYB327727 PHX327727 PRT327727 QBP327727 QLL327727 QVH327727 RFD327727 ROZ327727 RYV327727 SIR327727 SSN327727 TCJ327727 TMF327727 TWB327727 UFX327727 UPT327727 UZP327727 VJL327727 VTH327727 WDD327727 WMZ327727 WWV327727 AN393263 KJ393263 UF393263 AEB393263 ANX393263 AXT393263 BHP393263 BRL393263 CBH393263 CLD393263 CUZ393263 DEV393263 DOR393263 DYN393263 EIJ393263 ESF393263 FCB393263 FLX393263 FVT393263 GFP393263 GPL393263 GZH393263 HJD393263 HSZ393263 ICV393263 IMR393263 IWN393263 JGJ393263 JQF393263 KAB393263 KJX393263 KTT393263 LDP393263 LNL393263 LXH393263 MHD393263 MQZ393263 NAV393263 NKR393263 NUN393263 OEJ393263 OOF393263 OYB393263 PHX393263 PRT393263 QBP393263 QLL393263 QVH393263 RFD393263 ROZ393263 RYV393263 SIR393263 SSN393263 TCJ393263 TMF393263 TWB393263 UFX393263 UPT393263 UZP393263 VJL393263 VTH393263 WDD393263 WMZ393263 WWV393263 AN458799 KJ458799 UF458799 AEB458799 ANX458799 AXT458799 BHP458799 BRL458799 CBH458799 CLD458799 CUZ458799 DEV458799 DOR458799 DYN458799 EIJ458799 ESF458799 FCB458799 FLX458799 FVT458799 GFP458799 GPL458799 GZH458799 HJD458799 HSZ458799 ICV458799 IMR458799 IWN458799 JGJ458799 JQF458799 KAB458799 KJX458799 KTT458799 LDP458799 LNL458799 LXH458799 MHD458799 MQZ458799 NAV458799 NKR458799 NUN458799 OEJ458799 OOF458799 OYB458799 PHX458799 PRT458799 QBP458799 QLL458799 QVH458799 RFD458799 ROZ458799 RYV458799 SIR458799 SSN458799 TCJ458799 TMF458799 TWB458799 UFX458799 UPT458799 UZP458799 VJL458799 VTH458799 WDD458799 WMZ458799 WWV458799 AN524335 KJ524335 UF524335 AEB524335 ANX524335 AXT524335 BHP524335 BRL524335 CBH524335 CLD524335 CUZ524335 DEV524335 DOR524335 DYN524335 EIJ524335 ESF524335 FCB524335 FLX524335 FVT524335 GFP524335 GPL524335 GZH524335 HJD524335 HSZ524335 ICV524335 IMR524335 IWN524335 JGJ524335 JQF524335 KAB524335 KJX524335 KTT524335 LDP524335 LNL524335 LXH524335 MHD524335 MQZ524335 NAV524335 NKR524335 NUN524335 OEJ524335 OOF524335 OYB524335 PHX524335 PRT524335 QBP524335 QLL524335 QVH524335 RFD524335 ROZ524335 RYV524335 SIR524335 SSN524335 TCJ524335 TMF524335 TWB524335 UFX524335 UPT524335 UZP524335 VJL524335 VTH524335 WDD524335 WMZ524335 WWV524335 AN589871 KJ589871 UF589871 AEB589871 ANX589871 AXT589871 BHP589871 BRL589871 CBH589871 CLD589871 CUZ589871 DEV589871 DOR589871 DYN589871 EIJ589871 ESF589871 FCB589871 FLX589871 FVT589871 GFP589871 GPL589871 GZH589871 HJD589871 HSZ589871 ICV589871 IMR589871 IWN589871 JGJ589871 JQF589871 KAB589871 KJX589871 KTT589871 LDP589871 LNL589871 LXH589871 MHD589871 MQZ589871 NAV589871 NKR589871 NUN589871 OEJ589871 OOF589871 OYB589871 PHX589871 PRT589871 QBP589871 QLL589871 QVH589871 RFD589871 ROZ589871 RYV589871 SIR589871 SSN589871 TCJ589871 TMF589871 TWB589871 UFX589871 UPT589871 UZP589871 VJL589871 VTH589871 WDD589871 WMZ589871 WWV589871 AN655407 KJ655407 UF655407 AEB655407 ANX655407 AXT655407 BHP655407 BRL655407 CBH655407 CLD655407 CUZ655407 DEV655407 DOR655407 DYN655407 EIJ655407 ESF655407 FCB655407 FLX655407 FVT655407 GFP655407 GPL655407 GZH655407 HJD655407 HSZ655407 ICV655407 IMR655407 IWN655407 JGJ655407 JQF655407 KAB655407 KJX655407 KTT655407 LDP655407 LNL655407 LXH655407 MHD655407 MQZ655407 NAV655407 NKR655407 NUN655407 OEJ655407 OOF655407 OYB655407 PHX655407 PRT655407 QBP655407 QLL655407 QVH655407 RFD655407 ROZ655407 RYV655407 SIR655407 SSN655407 TCJ655407 TMF655407 TWB655407 UFX655407 UPT655407 UZP655407 VJL655407 VTH655407 WDD655407 WMZ655407 WWV655407 AN720943 KJ720943 UF720943 AEB720943 ANX720943 AXT720943 BHP720943 BRL720943 CBH720943 CLD720943 CUZ720943 DEV720943 DOR720943 DYN720943 EIJ720943 ESF720943 FCB720943 FLX720943 FVT720943 GFP720943 GPL720943 GZH720943 HJD720943 HSZ720943 ICV720943 IMR720943 IWN720943 JGJ720943 JQF720943 KAB720943 KJX720943 KTT720943 LDP720943 LNL720943 LXH720943 MHD720943 MQZ720943 NAV720943 NKR720943 NUN720943 OEJ720943 OOF720943 OYB720943 PHX720943 PRT720943 QBP720943 QLL720943 QVH720943 RFD720943 ROZ720943 RYV720943 SIR720943 SSN720943 TCJ720943 TMF720943 TWB720943 UFX720943 UPT720943 UZP720943 VJL720943 VTH720943 WDD720943 WMZ720943 WWV720943 AN786479 KJ786479 UF786479 AEB786479 ANX786479 AXT786479 BHP786479 BRL786479 CBH786479 CLD786479 CUZ786479 DEV786479 DOR786479 DYN786479 EIJ786479 ESF786479 FCB786479 FLX786479 FVT786479 GFP786479 GPL786479 GZH786479 HJD786479 HSZ786479 ICV786479 IMR786479 IWN786479 JGJ786479 JQF786479 KAB786479 KJX786479 KTT786479 LDP786479 LNL786479 LXH786479 MHD786479 MQZ786479 NAV786479 NKR786479 NUN786479 OEJ786479 OOF786479 OYB786479 PHX786479 PRT786479 QBP786479 QLL786479 QVH786479 RFD786479 ROZ786479 RYV786479 SIR786479 SSN786479 TCJ786479 TMF786479 TWB786479 UFX786479 UPT786479 UZP786479 VJL786479 VTH786479 WDD786479 WMZ786479 WWV786479 AN852015 KJ852015 UF852015 AEB852015 ANX852015 AXT852015 BHP852015 BRL852015 CBH852015 CLD852015 CUZ852015 DEV852015 DOR852015 DYN852015 EIJ852015 ESF852015 FCB852015 FLX852015 FVT852015 GFP852015 GPL852015 GZH852015 HJD852015 HSZ852015 ICV852015 IMR852015 IWN852015 JGJ852015 JQF852015 KAB852015 KJX852015 KTT852015 LDP852015 LNL852015 LXH852015 MHD852015 MQZ852015 NAV852015 NKR852015 NUN852015 OEJ852015 OOF852015 OYB852015 PHX852015 PRT852015 QBP852015 QLL852015 QVH852015 RFD852015 ROZ852015 RYV852015 SIR852015 SSN852015 TCJ852015 TMF852015 TWB852015 UFX852015 UPT852015 UZP852015 VJL852015 VTH852015 WDD852015 WMZ852015 WWV852015 AN917551 KJ917551 UF917551 AEB917551 ANX917551 AXT917551 BHP917551 BRL917551 CBH917551 CLD917551 CUZ917551 DEV917551 DOR917551 DYN917551 EIJ917551 ESF917551 FCB917551 FLX917551 FVT917551 GFP917551 GPL917551 GZH917551 HJD917551 HSZ917551 ICV917551 IMR917551 IWN917551 JGJ917551 JQF917551 KAB917551 KJX917551 KTT917551 LDP917551 LNL917551 LXH917551 MHD917551 MQZ917551 NAV917551 NKR917551 NUN917551 OEJ917551 OOF917551 OYB917551 PHX917551 PRT917551 QBP917551 QLL917551 QVH917551 RFD917551 ROZ917551 RYV917551 SIR917551 SSN917551 TCJ917551 TMF917551 TWB917551 UFX917551 UPT917551 UZP917551 VJL917551 VTH917551 WDD917551 WMZ917551 WWV917551 AN983087 KJ983087 UF983087 AEB983087 ANX983087 AXT983087 BHP983087 BRL983087 CBH983087 CLD983087 CUZ983087 DEV983087 DOR983087 DYN983087 EIJ983087 ESF983087 FCB983087 FLX983087 FVT983087 GFP983087 GPL983087 GZH983087 HJD983087 HSZ983087 ICV983087 IMR983087 IWN983087 JGJ983087 JQF983087 KAB983087 KJX983087 KTT983087 LDP983087 LNL983087 LXH983087 MHD983087 MQZ983087 NAV983087 NKR983087 NUN983087 OEJ983087 OOF983087 OYB983087 PHX983087 PRT983087 QBP983087 QLL983087 QVH983087 RFD983087 ROZ983087 RYV983087 SIR983087 SSN983087 TCJ983087 TMF983087 TWB983087 UFX983087 UPT983087 UZP983087 VJL983087 VTH983087 WDD983087 WMZ983087 WWV983087 SSQ983087 KM45 UI45 AEE45 AOA45 AXW45 BHS45 BRO45 CBK45 CLG45 CVC45 DEY45 DOU45 DYQ45 EIM45 ESI45 FCE45 FMA45 FVW45 GFS45 GPO45 GZK45 HJG45 HTC45 ICY45 IMU45 IWQ45 JGM45 JQI45 KAE45 KKA45 KTW45 LDS45 LNO45 LXK45 MHG45 MRC45 NAY45 NKU45 NUQ45 OEM45 OOI45 OYE45 PIA45 PRW45 QBS45 QLO45 QVK45 RFG45 RPC45 RYY45 SIU45 SSQ45 TCM45 TMI45 TWE45 UGA45 UPW45 UZS45 VJO45 VTK45 WDG45 WNC45 WWY45 AQ65583 KM65583 UI65583 AEE65583 AOA65583 AXW65583 BHS65583 BRO65583 CBK65583 CLG65583 CVC65583 DEY65583 DOU65583 DYQ65583 EIM65583 ESI65583 FCE65583 FMA65583 FVW65583 GFS65583 GPO65583 GZK65583 HJG65583 HTC65583 ICY65583 IMU65583 IWQ65583 JGM65583 JQI65583 KAE65583 KKA65583 KTW65583 LDS65583 LNO65583 LXK65583 MHG65583 MRC65583 NAY65583 NKU65583 NUQ65583 OEM65583 OOI65583 OYE65583 PIA65583 PRW65583 QBS65583 QLO65583 QVK65583 RFG65583 RPC65583 RYY65583 SIU65583 SSQ65583 TCM65583 TMI65583 TWE65583 UGA65583 UPW65583 UZS65583 VJO65583 VTK65583 WDG65583 WNC65583 WWY65583 AQ131119 KM131119 UI131119 AEE131119 AOA131119 AXW131119 BHS131119 BRO131119 CBK131119 CLG131119 CVC131119 DEY131119 DOU131119 DYQ131119 EIM131119 ESI131119 FCE131119 FMA131119 FVW131119 GFS131119 GPO131119 GZK131119 HJG131119 HTC131119 ICY131119 IMU131119 IWQ131119 JGM131119 JQI131119 KAE131119 KKA131119 KTW131119 LDS131119 LNO131119 LXK131119 MHG131119 MRC131119 NAY131119 NKU131119 NUQ131119 OEM131119 OOI131119 OYE131119 PIA131119 PRW131119 QBS131119 QLO131119 QVK131119 RFG131119 RPC131119 RYY131119 SIU131119 SSQ131119 TCM131119 TMI131119 TWE131119 UGA131119 UPW131119 UZS131119 VJO131119 VTK131119 WDG131119 WNC131119 WWY131119 AQ196655 KM196655 UI196655 AEE196655 AOA196655 AXW196655 BHS196655 BRO196655 CBK196655 CLG196655 CVC196655 DEY196655 DOU196655 DYQ196655 EIM196655 ESI196655 FCE196655 FMA196655 FVW196655 GFS196655 GPO196655 GZK196655 HJG196655 HTC196655 ICY196655 IMU196655 IWQ196655 JGM196655 JQI196655 KAE196655 KKA196655 KTW196655 LDS196655 LNO196655 LXK196655 MHG196655 MRC196655 NAY196655 NKU196655 NUQ196655 OEM196655 OOI196655 OYE196655 PIA196655 PRW196655 QBS196655 QLO196655 QVK196655 RFG196655 RPC196655 RYY196655 SIU196655 SSQ196655 TCM196655 TMI196655 TWE196655 UGA196655 UPW196655 UZS196655 VJO196655 VTK196655 WDG196655 WNC196655 WWY196655 AQ262191 KM262191 UI262191 AEE262191 AOA262191 AXW262191 BHS262191 BRO262191 CBK262191 CLG262191 CVC262191 DEY262191 DOU262191 DYQ262191 EIM262191 ESI262191 FCE262191 FMA262191 FVW262191 GFS262191 GPO262191 GZK262191 HJG262191 HTC262191 ICY262191 IMU262191 IWQ262191 JGM262191 JQI262191 KAE262191 KKA262191 KTW262191 LDS262191 LNO262191 LXK262191 MHG262191 MRC262191 NAY262191 NKU262191 NUQ262191 OEM262191 OOI262191 OYE262191 PIA262191 PRW262191 QBS262191 QLO262191 QVK262191 RFG262191 RPC262191 RYY262191 SIU262191 SSQ262191 TCM262191 TMI262191 TWE262191 UGA262191 UPW262191 UZS262191 VJO262191 VTK262191 WDG262191 WNC262191 WWY262191 AQ327727 KM327727 UI327727 AEE327727 AOA327727 AXW327727 BHS327727 BRO327727 CBK327727 CLG327727 CVC327727 DEY327727 DOU327727 DYQ327727 EIM327727 ESI327727 FCE327727 FMA327727 FVW327727 GFS327727 GPO327727 GZK327727 HJG327727 HTC327727 ICY327727 IMU327727 IWQ327727 JGM327727 JQI327727 KAE327727 KKA327727 KTW327727 LDS327727 LNO327727 LXK327727 MHG327727 MRC327727 NAY327727 NKU327727 NUQ327727 OEM327727 OOI327727 OYE327727 PIA327727 PRW327727 QBS327727 QLO327727 QVK327727 RFG327727 RPC327727 RYY327727 SIU327727 SSQ327727 TCM327727 TMI327727 TWE327727 UGA327727 UPW327727 UZS327727 VJO327727 VTK327727 WDG327727 WNC327727 WWY327727 AQ393263 KM393263 UI393263 AEE393263 AOA393263 AXW393263 BHS393263 BRO393263 CBK393263 CLG393263 CVC393263 DEY393263 DOU393263 DYQ393263 EIM393263 ESI393263 FCE393263 FMA393263 FVW393263 GFS393263 GPO393263 GZK393263 HJG393263 HTC393263 ICY393263 IMU393263 IWQ393263 JGM393263 JQI393263 KAE393263 KKA393263 KTW393263 LDS393263 LNO393263 LXK393263 MHG393263 MRC393263 NAY393263 NKU393263 NUQ393263 OEM393263 OOI393263 OYE393263 PIA393263 PRW393263 QBS393263 QLO393263 QVK393263 RFG393263 RPC393263 RYY393263 SIU393263 SSQ393263 TCM393263 TMI393263 TWE393263 UGA393263 UPW393263 UZS393263 VJO393263 VTK393263 WDG393263 WNC393263 WWY393263 AQ458799 KM458799 UI458799 AEE458799 AOA458799 AXW458799 BHS458799 BRO458799 CBK458799 CLG458799 CVC458799 DEY458799 DOU458799 DYQ458799 EIM458799 ESI458799 FCE458799 FMA458799 FVW458799 GFS458799 GPO458799 GZK458799 HJG458799 HTC458799 ICY458799 IMU458799 IWQ458799 JGM458799 JQI458799 KAE458799 KKA458799 KTW458799 LDS458799 LNO458799 LXK458799 MHG458799 MRC458799 NAY458799 NKU458799 NUQ458799 OEM458799 OOI458799 OYE458799 PIA458799 PRW458799 QBS458799 QLO458799 QVK458799 RFG458799 RPC458799 RYY458799 SIU458799 SSQ458799 TCM458799 TMI458799 TWE458799 UGA458799 UPW458799 UZS458799 VJO458799 VTK458799 WDG458799 WNC458799 WWY458799 AQ524335 KM524335 UI524335 AEE524335 AOA524335 AXW524335 BHS524335 BRO524335 CBK524335 CLG524335 CVC524335 DEY524335 DOU524335 DYQ524335 EIM524335 ESI524335 FCE524335 FMA524335 FVW524335 GFS524335 GPO524335 GZK524335 HJG524335 HTC524335 ICY524335 IMU524335 IWQ524335 JGM524335 JQI524335 KAE524335 KKA524335 KTW524335 LDS524335 LNO524335 LXK524335 MHG524335 MRC524335 NAY524335 NKU524335 NUQ524335 OEM524335 OOI524335 OYE524335 PIA524335 PRW524335 QBS524335 QLO524335 QVK524335 RFG524335 RPC524335 RYY524335 SIU524335 SSQ524335 TCM524335 TMI524335 TWE524335 UGA524335 UPW524335 UZS524335 VJO524335 VTK524335 WDG524335 WNC524335 WWY524335 AQ589871 KM589871 UI589871 AEE589871 AOA589871 AXW589871 BHS589871 BRO589871 CBK589871 CLG589871 CVC589871 DEY589871 DOU589871 DYQ589871 EIM589871 ESI589871 FCE589871 FMA589871 FVW589871 GFS589871 GPO589871 GZK589871 HJG589871 HTC589871 ICY589871 IMU589871 IWQ589871 JGM589871 JQI589871 KAE589871 KKA589871 KTW589871 LDS589871 LNO589871 LXK589871 MHG589871 MRC589871 NAY589871 NKU589871 NUQ589871 OEM589871 OOI589871 OYE589871 PIA589871 PRW589871 QBS589871 QLO589871 QVK589871 RFG589871 RPC589871 RYY589871 SIU589871 SSQ589871 TCM589871 TMI589871 TWE589871 UGA589871 UPW589871 UZS589871 VJO589871 VTK589871 WDG589871 WNC589871 WWY589871 AQ655407 KM655407 UI655407 AEE655407 AOA655407 AXW655407 BHS655407 BRO655407 CBK655407 CLG655407 CVC655407 DEY655407 DOU655407 DYQ655407 EIM655407 ESI655407 FCE655407 FMA655407 FVW655407 GFS655407 GPO655407 GZK655407 HJG655407 HTC655407 ICY655407 IMU655407 IWQ655407 JGM655407 JQI655407 KAE655407 KKA655407 KTW655407 LDS655407 LNO655407 LXK655407 MHG655407 MRC655407 NAY655407 NKU655407 NUQ655407 OEM655407 OOI655407 OYE655407 PIA655407 PRW655407 QBS655407 QLO655407 QVK655407 RFG655407 RPC655407 RYY655407 SIU655407 SSQ655407 TCM655407 TMI655407 TWE655407 UGA655407 UPW655407 UZS655407 VJO655407 VTK655407 WDG655407 WNC655407 WWY655407 AQ720943 KM720943 UI720943 AEE720943 AOA720943 AXW720943 BHS720943 BRO720943 CBK720943 CLG720943 CVC720943 DEY720943 DOU720943 DYQ720943 EIM720943 ESI720943 FCE720943 FMA720943 FVW720943 GFS720943 GPO720943 GZK720943 HJG720943 HTC720943 ICY720943 IMU720943 IWQ720943 JGM720943 JQI720943 KAE720943 KKA720943 KTW720943 LDS720943 LNO720943 LXK720943 MHG720943 MRC720943 NAY720943 NKU720943 NUQ720943 OEM720943 OOI720943 OYE720943 PIA720943 PRW720943 QBS720943 QLO720943 QVK720943 RFG720943 RPC720943 RYY720943 SIU720943 SSQ720943 TCM720943 TMI720943 TWE720943 UGA720943 UPW720943 UZS720943 VJO720943 VTK720943 WDG720943 WNC720943 WWY720943 AQ786479 KM786479 UI786479 AEE786479 AOA786479 AXW786479 BHS786479 BRO786479 CBK786479 CLG786479 CVC786479 DEY786479 DOU786479 DYQ786479 EIM786479 ESI786479 FCE786479 FMA786479 FVW786479 GFS786479 GPO786479 GZK786479 HJG786479 HTC786479 ICY786479 IMU786479 IWQ786479 JGM786479 JQI786479 KAE786479 KKA786479 KTW786479 LDS786479 LNO786479 LXK786479 MHG786479 MRC786479 NAY786479 NKU786479 NUQ786479 OEM786479 OOI786479 OYE786479 PIA786479 PRW786479 QBS786479 QLO786479 QVK786479 RFG786479 RPC786479 RYY786479 SIU786479 SSQ786479 TCM786479 TMI786479 TWE786479 UGA786479 UPW786479 UZS786479 VJO786479 VTK786479 WDG786479 WNC786479 WWY786479 AQ852015 KM852015 UI852015 AEE852015 AOA852015 AXW852015 BHS852015 BRO852015 CBK852015 CLG852015 CVC852015 DEY852015 DOU852015 DYQ852015 EIM852015 ESI852015 FCE852015 FMA852015 FVW852015 GFS852015 GPO852015 GZK852015 HJG852015 HTC852015 ICY852015 IMU852015 IWQ852015 JGM852015 JQI852015 KAE852015 KKA852015 KTW852015 LDS852015 LNO852015 LXK852015 MHG852015 MRC852015 NAY852015 NKU852015 NUQ852015 OEM852015 OOI852015 OYE852015 PIA852015 PRW852015 QBS852015 QLO852015 QVK852015 RFG852015 RPC852015 RYY852015 SIU852015 SSQ852015 TCM852015 TMI852015 TWE852015 UGA852015 UPW852015 UZS852015 VJO852015 VTK852015 WDG852015 WNC852015 WWY852015 AQ917551 KM917551 UI917551 AEE917551 AOA917551 AXW917551 BHS917551 BRO917551 CBK917551 CLG917551 CVC917551 DEY917551 DOU917551 DYQ917551 EIM917551 ESI917551 FCE917551 FMA917551 FVW917551 GFS917551 GPO917551 GZK917551 HJG917551 HTC917551 ICY917551 IMU917551 IWQ917551 JGM917551 JQI917551 KAE917551 KKA917551 KTW917551 LDS917551 LNO917551 LXK917551 MHG917551 MRC917551 NAY917551 NKU917551 NUQ917551 OEM917551 OOI917551 OYE917551 PIA917551 PRW917551 QBS917551 QLO917551 QVK917551 RFG917551 RPC917551 RYY917551 SIU917551 SSQ917551 TCM917551 TMI917551 TWE917551 UGA917551 UPW917551 UZS917551 VJO917551 VTK917551 WDG917551 WNC917551 WWY917551 AQ983087 KM983087 UI983087 AEE983087 AOA983087 AXW983087 BHS983087 BRO983087 CBK983087 CLG983087 CVC983087 DEY983087 DOU983087 DYQ983087 EIM983087 ESI983087 FCE983087 FMA983087 FVW983087 GFS983087 GPO983087 GZK983087 HJG983087 HTC983087 ICY983087 IMU983087 IWQ983087 JGM983087 JQI983087 KAE983087 KKA983087 KTW983087 LDS983087 LNO983087 LXK983087 MHG983087 MRC983087 NAY983087 NKU983087 NUQ983087 OEM983087 OOI983087 OYE983087 PIA983087 PRW983087 QBS983087 QLO983087 QVK983087 RFG983087 RPC983087 RYY983087</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CD30"/>
  <sheetViews>
    <sheetView workbookViewId="0"/>
  </sheetViews>
  <sheetFormatPr defaultColWidth="1.5" defaultRowHeight="8.85" customHeight="1"/>
  <cols>
    <col min="1" max="1" width="1.25" style="1119" customWidth="1"/>
    <col min="2" max="65" width="1.5" style="1119" customWidth="1"/>
    <col min="66" max="66" width="1.375" style="1119" customWidth="1"/>
    <col min="67" max="256" width="1.5" style="1119" customWidth="1"/>
    <col min="257" max="257" width="1.25" style="1119" customWidth="1"/>
    <col min="258" max="321" width="1.5" style="1119" customWidth="1"/>
    <col min="322" max="322" width="1.375" style="1119" customWidth="1"/>
    <col min="323" max="512" width="1.5" style="1119" customWidth="1"/>
    <col min="513" max="513" width="1.25" style="1119" customWidth="1"/>
    <col min="514" max="577" width="1.5" style="1119" customWidth="1"/>
    <col min="578" max="578" width="1.375" style="1119" customWidth="1"/>
    <col min="579" max="768" width="1.5" style="1119" customWidth="1"/>
    <col min="769" max="769" width="1.25" style="1119" customWidth="1"/>
    <col min="770" max="833" width="1.5" style="1119" customWidth="1"/>
    <col min="834" max="834" width="1.375" style="1119" customWidth="1"/>
    <col min="835" max="1024" width="1.5" style="1119" customWidth="1"/>
    <col min="1025" max="1025" width="1.25" style="1119" customWidth="1"/>
    <col min="1026" max="1089" width="1.5" style="1119" customWidth="1"/>
    <col min="1090" max="1090" width="1.375" style="1119" customWidth="1"/>
    <col min="1091" max="1280" width="1.5" style="1119" customWidth="1"/>
    <col min="1281" max="1281" width="1.25" style="1119" customWidth="1"/>
    <col min="1282" max="1345" width="1.5" style="1119" customWidth="1"/>
    <col min="1346" max="1346" width="1.375" style="1119" customWidth="1"/>
    <col min="1347" max="1536" width="1.5" style="1119" customWidth="1"/>
    <col min="1537" max="1537" width="1.25" style="1119" customWidth="1"/>
    <col min="1538" max="1601" width="1.5" style="1119" customWidth="1"/>
    <col min="1602" max="1602" width="1.375" style="1119" customWidth="1"/>
    <col min="1603" max="1792" width="1.5" style="1119" customWidth="1"/>
    <col min="1793" max="1793" width="1.25" style="1119" customWidth="1"/>
    <col min="1794" max="1857" width="1.5" style="1119" customWidth="1"/>
    <col min="1858" max="1858" width="1.375" style="1119" customWidth="1"/>
    <col min="1859" max="2048" width="1.5" style="1119" customWidth="1"/>
    <col min="2049" max="2049" width="1.25" style="1119" customWidth="1"/>
    <col min="2050" max="2113" width="1.5" style="1119" customWidth="1"/>
    <col min="2114" max="2114" width="1.375" style="1119" customWidth="1"/>
    <col min="2115" max="2304" width="1.5" style="1119" customWidth="1"/>
    <col min="2305" max="2305" width="1.25" style="1119" customWidth="1"/>
    <col min="2306" max="2369" width="1.5" style="1119" customWidth="1"/>
    <col min="2370" max="2370" width="1.375" style="1119" customWidth="1"/>
    <col min="2371" max="2560" width="1.5" style="1119" customWidth="1"/>
    <col min="2561" max="2561" width="1.25" style="1119" customWidth="1"/>
    <col min="2562" max="2625" width="1.5" style="1119" customWidth="1"/>
    <col min="2626" max="2626" width="1.375" style="1119" customWidth="1"/>
    <col min="2627" max="2816" width="1.5" style="1119" customWidth="1"/>
    <col min="2817" max="2817" width="1.25" style="1119" customWidth="1"/>
    <col min="2818" max="2881" width="1.5" style="1119" customWidth="1"/>
    <col min="2882" max="2882" width="1.375" style="1119" customWidth="1"/>
    <col min="2883" max="3072" width="1.5" style="1119" customWidth="1"/>
    <col min="3073" max="3073" width="1.25" style="1119" customWidth="1"/>
    <col min="3074" max="3137" width="1.5" style="1119" customWidth="1"/>
    <col min="3138" max="3138" width="1.375" style="1119" customWidth="1"/>
    <col min="3139" max="3328" width="1.5" style="1119" customWidth="1"/>
    <col min="3329" max="3329" width="1.25" style="1119" customWidth="1"/>
    <col min="3330" max="3393" width="1.5" style="1119" customWidth="1"/>
    <col min="3394" max="3394" width="1.375" style="1119" customWidth="1"/>
    <col min="3395" max="3584" width="1.5" style="1119" customWidth="1"/>
    <col min="3585" max="3585" width="1.25" style="1119" customWidth="1"/>
    <col min="3586" max="3649" width="1.5" style="1119" customWidth="1"/>
    <col min="3650" max="3650" width="1.375" style="1119" customWidth="1"/>
    <col min="3651" max="3840" width="1.5" style="1119" customWidth="1"/>
    <col min="3841" max="3841" width="1.25" style="1119" customWidth="1"/>
    <col min="3842" max="3905" width="1.5" style="1119" customWidth="1"/>
    <col min="3906" max="3906" width="1.375" style="1119" customWidth="1"/>
    <col min="3907" max="4096" width="1.5" style="1119" customWidth="1"/>
    <col min="4097" max="4097" width="1.25" style="1119" customWidth="1"/>
    <col min="4098" max="4161" width="1.5" style="1119" customWidth="1"/>
    <col min="4162" max="4162" width="1.375" style="1119" customWidth="1"/>
    <col min="4163" max="4352" width="1.5" style="1119" customWidth="1"/>
    <col min="4353" max="4353" width="1.25" style="1119" customWidth="1"/>
    <col min="4354" max="4417" width="1.5" style="1119" customWidth="1"/>
    <col min="4418" max="4418" width="1.375" style="1119" customWidth="1"/>
    <col min="4419" max="4608" width="1.5" style="1119" customWidth="1"/>
    <col min="4609" max="4609" width="1.25" style="1119" customWidth="1"/>
    <col min="4610" max="4673" width="1.5" style="1119" customWidth="1"/>
    <col min="4674" max="4674" width="1.375" style="1119" customWidth="1"/>
    <col min="4675" max="4864" width="1.5" style="1119" customWidth="1"/>
    <col min="4865" max="4865" width="1.25" style="1119" customWidth="1"/>
    <col min="4866" max="4929" width="1.5" style="1119" customWidth="1"/>
    <col min="4930" max="4930" width="1.375" style="1119" customWidth="1"/>
    <col min="4931" max="5120" width="1.5" style="1119" customWidth="1"/>
    <col min="5121" max="5121" width="1.25" style="1119" customWidth="1"/>
    <col min="5122" max="5185" width="1.5" style="1119" customWidth="1"/>
    <col min="5186" max="5186" width="1.375" style="1119" customWidth="1"/>
    <col min="5187" max="5376" width="1.5" style="1119" customWidth="1"/>
    <col min="5377" max="5377" width="1.25" style="1119" customWidth="1"/>
    <col min="5378" max="5441" width="1.5" style="1119" customWidth="1"/>
    <col min="5442" max="5442" width="1.375" style="1119" customWidth="1"/>
    <col min="5443" max="5632" width="1.5" style="1119" customWidth="1"/>
    <col min="5633" max="5633" width="1.25" style="1119" customWidth="1"/>
    <col min="5634" max="5697" width="1.5" style="1119" customWidth="1"/>
    <col min="5698" max="5698" width="1.375" style="1119" customWidth="1"/>
    <col min="5699" max="5888" width="1.5" style="1119" customWidth="1"/>
    <col min="5889" max="5889" width="1.25" style="1119" customWidth="1"/>
    <col min="5890" max="5953" width="1.5" style="1119" customWidth="1"/>
    <col min="5954" max="5954" width="1.375" style="1119" customWidth="1"/>
    <col min="5955" max="6144" width="1.5" style="1119" customWidth="1"/>
    <col min="6145" max="6145" width="1.25" style="1119" customWidth="1"/>
    <col min="6146" max="6209" width="1.5" style="1119" customWidth="1"/>
    <col min="6210" max="6210" width="1.375" style="1119" customWidth="1"/>
    <col min="6211" max="6400" width="1.5" style="1119" customWidth="1"/>
    <col min="6401" max="6401" width="1.25" style="1119" customWidth="1"/>
    <col min="6402" max="6465" width="1.5" style="1119" customWidth="1"/>
    <col min="6466" max="6466" width="1.375" style="1119" customWidth="1"/>
    <col min="6467" max="6656" width="1.5" style="1119" customWidth="1"/>
    <col min="6657" max="6657" width="1.25" style="1119" customWidth="1"/>
    <col min="6658" max="6721" width="1.5" style="1119" customWidth="1"/>
    <col min="6722" max="6722" width="1.375" style="1119" customWidth="1"/>
    <col min="6723" max="6912" width="1.5" style="1119" customWidth="1"/>
    <col min="6913" max="6913" width="1.25" style="1119" customWidth="1"/>
    <col min="6914" max="6977" width="1.5" style="1119" customWidth="1"/>
    <col min="6978" max="6978" width="1.375" style="1119" customWidth="1"/>
    <col min="6979" max="7168" width="1.5" style="1119" customWidth="1"/>
    <col min="7169" max="7169" width="1.25" style="1119" customWidth="1"/>
    <col min="7170" max="7233" width="1.5" style="1119" customWidth="1"/>
    <col min="7234" max="7234" width="1.375" style="1119" customWidth="1"/>
    <col min="7235" max="7424" width="1.5" style="1119" customWidth="1"/>
    <col min="7425" max="7425" width="1.25" style="1119" customWidth="1"/>
    <col min="7426" max="7489" width="1.5" style="1119" customWidth="1"/>
    <col min="7490" max="7490" width="1.375" style="1119" customWidth="1"/>
    <col min="7491" max="7680" width="1.5" style="1119" customWidth="1"/>
    <col min="7681" max="7681" width="1.25" style="1119" customWidth="1"/>
    <col min="7682" max="7745" width="1.5" style="1119" customWidth="1"/>
    <col min="7746" max="7746" width="1.375" style="1119" customWidth="1"/>
    <col min="7747" max="7936" width="1.5" style="1119" customWidth="1"/>
    <col min="7937" max="7937" width="1.25" style="1119" customWidth="1"/>
    <col min="7938" max="8001" width="1.5" style="1119" customWidth="1"/>
    <col min="8002" max="8002" width="1.375" style="1119" customWidth="1"/>
    <col min="8003" max="8192" width="1.5" style="1119" customWidth="1"/>
    <col min="8193" max="8193" width="1.25" style="1119" customWidth="1"/>
    <col min="8194" max="8257" width="1.5" style="1119" customWidth="1"/>
    <col min="8258" max="8258" width="1.375" style="1119" customWidth="1"/>
    <col min="8259" max="8448" width="1.5" style="1119" customWidth="1"/>
    <col min="8449" max="8449" width="1.25" style="1119" customWidth="1"/>
    <col min="8450" max="8513" width="1.5" style="1119" customWidth="1"/>
    <col min="8514" max="8514" width="1.375" style="1119" customWidth="1"/>
    <col min="8515" max="8704" width="1.5" style="1119" customWidth="1"/>
    <col min="8705" max="8705" width="1.25" style="1119" customWidth="1"/>
    <col min="8706" max="8769" width="1.5" style="1119" customWidth="1"/>
    <col min="8770" max="8770" width="1.375" style="1119" customWidth="1"/>
    <col min="8771" max="8960" width="1.5" style="1119" customWidth="1"/>
    <col min="8961" max="8961" width="1.25" style="1119" customWidth="1"/>
    <col min="8962" max="9025" width="1.5" style="1119" customWidth="1"/>
    <col min="9026" max="9026" width="1.375" style="1119" customWidth="1"/>
    <col min="9027" max="9216" width="1.5" style="1119" customWidth="1"/>
    <col min="9217" max="9217" width="1.25" style="1119" customWidth="1"/>
    <col min="9218" max="9281" width="1.5" style="1119" customWidth="1"/>
    <col min="9282" max="9282" width="1.375" style="1119" customWidth="1"/>
    <col min="9283" max="9472" width="1.5" style="1119" customWidth="1"/>
    <col min="9473" max="9473" width="1.25" style="1119" customWidth="1"/>
    <col min="9474" max="9537" width="1.5" style="1119" customWidth="1"/>
    <col min="9538" max="9538" width="1.375" style="1119" customWidth="1"/>
    <col min="9539" max="9728" width="1.5" style="1119" customWidth="1"/>
    <col min="9729" max="9729" width="1.25" style="1119" customWidth="1"/>
    <col min="9730" max="9793" width="1.5" style="1119" customWidth="1"/>
    <col min="9794" max="9794" width="1.375" style="1119" customWidth="1"/>
    <col min="9795" max="9984" width="1.5" style="1119" customWidth="1"/>
    <col min="9985" max="9985" width="1.25" style="1119" customWidth="1"/>
    <col min="9986" max="10049" width="1.5" style="1119" customWidth="1"/>
    <col min="10050" max="10050" width="1.375" style="1119" customWidth="1"/>
    <col min="10051" max="10240" width="1.5" style="1119" customWidth="1"/>
    <col min="10241" max="10241" width="1.25" style="1119" customWidth="1"/>
    <col min="10242" max="10305" width="1.5" style="1119" customWidth="1"/>
    <col min="10306" max="10306" width="1.375" style="1119" customWidth="1"/>
    <col min="10307" max="10496" width="1.5" style="1119" customWidth="1"/>
    <col min="10497" max="10497" width="1.25" style="1119" customWidth="1"/>
    <col min="10498" max="10561" width="1.5" style="1119" customWidth="1"/>
    <col min="10562" max="10562" width="1.375" style="1119" customWidth="1"/>
    <col min="10563" max="10752" width="1.5" style="1119" customWidth="1"/>
    <col min="10753" max="10753" width="1.25" style="1119" customWidth="1"/>
    <col min="10754" max="10817" width="1.5" style="1119" customWidth="1"/>
    <col min="10818" max="10818" width="1.375" style="1119" customWidth="1"/>
    <col min="10819" max="11008" width="1.5" style="1119" customWidth="1"/>
    <col min="11009" max="11009" width="1.25" style="1119" customWidth="1"/>
    <col min="11010" max="11073" width="1.5" style="1119" customWidth="1"/>
    <col min="11074" max="11074" width="1.375" style="1119" customWidth="1"/>
    <col min="11075" max="11264" width="1.5" style="1119" customWidth="1"/>
    <col min="11265" max="11265" width="1.25" style="1119" customWidth="1"/>
    <col min="11266" max="11329" width="1.5" style="1119" customWidth="1"/>
    <col min="11330" max="11330" width="1.375" style="1119" customWidth="1"/>
    <col min="11331" max="11520" width="1.5" style="1119" customWidth="1"/>
    <col min="11521" max="11521" width="1.25" style="1119" customWidth="1"/>
    <col min="11522" max="11585" width="1.5" style="1119" customWidth="1"/>
    <col min="11586" max="11586" width="1.375" style="1119" customWidth="1"/>
    <col min="11587" max="11776" width="1.5" style="1119" customWidth="1"/>
    <col min="11777" max="11777" width="1.25" style="1119" customWidth="1"/>
    <col min="11778" max="11841" width="1.5" style="1119" customWidth="1"/>
    <col min="11842" max="11842" width="1.375" style="1119" customWidth="1"/>
    <col min="11843" max="12032" width="1.5" style="1119" customWidth="1"/>
    <col min="12033" max="12033" width="1.25" style="1119" customWidth="1"/>
    <col min="12034" max="12097" width="1.5" style="1119" customWidth="1"/>
    <col min="12098" max="12098" width="1.375" style="1119" customWidth="1"/>
    <col min="12099" max="12288" width="1.5" style="1119" customWidth="1"/>
    <col min="12289" max="12289" width="1.25" style="1119" customWidth="1"/>
    <col min="12290" max="12353" width="1.5" style="1119" customWidth="1"/>
    <col min="12354" max="12354" width="1.375" style="1119" customWidth="1"/>
    <col min="12355" max="12544" width="1.5" style="1119" customWidth="1"/>
    <col min="12545" max="12545" width="1.25" style="1119" customWidth="1"/>
    <col min="12546" max="12609" width="1.5" style="1119" customWidth="1"/>
    <col min="12610" max="12610" width="1.375" style="1119" customWidth="1"/>
    <col min="12611" max="12800" width="1.5" style="1119" customWidth="1"/>
    <col min="12801" max="12801" width="1.25" style="1119" customWidth="1"/>
    <col min="12802" max="12865" width="1.5" style="1119" customWidth="1"/>
    <col min="12866" max="12866" width="1.375" style="1119" customWidth="1"/>
    <col min="12867" max="13056" width="1.5" style="1119" customWidth="1"/>
    <col min="13057" max="13057" width="1.25" style="1119" customWidth="1"/>
    <col min="13058" max="13121" width="1.5" style="1119" customWidth="1"/>
    <col min="13122" max="13122" width="1.375" style="1119" customWidth="1"/>
    <col min="13123" max="13312" width="1.5" style="1119" customWidth="1"/>
    <col min="13313" max="13313" width="1.25" style="1119" customWidth="1"/>
    <col min="13314" max="13377" width="1.5" style="1119" customWidth="1"/>
    <col min="13378" max="13378" width="1.375" style="1119" customWidth="1"/>
    <col min="13379" max="13568" width="1.5" style="1119" customWidth="1"/>
    <col min="13569" max="13569" width="1.25" style="1119" customWidth="1"/>
    <col min="13570" max="13633" width="1.5" style="1119" customWidth="1"/>
    <col min="13634" max="13634" width="1.375" style="1119" customWidth="1"/>
    <col min="13635" max="13824" width="1.5" style="1119" customWidth="1"/>
    <col min="13825" max="13825" width="1.25" style="1119" customWidth="1"/>
    <col min="13826" max="13889" width="1.5" style="1119" customWidth="1"/>
    <col min="13890" max="13890" width="1.375" style="1119" customWidth="1"/>
    <col min="13891" max="14080" width="1.5" style="1119" customWidth="1"/>
    <col min="14081" max="14081" width="1.25" style="1119" customWidth="1"/>
    <col min="14082" max="14145" width="1.5" style="1119" customWidth="1"/>
    <col min="14146" max="14146" width="1.375" style="1119" customWidth="1"/>
    <col min="14147" max="14336" width="1.5" style="1119" customWidth="1"/>
    <col min="14337" max="14337" width="1.25" style="1119" customWidth="1"/>
    <col min="14338" max="14401" width="1.5" style="1119" customWidth="1"/>
    <col min="14402" max="14402" width="1.375" style="1119" customWidth="1"/>
    <col min="14403" max="14592" width="1.5" style="1119" customWidth="1"/>
    <col min="14593" max="14593" width="1.25" style="1119" customWidth="1"/>
    <col min="14594" max="14657" width="1.5" style="1119" customWidth="1"/>
    <col min="14658" max="14658" width="1.375" style="1119" customWidth="1"/>
    <col min="14659" max="14848" width="1.5" style="1119" customWidth="1"/>
    <col min="14849" max="14849" width="1.25" style="1119" customWidth="1"/>
    <col min="14850" max="14913" width="1.5" style="1119" customWidth="1"/>
    <col min="14914" max="14914" width="1.375" style="1119" customWidth="1"/>
    <col min="14915" max="15104" width="1.5" style="1119" customWidth="1"/>
    <col min="15105" max="15105" width="1.25" style="1119" customWidth="1"/>
    <col min="15106" max="15169" width="1.5" style="1119" customWidth="1"/>
    <col min="15170" max="15170" width="1.375" style="1119" customWidth="1"/>
    <col min="15171" max="15360" width="1.5" style="1119" customWidth="1"/>
    <col min="15361" max="15361" width="1.25" style="1119" customWidth="1"/>
    <col min="15362" max="15425" width="1.5" style="1119" customWidth="1"/>
    <col min="15426" max="15426" width="1.375" style="1119" customWidth="1"/>
    <col min="15427" max="15616" width="1.5" style="1119" customWidth="1"/>
    <col min="15617" max="15617" width="1.25" style="1119" customWidth="1"/>
    <col min="15618" max="15681" width="1.5" style="1119" customWidth="1"/>
    <col min="15682" max="15682" width="1.375" style="1119" customWidth="1"/>
    <col min="15683" max="15872" width="1.5" style="1119" customWidth="1"/>
    <col min="15873" max="15873" width="1.25" style="1119" customWidth="1"/>
    <col min="15874" max="15937" width="1.5" style="1119" customWidth="1"/>
    <col min="15938" max="15938" width="1.375" style="1119" customWidth="1"/>
    <col min="15939" max="16128" width="1.5" style="1119" customWidth="1"/>
    <col min="16129" max="16129" width="1.25" style="1119" customWidth="1"/>
    <col min="16130" max="16193" width="1.5" style="1119" customWidth="1"/>
    <col min="16194" max="16194" width="1.375" style="1119" customWidth="1"/>
    <col min="16195" max="16384" width="1.5" style="1119" customWidth="1"/>
  </cols>
  <sheetData>
    <row r="1" spans="2:82" ht="12.75" customHeight="1">
      <c r="B1" s="4544"/>
      <c r="C1" s="4544"/>
      <c r="D1" s="4544"/>
      <c r="E1" s="4544"/>
      <c r="F1" s="4544"/>
      <c r="G1" s="4544"/>
      <c r="H1" s="4544"/>
      <c r="I1" s="4544"/>
      <c r="J1" s="4544"/>
      <c r="K1" s="4544"/>
      <c r="L1" s="1118"/>
      <c r="M1" s="1118"/>
    </row>
    <row r="2" spans="2:82" s="1121" customFormat="1" ht="12">
      <c r="B2" s="1120"/>
      <c r="C2" s="1120"/>
      <c r="D2" s="1120"/>
      <c r="E2" s="1120"/>
      <c r="F2" s="1120"/>
      <c r="G2" s="1120"/>
      <c r="H2" s="1120"/>
      <c r="I2" s="1120"/>
      <c r="J2" s="1120"/>
      <c r="K2" s="1120"/>
      <c r="L2" s="1120"/>
      <c r="M2" s="1120"/>
      <c r="N2" s="1120"/>
      <c r="O2" s="1120"/>
      <c r="P2" s="1120"/>
      <c r="Q2" s="1120"/>
      <c r="R2" s="1120"/>
      <c r="S2" s="1120"/>
      <c r="T2" s="1120"/>
      <c r="U2" s="1120"/>
      <c r="V2" s="1120"/>
      <c r="W2" s="1120"/>
      <c r="X2" s="1120"/>
      <c r="Y2" s="1120"/>
      <c r="Z2" s="1120"/>
      <c r="AA2" s="1120"/>
      <c r="AB2" s="1120"/>
      <c r="AC2" s="1120"/>
      <c r="AD2" s="4545" t="s">
        <v>4025</v>
      </c>
      <c r="AE2" s="4545"/>
      <c r="AF2" s="4545"/>
      <c r="AG2" s="4545"/>
      <c r="AH2" s="4545"/>
      <c r="AI2" s="4545"/>
      <c r="AJ2" s="4545"/>
      <c r="AK2" s="4545"/>
      <c r="AL2" s="1120"/>
      <c r="AM2" s="1120"/>
      <c r="AN2" s="1120"/>
      <c r="AO2" s="1120"/>
      <c r="AP2" s="1120"/>
      <c r="AQ2" s="1120"/>
      <c r="AR2" s="1120"/>
      <c r="AS2" s="1120"/>
      <c r="AT2" s="1120"/>
      <c r="AU2" s="1120"/>
      <c r="AV2" s="1120"/>
      <c r="AW2" s="1120"/>
      <c r="AX2" s="1120"/>
      <c r="AY2" s="1120"/>
      <c r="AZ2" s="1120"/>
      <c r="BA2" s="1120"/>
      <c r="BD2" s="1122"/>
      <c r="BG2" s="1123"/>
      <c r="BH2" s="1123"/>
      <c r="BI2" s="1123"/>
      <c r="BJ2" s="1123"/>
      <c r="BK2" s="1123"/>
      <c r="BL2" s="1123"/>
      <c r="BM2" s="1123"/>
      <c r="BN2" s="1123"/>
      <c r="BO2" s="1123"/>
      <c r="BP2" s="1123"/>
      <c r="BQ2" s="1123"/>
      <c r="BR2" s="1123"/>
      <c r="BS2" s="1123"/>
      <c r="BT2" s="1123"/>
      <c r="BU2" s="1123"/>
      <c r="BV2" s="1123"/>
      <c r="BW2" s="1123"/>
      <c r="BX2" s="1123"/>
      <c r="BY2" s="1123"/>
      <c r="BZ2" s="1123"/>
      <c r="CA2" s="1123"/>
      <c r="CB2" s="1123"/>
      <c r="CC2" s="1123"/>
      <c r="CD2" s="1123"/>
    </row>
    <row r="3" spans="2:82" s="1121" customFormat="1" ht="12" hidden="1">
      <c r="B3" s="1120"/>
      <c r="C3" s="1120"/>
      <c r="D3" s="1120"/>
      <c r="E3" s="1120"/>
      <c r="F3" s="1120"/>
      <c r="G3" s="1120"/>
      <c r="H3" s="1120"/>
      <c r="I3" s="1120"/>
      <c r="J3" s="1120"/>
      <c r="K3" s="1120"/>
      <c r="L3" s="1120"/>
      <c r="M3" s="1120"/>
      <c r="N3" s="1120"/>
      <c r="O3" s="1120"/>
      <c r="P3" s="1120"/>
      <c r="Q3" s="1120"/>
      <c r="R3" s="1120"/>
      <c r="S3" s="1120"/>
      <c r="T3" s="1120"/>
      <c r="U3" s="1120"/>
      <c r="V3" s="1120"/>
      <c r="W3" s="1120"/>
      <c r="X3" s="1120"/>
      <c r="Y3" s="1120"/>
      <c r="Z3" s="1120"/>
      <c r="AA3" s="1120"/>
      <c r="AB3" s="1120"/>
      <c r="AC3" s="1120"/>
      <c r="AD3" s="1123"/>
      <c r="AE3" s="1123"/>
      <c r="AF3" s="1123"/>
      <c r="AG3" s="1123"/>
      <c r="AH3" s="1123"/>
      <c r="AI3" s="1123"/>
      <c r="AJ3" s="1123"/>
      <c r="AK3" s="1123"/>
      <c r="AL3" s="1120"/>
      <c r="AM3" s="1120"/>
      <c r="AN3" s="1120"/>
      <c r="AO3" s="1120"/>
      <c r="AP3" s="1120"/>
      <c r="AQ3" s="1120"/>
      <c r="AR3" s="1120"/>
      <c r="AS3" s="1120"/>
      <c r="AT3" s="1120"/>
      <c r="AU3" s="1120"/>
      <c r="AV3" s="1120"/>
      <c r="AW3" s="1120"/>
      <c r="AX3" s="1120"/>
      <c r="AY3" s="1120"/>
      <c r="AZ3" s="1120"/>
      <c r="BA3" s="1120"/>
      <c r="BD3" s="1122"/>
      <c r="BG3" s="1123"/>
      <c r="BH3" s="1123"/>
      <c r="BI3" s="1123"/>
      <c r="BJ3" s="1123"/>
      <c r="BK3" s="1123"/>
      <c r="BL3" s="1123"/>
      <c r="BM3" s="1123"/>
      <c r="BN3" s="1123"/>
      <c r="BO3" s="1123"/>
      <c r="BP3" s="1123"/>
      <c r="BQ3" s="1123"/>
      <c r="BR3" s="1123"/>
      <c r="BS3" s="1123"/>
      <c r="BT3" s="1123"/>
      <c r="BU3" s="1123"/>
      <c r="BV3" s="1123"/>
      <c r="BW3" s="1123"/>
      <c r="BX3" s="1123"/>
      <c r="BY3" s="1123"/>
      <c r="BZ3" s="1123"/>
      <c r="CA3" s="1123"/>
      <c r="CB3" s="1123"/>
      <c r="CC3" s="1123"/>
      <c r="CD3" s="1123"/>
    </row>
    <row r="4" spans="2:82" ht="7.5" customHeight="1">
      <c r="C4" s="1124"/>
      <c r="D4" s="1124"/>
      <c r="E4" s="1124"/>
      <c r="F4" s="1124"/>
      <c r="G4" s="1124"/>
      <c r="H4" s="1124"/>
      <c r="I4" s="1124"/>
      <c r="J4" s="1124"/>
      <c r="K4" s="1124"/>
      <c r="L4" s="1124"/>
      <c r="M4" s="1124"/>
      <c r="N4" s="1124"/>
      <c r="O4" s="1124"/>
      <c r="P4" s="1124"/>
      <c r="Q4" s="1124"/>
      <c r="R4" s="1124"/>
      <c r="S4" s="1124"/>
      <c r="T4" s="1124"/>
      <c r="U4" s="1124"/>
      <c r="V4" s="1124"/>
      <c r="W4" s="1124"/>
      <c r="X4" s="1124"/>
      <c r="Y4" s="1124"/>
      <c r="Z4" s="1124"/>
      <c r="AA4" s="1124"/>
      <c r="AB4" s="1124"/>
      <c r="AC4" s="1124"/>
      <c r="AD4" s="1124"/>
      <c r="AE4" s="1124"/>
      <c r="AF4" s="1124"/>
      <c r="AG4" s="1124"/>
      <c r="AH4" s="1124"/>
      <c r="AI4" s="1124"/>
      <c r="AJ4" s="1124"/>
      <c r="AK4" s="1124"/>
      <c r="AL4" s="1124"/>
      <c r="AM4" s="1124"/>
      <c r="AN4" s="1124"/>
      <c r="AO4" s="1124"/>
      <c r="AP4" s="1124"/>
      <c r="AQ4" s="1124"/>
      <c r="AR4" s="1124"/>
      <c r="AS4" s="1124"/>
      <c r="AT4" s="1124"/>
      <c r="AU4" s="1124"/>
      <c r="AV4" s="1124"/>
      <c r="AW4" s="1124"/>
      <c r="AX4" s="1124"/>
      <c r="AY4" s="1124"/>
      <c r="AZ4" s="1124"/>
      <c r="BA4" s="1124"/>
      <c r="BB4" s="1124"/>
      <c r="BC4" s="1124"/>
      <c r="BD4" s="1124"/>
      <c r="BE4" s="1124"/>
      <c r="BF4" s="1124"/>
      <c r="BG4" s="1124"/>
      <c r="BH4" s="1124"/>
      <c r="BI4" s="1124"/>
      <c r="BJ4" s="1124"/>
    </row>
    <row r="5" spans="2:82" ht="7.5" customHeight="1" thickBot="1"/>
    <row r="6" spans="2:82" ht="7.5" customHeight="1" thickBot="1">
      <c r="B6" s="4529" t="s">
        <v>509</v>
      </c>
      <c r="C6" s="4530"/>
      <c r="D6" s="4530"/>
      <c r="E6" s="4530"/>
      <c r="F6" s="4531"/>
      <c r="G6" s="4533" t="s">
        <v>2548</v>
      </c>
      <c r="H6" s="4533"/>
      <c r="I6" s="4533"/>
      <c r="J6" s="4533"/>
      <c r="K6" s="4533"/>
      <c r="L6" s="4535" t="s">
        <v>138</v>
      </c>
      <c r="M6" s="4535"/>
      <c r="N6" s="4535"/>
      <c r="O6" s="4535"/>
      <c r="P6" s="4537" t="str">
        <f>cst_wskakunin_owner2__space_KANA</f>
        <v/>
      </c>
      <c r="Q6" s="4537"/>
      <c r="R6" s="4537"/>
      <c r="S6" s="4537"/>
      <c r="T6" s="4537"/>
      <c r="U6" s="4537"/>
      <c r="V6" s="4537"/>
      <c r="W6" s="4537"/>
      <c r="X6" s="4537"/>
      <c r="Y6" s="4537"/>
      <c r="Z6" s="4537"/>
      <c r="AA6" s="4537"/>
      <c r="AB6" s="4537"/>
      <c r="AC6" s="4537"/>
      <c r="AD6" s="4537"/>
      <c r="AE6" s="4537"/>
      <c r="AF6" s="4537"/>
      <c r="AG6" s="4537"/>
      <c r="AH6" s="4537"/>
      <c r="AI6" s="4537"/>
      <c r="AJ6" s="4537"/>
      <c r="AK6" s="4537"/>
      <c r="AL6" s="4537"/>
      <c r="AM6" s="4537"/>
      <c r="AN6" s="4537"/>
      <c r="AO6" s="4537"/>
      <c r="AP6" s="4537"/>
      <c r="AQ6" s="4537"/>
      <c r="AR6" s="4537"/>
      <c r="AS6" s="4537"/>
      <c r="AT6" s="4537"/>
      <c r="AU6" s="4537"/>
      <c r="AV6" s="4537"/>
      <c r="AW6" s="4537"/>
      <c r="AX6" s="4537"/>
      <c r="AY6" s="1125"/>
      <c r="AZ6" s="1125"/>
      <c r="BA6" s="1125"/>
      <c r="BB6" s="1125"/>
      <c r="BC6" s="1125"/>
      <c r="BD6" s="1126"/>
      <c r="BE6" s="1126"/>
      <c r="BF6" s="1126"/>
      <c r="BG6" s="1126"/>
      <c r="BH6" s="1126"/>
      <c r="BI6" s="1126"/>
      <c r="BJ6" s="1126"/>
      <c r="BK6" s="1126"/>
      <c r="BL6" s="1127"/>
      <c r="BM6" s="1128"/>
    </row>
    <row r="7" spans="2:82" ht="7.5" customHeight="1" thickBot="1">
      <c r="B7" s="4532"/>
      <c r="C7" s="4530"/>
      <c r="D7" s="4530"/>
      <c r="E7" s="4530"/>
      <c r="F7" s="4531"/>
      <c r="G7" s="4534"/>
      <c r="H7" s="4534"/>
      <c r="I7" s="4534"/>
      <c r="J7" s="4534"/>
      <c r="K7" s="4534"/>
      <c r="L7" s="4536"/>
      <c r="M7" s="4536"/>
      <c r="N7" s="4536"/>
      <c r="O7" s="4536"/>
      <c r="P7" s="4538"/>
      <c r="Q7" s="4538"/>
      <c r="R7" s="4538"/>
      <c r="S7" s="4538"/>
      <c r="T7" s="4538"/>
      <c r="U7" s="4538"/>
      <c r="V7" s="4538"/>
      <c r="W7" s="4538"/>
      <c r="X7" s="4538"/>
      <c r="Y7" s="4538"/>
      <c r="Z7" s="4538"/>
      <c r="AA7" s="4538"/>
      <c r="AB7" s="4538"/>
      <c r="AC7" s="4538"/>
      <c r="AD7" s="4538"/>
      <c r="AE7" s="4538"/>
      <c r="AF7" s="4538"/>
      <c r="AG7" s="4538"/>
      <c r="AH7" s="4538"/>
      <c r="AI7" s="4538"/>
      <c r="AJ7" s="4538"/>
      <c r="AK7" s="4538"/>
      <c r="AL7" s="4538"/>
      <c r="AM7" s="4538"/>
      <c r="AN7" s="4538"/>
      <c r="AO7" s="4538"/>
      <c r="AP7" s="4538"/>
      <c r="AQ7" s="4538"/>
      <c r="AR7" s="4538"/>
      <c r="AS7" s="4538"/>
      <c r="AT7" s="4538"/>
      <c r="AU7" s="4538"/>
      <c r="AV7" s="4538"/>
      <c r="AW7" s="4538"/>
      <c r="AX7" s="4538"/>
      <c r="AY7" s="1129"/>
      <c r="AZ7" s="1129"/>
      <c r="BA7" s="1129"/>
      <c r="BB7" s="1129"/>
      <c r="BC7" s="1129"/>
      <c r="BD7" s="1130"/>
      <c r="BE7" s="1130"/>
      <c r="BF7" s="1130"/>
      <c r="BG7" s="1130"/>
      <c r="BH7" s="1130"/>
      <c r="BI7" s="1130"/>
      <c r="BJ7" s="1130"/>
      <c r="BK7" s="1130"/>
      <c r="BL7" s="1131"/>
      <c r="BM7" s="1132"/>
    </row>
    <row r="8" spans="2:82" ht="7.5" customHeight="1" thickBot="1">
      <c r="B8" s="4532"/>
      <c r="C8" s="4530"/>
      <c r="D8" s="4530"/>
      <c r="E8" s="4530"/>
      <c r="F8" s="4531"/>
      <c r="G8" s="4534"/>
      <c r="H8" s="4534"/>
      <c r="I8" s="4534"/>
      <c r="J8" s="4534"/>
      <c r="K8" s="4534"/>
      <c r="L8" s="4539" t="str">
        <f>cst_wskakunin_owner2__space</f>
        <v/>
      </c>
      <c r="M8" s="4539"/>
      <c r="N8" s="4539"/>
      <c r="O8" s="4539"/>
      <c r="P8" s="4539"/>
      <c r="Q8" s="4539"/>
      <c r="R8" s="4539"/>
      <c r="S8" s="4539"/>
      <c r="T8" s="4539"/>
      <c r="U8" s="4539"/>
      <c r="V8" s="4539"/>
      <c r="W8" s="4539"/>
      <c r="X8" s="4539"/>
      <c r="Y8" s="4539"/>
      <c r="Z8" s="4539"/>
      <c r="AA8" s="4539"/>
      <c r="AB8" s="4539"/>
      <c r="AC8" s="4539"/>
      <c r="AD8" s="4539"/>
      <c r="AE8" s="4539"/>
      <c r="AF8" s="4539"/>
      <c r="AG8" s="4539"/>
      <c r="AH8" s="4539"/>
      <c r="AI8" s="4539"/>
      <c r="AJ8" s="4539"/>
      <c r="AK8" s="4539"/>
      <c r="AL8" s="4539"/>
      <c r="AM8" s="4539"/>
      <c r="AN8" s="4539"/>
      <c r="AO8" s="4539"/>
      <c r="AP8" s="4539"/>
      <c r="AQ8" s="4539"/>
      <c r="AR8" s="4539"/>
      <c r="AS8" s="4539"/>
      <c r="AT8" s="4539"/>
      <c r="AU8" s="4539"/>
      <c r="AV8" s="4539"/>
      <c r="AW8" s="4539"/>
      <c r="AX8" s="4539"/>
      <c r="AY8" s="1129"/>
      <c r="AZ8" s="1129"/>
      <c r="BA8" s="1129"/>
      <c r="BB8" s="1129"/>
      <c r="BC8" s="1129"/>
      <c r="BD8" s="1130"/>
      <c r="BE8" s="1130"/>
      <c r="BF8" s="1130"/>
      <c r="BG8" s="1130"/>
      <c r="BH8" s="1130"/>
      <c r="BI8" s="1130"/>
      <c r="BJ8" s="1130"/>
      <c r="BK8" s="1130"/>
      <c r="BL8" s="1131"/>
      <c r="BM8" s="1132"/>
    </row>
    <row r="9" spans="2:82" ht="7.5" customHeight="1" thickBot="1">
      <c r="B9" s="4532"/>
      <c r="C9" s="4530"/>
      <c r="D9" s="4530"/>
      <c r="E9" s="4530"/>
      <c r="F9" s="4531"/>
      <c r="G9" s="4534"/>
      <c r="H9" s="4534"/>
      <c r="I9" s="4534"/>
      <c r="J9" s="4534"/>
      <c r="K9" s="4534"/>
      <c r="L9" s="4540"/>
      <c r="M9" s="4540"/>
      <c r="N9" s="4540"/>
      <c r="O9" s="4540"/>
      <c r="P9" s="4540"/>
      <c r="Q9" s="4540"/>
      <c r="R9" s="4540"/>
      <c r="S9" s="4540"/>
      <c r="T9" s="4540"/>
      <c r="U9" s="4540"/>
      <c r="V9" s="4540"/>
      <c r="W9" s="4540"/>
      <c r="X9" s="4540"/>
      <c r="Y9" s="4540"/>
      <c r="Z9" s="4540"/>
      <c r="AA9" s="4540"/>
      <c r="AB9" s="4540"/>
      <c r="AC9" s="4540"/>
      <c r="AD9" s="4540"/>
      <c r="AE9" s="4540"/>
      <c r="AF9" s="4540"/>
      <c r="AG9" s="4540"/>
      <c r="AH9" s="4540"/>
      <c r="AI9" s="4540"/>
      <c r="AJ9" s="4540"/>
      <c r="AK9" s="4540"/>
      <c r="AL9" s="4540"/>
      <c r="AM9" s="4540"/>
      <c r="AN9" s="4540"/>
      <c r="AO9" s="4540"/>
      <c r="AP9" s="4540"/>
      <c r="AQ9" s="4540"/>
      <c r="AR9" s="4540"/>
      <c r="AS9" s="4540"/>
      <c r="AT9" s="4540"/>
      <c r="AU9" s="4540"/>
      <c r="AV9" s="4540"/>
      <c r="AW9" s="4540"/>
      <c r="AX9" s="4540"/>
      <c r="AY9" s="1133"/>
      <c r="AZ9" s="1133"/>
      <c r="BA9" s="1133"/>
      <c r="BB9" s="1133"/>
      <c r="BC9" s="1133"/>
      <c r="BD9" s="1133"/>
      <c r="BE9" s="4542"/>
      <c r="BF9" s="4542"/>
      <c r="BI9" s="1133"/>
      <c r="BJ9" s="1133"/>
      <c r="BK9" s="1133"/>
      <c r="BL9" s="1133"/>
      <c r="BM9" s="1134"/>
    </row>
    <row r="10" spans="2:82" ht="7.5" customHeight="1" thickBot="1">
      <c r="B10" s="4532"/>
      <c r="C10" s="4530"/>
      <c r="D10" s="4530"/>
      <c r="E10" s="4530"/>
      <c r="F10" s="4531"/>
      <c r="G10" s="4534"/>
      <c r="H10" s="4534"/>
      <c r="I10" s="4534"/>
      <c r="J10" s="4534"/>
      <c r="K10" s="4534"/>
      <c r="L10" s="4540"/>
      <c r="M10" s="4540"/>
      <c r="N10" s="4540"/>
      <c r="O10" s="4540"/>
      <c r="P10" s="4540"/>
      <c r="Q10" s="4540"/>
      <c r="R10" s="4540"/>
      <c r="S10" s="4540"/>
      <c r="T10" s="4540"/>
      <c r="U10" s="4540"/>
      <c r="V10" s="4540"/>
      <c r="W10" s="4540"/>
      <c r="X10" s="4540"/>
      <c r="Y10" s="4540"/>
      <c r="Z10" s="4540"/>
      <c r="AA10" s="4540"/>
      <c r="AB10" s="4540"/>
      <c r="AC10" s="4540"/>
      <c r="AD10" s="4540"/>
      <c r="AE10" s="4540"/>
      <c r="AF10" s="4540"/>
      <c r="AG10" s="4540"/>
      <c r="AH10" s="4540"/>
      <c r="AI10" s="4540"/>
      <c r="AJ10" s="4540"/>
      <c r="AK10" s="4540"/>
      <c r="AL10" s="4540"/>
      <c r="AM10" s="4540"/>
      <c r="AN10" s="4540"/>
      <c r="AO10" s="4540"/>
      <c r="AP10" s="4540"/>
      <c r="AQ10" s="4540"/>
      <c r="AR10" s="4540"/>
      <c r="AS10" s="4540"/>
      <c r="AT10" s="4540"/>
      <c r="AU10" s="4540"/>
      <c r="AV10" s="4540"/>
      <c r="AW10" s="4540"/>
      <c r="AX10" s="4540"/>
      <c r="AY10" s="1129"/>
      <c r="AZ10" s="1129"/>
      <c r="BA10" s="1129"/>
      <c r="BB10" s="1129"/>
      <c r="BC10" s="1129"/>
      <c r="BD10" s="1129"/>
      <c r="BE10" s="4542"/>
      <c r="BF10" s="4542"/>
      <c r="BI10" s="1135"/>
      <c r="BJ10" s="1135"/>
      <c r="BK10" s="1136"/>
      <c r="BL10" s="1136"/>
      <c r="BM10" s="1137"/>
    </row>
    <row r="11" spans="2:82" ht="7.5" customHeight="1" thickBot="1">
      <c r="B11" s="4532"/>
      <c r="C11" s="4530"/>
      <c r="D11" s="4530"/>
      <c r="E11" s="4530"/>
      <c r="F11" s="4531"/>
      <c r="G11" s="4534"/>
      <c r="H11" s="4534"/>
      <c r="I11" s="4534"/>
      <c r="J11" s="4534"/>
      <c r="K11" s="4534"/>
      <c r="L11" s="4541"/>
      <c r="M11" s="4541"/>
      <c r="N11" s="4541"/>
      <c r="O11" s="4541"/>
      <c r="P11" s="4541"/>
      <c r="Q11" s="4541"/>
      <c r="R11" s="4541"/>
      <c r="S11" s="4541"/>
      <c r="T11" s="4541"/>
      <c r="U11" s="4541"/>
      <c r="V11" s="4541"/>
      <c r="W11" s="4541"/>
      <c r="X11" s="4541"/>
      <c r="Y11" s="4541"/>
      <c r="Z11" s="4541"/>
      <c r="AA11" s="4541"/>
      <c r="AB11" s="4541"/>
      <c r="AC11" s="4541"/>
      <c r="AD11" s="4541"/>
      <c r="AE11" s="4541"/>
      <c r="AF11" s="4541"/>
      <c r="AG11" s="4541"/>
      <c r="AH11" s="4541"/>
      <c r="AI11" s="4541"/>
      <c r="AJ11" s="4541"/>
      <c r="AK11" s="4541"/>
      <c r="AL11" s="4541"/>
      <c r="AM11" s="4541"/>
      <c r="AN11" s="4541"/>
      <c r="AO11" s="4541"/>
      <c r="AP11" s="4541"/>
      <c r="AQ11" s="4541"/>
      <c r="AR11" s="4541"/>
      <c r="AS11" s="4541"/>
      <c r="AT11" s="4541"/>
      <c r="AU11" s="4541"/>
      <c r="AV11" s="4541"/>
      <c r="AW11" s="4541"/>
      <c r="AX11" s="4541"/>
      <c r="AY11" s="1133"/>
      <c r="AZ11" s="1133"/>
      <c r="BA11" s="1133"/>
      <c r="BB11" s="1133"/>
      <c r="BC11" s="1133"/>
      <c r="BD11" s="1133"/>
      <c r="BE11" s="1133"/>
      <c r="BF11" s="1138"/>
      <c r="BG11" s="1129"/>
      <c r="BH11" s="1129"/>
      <c r="BI11" s="1129"/>
      <c r="BJ11" s="1136"/>
      <c r="BK11" s="1136"/>
      <c r="BL11" s="1136"/>
      <c r="BM11" s="1137"/>
    </row>
    <row r="12" spans="2:82" ht="7.5" customHeight="1" thickBot="1">
      <c r="B12" s="4532"/>
      <c r="C12" s="4530"/>
      <c r="D12" s="4530"/>
      <c r="E12" s="4530"/>
      <c r="F12" s="4531"/>
      <c r="G12" s="4543" t="s">
        <v>2549</v>
      </c>
      <c r="H12" s="4543"/>
      <c r="I12" s="4525" t="str">
        <f>cst_wskakunin_owner2_ZIP</f>
        <v/>
      </c>
      <c r="J12" s="4525"/>
      <c r="K12" s="4525"/>
      <c r="L12" s="4525"/>
      <c r="M12" s="4525"/>
      <c r="N12" s="4525"/>
      <c r="O12" s="4525"/>
      <c r="P12" s="4525"/>
      <c r="Q12" s="4525"/>
      <c r="R12" s="4543" t="s">
        <v>57</v>
      </c>
      <c r="S12" s="4517" t="s">
        <v>2550</v>
      </c>
      <c r="T12" s="4517"/>
      <c r="U12" s="4517"/>
      <c r="V12" s="4517"/>
      <c r="W12" s="4518" t="str">
        <f>cst_wskakunin_owner2__address</f>
        <v/>
      </c>
      <c r="X12" s="4518"/>
      <c r="Y12" s="4518"/>
      <c r="Z12" s="4518"/>
      <c r="AA12" s="4518"/>
      <c r="AB12" s="4518"/>
      <c r="AC12" s="4518"/>
      <c r="AD12" s="4518"/>
      <c r="AE12" s="4518"/>
      <c r="AF12" s="4518"/>
      <c r="AG12" s="4518"/>
      <c r="AH12" s="4518"/>
      <c r="AI12" s="4518"/>
      <c r="AJ12" s="4518"/>
      <c r="AK12" s="4518"/>
      <c r="AL12" s="4518"/>
      <c r="AM12" s="4518"/>
      <c r="AN12" s="4518"/>
      <c r="AO12" s="4518"/>
      <c r="AP12" s="4518"/>
      <c r="AQ12" s="4518"/>
      <c r="AR12" s="4518"/>
      <c r="AS12" s="4518"/>
      <c r="AT12" s="4518"/>
      <c r="AU12" s="4518"/>
      <c r="AV12" s="4518"/>
      <c r="AW12" s="4518"/>
      <c r="AX12" s="4518"/>
      <c r="AY12" s="4518"/>
      <c r="AZ12" s="4518"/>
      <c r="BA12" s="4518"/>
      <c r="BB12" s="4518"/>
      <c r="BC12" s="4518"/>
      <c r="BD12" s="4518"/>
      <c r="BE12" s="4518"/>
      <c r="BF12" s="4518"/>
      <c r="BG12" s="4518"/>
      <c r="BH12" s="4518"/>
      <c r="BI12" s="4518"/>
      <c r="BJ12" s="4518"/>
      <c r="BK12" s="4518"/>
      <c r="BL12" s="4518"/>
      <c r="BM12" s="4519"/>
    </row>
    <row r="13" spans="2:82" ht="7.5" customHeight="1" thickBot="1">
      <c r="B13" s="4532"/>
      <c r="C13" s="4530"/>
      <c r="D13" s="4530"/>
      <c r="E13" s="4530"/>
      <c r="F13" s="4531"/>
      <c r="G13" s="4543"/>
      <c r="H13" s="4543"/>
      <c r="I13" s="4525"/>
      <c r="J13" s="4525"/>
      <c r="K13" s="4525"/>
      <c r="L13" s="4525"/>
      <c r="M13" s="4525"/>
      <c r="N13" s="4525"/>
      <c r="O13" s="4525"/>
      <c r="P13" s="4525"/>
      <c r="Q13" s="4525"/>
      <c r="R13" s="4543"/>
      <c r="S13" s="4517"/>
      <c r="T13" s="4517"/>
      <c r="U13" s="4517"/>
      <c r="V13" s="4517"/>
      <c r="W13" s="4518"/>
      <c r="X13" s="4518"/>
      <c r="Y13" s="4518"/>
      <c r="Z13" s="4518"/>
      <c r="AA13" s="4518"/>
      <c r="AB13" s="4518"/>
      <c r="AC13" s="4518"/>
      <c r="AD13" s="4518"/>
      <c r="AE13" s="4518"/>
      <c r="AF13" s="4518"/>
      <c r="AG13" s="4518"/>
      <c r="AH13" s="4518"/>
      <c r="AI13" s="4518"/>
      <c r="AJ13" s="4518"/>
      <c r="AK13" s="4518"/>
      <c r="AL13" s="4518"/>
      <c r="AM13" s="4518"/>
      <c r="AN13" s="4518"/>
      <c r="AO13" s="4518"/>
      <c r="AP13" s="4518"/>
      <c r="AQ13" s="4518"/>
      <c r="AR13" s="4518"/>
      <c r="AS13" s="4518"/>
      <c r="AT13" s="4518"/>
      <c r="AU13" s="4518"/>
      <c r="AV13" s="4518"/>
      <c r="AW13" s="4518"/>
      <c r="AX13" s="4518"/>
      <c r="AY13" s="4518"/>
      <c r="AZ13" s="4518"/>
      <c r="BA13" s="4518"/>
      <c r="BB13" s="4518"/>
      <c r="BC13" s="4518"/>
      <c r="BD13" s="4518"/>
      <c r="BE13" s="4518"/>
      <c r="BF13" s="4518"/>
      <c r="BG13" s="4518"/>
      <c r="BH13" s="4518"/>
      <c r="BI13" s="4518"/>
      <c r="BJ13" s="4518"/>
      <c r="BK13" s="4518"/>
      <c r="BL13" s="4518"/>
      <c r="BM13" s="4519"/>
    </row>
    <row r="14" spans="2:82" ht="7.5" customHeight="1" thickBot="1">
      <c r="B14" s="4532"/>
      <c r="C14" s="4530"/>
      <c r="D14" s="4530"/>
      <c r="E14" s="4530"/>
      <c r="F14" s="4531"/>
      <c r="G14" s="4543"/>
      <c r="H14" s="4543"/>
      <c r="I14" s="4525"/>
      <c r="J14" s="4525"/>
      <c r="K14" s="4525"/>
      <c r="L14" s="4525"/>
      <c r="M14" s="4525"/>
      <c r="N14" s="4525"/>
      <c r="O14" s="4525"/>
      <c r="P14" s="4525"/>
      <c r="Q14" s="4525"/>
      <c r="R14" s="4543"/>
      <c r="S14" s="4517"/>
      <c r="T14" s="4517"/>
      <c r="U14" s="4517"/>
      <c r="V14" s="4517"/>
      <c r="W14" s="4518"/>
      <c r="X14" s="4518"/>
      <c r="Y14" s="4518"/>
      <c r="Z14" s="4518"/>
      <c r="AA14" s="4518"/>
      <c r="AB14" s="4518"/>
      <c r="AC14" s="4518"/>
      <c r="AD14" s="4518"/>
      <c r="AE14" s="4518"/>
      <c r="AF14" s="4518"/>
      <c r="AG14" s="4518"/>
      <c r="AH14" s="4518"/>
      <c r="AI14" s="4518"/>
      <c r="AJ14" s="4518"/>
      <c r="AK14" s="4518"/>
      <c r="AL14" s="4518"/>
      <c r="AM14" s="4518"/>
      <c r="AN14" s="4518"/>
      <c r="AO14" s="4518"/>
      <c r="AP14" s="4518"/>
      <c r="AQ14" s="4518"/>
      <c r="AR14" s="4518"/>
      <c r="AS14" s="4518"/>
      <c r="AT14" s="4518"/>
      <c r="AU14" s="4518"/>
      <c r="AV14" s="4518"/>
      <c r="AW14" s="4518"/>
      <c r="AX14" s="4518"/>
      <c r="AY14" s="4518"/>
      <c r="AZ14" s="4518"/>
      <c r="BA14" s="4518"/>
      <c r="BB14" s="4518"/>
      <c r="BC14" s="4518"/>
      <c r="BD14" s="4518"/>
      <c r="BE14" s="4518"/>
      <c r="BF14" s="4518"/>
      <c r="BG14" s="4518"/>
      <c r="BH14" s="4518"/>
      <c r="BI14" s="4518"/>
      <c r="BJ14" s="4518"/>
      <c r="BK14" s="4518"/>
      <c r="BL14" s="4518"/>
      <c r="BM14" s="4519"/>
    </row>
    <row r="15" spans="2:82" ht="7.5" customHeight="1" thickBot="1">
      <c r="B15" s="4532"/>
      <c r="C15" s="4530"/>
      <c r="D15" s="4530"/>
      <c r="E15" s="4530"/>
      <c r="F15" s="4531"/>
      <c r="G15" s="4520" t="s">
        <v>3666</v>
      </c>
      <c r="H15" s="4521"/>
      <c r="I15" s="4521"/>
      <c r="J15" s="4517" t="s">
        <v>11</v>
      </c>
      <c r="K15" s="4525" t="str">
        <f>cst_wskakunin_owner2_TEL</f>
        <v/>
      </c>
      <c r="L15" s="4525"/>
      <c r="M15" s="4525"/>
      <c r="N15" s="4525"/>
      <c r="O15" s="4525"/>
      <c r="P15" s="4525"/>
      <c r="Q15" s="4525"/>
      <c r="R15" s="4525"/>
      <c r="S15" s="4525"/>
      <c r="T15" s="4525"/>
      <c r="U15" s="4525"/>
      <c r="V15" s="4525"/>
      <c r="W15" s="4525"/>
      <c r="X15" s="4525"/>
      <c r="Y15" s="4525"/>
      <c r="Z15" s="4525"/>
      <c r="AA15" s="4525"/>
      <c r="AB15" s="4517" t="s">
        <v>57</v>
      </c>
      <c r="AC15" s="4521" t="s">
        <v>2891</v>
      </c>
      <c r="AD15" s="4521"/>
      <c r="AE15" s="4521"/>
      <c r="AF15" s="4517" t="s">
        <v>11</v>
      </c>
      <c r="AG15" s="4527"/>
      <c r="AH15" s="4527"/>
      <c r="AI15" s="4527"/>
      <c r="AJ15" s="4527"/>
      <c r="AK15" s="4527"/>
      <c r="AL15" s="4527"/>
      <c r="AM15" s="4527"/>
      <c r="AN15" s="4527"/>
      <c r="AO15" s="4527"/>
      <c r="AP15" s="4527"/>
      <c r="AQ15" s="4527"/>
      <c r="AR15" s="4527"/>
      <c r="AS15" s="4527"/>
      <c r="AT15" s="4527"/>
      <c r="AU15" s="4527"/>
      <c r="AV15" s="4527"/>
      <c r="AW15" s="4527"/>
      <c r="AX15" s="4517" t="s">
        <v>57</v>
      </c>
      <c r="AY15" s="4511"/>
      <c r="AZ15" s="4511"/>
      <c r="BA15" s="4511"/>
      <c r="BB15" s="4511"/>
      <c r="BC15" s="4511"/>
      <c r="BD15" s="4511"/>
      <c r="BE15" s="4513"/>
      <c r="BF15" s="4513"/>
      <c r="BG15" s="4513"/>
      <c r="BH15" s="4513"/>
      <c r="BI15" s="4513"/>
      <c r="BJ15" s="4513"/>
      <c r="BK15" s="4513"/>
      <c r="BL15" s="4513"/>
      <c r="BM15" s="4514"/>
    </row>
    <row r="16" spans="2:82" ht="7.5" customHeight="1" thickBot="1">
      <c r="B16" s="4532"/>
      <c r="C16" s="4530"/>
      <c r="D16" s="4530"/>
      <c r="E16" s="4530"/>
      <c r="F16" s="4531"/>
      <c r="G16" s="4520"/>
      <c r="H16" s="4521"/>
      <c r="I16" s="4521"/>
      <c r="J16" s="4517"/>
      <c r="K16" s="4525"/>
      <c r="L16" s="4525"/>
      <c r="M16" s="4525"/>
      <c r="N16" s="4525"/>
      <c r="O16" s="4525"/>
      <c r="P16" s="4525"/>
      <c r="Q16" s="4525"/>
      <c r="R16" s="4525"/>
      <c r="S16" s="4525"/>
      <c r="T16" s="4525"/>
      <c r="U16" s="4525"/>
      <c r="V16" s="4525"/>
      <c r="W16" s="4525"/>
      <c r="X16" s="4525"/>
      <c r="Y16" s="4525"/>
      <c r="Z16" s="4525"/>
      <c r="AA16" s="4525"/>
      <c r="AB16" s="4517"/>
      <c r="AC16" s="4521"/>
      <c r="AD16" s="4521"/>
      <c r="AE16" s="4521"/>
      <c r="AF16" s="4517"/>
      <c r="AG16" s="4527"/>
      <c r="AH16" s="4527"/>
      <c r="AI16" s="4527"/>
      <c r="AJ16" s="4527"/>
      <c r="AK16" s="4527"/>
      <c r="AL16" s="4527"/>
      <c r="AM16" s="4527"/>
      <c r="AN16" s="4527"/>
      <c r="AO16" s="4527"/>
      <c r="AP16" s="4527"/>
      <c r="AQ16" s="4527"/>
      <c r="AR16" s="4527"/>
      <c r="AS16" s="4527"/>
      <c r="AT16" s="4527"/>
      <c r="AU16" s="4527"/>
      <c r="AV16" s="4527"/>
      <c r="AW16" s="4527"/>
      <c r="AX16" s="4517"/>
      <c r="AY16" s="4511"/>
      <c r="AZ16" s="4511"/>
      <c r="BA16" s="4511"/>
      <c r="BB16" s="4511"/>
      <c r="BC16" s="4511"/>
      <c r="BD16" s="4511"/>
      <c r="BE16" s="4513"/>
      <c r="BF16" s="4513"/>
      <c r="BG16" s="4513"/>
      <c r="BH16" s="4513"/>
      <c r="BI16" s="4513"/>
      <c r="BJ16" s="4513"/>
      <c r="BK16" s="4513"/>
      <c r="BL16" s="4513"/>
      <c r="BM16" s="4514"/>
    </row>
    <row r="17" spans="2:65" ht="7.5" customHeight="1" thickBot="1">
      <c r="B17" s="4532"/>
      <c r="C17" s="4530"/>
      <c r="D17" s="4530"/>
      <c r="E17" s="4530"/>
      <c r="F17" s="4531"/>
      <c r="G17" s="4522"/>
      <c r="H17" s="4523"/>
      <c r="I17" s="4523"/>
      <c r="J17" s="4524"/>
      <c r="K17" s="4526"/>
      <c r="L17" s="4526"/>
      <c r="M17" s="4526"/>
      <c r="N17" s="4526"/>
      <c r="O17" s="4526"/>
      <c r="P17" s="4526"/>
      <c r="Q17" s="4526"/>
      <c r="R17" s="4526"/>
      <c r="S17" s="4526"/>
      <c r="T17" s="4526"/>
      <c r="U17" s="4526"/>
      <c r="V17" s="4526"/>
      <c r="W17" s="4526"/>
      <c r="X17" s="4526"/>
      <c r="Y17" s="4526"/>
      <c r="Z17" s="4526"/>
      <c r="AA17" s="4526"/>
      <c r="AB17" s="4524"/>
      <c r="AC17" s="4523"/>
      <c r="AD17" s="4523"/>
      <c r="AE17" s="4523"/>
      <c r="AF17" s="4524"/>
      <c r="AG17" s="4528"/>
      <c r="AH17" s="4528"/>
      <c r="AI17" s="4528"/>
      <c r="AJ17" s="4528"/>
      <c r="AK17" s="4528"/>
      <c r="AL17" s="4528"/>
      <c r="AM17" s="4528"/>
      <c r="AN17" s="4528"/>
      <c r="AO17" s="4528"/>
      <c r="AP17" s="4528"/>
      <c r="AQ17" s="4528"/>
      <c r="AR17" s="4528"/>
      <c r="AS17" s="4528"/>
      <c r="AT17" s="4528"/>
      <c r="AU17" s="4528"/>
      <c r="AV17" s="4528"/>
      <c r="AW17" s="4528"/>
      <c r="AX17" s="4524"/>
      <c r="AY17" s="4512"/>
      <c r="AZ17" s="4512"/>
      <c r="BA17" s="4512"/>
      <c r="BB17" s="4512"/>
      <c r="BC17" s="4512"/>
      <c r="BD17" s="4512"/>
      <c r="BE17" s="4515"/>
      <c r="BF17" s="4515"/>
      <c r="BG17" s="4515"/>
      <c r="BH17" s="4515"/>
      <c r="BI17" s="4515"/>
      <c r="BJ17" s="4515"/>
      <c r="BK17" s="4515"/>
      <c r="BL17" s="4515"/>
      <c r="BM17" s="4516"/>
    </row>
    <row r="18" spans="2:65" ht="7.5" customHeight="1" thickBot="1">
      <c r="B18" s="4529" t="s">
        <v>509</v>
      </c>
      <c r="C18" s="4530"/>
      <c r="D18" s="4530"/>
      <c r="E18" s="4530"/>
      <c r="F18" s="4531"/>
      <c r="G18" s="4533" t="s">
        <v>2548</v>
      </c>
      <c r="H18" s="4533"/>
      <c r="I18" s="4533"/>
      <c r="J18" s="4533"/>
      <c r="K18" s="4533"/>
      <c r="L18" s="4535" t="s">
        <v>138</v>
      </c>
      <c r="M18" s="4535"/>
      <c r="N18" s="4535"/>
      <c r="O18" s="4535"/>
      <c r="P18" s="4537" t="str">
        <f>cst_wskakunin_owner3__space_KANA</f>
        <v/>
      </c>
      <c r="Q18" s="4537"/>
      <c r="R18" s="4537"/>
      <c r="S18" s="4537"/>
      <c r="T18" s="4537"/>
      <c r="U18" s="4537"/>
      <c r="V18" s="4537"/>
      <c r="W18" s="4537"/>
      <c r="X18" s="4537"/>
      <c r="Y18" s="4537"/>
      <c r="Z18" s="4537"/>
      <c r="AA18" s="4537"/>
      <c r="AB18" s="4537"/>
      <c r="AC18" s="4537"/>
      <c r="AD18" s="4537"/>
      <c r="AE18" s="4537"/>
      <c r="AF18" s="4537"/>
      <c r="AG18" s="4537"/>
      <c r="AH18" s="4537"/>
      <c r="AI18" s="4537"/>
      <c r="AJ18" s="4537"/>
      <c r="AK18" s="4537"/>
      <c r="AL18" s="4537"/>
      <c r="AM18" s="4537"/>
      <c r="AN18" s="4537"/>
      <c r="AO18" s="4537"/>
      <c r="AP18" s="4537"/>
      <c r="AQ18" s="4537"/>
      <c r="AR18" s="4537"/>
      <c r="AS18" s="4537"/>
      <c r="AT18" s="4537"/>
      <c r="AU18" s="4537"/>
      <c r="AV18" s="4537"/>
      <c r="AW18" s="4537"/>
      <c r="AX18" s="4537"/>
      <c r="AY18" s="1125"/>
      <c r="AZ18" s="1125"/>
      <c r="BA18" s="1125"/>
      <c r="BB18" s="1125"/>
      <c r="BC18" s="1125"/>
      <c r="BD18" s="1126"/>
      <c r="BE18" s="1126"/>
      <c r="BF18" s="1126"/>
      <c r="BG18" s="1126"/>
      <c r="BH18" s="1126"/>
      <c r="BI18" s="1126"/>
      <c r="BJ18" s="1126"/>
      <c r="BK18" s="1126"/>
      <c r="BL18" s="1127"/>
      <c r="BM18" s="1128"/>
    </row>
    <row r="19" spans="2:65" ht="7.5" customHeight="1" thickBot="1">
      <c r="B19" s="4532"/>
      <c r="C19" s="4530"/>
      <c r="D19" s="4530"/>
      <c r="E19" s="4530"/>
      <c r="F19" s="4531"/>
      <c r="G19" s="4534"/>
      <c r="H19" s="4534"/>
      <c r="I19" s="4534"/>
      <c r="J19" s="4534"/>
      <c r="K19" s="4534"/>
      <c r="L19" s="4536"/>
      <c r="M19" s="4536"/>
      <c r="N19" s="4536"/>
      <c r="O19" s="4536"/>
      <c r="P19" s="4538"/>
      <c r="Q19" s="4538"/>
      <c r="R19" s="4538"/>
      <c r="S19" s="4538"/>
      <c r="T19" s="4538"/>
      <c r="U19" s="4538"/>
      <c r="V19" s="4538"/>
      <c r="W19" s="4538"/>
      <c r="X19" s="4538"/>
      <c r="Y19" s="4538"/>
      <c r="Z19" s="4538"/>
      <c r="AA19" s="4538"/>
      <c r="AB19" s="4538"/>
      <c r="AC19" s="4538"/>
      <c r="AD19" s="4538"/>
      <c r="AE19" s="4538"/>
      <c r="AF19" s="4538"/>
      <c r="AG19" s="4538"/>
      <c r="AH19" s="4538"/>
      <c r="AI19" s="4538"/>
      <c r="AJ19" s="4538"/>
      <c r="AK19" s="4538"/>
      <c r="AL19" s="4538"/>
      <c r="AM19" s="4538"/>
      <c r="AN19" s="4538"/>
      <c r="AO19" s="4538"/>
      <c r="AP19" s="4538"/>
      <c r="AQ19" s="4538"/>
      <c r="AR19" s="4538"/>
      <c r="AS19" s="4538"/>
      <c r="AT19" s="4538"/>
      <c r="AU19" s="4538"/>
      <c r="AV19" s="4538"/>
      <c r="AW19" s="4538"/>
      <c r="AX19" s="4538"/>
      <c r="AY19" s="1129"/>
      <c r="AZ19" s="1129"/>
      <c r="BA19" s="1129"/>
      <c r="BB19" s="1129"/>
      <c r="BC19" s="1129"/>
      <c r="BD19" s="1130"/>
      <c r="BE19" s="1130"/>
      <c r="BF19" s="1130"/>
      <c r="BG19" s="1130"/>
      <c r="BH19" s="1130"/>
      <c r="BI19" s="1130"/>
      <c r="BJ19" s="1130"/>
      <c r="BK19" s="1130"/>
      <c r="BL19" s="1131"/>
      <c r="BM19" s="1132"/>
    </row>
    <row r="20" spans="2:65" ht="7.5" customHeight="1" thickBot="1">
      <c r="B20" s="4532"/>
      <c r="C20" s="4530"/>
      <c r="D20" s="4530"/>
      <c r="E20" s="4530"/>
      <c r="F20" s="4531"/>
      <c r="G20" s="4534"/>
      <c r="H20" s="4534"/>
      <c r="I20" s="4534"/>
      <c r="J20" s="4534"/>
      <c r="K20" s="4534"/>
      <c r="L20" s="4539" t="str">
        <f>cst_wskakunin_owner3__space</f>
        <v/>
      </c>
      <c r="M20" s="4539"/>
      <c r="N20" s="4539"/>
      <c r="O20" s="4539"/>
      <c r="P20" s="4539"/>
      <c r="Q20" s="4539"/>
      <c r="R20" s="4539"/>
      <c r="S20" s="4539"/>
      <c r="T20" s="4539"/>
      <c r="U20" s="4539"/>
      <c r="V20" s="4539"/>
      <c r="W20" s="4539"/>
      <c r="X20" s="4539"/>
      <c r="Y20" s="4539"/>
      <c r="Z20" s="4539"/>
      <c r="AA20" s="4539"/>
      <c r="AB20" s="4539"/>
      <c r="AC20" s="4539"/>
      <c r="AD20" s="4539"/>
      <c r="AE20" s="4539"/>
      <c r="AF20" s="4539"/>
      <c r="AG20" s="4539"/>
      <c r="AH20" s="4539"/>
      <c r="AI20" s="4539"/>
      <c r="AJ20" s="4539"/>
      <c r="AK20" s="4539"/>
      <c r="AL20" s="4539"/>
      <c r="AM20" s="4539"/>
      <c r="AN20" s="4539"/>
      <c r="AO20" s="4539"/>
      <c r="AP20" s="4539"/>
      <c r="AQ20" s="4539"/>
      <c r="AR20" s="4539"/>
      <c r="AS20" s="4539"/>
      <c r="AT20" s="4539"/>
      <c r="AU20" s="4539"/>
      <c r="AV20" s="4539"/>
      <c r="AW20" s="4539"/>
      <c r="AX20" s="4539"/>
      <c r="AY20" s="1129"/>
      <c r="AZ20" s="1129"/>
      <c r="BA20" s="1129"/>
      <c r="BB20" s="1129"/>
      <c r="BC20" s="1129"/>
      <c r="BD20" s="1130"/>
      <c r="BE20" s="1130"/>
      <c r="BF20" s="1130"/>
      <c r="BG20" s="1130"/>
      <c r="BH20" s="1130"/>
      <c r="BI20" s="1130"/>
      <c r="BJ20" s="1130"/>
      <c r="BK20" s="1130"/>
      <c r="BL20" s="1131"/>
      <c r="BM20" s="1132"/>
    </row>
    <row r="21" spans="2:65" ht="7.5" customHeight="1" thickBot="1">
      <c r="B21" s="4532"/>
      <c r="C21" s="4530"/>
      <c r="D21" s="4530"/>
      <c r="E21" s="4530"/>
      <c r="F21" s="4531"/>
      <c r="G21" s="4534"/>
      <c r="H21" s="4534"/>
      <c r="I21" s="4534"/>
      <c r="J21" s="4534"/>
      <c r="K21" s="4534"/>
      <c r="L21" s="4540"/>
      <c r="M21" s="4540"/>
      <c r="N21" s="4540"/>
      <c r="O21" s="4540"/>
      <c r="P21" s="4540"/>
      <c r="Q21" s="4540"/>
      <c r="R21" s="4540"/>
      <c r="S21" s="4540"/>
      <c r="T21" s="4540"/>
      <c r="U21" s="4540"/>
      <c r="V21" s="4540"/>
      <c r="W21" s="4540"/>
      <c r="X21" s="4540"/>
      <c r="Y21" s="4540"/>
      <c r="Z21" s="4540"/>
      <c r="AA21" s="4540"/>
      <c r="AB21" s="4540"/>
      <c r="AC21" s="4540"/>
      <c r="AD21" s="4540"/>
      <c r="AE21" s="4540"/>
      <c r="AF21" s="4540"/>
      <c r="AG21" s="4540"/>
      <c r="AH21" s="4540"/>
      <c r="AI21" s="4540"/>
      <c r="AJ21" s="4540"/>
      <c r="AK21" s="4540"/>
      <c r="AL21" s="4540"/>
      <c r="AM21" s="4540"/>
      <c r="AN21" s="4540"/>
      <c r="AO21" s="4540"/>
      <c r="AP21" s="4540"/>
      <c r="AQ21" s="4540"/>
      <c r="AR21" s="4540"/>
      <c r="AS21" s="4540"/>
      <c r="AT21" s="4540"/>
      <c r="AU21" s="4540"/>
      <c r="AV21" s="4540"/>
      <c r="AW21" s="4540"/>
      <c r="AX21" s="4540"/>
      <c r="AY21" s="1133"/>
      <c r="AZ21" s="1133"/>
      <c r="BA21" s="1133"/>
      <c r="BB21" s="1133"/>
      <c r="BC21" s="1133"/>
      <c r="BD21" s="1133"/>
      <c r="BE21" s="4542"/>
      <c r="BF21" s="4542"/>
      <c r="BI21" s="1133"/>
      <c r="BJ21" s="1133"/>
      <c r="BK21" s="1133"/>
      <c r="BL21" s="1133"/>
      <c r="BM21" s="1134"/>
    </row>
    <row r="22" spans="2:65" ht="7.5" customHeight="1" thickBot="1">
      <c r="B22" s="4532"/>
      <c r="C22" s="4530"/>
      <c r="D22" s="4530"/>
      <c r="E22" s="4530"/>
      <c r="F22" s="4531"/>
      <c r="G22" s="4534"/>
      <c r="H22" s="4534"/>
      <c r="I22" s="4534"/>
      <c r="J22" s="4534"/>
      <c r="K22" s="4534"/>
      <c r="L22" s="4540"/>
      <c r="M22" s="4540"/>
      <c r="N22" s="4540"/>
      <c r="O22" s="4540"/>
      <c r="P22" s="4540"/>
      <c r="Q22" s="4540"/>
      <c r="R22" s="4540"/>
      <c r="S22" s="4540"/>
      <c r="T22" s="4540"/>
      <c r="U22" s="4540"/>
      <c r="V22" s="4540"/>
      <c r="W22" s="4540"/>
      <c r="X22" s="4540"/>
      <c r="Y22" s="4540"/>
      <c r="Z22" s="4540"/>
      <c r="AA22" s="4540"/>
      <c r="AB22" s="4540"/>
      <c r="AC22" s="4540"/>
      <c r="AD22" s="4540"/>
      <c r="AE22" s="4540"/>
      <c r="AF22" s="4540"/>
      <c r="AG22" s="4540"/>
      <c r="AH22" s="4540"/>
      <c r="AI22" s="4540"/>
      <c r="AJ22" s="4540"/>
      <c r="AK22" s="4540"/>
      <c r="AL22" s="4540"/>
      <c r="AM22" s="4540"/>
      <c r="AN22" s="4540"/>
      <c r="AO22" s="4540"/>
      <c r="AP22" s="4540"/>
      <c r="AQ22" s="4540"/>
      <c r="AR22" s="4540"/>
      <c r="AS22" s="4540"/>
      <c r="AT22" s="4540"/>
      <c r="AU22" s="4540"/>
      <c r="AV22" s="4540"/>
      <c r="AW22" s="4540"/>
      <c r="AX22" s="4540"/>
      <c r="AY22" s="1129"/>
      <c r="AZ22" s="1129"/>
      <c r="BA22" s="1129"/>
      <c r="BB22" s="1129"/>
      <c r="BC22" s="1129"/>
      <c r="BD22" s="1129"/>
      <c r="BE22" s="4542"/>
      <c r="BF22" s="4542"/>
      <c r="BI22" s="1135"/>
      <c r="BJ22" s="1135"/>
      <c r="BK22" s="1136"/>
      <c r="BL22" s="1136"/>
      <c r="BM22" s="1137"/>
    </row>
    <row r="23" spans="2:65" ht="7.5" customHeight="1" thickBot="1">
      <c r="B23" s="4532"/>
      <c r="C23" s="4530"/>
      <c r="D23" s="4530"/>
      <c r="E23" s="4530"/>
      <c r="F23" s="4531"/>
      <c r="G23" s="4534"/>
      <c r="H23" s="4534"/>
      <c r="I23" s="4534"/>
      <c r="J23" s="4534"/>
      <c r="K23" s="4534"/>
      <c r="L23" s="4541"/>
      <c r="M23" s="4541"/>
      <c r="N23" s="4541"/>
      <c r="O23" s="4541"/>
      <c r="P23" s="4541"/>
      <c r="Q23" s="4541"/>
      <c r="R23" s="4541"/>
      <c r="S23" s="4541"/>
      <c r="T23" s="4541"/>
      <c r="U23" s="4541"/>
      <c r="V23" s="4541"/>
      <c r="W23" s="4541"/>
      <c r="X23" s="4541"/>
      <c r="Y23" s="4541"/>
      <c r="Z23" s="4541"/>
      <c r="AA23" s="4541"/>
      <c r="AB23" s="4541"/>
      <c r="AC23" s="4541"/>
      <c r="AD23" s="4541"/>
      <c r="AE23" s="4541"/>
      <c r="AF23" s="4541"/>
      <c r="AG23" s="4541"/>
      <c r="AH23" s="4541"/>
      <c r="AI23" s="4541"/>
      <c r="AJ23" s="4541"/>
      <c r="AK23" s="4541"/>
      <c r="AL23" s="4541"/>
      <c r="AM23" s="4541"/>
      <c r="AN23" s="4541"/>
      <c r="AO23" s="4541"/>
      <c r="AP23" s="4541"/>
      <c r="AQ23" s="4541"/>
      <c r="AR23" s="4541"/>
      <c r="AS23" s="4541"/>
      <c r="AT23" s="4541"/>
      <c r="AU23" s="4541"/>
      <c r="AV23" s="4541"/>
      <c r="AW23" s="4541"/>
      <c r="AX23" s="4541"/>
      <c r="AY23" s="1133"/>
      <c r="AZ23" s="1133"/>
      <c r="BA23" s="1133"/>
      <c r="BB23" s="1133"/>
      <c r="BC23" s="1133"/>
      <c r="BD23" s="1133"/>
      <c r="BE23" s="1133"/>
      <c r="BF23" s="1138"/>
      <c r="BG23" s="1129"/>
      <c r="BH23" s="1129"/>
      <c r="BI23" s="1129"/>
      <c r="BJ23" s="1136"/>
      <c r="BK23" s="1136"/>
      <c r="BL23" s="1136"/>
      <c r="BM23" s="1137"/>
    </row>
    <row r="24" spans="2:65" ht="7.5" customHeight="1" thickBot="1">
      <c r="B24" s="4532"/>
      <c r="C24" s="4530"/>
      <c r="D24" s="4530"/>
      <c r="E24" s="4530"/>
      <c r="F24" s="4531"/>
      <c r="G24" s="4543" t="s">
        <v>2549</v>
      </c>
      <c r="H24" s="4543"/>
      <c r="I24" s="4525" t="str">
        <f>cst_wskakunin_owner3_ZIP</f>
        <v/>
      </c>
      <c r="J24" s="4525"/>
      <c r="K24" s="4525"/>
      <c r="L24" s="4525"/>
      <c r="M24" s="4525"/>
      <c r="N24" s="4525"/>
      <c r="O24" s="4525"/>
      <c r="P24" s="4525"/>
      <c r="Q24" s="4525"/>
      <c r="R24" s="4543" t="s">
        <v>57</v>
      </c>
      <c r="S24" s="4517" t="s">
        <v>2550</v>
      </c>
      <c r="T24" s="4517"/>
      <c r="U24" s="4517"/>
      <c r="V24" s="4517"/>
      <c r="W24" s="4518" t="str">
        <f>cst_wskakunin_owner3__address</f>
        <v/>
      </c>
      <c r="X24" s="4518"/>
      <c r="Y24" s="4518"/>
      <c r="Z24" s="4518"/>
      <c r="AA24" s="4518"/>
      <c r="AB24" s="4518"/>
      <c r="AC24" s="4518"/>
      <c r="AD24" s="4518"/>
      <c r="AE24" s="4518"/>
      <c r="AF24" s="4518"/>
      <c r="AG24" s="4518"/>
      <c r="AH24" s="4518"/>
      <c r="AI24" s="4518"/>
      <c r="AJ24" s="4518"/>
      <c r="AK24" s="4518"/>
      <c r="AL24" s="4518"/>
      <c r="AM24" s="4518"/>
      <c r="AN24" s="4518"/>
      <c r="AO24" s="4518"/>
      <c r="AP24" s="4518"/>
      <c r="AQ24" s="4518"/>
      <c r="AR24" s="4518"/>
      <c r="AS24" s="4518"/>
      <c r="AT24" s="4518"/>
      <c r="AU24" s="4518"/>
      <c r="AV24" s="4518"/>
      <c r="AW24" s="4518"/>
      <c r="AX24" s="4518"/>
      <c r="AY24" s="4518"/>
      <c r="AZ24" s="4518"/>
      <c r="BA24" s="4518"/>
      <c r="BB24" s="4518"/>
      <c r="BC24" s="4518"/>
      <c r="BD24" s="4518"/>
      <c r="BE24" s="4518"/>
      <c r="BF24" s="4518"/>
      <c r="BG24" s="4518"/>
      <c r="BH24" s="4518"/>
      <c r="BI24" s="4518"/>
      <c r="BJ24" s="4518"/>
      <c r="BK24" s="4518"/>
      <c r="BL24" s="4518"/>
      <c r="BM24" s="4519"/>
    </row>
    <row r="25" spans="2:65" ht="7.5" customHeight="1" thickBot="1">
      <c r="B25" s="4532"/>
      <c r="C25" s="4530"/>
      <c r="D25" s="4530"/>
      <c r="E25" s="4530"/>
      <c r="F25" s="4531"/>
      <c r="G25" s="4543"/>
      <c r="H25" s="4543"/>
      <c r="I25" s="4525"/>
      <c r="J25" s="4525"/>
      <c r="K25" s="4525"/>
      <c r="L25" s="4525"/>
      <c r="M25" s="4525"/>
      <c r="N25" s="4525"/>
      <c r="O25" s="4525"/>
      <c r="P25" s="4525"/>
      <c r="Q25" s="4525"/>
      <c r="R25" s="4543"/>
      <c r="S25" s="4517"/>
      <c r="T25" s="4517"/>
      <c r="U25" s="4517"/>
      <c r="V25" s="4517"/>
      <c r="W25" s="4518"/>
      <c r="X25" s="4518"/>
      <c r="Y25" s="4518"/>
      <c r="Z25" s="4518"/>
      <c r="AA25" s="4518"/>
      <c r="AB25" s="4518"/>
      <c r="AC25" s="4518"/>
      <c r="AD25" s="4518"/>
      <c r="AE25" s="4518"/>
      <c r="AF25" s="4518"/>
      <c r="AG25" s="4518"/>
      <c r="AH25" s="4518"/>
      <c r="AI25" s="4518"/>
      <c r="AJ25" s="4518"/>
      <c r="AK25" s="4518"/>
      <c r="AL25" s="4518"/>
      <c r="AM25" s="4518"/>
      <c r="AN25" s="4518"/>
      <c r="AO25" s="4518"/>
      <c r="AP25" s="4518"/>
      <c r="AQ25" s="4518"/>
      <c r="AR25" s="4518"/>
      <c r="AS25" s="4518"/>
      <c r="AT25" s="4518"/>
      <c r="AU25" s="4518"/>
      <c r="AV25" s="4518"/>
      <c r="AW25" s="4518"/>
      <c r="AX25" s="4518"/>
      <c r="AY25" s="4518"/>
      <c r="AZ25" s="4518"/>
      <c r="BA25" s="4518"/>
      <c r="BB25" s="4518"/>
      <c r="BC25" s="4518"/>
      <c r="BD25" s="4518"/>
      <c r="BE25" s="4518"/>
      <c r="BF25" s="4518"/>
      <c r="BG25" s="4518"/>
      <c r="BH25" s="4518"/>
      <c r="BI25" s="4518"/>
      <c r="BJ25" s="4518"/>
      <c r="BK25" s="4518"/>
      <c r="BL25" s="4518"/>
      <c r="BM25" s="4519"/>
    </row>
    <row r="26" spans="2:65" ht="7.5" customHeight="1" thickBot="1">
      <c r="B26" s="4532"/>
      <c r="C26" s="4530"/>
      <c r="D26" s="4530"/>
      <c r="E26" s="4530"/>
      <c r="F26" s="4531"/>
      <c r="G26" s="4543"/>
      <c r="H26" s="4543"/>
      <c r="I26" s="4525"/>
      <c r="J26" s="4525"/>
      <c r="K26" s="4525"/>
      <c r="L26" s="4525"/>
      <c r="M26" s="4525"/>
      <c r="N26" s="4525"/>
      <c r="O26" s="4525"/>
      <c r="P26" s="4525"/>
      <c r="Q26" s="4525"/>
      <c r="R26" s="4543"/>
      <c r="S26" s="4517"/>
      <c r="T26" s="4517"/>
      <c r="U26" s="4517"/>
      <c r="V26" s="4517"/>
      <c r="W26" s="4518"/>
      <c r="X26" s="4518"/>
      <c r="Y26" s="4518"/>
      <c r="Z26" s="4518"/>
      <c r="AA26" s="4518"/>
      <c r="AB26" s="4518"/>
      <c r="AC26" s="4518"/>
      <c r="AD26" s="4518"/>
      <c r="AE26" s="4518"/>
      <c r="AF26" s="4518"/>
      <c r="AG26" s="4518"/>
      <c r="AH26" s="4518"/>
      <c r="AI26" s="4518"/>
      <c r="AJ26" s="4518"/>
      <c r="AK26" s="4518"/>
      <c r="AL26" s="4518"/>
      <c r="AM26" s="4518"/>
      <c r="AN26" s="4518"/>
      <c r="AO26" s="4518"/>
      <c r="AP26" s="4518"/>
      <c r="AQ26" s="4518"/>
      <c r="AR26" s="4518"/>
      <c r="AS26" s="4518"/>
      <c r="AT26" s="4518"/>
      <c r="AU26" s="4518"/>
      <c r="AV26" s="4518"/>
      <c r="AW26" s="4518"/>
      <c r="AX26" s="4518"/>
      <c r="AY26" s="4518"/>
      <c r="AZ26" s="4518"/>
      <c r="BA26" s="4518"/>
      <c r="BB26" s="4518"/>
      <c r="BC26" s="4518"/>
      <c r="BD26" s="4518"/>
      <c r="BE26" s="4518"/>
      <c r="BF26" s="4518"/>
      <c r="BG26" s="4518"/>
      <c r="BH26" s="4518"/>
      <c r="BI26" s="4518"/>
      <c r="BJ26" s="4518"/>
      <c r="BK26" s="4518"/>
      <c r="BL26" s="4518"/>
      <c r="BM26" s="4519"/>
    </row>
    <row r="27" spans="2:65" ht="7.5" customHeight="1" thickBot="1">
      <c r="B27" s="4532"/>
      <c r="C27" s="4530"/>
      <c r="D27" s="4530"/>
      <c r="E27" s="4530"/>
      <c r="F27" s="4531"/>
      <c r="G27" s="4520" t="s">
        <v>3666</v>
      </c>
      <c r="H27" s="4521"/>
      <c r="I27" s="4521"/>
      <c r="J27" s="4517" t="s">
        <v>11</v>
      </c>
      <c r="K27" s="4525" t="str">
        <f>cst_wskakunin_owner3_TEL</f>
        <v/>
      </c>
      <c r="L27" s="4525"/>
      <c r="M27" s="4525"/>
      <c r="N27" s="4525"/>
      <c r="O27" s="4525"/>
      <c r="P27" s="4525"/>
      <c r="Q27" s="4525"/>
      <c r="R27" s="4525"/>
      <c r="S27" s="4525"/>
      <c r="T27" s="4525"/>
      <c r="U27" s="4525"/>
      <c r="V27" s="4525"/>
      <c r="W27" s="4525"/>
      <c r="X27" s="4525"/>
      <c r="Y27" s="4525"/>
      <c r="Z27" s="4525"/>
      <c r="AA27" s="4525"/>
      <c r="AB27" s="4517" t="s">
        <v>57</v>
      </c>
      <c r="AC27" s="4521" t="s">
        <v>2891</v>
      </c>
      <c r="AD27" s="4521"/>
      <c r="AE27" s="4521"/>
      <c r="AF27" s="4517" t="s">
        <v>11</v>
      </c>
      <c r="AG27" s="4527"/>
      <c r="AH27" s="4527"/>
      <c r="AI27" s="4527"/>
      <c r="AJ27" s="4527"/>
      <c r="AK27" s="4527"/>
      <c r="AL27" s="4527"/>
      <c r="AM27" s="4527"/>
      <c r="AN27" s="4527"/>
      <c r="AO27" s="4527"/>
      <c r="AP27" s="4527"/>
      <c r="AQ27" s="4527"/>
      <c r="AR27" s="4527"/>
      <c r="AS27" s="4527"/>
      <c r="AT27" s="4527"/>
      <c r="AU27" s="4527"/>
      <c r="AV27" s="4527"/>
      <c r="AW27" s="4527"/>
      <c r="AX27" s="4517" t="s">
        <v>57</v>
      </c>
      <c r="AY27" s="4511"/>
      <c r="AZ27" s="4511"/>
      <c r="BA27" s="4511"/>
      <c r="BB27" s="4511"/>
      <c r="BC27" s="4511"/>
      <c r="BD27" s="4511"/>
      <c r="BE27" s="4513"/>
      <c r="BF27" s="4513"/>
      <c r="BG27" s="4513"/>
      <c r="BH27" s="4513"/>
      <c r="BI27" s="4513"/>
      <c r="BJ27" s="4513"/>
      <c r="BK27" s="4513"/>
      <c r="BL27" s="4513"/>
      <c r="BM27" s="4514"/>
    </row>
    <row r="28" spans="2:65" ht="7.5" customHeight="1" thickBot="1">
      <c r="B28" s="4532"/>
      <c r="C28" s="4530"/>
      <c r="D28" s="4530"/>
      <c r="E28" s="4530"/>
      <c r="F28" s="4531"/>
      <c r="G28" s="4520"/>
      <c r="H28" s="4521"/>
      <c r="I28" s="4521"/>
      <c r="J28" s="4517"/>
      <c r="K28" s="4525"/>
      <c r="L28" s="4525"/>
      <c r="M28" s="4525"/>
      <c r="N28" s="4525"/>
      <c r="O28" s="4525"/>
      <c r="P28" s="4525"/>
      <c r="Q28" s="4525"/>
      <c r="R28" s="4525"/>
      <c r="S28" s="4525"/>
      <c r="T28" s="4525"/>
      <c r="U28" s="4525"/>
      <c r="V28" s="4525"/>
      <c r="W28" s="4525"/>
      <c r="X28" s="4525"/>
      <c r="Y28" s="4525"/>
      <c r="Z28" s="4525"/>
      <c r="AA28" s="4525"/>
      <c r="AB28" s="4517"/>
      <c r="AC28" s="4521"/>
      <c r="AD28" s="4521"/>
      <c r="AE28" s="4521"/>
      <c r="AF28" s="4517"/>
      <c r="AG28" s="4527"/>
      <c r="AH28" s="4527"/>
      <c r="AI28" s="4527"/>
      <c r="AJ28" s="4527"/>
      <c r="AK28" s="4527"/>
      <c r="AL28" s="4527"/>
      <c r="AM28" s="4527"/>
      <c r="AN28" s="4527"/>
      <c r="AO28" s="4527"/>
      <c r="AP28" s="4527"/>
      <c r="AQ28" s="4527"/>
      <c r="AR28" s="4527"/>
      <c r="AS28" s="4527"/>
      <c r="AT28" s="4527"/>
      <c r="AU28" s="4527"/>
      <c r="AV28" s="4527"/>
      <c r="AW28" s="4527"/>
      <c r="AX28" s="4517"/>
      <c r="AY28" s="4511"/>
      <c r="AZ28" s="4511"/>
      <c r="BA28" s="4511"/>
      <c r="BB28" s="4511"/>
      <c r="BC28" s="4511"/>
      <c r="BD28" s="4511"/>
      <c r="BE28" s="4513"/>
      <c r="BF28" s="4513"/>
      <c r="BG28" s="4513"/>
      <c r="BH28" s="4513"/>
      <c r="BI28" s="4513"/>
      <c r="BJ28" s="4513"/>
      <c r="BK28" s="4513"/>
      <c r="BL28" s="4513"/>
      <c r="BM28" s="4514"/>
    </row>
    <row r="29" spans="2:65" ht="7.5" customHeight="1" thickBot="1">
      <c r="B29" s="4532"/>
      <c r="C29" s="4530"/>
      <c r="D29" s="4530"/>
      <c r="E29" s="4530"/>
      <c r="F29" s="4531"/>
      <c r="G29" s="4522"/>
      <c r="H29" s="4523"/>
      <c r="I29" s="4523"/>
      <c r="J29" s="4524"/>
      <c r="K29" s="4526"/>
      <c r="L29" s="4526"/>
      <c r="M29" s="4526"/>
      <c r="N29" s="4526"/>
      <c r="O29" s="4526"/>
      <c r="P29" s="4526"/>
      <c r="Q29" s="4526"/>
      <c r="R29" s="4526"/>
      <c r="S29" s="4526"/>
      <c r="T29" s="4526"/>
      <c r="U29" s="4526"/>
      <c r="V29" s="4526"/>
      <c r="W29" s="4526"/>
      <c r="X29" s="4526"/>
      <c r="Y29" s="4526"/>
      <c r="Z29" s="4526"/>
      <c r="AA29" s="4526"/>
      <c r="AB29" s="4524"/>
      <c r="AC29" s="4523"/>
      <c r="AD29" s="4523"/>
      <c r="AE29" s="4523"/>
      <c r="AF29" s="4524"/>
      <c r="AG29" s="4528"/>
      <c r="AH29" s="4528"/>
      <c r="AI29" s="4528"/>
      <c r="AJ29" s="4528"/>
      <c r="AK29" s="4528"/>
      <c r="AL29" s="4528"/>
      <c r="AM29" s="4528"/>
      <c r="AN29" s="4528"/>
      <c r="AO29" s="4528"/>
      <c r="AP29" s="4528"/>
      <c r="AQ29" s="4528"/>
      <c r="AR29" s="4528"/>
      <c r="AS29" s="4528"/>
      <c r="AT29" s="4528"/>
      <c r="AU29" s="4528"/>
      <c r="AV29" s="4528"/>
      <c r="AW29" s="4528"/>
      <c r="AX29" s="4524"/>
      <c r="AY29" s="4512"/>
      <c r="AZ29" s="4512"/>
      <c r="BA29" s="4512"/>
      <c r="BB29" s="4512"/>
      <c r="BC29" s="4512"/>
      <c r="BD29" s="4512"/>
      <c r="BE29" s="4515"/>
      <c r="BF29" s="4515"/>
      <c r="BG29" s="4515"/>
      <c r="BH29" s="4515"/>
      <c r="BI29" s="4515"/>
      <c r="BJ29" s="4515"/>
      <c r="BK29" s="4515"/>
      <c r="BL29" s="4515"/>
      <c r="BM29" s="4516"/>
    </row>
    <row r="30" spans="2:65" ht="8.85" customHeight="1">
      <c r="BI30" s="1119" t="s">
        <v>3682</v>
      </c>
    </row>
  </sheetData>
  <mergeCells count="44">
    <mergeCell ref="B1:K1"/>
    <mergeCell ref="AD2:AK2"/>
    <mergeCell ref="B6:F17"/>
    <mergeCell ref="G6:K11"/>
    <mergeCell ref="L6:O7"/>
    <mergeCell ref="P6:AX7"/>
    <mergeCell ref="L8:AX11"/>
    <mergeCell ref="G15:I17"/>
    <mergeCell ref="J15:J17"/>
    <mergeCell ref="K15:AA17"/>
    <mergeCell ref="BE9:BF10"/>
    <mergeCell ref="G12:H14"/>
    <mergeCell ref="I12:Q14"/>
    <mergeCell ref="R12:R14"/>
    <mergeCell ref="S12:V14"/>
    <mergeCell ref="W12:BM14"/>
    <mergeCell ref="BE15:BM17"/>
    <mergeCell ref="B18:F29"/>
    <mergeCell ref="G18:K23"/>
    <mergeCell ref="L18:O19"/>
    <mergeCell ref="P18:AX19"/>
    <mergeCell ref="L20:AX23"/>
    <mergeCell ref="BE21:BF22"/>
    <mergeCell ref="G24:H26"/>
    <mergeCell ref="I24:Q26"/>
    <mergeCell ref="R24:R26"/>
    <mergeCell ref="AB15:AB17"/>
    <mergeCell ref="AC15:AE17"/>
    <mergeCell ref="AF15:AF17"/>
    <mergeCell ref="AG15:AW17"/>
    <mergeCell ref="AX15:AX17"/>
    <mergeCell ref="AY15:BD17"/>
    <mergeCell ref="AY27:BD29"/>
    <mergeCell ref="BE27:BM29"/>
    <mergeCell ref="S24:V26"/>
    <mergeCell ref="W24:BM26"/>
    <mergeCell ref="G27:I29"/>
    <mergeCell ref="J27:J29"/>
    <mergeCell ref="K27:AA29"/>
    <mergeCell ref="AB27:AB29"/>
    <mergeCell ref="AC27:AE29"/>
    <mergeCell ref="AF27:AF29"/>
    <mergeCell ref="AG27:AW29"/>
    <mergeCell ref="AX27:AX29"/>
  </mergeCells>
  <phoneticPr fontId="129"/>
  <dataValidations count="5">
    <dataValidation type="whole" operator="greaterThan" allowBlank="1" showInputMessage="1" showErrorMessage="1" error="半角数字で入力してください" sqref="BB65463 BB130999 BB196535 BB262071 BB327607 BB393143 BB458679 BB524215 BB589751 BB655287 BB720823 BB786359 BB851895 BB917431 BB982967 BF65463 BF130999 BF196535 BF262071 BF327607 BF393143 BF458679 BF524215 BF589751 BF655287 BF720823 BF786359 BF851895 BF917431 BF982967 BJ65463 BJ130999 BJ196535 BJ262071 BJ327607 BJ393143 BJ458679 BJ524215 BJ589751 BJ655287 BJ720823 BJ786359 BJ851895 BJ917431 BJ982967 BW65464:BX65465 BW131000:BX131001 BW196536:BX196537 BW262072:BX262073 BW327608:BX327609 BW393144:BX393145 BW458680:BX458681 BW524216:BX524217 BW589752:BX589753 BW655288:BX655289 BW720824:BX720825 BW786360:BX786361 BW851896:BX851897 BW917432:BX917433 BW982968:BX982969 CA65464:CB65465 CA131000:CB131001 CA196536:CB196537 CA262072:CB262073 CA327608:CB327609 CA393144:CB393145 CA458680:CB458681 CA524216:CB524217 CA589752:CB589753 CA655288:CB655289 CA720824:CB720825 CA786360:CB786361 CA851896:CB851897 CA917432:CB917433 CA982968:CB982969 CE65464:CF65465 CE131000:CF131001 CE196536:CF196537 CE262072:CF262073 CE327608:CF327609 CE393144:CF393145 CE458680:CF458681 CE524216:CF524217 CE589752:CF589753 CE655288:CF655289 CE720824:CF720825 CE786360:CF786361 CE851896:CF851897 CE917432:CF917433 CE982968:CF982969 KX65463 KX130999 KX196535 KX262071 KX327607 KX393143 KX458679 KX524215 KX589751 KX655287 KX720823 KX786359 KX851895 KX917431 KX982967 LB65463 LB130999 LB196535 LB262071 LB327607 LB393143 LB458679 LB524215 LB589751 LB655287 LB720823 LB786359 LB851895 LB917431 LB982967 LF65463 LF130999 LF196535 LF262071 LF327607 LF393143 LF458679 LF524215 LF589751 LF655287 LF720823 LF786359 LF851895 LF917431 LF982967 LS65464:LT65465 LS131000:LT131001 LS196536:LT196537 LS262072:LT262073 LS327608:LT327609 LS393144:LT393145 LS458680:LT458681 LS524216:LT524217 LS589752:LT589753 LS655288:LT655289 LS720824:LT720825 LS786360:LT786361 LS851896:LT851897 LS917432:LT917433 LS982968:LT982969 LW65464:LX65465 LW131000:LX131001 LW196536:LX196537 LW262072:LX262073 LW327608:LX327609 LW393144:LX393145 LW458680:LX458681 LW524216:LX524217 LW589752:LX589753 LW655288:LX655289 LW720824:LX720825 LW786360:LX786361 LW851896:LX851897 LW917432:LX917433 LW982968:LX982969 MA65464:MB65465 MA131000:MB131001 MA196536:MB196537 MA262072:MB262073 MA327608:MB327609 MA393144:MB393145 MA458680:MB458681 MA524216:MB524217 MA589752:MB589753 MA655288:MB655289 MA720824:MB720825 MA786360:MB786361 MA851896:MB851897 MA917432:MB917433 MA982968:MB982969 UT65463 UT130999 UT196535 UT262071 UT327607 UT393143 UT458679 UT524215 UT589751 UT655287 UT720823 UT786359 UT851895 UT917431 UT982967 UX65463 UX130999 UX196535 UX262071 UX327607 UX393143 UX458679 UX524215 UX589751 UX655287 UX720823 UX786359 UX851895 UX917431 UX982967 VB65463 VB130999 VB196535 VB262071 VB327607 VB393143 VB458679 VB524215 VB589751 VB655287 VB720823 VB786359 VB851895 VB917431 VB982967 VO65464:VP65465 VO131000:VP131001 VO196536:VP196537 VO262072:VP262073 VO327608:VP327609 VO393144:VP393145 VO458680:VP458681 VO524216:VP524217 VO589752:VP589753 VO655288:VP655289 VO720824:VP720825 VO786360:VP786361 VO851896:VP851897 VO917432:VP917433 VO982968:VP982969 VS65464:VT65465 VS131000:VT131001 VS196536:VT196537 VS262072:VT262073 VS327608:VT327609 VS393144:VT393145 VS458680:VT458681 VS524216:VT524217 VS589752:VT589753 VS655288:VT655289 VS720824:VT720825 VS786360:VT786361 VS851896:VT851897 VS917432:VT917433 VS982968:VT982969 VW65464:VX65465 VW131000:VX131001 VW196536:VX196537 VW262072:VX262073 VW327608:VX327609 VW393144:VX393145 VW458680:VX458681 VW524216:VX524217 VW589752:VX589753 VW655288:VX655289 VW720824:VX720825 VW786360:VX786361 VW851896:VX851897 VW917432:VX917433 VW982968:VX982969 AEP65463 AEP130999 AEP196535 AEP262071 AEP327607 AEP393143 AEP458679 AEP524215 AEP589751 AEP655287 AEP720823 AEP786359 AEP851895 AEP917431 AEP982967 AET65463 AET130999 AET196535 AET262071 AET327607 AET393143 AET458679 AET524215 AET589751 AET655287 AET720823 AET786359 AET851895 AET917431 AET982967 AEX65463 AEX130999 AEX196535 AEX262071 AEX327607 AEX393143 AEX458679 AEX524215 AEX589751 AEX655287 AEX720823 AEX786359 AEX851895 AEX917431 AEX982967 AFK65464:AFL65465 AFK131000:AFL131001 AFK196536:AFL196537 AFK262072:AFL262073 AFK327608:AFL327609 AFK393144:AFL393145 AFK458680:AFL458681 AFK524216:AFL524217 AFK589752:AFL589753 AFK655288:AFL655289 AFK720824:AFL720825 AFK786360:AFL786361 AFK851896:AFL851897 AFK917432:AFL917433 AFK982968:AFL982969 AFO65464:AFP65465 AFO131000:AFP131001 AFO196536:AFP196537 AFO262072:AFP262073 AFO327608:AFP327609 AFO393144:AFP393145 AFO458680:AFP458681 AFO524216:AFP524217 AFO589752:AFP589753 AFO655288:AFP655289 AFO720824:AFP720825 AFO786360:AFP786361 AFO851896:AFP851897 AFO917432:AFP917433 AFO982968:AFP982969 AFS65464:AFT65465 AFS131000:AFT131001 AFS196536:AFT196537 AFS262072:AFT262073 AFS327608:AFT327609 AFS393144:AFT393145 AFS458680:AFT458681 AFS524216:AFT524217 AFS589752:AFT589753 AFS655288:AFT655289 AFS720824:AFT720825 AFS786360:AFT786361 AFS851896:AFT851897 AFS917432:AFT917433 AFS982968:AFT982969 AOL65463 AOL130999 AOL196535 AOL262071 AOL327607 AOL393143 AOL458679 AOL524215 AOL589751 AOL655287 AOL720823 AOL786359 AOL851895 AOL917431 AOL982967 AOP65463 AOP130999 AOP196535 AOP262071 AOP327607 AOP393143 AOP458679 AOP524215 AOP589751 AOP655287 AOP720823 AOP786359 AOP851895 AOP917431 AOP982967 AOT65463 AOT130999 AOT196535 AOT262071 AOT327607 AOT393143 AOT458679 AOT524215 AOT589751 AOT655287 AOT720823 AOT786359 AOT851895 AOT917431 AOT982967 APG65464:APH65465 APG131000:APH131001 APG196536:APH196537 APG262072:APH262073 APG327608:APH327609 APG393144:APH393145 APG458680:APH458681 APG524216:APH524217 APG589752:APH589753 APG655288:APH655289 APG720824:APH720825 APG786360:APH786361 APG851896:APH851897 APG917432:APH917433 APG982968:APH982969 APK65464:APL65465 APK131000:APL131001 APK196536:APL196537 APK262072:APL262073 APK327608:APL327609 APK393144:APL393145 APK458680:APL458681 APK524216:APL524217 APK589752:APL589753 APK655288:APL655289 APK720824:APL720825 APK786360:APL786361 APK851896:APL851897 APK917432:APL917433 APK982968:APL982969 APO65464:APP65465 APO131000:APP131001 APO196536:APP196537 APO262072:APP262073 APO327608:APP327609 APO393144:APP393145 APO458680:APP458681 APO524216:APP524217 APO589752:APP589753 APO655288:APP655289 APO720824:APP720825 APO786360:APP786361 APO851896:APP851897 APO917432:APP917433 APO982968:APP982969 AYH65463 AYH130999 AYH196535 AYH262071 AYH327607 AYH393143 AYH458679 AYH524215 AYH589751 AYH655287 AYH720823 AYH786359 AYH851895 AYH917431 AYH982967 AYL65463 AYL130999 AYL196535 AYL262071 AYL327607 AYL393143 AYL458679 AYL524215 AYL589751 AYL655287 AYL720823 AYL786359 AYL851895 AYL917431 AYL982967 AYP65463 AYP130999 AYP196535 AYP262071 AYP327607 AYP393143 AYP458679 AYP524215 AYP589751 AYP655287 AYP720823 AYP786359 AYP851895 AYP917431 AYP982967 AZC65464:AZD65465 AZC131000:AZD131001 AZC196536:AZD196537 AZC262072:AZD262073 AZC327608:AZD327609 AZC393144:AZD393145 AZC458680:AZD458681 AZC524216:AZD524217 AZC589752:AZD589753 AZC655288:AZD655289 AZC720824:AZD720825 AZC786360:AZD786361 AZC851896:AZD851897 AZC917432:AZD917433 AZC982968:AZD982969 AZG65464:AZH65465 AZG131000:AZH131001 AZG196536:AZH196537 AZG262072:AZH262073 AZG327608:AZH327609 AZG393144:AZH393145 AZG458680:AZH458681 AZG524216:AZH524217 AZG589752:AZH589753 AZG655288:AZH655289 AZG720824:AZH720825 AZG786360:AZH786361 AZG851896:AZH851897 AZG917432:AZH917433 AZG982968:AZH982969 AZK65464:AZL65465 AZK131000:AZL131001 AZK196536:AZL196537 AZK262072:AZL262073 AZK327608:AZL327609 AZK393144:AZL393145 AZK458680:AZL458681 AZK524216:AZL524217 AZK589752:AZL589753 AZK655288:AZL655289 AZK720824:AZL720825 AZK786360:AZL786361 AZK851896:AZL851897 AZK917432:AZL917433 AZK982968:AZL982969 BID65463 BID130999 BID196535 BID262071 BID327607 BID393143 BID458679 BID524215 BID589751 BID655287 BID720823 BID786359 BID851895 BID917431 BID982967 BIH65463 BIH130999 BIH196535 BIH262071 BIH327607 BIH393143 BIH458679 BIH524215 BIH589751 BIH655287 BIH720823 BIH786359 BIH851895 BIH917431 BIH982967 BIL65463 BIL130999 BIL196535 BIL262071 BIL327607 BIL393143 BIL458679 BIL524215 BIL589751 BIL655287 BIL720823 BIL786359 BIL851895 BIL917431 BIL982967 BIY65464:BIZ65465 BIY131000:BIZ131001 BIY196536:BIZ196537 BIY262072:BIZ262073 BIY327608:BIZ327609 BIY393144:BIZ393145 BIY458680:BIZ458681 BIY524216:BIZ524217 BIY589752:BIZ589753 BIY655288:BIZ655289 BIY720824:BIZ720825 BIY786360:BIZ786361 BIY851896:BIZ851897 BIY917432:BIZ917433 BIY982968:BIZ982969 BJC65464:BJD65465 BJC131000:BJD131001 BJC196536:BJD196537 BJC262072:BJD262073 BJC327608:BJD327609 BJC393144:BJD393145 BJC458680:BJD458681 BJC524216:BJD524217 BJC589752:BJD589753 BJC655288:BJD655289 BJC720824:BJD720825 BJC786360:BJD786361 BJC851896:BJD851897 BJC917432:BJD917433 BJC982968:BJD982969 BJG65464:BJH65465 BJG131000:BJH131001 BJG196536:BJH196537 BJG262072:BJH262073 BJG327608:BJH327609 BJG393144:BJH393145 BJG458680:BJH458681 BJG524216:BJH524217 BJG589752:BJH589753 BJG655288:BJH655289 BJG720824:BJH720825 BJG786360:BJH786361 BJG851896:BJH851897 BJG917432:BJH917433 BJG982968:BJH982969 BRZ65463 BRZ130999 BRZ196535 BRZ262071 BRZ327607 BRZ393143 BRZ458679 BRZ524215 BRZ589751 BRZ655287 BRZ720823 BRZ786359 BRZ851895 BRZ917431 BRZ982967 BSD65463 BSD130999 BSD196535 BSD262071 BSD327607 BSD393143 BSD458679 BSD524215 BSD589751 BSD655287 BSD720823 BSD786359 BSD851895 BSD917431 BSD982967 BSH65463 BSH130999 BSH196535 BSH262071 BSH327607 BSH393143 BSH458679 BSH524215 BSH589751 BSH655287 BSH720823 BSH786359 BSH851895 BSH917431 BSH982967 BSU65464:BSV65465 BSU131000:BSV131001 BSU196536:BSV196537 BSU262072:BSV262073 BSU327608:BSV327609 BSU393144:BSV393145 BSU458680:BSV458681 BSU524216:BSV524217 BSU589752:BSV589753 BSU655288:BSV655289 BSU720824:BSV720825 BSU786360:BSV786361 BSU851896:BSV851897 BSU917432:BSV917433 BSU982968:BSV982969 BSY65464:BSZ65465 BSY131000:BSZ131001 BSY196536:BSZ196537 BSY262072:BSZ262073 BSY327608:BSZ327609 BSY393144:BSZ393145 BSY458680:BSZ458681 BSY524216:BSZ524217 BSY589752:BSZ589753 BSY655288:BSZ655289 BSY720824:BSZ720825 BSY786360:BSZ786361 BSY851896:BSZ851897 BSY917432:BSZ917433 BSY982968:BSZ982969 BTC65464:BTD65465 BTC131000:BTD131001 BTC196536:BTD196537 BTC262072:BTD262073 BTC327608:BTD327609 BTC393144:BTD393145 BTC458680:BTD458681 BTC524216:BTD524217 BTC589752:BTD589753 BTC655288:BTD655289 BTC720824:BTD720825 BTC786360:BTD786361 BTC851896:BTD851897 BTC917432:BTD917433 BTC982968:BTD982969 CBV65463 CBV130999 CBV196535 CBV262071 CBV327607 CBV393143 CBV458679 CBV524215 CBV589751 CBV655287 CBV720823 CBV786359 CBV851895 CBV917431 CBV982967 CBZ65463 CBZ130999 CBZ196535 CBZ262071 CBZ327607 CBZ393143 CBZ458679 CBZ524215 CBZ589751 CBZ655287 CBZ720823 CBZ786359 CBZ851895 CBZ917431 CBZ982967 CCD65463 CCD130999 CCD196535 CCD262071 CCD327607 CCD393143 CCD458679 CCD524215 CCD589751 CCD655287 CCD720823 CCD786359 CCD851895 CCD917431 CCD982967 CCQ65464:CCR65465 CCQ131000:CCR131001 CCQ196536:CCR196537 CCQ262072:CCR262073 CCQ327608:CCR327609 CCQ393144:CCR393145 CCQ458680:CCR458681 CCQ524216:CCR524217 CCQ589752:CCR589753 CCQ655288:CCR655289 CCQ720824:CCR720825 CCQ786360:CCR786361 CCQ851896:CCR851897 CCQ917432:CCR917433 CCQ982968:CCR982969 CCU65464:CCV65465 CCU131000:CCV131001 CCU196536:CCV196537 CCU262072:CCV262073 CCU327608:CCV327609 CCU393144:CCV393145 CCU458680:CCV458681 CCU524216:CCV524217 CCU589752:CCV589753 CCU655288:CCV655289 CCU720824:CCV720825 CCU786360:CCV786361 CCU851896:CCV851897 CCU917432:CCV917433 CCU982968:CCV982969 CCY65464:CCZ65465 CCY131000:CCZ131001 CCY196536:CCZ196537 CCY262072:CCZ262073 CCY327608:CCZ327609 CCY393144:CCZ393145 CCY458680:CCZ458681 CCY524216:CCZ524217 CCY589752:CCZ589753 CCY655288:CCZ655289 CCY720824:CCZ720825 CCY786360:CCZ786361 CCY851896:CCZ851897 CCY917432:CCZ917433 CCY982968:CCZ982969 CLR65463 CLR130999 CLR196535 CLR262071 CLR327607 CLR393143 CLR458679 CLR524215 CLR589751 CLR655287 CLR720823 CLR786359 CLR851895 CLR917431 CLR982967 CLV65463 CLV130999 CLV196535 CLV262071 CLV327607 CLV393143 CLV458679 CLV524215 CLV589751 CLV655287 CLV720823 CLV786359 CLV851895 CLV917431 CLV982967 CLZ65463 CLZ130999 CLZ196535 CLZ262071 CLZ327607 CLZ393143 CLZ458679 CLZ524215 CLZ589751 CLZ655287 CLZ720823 CLZ786359 CLZ851895 CLZ917431 CLZ982967 CMM65464:CMN65465 CMM131000:CMN131001 CMM196536:CMN196537 CMM262072:CMN262073 CMM327608:CMN327609 CMM393144:CMN393145 CMM458680:CMN458681 CMM524216:CMN524217 CMM589752:CMN589753 CMM655288:CMN655289 CMM720824:CMN720825 CMM786360:CMN786361 CMM851896:CMN851897 CMM917432:CMN917433 CMM982968:CMN982969 CMQ65464:CMR65465 CMQ131000:CMR131001 CMQ196536:CMR196537 CMQ262072:CMR262073 CMQ327608:CMR327609 CMQ393144:CMR393145 CMQ458680:CMR458681 CMQ524216:CMR524217 CMQ589752:CMR589753 CMQ655288:CMR655289 CMQ720824:CMR720825 CMQ786360:CMR786361 CMQ851896:CMR851897 CMQ917432:CMR917433 CMQ982968:CMR982969 CMU65464:CMV65465 CMU131000:CMV131001 CMU196536:CMV196537 CMU262072:CMV262073 CMU327608:CMV327609 CMU393144:CMV393145 CMU458680:CMV458681 CMU524216:CMV524217 CMU589752:CMV589753 CMU655288:CMV655289 CMU720824:CMV720825 CMU786360:CMV786361 CMU851896:CMV851897 CMU917432:CMV917433 CMU982968:CMV982969 CVN65463 CVN130999 CVN196535 CVN262071 CVN327607 CVN393143 CVN458679 CVN524215 CVN589751 CVN655287 CVN720823 CVN786359 CVN851895 CVN917431 CVN982967 CVR65463 CVR130999 CVR196535 CVR262071 CVR327607 CVR393143 CVR458679 CVR524215 CVR589751 CVR655287 CVR720823 CVR786359 CVR851895 CVR917431 CVR982967 CVV65463 CVV130999 CVV196535 CVV262071 CVV327607 CVV393143 CVV458679 CVV524215 CVV589751 CVV655287 CVV720823 CVV786359 CVV851895 CVV917431 CVV982967 CWI65464:CWJ65465 CWI131000:CWJ131001 CWI196536:CWJ196537 CWI262072:CWJ262073 CWI327608:CWJ327609 CWI393144:CWJ393145 CWI458680:CWJ458681 CWI524216:CWJ524217 CWI589752:CWJ589753 CWI655288:CWJ655289 CWI720824:CWJ720825 CWI786360:CWJ786361 CWI851896:CWJ851897 CWI917432:CWJ917433 CWI982968:CWJ982969 CWM65464:CWN65465 CWM131000:CWN131001 CWM196536:CWN196537 CWM262072:CWN262073 CWM327608:CWN327609 CWM393144:CWN393145 CWM458680:CWN458681 CWM524216:CWN524217 CWM589752:CWN589753 CWM655288:CWN655289 CWM720824:CWN720825 CWM786360:CWN786361 CWM851896:CWN851897 CWM917432:CWN917433 CWM982968:CWN982969 CWQ65464:CWR65465 CWQ131000:CWR131001 CWQ196536:CWR196537 CWQ262072:CWR262073 CWQ327608:CWR327609 CWQ393144:CWR393145 CWQ458680:CWR458681 CWQ524216:CWR524217 CWQ589752:CWR589753 CWQ655288:CWR655289 CWQ720824:CWR720825 CWQ786360:CWR786361 CWQ851896:CWR851897 CWQ917432:CWR917433 CWQ982968:CWR982969 DFJ65463 DFJ130999 DFJ196535 DFJ262071 DFJ327607 DFJ393143 DFJ458679 DFJ524215 DFJ589751 DFJ655287 DFJ720823 DFJ786359 DFJ851895 DFJ917431 DFJ982967 DFN65463 DFN130999 DFN196535 DFN262071 DFN327607 DFN393143 DFN458679 DFN524215 DFN589751 DFN655287 DFN720823 DFN786359 DFN851895 DFN917431 DFN982967 DFR65463 DFR130999 DFR196535 DFR262071 DFR327607 DFR393143 DFR458679 DFR524215 DFR589751 DFR655287 DFR720823 DFR786359 DFR851895 DFR917431 DFR982967 DGE65464:DGF65465 DGE131000:DGF131001 DGE196536:DGF196537 DGE262072:DGF262073 DGE327608:DGF327609 DGE393144:DGF393145 DGE458680:DGF458681 DGE524216:DGF524217 DGE589752:DGF589753 DGE655288:DGF655289 DGE720824:DGF720825 DGE786360:DGF786361 DGE851896:DGF851897 DGE917432:DGF917433 DGE982968:DGF982969 DGI65464:DGJ65465 DGI131000:DGJ131001 DGI196536:DGJ196537 DGI262072:DGJ262073 DGI327608:DGJ327609 DGI393144:DGJ393145 DGI458680:DGJ458681 DGI524216:DGJ524217 DGI589752:DGJ589753 DGI655288:DGJ655289 DGI720824:DGJ720825 DGI786360:DGJ786361 DGI851896:DGJ851897 DGI917432:DGJ917433 DGI982968:DGJ982969 DGM65464:DGN65465 DGM131000:DGN131001 DGM196536:DGN196537 DGM262072:DGN262073 DGM327608:DGN327609 DGM393144:DGN393145 DGM458680:DGN458681 DGM524216:DGN524217 DGM589752:DGN589753 DGM655288:DGN655289 DGM720824:DGN720825 DGM786360:DGN786361 DGM851896:DGN851897 DGM917432:DGN917433 DGM982968:DGN982969 DPF65463 DPF130999 DPF196535 DPF262071 DPF327607 DPF393143 DPF458679 DPF524215 DPF589751 DPF655287 DPF720823 DPF786359 DPF851895 DPF917431 DPF982967 DPJ65463 DPJ130999 DPJ196535 DPJ262071 DPJ327607 DPJ393143 DPJ458679 DPJ524215 DPJ589751 DPJ655287 DPJ720823 DPJ786359 DPJ851895 DPJ917431 DPJ982967 DPN65463 DPN130999 DPN196535 DPN262071 DPN327607 DPN393143 DPN458679 DPN524215 DPN589751 DPN655287 DPN720823 DPN786359 DPN851895 DPN917431 DPN982967 DQA65464:DQB65465 DQA131000:DQB131001 DQA196536:DQB196537 DQA262072:DQB262073 DQA327608:DQB327609 DQA393144:DQB393145 DQA458680:DQB458681 DQA524216:DQB524217 DQA589752:DQB589753 DQA655288:DQB655289 DQA720824:DQB720825 DQA786360:DQB786361 DQA851896:DQB851897 DQA917432:DQB917433 DQA982968:DQB982969 DQE65464:DQF65465 DQE131000:DQF131001 DQE196536:DQF196537 DQE262072:DQF262073 DQE327608:DQF327609 DQE393144:DQF393145 DQE458680:DQF458681 DQE524216:DQF524217 DQE589752:DQF589753 DQE655288:DQF655289 DQE720824:DQF720825 DQE786360:DQF786361 DQE851896:DQF851897 DQE917432:DQF917433 DQE982968:DQF982969 DQI65464:DQJ65465 DQI131000:DQJ131001 DQI196536:DQJ196537 DQI262072:DQJ262073 DQI327608:DQJ327609 DQI393144:DQJ393145 DQI458680:DQJ458681 DQI524216:DQJ524217 DQI589752:DQJ589753 DQI655288:DQJ655289 DQI720824:DQJ720825 DQI786360:DQJ786361 DQI851896:DQJ851897 DQI917432:DQJ917433 DQI982968:DQJ982969 DZB65463 DZB130999 DZB196535 DZB262071 DZB327607 DZB393143 DZB458679 DZB524215 DZB589751 DZB655287 DZB720823 DZB786359 DZB851895 DZB917431 DZB982967 DZF65463 DZF130999 DZF196535 DZF262071 DZF327607 DZF393143 DZF458679 DZF524215 DZF589751 DZF655287 DZF720823 DZF786359 DZF851895 DZF917431 DZF982967 DZJ65463 DZJ130999 DZJ196535 DZJ262071 DZJ327607 DZJ393143 DZJ458679 DZJ524215 DZJ589751 DZJ655287 DZJ720823 DZJ786359 DZJ851895 DZJ917431 DZJ982967 DZW65464:DZX65465 DZW131000:DZX131001 DZW196536:DZX196537 DZW262072:DZX262073 DZW327608:DZX327609 DZW393144:DZX393145 DZW458680:DZX458681 DZW524216:DZX524217 DZW589752:DZX589753 DZW655288:DZX655289 DZW720824:DZX720825 DZW786360:DZX786361 DZW851896:DZX851897 DZW917432:DZX917433 DZW982968:DZX982969 EAA65464:EAB65465 EAA131000:EAB131001 EAA196536:EAB196537 EAA262072:EAB262073 EAA327608:EAB327609 EAA393144:EAB393145 EAA458680:EAB458681 EAA524216:EAB524217 EAA589752:EAB589753 EAA655288:EAB655289 EAA720824:EAB720825 EAA786360:EAB786361 EAA851896:EAB851897 EAA917432:EAB917433 EAA982968:EAB982969 EAE65464:EAF65465 EAE131000:EAF131001 EAE196536:EAF196537 EAE262072:EAF262073 EAE327608:EAF327609 EAE393144:EAF393145 EAE458680:EAF458681 EAE524216:EAF524217 EAE589752:EAF589753 EAE655288:EAF655289 EAE720824:EAF720825 EAE786360:EAF786361 EAE851896:EAF851897 EAE917432:EAF917433 EAE982968:EAF982969 EIX65463 EIX130999 EIX196535 EIX262071 EIX327607 EIX393143 EIX458679 EIX524215 EIX589751 EIX655287 EIX720823 EIX786359 EIX851895 EIX917431 EIX982967 EJB65463 EJB130999 EJB196535 EJB262071 EJB327607 EJB393143 EJB458679 EJB524215 EJB589751 EJB655287 EJB720823 EJB786359 EJB851895 EJB917431 EJB982967 EJF65463 EJF130999 EJF196535 EJF262071 EJF327607 EJF393143 EJF458679 EJF524215 EJF589751 EJF655287 EJF720823 EJF786359 EJF851895 EJF917431 EJF982967 EJS65464:EJT65465 EJS131000:EJT131001 EJS196536:EJT196537 EJS262072:EJT262073 EJS327608:EJT327609 EJS393144:EJT393145 EJS458680:EJT458681 EJS524216:EJT524217 EJS589752:EJT589753 EJS655288:EJT655289 EJS720824:EJT720825 EJS786360:EJT786361 EJS851896:EJT851897 EJS917432:EJT917433 EJS982968:EJT982969 EJW65464:EJX65465 EJW131000:EJX131001 EJW196536:EJX196537 EJW262072:EJX262073 EJW327608:EJX327609 EJW393144:EJX393145 EJW458680:EJX458681 EJW524216:EJX524217 EJW589752:EJX589753 EJW655288:EJX655289 EJW720824:EJX720825 EJW786360:EJX786361 EJW851896:EJX851897 EJW917432:EJX917433 EJW982968:EJX982969 EKA65464:EKB65465 EKA131000:EKB131001 EKA196536:EKB196537 EKA262072:EKB262073 EKA327608:EKB327609 EKA393144:EKB393145 EKA458680:EKB458681 EKA524216:EKB524217 EKA589752:EKB589753 EKA655288:EKB655289 EKA720824:EKB720825 EKA786360:EKB786361 EKA851896:EKB851897 EKA917432:EKB917433 EKA982968:EKB982969 EST65463 EST130999 EST196535 EST262071 EST327607 EST393143 EST458679 EST524215 EST589751 EST655287 EST720823 EST786359 EST851895 EST917431 EST982967 ESX65463 ESX130999 ESX196535 ESX262071 ESX327607 ESX393143 ESX458679 ESX524215 ESX589751 ESX655287 ESX720823 ESX786359 ESX851895 ESX917431 ESX982967 ETB65463 ETB130999 ETB196535 ETB262071 ETB327607 ETB393143 ETB458679 ETB524215 ETB589751 ETB655287 ETB720823 ETB786359 ETB851895 ETB917431 ETB982967 ETO65464:ETP65465 ETO131000:ETP131001 ETO196536:ETP196537 ETO262072:ETP262073 ETO327608:ETP327609 ETO393144:ETP393145 ETO458680:ETP458681 ETO524216:ETP524217 ETO589752:ETP589753 ETO655288:ETP655289 ETO720824:ETP720825 ETO786360:ETP786361 ETO851896:ETP851897 ETO917432:ETP917433 ETO982968:ETP982969 ETS65464:ETT65465 ETS131000:ETT131001 ETS196536:ETT196537 ETS262072:ETT262073 ETS327608:ETT327609 ETS393144:ETT393145 ETS458680:ETT458681 ETS524216:ETT524217 ETS589752:ETT589753 ETS655288:ETT655289 ETS720824:ETT720825 ETS786360:ETT786361 ETS851896:ETT851897 ETS917432:ETT917433 ETS982968:ETT982969 ETW65464:ETX65465 ETW131000:ETX131001 ETW196536:ETX196537 ETW262072:ETX262073 ETW327608:ETX327609 ETW393144:ETX393145 ETW458680:ETX458681 ETW524216:ETX524217 ETW589752:ETX589753 ETW655288:ETX655289 ETW720824:ETX720825 ETW786360:ETX786361 ETW851896:ETX851897 ETW917432:ETX917433 ETW982968:ETX982969 FCP65463 FCP130999 FCP196535 FCP262071 FCP327607 FCP393143 FCP458679 FCP524215 FCP589751 FCP655287 FCP720823 FCP786359 FCP851895 FCP917431 FCP982967 FCT65463 FCT130999 FCT196535 FCT262071 FCT327607 FCT393143 FCT458679 FCT524215 FCT589751 FCT655287 FCT720823 FCT786359 FCT851895 FCT917431 FCT982967 FCX65463 FCX130999 FCX196535 FCX262071 FCX327607 FCX393143 FCX458679 FCX524215 FCX589751 FCX655287 FCX720823 FCX786359 FCX851895 FCX917431 FCX982967 FDK65464:FDL65465 FDK131000:FDL131001 FDK196536:FDL196537 FDK262072:FDL262073 FDK327608:FDL327609 FDK393144:FDL393145 FDK458680:FDL458681 FDK524216:FDL524217 FDK589752:FDL589753 FDK655288:FDL655289 FDK720824:FDL720825 FDK786360:FDL786361 FDK851896:FDL851897 FDK917432:FDL917433 FDK982968:FDL982969 FDO65464:FDP65465 FDO131000:FDP131001 FDO196536:FDP196537 FDO262072:FDP262073 FDO327608:FDP327609 FDO393144:FDP393145 FDO458680:FDP458681 FDO524216:FDP524217 FDO589752:FDP589753 FDO655288:FDP655289 FDO720824:FDP720825 FDO786360:FDP786361 FDO851896:FDP851897 FDO917432:FDP917433 FDO982968:FDP982969 FDS65464:FDT65465 FDS131000:FDT131001 FDS196536:FDT196537 FDS262072:FDT262073 FDS327608:FDT327609 FDS393144:FDT393145 FDS458680:FDT458681 FDS524216:FDT524217 FDS589752:FDT589753 FDS655288:FDT655289 FDS720824:FDT720825 FDS786360:FDT786361 FDS851896:FDT851897 FDS917432:FDT917433 FDS982968:FDT982969 FML65463 FML130999 FML196535 FML262071 FML327607 FML393143 FML458679 FML524215 FML589751 FML655287 FML720823 FML786359 FML851895 FML917431 FML982967 FMP65463 FMP130999 FMP196535 FMP262071 FMP327607 FMP393143 FMP458679 FMP524215 FMP589751 FMP655287 FMP720823 FMP786359 FMP851895 FMP917431 FMP982967 FMT65463 FMT130999 FMT196535 FMT262071 FMT327607 FMT393143 FMT458679 FMT524215 FMT589751 FMT655287 FMT720823 FMT786359 FMT851895 FMT917431 FMT982967 FNG65464:FNH65465 FNG131000:FNH131001 FNG196536:FNH196537 FNG262072:FNH262073 FNG327608:FNH327609 FNG393144:FNH393145 FNG458680:FNH458681 FNG524216:FNH524217 FNG589752:FNH589753 FNG655288:FNH655289 FNG720824:FNH720825 FNG786360:FNH786361 FNG851896:FNH851897 FNG917432:FNH917433 FNG982968:FNH982969 FNK65464:FNL65465 FNK131000:FNL131001 FNK196536:FNL196537 FNK262072:FNL262073 FNK327608:FNL327609 FNK393144:FNL393145 FNK458680:FNL458681 FNK524216:FNL524217 FNK589752:FNL589753 FNK655288:FNL655289 FNK720824:FNL720825 FNK786360:FNL786361 FNK851896:FNL851897 FNK917432:FNL917433 FNK982968:FNL982969 FNO65464:FNP65465 FNO131000:FNP131001 FNO196536:FNP196537 FNO262072:FNP262073 FNO327608:FNP327609 FNO393144:FNP393145 FNO458680:FNP458681 FNO524216:FNP524217 FNO589752:FNP589753 FNO655288:FNP655289 FNO720824:FNP720825 FNO786360:FNP786361 FNO851896:FNP851897 FNO917432:FNP917433 FNO982968:FNP982969 FWH65463 FWH130999 FWH196535 FWH262071 FWH327607 FWH393143 FWH458679 FWH524215 FWH589751 FWH655287 FWH720823 FWH786359 FWH851895 FWH917431 FWH982967 FWL65463 FWL130999 FWL196535 FWL262071 FWL327607 FWL393143 FWL458679 FWL524215 FWL589751 FWL655287 FWL720823 FWL786359 FWL851895 FWL917431 FWL982967 FWP65463 FWP130999 FWP196535 FWP262071 FWP327607 FWP393143 FWP458679 FWP524215 FWP589751 FWP655287 FWP720823 FWP786359 FWP851895 FWP917431 FWP982967 FXC65464:FXD65465 FXC131000:FXD131001 FXC196536:FXD196537 FXC262072:FXD262073 FXC327608:FXD327609 FXC393144:FXD393145 FXC458680:FXD458681 FXC524216:FXD524217 FXC589752:FXD589753 FXC655288:FXD655289 FXC720824:FXD720825 FXC786360:FXD786361 FXC851896:FXD851897 FXC917432:FXD917433 FXC982968:FXD982969 FXG65464:FXH65465 FXG131000:FXH131001 FXG196536:FXH196537 FXG262072:FXH262073 FXG327608:FXH327609 FXG393144:FXH393145 FXG458680:FXH458681 FXG524216:FXH524217 FXG589752:FXH589753 FXG655288:FXH655289 FXG720824:FXH720825 FXG786360:FXH786361 FXG851896:FXH851897 FXG917432:FXH917433 FXG982968:FXH982969 FXK65464:FXL65465 FXK131000:FXL131001 FXK196536:FXL196537 FXK262072:FXL262073 FXK327608:FXL327609 FXK393144:FXL393145 FXK458680:FXL458681 FXK524216:FXL524217 FXK589752:FXL589753 FXK655288:FXL655289 FXK720824:FXL720825 FXK786360:FXL786361 FXK851896:FXL851897 FXK917432:FXL917433 FXK982968:FXL982969 GGD65463 GGD130999 GGD196535 GGD262071 GGD327607 GGD393143 GGD458679 GGD524215 GGD589751 GGD655287 GGD720823 GGD786359 GGD851895 GGD917431 GGD982967 GGH65463 GGH130999 GGH196535 GGH262071 GGH327607 GGH393143 GGH458679 GGH524215 GGH589751 GGH655287 GGH720823 GGH786359 GGH851895 GGH917431 GGH982967 GGL65463 GGL130999 GGL196535 GGL262071 GGL327607 GGL393143 GGL458679 GGL524215 GGL589751 GGL655287 GGL720823 GGL786359 GGL851895 GGL917431 GGL982967 GGY65464:GGZ65465 GGY131000:GGZ131001 GGY196536:GGZ196537 GGY262072:GGZ262073 GGY327608:GGZ327609 GGY393144:GGZ393145 GGY458680:GGZ458681 GGY524216:GGZ524217 GGY589752:GGZ589753 GGY655288:GGZ655289 GGY720824:GGZ720825 GGY786360:GGZ786361 GGY851896:GGZ851897 GGY917432:GGZ917433 GGY982968:GGZ982969 GHC65464:GHD65465 GHC131000:GHD131001 GHC196536:GHD196537 GHC262072:GHD262073 GHC327608:GHD327609 GHC393144:GHD393145 GHC458680:GHD458681 GHC524216:GHD524217 GHC589752:GHD589753 GHC655288:GHD655289 GHC720824:GHD720825 GHC786360:GHD786361 GHC851896:GHD851897 GHC917432:GHD917433 GHC982968:GHD982969 GHG65464:GHH65465 GHG131000:GHH131001 GHG196536:GHH196537 GHG262072:GHH262073 GHG327608:GHH327609 GHG393144:GHH393145 GHG458680:GHH458681 GHG524216:GHH524217 GHG589752:GHH589753 GHG655288:GHH655289 GHG720824:GHH720825 GHG786360:GHH786361 GHG851896:GHH851897 GHG917432:GHH917433 GHG982968:GHH982969 GPZ65463 GPZ130999 GPZ196535 GPZ262071 GPZ327607 GPZ393143 GPZ458679 GPZ524215 GPZ589751 GPZ655287 GPZ720823 GPZ786359 GPZ851895 GPZ917431 GPZ982967 GQD65463 GQD130999 GQD196535 GQD262071 GQD327607 GQD393143 GQD458679 GQD524215 GQD589751 GQD655287 GQD720823 GQD786359 GQD851895 GQD917431 GQD982967 GQH65463 GQH130999 GQH196535 GQH262071 GQH327607 GQH393143 GQH458679 GQH524215 GQH589751 GQH655287 GQH720823 GQH786359 GQH851895 GQH917431 GQH982967 GQU65464:GQV65465 GQU131000:GQV131001 GQU196536:GQV196537 GQU262072:GQV262073 GQU327608:GQV327609 GQU393144:GQV393145 GQU458680:GQV458681 GQU524216:GQV524217 GQU589752:GQV589753 GQU655288:GQV655289 GQU720824:GQV720825 GQU786360:GQV786361 GQU851896:GQV851897 GQU917432:GQV917433 GQU982968:GQV982969 GQY65464:GQZ65465 GQY131000:GQZ131001 GQY196536:GQZ196537 GQY262072:GQZ262073 GQY327608:GQZ327609 GQY393144:GQZ393145 GQY458680:GQZ458681 GQY524216:GQZ524217 GQY589752:GQZ589753 GQY655288:GQZ655289 GQY720824:GQZ720825 GQY786360:GQZ786361 GQY851896:GQZ851897 GQY917432:GQZ917433 GQY982968:GQZ982969 GRC65464:GRD65465 GRC131000:GRD131001 GRC196536:GRD196537 GRC262072:GRD262073 GRC327608:GRD327609 GRC393144:GRD393145 GRC458680:GRD458681 GRC524216:GRD524217 GRC589752:GRD589753 GRC655288:GRD655289 GRC720824:GRD720825 GRC786360:GRD786361 GRC851896:GRD851897 GRC917432:GRD917433 GRC982968:GRD982969 GZV65463 GZV130999 GZV196535 GZV262071 GZV327607 GZV393143 GZV458679 GZV524215 GZV589751 GZV655287 GZV720823 GZV786359 GZV851895 GZV917431 GZV982967 GZZ65463 GZZ130999 GZZ196535 GZZ262071 GZZ327607 GZZ393143 GZZ458679 GZZ524215 GZZ589751 GZZ655287 GZZ720823 GZZ786359 GZZ851895 GZZ917431 GZZ982967 HAD65463 HAD130999 HAD196535 HAD262071 HAD327607 HAD393143 HAD458679 HAD524215 HAD589751 HAD655287 HAD720823 HAD786359 HAD851895 HAD917431 HAD982967 HAQ65464:HAR65465 HAQ131000:HAR131001 HAQ196536:HAR196537 HAQ262072:HAR262073 HAQ327608:HAR327609 HAQ393144:HAR393145 HAQ458680:HAR458681 HAQ524216:HAR524217 HAQ589752:HAR589753 HAQ655288:HAR655289 HAQ720824:HAR720825 HAQ786360:HAR786361 HAQ851896:HAR851897 HAQ917432:HAR917433 HAQ982968:HAR982969 HAU65464:HAV65465 HAU131000:HAV131001 HAU196536:HAV196537 HAU262072:HAV262073 HAU327608:HAV327609 HAU393144:HAV393145 HAU458680:HAV458681 HAU524216:HAV524217 HAU589752:HAV589753 HAU655288:HAV655289 HAU720824:HAV720825 HAU786360:HAV786361 HAU851896:HAV851897 HAU917432:HAV917433 HAU982968:HAV982969 HAY65464:HAZ65465 HAY131000:HAZ131001 HAY196536:HAZ196537 HAY262072:HAZ262073 HAY327608:HAZ327609 HAY393144:HAZ393145 HAY458680:HAZ458681 HAY524216:HAZ524217 HAY589752:HAZ589753 HAY655288:HAZ655289 HAY720824:HAZ720825 HAY786360:HAZ786361 HAY851896:HAZ851897 HAY917432:HAZ917433 HAY982968:HAZ982969 HJR65463 HJR130999 HJR196535 HJR262071 HJR327607 HJR393143 HJR458679 HJR524215 HJR589751 HJR655287 HJR720823 HJR786359 HJR851895 HJR917431 HJR982967 HJV65463 HJV130999 HJV196535 HJV262071 HJV327607 HJV393143 HJV458679 HJV524215 HJV589751 HJV655287 HJV720823 HJV786359 HJV851895 HJV917431 HJV982967 HJZ65463 HJZ130999 HJZ196535 HJZ262071 HJZ327607 HJZ393143 HJZ458679 HJZ524215 HJZ589751 HJZ655287 HJZ720823 HJZ786359 HJZ851895 HJZ917431 HJZ982967 HKM65464:HKN65465 HKM131000:HKN131001 HKM196536:HKN196537 HKM262072:HKN262073 HKM327608:HKN327609 HKM393144:HKN393145 HKM458680:HKN458681 HKM524216:HKN524217 HKM589752:HKN589753 HKM655288:HKN655289 HKM720824:HKN720825 HKM786360:HKN786361 HKM851896:HKN851897 HKM917432:HKN917433 HKM982968:HKN982969 HKQ65464:HKR65465 HKQ131000:HKR131001 HKQ196536:HKR196537 HKQ262072:HKR262073 HKQ327608:HKR327609 HKQ393144:HKR393145 HKQ458680:HKR458681 HKQ524216:HKR524217 HKQ589752:HKR589753 HKQ655288:HKR655289 HKQ720824:HKR720825 HKQ786360:HKR786361 HKQ851896:HKR851897 HKQ917432:HKR917433 HKQ982968:HKR982969 HKU65464:HKV65465 HKU131000:HKV131001 HKU196536:HKV196537 HKU262072:HKV262073 HKU327608:HKV327609 HKU393144:HKV393145 HKU458680:HKV458681 HKU524216:HKV524217 HKU589752:HKV589753 HKU655288:HKV655289 HKU720824:HKV720825 HKU786360:HKV786361 HKU851896:HKV851897 HKU917432:HKV917433 HKU982968:HKV982969 HTN65463 HTN130999 HTN196535 HTN262071 HTN327607 HTN393143 HTN458679 HTN524215 HTN589751 HTN655287 HTN720823 HTN786359 HTN851895 HTN917431 HTN982967 HTR65463 HTR130999 HTR196535 HTR262071 HTR327607 HTR393143 HTR458679 HTR524215 HTR589751 HTR655287 HTR720823 HTR786359 HTR851895 HTR917431 HTR982967 HTV65463 HTV130999 HTV196535 HTV262071 HTV327607 HTV393143 HTV458679 HTV524215 HTV589751 HTV655287 HTV720823 HTV786359 HTV851895 HTV917431 HTV982967 HUI65464:HUJ65465 HUI131000:HUJ131001 HUI196536:HUJ196537 HUI262072:HUJ262073 HUI327608:HUJ327609 HUI393144:HUJ393145 HUI458680:HUJ458681 HUI524216:HUJ524217 HUI589752:HUJ589753 HUI655288:HUJ655289 HUI720824:HUJ720825 HUI786360:HUJ786361 HUI851896:HUJ851897 HUI917432:HUJ917433 HUI982968:HUJ982969 HUM65464:HUN65465 HUM131000:HUN131001 HUM196536:HUN196537 HUM262072:HUN262073 HUM327608:HUN327609 HUM393144:HUN393145 HUM458680:HUN458681 HUM524216:HUN524217 HUM589752:HUN589753 HUM655288:HUN655289 HUM720824:HUN720825 HUM786360:HUN786361 HUM851896:HUN851897 HUM917432:HUN917433 HUM982968:HUN982969 HUQ65464:HUR65465 HUQ131000:HUR131001 HUQ196536:HUR196537 HUQ262072:HUR262073 HUQ327608:HUR327609 HUQ393144:HUR393145 HUQ458680:HUR458681 HUQ524216:HUR524217 HUQ589752:HUR589753 HUQ655288:HUR655289 HUQ720824:HUR720825 HUQ786360:HUR786361 HUQ851896:HUR851897 HUQ917432:HUR917433 HUQ982968:HUR982969 IDJ65463 IDJ130999 IDJ196535 IDJ262071 IDJ327607 IDJ393143 IDJ458679 IDJ524215 IDJ589751 IDJ655287 IDJ720823 IDJ786359 IDJ851895 IDJ917431 IDJ982967 IDN65463 IDN130999 IDN196535 IDN262071 IDN327607 IDN393143 IDN458679 IDN524215 IDN589751 IDN655287 IDN720823 IDN786359 IDN851895 IDN917431 IDN982967 IDR65463 IDR130999 IDR196535 IDR262071 IDR327607 IDR393143 IDR458679 IDR524215 IDR589751 IDR655287 IDR720823 IDR786359 IDR851895 IDR917431 IDR982967 IEE65464:IEF65465 IEE131000:IEF131001 IEE196536:IEF196537 IEE262072:IEF262073 IEE327608:IEF327609 IEE393144:IEF393145 IEE458680:IEF458681 IEE524216:IEF524217 IEE589752:IEF589753 IEE655288:IEF655289 IEE720824:IEF720825 IEE786360:IEF786361 IEE851896:IEF851897 IEE917432:IEF917433 IEE982968:IEF982969 IEI65464:IEJ65465 IEI131000:IEJ131001 IEI196536:IEJ196537 IEI262072:IEJ262073 IEI327608:IEJ327609 IEI393144:IEJ393145 IEI458680:IEJ458681 IEI524216:IEJ524217 IEI589752:IEJ589753 IEI655288:IEJ655289 IEI720824:IEJ720825 IEI786360:IEJ786361 IEI851896:IEJ851897 IEI917432:IEJ917433 IEI982968:IEJ982969 IEM65464:IEN65465 IEM131000:IEN131001 IEM196536:IEN196537 IEM262072:IEN262073 IEM327608:IEN327609 IEM393144:IEN393145 IEM458680:IEN458681 IEM524216:IEN524217 IEM589752:IEN589753 IEM655288:IEN655289 IEM720824:IEN720825 IEM786360:IEN786361 IEM851896:IEN851897 IEM917432:IEN917433 IEM982968:IEN982969 INF65463 INF130999 INF196535 INF262071 INF327607 INF393143 INF458679 INF524215 INF589751 INF655287 INF720823 INF786359 INF851895 INF917431 INF982967 INJ65463 INJ130999 INJ196535 INJ262071 INJ327607 INJ393143 INJ458679 INJ524215 INJ589751 INJ655287 INJ720823 INJ786359 INJ851895 INJ917431 INJ982967 INN65463 INN130999 INN196535 INN262071 INN327607 INN393143 INN458679 INN524215 INN589751 INN655287 INN720823 INN786359 INN851895 INN917431 INN982967 IOA65464:IOB65465 IOA131000:IOB131001 IOA196536:IOB196537 IOA262072:IOB262073 IOA327608:IOB327609 IOA393144:IOB393145 IOA458680:IOB458681 IOA524216:IOB524217 IOA589752:IOB589753 IOA655288:IOB655289 IOA720824:IOB720825 IOA786360:IOB786361 IOA851896:IOB851897 IOA917432:IOB917433 IOA982968:IOB982969 IOE65464:IOF65465 IOE131000:IOF131001 IOE196536:IOF196537 IOE262072:IOF262073 IOE327608:IOF327609 IOE393144:IOF393145 IOE458680:IOF458681 IOE524216:IOF524217 IOE589752:IOF589753 IOE655288:IOF655289 IOE720824:IOF720825 IOE786360:IOF786361 IOE851896:IOF851897 IOE917432:IOF917433 IOE982968:IOF982969 IOI65464:IOJ65465 IOI131000:IOJ131001 IOI196536:IOJ196537 IOI262072:IOJ262073 IOI327608:IOJ327609 IOI393144:IOJ393145 IOI458680:IOJ458681 IOI524216:IOJ524217 IOI589752:IOJ589753 IOI655288:IOJ655289 IOI720824:IOJ720825 IOI786360:IOJ786361 IOI851896:IOJ851897 IOI917432:IOJ917433 IOI982968:IOJ982969 IXB65463 IXB130999 IXB196535 IXB262071 IXB327607 IXB393143 IXB458679 IXB524215 IXB589751 IXB655287 IXB720823 IXB786359 IXB851895 IXB917431 IXB982967 IXF65463 IXF130999 IXF196535 IXF262071 IXF327607 IXF393143 IXF458679 IXF524215 IXF589751 IXF655287 IXF720823 IXF786359 IXF851895 IXF917431 IXF982967 IXJ65463 IXJ130999 IXJ196535 IXJ262071 IXJ327607 IXJ393143 IXJ458679 IXJ524215 IXJ589751 IXJ655287 IXJ720823 IXJ786359 IXJ851895 IXJ917431 IXJ982967 IXW65464:IXX65465 IXW131000:IXX131001 IXW196536:IXX196537 IXW262072:IXX262073 IXW327608:IXX327609 IXW393144:IXX393145 IXW458680:IXX458681 IXW524216:IXX524217 IXW589752:IXX589753 IXW655288:IXX655289 IXW720824:IXX720825 IXW786360:IXX786361 IXW851896:IXX851897 IXW917432:IXX917433 IXW982968:IXX982969 IYA65464:IYB65465 IYA131000:IYB131001 IYA196536:IYB196537 IYA262072:IYB262073 IYA327608:IYB327609 IYA393144:IYB393145 IYA458680:IYB458681 IYA524216:IYB524217 IYA589752:IYB589753 IYA655288:IYB655289 IYA720824:IYB720825 IYA786360:IYB786361 IYA851896:IYB851897 IYA917432:IYB917433 IYA982968:IYB982969 IYE65464:IYF65465 IYE131000:IYF131001 IYE196536:IYF196537 IYE262072:IYF262073 IYE327608:IYF327609 IYE393144:IYF393145 IYE458680:IYF458681 IYE524216:IYF524217 IYE589752:IYF589753 IYE655288:IYF655289 IYE720824:IYF720825 IYE786360:IYF786361 IYE851896:IYF851897 IYE917432:IYF917433 IYE982968:IYF982969 JGX65463 JGX130999 JGX196535 JGX262071 JGX327607 JGX393143 JGX458679 JGX524215 JGX589751 JGX655287 JGX720823 JGX786359 JGX851895 JGX917431 JGX982967 JHB65463 JHB130999 JHB196535 JHB262071 JHB327607 JHB393143 JHB458679 JHB524215 JHB589751 JHB655287 JHB720823 JHB786359 JHB851895 JHB917431 JHB982967 JHF65463 JHF130999 JHF196535 JHF262071 JHF327607 JHF393143 JHF458679 JHF524215 JHF589751 JHF655287 JHF720823 JHF786359 JHF851895 JHF917431 JHF982967 JHS65464:JHT65465 JHS131000:JHT131001 JHS196536:JHT196537 JHS262072:JHT262073 JHS327608:JHT327609 JHS393144:JHT393145 JHS458680:JHT458681 JHS524216:JHT524217 JHS589752:JHT589753 JHS655288:JHT655289 JHS720824:JHT720825 JHS786360:JHT786361 JHS851896:JHT851897 JHS917432:JHT917433 JHS982968:JHT982969 JHW65464:JHX65465 JHW131000:JHX131001 JHW196536:JHX196537 JHW262072:JHX262073 JHW327608:JHX327609 JHW393144:JHX393145 JHW458680:JHX458681 JHW524216:JHX524217 JHW589752:JHX589753 JHW655288:JHX655289 JHW720824:JHX720825 JHW786360:JHX786361 JHW851896:JHX851897 JHW917432:JHX917433 JHW982968:JHX982969 JIA65464:JIB65465 JIA131000:JIB131001 JIA196536:JIB196537 JIA262072:JIB262073 JIA327608:JIB327609 JIA393144:JIB393145 JIA458680:JIB458681 JIA524216:JIB524217 JIA589752:JIB589753 JIA655288:JIB655289 JIA720824:JIB720825 JIA786360:JIB786361 JIA851896:JIB851897 JIA917432:JIB917433 JIA982968:JIB982969 JQT65463 JQT130999 JQT196535 JQT262071 JQT327607 JQT393143 JQT458679 JQT524215 JQT589751 JQT655287 JQT720823 JQT786359 JQT851895 JQT917431 JQT982967 JQX65463 JQX130999 JQX196535 JQX262071 JQX327607 JQX393143 JQX458679 JQX524215 JQX589751 JQX655287 JQX720823 JQX786359 JQX851895 JQX917431 JQX982967 JRB65463 JRB130999 JRB196535 JRB262071 JRB327607 JRB393143 JRB458679 JRB524215 JRB589751 JRB655287 JRB720823 JRB786359 JRB851895 JRB917431 JRB982967 JRO65464:JRP65465 JRO131000:JRP131001 JRO196536:JRP196537 JRO262072:JRP262073 JRO327608:JRP327609 JRO393144:JRP393145 JRO458680:JRP458681 JRO524216:JRP524217 JRO589752:JRP589753 JRO655288:JRP655289 JRO720824:JRP720825 JRO786360:JRP786361 JRO851896:JRP851897 JRO917432:JRP917433 JRO982968:JRP982969 JRS65464:JRT65465 JRS131000:JRT131001 JRS196536:JRT196537 JRS262072:JRT262073 JRS327608:JRT327609 JRS393144:JRT393145 JRS458680:JRT458681 JRS524216:JRT524217 JRS589752:JRT589753 JRS655288:JRT655289 JRS720824:JRT720825 JRS786360:JRT786361 JRS851896:JRT851897 JRS917432:JRT917433 JRS982968:JRT982969 JRW65464:JRX65465 JRW131000:JRX131001 JRW196536:JRX196537 JRW262072:JRX262073 JRW327608:JRX327609 JRW393144:JRX393145 JRW458680:JRX458681 JRW524216:JRX524217 JRW589752:JRX589753 JRW655288:JRX655289 JRW720824:JRX720825 JRW786360:JRX786361 JRW851896:JRX851897 JRW917432:JRX917433 JRW982968:JRX982969 KAP65463 KAP130999 KAP196535 KAP262071 KAP327607 KAP393143 KAP458679 KAP524215 KAP589751 KAP655287 KAP720823 KAP786359 KAP851895 KAP917431 KAP982967 KAT65463 KAT130999 KAT196535 KAT262071 KAT327607 KAT393143 KAT458679 KAT524215 KAT589751 KAT655287 KAT720823 KAT786359 KAT851895 KAT917431 KAT982967 KAX65463 KAX130999 KAX196535 KAX262071 KAX327607 KAX393143 KAX458679 KAX524215 KAX589751 KAX655287 KAX720823 KAX786359 KAX851895 KAX917431 KAX982967 KBK65464:KBL65465 KBK131000:KBL131001 KBK196536:KBL196537 KBK262072:KBL262073 KBK327608:KBL327609 KBK393144:KBL393145 KBK458680:KBL458681 KBK524216:KBL524217 KBK589752:KBL589753 KBK655288:KBL655289 KBK720824:KBL720825 KBK786360:KBL786361 KBK851896:KBL851897 KBK917432:KBL917433 KBK982968:KBL982969 KBO65464:KBP65465 KBO131000:KBP131001 KBO196536:KBP196537 KBO262072:KBP262073 KBO327608:KBP327609 KBO393144:KBP393145 KBO458680:KBP458681 KBO524216:KBP524217 KBO589752:KBP589753 KBO655288:KBP655289 KBO720824:KBP720825 KBO786360:KBP786361 KBO851896:KBP851897 KBO917432:KBP917433 KBO982968:KBP982969 KBS65464:KBT65465 KBS131000:KBT131001 KBS196536:KBT196537 KBS262072:KBT262073 KBS327608:KBT327609 KBS393144:KBT393145 KBS458680:KBT458681 KBS524216:KBT524217 KBS589752:KBT589753 KBS655288:KBT655289 KBS720824:KBT720825 KBS786360:KBT786361 KBS851896:KBT851897 KBS917432:KBT917433 KBS982968:KBT982969 KKL65463 KKL130999 KKL196535 KKL262071 KKL327607 KKL393143 KKL458679 KKL524215 KKL589751 KKL655287 KKL720823 KKL786359 KKL851895 KKL917431 KKL982967 KKP65463 KKP130999 KKP196535 KKP262071 KKP327607 KKP393143 KKP458679 KKP524215 KKP589751 KKP655287 KKP720823 KKP786359 KKP851895 KKP917431 KKP982967 KKT65463 KKT130999 KKT196535 KKT262071 KKT327607 KKT393143 KKT458679 KKT524215 KKT589751 KKT655287 KKT720823 KKT786359 KKT851895 KKT917431 KKT982967 KLG65464:KLH65465 KLG131000:KLH131001 KLG196536:KLH196537 KLG262072:KLH262073 KLG327608:KLH327609 KLG393144:KLH393145 KLG458680:KLH458681 KLG524216:KLH524217 KLG589752:KLH589753 KLG655288:KLH655289 KLG720824:KLH720825 KLG786360:KLH786361 KLG851896:KLH851897 KLG917432:KLH917433 KLG982968:KLH982969 KLK65464:KLL65465 KLK131000:KLL131001 KLK196536:KLL196537 KLK262072:KLL262073 KLK327608:KLL327609 KLK393144:KLL393145 KLK458680:KLL458681 KLK524216:KLL524217 KLK589752:KLL589753 KLK655288:KLL655289 KLK720824:KLL720825 KLK786360:KLL786361 KLK851896:KLL851897 KLK917432:KLL917433 KLK982968:KLL982969 KLO65464:KLP65465 KLO131000:KLP131001 KLO196536:KLP196537 KLO262072:KLP262073 KLO327608:KLP327609 KLO393144:KLP393145 KLO458680:KLP458681 KLO524216:KLP524217 KLO589752:KLP589753 KLO655288:KLP655289 KLO720824:KLP720825 KLO786360:KLP786361 KLO851896:KLP851897 KLO917432:KLP917433 KLO982968:KLP982969 KUH65463 KUH130999 KUH196535 KUH262071 KUH327607 KUH393143 KUH458679 KUH524215 KUH589751 KUH655287 KUH720823 KUH786359 KUH851895 KUH917431 KUH982967 KUL65463 KUL130999 KUL196535 KUL262071 KUL327607 KUL393143 KUL458679 KUL524215 KUL589751 KUL655287 KUL720823 KUL786359 KUL851895 KUL917431 KUL982967 KUP65463 KUP130999 KUP196535 KUP262071 KUP327607 KUP393143 KUP458679 KUP524215 KUP589751 KUP655287 KUP720823 KUP786359 KUP851895 KUP917431 KUP982967 KVC65464:KVD65465 KVC131000:KVD131001 KVC196536:KVD196537 KVC262072:KVD262073 KVC327608:KVD327609 KVC393144:KVD393145 KVC458680:KVD458681 KVC524216:KVD524217 KVC589752:KVD589753 KVC655288:KVD655289 KVC720824:KVD720825 KVC786360:KVD786361 KVC851896:KVD851897 KVC917432:KVD917433 KVC982968:KVD982969 KVG65464:KVH65465 KVG131000:KVH131001 KVG196536:KVH196537 KVG262072:KVH262073 KVG327608:KVH327609 KVG393144:KVH393145 KVG458680:KVH458681 KVG524216:KVH524217 KVG589752:KVH589753 KVG655288:KVH655289 KVG720824:KVH720825 KVG786360:KVH786361 KVG851896:KVH851897 KVG917432:KVH917433 KVG982968:KVH982969 KVK65464:KVL65465 KVK131000:KVL131001 KVK196536:KVL196537 KVK262072:KVL262073 KVK327608:KVL327609 KVK393144:KVL393145 KVK458680:KVL458681 KVK524216:KVL524217 KVK589752:KVL589753 KVK655288:KVL655289 KVK720824:KVL720825 KVK786360:KVL786361 KVK851896:KVL851897 KVK917432:KVL917433 KVK982968:KVL982969 LED65463 LED130999 LED196535 LED262071 LED327607 LED393143 LED458679 LED524215 LED589751 LED655287 LED720823 LED786359 LED851895 LED917431 LED982967 LEH65463 LEH130999 LEH196535 LEH262071 LEH327607 LEH393143 LEH458679 LEH524215 LEH589751 LEH655287 LEH720823 LEH786359 LEH851895 LEH917431 LEH982967 LEL65463 LEL130999 LEL196535 LEL262071 LEL327607 LEL393143 LEL458679 LEL524215 LEL589751 LEL655287 LEL720823 LEL786359 LEL851895 LEL917431 LEL982967 LEY65464:LEZ65465 LEY131000:LEZ131001 LEY196536:LEZ196537 LEY262072:LEZ262073 LEY327608:LEZ327609 LEY393144:LEZ393145 LEY458680:LEZ458681 LEY524216:LEZ524217 LEY589752:LEZ589753 LEY655288:LEZ655289 LEY720824:LEZ720825 LEY786360:LEZ786361 LEY851896:LEZ851897 LEY917432:LEZ917433 LEY982968:LEZ982969 LFC65464:LFD65465 LFC131000:LFD131001 LFC196536:LFD196537 LFC262072:LFD262073 LFC327608:LFD327609 LFC393144:LFD393145 LFC458680:LFD458681 LFC524216:LFD524217 LFC589752:LFD589753 LFC655288:LFD655289 LFC720824:LFD720825 LFC786360:LFD786361 LFC851896:LFD851897 LFC917432:LFD917433 LFC982968:LFD982969 LFG65464:LFH65465 LFG131000:LFH131001 LFG196536:LFH196537 LFG262072:LFH262073 LFG327608:LFH327609 LFG393144:LFH393145 LFG458680:LFH458681 LFG524216:LFH524217 LFG589752:LFH589753 LFG655288:LFH655289 LFG720824:LFH720825 LFG786360:LFH786361 LFG851896:LFH851897 LFG917432:LFH917433 LFG982968:LFH982969 LNZ65463 LNZ130999 LNZ196535 LNZ262071 LNZ327607 LNZ393143 LNZ458679 LNZ524215 LNZ589751 LNZ655287 LNZ720823 LNZ786359 LNZ851895 LNZ917431 LNZ982967 LOD65463 LOD130999 LOD196535 LOD262071 LOD327607 LOD393143 LOD458679 LOD524215 LOD589751 LOD655287 LOD720823 LOD786359 LOD851895 LOD917431 LOD982967 LOH65463 LOH130999 LOH196535 LOH262071 LOH327607 LOH393143 LOH458679 LOH524215 LOH589751 LOH655287 LOH720823 LOH786359 LOH851895 LOH917431 LOH982967 LOU65464:LOV65465 LOU131000:LOV131001 LOU196536:LOV196537 LOU262072:LOV262073 LOU327608:LOV327609 LOU393144:LOV393145 LOU458680:LOV458681 LOU524216:LOV524217 LOU589752:LOV589753 LOU655288:LOV655289 LOU720824:LOV720825 LOU786360:LOV786361 LOU851896:LOV851897 LOU917432:LOV917433 LOU982968:LOV982969 LOY65464:LOZ65465 LOY131000:LOZ131001 LOY196536:LOZ196537 LOY262072:LOZ262073 LOY327608:LOZ327609 LOY393144:LOZ393145 LOY458680:LOZ458681 LOY524216:LOZ524217 LOY589752:LOZ589753 LOY655288:LOZ655289 LOY720824:LOZ720825 LOY786360:LOZ786361 LOY851896:LOZ851897 LOY917432:LOZ917433 LOY982968:LOZ982969 LPC65464:LPD65465 LPC131000:LPD131001 LPC196536:LPD196537 LPC262072:LPD262073 LPC327608:LPD327609 LPC393144:LPD393145 LPC458680:LPD458681 LPC524216:LPD524217 LPC589752:LPD589753 LPC655288:LPD655289 LPC720824:LPD720825 LPC786360:LPD786361 LPC851896:LPD851897 LPC917432:LPD917433 LPC982968:LPD982969 LXV65463 LXV130999 LXV196535 LXV262071 LXV327607 LXV393143 LXV458679 LXV524215 LXV589751 LXV655287 LXV720823 LXV786359 LXV851895 LXV917431 LXV982967 LXZ65463 LXZ130999 LXZ196535 LXZ262071 LXZ327607 LXZ393143 LXZ458679 LXZ524215 LXZ589751 LXZ655287 LXZ720823 LXZ786359 LXZ851895 LXZ917431 LXZ982967 LYD65463 LYD130999 LYD196535 LYD262071 LYD327607 LYD393143 LYD458679 LYD524215 LYD589751 LYD655287 LYD720823 LYD786359 LYD851895 LYD917431 LYD982967 LYQ65464:LYR65465 LYQ131000:LYR131001 LYQ196536:LYR196537 LYQ262072:LYR262073 LYQ327608:LYR327609 LYQ393144:LYR393145 LYQ458680:LYR458681 LYQ524216:LYR524217 LYQ589752:LYR589753 LYQ655288:LYR655289 LYQ720824:LYR720825 LYQ786360:LYR786361 LYQ851896:LYR851897 LYQ917432:LYR917433 LYQ982968:LYR982969 LYU65464:LYV65465 LYU131000:LYV131001 LYU196536:LYV196537 LYU262072:LYV262073 LYU327608:LYV327609 LYU393144:LYV393145 LYU458680:LYV458681 LYU524216:LYV524217 LYU589752:LYV589753 LYU655288:LYV655289 LYU720824:LYV720825 LYU786360:LYV786361 LYU851896:LYV851897 LYU917432:LYV917433 LYU982968:LYV982969 LYY65464:LYZ65465 LYY131000:LYZ131001 LYY196536:LYZ196537 LYY262072:LYZ262073 LYY327608:LYZ327609 LYY393144:LYZ393145 LYY458680:LYZ458681 LYY524216:LYZ524217 LYY589752:LYZ589753 LYY655288:LYZ655289 LYY720824:LYZ720825 LYY786360:LYZ786361 LYY851896:LYZ851897 LYY917432:LYZ917433 LYY982968:LYZ982969 MHR65463 MHR130999 MHR196535 MHR262071 MHR327607 MHR393143 MHR458679 MHR524215 MHR589751 MHR655287 MHR720823 MHR786359 MHR851895 MHR917431 MHR982967 MHV65463 MHV130999 MHV196535 MHV262071 MHV327607 MHV393143 MHV458679 MHV524215 MHV589751 MHV655287 MHV720823 MHV786359 MHV851895 MHV917431 MHV982967 MHZ65463 MHZ130999 MHZ196535 MHZ262071 MHZ327607 MHZ393143 MHZ458679 MHZ524215 MHZ589751 MHZ655287 MHZ720823 MHZ786359 MHZ851895 MHZ917431 MHZ982967 MIM65464:MIN65465 MIM131000:MIN131001 MIM196536:MIN196537 MIM262072:MIN262073 MIM327608:MIN327609 MIM393144:MIN393145 MIM458680:MIN458681 MIM524216:MIN524217 MIM589752:MIN589753 MIM655288:MIN655289 MIM720824:MIN720825 MIM786360:MIN786361 MIM851896:MIN851897 MIM917432:MIN917433 MIM982968:MIN982969 MIQ65464:MIR65465 MIQ131000:MIR131001 MIQ196536:MIR196537 MIQ262072:MIR262073 MIQ327608:MIR327609 MIQ393144:MIR393145 MIQ458680:MIR458681 MIQ524216:MIR524217 MIQ589752:MIR589753 MIQ655288:MIR655289 MIQ720824:MIR720825 MIQ786360:MIR786361 MIQ851896:MIR851897 MIQ917432:MIR917433 MIQ982968:MIR982969 MIU65464:MIV65465 MIU131000:MIV131001 MIU196536:MIV196537 MIU262072:MIV262073 MIU327608:MIV327609 MIU393144:MIV393145 MIU458680:MIV458681 MIU524216:MIV524217 MIU589752:MIV589753 MIU655288:MIV655289 MIU720824:MIV720825 MIU786360:MIV786361 MIU851896:MIV851897 MIU917432:MIV917433 MIU982968:MIV982969 MRN65463 MRN130999 MRN196535 MRN262071 MRN327607 MRN393143 MRN458679 MRN524215 MRN589751 MRN655287 MRN720823 MRN786359 MRN851895 MRN917431 MRN982967 MRR65463 MRR130999 MRR196535 MRR262071 MRR327607 MRR393143 MRR458679 MRR524215 MRR589751 MRR655287 MRR720823 MRR786359 MRR851895 MRR917431 MRR982967 MRV65463 MRV130999 MRV196535 MRV262071 MRV327607 MRV393143 MRV458679 MRV524215 MRV589751 MRV655287 MRV720823 MRV786359 MRV851895 MRV917431 MRV982967 MSI65464:MSJ65465 MSI131000:MSJ131001 MSI196536:MSJ196537 MSI262072:MSJ262073 MSI327608:MSJ327609 MSI393144:MSJ393145 MSI458680:MSJ458681 MSI524216:MSJ524217 MSI589752:MSJ589753 MSI655288:MSJ655289 MSI720824:MSJ720825 MSI786360:MSJ786361 MSI851896:MSJ851897 MSI917432:MSJ917433 MSI982968:MSJ982969 MSM65464:MSN65465 MSM131000:MSN131001 MSM196536:MSN196537 MSM262072:MSN262073 MSM327608:MSN327609 MSM393144:MSN393145 MSM458680:MSN458681 MSM524216:MSN524217 MSM589752:MSN589753 MSM655288:MSN655289 MSM720824:MSN720825 MSM786360:MSN786361 MSM851896:MSN851897 MSM917432:MSN917433 MSM982968:MSN982969 MSQ65464:MSR65465 MSQ131000:MSR131001 MSQ196536:MSR196537 MSQ262072:MSR262073 MSQ327608:MSR327609 MSQ393144:MSR393145 MSQ458680:MSR458681 MSQ524216:MSR524217 MSQ589752:MSR589753 MSQ655288:MSR655289 MSQ720824:MSR720825 MSQ786360:MSR786361 MSQ851896:MSR851897 MSQ917432:MSR917433 MSQ982968:MSR982969 NBJ65463 NBJ130999 NBJ196535 NBJ262071 NBJ327607 NBJ393143 NBJ458679 NBJ524215 NBJ589751 NBJ655287 NBJ720823 NBJ786359 NBJ851895 NBJ917431 NBJ982967 NBN65463 NBN130999 NBN196535 NBN262071 NBN327607 NBN393143 NBN458679 NBN524215 NBN589751 NBN655287 NBN720823 NBN786359 NBN851895 NBN917431 NBN982967 NBR65463 NBR130999 NBR196535 NBR262071 NBR327607 NBR393143 NBR458679 NBR524215 NBR589751 NBR655287 NBR720823 NBR786359 NBR851895 NBR917431 NBR982967 NCE65464:NCF65465 NCE131000:NCF131001 NCE196536:NCF196537 NCE262072:NCF262073 NCE327608:NCF327609 NCE393144:NCF393145 NCE458680:NCF458681 NCE524216:NCF524217 NCE589752:NCF589753 NCE655288:NCF655289 NCE720824:NCF720825 NCE786360:NCF786361 NCE851896:NCF851897 NCE917432:NCF917433 NCE982968:NCF982969 NCI65464:NCJ65465 NCI131000:NCJ131001 NCI196536:NCJ196537 NCI262072:NCJ262073 NCI327608:NCJ327609 NCI393144:NCJ393145 NCI458680:NCJ458681 NCI524216:NCJ524217 NCI589752:NCJ589753 NCI655288:NCJ655289 NCI720824:NCJ720825 NCI786360:NCJ786361 NCI851896:NCJ851897 NCI917432:NCJ917433 NCI982968:NCJ982969 NCM65464:NCN65465 NCM131000:NCN131001 NCM196536:NCN196537 NCM262072:NCN262073 NCM327608:NCN327609 NCM393144:NCN393145 NCM458680:NCN458681 NCM524216:NCN524217 NCM589752:NCN589753 NCM655288:NCN655289 NCM720824:NCN720825 NCM786360:NCN786361 NCM851896:NCN851897 NCM917432:NCN917433 NCM982968:NCN982969 NLF65463 NLF130999 NLF196535 NLF262071 NLF327607 NLF393143 NLF458679 NLF524215 NLF589751 NLF655287 NLF720823 NLF786359 NLF851895 NLF917431 NLF982967 NLJ65463 NLJ130999 NLJ196535 NLJ262071 NLJ327607 NLJ393143 NLJ458679 NLJ524215 NLJ589751 NLJ655287 NLJ720823 NLJ786359 NLJ851895 NLJ917431 NLJ982967 NLN65463 NLN130999 NLN196535 NLN262071 NLN327607 NLN393143 NLN458679 NLN524215 NLN589751 NLN655287 NLN720823 NLN786359 NLN851895 NLN917431 NLN982967 NMA65464:NMB65465 NMA131000:NMB131001 NMA196536:NMB196537 NMA262072:NMB262073 NMA327608:NMB327609 NMA393144:NMB393145 NMA458680:NMB458681 NMA524216:NMB524217 NMA589752:NMB589753 NMA655288:NMB655289 NMA720824:NMB720825 NMA786360:NMB786361 NMA851896:NMB851897 NMA917432:NMB917433 NMA982968:NMB982969 NME65464:NMF65465 NME131000:NMF131001 NME196536:NMF196537 NME262072:NMF262073 NME327608:NMF327609 NME393144:NMF393145 NME458680:NMF458681 NME524216:NMF524217 NME589752:NMF589753 NME655288:NMF655289 NME720824:NMF720825 NME786360:NMF786361 NME851896:NMF851897 NME917432:NMF917433 NME982968:NMF982969 NMI65464:NMJ65465 NMI131000:NMJ131001 NMI196536:NMJ196537 NMI262072:NMJ262073 NMI327608:NMJ327609 NMI393144:NMJ393145 NMI458680:NMJ458681 NMI524216:NMJ524217 NMI589752:NMJ589753 NMI655288:NMJ655289 NMI720824:NMJ720825 NMI786360:NMJ786361 NMI851896:NMJ851897 NMI917432:NMJ917433 NMI982968:NMJ982969 NVB65463 NVB130999 NVB196535 NVB262071 NVB327607 NVB393143 NVB458679 NVB524215 NVB589751 NVB655287 NVB720823 NVB786359 NVB851895 NVB917431 NVB982967 NVF65463 NVF130999 NVF196535 NVF262071 NVF327607 NVF393143 NVF458679 NVF524215 NVF589751 NVF655287 NVF720823 NVF786359 NVF851895 NVF917431 NVF982967 NVJ65463 NVJ130999 NVJ196535 NVJ262071 NVJ327607 NVJ393143 NVJ458679 NVJ524215 NVJ589751 NVJ655287 NVJ720823 NVJ786359 NVJ851895 NVJ917431 NVJ982967 NVW65464:NVX65465 NVW131000:NVX131001 NVW196536:NVX196537 NVW262072:NVX262073 NVW327608:NVX327609 NVW393144:NVX393145 NVW458680:NVX458681 NVW524216:NVX524217 NVW589752:NVX589753 NVW655288:NVX655289 NVW720824:NVX720825 NVW786360:NVX786361 NVW851896:NVX851897 NVW917432:NVX917433 NVW982968:NVX982969 NWA65464:NWB65465 NWA131000:NWB131001 NWA196536:NWB196537 NWA262072:NWB262073 NWA327608:NWB327609 NWA393144:NWB393145 NWA458680:NWB458681 NWA524216:NWB524217 NWA589752:NWB589753 NWA655288:NWB655289 NWA720824:NWB720825 NWA786360:NWB786361 NWA851896:NWB851897 NWA917432:NWB917433 NWA982968:NWB982969 NWE65464:NWF65465 NWE131000:NWF131001 NWE196536:NWF196537 NWE262072:NWF262073 NWE327608:NWF327609 NWE393144:NWF393145 NWE458680:NWF458681 NWE524216:NWF524217 NWE589752:NWF589753 NWE655288:NWF655289 NWE720824:NWF720825 NWE786360:NWF786361 NWE851896:NWF851897 NWE917432:NWF917433 NWE982968:NWF982969 OEX65463 OEX130999 OEX196535 OEX262071 OEX327607 OEX393143 OEX458679 OEX524215 OEX589751 OEX655287 OEX720823 OEX786359 OEX851895 OEX917431 OEX982967 OFB65463 OFB130999 OFB196535 OFB262071 OFB327607 OFB393143 OFB458679 OFB524215 OFB589751 OFB655287 OFB720823 OFB786359 OFB851895 OFB917431 OFB982967 OFF65463 OFF130999 OFF196535 OFF262071 OFF327607 OFF393143 OFF458679 OFF524215 OFF589751 OFF655287 OFF720823 OFF786359 OFF851895 OFF917431 OFF982967 OFS65464:OFT65465 OFS131000:OFT131001 OFS196536:OFT196537 OFS262072:OFT262073 OFS327608:OFT327609 OFS393144:OFT393145 OFS458680:OFT458681 OFS524216:OFT524217 OFS589752:OFT589753 OFS655288:OFT655289 OFS720824:OFT720825 OFS786360:OFT786361 OFS851896:OFT851897 OFS917432:OFT917433 OFS982968:OFT982969 OFW65464:OFX65465 OFW131000:OFX131001 OFW196536:OFX196537 OFW262072:OFX262073 OFW327608:OFX327609 OFW393144:OFX393145 OFW458680:OFX458681 OFW524216:OFX524217 OFW589752:OFX589753 OFW655288:OFX655289 OFW720824:OFX720825 OFW786360:OFX786361 OFW851896:OFX851897 OFW917432:OFX917433 OFW982968:OFX982969 OGA65464:OGB65465 OGA131000:OGB131001 OGA196536:OGB196537 OGA262072:OGB262073 OGA327608:OGB327609 OGA393144:OGB393145 OGA458680:OGB458681 OGA524216:OGB524217 OGA589752:OGB589753 OGA655288:OGB655289 OGA720824:OGB720825 OGA786360:OGB786361 OGA851896:OGB851897 OGA917432:OGB917433 OGA982968:OGB982969 OOT65463 OOT130999 OOT196535 OOT262071 OOT327607 OOT393143 OOT458679 OOT524215 OOT589751 OOT655287 OOT720823 OOT786359 OOT851895 OOT917431 OOT982967 OOX65463 OOX130999 OOX196535 OOX262071 OOX327607 OOX393143 OOX458679 OOX524215 OOX589751 OOX655287 OOX720823 OOX786359 OOX851895 OOX917431 OOX982967 OPB65463 OPB130999 OPB196535 OPB262071 OPB327607 OPB393143 OPB458679 OPB524215 OPB589751 OPB655287 OPB720823 OPB786359 OPB851895 OPB917431 OPB982967 OPO65464:OPP65465 OPO131000:OPP131001 OPO196536:OPP196537 OPO262072:OPP262073 OPO327608:OPP327609 OPO393144:OPP393145 OPO458680:OPP458681 OPO524216:OPP524217 OPO589752:OPP589753 OPO655288:OPP655289 OPO720824:OPP720825 OPO786360:OPP786361 OPO851896:OPP851897 OPO917432:OPP917433 OPO982968:OPP982969 OPS65464:OPT65465 OPS131000:OPT131001 OPS196536:OPT196537 OPS262072:OPT262073 OPS327608:OPT327609 OPS393144:OPT393145 OPS458680:OPT458681 OPS524216:OPT524217 OPS589752:OPT589753 OPS655288:OPT655289 OPS720824:OPT720825 OPS786360:OPT786361 OPS851896:OPT851897 OPS917432:OPT917433 OPS982968:OPT982969 OPW65464:OPX65465 OPW131000:OPX131001 OPW196536:OPX196537 OPW262072:OPX262073 OPW327608:OPX327609 OPW393144:OPX393145 OPW458680:OPX458681 OPW524216:OPX524217 OPW589752:OPX589753 OPW655288:OPX655289 OPW720824:OPX720825 OPW786360:OPX786361 OPW851896:OPX851897 OPW917432:OPX917433 OPW982968:OPX982969 OYP65463 OYP130999 OYP196535 OYP262071 OYP327607 OYP393143 OYP458679 OYP524215 OYP589751 OYP655287 OYP720823 OYP786359 OYP851895 OYP917431 OYP982967 OYT65463 OYT130999 OYT196535 OYT262071 OYT327607 OYT393143 OYT458679 OYT524215 OYT589751 OYT655287 OYT720823 OYT786359 OYT851895 OYT917431 OYT982967 OYX65463 OYX130999 OYX196535 OYX262071 OYX327607 OYX393143 OYX458679 OYX524215 OYX589751 OYX655287 OYX720823 OYX786359 OYX851895 OYX917431 OYX982967 OZK65464:OZL65465 OZK131000:OZL131001 OZK196536:OZL196537 OZK262072:OZL262073 OZK327608:OZL327609 OZK393144:OZL393145 OZK458680:OZL458681 OZK524216:OZL524217 OZK589752:OZL589753 OZK655288:OZL655289 OZK720824:OZL720825 OZK786360:OZL786361 OZK851896:OZL851897 OZK917432:OZL917433 OZK982968:OZL982969 OZO65464:OZP65465 OZO131000:OZP131001 OZO196536:OZP196537 OZO262072:OZP262073 OZO327608:OZP327609 OZO393144:OZP393145 OZO458680:OZP458681 OZO524216:OZP524217 OZO589752:OZP589753 OZO655288:OZP655289 OZO720824:OZP720825 OZO786360:OZP786361 OZO851896:OZP851897 OZO917432:OZP917433 OZO982968:OZP982969 OZS65464:OZT65465 OZS131000:OZT131001 OZS196536:OZT196537 OZS262072:OZT262073 OZS327608:OZT327609 OZS393144:OZT393145 OZS458680:OZT458681 OZS524216:OZT524217 OZS589752:OZT589753 OZS655288:OZT655289 OZS720824:OZT720825 OZS786360:OZT786361 OZS851896:OZT851897 OZS917432:OZT917433 OZS982968:OZT982969 PIL65463 PIL130999 PIL196535 PIL262071 PIL327607 PIL393143 PIL458679 PIL524215 PIL589751 PIL655287 PIL720823 PIL786359 PIL851895 PIL917431 PIL982967 PIP65463 PIP130999 PIP196535 PIP262071 PIP327607 PIP393143 PIP458679 PIP524215 PIP589751 PIP655287 PIP720823 PIP786359 PIP851895 PIP917431 PIP982967 PIT65463 PIT130999 PIT196535 PIT262071 PIT327607 PIT393143 PIT458679 PIT524215 PIT589751 PIT655287 PIT720823 PIT786359 PIT851895 PIT917431 PIT982967 PJG65464:PJH65465 PJG131000:PJH131001 PJG196536:PJH196537 PJG262072:PJH262073 PJG327608:PJH327609 PJG393144:PJH393145 PJG458680:PJH458681 PJG524216:PJH524217 PJG589752:PJH589753 PJG655288:PJH655289 PJG720824:PJH720825 PJG786360:PJH786361 PJG851896:PJH851897 PJG917432:PJH917433 PJG982968:PJH982969 PJK65464:PJL65465 PJK131000:PJL131001 PJK196536:PJL196537 PJK262072:PJL262073 PJK327608:PJL327609 PJK393144:PJL393145 PJK458680:PJL458681 PJK524216:PJL524217 PJK589752:PJL589753 PJK655288:PJL655289 PJK720824:PJL720825 PJK786360:PJL786361 PJK851896:PJL851897 PJK917432:PJL917433 PJK982968:PJL982969 PJO65464:PJP65465 PJO131000:PJP131001 PJO196536:PJP196537 PJO262072:PJP262073 PJO327608:PJP327609 PJO393144:PJP393145 PJO458680:PJP458681 PJO524216:PJP524217 PJO589752:PJP589753 PJO655288:PJP655289 PJO720824:PJP720825 PJO786360:PJP786361 PJO851896:PJP851897 PJO917432:PJP917433 PJO982968:PJP982969 PSH65463 PSH130999 PSH196535 PSH262071 PSH327607 PSH393143 PSH458679 PSH524215 PSH589751 PSH655287 PSH720823 PSH786359 PSH851895 PSH917431 PSH982967 PSL65463 PSL130999 PSL196535 PSL262071 PSL327607 PSL393143 PSL458679 PSL524215 PSL589751 PSL655287 PSL720823 PSL786359 PSL851895 PSL917431 PSL982967 PSP65463 PSP130999 PSP196535 PSP262071 PSP327607 PSP393143 PSP458679 PSP524215 PSP589751 PSP655287 PSP720823 PSP786359 PSP851895 PSP917431 PSP982967 PTC65464:PTD65465 PTC131000:PTD131001 PTC196536:PTD196537 PTC262072:PTD262073 PTC327608:PTD327609 PTC393144:PTD393145 PTC458680:PTD458681 PTC524216:PTD524217 PTC589752:PTD589753 PTC655288:PTD655289 PTC720824:PTD720825 PTC786360:PTD786361 PTC851896:PTD851897 PTC917432:PTD917433 PTC982968:PTD982969 PTG65464:PTH65465 PTG131000:PTH131001 PTG196536:PTH196537 PTG262072:PTH262073 PTG327608:PTH327609 PTG393144:PTH393145 PTG458680:PTH458681 PTG524216:PTH524217 PTG589752:PTH589753 PTG655288:PTH655289 PTG720824:PTH720825 PTG786360:PTH786361 PTG851896:PTH851897 PTG917432:PTH917433 PTG982968:PTH982969 PTK65464:PTL65465 PTK131000:PTL131001 PTK196536:PTL196537 PTK262072:PTL262073 PTK327608:PTL327609 PTK393144:PTL393145 PTK458680:PTL458681 PTK524216:PTL524217 PTK589752:PTL589753 PTK655288:PTL655289 PTK720824:PTL720825 PTK786360:PTL786361 PTK851896:PTL851897 PTK917432:PTL917433 PTK982968:PTL982969 QCD65463 QCD130999 QCD196535 QCD262071 QCD327607 QCD393143 QCD458679 QCD524215 QCD589751 QCD655287 QCD720823 QCD786359 QCD851895 QCD917431 QCD982967 QCH65463 QCH130999 QCH196535 QCH262071 QCH327607 QCH393143 QCH458679 QCH524215 QCH589751 QCH655287 QCH720823 QCH786359 QCH851895 QCH917431 QCH982967 QCL65463 QCL130999 QCL196535 QCL262071 QCL327607 QCL393143 QCL458679 QCL524215 QCL589751 QCL655287 QCL720823 QCL786359 QCL851895 QCL917431 QCL982967 QCY65464:QCZ65465 QCY131000:QCZ131001 QCY196536:QCZ196537 QCY262072:QCZ262073 QCY327608:QCZ327609 QCY393144:QCZ393145 QCY458680:QCZ458681 QCY524216:QCZ524217 QCY589752:QCZ589753 QCY655288:QCZ655289 QCY720824:QCZ720825 QCY786360:QCZ786361 QCY851896:QCZ851897 QCY917432:QCZ917433 QCY982968:QCZ982969 QDC65464:QDD65465 QDC131000:QDD131001 QDC196536:QDD196537 QDC262072:QDD262073 QDC327608:QDD327609 QDC393144:QDD393145 QDC458680:QDD458681 QDC524216:QDD524217 QDC589752:QDD589753 QDC655288:QDD655289 QDC720824:QDD720825 QDC786360:QDD786361 QDC851896:QDD851897 QDC917432:QDD917433 QDC982968:QDD982969 QDG65464:QDH65465 QDG131000:QDH131001 QDG196536:QDH196537 QDG262072:QDH262073 QDG327608:QDH327609 QDG393144:QDH393145 QDG458680:QDH458681 QDG524216:QDH524217 QDG589752:QDH589753 QDG655288:QDH655289 QDG720824:QDH720825 QDG786360:QDH786361 QDG851896:QDH851897 QDG917432:QDH917433 QDG982968:QDH982969 QLZ65463 QLZ130999 QLZ196535 QLZ262071 QLZ327607 QLZ393143 QLZ458679 QLZ524215 QLZ589751 QLZ655287 QLZ720823 QLZ786359 QLZ851895 QLZ917431 QLZ982967 QMD65463 QMD130999 QMD196535 QMD262071 QMD327607 QMD393143 QMD458679 QMD524215 QMD589751 QMD655287 QMD720823 QMD786359 QMD851895 QMD917431 QMD982967 QMH65463 QMH130999 QMH196535 QMH262071 QMH327607 QMH393143 QMH458679 QMH524215 QMH589751 QMH655287 QMH720823 QMH786359 QMH851895 QMH917431 QMH982967 QMU65464:QMV65465 QMU131000:QMV131001 QMU196536:QMV196537 QMU262072:QMV262073 QMU327608:QMV327609 QMU393144:QMV393145 QMU458680:QMV458681 QMU524216:QMV524217 QMU589752:QMV589753 QMU655288:QMV655289 QMU720824:QMV720825 QMU786360:QMV786361 QMU851896:QMV851897 QMU917432:QMV917433 QMU982968:QMV982969 QMY65464:QMZ65465 QMY131000:QMZ131001 QMY196536:QMZ196537 QMY262072:QMZ262073 QMY327608:QMZ327609 QMY393144:QMZ393145 QMY458680:QMZ458681 QMY524216:QMZ524217 QMY589752:QMZ589753 QMY655288:QMZ655289 QMY720824:QMZ720825 QMY786360:QMZ786361 QMY851896:QMZ851897 QMY917432:QMZ917433 QMY982968:QMZ982969 QNC65464:QND65465 QNC131000:QND131001 QNC196536:QND196537 QNC262072:QND262073 QNC327608:QND327609 QNC393144:QND393145 QNC458680:QND458681 QNC524216:QND524217 QNC589752:QND589753 QNC655288:QND655289 QNC720824:QND720825 QNC786360:QND786361 QNC851896:QND851897 QNC917432:QND917433 QNC982968:QND982969 QVV65463 QVV130999 QVV196535 QVV262071 QVV327607 QVV393143 QVV458679 QVV524215 QVV589751 QVV655287 QVV720823 QVV786359 QVV851895 QVV917431 QVV982967 QVZ65463 QVZ130999 QVZ196535 QVZ262071 QVZ327607 QVZ393143 QVZ458679 QVZ524215 QVZ589751 QVZ655287 QVZ720823 QVZ786359 QVZ851895 QVZ917431 QVZ982967 QWD65463 QWD130999 QWD196535 QWD262071 QWD327607 QWD393143 QWD458679 QWD524215 QWD589751 QWD655287 QWD720823 QWD786359 QWD851895 QWD917431 QWD982967 QWQ65464:QWR65465 QWQ131000:QWR131001 QWQ196536:QWR196537 QWQ262072:QWR262073 QWQ327608:QWR327609 QWQ393144:QWR393145 QWQ458680:QWR458681 QWQ524216:QWR524217 QWQ589752:QWR589753 QWQ655288:QWR655289 QWQ720824:QWR720825 QWQ786360:QWR786361 QWQ851896:QWR851897 QWQ917432:QWR917433 QWQ982968:QWR982969 QWU65464:QWV65465 QWU131000:QWV131001 QWU196536:QWV196537 QWU262072:QWV262073 QWU327608:QWV327609 QWU393144:QWV393145 QWU458680:QWV458681 QWU524216:QWV524217 QWU589752:QWV589753 QWU655288:QWV655289 QWU720824:QWV720825 QWU786360:QWV786361 QWU851896:QWV851897 QWU917432:QWV917433 QWU982968:QWV982969 QWY65464:QWZ65465 QWY131000:QWZ131001 QWY196536:QWZ196537 QWY262072:QWZ262073 QWY327608:QWZ327609 QWY393144:QWZ393145 QWY458680:QWZ458681 QWY524216:QWZ524217 QWY589752:QWZ589753 QWY655288:QWZ655289 QWY720824:QWZ720825 QWY786360:QWZ786361 QWY851896:QWZ851897 QWY917432:QWZ917433 QWY982968:QWZ982969 RFR65463 RFR130999 RFR196535 RFR262071 RFR327607 RFR393143 RFR458679 RFR524215 RFR589751 RFR655287 RFR720823 RFR786359 RFR851895 RFR917431 RFR982967 RFV65463 RFV130999 RFV196535 RFV262071 RFV327607 RFV393143 RFV458679 RFV524215 RFV589751 RFV655287 RFV720823 RFV786359 RFV851895 RFV917431 RFV982967 RFZ65463 RFZ130999 RFZ196535 RFZ262071 RFZ327607 RFZ393143 RFZ458679 RFZ524215 RFZ589751 RFZ655287 RFZ720823 RFZ786359 RFZ851895 RFZ917431 RFZ982967 RGM65464:RGN65465 RGM131000:RGN131001 RGM196536:RGN196537 RGM262072:RGN262073 RGM327608:RGN327609 RGM393144:RGN393145 RGM458680:RGN458681 RGM524216:RGN524217 RGM589752:RGN589753 RGM655288:RGN655289 RGM720824:RGN720825 RGM786360:RGN786361 RGM851896:RGN851897 RGM917432:RGN917433 RGM982968:RGN982969 RGQ65464:RGR65465 RGQ131000:RGR131001 RGQ196536:RGR196537 RGQ262072:RGR262073 RGQ327608:RGR327609 RGQ393144:RGR393145 RGQ458680:RGR458681 RGQ524216:RGR524217 RGQ589752:RGR589753 RGQ655288:RGR655289 RGQ720824:RGR720825 RGQ786360:RGR786361 RGQ851896:RGR851897 RGQ917432:RGR917433 RGQ982968:RGR982969 RGU65464:RGV65465 RGU131000:RGV131001 RGU196536:RGV196537 RGU262072:RGV262073 RGU327608:RGV327609 RGU393144:RGV393145 RGU458680:RGV458681 RGU524216:RGV524217 RGU589752:RGV589753 RGU655288:RGV655289 RGU720824:RGV720825 RGU786360:RGV786361 RGU851896:RGV851897 RGU917432:RGV917433 RGU982968:RGV982969 RPN65463 RPN130999 RPN196535 RPN262071 RPN327607 RPN393143 RPN458679 RPN524215 RPN589751 RPN655287 RPN720823 RPN786359 RPN851895 RPN917431 RPN982967 RPR65463 RPR130999 RPR196535 RPR262071 RPR327607 RPR393143 RPR458679 RPR524215 RPR589751 RPR655287 RPR720823 RPR786359 RPR851895 RPR917431 RPR982967 RPV65463 RPV130999 RPV196535 RPV262071 RPV327607 RPV393143 RPV458679 RPV524215 RPV589751 RPV655287 RPV720823 RPV786359 RPV851895 RPV917431 RPV982967 RQI65464:RQJ65465 RQI131000:RQJ131001 RQI196536:RQJ196537 RQI262072:RQJ262073 RQI327608:RQJ327609 RQI393144:RQJ393145 RQI458680:RQJ458681 RQI524216:RQJ524217 RQI589752:RQJ589753 RQI655288:RQJ655289 RQI720824:RQJ720825 RQI786360:RQJ786361 RQI851896:RQJ851897 RQI917432:RQJ917433 RQI982968:RQJ982969 RQM65464:RQN65465 RQM131000:RQN131001 RQM196536:RQN196537 RQM262072:RQN262073 RQM327608:RQN327609 RQM393144:RQN393145 RQM458680:RQN458681 RQM524216:RQN524217 RQM589752:RQN589753 RQM655288:RQN655289 RQM720824:RQN720825 RQM786360:RQN786361 RQM851896:RQN851897 RQM917432:RQN917433 RQM982968:RQN982969 RQQ65464:RQR65465 RQQ131000:RQR131001 RQQ196536:RQR196537 RQQ262072:RQR262073 RQQ327608:RQR327609 RQQ393144:RQR393145 RQQ458680:RQR458681 RQQ524216:RQR524217 RQQ589752:RQR589753 RQQ655288:RQR655289 RQQ720824:RQR720825 RQQ786360:RQR786361 RQQ851896:RQR851897 RQQ917432:RQR917433 RQQ982968:RQR982969 RZJ65463 RZJ130999 RZJ196535 RZJ262071 RZJ327607 RZJ393143 RZJ458679 RZJ524215 RZJ589751 RZJ655287 RZJ720823 RZJ786359 RZJ851895 RZJ917431 RZJ982967 RZN65463 RZN130999 RZN196535 RZN262071 RZN327607 RZN393143 RZN458679 RZN524215 RZN589751 RZN655287 RZN720823 RZN786359 RZN851895 RZN917431 RZN982967 RZR65463 RZR130999 RZR196535 RZR262071 RZR327607 RZR393143 RZR458679 RZR524215 RZR589751 RZR655287 RZR720823 RZR786359 RZR851895 RZR917431 RZR982967 SAE65464:SAF65465 SAE131000:SAF131001 SAE196536:SAF196537 SAE262072:SAF262073 SAE327608:SAF327609 SAE393144:SAF393145 SAE458680:SAF458681 SAE524216:SAF524217 SAE589752:SAF589753 SAE655288:SAF655289 SAE720824:SAF720825 SAE786360:SAF786361 SAE851896:SAF851897 SAE917432:SAF917433 SAE982968:SAF982969 SAI65464:SAJ65465 SAI131000:SAJ131001 SAI196536:SAJ196537 SAI262072:SAJ262073 SAI327608:SAJ327609 SAI393144:SAJ393145 SAI458680:SAJ458681 SAI524216:SAJ524217 SAI589752:SAJ589753 SAI655288:SAJ655289 SAI720824:SAJ720825 SAI786360:SAJ786361 SAI851896:SAJ851897 SAI917432:SAJ917433 SAI982968:SAJ982969 SAM65464:SAN65465 SAM131000:SAN131001 SAM196536:SAN196537 SAM262072:SAN262073 SAM327608:SAN327609 SAM393144:SAN393145 SAM458680:SAN458681 SAM524216:SAN524217 SAM589752:SAN589753 SAM655288:SAN655289 SAM720824:SAN720825 SAM786360:SAN786361 SAM851896:SAN851897 SAM917432:SAN917433 SAM982968:SAN982969 SJF65463 SJF130999 SJF196535 SJF262071 SJF327607 SJF393143 SJF458679 SJF524215 SJF589751 SJF655287 SJF720823 SJF786359 SJF851895 SJF917431 SJF982967 SJJ65463 SJJ130999 SJJ196535 SJJ262071 SJJ327607 SJJ393143 SJJ458679 SJJ524215 SJJ589751 SJJ655287 SJJ720823 SJJ786359 SJJ851895 SJJ917431 SJJ982967 SJN65463 SJN130999 SJN196535 SJN262071 SJN327607 SJN393143 SJN458679 SJN524215 SJN589751 SJN655287 SJN720823 SJN786359 SJN851895 SJN917431 SJN982967 SKA65464:SKB65465 SKA131000:SKB131001 SKA196536:SKB196537 SKA262072:SKB262073 SKA327608:SKB327609 SKA393144:SKB393145 SKA458680:SKB458681 SKA524216:SKB524217 SKA589752:SKB589753 SKA655288:SKB655289 SKA720824:SKB720825 SKA786360:SKB786361 SKA851896:SKB851897 SKA917432:SKB917433 SKA982968:SKB982969 SKE65464:SKF65465 SKE131000:SKF131001 SKE196536:SKF196537 SKE262072:SKF262073 SKE327608:SKF327609 SKE393144:SKF393145 SKE458680:SKF458681 SKE524216:SKF524217 SKE589752:SKF589753 SKE655288:SKF655289 SKE720824:SKF720825 SKE786360:SKF786361 SKE851896:SKF851897 SKE917432:SKF917433 SKE982968:SKF982969 SKI65464:SKJ65465 SKI131000:SKJ131001 SKI196536:SKJ196537 SKI262072:SKJ262073 SKI327608:SKJ327609 SKI393144:SKJ393145 SKI458680:SKJ458681 SKI524216:SKJ524217 SKI589752:SKJ589753 SKI655288:SKJ655289 SKI720824:SKJ720825 SKI786360:SKJ786361 SKI851896:SKJ851897 SKI917432:SKJ917433 SKI982968:SKJ982969 STB65463 STB130999 STB196535 STB262071 STB327607 STB393143 STB458679 STB524215 STB589751 STB655287 STB720823 STB786359 STB851895 STB917431 STB982967 STF65463 STF130999 STF196535 STF262071 STF327607 STF393143 STF458679 STF524215 STF589751 STF655287 STF720823 STF786359 STF851895 STF917431 STF982967 STJ65463 STJ130999 STJ196535 STJ262071 STJ327607 STJ393143 STJ458679 STJ524215 STJ589751 STJ655287 STJ720823 STJ786359 STJ851895 STJ917431 STJ982967 STW65464:STX65465 STW131000:STX131001 STW196536:STX196537 STW262072:STX262073 STW327608:STX327609 STW393144:STX393145 STW458680:STX458681 STW524216:STX524217 STW589752:STX589753 STW655288:STX655289 STW720824:STX720825 STW786360:STX786361 STW851896:STX851897 STW917432:STX917433 STW982968:STX982969 SUA65464:SUB65465 SUA131000:SUB131001 SUA196536:SUB196537 SUA262072:SUB262073 SUA327608:SUB327609 SUA393144:SUB393145 SUA458680:SUB458681 SUA524216:SUB524217 SUA589752:SUB589753 SUA655288:SUB655289 SUA720824:SUB720825 SUA786360:SUB786361 SUA851896:SUB851897 SUA917432:SUB917433 SUA982968:SUB982969 SUE65464:SUF65465 SUE131000:SUF131001 SUE196536:SUF196537 SUE262072:SUF262073 SUE327608:SUF327609 SUE393144:SUF393145 SUE458680:SUF458681 SUE524216:SUF524217 SUE589752:SUF589753 SUE655288:SUF655289 SUE720824:SUF720825 SUE786360:SUF786361 SUE851896:SUF851897 SUE917432:SUF917433 SUE982968:SUF982969 TCX65463 TCX130999 TCX196535 TCX262071 TCX327607 TCX393143 TCX458679 TCX524215 TCX589751 TCX655287 TCX720823 TCX786359 TCX851895 TCX917431 TCX982967 TDB65463 TDB130999 TDB196535 TDB262071 TDB327607 TDB393143 TDB458679 TDB524215 TDB589751 TDB655287 TDB720823 TDB786359 TDB851895 TDB917431 TDB982967 TDF65463 TDF130999 TDF196535 TDF262071 TDF327607 TDF393143 TDF458679 TDF524215 TDF589751 TDF655287 TDF720823 TDF786359 TDF851895 TDF917431 TDF982967 TDS65464:TDT65465 TDS131000:TDT131001 TDS196536:TDT196537 TDS262072:TDT262073 TDS327608:TDT327609 TDS393144:TDT393145 TDS458680:TDT458681 TDS524216:TDT524217 TDS589752:TDT589753 TDS655288:TDT655289 TDS720824:TDT720825 TDS786360:TDT786361 TDS851896:TDT851897 TDS917432:TDT917433 TDS982968:TDT982969 TDW65464:TDX65465 TDW131000:TDX131001 TDW196536:TDX196537 TDW262072:TDX262073 TDW327608:TDX327609 TDW393144:TDX393145 TDW458680:TDX458681 TDW524216:TDX524217 TDW589752:TDX589753 TDW655288:TDX655289 TDW720824:TDX720825 TDW786360:TDX786361 TDW851896:TDX851897 TDW917432:TDX917433 TDW982968:TDX982969 TEA65464:TEB65465 TEA131000:TEB131001 TEA196536:TEB196537 TEA262072:TEB262073 TEA327608:TEB327609 TEA393144:TEB393145 TEA458680:TEB458681 TEA524216:TEB524217 TEA589752:TEB589753 TEA655288:TEB655289 TEA720824:TEB720825 TEA786360:TEB786361 TEA851896:TEB851897 TEA917432:TEB917433 TEA982968:TEB982969 TMT65463 TMT130999 TMT196535 TMT262071 TMT327607 TMT393143 TMT458679 TMT524215 TMT589751 TMT655287 TMT720823 TMT786359 TMT851895 TMT917431 TMT982967 TMX65463 TMX130999 TMX196535 TMX262071 TMX327607 TMX393143 TMX458679 TMX524215 TMX589751 TMX655287 TMX720823 TMX786359 TMX851895 TMX917431 TMX982967 TNB65463 TNB130999 TNB196535 TNB262071 TNB327607 TNB393143 TNB458679 TNB524215 TNB589751 TNB655287 TNB720823 TNB786359 TNB851895 TNB917431 TNB982967 TNO65464:TNP65465 TNO131000:TNP131001 TNO196536:TNP196537 TNO262072:TNP262073 TNO327608:TNP327609 TNO393144:TNP393145 TNO458680:TNP458681 TNO524216:TNP524217 TNO589752:TNP589753 TNO655288:TNP655289 TNO720824:TNP720825 TNO786360:TNP786361 TNO851896:TNP851897 TNO917432:TNP917433 TNO982968:TNP982969 TNS65464:TNT65465 TNS131000:TNT131001 TNS196536:TNT196537 TNS262072:TNT262073 TNS327608:TNT327609 TNS393144:TNT393145 TNS458680:TNT458681 TNS524216:TNT524217 TNS589752:TNT589753 TNS655288:TNT655289 TNS720824:TNT720825 TNS786360:TNT786361 TNS851896:TNT851897 TNS917432:TNT917433 TNS982968:TNT982969 TNW65464:TNX65465 TNW131000:TNX131001 TNW196536:TNX196537 TNW262072:TNX262073 TNW327608:TNX327609 TNW393144:TNX393145 TNW458680:TNX458681 TNW524216:TNX524217 TNW589752:TNX589753 TNW655288:TNX655289 TNW720824:TNX720825 TNW786360:TNX786361 TNW851896:TNX851897 TNW917432:TNX917433 TNW982968:TNX982969 TWP65463 TWP130999 TWP196535 TWP262071 TWP327607 TWP393143 TWP458679 TWP524215 TWP589751 TWP655287 TWP720823 TWP786359 TWP851895 TWP917431 TWP982967 TWT65463 TWT130999 TWT196535 TWT262071 TWT327607 TWT393143 TWT458679 TWT524215 TWT589751 TWT655287 TWT720823 TWT786359 TWT851895 TWT917431 TWT982967 TWX65463 TWX130999 TWX196535 TWX262071 TWX327607 TWX393143 TWX458679 TWX524215 TWX589751 TWX655287 TWX720823 TWX786359 TWX851895 TWX917431 TWX982967 TXK65464:TXL65465 TXK131000:TXL131001 TXK196536:TXL196537 TXK262072:TXL262073 TXK327608:TXL327609 TXK393144:TXL393145 TXK458680:TXL458681 TXK524216:TXL524217 TXK589752:TXL589753 TXK655288:TXL655289 TXK720824:TXL720825 TXK786360:TXL786361 TXK851896:TXL851897 TXK917432:TXL917433 TXK982968:TXL982969 TXO65464:TXP65465 TXO131000:TXP131001 TXO196536:TXP196537 TXO262072:TXP262073 TXO327608:TXP327609 TXO393144:TXP393145 TXO458680:TXP458681 TXO524216:TXP524217 TXO589752:TXP589753 TXO655288:TXP655289 TXO720824:TXP720825 TXO786360:TXP786361 TXO851896:TXP851897 TXO917432:TXP917433 TXO982968:TXP982969 TXS65464:TXT65465 TXS131000:TXT131001 TXS196536:TXT196537 TXS262072:TXT262073 TXS327608:TXT327609 TXS393144:TXT393145 TXS458680:TXT458681 TXS524216:TXT524217 TXS589752:TXT589753 TXS655288:TXT655289 TXS720824:TXT720825 TXS786360:TXT786361 TXS851896:TXT851897 TXS917432:TXT917433 TXS982968:TXT982969 UGL65463 UGL130999 UGL196535 UGL262071 UGL327607 UGL393143 UGL458679 UGL524215 UGL589751 UGL655287 UGL720823 UGL786359 UGL851895 UGL917431 UGL982967 UGP65463 UGP130999 UGP196535 UGP262071 UGP327607 UGP393143 UGP458679 UGP524215 UGP589751 UGP655287 UGP720823 UGP786359 UGP851895 UGP917431 UGP982967 UGT65463 UGT130999 UGT196535 UGT262071 UGT327607 UGT393143 UGT458679 UGT524215 UGT589751 UGT655287 UGT720823 UGT786359 UGT851895 UGT917431 UGT982967 UHG65464:UHH65465 UHG131000:UHH131001 UHG196536:UHH196537 UHG262072:UHH262073 UHG327608:UHH327609 UHG393144:UHH393145 UHG458680:UHH458681 UHG524216:UHH524217 UHG589752:UHH589753 UHG655288:UHH655289 UHG720824:UHH720825 UHG786360:UHH786361 UHG851896:UHH851897 UHG917432:UHH917433 UHG982968:UHH982969 UHK65464:UHL65465 UHK131000:UHL131001 UHK196536:UHL196537 UHK262072:UHL262073 UHK327608:UHL327609 UHK393144:UHL393145 UHK458680:UHL458681 UHK524216:UHL524217 UHK589752:UHL589753 UHK655288:UHL655289 UHK720824:UHL720825 UHK786360:UHL786361 UHK851896:UHL851897 UHK917432:UHL917433 UHK982968:UHL982969 UHO65464:UHP65465 UHO131000:UHP131001 UHO196536:UHP196537 UHO262072:UHP262073 UHO327608:UHP327609 UHO393144:UHP393145 UHO458680:UHP458681 UHO524216:UHP524217 UHO589752:UHP589753 UHO655288:UHP655289 UHO720824:UHP720825 UHO786360:UHP786361 UHO851896:UHP851897 UHO917432:UHP917433 UHO982968:UHP982969 UQH65463 UQH130999 UQH196535 UQH262071 UQH327607 UQH393143 UQH458679 UQH524215 UQH589751 UQH655287 UQH720823 UQH786359 UQH851895 UQH917431 UQH982967 UQL65463 UQL130999 UQL196535 UQL262071 UQL327607 UQL393143 UQL458679 UQL524215 UQL589751 UQL655287 UQL720823 UQL786359 UQL851895 UQL917431 UQL982967 UQP65463 UQP130999 UQP196535 UQP262071 UQP327607 UQP393143 UQP458679 UQP524215 UQP589751 UQP655287 UQP720823 UQP786359 UQP851895 UQP917431 UQP982967 URC65464:URD65465 URC131000:URD131001 URC196536:URD196537 URC262072:URD262073 URC327608:URD327609 URC393144:URD393145 URC458680:URD458681 URC524216:URD524217 URC589752:URD589753 URC655288:URD655289 URC720824:URD720825 URC786360:URD786361 URC851896:URD851897 URC917432:URD917433 URC982968:URD982969 URG65464:URH65465 URG131000:URH131001 URG196536:URH196537 URG262072:URH262073 URG327608:URH327609 URG393144:URH393145 URG458680:URH458681 URG524216:URH524217 URG589752:URH589753 URG655288:URH655289 URG720824:URH720825 URG786360:URH786361 URG851896:URH851897 URG917432:URH917433 URG982968:URH982969 URK65464:URL65465 URK131000:URL131001 URK196536:URL196537 URK262072:URL262073 URK327608:URL327609 URK393144:URL393145 URK458680:URL458681 URK524216:URL524217 URK589752:URL589753 URK655288:URL655289 URK720824:URL720825 URK786360:URL786361 URK851896:URL851897 URK917432:URL917433 URK982968:URL982969 VAD65463 VAD130999 VAD196535 VAD262071 VAD327607 VAD393143 VAD458679 VAD524215 VAD589751 VAD655287 VAD720823 VAD786359 VAD851895 VAD917431 VAD982967 VAH65463 VAH130999 VAH196535 VAH262071 VAH327607 VAH393143 VAH458679 VAH524215 VAH589751 VAH655287 VAH720823 VAH786359 VAH851895 VAH917431 VAH982967 VAL65463 VAL130999 VAL196535 VAL262071 VAL327607 VAL393143 VAL458679 VAL524215 VAL589751 VAL655287 VAL720823 VAL786359 VAL851895 VAL917431 VAL982967 VAY65464:VAZ65465 VAY131000:VAZ131001 VAY196536:VAZ196537 VAY262072:VAZ262073 VAY327608:VAZ327609 VAY393144:VAZ393145 VAY458680:VAZ458681 VAY524216:VAZ524217 VAY589752:VAZ589753 VAY655288:VAZ655289 VAY720824:VAZ720825 VAY786360:VAZ786361 VAY851896:VAZ851897 VAY917432:VAZ917433 VAY982968:VAZ982969 VBC65464:VBD65465 VBC131000:VBD131001 VBC196536:VBD196537 VBC262072:VBD262073 VBC327608:VBD327609 VBC393144:VBD393145 VBC458680:VBD458681 VBC524216:VBD524217 VBC589752:VBD589753 VBC655288:VBD655289 VBC720824:VBD720825 VBC786360:VBD786361 VBC851896:VBD851897 VBC917432:VBD917433 VBC982968:VBD982969 VBG65464:VBH65465 VBG131000:VBH131001 VBG196536:VBH196537 VBG262072:VBH262073 VBG327608:VBH327609 VBG393144:VBH393145 VBG458680:VBH458681 VBG524216:VBH524217 VBG589752:VBH589753 VBG655288:VBH655289 VBG720824:VBH720825 VBG786360:VBH786361 VBG851896:VBH851897 VBG917432:VBH917433 VBG982968:VBH982969 VJZ65463 VJZ130999 VJZ196535 VJZ262071 VJZ327607 VJZ393143 VJZ458679 VJZ524215 VJZ589751 VJZ655287 VJZ720823 VJZ786359 VJZ851895 VJZ917431 VJZ982967 VKD65463 VKD130999 VKD196535 VKD262071 VKD327607 VKD393143 VKD458679 VKD524215 VKD589751 VKD655287 VKD720823 VKD786359 VKD851895 VKD917431 VKD982967 VKH65463 VKH130999 VKH196535 VKH262071 VKH327607 VKH393143 VKH458679 VKH524215 VKH589751 VKH655287 VKH720823 VKH786359 VKH851895 VKH917431 VKH982967 VKU65464:VKV65465 VKU131000:VKV131001 VKU196536:VKV196537 VKU262072:VKV262073 VKU327608:VKV327609 VKU393144:VKV393145 VKU458680:VKV458681 VKU524216:VKV524217 VKU589752:VKV589753 VKU655288:VKV655289 VKU720824:VKV720825 VKU786360:VKV786361 VKU851896:VKV851897 VKU917432:VKV917433 VKU982968:VKV982969 VKY65464:VKZ65465 VKY131000:VKZ131001 VKY196536:VKZ196537 VKY262072:VKZ262073 VKY327608:VKZ327609 VKY393144:VKZ393145 VKY458680:VKZ458681 VKY524216:VKZ524217 VKY589752:VKZ589753 VKY655288:VKZ655289 VKY720824:VKZ720825 VKY786360:VKZ786361 VKY851896:VKZ851897 VKY917432:VKZ917433 VKY982968:VKZ982969 VLC65464:VLD65465 VLC131000:VLD131001 VLC196536:VLD196537 VLC262072:VLD262073 VLC327608:VLD327609 VLC393144:VLD393145 VLC458680:VLD458681 VLC524216:VLD524217 VLC589752:VLD589753 VLC655288:VLD655289 VLC720824:VLD720825 VLC786360:VLD786361 VLC851896:VLD851897 VLC917432:VLD917433 VLC982968:VLD982969 VTV65463 VTV130999 VTV196535 VTV262071 VTV327607 VTV393143 VTV458679 VTV524215 VTV589751 VTV655287 VTV720823 VTV786359 VTV851895 VTV917431 VTV982967 VTZ65463 VTZ130999 VTZ196535 VTZ262071 VTZ327607 VTZ393143 VTZ458679 VTZ524215 VTZ589751 VTZ655287 VTZ720823 VTZ786359 VTZ851895 VTZ917431 VTZ982967 VUD65463 VUD130999 VUD196535 VUD262071 VUD327607 VUD393143 VUD458679 VUD524215 VUD589751 VUD655287 VUD720823 VUD786359 VUD851895 VUD917431 VUD982967 VUQ65464:VUR65465 VUQ131000:VUR131001 VUQ196536:VUR196537 VUQ262072:VUR262073 VUQ327608:VUR327609 VUQ393144:VUR393145 VUQ458680:VUR458681 VUQ524216:VUR524217 VUQ589752:VUR589753 VUQ655288:VUR655289 VUQ720824:VUR720825 VUQ786360:VUR786361 VUQ851896:VUR851897 VUQ917432:VUR917433 VUQ982968:VUR982969 VUU65464:VUV65465 VUU131000:VUV131001 VUU196536:VUV196537 VUU262072:VUV262073 VUU327608:VUV327609 VUU393144:VUV393145 VUU458680:VUV458681 VUU524216:VUV524217 VUU589752:VUV589753 VUU655288:VUV655289 VUU720824:VUV720825 VUU786360:VUV786361 VUU851896:VUV851897 VUU917432:VUV917433 VUU982968:VUV982969 VUY65464:VUZ65465 VUY131000:VUZ131001 VUY196536:VUZ196537 VUY262072:VUZ262073 VUY327608:VUZ327609 VUY393144:VUZ393145 VUY458680:VUZ458681 VUY524216:VUZ524217 VUY589752:VUZ589753 VUY655288:VUZ655289 VUY720824:VUZ720825 VUY786360:VUZ786361 VUY851896:VUZ851897 VUY917432:VUZ917433 VUY982968:VUZ982969 WDR65463 WDR130999 WDR196535 WDR262071 WDR327607 WDR393143 WDR458679 WDR524215 WDR589751 WDR655287 WDR720823 WDR786359 WDR851895 WDR917431 WDR982967 WDV65463 WDV130999 WDV196535 WDV262071 WDV327607 WDV393143 WDV458679 WDV524215 WDV589751 WDV655287 WDV720823 WDV786359 WDV851895 WDV917431 WDV982967 WDZ65463 WDZ130999 WDZ196535 WDZ262071 WDZ327607 WDZ393143 WDZ458679 WDZ524215 WDZ589751 WDZ655287 WDZ720823 WDZ786359 WDZ851895 WDZ917431 WDZ982967 WEM65464:WEN65465 WEM131000:WEN131001 WEM196536:WEN196537 WEM262072:WEN262073 WEM327608:WEN327609 WEM393144:WEN393145 WEM458680:WEN458681 WEM524216:WEN524217 WEM589752:WEN589753 WEM655288:WEN655289 WEM720824:WEN720825 WEM786360:WEN786361 WEM851896:WEN851897 WEM917432:WEN917433 WEM982968:WEN982969 WEQ65464:WER65465 WEQ131000:WER131001 WEQ196536:WER196537 WEQ262072:WER262073 WEQ327608:WER327609 WEQ393144:WER393145 WEQ458680:WER458681 WEQ524216:WER524217 WEQ589752:WER589753 WEQ655288:WER655289 WEQ720824:WER720825 WEQ786360:WER786361 WEQ851896:WER851897 WEQ917432:WER917433 WEQ982968:WER982969 WEU65464:WEV65465 WEU131000:WEV131001 WEU196536:WEV196537 WEU262072:WEV262073 WEU327608:WEV327609 WEU393144:WEV393145 WEU458680:WEV458681 WEU524216:WEV524217 WEU589752:WEV589753 WEU655288:WEV655289 WEU720824:WEV720825 WEU786360:WEV786361 WEU851896:WEV851897 WEU917432:WEV917433 WEU982968:WEV982969 WNN65463 WNN130999 WNN196535 WNN262071 WNN327607 WNN393143 WNN458679 WNN524215 WNN589751 WNN655287 WNN720823 WNN786359 WNN851895 WNN917431 WNN982967 WNR65463 WNR130999 WNR196535 WNR262071 WNR327607 WNR393143 WNR458679 WNR524215 WNR589751 WNR655287 WNR720823 WNR786359 WNR851895 WNR917431 WNR982967 WNV65463 WNV130999 WNV196535 WNV262071 WNV327607 WNV393143 WNV458679 WNV524215 WNV589751 WNV655287 WNV720823 WNV786359 WNV851895 WNV917431 WNV982967 WOI65464:WOJ65465 WOI131000:WOJ131001 WOI196536:WOJ196537 WOI262072:WOJ262073 WOI327608:WOJ327609 WOI393144:WOJ393145 WOI458680:WOJ458681 WOI524216:WOJ524217 WOI589752:WOJ589753 WOI655288:WOJ655289 WOI720824:WOJ720825 WOI786360:WOJ786361 WOI851896:WOJ851897 WOI917432:WOJ917433 WOI982968:WOJ982969 WOM65464:WON65465 WOM131000:WON131001 WOM196536:WON196537 WOM262072:WON262073 WOM327608:WON327609 WOM393144:WON393145 WOM458680:WON458681 WOM524216:WON524217 WOM589752:WON589753 WOM655288:WON655289 WOM720824:WON720825 WOM786360:WON786361 WOM851896:WON851897 WOM917432:WON917433 WOM982968:WON982969 WOQ65464:WOR65465 WOQ131000:WOR131001 WOQ196536:WOR196537 WOQ262072:WOR262073 WOQ327608:WOR327609 WOQ393144:WOR393145 WOQ458680:WOR458681 WOQ524216:WOR524217 WOQ589752:WOR589753 WOQ655288:WOR655289 WOQ720824:WOR720825 WOQ786360:WOR786361 WOQ851896:WOR851897 WOQ917432:WOR917433 WOQ982968:WOR982969 WXJ65463 WXJ130999 WXJ196535 WXJ262071 WXJ327607 WXJ393143 WXJ458679 WXJ524215 WXJ589751 WXJ655287 WXJ720823 WXJ786359 WXJ851895 WXJ917431 WXJ982967 WXN65463 WXN130999 WXN196535 WXN262071 WXN327607 WXN393143 WXN458679 WXN524215 WXN589751 WXN655287 WXN720823 WXN786359 WXN851895 WXN917431 WXN982967 WXR65463 WXR130999 WXR196535 WXR262071 WXR327607 WXR393143 WXR458679 WXR524215 WXR589751 WXR655287 WXR720823 WXR786359 WXR851895 WXR917431 WXR982967 WYE65464:WYF65465 WYE131000:WYF131001 WYE196536:WYF196537 WYE262072:WYF262073 WYE327608:WYF327609 WYE393144:WYF393145 WYE458680:WYF458681 WYE524216:WYF524217 WYE589752:WYF589753 WYE655288:WYF655289 WYE720824:WYF720825 WYE786360:WYF786361 WYE851896:WYF851897 WYE917432:WYF917433 WYE982968:WYF982969 WYI65464:WYJ65465 WYI131000:WYJ131001 WYI196536:WYJ196537 WYI262072:WYJ262073 WYI327608:WYJ327609 WYI393144:WYJ393145 WYI458680:WYJ458681 WYI524216:WYJ524217 WYI589752:WYJ589753 WYI655288:WYJ655289 WYI720824:WYJ720825 WYI786360:WYJ786361 WYI851896:WYJ851897 WYI917432:WYJ917433 WYI982968:WYJ982969 WYM65464:WYN65465 WYM131000:WYN131001 WYM196536:WYN196537 WYM262072:WYN262073 WYM327608:WYN327609 WYM393144:WYN393145 WYM458680:WYN458681 WYM524216:WYN524217 WYM589752:WYN589753 WYM655288:WYN655289 WYM720824:WYN720825 WYM786360:WYN786361 WYM851896:WYN851897 WYM917432:WYN917433 WYM982968:WYN982969" xr:uid="{00000000-0002-0000-2D00-000000000000}">
      <formula1>0</formula1>
    </dataValidation>
    <dataValidation type="whole" operator="greaterThan" allowBlank="1" showInputMessage="1" showErrorMessage="1" sqref="AY65543 AY131079 AY196615 AY262151 AY327687 AY393223 AY458759 AY524295 AY589831 AY655367 AY720903 AY786439 AY851975 AY917511 AY983047 BD65543 BD131079 BD196615 BD262151 BD327687 BD393223 BD458759 BD524295 BD589831 BD655367 BD720903 BD786439 BD851975 BD917511 BD983047 BI65543 BI131079 BI196615 BI262151 BI327687 BI393223 BI458759 BI524295 BI589831 BI655367 BI720903 BI786439 BI851975 BI917511 BI983047 KU65543 KU131079 KU196615 KU262151 KU327687 KU393223 KU458759 KU524295 KU589831 KU655367 KU720903 KU786439 KU851975 KU917511 KU983047 KZ65543 KZ131079 KZ196615 KZ262151 KZ327687 KZ393223 KZ458759 KZ524295 KZ589831 KZ655367 KZ720903 KZ786439 KZ851975 KZ917511 KZ983047 LE65543 LE131079 LE196615 LE262151 LE327687 LE393223 LE458759 LE524295 LE589831 LE655367 LE720903 LE786439 LE851975 LE917511 LE983047 UQ65543 UQ131079 UQ196615 UQ262151 UQ327687 UQ393223 UQ458759 UQ524295 UQ589831 UQ655367 UQ720903 UQ786439 UQ851975 UQ917511 UQ983047 UV65543 UV131079 UV196615 UV262151 UV327687 UV393223 UV458759 UV524295 UV589831 UV655367 UV720903 UV786439 UV851975 UV917511 UV983047 VA65543 VA131079 VA196615 VA262151 VA327687 VA393223 VA458759 VA524295 VA589831 VA655367 VA720903 VA786439 VA851975 VA917511 VA983047 AEM65543 AEM131079 AEM196615 AEM262151 AEM327687 AEM393223 AEM458759 AEM524295 AEM589831 AEM655367 AEM720903 AEM786439 AEM851975 AEM917511 AEM983047 AER65543 AER131079 AER196615 AER262151 AER327687 AER393223 AER458759 AER524295 AER589831 AER655367 AER720903 AER786439 AER851975 AER917511 AER983047 AEW65543 AEW131079 AEW196615 AEW262151 AEW327687 AEW393223 AEW458759 AEW524295 AEW589831 AEW655367 AEW720903 AEW786439 AEW851975 AEW917511 AEW983047 AOI65543 AOI131079 AOI196615 AOI262151 AOI327687 AOI393223 AOI458759 AOI524295 AOI589831 AOI655367 AOI720903 AOI786439 AOI851975 AOI917511 AOI983047 AON65543 AON131079 AON196615 AON262151 AON327687 AON393223 AON458759 AON524295 AON589831 AON655367 AON720903 AON786439 AON851975 AON917511 AON983047 AOS65543 AOS131079 AOS196615 AOS262151 AOS327687 AOS393223 AOS458759 AOS524295 AOS589831 AOS655367 AOS720903 AOS786439 AOS851975 AOS917511 AOS983047 AYE65543 AYE131079 AYE196615 AYE262151 AYE327687 AYE393223 AYE458759 AYE524295 AYE589831 AYE655367 AYE720903 AYE786439 AYE851975 AYE917511 AYE983047 AYJ65543 AYJ131079 AYJ196615 AYJ262151 AYJ327687 AYJ393223 AYJ458759 AYJ524295 AYJ589831 AYJ655367 AYJ720903 AYJ786439 AYJ851975 AYJ917511 AYJ983047 AYO65543 AYO131079 AYO196615 AYO262151 AYO327687 AYO393223 AYO458759 AYO524295 AYO589831 AYO655367 AYO720903 AYO786439 AYO851975 AYO917511 AYO983047 BIA65543 BIA131079 BIA196615 BIA262151 BIA327687 BIA393223 BIA458759 BIA524295 BIA589831 BIA655367 BIA720903 BIA786439 BIA851975 BIA917511 BIA983047 BIF65543 BIF131079 BIF196615 BIF262151 BIF327687 BIF393223 BIF458759 BIF524295 BIF589831 BIF655367 BIF720903 BIF786439 BIF851975 BIF917511 BIF983047 BIK65543 BIK131079 BIK196615 BIK262151 BIK327687 BIK393223 BIK458759 BIK524295 BIK589831 BIK655367 BIK720903 BIK786439 BIK851975 BIK917511 BIK983047 BRW65543 BRW131079 BRW196615 BRW262151 BRW327687 BRW393223 BRW458759 BRW524295 BRW589831 BRW655367 BRW720903 BRW786439 BRW851975 BRW917511 BRW983047 BSB65543 BSB131079 BSB196615 BSB262151 BSB327687 BSB393223 BSB458759 BSB524295 BSB589831 BSB655367 BSB720903 BSB786439 BSB851975 BSB917511 BSB983047 BSG65543 BSG131079 BSG196615 BSG262151 BSG327687 BSG393223 BSG458759 BSG524295 BSG589831 BSG655367 BSG720903 BSG786439 BSG851975 BSG917511 BSG983047 CBS65543 CBS131079 CBS196615 CBS262151 CBS327687 CBS393223 CBS458759 CBS524295 CBS589831 CBS655367 CBS720903 CBS786439 CBS851975 CBS917511 CBS983047 CBX65543 CBX131079 CBX196615 CBX262151 CBX327687 CBX393223 CBX458759 CBX524295 CBX589831 CBX655367 CBX720903 CBX786439 CBX851975 CBX917511 CBX983047 CCC65543 CCC131079 CCC196615 CCC262151 CCC327687 CCC393223 CCC458759 CCC524295 CCC589831 CCC655367 CCC720903 CCC786439 CCC851975 CCC917511 CCC983047 CLO65543 CLO131079 CLO196615 CLO262151 CLO327687 CLO393223 CLO458759 CLO524295 CLO589831 CLO655367 CLO720903 CLO786439 CLO851975 CLO917511 CLO983047 CLT65543 CLT131079 CLT196615 CLT262151 CLT327687 CLT393223 CLT458759 CLT524295 CLT589831 CLT655367 CLT720903 CLT786439 CLT851975 CLT917511 CLT983047 CLY65543 CLY131079 CLY196615 CLY262151 CLY327687 CLY393223 CLY458759 CLY524295 CLY589831 CLY655367 CLY720903 CLY786439 CLY851975 CLY917511 CLY983047 CVK65543 CVK131079 CVK196615 CVK262151 CVK327687 CVK393223 CVK458759 CVK524295 CVK589831 CVK655367 CVK720903 CVK786439 CVK851975 CVK917511 CVK983047 CVP65543 CVP131079 CVP196615 CVP262151 CVP327687 CVP393223 CVP458759 CVP524295 CVP589831 CVP655367 CVP720903 CVP786439 CVP851975 CVP917511 CVP983047 CVU65543 CVU131079 CVU196615 CVU262151 CVU327687 CVU393223 CVU458759 CVU524295 CVU589831 CVU655367 CVU720903 CVU786439 CVU851975 CVU917511 CVU983047 DFG65543 DFG131079 DFG196615 DFG262151 DFG327687 DFG393223 DFG458759 DFG524295 DFG589831 DFG655367 DFG720903 DFG786439 DFG851975 DFG917511 DFG983047 DFL65543 DFL131079 DFL196615 DFL262151 DFL327687 DFL393223 DFL458759 DFL524295 DFL589831 DFL655367 DFL720903 DFL786439 DFL851975 DFL917511 DFL983047 DFQ65543 DFQ131079 DFQ196615 DFQ262151 DFQ327687 DFQ393223 DFQ458759 DFQ524295 DFQ589831 DFQ655367 DFQ720903 DFQ786439 DFQ851975 DFQ917511 DFQ983047 DPC65543 DPC131079 DPC196615 DPC262151 DPC327687 DPC393223 DPC458759 DPC524295 DPC589831 DPC655367 DPC720903 DPC786439 DPC851975 DPC917511 DPC983047 DPH65543 DPH131079 DPH196615 DPH262151 DPH327687 DPH393223 DPH458759 DPH524295 DPH589831 DPH655367 DPH720903 DPH786439 DPH851975 DPH917511 DPH983047 DPM65543 DPM131079 DPM196615 DPM262151 DPM327687 DPM393223 DPM458759 DPM524295 DPM589831 DPM655367 DPM720903 DPM786439 DPM851975 DPM917511 DPM983047 DYY65543 DYY131079 DYY196615 DYY262151 DYY327687 DYY393223 DYY458759 DYY524295 DYY589831 DYY655367 DYY720903 DYY786439 DYY851975 DYY917511 DYY983047 DZD65543 DZD131079 DZD196615 DZD262151 DZD327687 DZD393223 DZD458759 DZD524295 DZD589831 DZD655367 DZD720903 DZD786439 DZD851975 DZD917511 DZD983047 DZI65543 DZI131079 DZI196615 DZI262151 DZI327687 DZI393223 DZI458759 DZI524295 DZI589831 DZI655367 DZI720903 DZI786439 DZI851975 DZI917511 DZI983047 EIU65543 EIU131079 EIU196615 EIU262151 EIU327687 EIU393223 EIU458759 EIU524295 EIU589831 EIU655367 EIU720903 EIU786439 EIU851975 EIU917511 EIU983047 EIZ65543 EIZ131079 EIZ196615 EIZ262151 EIZ327687 EIZ393223 EIZ458759 EIZ524295 EIZ589831 EIZ655367 EIZ720903 EIZ786439 EIZ851975 EIZ917511 EIZ983047 EJE65543 EJE131079 EJE196615 EJE262151 EJE327687 EJE393223 EJE458759 EJE524295 EJE589831 EJE655367 EJE720903 EJE786439 EJE851975 EJE917511 EJE983047 ESQ65543 ESQ131079 ESQ196615 ESQ262151 ESQ327687 ESQ393223 ESQ458759 ESQ524295 ESQ589831 ESQ655367 ESQ720903 ESQ786439 ESQ851975 ESQ917511 ESQ983047 ESV65543 ESV131079 ESV196615 ESV262151 ESV327687 ESV393223 ESV458759 ESV524295 ESV589831 ESV655367 ESV720903 ESV786439 ESV851975 ESV917511 ESV983047 ETA65543 ETA131079 ETA196615 ETA262151 ETA327687 ETA393223 ETA458759 ETA524295 ETA589831 ETA655367 ETA720903 ETA786439 ETA851975 ETA917511 ETA983047 FCM65543 FCM131079 FCM196615 FCM262151 FCM327687 FCM393223 FCM458759 FCM524295 FCM589831 FCM655367 FCM720903 FCM786439 FCM851975 FCM917511 FCM983047 FCR65543 FCR131079 FCR196615 FCR262151 FCR327687 FCR393223 FCR458759 FCR524295 FCR589831 FCR655367 FCR720903 FCR786439 FCR851975 FCR917511 FCR983047 FCW65543 FCW131079 FCW196615 FCW262151 FCW327687 FCW393223 FCW458759 FCW524295 FCW589831 FCW655367 FCW720903 FCW786439 FCW851975 FCW917511 FCW983047 FMI65543 FMI131079 FMI196615 FMI262151 FMI327687 FMI393223 FMI458759 FMI524295 FMI589831 FMI655367 FMI720903 FMI786439 FMI851975 FMI917511 FMI983047 FMN65543 FMN131079 FMN196615 FMN262151 FMN327687 FMN393223 FMN458759 FMN524295 FMN589831 FMN655367 FMN720903 FMN786439 FMN851975 FMN917511 FMN983047 FMS65543 FMS131079 FMS196615 FMS262151 FMS327687 FMS393223 FMS458759 FMS524295 FMS589831 FMS655367 FMS720903 FMS786439 FMS851975 FMS917511 FMS983047 FWE65543 FWE131079 FWE196615 FWE262151 FWE327687 FWE393223 FWE458759 FWE524295 FWE589831 FWE655367 FWE720903 FWE786439 FWE851975 FWE917511 FWE983047 FWJ65543 FWJ131079 FWJ196615 FWJ262151 FWJ327687 FWJ393223 FWJ458759 FWJ524295 FWJ589831 FWJ655367 FWJ720903 FWJ786439 FWJ851975 FWJ917511 FWJ983047 FWO65543 FWO131079 FWO196615 FWO262151 FWO327687 FWO393223 FWO458759 FWO524295 FWO589831 FWO655367 FWO720903 FWO786439 FWO851975 FWO917511 FWO983047 GGA65543 GGA131079 GGA196615 GGA262151 GGA327687 GGA393223 GGA458759 GGA524295 GGA589831 GGA655367 GGA720903 GGA786439 GGA851975 GGA917511 GGA983047 GGF65543 GGF131079 GGF196615 GGF262151 GGF327687 GGF393223 GGF458759 GGF524295 GGF589831 GGF655367 GGF720903 GGF786439 GGF851975 GGF917511 GGF983047 GGK65543 GGK131079 GGK196615 GGK262151 GGK327687 GGK393223 GGK458759 GGK524295 GGK589831 GGK655367 GGK720903 GGK786439 GGK851975 GGK917511 GGK983047 GPW65543 GPW131079 GPW196615 GPW262151 GPW327687 GPW393223 GPW458759 GPW524295 GPW589831 GPW655367 GPW720903 GPW786439 GPW851975 GPW917511 GPW983047 GQB65543 GQB131079 GQB196615 GQB262151 GQB327687 GQB393223 GQB458759 GQB524295 GQB589831 GQB655367 GQB720903 GQB786439 GQB851975 GQB917511 GQB983047 GQG65543 GQG131079 GQG196615 GQG262151 GQG327687 GQG393223 GQG458759 GQG524295 GQG589831 GQG655367 GQG720903 GQG786439 GQG851975 GQG917511 GQG983047 GZS65543 GZS131079 GZS196615 GZS262151 GZS327687 GZS393223 GZS458759 GZS524295 GZS589831 GZS655367 GZS720903 GZS786439 GZS851975 GZS917511 GZS983047 GZX65543 GZX131079 GZX196615 GZX262151 GZX327687 GZX393223 GZX458759 GZX524295 GZX589831 GZX655367 GZX720903 GZX786439 GZX851975 GZX917511 GZX983047 HAC65543 HAC131079 HAC196615 HAC262151 HAC327687 HAC393223 HAC458759 HAC524295 HAC589831 HAC655367 HAC720903 HAC786439 HAC851975 HAC917511 HAC983047 HJO65543 HJO131079 HJO196615 HJO262151 HJO327687 HJO393223 HJO458759 HJO524295 HJO589831 HJO655367 HJO720903 HJO786439 HJO851975 HJO917511 HJO983047 HJT65543 HJT131079 HJT196615 HJT262151 HJT327687 HJT393223 HJT458759 HJT524295 HJT589831 HJT655367 HJT720903 HJT786439 HJT851975 HJT917511 HJT983047 HJY65543 HJY131079 HJY196615 HJY262151 HJY327687 HJY393223 HJY458759 HJY524295 HJY589831 HJY655367 HJY720903 HJY786439 HJY851975 HJY917511 HJY983047 HTK65543 HTK131079 HTK196615 HTK262151 HTK327687 HTK393223 HTK458759 HTK524295 HTK589831 HTK655367 HTK720903 HTK786439 HTK851975 HTK917511 HTK983047 HTP65543 HTP131079 HTP196615 HTP262151 HTP327687 HTP393223 HTP458759 HTP524295 HTP589831 HTP655367 HTP720903 HTP786439 HTP851975 HTP917511 HTP983047 HTU65543 HTU131079 HTU196615 HTU262151 HTU327687 HTU393223 HTU458759 HTU524295 HTU589831 HTU655367 HTU720903 HTU786439 HTU851975 HTU917511 HTU983047 IDG65543 IDG131079 IDG196615 IDG262151 IDG327687 IDG393223 IDG458759 IDG524295 IDG589831 IDG655367 IDG720903 IDG786439 IDG851975 IDG917511 IDG983047 IDL65543 IDL131079 IDL196615 IDL262151 IDL327687 IDL393223 IDL458759 IDL524295 IDL589831 IDL655367 IDL720903 IDL786439 IDL851975 IDL917511 IDL983047 IDQ65543 IDQ131079 IDQ196615 IDQ262151 IDQ327687 IDQ393223 IDQ458759 IDQ524295 IDQ589831 IDQ655367 IDQ720903 IDQ786439 IDQ851975 IDQ917511 IDQ983047 INC65543 INC131079 INC196615 INC262151 INC327687 INC393223 INC458759 INC524295 INC589831 INC655367 INC720903 INC786439 INC851975 INC917511 INC983047 INH65543 INH131079 INH196615 INH262151 INH327687 INH393223 INH458759 INH524295 INH589831 INH655367 INH720903 INH786439 INH851975 INH917511 INH983047 INM65543 INM131079 INM196615 INM262151 INM327687 INM393223 INM458759 INM524295 INM589831 INM655367 INM720903 INM786439 INM851975 INM917511 INM983047 IWY65543 IWY131079 IWY196615 IWY262151 IWY327687 IWY393223 IWY458759 IWY524295 IWY589831 IWY655367 IWY720903 IWY786439 IWY851975 IWY917511 IWY983047 IXD65543 IXD131079 IXD196615 IXD262151 IXD327687 IXD393223 IXD458759 IXD524295 IXD589831 IXD655367 IXD720903 IXD786439 IXD851975 IXD917511 IXD983047 IXI65543 IXI131079 IXI196615 IXI262151 IXI327687 IXI393223 IXI458759 IXI524295 IXI589831 IXI655367 IXI720903 IXI786439 IXI851975 IXI917511 IXI983047 JGU65543 JGU131079 JGU196615 JGU262151 JGU327687 JGU393223 JGU458759 JGU524295 JGU589831 JGU655367 JGU720903 JGU786439 JGU851975 JGU917511 JGU983047 JGZ65543 JGZ131079 JGZ196615 JGZ262151 JGZ327687 JGZ393223 JGZ458759 JGZ524295 JGZ589831 JGZ655367 JGZ720903 JGZ786439 JGZ851975 JGZ917511 JGZ983047 JHE65543 JHE131079 JHE196615 JHE262151 JHE327687 JHE393223 JHE458759 JHE524295 JHE589831 JHE655367 JHE720903 JHE786439 JHE851975 JHE917511 JHE983047 JQQ65543 JQQ131079 JQQ196615 JQQ262151 JQQ327687 JQQ393223 JQQ458759 JQQ524295 JQQ589831 JQQ655367 JQQ720903 JQQ786439 JQQ851975 JQQ917511 JQQ983047 JQV65543 JQV131079 JQV196615 JQV262151 JQV327687 JQV393223 JQV458759 JQV524295 JQV589831 JQV655367 JQV720903 JQV786439 JQV851975 JQV917511 JQV983047 JRA65543 JRA131079 JRA196615 JRA262151 JRA327687 JRA393223 JRA458759 JRA524295 JRA589831 JRA655367 JRA720903 JRA786439 JRA851975 JRA917511 JRA983047 KAM65543 KAM131079 KAM196615 KAM262151 KAM327687 KAM393223 KAM458759 KAM524295 KAM589831 KAM655367 KAM720903 KAM786439 KAM851975 KAM917511 KAM983047 KAR65543 KAR131079 KAR196615 KAR262151 KAR327687 KAR393223 KAR458759 KAR524295 KAR589831 KAR655367 KAR720903 KAR786439 KAR851975 KAR917511 KAR983047 KAW65543 KAW131079 KAW196615 KAW262151 KAW327687 KAW393223 KAW458759 KAW524295 KAW589831 KAW655367 KAW720903 KAW786439 KAW851975 KAW917511 KAW983047 KKI65543 KKI131079 KKI196615 KKI262151 KKI327687 KKI393223 KKI458759 KKI524295 KKI589831 KKI655367 KKI720903 KKI786439 KKI851975 KKI917511 KKI983047 KKN65543 KKN131079 KKN196615 KKN262151 KKN327687 KKN393223 KKN458759 KKN524295 KKN589831 KKN655367 KKN720903 KKN786439 KKN851975 KKN917511 KKN983047 KKS65543 KKS131079 KKS196615 KKS262151 KKS327687 KKS393223 KKS458759 KKS524295 KKS589831 KKS655367 KKS720903 KKS786439 KKS851975 KKS917511 KKS983047 KUE65543 KUE131079 KUE196615 KUE262151 KUE327687 KUE393223 KUE458759 KUE524295 KUE589831 KUE655367 KUE720903 KUE786439 KUE851975 KUE917511 KUE983047 KUJ65543 KUJ131079 KUJ196615 KUJ262151 KUJ327687 KUJ393223 KUJ458759 KUJ524295 KUJ589831 KUJ655367 KUJ720903 KUJ786439 KUJ851975 KUJ917511 KUJ983047 KUO65543 KUO131079 KUO196615 KUO262151 KUO327687 KUO393223 KUO458759 KUO524295 KUO589831 KUO655367 KUO720903 KUO786439 KUO851975 KUO917511 KUO983047 LEA65543 LEA131079 LEA196615 LEA262151 LEA327687 LEA393223 LEA458759 LEA524295 LEA589831 LEA655367 LEA720903 LEA786439 LEA851975 LEA917511 LEA983047 LEF65543 LEF131079 LEF196615 LEF262151 LEF327687 LEF393223 LEF458759 LEF524295 LEF589831 LEF655367 LEF720903 LEF786439 LEF851975 LEF917511 LEF983047 LEK65543 LEK131079 LEK196615 LEK262151 LEK327687 LEK393223 LEK458759 LEK524295 LEK589831 LEK655367 LEK720903 LEK786439 LEK851975 LEK917511 LEK983047 LNW65543 LNW131079 LNW196615 LNW262151 LNW327687 LNW393223 LNW458759 LNW524295 LNW589831 LNW655367 LNW720903 LNW786439 LNW851975 LNW917511 LNW983047 LOB65543 LOB131079 LOB196615 LOB262151 LOB327687 LOB393223 LOB458759 LOB524295 LOB589831 LOB655367 LOB720903 LOB786439 LOB851975 LOB917511 LOB983047 LOG65543 LOG131079 LOG196615 LOG262151 LOG327687 LOG393223 LOG458759 LOG524295 LOG589831 LOG655367 LOG720903 LOG786439 LOG851975 LOG917511 LOG983047 LXS65543 LXS131079 LXS196615 LXS262151 LXS327687 LXS393223 LXS458759 LXS524295 LXS589831 LXS655367 LXS720903 LXS786439 LXS851975 LXS917511 LXS983047 LXX65543 LXX131079 LXX196615 LXX262151 LXX327687 LXX393223 LXX458759 LXX524295 LXX589831 LXX655367 LXX720903 LXX786439 LXX851975 LXX917511 LXX983047 LYC65543 LYC131079 LYC196615 LYC262151 LYC327687 LYC393223 LYC458759 LYC524295 LYC589831 LYC655367 LYC720903 LYC786439 LYC851975 LYC917511 LYC983047 MHO65543 MHO131079 MHO196615 MHO262151 MHO327687 MHO393223 MHO458759 MHO524295 MHO589831 MHO655367 MHO720903 MHO786439 MHO851975 MHO917511 MHO983047 MHT65543 MHT131079 MHT196615 MHT262151 MHT327687 MHT393223 MHT458759 MHT524295 MHT589831 MHT655367 MHT720903 MHT786439 MHT851975 MHT917511 MHT983047 MHY65543 MHY131079 MHY196615 MHY262151 MHY327687 MHY393223 MHY458759 MHY524295 MHY589831 MHY655367 MHY720903 MHY786439 MHY851975 MHY917511 MHY983047 MRK65543 MRK131079 MRK196615 MRK262151 MRK327687 MRK393223 MRK458759 MRK524295 MRK589831 MRK655367 MRK720903 MRK786439 MRK851975 MRK917511 MRK983047 MRP65543 MRP131079 MRP196615 MRP262151 MRP327687 MRP393223 MRP458759 MRP524295 MRP589831 MRP655367 MRP720903 MRP786439 MRP851975 MRP917511 MRP983047 MRU65543 MRU131079 MRU196615 MRU262151 MRU327687 MRU393223 MRU458759 MRU524295 MRU589831 MRU655367 MRU720903 MRU786439 MRU851975 MRU917511 MRU983047 NBG65543 NBG131079 NBG196615 NBG262151 NBG327687 NBG393223 NBG458759 NBG524295 NBG589831 NBG655367 NBG720903 NBG786439 NBG851975 NBG917511 NBG983047 NBL65543 NBL131079 NBL196615 NBL262151 NBL327687 NBL393223 NBL458759 NBL524295 NBL589831 NBL655367 NBL720903 NBL786439 NBL851975 NBL917511 NBL983047 NBQ65543 NBQ131079 NBQ196615 NBQ262151 NBQ327687 NBQ393223 NBQ458759 NBQ524295 NBQ589831 NBQ655367 NBQ720903 NBQ786439 NBQ851975 NBQ917511 NBQ983047 NLC65543 NLC131079 NLC196615 NLC262151 NLC327687 NLC393223 NLC458759 NLC524295 NLC589831 NLC655367 NLC720903 NLC786439 NLC851975 NLC917511 NLC983047 NLH65543 NLH131079 NLH196615 NLH262151 NLH327687 NLH393223 NLH458759 NLH524295 NLH589831 NLH655367 NLH720903 NLH786439 NLH851975 NLH917511 NLH983047 NLM65543 NLM131079 NLM196615 NLM262151 NLM327687 NLM393223 NLM458759 NLM524295 NLM589831 NLM655367 NLM720903 NLM786439 NLM851975 NLM917511 NLM983047 NUY65543 NUY131079 NUY196615 NUY262151 NUY327687 NUY393223 NUY458759 NUY524295 NUY589831 NUY655367 NUY720903 NUY786439 NUY851975 NUY917511 NUY983047 NVD65543 NVD131079 NVD196615 NVD262151 NVD327687 NVD393223 NVD458759 NVD524295 NVD589831 NVD655367 NVD720903 NVD786439 NVD851975 NVD917511 NVD983047 NVI65543 NVI131079 NVI196615 NVI262151 NVI327687 NVI393223 NVI458759 NVI524295 NVI589831 NVI655367 NVI720903 NVI786439 NVI851975 NVI917511 NVI983047 OEU65543 OEU131079 OEU196615 OEU262151 OEU327687 OEU393223 OEU458759 OEU524295 OEU589831 OEU655367 OEU720903 OEU786439 OEU851975 OEU917511 OEU983047 OEZ65543 OEZ131079 OEZ196615 OEZ262151 OEZ327687 OEZ393223 OEZ458759 OEZ524295 OEZ589831 OEZ655367 OEZ720903 OEZ786439 OEZ851975 OEZ917511 OEZ983047 OFE65543 OFE131079 OFE196615 OFE262151 OFE327687 OFE393223 OFE458759 OFE524295 OFE589831 OFE655367 OFE720903 OFE786439 OFE851975 OFE917511 OFE983047 OOQ65543 OOQ131079 OOQ196615 OOQ262151 OOQ327687 OOQ393223 OOQ458759 OOQ524295 OOQ589831 OOQ655367 OOQ720903 OOQ786439 OOQ851975 OOQ917511 OOQ983047 OOV65543 OOV131079 OOV196615 OOV262151 OOV327687 OOV393223 OOV458759 OOV524295 OOV589831 OOV655367 OOV720903 OOV786439 OOV851975 OOV917511 OOV983047 OPA65543 OPA131079 OPA196615 OPA262151 OPA327687 OPA393223 OPA458759 OPA524295 OPA589831 OPA655367 OPA720903 OPA786439 OPA851975 OPA917511 OPA983047 OYM65543 OYM131079 OYM196615 OYM262151 OYM327687 OYM393223 OYM458759 OYM524295 OYM589831 OYM655367 OYM720903 OYM786439 OYM851975 OYM917511 OYM983047 OYR65543 OYR131079 OYR196615 OYR262151 OYR327687 OYR393223 OYR458759 OYR524295 OYR589831 OYR655367 OYR720903 OYR786439 OYR851975 OYR917511 OYR983047 OYW65543 OYW131079 OYW196615 OYW262151 OYW327687 OYW393223 OYW458759 OYW524295 OYW589831 OYW655367 OYW720903 OYW786439 OYW851975 OYW917511 OYW983047 PII65543 PII131079 PII196615 PII262151 PII327687 PII393223 PII458759 PII524295 PII589831 PII655367 PII720903 PII786439 PII851975 PII917511 PII983047 PIN65543 PIN131079 PIN196615 PIN262151 PIN327687 PIN393223 PIN458759 PIN524295 PIN589831 PIN655367 PIN720903 PIN786439 PIN851975 PIN917511 PIN983047 PIS65543 PIS131079 PIS196615 PIS262151 PIS327687 PIS393223 PIS458759 PIS524295 PIS589831 PIS655367 PIS720903 PIS786439 PIS851975 PIS917511 PIS983047 PSE65543 PSE131079 PSE196615 PSE262151 PSE327687 PSE393223 PSE458759 PSE524295 PSE589831 PSE655367 PSE720903 PSE786439 PSE851975 PSE917511 PSE983047 PSJ65543 PSJ131079 PSJ196615 PSJ262151 PSJ327687 PSJ393223 PSJ458759 PSJ524295 PSJ589831 PSJ655367 PSJ720903 PSJ786439 PSJ851975 PSJ917511 PSJ983047 PSO65543 PSO131079 PSO196615 PSO262151 PSO327687 PSO393223 PSO458759 PSO524295 PSO589831 PSO655367 PSO720903 PSO786439 PSO851975 PSO917511 PSO983047 QCA65543 QCA131079 QCA196615 QCA262151 QCA327687 QCA393223 QCA458759 QCA524295 QCA589831 QCA655367 QCA720903 QCA786439 QCA851975 QCA917511 QCA983047 QCF65543 QCF131079 QCF196615 QCF262151 QCF327687 QCF393223 QCF458759 QCF524295 QCF589831 QCF655367 QCF720903 QCF786439 QCF851975 QCF917511 QCF983047 QCK65543 QCK131079 QCK196615 QCK262151 QCK327687 QCK393223 QCK458759 QCK524295 QCK589831 QCK655367 QCK720903 QCK786439 QCK851975 QCK917511 QCK983047 QLW65543 QLW131079 QLW196615 QLW262151 QLW327687 QLW393223 QLW458759 QLW524295 QLW589831 QLW655367 QLW720903 QLW786439 QLW851975 QLW917511 QLW983047 QMB65543 QMB131079 QMB196615 QMB262151 QMB327687 QMB393223 QMB458759 QMB524295 QMB589831 QMB655367 QMB720903 QMB786439 QMB851975 QMB917511 QMB983047 QMG65543 QMG131079 QMG196615 QMG262151 QMG327687 QMG393223 QMG458759 QMG524295 QMG589831 QMG655367 QMG720903 QMG786439 QMG851975 QMG917511 QMG983047 QVS65543 QVS131079 QVS196615 QVS262151 QVS327687 QVS393223 QVS458759 QVS524295 QVS589831 QVS655367 QVS720903 QVS786439 QVS851975 QVS917511 QVS983047 QVX65543 QVX131079 QVX196615 QVX262151 QVX327687 QVX393223 QVX458759 QVX524295 QVX589831 QVX655367 QVX720903 QVX786439 QVX851975 QVX917511 QVX983047 QWC65543 QWC131079 QWC196615 QWC262151 QWC327687 QWC393223 QWC458759 QWC524295 QWC589831 QWC655367 QWC720903 QWC786439 QWC851975 QWC917511 QWC983047 RFO65543 RFO131079 RFO196615 RFO262151 RFO327687 RFO393223 RFO458759 RFO524295 RFO589831 RFO655367 RFO720903 RFO786439 RFO851975 RFO917511 RFO983047 RFT65543 RFT131079 RFT196615 RFT262151 RFT327687 RFT393223 RFT458759 RFT524295 RFT589831 RFT655367 RFT720903 RFT786439 RFT851975 RFT917511 RFT983047 RFY65543 RFY131079 RFY196615 RFY262151 RFY327687 RFY393223 RFY458759 RFY524295 RFY589831 RFY655367 RFY720903 RFY786439 RFY851975 RFY917511 RFY983047 RPK65543 RPK131079 RPK196615 RPK262151 RPK327687 RPK393223 RPK458759 RPK524295 RPK589831 RPK655367 RPK720903 RPK786439 RPK851975 RPK917511 RPK983047 RPP65543 RPP131079 RPP196615 RPP262151 RPP327687 RPP393223 RPP458759 RPP524295 RPP589831 RPP655367 RPP720903 RPP786439 RPP851975 RPP917511 RPP983047 RPU65543 RPU131079 RPU196615 RPU262151 RPU327687 RPU393223 RPU458759 RPU524295 RPU589831 RPU655367 RPU720903 RPU786439 RPU851975 RPU917511 RPU983047 RZG65543 RZG131079 RZG196615 RZG262151 RZG327687 RZG393223 RZG458759 RZG524295 RZG589831 RZG655367 RZG720903 RZG786439 RZG851975 RZG917511 RZG983047 RZL65543 RZL131079 RZL196615 RZL262151 RZL327687 RZL393223 RZL458759 RZL524295 RZL589831 RZL655367 RZL720903 RZL786439 RZL851975 RZL917511 RZL983047 RZQ65543 RZQ131079 RZQ196615 RZQ262151 RZQ327687 RZQ393223 RZQ458759 RZQ524295 RZQ589831 RZQ655367 RZQ720903 RZQ786439 RZQ851975 RZQ917511 RZQ983047 SJC65543 SJC131079 SJC196615 SJC262151 SJC327687 SJC393223 SJC458759 SJC524295 SJC589831 SJC655367 SJC720903 SJC786439 SJC851975 SJC917511 SJC983047 SJH65543 SJH131079 SJH196615 SJH262151 SJH327687 SJH393223 SJH458759 SJH524295 SJH589831 SJH655367 SJH720903 SJH786439 SJH851975 SJH917511 SJH983047 SJM65543 SJM131079 SJM196615 SJM262151 SJM327687 SJM393223 SJM458759 SJM524295 SJM589831 SJM655367 SJM720903 SJM786439 SJM851975 SJM917511 SJM983047 SSY65543 SSY131079 SSY196615 SSY262151 SSY327687 SSY393223 SSY458759 SSY524295 SSY589831 SSY655367 SSY720903 SSY786439 SSY851975 SSY917511 SSY983047 STD65543 STD131079 STD196615 STD262151 STD327687 STD393223 STD458759 STD524295 STD589831 STD655367 STD720903 STD786439 STD851975 STD917511 STD983047 STI65543 STI131079 STI196615 STI262151 STI327687 STI393223 STI458759 STI524295 STI589831 STI655367 STI720903 STI786439 STI851975 STI917511 STI983047 TCU65543 TCU131079 TCU196615 TCU262151 TCU327687 TCU393223 TCU458759 TCU524295 TCU589831 TCU655367 TCU720903 TCU786439 TCU851975 TCU917511 TCU983047 TCZ65543 TCZ131079 TCZ196615 TCZ262151 TCZ327687 TCZ393223 TCZ458759 TCZ524295 TCZ589831 TCZ655367 TCZ720903 TCZ786439 TCZ851975 TCZ917511 TCZ983047 TDE65543 TDE131079 TDE196615 TDE262151 TDE327687 TDE393223 TDE458759 TDE524295 TDE589831 TDE655367 TDE720903 TDE786439 TDE851975 TDE917511 TDE983047 TMQ65543 TMQ131079 TMQ196615 TMQ262151 TMQ327687 TMQ393223 TMQ458759 TMQ524295 TMQ589831 TMQ655367 TMQ720903 TMQ786439 TMQ851975 TMQ917511 TMQ983047 TMV65543 TMV131079 TMV196615 TMV262151 TMV327687 TMV393223 TMV458759 TMV524295 TMV589831 TMV655367 TMV720903 TMV786439 TMV851975 TMV917511 TMV983047 TNA65543 TNA131079 TNA196615 TNA262151 TNA327687 TNA393223 TNA458759 TNA524295 TNA589831 TNA655367 TNA720903 TNA786439 TNA851975 TNA917511 TNA983047 TWM65543 TWM131079 TWM196615 TWM262151 TWM327687 TWM393223 TWM458759 TWM524295 TWM589831 TWM655367 TWM720903 TWM786439 TWM851975 TWM917511 TWM983047 TWR65543 TWR131079 TWR196615 TWR262151 TWR327687 TWR393223 TWR458759 TWR524295 TWR589831 TWR655367 TWR720903 TWR786439 TWR851975 TWR917511 TWR983047 TWW65543 TWW131079 TWW196615 TWW262151 TWW327687 TWW393223 TWW458759 TWW524295 TWW589831 TWW655367 TWW720903 TWW786439 TWW851975 TWW917511 TWW983047 UGI65543 UGI131079 UGI196615 UGI262151 UGI327687 UGI393223 UGI458759 UGI524295 UGI589831 UGI655367 UGI720903 UGI786439 UGI851975 UGI917511 UGI983047 UGN65543 UGN131079 UGN196615 UGN262151 UGN327687 UGN393223 UGN458759 UGN524295 UGN589831 UGN655367 UGN720903 UGN786439 UGN851975 UGN917511 UGN983047 UGS65543 UGS131079 UGS196615 UGS262151 UGS327687 UGS393223 UGS458759 UGS524295 UGS589831 UGS655367 UGS720903 UGS786439 UGS851975 UGS917511 UGS983047 UQE65543 UQE131079 UQE196615 UQE262151 UQE327687 UQE393223 UQE458759 UQE524295 UQE589831 UQE655367 UQE720903 UQE786439 UQE851975 UQE917511 UQE983047 UQJ65543 UQJ131079 UQJ196615 UQJ262151 UQJ327687 UQJ393223 UQJ458759 UQJ524295 UQJ589831 UQJ655367 UQJ720903 UQJ786439 UQJ851975 UQJ917511 UQJ983047 UQO65543 UQO131079 UQO196615 UQO262151 UQO327687 UQO393223 UQO458759 UQO524295 UQO589831 UQO655367 UQO720903 UQO786439 UQO851975 UQO917511 UQO983047 VAA65543 VAA131079 VAA196615 VAA262151 VAA327687 VAA393223 VAA458759 VAA524295 VAA589831 VAA655367 VAA720903 VAA786439 VAA851975 VAA917511 VAA983047 VAF65543 VAF131079 VAF196615 VAF262151 VAF327687 VAF393223 VAF458759 VAF524295 VAF589831 VAF655367 VAF720903 VAF786439 VAF851975 VAF917511 VAF983047 VAK65543 VAK131079 VAK196615 VAK262151 VAK327687 VAK393223 VAK458759 VAK524295 VAK589831 VAK655367 VAK720903 VAK786439 VAK851975 VAK917511 VAK983047 VJW65543 VJW131079 VJW196615 VJW262151 VJW327687 VJW393223 VJW458759 VJW524295 VJW589831 VJW655367 VJW720903 VJW786439 VJW851975 VJW917511 VJW983047 VKB65543 VKB131079 VKB196615 VKB262151 VKB327687 VKB393223 VKB458759 VKB524295 VKB589831 VKB655367 VKB720903 VKB786439 VKB851975 VKB917511 VKB983047 VKG65543 VKG131079 VKG196615 VKG262151 VKG327687 VKG393223 VKG458759 VKG524295 VKG589831 VKG655367 VKG720903 VKG786439 VKG851975 VKG917511 VKG983047 VTS65543 VTS131079 VTS196615 VTS262151 VTS327687 VTS393223 VTS458759 VTS524295 VTS589831 VTS655367 VTS720903 VTS786439 VTS851975 VTS917511 VTS983047 VTX65543 VTX131079 VTX196615 VTX262151 VTX327687 VTX393223 VTX458759 VTX524295 VTX589831 VTX655367 VTX720903 VTX786439 VTX851975 VTX917511 VTX983047 VUC65543 VUC131079 VUC196615 VUC262151 VUC327687 VUC393223 VUC458759 VUC524295 VUC589831 VUC655367 VUC720903 VUC786439 VUC851975 VUC917511 VUC983047 WDO65543 WDO131079 WDO196615 WDO262151 WDO327687 WDO393223 WDO458759 WDO524295 WDO589831 WDO655367 WDO720903 WDO786439 WDO851975 WDO917511 WDO983047 WDT65543 WDT131079 WDT196615 WDT262151 WDT327687 WDT393223 WDT458759 WDT524295 WDT589831 WDT655367 WDT720903 WDT786439 WDT851975 WDT917511 WDT983047 WDY65543 WDY131079 WDY196615 WDY262151 WDY327687 WDY393223 WDY458759 WDY524295 WDY589831 WDY655367 WDY720903 WDY786439 WDY851975 WDY917511 WDY983047 WNK65543 WNK131079 WNK196615 WNK262151 WNK327687 WNK393223 WNK458759 WNK524295 WNK589831 WNK655367 WNK720903 WNK786439 WNK851975 WNK917511 WNK983047 WNP65543 WNP131079 WNP196615 WNP262151 WNP327687 WNP393223 WNP458759 WNP524295 WNP589831 WNP655367 WNP720903 WNP786439 WNP851975 WNP917511 WNP983047 WNU65543 WNU131079 WNU196615 WNU262151 WNU327687 WNU393223 WNU458759 WNU524295 WNU589831 WNU655367 WNU720903 WNU786439 WNU851975 WNU917511 WNU983047 WXG65543 WXG131079 WXG196615 WXG262151 WXG327687 WXG393223 WXG458759 WXG524295 WXG589831 WXG655367 WXG720903 WXG786439 WXG851975 WXG917511 WXG983047 WXL65543 WXL131079 WXL196615 WXL262151 WXL327687 WXL393223 WXL458759 WXL524295 WXL589831 WXL655367 WXL720903 WXL786439 WXL851975 WXL917511 WXL983047 WXQ65543 WXQ131079 WXQ196615 WXQ262151 WXQ327687 WXQ393223 WXQ458759 WXQ524295 WXQ589831 WXQ655367 WXQ720903 WXQ786439 WXQ851975 WXQ917511 WXQ983047" xr:uid="{00000000-0002-0000-2D00-000001000000}">
      <formula1>0</formula1>
    </dataValidation>
    <dataValidation type="whole" allowBlank="1" showInputMessage="1" showErrorMessage="1" sqref="N65484:Q65486 N65496:Q65498 N131020:Q131022 N131032:Q131034 N196556:Q196558 N196568:Q196570 N262092:Q262094 N262104:Q262106 N327628:Q327630 N327640:Q327642 N393164:Q393166 N393176:Q393178 N458700:Q458702 N458712:Q458714 N524236:Q524238 N524248:Q524250 N589772:Q589774 N589784:Q589786 N655308:Q655310 N655320:Q655322 N720844:Q720846 N720856:Q720858 N786380:Q786382 N786392:Q786394 N851916:Q851918 N851928:Q851930 N917452:Q917454 N917464:Q917466 N982988:Q982990 N983000:Q983002 V65519:Y65520 V131055:Y131056 V196591:Y196592 V262127:Y262128 V327663:Y327664 V393199:Y393200 V458735:Y458736 V524271:Y524272 V589807:Y589808 V655343:Y655344 V720879:Y720880 V786415:Y786416 V851951:Y851952 V917487:Y917488 V983023:Y983024 AC65504 AC131040 AC196576 AC262112 AC327648 AC393184 AC458720 AC524256 AC589792 AC655328 AC720864 AC786400 AC851936 AC917472 AC983008 CB65519:CE65521 CB131055:CE131057 CB196591:CE196593 CB262127:CE262129 CB327663:CE327665 CB393199:CE393201 CB458735:CE458737 CB524271:CE524273 CB589807:CE589809 CB655343:CE655345 CB720879:CE720881 CB786415:CE786417 CB851951:CE851953 CB917487:CE917489 CB983023:CE983025 JJ12:JM14 JJ24:JM26 JJ65484:JM65486 JJ65496:JM65498 JJ131020:JM131022 JJ131032:JM131034 JJ196556:JM196558 JJ196568:JM196570 JJ262092:JM262094 JJ262104:JM262106 JJ327628:JM327630 JJ327640:JM327642 JJ393164:JM393166 JJ393176:JM393178 JJ458700:JM458702 JJ458712:JM458714 JJ524236:JM524238 JJ524248:JM524250 JJ589772:JM589774 JJ589784:JM589786 JJ655308:JM655310 JJ655320:JM655322 JJ720844:JM720846 JJ720856:JM720858 JJ786380:JM786382 JJ786392:JM786394 JJ851916:JM851918 JJ851928:JM851930 JJ917452:JM917454 JJ917464:JM917466 JJ982988:JM982990 JJ983000:JM983002 JR65519:JU65520 JR131055:JU131056 JR196591:JU196592 JR262127:JU262128 JR327663:JU327664 JR393199:JU393200 JR458735:JU458736 JR524271:JU524272 JR589807:JU589808 JR655343:JU655344 JR720879:JU720880 JR786415:JU786416 JR851951:JU851952 JR917487:JU917488 JR983023:JU983024 JY65504 JY131040 JY196576 JY262112 JY327648 JY393184 JY458720 JY524256 JY589792 JY655328 JY720864 JY786400 JY851936 JY917472 JY983008 LX65519:MA65521 LX131055:MA131057 LX196591:MA196593 LX262127:MA262129 LX327663:MA327665 LX393199:MA393201 LX458735:MA458737 LX524271:MA524273 LX589807:MA589809 LX655343:MA655345 LX720879:MA720881 LX786415:MA786417 LX851951:MA851953 LX917487:MA917489 LX983023:MA983025 TF12:TI14 TF24:TI26 TF65484:TI65486 TF65496:TI65498 TF131020:TI131022 TF131032:TI131034 TF196556:TI196558 TF196568:TI196570 TF262092:TI262094 TF262104:TI262106 TF327628:TI327630 TF327640:TI327642 TF393164:TI393166 TF393176:TI393178 TF458700:TI458702 TF458712:TI458714 TF524236:TI524238 TF524248:TI524250 TF589772:TI589774 TF589784:TI589786 TF655308:TI655310 TF655320:TI655322 TF720844:TI720846 TF720856:TI720858 TF786380:TI786382 TF786392:TI786394 TF851916:TI851918 TF851928:TI851930 TF917452:TI917454 TF917464:TI917466 TF982988:TI982990 TF983000:TI983002 TN65519:TQ65520 TN131055:TQ131056 TN196591:TQ196592 TN262127:TQ262128 TN327663:TQ327664 TN393199:TQ393200 TN458735:TQ458736 TN524271:TQ524272 TN589807:TQ589808 TN655343:TQ655344 TN720879:TQ720880 TN786415:TQ786416 TN851951:TQ851952 TN917487:TQ917488 TN983023:TQ983024 TU65504 TU131040 TU196576 TU262112 TU327648 TU393184 TU458720 TU524256 TU589792 TU655328 TU720864 TU786400 TU851936 TU917472 TU983008 VT65519:VW65521 VT131055:VW131057 VT196591:VW196593 VT262127:VW262129 VT327663:VW327665 VT393199:VW393201 VT458735:VW458737 VT524271:VW524273 VT589807:VW589809 VT655343:VW655345 VT720879:VW720881 VT786415:VW786417 VT851951:VW851953 VT917487:VW917489 VT983023:VW983025 ADB12:ADE14 ADB24:ADE26 ADB65484:ADE65486 ADB65496:ADE65498 ADB131020:ADE131022 ADB131032:ADE131034 ADB196556:ADE196558 ADB196568:ADE196570 ADB262092:ADE262094 ADB262104:ADE262106 ADB327628:ADE327630 ADB327640:ADE327642 ADB393164:ADE393166 ADB393176:ADE393178 ADB458700:ADE458702 ADB458712:ADE458714 ADB524236:ADE524238 ADB524248:ADE524250 ADB589772:ADE589774 ADB589784:ADE589786 ADB655308:ADE655310 ADB655320:ADE655322 ADB720844:ADE720846 ADB720856:ADE720858 ADB786380:ADE786382 ADB786392:ADE786394 ADB851916:ADE851918 ADB851928:ADE851930 ADB917452:ADE917454 ADB917464:ADE917466 ADB982988:ADE982990 ADB983000:ADE983002 ADJ65519:ADM65520 ADJ131055:ADM131056 ADJ196591:ADM196592 ADJ262127:ADM262128 ADJ327663:ADM327664 ADJ393199:ADM393200 ADJ458735:ADM458736 ADJ524271:ADM524272 ADJ589807:ADM589808 ADJ655343:ADM655344 ADJ720879:ADM720880 ADJ786415:ADM786416 ADJ851951:ADM851952 ADJ917487:ADM917488 ADJ983023:ADM983024 ADQ65504 ADQ131040 ADQ196576 ADQ262112 ADQ327648 ADQ393184 ADQ458720 ADQ524256 ADQ589792 ADQ655328 ADQ720864 ADQ786400 ADQ851936 ADQ917472 ADQ983008 AFP65519:AFS65521 AFP131055:AFS131057 AFP196591:AFS196593 AFP262127:AFS262129 AFP327663:AFS327665 AFP393199:AFS393201 AFP458735:AFS458737 AFP524271:AFS524273 AFP589807:AFS589809 AFP655343:AFS655345 AFP720879:AFS720881 AFP786415:AFS786417 AFP851951:AFS851953 AFP917487:AFS917489 AFP983023:AFS983025 AMX12:ANA14 AMX24:ANA26 AMX65484:ANA65486 AMX65496:ANA65498 AMX131020:ANA131022 AMX131032:ANA131034 AMX196556:ANA196558 AMX196568:ANA196570 AMX262092:ANA262094 AMX262104:ANA262106 AMX327628:ANA327630 AMX327640:ANA327642 AMX393164:ANA393166 AMX393176:ANA393178 AMX458700:ANA458702 AMX458712:ANA458714 AMX524236:ANA524238 AMX524248:ANA524250 AMX589772:ANA589774 AMX589784:ANA589786 AMX655308:ANA655310 AMX655320:ANA655322 AMX720844:ANA720846 AMX720856:ANA720858 AMX786380:ANA786382 AMX786392:ANA786394 AMX851916:ANA851918 AMX851928:ANA851930 AMX917452:ANA917454 AMX917464:ANA917466 AMX982988:ANA982990 AMX983000:ANA983002 ANF65519:ANI65520 ANF131055:ANI131056 ANF196591:ANI196592 ANF262127:ANI262128 ANF327663:ANI327664 ANF393199:ANI393200 ANF458735:ANI458736 ANF524271:ANI524272 ANF589807:ANI589808 ANF655343:ANI655344 ANF720879:ANI720880 ANF786415:ANI786416 ANF851951:ANI851952 ANF917487:ANI917488 ANF983023:ANI983024 ANM65504 ANM131040 ANM196576 ANM262112 ANM327648 ANM393184 ANM458720 ANM524256 ANM589792 ANM655328 ANM720864 ANM786400 ANM851936 ANM917472 ANM983008 APL65519:APO65521 APL131055:APO131057 APL196591:APO196593 APL262127:APO262129 APL327663:APO327665 APL393199:APO393201 APL458735:APO458737 APL524271:APO524273 APL589807:APO589809 APL655343:APO655345 APL720879:APO720881 APL786415:APO786417 APL851951:APO851953 APL917487:APO917489 APL983023:APO983025 AWT12:AWW14 AWT24:AWW26 AWT65484:AWW65486 AWT65496:AWW65498 AWT131020:AWW131022 AWT131032:AWW131034 AWT196556:AWW196558 AWT196568:AWW196570 AWT262092:AWW262094 AWT262104:AWW262106 AWT327628:AWW327630 AWT327640:AWW327642 AWT393164:AWW393166 AWT393176:AWW393178 AWT458700:AWW458702 AWT458712:AWW458714 AWT524236:AWW524238 AWT524248:AWW524250 AWT589772:AWW589774 AWT589784:AWW589786 AWT655308:AWW655310 AWT655320:AWW655322 AWT720844:AWW720846 AWT720856:AWW720858 AWT786380:AWW786382 AWT786392:AWW786394 AWT851916:AWW851918 AWT851928:AWW851930 AWT917452:AWW917454 AWT917464:AWW917466 AWT982988:AWW982990 AWT983000:AWW983002 AXB65519:AXE65520 AXB131055:AXE131056 AXB196591:AXE196592 AXB262127:AXE262128 AXB327663:AXE327664 AXB393199:AXE393200 AXB458735:AXE458736 AXB524271:AXE524272 AXB589807:AXE589808 AXB655343:AXE655344 AXB720879:AXE720880 AXB786415:AXE786416 AXB851951:AXE851952 AXB917487:AXE917488 AXB983023:AXE983024 AXI65504 AXI131040 AXI196576 AXI262112 AXI327648 AXI393184 AXI458720 AXI524256 AXI589792 AXI655328 AXI720864 AXI786400 AXI851936 AXI917472 AXI983008 AZH65519:AZK65521 AZH131055:AZK131057 AZH196591:AZK196593 AZH262127:AZK262129 AZH327663:AZK327665 AZH393199:AZK393201 AZH458735:AZK458737 AZH524271:AZK524273 AZH589807:AZK589809 AZH655343:AZK655345 AZH720879:AZK720881 AZH786415:AZK786417 AZH851951:AZK851953 AZH917487:AZK917489 AZH983023:AZK983025 BGP12:BGS14 BGP24:BGS26 BGP65484:BGS65486 BGP65496:BGS65498 BGP131020:BGS131022 BGP131032:BGS131034 BGP196556:BGS196558 BGP196568:BGS196570 BGP262092:BGS262094 BGP262104:BGS262106 BGP327628:BGS327630 BGP327640:BGS327642 BGP393164:BGS393166 BGP393176:BGS393178 BGP458700:BGS458702 BGP458712:BGS458714 BGP524236:BGS524238 BGP524248:BGS524250 BGP589772:BGS589774 BGP589784:BGS589786 BGP655308:BGS655310 BGP655320:BGS655322 BGP720844:BGS720846 BGP720856:BGS720858 BGP786380:BGS786382 BGP786392:BGS786394 BGP851916:BGS851918 BGP851928:BGS851930 BGP917452:BGS917454 BGP917464:BGS917466 BGP982988:BGS982990 BGP983000:BGS983002 BGX65519:BHA65520 BGX131055:BHA131056 BGX196591:BHA196592 BGX262127:BHA262128 BGX327663:BHA327664 BGX393199:BHA393200 BGX458735:BHA458736 BGX524271:BHA524272 BGX589807:BHA589808 BGX655343:BHA655344 BGX720879:BHA720880 BGX786415:BHA786416 BGX851951:BHA851952 BGX917487:BHA917488 BGX983023:BHA983024 BHE65504 BHE131040 BHE196576 BHE262112 BHE327648 BHE393184 BHE458720 BHE524256 BHE589792 BHE655328 BHE720864 BHE786400 BHE851936 BHE917472 BHE983008 BJD65519:BJG65521 BJD131055:BJG131057 BJD196591:BJG196593 BJD262127:BJG262129 BJD327663:BJG327665 BJD393199:BJG393201 BJD458735:BJG458737 BJD524271:BJG524273 BJD589807:BJG589809 BJD655343:BJG655345 BJD720879:BJG720881 BJD786415:BJG786417 BJD851951:BJG851953 BJD917487:BJG917489 BJD983023:BJG983025 BQL12:BQO14 BQL24:BQO26 BQL65484:BQO65486 BQL65496:BQO65498 BQL131020:BQO131022 BQL131032:BQO131034 BQL196556:BQO196558 BQL196568:BQO196570 BQL262092:BQO262094 BQL262104:BQO262106 BQL327628:BQO327630 BQL327640:BQO327642 BQL393164:BQO393166 BQL393176:BQO393178 BQL458700:BQO458702 BQL458712:BQO458714 BQL524236:BQO524238 BQL524248:BQO524250 BQL589772:BQO589774 BQL589784:BQO589786 BQL655308:BQO655310 BQL655320:BQO655322 BQL720844:BQO720846 BQL720856:BQO720858 BQL786380:BQO786382 BQL786392:BQO786394 BQL851916:BQO851918 BQL851928:BQO851930 BQL917452:BQO917454 BQL917464:BQO917466 BQL982988:BQO982990 BQL983000:BQO983002 BQT65519:BQW65520 BQT131055:BQW131056 BQT196591:BQW196592 BQT262127:BQW262128 BQT327663:BQW327664 BQT393199:BQW393200 BQT458735:BQW458736 BQT524271:BQW524272 BQT589807:BQW589808 BQT655343:BQW655344 BQT720879:BQW720880 BQT786415:BQW786416 BQT851951:BQW851952 BQT917487:BQW917488 BQT983023:BQW983024 BRA65504 BRA131040 BRA196576 BRA262112 BRA327648 BRA393184 BRA458720 BRA524256 BRA589792 BRA655328 BRA720864 BRA786400 BRA851936 BRA917472 BRA983008 BSZ65519:BTC65521 BSZ131055:BTC131057 BSZ196591:BTC196593 BSZ262127:BTC262129 BSZ327663:BTC327665 BSZ393199:BTC393201 BSZ458735:BTC458737 BSZ524271:BTC524273 BSZ589807:BTC589809 BSZ655343:BTC655345 BSZ720879:BTC720881 BSZ786415:BTC786417 BSZ851951:BTC851953 BSZ917487:BTC917489 BSZ983023:BTC983025 CAH12:CAK14 CAH24:CAK26 CAH65484:CAK65486 CAH65496:CAK65498 CAH131020:CAK131022 CAH131032:CAK131034 CAH196556:CAK196558 CAH196568:CAK196570 CAH262092:CAK262094 CAH262104:CAK262106 CAH327628:CAK327630 CAH327640:CAK327642 CAH393164:CAK393166 CAH393176:CAK393178 CAH458700:CAK458702 CAH458712:CAK458714 CAH524236:CAK524238 CAH524248:CAK524250 CAH589772:CAK589774 CAH589784:CAK589786 CAH655308:CAK655310 CAH655320:CAK655322 CAH720844:CAK720846 CAH720856:CAK720858 CAH786380:CAK786382 CAH786392:CAK786394 CAH851916:CAK851918 CAH851928:CAK851930 CAH917452:CAK917454 CAH917464:CAK917466 CAH982988:CAK982990 CAH983000:CAK983002 CAP65519:CAS65520 CAP131055:CAS131056 CAP196591:CAS196592 CAP262127:CAS262128 CAP327663:CAS327664 CAP393199:CAS393200 CAP458735:CAS458736 CAP524271:CAS524272 CAP589807:CAS589808 CAP655343:CAS655344 CAP720879:CAS720880 CAP786415:CAS786416 CAP851951:CAS851952 CAP917487:CAS917488 CAP983023:CAS983024 CAW65504 CAW131040 CAW196576 CAW262112 CAW327648 CAW393184 CAW458720 CAW524256 CAW589792 CAW655328 CAW720864 CAW786400 CAW851936 CAW917472 CAW983008 CCV65519:CCY65521 CCV131055:CCY131057 CCV196591:CCY196593 CCV262127:CCY262129 CCV327663:CCY327665 CCV393199:CCY393201 CCV458735:CCY458737 CCV524271:CCY524273 CCV589807:CCY589809 CCV655343:CCY655345 CCV720879:CCY720881 CCV786415:CCY786417 CCV851951:CCY851953 CCV917487:CCY917489 CCV983023:CCY983025 CKD12:CKG14 CKD24:CKG26 CKD65484:CKG65486 CKD65496:CKG65498 CKD131020:CKG131022 CKD131032:CKG131034 CKD196556:CKG196558 CKD196568:CKG196570 CKD262092:CKG262094 CKD262104:CKG262106 CKD327628:CKG327630 CKD327640:CKG327642 CKD393164:CKG393166 CKD393176:CKG393178 CKD458700:CKG458702 CKD458712:CKG458714 CKD524236:CKG524238 CKD524248:CKG524250 CKD589772:CKG589774 CKD589784:CKG589786 CKD655308:CKG655310 CKD655320:CKG655322 CKD720844:CKG720846 CKD720856:CKG720858 CKD786380:CKG786382 CKD786392:CKG786394 CKD851916:CKG851918 CKD851928:CKG851930 CKD917452:CKG917454 CKD917464:CKG917466 CKD982988:CKG982990 CKD983000:CKG983002 CKL65519:CKO65520 CKL131055:CKO131056 CKL196591:CKO196592 CKL262127:CKO262128 CKL327663:CKO327664 CKL393199:CKO393200 CKL458735:CKO458736 CKL524271:CKO524272 CKL589807:CKO589808 CKL655343:CKO655344 CKL720879:CKO720880 CKL786415:CKO786416 CKL851951:CKO851952 CKL917487:CKO917488 CKL983023:CKO983024 CKS65504 CKS131040 CKS196576 CKS262112 CKS327648 CKS393184 CKS458720 CKS524256 CKS589792 CKS655328 CKS720864 CKS786400 CKS851936 CKS917472 CKS983008 CMR65519:CMU65521 CMR131055:CMU131057 CMR196591:CMU196593 CMR262127:CMU262129 CMR327663:CMU327665 CMR393199:CMU393201 CMR458735:CMU458737 CMR524271:CMU524273 CMR589807:CMU589809 CMR655343:CMU655345 CMR720879:CMU720881 CMR786415:CMU786417 CMR851951:CMU851953 CMR917487:CMU917489 CMR983023:CMU983025 CTZ12:CUC14 CTZ24:CUC26 CTZ65484:CUC65486 CTZ65496:CUC65498 CTZ131020:CUC131022 CTZ131032:CUC131034 CTZ196556:CUC196558 CTZ196568:CUC196570 CTZ262092:CUC262094 CTZ262104:CUC262106 CTZ327628:CUC327630 CTZ327640:CUC327642 CTZ393164:CUC393166 CTZ393176:CUC393178 CTZ458700:CUC458702 CTZ458712:CUC458714 CTZ524236:CUC524238 CTZ524248:CUC524250 CTZ589772:CUC589774 CTZ589784:CUC589786 CTZ655308:CUC655310 CTZ655320:CUC655322 CTZ720844:CUC720846 CTZ720856:CUC720858 CTZ786380:CUC786382 CTZ786392:CUC786394 CTZ851916:CUC851918 CTZ851928:CUC851930 CTZ917452:CUC917454 CTZ917464:CUC917466 CTZ982988:CUC982990 CTZ983000:CUC983002 CUH65519:CUK65520 CUH131055:CUK131056 CUH196591:CUK196592 CUH262127:CUK262128 CUH327663:CUK327664 CUH393199:CUK393200 CUH458735:CUK458736 CUH524271:CUK524272 CUH589807:CUK589808 CUH655343:CUK655344 CUH720879:CUK720880 CUH786415:CUK786416 CUH851951:CUK851952 CUH917487:CUK917488 CUH983023:CUK983024 CUO65504 CUO131040 CUO196576 CUO262112 CUO327648 CUO393184 CUO458720 CUO524256 CUO589792 CUO655328 CUO720864 CUO786400 CUO851936 CUO917472 CUO983008 CWN65519:CWQ65521 CWN131055:CWQ131057 CWN196591:CWQ196593 CWN262127:CWQ262129 CWN327663:CWQ327665 CWN393199:CWQ393201 CWN458735:CWQ458737 CWN524271:CWQ524273 CWN589807:CWQ589809 CWN655343:CWQ655345 CWN720879:CWQ720881 CWN786415:CWQ786417 CWN851951:CWQ851953 CWN917487:CWQ917489 CWN983023:CWQ983025 DDV12:DDY14 DDV24:DDY26 DDV65484:DDY65486 DDV65496:DDY65498 DDV131020:DDY131022 DDV131032:DDY131034 DDV196556:DDY196558 DDV196568:DDY196570 DDV262092:DDY262094 DDV262104:DDY262106 DDV327628:DDY327630 DDV327640:DDY327642 DDV393164:DDY393166 DDV393176:DDY393178 DDV458700:DDY458702 DDV458712:DDY458714 DDV524236:DDY524238 DDV524248:DDY524250 DDV589772:DDY589774 DDV589784:DDY589786 DDV655308:DDY655310 DDV655320:DDY655322 DDV720844:DDY720846 DDV720856:DDY720858 DDV786380:DDY786382 DDV786392:DDY786394 DDV851916:DDY851918 DDV851928:DDY851930 DDV917452:DDY917454 DDV917464:DDY917466 DDV982988:DDY982990 DDV983000:DDY983002 DED65519:DEG65520 DED131055:DEG131056 DED196591:DEG196592 DED262127:DEG262128 DED327663:DEG327664 DED393199:DEG393200 DED458735:DEG458736 DED524271:DEG524272 DED589807:DEG589808 DED655343:DEG655344 DED720879:DEG720880 DED786415:DEG786416 DED851951:DEG851952 DED917487:DEG917488 DED983023:DEG983024 DEK65504 DEK131040 DEK196576 DEK262112 DEK327648 DEK393184 DEK458720 DEK524256 DEK589792 DEK655328 DEK720864 DEK786400 DEK851936 DEK917472 DEK983008 DGJ65519:DGM65521 DGJ131055:DGM131057 DGJ196591:DGM196593 DGJ262127:DGM262129 DGJ327663:DGM327665 DGJ393199:DGM393201 DGJ458735:DGM458737 DGJ524271:DGM524273 DGJ589807:DGM589809 DGJ655343:DGM655345 DGJ720879:DGM720881 DGJ786415:DGM786417 DGJ851951:DGM851953 DGJ917487:DGM917489 DGJ983023:DGM983025 DNR12:DNU14 DNR24:DNU26 DNR65484:DNU65486 DNR65496:DNU65498 DNR131020:DNU131022 DNR131032:DNU131034 DNR196556:DNU196558 DNR196568:DNU196570 DNR262092:DNU262094 DNR262104:DNU262106 DNR327628:DNU327630 DNR327640:DNU327642 DNR393164:DNU393166 DNR393176:DNU393178 DNR458700:DNU458702 DNR458712:DNU458714 DNR524236:DNU524238 DNR524248:DNU524250 DNR589772:DNU589774 DNR589784:DNU589786 DNR655308:DNU655310 DNR655320:DNU655322 DNR720844:DNU720846 DNR720856:DNU720858 DNR786380:DNU786382 DNR786392:DNU786394 DNR851916:DNU851918 DNR851928:DNU851930 DNR917452:DNU917454 DNR917464:DNU917466 DNR982988:DNU982990 DNR983000:DNU983002 DNZ65519:DOC65520 DNZ131055:DOC131056 DNZ196591:DOC196592 DNZ262127:DOC262128 DNZ327663:DOC327664 DNZ393199:DOC393200 DNZ458735:DOC458736 DNZ524271:DOC524272 DNZ589807:DOC589808 DNZ655343:DOC655344 DNZ720879:DOC720880 DNZ786415:DOC786416 DNZ851951:DOC851952 DNZ917487:DOC917488 DNZ983023:DOC983024 DOG65504 DOG131040 DOG196576 DOG262112 DOG327648 DOG393184 DOG458720 DOG524256 DOG589792 DOG655328 DOG720864 DOG786400 DOG851936 DOG917472 DOG983008 DQF65519:DQI65521 DQF131055:DQI131057 DQF196591:DQI196593 DQF262127:DQI262129 DQF327663:DQI327665 DQF393199:DQI393201 DQF458735:DQI458737 DQF524271:DQI524273 DQF589807:DQI589809 DQF655343:DQI655345 DQF720879:DQI720881 DQF786415:DQI786417 DQF851951:DQI851953 DQF917487:DQI917489 DQF983023:DQI983025 DXN12:DXQ14 DXN24:DXQ26 DXN65484:DXQ65486 DXN65496:DXQ65498 DXN131020:DXQ131022 DXN131032:DXQ131034 DXN196556:DXQ196558 DXN196568:DXQ196570 DXN262092:DXQ262094 DXN262104:DXQ262106 DXN327628:DXQ327630 DXN327640:DXQ327642 DXN393164:DXQ393166 DXN393176:DXQ393178 DXN458700:DXQ458702 DXN458712:DXQ458714 DXN524236:DXQ524238 DXN524248:DXQ524250 DXN589772:DXQ589774 DXN589784:DXQ589786 DXN655308:DXQ655310 DXN655320:DXQ655322 DXN720844:DXQ720846 DXN720856:DXQ720858 DXN786380:DXQ786382 DXN786392:DXQ786394 DXN851916:DXQ851918 DXN851928:DXQ851930 DXN917452:DXQ917454 DXN917464:DXQ917466 DXN982988:DXQ982990 DXN983000:DXQ983002 DXV65519:DXY65520 DXV131055:DXY131056 DXV196591:DXY196592 DXV262127:DXY262128 DXV327663:DXY327664 DXV393199:DXY393200 DXV458735:DXY458736 DXV524271:DXY524272 DXV589807:DXY589808 DXV655343:DXY655344 DXV720879:DXY720880 DXV786415:DXY786416 DXV851951:DXY851952 DXV917487:DXY917488 DXV983023:DXY983024 DYC65504 DYC131040 DYC196576 DYC262112 DYC327648 DYC393184 DYC458720 DYC524256 DYC589792 DYC655328 DYC720864 DYC786400 DYC851936 DYC917472 DYC983008 EAB65519:EAE65521 EAB131055:EAE131057 EAB196591:EAE196593 EAB262127:EAE262129 EAB327663:EAE327665 EAB393199:EAE393201 EAB458735:EAE458737 EAB524271:EAE524273 EAB589807:EAE589809 EAB655343:EAE655345 EAB720879:EAE720881 EAB786415:EAE786417 EAB851951:EAE851953 EAB917487:EAE917489 EAB983023:EAE983025 EHJ12:EHM14 EHJ24:EHM26 EHJ65484:EHM65486 EHJ65496:EHM65498 EHJ131020:EHM131022 EHJ131032:EHM131034 EHJ196556:EHM196558 EHJ196568:EHM196570 EHJ262092:EHM262094 EHJ262104:EHM262106 EHJ327628:EHM327630 EHJ327640:EHM327642 EHJ393164:EHM393166 EHJ393176:EHM393178 EHJ458700:EHM458702 EHJ458712:EHM458714 EHJ524236:EHM524238 EHJ524248:EHM524250 EHJ589772:EHM589774 EHJ589784:EHM589786 EHJ655308:EHM655310 EHJ655320:EHM655322 EHJ720844:EHM720846 EHJ720856:EHM720858 EHJ786380:EHM786382 EHJ786392:EHM786394 EHJ851916:EHM851918 EHJ851928:EHM851930 EHJ917452:EHM917454 EHJ917464:EHM917466 EHJ982988:EHM982990 EHJ983000:EHM983002 EHR65519:EHU65520 EHR131055:EHU131056 EHR196591:EHU196592 EHR262127:EHU262128 EHR327663:EHU327664 EHR393199:EHU393200 EHR458735:EHU458736 EHR524271:EHU524272 EHR589807:EHU589808 EHR655343:EHU655344 EHR720879:EHU720880 EHR786415:EHU786416 EHR851951:EHU851952 EHR917487:EHU917488 EHR983023:EHU983024 EHY65504 EHY131040 EHY196576 EHY262112 EHY327648 EHY393184 EHY458720 EHY524256 EHY589792 EHY655328 EHY720864 EHY786400 EHY851936 EHY917472 EHY983008 EJX65519:EKA65521 EJX131055:EKA131057 EJX196591:EKA196593 EJX262127:EKA262129 EJX327663:EKA327665 EJX393199:EKA393201 EJX458735:EKA458737 EJX524271:EKA524273 EJX589807:EKA589809 EJX655343:EKA655345 EJX720879:EKA720881 EJX786415:EKA786417 EJX851951:EKA851953 EJX917487:EKA917489 EJX983023:EKA983025 ERF12:ERI14 ERF24:ERI26 ERF65484:ERI65486 ERF65496:ERI65498 ERF131020:ERI131022 ERF131032:ERI131034 ERF196556:ERI196558 ERF196568:ERI196570 ERF262092:ERI262094 ERF262104:ERI262106 ERF327628:ERI327630 ERF327640:ERI327642 ERF393164:ERI393166 ERF393176:ERI393178 ERF458700:ERI458702 ERF458712:ERI458714 ERF524236:ERI524238 ERF524248:ERI524250 ERF589772:ERI589774 ERF589784:ERI589786 ERF655308:ERI655310 ERF655320:ERI655322 ERF720844:ERI720846 ERF720856:ERI720858 ERF786380:ERI786382 ERF786392:ERI786394 ERF851916:ERI851918 ERF851928:ERI851930 ERF917452:ERI917454 ERF917464:ERI917466 ERF982988:ERI982990 ERF983000:ERI983002 ERN65519:ERQ65520 ERN131055:ERQ131056 ERN196591:ERQ196592 ERN262127:ERQ262128 ERN327663:ERQ327664 ERN393199:ERQ393200 ERN458735:ERQ458736 ERN524271:ERQ524272 ERN589807:ERQ589808 ERN655343:ERQ655344 ERN720879:ERQ720880 ERN786415:ERQ786416 ERN851951:ERQ851952 ERN917487:ERQ917488 ERN983023:ERQ983024 ERU65504 ERU131040 ERU196576 ERU262112 ERU327648 ERU393184 ERU458720 ERU524256 ERU589792 ERU655328 ERU720864 ERU786400 ERU851936 ERU917472 ERU983008 ETT65519:ETW65521 ETT131055:ETW131057 ETT196591:ETW196593 ETT262127:ETW262129 ETT327663:ETW327665 ETT393199:ETW393201 ETT458735:ETW458737 ETT524271:ETW524273 ETT589807:ETW589809 ETT655343:ETW655345 ETT720879:ETW720881 ETT786415:ETW786417 ETT851951:ETW851953 ETT917487:ETW917489 ETT983023:ETW983025 FBB12:FBE14 FBB24:FBE26 FBB65484:FBE65486 FBB65496:FBE65498 FBB131020:FBE131022 FBB131032:FBE131034 FBB196556:FBE196558 FBB196568:FBE196570 FBB262092:FBE262094 FBB262104:FBE262106 FBB327628:FBE327630 FBB327640:FBE327642 FBB393164:FBE393166 FBB393176:FBE393178 FBB458700:FBE458702 FBB458712:FBE458714 FBB524236:FBE524238 FBB524248:FBE524250 FBB589772:FBE589774 FBB589784:FBE589786 FBB655308:FBE655310 FBB655320:FBE655322 FBB720844:FBE720846 FBB720856:FBE720858 FBB786380:FBE786382 FBB786392:FBE786394 FBB851916:FBE851918 FBB851928:FBE851930 FBB917452:FBE917454 FBB917464:FBE917466 FBB982988:FBE982990 FBB983000:FBE983002 FBJ65519:FBM65520 FBJ131055:FBM131056 FBJ196591:FBM196592 FBJ262127:FBM262128 FBJ327663:FBM327664 FBJ393199:FBM393200 FBJ458735:FBM458736 FBJ524271:FBM524272 FBJ589807:FBM589808 FBJ655343:FBM655344 FBJ720879:FBM720880 FBJ786415:FBM786416 FBJ851951:FBM851952 FBJ917487:FBM917488 FBJ983023:FBM983024 FBQ65504 FBQ131040 FBQ196576 FBQ262112 FBQ327648 FBQ393184 FBQ458720 FBQ524256 FBQ589792 FBQ655328 FBQ720864 FBQ786400 FBQ851936 FBQ917472 FBQ983008 FDP65519:FDS65521 FDP131055:FDS131057 FDP196591:FDS196593 FDP262127:FDS262129 FDP327663:FDS327665 FDP393199:FDS393201 FDP458735:FDS458737 FDP524271:FDS524273 FDP589807:FDS589809 FDP655343:FDS655345 FDP720879:FDS720881 FDP786415:FDS786417 FDP851951:FDS851953 FDP917487:FDS917489 FDP983023:FDS983025 FKX12:FLA14 FKX24:FLA26 FKX65484:FLA65486 FKX65496:FLA65498 FKX131020:FLA131022 FKX131032:FLA131034 FKX196556:FLA196558 FKX196568:FLA196570 FKX262092:FLA262094 FKX262104:FLA262106 FKX327628:FLA327630 FKX327640:FLA327642 FKX393164:FLA393166 FKX393176:FLA393178 FKX458700:FLA458702 FKX458712:FLA458714 FKX524236:FLA524238 FKX524248:FLA524250 FKX589772:FLA589774 FKX589784:FLA589786 FKX655308:FLA655310 FKX655320:FLA655322 FKX720844:FLA720846 FKX720856:FLA720858 FKX786380:FLA786382 FKX786392:FLA786394 FKX851916:FLA851918 FKX851928:FLA851930 FKX917452:FLA917454 FKX917464:FLA917466 FKX982988:FLA982990 FKX983000:FLA983002 FLF65519:FLI65520 FLF131055:FLI131056 FLF196591:FLI196592 FLF262127:FLI262128 FLF327663:FLI327664 FLF393199:FLI393200 FLF458735:FLI458736 FLF524271:FLI524272 FLF589807:FLI589808 FLF655343:FLI655344 FLF720879:FLI720880 FLF786415:FLI786416 FLF851951:FLI851952 FLF917487:FLI917488 FLF983023:FLI983024 FLM65504 FLM131040 FLM196576 FLM262112 FLM327648 FLM393184 FLM458720 FLM524256 FLM589792 FLM655328 FLM720864 FLM786400 FLM851936 FLM917472 FLM983008 FNL65519:FNO65521 FNL131055:FNO131057 FNL196591:FNO196593 FNL262127:FNO262129 FNL327663:FNO327665 FNL393199:FNO393201 FNL458735:FNO458737 FNL524271:FNO524273 FNL589807:FNO589809 FNL655343:FNO655345 FNL720879:FNO720881 FNL786415:FNO786417 FNL851951:FNO851953 FNL917487:FNO917489 FNL983023:FNO983025 FUT12:FUW14 FUT24:FUW26 FUT65484:FUW65486 FUT65496:FUW65498 FUT131020:FUW131022 FUT131032:FUW131034 FUT196556:FUW196558 FUT196568:FUW196570 FUT262092:FUW262094 FUT262104:FUW262106 FUT327628:FUW327630 FUT327640:FUW327642 FUT393164:FUW393166 FUT393176:FUW393178 FUT458700:FUW458702 FUT458712:FUW458714 FUT524236:FUW524238 FUT524248:FUW524250 FUT589772:FUW589774 FUT589784:FUW589786 FUT655308:FUW655310 FUT655320:FUW655322 FUT720844:FUW720846 FUT720856:FUW720858 FUT786380:FUW786382 FUT786392:FUW786394 FUT851916:FUW851918 FUT851928:FUW851930 FUT917452:FUW917454 FUT917464:FUW917466 FUT982988:FUW982990 FUT983000:FUW983002 FVB65519:FVE65520 FVB131055:FVE131056 FVB196591:FVE196592 FVB262127:FVE262128 FVB327663:FVE327664 FVB393199:FVE393200 FVB458735:FVE458736 FVB524271:FVE524272 FVB589807:FVE589808 FVB655343:FVE655344 FVB720879:FVE720880 FVB786415:FVE786416 FVB851951:FVE851952 FVB917487:FVE917488 FVB983023:FVE983024 FVI65504 FVI131040 FVI196576 FVI262112 FVI327648 FVI393184 FVI458720 FVI524256 FVI589792 FVI655328 FVI720864 FVI786400 FVI851936 FVI917472 FVI983008 FXH65519:FXK65521 FXH131055:FXK131057 FXH196591:FXK196593 FXH262127:FXK262129 FXH327663:FXK327665 FXH393199:FXK393201 FXH458735:FXK458737 FXH524271:FXK524273 FXH589807:FXK589809 FXH655343:FXK655345 FXH720879:FXK720881 FXH786415:FXK786417 FXH851951:FXK851953 FXH917487:FXK917489 FXH983023:FXK983025 GEP12:GES14 GEP24:GES26 GEP65484:GES65486 GEP65496:GES65498 GEP131020:GES131022 GEP131032:GES131034 GEP196556:GES196558 GEP196568:GES196570 GEP262092:GES262094 GEP262104:GES262106 GEP327628:GES327630 GEP327640:GES327642 GEP393164:GES393166 GEP393176:GES393178 GEP458700:GES458702 GEP458712:GES458714 GEP524236:GES524238 GEP524248:GES524250 GEP589772:GES589774 GEP589784:GES589786 GEP655308:GES655310 GEP655320:GES655322 GEP720844:GES720846 GEP720856:GES720858 GEP786380:GES786382 GEP786392:GES786394 GEP851916:GES851918 GEP851928:GES851930 GEP917452:GES917454 GEP917464:GES917466 GEP982988:GES982990 GEP983000:GES983002 GEX65519:GFA65520 GEX131055:GFA131056 GEX196591:GFA196592 GEX262127:GFA262128 GEX327663:GFA327664 GEX393199:GFA393200 GEX458735:GFA458736 GEX524271:GFA524272 GEX589807:GFA589808 GEX655343:GFA655344 GEX720879:GFA720880 GEX786415:GFA786416 GEX851951:GFA851952 GEX917487:GFA917488 GEX983023:GFA983024 GFE65504 GFE131040 GFE196576 GFE262112 GFE327648 GFE393184 GFE458720 GFE524256 GFE589792 GFE655328 GFE720864 GFE786400 GFE851936 GFE917472 GFE983008 GHD65519:GHG65521 GHD131055:GHG131057 GHD196591:GHG196593 GHD262127:GHG262129 GHD327663:GHG327665 GHD393199:GHG393201 GHD458735:GHG458737 GHD524271:GHG524273 GHD589807:GHG589809 GHD655343:GHG655345 GHD720879:GHG720881 GHD786415:GHG786417 GHD851951:GHG851953 GHD917487:GHG917489 GHD983023:GHG983025 GOL12:GOO14 GOL24:GOO26 GOL65484:GOO65486 GOL65496:GOO65498 GOL131020:GOO131022 GOL131032:GOO131034 GOL196556:GOO196558 GOL196568:GOO196570 GOL262092:GOO262094 GOL262104:GOO262106 GOL327628:GOO327630 GOL327640:GOO327642 GOL393164:GOO393166 GOL393176:GOO393178 GOL458700:GOO458702 GOL458712:GOO458714 GOL524236:GOO524238 GOL524248:GOO524250 GOL589772:GOO589774 GOL589784:GOO589786 GOL655308:GOO655310 GOL655320:GOO655322 GOL720844:GOO720846 GOL720856:GOO720858 GOL786380:GOO786382 GOL786392:GOO786394 GOL851916:GOO851918 GOL851928:GOO851930 GOL917452:GOO917454 GOL917464:GOO917466 GOL982988:GOO982990 GOL983000:GOO983002 GOT65519:GOW65520 GOT131055:GOW131056 GOT196591:GOW196592 GOT262127:GOW262128 GOT327663:GOW327664 GOT393199:GOW393200 GOT458735:GOW458736 GOT524271:GOW524272 GOT589807:GOW589808 GOT655343:GOW655344 GOT720879:GOW720880 GOT786415:GOW786416 GOT851951:GOW851952 GOT917487:GOW917488 GOT983023:GOW983024 GPA65504 GPA131040 GPA196576 GPA262112 GPA327648 GPA393184 GPA458720 GPA524256 GPA589792 GPA655328 GPA720864 GPA786400 GPA851936 GPA917472 GPA983008 GQZ65519:GRC65521 GQZ131055:GRC131057 GQZ196591:GRC196593 GQZ262127:GRC262129 GQZ327663:GRC327665 GQZ393199:GRC393201 GQZ458735:GRC458737 GQZ524271:GRC524273 GQZ589807:GRC589809 GQZ655343:GRC655345 GQZ720879:GRC720881 GQZ786415:GRC786417 GQZ851951:GRC851953 GQZ917487:GRC917489 GQZ983023:GRC983025 GYH12:GYK14 GYH24:GYK26 GYH65484:GYK65486 GYH65496:GYK65498 GYH131020:GYK131022 GYH131032:GYK131034 GYH196556:GYK196558 GYH196568:GYK196570 GYH262092:GYK262094 GYH262104:GYK262106 GYH327628:GYK327630 GYH327640:GYK327642 GYH393164:GYK393166 GYH393176:GYK393178 GYH458700:GYK458702 GYH458712:GYK458714 GYH524236:GYK524238 GYH524248:GYK524250 GYH589772:GYK589774 GYH589784:GYK589786 GYH655308:GYK655310 GYH655320:GYK655322 GYH720844:GYK720846 GYH720856:GYK720858 GYH786380:GYK786382 GYH786392:GYK786394 GYH851916:GYK851918 GYH851928:GYK851930 GYH917452:GYK917454 GYH917464:GYK917466 GYH982988:GYK982990 GYH983000:GYK983002 GYP65519:GYS65520 GYP131055:GYS131056 GYP196591:GYS196592 GYP262127:GYS262128 GYP327663:GYS327664 GYP393199:GYS393200 GYP458735:GYS458736 GYP524271:GYS524272 GYP589807:GYS589808 GYP655343:GYS655344 GYP720879:GYS720880 GYP786415:GYS786416 GYP851951:GYS851952 GYP917487:GYS917488 GYP983023:GYS983024 GYW65504 GYW131040 GYW196576 GYW262112 GYW327648 GYW393184 GYW458720 GYW524256 GYW589792 GYW655328 GYW720864 GYW786400 GYW851936 GYW917472 GYW983008 HAV65519:HAY65521 HAV131055:HAY131057 HAV196591:HAY196593 HAV262127:HAY262129 HAV327663:HAY327665 HAV393199:HAY393201 HAV458735:HAY458737 HAV524271:HAY524273 HAV589807:HAY589809 HAV655343:HAY655345 HAV720879:HAY720881 HAV786415:HAY786417 HAV851951:HAY851953 HAV917487:HAY917489 HAV983023:HAY983025 HID12:HIG14 HID24:HIG26 HID65484:HIG65486 HID65496:HIG65498 HID131020:HIG131022 HID131032:HIG131034 HID196556:HIG196558 HID196568:HIG196570 HID262092:HIG262094 HID262104:HIG262106 HID327628:HIG327630 HID327640:HIG327642 HID393164:HIG393166 HID393176:HIG393178 HID458700:HIG458702 HID458712:HIG458714 HID524236:HIG524238 HID524248:HIG524250 HID589772:HIG589774 HID589784:HIG589786 HID655308:HIG655310 HID655320:HIG655322 HID720844:HIG720846 HID720856:HIG720858 HID786380:HIG786382 HID786392:HIG786394 HID851916:HIG851918 HID851928:HIG851930 HID917452:HIG917454 HID917464:HIG917466 HID982988:HIG982990 HID983000:HIG983002 HIL65519:HIO65520 HIL131055:HIO131056 HIL196591:HIO196592 HIL262127:HIO262128 HIL327663:HIO327664 HIL393199:HIO393200 HIL458735:HIO458736 HIL524271:HIO524272 HIL589807:HIO589808 HIL655343:HIO655344 HIL720879:HIO720880 HIL786415:HIO786416 HIL851951:HIO851952 HIL917487:HIO917488 HIL983023:HIO983024 HIS65504 HIS131040 HIS196576 HIS262112 HIS327648 HIS393184 HIS458720 HIS524256 HIS589792 HIS655328 HIS720864 HIS786400 HIS851936 HIS917472 HIS983008 HKR65519:HKU65521 HKR131055:HKU131057 HKR196591:HKU196593 HKR262127:HKU262129 HKR327663:HKU327665 HKR393199:HKU393201 HKR458735:HKU458737 HKR524271:HKU524273 HKR589807:HKU589809 HKR655343:HKU655345 HKR720879:HKU720881 HKR786415:HKU786417 HKR851951:HKU851953 HKR917487:HKU917489 HKR983023:HKU983025 HRZ12:HSC14 HRZ24:HSC26 HRZ65484:HSC65486 HRZ65496:HSC65498 HRZ131020:HSC131022 HRZ131032:HSC131034 HRZ196556:HSC196558 HRZ196568:HSC196570 HRZ262092:HSC262094 HRZ262104:HSC262106 HRZ327628:HSC327630 HRZ327640:HSC327642 HRZ393164:HSC393166 HRZ393176:HSC393178 HRZ458700:HSC458702 HRZ458712:HSC458714 HRZ524236:HSC524238 HRZ524248:HSC524250 HRZ589772:HSC589774 HRZ589784:HSC589786 HRZ655308:HSC655310 HRZ655320:HSC655322 HRZ720844:HSC720846 HRZ720856:HSC720858 HRZ786380:HSC786382 HRZ786392:HSC786394 HRZ851916:HSC851918 HRZ851928:HSC851930 HRZ917452:HSC917454 HRZ917464:HSC917466 HRZ982988:HSC982990 HRZ983000:HSC983002 HSH65519:HSK65520 HSH131055:HSK131056 HSH196591:HSK196592 HSH262127:HSK262128 HSH327663:HSK327664 HSH393199:HSK393200 HSH458735:HSK458736 HSH524271:HSK524272 HSH589807:HSK589808 HSH655343:HSK655344 HSH720879:HSK720880 HSH786415:HSK786416 HSH851951:HSK851952 HSH917487:HSK917488 HSH983023:HSK983024 HSO65504 HSO131040 HSO196576 HSO262112 HSO327648 HSO393184 HSO458720 HSO524256 HSO589792 HSO655328 HSO720864 HSO786400 HSO851936 HSO917472 HSO983008 HUN65519:HUQ65521 HUN131055:HUQ131057 HUN196591:HUQ196593 HUN262127:HUQ262129 HUN327663:HUQ327665 HUN393199:HUQ393201 HUN458735:HUQ458737 HUN524271:HUQ524273 HUN589807:HUQ589809 HUN655343:HUQ655345 HUN720879:HUQ720881 HUN786415:HUQ786417 HUN851951:HUQ851953 HUN917487:HUQ917489 HUN983023:HUQ983025 IBV12:IBY14 IBV24:IBY26 IBV65484:IBY65486 IBV65496:IBY65498 IBV131020:IBY131022 IBV131032:IBY131034 IBV196556:IBY196558 IBV196568:IBY196570 IBV262092:IBY262094 IBV262104:IBY262106 IBV327628:IBY327630 IBV327640:IBY327642 IBV393164:IBY393166 IBV393176:IBY393178 IBV458700:IBY458702 IBV458712:IBY458714 IBV524236:IBY524238 IBV524248:IBY524250 IBV589772:IBY589774 IBV589784:IBY589786 IBV655308:IBY655310 IBV655320:IBY655322 IBV720844:IBY720846 IBV720856:IBY720858 IBV786380:IBY786382 IBV786392:IBY786394 IBV851916:IBY851918 IBV851928:IBY851930 IBV917452:IBY917454 IBV917464:IBY917466 IBV982988:IBY982990 IBV983000:IBY983002 ICD65519:ICG65520 ICD131055:ICG131056 ICD196591:ICG196592 ICD262127:ICG262128 ICD327663:ICG327664 ICD393199:ICG393200 ICD458735:ICG458736 ICD524271:ICG524272 ICD589807:ICG589808 ICD655343:ICG655344 ICD720879:ICG720880 ICD786415:ICG786416 ICD851951:ICG851952 ICD917487:ICG917488 ICD983023:ICG983024 ICK65504 ICK131040 ICK196576 ICK262112 ICK327648 ICK393184 ICK458720 ICK524256 ICK589792 ICK655328 ICK720864 ICK786400 ICK851936 ICK917472 ICK983008 IEJ65519:IEM65521 IEJ131055:IEM131057 IEJ196591:IEM196593 IEJ262127:IEM262129 IEJ327663:IEM327665 IEJ393199:IEM393201 IEJ458735:IEM458737 IEJ524271:IEM524273 IEJ589807:IEM589809 IEJ655343:IEM655345 IEJ720879:IEM720881 IEJ786415:IEM786417 IEJ851951:IEM851953 IEJ917487:IEM917489 IEJ983023:IEM983025 ILR12:ILU14 ILR24:ILU26 ILR65484:ILU65486 ILR65496:ILU65498 ILR131020:ILU131022 ILR131032:ILU131034 ILR196556:ILU196558 ILR196568:ILU196570 ILR262092:ILU262094 ILR262104:ILU262106 ILR327628:ILU327630 ILR327640:ILU327642 ILR393164:ILU393166 ILR393176:ILU393178 ILR458700:ILU458702 ILR458712:ILU458714 ILR524236:ILU524238 ILR524248:ILU524250 ILR589772:ILU589774 ILR589784:ILU589786 ILR655308:ILU655310 ILR655320:ILU655322 ILR720844:ILU720846 ILR720856:ILU720858 ILR786380:ILU786382 ILR786392:ILU786394 ILR851916:ILU851918 ILR851928:ILU851930 ILR917452:ILU917454 ILR917464:ILU917466 ILR982988:ILU982990 ILR983000:ILU983002 ILZ65519:IMC65520 ILZ131055:IMC131056 ILZ196591:IMC196592 ILZ262127:IMC262128 ILZ327663:IMC327664 ILZ393199:IMC393200 ILZ458735:IMC458736 ILZ524271:IMC524272 ILZ589807:IMC589808 ILZ655343:IMC655344 ILZ720879:IMC720880 ILZ786415:IMC786416 ILZ851951:IMC851952 ILZ917487:IMC917488 ILZ983023:IMC983024 IMG65504 IMG131040 IMG196576 IMG262112 IMG327648 IMG393184 IMG458720 IMG524256 IMG589792 IMG655328 IMG720864 IMG786400 IMG851936 IMG917472 IMG983008 IOF65519:IOI65521 IOF131055:IOI131057 IOF196591:IOI196593 IOF262127:IOI262129 IOF327663:IOI327665 IOF393199:IOI393201 IOF458735:IOI458737 IOF524271:IOI524273 IOF589807:IOI589809 IOF655343:IOI655345 IOF720879:IOI720881 IOF786415:IOI786417 IOF851951:IOI851953 IOF917487:IOI917489 IOF983023:IOI983025 IVN12:IVQ14 IVN24:IVQ26 IVN65484:IVQ65486 IVN65496:IVQ65498 IVN131020:IVQ131022 IVN131032:IVQ131034 IVN196556:IVQ196558 IVN196568:IVQ196570 IVN262092:IVQ262094 IVN262104:IVQ262106 IVN327628:IVQ327630 IVN327640:IVQ327642 IVN393164:IVQ393166 IVN393176:IVQ393178 IVN458700:IVQ458702 IVN458712:IVQ458714 IVN524236:IVQ524238 IVN524248:IVQ524250 IVN589772:IVQ589774 IVN589784:IVQ589786 IVN655308:IVQ655310 IVN655320:IVQ655322 IVN720844:IVQ720846 IVN720856:IVQ720858 IVN786380:IVQ786382 IVN786392:IVQ786394 IVN851916:IVQ851918 IVN851928:IVQ851930 IVN917452:IVQ917454 IVN917464:IVQ917466 IVN982988:IVQ982990 IVN983000:IVQ983002 IVV65519:IVY65520 IVV131055:IVY131056 IVV196591:IVY196592 IVV262127:IVY262128 IVV327663:IVY327664 IVV393199:IVY393200 IVV458735:IVY458736 IVV524271:IVY524272 IVV589807:IVY589808 IVV655343:IVY655344 IVV720879:IVY720880 IVV786415:IVY786416 IVV851951:IVY851952 IVV917487:IVY917488 IVV983023:IVY983024 IWC65504 IWC131040 IWC196576 IWC262112 IWC327648 IWC393184 IWC458720 IWC524256 IWC589792 IWC655328 IWC720864 IWC786400 IWC851936 IWC917472 IWC983008 IYB65519:IYE65521 IYB131055:IYE131057 IYB196591:IYE196593 IYB262127:IYE262129 IYB327663:IYE327665 IYB393199:IYE393201 IYB458735:IYE458737 IYB524271:IYE524273 IYB589807:IYE589809 IYB655343:IYE655345 IYB720879:IYE720881 IYB786415:IYE786417 IYB851951:IYE851953 IYB917487:IYE917489 IYB983023:IYE983025 JFJ12:JFM14 JFJ24:JFM26 JFJ65484:JFM65486 JFJ65496:JFM65498 JFJ131020:JFM131022 JFJ131032:JFM131034 JFJ196556:JFM196558 JFJ196568:JFM196570 JFJ262092:JFM262094 JFJ262104:JFM262106 JFJ327628:JFM327630 JFJ327640:JFM327642 JFJ393164:JFM393166 JFJ393176:JFM393178 JFJ458700:JFM458702 JFJ458712:JFM458714 JFJ524236:JFM524238 JFJ524248:JFM524250 JFJ589772:JFM589774 JFJ589784:JFM589786 JFJ655308:JFM655310 JFJ655320:JFM655322 JFJ720844:JFM720846 JFJ720856:JFM720858 JFJ786380:JFM786382 JFJ786392:JFM786394 JFJ851916:JFM851918 JFJ851928:JFM851930 JFJ917452:JFM917454 JFJ917464:JFM917466 JFJ982988:JFM982990 JFJ983000:JFM983002 JFR65519:JFU65520 JFR131055:JFU131056 JFR196591:JFU196592 JFR262127:JFU262128 JFR327663:JFU327664 JFR393199:JFU393200 JFR458735:JFU458736 JFR524271:JFU524272 JFR589807:JFU589808 JFR655343:JFU655344 JFR720879:JFU720880 JFR786415:JFU786416 JFR851951:JFU851952 JFR917487:JFU917488 JFR983023:JFU983024 JFY65504 JFY131040 JFY196576 JFY262112 JFY327648 JFY393184 JFY458720 JFY524256 JFY589792 JFY655328 JFY720864 JFY786400 JFY851936 JFY917472 JFY983008 JHX65519:JIA65521 JHX131055:JIA131057 JHX196591:JIA196593 JHX262127:JIA262129 JHX327663:JIA327665 JHX393199:JIA393201 JHX458735:JIA458737 JHX524271:JIA524273 JHX589807:JIA589809 JHX655343:JIA655345 JHX720879:JIA720881 JHX786415:JIA786417 JHX851951:JIA851953 JHX917487:JIA917489 JHX983023:JIA983025 JPF12:JPI14 JPF24:JPI26 JPF65484:JPI65486 JPF65496:JPI65498 JPF131020:JPI131022 JPF131032:JPI131034 JPF196556:JPI196558 JPF196568:JPI196570 JPF262092:JPI262094 JPF262104:JPI262106 JPF327628:JPI327630 JPF327640:JPI327642 JPF393164:JPI393166 JPF393176:JPI393178 JPF458700:JPI458702 JPF458712:JPI458714 JPF524236:JPI524238 JPF524248:JPI524250 JPF589772:JPI589774 JPF589784:JPI589786 JPF655308:JPI655310 JPF655320:JPI655322 JPF720844:JPI720846 JPF720856:JPI720858 JPF786380:JPI786382 JPF786392:JPI786394 JPF851916:JPI851918 JPF851928:JPI851930 JPF917452:JPI917454 JPF917464:JPI917466 JPF982988:JPI982990 JPF983000:JPI983002 JPN65519:JPQ65520 JPN131055:JPQ131056 JPN196591:JPQ196592 JPN262127:JPQ262128 JPN327663:JPQ327664 JPN393199:JPQ393200 JPN458735:JPQ458736 JPN524271:JPQ524272 JPN589807:JPQ589808 JPN655343:JPQ655344 JPN720879:JPQ720880 JPN786415:JPQ786416 JPN851951:JPQ851952 JPN917487:JPQ917488 JPN983023:JPQ983024 JPU65504 JPU131040 JPU196576 JPU262112 JPU327648 JPU393184 JPU458720 JPU524256 JPU589792 JPU655328 JPU720864 JPU786400 JPU851936 JPU917472 JPU983008 JRT65519:JRW65521 JRT131055:JRW131057 JRT196591:JRW196593 JRT262127:JRW262129 JRT327663:JRW327665 JRT393199:JRW393201 JRT458735:JRW458737 JRT524271:JRW524273 JRT589807:JRW589809 JRT655343:JRW655345 JRT720879:JRW720881 JRT786415:JRW786417 JRT851951:JRW851953 JRT917487:JRW917489 JRT983023:JRW983025 JZB12:JZE14 JZB24:JZE26 JZB65484:JZE65486 JZB65496:JZE65498 JZB131020:JZE131022 JZB131032:JZE131034 JZB196556:JZE196558 JZB196568:JZE196570 JZB262092:JZE262094 JZB262104:JZE262106 JZB327628:JZE327630 JZB327640:JZE327642 JZB393164:JZE393166 JZB393176:JZE393178 JZB458700:JZE458702 JZB458712:JZE458714 JZB524236:JZE524238 JZB524248:JZE524250 JZB589772:JZE589774 JZB589784:JZE589786 JZB655308:JZE655310 JZB655320:JZE655322 JZB720844:JZE720846 JZB720856:JZE720858 JZB786380:JZE786382 JZB786392:JZE786394 JZB851916:JZE851918 JZB851928:JZE851930 JZB917452:JZE917454 JZB917464:JZE917466 JZB982988:JZE982990 JZB983000:JZE983002 JZJ65519:JZM65520 JZJ131055:JZM131056 JZJ196591:JZM196592 JZJ262127:JZM262128 JZJ327663:JZM327664 JZJ393199:JZM393200 JZJ458735:JZM458736 JZJ524271:JZM524272 JZJ589807:JZM589808 JZJ655343:JZM655344 JZJ720879:JZM720880 JZJ786415:JZM786416 JZJ851951:JZM851952 JZJ917487:JZM917488 JZJ983023:JZM983024 JZQ65504 JZQ131040 JZQ196576 JZQ262112 JZQ327648 JZQ393184 JZQ458720 JZQ524256 JZQ589792 JZQ655328 JZQ720864 JZQ786400 JZQ851936 JZQ917472 JZQ983008 KBP65519:KBS65521 KBP131055:KBS131057 KBP196591:KBS196593 KBP262127:KBS262129 KBP327663:KBS327665 KBP393199:KBS393201 KBP458735:KBS458737 KBP524271:KBS524273 KBP589807:KBS589809 KBP655343:KBS655345 KBP720879:KBS720881 KBP786415:KBS786417 KBP851951:KBS851953 KBP917487:KBS917489 KBP983023:KBS983025 KIX12:KJA14 KIX24:KJA26 KIX65484:KJA65486 KIX65496:KJA65498 KIX131020:KJA131022 KIX131032:KJA131034 KIX196556:KJA196558 KIX196568:KJA196570 KIX262092:KJA262094 KIX262104:KJA262106 KIX327628:KJA327630 KIX327640:KJA327642 KIX393164:KJA393166 KIX393176:KJA393178 KIX458700:KJA458702 KIX458712:KJA458714 KIX524236:KJA524238 KIX524248:KJA524250 KIX589772:KJA589774 KIX589784:KJA589786 KIX655308:KJA655310 KIX655320:KJA655322 KIX720844:KJA720846 KIX720856:KJA720858 KIX786380:KJA786382 KIX786392:KJA786394 KIX851916:KJA851918 KIX851928:KJA851930 KIX917452:KJA917454 KIX917464:KJA917466 KIX982988:KJA982990 KIX983000:KJA983002 KJF65519:KJI65520 KJF131055:KJI131056 KJF196591:KJI196592 KJF262127:KJI262128 KJF327663:KJI327664 KJF393199:KJI393200 KJF458735:KJI458736 KJF524271:KJI524272 KJF589807:KJI589808 KJF655343:KJI655344 KJF720879:KJI720880 KJF786415:KJI786416 KJF851951:KJI851952 KJF917487:KJI917488 KJF983023:KJI983024 KJM65504 KJM131040 KJM196576 KJM262112 KJM327648 KJM393184 KJM458720 KJM524256 KJM589792 KJM655328 KJM720864 KJM786400 KJM851936 KJM917472 KJM983008 KLL65519:KLO65521 KLL131055:KLO131057 KLL196591:KLO196593 KLL262127:KLO262129 KLL327663:KLO327665 KLL393199:KLO393201 KLL458735:KLO458737 KLL524271:KLO524273 KLL589807:KLO589809 KLL655343:KLO655345 KLL720879:KLO720881 KLL786415:KLO786417 KLL851951:KLO851953 KLL917487:KLO917489 KLL983023:KLO983025 KST12:KSW14 KST24:KSW26 KST65484:KSW65486 KST65496:KSW65498 KST131020:KSW131022 KST131032:KSW131034 KST196556:KSW196558 KST196568:KSW196570 KST262092:KSW262094 KST262104:KSW262106 KST327628:KSW327630 KST327640:KSW327642 KST393164:KSW393166 KST393176:KSW393178 KST458700:KSW458702 KST458712:KSW458714 KST524236:KSW524238 KST524248:KSW524250 KST589772:KSW589774 KST589784:KSW589786 KST655308:KSW655310 KST655320:KSW655322 KST720844:KSW720846 KST720856:KSW720858 KST786380:KSW786382 KST786392:KSW786394 KST851916:KSW851918 KST851928:KSW851930 KST917452:KSW917454 KST917464:KSW917466 KST982988:KSW982990 KST983000:KSW983002 KTB65519:KTE65520 KTB131055:KTE131056 KTB196591:KTE196592 KTB262127:KTE262128 KTB327663:KTE327664 KTB393199:KTE393200 KTB458735:KTE458736 KTB524271:KTE524272 KTB589807:KTE589808 KTB655343:KTE655344 KTB720879:KTE720880 KTB786415:KTE786416 KTB851951:KTE851952 KTB917487:KTE917488 KTB983023:KTE983024 KTI65504 KTI131040 KTI196576 KTI262112 KTI327648 KTI393184 KTI458720 KTI524256 KTI589792 KTI655328 KTI720864 KTI786400 KTI851936 KTI917472 KTI983008 KVH65519:KVK65521 KVH131055:KVK131057 KVH196591:KVK196593 KVH262127:KVK262129 KVH327663:KVK327665 KVH393199:KVK393201 KVH458735:KVK458737 KVH524271:KVK524273 KVH589807:KVK589809 KVH655343:KVK655345 KVH720879:KVK720881 KVH786415:KVK786417 KVH851951:KVK851953 KVH917487:KVK917489 KVH983023:KVK983025 LCP12:LCS14 LCP24:LCS26 LCP65484:LCS65486 LCP65496:LCS65498 LCP131020:LCS131022 LCP131032:LCS131034 LCP196556:LCS196558 LCP196568:LCS196570 LCP262092:LCS262094 LCP262104:LCS262106 LCP327628:LCS327630 LCP327640:LCS327642 LCP393164:LCS393166 LCP393176:LCS393178 LCP458700:LCS458702 LCP458712:LCS458714 LCP524236:LCS524238 LCP524248:LCS524250 LCP589772:LCS589774 LCP589784:LCS589786 LCP655308:LCS655310 LCP655320:LCS655322 LCP720844:LCS720846 LCP720856:LCS720858 LCP786380:LCS786382 LCP786392:LCS786394 LCP851916:LCS851918 LCP851928:LCS851930 LCP917452:LCS917454 LCP917464:LCS917466 LCP982988:LCS982990 LCP983000:LCS983002 LCX65519:LDA65520 LCX131055:LDA131056 LCX196591:LDA196592 LCX262127:LDA262128 LCX327663:LDA327664 LCX393199:LDA393200 LCX458735:LDA458736 LCX524271:LDA524272 LCX589807:LDA589808 LCX655343:LDA655344 LCX720879:LDA720880 LCX786415:LDA786416 LCX851951:LDA851952 LCX917487:LDA917488 LCX983023:LDA983024 LDE65504 LDE131040 LDE196576 LDE262112 LDE327648 LDE393184 LDE458720 LDE524256 LDE589792 LDE655328 LDE720864 LDE786400 LDE851936 LDE917472 LDE983008 LFD65519:LFG65521 LFD131055:LFG131057 LFD196591:LFG196593 LFD262127:LFG262129 LFD327663:LFG327665 LFD393199:LFG393201 LFD458735:LFG458737 LFD524271:LFG524273 LFD589807:LFG589809 LFD655343:LFG655345 LFD720879:LFG720881 LFD786415:LFG786417 LFD851951:LFG851953 LFD917487:LFG917489 LFD983023:LFG983025 LML12:LMO14 LML24:LMO26 LML65484:LMO65486 LML65496:LMO65498 LML131020:LMO131022 LML131032:LMO131034 LML196556:LMO196558 LML196568:LMO196570 LML262092:LMO262094 LML262104:LMO262106 LML327628:LMO327630 LML327640:LMO327642 LML393164:LMO393166 LML393176:LMO393178 LML458700:LMO458702 LML458712:LMO458714 LML524236:LMO524238 LML524248:LMO524250 LML589772:LMO589774 LML589784:LMO589786 LML655308:LMO655310 LML655320:LMO655322 LML720844:LMO720846 LML720856:LMO720858 LML786380:LMO786382 LML786392:LMO786394 LML851916:LMO851918 LML851928:LMO851930 LML917452:LMO917454 LML917464:LMO917466 LML982988:LMO982990 LML983000:LMO983002 LMT65519:LMW65520 LMT131055:LMW131056 LMT196591:LMW196592 LMT262127:LMW262128 LMT327663:LMW327664 LMT393199:LMW393200 LMT458735:LMW458736 LMT524271:LMW524272 LMT589807:LMW589808 LMT655343:LMW655344 LMT720879:LMW720880 LMT786415:LMW786416 LMT851951:LMW851952 LMT917487:LMW917488 LMT983023:LMW983024 LNA65504 LNA131040 LNA196576 LNA262112 LNA327648 LNA393184 LNA458720 LNA524256 LNA589792 LNA655328 LNA720864 LNA786400 LNA851936 LNA917472 LNA983008 LOZ65519:LPC65521 LOZ131055:LPC131057 LOZ196591:LPC196593 LOZ262127:LPC262129 LOZ327663:LPC327665 LOZ393199:LPC393201 LOZ458735:LPC458737 LOZ524271:LPC524273 LOZ589807:LPC589809 LOZ655343:LPC655345 LOZ720879:LPC720881 LOZ786415:LPC786417 LOZ851951:LPC851953 LOZ917487:LPC917489 LOZ983023:LPC983025 LWH12:LWK14 LWH24:LWK26 LWH65484:LWK65486 LWH65496:LWK65498 LWH131020:LWK131022 LWH131032:LWK131034 LWH196556:LWK196558 LWH196568:LWK196570 LWH262092:LWK262094 LWH262104:LWK262106 LWH327628:LWK327630 LWH327640:LWK327642 LWH393164:LWK393166 LWH393176:LWK393178 LWH458700:LWK458702 LWH458712:LWK458714 LWH524236:LWK524238 LWH524248:LWK524250 LWH589772:LWK589774 LWH589784:LWK589786 LWH655308:LWK655310 LWH655320:LWK655322 LWH720844:LWK720846 LWH720856:LWK720858 LWH786380:LWK786382 LWH786392:LWK786394 LWH851916:LWK851918 LWH851928:LWK851930 LWH917452:LWK917454 LWH917464:LWK917466 LWH982988:LWK982990 LWH983000:LWK983002 LWP65519:LWS65520 LWP131055:LWS131056 LWP196591:LWS196592 LWP262127:LWS262128 LWP327663:LWS327664 LWP393199:LWS393200 LWP458735:LWS458736 LWP524271:LWS524272 LWP589807:LWS589808 LWP655343:LWS655344 LWP720879:LWS720880 LWP786415:LWS786416 LWP851951:LWS851952 LWP917487:LWS917488 LWP983023:LWS983024 LWW65504 LWW131040 LWW196576 LWW262112 LWW327648 LWW393184 LWW458720 LWW524256 LWW589792 LWW655328 LWW720864 LWW786400 LWW851936 LWW917472 LWW983008 LYV65519:LYY65521 LYV131055:LYY131057 LYV196591:LYY196593 LYV262127:LYY262129 LYV327663:LYY327665 LYV393199:LYY393201 LYV458735:LYY458737 LYV524271:LYY524273 LYV589807:LYY589809 LYV655343:LYY655345 LYV720879:LYY720881 LYV786415:LYY786417 LYV851951:LYY851953 LYV917487:LYY917489 LYV983023:LYY983025 MGD12:MGG14 MGD24:MGG26 MGD65484:MGG65486 MGD65496:MGG65498 MGD131020:MGG131022 MGD131032:MGG131034 MGD196556:MGG196558 MGD196568:MGG196570 MGD262092:MGG262094 MGD262104:MGG262106 MGD327628:MGG327630 MGD327640:MGG327642 MGD393164:MGG393166 MGD393176:MGG393178 MGD458700:MGG458702 MGD458712:MGG458714 MGD524236:MGG524238 MGD524248:MGG524250 MGD589772:MGG589774 MGD589784:MGG589786 MGD655308:MGG655310 MGD655320:MGG655322 MGD720844:MGG720846 MGD720856:MGG720858 MGD786380:MGG786382 MGD786392:MGG786394 MGD851916:MGG851918 MGD851928:MGG851930 MGD917452:MGG917454 MGD917464:MGG917466 MGD982988:MGG982990 MGD983000:MGG983002 MGL65519:MGO65520 MGL131055:MGO131056 MGL196591:MGO196592 MGL262127:MGO262128 MGL327663:MGO327664 MGL393199:MGO393200 MGL458735:MGO458736 MGL524271:MGO524272 MGL589807:MGO589808 MGL655343:MGO655344 MGL720879:MGO720880 MGL786415:MGO786416 MGL851951:MGO851952 MGL917487:MGO917488 MGL983023:MGO983024 MGS65504 MGS131040 MGS196576 MGS262112 MGS327648 MGS393184 MGS458720 MGS524256 MGS589792 MGS655328 MGS720864 MGS786400 MGS851936 MGS917472 MGS983008 MIR65519:MIU65521 MIR131055:MIU131057 MIR196591:MIU196593 MIR262127:MIU262129 MIR327663:MIU327665 MIR393199:MIU393201 MIR458735:MIU458737 MIR524271:MIU524273 MIR589807:MIU589809 MIR655343:MIU655345 MIR720879:MIU720881 MIR786415:MIU786417 MIR851951:MIU851953 MIR917487:MIU917489 MIR983023:MIU983025 MPZ12:MQC14 MPZ24:MQC26 MPZ65484:MQC65486 MPZ65496:MQC65498 MPZ131020:MQC131022 MPZ131032:MQC131034 MPZ196556:MQC196558 MPZ196568:MQC196570 MPZ262092:MQC262094 MPZ262104:MQC262106 MPZ327628:MQC327630 MPZ327640:MQC327642 MPZ393164:MQC393166 MPZ393176:MQC393178 MPZ458700:MQC458702 MPZ458712:MQC458714 MPZ524236:MQC524238 MPZ524248:MQC524250 MPZ589772:MQC589774 MPZ589784:MQC589786 MPZ655308:MQC655310 MPZ655320:MQC655322 MPZ720844:MQC720846 MPZ720856:MQC720858 MPZ786380:MQC786382 MPZ786392:MQC786394 MPZ851916:MQC851918 MPZ851928:MQC851930 MPZ917452:MQC917454 MPZ917464:MQC917466 MPZ982988:MQC982990 MPZ983000:MQC983002 MQH65519:MQK65520 MQH131055:MQK131056 MQH196591:MQK196592 MQH262127:MQK262128 MQH327663:MQK327664 MQH393199:MQK393200 MQH458735:MQK458736 MQH524271:MQK524272 MQH589807:MQK589808 MQH655343:MQK655344 MQH720879:MQK720880 MQH786415:MQK786416 MQH851951:MQK851952 MQH917487:MQK917488 MQH983023:MQK983024 MQO65504 MQO131040 MQO196576 MQO262112 MQO327648 MQO393184 MQO458720 MQO524256 MQO589792 MQO655328 MQO720864 MQO786400 MQO851936 MQO917472 MQO983008 MSN65519:MSQ65521 MSN131055:MSQ131057 MSN196591:MSQ196593 MSN262127:MSQ262129 MSN327663:MSQ327665 MSN393199:MSQ393201 MSN458735:MSQ458737 MSN524271:MSQ524273 MSN589807:MSQ589809 MSN655343:MSQ655345 MSN720879:MSQ720881 MSN786415:MSQ786417 MSN851951:MSQ851953 MSN917487:MSQ917489 MSN983023:MSQ983025 MZV12:MZY14 MZV24:MZY26 MZV65484:MZY65486 MZV65496:MZY65498 MZV131020:MZY131022 MZV131032:MZY131034 MZV196556:MZY196558 MZV196568:MZY196570 MZV262092:MZY262094 MZV262104:MZY262106 MZV327628:MZY327630 MZV327640:MZY327642 MZV393164:MZY393166 MZV393176:MZY393178 MZV458700:MZY458702 MZV458712:MZY458714 MZV524236:MZY524238 MZV524248:MZY524250 MZV589772:MZY589774 MZV589784:MZY589786 MZV655308:MZY655310 MZV655320:MZY655322 MZV720844:MZY720846 MZV720856:MZY720858 MZV786380:MZY786382 MZV786392:MZY786394 MZV851916:MZY851918 MZV851928:MZY851930 MZV917452:MZY917454 MZV917464:MZY917466 MZV982988:MZY982990 MZV983000:MZY983002 NAD65519:NAG65520 NAD131055:NAG131056 NAD196591:NAG196592 NAD262127:NAG262128 NAD327663:NAG327664 NAD393199:NAG393200 NAD458735:NAG458736 NAD524271:NAG524272 NAD589807:NAG589808 NAD655343:NAG655344 NAD720879:NAG720880 NAD786415:NAG786416 NAD851951:NAG851952 NAD917487:NAG917488 NAD983023:NAG983024 NAK65504 NAK131040 NAK196576 NAK262112 NAK327648 NAK393184 NAK458720 NAK524256 NAK589792 NAK655328 NAK720864 NAK786400 NAK851936 NAK917472 NAK983008 NCJ65519:NCM65521 NCJ131055:NCM131057 NCJ196591:NCM196593 NCJ262127:NCM262129 NCJ327663:NCM327665 NCJ393199:NCM393201 NCJ458735:NCM458737 NCJ524271:NCM524273 NCJ589807:NCM589809 NCJ655343:NCM655345 NCJ720879:NCM720881 NCJ786415:NCM786417 NCJ851951:NCM851953 NCJ917487:NCM917489 NCJ983023:NCM983025 NJR12:NJU14 NJR24:NJU26 NJR65484:NJU65486 NJR65496:NJU65498 NJR131020:NJU131022 NJR131032:NJU131034 NJR196556:NJU196558 NJR196568:NJU196570 NJR262092:NJU262094 NJR262104:NJU262106 NJR327628:NJU327630 NJR327640:NJU327642 NJR393164:NJU393166 NJR393176:NJU393178 NJR458700:NJU458702 NJR458712:NJU458714 NJR524236:NJU524238 NJR524248:NJU524250 NJR589772:NJU589774 NJR589784:NJU589786 NJR655308:NJU655310 NJR655320:NJU655322 NJR720844:NJU720846 NJR720856:NJU720858 NJR786380:NJU786382 NJR786392:NJU786394 NJR851916:NJU851918 NJR851928:NJU851930 NJR917452:NJU917454 NJR917464:NJU917466 NJR982988:NJU982990 NJR983000:NJU983002 NJZ65519:NKC65520 NJZ131055:NKC131056 NJZ196591:NKC196592 NJZ262127:NKC262128 NJZ327663:NKC327664 NJZ393199:NKC393200 NJZ458735:NKC458736 NJZ524271:NKC524272 NJZ589807:NKC589808 NJZ655343:NKC655344 NJZ720879:NKC720880 NJZ786415:NKC786416 NJZ851951:NKC851952 NJZ917487:NKC917488 NJZ983023:NKC983024 NKG65504 NKG131040 NKG196576 NKG262112 NKG327648 NKG393184 NKG458720 NKG524256 NKG589792 NKG655328 NKG720864 NKG786400 NKG851936 NKG917472 NKG983008 NMF65519:NMI65521 NMF131055:NMI131057 NMF196591:NMI196593 NMF262127:NMI262129 NMF327663:NMI327665 NMF393199:NMI393201 NMF458735:NMI458737 NMF524271:NMI524273 NMF589807:NMI589809 NMF655343:NMI655345 NMF720879:NMI720881 NMF786415:NMI786417 NMF851951:NMI851953 NMF917487:NMI917489 NMF983023:NMI983025 NTN12:NTQ14 NTN24:NTQ26 NTN65484:NTQ65486 NTN65496:NTQ65498 NTN131020:NTQ131022 NTN131032:NTQ131034 NTN196556:NTQ196558 NTN196568:NTQ196570 NTN262092:NTQ262094 NTN262104:NTQ262106 NTN327628:NTQ327630 NTN327640:NTQ327642 NTN393164:NTQ393166 NTN393176:NTQ393178 NTN458700:NTQ458702 NTN458712:NTQ458714 NTN524236:NTQ524238 NTN524248:NTQ524250 NTN589772:NTQ589774 NTN589784:NTQ589786 NTN655308:NTQ655310 NTN655320:NTQ655322 NTN720844:NTQ720846 NTN720856:NTQ720858 NTN786380:NTQ786382 NTN786392:NTQ786394 NTN851916:NTQ851918 NTN851928:NTQ851930 NTN917452:NTQ917454 NTN917464:NTQ917466 NTN982988:NTQ982990 NTN983000:NTQ983002 NTV65519:NTY65520 NTV131055:NTY131056 NTV196591:NTY196592 NTV262127:NTY262128 NTV327663:NTY327664 NTV393199:NTY393200 NTV458735:NTY458736 NTV524271:NTY524272 NTV589807:NTY589808 NTV655343:NTY655344 NTV720879:NTY720880 NTV786415:NTY786416 NTV851951:NTY851952 NTV917487:NTY917488 NTV983023:NTY983024 NUC65504 NUC131040 NUC196576 NUC262112 NUC327648 NUC393184 NUC458720 NUC524256 NUC589792 NUC655328 NUC720864 NUC786400 NUC851936 NUC917472 NUC983008 NWB65519:NWE65521 NWB131055:NWE131057 NWB196591:NWE196593 NWB262127:NWE262129 NWB327663:NWE327665 NWB393199:NWE393201 NWB458735:NWE458737 NWB524271:NWE524273 NWB589807:NWE589809 NWB655343:NWE655345 NWB720879:NWE720881 NWB786415:NWE786417 NWB851951:NWE851953 NWB917487:NWE917489 NWB983023:NWE983025 ODJ12:ODM14 ODJ24:ODM26 ODJ65484:ODM65486 ODJ65496:ODM65498 ODJ131020:ODM131022 ODJ131032:ODM131034 ODJ196556:ODM196558 ODJ196568:ODM196570 ODJ262092:ODM262094 ODJ262104:ODM262106 ODJ327628:ODM327630 ODJ327640:ODM327642 ODJ393164:ODM393166 ODJ393176:ODM393178 ODJ458700:ODM458702 ODJ458712:ODM458714 ODJ524236:ODM524238 ODJ524248:ODM524250 ODJ589772:ODM589774 ODJ589784:ODM589786 ODJ655308:ODM655310 ODJ655320:ODM655322 ODJ720844:ODM720846 ODJ720856:ODM720858 ODJ786380:ODM786382 ODJ786392:ODM786394 ODJ851916:ODM851918 ODJ851928:ODM851930 ODJ917452:ODM917454 ODJ917464:ODM917466 ODJ982988:ODM982990 ODJ983000:ODM983002 ODR65519:ODU65520 ODR131055:ODU131056 ODR196591:ODU196592 ODR262127:ODU262128 ODR327663:ODU327664 ODR393199:ODU393200 ODR458735:ODU458736 ODR524271:ODU524272 ODR589807:ODU589808 ODR655343:ODU655344 ODR720879:ODU720880 ODR786415:ODU786416 ODR851951:ODU851952 ODR917487:ODU917488 ODR983023:ODU983024 ODY65504 ODY131040 ODY196576 ODY262112 ODY327648 ODY393184 ODY458720 ODY524256 ODY589792 ODY655328 ODY720864 ODY786400 ODY851936 ODY917472 ODY983008 OFX65519:OGA65521 OFX131055:OGA131057 OFX196591:OGA196593 OFX262127:OGA262129 OFX327663:OGA327665 OFX393199:OGA393201 OFX458735:OGA458737 OFX524271:OGA524273 OFX589807:OGA589809 OFX655343:OGA655345 OFX720879:OGA720881 OFX786415:OGA786417 OFX851951:OGA851953 OFX917487:OGA917489 OFX983023:OGA983025 ONF12:ONI14 ONF24:ONI26 ONF65484:ONI65486 ONF65496:ONI65498 ONF131020:ONI131022 ONF131032:ONI131034 ONF196556:ONI196558 ONF196568:ONI196570 ONF262092:ONI262094 ONF262104:ONI262106 ONF327628:ONI327630 ONF327640:ONI327642 ONF393164:ONI393166 ONF393176:ONI393178 ONF458700:ONI458702 ONF458712:ONI458714 ONF524236:ONI524238 ONF524248:ONI524250 ONF589772:ONI589774 ONF589784:ONI589786 ONF655308:ONI655310 ONF655320:ONI655322 ONF720844:ONI720846 ONF720856:ONI720858 ONF786380:ONI786382 ONF786392:ONI786394 ONF851916:ONI851918 ONF851928:ONI851930 ONF917452:ONI917454 ONF917464:ONI917466 ONF982988:ONI982990 ONF983000:ONI983002 ONN65519:ONQ65520 ONN131055:ONQ131056 ONN196591:ONQ196592 ONN262127:ONQ262128 ONN327663:ONQ327664 ONN393199:ONQ393200 ONN458735:ONQ458736 ONN524271:ONQ524272 ONN589807:ONQ589808 ONN655343:ONQ655344 ONN720879:ONQ720880 ONN786415:ONQ786416 ONN851951:ONQ851952 ONN917487:ONQ917488 ONN983023:ONQ983024 ONU65504 ONU131040 ONU196576 ONU262112 ONU327648 ONU393184 ONU458720 ONU524256 ONU589792 ONU655328 ONU720864 ONU786400 ONU851936 ONU917472 ONU983008 OPT65519:OPW65521 OPT131055:OPW131057 OPT196591:OPW196593 OPT262127:OPW262129 OPT327663:OPW327665 OPT393199:OPW393201 OPT458735:OPW458737 OPT524271:OPW524273 OPT589807:OPW589809 OPT655343:OPW655345 OPT720879:OPW720881 OPT786415:OPW786417 OPT851951:OPW851953 OPT917487:OPW917489 OPT983023:OPW983025 OXB12:OXE14 OXB24:OXE26 OXB65484:OXE65486 OXB65496:OXE65498 OXB131020:OXE131022 OXB131032:OXE131034 OXB196556:OXE196558 OXB196568:OXE196570 OXB262092:OXE262094 OXB262104:OXE262106 OXB327628:OXE327630 OXB327640:OXE327642 OXB393164:OXE393166 OXB393176:OXE393178 OXB458700:OXE458702 OXB458712:OXE458714 OXB524236:OXE524238 OXB524248:OXE524250 OXB589772:OXE589774 OXB589784:OXE589786 OXB655308:OXE655310 OXB655320:OXE655322 OXB720844:OXE720846 OXB720856:OXE720858 OXB786380:OXE786382 OXB786392:OXE786394 OXB851916:OXE851918 OXB851928:OXE851930 OXB917452:OXE917454 OXB917464:OXE917466 OXB982988:OXE982990 OXB983000:OXE983002 OXJ65519:OXM65520 OXJ131055:OXM131056 OXJ196591:OXM196592 OXJ262127:OXM262128 OXJ327663:OXM327664 OXJ393199:OXM393200 OXJ458735:OXM458736 OXJ524271:OXM524272 OXJ589807:OXM589808 OXJ655343:OXM655344 OXJ720879:OXM720880 OXJ786415:OXM786416 OXJ851951:OXM851952 OXJ917487:OXM917488 OXJ983023:OXM983024 OXQ65504 OXQ131040 OXQ196576 OXQ262112 OXQ327648 OXQ393184 OXQ458720 OXQ524256 OXQ589792 OXQ655328 OXQ720864 OXQ786400 OXQ851936 OXQ917472 OXQ983008 OZP65519:OZS65521 OZP131055:OZS131057 OZP196591:OZS196593 OZP262127:OZS262129 OZP327663:OZS327665 OZP393199:OZS393201 OZP458735:OZS458737 OZP524271:OZS524273 OZP589807:OZS589809 OZP655343:OZS655345 OZP720879:OZS720881 OZP786415:OZS786417 OZP851951:OZS851953 OZP917487:OZS917489 OZP983023:OZS983025 PGX12:PHA14 PGX24:PHA26 PGX65484:PHA65486 PGX65496:PHA65498 PGX131020:PHA131022 PGX131032:PHA131034 PGX196556:PHA196558 PGX196568:PHA196570 PGX262092:PHA262094 PGX262104:PHA262106 PGX327628:PHA327630 PGX327640:PHA327642 PGX393164:PHA393166 PGX393176:PHA393178 PGX458700:PHA458702 PGX458712:PHA458714 PGX524236:PHA524238 PGX524248:PHA524250 PGX589772:PHA589774 PGX589784:PHA589786 PGX655308:PHA655310 PGX655320:PHA655322 PGX720844:PHA720846 PGX720856:PHA720858 PGX786380:PHA786382 PGX786392:PHA786394 PGX851916:PHA851918 PGX851928:PHA851930 PGX917452:PHA917454 PGX917464:PHA917466 PGX982988:PHA982990 PGX983000:PHA983002 PHF65519:PHI65520 PHF131055:PHI131056 PHF196591:PHI196592 PHF262127:PHI262128 PHF327663:PHI327664 PHF393199:PHI393200 PHF458735:PHI458736 PHF524271:PHI524272 PHF589807:PHI589808 PHF655343:PHI655344 PHF720879:PHI720880 PHF786415:PHI786416 PHF851951:PHI851952 PHF917487:PHI917488 PHF983023:PHI983024 PHM65504 PHM131040 PHM196576 PHM262112 PHM327648 PHM393184 PHM458720 PHM524256 PHM589792 PHM655328 PHM720864 PHM786400 PHM851936 PHM917472 PHM983008 PJL65519:PJO65521 PJL131055:PJO131057 PJL196591:PJO196593 PJL262127:PJO262129 PJL327663:PJO327665 PJL393199:PJO393201 PJL458735:PJO458737 PJL524271:PJO524273 PJL589807:PJO589809 PJL655343:PJO655345 PJL720879:PJO720881 PJL786415:PJO786417 PJL851951:PJO851953 PJL917487:PJO917489 PJL983023:PJO983025 PQT12:PQW14 PQT24:PQW26 PQT65484:PQW65486 PQT65496:PQW65498 PQT131020:PQW131022 PQT131032:PQW131034 PQT196556:PQW196558 PQT196568:PQW196570 PQT262092:PQW262094 PQT262104:PQW262106 PQT327628:PQW327630 PQT327640:PQW327642 PQT393164:PQW393166 PQT393176:PQW393178 PQT458700:PQW458702 PQT458712:PQW458714 PQT524236:PQW524238 PQT524248:PQW524250 PQT589772:PQW589774 PQT589784:PQW589786 PQT655308:PQW655310 PQT655320:PQW655322 PQT720844:PQW720846 PQT720856:PQW720858 PQT786380:PQW786382 PQT786392:PQW786394 PQT851916:PQW851918 PQT851928:PQW851930 PQT917452:PQW917454 PQT917464:PQW917466 PQT982988:PQW982990 PQT983000:PQW983002 PRB65519:PRE65520 PRB131055:PRE131056 PRB196591:PRE196592 PRB262127:PRE262128 PRB327663:PRE327664 PRB393199:PRE393200 PRB458735:PRE458736 PRB524271:PRE524272 PRB589807:PRE589808 PRB655343:PRE655344 PRB720879:PRE720880 PRB786415:PRE786416 PRB851951:PRE851952 PRB917487:PRE917488 PRB983023:PRE983024 PRI65504 PRI131040 PRI196576 PRI262112 PRI327648 PRI393184 PRI458720 PRI524256 PRI589792 PRI655328 PRI720864 PRI786400 PRI851936 PRI917472 PRI983008 PTH65519:PTK65521 PTH131055:PTK131057 PTH196591:PTK196593 PTH262127:PTK262129 PTH327663:PTK327665 PTH393199:PTK393201 PTH458735:PTK458737 PTH524271:PTK524273 PTH589807:PTK589809 PTH655343:PTK655345 PTH720879:PTK720881 PTH786415:PTK786417 PTH851951:PTK851953 PTH917487:PTK917489 PTH983023:PTK983025 QAP12:QAS14 QAP24:QAS26 QAP65484:QAS65486 QAP65496:QAS65498 QAP131020:QAS131022 QAP131032:QAS131034 QAP196556:QAS196558 QAP196568:QAS196570 QAP262092:QAS262094 QAP262104:QAS262106 QAP327628:QAS327630 QAP327640:QAS327642 QAP393164:QAS393166 QAP393176:QAS393178 QAP458700:QAS458702 QAP458712:QAS458714 QAP524236:QAS524238 QAP524248:QAS524250 QAP589772:QAS589774 QAP589784:QAS589786 QAP655308:QAS655310 QAP655320:QAS655322 QAP720844:QAS720846 QAP720856:QAS720858 QAP786380:QAS786382 QAP786392:QAS786394 QAP851916:QAS851918 QAP851928:QAS851930 QAP917452:QAS917454 QAP917464:QAS917466 QAP982988:QAS982990 QAP983000:QAS983002 QAX65519:QBA65520 QAX131055:QBA131056 QAX196591:QBA196592 QAX262127:QBA262128 QAX327663:QBA327664 QAX393199:QBA393200 QAX458735:QBA458736 QAX524271:QBA524272 QAX589807:QBA589808 QAX655343:QBA655344 QAX720879:QBA720880 QAX786415:QBA786416 QAX851951:QBA851952 QAX917487:QBA917488 QAX983023:QBA983024 QBE65504 QBE131040 QBE196576 QBE262112 QBE327648 QBE393184 QBE458720 QBE524256 QBE589792 QBE655328 QBE720864 QBE786400 QBE851936 QBE917472 QBE983008 QDD65519:QDG65521 QDD131055:QDG131057 QDD196591:QDG196593 QDD262127:QDG262129 QDD327663:QDG327665 QDD393199:QDG393201 QDD458735:QDG458737 QDD524271:QDG524273 QDD589807:QDG589809 QDD655343:QDG655345 QDD720879:QDG720881 QDD786415:QDG786417 QDD851951:QDG851953 QDD917487:QDG917489 QDD983023:QDG983025 QKL12:QKO14 QKL24:QKO26 QKL65484:QKO65486 QKL65496:QKO65498 QKL131020:QKO131022 QKL131032:QKO131034 QKL196556:QKO196558 QKL196568:QKO196570 QKL262092:QKO262094 QKL262104:QKO262106 QKL327628:QKO327630 QKL327640:QKO327642 QKL393164:QKO393166 QKL393176:QKO393178 QKL458700:QKO458702 QKL458712:QKO458714 QKL524236:QKO524238 QKL524248:QKO524250 QKL589772:QKO589774 QKL589784:QKO589786 QKL655308:QKO655310 QKL655320:QKO655322 QKL720844:QKO720846 QKL720856:QKO720858 QKL786380:QKO786382 QKL786392:QKO786394 QKL851916:QKO851918 QKL851928:QKO851930 QKL917452:QKO917454 QKL917464:QKO917466 QKL982988:QKO982990 QKL983000:QKO983002 QKT65519:QKW65520 QKT131055:QKW131056 QKT196591:QKW196592 QKT262127:QKW262128 QKT327663:QKW327664 QKT393199:QKW393200 QKT458735:QKW458736 QKT524271:QKW524272 QKT589807:QKW589808 QKT655343:QKW655344 QKT720879:QKW720880 QKT786415:QKW786416 QKT851951:QKW851952 QKT917487:QKW917488 QKT983023:QKW983024 QLA65504 QLA131040 QLA196576 QLA262112 QLA327648 QLA393184 QLA458720 QLA524256 QLA589792 QLA655328 QLA720864 QLA786400 QLA851936 QLA917472 QLA983008 QMZ65519:QNC65521 QMZ131055:QNC131057 QMZ196591:QNC196593 QMZ262127:QNC262129 QMZ327663:QNC327665 QMZ393199:QNC393201 QMZ458735:QNC458737 QMZ524271:QNC524273 QMZ589807:QNC589809 QMZ655343:QNC655345 QMZ720879:QNC720881 QMZ786415:QNC786417 QMZ851951:QNC851953 QMZ917487:QNC917489 QMZ983023:QNC983025 QUH12:QUK14 QUH24:QUK26 QUH65484:QUK65486 QUH65496:QUK65498 QUH131020:QUK131022 QUH131032:QUK131034 QUH196556:QUK196558 QUH196568:QUK196570 QUH262092:QUK262094 QUH262104:QUK262106 QUH327628:QUK327630 QUH327640:QUK327642 QUH393164:QUK393166 QUH393176:QUK393178 QUH458700:QUK458702 QUH458712:QUK458714 QUH524236:QUK524238 QUH524248:QUK524250 QUH589772:QUK589774 QUH589784:QUK589786 QUH655308:QUK655310 QUH655320:QUK655322 QUH720844:QUK720846 QUH720856:QUK720858 QUH786380:QUK786382 QUH786392:QUK786394 QUH851916:QUK851918 QUH851928:QUK851930 QUH917452:QUK917454 QUH917464:QUK917466 QUH982988:QUK982990 QUH983000:QUK983002 QUP65519:QUS65520 QUP131055:QUS131056 QUP196591:QUS196592 QUP262127:QUS262128 QUP327663:QUS327664 QUP393199:QUS393200 QUP458735:QUS458736 QUP524271:QUS524272 QUP589807:QUS589808 QUP655343:QUS655344 QUP720879:QUS720880 QUP786415:QUS786416 QUP851951:QUS851952 QUP917487:QUS917488 QUP983023:QUS983024 QUW65504 QUW131040 QUW196576 QUW262112 QUW327648 QUW393184 QUW458720 QUW524256 QUW589792 QUW655328 QUW720864 QUW786400 QUW851936 QUW917472 QUW983008 QWV65519:QWY65521 QWV131055:QWY131057 QWV196591:QWY196593 QWV262127:QWY262129 QWV327663:QWY327665 QWV393199:QWY393201 QWV458735:QWY458737 QWV524271:QWY524273 QWV589807:QWY589809 QWV655343:QWY655345 QWV720879:QWY720881 QWV786415:QWY786417 QWV851951:QWY851953 QWV917487:QWY917489 QWV983023:QWY983025 RED12:REG14 RED24:REG26 RED65484:REG65486 RED65496:REG65498 RED131020:REG131022 RED131032:REG131034 RED196556:REG196558 RED196568:REG196570 RED262092:REG262094 RED262104:REG262106 RED327628:REG327630 RED327640:REG327642 RED393164:REG393166 RED393176:REG393178 RED458700:REG458702 RED458712:REG458714 RED524236:REG524238 RED524248:REG524250 RED589772:REG589774 RED589784:REG589786 RED655308:REG655310 RED655320:REG655322 RED720844:REG720846 RED720856:REG720858 RED786380:REG786382 RED786392:REG786394 RED851916:REG851918 RED851928:REG851930 RED917452:REG917454 RED917464:REG917466 RED982988:REG982990 RED983000:REG983002 REL65519:REO65520 REL131055:REO131056 REL196591:REO196592 REL262127:REO262128 REL327663:REO327664 REL393199:REO393200 REL458735:REO458736 REL524271:REO524272 REL589807:REO589808 REL655343:REO655344 REL720879:REO720880 REL786415:REO786416 REL851951:REO851952 REL917487:REO917488 REL983023:REO983024 RES65504 RES131040 RES196576 RES262112 RES327648 RES393184 RES458720 RES524256 RES589792 RES655328 RES720864 RES786400 RES851936 RES917472 RES983008 RGR65519:RGU65521 RGR131055:RGU131057 RGR196591:RGU196593 RGR262127:RGU262129 RGR327663:RGU327665 RGR393199:RGU393201 RGR458735:RGU458737 RGR524271:RGU524273 RGR589807:RGU589809 RGR655343:RGU655345 RGR720879:RGU720881 RGR786415:RGU786417 RGR851951:RGU851953 RGR917487:RGU917489 RGR983023:RGU983025 RNZ12:ROC14 RNZ24:ROC26 RNZ65484:ROC65486 RNZ65496:ROC65498 RNZ131020:ROC131022 RNZ131032:ROC131034 RNZ196556:ROC196558 RNZ196568:ROC196570 RNZ262092:ROC262094 RNZ262104:ROC262106 RNZ327628:ROC327630 RNZ327640:ROC327642 RNZ393164:ROC393166 RNZ393176:ROC393178 RNZ458700:ROC458702 RNZ458712:ROC458714 RNZ524236:ROC524238 RNZ524248:ROC524250 RNZ589772:ROC589774 RNZ589784:ROC589786 RNZ655308:ROC655310 RNZ655320:ROC655322 RNZ720844:ROC720846 RNZ720856:ROC720858 RNZ786380:ROC786382 RNZ786392:ROC786394 RNZ851916:ROC851918 RNZ851928:ROC851930 RNZ917452:ROC917454 RNZ917464:ROC917466 RNZ982988:ROC982990 RNZ983000:ROC983002 ROH65519:ROK65520 ROH131055:ROK131056 ROH196591:ROK196592 ROH262127:ROK262128 ROH327663:ROK327664 ROH393199:ROK393200 ROH458735:ROK458736 ROH524271:ROK524272 ROH589807:ROK589808 ROH655343:ROK655344 ROH720879:ROK720880 ROH786415:ROK786416 ROH851951:ROK851952 ROH917487:ROK917488 ROH983023:ROK983024 ROO65504 ROO131040 ROO196576 ROO262112 ROO327648 ROO393184 ROO458720 ROO524256 ROO589792 ROO655328 ROO720864 ROO786400 ROO851936 ROO917472 ROO983008 RQN65519:RQQ65521 RQN131055:RQQ131057 RQN196591:RQQ196593 RQN262127:RQQ262129 RQN327663:RQQ327665 RQN393199:RQQ393201 RQN458735:RQQ458737 RQN524271:RQQ524273 RQN589807:RQQ589809 RQN655343:RQQ655345 RQN720879:RQQ720881 RQN786415:RQQ786417 RQN851951:RQQ851953 RQN917487:RQQ917489 RQN983023:RQQ983025 RXV12:RXY14 RXV24:RXY26 RXV65484:RXY65486 RXV65496:RXY65498 RXV131020:RXY131022 RXV131032:RXY131034 RXV196556:RXY196558 RXV196568:RXY196570 RXV262092:RXY262094 RXV262104:RXY262106 RXV327628:RXY327630 RXV327640:RXY327642 RXV393164:RXY393166 RXV393176:RXY393178 RXV458700:RXY458702 RXV458712:RXY458714 RXV524236:RXY524238 RXV524248:RXY524250 RXV589772:RXY589774 RXV589784:RXY589786 RXV655308:RXY655310 RXV655320:RXY655322 RXV720844:RXY720846 RXV720856:RXY720858 RXV786380:RXY786382 RXV786392:RXY786394 RXV851916:RXY851918 RXV851928:RXY851930 RXV917452:RXY917454 RXV917464:RXY917466 RXV982988:RXY982990 RXV983000:RXY983002 RYD65519:RYG65520 RYD131055:RYG131056 RYD196591:RYG196592 RYD262127:RYG262128 RYD327663:RYG327664 RYD393199:RYG393200 RYD458735:RYG458736 RYD524271:RYG524272 RYD589807:RYG589808 RYD655343:RYG655344 RYD720879:RYG720880 RYD786415:RYG786416 RYD851951:RYG851952 RYD917487:RYG917488 RYD983023:RYG983024 RYK65504 RYK131040 RYK196576 RYK262112 RYK327648 RYK393184 RYK458720 RYK524256 RYK589792 RYK655328 RYK720864 RYK786400 RYK851936 RYK917472 RYK983008 SAJ65519:SAM65521 SAJ131055:SAM131057 SAJ196591:SAM196593 SAJ262127:SAM262129 SAJ327663:SAM327665 SAJ393199:SAM393201 SAJ458735:SAM458737 SAJ524271:SAM524273 SAJ589807:SAM589809 SAJ655343:SAM655345 SAJ720879:SAM720881 SAJ786415:SAM786417 SAJ851951:SAM851953 SAJ917487:SAM917489 SAJ983023:SAM983025 SHR12:SHU14 SHR24:SHU26 SHR65484:SHU65486 SHR65496:SHU65498 SHR131020:SHU131022 SHR131032:SHU131034 SHR196556:SHU196558 SHR196568:SHU196570 SHR262092:SHU262094 SHR262104:SHU262106 SHR327628:SHU327630 SHR327640:SHU327642 SHR393164:SHU393166 SHR393176:SHU393178 SHR458700:SHU458702 SHR458712:SHU458714 SHR524236:SHU524238 SHR524248:SHU524250 SHR589772:SHU589774 SHR589784:SHU589786 SHR655308:SHU655310 SHR655320:SHU655322 SHR720844:SHU720846 SHR720856:SHU720858 SHR786380:SHU786382 SHR786392:SHU786394 SHR851916:SHU851918 SHR851928:SHU851930 SHR917452:SHU917454 SHR917464:SHU917466 SHR982988:SHU982990 SHR983000:SHU983002 SHZ65519:SIC65520 SHZ131055:SIC131056 SHZ196591:SIC196592 SHZ262127:SIC262128 SHZ327663:SIC327664 SHZ393199:SIC393200 SHZ458735:SIC458736 SHZ524271:SIC524272 SHZ589807:SIC589808 SHZ655343:SIC655344 SHZ720879:SIC720880 SHZ786415:SIC786416 SHZ851951:SIC851952 SHZ917487:SIC917488 SHZ983023:SIC983024 SIG65504 SIG131040 SIG196576 SIG262112 SIG327648 SIG393184 SIG458720 SIG524256 SIG589792 SIG655328 SIG720864 SIG786400 SIG851936 SIG917472 SIG983008 SKF65519:SKI65521 SKF131055:SKI131057 SKF196591:SKI196593 SKF262127:SKI262129 SKF327663:SKI327665 SKF393199:SKI393201 SKF458735:SKI458737 SKF524271:SKI524273 SKF589807:SKI589809 SKF655343:SKI655345 SKF720879:SKI720881 SKF786415:SKI786417 SKF851951:SKI851953 SKF917487:SKI917489 SKF983023:SKI983025 SRN12:SRQ14 SRN24:SRQ26 SRN65484:SRQ65486 SRN65496:SRQ65498 SRN131020:SRQ131022 SRN131032:SRQ131034 SRN196556:SRQ196558 SRN196568:SRQ196570 SRN262092:SRQ262094 SRN262104:SRQ262106 SRN327628:SRQ327630 SRN327640:SRQ327642 SRN393164:SRQ393166 SRN393176:SRQ393178 SRN458700:SRQ458702 SRN458712:SRQ458714 SRN524236:SRQ524238 SRN524248:SRQ524250 SRN589772:SRQ589774 SRN589784:SRQ589786 SRN655308:SRQ655310 SRN655320:SRQ655322 SRN720844:SRQ720846 SRN720856:SRQ720858 SRN786380:SRQ786382 SRN786392:SRQ786394 SRN851916:SRQ851918 SRN851928:SRQ851930 SRN917452:SRQ917454 SRN917464:SRQ917466 SRN982988:SRQ982990 SRN983000:SRQ983002 SRV65519:SRY65520 SRV131055:SRY131056 SRV196591:SRY196592 SRV262127:SRY262128 SRV327663:SRY327664 SRV393199:SRY393200 SRV458735:SRY458736 SRV524271:SRY524272 SRV589807:SRY589808 SRV655343:SRY655344 SRV720879:SRY720880 SRV786415:SRY786416 SRV851951:SRY851952 SRV917487:SRY917488 SRV983023:SRY983024 SSC65504 SSC131040 SSC196576 SSC262112 SSC327648 SSC393184 SSC458720 SSC524256 SSC589792 SSC655328 SSC720864 SSC786400 SSC851936 SSC917472 SSC983008 SUB65519:SUE65521 SUB131055:SUE131057 SUB196591:SUE196593 SUB262127:SUE262129 SUB327663:SUE327665 SUB393199:SUE393201 SUB458735:SUE458737 SUB524271:SUE524273 SUB589807:SUE589809 SUB655343:SUE655345 SUB720879:SUE720881 SUB786415:SUE786417 SUB851951:SUE851953 SUB917487:SUE917489 SUB983023:SUE983025 TBJ12:TBM14 TBJ24:TBM26 TBJ65484:TBM65486 TBJ65496:TBM65498 TBJ131020:TBM131022 TBJ131032:TBM131034 TBJ196556:TBM196558 TBJ196568:TBM196570 TBJ262092:TBM262094 TBJ262104:TBM262106 TBJ327628:TBM327630 TBJ327640:TBM327642 TBJ393164:TBM393166 TBJ393176:TBM393178 TBJ458700:TBM458702 TBJ458712:TBM458714 TBJ524236:TBM524238 TBJ524248:TBM524250 TBJ589772:TBM589774 TBJ589784:TBM589786 TBJ655308:TBM655310 TBJ655320:TBM655322 TBJ720844:TBM720846 TBJ720856:TBM720858 TBJ786380:TBM786382 TBJ786392:TBM786394 TBJ851916:TBM851918 TBJ851928:TBM851930 TBJ917452:TBM917454 TBJ917464:TBM917466 TBJ982988:TBM982990 TBJ983000:TBM983002 TBR65519:TBU65520 TBR131055:TBU131056 TBR196591:TBU196592 TBR262127:TBU262128 TBR327663:TBU327664 TBR393199:TBU393200 TBR458735:TBU458736 TBR524271:TBU524272 TBR589807:TBU589808 TBR655343:TBU655344 TBR720879:TBU720880 TBR786415:TBU786416 TBR851951:TBU851952 TBR917487:TBU917488 TBR983023:TBU983024 TBY65504 TBY131040 TBY196576 TBY262112 TBY327648 TBY393184 TBY458720 TBY524256 TBY589792 TBY655328 TBY720864 TBY786400 TBY851936 TBY917472 TBY983008 TDX65519:TEA65521 TDX131055:TEA131057 TDX196591:TEA196593 TDX262127:TEA262129 TDX327663:TEA327665 TDX393199:TEA393201 TDX458735:TEA458737 TDX524271:TEA524273 TDX589807:TEA589809 TDX655343:TEA655345 TDX720879:TEA720881 TDX786415:TEA786417 TDX851951:TEA851953 TDX917487:TEA917489 TDX983023:TEA983025 TLF12:TLI14 TLF24:TLI26 TLF65484:TLI65486 TLF65496:TLI65498 TLF131020:TLI131022 TLF131032:TLI131034 TLF196556:TLI196558 TLF196568:TLI196570 TLF262092:TLI262094 TLF262104:TLI262106 TLF327628:TLI327630 TLF327640:TLI327642 TLF393164:TLI393166 TLF393176:TLI393178 TLF458700:TLI458702 TLF458712:TLI458714 TLF524236:TLI524238 TLF524248:TLI524250 TLF589772:TLI589774 TLF589784:TLI589786 TLF655308:TLI655310 TLF655320:TLI655322 TLF720844:TLI720846 TLF720856:TLI720858 TLF786380:TLI786382 TLF786392:TLI786394 TLF851916:TLI851918 TLF851928:TLI851930 TLF917452:TLI917454 TLF917464:TLI917466 TLF982988:TLI982990 TLF983000:TLI983002 TLN65519:TLQ65520 TLN131055:TLQ131056 TLN196591:TLQ196592 TLN262127:TLQ262128 TLN327663:TLQ327664 TLN393199:TLQ393200 TLN458735:TLQ458736 TLN524271:TLQ524272 TLN589807:TLQ589808 TLN655343:TLQ655344 TLN720879:TLQ720880 TLN786415:TLQ786416 TLN851951:TLQ851952 TLN917487:TLQ917488 TLN983023:TLQ983024 TLU65504 TLU131040 TLU196576 TLU262112 TLU327648 TLU393184 TLU458720 TLU524256 TLU589792 TLU655328 TLU720864 TLU786400 TLU851936 TLU917472 TLU983008 TNT65519:TNW65521 TNT131055:TNW131057 TNT196591:TNW196593 TNT262127:TNW262129 TNT327663:TNW327665 TNT393199:TNW393201 TNT458735:TNW458737 TNT524271:TNW524273 TNT589807:TNW589809 TNT655343:TNW655345 TNT720879:TNW720881 TNT786415:TNW786417 TNT851951:TNW851953 TNT917487:TNW917489 TNT983023:TNW983025 TVB12:TVE14 TVB24:TVE26 TVB65484:TVE65486 TVB65496:TVE65498 TVB131020:TVE131022 TVB131032:TVE131034 TVB196556:TVE196558 TVB196568:TVE196570 TVB262092:TVE262094 TVB262104:TVE262106 TVB327628:TVE327630 TVB327640:TVE327642 TVB393164:TVE393166 TVB393176:TVE393178 TVB458700:TVE458702 TVB458712:TVE458714 TVB524236:TVE524238 TVB524248:TVE524250 TVB589772:TVE589774 TVB589784:TVE589786 TVB655308:TVE655310 TVB655320:TVE655322 TVB720844:TVE720846 TVB720856:TVE720858 TVB786380:TVE786382 TVB786392:TVE786394 TVB851916:TVE851918 TVB851928:TVE851930 TVB917452:TVE917454 TVB917464:TVE917466 TVB982988:TVE982990 TVB983000:TVE983002 TVJ65519:TVM65520 TVJ131055:TVM131056 TVJ196591:TVM196592 TVJ262127:TVM262128 TVJ327663:TVM327664 TVJ393199:TVM393200 TVJ458735:TVM458736 TVJ524271:TVM524272 TVJ589807:TVM589808 TVJ655343:TVM655344 TVJ720879:TVM720880 TVJ786415:TVM786416 TVJ851951:TVM851952 TVJ917487:TVM917488 TVJ983023:TVM983024 TVQ65504 TVQ131040 TVQ196576 TVQ262112 TVQ327648 TVQ393184 TVQ458720 TVQ524256 TVQ589792 TVQ655328 TVQ720864 TVQ786400 TVQ851936 TVQ917472 TVQ983008 TXP65519:TXS65521 TXP131055:TXS131057 TXP196591:TXS196593 TXP262127:TXS262129 TXP327663:TXS327665 TXP393199:TXS393201 TXP458735:TXS458737 TXP524271:TXS524273 TXP589807:TXS589809 TXP655343:TXS655345 TXP720879:TXS720881 TXP786415:TXS786417 TXP851951:TXS851953 TXP917487:TXS917489 TXP983023:TXS983025 UEX12:UFA14 UEX24:UFA26 UEX65484:UFA65486 UEX65496:UFA65498 UEX131020:UFA131022 UEX131032:UFA131034 UEX196556:UFA196558 UEX196568:UFA196570 UEX262092:UFA262094 UEX262104:UFA262106 UEX327628:UFA327630 UEX327640:UFA327642 UEX393164:UFA393166 UEX393176:UFA393178 UEX458700:UFA458702 UEX458712:UFA458714 UEX524236:UFA524238 UEX524248:UFA524250 UEX589772:UFA589774 UEX589784:UFA589786 UEX655308:UFA655310 UEX655320:UFA655322 UEX720844:UFA720846 UEX720856:UFA720858 UEX786380:UFA786382 UEX786392:UFA786394 UEX851916:UFA851918 UEX851928:UFA851930 UEX917452:UFA917454 UEX917464:UFA917466 UEX982988:UFA982990 UEX983000:UFA983002 UFF65519:UFI65520 UFF131055:UFI131056 UFF196591:UFI196592 UFF262127:UFI262128 UFF327663:UFI327664 UFF393199:UFI393200 UFF458735:UFI458736 UFF524271:UFI524272 UFF589807:UFI589808 UFF655343:UFI655344 UFF720879:UFI720880 UFF786415:UFI786416 UFF851951:UFI851952 UFF917487:UFI917488 UFF983023:UFI983024 UFM65504 UFM131040 UFM196576 UFM262112 UFM327648 UFM393184 UFM458720 UFM524256 UFM589792 UFM655328 UFM720864 UFM786400 UFM851936 UFM917472 UFM983008 UHL65519:UHO65521 UHL131055:UHO131057 UHL196591:UHO196593 UHL262127:UHO262129 UHL327663:UHO327665 UHL393199:UHO393201 UHL458735:UHO458737 UHL524271:UHO524273 UHL589807:UHO589809 UHL655343:UHO655345 UHL720879:UHO720881 UHL786415:UHO786417 UHL851951:UHO851953 UHL917487:UHO917489 UHL983023:UHO983025 UOT12:UOW14 UOT24:UOW26 UOT65484:UOW65486 UOT65496:UOW65498 UOT131020:UOW131022 UOT131032:UOW131034 UOT196556:UOW196558 UOT196568:UOW196570 UOT262092:UOW262094 UOT262104:UOW262106 UOT327628:UOW327630 UOT327640:UOW327642 UOT393164:UOW393166 UOT393176:UOW393178 UOT458700:UOW458702 UOT458712:UOW458714 UOT524236:UOW524238 UOT524248:UOW524250 UOT589772:UOW589774 UOT589784:UOW589786 UOT655308:UOW655310 UOT655320:UOW655322 UOT720844:UOW720846 UOT720856:UOW720858 UOT786380:UOW786382 UOT786392:UOW786394 UOT851916:UOW851918 UOT851928:UOW851930 UOT917452:UOW917454 UOT917464:UOW917466 UOT982988:UOW982990 UOT983000:UOW983002 UPB65519:UPE65520 UPB131055:UPE131056 UPB196591:UPE196592 UPB262127:UPE262128 UPB327663:UPE327664 UPB393199:UPE393200 UPB458735:UPE458736 UPB524271:UPE524272 UPB589807:UPE589808 UPB655343:UPE655344 UPB720879:UPE720880 UPB786415:UPE786416 UPB851951:UPE851952 UPB917487:UPE917488 UPB983023:UPE983024 UPI65504 UPI131040 UPI196576 UPI262112 UPI327648 UPI393184 UPI458720 UPI524256 UPI589792 UPI655328 UPI720864 UPI786400 UPI851936 UPI917472 UPI983008 URH65519:URK65521 URH131055:URK131057 URH196591:URK196593 URH262127:URK262129 URH327663:URK327665 URH393199:URK393201 URH458735:URK458737 URH524271:URK524273 URH589807:URK589809 URH655343:URK655345 URH720879:URK720881 URH786415:URK786417 URH851951:URK851953 URH917487:URK917489 URH983023:URK983025 UYP12:UYS14 UYP24:UYS26 UYP65484:UYS65486 UYP65496:UYS65498 UYP131020:UYS131022 UYP131032:UYS131034 UYP196556:UYS196558 UYP196568:UYS196570 UYP262092:UYS262094 UYP262104:UYS262106 UYP327628:UYS327630 UYP327640:UYS327642 UYP393164:UYS393166 UYP393176:UYS393178 UYP458700:UYS458702 UYP458712:UYS458714 UYP524236:UYS524238 UYP524248:UYS524250 UYP589772:UYS589774 UYP589784:UYS589786 UYP655308:UYS655310 UYP655320:UYS655322 UYP720844:UYS720846 UYP720856:UYS720858 UYP786380:UYS786382 UYP786392:UYS786394 UYP851916:UYS851918 UYP851928:UYS851930 UYP917452:UYS917454 UYP917464:UYS917466 UYP982988:UYS982990 UYP983000:UYS983002 UYX65519:UZA65520 UYX131055:UZA131056 UYX196591:UZA196592 UYX262127:UZA262128 UYX327663:UZA327664 UYX393199:UZA393200 UYX458735:UZA458736 UYX524271:UZA524272 UYX589807:UZA589808 UYX655343:UZA655344 UYX720879:UZA720880 UYX786415:UZA786416 UYX851951:UZA851952 UYX917487:UZA917488 UYX983023:UZA983024 UZE65504 UZE131040 UZE196576 UZE262112 UZE327648 UZE393184 UZE458720 UZE524256 UZE589792 UZE655328 UZE720864 UZE786400 UZE851936 UZE917472 UZE983008 VBD65519:VBG65521 VBD131055:VBG131057 VBD196591:VBG196593 VBD262127:VBG262129 VBD327663:VBG327665 VBD393199:VBG393201 VBD458735:VBG458737 VBD524271:VBG524273 VBD589807:VBG589809 VBD655343:VBG655345 VBD720879:VBG720881 VBD786415:VBG786417 VBD851951:VBG851953 VBD917487:VBG917489 VBD983023:VBG983025 VIL12:VIO14 VIL24:VIO26 VIL65484:VIO65486 VIL65496:VIO65498 VIL131020:VIO131022 VIL131032:VIO131034 VIL196556:VIO196558 VIL196568:VIO196570 VIL262092:VIO262094 VIL262104:VIO262106 VIL327628:VIO327630 VIL327640:VIO327642 VIL393164:VIO393166 VIL393176:VIO393178 VIL458700:VIO458702 VIL458712:VIO458714 VIL524236:VIO524238 VIL524248:VIO524250 VIL589772:VIO589774 VIL589784:VIO589786 VIL655308:VIO655310 VIL655320:VIO655322 VIL720844:VIO720846 VIL720856:VIO720858 VIL786380:VIO786382 VIL786392:VIO786394 VIL851916:VIO851918 VIL851928:VIO851930 VIL917452:VIO917454 VIL917464:VIO917466 VIL982988:VIO982990 VIL983000:VIO983002 VIT65519:VIW65520 VIT131055:VIW131056 VIT196591:VIW196592 VIT262127:VIW262128 VIT327663:VIW327664 VIT393199:VIW393200 VIT458735:VIW458736 VIT524271:VIW524272 VIT589807:VIW589808 VIT655343:VIW655344 VIT720879:VIW720880 VIT786415:VIW786416 VIT851951:VIW851952 VIT917487:VIW917488 VIT983023:VIW983024 VJA65504 VJA131040 VJA196576 VJA262112 VJA327648 VJA393184 VJA458720 VJA524256 VJA589792 VJA655328 VJA720864 VJA786400 VJA851936 VJA917472 VJA983008 VKZ65519:VLC65521 VKZ131055:VLC131057 VKZ196591:VLC196593 VKZ262127:VLC262129 VKZ327663:VLC327665 VKZ393199:VLC393201 VKZ458735:VLC458737 VKZ524271:VLC524273 VKZ589807:VLC589809 VKZ655343:VLC655345 VKZ720879:VLC720881 VKZ786415:VLC786417 VKZ851951:VLC851953 VKZ917487:VLC917489 VKZ983023:VLC983025 VSH12:VSK14 VSH24:VSK26 VSH65484:VSK65486 VSH65496:VSK65498 VSH131020:VSK131022 VSH131032:VSK131034 VSH196556:VSK196558 VSH196568:VSK196570 VSH262092:VSK262094 VSH262104:VSK262106 VSH327628:VSK327630 VSH327640:VSK327642 VSH393164:VSK393166 VSH393176:VSK393178 VSH458700:VSK458702 VSH458712:VSK458714 VSH524236:VSK524238 VSH524248:VSK524250 VSH589772:VSK589774 VSH589784:VSK589786 VSH655308:VSK655310 VSH655320:VSK655322 VSH720844:VSK720846 VSH720856:VSK720858 VSH786380:VSK786382 VSH786392:VSK786394 VSH851916:VSK851918 VSH851928:VSK851930 VSH917452:VSK917454 VSH917464:VSK917466 VSH982988:VSK982990 VSH983000:VSK983002 VSP65519:VSS65520 VSP131055:VSS131056 VSP196591:VSS196592 VSP262127:VSS262128 VSP327663:VSS327664 VSP393199:VSS393200 VSP458735:VSS458736 VSP524271:VSS524272 VSP589807:VSS589808 VSP655343:VSS655344 VSP720879:VSS720880 VSP786415:VSS786416 VSP851951:VSS851952 VSP917487:VSS917488 VSP983023:VSS983024 VSW65504 VSW131040 VSW196576 VSW262112 VSW327648 VSW393184 VSW458720 VSW524256 VSW589792 VSW655328 VSW720864 VSW786400 VSW851936 VSW917472 VSW983008 VUV65519:VUY65521 VUV131055:VUY131057 VUV196591:VUY196593 VUV262127:VUY262129 VUV327663:VUY327665 VUV393199:VUY393201 VUV458735:VUY458737 VUV524271:VUY524273 VUV589807:VUY589809 VUV655343:VUY655345 VUV720879:VUY720881 VUV786415:VUY786417 VUV851951:VUY851953 VUV917487:VUY917489 VUV983023:VUY983025 WCD12:WCG14 WCD24:WCG26 WCD65484:WCG65486 WCD65496:WCG65498 WCD131020:WCG131022 WCD131032:WCG131034 WCD196556:WCG196558 WCD196568:WCG196570 WCD262092:WCG262094 WCD262104:WCG262106 WCD327628:WCG327630 WCD327640:WCG327642 WCD393164:WCG393166 WCD393176:WCG393178 WCD458700:WCG458702 WCD458712:WCG458714 WCD524236:WCG524238 WCD524248:WCG524250 WCD589772:WCG589774 WCD589784:WCG589786 WCD655308:WCG655310 WCD655320:WCG655322 WCD720844:WCG720846 WCD720856:WCG720858 WCD786380:WCG786382 WCD786392:WCG786394 WCD851916:WCG851918 WCD851928:WCG851930 WCD917452:WCG917454 WCD917464:WCG917466 WCD982988:WCG982990 WCD983000:WCG983002 WCL65519:WCO65520 WCL131055:WCO131056 WCL196591:WCO196592 WCL262127:WCO262128 WCL327663:WCO327664 WCL393199:WCO393200 WCL458735:WCO458736 WCL524271:WCO524272 WCL589807:WCO589808 WCL655343:WCO655344 WCL720879:WCO720880 WCL786415:WCO786416 WCL851951:WCO851952 WCL917487:WCO917488 WCL983023:WCO983024 WCS65504 WCS131040 WCS196576 WCS262112 WCS327648 WCS393184 WCS458720 WCS524256 WCS589792 WCS655328 WCS720864 WCS786400 WCS851936 WCS917472 WCS983008 WER65519:WEU65521 WER131055:WEU131057 WER196591:WEU196593 WER262127:WEU262129 WER327663:WEU327665 WER393199:WEU393201 WER458735:WEU458737 WER524271:WEU524273 WER589807:WEU589809 WER655343:WEU655345 WER720879:WEU720881 WER786415:WEU786417 WER851951:WEU851953 WER917487:WEU917489 WER983023:WEU983025 WLZ12:WMC14 WLZ24:WMC26 WLZ65484:WMC65486 WLZ65496:WMC65498 WLZ131020:WMC131022 WLZ131032:WMC131034 WLZ196556:WMC196558 WLZ196568:WMC196570 WLZ262092:WMC262094 WLZ262104:WMC262106 WLZ327628:WMC327630 WLZ327640:WMC327642 WLZ393164:WMC393166 WLZ393176:WMC393178 WLZ458700:WMC458702 WLZ458712:WMC458714 WLZ524236:WMC524238 WLZ524248:WMC524250 WLZ589772:WMC589774 WLZ589784:WMC589786 WLZ655308:WMC655310 WLZ655320:WMC655322 WLZ720844:WMC720846 WLZ720856:WMC720858 WLZ786380:WMC786382 WLZ786392:WMC786394 WLZ851916:WMC851918 WLZ851928:WMC851930 WLZ917452:WMC917454 WLZ917464:WMC917466 WLZ982988:WMC982990 WLZ983000:WMC983002 WMH65519:WMK65520 WMH131055:WMK131056 WMH196591:WMK196592 WMH262127:WMK262128 WMH327663:WMK327664 WMH393199:WMK393200 WMH458735:WMK458736 WMH524271:WMK524272 WMH589807:WMK589808 WMH655343:WMK655344 WMH720879:WMK720880 WMH786415:WMK786416 WMH851951:WMK851952 WMH917487:WMK917488 WMH983023:WMK983024 WMO65504 WMO131040 WMO196576 WMO262112 WMO327648 WMO393184 WMO458720 WMO524256 WMO589792 WMO655328 WMO720864 WMO786400 WMO851936 WMO917472 WMO983008 WON65519:WOQ65521 WON131055:WOQ131057 WON196591:WOQ196593 WON262127:WOQ262129 WON327663:WOQ327665 WON393199:WOQ393201 WON458735:WOQ458737 WON524271:WOQ524273 WON589807:WOQ589809 WON655343:WOQ655345 WON720879:WOQ720881 WON786415:WOQ786417 WON851951:WOQ851953 WON917487:WOQ917489 WON983023:WOQ983025 WVV12:WVY14 WVV24:WVY26 WVV65484:WVY65486 WVV65496:WVY65498 WVV131020:WVY131022 WVV131032:WVY131034 WVV196556:WVY196558 WVV196568:WVY196570 WVV262092:WVY262094 WVV262104:WVY262106 WVV327628:WVY327630 WVV327640:WVY327642 WVV393164:WVY393166 WVV393176:WVY393178 WVV458700:WVY458702 WVV458712:WVY458714 WVV524236:WVY524238 WVV524248:WVY524250 WVV589772:WVY589774 WVV589784:WVY589786 WVV655308:WVY655310 WVV655320:WVY655322 WVV720844:WVY720846 WVV720856:WVY720858 WVV786380:WVY786382 WVV786392:WVY786394 WVV851916:WVY851918 WVV851928:WVY851930 WVV917452:WVY917454 WVV917464:WVY917466 WVV982988:WVY982990 WVV983000:WVY983002 WWD65519:WWG65520 WWD131055:WWG131056 WWD196591:WWG196592 WWD262127:WWG262128 WWD327663:WWG327664 WWD393199:WWG393200 WWD458735:WWG458736 WWD524271:WWG524272 WWD589807:WWG589808 WWD655343:WWG655344 WWD720879:WWG720880 WWD786415:WWG786416 WWD851951:WWG851952 WWD917487:WWG917488 WWD983023:WWG983024 WWK65504 WWK131040 WWK196576 WWK262112 WWK327648 WWK393184 WWK458720 WWK524256 WWK589792 WWK655328 WWK720864 WWK786400 WWK851936 WWK917472 WWK983008 WYJ65519:WYM65521 WYJ131055:WYM131057 WYJ196591:WYM196593 WYJ262127:WYM262129 WYJ327663:WYM327665 WYJ393199:WYM393201 WYJ458735:WYM458737 WYJ524271:WYM524273 WYJ589807:WYM589809 WYJ655343:WYM655345 WYJ720879:WYM720881 WYJ786415:WYM786417 WYJ851951:WYM851953 WYJ917487:WYM917489 WYJ983023:WYM983025" xr:uid="{00000000-0002-0000-2D00-000002000000}">
      <formula1>0</formula1>
      <formula2>9999</formula2>
    </dataValidation>
    <dataValidation type="whole" allowBlank="1" showInputMessage="1" showErrorMessage="1" sqref="I65484:K65486 I65496:K65498 I131020:K131022 I131032:K131034 I196556:K196558 I196568:K196570 I262092:K262094 I262104:K262106 I327628:K327630 I327640:K327642 I393164:K393166 I393176:K393178 I458700:K458702 I458712:K458714 I524236:K524238 I524248:K524250 I589772:K589774 I589784:K589786 I655308:K655310 I655320:K655322 I720844:K720846 I720856:K720858 I786380:K786382 I786392:K786394 I851916:K851918 I851928:K851930 I917452:K917454 I917464:K917466 I982988:K982990 I983000:K983002 Q65519:S65520 Q131055:S131056 Q196591:S196592 Q262127:S262128 Q327663:S327664 Q393199:S393200 Q458735:S458736 Q524271:S524272 Q589807:S589808 Q655343:S655344 Q720879:S720880 Q786415:S786416 Q851951:S851952 Q917487:S917488 Q983023:S983024 Y65504 Y131040 Y196576 Y262112 Y327648 Y393184 Y458720 Y524256 Y589792 Y655328 Y720864 Y786400 Y851936 Y917472 Y983008 BW65519:BX65520 BW131055:BX131056 BW196591:BX196592 BW262127:BX262128 BW327663:BX327664 BW393199:BX393200 BW458735:BX458736 BW524271:BX524272 BW589807:BX589808 BW655343:BX655344 BW720879:BX720880 BW786415:BX786416 BW851951:BX851952 BW917487:BX917488 BW983023:BX983024 BY65519:BY65521 BY131055:BY131057 BY196591:BY196593 BY262127:BY262129 BY327663:BY327665 BY393199:BY393201 BY458735:BY458737 BY524271:BY524273 BY589807:BY589809 BY655343:BY655345 BY720879:BY720881 BY786415:BY786417 BY851951:BY851953 BY917487:BY917489 BY983023:BY983025 JE12:JG14 JE24:JG26 JE65484:JG65486 JE65496:JG65498 JE131020:JG131022 JE131032:JG131034 JE196556:JG196558 JE196568:JG196570 JE262092:JG262094 JE262104:JG262106 JE327628:JG327630 JE327640:JG327642 JE393164:JG393166 JE393176:JG393178 JE458700:JG458702 JE458712:JG458714 JE524236:JG524238 JE524248:JG524250 JE589772:JG589774 JE589784:JG589786 JE655308:JG655310 JE655320:JG655322 JE720844:JG720846 JE720856:JG720858 JE786380:JG786382 JE786392:JG786394 JE851916:JG851918 JE851928:JG851930 JE917452:JG917454 JE917464:JG917466 JE982988:JG982990 JE983000:JG983002 JM65519:JO65520 JM131055:JO131056 JM196591:JO196592 JM262127:JO262128 JM327663:JO327664 JM393199:JO393200 JM458735:JO458736 JM524271:JO524272 JM589807:JO589808 JM655343:JO655344 JM720879:JO720880 JM786415:JO786416 JM851951:JO851952 JM917487:JO917488 JM983023:JO983024 JU65504 JU131040 JU196576 JU262112 JU327648 JU393184 JU458720 JU524256 JU589792 JU655328 JU720864 JU786400 JU851936 JU917472 JU983008 LS65519:LT65520 LS131055:LT131056 LS196591:LT196592 LS262127:LT262128 LS327663:LT327664 LS393199:LT393200 LS458735:LT458736 LS524271:LT524272 LS589807:LT589808 LS655343:LT655344 LS720879:LT720880 LS786415:LT786416 LS851951:LT851952 LS917487:LT917488 LS983023:LT983024 LU65519:LU65521 LU131055:LU131057 LU196591:LU196593 LU262127:LU262129 LU327663:LU327665 LU393199:LU393201 LU458735:LU458737 LU524271:LU524273 LU589807:LU589809 LU655343:LU655345 LU720879:LU720881 LU786415:LU786417 LU851951:LU851953 LU917487:LU917489 LU983023:LU983025 TA12:TC14 TA24:TC26 TA65484:TC65486 TA65496:TC65498 TA131020:TC131022 TA131032:TC131034 TA196556:TC196558 TA196568:TC196570 TA262092:TC262094 TA262104:TC262106 TA327628:TC327630 TA327640:TC327642 TA393164:TC393166 TA393176:TC393178 TA458700:TC458702 TA458712:TC458714 TA524236:TC524238 TA524248:TC524250 TA589772:TC589774 TA589784:TC589786 TA655308:TC655310 TA655320:TC655322 TA720844:TC720846 TA720856:TC720858 TA786380:TC786382 TA786392:TC786394 TA851916:TC851918 TA851928:TC851930 TA917452:TC917454 TA917464:TC917466 TA982988:TC982990 TA983000:TC983002 TI65519:TK65520 TI131055:TK131056 TI196591:TK196592 TI262127:TK262128 TI327663:TK327664 TI393199:TK393200 TI458735:TK458736 TI524271:TK524272 TI589807:TK589808 TI655343:TK655344 TI720879:TK720880 TI786415:TK786416 TI851951:TK851952 TI917487:TK917488 TI983023:TK983024 TQ65504 TQ131040 TQ196576 TQ262112 TQ327648 TQ393184 TQ458720 TQ524256 TQ589792 TQ655328 TQ720864 TQ786400 TQ851936 TQ917472 TQ983008 VO65519:VP65520 VO131055:VP131056 VO196591:VP196592 VO262127:VP262128 VO327663:VP327664 VO393199:VP393200 VO458735:VP458736 VO524271:VP524272 VO589807:VP589808 VO655343:VP655344 VO720879:VP720880 VO786415:VP786416 VO851951:VP851952 VO917487:VP917488 VO983023:VP983024 VQ65519:VQ65521 VQ131055:VQ131057 VQ196591:VQ196593 VQ262127:VQ262129 VQ327663:VQ327665 VQ393199:VQ393201 VQ458735:VQ458737 VQ524271:VQ524273 VQ589807:VQ589809 VQ655343:VQ655345 VQ720879:VQ720881 VQ786415:VQ786417 VQ851951:VQ851953 VQ917487:VQ917489 VQ983023:VQ983025 ACW12:ACY14 ACW24:ACY26 ACW65484:ACY65486 ACW65496:ACY65498 ACW131020:ACY131022 ACW131032:ACY131034 ACW196556:ACY196558 ACW196568:ACY196570 ACW262092:ACY262094 ACW262104:ACY262106 ACW327628:ACY327630 ACW327640:ACY327642 ACW393164:ACY393166 ACW393176:ACY393178 ACW458700:ACY458702 ACW458712:ACY458714 ACW524236:ACY524238 ACW524248:ACY524250 ACW589772:ACY589774 ACW589784:ACY589786 ACW655308:ACY655310 ACW655320:ACY655322 ACW720844:ACY720846 ACW720856:ACY720858 ACW786380:ACY786382 ACW786392:ACY786394 ACW851916:ACY851918 ACW851928:ACY851930 ACW917452:ACY917454 ACW917464:ACY917466 ACW982988:ACY982990 ACW983000:ACY983002 ADE65519:ADG65520 ADE131055:ADG131056 ADE196591:ADG196592 ADE262127:ADG262128 ADE327663:ADG327664 ADE393199:ADG393200 ADE458735:ADG458736 ADE524271:ADG524272 ADE589807:ADG589808 ADE655343:ADG655344 ADE720879:ADG720880 ADE786415:ADG786416 ADE851951:ADG851952 ADE917487:ADG917488 ADE983023:ADG983024 ADM65504 ADM131040 ADM196576 ADM262112 ADM327648 ADM393184 ADM458720 ADM524256 ADM589792 ADM655328 ADM720864 ADM786400 ADM851936 ADM917472 ADM983008 AFK65519:AFL65520 AFK131055:AFL131056 AFK196591:AFL196592 AFK262127:AFL262128 AFK327663:AFL327664 AFK393199:AFL393200 AFK458735:AFL458736 AFK524271:AFL524272 AFK589807:AFL589808 AFK655343:AFL655344 AFK720879:AFL720880 AFK786415:AFL786416 AFK851951:AFL851952 AFK917487:AFL917488 AFK983023:AFL983024 AFM65519:AFM65521 AFM131055:AFM131057 AFM196591:AFM196593 AFM262127:AFM262129 AFM327663:AFM327665 AFM393199:AFM393201 AFM458735:AFM458737 AFM524271:AFM524273 AFM589807:AFM589809 AFM655343:AFM655345 AFM720879:AFM720881 AFM786415:AFM786417 AFM851951:AFM851953 AFM917487:AFM917489 AFM983023:AFM983025 AMS12:AMU14 AMS24:AMU26 AMS65484:AMU65486 AMS65496:AMU65498 AMS131020:AMU131022 AMS131032:AMU131034 AMS196556:AMU196558 AMS196568:AMU196570 AMS262092:AMU262094 AMS262104:AMU262106 AMS327628:AMU327630 AMS327640:AMU327642 AMS393164:AMU393166 AMS393176:AMU393178 AMS458700:AMU458702 AMS458712:AMU458714 AMS524236:AMU524238 AMS524248:AMU524250 AMS589772:AMU589774 AMS589784:AMU589786 AMS655308:AMU655310 AMS655320:AMU655322 AMS720844:AMU720846 AMS720856:AMU720858 AMS786380:AMU786382 AMS786392:AMU786394 AMS851916:AMU851918 AMS851928:AMU851930 AMS917452:AMU917454 AMS917464:AMU917466 AMS982988:AMU982990 AMS983000:AMU983002 ANA65519:ANC65520 ANA131055:ANC131056 ANA196591:ANC196592 ANA262127:ANC262128 ANA327663:ANC327664 ANA393199:ANC393200 ANA458735:ANC458736 ANA524271:ANC524272 ANA589807:ANC589808 ANA655343:ANC655344 ANA720879:ANC720880 ANA786415:ANC786416 ANA851951:ANC851952 ANA917487:ANC917488 ANA983023:ANC983024 ANI65504 ANI131040 ANI196576 ANI262112 ANI327648 ANI393184 ANI458720 ANI524256 ANI589792 ANI655328 ANI720864 ANI786400 ANI851936 ANI917472 ANI983008 APG65519:APH65520 APG131055:APH131056 APG196591:APH196592 APG262127:APH262128 APG327663:APH327664 APG393199:APH393200 APG458735:APH458736 APG524271:APH524272 APG589807:APH589808 APG655343:APH655344 APG720879:APH720880 APG786415:APH786416 APG851951:APH851952 APG917487:APH917488 APG983023:APH983024 API65519:API65521 API131055:API131057 API196591:API196593 API262127:API262129 API327663:API327665 API393199:API393201 API458735:API458737 API524271:API524273 API589807:API589809 API655343:API655345 API720879:API720881 API786415:API786417 API851951:API851953 API917487:API917489 API983023:API983025 AWO12:AWQ14 AWO24:AWQ26 AWO65484:AWQ65486 AWO65496:AWQ65498 AWO131020:AWQ131022 AWO131032:AWQ131034 AWO196556:AWQ196558 AWO196568:AWQ196570 AWO262092:AWQ262094 AWO262104:AWQ262106 AWO327628:AWQ327630 AWO327640:AWQ327642 AWO393164:AWQ393166 AWO393176:AWQ393178 AWO458700:AWQ458702 AWO458712:AWQ458714 AWO524236:AWQ524238 AWO524248:AWQ524250 AWO589772:AWQ589774 AWO589784:AWQ589786 AWO655308:AWQ655310 AWO655320:AWQ655322 AWO720844:AWQ720846 AWO720856:AWQ720858 AWO786380:AWQ786382 AWO786392:AWQ786394 AWO851916:AWQ851918 AWO851928:AWQ851930 AWO917452:AWQ917454 AWO917464:AWQ917466 AWO982988:AWQ982990 AWO983000:AWQ983002 AWW65519:AWY65520 AWW131055:AWY131056 AWW196591:AWY196592 AWW262127:AWY262128 AWW327663:AWY327664 AWW393199:AWY393200 AWW458735:AWY458736 AWW524271:AWY524272 AWW589807:AWY589808 AWW655343:AWY655344 AWW720879:AWY720880 AWW786415:AWY786416 AWW851951:AWY851952 AWW917487:AWY917488 AWW983023:AWY983024 AXE65504 AXE131040 AXE196576 AXE262112 AXE327648 AXE393184 AXE458720 AXE524256 AXE589792 AXE655328 AXE720864 AXE786400 AXE851936 AXE917472 AXE983008 AZC65519:AZD65520 AZC131055:AZD131056 AZC196591:AZD196592 AZC262127:AZD262128 AZC327663:AZD327664 AZC393199:AZD393200 AZC458735:AZD458736 AZC524271:AZD524272 AZC589807:AZD589808 AZC655343:AZD655344 AZC720879:AZD720880 AZC786415:AZD786416 AZC851951:AZD851952 AZC917487:AZD917488 AZC983023:AZD983024 AZE65519:AZE65521 AZE131055:AZE131057 AZE196591:AZE196593 AZE262127:AZE262129 AZE327663:AZE327665 AZE393199:AZE393201 AZE458735:AZE458737 AZE524271:AZE524273 AZE589807:AZE589809 AZE655343:AZE655345 AZE720879:AZE720881 AZE786415:AZE786417 AZE851951:AZE851953 AZE917487:AZE917489 AZE983023:AZE983025 BGK12:BGM14 BGK24:BGM26 BGK65484:BGM65486 BGK65496:BGM65498 BGK131020:BGM131022 BGK131032:BGM131034 BGK196556:BGM196558 BGK196568:BGM196570 BGK262092:BGM262094 BGK262104:BGM262106 BGK327628:BGM327630 BGK327640:BGM327642 BGK393164:BGM393166 BGK393176:BGM393178 BGK458700:BGM458702 BGK458712:BGM458714 BGK524236:BGM524238 BGK524248:BGM524250 BGK589772:BGM589774 BGK589784:BGM589786 BGK655308:BGM655310 BGK655320:BGM655322 BGK720844:BGM720846 BGK720856:BGM720858 BGK786380:BGM786382 BGK786392:BGM786394 BGK851916:BGM851918 BGK851928:BGM851930 BGK917452:BGM917454 BGK917464:BGM917466 BGK982988:BGM982990 BGK983000:BGM983002 BGS65519:BGU65520 BGS131055:BGU131056 BGS196591:BGU196592 BGS262127:BGU262128 BGS327663:BGU327664 BGS393199:BGU393200 BGS458735:BGU458736 BGS524271:BGU524272 BGS589807:BGU589808 BGS655343:BGU655344 BGS720879:BGU720880 BGS786415:BGU786416 BGS851951:BGU851952 BGS917487:BGU917488 BGS983023:BGU983024 BHA65504 BHA131040 BHA196576 BHA262112 BHA327648 BHA393184 BHA458720 BHA524256 BHA589792 BHA655328 BHA720864 BHA786400 BHA851936 BHA917472 BHA983008 BIY65519:BIZ65520 BIY131055:BIZ131056 BIY196591:BIZ196592 BIY262127:BIZ262128 BIY327663:BIZ327664 BIY393199:BIZ393200 BIY458735:BIZ458736 BIY524271:BIZ524272 BIY589807:BIZ589808 BIY655343:BIZ655344 BIY720879:BIZ720880 BIY786415:BIZ786416 BIY851951:BIZ851952 BIY917487:BIZ917488 BIY983023:BIZ983024 BJA65519:BJA65521 BJA131055:BJA131057 BJA196591:BJA196593 BJA262127:BJA262129 BJA327663:BJA327665 BJA393199:BJA393201 BJA458735:BJA458737 BJA524271:BJA524273 BJA589807:BJA589809 BJA655343:BJA655345 BJA720879:BJA720881 BJA786415:BJA786417 BJA851951:BJA851953 BJA917487:BJA917489 BJA983023:BJA983025 BQG12:BQI14 BQG24:BQI26 BQG65484:BQI65486 BQG65496:BQI65498 BQG131020:BQI131022 BQG131032:BQI131034 BQG196556:BQI196558 BQG196568:BQI196570 BQG262092:BQI262094 BQG262104:BQI262106 BQG327628:BQI327630 BQG327640:BQI327642 BQG393164:BQI393166 BQG393176:BQI393178 BQG458700:BQI458702 BQG458712:BQI458714 BQG524236:BQI524238 BQG524248:BQI524250 BQG589772:BQI589774 BQG589784:BQI589786 BQG655308:BQI655310 BQG655320:BQI655322 BQG720844:BQI720846 BQG720856:BQI720858 BQG786380:BQI786382 BQG786392:BQI786394 BQG851916:BQI851918 BQG851928:BQI851930 BQG917452:BQI917454 BQG917464:BQI917466 BQG982988:BQI982990 BQG983000:BQI983002 BQO65519:BQQ65520 BQO131055:BQQ131056 BQO196591:BQQ196592 BQO262127:BQQ262128 BQO327663:BQQ327664 BQO393199:BQQ393200 BQO458735:BQQ458736 BQO524271:BQQ524272 BQO589807:BQQ589808 BQO655343:BQQ655344 BQO720879:BQQ720880 BQO786415:BQQ786416 BQO851951:BQQ851952 BQO917487:BQQ917488 BQO983023:BQQ983024 BQW65504 BQW131040 BQW196576 BQW262112 BQW327648 BQW393184 BQW458720 BQW524256 BQW589792 BQW655328 BQW720864 BQW786400 BQW851936 BQW917472 BQW983008 BSU65519:BSV65520 BSU131055:BSV131056 BSU196591:BSV196592 BSU262127:BSV262128 BSU327663:BSV327664 BSU393199:BSV393200 BSU458735:BSV458736 BSU524271:BSV524272 BSU589807:BSV589808 BSU655343:BSV655344 BSU720879:BSV720880 BSU786415:BSV786416 BSU851951:BSV851952 BSU917487:BSV917488 BSU983023:BSV983024 BSW65519:BSW65521 BSW131055:BSW131057 BSW196591:BSW196593 BSW262127:BSW262129 BSW327663:BSW327665 BSW393199:BSW393201 BSW458735:BSW458737 BSW524271:BSW524273 BSW589807:BSW589809 BSW655343:BSW655345 BSW720879:BSW720881 BSW786415:BSW786417 BSW851951:BSW851953 BSW917487:BSW917489 BSW983023:BSW983025 CAC12:CAE14 CAC24:CAE26 CAC65484:CAE65486 CAC65496:CAE65498 CAC131020:CAE131022 CAC131032:CAE131034 CAC196556:CAE196558 CAC196568:CAE196570 CAC262092:CAE262094 CAC262104:CAE262106 CAC327628:CAE327630 CAC327640:CAE327642 CAC393164:CAE393166 CAC393176:CAE393178 CAC458700:CAE458702 CAC458712:CAE458714 CAC524236:CAE524238 CAC524248:CAE524250 CAC589772:CAE589774 CAC589784:CAE589786 CAC655308:CAE655310 CAC655320:CAE655322 CAC720844:CAE720846 CAC720856:CAE720858 CAC786380:CAE786382 CAC786392:CAE786394 CAC851916:CAE851918 CAC851928:CAE851930 CAC917452:CAE917454 CAC917464:CAE917466 CAC982988:CAE982990 CAC983000:CAE983002 CAK65519:CAM65520 CAK131055:CAM131056 CAK196591:CAM196592 CAK262127:CAM262128 CAK327663:CAM327664 CAK393199:CAM393200 CAK458735:CAM458736 CAK524271:CAM524272 CAK589807:CAM589808 CAK655343:CAM655344 CAK720879:CAM720880 CAK786415:CAM786416 CAK851951:CAM851952 CAK917487:CAM917488 CAK983023:CAM983024 CAS65504 CAS131040 CAS196576 CAS262112 CAS327648 CAS393184 CAS458720 CAS524256 CAS589792 CAS655328 CAS720864 CAS786400 CAS851936 CAS917472 CAS983008 CCQ65519:CCR65520 CCQ131055:CCR131056 CCQ196591:CCR196592 CCQ262127:CCR262128 CCQ327663:CCR327664 CCQ393199:CCR393200 CCQ458735:CCR458736 CCQ524271:CCR524272 CCQ589807:CCR589808 CCQ655343:CCR655344 CCQ720879:CCR720880 CCQ786415:CCR786416 CCQ851951:CCR851952 CCQ917487:CCR917488 CCQ983023:CCR983024 CCS65519:CCS65521 CCS131055:CCS131057 CCS196591:CCS196593 CCS262127:CCS262129 CCS327663:CCS327665 CCS393199:CCS393201 CCS458735:CCS458737 CCS524271:CCS524273 CCS589807:CCS589809 CCS655343:CCS655345 CCS720879:CCS720881 CCS786415:CCS786417 CCS851951:CCS851953 CCS917487:CCS917489 CCS983023:CCS983025 CJY12:CKA14 CJY24:CKA26 CJY65484:CKA65486 CJY65496:CKA65498 CJY131020:CKA131022 CJY131032:CKA131034 CJY196556:CKA196558 CJY196568:CKA196570 CJY262092:CKA262094 CJY262104:CKA262106 CJY327628:CKA327630 CJY327640:CKA327642 CJY393164:CKA393166 CJY393176:CKA393178 CJY458700:CKA458702 CJY458712:CKA458714 CJY524236:CKA524238 CJY524248:CKA524250 CJY589772:CKA589774 CJY589784:CKA589786 CJY655308:CKA655310 CJY655320:CKA655322 CJY720844:CKA720846 CJY720856:CKA720858 CJY786380:CKA786382 CJY786392:CKA786394 CJY851916:CKA851918 CJY851928:CKA851930 CJY917452:CKA917454 CJY917464:CKA917466 CJY982988:CKA982990 CJY983000:CKA983002 CKG65519:CKI65520 CKG131055:CKI131056 CKG196591:CKI196592 CKG262127:CKI262128 CKG327663:CKI327664 CKG393199:CKI393200 CKG458735:CKI458736 CKG524271:CKI524272 CKG589807:CKI589808 CKG655343:CKI655344 CKG720879:CKI720880 CKG786415:CKI786416 CKG851951:CKI851952 CKG917487:CKI917488 CKG983023:CKI983024 CKO65504 CKO131040 CKO196576 CKO262112 CKO327648 CKO393184 CKO458720 CKO524256 CKO589792 CKO655328 CKO720864 CKO786400 CKO851936 CKO917472 CKO983008 CMM65519:CMN65520 CMM131055:CMN131056 CMM196591:CMN196592 CMM262127:CMN262128 CMM327663:CMN327664 CMM393199:CMN393200 CMM458735:CMN458736 CMM524271:CMN524272 CMM589807:CMN589808 CMM655343:CMN655344 CMM720879:CMN720880 CMM786415:CMN786416 CMM851951:CMN851952 CMM917487:CMN917488 CMM983023:CMN983024 CMO65519:CMO65521 CMO131055:CMO131057 CMO196591:CMO196593 CMO262127:CMO262129 CMO327663:CMO327665 CMO393199:CMO393201 CMO458735:CMO458737 CMO524271:CMO524273 CMO589807:CMO589809 CMO655343:CMO655345 CMO720879:CMO720881 CMO786415:CMO786417 CMO851951:CMO851953 CMO917487:CMO917489 CMO983023:CMO983025 CTU12:CTW14 CTU24:CTW26 CTU65484:CTW65486 CTU65496:CTW65498 CTU131020:CTW131022 CTU131032:CTW131034 CTU196556:CTW196558 CTU196568:CTW196570 CTU262092:CTW262094 CTU262104:CTW262106 CTU327628:CTW327630 CTU327640:CTW327642 CTU393164:CTW393166 CTU393176:CTW393178 CTU458700:CTW458702 CTU458712:CTW458714 CTU524236:CTW524238 CTU524248:CTW524250 CTU589772:CTW589774 CTU589784:CTW589786 CTU655308:CTW655310 CTU655320:CTW655322 CTU720844:CTW720846 CTU720856:CTW720858 CTU786380:CTW786382 CTU786392:CTW786394 CTU851916:CTW851918 CTU851928:CTW851930 CTU917452:CTW917454 CTU917464:CTW917466 CTU982988:CTW982990 CTU983000:CTW983002 CUC65519:CUE65520 CUC131055:CUE131056 CUC196591:CUE196592 CUC262127:CUE262128 CUC327663:CUE327664 CUC393199:CUE393200 CUC458735:CUE458736 CUC524271:CUE524272 CUC589807:CUE589808 CUC655343:CUE655344 CUC720879:CUE720880 CUC786415:CUE786416 CUC851951:CUE851952 CUC917487:CUE917488 CUC983023:CUE983024 CUK65504 CUK131040 CUK196576 CUK262112 CUK327648 CUK393184 CUK458720 CUK524256 CUK589792 CUK655328 CUK720864 CUK786400 CUK851936 CUK917472 CUK983008 CWI65519:CWJ65520 CWI131055:CWJ131056 CWI196591:CWJ196592 CWI262127:CWJ262128 CWI327663:CWJ327664 CWI393199:CWJ393200 CWI458735:CWJ458736 CWI524271:CWJ524272 CWI589807:CWJ589808 CWI655343:CWJ655344 CWI720879:CWJ720880 CWI786415:CWJ786416 CWI851951:CWJ851952 CWI917487:CWJ917488 CWI983023:CWJ983024 CWK65519:CWK65521 CWK131055:CWK131057 CWK196591:CWK196593 CWK262127:CWK262129 CWK327663:CWK327665 CWK393199:CWK393201 CWK458735:CWK458737 CWK524271:CWK524273 CWK589807:CWK589809 CWK655343:CWK655345 CWK720879:CWK720881 CWK786415:CWK786417 CWK851951:CWK851953 CWK917487:CWK917489 CWK983023:CWK983025 DDQ12:DDS14 DDQ24:DDS26 DDQ65484:DDS65486 DDQ65496:DDS65498 DDQ131020:DDS131022 DDQ131032:DDS131034 DDQ196556:DDS196558 DDQ196568:DDS196570 DDQ262092:DDS262094 DDQ262104:DDS262106 DDQ327628:DDS327630 DDQ327640:DDS327642 DDQ393164:DDS393166 DDQ393176:DDS393178 DDQ458700:DDS458702 DDQ458712:DDS458714 DDQ524236:DDS524238 DDQ524248:DDS524250 DDQ589772:DDS589774 DDQ589784:DDS589786 DDQ655308:DDS655310 DDQ655320:DDS655322 DDQ720844:DDS720846 DDQ720856:DDS720858 DDQ786380:DDS786382 DDQ786392:DDS786394 DDQ851916:DDS851918 DDQ851928:DDS851930 DDQ917452:DDS917454 DDQ917464:DDS917466 DDQ982988:DDS982990 DDQ983000:DDS983002 DDY65519:DEA65520 DDY131055:DEA131056 DDY196591:DEA196592 DDY262127:DEA262128 DDY327663:DEA327664 DDY393199:DEA393200 DDY458735:DEA458736 DDY524271:DEA524272 DDY589807:DEA589808 DDY655343:DEA655344 DDY720879:DEA720880 DDY786415:DEA786416 DDY851951:DEA851952 DDY917487:DEA917488 DDY983023:DEA983024 DEG65504 DEG131040 DEG196576 DEG262112 DEG327648 DEG393184 DEG458720 DEG524256 DEG589792 DEG655328 DEG720864 DEG786400 DEG851936 DEG917472 DEG983008 DGE65519:DGF65520 DGE131055:DGF131056 DGE196591:DGF196592 DGE262127:DGF262128 DGE327663:DGF327664 DGE393199:DGF393200 DGE458735:DGF458736 DGE524271:DGF524272 DGE589807:DGF589808 DGE655343:DGF655344 DGE720879:DGF720880 DGE786415:DGF786416 DGE851951:DGF851952 DGE917487:DGF917488 DGE983023:DGF983024 DGG65519:DGG65521 DGG131055:DGG131057 DGG196591:DGG196593 DGG262127:DGG262129 DGG327663:DGG327665 DGG393199:DGG393201 DGG458735:DGG458737 DGG524271:DGG524273 DGG589807:DGG589809 DGG655343:DGG655345 DGG720879:DGG720881 DGG786415:DGG786417 DGG851951:DGG851953 DGG917487:DGG917489 DGG983023:DGG983025 DNM12:DNO14 DNM24:DNO26 DNM65484:DNO65486 DNM65496:DNO65498 DNM131020:DNO131022 DNM131032:DNO131034 DNM196556:DNO196558 DNM196568:DNO196570 DNM262092:DNO262094 DNM262104:DNO262106 DNM327628:DNO327630 DNM327640:DNO327642 DNM393164:DNO393166 DNM393176:DNO393178 DNM458700:DNO458702 DNM458712:DNO458714 DNM524236:DNO524238 DNM524248:DNO524250 DNM589772:DNO589774 DNM589784:DNO589786 DNM655308:DNO655310 DNM655320:DNO655322 DNM720844:DNO720846 DNM720856:DNO720858 DNM786380:DNO786382 DNM786392:DNO786394 DNM851916:DNO851918 DNM851928:DNO851930 DNM917452:DNO917454 DNM917464:DNO917466 DNM982988:DNO982990 DNM983000:DNO983002 DNU65519:DNW65520 DNU131055:DNW131056 DNU196591:DNW196592 DNU262127:DNW262128 DNU327663:DNW327664 DNU393199:DNW393200 DNU458735:DNW458736 DNU524271:DNW524272 DNU589807:DNW589808 DNU655343:DNW655344 DNU720879:DNW720880 DNU786415:DNW786416 DNU851951:DNW851952 DNU917487:DNW917488 DNU983023:DNW983024 DOC65504 DOC131040 DOC196576 DOC262112 DOC327648 DOC393184 DOC458720 DOC524256 DOC589792 DOC655328 DOC720864 DOC786400 DOC851936 DOC917472 DOC983008 DQA65519:DQB65520 DQA131055:DQB131056 DQA196591:DQB196592 DQA262127:DQB262128 DQA327663:DQB327664 DQA393199:DQB393200 DQA458735:DQB458736 DQA524271:DQB524272 DQA589807:DQB589808 DQA655343:DQB655344 DQA720879:DQB720880 DQA786415:DQB786416 DQA851951:DQB851952 DQA917487:DQB917488 DQA983023:DQB983024 DQC65519:DQC65521 DQC131055:DQC131057 DQC196591:DQC196593 DQC262127:DQC262129 DQC327663:DQC327665 DQC393199:DQC393201 DQC458735:DQC458737 DQC524271:DQC524273 DQC589807:DQC589809 DQC655343:DQC655345 DQC720879:DQC720881 DQC786415:DQC786417 DQC851951:DQC851953 DQC917487:DQC917489 DQC983023:DQC983025 DXI12:DXK14 DXI24:DXK26 DXI65484:DXK65486 DXI65496:DXK65498 DXI131020:DXK131022 DXI131032:DXK131034 DXI196556:DXK196558 DXI196568:DXK196570 DXI262092:DXK262094 DXI262104:DXK262106 DXI327628:DXK327630 DXI327640:DXK327642 DXI393164:DXK393166 DXI393176:DXK393178 DXI458700:DXK458702 DXI458712:DXK458714 DXI524236:DXK524238 DXI524248:DXK524250 DXI589772:DXK589774 DXI589784:DXK589786 DXI655308:DXK655310 DXI655320:DXK655322 DXI720844:DXK720846 DXI720856:DXK720858 DXI786380:DXK786382 DXI786392:DXK786394 DXI851916:DXK851918 DXI851928:DXK851930 DXI917452:DXK917454 DXI917464:DXK917466 DXI982988:DXK982990 DXI983000:DXK983002 DXQ65519:DXS65520 DXQ131055:DXS131056 DXQ196591:DXS196592 DXQ262127:DXS262128 DXQ327663:DXS327664 DXQ393199:DXS393200 DXQ458735:DXS458736 DXQ524271:DXS524272 DXQ589807:DXS589808 DXQ655343:DXS655344 DXQ720879:DXS720880 DXQ786415:DXS786416 DXQ851951:DXS851952 DXQ917487:DXS917488 DXQ983023:DXS983024 DXY65504 DXY131040 DXY196576 DXY262112 DXY327648 DXY393184 DXY458720 DXY524256 DXY589792 DXY655328 DXY720864 DXY786400 DXY851936 DXY917472 DXY983008 DZW65519:DZX65520 DZW131055:DZX131056 DZW196591:DZX196592 DZW262127:DZX262128 DZW327663:DZX327664 DZW393199:DZX393200 DZW458735:DZX458736 DZW524271:DZX524272 DZW589807:DZX589808 DZW655343:DZX655344 DZW720879:DZX720880 DZW786415:DZX786416 DZW851951:DZX851952 DZW917487:DZX917488 DZW983023:DZX983024 DZY65519:DZY65521 DZY131055:DZY131057 DZY196591:DZY196593 DZY262127:DZY262129 DZY327663:DZY327665 DZY393199:DZY393201 DZY458735:DZY458737 DZY524271:DZY524273 DZY589807:DZY589809 DZY655343:DZY655345 DZY720879:DZY720881 DZY786415:DZY786417 DZY851951:DZY851953 DZY917487:DZY917489 DZY983023:DZY983025 EHE12:EHG14 EHE24:EHG26 EHE65484:EHG65486 EHE65496:EHG65498 EHE131020:EHG131022 EHE131032:EHG131034 EHE196556:EHG196558 EHE196568:EHG196570 EHE262092:EHG262094 EHE262104:EHG262106 EHE327628:EHG327630 EHE327640:EHG327642 EHE393164:EHG393166 EHE393176:EHG393178 EHE458700:EHG458702 EHE458712:EHG458714 EHE524236:EHG524238 EHE524248:EHG524250 EHE589772:EHG589774 EHE589784:EHG589786 EHE655308:EHG655310 EHE655320:EHG655322 EHE720844:EHG720846 EHE720856:EHG720858 EHE786380:EHG786382 EHE786392:EHG786394 EHE851916:EHG851918 EHE851928:EHG851930 EHE917452:EHG917454 EHE917464:EHG917466 EHE982988:EHG982990 EHE983000:EHG983002 EHM65519:EHO65520 EHM131055:EHO131056 EHM196591:EHO196592 EHM262127:EHO262128 EHM327663:EHO327664 EHM393199:EHO393200 EHM458735:EHO458736 EHM524271:EHO524272 EHM589807:EHO589808 EHM655343:EHO655344 EHM720879:EHO720880 EHM786415:EHO786416 EHM851951:EHO851952 EHM917487:EHO917488 EHM983023:EHO983024 EHU65504 EHU131040 EHU196576 EHU262112 EHU327648 EHU393184 EHU458720 EHU524256 EHU589792 EHU655328 EHU720864 EHU786400 EHU851936 EHU917472 EHU983008 EJS65519:EJT65520 EJS131055:EJT131056 EJS196591:EJT196592 EJS262127:EJT262128 EJS327663:EJT327664 EJS393199:EJT393200 EJS458735:EJT458736 EJS524271:EJT524272 EJS589807:EJT589808 EJS655343:EJT655344 EJS720879:EJT720880 EJS786415:EJT786416 EJS851951:EJT851952 EJS917487:EJT917488 EJS983023:EJT983024 EJU65519:EJU65521 EJU131055:EJU131057 EJU196591:EJU196593 EJU262127:EJU262129 EJU327663:EJU327665 EJU393199:EJU393201 EJU458735:EJU458737 EJU524271:EJU524273 EJU589807:EJU589809 EJU655343:EJU655345 EJU720879:EJU720881 EJU786415:EJU786417 EJU851951:EJU851953 EJU917487:EJU917489 EJU983023:EJU983025 ERA12:ERC14 ERA24:ERC26 ERA65484:ERC65486 ERA65496:ERC65498 ERA131020:ERC131022 ERA131032:ERC131034 ERA196556:ERC196558 ERA196568:ERC196570 ERA262092:ERC262094 ERA262104:ERC262106 ERA327628:ERC327630 ERA327640:ERC327642 ERA393164:ERC393166 ERA393176:ERC393178 ERA458700:ERC458702 ERA458712:ERC458714 ERA524236:ERC524238 ERA524248:ERC524250 ERA589772:ERC589774 ERA589784:ERC589786 ERA655308:ERC655310 ERA655320:ERC655322 ERA720844:ERC720846 ERA720856:ERC720858 ERA786380:ERC786382 ERA786392:ERC786394 ERA851916:ERC851918 ERA851928:ERC851930 ERA917452:ERC917454 ERA917464:ERC917466 ERA982988:ERC982990 ERA983000:ERC983002 ERI65519:ERK65520 ERI131055:ERK131056 ERI196591:ERK196592 ERI262127:ERK262128 ERI327663:ERK327664 ERI393199:ERK393200 ERI458735:ERK458736 ERI524271:ERK524272 ERI589807:ERK589808 ERI655343:ERK655344 ERI720879:ERK720880 ERI786415:ERK786416 ERI851951:ERK851952 ERI917487:ERK917488 ERI983023:ERK983024 ERQ65504 ERQ131040 ERQ196576 ERQ262112 ERQ327648 ERQ393184 ERQ458720 ERQ524256 ERQ589792 ERQ655328 ERQ720864 ERQ786400 ERQ851936 ERQ917472 ERQ983008 ETO65519:ETP65520 ETO131055:ETP131056 ETO196591:ETP196592 ETO262127:ETP262128 ETO327663:ETP327664 ETO393199:ETP393200 ETO458735:ETP458736 ETO524271:ETP524272 ETO589807:ETP589808 ETO655343:ETP655344 ETO720879:ETP720880 ETO786415:ETP786416 ETO851951:ETP851952 ETO917487:ETP917488 ETO983023:ETP983024 ETQ65519:ETQ65521 ETQ131055:ETQ131057 ETQ196591:ETQ196593 ETQ262127:ETQ262129 ETQ327663:ETQ327665 ETQ393199:ETQ393201 ETQ458735:ETQ458737 ETQ524271:ETQ524273 ETQ589807:ETQ589809 ETQ655343:ETQ655345 ETQ720879:ETQ720881 ETQ786415:ETQ786417 ETQ851951:ETQ851953 ETQ917487:ETQ917489 ETQ983023:ETQ983025 FAW12:FAY14 FAW24:FAY26 FAW65484:FAY65486 FAW65496:FAY65498 FAW131020:FAY131022 FAW131032:FAY131034 FAW196556:FAY196558 FAW196568:FAY196570 FAW262092:FAY262094 FAW262104:FAY262106 FAW327628:FAY327630 FAW327640:FAY327642 FAW393164:FAY393166 FAW393176:FAY393178 FAW458700:FAY458702 FAW458712:FAY458714 FAW524236:FAY524238 FAW524248:FAY524250 FAW589772:FAY589774 FAW589784:FAY589786 FAW655308:FAY655310 FAW655320:FAY655322 FAW720844:FAY720846 FAW720856:FAY720858 FAW786380:FAY786382 FAW786392:FAY786394 FAW851916:FAY851918 FAW851928:FAY851930 FAW917452:FAY917454 FAW917464:FAY917466 FAW982988:FAY982990 FAW983000:FAY983002 FBE65519:FBG65520 FBE131055:FBG131056 FBE196591:FBG196592 FBE262127:FBG262128 FBE327663:FBG327664 FBE393199:FBG393200 FBE458735:FBG458736 FBE524271:FBG524272 FBE589807:FBG589808 FBE655343:FBG655344 FBE720879:FBG720880 FBE786415:FBG786416 FBE851951:FBG851952 FBE917487:FBG917488 FBE983023:FBG983024 FBM65504 FBM131040 FBM196576 FBM262112 FBM327648 FBM393184 FBM458720 FBM524256 FBM589792 FBM655328 FBM720864 FBM786400 FBM851936 FBM917472 FBM983008 FDK65519:FDL65520 FDK131055:FDL131056 FDK196591:FDL196592 FDK262127:FDL262128 FDK327663:FDL327664 FDK393199:FDL393200 FDK458735:FDL458736 FDK524271:FDL524272 FDK589807:FDL589808 FDK655343:FDL655344 FDK720879:FDL720880 FDK786415:FDL786416 FDK851951:FDL851952 FDK917487:FDL917488 FDK983023:FDL983024 FDM65519:FDM65521 FDM131055:FDM131057 FDM196591:FDM196593 FDM262127:FDM262129 FDM327663:FDM327665 FDM393199:FDM393201 FDM458735:FDM458737 FDM524271:FDM524273 FDM589807:FDM589809 FDM655343:FDM655345 FDM720879:FDM720881 FDM786415:FDM786417 FDM851951:FDM851953 FDM917487:FDM917489 FDM983023:FDM983025 FKS12:FKU14 FKS24:FKU26 FKS65484:FKU65486 FKS65496:FKU65498 FKS131020:FKU131022 FKS131032:FKU131034 FKS196556:FKU196558 FKS196568:FKU196570 FKS262092:FKU262094 FKS262104:FKU262106 FKS327628:FKU327630 FKS327640:FKU327642 FKS393164:FKU393166 FKS393176:FKU393178 FKS458700:FKU458702 FKS458712:FKU458714 FKS524236:FKU524238 FKS524248:FKU524250 FKS589772:FKU589774 FKS589784:FKU589786 FKS655308:FKU655310 FKS655320:FKU655322 FKS720844:FKU720846 FKS720856:FKU720858 FKS786380:FKU786382 FKS786392:FKU786394 FKS851916:FKU851918 FKS851928:FKU851930 FKS917452:FKU917454 FKS917464:FKU917466 FKS982988:FKU982990 FKS983000:FKU983002 FLA65519:FLC65520 FLA131055:FLC131056 FLA196591:FLC196592 FLA262127:FLC262128 FLA327663:FLC327664 FLA393199:FLC393200 FLA458735:FLC458736 FLA524271:FLC524272 FLA589807:FLC589808 FLA655343:FLC655344 FLA720879:FLC720880 FLA786415:FLC786416 FLA851951:FLC851952 FLA917487:FLC917488 FLA983023:FLC983024 FLI65504 FLI131040 FLI196576 FLI262112 FLI327648 FLI393184 FLI458720 FLI524256 FLI589792 FLI655328 FLI720864 FLI786400 FLI851936 FLI917472 FLI983008 FNG65519:FNH65520 FNG131055:FNH131056 FNG196591:FNH196592 FNG262127:FNH262128 FNG327663:FNH327664 FNG393199:FNH393200 FNG458735:FNH458736 FNG524271:FNH524272 FNG589807:FNH589808 FNG655343:FNH655344 FNG720879:FNH720880 FNG786415:FNH786416 FNG851951:FNH851952 FNG917487:FNH917488 FNG983023:FNH983024 FNI65519:FNI65521 FNI131055:FNI131057 FNI196591:FNI196593 FNI262127:FNI262129 FNI327663:FNI327665 FNI393199:FNI393201 FNI458735:FNI458737 FNI524271:FNI524273 FNI589807:FNI589809 FNI655343:FNI655345 FNI720879:FNI720881 FNI786415:FNI786417 FNI851951:FNI851953 FNI917487:FNI917489 FNI983023:FNI983025 FUO12:FUQ14 FUO24:FUQ26 FUO65484:FUQ65486 FUO65496:FUQ65498 FUO131020:FUQ131022 FUO131032:FUQ131034 FUO196556:FUQ196558 FUO196568:FUQ196570 FUO262092:FUQ262094 FUO262104:FUQ262106 FUO327628:FUQ327630 FUO327640:FUQ327642 FUO393164:FUQ393166 FUO393176:FUQ393178 FUO458700:FUQ458702 FUO458712:FUQ458714 FUO524236:FUQ524238 FUO524248:FUQ524250 FUO589772:FUQ589774 FUO589784:FUQ589786 FUO655308:FUQ655310 FUO655320:FUQ655322 FUO720844:FUQ720846 FUO720856:FUQ720858 FUO786380:FUQ786382 FUO786392:FUQ786394 FUO851916:FUQ851918 FUO851928:FUQ851930 FUO917452:FUQ917454 FUO917464:FUQ917466 FUO982988:FUQ982990 FUO983000:FUQ983002 FUW65519:FUY65520 FUW131055:FUY131056 FUW196591:FUY196592 FUW262127:FUY262128 FUW327663:FUY327664 FUW393199:FUY393200 FUW458735:FUY458736 FUW524271:FUY524272 FUW589807:FUY589808 FUW655343:FUY655344 FUW720879:FUY720880 FUW786415:FUY786416 FUW851951:FUY851952 FUW917487:FUY917488 FUW983023:FUY983024 FVE65504 FVE131040 FVE196576 FVE262112 FVE327648 FVE393184 FVE458720 FVE524256 FVE589792 FVE655328 FVE720864 FVE786400 FVE851936 FVE917472 FVE983008 FXC65519:FXD65520 FXC131055:FXD131056 FXC196591:FXD196592 FXC262127:FXD262128 FXC327663:FXD327664 FXC393199:FXD393200 FXC458735:FXD458736 FXC524271:FXD524272 FXC589807:FXD589808 FXC655343:FXD655344 FXC720879:FXD720880 FXC786415:FXD786416 FXC851951:FXD851952 FXC917487:FXD917488 FXC983023:FXD983024 FXE65519:FXE65521 FXE131055:FXE131057 FXE196591:FXE196593 FXE262127:FXE262129 FXE327663:FXE327665 FXE393199:FXE393201 FXE458735:FXE458737 FXE524271:FXE524273 FXE589807:FXE589809 FXE655343:FXE655345 FXE720879:FXE720881 FXE786415:FXE786417 FXE851951:FXE851953 FXE917487:FXE917489 FXE983023:FXE983025 GEK12:GEM14 GEK24:GEM26 GEK65484:GEM65486 GEK65496:GEM65498 GEK131020:GEM131022 GEK131032:GEM131034 GEK196556:GEM196558 GEK196568:GEM196570 GEK262092:GEM262094 GEK262104:GEM262106 GEK327628:GEM327630 GEK327640:GEM327642 GEK393164:GEM393166 GEK393176:GEM393178 GEK458700:GEM458702 GEK458712:GEM458714 GEK524236:GEM524238 GEK524248:GEM524250 GEK589772:GEM589774 GEK589784:GEM589786 GEK655308:GEM655310 GEK655320:GEM655322 GEK720844:GEM720846 GEK720856:GEM720858 GEK786380:GEM786382 GEK786392:GEM786394 GEK851916:GEM851918 GEK851928:GEM851930 GEK917452:GEM917454 GEK917464:GEM917466 GEK982988:GEM982990 GEK983000:GEM983002 GES65519:GEU65520 GES131055:GEU131056 GES196591:GEU196592 GES262127:GEU262128 GES327663:GEU327664 GES393199:GEU393200 GES458735:GEU458736 GES524271:GEU524272 GES589807:GEU589808 GES655343:GEU655344 GES720879:GEU720880 GES786415:GEU786416 GES851951:GEU851952 GES917487:GEU917488 GES983023:GEU983024 GFA65504 GFA131040 GFA196576 GFA262112 GFA327648 GFA393184 GFA458720 GFA524256 GFA589792 GFA655328 GFA720864 GFA786400 GFA851936 GFA917472 GFA983008 GGY65519:GGZ65520 GGY131055:GGZ131056 GGY196591:GGZ196592 GGY262127:GGZ262128 GGY327663:GGZ327664 GGY393199:GGZ393200 GGY458735:GGZ458736 GGY524271:GGZ524272 GGY589807:GGZ589808 GGY655343:GGZ655344 GGY720879:GGZ720880 GGY786415:GGZ786416 GGY851951:GGZ851952 GGY917487:GGZ917488 GGY983023:GGZ983024 GHA65519:GHA65521 GHA131055:GHA131057 GHA196591:GHA196593 GHA262127:GHA262129 GHA327663:GHA327665 GHA393199:GHA393201 GHA458735:GHA458737 GHA524271:GHA524273 GHA589807:GHA589809 GHA655343:GHA655345 GHA720879:GHA720881 GHA786415:GHA786417 GHA851951:GHA851953 GHA917487:GHA917489 GHA983023:GHA983025 GOG12:GOI14 GOG24:GOI26 GOG65484:GOI65486 GOG65496:GOI65498 GOG131020:GOI131022 GOG131032:GOI131034 GOG196556:GOI196558 GOG196568:GOI196570 GOG262092:GOI262094 GOG262104:GOI262106 GOG327628:GOI327630 GOG327640:GOI327642 GOG393164:GOI393166 GOG393176:GOI393178 GOG458700:GOI458702 GOG458712:GOI458714 GOG524236:GOI524238 GOG524248:GOI524250 GOG589772:GOI589774 GOG589784:GOI589786 GOG655308:GOI655310 GOG655320:GOI655322 GOG720844:GOI720846 GOG720856:GOI720858 GOG786380:GOI786382 GOG786392:GOI786394 GOG851916:GOI851918 GOG851928:GOI851930 GOG917452:GOI917454 GOG917464:GOI917466 GOG982988:GOI982990 GOG983000:GOI983002 GOO65519:GOQ65520 GOO131055:GOQ131056 GOO196591:GOQ196592 GOO262127:GOQ262128 GOO327663:GOQ327664 GOO393199:GOQ393200 GOO458735:GOQ458736 GOO524271:GOQ524272 GOO589807:GOQ589808 GOO655343:GOQ655344 GOO720879:GOQ720880 GOO786415:GOQ786416 GOO851951:GOQ851952 GOO917487:GOQ917488 GOO983023:GOQ983024 GOW65504 GOW131040 GOW196576 GOW262112 GOW327648 GOW393184 GOW458720 GOW524256 GOW589792 GOW655328 GOW720864 GOW786400 GOW851936 GOW917472 GOW983008 GQU65519:GQV65520 GQU131055:GQV131056 GQU196591:GQV196592 GQU262127:GQV262128 GQU327663:GQV327664 GQU393199:GQV393200 GQU458735:GQV458736 GQU524271:GQV524272 GQU589807:GQV589808 GQU655343:GQV655344 GQU720879:GQV720880 GQU786415:GQV786416 GQU851951:GQV851952 GQU917487:GQV917488 GQU983023:GQV983024 GQW65519:GQW65521 GQW131055:GQW131057 GQW196591:GQW196593 GQW262127:GQW262129 GQW327663:GQW327665 GQW393199:GQW393201 GQW458735:GQW458737 GQW524271:GQW524273 GQW589807:GQW589809 GQW655343:GQW655345 GQW720879:GQW720881 GQW786415:GQW786417 GQW851951:GQW851953 GQW917487:GQW917489 GQW983023:GQW983025 GYC12:GYE14 GYC24:GYE26 GYC65484:GYE65486 GYC65496:GYE65498 GYC131020:GYE131022 GYC131032:GYE131034 GYC196556:GYE196558 GYC196568:GYE196570 GYC262092:GYE262094 GYC262104:GYE262106 GYC327628:GYE327630 GYC327640:GYE327642 GYC393164:GYE393166 GYC393176:GYE393178 GYC458700:GYE458702 GYC458712:GYE458714 GYC524236:GYE524238 GYC524248:GYE524250 GYC589772:GYE589774 GYC589784:GYE589786 GYC655308:GYE655310 GYC655320:GYE655322 GYC720844:GYE720846 GYC720856:GYE720858 GYC786380:GYE786382 GYC786392:GYE786394 GYC851916:GYE851918 GYC851928:GYE851930 GYC917452:GYE917454 GYC917464:GYE917466 GYC982988:GYE982990 GYC983000:GYE983002 GYK65519:GYM65520 GYK131055:GYM131056 GYK196591:GYM196592 GYK262127:GYM262128 GYK327663:GYM327664 GYK393199:GYM393200 GYK458735:GYM458736 GYK524271:GYM524272 GYK589807:GYM589808 GYK655343:GYM655344 GYK720879:GYM720880 GYK786415:GYM786416 GYK851951:GYM851952 GYK917487:GYM917488 GYK983023:GYM983024 GYS65504 GYS131040 GYS196576 GYS262112 GYS327648 GYS393184 GYS458720 GYS524256 GYS589792 GYS655328 GYS720864 GYS786400 GYS851936 GYS917472 GYS983008 HAQ65519:HAR65520 HAQ131055:HAR131056 HAQ196591:HAR196592 HAQ262127:HAR262128 HAQ327663:HAR327664 HAQ393199:HAR393200 HAQ458735:HAR458736 HAQ524271:HAR524272 HAQ589807:HAR589808 HAQ655343:HAR655344 HAQ720879:HAR720880 HAQ786415:HAR786416 HAQ851951:HAR851952 HAQ917487:HAR917488 HAQ983023:HAR983024 HAS65519:HAS65521 HAS131055:HAS131057 HAS196591:HAS196593 HAS262127:HAS262129 HAS327663:HAS327665 HAS393199:HAS393201 HAS458735:HAS458737 HAS524271:HAS524273 HAS589807:HAS589809 HAS655343:HAS655345 HAS720879:HAS720881 HAS786415:HAS786417 HAS851951:HAS851953 HAS917487:HAS917489 HAS983023:HAS983025 HHY12:HIA14 HHY24:HIA26 HHY65484:HIA65486 HHY65496:HIA65498 HHY131020:HIA131022 HHY131032:HIA131034 HHY196556:HIA196558 HHY196568:HIA196570 HHY262092:HIA262094 HHY262104:HIA262106 HHY327628:HIA327630 HHY327640:HIA327642 HHY393164:HIA393166 HHY393176:HIA393178 HHY458700:HIA458702 HHY458712:HIA458714 HHY524236:HIA524238 HHY524248:HIA524250 HHY589772:HIA589774 HHY589784:HIA589786 HHY655308:HIA655310 HHY655320:HIA655322 HHY720844:HIA720846 HHY720856:HIA720858 HHY786380:HIA786382 HHY786392:HIA786394 HHY851916:HIA851918 HHY851928:HIA851930 HHY917452:HIA917454 HHY917464:HIA917466 HHY982988:HIA982990 HHY983000:HIA983002 HIG65519:HII65520 HIG131055:HII131056 HIG196591:HII196592 HIG262127:HII262128 HIG327663:HII327664 HIG393199:HII393200 HIG458735:HII458736 HIG524271:HII524272 HIG589807:HII589808 HIG655343:HII655344 HIG720879:HII720880 HIG786415:HII786416 HIG851951:HII851952 HIG917487:HII917488 HIG983023:HII983024 HIO65504 HIO131040 HIO196576 HIO262112 HIO327648 HIO393184 HIO458720 HIO524256 HIO589792 HIO655328 HIO720864 HIO786400 HIO851936 HIO917472 HIO983008 HKM65519:HKN65520 HKM131055:HKN131056 HKM196591:HKN196592 HKM262127:HKN262128 HKM327663:HKN327664 HKM393199:HKN393200 HKM458735:HKN458736 HKM524271:HKN524272 HKM589807:HKN589808 HKM655343:HKN655344 HKM720879:HKN720880 HKM786415:HKN786416 HKM851951:HKN851952 HKM917487:HKN917488 HKM983023:HKN983024 HKO65519:HKO65521 HKO131055:HKO131057 HKO196591:HKO196593 HKO262127:HKO262129 HKO327663:HKO327665 HKO393199:HKO393201 HKO458735:HKO458737 HKO524271:HKO524273 HKO589807:HKO589809 HKO655343:HKO655345 HKO720879:HKO720881 HKO786415:HKO786417 HKO851951:HKO851953 HKO917487:HKO917489 HKO983023:HKO983025 HRU12:HRW14 HRU24:HRW26 HRU65484:HRW65486 HRU65496:HRW65498 HRU131020:HRW131022 HRU131032:HRW131034 HRU196556:HRW196558 HRU196568:HRW196570 HRU262092:HRW262094 HRU262104:HRW262106 HRU327628:HRW327630 HRU327640:HRW327642 HRU393164:HRW393166 HRU393176:HRW393178 HRU458700:HRW458702 HRU458712:HRW458714 HRU524236:HRW524238 HRU524248:HRW524250 HRU589772:HRW589774 HRU589784:HRW589786 HRU655308:HRW655310 HRU655320:HRW655322 HRU720844:HRW720846 HRU720856:HRW720858 HRU786380:HRW786382 HRU786392:HRW786394 HRU851916:HRW851918 HRU851928:HRW851930 HRU917452:HRW917454 HRU917464:HRW917466 HRU982988:HRW982990 HRU983000:HRW983002 HSC65519:HSE65520 HSC131055:HSE131056 HSC196591:HSE196592 HSC262127:HSE262128 HSC327663:HSE327664 HSC393199:HSE393200 HSC458735:HSE458736 HSC524271:HSE524272 HSC589807:HSE589808 HSC655343:HSE655344 HSC720879:HSE720880 HSC786415:HSE786416 HSC851951:HSE851952 HSC917487:HSE917488 HSC983023:HSE983024 HSK65504 HSK131040 HSK196576 HSK262112 HSK327648 HSK393184 HSK458720 HSK524256 HSK589792 HSK655328 HSK720864 HSK786400 HSK851936 HSK917472 HSK983008 HUI65519:HUJ65520 HUI131055:HUJ131056 HUI196591:HUJ196592 HUI262127:HUJ262128 HUI327663:HUJ327664 HUI393199:HUJ393200 HUI458735:HUJ458736 HUI524271:HUJ524272 HUI589807:HUJ589808 HUI655343:HUJ655344 HUI720879:HUJ720880 HUI786415:HUJ786416 HUI851951:HUJ851952 HUI917487:HUJ917488 HUI983023:HUJ983024 HUK65519:HUK65521 HUK131055:HUK131057 HUK196591:HUK196593 HUK262127:HUK262129 HUK327663:HUK327665 HUK393199:HUK393201 HUK458735:HUK458737 HUK524271:HUK524273 HUK589807:HUK589809 HUK655343:HUK655345 HUK720879:HUK720881 HUK786415:HUK786417 HUK851951:HUK851953 HUK917487:HUK917489 HUK983023:HUK983025 IBQ12:IBS14 IBQ24:IBS26 IBQ65484:IBS65486 IBQ65496:IBS65498 IBQ131020:IBS131022 IBQ131032:IBS131034 IBQ196556:IBS196558 IBQ196568:IBS196570 IBQ262092:IBS262094 IBQ262104:IBS262106 IBQ327628:IBS327630 IBQ327640:IBS327642 IBQ393164:IBS393166 IBQ393176:IBS393178 IBQ458700:IBS458702 IBQ458712:IBS458714 IBQ524236:IBS524238 IBQ524248:IBS524250 IBQ589772:IBS589774 IBQ589784:IBS589786 IBQ655308:IBS655310 IBQ655320:IBS655322 IBQ720844:IBS720846 IBQ720856:IBS720858 IBQ786380:IBS786382 IBQ786392:IBS786394 IBQ851916:IBS851918 IBQ851928:IBS851930 IBQ917452:IBS917454 IBQ917464:IBS917466 IBQ982988:IBS982990 IBQ983000:IBS983002 IBY65519:ICA65520 IBY131055:ICA131056 IBY196591:ICA196592 IBY262127:ICA262128 IBY327663:ICA327664 IBY393199:ICA393200 IBY458735:ICA458736 IBY524271:ICA524272 IBY589807:ICA589808 IBY655343:ICA655344 IBY720879:ICA720880 IBY786415:ICA786416 IBY851951:ICA851952 IBY917487:ICA917488 IBY983023:ICA983024 ICG65504 ICG131040 ICG196576 ICG262112 ICG327648 ICG393184 ICG458720 ICG524256 ICG589792 ICG655328 ICG720864 ICG786400 ICG851936 ICG917472 ICG983008 IEE65519:IEF65520 IEE131055:IEF131056 IEE196591:IEF196592 IEE262127:IEF262128 IEE327663:IEF327664 IEE393199:IEF393200 IEE458735:IEF458736 IEE524271:IEF524272 IEE589807:IEF589808 IEE655343:IEF655344 IEE720879:IEF720880 IEE786415:IEF786416 IEE851951:IEF851952 IEE917487:IEF917488 IEE983023:IEF983024 IEG65519:IEG65521 IEG131055:IEG131057 IEG196591:IEG196593 IEG262127:IEG262129 IEG327663:IEG327665 IEG393199:IEG393201 IEG458735:IEG458737 IEG524271:IEG524273 IEG589807:IEG589809 IEG655343:IEG655345 IEG720879:IEG720881 IEG786415:IEG786417 IEG851951:IEG851953 IEG917487:IEG917489 IEG983023:IEG983025 ILM12:ILO14 ILM24:ILO26 ILM65484:ILO65486 ILM65496:ILO65498 ILM131020:ILO131022 ILM131032:ILO131034 ILM196556:ILO196558 ILM196568:ILO196570 ILM262092:ILO262094 ILM262104:ILO262106 ILM327628:ILO327630 ILM327640:ILO327642 ILM393164:ILO393166 ILM393176:ILO393178 ILM458700:ILO458702 ILM458712:ILO458714 ILM524236:ILO524238 ILM524248:ILO524250 ILM589772:ILO589774 ILM589784:ILO589786 ILM655308:ILO655310 ILM655320:ILO655322 ILM720844:ILO720846 ILM720856:ILO720858 ILM786380:ILO786382 ILM786392:ILO786394 ILM851916:ILO851918 ILM851928:ILO851930 ILM917452:ILO917454 ILM917464:ILO917466 ILM982988:ILO982990 ILM983000:ILO983002 ILU65519:ILW65520 ILU131055:ILW131056 ILU196591:ILW196592 ILU262127:ILW262128 ILU327663:ILW327664 ILU393199:ILW393200 ILU458735:ILW458736 ILU524271:ILW524272 ILU589807:ILW589808 ILU655343:ILW655344 ILU720879:ILW720880 ILU786415:ILW786416 ILU851951:ILW851952 ILU917487:ILW917488 ILU983023:ILW983024 IMC65504 IMC131040 IMC196576 IMC262112 IMC327648 IMC393184 IMC458720 IMC524256 IMC589792 IMC655328 IMC720864 IMC786400 IMC851936 IMC917472 IMC983008 IOA65519:IOB65520 IOA131055:IOB131056 IOA196591:IOB196592 IOA262127:IOB262128 IOA327663:IOB327664 IOA393199:IOB393200 IOA458735:IOB458736 IOA524271:IOB524272 IOA589807:IOB589808 IOA655343:IOB655344 IOA720879:IOB720880 IOA786415:IOB786416 IOA851951:IOB851952 IOA917487:IOB917488 IOA983023:IOB983024 IOC65519:IOC65521 IOC131055:IOC131057 IOC196591:IOC196593 IOC262127:IOC262129 IOC327663:IOC327665 IOC393199:IOC393201 IOC458735:IOC458737 IOC524271:IOC524273 IOC589807:IOC589809 IOC655343:IOC655345 IOC720879:IOC720881 IOC786415:IOC786417 IOC851951:IOC851953 IOC917487:IOC917489 IOC983023:IOC983025 IVI12:IVK14 IVI24:IVK26 IVI65484:IVK65486 IVI65496:IVK65498 IVI131020:IVK131022 IVI131032:IVK131034 IVI196556:IVK196558 IVI196568:IVK196570 IVI262092:IVK262094 IVI262104:IVK262106 IVI327628:IVK327630 IVI327640:IVK327642 IVI393164:IVK393166 IVI393176:IVK393178 IVI458700:IVK458702 IVI458712:IVK458714 IVI524236:IVK524238 IVI524248:IVK524250 IVI589772:IVK589774 IVI589784:IVK589786 IVI655308:IVK655310 IVI655320:IVK655322 IVI720844:IVK720846 IVI720856:IVK720858 IVI786380:IVK786382 IVI786392:IVK786394 IVI851916:IVK851918 IVI851928:IVK851930 IVI917452:IVK917454 IVI917464:IVK917466 IVI982988:IVK982990 IVI983000:IVK983002 IVQ65519:IVS65520 IVQ131055:IVS131056 IVQ196591:IVS196592 IVQ262127:IVS262128 IVQ327663:IVS327664 IVQ393199:IVS393200 IVQ458735:IVS458736 IVQ524271:IVS524272 IVQ589807:IVS589808 IVQ655343:IVS655344 IVQ720879:IVS720880 IVQ786415:IVS786416 IVQ851951:IVS851952 IVQ917487:IVS917488 IVQ983023:IVS983024 IVY65504 IVY131040 IVY196576 IVY262112 IVY327648 IVY393184 IVY458720 IVY524256 IVY589792 IVY655328 IVY720864 IVY786400 IVY851936 IVY917472 IVY983008 IXW65519:IXX65520 IXW131055:IXX131056 IXW196591:IXX196592 IXW262127:IXX262128 IXW327663:IXX327664 IXW393199:IXX393200 IXW458735:IXX458736 IXW524271:IXX524272 IXW589807:IXX589808 IXW655343:IXX655344 IXW720879:IXX720880 IXW786415:IXX786416 IXW851951:IXX851952 IXW917487:IXX917488 IXW983023:IXX983024 IXY65519:IXY65521 IXY131055:IXY131057 IXY196591:IXY196593 IXY262127:IXY262129 IXY327663:IXY327665 IXY393199:IXY393201 IXY458735:IXY458737 IXY524271:IXY524273 IXY589807:IXY589809 IXY655343:IXY655345 IXY720879:IXY720881 IXY786415:IXY786417 IXY851951:IXY851953 IXY917487:IXY917489 IXY983023:IXY983025 JFE12:JFG14 JFE24:JFG26 JFE65484:JFG65486 JFE65496:JFG65498 JFE131020:JFG131022 JFE131032:JFG131034 JFE196556:JFG196558 JFE196568:JFG196570 JFE262092:JFG262094 JFE262104:JFG262106 JFE327628:JFG327630 JFE327640:JFG327642 JFE393164:JFG393166 JFE393176:JFG393178 JFE458700:JFG458702 JFE458712:JFG458714 JFE524236:JFG524238 JFE524248:JFG524250 JFE589772:JFG589774 JFE589784:JFG589786 JFE655308:JFG655310 JFE655320:JFG655322 JFE720844:JFG720846 JFE720856:JFG720858 JFE786380:JFG786382 JFE786392:JFG786394 JFE851916:JFG851918 JFE851928:JFG851930 JFE917452:JFG917454 JFE917464:JFG917466 JFE982988:JFG982990 JFE983000:JFG983002 JFM65519:JFO65520 JFM131055:JFO131056 JFM196591:JFO196592 JFM262127:JFO262128 JFM327663:JFO327664 JFM393199:JFO393200 JFM458735:JFO458736 JFM524271:JFO524272 JFM589807:JFO589808 JFM655343:JFO655344 JFM720879:JFO720880 JFM786415:JFO786416 JFM851951:JFO851952 JFM917487:JFO917488 JFM983023:JFO983024 JFU65504 JFU131040 JFU196576 JFU262112 JFU327648 JFU393184 JFU458720 JFU524256 JFU589792 JFU655328 JFU720864 JFU786400 JFU851936 JFU917472 JFU983008 JHS65519:JHT65520 JHS131055:JHT131056 JHS196591:JHT196592 JHS262127:JHT262128 JHS327663:JHT327664 JHS393199:JHT393200 JHS458735:JHT458736 JHS524271:JHT524272 JHS589807:JHT589808 JHS655343:JHT655344 JHS720879:JHT720880 JHS786415:JHT786416 JHS851951:JHT851952 JHS917487:JHT917488 JHS983023:JHT983024 JHU65519:JHU65521 JHU131055:JHU131057 JHU196591:JHU196593 JHU262127:JHU262129 JHU327663:JHU327665 JHU393199:JHU393201 JHU458735:JHU458737 JHU524271:JHU524273 JHU589807:JHU589809 JHU655343:JHU655345 JHU720879:JHU720881 JHU786415:JHU786417 JHU851951:JHU851953 JHU917487:JHU917489 JHU983023:JHU983025 JPA12:JPC14 JPA24:JPC26 JPA65484:JPC65486 JPA65496:JPC65498 JPA131020:JPC131022 JPA131032:JPC131034 JPA196556:JPC196558 JPA196568:JPC196570 JPA262092:JPC262094 JPA262104:JPC262106 JPA327628:JPC327630 JPA327640:JPC327642 JPA393164:JPC393166 JPA393176:JPC393178 JPA458700:JPC458702 JPA458712:JPC458714 JPA524236:JPC524238 JPA524248:JPC524250 JPA589772:JPC589774 JPA589784:JPC589786 JPA655308:JPC655310 JPA655320:JPC655322 JPA720844:JPC720846 JPA720856:JPC720858 JPA786380:JPC786382 JPA786392:JPC786394 JPA851916:JPC851918 JPA851928:JPC851930 JPA917452:JPC917454 JPA917464:JPC917466 JPA982988:JPC982990 JPA983000:JPC983002 JPI65519:JPK65520 JPI131055:JPK131056 JPI196591:JPK196592 JPI262127:JPK262128 JPI327663:JPK327664 JPI393199:JPK393200 JPI458735:JPK458736 JPI524271:JPK524272 JPI589807:JPK589808 JPI655343:JPK655344 JPI720879:JPK720880 JPI786415:JPK786416 JPI851951:JPK851952 JPI917487:JPK917488 JPI983023:JPK983024 JPQ65504 JPQ131040 JPQ196576 JPQ262112 JPQ327648 JPQ393184 JPQ458720 JPQ524256 JPQ589792 JPQ655328 JPQ720864 JPQ786400 JPQ851936 JPQ917472 JPQ983008 JRO65519:JRP65520 JRO131055:JRP131056 JRO196591:JRP196592 JRO262127:JRP262128 JRO327663:JRP327664 JRO393199:JRP393200 JRO458735:JRP458736 JRO524271:JRP524272 JRO589807:JRP589808 JRO655343:JRP655344 JRO720879:JRP720880 JRO786415:JRP786416 JRO851951:JRP851952 JRO917487:JRP917488 JRO983023:JRP983024 JRQ65519:JRQ65521 JRQ131055:JRQ131057 JRQ196591:JRQ196593 JRQ262127:JRQ262129 JRQ327663:JRQ327665 JRQ393199:JRQ393201 JRQ458735:JRQ458737 JRQ524271:JRQ524273 JRQ589807:JRQ589809 JRQ655343:JRQ655345 JRQ720879:JRQ720881 JRQ786415:JRQ786417 JRQ851951:JRQ851953 JRQ917487:JRQ917489 JRQ983023:JRQ983025 JYW12:JYY14 JYW24:JYY26 JYW65484:JYY65486 JYW65496:JYY65498 JYW131020:JYY131022 JYW131032:JYY131034 JYW196556:JYY196558 JYW196568:JYY196570 JYW262092:JYY262094 JYW262104:JYY262106 JYW327628:JYY327630 JYW327640:JYY327642 JYW393164:JYY393166 JYW393176:JYY393178 JYW458700:JYY458702 JYW458712:JYY458714 JYW524236:JYY524238 JYW524248:JYY524250 JYW589772:JYY589774 JYW589784:JYY589786 JYW655308:JYY655310 JYW655320:JYY655322 JYW720844:JYY720846 JYW720856:JYY720858 JYW786380:JYY786382 JYW786392:JYY786394 JYW851916:JYY851918 JYW851928:JYY851930 JYW917452:JYY917454 JYW917464:JYY917466 JYW982988:JYY982990 JYW983000:JYY983002 JZE65519:JZG65520 JZE131055:JZG131056 JZE196591:JZG196592 JZE262127:JZG262128 JZE327663:JZG327664 JZE393199:JZG393200 JZE458735:JZG458736 JZE524271:JZG524272 JZE589807:JZG589808 JZE655343:JZG655344 JZE720879:JZG720880 JZE786415:JZG786416 JZE851951:JZG851952 JZE917487:JZG917488 JZE983023:JZG983024 JZM65504 JZM131040 JZM196576 JZM262112 JZM327648 JZM393184 JZM458720 JZM524256 JZM589792 JZM655328 JZM720864 JZM786400 JZM851936 JZM917472 JZM983008 KBK65519:KBL65520 KBK131055:KBL131056 KBK196591:KBL196592 KBK262127:KBL262128 KBK327663:KBL327664 KBK393199:KBL393200 KBK458735:KBL458736 KBK524271:KBL524272 KBK589807:KBL589808 KBK655343:KBL655344 KBK720879:KBL720880 KBK786415:KBL786416 KBK851951:KBL851952 KBK917487:KBL917488 KBK983023:KBL983024 KBM65519:KBM65521 KBM131055:KBM131057 KBM196591:KBM196593 KBM262127:KBM262129 KBM327663:KBM327665 KBM393199:KBM393201 KBM458735:KBM458737 KBM524271:KBM524273 KBM589807:KBM589809 KBM655343:KBM655345 KBM720879:KBM720881 KBM786415:KBM786417 KBM851951:KBM851953 KBM917487:KBM917489 KBM983023:KBM983025 KIS12:KIU14 KIS24:KIU26 KIS65484:KIU65486 KIS65496:KIU65498 KIS131020:KIU131022 KIS131032:KIU131034 KIS196556:KIU196558 KIS196568:KIU196570 KIS262092:KIU262094 KIS262104:KIU262106 KIS327628:KIU327630 KIS327640:KIU327642 KIS393164:KIU393166 KIS393176:KIU393178 KIS458700:KIU458702 KIS458712:KIU458714 KIS524236:KIU524238 KIS524248:KIU524250 KIS589772:KIU589774 KIS589784:KIU589786 KIS655308:KIU655310 KIS655320:KIU655322 KIS720844:KIU720846 KIS720856:KIU720858 KIS786380:KIU786382 KIS786392:KIU786394 KIS851916:KIU851918 KIS851928:KIU851930 KIS917452:KIU917454 KIS917464:KIU917466 KIS982988:KIU982990 KIS983000:KIU983002 KJA65519:KJC65520 KJA131055:KJC131056 KJA196591:KJC196592 KJA262127:KJC262128 KJA327663:KJC327664 KJA393199:KJC393200 KJA458735:KJC458736 KJA524271:KJC524272 KJA589807:KJC589808 KJA655343:KJC655344 KJA720879:KJC720880 KJA786415:KJC786416 KJA851951:KJC851952 KJA917487:KJC917488 KJA983023:KJC983024 KJI65504 KJI131040 KJI196576 KJI262112 KJI327648 KJI393184 KJI458720 KJI524256 KJI589792 KJI655328 KJI720864 KJI786400 KJI851936 KJI917472 KJI983008 KLG65519:KLH65520 KLG131055:KLH131056 KLG196591:KLH196592 KLG262127:KLH262128 KLG327663:KLH327664 KLG393199:KLH393200 KLG458735:KLH458736 KLG524271:KLH524272 KLG589807:KLH589808 KLG655343:KLH655344 KLG720879:KLH720880 KLG786415:KLH786416 KLG851951:KLH851952 KLG917487:KLH917488 KLG983023:KLH983024 KLI65519:KLI65521 KLI131055:KLI131057 KLI196591:KLI196593 KLI262127:KLI262129 KLI327663:KLI327665 KLI393199:KLI393201 KLI458735:KLI458737 KLI524271:KLI524273 KLI589807:KLI589809 KLI655343:KLI655345 KLI720879:KLI720881 KLI786415:KLI786417 KLI851951:KLI851953 KLI917487:KLI917489 KLI983023:KLI983025 KSO12:KSQ14 KSO24:KSQ26 KSO65484:KSQ65486 KSO65496:KSQ65498 KSO131020:KSQ131022 KSO131032:KSQ131034 KSO196556:KSQ196558 KSO196568:KSQ196570 KSO262092:KSQ262094 KSO262104:KSQ262106 KSO327628:KSQ327630 KSO327640:KSQ327642 KSO393164:KSQ393166 KSO393176:KSQ393178 KSO458700:KSQ458702 KSO458712:KSQ458714 KSO524236:KSQ524238 KSO524248:KSQ524250 KSO589772:KSQ589774 KSO589784:KSQ589786 KSO655308:KSQ655310 KSO655320:KSQ655322 KSO720844:KSQ720846 KSO720856:KSQ720858 KSO786380:KSQ786382 KSO786392:KSQ786394 KSO851916:KSQ851918 KSO851928:KSQ851930 KSO917452:KSQ917454 KSO917464:KSQ917466 KSO982988:KSQ982990 KSO983000:KSQ983002 KSW65519:KSY65520 KSW131055:KSY131056 KSW196591:KSY196592 KSW262127:KSY262128 KSW327663:KSY327664 KSW393199:KSY393200 KSW458735:KSY458736 KSW524271:KSY524272 KSW589807:KSY589808 KSW655343:KSY655344 KSW720879:KSY720880 KSW786415:KSY786416 KSW851951:KSY851952 KSW917487:KSY917488 KSW983023:KSY983024 KTE65504 KTE131040 KTE196576 KTE262112 KTE327648 KTE393184 KTE458720 KTE524256 KTE589792 KTE655328 KTE720864 KTE786400 KTE851936 KTE917472 KTE983008 KVC65519:KVD65520 KVC131055:KVD131056 KVC196591:KVD196592 KVC262127:KVD262128 KVC327663:KVD327664 KVC393199:KVD393200 KVC458735:KVD458736 KVC524271:KVD524272 KVC589807:KVD589808 KVC655343:KVD655344 KVC720879:KVD720880 KVC786415:KVD786416 KVC851951:KVD851952 KVC917487:KVD917488 KVC983023:KVD983024 KVE65519:KVE65521 KVE131055:KVE131057 KVE196591:KVE196593 KVE262127:KVE262129 KVE327663:KVE327665 KVE393199:KVE393201 KVE458735:KVE458737 KVE524271:KVE524273 KVE589807:KVE589809 KVE655343:KVE655345 KVE720879:KVE720881 KVE786415:KVE786417 KVE851951:KVE851953 KVE917487:KVE917489 KVE983023:KVE983025 LCK12:LCM14 LCK24:LCM26 LCK65484:LCM65486 LCK65496:LCM65498 LCK131020:LCM131022 LCK131032:LCM131034 LCK196556:LCM196558 LCK196568:LCM196570 LCK262092:LCM262094 LCK262104:LCM262106 LCK327628:LCM327630 LCK327640:LCM327642 LCK393164:LCM393166 LCK393176:LCM393178 LCK458700:LCM458702 LCK458712:LCM458714 LCK524236:LCM524238 LCK524248:LCM524250 LCK589772:LCM589774 LCK589784:LCM589786 LCK655308:LCM655310 LCK655320:LCM655322 LCK720844:LCM720846 LCK720856:LCM720858 LCK786380:LCM786382 LCK786392:LCM786394 LCK851916:LCM851918 LCK851928:LCM851930 LCK917452:LCM917454 LCK917464:LCM917466 LCK982988:LCM982990 LCK983000:LCM983002 LCS65519:LCU65520 LCS131055:LCU131056 LCS196591:LCU196592 LCS262127:LCU262128 LCS327663:LCU327664 LCS393199:LCU393200 LCS458735:LCU458736 LCS524271:LCU524272 LCS589807:LCU589808 LCS655343:LCU655344 LCS720879:LCU720880 LCS786415:LCU786416 LCS851951:LCU851952 LCS917487:LCU917488 LCS983023:LCU983024 LDA65504 LDA131040 LDA196576 LDA262112 LDA327648 LDA393184 LDA458720 LDA524256 LDA589792 LDA655328 LDA720864 LDA786400 LDA851936 LDA917472 LDA983008 LEY65519:LEZ65520 LEY131055:LEZ131056 LEY196591:LEZ196592 LEY262127:LEZ262128 LEY327663:LEZ327664 LEY393199:LEZ393200 LEY458735:LEZ458736 LEY524271:LEZ524272 LEY589807:LEZ589808 LEY655343:LEZ655344 LEY720879:LEZ720880 LEY786415:LEZ786416 LEY851951:LEZ851952 LEY917487:LEZ917488 LEY983023:LEZ983024 LFA65519:LFA65521 LFA131055:LFA131057 LFA196591:LFA196593 LFA262127:LFA262129 LFA327663:LFA327665 LFA393199:LFA393201 LFA458735:LFA458737 LFA524271:LFA524273 LFA589807:LFA589809 LFA655343:LFA655345 LFA720879:LFA720881 LFA786415:LFA786417 LFA851951:LFA851953 LFA917487:LFA917489 LFA983023:LFA983025 LMG12:LMI14 LMG24:LMI26 LMG65484:LMI65486 LMG65496:LMI65498 LMG131020:LMI131022 LMG131032:LMI131034 LMG196556:LMI196558 LMG196568:LMI196570 LMG262092:LMI262094 LMG262104:LMI262106 LMG327628:LMI327630 LMG327640:LMI327642 LMG393164:LMI393166 LMG393176:LMI393178 LMG458700:LMI458702 LMG458712:LMI458714 LMG524236:LMI524238 LMG524248:LMI524250 LMG589772:LMI589774 LMG589784:LMI589786 LMG655308:LMI655310 LMG655320:LMI655322 LMG720844:LMI720846 LMG720856:LMI720858 LMG786380:LMI786382 LMG786392:LMI786394 LMG851916:LMI851918 LMG851928:LMI851930 LMG917452:LMI917454 LMG917464:LMI917466 LMG982988:LMI982990 LMG983000:LMI983002 LMO65519:LMQ65520 LMO131055:LMQ131056 LMO196591:LMQ196592 LMO262127:LMQ262128 LMO327663:LMQ327664 LMO393199:LMQ393200 LMO458735:LMQ458736 LMO524271:LMQ524272 LMO589807:LMQ589808 LMO655343:LMQ655344 LMO720879:LMQ720880 LMO786415:LMQ786416 LMO851951:LMQ851952 LMO917487:LMQ917488 LMO983023:LMQ983024 LMW65504 LMW131040 LMW196576 LMW262112 LMW327648 LMW393184 LMW458720 LMW524256 LMW589792 LMW655328 LMW720864 LMW786400 LMW851936 LMW917472 LMW983008 LOU65519:LOV65520 LOU131055:LOV131056 LOU196591:LOV196592 LOU262127:LOV262128 LOU327663:LOV327664 LOU393199:LOV393200 LOU458735:LOV458736 LOU524271:LOV524272 LOU589807:LOV589808 LOU655343:LOV655344 LOU720879:LOV720880 LOU786415:LOV786416 LOU851951:LOV851952 LOU917487:LOV917488 LOU983023:LOV983024 LOW65519:LOW65521 LOW131055:LOW131057 LOW196591:LOW196593 LOW262127:LOW262129 LOW327663:LOW327665 LOW393199:LOW393201 LOW458735:LOW458737 LOW524271:LOW524273 LOW589807:LOW589809 LOW655343:LOW655345 LOW720879:LOW720881 LOW786415:LOW786417 LOW851951:LOW851953 LOW917487:LOW917489 LOW983023:LOW983025 LWC12:LWE14 LWC24:LWE26 LWC65484:LWE65486 LWC65496:LWE65498 LWC131020:LWE131022 LWC131032:LWE131034 LWC196556:LWE196558 LWC196568:LWE196570 LWC262092:LWE262094 LWC262104:LWE262106 LWC327628:LWE327630 LWC327640:LWE327642 LWC393164:LWE393166 LWC393176:LWE393178 LWC458700:LWE458702 LWC458712:LWE458714 LWC524236:LWE524238 LWC524248:LWE524250 LWC589772:LWE589774 LWC589784:LWE589786 LWC655308:LWE655310 LWC655320:LWE655322 LWC720844:LWE720846 LWC720856:LWE720858 LWC786380:LWE786382 LWC786392:LWE786394 LWC851916:LWE851918 LWC851928:LWE851930 LWC917452:LWE917454 LWC917464:LWE917466 LWC982988:LWE982990 LWC983000:LWE983002 LWK65519:LWM65520 LWK131055:LWM131056 LWK196591:LWM196592 LWK262127:LWM262128 LWK327663:LWM327664 LWK393199:LWM393200 LWK458735:LWM458736 LWK524271:LWM524272 LWK589807:LWM589808 LWK655343:LWM655344 LWK720879:LWM720880 LWK786415:LWM786416 LWK851951:LWM851952 LWK917487:LWM917488 LWK983023:LWM983024 LWS65504 LWS131040 LWS196576 LWS262112 LWS327648 LWS393184 LWS458720 LWS524256 LWS589792 LWS655328 LWS720864 LWS786400 LWS851936 LWS917472 LWS983008 LYQ65519:LYR65520 LYQ131055:LYR131056 LYQ196591:LYR196592 LYQ262127:LYR262128 LYQ327663:LYR327664 LYQ393199:LYR393200 LYQ458735:LYR458736 LYQ524271:LYR524272 LYQ589807:LYR589808 LYQ655343:LYR655344 LYQ720879:LYR720880 LYQ786415:LYR786416 LYQ851951:LYR851952 LYQ917487:LYR917488 LYQ983023:LYR983024 LYS65519:LYS65521 LYS131055:LYS131057 LYS196591:LYS196593 LYS262127:LYS262129 LYS327663:LYS327665 LYS393199:LYS393201 LYS458735:LYS458737 LYS524271:LYS524273 LYS589807:LYS589809 LYS655343:LYS655345 LYS720879:LYS720881 LYS786415:LYS786417 LYS851951:LYS851953 LYS917487:LYS917489 LYS983023:LYS983025 MFY12:MGA14 MFY24:MGA26 MFY65484:MGA65486 MFY65496:MGA65498 MFY131020:MGA131022 MFY131032:MGA131034 MFY196556:MGA196558 MFY196568:MGA196570 MFY262092:MGA262094 MFY262104:MGA262106 MFY327628:MGA327630 MFY327640:MGA327642 MFY393164:MGA393166 MFY393176:MGA393178 MFY458700:MGA458702 MFY458712:MGA458714 MFY524236:MGA524238 MFY524248:MGA524250 MFY589772:MGA589774 MFY589784:MGA589786 MFY655308:MGA655310 MFY655320:MGA655322 MFY720844:MGA720846 MFY720856:MGA720858 MFY786380:MGA786382 MFY786392:MGA786394 MFY851916:MGA851918 MFY851928:MGA851930 MFY917452:MGA917454 MFY917464:MGA917466 MFY982988:MGA982990 MFY983000:MGA983002 MGG65519:MGI65520 MGG131055:MGI131056 MGG196591:MGI196592 MGG262127:MGI262128 MGG327663:MGI327664 MGG393199:MGI393200 MGG458735:MGI458736 MGG524271:MGI524272 MGG589807:MGI589808 MGG655343:MGI655344 MGG720879:MGI720880 MGG786415:MGI786416 MGG851951:MGI851952 MGG917487:MGI917488 MGG983023:MGI983024 MGO65504 MGO131040 MGO196576 MGO262112 MGO327648 MGO393184 MGO458720 MGO524256 MGO589792 MGO655328 MGO720864 MGO786400 MGO851936 MGO917472 MGO983008 MIM65519:MIN65520 MIM131055:MIN131056 MIM196591:MIN196592 MIM262127:MIN262128 MIM327663:MIN327664 MIM393199:MIN393200 MIM458735:MIN458736 MIM524271:MIN524272 MIM589807:MIN589808 MIM655343:MIN655344 MIM720879:MIN720880 MIM786415:MIN786416 MIM851951:MIN851952 MIM917487:MIN917488 MIM983023:MIN983024 MIO65519:MIO65521 MIO131055:MIO131057 MIO196591:MIO196593 MIO262127:MIO262129 MIO327663:MIO327665 MIO393199:MIO393201 MIO458735:MIO458737 MIO524271:MIO524273 MIO589807:MIO589809 MIO655343:MIO655345 MIO720879:MIO720881 MIO786415:MIO786417 MIO851951:MIO851953 MIO917487:MIO917489 MIO983023:MIO983025 MPU12:MPW14 MPU24:MPW26 MPU65484:MPW65486 MPU65496:MPW65498 MPU131020:MPW131022 MPU131032:MPW131034 MPU196556:MPW196558 MPU196568:MPW196570 MPU262092:MPW262094 MPU262104:MPW262106 MPU327628:MPW327630 MPU327640:MPW327642 MPU393164:MPW393166 MPU393176:MPW393178 MPU458700:MPW458702 MPU458712:MPW458714 MPU524236:MPW524238 MPU524248:MPW524250 MPU589772:MPW589774 MPU589784:MPW589786 MPU655308:MPW655310 MPU655320:MPW655322 MPU720844:MPW720846 MPU720856:MPW720858 MPU786380:MPW786382 MPU786392:MPW786394 MPU851916:MPW851918 MPU851928:MPW851930 MPU917452:MPW917454 MPU917464:MPW917466 MPU982988:MPW982990 MPU983000:MPW983002 MQC65519:MQE65520 MQC131055:MQE131056 MQC196591:MQE196592 MQC262127:MQE262128 MQC327663:MQE327664 MQC393199:MQE393200 MQC458735:MQE458736 MQC524271:MQE524272 MQC589807:MQE589808 MQC655343:MQE655344 MQC720879:MQE720880 MQC786415:MQE786416 MQC851951:MQE851952 MQC917487:MQE917488 MQC983023:MQE983024 MQK65504 MQK131040 MQK196576 MQK262112 MQK327648 MQK393184 MQK458720 MQK524256 MQK589792 MQK655328 MQK720864 MQK786400 MQK851936 MQK917472 MQK983008 MSI65519:MSJ65520 MSI131055:MSJ131056 MSI196591:MSJ196592 MSI262127:MSJ262128 MSI327663:MSJ327664 MSI393199:MSJ393200 MSI458735:MSJ458736 MSI524271:MSJ524272 MSI589807:MSJ589808 MSI655343:MSJ655344 MSI720879:MSJ720880 MSI786415:MSJ786416 MSI851951:MSJ851952 MSI917487:MSJ917488 MSI983023:MSJ983024 MSK65519:MSK65521 MSK131055:MSK131057 MSK196591:MSK196593 MSK262127:MSK262129 MSK327663:MSK327665 MSK393199:MSK393201 MSK458735:MSK458737 MSK524271:MSK524273 MSK589807:MSK589809 MSK655343:MSK655345 MSK720879:MSK720881 MSK786415:MSK786417 MSK851951:MSK851953 MSK917487:MSK917489 MSK983023:MSK983025 MZQ12:MZS14 MZQ24:MZS26 MZQ65484:MZS65486 MZQ65496:MZS65498 MZQ131020:MZS131022 MZQ131032:MZS131034 MZQ196556:MZS196558 MZQ196568:MZS196570 MZQ262092:MZS262094 MZQ262104:MZS262106 MZQ327628:MZS327630 MZQ327640:MZS327642 MZQ393164:MZS393166 MZQ393176:MZS393178 MZQ458700:MZS458702 MZQ458712:MZS458714 MZQ524236:MZS524238 MZQ524248:MZS524250 MZQ589772:MZS589774 MZQ589784:MZS589786 MZQ655308:MZS655310 MZQ655320:MZS655322 MZQ720844:MZS720846 MZQ720856:MZS720858 MZQ786380:MZS786382 MZQ786392:MZS786394 MZQ851916:MZS851918 MZQ851928:MZS851930 MZQ917452:MZS917454 MZQ917464:MZS917466 MZQ982988:MZS982990 MZQ983000:MZS983002 MZY65519:NAA65520 MZY131055:NAA131056 MZY196591:NAA196592 MZY262127:NAA262128 MZY327663:NAA327664 MZY393199:NAA393200 MZY458735:NAA458736 MZY524271:NAA524272 MZY589807:NAA589808 MZY655343:NAA655344 MZY720879:NAA720880 MZY786415:NAA786416 MZY851951:NAA851952 MZY917487:NAA917488 MZY983023:NAA983024 NAG65504 NAG131040 NAG196576 NAG262112 NAG327648 NAG393184 NAG458720 NAG524256 NAG589792 NAG655328 NAG720864 NAG786400 NAG851936 NAG917472 NAG983008 NCE65519:NCF65520 NCE131055:NCF131056 NCE196591:NCF196592 NCE262127:NCF262128 NCE327663:NCF327664 NCE393199:NCF393200 NCE458735:NCF458736 NCE524271:NCF524272 NCE589807:NCF589808 NCE655343:NCF655344 NCE720879:NCF720880 NCE786415:NCF786416 NCE851951:NCF851952 NCE917487:NCF917488 NCE983023:NCF983024 NCG65519:NCG65521 NCG131055:NCG131057 NCG196591:NCG196593 NCG262127:NCG262129 NCG327663:NCG327665 NCG393199:NCG393201 NCG458735:NCG458737 NCG524271:NCG524273 NCG589807:NCG589809 NCG655343:NCG655345 NCG720879:NCG720881 NCG786415:NCG786417 NCG851951:NCG851953 NCG917487:NCG917489 NCG983023:NCG983025 NJM12:NJO14 NJM24:NJO26 NJM65484:NJO65486 NJM65496:NJO65498 NJM131020:NJO131022 NJM131032:NJO131034 NJM196556:NJO196558 NJM196568:NJO196570 NJM262092:NJO262094 NJM262104:NJO262106 NJM327628:NJO327630 NJM327640:NJO327642 NJM393164:NJO393166 NJM393176:NJO393178 NJM458700:NJO458702 NJM458712:NJO458714 NJM524236:NJO524238 NJM524248:NJO524250 NJM589772:NJO589774 NJM589784:NJO589786 NJM655308:NJO655310 NJM655320:NJO655322 NJM720844:NJO720846 NJM720856:NJO720858 NJM786380:NJO786382 NJM786392:NJO786394 NJM851916:NJO851918 NJM851928:NJO851930 NJM917452:NJO917454 NJM917464:NJO917466 NJM982988:NJO982990 NJM983000:NJO983002 NJU65519:NJW65520 NJU131055:NJW131056 NJU196591:NJW196592 NJU262127:NJW262128 NJU327663:NJW327664 NJU393199:NJW393200 NJU458735:NJW458736 NJU524271:NJW524272 NJU589807:NJW589808 NJU655343:NJW655344 NJU720879:NJW720880 NJU786415:NJW786416 NJU851951:NJW851952 NJU917487:NJW917488 NJU983023:NJW983024 NKC65504 NKC131040 NKC196576 NKC262112 NKC327648 NKC393184 NKC458720 NKC524256 NKC589792 NKC655328 NKC720864 NKC786400 NKC851936 NKC917472 NKC983008 NMA65519:NMB65520 NMA131055:NMB131056 NMA196591:NMB196592 NMA262127:NMB262128 NMA327663:NMB327664 NMA393199:NMB393200 NMA458735:NMB458736 NMA524271:NMB524272 NMA589807:NMB589808 NMA655343:NMB655344 NMA720879:NMB720880 NMA786415:NMB786416 NMA851951:NMB851952 NMA917487:NMB917488 NMA983023:NMB983024 NMC65519:NMC65521 NMC131055:NMC131057 NMC196591:NMC196593 NMC262127:NMC262129 NMC327663:NMC327665 NMC393199:NMC393201 NMC458735:NMC458737 NMC524271:NMC524273 NMC589807:NMC589809 NMC655343:NMC655345 NMC720879:NMC720881 NMC786415:NMC786417 NMC851951:NMC851953 NMC917487:NMC917489 NMC983023:NMC983025 NTI12:NTK14 NTI24:NTK26 NTI65484:NTK65486 NTI65496:NTK65498 NTI131020:NTK131022 NTI131032:NTK131034 NTI196556:NTK196558 NTI196568:NTK196570 NTI262092:NTK262094 NTI262104:NTK262106 NTI327628:NTK327630 NTI327640:NTK327642 NTI393164:NTK393166 NTI393176:NTK393178 NTI458700:NTK458702 NTI458712:NTK458714 NTI524236:NTK524238 NTI524248:NTK524250 NTI589772:NTK589774 NTI589784:NTK589786 NTI655308:NTK655310 NTI655320:NTK655322 NTI720844:NTK720846 NTI720856:NTK720858 NTI786380:NTK786382 NTI786392:NTK786394 NTI851916:NTK851918 NTI851928:NTK851930 NTI917452:NTK917454 NTI917464:NTK917466 NTI982988:NTK982990 NTI983000:NTK983002 NTQ65519:NTS65520 NTQ131055:NTS131056 NTQ196591:NTS196592 NTQ262127:NTS262128 NTQ327663:NTS327664 NTQ393199:NTS393200 NTQ458735:NTS458736 NTQ524271:NTS524272 NTQ589807:NTS589808 NTQ655343:NTS655344 NTQ720879:NTS720880 NTQ786415:NTS786416 NTQ851951:NTS851952 NTQ917487:NTS917488 NTQ983023:NTS983024 NTY65504 NTY131040 NTY196576 NTY262112 NTY327648 NTY393184 NTY458720 NTY524256 NTY589792 NTY655328 NTY720864 NTY786400 NTY851936 NTY917472 NTY983008 NVW65519:NVX65520 NVW131055:NVX131056 NVW196591:NVX196592 NVW262127:NVX262128 NVW327663:NVX327664 NVW393199:NVX393200 NVW458735:NVX458736 NVW524271:NVX524272 NVW589807:NVX589808 NVW655343:NVX655344 NVW720879:NVX720880 NVW786415:NVX786416 NVW851951:NVX851952 NVW917487:NVX917488 NVW983023:NVX983024 NVY65519:NVY65521 NVY131055:NVY131057 NVY196591:NVY196593 NVY262127:NVY262129 NVY327663:NVY327665 NVY393199:NVY393201 NVY458735:NVY458737 NVY524271:NVY524273 NVY589807:NVY589809 NVY655343:NVY655345 NVY720879:NVY720881 NVY786415:NVY786417 NVY851951:NVY851953 NVY917487:NVY917489 NVY983023:NVY983025 ODE12:ODG14 ODE24:ODG26 ODE65484:ODG65486 ODE65496:ODG65498 ODE131020:ODG131022 ODE131032:ODG131034 ODE196556:ODG196558 ODE196568:ODG196570 ODE262092:ODG262094 ODE262104:ODG262106 ODE327628:ODG327630 ODE327640:ODG327642 ODE393164:ODG393166 ODE393176:ODG393178 ODE458700:ODG458702 ODE458712:ODG458714 ODE524236:ODG524238 ODE524248:ODG524250 ODE589772:ODG589774 ODE589784:ODG589786 ODE655308:ODG655310 ODE655320:ODG655322 ODE720844:ODG720846 ODE720856:ODG720858 ODE786380:ODG786382 ODE786392:ODG786394 ODE851916:ODG851918 ODE851928:ODG851930 ODE917452:ODG917454 ODE917464:ODG917466 ODE982988:ODG982990 ODE983000:ODG983002 ODM65519:ODO65520 ODM131055:ODO131056 ODM196591:ODO196592 ODM262127:ODO262128 ODM327663:ODO327664 ODM393199:ODO393200 ODM458735:ODO458736 ODM524271:ODO524272 ODM589807:ODO589808 ODM655343:ODO655344 ODM720879:ODO720880 ODM786415:ODO786416 ODM851951:ODO851952 ODM917487:ODO917488 ODM983023:ODO983024 ODU65504 ODU131040 ODU196576 ODU262112 ODU327648 ODU393184 ODU458720 ODU524256 ODU589792 ODU655328 ODU720864 ODU786400 ODU851936 ODU917472 ODU983008 OFS65519:OFT65520 OFS131055:OFT131056 OFS196591:OFT196592 OFS262127:OFT262128 OFS327663:OFT327664 OFS393199:OFT393200 OFS458735:OFT458736 OFS524271:OFT524272 OFS589807:OFT589808 OFS655343:OFT655344 OFS720879:OFT720880 OFS786415:OFT786416 OFS851951:OFT851952 OFS917487:OFT917488 OFS983023:OFT983024 OFU65519:OFU65521 OFU131055:OFU131057 OFU196591:OFU196593 OFU262127:OFU262129 OFU327663:OFU327665 OFU393199:OFU393201 OFU458735:OFU458737 OFU524271:OFU524273 OFU589807:OFU589809 OFU655343:OFU655345 OFU720879:OFU720881 OFU786415:OFU786417 OFU851951:OFU851953 OFU917487:OFU917489 OFU983023:OFU983025 ONA12:ONC14 ONA24:ONC26 ONA65484:ONC65486 ONA65496:ONC65498 ONA131020:ONC131022 ONA131032:ONC131034 ONA196556:ONC196558 ONA196568:ONC196570 ONA262092:ONC262094 ONA262104:ONC262106 ONA327628:ONC327630 ONA327640:ONC327642 ONA393164:ONC393166 ONA393176:ONC393178 ONA458700:ONC458702 ONA458712:ONC458714 ONA524236:ONC524238 ONA524248:ONC524250 ONA589772:ONC589774 ONA589784:ONC589786 ONA655308:ONC655310 ONA655320:ONC655322 ONA720844:ONC720846 ONA720856:ONC720858 ONA786380:ONC786382 ONA786392:ONC786394 ONA851916:ONC851918 ONA851928:ONC851930 ONA917452:ONC917454 ONA917464:ONC917466 ONA982988:ONC982990 ONA983000:ONC983002 ONI65519:ONK65520 ONI131055:ONK131056 ONI196591:ONK196592 ONI262127:ONK262128 ONI327663:ONK327664 ONI393199:ONK393200 ONI458735:ONK458736 ONI524271:ONK524272 ONI589807:ONK589808 ONI655343:ONK655344 ONI720879:ONK720880 ONI786415:ONK786416 ONI851951:ONK851952 ONI917487:ONK917488 ONI983023:ONK983024 ONQ65504 ONQ131040 ONQ196576 ONQ262112 ONQ327648 ONQ393184 ONQ458720 ONQ524256 ONQ589792 ONQ655328 ONQ720864 ONQ786400 ONQ851936 ONQ917472 ONQ983008 OPO65519:OPP65520 OPO131055:OPP131056 OPO196591:OPP196592 OPO262127:OPP262128 OPO327663:OPP327664 OPO393199:OPP393200 OPO458735:OPP458736 OPO524271:OPP524272 OPO589807:OPP589808 OPO655343:OPP655344 OPO720879:OPP720880 OPO786415:OPP786416 OPO851951:OPP851952 OPO917487:OPP917488 OPO983023:OPP983024 OPQ65519:OPQ65521 OPQ131055:OPQ131057 OPQ196591:OPQ196593 OPQ262127:OPQ262129 OPQ327663:OPQ327665 OPQ393199:OPQ393201 OPQ458735:OPQ458737 OPQ524271:OPQ524273 OPQ589807:OPQ589809 OPQ655343:OPQ655345 OPQ720879:OPQ720881 OPQ786415:OPQ786417 OPQ851951:OPQ851953 OPQ917487:OPQ917489 OPQ983023:OPQ983025 OWW12:OWY14 OWW24:OWY26 OWW65484:OWY65486 OWW65496:OWY65498 OWW131020:OWY131022 OWW131032:OWY131034 OWW196556:OWY196558 OWW196568:OWY196570 OWW262092:OWY262094 OWW262104:OWY262106 OWW327628:OWY327630 OWW327640:OWY327642 OWW393164:OWY393166 OWW393176:OWY393178 OWW458700:OWY458702 OWW458712:OWY458714 OWW524236:OWY524238 OWW524248:OWY524250 OWW589772:OWY589774 OWW589784:OWY589786 OWW655308:OWY655310 OWW655320:OWY655322 OWW720844:OWY720846 OWW720856:OWY720858 OWW786380:OWY786382 OWW786392:OWY786394 OWW851916:OWY851918 OWW851928:OWY851930 OWW917452:OWY917454 OWW917464:OWY917466 OWW982988:OWY982990 OWW983000:OWY983002 OXE65519:OXG65520 OXE131055:OXG131056 OXE196591:OXG196592 OXE262127:OXG262128 OXE327663:OXG327664 OXE393199:OXG393200 OXE458735:OXG458736 OXE524271:OXG524272 OXE589807:OXG589808 OXE655343:OXG655344 OXE720879:OXG720880 OXE786415:OXG786416 OXE851951:OXG851952 OXE917487:OXG917488 OXE983023:OXG983024 OXM65504 OXM131040 OXM196576 OXM262112 OXM327648 OXM393184 OXM458720 OXM524256 OXM589792 OXM655328 OXM720864 OXM786400 OXM851936 OXM917472 OXM983008 OZK65519:OZL65520 OZK131055:OZL131056 OZK196591:OZL196592 OZK262127:OZL262128 OZK327663:OZL327664 OZK393199:OZL393200 OZK458735:OZL458736 OZK524271:OZL524272 OZK589807:OZL589808 OZK655343:OZL655344 OZK720879:OZL720880 OZK786415:OZL786416 OZK851951:OZL851952 OZK917487:OZL917488 OZK983023:OZL983024 OZM65519:OZM65521 OZM131055:OZM131057 OZM196591:OZM196593 OZM262127:OZM262129 OZM327663:OZM327665 OZM393199:OZM393201 OZM458735:OZM458737 OZM524271:OZM524273 OZM589807:OZM589809 OZM655343:OZM655345 OZM720879:OZM720881 OZM786415:OZM786417 OZM851951:OZM851953 OZM917487:OZM917489 OZM983023:OZM983025 PGS12:PGU14 PGS24:PGU26 PGS65484:PGU65486 PGS65496:PGU65498 PGS131020:PGU131022 PGS131032:PGU131034 PGS196556:PGU196558 PGS196568:PGU196570 PGS262092:PGU262094 PGS262104:PGU262106 PGS327628:PGU327630 PGS327640:PGU327642 PGS393164:PGU393166 PGS393176:PGU393178 PGS458700:PGU458702 PGS458712:PGU458714 PGS524236:PGU524238 PGS524248:PGU524250 PGS589772:PGU589774 PGS589784:PGU589786 PGS655308:PGU655310 PGS655320:PGU655322 PGS720844:PGU720846 PGS720856:PGU720858 PGS786380:PGU786382 PGS786392:PGU786394 PGS851916:PGU851918 PGS851928:PGU851930 PGS917452:PGU917454 PGS917464:PGU917466 PGS982988:PGU982990 PGS983000:PGU983002 PHA65519:PHC65520 PHA131055:PHC131056 PHA196591:PHC196592 PHA262127:PHC262128 PHA327663:PHC327664 PHA393199:PHC393200 PHA458735:PHC458736 PHA524271:PHC524272 PHA589807:PHC589808 PHA655343:PHC655344 PHA720879:PHC720880 PHA786415:PHC786416 PHA851951:PHC851952 PHA917487:PHC917488 PHA983023:PHC983024 PHI65504 PHI131040 PHI196576 PHI262112 PHI327648 PHI393184 PHI458720 PHI524256 PHI589792 PHI655328 PHI720864 PHI786400 PHI851936 PHI917472 PHI983008 PJG65519:PJH65520 PJG131055:PJH131056 PJG196591:PJH196592 PJG262127:PJH262128 PJG327663:PJH327664 PJG393199:PJH393200 PJG458735:PJH458736 PJG524271:PJH524272 PJG589807:PJH589808 PJG655343:PJH655344 PJG720879:PJH720880 PJG786415:PJH786416 PJG851951:PJH851952 PJG917487:PJH917488 PJG983023:PJH983024 PJI65519:PJI65521 PJI131055:PJI131057 PJI196591:PJI196593 PJI262127:PJI262129 PJI327663:PJI327665 PJI393199:PJI393201 PJI458735:PJI458737 PJI524271:PJI524273 PJI589807:PJI589809 PJI655343:PJI655345 PJI720879:PJI720881 PJI786415:PJI786417 PJI851951:PJI851953 PJI917487:PJI917489 PJI983023:PJI983025 PQO12:PQQ14 PQO24:PQQ26 PQO65484:PQQ65486 PQO65496:PQQ65498 PQO131020:PQQ131022 PQO131032:PQQ131034 PQO196556:PQQ196558 PQO196568:PQQ196570 PQO262092:PQQ262094 PQO262104:PQQ262106 PQO327628:PQQ327630 PQO327640:PQQ327642 PQO393164:PQQ393166 PQO393176:PQQ393178 PQO458700:PQQ458702 PQO458712:PQQ458714 PQO524236:PQQ524238 PQO524248:PQQ524250 PQO589772:PQQ589774 PQO589784:PQQ589786 PQO655308:PQQ655310 PQO655320:PQQ655322 PQO720844:PQQ720846 PQO720856:PQQ720858 PQO786380:PQQ786382 PQO786392:PQQ786394 PQO851916:PQQ851918 PQO851928:PQQ851930 PQO917452:PQQ917454 PQO917464:PQQ917466 PQO982988:PQQ982990 PQO983000:PQQ983002 PQW65519:PQY65520 PQW131055:PQY131056 PQW196591:PQY196592 PQW262127:PQY262128 PQW327663:PQY327664 PQW393199:PQY393200 PQW458735:PQY458736 PQW524271:PQY524272 PQW589807:PQY589808 PQW655343:PQY655344 PQW720879:PQY720880 PQW786415:PQY786416 PQW851951:PQY851952 PQW917487:PQY917488 PQW983023:PQY983024 PRE65504 PRE131040 PRE196576 PRE262112 PRE327648 PRE393184 PRE458720 PRE524256 PRE589792 PRE655328 PRE720864 PRE786400 PRE851936 PRE917472 PRE983008 PTC65519:PTD65520 PTC131055:PTD131056 PTC196591:PTD196592 PTC262127:PTD262128 PTC327663:PTD327664 PTC393199:PTD393200 PTC458735:PTD458736 PTC524271:PTD524272 PTC589807:PTD589808 PTC655343:PTD655344 PTC720879:PTD720880 PTC786415:PTD786416 PTC851951:PTD851952 PTC917487:PTD917488 PTC983023:PTD983024 PTE65519:PTE65521 PTE131055:PTE131057 PTE196591:PTE196593 PTE262127:PTE262129 PTE327663:PTE327665 PTE393199:PTE393201 PTE458735:PTE458737 PTE524271:PTE524273 PTE589807:PTE589809 PTE655343:PTE655345 PTE720879:PTE720881 PTE786415:PTE786417 PTE851951:PTE851953 PTE917487:PTE917489 PTE983023:PTE983025 QAK12:QAM14 QAK24:QAM26 QAK65484:QAM65486 QAK65496:QAM65498 QAK131020:QAM131022 QAK131032:QAM131034 QAK196556:QAM196558 QAK196568:QAM196570 QAK262092:QAM262094 QAK262104:QAM262106 QAK327628:QAM327630 QAK327640:QAM327642 QAK393164:QAM393166 QAK393176:QAM393178 QAK458700:QAM458702 QAK458712:QAM458714 QAK524236:QAM524238 QAK524248:QAM524250 QAK589772:QAM589774 QAK589784:QAM589786 QAK655308:QAM655310 QAK655320:QAM655322 QAK720844:QAM720846 QAK720856:QAM720858 QAK786380:QAM786382 QAK786392:QAM786394 QAK851916:QAM851918 QAK851928:QAM851930 QAK917452:QAM917454 QAK917464:QAM917466 QAK982988:QAM982990 QAK983000:QAM983002 QAS65519:QAU65520 QAS131055:QAU131056 QAS196591:QAU196592 QAS262127:QAU262128 QAS327663:QAU327664 QAS393199:QAU393200 QAS458735:QAU458736 QAS524271:QAU524272 QAS589807:QAU589808 QAS655343:QAU655344 QAS720879:QAU720880 QAS786415:QAU786416 QAS851951:QAU851952 QAS917487:QAU917488 QAS983023:QAU983024 QBA65504 QBA131040 QBA196576 QBA262112 QBA327648 QBA393184 QBA458720 QBA524256 QBA589792 QBA655328 QBA720864 QBA786400 QBA851936 QBA917472 QBA983008 QCY65519:QCZ65520 QCY131055:QCZ131056 QCY196591:QCZ196592 QCY262127:QCZ262128 QCY327663:QCZ327664 QCY393199:QCZ393200 QCY458735:QCZ458736 QCY524271:QCZ524272 QCY589807:QCZ589808 QCY655343:QCZ655344 QCY720879:QCZ720880 QCY786415:QCZ786416 QCY851951:QCZ851952 QCY917487:QCZ917488 QCY983023:QCZ983024 QDA65519:QDA65521 QDA131055:QDA131057 QDA196591:QDA196593 QDA262127:QDA262129 QDA327663:QDA327665 QDA393199:QDA393201 QDA458735:QDA458737 QDA524271:QDA524273 QDA589807:QDA589809 QDA655343:QDA655345 QDA720879:QDA720881 QDA786415:QDA786417 QDA851951:QDA851953 QDA917487:QDA917489 QDA983023:QDA983025 QKG12:QKI14 QKG24:QKI26 QKG65484:QKI65486 QKG65496:QKI65498 QKG131020:QKI131022 QKG131032:QKI131034 QKG196556:QKI196558 QKG196568:QKI196570 QKG262092:QKI262094 QKG262104:QKI262106 QKG327628:QKI327630 QKG327640:QKI327642 QKG393164:QKI393166 QKG393176:QKI393178 QKG458700:QKI458702 QKG458712:QKI458714 QKG524236:QKI524238 QKG524248:QKI524250 QKG589772:QKI589774 QKG589784:QKI589786 QKG655308:QKI655310 QKG655320:QKI655322 QKG720844:QKI720846 QKG720856:QKI720858 QKG786380:QKI786382 QKG786392:QKI786394 QKG851916:QKI851918 QKG851928:QKI851930 QKG917452:QKI917454 QKG917464:QKI917466 QKG982988:QKI982990 QKG983000:QKI983002 QKO65519:QKQ65520 QKO131055:QKQ131056 QKO196591:QKQ196592 QKO262127:QKQ262128 QKO327663:QKQ327664 QKO393199:QKQ393200 QKO458735:QKQ458736 QKO524271:QKQ524272 QKO589807:QKQ589808 QKO655343:QKQ655344 QKO720879:QKQ720880 QKO786415:QKQ786416 QKO851951:QKQ851952 QKO917487:QKQ917488 QKO983023:QKQ983024 QKW65504 QKW131040 QKW196576 QKW262112 QKW327648 QKW393184 QKW458720 QKW524256 QKW589792 QKW655328 QKW720864 QKW786400 QKW851936 QKW917472 QKW983008 QMU65519:QMV65520 QMU131055:QMV131056 QMU196591:QMV196592 QMU262127:QMV262128 QMU327663:QMV327664 QMU393199:QMV393200 QMU458735:QMV458736 QMU524271:QMV524272 QMU589807:QMV589808 QMU655343:QMV655344 QMU720879:QMV720880 QMU786415:QMV786416 QMU851951:QMV851952 QMU917487:QMV917488 QMU983023:QMV983024 QMW65519:QMW65521 QMW131055:QMW131057 QMW196591:QMW196593 QMW262127:QMW262129 QMW327663:QMW327665 QMW393199:QMW393201 QMW458735:QMW458737 QMW524271:QMW524273 QMW589807:QMW589809 QMW655343:QMW655345 QMW720879:QMW720881 QMW786415:QMW786417 QMW851951:QMW851953 QMW917487:QMW917489 QMW983023:QMW983025 QUC12:QUE14 QUC24:QUE26 QUC65484:QUE65486 QUC65496:QUE65498 QUC131020:QUE131022 QUC131032:QUE131034 QUC196556:QUE196558 QUC196568:QUE196570 QUC262092:QUE262094 QUC262104:QUE262106 QUC327628:QUE327630 QUC327640:QUE327642 QUC393164:QUE393166 QUC393176:QUE393178 QUC458700:QUE458702 QUC458712:QUE458714 QUC524236:QUE524238 QUC524248:QUE524250 QUC589772:QUE589774 QUC589784:QUE589786 QUC655308:QUE655310 QUC655320:QUE655322 QUC720844:QUE720846 QUC720856:QUE720858 QUC786380:QUE786382 QUC786392:QUE786394 QUC851916:QUE851918 QUC851928:QUE851930 QUC917452:QUE917454 QUC917464:QUE917466 QUC982988:QUE982990 QUC983000:QUE983002 QUK65519:QUM65520 QUK131055:QUM131056 QUK196591:QUM196592 QUK262127:QUM262128 QUK327663:QUM327664 QUK393199:QUM393200 QUK458735:QUM458736 QUK524271:QUM524272 QUK589807:QUM589808 QUK655343:QUM655344 QUK720879:QUM720880 QUK786415:QUM786416 QUK851951:QUM851952 QUK917487:QUM917488 QUK983023:QUM983024 QUS65504 QUS131040 QUS196576 QUS262112 QUS327648 QUS393184 QUS458720 QUS524256 QUS589792 QUS655328 QUS720864 QUS786400 QUS851936 QUS917472 QUS983008 QWQ65519:QWR65520 QWQ131055:QWR131056 QWQ196591:QWR196592 QWQ262127:QWR262128 QWQ327663:QWR327664 QWQ393199:QWR393200 QWQ458735:QWR458736 QWQ524271:QWR524272 QWQ589807:QWR589808 QWQ655343:QWR655344 QWQ720879:QWR720880 QWQ786415:QWR786416 QWQ851951:QWR851952 QWQ917487:QWR917488 QWQ983023:QWR983024 QWS65519:QWS65521 QWS131055:QWS131057 QWS196591:QWS196593 QWS262127:QWS262129 QWS327663:QWS327665 QWS393199:QWS393201 QWS458735:QWS458737 QWS524271:QWS524273 QWS589807:QWS589809 QWS655343:QWS655345 QWS720879:QWS720881 QWS786415:QWS786417 QWS851951:QWS851953 QWS917487:QWS917489 QWS983023:QWS983025 RDY12:REA14 RDY24:REA26 RDY65484:REA65486 RDY65496:REA65498 RDY131020:REA131022 RDY131032:REA131034 RDY196556:REA196558 RDY196568:REA196570 RDY262092:REA262094 RDY262104:REA262106 RDY327628:REA327630 RDY327640:REA327642 RDY393164:REA393166 RDY393176:REA393178 RDY458700:REA458702 RDY458712:REA458714 RDY524236:REA524238 RDY524248:REA524250 RDY589772:REA589774 RDY589784:REA589786 RDY655308:REA655310 RDY655320:REA655322 RDY720844:REA720846 RDY720856:REA720858 RDY786380:REA786382 RDY786392:REA786394 RDY851916:REA851918 RDY851928:REA851930 RDY917452:REA917454 RDY917464:REA917466 RDY982988:REA982990 RDY983000:REA983002 REG65519:REI65520 REG131055:REI131056 REG196591:REI196592 REG262127:REI262128 REG327663:REI327664 REG393199:REI393200 REG458735:REI458736 REG524271:REI524272 REG589807:REI589808 REG655343:REI655344 REG720879:REI720880 REG786415:REI786416 REG851951:REI851952 REG917487:REI917488 REG983023:REI983024 REO65504 REO131040 REO196576 REO262112 REO327648 REO393184 REO458720 REO524256 REO589792 REO655328 REO720864 REO786400 REO851936 REO917472 REO983008 RGM65519:RGN65520 RGM131055:RGN131056 RGM196591:RGN196592 RGM262127:RGN262128 RGM327663:RGN327664 RGM393199:RGN393200 RGM458735:RGN458736 RGM524271:RGN524272 RGM589807:RGN589808 RGM655343:RGN655344 RGM720879:RGN720880 RGM786415:RGN786416 RGM851951:RGN851952 RGM917487:RGN917488 RGM983023:RGN983024 RGO65519:RGO65521 RGO131055:RGO131057 RGO196591:RGO196593 RGO262127:RGO262129 RGO327663:RGO327665 RGO393199:RGO393201 RGO458735:RGO458737 RGO524271:RGO524273 RGO589807:RGO589809 RGO655343:RGO655345 RGO720879:RGO720881 RGO786415:RGO786417 RGO851951:RGO851953 RGO917487:RGO917489 RGO983023:RGO983025 RNU12:RNW14 RNU24:RNW26 RNU65484:RNW65486 RNU65496:RNW65498 RNU131020:RNW131022 RNU131032:RNW131034 RNU196556:RNW196558 RNU196568:RNW196570 RNU262092:RNW262094 RNU262104:RNW262106 RNU327628:RNW327630 RNU327640:RNW327642 RNU393164:RNW393166 RNU393176:RNW393178 RNU458700:RNW458702 RNU458712:RNW458714 RNU524236:RNW524238 RNU524248:RNW524250 RNU589772:RNW589774 RNU589784:RNW589786 RNU655308:RNW655310 RNU655320:RNW655322 RNU720844:RNW720846 RNU720856:RNW720858 RNU786380:RNW786382 RNU786392:RNW786394 RNU851916:RNW851918 RNU851928:RNW851930 RNU917452:RNW917454 RNU917464:RNW917466 RNU982988:RNW982990 RNU983000:RNW983002 ROC65519:ROE65520 ROC131055:ROE131056 ROC196591:ROE196592 ROC262127:ROE262128 ROC327663:ROE327664 ROC393199:ROE393200 ROC458735:ROE458736 ROC524271:ROE524272 ROC589807:ROE589808 ROC655343:ROE655344 ROC720879:ROE720880 ROC786415:ROE786416 ROC851951:ROE851952 ROC917487:ROE917488 ROC983023:ROE983024 ROK65504 ROK131040 ROK196576 ROK262112 ROK327648 ROK393184 ROK458720 ROK524256 ROK589792 ROK655328 ROK720864 ROK786400 ROK851936 ROK917472 ROK983008 RQI65519:RQJ65520 RQI131055:RQJ131056 RQI196591:RQJ196592 RQI262127:RQJ262128 RQI327663:RQJ327664 RQI393199:RQJ393200 RQI458735:RQJ458736 RQI524271:RQJ524272 RQI589807:RQJ589808 RQI655343:RQJ655344 RQI720879:RQJ720880 RQI786415:RQJ786416 RQI851951:RQJ851952 RQI917487:RQJ917488 RQI983023:RQJ983024 RQK65519:RQK65521 RQK131055:RQK131057 RQK196591:RQK196593 RQK262127:RQK262129 RQK327663:RQK327665 RQK393199:RQK393201 RQK458735:RQK458737 RQK524271:RQK524273 RQK589807:RQK589809 RQK655343:RQK655345 RQK720879:RQK720881 RQK786415:RQK786417 RQK851951:RQK851953 RQK917487:RQK917489 RQK983023:RQK983025 RXQ12:RXS14 RXQ24:RXS26 RXQ65484:RXS65486 RXQ65496:RXS65498 RXQ131020:RXS131022 RXQ131032:RXS131034 RXQ196556:RXS196558 RXQ196568:RXS196570 RXQ262092:RXS262094 RXQ262104:RXS262106 RXQ327628:RXS327630 RXQ327640:RXS327642 RXQ393164:RXS393166 RXQ393176:RXS393178 RXQ458700:RXS458702 RXQ458712:RXS458714 RXQ524236:RXS524238 RXQ524248:RXS524250 RXQ589772:RXS589774 RXQ589784:RXS589786 RXQ655308:RXS655310 RXQ655320:RXS655322 RXQ720844:RXS720846 RXQ720856:RXS720858 RXQ786380:RXS786382 RXQ786392:RXS786394 RXQ851916:RXS851918 RXQ851928:RXS851930 RXQ917452:RXS917454 RXQ917464:RXS917466 RXQ982988:RXS982990 RXQ983000:RXS983002 RXY65519:RYA65520 RXY131055:RYA131056 RXY196591:RYA196592 RXY262127:RYA262128 RXY327663:RYA327664 RXY393199:RYA393200 RXY458735:RYA458736 RXY524271:RYA524272 RXY589807:RYA589808 RXY655343:RYA655344 RXY720879:RYA720880 RXY786415:RYA786416 RXY851951:RYA851952 RXY917487:RYA917488 RXY983023:RYA983024 RYG65504 RYG131040 RYG196576 RYG262112 RYG327648 RYG393184 RYG458720 RYG524256 RYG589792 RYG655328 RYG720864 RYG786400 RYG851936 RYG917472 RYG983008 SAE65519:SAF65520 SAE131055:SAF131056 SAE196591:SAF196592 SAE262127:SAF262128 SAE327663:SAF327664 SAE393199:SAF393200 SAE458735:SAF458736 SAE524271:SAF524272 SAE589807:SAF589808 SAE655343:SAF655344 SAE720879:SAF720880 SAE786415:SAF786416 SAE851951:SAF851952 SAE917487:SAF917488 SAE983023:SAF983024 SAG65519:SAG65521 SAG131055:SAG131057 SAG196591:SAG196593 SAG262127:SAG262129 SAG327663:SAG327665 SAG393199:SAG393201 SAG458735:SAG458737 SAG524271:SAG524273 SAG589807:SAG589809 SAG655343:SAG655345 SAG720879:SAG720881 SAG786415:SAG786417 SAG851951:SAG851953 SAG917487:SAG917489 SAG983023:SAG983025 SHM12:SHO14 SHM24:SHO26 SHM65484:SHO65486 SHM65496:SHO65498 SHM131020:SHO131022 SHM131032:SHO131034 SHM196556:SHO196558 SHM196568:SHO196570 SHM262092:SHO262094 SHM262104:SHO262106 SHM327628:SHO327630 SHM327640:SHO327642 SHM393164:SHO393166 SHM393176:SHO393178 SHM458700:SHO458702 SHM458712:SHO458714 SHM524236:SHO524238 SHM524248:SHO524250 SHM589772:SHO589774 SHM589784:SHO589786 SHM655308:SHO655310 SHM655320:SHO655322 SHM720844:SHO720846 SHM720856:SHO720858 SHM786380:SHO786382 SHM786392:SHO786394 SHM851916:SHO851918 SHM851928:SHO851930 SHM917452:SHO917454 SHM917464:SHO917466 SHM982988:SHO982990 SHM983000:SHO983002 SHU65519:SHW65520 SHU131055:SHW131056 SHU196591:SHW196592 SHU262127:SHW262128 SHU327663:SHW327664 SHU393199:SHW393200 SHU458735:SHW458736 SHU524271:SHW524272 SHU589807:SHW589808 SHU655343:SHW655344 SHU720879:SHW720880 SHU786415:SHW786416 SHU851951:SHW851952 SHU917487:SHW917488 SHU983023:SHW983024 SIC65504 SIC131040 SIC196576 SIC262112 SIC327648 SIC393184 SIC458720 SIC524256 SIC589792 SIC655328 SIC720864 SIC786400 SIC851936 SIC917472 SIC983008 SKA65519:SKB65520 SKA131055:SKB131056 SKA196591:SKB196592 SKA262127:SKB262128 SKA327663:SKB327664 SKA393199:SKB393200 SKA458735:SKB458736 SKA524271:SKB524272 SKA589807:SKB589808 SKA655343:SKB655344 SKA720879:SKB720880 SKA786415:SKB786416 SKA851951:SKB851952 SKA917487:SKB917488 SKA983023:SKB983024 SKC65519:SKC65521 SKC131055:SKC131057 SKC196591:SKC196593 SKC262127:SKC262129 SKC327663:SKC327665 SKC393199:SKC393201 SKC458735:SKC458737 SKC524271:SKC524273 SKC589807:SKC589809 SKC655343:SKC655345 SKC720879:SKC720881 SKC786415:SKC786417 SKC851951:SKC851953 SKC917487:SKC917489 SKC983023:SKC983025 SRI12:SRK14 SRI24:SRK26 SRI65484:SRK65486 SRI65496:SRK65498 SRI131020:SRK131022 SRI131032:SRK131034 SRI196556:SRK196558 SRI196568:SRK196570 SRI262092:SRK262094 SRI262104:SRK262106 SRI327628:SRK327630 SRI327640:SRK327642 SRI393164:SRK393166 SRI393176:SRK393178 SRI458700:SRK458702 SRI458712:SRK458714 SRI524236:SRK524238 SRI524248:SRK524250 SRI589772:SRK589774 SRI589784:SRK589786 SRI655308:SRK655310 SRI655320:SRK655322 SRI720844:SRK720846 SRI720856:SRK720858 SRI786380:SRK786382 SRI786392:SRK786394 SRI851916:SRK851918 SRI851928:SRK851930 SRI917452:SRK917454 SRI917464:SRK917466 SRI982988:SRK982990 SRI983000:SRK983002 SRQ65519:SRS65520 SRQ131055:SRS131056 SRQ196591:SRS196592 SRQ262127:SRS262128 SRQ327663:SRS327664 SRQ393199:SRS393200 SRQ458735:SRS458736 SRQ524271:SRS524272 SRQ589807:SRS589808 SRQ655343:SRS655344 SRQ720879:SRS720880 SRQ786415:SRS786416 SRQ851951:SRS851952 SRQ917487:SRS917488 SRQ983023:SRS983024 SRY65504 SRY131040 SRY196576 SRY262112 SRY327648 SRY393184 SRY458720 SRY524256 SRY589792 SRY655328 SRY720864 SRY786400 SRY851936 SRY917472 SRY983008 STW65519:STX65520 STW131055:STX131056 STW196591:STX196592 STW262127:STX262128 STW327663:STX327664 STW393199:STX393200 STW458735:STX458736 STW524271:STX524272 STW589807:STX589808 STW655343:STX655344 STW720879:STX720880 STW786415:STX786416 STW851951:STX851952 STW917487:STX917488 STW983023:STX983024 STY65519:STY65521 STY131055:STY131057 STY196591:STY196593 STY262127:STY262129 STY327663:STY327665 STY393199:STY393201 STY458735:STY458737 STY524271:STY524273 STY589807:STY589809 STY655343:STY655345 STY720879:STY720881 STY786415:STY786417 STY851951:STY851953 STY917487:STY917489 STY983023:STY983025 TBE12:TBG14 TBE24:TBG26 TBE65484:TBG65486 TBE65496:TBG65498 TBE131020:TBG131022 TBE131032:TBG131034 TBE196556:TBG196558 TBE196568:TBG196570 TBE262092:TBG262094 TBE262104:TBG262106 TBE327628:TBG327630 TBE327640:TBG327642 TBE393164:TBG393166 TBE393176:TBG393178 TBE458700:TBG458702 TBE458712:TBG458714 TBE524236:TBG524238 TBE524248:TBG524250 TBE589772:TBG589774 TBE589784:TBG589786 TBE655308:TBG655310 TBE655320:TBG655322 TBE720844:TBG720846 TBE720856:TBG720858 TBE786380:TBG786382 TBE786392:TBG786394 TBE851916:TBG851918 TBE851928:TBG851930 TBE917452:TBG917454 TBE917464:TBG917466 TBE982988:TBG982990 TBE983000:TBG983002 TBM65519:TBO65520 TBM131055:TBO131056 TBM196591:TBO196592 TBM262127:TBO262128 TBM327663:TBO327664 TBM393199:TBO393200 TBM458735:TBO458736 TBM524271:TBO524272 TBM589807:TBO589808 TBM655343:TBO655344 TBM720879:TBO720880 TBM786415:TBO786416 TBM851951:TBO851952 TBM917487:TBO917488 TBM983023:TBO983024 TBU65504 TBU131040 TBU196576 TBU262112 TBU327648 TBU393184 TBU458720 TBU524256 TBU589792 TBU655328 TBU720864 TBU786400 TBU851936 TBU917472 TBU983008 TDS65519:TDT65520 TDS131055:TDT131056 TDS196591:TDT196592 TDS262127:TDT262128 TDS327663:TDT327664 TDS393199:TDT393200 TDS458735:TDT458736 TDS524271:TDT524272 TDS589807:TDT589808 TDS655343:TDT655344 TDS720879:TDT720880 TDS786415:TDT786416 TDS851951:TDT851952 TDS917487:TDT917488 TDS983023:TDT983024 TDU65519:TDU65521 TDU131055:TDU131057 TDU196591:TDU196593 TDU262127:TDU262129 TDU327663:TDU327665 TDU393199:TDU393201 TDU458735:TDU458737 TDU524271:TDU524273 TDU589807:TDU589809 TDU655343:TDU655345 TDU720879:TDU720881 TDU786415:TDU786417 TDU851951:TDU851953 TDU917487:TDU917489 TDU983023:TDU983025 TLA12:TLC14 TLA24:TLC26 TLA65484:TLC65486 TLA65496:TLC65498 TLA131020:TLC131022 TLA131032:TLC131034 TLA196556:TLC196558 TLA196568:TLC196570 TLA262092:TLC262094 TLA262104:TLC262106 TLA327628:TLC327630 TLA327640:TLC327642 TLA393164:TLC393166 TLA393176:TLC393178 TLA458700:TLC458702 TLA458712:TLC458714 TLA524236:TLC524238 TLA524248:TLC524250 TLA589772:TLC589774 TLA589784:TLC589786 TLA655308:TLC655310 TLA655320:TLC655322 TLA720844:TLC720846 TLA720856:TLC720858 TLA786380:TLC786382 TLA786392:TLC786394 TLA851916:TLC851918 TLA851928:TLC851930 TLA917452:TLC917454 TLA917464:TLC917466 TLA982988:TLC982990 TLA983000:TLC983002 TLI65519:TLK65520 TLI131055:TLK131056 TLI196591:TLK196592 TLI262127:TLK262128 TLI327663:TLK327664 TLI393199:TLK393200 TLI458735:TLK458736 TLI524271:TLK524272 TLI589807:TLK589808 TLI655343:TLK655344 TLI720879:TLK720880 TLI786415:TLK786416 TLI851951:TLK851952 TLI917487:TLK917488 TLI983023:TLK983024 TLQ65504 TLQ131040 TLQ196576 TLQ262112 TLQ327648 TLQ393184 TLQ458720 TLQ524256 TLQ589792 TLQ655328 TLQ720864 TLQ786400 TLQ851936 TLQ917472 TLQ983008 TNO65519:TNP65520 TNO131055:TNP131056 TNO196591:TNP196592 TNO262127:TNP262128 TNO327663:TNP327664 TNO393199:TNP393200 TNO458735:TNP458736 TNO524271:TNP524272 TNO589807:TNP589808 TNO655343:TNP655344 TNO720879:TNP720880 TNO786415:TNP786416 TNO851951:TNP851952 TNO917487:TNP917488 TNO983023:TNP983024 TNQ65519:TNQ65521 TNQ131055:TNQ131057 TNQ196591:TNQ196593 TNQ262127:TNQ262129 TNQ327663:TNQ327665 TNQ393199:TNQ393201 TNQ458735:TNQ458737 TNQ524271:TNQ524273 TNQ589807:TNQ589809 TNQ655343:TNQ655345 TNQ720879:TNQ720881 TNQ786415:TNQ786417 TNQ851951:TNQ851953 TNQ917487:TNQ917489 TNQ983023:TNQ983025 TUW12:TUY14 TUW24:TUY26 TUW65484:TUY65486 TUW65496:TUY65498 TUW131020:TUY131022 TUW131032:TUY131034 TUW196556:TUY196558 TUW196568:TUY196570 TUW262092:TUY262094 TUW262104:TUY262106 TUW327628:TUY327630 TUW327640:TUY327642 TUW393164:TUY393166 TUW393176:TUY393178 TUW458700:TUY458702 TUW458712:TUY458714 TUW524236:TUY524238 TUW524248:TUY524250 TUW589772:TUY589774 TUW589784:TUY589786 TUW655308:TUY655310 TUW655320:TUY655322 TUW720844:TUY720846 TUW720856:TUY720858 TUW786380:TUY786382 TUW786392:TUY786394 TUW851916:TUY851918 TUW851928:TUY851930 TUW917452:TUY917454 TUW917464:TUY917466 TUW982988:TUY982990 TUW983000:TUY983002 TVE65519:TVG65520 TVE131055:TVG131056 TVE196591:TVG196592 TVE262127:TVG262128 TVE327663:TVG327664 TVE393199:TVG393200 TVE458735:TVG458736 TVE524271:TVG524272 TVE589807:TVG589808 TVE655343:TVG655344 TVE720879:TVG720880 TVE786415:TVG786416 TVE851951:TVG851952 TVE917487:TVG917488 TVE983023:TVG983024 TVM65504 TVM131040 TVM196576 TVM262112 TVM327648 TVM393184 TVM458720 TVM524256 TVM589792 TVM655328 TVM720864 TVM786400 TVM851936 TVM917472 TVM983008 TXK65519:TXL65520 TXK131055:TXL131056 TXK196591:TXL196592 TXK262127:TXL262128 TXK327663:TXL327664 TXK393199:TXL393200 TXK458735:TXL458736 TXK524271:TXL524272 TXK589807:TXL589808 TXK655343:TXL655344 TXK720879:TXL720880 TXK786415:TXL786416 TXK851951:TXL851952 TXK917487:TXL917488 TXK983023:TXL983024 TXM65519:TXM65521 TXM131055:TXM131057 TXM196591:TXM196593 TXM262127:TXM262129 TXM327663:TXM327665 TXM393199:TXM393201 TXM458735:TXM458737 TXM524271:TXM524273 TXM589807:TXM589809 TXM655343:TXM655345 TXM720879:TXM720881 TXM786415:TXM786417 TXM851951:TXM851953 TXM917487:TXM917489 TXM983023:TXM983025 UES12:UEU14 UES24:UEU26 UES65484:UEU65486 UES65496:UEU65498 UES131020:UEU131022 UES131032:UEU131034 UES196556:UEU196558 UES196568:UEU196570 UES262092:UEU262094 UES262104:UEU262106 UES327628:UEU327630 UES327640:UEU327642 UES393164:UEU393166 UES393176:UEU393178 UES458700:UEU458702 UES458712:UEU458714 UES524236:UEU524238 UES524248:UEU524250 UES589772:UEU589774 UES589784:UEU589786 UES655308:UEU655310 UES655320:UEU655322 UES720844:UEU720846 UES720856:UEU720858 UES786380:UEU786382 UES786392:UEU786394 UES851916:UEU851918 UES851928:UEU851930 UES917452:UEU917454 UES917464:UEU917466 UES982988:UEU982990 UES983000:UEU983002 UFA65519:UFC65520 UFA131055:UFC131056 UFA196591:UFC196592 UFA262127:UFC262128 UFA327663:UFC327664 UFA393199:UFC393200 UFA458735:UFC458736 UFA524271:UFC524272 UFA589807:UFC589808 UFA655343:UFC655344 UFA720879:UFC720880 UFA786415:UFC786416 UFA851951:UFC851952 UFA917487:UFC917488 UFA983023:UFC983024 UFI65504 UFI131040 UFI196576 UFI262112 UFI327648 UFI393184 UFI458720 UFI524256 UFI589792 UFI655328 UFI720864 UFI786400 UFI851936 UFI917472 UFI983008 UHG65519:UHH65520 UHG131055:UHH131056 UHG196591:UHH196592 UHG262127:UHH262128 UHG327663:UHH327664 UHG393199:UHH393200 UHG458735:UHH458736 UHG524271:UHH524272 UHG589807:UHH589808 UHG655343:UHH655344 UHG720879:UHH720880 UHG786415:UHH786416 UHG851951:UHH851952 UHG917487:UHH917488 UHG983023:UHH983024 UHI65519:UHI65521 UHI131055:UHI131057 UHI196591:UHI196593 UHI262127:UHI262129 UHI327663:UHI327665 UHI393199:UHI393201 UHI458735:UHI458737 UHI524271:UHI524273 UHI589807:UHI589809 UHI655343:UHI655345 UHI720879:UHI720881 UHI786415:UHI786417 UHI851951:UHI851953 UHI917487:UHI917489 UHI983023:UHI983025 UOO12:UOQ14 UOO24:UOQ26 UOO65484:UOQ65486 UOO65496:UOQ65498 UOO131020:UOQ131022 UOO131032:UOQ131034 UOO196556:UOQ196558 UOO196568:UOQ196570 UOO262092:UOQ262094 UOO262104:UOQ262106 UOO327628:UOQ327630 UOO327640:UOQ327642 UOO393164:UOQ393166 UOO393176:UOQ393178 UOO458700:UOQ458702 UOO458712:UOQ458714 UOO524236:UOQ524238 UOO524248:UOQ524250 UOO589772:UOQ589774 UOO589784:UOQ589786 UOO655308:UOQ655310 UOO655320:UOQ655322 UOO720844:UOQ720846 UOO720856:UOQ720858 UOO786380:UOQ786382 UOO786392:UOQ786394 UOO851916:UOQ851918 UOO851928:UOQ851930 UOO917452:UOQ917454 UOO917464:UOQ917466 UOO982988:UOQ982990 UOO983000:UOQ983002 UOW65519:UOY65520 UOW131055:UOY131056 UOW196591:UOY196592 UOW262127:UOY262128 UOW327663:UOY327664 UOW393199:UOY393200 UOW458735:UOY458736 UOW524271:UOY524272 UOW589807:UOY589808 UOW655343:UOY655344 UOW720879:UOY720880 UOW786415:UOY786416 UOW851951:UOY851952 UOW917487:UOY917488 UOW983023:UOY983024 UPE65504 UPE131040 UPE196576 UPE262112 UPE327648 UPE393184 UPE458720 UPE524256 UPE589792 UPE655328 UPE720864 UPE786400 UPE851936 UPE917472 UPE983008 URC65519:URD65520 URC131055:URD131056 URC196591:URD196592 URC262127:URD262128 URC327663:URD327664 URC393199:URD393200 URC458735:URD458736 URC524271:URD524272 URC589807:URD589808 URC655343:URD655344 URC720879:URD720880 URC786415:URD786416 URC851951:URD851952 URC917487:URD917488 URC983023:URD983024 URE65519:URE65521 URE131055:URE131057 URE196591:URE196593 URE262127:URE262129 URE327663:URE327665 URE393199:URE393201 URE458735:URE458737 URE524271:URE524273 URE589807:URE589809 URE655343:URE655345 URE720879:URE720881 URE786415:URE786417 URE851951:URE851953 URE917487:URE917489 URE983023:URE983025 UYK12:UYM14 UYK24:UYM26 UYK65484:UYM65486 UYK65496:UYM65498 UYK131020:UYM131022 UYK131032:UYM131034 UYK196556:UYM196558 UYK196568:UYM196570 UYK262092:UYM262094 UYK262104:UYM262106 UYK327628:UYM327630 UYK327640:UYM327642 UYK393164:UYM393166 UYK393176:UYM393178 UYK458700:UYM458702 UYK458712:UYM458714 UYK524236:UYM524238 UYK524248:UYM524250 UYK589772:UYM589774 UYK589784:UYM589786 UYK655308:UYM655310 UYK655320:UYM655322 UYK720844:UYM720846 UYK720856:UYM720858 UYK786380:UYM786382 UYK786392:UYM786394 UYK851916:UYM851918 UYK851928:UYM851930 UYK917452:UYM917454 UYK917464:UYM917466 UYK982988:UYM982990 UYK983000:UYM983002 UYS65519:UYU65520 UYS131055:UYU131056 UYS196591:UYU196592 UYS262127:UYU262128 UYS327663:UYU327664 UYS393199:UYU393200 UYS458735:UYU458736 UYS524271:UYU524272 UYS589807:UYU589808 UYS655343:UYU655344 UYS720879:UYU720880 UYS786415:UYU786416 UYS851951:UYU851952 UYS917487:UYU917488 UYS983023:UYU983024 UZA65504 UZA131040 UZA196576 UZA262112 UZA327648 UZA393184 UZA458720 UZA524256 UZA589792 UZA655328 UZA720864 UZA786400 UZA851936 UZA917472 UZA983008 VAY65519:VAZ65520 VAY131055:VAZ131056 VAY196591:VAZ196592 VAY262127:VAZ262128 VAY327663:VAZ327664 VAY393199:VAZ393200 VAY458735:VAZ458736 VAY524271:VAZ524272 VAY589807:VAZ589808 VAY655343:VAZ655344 VAY720879:VAZ720880 VAY786415:VAZ786416 VAY851951:VAZ851952 VAY917487:VAZ917488 VAY983023:VAZ983024 VBA65519:VBA65521 VBA131055:VBA131057 VBA196591:VBA196593 VBA262127:VBA262129 VBA327663:VBA327665 VBA393199:VBA393201 VBA458735:VBA458737 VBA524271:VBA524273 VBA589807:VBA589809 VBA655343:VBA655345 VBA720879:VBA720881 VBA786415:VBA786417 VBA851951:VBA851953 VBA917487:VBA917489 VBA983023:VBA983025 VIG12:VII14 VIG24:VII26 VIG65484:VII65486 VIG65496:VII65498 VIG131020:VII131022 VIG131032:VII131034 VIG196556:VII196558 VIG196568:VII196570 VIG262092:VII262094 VIG262104:VII262106 VIG327628:VII327630 VIG327640:VII327642 VIG393164:VII393166 VIG393176:VII393178 VIG458700:VII458702 VIG458712:VII458714 VIG524236:VII524238 VIG524248:VII524250 VIG589772:VII589774 VIG589784:VII589786 VIG655308:VII655310 VIG655320:VII655322 VIG720844:VII720846 VIG720856:VII720858 VIG786380:VII786382 VIG786392:VII786394 VIG851916:VII851918 VIG851928:VII851930 VIG917452:VII917454 VIG917464:VII917466 VIG982988:VII982990 VIG983000:VII983002 VIO65519:VIQ65520 VIO131055:VIQ131056 VIO196591:VIQ196592 VIO262127:VIQ262128 VIO327663:VIQ327664 VIO393199:VIQ393200 VIO458735:VIQ458736 VIO524271:VIQ524272 VIO589807:VIQ589808 VIO655343:VIQ655344 VIO720879:VIQ720880 VIO786415:VIQ786416 VIO851951:VIQ851952 VIO917487:VIQ917488 VIO983023:VIQ983024 VIW65504 VIW131040 VIW196576 VIW262112 VIW327648 VIW393184 VIW458720 VIW524256 VIW589792 VIW655328 VIW720864 VIW786400 VIW851936 VIW917472 VIW983008 VKU65519:VKV65520 VKU131055:VKV131056 VKU196591:VKV196592 VKU262127:VKV262128 VKU327663:VKV327664 VKU393199:VKV393200 VKU458735:VKV458736 VKU524271:VKV524272 VKU589807:VKV589808 VKU655343:VKV655344 VKU720879:VKV720880 VKU786415:VKV786416 VKU851951:VKV851952 VKU917487:VKV917488 VKU983023:VKV983024 VKW65519:VKW65521 VKW131055:VKW131057 VKW196591:VKW196593 VKW262127:VKW262129 VKW327663:VKW327665 VKW393199:VKW393201 VKW458735:VKW458737 VKW524271:VKW524273 VKW589807:VKW589809 VKW655343:VKW655345 VKW720879:VKW720881 VKW786415:VKW786417 VKW851951:VKW851953 VKW917487:VKW917489 VKW983023:VKW983025 VSC12:VSE14 VSC24:VSE26 VSC65484:VSE65486 VSC65496:VSE65498 VSC131020:VSE131022 VSC131032:VSE131034 VSC196556:VSE196558 VSC196568:VSE196570 VSC262092:VSE262094 VSC262104:VSE262106 VSC327628:VSE327630 VSC327640:VSE327642 VSC393164:VSE393166 VSC393176:VSE393178 VSC458700:VSE458702 VSC458712:VSE458714 VSC524236:VSE524238 VSC524248:VSE524250 VSC589772:VSE589774 VSC589784:VSE589786 VSC655308:VSE655310 VSC655320:VSE655322 VSC720844:VSE720846 VSC720856:VSE720858 VSC786380:VSE786382 VSC786392:VSE786394 VSC851916:VSE851918 VSC851928:VSE851930 VSC917452:VSE917454 VSC917464:VSE917466 VSC982988:VSE982990 VSC983000:VSE983002 VSK65519:VSM65520 VSK131055:VSM131056 VSK196591:VSM196592 VSK262127:VSM262128 VSK327663:VSM327664 VSK393199:VSM393200 VSK458735:VSM458736 VSK524271:VSM524272 VSK589807:VSM589808 VSK655343:VSM655344 VSK720879:VSM720880 VSK786415:VSM786416 VSK851951:VSM851952 VSK917487:VSM917488 VSK983023:VSM983024 VSS65504 VSS131040 VSS196576 VSS262112 VSS327648 VSS393184 VSS458720 VSS524256 VSS589792 VSS655328 VSS720864 VSS786400 VSS851936 VSS917472 VSS983008 VUQ65519:VUR65520 VUQ131055:VUR131056 VUQ196591:VUR196592 VUQ262127:VUR262128 VUQ327663:VUR327664 VUQ393199:VUR393200 VUQ458735:VUR458736 VUQ524271:VUR524272 VUQ589807:VUR589808 VUQ655343:VUR655344 VUQ720879:VUR720880 VUQ786415:VUR786416 VUQ851951:VUR851952 VUQ917487:VUR917488 VUQ983023:VUR983024 VUS65519:VUS65521 VUS131055:VUS131057 VUS196591:VUS196593 VUS262127:VUS262129 VUS327663:VUS327665 VUS393199:VUS393201 VUS458735:VUS458737 VUS524271:VUS524273 VUS589807:VUS589809 VUS655343:VUS655345 VUS720879:VUS720881 VUS786415:VUS786417 VUS851951:VUS851953 VUS917487:VUS917489 VUS983023:VUS983025 WBY12:WCA14 WBY24:WCA26 WBY65484:WCA65486 WBY65496:WCA65498 WBY131020:WCA131022 WBY131032:WCA131034 WBY196556:WCA196558 WBY196568:WCA196570 WBY262092:WCA262094 WBY262104:WCA262106 WBY327628:WCA327630 WBY327640:WCA327642 WBY393164:WCA393166 WBY393176:WCA393178 WBY458700:WCA458702 WBY458712:WCA458714 WBY524236:WCA524238 WBY524248:WCA524250 WBY589772:WCA589774 WBY589784:WCA589786 WBY655308:WCA655310 WBY655320:WCA655322 WBY720844:WCA720846 WBY720856:WCA720858 WBY786380:WCA786382 WBY786392:WCA786394 WBY851916:WCA851918 WBY851928:WCA851930 WBY917452:WCA917454 WBY917464:WCA917466 WBY982988:WCA982990 WBY983000:WCA983002 WCG65519:WCI65520 WCG131055:WCI131056 WCG196591:WCI196592 WCG262127:WCI262128 WCG327663:WCI327664 WCG393199:WCI393200 WCG458735:WCI458736 WCG524271:WCI524272 WCG589807:WCI589808 WCG655343:WCI655344 WCG720879:WCI720880 WCG786415:WCI786416 WCG851951:WCI851952 WCG917487:WCI917488 WCG983023:WCI983024 WCO65504 WCO131040 WCO196576 WCO262112 WCO327648 WCO393184 WCO458720 WCO524256 WCO589792 WCO655328 WCO720864 WCO786400 WCO851936 WCO917472 WCO983008 WEM65519:WEN65520 WEM131055:WEN131056 WEM196591:WEN196592 WEM262127:WEN262128 WEM327663:WEN327664 WEM393199:WEN393200 WEM458735:WEN458736 WEM524271:WEN524272 WEM589807:WEN589808 WEM655343:WEN655344 WEM720879:WEN720880 WEM786415:WEN786416 WEM851951:WEN851952 WEM917487:WEN917488 WEM983023:WEN983024 WEO65519:WEO65521 WEO131055:WEO131057 WEO196591:WEO196593 WEO262127:WEO262129 WEO327663:WEO327665 WEO393199:WEO393201 WEO458735:WEO458737 WEO524271:WEO524273 WEO589807:WEO589809 WEO655343:WEO655345 WEO720879:WEO720881 WEO786415:WEO786417 WEO851951:WEO851953 WEO917487:WEO917489 WEO983023:WEO983025 WLU12:WLW14 WLU24:WLW26 WLU65484:WLW65486 WLU65496:WLW65498 WLU131020:WLW131022 WLU131032:WLW131034 WLU196556:WLW196558 WLU196568:WLW196570 WLU262092:WLW262094 WLU262104:WLW262106 WLU327628:WLW327630 WLU327640:WLW327642 WLU393164:WLW393166 WLU393176:WLW393178 WLU458700:WLW458702 WLU458712:WLW458714 WLU524236:WLW524238 WLU524248:WLW524250 WLU589772:WLW589774 WLU589784:WLW589786 WLU655308:WLW655310 WLU655320:WLW655322 WLU720844:WLW720846 WLU720856:WLW720858 WLU786380:WLW786382 WLU786392:WLW786394 WLU851916:WLW851918 WLU851928:WLW851930 WLU917452:WLW917454 WLU917464:WLW917466 WLU982988:WLW982990 WLU983000:WLW983002 WMC65519:WME65520 WMC131055:WME131056 WMC196591:WME196592 WMC262127:WME262128 WMC327663:WME327664 WMC393199:WME393200 WMC458735:WME458736 WMC524271:WME524272 WMC589807:WME589808 WMC655343:WME655344 WMC720879:WME720880 WMC786415:WME786416 WMC851951:WME851952 WMC917487:WME917488 WMC983023:WME983024 WMK65504 WMK131040 WMK196576 WMK262112 WMK327648 WMK393184 WMK458720 WMK524256 WMK589792 WMK655328 WMK720864 WMK786400 WMK851936 WMK917472 WMK983008 WOI65519:WOJ65520 WOI131055:WOJ131056 WOI196591:WOJ196592 WOI262127:WOJ262128 WOI327663:WOJ327664 WOI393199:WOJ393200 WOI458735:WOJ458736 WOI524271:WOJ524272 WOI589807:WOJ589808 WOI655343:WOJ655344 WOI720879:WOJ720880 WOI786415:WOJ786416 WOI851951:WOJ851952 WOI917487:WOJ917488 WOI983023:WOJ983024 WOK65519:WOK65521 WOK131055:WOK131057 WOK196591:WOK196593 WOK262127:WOK262129 WOK327663:WOK327665 WOK393199:WOK393201 WOK458735:WOK458737 WOK524271:WOK524273 WOK589807:WOK589809 WOK655343:WOK655345 WOK720879:WOK720881 WOK786415:WOK786417 WOK851951:WOK851953 WOK917487:WOK917489 WOK983023:WOK983025 WVQ12:WVS14 WVQ24:WVS26 WVQ65484:WVS65486 WVQ65496:WVS65498 WVQ131020:WVS131022 WVQ131032:WVS131034 WVQ196556:WVS196558 WVQ196568:WVS196570 WVQ262092:WVS262094 WVQ262104:WVS262106 WVQ327628:WVS327630 WVQ327640:WVS327642 WVQ393164:WVS393166 WVQ393176:WVS393178 WVQ458700:WVS458702 WVQ458712:WVS458714 WVQ524236:WVS524238 WVQ524248:WVS524250 WVQ589772:WVS589774 WVQ589784:WVS589786 WVQ655308:WVS655310 WVQ655320:WVS655322 WVQ720844:WVS720846 WVQ720856:WVS720858 WVQ786380:WVS786382 WVQ786392:WVS786394 WVQ851916:WVS851918 WVQ851928:WVS851930 WVQ917452:WVS917454 WVQ917464:WVS917466 WVQ982988:WVS982990 WVQ983000:WVS983002 WVY65519:WWA65520 WVY131055:WWA131056 WVY196591:WWA196592 WVY262127:WWA262128 WVY327663:WWA327664 WVY393199:WWA393200 WVY458735:WWA458736 WVY524271:WWA524272 WVY589807:WWA589808 WVY655343:WWA655344 WVY720879:WWA720880 WVY786415:WWA786416 WVY851951:WWA851952 WVY917487:WWA917488 WVY983023:WWA983024 WWG65504 WWG131040 WWG196576 WWG262112 WWG327648 WWG393184 WWG458720 WWG524256 WWG589792 WWG655328 WWG720864 WWG786400 WWG851936 WWG917472 WWG983008 WYE65519:WYF65520 WYE131055:WYF131056 WYE196591:WYF196592 WYE262127:WYF262128 WYE327663:WYF327664 WYE393199:WYF393200 WYE458735:WYF458736 WYE524271:WYF524272 WYE589807:WYF589808 WYE655343:WYF655344 WYE720879:WYF720880 WYE786415:WYF786416 WYE851951:WYF851952 WYE917487:WYF917488 WYE983023:WYF983024 WYG65519:WYG65521 WYG131055:WYG131057 WYG196591:WYG196593 WYG262127:WYG262129 WYG327663:WYG327665 WYG393199:WYG393201 WYG458735:WYG458737 WYG524271:WYG524273 WYG589807:WYG589809 WYG655343:WYG655345 WYG720879:WYG720881 WYG786415:WYG786417 WYG851951:WYG851953 WYG917487:WYG917489 WYG983023:WYG983025" xr:uid="{00000000-0002-0000-2D00-000003000000}">
      <formula1>0</formula1>
      <formula2>999</formula2>
    </dataValidation>
    <dataValidation type="list" allowBlank="1" showInputMessage="1" showErrorMessage="1" sqref="P65530:R65531 P131066:R131067 P196602:R196603 P262138:R262139 P327674:R327675 P393210:R393211 P458746:R458747 P524282:R524283 P589818:R589819 P655354:R655355 P720890:R720891 P786426:R786427 P851962:R851963 P917498:R917499 P983034:R983035 AU65530:AW65531 AU131066:AW131067 AU196602:AW196603 AU262138:AW262139 AU327674:AW327675 AU393210:AW393211 AU458746:AW458747 AU524282:AW524283 AU589818:AW589819 AU655354:AW655355 AU720890:AW720891 AU786426:AW786427 AU851962:AW851963 AU917498:AW917499 AU983034:AW983035 AY65522:BA65523 AY131058:BA131059 AY196594:BA196595 AY262130:BA262131 AY327666:BA327667 AY393202:BA393203 AY458738:BA458739 AY524274:BA524275 AY589810:BA589811 AY655346:BA655347 AY720882:BA720883 AY786418:BA786419 AY851954:BA851955 AY917490:BA917491 AY983026:BA983027 JL65530:JN65531 JL131066:JN131067 JL196602:JN196603 JL262138:JN262139 JL327674:JN327675 JL393210:JN393211 JL458746:JN458747 JL524282:JN524283 JL589818:JN589819 JL655354:JN655355 JL720890:JN720891 JL786426:JN786427 JL851962:JN851963 JL917498:JN917499 JL983034:JN983035 KQ65530:KS65531 KQ131066:KS131067 KQ196602:KS196603 KQ262138:KS262139 KQ327674:KS327675 KQ393210:KS393211 KQ458746:KS458747 KQ524282:KS524283 KQ589818:KS589819 KQ655354:KS655355 KQ720890:KS720891 KQ786426:KS786427 KQ851962:KS851963 KQ917498:KS917499 KQ983034:KS983035 KU65522:KW65523 KU131058:KW131059 KU196594:KW196595 KU262130:KW262131 KU327666:KW327667 KU393202:KW393203 KU458738:KW458739 KU524274:KW524275 KU589810:KW589811 KU655346:KW655347 KU720882:KW720883 KU786418:KW786419 KU851954:KW851955 KU917490:KW917491 KU983026:KW983027 TH65530:TJ65531 TH131066:TJ131067 TH196602:TJ196603 TH262138:TJ262139 TH327674:TJ327675 TH393210:TJ393211 TH458746:TJ458747 TH524282:TJ524283 TH589818:TJ589819 TH655354:TJ655355 TH720890:TJ720891 TH786426:TJ786427 TH851962:TJ851963 TH917498:TJ917499 TH983034:TJ983035 UM65530:UO65531 UM131066:UO131067 UM196602:UO196603 UM262138:UO262139 UM327674:UO327675 UM393210:UO393211 UM458746:UO458747 UM524282:UO524283 UM589818:UO589819 UM655354:UO655355 UM720890:UO720891 UM786426:UO786427 UM851962:UO851963 UM917498:UO917499 UM983034:UO983035 UQ65522:US65523 UQ131058:US131059 UQ196594:US196595 UQ262130:US262131 UQ327666:US327667 UQ393202:US393203 UQ458738:US458739 UQ524274:US524275 UQ589810:US589811 UQ655346:US655347 UQ720882:US720883 UQ786418:US786419 UQ851954:US851955 UQ917490:US917491 UQ983026:US983027 ADD65530:ADF65531 ADD131066:ADF131067 ADD196602:ADF196603 ADD262138:ADF262139 ADD327674:ADF327675 ADD393210:ADF393211 ADD458746:ADF458747 ADD524282:ADF524283 ADD589818:ADF589819 ADD655354:ADF655355 ADD720890:ADF720891 ADD786426:ADF786427 ADD851962:ADF851963 ADD917498:ADF917499 ADD983034:ADF983035 AEI65530:AEK65531 AEI131066:AEK131067 AEI196602:AEK196603 AEI262138:AEK262139 AEI327674:AEK327675 AEI393210:AEK393211 AEI458746:AEK458747 AEI524282:AEK524283 AEI589818:AEK589819 AEI655354:AEK655355 AEI720890:AEK720891 AEI786426:AEK786427 AEI851962:AEK851963 AEI917498:AEK917499 AEI983034:AEK983035 AEM65522:AEO65523 AEM131058:AEO131059 AEM196594:AEO196595 AEM262130:AEO262131 AEM327666:AEO327667 AEM393202:AEO393203 AEM458738:AEO458739 AEM524274:AEO524275 AEM589810:AEO589811 AEM655346:AEO655347 AEM720882:AEO720883 AEM786418:AEO786419 AEM851954:AEO851955 AEM917490:AEO917491 AEM983026:AEO983027 AMZ65530:ANB65531 AMZ131066:ANB131067 AMZ196602:ANB196603 AMZ262138:ANB262139 AMZ327674:ANB327675 AMZ393210:ANB393211 AMZ458746:ANB458747 AMZ524282:ANB524283 AMZ589818:ANB589819 AMZ655354:ANB655355 AMZ720890:ANB720891 AMZ786426:ANB786427 AMZ851962:ANB851963 AMZ917498:ANB917499 AMZ983034:ANB983035 AOE65530:AOG65531 AOE131066:AOG131067 AOE196602:AOG196603 AOE262138:AOG262139 AOE327674:AOG327675 AOE393210:AOG393211 AOE458746:AOG458747 AOE524282:AOG524283 AOE589818:AOG589819 AOE655354:AOG655355 AOE720890:AOG720891 AOE786426:AOG786427 AOE851962:AOG851963 AOE917498:AOG917499 AOE983034:AOG983035 AOI65522:AOK65523 AOI131058:AOK131059 AOI196594:AOK196595 AOI262130:AOK262131 AOI327666:AOK327667 AOI393202:AOK393203 AOI458738:AOK458739 AOI524274:AOK524275 AOI589810:AOK589811 AOI655346:AOK655347 AOI720882:AOK720883 AOI786418:AOK786419 AOI851954:AOK851955 AOI917490:AOK917491 AOI983026:AOK983027 AWV65530:AWX65531 AWV131066:AWX131067 AWV196602:AWX196603 AWV262138:AWX262139 AWV327674:AWX327675 AWV393210:AWX393211 AWV458746:AWX458747 AWV524282:AWX524283 AWV589818:AWX589819 AWV655354:AWX655355 AWV720890:AWX720891 AWV786426:AWX786427 AWV851962:AWX851963 AWV917498:AWX917499 AWV983034:AWX983035 AYA65530:AYC65531 AYA131066:AYC131067 AYA196602:AYC196603 AYA262138:AYC262139 AYA327674:AYC327675 AYA393210:AYC393211 AYA458746:AYC458747 AYA524282:AYC524283 AYA589818:AYC589819 AYA655354:AYC655355 AYA720890:AYC720891 AYA786426:AYC786427 AYA851962:AYC851963 AYA917498:AYC917499 AYA983034:AYC983035 AYE65522:AYG65523 AYE131058:AYG131059 AYE196594:AYG196595 AYE262130:AYG262131 AYE327666:AYG327667 AYE393202:AYG393203 AYE458738:AYG458739 AYE524274:AYG524275 AYE589810:AYG589811 AYE655346:AYG655347 AYE720882:AYG720883 AYE786418:AYG786419 AYE851954:AYG851955 AYE917490:AYG917491 AYE983026:AYG983027 BGR65530:BGT65531 BGR131066:BGT131067 BGR196602:BGT196603 BGR262138:BGT262139 BGR327674:BGT327675 BGR393210:BGT393211 BGR458746:BGT458747 BGR524282:BGT524283 BGR589818:BGT589819 BGR655354:BGT655355 BGR720890:BGT720891 BGR786426:BGT786427 BGR851962:BGT851963 BGR917498:BGT917499 BGR983034:BGT983035 BHW65530:BHY65531 BHW131066:BHY131067 BHW196602:BHY196603 BHW262138:BHY262139 BHW327674:BHY327675 BHW393210:BHY393211 BHW458746:BHY458747 BHW524282:BHY524283 BHW589818:BHY589819 BHW655354:BHY655355 BHW720890:BHY720891 BHW786426:BHY786427 BHW851962:BHY851963 BHW917498:BHY917499 BHW983034:BHY983035 BIA65522:BIC65523 BIA131058:BIC131059 BIA196594:BIC196595 BIA262130:BIC262131 BIA327666:BIC327667 BIA393202:BIC393203 BIA458738:BIC458739 BIA524274:BIC524275 BIA589810:BIC589811 BIA655346:BIC655347 BIA720882:BIC720883 BIA786418:BIC786419 BIA851954:BIC851955 BIA917490:BIC917491 BIA983026:BIC983027 BQN65530:BQP65531 BQN131066:BQP131067 BQN196602:BQP196603 BQN262138:BQP262139 BQN327674:BQP327675 BQN393210:BQP393211 BQN458746:BQP458747 BQN524282:BQP524283 BQN589818:BQP589819 BQN655354:BQP655355 BQN720890:BQP720891 BQN786426:BQP786427 BQN851962:BQP851963 BQN917498:BQP917499 BQN983034:BQP983035 BRS65530:BRU65531 BRS131066:BRU131067 BRS196602:BRU196603 BRS262138:BRU262139 BRS327674:BRU327675 BRS393210:BRU393211 BRS458746:BRU458747 BRS524282:BRU524283 BRS589818:BRU589819 BRS655354:BRU655355 BRS720890:BRU720891 BRS786426:BRU786427 BRS851962:BRU851963 BRS917498:BRU917499 BRS983034:BRU983035 BRW65522:BRY65523 BRW131058:BRY131059 BRW196594:BRY196595 BRW262130:BRY262131 BRW327666:BRY327667 BRW393202:BRY393203 BRW458738:BRY458739 BRW524274:BRY524275 BRW589810:BRY589811 BRW655346:BRY655347 BRW720882:BRY720883 BRW786418:BRY786419 BRW851954:BRY851955 BRW917490:BRY917491 BRW983026:BRY983027 CAJ65530:CAL65531 CAJ131066:CAL131067 CAJ196602:CAL196603 CAJ262138:CAL262139 CAJ327674:CAL327675 CAJ393210:CAL393211 CAJ458746:CAL458747 CAJ524282:CAL524283 CAJ589818:CAL589819 CAJ655354:CAL655355 CAJ720890:CAL720891 CAJ786426:CAL786427 CAJ851962:CAL851963 CAJ917498:CAL917499 CAJ983034:CAL983035 CBO65530:CBQ65531 CBO131066:CBQ131067 CBO196602:CBQ196603 CBO262138:CBQ262139 CBO327674:CBQ327675 CBO393210:CBQ393211 CBO458746:CBQ458747 CBO524282:CBQ524283 CBO589818:CBQ589819 CBO655354:CBQ655355 CBO720890:CBQ720891 CBO786426:CBQ786427 CBO851962:CBQ851963 CBO917498:CBQ917499 CBO983034:CBQ983035 CBS65522:CBU65523 CBS131058:CBU131059 CBS196594:CBU196595 CBS262130:CBU262131 CBS327666:CBU327667 CBS393202:CBU393203 CBS458738:CBU458739 CBS524274:CBU524275 CBS589810:CBU589811 CBS655346:CBU655347 CBS720882:CBU720883 CBS786418:CBU786419 CBS851954:CBU851955 CBS917490:CBU917491 CBS983026:CBU983027 CKF65530:CKH65531 CKF131066:CKH131067 CKF196602:CKH196603 CKF262138:CKH262139 CKF327674:CKH327675 CKF393210:CKH393211 CKF458746:CKH458747 CKF524282:CKH524283 CKF589818:CKH589819 CKF655354:CKH655355 CKF720890:CKH720891 CKF786426:CKH786427 CKF851962:CKH851963 CKF917498:CKH917499 CKF983034:CKH983035 CLK65530:CLM65531 CLK131066:CLM131067 CLK196602:CLM196603 CLK262138:CLM262139 CLK327674:CLM327675 CLK393210:CLM393211 CLK458746:CLM458747 CLK524282:CLM524283 CLK589818:CLM589819 CLK655354:CLM655355 CLK720890:CLM720891 CLK786426:CLM786427 CLK851962:CLM851963 CLK917498:CLM917499 CLK983034:CLM983035 CLO65522:CLQ65523 CLO131058:CLQ131059 CLO196594:CLQ196595 CLO262130:CLQ262131 CLO327666:CLQ327667 CLO393202:CLQ393203 CLO458738:CLQ458739 CLO524274:CLQ524275 CLO589810:CLQ589811 CLO655346:CLQ655347 CLO720882:CLQ720883 CLO786418:CLQ786419 CLO851954:CLQ851955 CLO917490:CLQ917491 CLO983026:CLQ983027 CUB65530:CUD65531 CUB131066:CUD131067 CUB196602:CUD196603 CUB262138:CUD262139 CUB327674:CUD327675 CUB393210:CUD393211 CUB458746:CUD458747 CUB524282:CUD524283 CUB589818:CUD589819 CUB655354:CUD655355 CUB720890:CUD720891 CUB786426:CUD786427 CUB851962:CUD851963 CUB917498:CUD917499 CUB983034:CUD983035 CVG65530:CVI65531 CVG131066:CVI131067 CVG196602:CVI196603 CVG262138:CVI262139 CVG327674:CVI327675 CVG393210:CVI393211 CVG458746:CVI458747 CVG524282:CVI524283 CVG589818:CVI589819 CVG655354:CVI655355 CVG720890:CVI720891 CVG786426:CVI786427 CVG851962:CVI851963 CVG917498:CVI917499 CVG983034:CVI983035 CVK65522:CVM65523 CVK131058:CVM131059 CVK196594:CVM196595 CVK262130:CVM262131 CVK327666:CVM327667 CVK393202:CVM393203 CVK458738:CVM458739 CVK524274:CVM524275 CVK589810:CVM589811 CVK655346:CVM655347 CVK720882:CVM720883 CVK786418:CVM786419 CVK851954:CVM851955 CVK917490:CVM917491 CVK983026:CVM983027 DDX65530:DDZ65531 DDX131066:DDZ131067 DDX196602:DDZ196603 DDX262138:DDZ262139 DDX327674:DDZ327675 DDX393210:DDZ393211 DDX458746:DDZ458747 DDX524282:DDZ524283 DDX589818:DDZ589819 DDX655354:DDZ655355 DDX720890:DDZ720891 DDX786426:DDZ786427 DDX851962:DDZ851963 DDX917498:DDZ917499 DDX983034:DDZ983035 DFC65530:DFE65531 DFC131066:DFE131067 DFC196602:DFE196603 DFC262138:DFE262139 DFC327674:DFE327675 DFC393210:DFE393211 DFC458746:DFE458747 DFC524282:DFE524283 DFC589818:DFE589819 DFC655354:DFE655355 DFC720890:DFE720891 DFC786426:DFE786427 DFC851962:DFE851963 DFC917498:DFE917499 DFC983034:DFE983035 DFG65522:DFI65523 DFG131058:DFI131059 DFG196594:DFI196595 DFG262130:DFI262131 DFG327666:DFI327667 DFG393202:DFI393203 DFG458738:DFI458739 DFG524274:DFI524275 DFG589810:DFI589811 DFG655346:DFI655347 DFG720882:DFI720883 DFG786418:DFI786419 DFG851954:DFI851955 DFG917490:DFI917491 DFG983026:DFI983027 DNT65530:DNV65531 DNT131066:DNV131067 DNT196602:DNV196603 DNT262138:DNV262139 DNT327674:DNV327675 DNT393210:DNV393211 DNT458746:DNV458747 DNT524282:DNV524283 DNT589818:DNV589819 DNT655354:DNV655355 DNT720890:DNV720891 DNT786426:DNV786427 DNT851962:DNV851963 DNT917498:DNV917499 DNT983034:DNV983035 DOY65530:DPA65531 DOY131066:DPA131067 DOY196602:DPA196603 DOY262138:DPA262139 DOY327674:DPA327675 DOY393210:DPA393211 DOY458746:DPA458747 DOY524282:DPA524283 DOY589818:DPA589819 DOY655354:DPA655355 DOY720890:DPA720891 DOY786426:DPA786427 DOY851962:DPA851963 DOY917498:DPA917499 DOY983034:DPA983035 DPC65522:DPE65523 DPC131058:DPE131059 DPC196594:DPE196595 DPC262130:DPE262131 DPC327666:DPE327667 DPC393202:DPE393203 DPC458738:DPE458739 DPC524274:DPE524275 DPC589810:DPE589811 DPC655346:DPE655347 DPC720882:DPE720883 DPC786418:DPE786419 DPC851954:DPE851955 DPC917490:DPE917491 DPC983026:DPE983027 DXP65530:DXR65531 DXP131066:DXR131067 DXP196602:DXR196603 DXP262138:DXR262139 DXP327674:DXR327675 DXP393210:DXR393211 DXP458746:DXR458747 DXP524282:DXR524283 DXP589818:DXR589819 DXP655354:DXR655355 DXP720890:DXR720891 DXP786426:DXR786427 DXP851962:DXR851963 DXP917498:DXR917499 DXP983034:DXR983035 DYU65530:DYW65531 DYU131066:DYW131067 DYU196602:DYW196603 DYU262138:DYW262139 DYU327674:DYW327675 DYU393210:DYW393211 DYU458746:DYW458747 DYU524282:DYW524283 DYU589818:DYW589819 DYU655354:DYW655355 DYU720890:DYW720891 DYU786426:DYW786427 DYU851962:DYW851963 DYU917498:DYW917499 DYU983034:DYW983035 DYY65522:DZA65523 DYY131058:DZA131059 DYY196594:DZA196595 DYY262130:DZA262131 DYY327666:DZA327667 DYY393202:DZA393203 DYY458738:DZA458739 DYY524274:DZA524275 DYY589810:DZA589811 DYY655346:DZA655347 DYY720882:DZA720883 DYY786418:DZA786419 DYY851954:DZA851955 DYY917490:DZA917491 DYY983026:DZA983027 EHL65530:EHN65531 EHL131066:EHN131067 EHL196602:EHN196603 EHL262138:EHN262139 EHL327674:EHN327675 EHL393210:EHN393211 EHL458746:EHN458747 EHL524282:EHN524283 EHL589818:EHN589819 EHL655354:EHN655355 EHL720890:EHN720891 EHL786426:EHN786427 EHL851962:EHN851963 EHL917498:EHN917499 EHL983034:EHN983035 EIQ65530:EIS65531 EIQ131066:EIS131067 EIQ196602:EIS196603 EIQ262138:EIS262139 EIQ327674:EIS327675 EIQ393210:EIS393211 EIQ458746:EIS458747 EIQ524282:EIS524283 EIQ589818:EIS589819 EIQ655354:EIS655355 EIQ720890:EIS720891 EIQ786426:EIS786427 EIQ851962:EIS851963 EIQ917498:EIS917499 EIQ983034:EIS983035 EIU65522:EIW65523 EIU131058:EIW131059 EIU196594:EIW196595 EIU262130:EIW262131 EIU327666:EIW327667 EIU393202:EIW393203 EIU458738:EIW458739 EIU524274:EIW524275 EIU589810:EIW589811 EIU655346:EIW655347 EIU720882:EIW720883 EIU786418:EIW786419 EIU851954:EIW851955 EIU917490:EIW917491 EIU983026:EIW983027 ERH65530:ERJ65531 ERH131066:ERJ131067 ERH196602:ERJ196603 ERH262138:ERJ262139 ERH327674:ERJ327675 ERH393210:ERJ393211 ERH458746:ERJ458747 ERH524282:ERJ524283 ERH589818:ERJ589819 ERH655354:ERJ655355 ERH720890:ERJ720891 ERH786426:ERJ786427 ERH851962:ERJ851963 ERH917498:ERJ917499 ERH983034:ERJ983035 ESM65530:ESO65531 ESM131066:ESO131067 ESM196602:ESO196603 ESM262138:ESO262139 ESM327674:ESO327675 ESM393210:ESO393211 ESM458746:ESO458747 ESM524282:ESO524283 ESM589818:ESO589819 ESM655354:ESO655355 ESM720890:ESO720891 ESM786426:ESO786427 ESM851962:ESO851963 ESM917498:ESO917499 ESM983034:ESO983035 ESQ65522:ESS65523 ESQ131058:ESS131059 ESQ196594:ESS196595 ESQ262130:ESS262131 ESQ327666:ESS327667 ESQ393202:ESS393203 ESQ458738:ESS458739 ESQ524274:ESS524275 ESQ589810:ESS589811 ESQ655346:ESS655347 ESQ720882:ESS720883 ESQ786418:ESS786419 ESQ851954:ESS851955 ESQ917490:ESS917491 ESQ983026:ESS983027 FBD65530:FBF65531 FBD131066:FBF131067 FBD196602:FBF196603 FBD262138:FBF262139 FBD327674:FBF327675 FBD393210:FBF393211 FBD458746:FBF458747 FBD524282:FBF524283 FBD589818:FBF589819 FBD655354:FBF655355 FBD720890:FBF720891 FBD786426:FBF786427 FBD851962:FBF851963 FBD917498:FBF917499 FBD983034:FBF983035 FCI65530:FCK65531 FCI131066:FCK131067 FCI196602:FCK196603 FCI262138:FCK262139 FCI327674:FCK327675 FCI393210:FCK393211 FCI458746:FCK458747 FCI524282:FCK524283 FCI589818:FCK589819 FCI655354:FCK655355 FCI720890:FCK720891 FCI786426:FCK786427 FCI851962:FCK851963 FCI917498:FCK917499 FCI983034:FCK983035 FCM65522:FCO65523 FCM131058:FCO131059 FCM196594:FCO196595 FCM262130:FCO262131 FCM327666:FCO327667 FCM393202:FCO393203 FCM458738:FCO458739 FCM524274:FCO524275 FCM589810:FCO589811 FCM655346:FCO655347 FCM720882:FCO720883 FCM786418:FCO786419 FCM851954:FCO851955 FCM917490:FCO917491 FCM983026:FCO983027 FKZ65530:FLB65531 FKZ131066:FLB131067 FKZ196602:FLB196603 FKZ262138:FLB262139 FKZ327674:FLB327675 FKZ393210:FLB393211 FKZ458746:FLB458747 FKZ524282:FLB524283 FKZ589818:FLB589819 FKZ655354:FLB655355 FKZ720890:FLB720891 FKZ786426:FLB786427 FKZ851962:FLB851963 FKZ917498:FLB917499 FKZ983034:FLB983035 FME65530:FMG65531 FME131066:FMG131067 FME196602:FMG196603 FME262138:FMG262139 FME327674:FMG327675 FME393210:FMG393211 FME458746:FMG458747 FME524282:FMG524283 FME589818:FMG589819 FME655354:FMG655355 FME720890:FMG720891 FME786426:FMG786427 FME851962:FMG851963 FME917498:FMG917499 FME983034:FMG983035 FMI65522:FMK65523 FMI131058:FMK131059 FMI196594:FMK196595 FMI262130:FMK262131 FMI327666:FMK327667 FMI393202:FMK393203 FMI458738:FMK458739 FMI524274:FMK524275 FMI589810:FMK589811 FMI655346:FMK655347 FMI720882:FMK720883 FMI786418:FMK786419 FMI851954:FMK851955 FMI917490:FMK917491 FMI983026:FMK983027 FUV65530:FUX65531 FUV131066:FUX131067 FUV196602:FUX196603 FUV262138:FUX262139 FUV327674:FUX327675 FUV393210:FUX393211 FUV458746:FUX458747 FUV524282:FUX524283 FUV589818:FUX589819 FUV655354:FUX655355 FUV720890:FUX720891 FUV786426:FUX786427 FUV851962:FUX851963 FUV917498:FUX917499 FUV983034:FUX983035 FWA65530:FWC65531 FWA131066:FWC131067 FWA196602:FWC196603 FWA262138:FWC262139 FWA327674:FWC327675 FWA393210:FWC393211 FWA458746:FWC458747 FWA524282:FWC524283 FWA589818:FWC589819 FWA655354:FWC655355 FWA720890:FWC720891 FWA786426:FWC786427 FWA851962:FWC851963 FWA917498:FWC917499 FWA983034:FWC983035 FWE65522:FWG65523 FWE131058:FWG131059 FWE196594:FWG196595 FWE262130:FWG262131 FWE327666:FWG327667 FWE393202:FWG393203 FWE458738:FWG458739 FWE524274:FWG524275 FWE589810:FWG589811 FWE655346:FWG655347 FWE720882:FWG720883 FWE786418:FWG786419 FWE851954:FWG851955 FWE917490:FWG917491 FWE983026:FWG983027 GER65530:GET65531 GER131066:GET131067 GER196602:GET196603 GER262138:GET262139 GER327674:GET327675 GER393210:GET393211 GER458746:GET458747 GER524282:GET524283 GER589818:GET589819 GER655354:GET655355 GER720890:GET720891 GER786426:GET786427 GER851962:GET851963 GER917498:GET917499 GER983034:GET983035 GFW65530:GFY65531 GFW131066:GFY131067 GFW196602:GFY196603 GFW262138:GFY262139 GFW327674:GFY327675 GFW393210:GFY393211 GFW458746:GFY458747 GFW524282:GFY524283 GFW589818:GFY589819 GFW655354:GFY655355 GFW720890:GFY720891 GFW786426:GFY786427 GFW851962:GFY851963 GFW917498:GFY917499 GFW983034:GFY983035 GGA65522:GGC65523 GGA131058:GGC131059 GGA196594:GGC196595 GGA262130:GGC262131 GGA327666:GGC327667 GGA393202:GGC393203 GGA458738:GGC458739 GGA524274:GGC524275 GGA589810:GGC589811 GGA655346:GGC655347 GGA720882:GGC720883 GGA786418:GGC786419 GGA851954:GGC851955 GGA917490:GGC917491 GGA983026:GGC983027 GON65530:GOP65531 GON131066:GOP131067 GON196602:GOP196603 GON262138:GOP262139 GON327674:GOP327675 GON393210:GOP393211 GON458746:GOP458747 GON524282:GOP524283 GON589818:GOP589819 GON655354:GOP655355 GON720890:GOP720891 GON786426:GOP786427 GON851962:GOP851963 GON917498:GOP917499 GON983034:GOP983035 GPS65530:GPU65531 GPS131066:GPU131067 GPS196602:GPU196603 GPS262138:GPU262139 GPS327674:GPU327675 GPS393210:GPU393211 GPS458746:GPU458747 GPS524282:GPU524283 GPS589818:GPU589819 GPS655354:GPU655355 GPS720890:GPU720891 GPS786426:GPU786427 GPS851962:GPU851963 GPS917498:GPU917499 GPS983034:GPU983035 GPW65522:GPY65523 GPW131058:GPY131059 GPW196594:GPY196595 GPW262130:GPY262131 GPW327666:GPY327667 GPW393202:GPY393203 GPW458738:GPY458739 GPW524274:GPY524275 GPW589810:GPY589811 GPW655346:GPY655347 GPW720882:GPY720883 GPW786418:GPY786419 GPW851954:GPY851955 GPW917490:GPY917491 GPW983026:GPY983027 GYJ65530:GYL65531 GYJ131066:GYL131067 GYJ196602:GYL196603 GYJ262138:GYL262139 GYJ327674:GYL327675 GYJ393210:GYL393211 GYJ458746:GYL458747 GYJ524282:GYL524283 GYJ589818:GYL589819 GYJ655354:GYL655355 GYJ720890:GYL720891 GYJ786426:GYL786427 GYJ851962:GYL851963 GYJ917498:GYL917499 GYJ983034:GYL983035 GZO65530:GZQ65531 GZO131066:GZQ131067 GZO196602:GZQ196603 GZO262138:GZQ262139 GZO327674:GZQ327675 GZO393210:GZQ393211 GZO458746:GZQ458747 GZO524282:GZQ524283 GZO589818:GZQ589819 GZO655354:GZQ655355 GZO720890:GZQ720891 GZO786426:GZQ786427 GZO851962:GZQ851963 GZO917498:GZQ917499 GZO983034:GZQ983035 GZS65522:GZU65523 GZS131058:GZU131059 GZS196594:GZU196595 GZS262130:GZU262131 GZS327666:GZU327667 GZS393202:GZU393203 GZS458738:GZU458739 GZS524274:GZU524275 GZS589810:GZU589811 GZS655346:GZU655347 GZS720882:GZU720883 GZS786418:GZU786419 GZS851954:GZU851955 GZS917490:GZU917491 GZS983026:GZU983027 HIF65530:HIH65531 HIF131066:HIH131067 HIF196602:HIH196603 HIF262138:HIH262139 HIF327674:HIH327675 HIF393210:HIH393211 HIF458746:HIH458747 HIF524282:HIH524283 HIF589818:HIH589819 HIF655354:HIH655355 HIF720890:HIH720891 HIF786426:HIH786427 HIF851962:HIH851963 HIF917498:HIH917499 HIF983034:HIH983035 HJK65530:HJM65531 HJK131066:HJM131067 HJK196602:HJM196603 HJK262138:HJM262139 HJK327674:HJM327675 HJK393210:HJM393211 HJK458746:HJM458747 HJK524282:HJM524283 HJK589818:HJM589819 HJK655354:HJM655355 HJK720890:HJM720891 HJK786426:HJM786427 HJK851962:HJM851963 HJK917498:HJM917499 HJK983034:HJM983035 HJO65522:HJQ65523 HJO131058:HJQ131059 HJO196594:HJQ196595 HJO262130:HJQ262131 HJO327666:HJQ327667 HJO393202:HJQ393203 HJO458738:HJQ458739 HJO524274:HJQ524275 HJO589810:HJQ589811 HJO655346:HJQ655347 HJO720882:HJQ720883 HJO786418:HJQ786419 HJO851954:HJQ851955 HJO917490:HJQ917491 HJO983026:HJQ983027 HSB65530:HSD65531 HSB131066:HSD131067 HSB196602:HSD196603 HSB262138:HSD262139 HSB327674:HSD327675 HSB393210:HSD393211 HSB458746:HSD458747 HSB524282:HSD524283 HSB589818:HSD589819 HSB655354:HSD655355 HSB720890:HSD720891 HSB786426:HSD786427 HSB851962:HSD851963 HSB917498:HSD917499 HSB983034:HSD983035 HTG65530:HTI65531 HTG131066:HTI131067 HTG196602:HTI196603 HTG262138:HTI262139 HTG327674:HTI327675 HTG393210:HTI393211 HTG458746:HTI458747 HTG524282:HTI524283 HTG589818:HTI589819 HTG655354:HTI655355 HTG720890:HTI720891 HTG786426:HTI786427 HTG851962:HTI851963 HTG917498:HTI917499 HTG983034:HTI983035 HTK65522:HTM65523 HTK131058:HTM131059 HTK196594:HTM196595 HTK262130:HTM262131 HTK327666:HTM327667 HTK393202:HTM393203 HTK458738:HTM458739 HTK524274:HTM524275 HTK589810:HTM589811 HTK655346:HTM655347 HTK720882:HTM720883 HTK786418:HTM786419 HTK851954:HTM851955 HTK917490:HTM917491 HTK983026:HTM983027 IBX65530:IBZ65531 IBX131066:IBZ131067 IBX196602:IBZ196603 IBX262138:IBZ262139 IBX327674:IBZ327675 IBX393210:IBZ393211 IBX458746:IBZ458747 IBX524282:IBZ524283 IBX589818:IBZ589819 IBX655354:IBZ655355 IBX720890:IBZ720891 IBX786426:IBZ786427 IBX851962:IBZ851963 IBX917498:IBZ917499 IBX983034:IBZ983035 IDC65530:IDE65531 IDC131066:IDE131067 IDC196602:IDE196603 IDC262138:IDE262139 IDC327674:IDE327675 IDC393210:IDE393211 IDC458746:IDE458747 IDC524282:IDE524283 IDC589818:IDE589819 IDC655354:IDE655355 IDC720890:IDE720891 IDC786426:IDE786427 IDC851962:IDE851963 IDC917498:IDE917499 IDC983034:IDE983035 IDG65522:IDI65523 IDG131058:IDI131059 IDG196594:IDI196595 IDG262130:IDI262131 IDG327666:IDI327667 IDG393202:IDI393203 IDG458738:IDI458739 IDG524274:IDI524275 IDG589810:IDI589811 IDG655346:IDI655347 IDG720882:IDI720883 IDG786418:IDI786419 IDG851954:IDI851955 IDG917490:IDI917491 IDG983026:IDI983027 ILT65530:ILV65531 ILT131066:ILV131067 ILT196602:ILV196603 ILT262138:ILV262139 ILT327674:ILV327675 ILT393210:ILV393211 ILT458746:ILV458747 ILT524282:ILV524283 ILT589818:ILV589819 ILT655354:ILV655355 ILT720890:ILV720891 ILT786426:ILV786427 ILT851962:ILV851963 ILT917498:ILV917499 ILT983034:ILV983035 IMY65530:INA65531 IMY131066:INA131067 IMY196602:INA196603 IMY262138:INA262139 IMY327674:INA327675 IMY393210:INA393211 IMY458746:INA458747 IMY524282:INA524283 IMY589818:INA589819 IMY655354:INA655355 IMY720890:INA720891 IMY786426:INA786427 IMY851962:INA851963 IMY917498:INA917499 IMY983034:INA983035 INC65522:INE65523 INC131058:INE131059 INC196594:INE196595 INC262130:INE262131 INC327666:INE327667 INC393202:INE393203 INC458738:INE458739 INC524274:INE524275 INC589810:INE589811 INC655346:INE655347 INC720882:INE720883 INC786418:INE786419 INC851954:INE851955 INC917490:INE917491 INC983026:INE983027 IVP65530:IVR65531 IVP131066:IVR131067 IVP196602:IVR196603 IVP262138:IVR262139 IVP327674:IVR327675 IVP393210:IVR393211 IVP458746:IVR458747 IVP524282:IVR524283 IVP589818:IVR589819 IVP655354:IVR655355 IVP720890:IVR720891 IVP786426:IVR786427 IVP851962:IVR851963 IVP917498:IVR917499 IVP983034:IVR983035 IWU65530:IWW65531 IWU131066:IWW131067 IWU196602:IWW196603 IWU262138:IWW262139 IWU327674:IWW327675 IWU393210:IWW393211 IWU458746:IWW458747 IWU524282:IWW524283 IWU589818:IWW589819 IWU655354:IWW655355 IWU720890:IWW720891 IWU786426:IWW786427 IWU851962:IWW851963 IWU917498:IWW917499 IWU983034:IWW983035 IWY65522:IXA65523 IWY131058:IXA131059 IWY196594:IXA196595 IWY262130:IXA262131 IWY327666:IXA327667 IWY393202:IXA393203 IWY458738:IXA458739 IWY524274:IXA524275 IWY589810:IXA589811 IWY655346:IXA655347 IWY720882:IXA720883 IWY786418:IXA786419 IWY851954:IXA851955 IWY917490:IXA917491 IWY983026:IXA983027 JFL65530:JFN65531 JFL131066:JFN131067 JFL196602:JFN196603 JFL262138:JFN262139 JFL327674:JFN327675 JFL393210:JFN393211 JFL458746:JFN458747 JFL524282:JFN524283 JFL589818:JFN589819 JFL655354:JFN655355 JFL720890:JFN720891 JFL786426:JFN786427 JFL851962:JFN851963 JFL917498:JFN917499 JFL983034:JFN983035 JGQ65530:JGS65531 JGQ131066:JGS131067 JGQ196602:JGS196603 JGQ262138:JGS262139 JGQ327674:JGS327675 JGQ393210:JGS393211 JGQ458746:JGS458747 JGQ524282:JGS524283 JGQ589818:JGS589819 JGQ655354:JGS655355 JGQ720890:JGS720891 JGQ786426:JGS786427 JGQ851962:JGS851963 JGQ917498:JGS917499 JGQ983034:JGS983035 JGU65522:JGW65523 JGU131058:JGW131059 JGU196594:JGW196595 JGU262130:JGW262131 JGU327666:JGW327667 JGU393202:JGW393203 JGU458738:JGW458739 JGU524274:JGW524275 JGU589810:JGW589811 JGU655346:JGW655347 JGU720882:JGW720883 JGU786418:JGW786419 JGU851954:JGW851955 JGU917490:JGW917491 JGU983026:JGW983027 JPH65530:JPJ65531 JPH131066:JPJ131067 JPH196602:JPJ196603 JPH262138:JPJ262139 JPH327674:JPJ327675 JPH393210:JPJ393211 JPH458746:JPJ458747 JPH524282:JPJ524283 JPH589818:JPJ589819 JPH655354:JPJ655355 JPH720890:JPJ720891 JPH786426:JPJ786427 JPH851962:JPJ851963 JPH917498:JPJ917499 JPH983034:JPJ983035 JQM65530:JQO65531 JQM131066:JQO131067 JQM196602:JQO196603 JQM262138:JQO262139 JQM327674:JQO327675 JQM393210:JQO393211 JQM458746:JQO458747 JQM524282:JQO524283 JQM589818:JQO589819 JQM655354:JQO655355 JQM720890:JQO720891 JQM786426:JQO786427 JQM851962:JQO851963 JQM917498:JQO917499 JQM983034:JQO983035 JQQ65522:JQS65523 JQQ131058:JQS131059 JQQ196594:JQS196595 JQQ262130:JQS262131 JQQ327666:JQS327667 JQQ393202:JQS393203 JQQ458738:JQS458739 JQQ524274:JQS524275 JQQ589810:JQS589811 JQQ655346:JQS655347 JQQ720882:JQS720883 JQQ786418:JQS786419 JQQ851954:JQS851955 JQQ917490:JQS917491 JQQ983026:JQS983027 JZD65530:JZF65531 JZD131066:JZF131067 JZD196602:JZF196603 JZD262138:JZF262139 JZD327674:JZF327675 JZD393210:JZF393211 JZD458746:JZF458747 JZD524282:JZF524283 JZD589818:JZF589819 JZD655354:JZF655355 JZD720890:JZF720891 JZD786426:JZF786427 JZD851962:JZF851963 JZD917498:JZF917499 JZD983034:JZF983035 KAI65530:KAK65531 KAI131066:KAK131067 KAI196602:KAK196603 KAI262138:KAK262139 KAI327674:KAK327675 KAI393210:KAK393211 KAI458746:KAK458747 KAI524282:KAK524283 KAI589818:KAK589819 KAI655354:KAK655355 KAI720890:KAK720891 KAI786426:KAK786427 KAI851962:KAK851963 KAI917498:KAK917499 KAI983034:KAK983035 KAM65522:KAO65523 KAM131058:KAO131059 KAM196594:KAO196595 KAM262130:KAO262131 KAM327666:KAO327667 KAM393202:KAO393203 KAM458738:KAO458739 KAM524274:KAO524275 KAM589810:KAO589811 KAM655346:KAO655347 KAM720882:KAO720883 KAM786418:KAO786419 KAM851954:KAO851955 KAM917490:KAO917491 KAM983026:KAO983027 KIZ65530:KJB65531 KIZ131066:KJB131067 KIZ196602:KJB196603 KIZ262138:KJB262139 KIZ327674:KJB327675 KIZ393210:KJB393211 KIZ458746:KJB458747 KIZ524282:KJB524283 KIZ589818:KJB589819 KIZ655354:KJB655355 KIZ720890:KJB720891 KIZ786426:KJB786427 KIZ851962:KJB851963 KIZ917498:KJB917499 KIZ983034:KJB983035 KKE65530:KKG65531 KKE131066:KKG131067 KKE196602:KKG196603 KKE262138:KKG262139 KKE327674:KKG327675 KKE393210:KKG393211 KKE458746:KKG458747 KKE524282:KKG524283 KKE589818:KKG589819 KKE655354:KKG655355 KKE720890:KKG720891 KKE786426:KKG786427 KKE851962:KKG851963 KKE917498:KKG917499 KKE983034:KKG983035 KKI65522:KKK65523 KKI131058:KKK131059 KKI196594:KKK196595 KKI262130:KKK262131 KKI327666:KKK327667 KKI393202:KKK393203 KKI458738:KKK458739 KKI524274:KKK524275 KKI589810:KKK589811 KKI655346:KKK655347 KKI720882:KKK720883 KKI786418:KKK786419 KKI851954:KKK851955 KKI917490:KKK917491 KKI983026:KKK983027 KSV65530:KSX65531 KSV131066:KSX131067 KSV196602:KSX196603 KSV262138:KSX262139 KSV327674:KSX327675 KSV393210:KSX393211 KSV458746:KSX458747 KSV524282:KSX524283 KSV589818:KSX589819 KSV655354:KSX655355 KSV720890:KSX720891 KSV786426:KSX786427 KSV851962:KSX851963 KSV917498:KSX917499 KSV983034:KSX983035 KUA65530:KUC65531 KUA131066:KUC131067 KUA196602:KUC196603 KUA262138:KUC262139 KUA327674:KUC327675 KUA393210:KUC393211 KUA458746:KUC458747 KUA524282:KUC524283 KUA589818:KUC589819 KUA655354:KUC655355 KUA720890:KUC720891 KUA786426:KUC786427 KUA851962:KUC851963 KUA917498:KUC917499 KUA983034:KUC983035 KUE65522:KUG65523 KUE131058:KUG131059 KUE196594:KUG196595 KUE262130:KUG262131 KUE327666:KUG327667 KUE393202:KUG393203 KUE458738:KUG458739 KUE524274:KUG524275 KUE589810:KUG589811 KUE655346:KUG655347 KUE720882:KUG720883 KUE786418:KUG786419 KUE851954:KUG851955 KUE917490:KUG917491 KUE983026:KUG983027 LCR65530:LCT65531 LCR131066:LCT131067 LCR196602:LCT196603 LCR262138:LCT262139 LCR327674:LCT327675 LCR393210:LCT393211 LCR458746:LCT458747 LCR524282:LCT524283 LCR589818:LCT589819 LCR655354:LCT655355 LCR720890:LCT720891 LCR786426:LCT786427 LCR851962:LCT851963 LCR917498:LCT917499 LCR983034:LCT983035 LDW65530:LDY65531 LDW131066:LDY131067 LDW196602:LDY196603 LDW262138:LDY262139 LDW327674:LDY327675 LDW393210:LDY393211 LDW458746:LDY458747 LDW524282:LDY524283 LDW589818:LDY589819 LDW655354:LDY655355 LDW720890:LDY720891 LDW786426:LDY786427 LDW851962:LDY851963 LDW917498:LDY917499 LDW983034:LDY983035 LEA65522:LEC65523 LEA131058:LEC131059 LEA196594:LEC196595 LEA262130:LEC262131 LEA327666:LEC327667 LEA393202:LEC393203 LEA458738:LEC458739 LEA524274:LEC524275 LEA589810:LEC589811 LEA655346:LEC655347 LEA720882:LEC720883 LEA786418:LEC786419 LEA851954:LEC851955 LEA917490:LEC917491 LEA983026:LEC983027 LMN65530:LMP65531 LMN131066:LMP131067 LMN196602:LMP196603 LMN262138:LMP262139 LMN327674:LMP327675 LMN393210:LMP393211 LMN458746:LMP458747 LMN524282:LMP524283 LMN589818:LMP589819 LMN655354:LMP655355 LMN720890:LMP720891 LMN786426:LMP786427 LMN851962:LMP851963 LMN917498:LMP917499 LMN983034:LMP983035 LNS65530:LNU65531 LNS131066:LNU131067 LNS196602:LNU196603 LNS262138:LNU262139 LNS327674:LNU327675 LNS393210:LNU393211 LNS458746:LNU458747 LNS524282:LNU524283 LNS589818:LNU589819 LNS655354:LNU655355 LNS720890:LNU720891 LNS786426:LNU786427 LNS851962:LNU851963 LNS917498:LNU917499 LNS983034:LNU983035 LNW65522:LNY65523 LNW131058:LNY131059 LNW196594:LNY196595 LNW262130:LNY262131 LNW327666:LNY327667 LNW393202:LNY393203 LNW458738:LNY458739 LNW524274:LNY524275 LNW589810:LNY589811 LNW655346:LNY655347 LNW720882:LNY720883 LNW786418:LNY786419 LNW851954:LNY851955 LNW917490:LNY917491 LNW983026:LNY983027 LWJ65530:LWL65531 LWJ131066:LWL131067 LWJ196602:LWL196603 LWJ262138:LWL262139 LWJ327674:LWL327675 LWJ393210:LWL393211 LWJ458746:LWL458747 LWJ524282:LWL524283 LWJ589818:LWL589819 LWJ655354:LWL655355 LWJ720890:LWL720891 LWJ786426:LWL786427 LWJ851962:LWL851963 LWJ917498:LWL917499 LWJ983034:LWL983035 LXO65530:LXQ65531 LXO131066:LXQ131067 LXO196602:LXQ196603 LXO262138:LXQ262139 LXO327674:LXQ327675 LXO393210:LXQ393211 LXO458746:LXQ458747 LXO524282:LXQ524283 LXO589818:LXQ589819 LXO655354:LXQ655355 LXO720890:LXQ720891 LXO786426:LXQ786427 LXO851962:LXQ851963 LXO917498:LXQ917499 LXO983034:LXQ983035 LXS65522:LXU65523 LXS131058:LXU131059 LXS196594:LXU196595 LXS262130:LXU262131 LXS327666:LXU327667 LXS393202:LXU393203 LXS458738:LXU458739 LXS524274:LXU524275 LXS589810:LXU589811 LXS655346:LXU655347 LXS720882:LXU720883 LXS786418:LXU786419 LXS851954:LXU851955 LXS917490:LXU917491 LXS983026:LXU983027 MGF65530:MGH65531 MGF131066:MGH131067 MGF196602:MGH196603 MGF262138:MGH262139 MGF327674:MGH327675 MGF393210:MGH393211 MGF458746:MGH458747 MGF524282:MGH524283 MGF589818:MGH589819 MGF655354:MGH655355 MGF720890:MGH720891 MGF786426:MGH786427 MGF851962:MGH851963 MGF917498:MGH917499 MGF983034:MGH983035 MHK65530:MHM65531 MHK131066:MHM131067 MHK196602:MHM196603 MHK262138:MHM262139 MHK327674:MHM327675 MHK393210:MHM393211 MHK458746:MHM458747 MHK524282:MHM524283 MHK589818:MHM589819 MHK655354:MHM655355 MHK720890:MHM720891 MHK786426:MHM786427 MHK851962:MHM851963 MHK917498:MHM917499 MHK983034:MHM983035 MHO65522:MHQ65523 MHO131058:MHQ131059 MHO196594:MHQ196595 MHO262130:MHQ262131 MHO327666:MHQ327667 MHO393202:MHQ393203 MHO458738:MHQ458739 MHO524274:MHQ524275 MHO589810:MHQ589811 MHO655346:MHQ655347 MHO720882:MHQ720883 MHO786418:MHQ786419 MHO851954:MHQ851955 MHO917490:MHQ917491 MHO983026:MHQ983027 MQB65530:MQD65531 MQB131066:MQD131067 MQB196602:MQD196603 MQB262138:MQD262139 MQB327674:MQD327675 MQB393210:MQD393211 MQB458746:MQD458747 MQB524282:MQD524283 MQB589818:MQD589819 MQB655354:MQD655355 MQB720890:MQD720891 MQB786426:MQD786427 MQB851962:MQD851963 MQB917498:MQD917499 MQB983034:MQD983035 MRG65530:MRI65531 MRG131066:MRI131067 MRG196602:MRI196603 MRG262138:MRI262139 MRG327674:MRI327675 MRG393210:MRI393211 MRG458746:MRI458747 MRG524282:MRI524283 MRG589818:MRI589819 MRG655354:MRI655355 MRG720890:MRI720891 MRG786426:MRI786427 MRG851962:MRI851963 MRG917498:MRI917499 MRG983034:MRI983035 MRK65522:MRM65523 MRK131058:MRM131059 MRK196594:MRM196595 MRK262130:MRM262131 MRK327666:MRM327667 MRK393202:MRM393203 MRK458738:MRM458739 MRK524274:MRM524275 MRK589810:MRM589811 MRK655346:MRM655347 MRK720882:MRM720883 MRK786418:MRM786419 MRK851954:MRM851955 MRK917490:MRM917491 MRK983026:MRM983027 MZX65530:MZZ65531 MZX131066:MZZ131067 MZX196602:MZZ196603 MZX262138:MZZ262139 MZX327674:MZZ327675 MZX393210:MZZ393211 MZX458746:MZZ458747 MZX524282:MZZ524283 MZX589818:MZZ589819 MZX655354:MZZ655355 MZX720890:MZZ720891 MZX786426:MZZ786427 MZX851962:MZZ851963 MZX917498:MZZ917499 MZX983034:MZZ983035 NBC65530:NBE65531 NBC131066:NBE131067 NBC196602:NBE196603 NBC262138:NBE262139 NBC327674:NBE327675 NBC393210:NBE393211 NBC458746:NBE458747 NBC524282:NBE524283 NBC589818:NBE589819 NBC655354:NBE655355 NBC720890:NBE720891 NBC786426:NBE786427 NBC851962:NBE851963 NBC917498:NBE917499 NBC983034:NBE983035 NBG65522:NBI65523 NBG131058:NBI131059 NBG196594:NBI196595 NBG262130:NBI262131 NBG327666:NBI327667 NBG393202:NBI393203 NBG458738:NBI458739 NBG524274:NBI524275 NBG589810:NBI589811 NBG655346:NBI655347 NBG720882:NBI720883 NBG786418:NBI786419 NBG851954:NBI851955 NBG917490:NBI917491 NBG983026:NBI983027 NJT65530:NJV65531 NJT131066:NJV131067 NJT196602:NJV196603 NJT262138:NJV262139 NJT327674:NJV327675 NJT393210:NJV393211 NJT458746:NJV458747 NJT524282:NJV524283 NJT589818:NJV589819 NJT655354:NJV655355 NJT720890:NJV720891 NJT786426:NJV786427 NJT851962:NJV851963 NJT917498:NJV917499 NJT983034:NJV983035 NKY65530:NLA65531 NKY131066:NLA131067 NKY196602:NLA196603 NKY262138:NLA262139 NKY327674:NLA327675 NKY393210:NLA393211 NKY458746:NLA458747 NKY524282:NLA524283 NKY589818:NLA589819 NKY655354:NLA655355 NKY720890:NLA720891 NKY786426:NLA786427 NKY851962:NLA851963 NKY917498:NLA917499 NKY983034:NLA983035 NLC65522:NLE65523 NLC131058:NLE131059 NLC196594:NLE196595 NLC262130:NLE262131 NLC327666:NLE327667 NLC393202:NLE393203 NLC458738:NLE458739 NLC524274:NLE524275 NLC589810:NLE589811 NLC655346:NLE655347 NLC720882:NLE720883 NLC786418:NLE786419 NLC851954:NLE851955 NLC917490:NLE917491 NLC983026:NLE983027 NTP65530:NTR65531 NTP131066:NTR131067 NTP196602:NTR196603 NTP262138:NTR262139 NTP327674:NTR327675 NTP393210:NTR393211 NTP458746:NTR458747 NTP524282:NTR524283 NTP589818:NTR589819 NTP655354:NTR655355 NTP720890:NTR720891 NTP786426:NTR786427 NTP851962:NTR851963 NTP917498:NTR917499 NTP983034:NTR983035 NUU65530:NUW65531 NUU131066:NUW131067 NUU196602:NUW196603 NUU262138:NUW262139 NUU327674:NUW327675 NUU393210:NUW393211 NUU458746:NUW458747 NUU524282:NUW524283 NUU589818:NUW589819 NUU655354:NUW655355 NUU720890:NUW720891 NUU786426:NUW786427 NUU851962:NUW851963 NUU917498:NUW917499 NUU983034:NUW983035 NUY65522:NVA65523 NUY131058:NVA131059 NUY196594:NVA196595 NUY262130:NVA262131 NUY327666:NVA327667 NUY393202:NVA393203 NUY458738:NVA458739 NUY524274:NVA524275 NUY589810:NVA589811 NUY655346:NVA655347 NUY720882:NVA720883 NUY786418:NVA786419 NUY851954:NVA851955 NUY917490:NVA917491 NUY983026:NVA983027 ODL65530:ODN65531 ODL131066:ODN131067 ODL196602:ODN196603 ODL262138:ODN262139 ODL327674:ODN327675 ODL393210:ODN393211 ODL458746:ODN458747 ODL524282:ODN524283 ODL589818:ODN589819 ODL655354:ODN655355 ODL720890:ODN720891 ODL786426:ODN786427 ODL851962:ODN851963 ODL917498:ODN917499 ODL983034:ODN983035 OEQ65530:OES65531 OEQ131066:OES131067 OEQ196602:OES196603 OEQ262138:OES262139 OEQ327674:OES327675 OEQ393210:OES393211 OEQ458746:OES458747 OEQ524282:OES524283 OEQ589818:OES589819 OEQ655354:OES655355 OEQ720890:OES720891 OEQ786426:OES786427 OEQ851962:OES851963 OEQ917498:OES917499 OEQ983034:OES983035 OEU65522:OEW65523 OEU131058:OEW131059 OEU196594:OEW196595 OEU262130:OEW262131 OEU327666:OEW327667 OEU393202:OEW393203 OEU458738:OEW458739 OEU524274:OEW524275 OEU589810:OEW589811 OEU655346:OEW655347 OEU720882:OEW720883 OEU786418:OEW786419 OEU851954:OEW851955 OEU917490:OEW917491 OEU983026:OEW983027 ONH65530:ONJ65531 ONH131066:ONJ131067 ONH196602:ONJ196603 ONH262138:ONJ262139 ONH327674:ONJ327675 ONH393210:ONJ393211 ONH458746:ONJ458747 ONH524282:ONJ524283 ONH589818:ONJ589819 ONH655354:ONJ655355 ONH720890:ONJ720891 ONH786426:ONJ786427 ONH851962:ONJ851963 ONH917498:ONJ917499 ONH983034:ONJ983035 OOM65530:OOO65531 OOM131066:OOO131067 OOM196602:OOO196603 OOM262138:OOO262139 OOM327674:OOO327675 OOM393210:OOO393211 OOM458746:OOO458747 OOM524282:OOO524283 OOM589818:OOO589819 OOM655354:OOO655355 OOM720890:OOO720891 OOM786426:OOO786427 OOM851962:OOO851963 OOM917498:OOO917499 OOM983034:OOO983035 OOQ65522:OOS65523 OOQ131058:OOS131059 OOQ196594:OOS196595 OOQ262130:OOS262131 OOQ327666:OOS327667 OOQ393202:OOS393203 OOQ458738:OOS458739 OOQ524274:OOS524275 OOQ589810:OOS589811 OOQ655346:OOS655347 OOQ720882:OOS720883 OOQ786418:OOS786419 OOQ851954:OOS851955 OOQ917490:OOS917491 OOQ983026:OOS983027 OXD65530:OXF65531 OXD131066:OXF131067 OXD196602:OXF196603 OXD262138:OXF262139 OXD327674:OXF327675 OXD393210:OXF393211 OXD458746:OXF458747 OXD524282:OXF524283 OXD589818:OXF589819 OXD655354:OXF655355 OXD720890:OXF720891 OXD786426:OXF786427 OXD851962:OXF851963 OXD917498:OXF917499 OXD983034:OXF983035 OYI65530:OYK65531 OYI131066:OYK131067 OYI196602:OYK196603 OYI262138:OYK262139 OYI327674:OYK327675 OYI393210:OYK393211 OYI458746:OYK458747 OYI524282:OYK524283 OYI589818:OYK589819 OYI655354:OYK655355 OYI720890:OYK720891 OYI786426:OYK786427 OYI851962:OYK851963 OYI917498:OYK917499 OYI983034:OYK983035 OYM65522:OYO65523 OYM131058:OYO131059 OYM196594:OYO196595 OYM262130:OYO262131 OYM327666:OYO327667 OYM393202:OYO393203 OYM458738:OYO458739 OYM524274:OYO524275 OYM589810:OYO589811 OYM655346:OYO655347 OYM720882:OYO720883 OYM786418:OYO786419 OYM851954:OYO851955 OYM917490:OYO917491 OYM983026:OYO983027 PGZ65530:PHB65531 PGZ131066:PHB131067 PGZ196602:PHB196603 PGZ262138:PHB262139 PGZ327674:PHB327675 PGZ393210:PHB393211 PGZ458746:PHB458747 PGZ524282:PHB524283 PGZ589818:PHB589819 PGZ655354:PHB655355 PGZ720890:PHB720891 PGZ786426:PHB786427 PGZ851962:PHB851963 PGZ917498:PHB917499 PGZ983034:PHB983035 PIE65530:PIG65531 PIE131066:PIG131067 PIE196602:PIG196603 PIE262138:PIG262139 PIE327674:PIG327675 PIE393210:PIG393211 PIE458746:PIG458747 PIE524282:PIG524283 PIE589818:PIG589819 PIE655354:PIG655355 PIE720890:PIG720891 PIE786426:PIG786427 PIE851962:PIG851963 PIE917498:PIG917499 PIE983034:PIG983035 PII65522:PIK65523 PII131058:PIK131059 PII196594:PIK196595 PII262130:PIK262131 PII327666:PIK327667 PII393202:PIK393203 PII458738:PIK458739 PII524274:PIK524275 PII589810:PIK589811 PII655346:PIK655347 PII720882:PIK720883 PII786418:PIK786419 PII851954:PIK851955 PII917490:PIK917491 PII983026:PIK983027 PQV65530:PQX65531 PQV131066:PQX131067 PQV196602:PQX196603 PQV262138:PQX262139 PQV327674:PQX327675 PQV393210:PQX393211 PQV458746:PQX458747 PQV524282:PQX524283 PQV589818:PQX589819 PQV655354:PQX655355 PQV720890:PQX720891 PQV786426:PQX786427 PQV851962:PQX851963 PQV917498:PQX917499 PQV983034:PQX983035 PSA65530:PSC65531 PSA131066:PSC131067 PSA196602:PSC196603 PSA262138:PSC262139 PSA327674:PSC327675 PSA393210:PSC393211 PSA458746:PSC458747 PSA524282:PSC524283 PSA589818:PSC589819 PSA655354:PSC655355 PSA720890:PSC720891 PSA786426:PSC786427 PSA851962:PSC851963 PSA917498:PSC917499 PSA983034:PSC983035 PSE65522:PSG65523 PSE131058:PSG131059 PSE196594:PSG196595 PSE262130:PSG262131 PSE327666:PSG327667 PSE393202:PSG393203 PSE458738:PSG458739 PSE524274:PSG524275 PSE589810:PSG589811 PSE655346:PSG655347 PSE720882:PSG720883 PSE786418:PSG786419 PSE851954:PSG851955 PSE917490:PSG917491 PSE983026:PSG983027 QAR65530:QAT65531 QAR131066:QAT131067 QAR196602:QAT196603 QAR262138:QAT262139 QAR327674:QAT327675 QAR393210:QAT393211 QAR458746:QAT458747 QAR524282:QAT524283 QAR589818:QAT589819 QAR655354:QAT655355 QAR720890:QAT720891 QAR786426:QAT786427 QAR851962:QAT851963 QAR917498:QAT917499 QAR983034:QAT983035 QBW65530:QBY65531 QBW131066:QBY131067 QBW196602:QBY196603 QBW262138:QBY262139 QBW327674:QBY327675 QBW393210:QBY393211 QBW458746:QBY458747 QBW524282:QBY524283 QBW589818:QBY589819 QBW655354:QBY655355 QBW720890:QBY720891 QBW786426:QBY786427 QBW851962:QBY851963 QBW917498:QBY917499 QBW983034:QBY983035 QCA65522:QCC65523 QCA131058:QCC131059 QCA196594:QCC196595 QCA262130:QCC262131 QCA327666:QCC327667 QCA393202:QCC393203 QCA458738:QCC458739 QCA524274:QCC524275 QCA589810:QCC589811 QCA655346:QCC655347 QCA720882:QCC720883 QCA786418:QCC786419 QCA851954:QCC851955 QCA917490:QCC917491 QCA983026:QCC983027 QKN65530:QKP65531 QKN131066:QKP131067 QKN196602:QKP196603 QKN262138:QKP262139 QKN327674:QKP327675 QKN393210:QKP393211 QKN458746:QKP458747 QKN524282:QKP524283 QKN589818:QKP589819 QKN655354:QKP655355 QKN720890:QKP720891 QKN786426:QKP786427 QKN851962:QKP851963 QKN917498:QKP917499 QKN983034:QKP983035 QLS65530:QLU65531 QLS131066:QLU131067 QLS196602:QLU196603 QLS262138:QLU262139 QLS327674:QLU327675 QLS393210:QLU393211 QLS458746:QLU458747 QLS524282:QLU524283 QLS589818:QLU589819 QLS655354:QLU655355 QLS720890:QLU720891 QLS786426:QLU786427 QLS851962:QLU851963 QLS917498:QLU917499 QLS983034:QLU983035 QLW65522:QLY65523 QLW131058:QLY131059 QLW196594:QLY196595 QLW262130:QLY262131 QLW327666:QLY327667 QLW393202:QLY393203 QLW458738:QLY458739 QLW524274:QLY524275 QLW589810:QLY589811 QLW655346:QLY655347 QLW720882:QLY720883 QLW786418:QLY786419 QLW851954:QLY851955 QLW917490:QLY917491 QLW983026:QLY983027 QUJ65530:QUL65531 QUJ131066:QUL131067 QUJ196602:QUL196603 QUJ262138:QUL262139 QUJ327674:QUL327675 QUJ393210:QUL393211 QUJ458746:QUL458747 QUJ524282:QUL524283 QUJ589818:QUL589819 QUJ655354:QUL655355 QUJ720890:QUL720891 QUJ786426:QUL786427 QUJ851962:QUL851963 QUJ917498:QUL917499 QUJ983034:QUL983035 QVO65530:QVQ65531 QVO131066:QVQ131067 QVO196602:QVQ196603 QVO262138:QVQ262139 QVO327674:QVQ327675 QVO393210:QVQ393211 QVO458746:QVQ458747 QVO524282:QVQ524283 QVO589818:QVQ589819 QVO655354:QVQ655355 QVO720890:QVQ720891 QVO786426:QVQ786427 QVO851962:QVQ851963 QVO917498:QVQ917499 QVO983034:QVQ983035 QVS65522:QVU65523 QVS131058:QVU131059 QVS196594:QVU196595 QVS262130:QVU262131 QVS327666:QVU327667 QVS393202:QVU393203 QVS458738:QVU458739 QVS524274:QVU524275 QVS589810:QVU589811 QVS655346:QVU655347 QVS720882:QVU720883 QVS786418:QVU786419 QVS851954:QVU851955 QVS917490:QVU917491 QVS983026:QVU983027 REF65530:REH65531 REF131066:REH131067 REF196602:REH196603 REF262138:REH262139 REF327674:REH327675 REF393210:REH393211 REF458746:REH458747 REF524282:REH524283 REF589818:REH589819 REF655354:REH655355 REF720890:REH720891 REF786426:REH786427 REF851962:REH851963 REF917498:REH917499 REF983034:REH983035 RFK65530:RFM65531 RFK131066:RFM131067 RFK196602:RFM196603 RFK262138:RFM262139 RFK327674:RFM327675 RFK393210:RFM393211 RFK458746:RFM458747 RFK524282:RFM524283 RFK589818:RFM589819 RFK655354:RFM655355 RFK720890:RFM720891 RFK786426:RFM786427 RFK851962:RFM851963 RFK917498:RFM917499 RFK983034:RFM983035 RFO65522:RFQ65523 RFO131058:RFQ131059 RFO196594:RFQ196595 RFO262130:RFQ262131 RFO327666:RFQ327667 RFO393202:RFQ393203 RFO458738:RFQ458739 RFO524274:RFQ524275 RFO589810:RFQ589811 RFO655346:RFQ655347 RFO720882:RFQ720883 RFO786418:RFQ786419 RFO851954:RFQ851955 RFO917490:RFQ917491 RFO983026:RFQ983027 ROB65530:ROD65531 ROB131066:ROD131067 ROB196602:ROD196603 ROB262138:ROD262139 ROB327674:ROD327675 ROB393210:ROD393211 ROB458746:ROD458747 ROB524282:ROD524283 ROB589818:ROD589819 ROB655354:ROD655355 ROB720890:ROD720891 ROB786426:ROD786427 ROB851962:ROD851963 ROB917498:ROD917499 ROB983034:ROD983035 RPG65530:RPI65531 RPG131066:RPI131067 RPG196602:RPI196603 RPG262138:RPI262139 RPG327674:RPI327675 RPG393210:RPI393211 RPG458746:RPI458747 RPG524282:RPI524283 RPG589818:RPI589819 RPG655354:RPI655355 RPG720890:RPI720891 RPG786426:RPI786427 RPG851962:RPI851963 RPG917498:RPI917499 RPG983034:RPI983035 RPK65522:RPM65523 RPK131058:RPM131059 RPK196594:RPM196595 RPK262130:RPM262131 RPK327666:RPM327667 RPK393202:RPM393203 RPK458738:RPM458739 RPK524274:RPM524275 RPK589810:RPM589811 RPK655346:RPM655347 RPK720882:RPM720883 RPK786418:RPM786419 RPK851954:RPM851955 RPK917490:RPM917491 RPK983026:RPM983027 RXX65530:RXZ65531 RXX131066:RXZ131067 RXX196602:RXZ196603 RXX262138:RXZ262139 RXX327674:RXZ327675 RXX393210:RXZ393211 RXX458746:RXZ458747 RXX524282:RXZ524283 RXX589818:RXZ589819 RXX655354:RXZ655355 RXX720890:RXZ720891 RXX786426:RXZ786427 RXX851962:RXZ851963 RXX917498:RXZ917499 RXX983034:RXZ983035 RZC65530:RZE65531 RZC131066:RZE131067 RZC196602:RZE196603 RZC262138:RZE262139 RZC327674:RZE327675 RZC393210:RZE393211 RZC458746:RZE458747 RZC524282:RZE524283 RZC589818:RZE589819 RZC655354:RZE655355 RZC720890:RZE720891 RZC786426:RZE786427 RZC851962:RZE851963 RZC917498:RZE917499 RZC983034:RZE983035 RZG65522:RZI65523 RZG131058:RZI131059 RZG196594:RZI196595 RZG262130:RZI262131 RZG327666:RZI327667 RZG393202:RZI393203 RZG458738:RZI458739 RZG524274:RZI524275 RZG589810:RZI589811 RZG655346:RZI655347 RZG720882:RZI720883 RZG786418:RZI786419 RZG851954:RZI851955 RZG917490:RZI917491 RZG983026:RZI983027 SHT65530:SHV65531 SHT131066:SHV131067 SHT196602:SHV196603 SHT262138:SHV262139 SHT327674:SHV327675 SHT393210:SHV393211 SHT458746:SHV458747 SHT524282:SHV524283 SHT589818:SHV589819 SHT655354:SHV655355 SHT720890:SHV720891 SHT786426:SHV786427 SHT851962:SHV851963 SHT917498:SHV917499 SHT983034:SHV983035 SIY65530:SJA65531 SIY131066:SJA131067 SIY196602:SJA196603 SIY262138:SJA262139 SIY327674:SJA327675 SIY393210:SJA393211 SIY458746:SJA458747 SIY524282:SJA524283 SIY589818:SJA589819 SIY655354:SJA655355 SIY720890:SJA720891 SIY786426:SJA786427 SIY851962:SJA851963 SIY917498:SJA917499 SIY983034:SJA983035 SJC65522:SJE65523 SJC131058:SJE131059 SJC196594:SJE196595 SJC262130:SJE262131 SJC327666:SJE327667 SJC393202:SJE393203 SJC458738:SJE458739 SJC524274:SJE524275 SJC589810:SJE589811 SJC655346:SJE655347 SJC720882:SJE720883 SJC786418:SJE786419 SJC851954:SJE851955 SJC917490:SJE917491 SJC983026:SJE983027 SRP65530:SRR65531 SRP131066:SRR131067 SRP196602:SRR196603 SRP262138:SRR262139 SRP327674:SRR327675 SRP393210:SRR393211 SRP458746:SRR458747 SRP524282:SRR524283 SRP589818:SRR589819 SRP655354:SRR655355 SRP720890:SRR720891 SRP786426:SRR786427 SRP851962:SRR851963 SRP917498:SRR917499 SRP983034:SRR983035 SSU65530:SSW65531 SSU131066:SSW131067 SSU196602:SSW196603 SSU262138:SSW262139 SSU327674:SSW327675 SSU393210:SSW393211 SSU458746:SSW458747 SSU524282:SSW524283 SSU589818:SSW589819 SSU655354:SSW655355 SSU720890:SSW720891 SSU786426:SSW786427 SSU851962:SSW851963 SSU917498:SSW917499 SSU983034:SSW983035 SSY65522:STA65523 SSY131058:STA131059 SSY196594:STA196595 SSY262130:STA262131 SSY327666:STA327667 SSY393202:STA393203 SSY458738:STA458739 SSY524274:STA524275 SSY589810:STA589811 SSY655346:STA655347 SSY720882:STA720883 SSY786418:STA786419 SSY851954:STA851955 SSY917490:STA917491 SSY983026:STA983027 TBL65530:TBN65531 TBL131066:TBN131067 TBL196602:TBN196603 TBL262138:TBN262139 TBL327674:TBN327675 TBL393210:TBN393211 TBL458746:TBN458747 TBL524282:TBN524283 TBL589818:TBN589819 TBL655354:TBN655355 TBL720890:TBN720891 TBL786426:TBN786427 TBL851962:TBN851963 TBL917498:TBN917499 TBL983034:TBN983035 TCQ65530:TCS65531 TCQ131066:TCS131067 TCQ196602:TCS196603 TCQ262138:TCS262139 TCQ327674:TCS327675 TCQ393210:TCS393211 TCQ458746:TCS458747 TCQ524282:TCS524283 TCQ589818:TCS589819 TCQ655354:TCS655355 TCQ720890:TCS720891 TCQ786426:TCS786427 TCQ851962:TCS851963 TCQ917498:TCS917499 TCQ983034:TCS983035 TCU65522:TCW65523 TCU131058:TCW131059 TCU196594:TCW196595 TCU262130:TCW262131 TCU327666:TCW327667 TCU393202:TCW393203 TCU458738:TCW458739 TCU524274:TCW524275 TCU589810:TCW589811 TCU655346:TCW655347 TCU720882:TCW720883 TCU786418:TCW786419 TCU851954:TCW851955 TCU917490:TCW917491 TCU983026:TCW983027 TLH65530:TLJ65531 TLH131066:TLJ131067 TLH196602:TLJ196603 TLH262138:TLJ262139 TLH327674:TLJ327675 TLH393210:TLJ393211 TLH458746:TLJ458747 TLH524282:TLJ524283 TLH589818:TLJ589819 TLH655354:TLJ655355 TLH720890:TLJ720891 TLH786426:TLJ786427 TLH851962:TLJ851963 TLH917498:TLJ917499 TLH983034:TLJ983035 TMM65530:TMO65531 TMM131066:TMO131067 TMM196602:TMO196603 TMM262138:TMO262139 TMM327674:TMO327675 TMM393210:TMO393211 TMM458746:TMO458747 TMM524282:TMO524283 TMM589818:TMO589819 TMM655354:TMO655355 TMM720890:TMO720891 TMM786426:TMO786427 TMM851962:TMO851963 TMM917498:TMO917499 TMM983034:TMO983035 TMQ65522:TMS65523 TMQ131058:TMS131059 TMQ196594:TMS196595 TMQ262130:TMS262131 TMQ327666:TMS327667 TMQ393202:TMS393203 TMQ458738:TMS458739 TMQ524274:TMS524275 TMQ589810:TMS589811 TMQ655346:TMS655347 TMQ720882:TMS720883 TMQ786418:TMS786419 TMQ851954:TMS851955 TMQ917490:TMS917491 TMQ983026:TMS983027 TVD65530:TVF65531 TVD131066:TVF131067 TVD196602:TVF196603 TVD262138:TVF262139 TVD327674:TVF327675 TVD393210:TVF393211 TVD458746:TVF458747 TVD524282:TVF524283 TVD589818:TVF589819 TVD655354:TVF655355 TVD720890:TVF720891 TVD786426:TVF786427 TVD851962:TVF851963 TVD917498:TVF917499 TVD983034:TVF983035 TWI65530:TWK65531 TWI131066:TWK131067 TWI196602:TWK196603 TWI262138:TWK262139 TWI327674:TWK327675 TWI393210:TWK393211 TWI458746:TWK458747 TWI524282:TWK524283 TWI589818:TWK589819 TWI655354:TWK655355 TWI720890:TWK720891 TWI786426:TWK786427 TWI851962:TWK851963 TWI917498:TWK917499 TWI983034:TWK983035 TWM65522:TWO65523 TWM131058:TWO131059 TWM196594:TWO196595 TWM262130:TWO262131 TWM327666:TWO327667 TWM393202:TWO393203 TWM458738:TWO458739 TWM524274:TWO524275 TWM589810:TWO589811 TWM655346:TWO655347 TWM720882:TWO720883 TWM786418:TWO786419 TWM851954:TWO851955 TWM917490:TWO917491 TWM983026:TWO983027 UEZ65530:UFB65531 UEZ131066:UFB131067 UEZ196602:UFB196603 UEZ262138:UFB262139 UEZ327674:UFB327675 UEZ393210:UFB393211 UEZ458746:UFB458747 UEZ524282:UFB524283 UEZ589818:UFB589819 UEZ655354:UFB655355 UEZ720890:UFB720891 UEZ786426:UFB786427 UEZ851962:UFB851963 UEZ917498:UFB917499 UEZ983034:UFB983035 UGE65530:UGG65531 UGE131066:UGG131067 UGE196602:UGG196603 UGE262138:UGG262139 UGE327674:UGG327675 UGE393210:UGG393211 UGE458746:UGG458747 UGE524282:UGG524283 UGE589818:UGG589819 UGE655354:UGG655355 UGE720890:UGG720891 UGE786426:UGG786427 UGE851962:UGG851963 UGE917498:UGG917499 UGE983034:UGG983035 UGI65522:UGK65523 UGI131058:UGK131059 UGI196594:UGK196595 UGI262130:UGK262131 UGI327666:UGK327667 UGI393202:UGK393203 UGI458738:UGK458739 UGI524274:UGK524275 UGI589810:UGK589811 UGI655346:UGK655347 UGI720882:UGK720883 UGI786418:UGK786419 UGI851954:UGK851955 UGI917490:UGK917491 UGI983026:UGK983027 UOV65530:UOX65531 UOV131066:UOX131067 UOV196602:UOX196603 UOV262138:UOX262139 UOV327674:UOX327675 UOV393210:UOX393211 UOV458746:UOX458747 UOV524282:UOX524283 UOV589818:UOX589819 UOV655354:UOX655355 UOV720890:UOX720891 UOV786426:UOX786427 UOV851962:UOX851963 UOV917498:UOX917499 UOV983034:UOX983035 UQA65530:UQC65531 UQA131066:UQC131067 UQA196602:UQC196603 UQA262138:UQC262139 UQA327674:UQC327675 UQA393210:UQC393211 UQA458746:UQC458747 UQA524282:UQC524283 UQA589818:UQC589819 UQA655354:UQC655355 UQA720890:UQC720891 UQA786426:UQC786427 UQA851962:UQC851963 UQA917498:UQC917499 UQA983034:UQC983035 UQE65522:UQG65523 UQE131058:UQG131059 UQE196594:UQG196595 UQE262130:UQG262131 UQE327666:UQG327667 UQE393202:UQG393203 UQE458738:UQG458739 UQE524274:UQG524275 UQE589810:UQG589811 UQE655346:UQG655347 UQE720882:UQG720883 UQE786418:UQG786419 UQE851954:UQG851955 UQE917490:UQG917491 UQE983026:UQG983027 UYR65530:UYT65531 UYR131066:UYT131067 UYR196602:UYT196603 UYR262138:UYT262139 UYR327674:UYT327675 UYR393210:UYT393211 UYR458746:UYT458747 UYR524282:UYT524283 UYR589818:UYT589819 UYR655354:UYT655355 UYR720890:UYT720891 UYR786426:UYT786427 UYR851962:UYT851963 UYR917498:UYT917499 UYR983034:UYT983035 UZW65530:UZY65531 UZW131066:UZY131067 UZW196602:UZY196603 UZW262138:UZY262139 UZW327674:UZY327675 UZW393210:UZY393211 UZW458746:UZY458747 UZW524282:UZY524283 UZW589818:UZY589819 UZW655354:UZY655355 UZW720890:UZY720891 UZW786426:UZY786427 UZW851962:UZY851963 UZW917498:UZY917499 UZW983034:UZY983035 VAA65522:VAC65523 VAA131058:VAC131059 VAA196594:VAC196595 VAA262130:VAC262131 VAA327666:VAC327667 VAA393202:VAC393203 VAA458738:VAC458739 VAA524274:VAC524275 VAA589810:VAC589811 VAA655346:VAC655347 VAA720882:VAC720883 VAA786418:VAC786419 VAA851954:VAC851955 VAA917490:VAC917491 VAA983026:VAC983027 VIN65530:VIP65531 VIN131066:VIP131067 VIN196602:VIP196603 VIN262138:VIP262139 VIN327674:VIP327675 VIN393210:VIP393211 VIN458746:VIP458747 VIN524282:VIP524283 VIN589818:VIP589819 VIN655354:VIP655355 VIN720890:VIP720891 VIN786426:VIP786427 VIN851962:VIP851963 VIN917498:VIP917499 VIN983034:VIP983035 VJS65530:VJU65531 VJS131066:VJU131067 VJS196602:VJU196603 VJS262138:VJU262139 VJS327674:VJU327675 VJS393210:VJU393211 VJS458746:VJU458747 VJS524282:VJU524283 VJS589818:VJU589819 VJS655354:VJU655355 VJS720890:VJU720891 VJS786426:VJU786427 VJS851962:VJU851963 VJS917498:VJU917499 VJS983034:VJU983035 VJW65522:VJY65523 VJW131058:VJY131059 VJW196594:VJY196595 VJW262130:VJY262131 VJW327666:VJY327667 VJW393202:VJY393203 VJW458738:VJY458739 VJW524274:VJY524275 VJW589810:VJY589811 VJW655346:VJY655347 VJW720882:VJY720883 VJW786418:VJY786419 VJW851954:VJY851955 VJW917490:VJY917491 VJW983026:VJY983027 VSJ65530:VSL65531 VSJ131066:VSL131067 VSJ196602:VSL196603 VSJ262138:VSL262139 VSJ327674:VSL327675 VSJ393210:VSL393211 VSJ458746:VSL458747 VSJ524282:VSL524283 VSJ589818:VSL589819 VSJ655354:VSL655355 VSJ720890:VSL720891 VSJ786426:VSL786427 VSJ851962:VSL851963 VSJ917498:VSL917499 VSJ983034:VSL983035 VTO65530:VTQ65531 VTO131066:VTQ131067 VTO196602:VTQ196603 VTO262138:VTQ262139 VTO327674:VTQ327675 VTO393210:VTQ393211 VTO458746:VTQ458747 VTO524282:VTQ524283 VTO589818:VTQ589819 VTO655354:VTQ655355 VTO720890:VTQ720891 VTO786426:VTQ786427 VTO851962:VTQ851963 VTO917498:VTQ917499 VTO983034:VTQ983035 VTS65522:VTU65523 VTS131058:VTU131059 VTS196594:VTU196595 VTS262130:VTU262131 VTS327666:VTU327667 VTS393202:VTU393203 VTS458738:VTU458739 VTS524274:VTU524275 VTS589810:VTU589811 VTS655346:VTU655347 VTS720882:VTU720883 VTS786418:VTU786419 VTS851954:VTU851955 VTS917490:VTU917491 VTS983026:VTU983027 WCF65530:WCH65531 WCF131066:WCH131067 WCF196602:WCH196603 WCF262138:WCH262139 WCF327674:WCH327675 WCF393210:WCH393211 WCF458746:WCH458747 WCF524282:WCH524283 WCF589818:WCH589819 WCF655354:WCH655355 WCF720890:WCH720891 WCF786426:WCH786427 WCF851962:WCH851963 WCF917498:WCH917499 WCF983034:WCH983035 WDK65530:WDM65531 WDK131066:WDM131067 WDK196602:WDM196603 WDK262138:WDM262139 WDK327674:WDM327675 WDK393210:WDM393211 WDK458746:WDM458747 WDK524282:WDM524283 WDK589818:WDM589819 WDK655354:WDM655355 WDK720890:WDM720891 WDK786426:WDM786427 WDK851962:WDM851963 WDK917498:WDM917499 WDK983034:WDM983035 WDO65522:WDQ65523 WDO131058:WDQ131059 WDO196594:WDQ196595 WDO262130:WDQ262131 WDO327666:WDQ327667 WDO393202:WDQ393203 WDO458738:WDQ458739 WDO524274:WDQ524275 WDO589810:WDQ589811 WDO655346:WDQ655347 WDO720882:WDQ720883 WDO786418:WDQ786419 WDO851954:WDQ851955 WDO917490:WDQ917491 WDO983026:WDQ983027 WMB65530:WMD65531 WMB131066:WMD131067 WMB196602:WMD196603 WMB262138:WMD262139 WMB327674:WMD327675 WMB393210:WMD393211 WMB458746:WMD458747 WMB524282:WMD524283 WMB589818:WMD589819 WMB655354:WMD655355 WMB720890:WMD720891 WMB786426:WMD786427 WMB851962:WMD851963 WMB917498:WMD917499 WMB983034:WMD983035 WNG65530:WNI65531 WNG131066:WNI131067 WNG196602:WNI196603 WNG262138:WNI262139 WNG327674:WNI327675 WNG393210:WNI393211 WNG458746:WNI458747 WNG524282:WNI524283 WNG589818:WNI589819 WNG655354:WNI655355 WNG720890:WNI720891 WNG786426:WNI786427 WNG851962:WNI851963 WNG917498:WNI917499 WNG983034:WNI983035 WNK65522:WNM65523 WNK131058:WNM131059 WNK196594:WNM196595 WNK262130:WNM262131 WNK327666:WNM327667 WNK393202:WNM393203 WNK458738:WNM458739 WNK524274:WNM524275 WNK589810:WNM589811 WNK655346:WNM655347 WNK720882:WNM720883 WNK786418:WNM786419 WNK851954:WNM851955 WNK917490:WNM917491 WNK983026:WNM983027 WVX65530:WVZ65531 WVX131066:WVZ131067 WVX196602:WVZ196603 WVX262138:WVZ262139 WVX327674:WVZ327675 WVX393210:WVZ393211 WVX458746:WVZ458747 WVX524282:WVZ524283 WVX589818:WVZ589819 WVX655354:WVZ655355 WVX720890:WVZ720891 WVX786426:WVZ786427 WVX851962:WVZ851963 WVX917498:WVZ917499 WVX983034:WVZ983035 WXC65530:WXE65531 WXC131066:WXE131067 WXC196602:WXE196603 WXC262138:WXE262139 WXC327674:WXE327675 WXC393210:WXE393211 WXC458746:WXE458747 WXC524282:WXE524283 WXC589818:WXE589819 WXC655354:WXE655355 WXC720890:WXE720891 WXC786426:WXE786427 WXC851962:WXE851963 WXC917498:WXE917499 WXC983034:WXE983035 WXG65522:WXI65523 WXG131058:WXI131059 WXG196594:WXI196595 WXG262130:WXI262131 WXG327666:WXI327667 WXG393202:WXI393203 WXG458738:WXI458739 WXG524274:WXI524275 WXG589810:WXI589811 WXG655346:WXI655347 WXG720882:WXI720883 WXG786418:WXI786419 WXG851954:WXI851955 WXG917490:WXI917491 WXG983026:WXI983027" xr:uid="{00000000-0002-0000-2D00-000004000000}">
      <formula1>"　,令和,平成"</formula1>
    </dataValidation>
  </dataValidations>
  <printOptions horizontalCentered="1"/>
  <pageMargins left="0.70866141732283472" right="0.70866141732283472" top="0.74803149606299213" bottom="0.74803149606299213" header="0.31496062992125984" footer="0.31496062992125984"/>
  <pageSetup paperSize="9" scale="89" orientation="portrait" blackAndWhite="1" r:id="rId1"/>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3F7FC672-ED31-45C5-9507-8BAFF2FF4412}">
          <x14:formula1>
            <xm:f>0</xm:f>
          </x14:formula1>
          <xm:sqref>S65530:T65531 JO65530:JP65531 TK65530:TL65531 ADG65530:ADH65531 ANC65530:AND65531 AWY65530:AWZ65531 BGU65530:BGV65531 BQQ65530:BQR65531 CAM65530:CAN65531 CKI65530:CKJ65531 CUE65530:CUF65531 DEA65530:DEB65531 DNW65530:DNX65531 DXS65530:DXT65531 EHO65530:EHP65531 ERK65530:ERL65531 FBG65530:FBH65531 FLC65530:FLD65531 FUY65530:FUZ65531 GEU65530:GEV65531 GOQ65530:GOR65531 GYM65530:GYN65531 HII65530:HIJ65531 HSE65530:HSF65531 ICA65530:ICB65531 ILW65530:ILX65531 IVS65530:IVT65531 JFO65530:JFP65531 JPK65530:JPL65531 JZG65530:JZH65531 KJC65530:KJD65531 KSY65530:KSZ65531 LCU65530:LCV65531 LMQ65530:LMR65531 LWM65530:LWN65531 MGI65530:MGJ65531 MQE65530:MQF65531 NAA65530:NAB65531 NJW65530:NJX65531 NTS65530:NTT65531 ODO65530:ODP65531 ONK65530:ONL65531 OXG65530:OXH65531 PHC65530:PHD65531 PQY65530:PQZ65531 QAU65530:QAV65531 QKQ65530:QKR65531 QUM65530:QUN65531 REI65530:REJ65531 ROE65530:ROF65531 RYA65530:RYB65531 SHW65530:SHX65531 SRS65530:SRT65531 TBO65530:TBP65531 TLK65530:TLL65531 TVG65530:TVH65531 UFC65530:UFD65531 UOY65530:UOZ65531 UYU65530:UYV65531 VIQ65530:VIR65531 VSM65530:VSN65531 WCI65530:WCJ65531 WME65530:WMF65531 WWA65530:WWB65531 S131066:T131067 JO131066:JP131067 TK131066:TL131067 ADG131066:ADH131067 ANC131066:AND131067 AWY131066:AWZ131067 BGU131066:BGV131067 BQQ131066:BQR131067 CAM131066:CAN131067 CKI131066:CKJ131067 CUE131066:CUF131067 DEA131066:DEB131067 DNW131066:DNX131067 DXS131066:DXT131067 EHO131066:EHP131067 ERK131066:ERL131067 FBG131066:FBH131067 FLC131066:FLD131067 FUY131066:FUZ131067 GEU131066:GEV131067 GOQ131066:GOR131067 GYM131066:GYN131067 HII131066:HIJ131067 HSE131066:HSF131067 ICA131066:ICB131067 ILW131066:ILX131067 IVS131066:IVT131067 JFO131066:JFP131067 JPK131066:JPL131067 JZG131066:JZH131067 KJC131066:KJD131067 KSY131066:KSZ131067 LCU131066:LCV131067 LMQ131066:LMR131067 LWM131066:LWN131067 MGI131066:MGJ131067 MQE131066:MQF131067 NAA131066:NAB131067 NJW131066:NJX131067 NTS131066:NTT131067 ODO131066:ODP131067 ONK131066:ONL131067 OXG131066:OXH131067 PHC131066:PHD131067 PQY131066:PQZ131067 QAU131066:QAV131067 QKQ131066:QKR131067 QUM131066:QUN131067 REI131066:REJ131067 ROE131066:ROF131067 RYA131066:RYB131067 SHW131066:SHX131067 SRS131066:SRT131067 TBO131066:TBP131067 TLK131066:TLL131067 TVG131066:TVH131067 UFC131066:UFD131067 UOY131066:UOZ131067 UYU131066:UYV131067 VIQ131066:VIR131067 VSM131066:VSN131067 WCI131066:WCJ131067 WME131066:WMF131067 WWA131066:WWB131067 S196602:T196603 JO196602:JP196603 TK196602:TL196603 ADG196602:ADH196603 ANC196602:AND196603 AWY196602:AWZ196603 BGU196602:BGV196603 BQQ196602:BQR196603 CAM196602:CAN196603 CKI196602:CKJ196603 CUE196602:CUF196603 DEA196602:DEB196603 DNW196602:DNX196603 DXS196602:DXT196603 EHO196602:EHP196603 ERK196602:ERL196603 FBG196602:FBH196603 FLC196602:FLD196603 FUY196602:FUZ196603 GEU196602:GEV196603 GOQ196602:GOR196603 GYM196602:GYN196603 HII196602:HIJ196603 HSE196602:HSF196603 ICA196602:ICB196603 ILW196602:ILX196603 IVS196602:IVT196603 JFO196602:JFP196603 JPK196602:JPL196603 JZG196602:JZH196603 KJC196602:KJD196603 KSY196602:KSZ196603 LCU196602:LCV196603 LMQ196602:LMR196603 LWM196602:LWN196603 MGI196602:MGJ196603 MQE196602:MQF196603 NAA196602:NAB196603 NJW196602:NJX196603 NTS196602:NTT196603 ODO196602:ODP196603 ONK196602:ONL196603 OXG196602:OXH196603 PHC196602:PHD196603 PQY196602:PQZ196603 QAU196602:QAV196603 QKQ196602:QKR196603 QUM196602:QUN196603 REI196602:REJ196603 ROE196602:ROF196603 RYA196602:RYB196603 SHW196602:SHX196603 SRS196602:SRT196603 TBO196602:TBP196603 TLK196602:TLL196603 TVG196602:TVH196603 UFC196602:UFD196603 UOY196602:UOZ196603 UYU196602:UYV196603 VIQ196602:VIR196603 VSM196602:VSN196603 WCI196602:WCJ196603 WME196602:WMF196603 WWA196602:WWB196603 S262138:T262139 JO262138:JP262139 TK262138:TL262139 ADG262138:ADH262139 ANC262138:AND262139 AWY262138:AWZ262139 BGU262138:BGV262139 BQQ262138:BQR262139 CAM262138:CAN262139 CKI262138:CKJ262139 CUE262138:CUF262139 DEA262138:DEB262139 DNW262138:DNX262139 DXS262138:DXT262139 EHO262138:EHP262139 ERK262138:ERL262139 FBG262138:FBH262139 FLC262138:FLD262139 FUY262138:FUZ262139 GEU262138:GEV262139 GOQ262138:GOR262139 GYM262138:GYN262139 HII262138:HIJ262139 HSE262138:HSF262139 ICA262138:ICB262139 ILW262138:ILX262139 IVS262138:IVT262139 JFO262138:JFP262139 JPK262138:JPL262139 JZG262138:JZH262139 KJC262138:KJD262139 KSY262138:KSZ262139 LCU262138:LCV262139 LMQ262138:LMR262139 LWM262138:LWN262139 MGI262138:MGJ262139 MQE262138:MQF262139 NAA262138:NAB262139 NJW262138:NJX262139 NTS262138:NTT262139 ODO262138:ODP262139 ONK262138:ONL262139 OXG262138:OXH262139 PHC262138:PHD262139 PQY262138:PQZ262139 QAU262138:QAV262139 QKQ262138:QKR262139 QUM262138:QUN262139 REI262138:REJ262139 ROE262138:ROF262139 RYA262138:RYB262139 SHW262138:SHX262139 SRS262138:SRT262139 TBO262138:TBP262139 TLK262138:TLL262139 TVG262138:TVH262139 UFC262138:UFD262139 UOY262138:UOZ262139 UYU262138:UYV262139 VIQ262138:VIR262139 VSM262138:VSN262139 WCI262138:WCJ262139 WME262138:WMF262139 WWA262138:WWB262139 S327674:T327675 JO327674:JP327675 TK327674:TL327675 ADG327674:ADH327675 ANC327674:AND327675 AWY327674:AWZ327675 BGU327674:BGV327675 BQQ327674:BQR327675 CAM327674:CAN327675 CKI327674:CKJ327675 CUE327674:CUF327675 DEA327674:DEB327675 DNW327674:DNX327675 DXS327674:DXT327675 EHO327674:EHP327675 ERK327674:ERL327675 FBG327674:FBH327675 FLC327674:FLD327675 FUY327674:FUZ327675 GEU327674:GEV327675 GOQ327674:GOR327675 GYM327674:GYN327675 HII327674:HIJ327675 HSE327674:HSF327675 ICA327674:ICB327675 ILW327674:ILX327675 IVS327674:IVT327675 JFO327674:JFP327675 JPK327674:JPL327675 JZG327674:JZH327675 KJC327674:KJD327675 KSY327674:KSZ327675 LCU327674:LCV327675 LMQ327674:LMR327675 LWM327674:LWN327675 MGI327674:MGJ327675 MQE327674:MQF327675 NAA327674:NAB327675 NJW327674:NJX327675 NTS327674:NTT327675 ODO327674:ODP327675 ONK327674:ONL327675 OXG327674:OXH327675 PHC327674:PHD327675 PQY327674:PQZ327675 QAU327674:QAV327675 QKQ327674:QKR327675 QUM327674:QUN327675 REI327674:REJ327675 ROE327674:ROF327675 RYA327674:RYB327675 SHW327674:SHX327675 SRS327674:SRT327675 TBO327674:TBP327675 TLK327674:TLL327675 TVG327674:TVH327675 UFC327674:UFD327675 UOY327674:UOZ327675 UYU327674:UYV327675 VIQ327674:VIR327675 VSM327674:VSN327675 WCI327674:WCJ327675 WME327674:WMF327675 WWA327674:WWB327675 S393210:T393211 JO393210:JP393211 TK393210:TL393211 ADG393210:ADH393211 ANC393210:AND393211 AWY393210:AWZ393211 BGU393210:BGV393211 BQQ393210:BQR393211 CAM393210:CAN393211 CKI393210:CKJ393211 CUE393210:CUF393211 DEA393210:DEB393211 DNW393210:DNX393211 DXS393210:DXT393211 EHO393210:EHP393211 ERK393210:ERL393211 FBG393210:FBH393211 FLC393210:FLD393211 FUY393210:FUZ393211 GEU393210:GEV393211 GOQ393210:GOR393211 GYM393210:GYN393211 HII393210:HIJ393211 HSE393210:HSF393211 ICA393210:ICB393211 ILW393210:ILX393211 IVS393210:IVT393211 JFO393210:JFP393211 JPK393210:JPL393211 JZG393210:JZH393211 KJC393210:KJD393211 KSY393210:KSZ393211 LCU393210:LCV393211 LMQ393210:LMR393211 LWM393210:LWN393211 MGI393210:MGJ393211 MQE393210:MQF393211 NAA393210:NAB393211 NJW393210:NJX393211 NTS393210:NTT393211 ODO393210:ODP393211 ONK393210:ONL393211 OXG393210:OXH393211 PHC393210:PHD393211 PQY393210:PQZ393211 QAU393210:QAV393211 QKQ393210:QKR393211 QUM393210:QUN393211 REI393210:REJ393211 ROE393210:ROF393211 RYA393210:RYB393211 SHW393210:SHX393211 SRS393210:SRT393211 TBO393210:TBP393211 TLK393210:TLL393211 TVG393210:TVH393211 UFC393210:UFD393211 UOY393210:UOZ393211 UYU393210:UYV393211 VIQ393210:VIR393211 VSM393210:VSN393211 WCI393210:WCJ393211 WME393210:WMF393211 WWA393210:WWB393211 S458746:T458747 JO458746:JP458747 TK458746:TL458747 ADG458746:ADH458747 ANC458746:AND458747 AWY458746:AWZ458747 BGU458746:BGV458747 BQQ458746:BQR458747 CAM458746:CAN458747 CKI458746:CKJ458747 CUE458746:CUF458747 DEA458746:DEB458747 DNW458746:DNX458747 DXS458746:DXT458747 EHO458746:EHP458747 ERK458746:ERL458747 FBG458746:FBH458747 FLC458746:FLD458747 FUY458746:FUZ458747 GEU458746:GEV458747 GOQ458746:GOR458747 GYM458746:GYN458747 HII458746:HIJ458747 HSE458746:HSF458747 ICA458746:ICB458747 ILW458746:ILX458747 IVS458746:IVT458747 JFO458746:JFP458747 JPK458746:JPL458747 JZG458746:JZH458747 KJC458746:KJD458747 KSY458746:KSZ458747 LCU458746:LCV458747 LMQ458746:LMR458747 LWM458746:LWN458747 MGI458746:MGJ458747 MQE458746:MQF458747 NAA458746:NAB458747 NJW458746:NJX458747 NTS458746:NTT458747 ODO458746:ODP458747 ONK458746:ONL458747 OXG458746:OXH458747 PHC458746:PHD458747 PQY458746:PQZ458747 QAU458746:QAV458747 QKQ458746:QKR458747 QUM458746:QUN458747 REI458746:REJ458747 ROE458746:ROF458747 RYA458746:RYB458747 SHW458746:SHX458747 SRS458746:SRT458747 TBO458746:TBP458747 TLK458746:TLL458747 TVG458746:TVH458747 UFC458746:UFD458747 UOY458746:UOZ458747 UYU458746:UYV458747 VIQ458746:VIR458747 VSM458746:VSN458747 WCI458746:WCJ458747 WME458746:WMF458747 WWA458746:WWB458747 S524282:T524283 JO524282:JP524283 TK524282:TL524283 ADG524282:ADH524283 ANC524282:AND524283 AWY524282:AWZ524283 BGU524282:BGV524283 BQQ524282:BQR524283 CAM524282:CAN524283 CKI524282:CKJ524283 CUE524282:CUF524283 DEA524282:DEB524283 DNW524282:DNX524283 DXS524282:DXT524283 EHO524282:EHP524283 ERK524282:ERL524283 FBG524282:FBH524283 FLC524282:FLD524283 FUY524282:FUZ524283 GEU524282:GEV524283 GOQ524282:GOR524283 GYM524282:GYN524283 HII524282:HIJ524283 HSE524282:HSF524283 ICA524282:ICB524283 ILW524282:ILX524283 IVS524282:IVT524283 JFO524282:JFP524283 JPK524282:JPL524283 JZG524282:JZH524283 KJC524282:KJD524283 KSY524282:KSZ524283 LCU524282:LCV524283 LMQ524282:LMR524283 LWM524282:LWN524283 MGI524282:MGJ524283 MQE524282:MQF524283 NAA524282:NAB524283 NJW524282:NJX524283 NTS524282:NTT524283 ODO524282:ODP524283 ONK524282:ONL524283 OXG524282:OXH524283 PHC524282:PHD524283 PQY524282:PQZ524283 QAU524282:QAV524283 QKQ524282:QKR524283 QUM524282:QUN524283 REI524282:REJ524283 ROE524282:ROF524283 RYA524282:RYB524283 SHW524282:SHX524283 SRS524282:SRT524283 TBO524282:TBP524283 TLK524282:TLL524283 TVG524282:TVH524283 UFC524282:UFD524283 UOY524282:UOZ524283 UYU524282:UYV524283 VIQ524282:VIR524283 VSM524282:VSN524283 WCI524282:WCJ524283 WME524282:WMF524283 WWA524282:WWB524283 S589818:T589819 JO589818:JP589819 TK589818:TL589819 ADG589818:ADH589819 ANC589818:AND589819 AWY589818:AWZ589819 BGU589818:BGV589819 BQQ589818:BQR589819 CAM589818:CAN589819 CKI589818:CKJ589819 CUE589818:CUF589819 DEA589818:DEB589819 DNW589818:DNX589819 DXS589818:DXT589819 EHO589818:EHP589819 ERK589818:ERL589819 FBG589818:FBH589819 FLC589818:FLD589819 FUY589818:FUZ589819 GEU589818:GEV589819 GOQ589818:GOR589819 GYM589818:GYN589819 HII589818:HIJ589819 HSE589818:HSF589819 ICA589818:ICB589819 ILW589818:ILX589819 IVS589818:IVT589819 JFO589818:JFP589819 JPK589818:JPL589819 JZG589818:JZH589819 KJC589818:KJD589819 KSY589818:KSZ589819 LCU589818:LCV589819 LMQ589818:LMR589819 LWM589818:LWN589819 MGI589818:MGJ589819 MQE589818:MQF589819 NAA589818:NAB589819 NJW589818:NJX589819 NTS589818:NTT589819 ODO589818:ODP589819 ONK589818:ONL589819 OXG589818:OXH589819 PHC589818:PHD589819 PQY589818:PQZ589819 QAU589818:QAV589819 QKQ589818:QKR589819 QUM589818:QUN589819 REI589818:REJ589819 ROE589818:ROF589819 RYA589818:RYB589819 SHW589818:SHX589819 SRS589818:SRT589819 TBO589818:TBP589819 TLK589818:TLL589819 TVG589818:TVH589819 UFC589818:UFD589819 UOY589818:UOZ589819 UYU589818:UYV589819 VIQ589818:VIR589819 VSM589818:VSN589819 WCI589818:WCJ589819 WME589818:WMF589819 WWA589818:WWB589819 S655354:T655355 JO655354:JP655355 TK655354:TL655355 ADG655354:ADH655355 ANC655354:AND655355 AWY655354:AWZ655355 BGU655354:BGV655355 BQQ655354:BQR655355 CAM655354:CAN655355 CKI655354:CKJ655355 CUE655354:CUF655355 DEA655354:DEB655355 DNW655354:DNX655355 DXS655354:DXT655355 EHO655354:EHP655355 ERK655354:ERL655355 FBG655354:FBH655355 FLC655354:FLD655355 FUY655354:FUZ655355 GEU655354:GEV655355 GOQ655354:GOR655355 GYM655354:GYN655355 HII655354:HIJ655355 HSE655354:HSF655355 ICA655354:ICB655355 ILW655354:ILX655355 IVS655354:IVT655355 JFO655354:JFP655355 JPK655354:JPL655355 JZG655354:JZH655355 KJC655354:KJD655355 KSY655354:KSZ655355 LCU655354:LCV655355 LMQ655354:LMR655355 LWM655354:LWN655355 MGI655354:MGJ655355 MQE655354:MQF655355 NAA655354:NAB655355 NJW655354:NJX655355 NTS655354:NTT655355 ODO655354:ODP655355 ONK655354:ONL655355 OXG655354:OXH655355 PHC655354:PHD655355 PQY655354:PQZ655355 QAU655354:QAV655355 QKQ655354:QKR655355 QUM655354:QUN655355 REI655354:REJ655355 ROE655354:ROF655355 RYA655354:RYB655355 SHW655354:SHX655355 SRS655354:SRT655355 TBO655354:TBP655355 TLK655354:TLL655355 TVG655354:TVH655355 UFC655354:UFD655355 UOY655354:UOZ655355 UYU655354:UYV655355 VIQ655354:VIR655355 VSM655354:VSN655355 WCI655354:WCJ655355 WME655354:WMF655355 WWA655354:WWB655355 S720890:T720891 JO720890:JP720891 TK720890:TL720891 ADG720890:ADH720891 ANC720890:AND720891 AWY720890:AWZ720891 BGU720890:BGV720891 BQQ720890:BQR720891 CAM720890:CAN720891 CKI720890:CKJ720891 CUE720890:CUF720891 DEA720890:DEB720891 DNW720890:DNX720891 DXS720890:DXT720891 EHO720890:EHP720891 ERK720890:ERL720891 FBG720890:FBH720891 FLC720890:FLD720891 FUY720890:FUZ720891 GEU720890:GEV720891 GOQ720890:GOR720891 GYM720890:GYN720891 HII720890:HIJ720891 HSE720890:HSF720891 ICA720890:ICB720891 ILW720890:ILX720891 IVS720890:IVT720891 JFO720890:JFP720891 JPK720890:JPL720891 JZG720890:JZH720891 KJC720890:KJD720891 KSY720890:KSZ720891 LCU720890:LCV720891 LMQ720890:LMR720891 LWM720890:LWN720891 MGI720890:MGJ720891 MQE720890:MQF720891 NAA720890:NAB720891 NJW720890:NJX720891 NTS720890:NTT720891 ODO720890:ODP720891 ONK720890:ONL720891 OXG720890:OXH720891 PHC720890:PHD720891 PQY720890:PQZ720891 QAU720890:QAV720891 QKQ720890:QKR720891 QUM720890:QUN720891 REI720890:REJ720891 ROE720890:ROF720891 RYA720890:RYB720891 SHW720890:SHX720891 SRS720890:SRT720891 TBO720890:TBP720891 TLK720890:TLL720891 TVG720890:TVH720891 UFC720890:UFD720891 UOY720890:UOZ720891 UYU720890:UYV720891 VIQ720890:VIR720891 VSM720890:VSN720891 WCI720890:WCJ720891 WME720890:WMF720891 WWA720890:WWB720891 S786426:T786427 JO786426:JP786427 TK786426:TL786427 ADG786426:ADH786427 ANC786426:AND786427 AWY786426:AWZ786427 BGU786426:BGV786427 BQQ786426:BQR786427 CAM786426:CAN786427 CKI786426:CKJ786427 CUE786426:CUF786427 DEA786426:DEB786427 DNW786426:DNX786427 DXS786426:DXT786427 EHO786426:EHP786427 ERK786426:ERL786427 FBG786426:FBH786427 FLC786426:FLD786427 FUY786426:FUZ786427 GEU786426:GEV786427 GOQ786426:GOR786427 GYM786426:GYN786427 HII786426:HIJ786427 HSE786426:HSF786427 ICA786426:ICB786427 ILW786426:ILX786427 IVS786426:IVT786427 JFO786426:JFP786427 JPK786426:JPL786427 JZG786426:JZH786427 KJC786426:KJD786427 KSY786426:KSZ786427 LCU786426:LCV786427 LMQ786426:LMR786427 LWM786426:LWN786427 MGI786426:MGJ786427 MQE786426:MQF786427 NAA786426:NAB786427 NJW786426:NJX786427 NTS786426:NTT786427 ODO786426:ODP786427 ONK786426:ONL786427 OXG786426:OXH786427 PHC786426:PHD786427 PQY786426:PQZ786427 QAU786426:QAV786427 QKQ786426:QKR786427 QUM786426:QUN786427 REI786426:REJ786427 ROE786426:ROF786427 RYA786426:RYB786427 SHW786426:SHX786427 SRS786426:SRT786427 TBO786426:TBP786427 TLK786426:TLL786427 TVG786426:TVH786427 UFC786426:UFD786427 UOY786426:UOZ786427 UYU786426:UYV786427 VIQ786426:VIR786427 VSM786426:VSN786427 WCI786426:WCJ786427 WME786426:WMF786427 WWA786426:WWB786427 S851962:T851963 JO851962:JP851963 TK851962:TL851963 ADG851962:ADH851963 ANC851962:AND851963 AWY851962:AWZ851963 BGU851962:BGV851963 BQQ851962:BQR851963 CAM851962:CAN851963 CKI851962:CKJ851963 CUE851962:CUF851963 DEA851962:DEB851963 DNW851962:DNX851963 DXS851962:DXT851963 EHO851962:EHP851963 ERK851962:ERL851963 FBG851962:FBH851963 FLC851962:FLD851963 FUY851962:FUZ851963 GEU851962:GEV851963 GOQ851962:GOR851963 GYM851962:GYN851963 HII851962:HIJ851963 HSE851962:HSF851963 ICA851962:ICB851963 ILW851962:ILX851963 IVS851962:IVT851963 JFO851962:JFP851963 JPK851962:JPL851963 JZG851962:JZH851963 KJC851962:KJD851963 KSY851962:KSZ851963 LCU851962:LCV851963 LMQ851962:LMR851963 LWM851962:LWN851963 MGI851962:MGJ851963 MQE851962:MQF851963 NAA851962:NAB851963 NJW851962:NJX851963 NTS851962:NTT851963 ODO851962:ODP851963 ONK851962:ONL851963 OXG851962:OXH851963 PHC851962:PHD851963 PQY851962:PQZ851963 QAU851962:QAV851963 QKQ851962:QKR851963 QUM851962:QUN851963 REI851962:REJ851963 ROE851962:ROF851963 RYA851962:RYB851963 SHW851962:SHX851963 SRS851962:SRT851963 TBO851962:TBP851963 TLK851962:TLL851963 TVG851962:TVH851963 UFC851962:UFD851963 UOY851962:UOZ851963 UYU851962:UYV851963 VIQ851962:VIR851963 VSM851962:VSN851963 WCI851962:WCJ851963 WME851962:WMF851963 WWA851962:WWB851963 S917498:T917499 JO917498:JP917499 TK917498:TL917499 ADG917498:ADH917499 ANC917498:AND917499 AWY917498:AWZ917499 BGU917498:BGV917499 BQQ917498:BQR917499 CAM917498:CAN917499 CKI917498:CKJ917499 CUE917498:CUF917499 DEA917498:DEB917499 DNW917498:DNX917499 DXS917498:DXT917499 EHO917498:EHP917499 ERK917498:ERL917499 FBG917498:FBH917499 FLC917498:FLD917499 FUY917498:FUZ917499 GEU917498:GEV917499 GOQ917498:GOR917499 GYM917498:GYN917499 HII917498:HIJ917499 HSE917498:HSF917499 ICA917498:ICB917499 ILW917498:ILX917499 IVS917498:IVT917499 JFO917498:JFP917499 JPK917498:JPL917499 JZG917498:JZH917499 KJC917498:KJD917499 KSY917498:KSZ917499 LCU917498:LCV917499 LMQ917498:LMR917499 LWM917498:LWN917499 MGI917498:MGJ917499 MQE917498:MQF917499 NAA917498:NAB917499 NJW917498:NJX917499 NTS917498:NTT917499 ODO917498:ODP917499 ONK917498:ONL917499 OXG917498:OXH917499 PHC917498:PHD917499 PQY917498:PQZ917499 QAU917498:QAV917499 QKQ917498:QKR917499 QUM917498:QUN917499 REI917498:REJ917499 ROE917498:ROF917499 RYA917498:RYB917499 SHW917498:SHX917499 SRS917498:SRT917499 TBO917498:TBP917499 TLK917498:TLL917499 TVG917498:TVH917499 UFC917498:UFD917499 UOY917498:UOZ917499 UYU917498:UYV917499 VIQ917498:VIR917499 VSM917498:VSN917499 WCI917498:WCJ917499 WME917498:WMF917499 WWA917498:WWB917499 S983034:T983035 JO983034:JP983035 TK983034:TL983035 ADG983034:ADH983035 ANC983034:AND983035 AWY983034:AWZ983035 BGU983034:BGV983035 BQQ983034:BQR983035 CAM983034:CAN983035 CKI983034:CKJ983035 CUE983034:CUF983035 DEA983034:DEB983035 DNW983034:DNX983035 DXS983034:DXT983035 EHO983034:EHP983035 ERK983034:ERL983035 FBG983034:FBH983035 FLC983034:FLD983035 FUY983034:FUZ983035 GEU983034:GEV983035 GOQ983034:GOR983035 GYM983034:GYN983035 HII983034:HIJ983035 HSE983034:HSF983035 ICA983034:ICB983035 ILW983034:ILX983035 IVS983034:IVT983035 JFO983034:JFP983035 JPK983034:JPL983035 JZG983034:JZH983035 KJC983034:KJD983035 KSY983034:KSZ983035 LCU983034:LCV983035 LMQ983034:LMR983035 LWM983034:LWN983035 MGI983034:MGJ983035 MQE983034:MQF983035 NAA983034:NAB983035 NJW983034:NJX983035 NTS983034:NTT983035 ODO983034:ODP983035 ONK983034:ONL983035 OXG983034:OXH983035 PHC983034:PHD983035 PQY983034:PQZ983035 QAU983034:QAV983035 QKQ983034:QKR983035 QUM983034:QUN983035 REI983034:REJ983035 ROE983034:ROF983035 RYA983034:RYB983035 SHW983034:SHX983035 SRS983034:SRT983035 TBO983034:TBP983035 TLK983034:TLL983035 TVG983034:TVH983035 UFC983034:UFD983035 UOY983034:UOZ983035 UYU983034:UYV983035 VIQ983034:VIR983035 VSM983034:VSN983035 WCI983034:WCJ983035 WME983034:WMF983035 WWA983034:WWB983035 W65530:X65531 JS65530:JT65531 TO65530:TP65531 ADK65530:ADL65531 ANG65530:ANH65531 AXC65530:AXD65531 BGY65530:BGZ65531 BQU65530:BQV65531 CAQ65530:CAR65531 CKM65530:CKN65531 CUI65530:CUJ65531 DEE65530:DEF65531 DOA65530:DOB65531 DXW65530:DXX65531 EHS65530:EHT65531 ERO65530:ERP65531 FBK65530:FBL65531 FLG65530:FLH65531 FVC65530:FVD65531 GEY65530:GEZ65531 GOU65530:GOV65531 GYQ65530:GYR65531 HIM65530:HIN65531 HSI65530:HSJ65531 ICE65530:ICF65531 IMA65530:IMB65531 IVW65530:IVX65531 JFS65530:JFT65531 JPO65530:JPP65531 JZK65530:JZL65531 KJG65530:KJH65531 KTC65530:KTD65531 LCY65530:LCZ65531 LMU65530:LMV65531 LWQ65530:LWR65531 MGM65530:MGN65531 MQI65530:MQJ65531 NAE65530:NAF65531 NKA65530:NKB65531 NTW65530:NTX65531 ODS65530:ODT65531 ONO65530:ONP65531 OXK65530:OXL65531 PHG65530:PHH65531 PRC65530:PRD65531 QAY65530:QAZ65531 QKU65530:QKV65531 QUQ65530:QUR65531 REM65530:REN65531 ROI65530:ROJ65531 RYE65530:RYF65531 SIA65530:SIB65531 SRW65530:SRX65531 TBS65530:TBT65531 TLO65530:TLP65531 TVK65530:TVL65531 UFG65530:UFH65531 UPC65530:UPD65531 UYY65530:UYZ65531 VIU65530:VIV65531 VSQ65530:VSR65531 WCM65530:WCN65531 WMI65530:WMJ65531 WWE65530:WWF65531 W131066:X131067 JS131066:JT131067 TO131066:TP131067 ADK131066:ADL131067 ANG131066:ANH131067 AXC131066:AXD131067 BGY131066:BGZ131067 BQU131066:BQV131067 CAQ131066:CAR131067 CKM131066:CKN131067 CUI131066:CUJ131067 DEE131066:DEF131067 DOA131066:DOB131067 DXW131066:DXX131067 EHS131066:EHT131067 ERO131066:ERP131067 FBK131066:FBL131067 FLG131066:FLH131067 FVC131066:FVD131067 GEY131066:GEZ131067 GOU131066:GOV131067 GYQ131066:GYR131067 HIM131066:HIN131067 HSI131066:HSJ131067 ICE131066:ICF131067 IMA131066:IMB131067 IVW131066:IVX131067 JFS131066:JFT131067 JPO131066:JPP131067 JZK131066:JZL131067 KJG131066:KJH131067 KTC131066:KTD131067 LCY131066:LCZ131067 LMU131066:LMV131067 LWQ131066:LWR131067 MGM131066:MGN131067 MQI131066:MQJ131067 NAE131066:NAF131067 NKA131066:NKB131067 NTW131066:NTX131067 ODS131066:ODT131067 ONO131066:ONP131067 OXK131066:OXL131067 PHG131066:PHH131067 PRC131066:PRD131067 QAY131066:QAZ131067 QKU131066:QKV131067 QUQ131066:QUR131067 REM131066:REN131067 ROI131066:ROJ131067 RYE131066:RYF131067 SIA131066:SIB131067 SRW131066:SRX131067 TBS131066:TBT131067 TLO131066:TLP131067 TVK131066:TVL131067 UFG131066:UFH131067 UPC131066:UPD131067 UYY131066:UYZ131067 VIU131066:VIV131067 VSQ131066:VSR131067 WCM131066:WCN131067 WMI131066:WMJ131067 WWE131066:WWF131067 W196602:X196603 JS196602:JT196603 TO196602:TP196603 ADK196602:ADL196603 ANG196602:ANH196603 AXC196602:AXD196603 BGY196602:BGZ196603 BQU196602:BQV196603 CAQ196602:CAR196603 CKM196602:CKN196603 CUI196602:CUJ196603 DEE196602:DEF196603 DOA196602:DOB196603 DXW196602:DXX196603 EHS196602:EHT196603 ERO196602:ERP196603 FBK196602:FBL196603 FLG196602:FLH196603 FVC196602:FVD196603 GEY196602:GEZ196603 GOU196602:GOV196603 GYQ196602:GYR196603 HIM196602:HIN196603 HSI196602:HSJ196603 ICE196602:ICF196603 IMA196602:IMB196603 IVW196602:IVX196603 JFS196602:JFT196603 JPO196602:JPP196603 JZK196602:JZL196603 KJG196602:KJH196603 KTC196602:KTD196603 LCY196602:LCZ196603 LMU196602:LMV196603 LWQ196602:LWR196603 MGM196602:MGN196603 MQI196602:MQJ196603 NAE196602:NAF196603 NKA196602:NKB196603 NTW196602:NTX196603 ODS196602:ODT196603 ONO196602:ONP196603 OXK196602:OXL196603 PHG196602:PHH196603 PRC196602:PRD196603 QAY196602:QAZ196603 QKU196602:QKV196603 QUQ196602:QUR196603 REM196602:REN196603 ROI196602:ROJ196603 RYE196602:RYF196603 SIA196602:SIB196603 SRW196602:SRX196603 TBS196602:TBT196603 TLO196602:TLP196603 TVK196602:TVL196603 UFG196602:UFH196603 UPC196602:UPD196603 UYY196602:UYZ196603 VIU196602:VIV196603 VSQ196602:VSR196603 WCM196602:WCN196603 WMI196602:WMJ196603 WWE196602:WWF196603 W262138:X262139 JS262138:JT262139 TO262138:TP262139 ADK262138:ADL262139 ANG262138:ANH262139 AXC262138:AXD262139 BGY262138:BGZ262139 BQU262138:BQV262139 CAQ262138:CAR262139 CKM262138:CKN262139 CUI262138:CUJ262139 DEE262138:DEF262139 DOA262138:DOB262139 DXW262138:DXX262139 EHS262138:EHT262139 ERO262138:ERP262139 FBK262138:FBL262139 FLG262138:FLH262139 FVC262138:FVD262139 GEY262138:GEZ262139 GOU262138:GOV262139 GYQ262138:GYR262139 HIM262138:HIN262139 HSI262138:HSJ262139 ICE262138:ICF262139 IMA262138:IMB262139 IVW262138:IVX262139 JFS262138:JFT262139 JPO262138:JPP262139 JZK262138:JZL262139 KJG262138:KJH262139 KTC262138:KTD262139 LCY262138:LCZ262139 LMU262138:LMV262139 LWQ262138:LWR262139 MGM262138:MGN262139 MQI262138:MQJ262139 NAE262138:NAF262139 NKA262138:NKB262139 NTW262138:NTX262139 ODS262138:ODT262139 ONO262138:ONP262139 OXK262138:OXL262139 PHG262138:PHH262139 PRC262138:PRD262139 QAY262138:QAZ262139 QKU262138:QKV262139 QUQ262138:QUR262139 REM262138:REN262139 ROI262138:ROJ262139 RYE262138:RYF262139 SIA262138:SIB262139 SRW262138:SRX262139 TBS262138:TBT262139 TLO262138:TLP262139 TVK262138:TVL262139 UFG262138:UFH262139 UPC262138:UPD262139 UYY262138:UYZ262139 VIU262138:VIV262139 VSQ262138:VSR262139 WCM262138:WCN262139 WMI262138:WMJ262139 WWE262138:WWF262139 W327674:X327675 JS327674:JT327675 TO327674:TP327675 ADK327674:ADL327675 ANG327674:ANH327675 AXC327674:AXD327675 BGY327674:BGZ327675 BQU327674:BQV327675 CAQ327674:CAR327675 CKM327674:CKN327675 CUI327674:CUJ327675 DEE327674:DEF327675 DOA327674:DOB327675 DXW327674:DXX327675 EHS327674:EHT327675 ERO327674:ERP327675 FBK327674:FBL327675 FLG327674:FLH327675 FVC327674:FVD327675 GEY327674:GEZ327675 GOU327674:GOV327675 GYQ327674:GYR327675 HIM327674:HIN327675 HSI327674:HSJ327675 ICE327674:ICF327675 IMA327674:IMB327675 IVW327674:IVX327675 JFS327674:JFT327675 JPO327674:JPP327675 JZK327674:JZL327675 KJG327674:KJH327675 KTC327674:KTD327675 LCY327674:LCZ327675 LMU327674:LMV327675 LWQ327674:LWR327675 MGM327674:MGN327675 MQI327674:MQJ327675 NAE327674:NAF327675 NKA327674:NKB327675 NTW327674:NTX327675 ODS327674:ODT327675 ONO327674:ONP327675 OXK327674:OXL327675 PHG327674:PHH327675 PRC327674:PRD327675 QAY327674:QAZ327675 QKU327674:QKV327675 QUQ327674:QUR327675 REM327674:REN327675 ROI327674:ROJ327675 RYE327674:RYF327675 SIA327674:SIB327675 SRW327674:SRX327675 TBS327674:TBT327675 TLO327674:TLP327675 TVK327674:TVL327675 UFG327674:UFH327675 UPC327674:UPD327675 UYY327674:UYZ327675 VIU327674:VIV327675 VSQ327674:VSR327675 WCM327674:WCN327675 WMI327674:WMJ327675 WWE327674:WWF327675 W393210:X393211 JS393210:JT393211 TO393210:TP393211 ADK393210:ADL393211 ANG393210:ANH393211 AXC393210:AXD393211 BGY393210:BGZ393211 BQU393210:BQV393211 CAQ393210:CAR393211 CKM393210:CKN393211 CUI393210:CUJ393211 DEE393210:DEF393211 DOA393210:DOB393211 DXW393210:DXX393211 EHS393210:EHT393211 ERO393210:ERP393211 FBK393210:FBL393211 FLG393210:FLH393211 FVC393210:FVD393211 GEY393210:GEZ393211 GOU393210:GOV393211 GYQ393210:GYR393211 HIM393210:HIN393211 HSI393210:HSJ393211 ICE393210:ICF393211 IMA393210:IMB393211 IVW393210:IVX393211 JFS393210:JFT393211 JPO393210:JPP393211 JZK393210:JZL393211 KJG393210:KJH393211 KTC393210:KTD393211 LCY393210:LCZ393211 LMU393210:LMV393211 LWQ393210:LWR393211 MGM393210:MGN393211 MQI393210:MQJ393211 NAE393210:NAF393211 NKA393210:NKB393211 NTW393210:NTX393211 ODS393210:ODT393211 ONO393210:ONP393211 OXK393210:OXL393211 PHG393210:PHH393211 PRC393210:PRD393211 QAY393210:QAZ393211 QKU393210:QKV393211 QUQ393210:QUR393211 REM393210:REN393211 ROI393210:ROJ393211 RYE393210:RYF393211 SIA393210:SIB393211 SRW393210:SRX393211 TBS393210:TBT393211 TLO393210:TLP393211 TVK393210:TVL393211 UFG393210:UFH393211 UPC393210:UPD393211 UYY393210:UYZ393211 VIU393210:VIV393211 VSQ393210:VSR393211 WCM393210:WCN393211 WMI393210:WMJ393211 WWE393210:WWF393211 W458746:X458747 JS458746:JT458747 TO458746:TP458747 ADK458746:ADL458747 ANG458746:ANH458747 AXC458746:AXD458747 BGY458746:BGZ458747 BQU458746:BQV458747 CAQ458746:CAR458747 CKM458746:CKN458747 CUI458746:CUJ458747 DEE458746:DEF458747 DOA458746:DOB458747 DXW458746:DXX458747 EHS458746:EHT458747 ERO458746:ERP458747 FBK458746:FBL458747 FLG458746:FLH458747 FVC458746:FVD458747 GEY458746:GEZ458747 GOU458746:GOV458747 GYQ458746:GYR458747 HIM458746:HIN458747 HSI458746:HSJ458747 ICE458746:ICF458747 IMA458746:IMB458747 IVW458746:IVX458747 JFS458746:JFT458747 JPO458746:JPP458747 JZK458746:JZL458747 KJG458746:KJH458747 KTC458746:KTD458747 LCY458746:LCZ458747 LMU458746:LMV458747 LWQ458746:LWR458747 MGM458746:MGN458747 MQI458746:MQJ458747 NAE458746:NAF458747 NKA458746:NKB458747 NTW458746:NTX458747 ODS458746:ODT458747 ONO458746:ONP458747 OXK458746:OXL458747 PHG458746:PHH458747 PRC458746:PRD458747 QAY458746:QAZ458747 QKU458746:QKV458747 QUQ458746:QUR458747 REM458746:REN458747 ROI458746:ROJ458747 RYE458746:RYF458747 SIA458746:SIB458747 SRW458746:SRX458747 TBS458746:TBT458747 TLO458746:TLP458747 TVK458746:TVL458747 UFG458746:UFH458747 UPC458746:UPD458747 UYY458746:UYZ458747 VIU458746:VIV458747 VSQ458746:VSR458747 WCM458746:WCN458747 WMI458746:WMJ458747 WWE458746:WWF458747 W524282:X524283 JS524282:JT524283 TO524282:TP524283 ADK524282:ADL524283 ANG524282:ANH524283 AXC524282:AXD524283 BGY524282:BGZ524283 BQU524282:BQV524283 CAQ524282:CAR524283 CKM524282:CKN524283 CUI524282:CUJ524283 DEE524282:DEF524283 DOA524282:DOB524283 DXW524282:DXX524283 EHS524282:EHT524283 ERO524282:ERP524283 FBK524282:FBL524283 FLG524282:FLH524283 FVC524282:FVD524283 GEY524282:GEZ524283 GOU524282:GOV524283 GYQ524282:GYR524283 HIM524282:HIN524283 HSI524282:HSJ524283 ICE524282:ICF524283 IMA524282:IMB524283 IVW524282:IVX524283 JFS524282:JFT524283 JPO524282:JPP524283 JZK524282:JZL524283 KJG524282:KJH524283 KTC524282:KTD524283 LCY524282:LCZ524283 LMU524282:LMV524283 LWQ524282:LWR524283 MGM524282:MGN524283 MQI524282:MQJ524283 NAE524282:NAF524283 NKA524282:NKB524283 NTW524282:NTX524283 ODS524282:ODT524283 ONO524282:ONP524283 OXK524282:OXL524283 PHG524282:PHH524283 PRC524282:PRD524283 QAY524282:QAZ524283 QKU524282:QKV524283 QUQ524282:QUR524283 REM524282:REN524283 ROI524282:ROJ524283 RYE524282:RYF524283 SIA524282:SIB524283 SRW524282:SRX524283 TBS524282:TBT524283 TLO524282:TLP524283 TVK524282:TVL524283 UFG524282:UFH524283 UPC524282:UPD524283 UYY524282:UYZ524283 VIU524282:VIV524283 VSQ524282:VSR524283 WCM524282:WCN524283 WMI524282:WMJ524283 WWE524282:WWF524283 W589818:X589819 JS589818:JT589819 TO589818:TP589819 ADK589818:ADL589819 ANG589818:ANH589819 AXC589818:AXD589819 BGY589818:BGZ589819 BQU589818:BQV589819 CAQ589818:CAR589819 CKM589818:CKN589819 CUI589818:CUJ589819 DEE589818:DEF589819 DOA589818:DOB589819 DXW589818:DXX589819 EHS589818:EHT589819 ERO589818:ERP589819 FBK589818:FBL589819 FLG589818:FLH589819 FVC589818:FVD589819 GEY589818:GEZ589819 GOU589818:GOV589819 GYQ589818:GYR589819 HIM589818:HIN589819 HSI589818:HSJ589819 ICE589818:ICF589819 IMA589818:IMB589819 IVW589818:IVX589819 JFS589818:JFT589819 JPO589818:JPP589819 JZK589818:JZL589819 KJG589818:KJH589819 KTC589818:KTD589819 LCY589818:LCZ589819 LMU589818:LMV589819 LWQ589818:LWR589819 MGM589818:MGN589819 MQI589818:MQJ589819 NAE589818:NAF589819 NKA589818:NKB589819 NTW589818:NTX589819 ODS589818:ODT589819 ONO589818:ONP589819 OXK589818:OXL589819 PHG589818:PHH589819 PRC589818:PRD589819 QAY589818:QAZ589819 QKU589818:QKV589819 QUQ589818:QUR589819 REM589818:REN589819 ROI589818:ROJ589819 RYE589818:RYF589819 SIA589818:SIB589819 SRW589818:SRX589819 TBS589818:TBT589819 TLO589818:TLP589819 TVK589818:TVL589819 UFG589818:UFH589819 UPC589818:UPD589819 UYY589818:UYZ589819 VIU589818:VIV589819 VSQ589818:VSR589819 WCM589818:WCN589819 WMI589818:WMJ589819 WWE589818:WWF589819 W655354:X655355 JS655354:JT655355 TO655354:TP655355 ADK655354:ADL655355 ANG655354:ANH655355 AXC655354:AXD655355 BGY655354:BGZ655355 BQU655354:BQV655355 CAQ655354:CAR655355 CKM655354:CKN655355 CUI655354:CUJ655355 DEE655354:DEF655355 DOA655354:DOB655355 DXW655354:DXX655355 EHS655354:EHT655355 ERO655354:ERP655355 FBK655354:FBL655355 FLG655354:FLH655355 FVC655354:FVD655355 GEY655354:GEZ655355 GOU655354:GOV655355 GYQ655354:GYR655355 HIM655354:HIN655355 HSI655354:HSJ655355 ICE655354:ICF655355 IMA655354:IMB655355 IVW655354:IVX655355 JFS655354:JFT655355 JPO655354:JPP655355 JZK655354:JZL655355 KJG655354:KJH655355 KTC655354:KTD655355 LCY655354:LCZ655355 LMU655354:LMV655355 LWQ655354:LWR655355 MGM655354:MGN655355 MQI655354:MQJ655355 NAE655354:NAF655355 NKA655354:NKB655355 NTW655354:NTX655355 ODS655354:ODT655355 ONO655354:ONP655355 OXK655354:OXL655355 PHG655354:PHH655355 PRC655354:PRD655355 QAY655354:QAZ655355 QKU655354:QKV655355 QUQ655354:QUR655355 REM655354:REN655355 ROI655354:ROJ655355 RYE655354:RYF655355 SIA655354:SIB655355 SRW655354:SRX655355 TBS655354:TBT655355 TLO655354:TLP655355 TVK655354:TVL655355 UFG655354:UFH655355 UPC655354:UPD655355 UYY655354:UYZ655355 VIU655354:VIV655355 VSQ655354:VSR655355 WCM655354:WCN655355 WMI655354:WMJ655355 WWE655354:WWF655355 W720890:X720891 JS720890:JT720891 TO720890:TP720891 ADK720890:ADL720891 ANG720890:ANH720891 AXC720890:AXD720891 BGY720890:BGZ720891 BQU720890:BQV720891 CAQ720890:CAR720891 CKM720890:CKN720891 CUI720890:CUJ720891 DEE720890:DEF720891 DOA720890:DOB720891 DXW720890:DXX720891 EHS720890:EHT720891 ERO720890:ERP720891 FBK720890:FBL720891 FLG720890:FLH720891 FVC720890:FVD720891 GEY720890:GEZ720891 GOU720890:GOV720891 GYQ720890:GYR720891 HIM720890:HIN720891 HSI720890:HSJ720891 ICE720890:ICF720891 IMA720890:IMB720891 IVW720890:IVX720891 JFS720890:JFT720891 JPO720890:JPP720891 JZK720890:JZL720891 KJG720890:KJH720891 KTC720890:KTD720891 LCY720890:LCZ720891 LMU720890:LMV720891 LWQ720890:LWR720891 MGM720890:MGN720891 MQI720890:MQJ720891 NAE720890:NAF720891 NKA720890:NKB720891 NTW720890:NTX720891 ODS720890:ODT720891 ONO720890:ONP720891 OXK720890:OXL720891 PHG720890:PHH720891 PRC720890:PRD720891 QAY720890:QAZ720891 QKU720890:QKV720891 QUQ720890:QUR720891 REM720890:REN720891 ROI720890:ROJ720891 RYE720890:RYF720891 SIA720890:SIB720891 SRW720890:SRX720891 TBS720890:TBT720891 TLO720890:TLP720891 TVK720890:TVL720891 UFG720890:UFH720891 UPC720890:UPD720891 UYY720890:UYZ720891 VIU720890:VIV720891 VSQ720890:VSR720891 WCM720890:WCN720891 WMI720890:WMJ720891 WWE720890:WWF720891 W786426:X786427 JS786426:JT786427 TO786426:TP786427 ADK786426:ADL786427 ANG786426:ANH786427 AXC786426:AXD786427 BGY786426:BGZ786427 BQU786426:BQV786427 CAQ786426:CAR786427 CKM786426:CKN786427 CUI786426:CUJ786427 DEE786426:DEF786427 DOA786426:DOB786427 DXW786426:DXX786427 EHS786426:EHT786427 ERO786426:ERP786427 FBK786426:FBL786427 FLG786426:FLH786427 FVC786426:FVD786427 GEY786426:GEZ786427 GOU786426:GOV786427 GYQ786426:GYR786427 HIM786426:HIN786427 HSI786426:HSJ786427 ICE786426:ICF786427 IMA786426:IMB786427 IVW786426:IVX786427 JFS786426:JFT786427 JPO786426:JPP786427 JZK786426:JZL786427 KJG786426:KJH786427 KTC786426:KTD786427 LCY786426:LCZ786427 LMU786426:LMV786427 LWQ786426:LWR786427 MGM786426:MGN786427 MQI786426:MQJ786427 NAE786426:NAF786427 NKA786426:NKB786427 NTW786426:NTX786427 ODS786426:ODT786427 ONO786426:ONP786427 OXK786426:OXL786427 PHG786426:PHH786427 PRC786426:PRD786427 QAY786426:QAZ786427 QKU786426:QKV786427 QUQ786426:QUR786427 REM786426:REN786427 ROI786426:ROJ786427 RYE786426:RYF786427 SIA786426:SIB786427 SRW786426:SRX786427 TBS786426:TBT786427 TLO786426:TLP786427 TVK786426:TVL786427 UFG786426:UFH786427 UPC786426:UPD786427 UYY786426:UYZ786427 VIU786426:VIV786427 VSQ786426:VSR786427 WCM786426:WCN786427 WMI786426:WMJ786427 WWE786426:WWF786427 W851962:X851963 JS851962:JT851963 TO851962:TP851963 ADK851962:ADL851963 ANG851962:ANH851963 AXC851962:AXD851963 BGY851962:BGZ851963 BQU851962:BQV851963 CAQ851962:CAR851963 CKM851962:CKN851963 CUI851962:CUJ851963 DEE851962:DEF851963 DOA851962:DOB851963 DXW851962:DXX851963 EHS851962:EHT851963 ERO851962:ERP851963 FBK851962:FBL851963 FLG851962:FLH851963 FVC851962:FVD851963 GEY851962:GEZ851963 GOU851962:GOV851963 GYQ851962:GYR851963 HIM851962:HIN851963 HSI851962:HSJ851963 ICE851962:ICF851963 IMA851962:IMB851963 IVW851962:IVX851963 JFS851962:JFT851963 JPO851962:JPP851963 JZK851962:JZL851963 KJG851962:KJH851963 KTC851962:KTD851963 LCY851962:LCZ851963 LMU851962:LMV851963 LWQ851962:LWR851963 MGM851962:MGN851963 MQI851962:MQJ851963 NAE851962:NAF851963 NKA851962:NKB851963 NTW851962:NTX851963 ODS851962:ODT851963 ONO851962:ONP851963 OXK851962:OXL851963 PHG851962:PHH851963 PRC851962:PRD851963 QAY851962:QAZ851963 QKU851962:QKV851963 QUQ851962:QUR851963 REM851962:REN851963 ROI851962:ROJ851963 RYE851962:RYF851963 SIA851962:SIB851963 SRW851962:SRX851963 TBS851962:TBT851963 TLO851962:TLP851963 TVK851962:TVL851963 UFG851962:UFH851963 UPC851962:UPD851963 UYY851962:UYZ851963 VIU851962:VIV851963 VSQ851962:VSR851963 WCM851962:WCN851963 WMI851962:WMJ851963 WWE851962:WWF851963 W917498:X917499 JS917498:JT917499 TO917498:TP917499 ADK917498:ADL917499 ANG917498:ANH917499 AXC917498:AXD917499 BGY917498:BGZ917499 BQU917498:BQV917499 CAQ917498:CAR917499 CKM917498:CKN917499 CUI917498:CUJ917499 DEE917498:DEF917499 DOA917498:DOB917499 DXW917498:DXX917499 EHS917498:EHT917499 ERO917498:ERP917499 FBK917498:FBL917499 FLG917498:FLH917499 FVC917498:FVD917499 GEY917498:GEZ917499 GOU917498:GOV917499 GYQ917498:GYR917499 HIM917498:HIN917499 HSI917498:HSJ917499 ICE917498:ICF917499 IMA917498:IMB917499 IVW917498:IVX917499 JFS917498:JFT917499 JPO917498:JPP917499 JZK917498:JZL917499 KJG917498:KJH917499 KTC917498:KTD917499 LCY917498:LCZ917499 LMU917498:LMV917499 LWQ917498:LWR917499 MGM917498:MGN917499 MQI917498:MQJ917499 NAE917498:NAF917499 NKA917498:NKB917499 NTW917498:NTX917499 ODS917498:ODT917499 ONO917498:ONP917499 OXK917498:OXL917499 PHG917498:PHH917499 PRC917498:PRD917499 QAY917498:QAZ917499 QKU917498:QKV917499 QUQ917498:QUR917499 REM917498:REN917499 ROI917498:ROJ917499 RYE917498:RYF917499 SIA917498:SIB917499 SRW917498:SRX917499 TBS917498:TBT917499 TLO917498:TLP917499 TVK917498:TVL917499 UFG917498:UFH917499 UPC917498:UPD917499 UYY917498:UYZ917499 VIU917498:VIV917499 VSQ917498:VSR917499 WCM917498:WCN917499 WMI917498:WMJ917499 WWE917498:WWF917499 W983034:X983035 JS983034:JT983035 TO983034:TP983035 ADK983034:ADL983035 ANG983034:ANH983035 AXC983034:AXD983035 BGY983034:BGZ983035 BQU983034:BQV983035 CAQ983034:CAR983035 CKM983034:CKN983035 CUI983034:CUJ983035 DEE983034:DEF983035 DOA983034:DOB983035 DXW983034:DXX983035 EHS983034:EHT983035 ERO983034:ERP983035 FBK983034:FBL983035 FLG983034:FLH983035 FVC983034:FVD983035 GEY983034:GEZ983035 GOU983034:GOV983035 GYQ983034:GYR983035 HIM983034:HIN983035 HSI983034:HSJ983035 ICE983034:ICF983035 IMA983034:IMB983035 IVW983034:IVX983035 JFS983034:JFT983035 JPO983034:JPP983035 JZK983034:JZL983035 KJG983034:KJH983035 KTC983034:KTD983035 LCY983034:LCZ983035 LMU983034:LMV983035 LWQ983034:LWR983035 MGM983034:MGN983035 MQI983034:MQJ983035 NAE983034:NAF983035 NKA983034:NKB983035 NTW983034:NTX983035 ODS983034:ODT983035 ONO983034:ONP983035 OXK983034:OXL983035 PHG983034:PHH983035 PRC983034:PRD983035 QAY983034:QAZ983035 QKU983034:QKV983035 QUQ983034:QUR983035 REM983034:REN983035 ROI983034:ROJ983035 RYE983034:RYF983035 SIA983034:SIB983035 SRW983034:SRX983035 TBS983034:TBT983035 TLO983034:TLP983035 TVK983034:TVL983035 UFG983034:UFH983035 UPC983034:UPD983035 UYY983034:UYZ983035 VIU983034:VIV983035 VSQ983034:VSR983035 WCM983034:WCN983035 WMI983034:WMJ983035 WWE983034:WWF983035 BF65530:BG65531 LB65530:LC65531 UX65530:UY65531 AET65530:AEU65531 AOP65530:AOQ65531 AYL65530:AYM65531 BIH65530:BII65531 BSD65530:BSE65531 CBZ65530:CCA65531 CLV65530:CLW65531 CVR65530:CVS65531 DFN65530:DFO65531 DPJ65530:DPK65531 DZF65530:DZG65531 EJB65530:EJC65531 ESX65530:ESY65531 FCT65530:FCU65531 FMP65530:FMQ65531 FWL65530:FWM65531 GGH65530:GGI65531 GQD65530:GQE65531 GZZ65530:HAA65531 HJV65530:HJW65531 HTR65530:HTS65531 IDN65530:IDO65531 INJ65530:INK65531 IXF65530:IXG65531 JHB65530:JHC65531 JQX65530:JQY65531 KAT65530:KAU65531 KKP65530:KKQ65531 KUL65530:KUM65531 LEH65530:LEI65531 LOD65530:LOE65531 LXZ65530:LYA65531 MHV65530:MHW65531 MRR65530:MRS65531 NBN65530:NBO65531 NLJ65530:NLK65531 NVF65530:NVG65531 OFB65530:OFC65531 OOX65530:OOY65531 OYT65530:OYU65531 PIP65530:PIQ65531 PSL65530:PSM65531 QCH65530:QCI65531 QMD65530:QME65531 QVZ65530:QWA65531 RFV65530:RFW65531 RPR65530:RPS65531 RZN65530:RZO65531 SJJ65530:SJK65531 STF65530:STG65531 TDB65530:TDC65531 TMX65530:TMY65531 TWT65530:TWU65531 UGP65530:UGQ65531 UQL65530:UQM65531 VAH65530:VAI65531 VKD65530:VKE65531 VTZ65530:VUA65531 WDV65530:WDW65531 WNR65530:WNS65531 WXN65530:WXO65531 BF131066:BG131067 LB131066:LC131067 UX131066:UY131067 AET131066:AEU131067 AOP131066:AOQ131067 AYL131066:AYM131067 BIH131066:BII131067 BSD131066:BSE131067 CBZ131066:CCA131067 CLV131066:CLW131067 CVR131066:CVS131067 DFN131066:DFO131067 DPJ131066:DPK131067 DZF131066:DZG131067 EJB131066:EJC131067 ESX131066:ESY131067 FCT131066:FCU131067 FMP131066:FMQ131067 FWL131066:FWM131067 GGH131066:GGI131067 GQD131066:GQE131067 GZZ131066:HAA131067 HJV131066:HJW131067 HTR131066:HTS131067 IDN131066:IDO131067 INJ131066:INK131067 IXF131066:IXG131067 JHB131066:JHC131067 JQX131066:JQY131067 KAT131066:KAU131067 KKP131066:KKQ131067 KUL131066:KUM131067 LEH131066:LEI131067 LOD131066:LOE131067 LXZ131066:LYA131067 MHV131066:MHW131067 MRR131066:MRS131067 NBN131066:NBO131067 NLJ131066:NLK131067 NVF131066:NVG131067 OFB131066:OFC131067 OOX131066:OOY131067 OYT131066:OYU131067 PIP131066:PIQ131067 PSL131066:PSM131067 QCH131066:QCI131067 QMD131066:QME131067 QVZ131066:QWA131067 RFV131066:RFW131067 RPR131066:RPS131067 RZN131066:RZO131067 SJJ131066:SJK131067 STF131066:STG131067 TDB131066:TDC131067 TMX131066:TMY131067 TWT131066:TWU131067 UGP131066:UGQ131067 UQL131066:UQM131067 VAH131066:VAI131067 VKD131066:VKE131067 VTZ131066:VUA131067 WDV131066:WDW131067 WNR131066:WNS131067 WXN131066:WXO131067 BF196602:BG196603 LB196602:LC196603 UX196602:UY196603 AET196602:AEU196603 AOP196602:AOQ196603 AYL196602:AYM196603 BIH196602:BII196603 BSD196602:BSE196603 CBZ196602:CCA196603 CLV196602:CLW196603 CVR196602:CVS196603 DFN196602:DFO196603 DPJ196602:DPK196603 DZF196602:DZG196603 EJB196602:EJC196603 ESX196602:ESY196603 FCT196602:FCU196603 FMP196602:FMQ196603 FWL196602:FWM196603 GGH196602:GGI196603 GQD196602:GQE196603 GZZ196602:HAA196603 HJV196602:HJW196603 HTR196602:HTS196603 IDN196602:IDO196603 INJ196602:INK196603 IXF196602:IXG196603 JHB196602:JHC196603 JQX196602:JQY196603 KAT196602:KAU196603 KKP196602:KKQ196603 KUL196602:KUM196603 LEH196602:LEI196603 LOD196602:LOE196603 LXZ196602:LYA196603 MHV196602:MHW196603 MRR196602:MRS196603 NBN196602:NBO196603 NLJ196602:NLK196603 NVF196602:NVG196603 OFB196602:OFC196603 OOX196602:OOY196603 OYT196602:OYU196603 PIP196602:PIQ196603 PSL196602:PSM196603 QCH196602:QCI196603 QMD196602:QME196603 QVZ196602:QWA196603 RFV196602:RFW196603 RPR196602:RPS196603 RZN196602:RZO196603 SJJ196602:SJK196603 STF196602:STG196603 TDB196602:TDC196603 TMX196602:TMY196603 TWT196602:TWU196603 UGP196602:UGQ196603 UQL196602:UQM196603 VAH196602:VAI196603 VKD196602:VKE196603 VTZ196602:VUA196603 WDV196602:WDW196603 WNR196602:WNS196603 WXN196602:WXO196603 BF262138:BG262139 LB262138:LC262139 UX262138:UY262139 AET262138:AEU262139 AOP262138:AOQ262139 AYL262138:AYM262139 BIH262138:BII262139 BSD262138:BSE262139 CBZ262138:CCA262139 CLV262138:CLW262139 CVR262138:CVS262139 DFN262138:DFO262139 DPJ262138:DPK262139 DZF262138:DZG262139 EJB262138:EJC262139 ESX262138:ESY262139 FCT262138:FCU262139 FMP262138:FMQ262139 FWL262138:FWM262139 GGH262138:GGI262139 GQD262138:GQE262139 GZZ262138:HAA262139 HJV262138:HJW262139 HTR262138:HTS262139 IDN262138:IDO262139 INJ262138:INK262139 IXF262138:IXG262139 JHB262138:JHC262139 JQX262138:JQY262139 KAT262138:KAU262139 KKP262138:KKQ262139 KUL262138:KUM262139 LEH262138:LEI262139 LOD262138:LOE262139 LXZ262138:LYA262139 MHV262138:MHW262139 MRR262138:MRS262139 NBN262138:NBO262139 NLJ262138:NLK262139 NVF262138:NVG262139 OFB262138:OFC262139 OOX262138:OOY262139 OYT262138:OYU262139 PIP262138:PIQ262139 PSL262138:PSM262139 QCH262138:QCI262139 QMD262138:QME262139 QVZ262138:QWA262139 RFV262138:RFW262139 RPR262138:RPS262139 RZN262138:RZO262139 SJJ262138:SJK262139 STF262138:STG262139 TDB262138:TDC262139 TMX262138:TMY262139 TWT262138:TWU262139 UGP262138:UGQ262139 UQL262138:UQM262139 VAH262138:VAI262139 VKD262138:VKE262139 VTZ262138:VUA262139 WDV262138:WDW262139 WNR262138:WNS262139 WXN262138:WXO262139 BF327674:BG327675 LB327674:LC327675 UX327674:UY327675 AET327674:AEU327675 AOP327674:AOQ327675 AYL327674:AYM327675 BIH327674:BII327675 BSD327674:BSE327675 CBZ327674:CCA327675 CLV327674:CLW327675 CVR327674:CVS327675 DFN327674:DFO327675 DPJ327674:DPK327675 DZF327674:DZG327675 EJB327674:EJC327675 ESX327674:ESY327675 FCT327674:FCU327675 FMP327674:FMQ327675 FWL327674:FWM327675 GGH327674:GGI327675 GQD327674:GQE327675 GZZ327674:HAA327675 HJV327674:HJW327675 HTR327674:HTS327675 IDN327674:IDO327675 INJ327674:INK327675 IXF327674:IXG327675 JHB327674:JHC327675 JQX327674:JQY327675 KAT327674:KAU327675 KKP327674:KKQ327675 KUL327674:KUM327675 LEH327674:LEI327675 LOD327674:LOE327675 LXZ327674:LYA327675 MHV327674:MHW327675 MRR327674:MRS327675 NBN327674:NBO327675 NLJ327674:NLK327675 NVF327674:NVG327675 OFB327674:OFC327675 OOX327674:OOY327675 OYT327674:OYU327675 PIP327674:PIQ327675 PSL327674:PSM327675 QCH327674:QCI327675 QMD327674:QME327675 QVZ327674:QWA327675 RFV327674:RFW327675 RPR327674:RPS327675 RZN327674:RZO327675 SJJ327674:SJK327675 STF327674:STG327675 TDB327674:TDC327675 TMX327674:TMY327675 TWT327674:TWU327675 UGP327674:UGQ327675 UQL327674:UQM327675 VAH327674:VAI327675 VKD327674:VKE327675 VTZ327674:VUA327675 WDV327674:WDW327675 WNR327674:WNS327675 WXN327674:WXO327675 BF393210:BG393211 LB393210:LC393211 UX393210:UY393211 AET393210:AEU393211 AOP393210:AOQ393211 AYL393210:AYM393211 BIH393210:BII393211 BSD393210:BSE393211 CBZ393210:CCA393211 CLV393210:CLW393211 CVR393210:CVS393211 DFN393210:DFO393211 DPJ393210:DPK393211 DZF393210:DZG393211 EJB393210:EJC393211 ESX393210:ESY393211 FCT393210:FCU393211 FMP393210:FMQ393211 FWL393210:FWM393211 GGH393210:GGI393211 GQD393210:GQE393211 GZZ393210:HAA393211 HJV393210:HJW393211 HTR393210:HTS393211 IDN393210:IDO393211 INJ393210:INK393211 IXF393210:IXG393211 JHB393210:JHC393211 JQX393210:JQY393211 KAT393210:KAU393211 KKP393210:KKQ393211 KUL393210:KUM393211 LEH393210:LEI393211 LOD393210:LOE393211 LXZ393210:LYA393211 MHV393210:MHW393211 MRR393210:MRS393211 NBN393210:NBO393211 NLJ393210:NLK393211 NVF393210:NVG393211 OFB393210:OFC393211 OOX393210:OOY393211 OYT393210:OYU393211 PIP393210:PIQ393211 PSL393210:PSM393211 QCH393210:QCI393211 QMD393210:QME393211 QVZ393210:QWA393211 RFV393210:RFW393211 RPR393210:RPS393211 RZN393210:RZO393211 SJJ393210:SJK393211 STF393210:STG393211 TDB393210:TDC393211 TMX393210:TMY393211 TWT393210:TWU393211 UGP393210:UGQ393211 UQL393210:UQM393211 VAH393210:VAI393211 VKD393210:VKE393211 VTZ393210:VUA393211 WDV393210:WDW393211 WNR393210:WNS393211 WXN393210:WXO393211 BF458746:BG458747 LB458746:LC458747 UX458746:UY458747 AET458746:AEU458747 AOP458746:AOQ458747 AYL458746:AYM458747 BIH458746:BII458747 BSD458746:BSE458747 CBZ458746:CCA458747 CLV458746:CLW458747 CVR458746:CVS458747 DFN458746:DFO458747 DPJ458746:DPK458747 DZF458746:DZG458747 EJB458746:EJC458747 ESX458746:ESY458747 FCT458746:FCU458747 FMP458746:FMQ458747 FWL458746:FWM458747 GGH458746:GGI458747 GQD458746:GQE458747 GZZ458746:HAA458747 HJV458746:HJW458747 HTR458746:HTS458747 IDN458746:IDO458747 INJ458746:INK458747 IXF458746:IXG458747 JHB458746:JHC458747 JQX458746:JQY458747 KAT458746:KAU458747 KKP458746:KKQ458747 KUL458746:KUM458747 LEH458746:LEI458747 LOD458746:LOE458747 LXZ458746:LYA458747 MHV458746:MHW458747 MRR458746:MRS458747 NBN458746:NBO458747 NLJ458746:NLK458747 NVF458746:NVG458747 OFB458746:OFC458747 OOX458746:OOY458747 OYT458746:OYU458747 PIP458746:PIQ458747 PSL458746:PSM458747 QCH458746:QCI458747 QMD458746:QME458747 QVZ458746:QWA458747 RFV458746:RFW458747 RPR458746:RPS458747 RZN458746:RZO458747 SJJ458746:SJK458747 STF458746:STG458747 TDB458746:TDC458747 TMX458746:TMY458747 TWT458746:TWU458747 UGP458746:UGQ458747 UQL458746:UQM458747 VAH458746:VAI458747 VKD458746:VKE458747 VTZ458746:VUA458747 WDV458746:WDW458747 WNR458746:WNS458747 WXN458746:WXO458747 BF524282:BG524283 LB524282:LC524283 UX524282:UY524283 AET524282:AEU524283 AOP524282:AOQ524283 AYL524282:AYM524283 BIH524282:BII524283 BSD524282:BSE524283 CBZ524282:CCA524283 CLV524282:CLW524283 CVR524282:CVS524283 DFN524282:DFO524283 DPJ524282:DPK524283 DZF524282:DZG524283 EJB524282:EJC524283 ESX524282:ESY524283 FCT524282:FCU524283 FMP524282:FMQ524283 FWL524282:FWM524283 GGH524282:GGI524283 GQD524282:GQE524283 GZZ524282:HAA524283 HJV524282:HJW524283 HTR524282:HTS524283 IDN524282:IDO524283 INJ524282:INK524283 IXF524282:IXG524283 JHB524282:JHC524283 JQX524282:JQY524283 KAT524282:KAU524283 KKP524282:KKQ524283 KUL524282:KUM524283 LEH524282:LEI524283 LOD524282:LOE524283 LXZ524282:LYA524283 MHV524282:MHW524283 MRR524282:MRS524283 NBN524282:NBO524283 NLJ524282:NLK524283 NVF524282:NVG524283 OFB524282:OFC524283 OOX524282:OOY524283 OYT524282:OYU524283 PIP524282:PIQ524283 PSL524282:PSM524283 QCH524282:QCI524283 QMD524282:QME524283 QVZ524282:QWA524283 RFV524282:RFW524283 RPR524282:RPS524283 RZN524282:RZO524283 SJJ524282:SJK524283 STF524282:STG524283 TDB524282:TDC524283 TMX524282:TMY524283 TWT524282:TWU524283 UGP524282:UGQ524283 UQL524282:UQM524283 VAH524282:VAI524283 VKD524282:VKE524283 VTZ524282:VUA524283 WDV524282:WDW524283 WNR524282:WNS524283 WXN524282:WXO524283 BF589818:BG589819 LB589818:LC589819 UX589818:UY589819 AET589818:AEU589819 AOP589818:AOQ589819 AYL589818:AYM589819 BIH589818:BII589819 BSD589818:BSE589819 CBZ589818:CCA589819 CLV589818:CLW589819 CVR589818:CVS589819 DFN589818:DFO589819 DPJ589818:DPK589819 DZF589818:DZG589819 EJB589818:EJC589819 ESX589818:ESY589819 FCT589818:FCU589819 FMP589818:FMQ589819 FWL589818:FWM589819 GGH589818:GGI589819 GQD589818:GQE589819 GZZ589818:HAA589819 HJV589818:HJW589819 HTR589818:HTS589819 IDN589818:IDO589819 INJ589818:INK589819 IXF589818:IXG589819 JHB589818:JHC589819 JQX589818:JQY589819 KAT589818:KAU589819 KKP589818:KKQ589819 KUL589818:KUM589819 LEH589818:LEI589819 LOD589818:LOE589819 LXZ589818:LYA589819 MHV589818:MHW589819 MRR589818:MRS589819 NBN589818:NBO589819 NLJ589818:NLK589819 NVF589818:NVG589819 OFB589818:OFC589819 OOX589818:OOY589819 OYT589818:OYU589819 PIP589818:PIQ589819 PSL589818:PSM589819 QCH589818:QCI589819 QMD589818:QME589819 QVZ589818:QWA589819 RFV589818:RFW589819 RPR589818:RPS589819 RZN589818:RZO589819 SJJ589818:SJK589819 STF589818:STG589819 TDB589818:TDC589819 TMX589818:TMY589819 TWT589818:TWU589819 UGP589818:UGQ589819 UQL589818:UQM589819 VAH589818:VAI589819 VKD589818:VKE589819 VTZ589818:VUA589819 WDV589818:WDW589819 WNR589818:WNS589819 WXN589818:WXO589819 BF655354:BG655355 LB655354:LC655355 UX655354:UY655355 AET655354:AEU655355 AOP655354:AOQ655355 AYL655354:AYM655355 BIH655354:BII655355 BSD655354:BSE655355 CBZ655354:CCA655355 CLV655354:CLW655355 CVR655354:CVS655355 DFN655354:DFO655355 DPJ655354:DPK655355 DZF655354:DZG655355 EJB655354:EJC655355 ESX655354:ESY655355 FCT655354:FCU655355 FMP655354:FMQ655355 FWL655354:FWM655355 GGH655354:GGI655355 GQD655354:GQE655355 GZZ655354:HAA655355 HJV655354:HJW655355 HTR655354:HTS655355 IDN655354:IDO655355 INJ655354:INK655355 IXF655354:IXG655355 JHB655354:JHC655355 JQX655354:JQY655355 KAT655354:KAU655355 KKP655354:KKQ655355 KUL655354:KUM655355 LEH655354:LEI655355 LOD655354:LOE655355 LXZ655354:LYA655355 MHV655354:MHW655355 MRR655354:MRS655355 NBN655354:NBO655355 NLJ655354:NLK655355 NVF655354:NVG655355 OFB655354:OFC655355 OOX655354:OOY655355 OYT655354:OYU655355 PIP655354:PIQ655355 PSL655354:PSM655355 QCH655354:QCI655355 QMD655354:QME655355 QVZ655354:QWA655355 RFV655354:RFW655355 RPR655354:RPS655355 RZN655354:RZO655355 SJJ655354:SJK655355 STF655354:STG655355 TDB655354:TDC655355 TMX655354:TMY655355 TWT655354:TWU655355 UGP655354:UGQ655355 UQL655354:UQM655355 VAH655354:VAI655355 VKD655354:VKE655355 VTZ655354:VUA655355 WDV655354:WDW655355 WNR655354:WNS655355 WXN655354:WXO655355 BF720890:BG720891 LB720890:LC720891 UX720890:UY720891 AET720890:AEU720891 AOP720890:AOQ720891 AYL720890:AYM720891 BIH720890:BII720891 BSD720890:BSE720891 CBZ720890:CCA720891 CLV720890:CLW720891 CVR720890:CVS720891 DFN720890:DFO720891 DPJ720890:DPK720891 DZF720890:DZG720891 EJB720890:EJC720891 ESX720890:ESY720891 FCT720890:FCU720891 FMP720890:FMQ720891 FWL720890:FWM720891 GGH720890:GGI720891 GQD720890:GQE720891 GZZ720890:HAA720891 HJV720890:HJW720891 HTR720890:HTS720891 IDN720890:IDO720891 INJ720890:INK720891 IXF720890:IXG720891 JHB720890:JHC720891 JQX720890:JQY720891 KAT720890:KAU720891 KKP720890:KKQ720891 KUL720890:KUM720891 LEH720890:LEI720891 LOD720890:LOE720891 LXZ720890:LYA720891 MHV720890:MHW720891 MRR720890:MRS720891 NBN720890:NBO720891 NLJ720890:NLK720891 NVF720890:NVG720891 OFB720890:OFC720891 OOX720890:OOY720891 OYT720890:OYU720891 PIP720890:PIQ720891 PSL720890:PSM720891 QCH720890:QCI720891 QMD720890:QME720891 QVZ720890:QWA720891 RFV720890:RFW720891 RPR720890:RPS720891 RZN720890:RZO720891 SJJ720890:SJK720891 STF720890:STG720891 TDB720890:TDC720891 TMX720890:TMY720891 TWT720890:TWU720891 UGP720890:UGQ720891 UQL720890:UQM720891 VAH720890:VAI720891 VKD720890:VKE720891 VTZ720890:VUA720891 WDV720890:WDW720891 WNR720890:WNS720891 WXN720890:WXO720891 BF786426:BG786427 LB786426:LC786427 UX786426:UY786427 AET786426:AEU786427 AOP786426:AOQ786427 AYL786426:AYM786427 BIH786426:BII786427 BSD786426:BSE786427 CBZ786426:CCA786427 CLV786426:CLW786427 CVR786426:CVS786427 DFN786426:DFO786427 DPJ786426:DPK786427 DZF786426:DZG786427 EJB786426:EJC786427 ESX786426:ESY786427 FCT786426:FCU786427 FMP786426:FMQ786427 FWL786426:FWM786427 GGH786426:GGI786427 GQD786426:GQE786427 GZZ786426:HAA786427 HJV786426:HJW786427 HTR786426:HTS786427 IDN786426:IDO786427 INJ786426:INK786427 IXF786426:IXG786427 JHB786426:JHC786427 JQX786426:JQY786427 KAT786426:KAU786427 KKP786426:KKQ786427 KUL786426:KUM786427 LEH786426:LEI786427 LOD786426:LOE786427 LXZ786426:LYA786427 MHV786426:MHW786427 MRR786426:MRS786427 NBN786426:NBO786427 NLJ786426:NLK786427 NVF786426:NVG786427 OFB786426:OFC786427 OOX786426:OOY786427 OYT786426:OYU786427 PIP786426:PIQ786427 PSL786426:PSM786427 QCH786426:QCI786427 QMD786426:QME786427 QVZ786426:QWA786427 RFV786426:RFW786427 RPR786426:RPS786427 RZN786426:RZO786427 SJJ786426:SJK786427 STF786426:STG786427 TDB786426:TDC786427 TMX786426:TMY786427 TWT786426:TWU786427 UGP786426:UGQ786427 UQL786426:UQM786427 VAH786426:VAI786427 VKD786426:VKE786427 VTZ786426:VUA786427 WDV786426:WDW786427 WNR786426:WNS786427 WXN786426:WXO786427 BF851962:BG851963 LB851962:LC851963 UX851962:UY851963 AET851962:AEU851963 AOP851962:AOQ851963 AYL851962:AYM851963 BIH851962:BII851963 BSD851962:BSE851963 CBZ851962:CCA851963 CLV851962:CLW851963 CVR851962:CVS851963 DFN851962:DFO851963 DPJ851962:DPK851963 DZF851962:DZG851963 EJB851962:EJC851963 ESX851962:ESY851963 FCT851962:FCU851963 FMP851962:FMQ851963 FWL851962:FWM851963 GGH851962:GGI851963 GQD851962:GQE851963 GZZ851962:HAA851963 HJV851962:HJW851963 HTR851962:HTS851963 IDN851962:IDO851963 INJ851962:INK851963 IXF851962:IXG851963 JHB851962:JHC851963 JQX851962:JQY851963 KAT851962:KAU851963 KKP851962:KKQ851963 KUL851962:KUM851963 LEH851962:LEI851963 LOD851962:LOE851963 LXZ851962:LYA851963 MHV851962:MHW851963 MRR851962:MRS851963 NBN851962:NBO851963 NLJ851962:NLK851963 NVF851962:NVG851963 OFB851962:OFC851963 OOX851962:OOY851963 OYT851962:OYU851963 PIP851962:PIQ851963 PSL851962:PSM851963 QCH851962:QCI851963 QMD851962:QME851963 QVZ851962:QWA851963 RFV851962:RFW851963 RPR851962:RPS851963 RZN851962:RZO851963 SJJ851962:SJK851963 STF851962:STG851963 TDB851962:TDC851963 TMX851962:TMY851963 TWT851962:TWU851963 UGP851962:UGQ851963 UQL851962:UQM851963 VAH851962:VAI851963 VKD851962:VKE851963 VTZ851962:VUA851963 WDV851962:WDW851963 WNR851962:WNS851963 WXN851962:WXO851963 BF917498:BG917499 LB917498:LC917499 UX917498:UY917499 AET917498:AEU917499 AOP917498:AOQ917499 AYL917498:AYM917499 BIH917498:BII917499 BSD917498:BSE917499 CBZ917498:CCA917499 CLV917498:CLW917499 CVR917498:CVS917499 DFN917498:DFO917499 DPJ917498:DPK917499 DZF917498:DZG917499 EJB917498:EJC917499 ESX917498:ESY917499 FCT917498:FCU917499 FMP917498:FMQ917499 FWL917498:FWM917499 GGH917498:GGI917499 GQD917498:GQE917499 GZZ917498:HAA917499 HJV917498:HJW917499 HTR917498:HTS917499 IDN917498:IDO917499 INJ917498:INK917499 IXF917498:IXG917499 JHB917498:JHC917499 JQX917498:JQY917499 KAT917498:KAU917499 KKP917498:KKQ917499 KUL917498:KUM917499 LEH917498:LEI917499 LOD917498:LOE917499 LXZ917498:LYA917499 MHV917498:MHW917499 MRR917498:MRS917499 NBN917498:NBO917499 NLJ917498:NLK917499 NVF917498:NVG917499 OFB917498:OFC917499 OOX917498:OOY917499 OYT917498:OYU917499 PIP917498:PIQ917499 PSL917498:PSM917499 QCH917498:QCI917499 QMD917498:QME917499 QVZ917498:QWA917499 RFV917498:RFW917499 RPR917498:RPS917499 RZN917498:RZO917499 SJJ917498:SJK917499 STF917498:STG917499 TDB917498:TDC917499 TMX917498:TMY917499 TWT917498:TWU917499 UGP917498:UGQ917499 UQL917498:UQM917499 VAH917498:VAI917499 VKD917498:VKE917499 VTZ917498:VUA917499 WDV917498:WDW917499 WNR917498:WNS917499 WXN917498:WXO917499 BF983034:BG983035 LB983034:LC983035 UX983034:UY983035 AET983034:AEU983035 AOP983034:AOQ983035 AYL983034:AYM983035 BIH983034:BII983035 BSD983034:BSE983035 CBZ983034:CCA983035 CLV983034:CLW983035 CVR983034:CVS983035 DFN983034:DFO983035 DPJ983034:DPK983035 DZF983034:DZG983035 EJB983034:EJC983035 ESX983034:ESY983035 FCT983034:FCU983035 FMP983034:FMQ983035 FWL983034:FWM983035 GGH983034:GGI983035 GQD983034:GQE983035 GZZ983034:HAA983035 HJV983034:HJW983035 HTR983034:HTS983035 IDN983034:IDO983035 INJ983034:INK983035 IXF983034:IXG983035 JHB983034:JHC983035 JQX983034:JQY983035 KAT983034:KAU983035 KKP983034:KKQ983035 KUL983034:KUM983035 LEH983034:LEI983035 LOD983034:LOE983035 LXZ983034:LYA983035 MHV983034:MHW983035 MRR983034:MRS983035 NBN983034:NBO983035 NLJ983034:NLK983035 NVF983034:NVG983035 OFB983034:OFC983035 OOX983034:OOY983035 OYT983034:OYU983035 PIP983034:PIQ983035 PSL983034:PSM983035 QCH983034:QCI983035 QMD983034:QME983035 QVZ983034:QWA983035 RFV983034:RFW983035 RPR983034:RPS983035 RZN983034:RZO983035 SJJ983034:SJK983035 STF983034:STG983035 TDB983034:TDC983035 TMX983034:TMY983035 TWT983034:TWU983035 UGP983034:UGQ983035 UQL983034:UQM983035 VAH983034:VAI983035 VKD983034:VKE983035 VTZ983034:VUA983035 WDV983034:WDW983035 WNR983034:WNS983035 WXN983034:WXO983035 AX65530:AY65531 KT65530:KU65531 UP65530:UQ65531 AEL65530:AEM65531 AOH65530:AOI65531 AYD65530:AYE65531 BHZ65530:BIA65531 BRV65530:BRW65531 CBR65530:CBS65531 CLN65530:CLO65531 CVJ65530:CVK65531 DFF65530:DFG65531 DPB65530:DPC65531 DYX65530:DYY65531 EIT65530:EIU65531 ESP65530:ESQ65531 FCL65530:FCM65531 FMH65530:FMI65531 FWD65530:FWE65531 GFZ65530:GGA65531 GPV65530:GPW65531 GZR65530:GZS65531 HJN65530:HJO65531 HTJ65530:HTK65531 IDF65530:IDG65531 INB65530:INC65531 IWX65530:IWY65531 JGT65530:JGU65531 JQP65530:JQQ65531 KAL65530:KAM65531 KKH65530:KKI65531 KUD65530:KUE65531 LDZ65530:LEA65531 LNV65530:LNW65531 LXR65530:LXS65531 MHN65530:MHO65531 MRJ65530:MRK65531 NBF65530:NBG65531 NLB65530:NLC65531 NUX65530:NUY65531 OET65530:OEU65531 OOP65530:OOQ65531 OYL65530:OYM65531 PIH65530:PII65531 PSD65530:PSE65531 QBZ65530:QCA65531 QLV65530:QLW65531 QVR65530:QVS65531 RFN65530:RFO65531 RPJ65530:RPK65531 RZF65530:RZG65531 SJB65530:SJC65531 SSX65530:SSY65531 TCT65530:TCU65531 TMP65530:TMQ65531 TWL65530:TWM65531 UGH65530:UGI65531 UQD65530:UQE65531 UZZ65530:VAA65531 VJV65530:VJW65531 VTR65530:VTS65531 WDN65530:WDO65531 WNJ65530:WNK65531 WXF65530:WXG65531 AX131066:AY131067 KT131066:KU131067 UP131066:UQ131067 AEL131066:AEM131067 AOH131066:AOI131067 AYD131066:AYE131067 BHZ131066:BIA131067 BRV131066:BRW131067 CBR131066:CBS131067 CLN131066:CLO131067 CVJ131066:CVK131067 DFF131066:DFG131067 DPB131066:DPC131067 DYX131066:DYY131067 EIT131066:EIU131067 ESP131066:ESQ131067 FCL131066:FCM131067 FMH131066:FMI131067 FWD131066:FWE131067 GFZ131066:GGA131067 GPV131066:GPW131067 GZR131066:GZS131067 HJN131066:HJO131067 HTJ131066:HTK131067 IDF131066:IDG131067 INB131066:INC131067 IWX131066:IWY131067 JGT131066:JGU131067 JQP131066:JQQ131067 KAL131066:KAM131067 KKH131066:KKI131067 KUD131066:KUE131067 LDZ131066:LEA131067 LNV131066:LNW131067 LXR131066:LXS131067 MHN131066:MHO131067 MRJ131066:MRK131067 NBF131066:NBG131067 NLB131066:NLC131067 NUX131066:NUY131067 OET131066:OEU131067 OOP131066:OOQ131067 OYL131066:OYM131067 PIH131066:PII131067 PSD131066:PSE131067 QBZ131066:QCA131067 QLV131066:QLW131067 QVR131066:QVS131067 RFN131066:RFO131067 RPJ131066:RPK131067 RZF131066:RZG131067 SJB131066:SJC131067 SSX131066:SSY131067 TCT131066:TCU131067 TMP131066:TMQ131067 TWL131066:TWM131067 UGH131066:UGI131067 UQD131066:UQE131067 UZZ131066:VAA131067 VJV131066:VJW131067 VTR131066:VTS131067 WDN131066:WDO131067 WNJ131066:WNK131067 WXF131066:WXG131067 AX196602:AY196603 KT196602:KU196603 UP196602:UQ196603 AEL196602:AEM196603 AOH196602:AOI196603 AYD196602:AYE196603 BHZ196602:BIA196603 BRV196602:BRW196603 CBR196602:CBS196603 CLN196602:CLO196603 CVJ196602:CVK196603 DFF196602:DFG196603 DPB196602:DPC196603 DYX196602:DYY196603 EIT196602:EIU196603 ESP196602:ESQ196603 FCL196602:FCM196603 FMH196602:FMI196603 FWD196602:FWE196603 GFZ196602:GGA196603 GPV196602:GPW196603 GZR196602:GZS196603 HJN196602:HJO196603 HTJ196602:HTK196603 IDF196602:IDG196603 INB196602:INC196603 IWX196602:IWY196603 JGT196602:JGU196603 JQP196602:JQQ196603 KAL196602:KAM196603 KKH196602:KKI196603 KUD196602:KUE196603 LDZ196602:LEA196603 LNV196602:LNW196603 LXR196602:LXS196603 MHN196602:MHO196603 MRJ196602:MRK196603 NBF196602:NBG196603 NLB196602:NLC196603 NUX196602:NUY196603 OET196602:OEU196603 OOP196602:OOQ196603 OYL196602:OYM196603 PIH196602:PII196603 PSD196602:PSE196603 QBZ196602:QCA196603 QLV196602:QLW196603 QVR196602:QVS196603 RFN196602:RFO196603 RPJ196602:RPK196603 RZF196602:RZG196603 SJB196602:SJC196603 SSX196602:SSY196603 TCT196602:TCU196603 TMP196602:TMQ196603 TWL196602:TWM196603 UGH196602:UGI196603 UQD196602:UQE196603 UZZ196602:VAA196603 VJV196602:VJW196603 VTR196602:VTS196603 WDN196602:WDO196603 WNJ196602:WNK196603 WXF196602:WXG196603 AX262138:AY262139 KT262138:KU262139 UP262138:UQ262139 AEL262138:AEM262139 AOH262138:AOI262139 AYD262138:AYE262139 BHZ262138:BIA262139 BRV262138:BRW262139 CBR262138:CBS262139 CLN262138:CLO262139 CVJ262138:CVK262139 DFF262138:DFG262139 DPB262138:DPC262139 DYX262138:DYY262139 EIT262138:EIU262139 ESP262138:ESQ262139 FCL262138:FCM262139 FMH262138:FMI262139 FWD262138:FWE262139 GFZ262138:GGA262139 GPV262138:GPW262139 GZR262138:GZS262139 HJN262138:HJO262139 HTJ262138:HTK262139 IDF262138:IDG262139 INB262138:INC262139 IWX262138:IWY262139 JGT262138:JGU262139 JQP262138:JQQ262139 KAL262138:KAM262139 KKH262138:KKI262139 KUD262138:KUE262139 LDZ262138:LEA262139 LNV262138:LNW262139 LXR262138:LXS262139 MHN262138:MHO262139 MRJ262138:MRK262139 NBF262138:NBG262139 NLB262138:NLC262139 NUX262138:NUY262139 OET262138:OEU262139 OOP262138:OOQ262139 OYL262138:OYM262139 PIH262138:PII262139 PSD262138:PSE262139 QBZ262138:QCA262139 QLV262138:QLW262139 QVR262138:QVS262139 RFN262138:RFO262139 RPJ262138:RPK262139 RZF262138:RZG262139 SJB262138:SJC262139 SSX262138:SSY262139 TCT262138:TCU262139 TMP262138:TMQ262139 TWL262138:TWM262139 UGH262138:UGI262139 UQD262138:UQE262139 UZZ262138:VAA262139 VJV262138:VJW262139 VTR262138:VTS262139 WDN262138:WDO262139 WNJ262138:WNK262139 WXF262138:WXG262139 AX327674:AY327675 KT327674:KU327675 UP327674:UQ327675 AEL327674:AEM327675 AOH327674:AOI327675 AYD327674:AYE327675 BHZ327674:BIA327675 BRV327674:BRW327675 CBR327674:CBS327675 CLN327674:CLO327675 CVJ327674:CVK327675 DFF327674:DFG327675 DPB327674:DPC327675 DYX327674:DYY327675 EIT327674:EIU327675 ESP327674:ESQ327675 FCL327674:FCM327675 FMH327674:FMI327675 FWD327674:FWE327675 GFZ327674:GGA327675 GPV327674:GPW327675 GZR327674:GZS327675 HJN327674:HJO327675 HTJ327674:HTK327675 IDF327674:IDG327675 INB327674:INC327675 IWX327674:IWY327675 JGT327674:JGU327675 JQP327674:JQQ327675 KAL327674:KAM327675 KKH327674:KKI327675 KUD327674:KUE327675 LDZ327674:LEA327675 LNV327674:LNW327675 LXR327674:LXS327675 MHN327674:MHO327675 MRJ327674:MRK327675 NBF327674:NBG327675 NLB327674:NLC327675 NUX327674:NUY327675 OET327674:OEU327675 OOP327674:OOQ327675 OYL327674:OYM327675 PIH327674:PII327675 PSD327674:PSE327675 QBZ327674:QCA327675 QLV327674:QLW327675 QVR327674:QVS327675 RFN327674:RFO327675 RPJ327674:RPK327675 RZF327674:RZG327675 SJB327674:SJC327675 SSX327674:SSY327675 TCT327674:TCU327675 TMP327674:TMQ327675 TWL327674:TWM327675 UGH327674:UGI327675 UQD327674:UQE327675 UZZ327674:VAA327675 VJV327674:VJW327675 VTR327674:VTS327675 WDN327674:WDO327675 WNJ327674:WNK327675 WXF327674:WXG327675 AX393210:AY393211 KT393210:KU393211 UP393210:UQ393211 AEL393210:AEM393211 AOH393210:AOI393211 AYD393210:AYE393211 BHZ393210:BIA393211 BRV393210:BRW393211 CBR393210:CBS393211 CLN393210:CLO393211 CVJ393210:CVK393211 DFF393210:DFG393211 DPB393210:DPC393211 DYX393210:DYY393211 EIT393210:EIU393211 ESP393210:ESQ393211 FCL393210:FCM393211 FMH393210:FMI393211 FWD393210:FWE393211 GFZ393210:GGA393211 GPV393210:GPW393211 GZR393210:GZS393211 HJN393210:HJO393211 HTJ393210:HTK393211 IDF393210:IDG393211 INB393210:INC393211 IWX393210:IWY393211 JGT393210:JGU393211 JQP393210:JQQ393211 KAL393210:KAM393211 KKH393210:KKI393211 KUD393210:KUE393211 LDZ393210:LEA393211 LNV393210:LNW393211 LXR393210:LXS393211 MHN393210:MHO393211 MRJ393210:MRK393211 NBF393210:NBG393211 NLB393210:NLC393211 NUX393210:NUY393211 OET393210:OEU393211 OOP393210:OOQ393211 OYL393210:OYM393211 PIH393210:PII393211 PSD393210:PSE393211 QBZ393210:QCA393211 QLV393210:QLW393211 QVR393210:QVS393211 RFN393210:RFO393211 RPJ393210:RPK393211 RZF393210:RZG393211 SJB393210:SJC393211 SSX393210:SSY393211 TCT393210:TCU393211 TMP393210:TMQ393211 TWL393210:TWM393211 UGH393210:UGI393211 UQD393210:UQE393211 UZZ393210:VAA393211 VJV393210:VJW393211 VTR393210:VTS393211 WDN393210:WDO393211 WNJ393210:WNK393211 WXF393210:WXG393211 AX458746:AY458747 KT458746:KU458747 UP458746:UQ458747 AEL458746:AEM458747 AOH458746:AOI458747 AYD458746:AYE458747 BHZ458746:BIA458747 BRV458746:BRW458747 CBR458746:CBS458747 CLN458746:CLO458747 CVJ458746:CVK458747 DFF458746:DFG458747 DPB458746:DPC458747 DYX458746:DYY458747 EIT458746:EIU458747 ESP458746:ESQ458747 FCL458746:FCM458747 FMH458746:FMI458747 FWD458746:FWE458747 GFZ458746:GGA458747 GPV458746:GPW458747 GZR458746:GZS458747 HJN458746:HJO458747 HTJ458746:HTK458747 IDF458746:IDG458747 INB458746:INC458747 IWX458746:IWY458747 JGT458746:JGU458747 JQP458746:JQQ458747 KAL458746:KAM458747 KKH458746:KKI458747 KUD458746:KUE458747 LDZ458746:LEA458747 LNV458746:LNW458747 LXR458746:LXS458747 MHN458746:MHO458747 MRJ458746:MRK458747 NBF458746:NBG458747 NLB458746:NLC458747 NUX458746:NUY458747 OET458746:OEU458747 OOP458746:OOQ458747 OYL458746:OYM458747 PIH458746:PII458747 PSD458746:PSE458747 QBZ458746:QCA458747 QLV458746:QLW458747 QVR458746:QVS458747 RFN458746:RFO458747 RPJ458746:RPK458747 RZF458746:RZG458747 SJB458746:SJC458747 SSX458746:SSY458747 TCT458746:TCU458747 TMP458746:TMQ458747 TWL458746:TWM458747 UGH458746:UGI458747 UQD458746:UQE458747 UZZ458746:VAA458747 VJV458746:VJW458747 VTR458746:VTS458747 WDN458746:WDO458747 WNJ458746:WNK458747 WXF458746:WXG458747 AX524282:AY524283 KT524282:KU524283 UP524282:UQ524283 AEL524282:AEM524283 AOH524282:AOI524283 AYD524282:AYE524283 BHZ524282:BIA524283 BRV524282:BRW524283 CBR524282:CBS524283 CLN524282:CLO524283 CVJ524282:CVK524283 DFF524282:DFG524283 DPB524282:DPC524283 DYX524282:DYY524283 EIT524282:EIU524283 ESP524282:ESQ524283 FCL524282:FCM524283 FMH524282:FMI524283 FWD524282:FWE524283 GFZ524282:GGA524283 GPV524282:GPW524283 GZR524282:GZS524283 HJN524282:HJO524283 HTJ524282:HTK524283 IDF524282:IDG524283 INB524282:INC524283 IWX524282:IWY524283 JGT524282:JGU524283 JQP524282:JQQ524283 KAL524282:KAM524283 KKH524282:KKI524283 KUD524282:KUE524283 LDZ524282:LEA524283 LNV524282:LNW524283 LXR524282:LXS524283 MHN524282:MHO524283 MRJ524282:MRK524283 NBF524282:NBG524283 NLB524282:NLC524283 NUX524282:NUY524283 OET524282:OEU524283 OOP524282:OOQ524283 OYL524282:OYM524283 PIH524282:PII524283 PSD524282:PSE524283 QBZ524282:QCA524283 QLV524282:QLW524283 QVR524282:QVS524283 RFN524282:RFO524283 RPJ524282:RPK524283 RZF524282:RZG524283 SJB524282:SJC524283 SSX524282:SSY524283 TCT524282:TCU524283 TMP524282:TMQ524283 TWL524282:TWM524283 UGH524282:UGI524283 UQD524282:UQE524283 UZZ524282:VAA524283 VJV524282:VJW524283 VTR524282:VTS524283 WDN524282:WDO524283 WNJ524282:WNK524283 WXF524282:WXG524283 AX589818:AY589819 KT589818:KU589819 UP589818:UQ589819 AEL589818:AEM589819 AOH589818:AOI589819 AYD589818:AYE589819 BHZ589818:BIA589819 BRV589818:BRW589819 CBR589818:CBS589819 CLN589818:CLO589819 CVJ589818:CVK589819 DFF589818:DFG589819 DPB589818:DPC589819 DYX589818:DYY589819 EIT589818:EIU589819 ESP589818:ESQ589819 FCL589818:FCM589819 FMH589818:FMI589819 FWD589818:FWE589819 GFZ589818:GGA589819 GPV589818:GPW589819 GZR589818:GZS589819 HJN589818:HJO589819 HTJ589818:HTK589819 IDF589818:IDG589819 INB589818:INC589819 IWX589818:IWY589819 JGT589818:JGU589819 JQP589818:JQQ589819 KAL589818:KAM589819 KKH589818:KKI589819 KUD589818:KUE589819 LDZ589818:LEA589819 LNV589818:LNW589819 LXR589818:LXS589819 MHN589818:MHO589819 MRJ589818:MRK589819 NBF589818:NBG589819 NLB589818:NLC589819 NUX589818:NUY589819 OET589818:OEU589819 OOP589818:OOQ589819 OYL589818:OYM589819 PIH589818:PII589819 PSD589818:PSE589819 QBZ589818:QCA589819 QLV589818:QLW589819 QVR589818:QVS589819 RFN589818:RFO589819 RPJ589818:RPK589819 RZF589818:RZG589819 SJB589818:SJC589819 SSX589818:SSY589819 TCT589818:TCU589819 TMP589818:TMQ589819 TWL589818:TWM589819 UGH589818:UGI589819 UQD589818:UQE589819 UZZ589818:VAA589819 VJV589818:VJW589819 VTR589818:VTS589819 WDN589818:WDO589819 WNJ589818:WNK589819 WXF589818:WXG589819 AX655354:AY655355 KT655354:KU655355 UP655354:UQ655355 AEL655354:AEM655355 AOH655354:AOI655355 AYD655354:AYE655355 BHZ655354:BIA655355 BRV655354:BRW655355 CBR655354:CBS655355 CLN655354:CLO655355 CVJ655354:CVK655355 DFF655354:DFG655355 DPB655354:DPC655355 DYX655354:DYY655355 EIT655354:EIU655355 ESP655354:ESQ655355 FCL655354:FCM655355 FMH655354:FMI655355 FWD655354:FWE655355 GFZ655354:GGA655355 GPV655354:GPW655355 GZR655354:GZS655355 HJN655354:HJO655355 HTJ655354:HTK655355 IDF655354:IDG655355 INB655354:INC655355 IWX655354:IWY655355 JGT655354:JGU655355 JQP655354:JQQ655355 KAL655354:KAM655355 KKH655354:KKI655355 KUD655354:KUE655355 LDZ655354:LEA655355 LNV655354:LNW655355 LXR655354:LXS655355 MHN655354:MHO655355 MRJ655354:MRK655355 NBF655354:NBG655355 NLB655354:NLC655355 NUX655354:NUY655355 OET655354:OEU655355 OOP655354:OOQ655355 OYL655354:OYM655355 PIH655354:PII655355 PSD655354:PSE655355 QBZ655354:QCA655355 QLV655354:QLW655355 QVR655354:QVS655355 RFN655354:RFO655355 RPJ655354:RPK655355 RZF655354:RZG655355 SJB655354:SJC655355 SSX655354:SSY655355 TCT655354:TCU655355 TMP655354:TMQ655355 TWL655354:TWM655355 UGH655354:UGI655355 UQD655354:UQE655355 UZZ655354:VAA655355 VJV655354:VJW655355 VTR655354:VTS655355 WDN655354:WDO655355 WNJ655354:WNK655355 WXF655354:WXG655355 AX720890:AY720891 KT720890:KU720891 UP720890:UQ720891 AEL720890:AEM720891 AOH720890:AOI720891 AYD720890:AYE720891 BHZ720890:BIA720891 BRV720890:BRW720891 CBR720890:CBS720891 CLN720890:CLO720891 CVJ720890:CVK720891 DFF720890:DFG720891 DPB720890:DPC720891 DYX720890:DYY720891 EIT720890:EIU720891 ESP720890:ESQ720891 FCL720890:FCM720891 FMH720890:FMI720891 FWD720890:FWE720891 GFZ720890:GGA720891 GPV720890:GPW720891 GZR720890:GZS720891 HJN720890:HJO720891 HTJ720890:HTK720891 IDF720890:IDG720891 INB720890:INC720891 IWX720890:IWY720891 JGT720890:JGU720891 JQP720890:JQQ720891 KAL720890:KAM720891 KKH720890:KKI720891 KUD720890:KUE720891 LDZ720890:LEA720891 LNV720890:LNW720891 LXR720890:LXS720891 MHN720890:MHO720891 MRJ720890:MRK720891 NBF720890:NBG720891 NLB720890:NLC720891 NUX720890:NUY720891 OET720890:OEU720891 OOP720890:OOQ720891 OYL720890:OYM720891 PIH720890:PII720891 PSD720890:PSE720891 QBZ720890:QCA720891 QLV720890:QLW720891 QVR720890:QVS720891 RFN720890:RFO720891 RPJ720890:RPK720891 RZF720890:RZG720891 SJB720890:SJC720891 SSX720890:SSY720891 TCT720890:TCU720891 TMP720890:TMQ720891 TWL720890:TWM720891 UGH720890:UGI720891 UQD720890:UQE720891 UZZ720890:VAA720891 VJV720890:VJW720891 VTR720890:VTS720891 WDN720890:WDO720891 WNJ720890:WNK720891 WXF720890:WXG720891 AX786426:AY786427 KT786426:KU786427 UP786426:UQ786427 AEL786426:AEM786427 AOH786426:AOI786427 AYD786426:AYE786427 BHZ786426:BIA786427 BRV786426:BRW786427 CBR786426:CBS786427 CLN786426:CLO786427 CVJ786426:CVK786427 DFF786426:DFG786427 DPB786426:DPC786427 DYX786426:DYY786427 EIT786426:EIU786427 ESP786426:ESQ786427 FCL786426:FCM786427 FMH786426:FMI786427 FWD786426:FWE786427 GFZ786426:GGA786427 GPV786426:GPW786427 GZR786426:GZS786427 HJN786426:HJO786427 HTJ786426:HTK786427 IDF786426:IDG786427 INB786426:INC786427 IWX786426:IWY786427 JGT786426:JGU786427 JQP786426:JQQ786427 KAL786426:KAM786427 KKH786426:KKI786427 KUD786426:KUE786427 LDZ786426:LEA786427 LNV786426:LNW786427 LXR786426:LXS786427 MHN786426:MHO786427 MRJ786426:MRK786427 NBF786426:NBG786427 NLB786426:NLC786427 NUX786426:NUY786427 OET786426:OEU786427 OOP786426:OOQ786427 OYL786426:OYM786427 PIH786426:PII786427 PSD786426:PSE786427 QBZ786426:QCA786427 QLV786426:QLW786427 QVR786426:QVS786427 RFN786426:RFO786427 RPJ786426:RPK786427 RZF786426:RZG786427 SJB786426:SJC786427 SSX786426:SSY786427 TCT786426:TCU786427 TMP786426:TMQ786427 TWL786426:TWM786427 UGH786426:UGI786427 UQD786426:UQE786427 UZZ786426:VAA786427 VJV786426:VJW786427 VTR786426:VTS786427 WDN786426:WDO786427 WNJ786426:WNK786427 WXF786426:WXG786427 AX851962:AY851963 KT851962:KU851963 UP851962:UQ851963 AEL851962:AEM851963 AOH851962:AOI851963 AYD851962:AYE851963 BHZ851962:BIA851963 BRV851962:BRW851963 CBR851962:CBS851963 CLN851962:CLO851963 CVJ851962:CVK851963 DFF851962:DFG851963 DPB851962:DPC851963 DYX851962:DYY851963 EIT851962:EIU851963 ESP851962:ESQ851963 FCL851962:FCM851963 FMH851962:FMI851963 FWD851962:FWE851963 GFZ851962:GGA851963 GPV851962:GPW851963 GZR851962:GZS851963 HJN851962:HJO851963 HTJ851962:HTK851963 IDF851962:IDG851963 INB851962:INC851963 IWX851962:IWY851963 JGT851962:JGU851963 JQP851962:JQQ851963 KAL851962:KAM851963 KKH851962:KKI851963 KUD851962:KUE851963 LDZ851962:LEA851963 LNV851962:LNW851963 LXR851962:LXS851963 MHN851962:MHO851963 MRJ851962:MRK851963 NBF851962:NBG851963 NLB851962:NLC851963 NUX851962:NUY851963 OET851962:OEU851963 OOP851962:OOQ851963 OYL851962:OYM851963 PIH851962:PII851963 PSD851962:PSE851963 QBZ851962:QCA851963 QLV851962:QLW851963 QVR851962:QVS851963 RFN851962:RFO851963 RPJ851962:RPK851963 RZF851962:RZG851963 SJB851962:SJC851963 SSX851962:SSY851963 TCT851962:TCU851963 TMP851962:TMQ851963 TWL851962:TWM851963 UGH851962:UGI851963 UQD851962:UQE851963 UZZ851962:VAA851963 VJV851962:VJW851963 VTR851962:VTS851963 WDN851962:WDO851963 WNJ851962:WNK851963 WXF851962:WXG851963 AX917498:AY917499 KT917498:KU917499 UP917498:UQ917499 AEL917498:AEM917499 AOH917498:AOI917499 AYD917498:AYE917499 BHZ917498:BIA917499 BRV917498:BRW917499 CBR917498:CBS917499 CLN917498:CLO917499 CVJ917498:CVK917499 DFF917498:DFG917499 DPB917498:DPC917499 DYX917498:DYY917499 EIT917498:EIU917499 ESP917498:ESQ917499 FCL917498:FCM917499 FMH917498:FMI917499 FWD917498:FWE917499 GFZ917498:GGA917499 GPV917498:GPW917499 GZR917498:GZS917499 HJN917498:HJO917499 HTJ917498:HTK917499 IDF917498:IDG917499 INB917498:INC917499 IWX917498:IWY917499 JGT917498:JGU917499 JQP917498:JQQ917499 KAL917498:KAM917499 KKH917498:KKI917499 KUD917498:KUE917499 LDZ917498:LEA917499 LNV917498:LNW917499 LXR917498:LXS917499 MHN917498:MHO917499 MRJ917498:MRK917499 NBF917498:NBG917499 NLB917498:NLC917499 NUX917498:NUY917499 OET917498:OEU917499 OOP917498:OOQ917499 OYL917498:OYM917499 PIH917498:PII917499 PSD917498:PSE917499 QBZ917498:QCA917499 QLV917498:QLW917499 QVR917498:QVS917499 RFN917498:RFO917499 RPJ917498:RPK917499 RZF917498:RZG917499 SJB917498:SJC917499 SSX917498:SSY917499 TCT917498:TCU917499 TMP917498:TMQ917499 TWL917498:TWM917499 UGH917498:UGI917499 UQD917498:UQE917499 UZZ917498:VAA917499 VJV917498:VJW917499 VTR917498:VTS917499 WDN917498:WDO917499 WNJ917498:WNK917499 WXF917498:WXG917499 AX983034:AY983035 KT983034:KU983035 UP983034:UQ983035 AEL983034:AEM983035 AOH983034:AOI983035 AYD983034:AYE983035 BHZ983034:BIA983035 BRV983034:BRW983035 CBR983034:CBS983035 CLN983034:CLO983035 CVJ983034:CVK983035 DFF983034:DFG983035 DPB983034:DPC983035 DYX983034:DYY983035 EIT983034:EIU983035 ESP983034:ESQ983035 FCL983034:FCM983035 FMH983034:FMI983035 FWD983034:FWE983035 GFZ983034:GGA983035 GPV983034:GPW983035 GZR983034:GZS983035 HJN983034:HJO983035 HTJ983034:HTK983035 IDF983034:IDG983035 INB983034:INC983035 IWX983034:IWY983035 JGT983034:JGU983035 JQP983034:JQQ983035 KAL983034:KAM983035 KKH983034:KKI983035 KUD983034:KUE983035 LDZ983034:LEA983035 LNV983034:LNW983035 LXR983034:LXS983035 MHN983034:MHO983035 MRJ983034:MRK983035 NBF983034:NBG983035 NLB983034:NLC983035 NUX983034:NUY983035 OET983034:OEU983035 OOP983034:OOQ983035 OYL983034:OYM983035 PIH983034:PII983035 PSD983034:PSE983035 QBZ983034:QCA983035 QLV983034:QLW983035 QVR983034:QVS983035 RFN983034:RFO983035 RPJ983034:RPK983035 RZF983034:RZG983035 SJB983034:SJC983035 SSX983034:SSY983035 TCT983034:TCU983035 TMP983034:TMQ983035 TWL983034:TWM983035 UGH983034:UGI983035 UQD983034:UQE983035 UZZ983034:VAA983035 VJV983034:VJW983035 VTR983034:VTS983035 WDN983034:WDO983035 WNJ983034:WNK983035 WXF983034:WXG983035 BB65530:BC65531 KX65530:KY65531 UT65530:UU65531 AEP65530:AEQ65531 AOL65530:AOM65531 AYH65530:AYI65531 BID65530:BIE65531 BRZ65530:BSA65531 CBV65530:CBW65531 CLR65530:CLS65531 CVN65530:CVO65531 DFJ65530:DFK65531 DPF65530:DPG65531 DZB65530:DZC65531 EIX65530:EIY65531 EST65530:ESU65531 FCP65530:FCQ65531 FML65530:FMM65531 FWH65530:FWI65531 GGD65530:GGE65531 GPZ65530:GQA65531 GZV65530:GZW65531 HJR65530:HJS65531 HTN65530:HTO65531 IDJ65530:IDK65531 INF65530:ING65531 IXB65530:IXC65531 JGX65530:JGY65531 JQT65530:JQU65531 KAP65530:KAQ65531 KKL65530:KKM65531 KUH65530:KUI65531 LED65530:LEE65531 LNZ65530:LOA65531 LXV65530:LXW65531 MHR65530:MHS65531 MRN65530:MRO65531 NBJ65530:NBK65531 NLF65530:NLG65531 NVB65530:NVC65531 OEX65530:OEY65531 OOT65530:OOU65531 OYP65530:OYQ65531 PIL65530:PIM65531 PSH65530:PSI65531 QCD65530:QCE65531 QLZ65530:QMA65531 QVV65530:QVW65531 RFR65530:RFS65531 RPN65530:RPO65531 RZJ65530:RZK65531 SJF65530:SJG65531 STB65530:STC65531 TCX65530:TCY65531 TMT65530:TMU65531 TWP65530:TWQ65531 UGL65530:UGM65531 UQH65530:UQI65531 VAD65530:VAE65531 VJZ65530:VKA65531 VTV65530:VTW65531 WDR65530:WDS65531 WNN65530:WNO65531 WXJ65530:WXK65531 BB131066:BC131067 KX131066:KY131067 UT131066:UU131067 AEP131066:AEQ131067 AOL131066:AOM131067 AYH131066:AYI131067 BID131066:BIE131067 BRZ131066:BSA131067 CBV131066:CBW131067 CLR131066:CLS131067 CVN131066:CVO131067 DFJ131066:DFK131067 DPF131066:DPG131067 DZB131066:DZC131067 EIX131066:EIY131067 EST131066:ESU131067 FCP131066:FCQ131067 FML131066:FMM131067 FWH131066:FWI131067 GGD131066:GGE131067 GPZ131066:GQA131067 GZV131066:GZW131067 HJR131066:HJS131067 HTN131066:HTO131067 IDJ131066:IDK131067 INF131066:ING131067 IXB131066:IXC131067 JGX131066:JGY131067 JQT131066:JQU131067 KAP131066:KAQ131067 KKL131066:KKM131067 KUH131066:KUI131067 LED131066:LEE131067 LNZ131066:LOA131067 LXV131066:LXW131067 MHR131066:MHS131067 MRN131066:MRO131067 NBJ131066:NBK131067 NLF131066:NLG131067 NVB131066:NVC131067 OEX131066:OEY131067 OOT131066:OOU131067 OYP131066:OYQ131067 PIL131066:PIM131067 PSH131066:PSI131067 QCD131066:QCE131067 QLZ131066:QMA131067 QVV131066:QVW131067 RFR131066:RFS131067 RPN131066:RPO131067 RZJ131066:RZK131067 SJF131066:SJG131067 STB131066:STC131067 TCX131066:TCY131067 TMT131066:TMU131067 TWP131066:TWQ131067 UGL131066:UGM131067 UQH131066:UQI131067 VAD131066:VAE131067 VJZ131066:VKA131067 VTV131066:VTW131067 WDR131066:WDS131067 WNN131066:WNO131067 WXJ131066:WXK131067 BB196602:BC196603 KX196602:KY196603 UT196602:UU196603 AEP196602:AEQ196603 AOL196602:AOM196603 AYH196602:AYI196603 BID196602:BIE196603 BRZ196602:BSA196603 CBV196602:CBW196603 CLR196602:CLS196603 CVN196602:CVO196603 DFJ196602:DFK196603 DPF196602:DPG196603 DZB196602:DZC196603 EIX196602:EIY196603 EST196602:ESU196603 FCP196602:FCQ196603 FML196602:FMM196603 FWH196602:FWI196603 GGD196602:GGE196603 GPZ196602:GQA196603 GZV196602:GZW196603 HJR196602:HJS196603 HTN196602:HTO196603 IDJ196602:IDK196603 INF196602:ING196603 IXB196602:IXC196603 JGX196602:JGY196603 JQT196602:JQU196603 KAP196602:KAQ196603 KKL196602:KKM196603 KUH196602:KUI196603 LED196602:LEE196603 LNZ196602:LOA196603 LXV196602:LXW196603 MHR196602:MHS196603 MRN196602:MRO196603 NBJ196602:NBK196603 NLF196602:NLG196603 NVB196602:NVC196603 OEX196602:OEY196603 OOT196602:OOU196603 OYP196602:OYQ196603 PIL196602:PIM196603 PSH196602:PSI196603 QCD196602:QCE196603 QLZ196602:QMA196603 QVV196602:QVW196603 RFR196602:RFS196603 RPN196602:RPO196603 RZJ196602:RZK196603 SJF196602:SJG196603 STB196602:STC196603 TCX196602:TCY196603 TMT196602:TMU196603 TWP196602:TWQ196603 UGL196602:UGM196603 UQH196602:UQI196603 VAD196602:VAE196603 VJZ196602:VKA196603 VTV196602:VTW196603 WDR196602:WDS196603 WNN196602:WNO196603 WXJ196602:WXK196603 BB262138:BC262139 KX262138:KY262139 UT262138:UU262139 AEP262138:AEQ262139 AOL262138:AOM262139 AYH262138:AYI262139 BID262138:BIE262139 BRZ262138:BSA262139 CBV262138:CBW262139 CLR262138:CLS262139 CVN262138:CVO262139 DFJ262138:DFK262139 DPF262138:DPG262139 DZB262138:DZC262139 EIX262138:EIY262139 EST262138:ESU262139 FCP262138:FCQ262139 FML262138:FMM262139 FWH262138:FWI262139 GGD262138:GGE262139 GPZ262138:GQA262139 GZV262138:GZW262139 HJR262138:HJS262139 HTN262138:HTO262139 IDJ262138:IDK262139 INF262138:ING262139 IXB262138:IXC262139 JGX262138:JGY262139 JQT262138:JQU262139 KAP262138:KAQ262139 KKL262138:KKM262139 KUH262138:KUI262139 LED262138:LEE262139 LNZ262138:LOA262139 LXV262138:LXW262139 MHR262138:MHS262139 MRN262138:MRO262139 NBJ262138:NBK262139 NLF262138:NLG262139 NVB262138:NVC262139 OEX262138:OEY262139 OOT262138:OOU262139 OYP262138:OYQ262139 PIL262138:PIM262139 PSH262138:PSI262139 QCD262138:QCE262139 QLZ262138:QMA262139 QVV262138:QVW262139 RFR262138:RFS262139 RPN262138:RPO262139 RZJ262138:RZK262139 SJF262138:SJG262139 STB262138:STC262139 TCX262138:TCY262139 TMT262138:TMU262139 TWP262138:TWQ262139 UGL262138:UGM262139 UQH262138:UQI262139 VAD262138:VAE262139 VJZ262138:VKA262139 VTV262138:VTW262139 WDR262138:WDS262139 WNN262138:WNO262139 WXJ262138:WXK262139 BB327674:BC327675 KX327674:KY327675 UT327674:UU327675 AEP327674:AEQ327675 AOL327674:AOM327675 AYH327674:AYI327675 BID327674:BIE327675 BRZ327674:BSA327675 CBV327674:CBW327675 CLR327674:CLS327675 CVN327674:CVO327675 DFJ327674:DFK327675 DPF327674:DPG327675 DZB327674:DZC327675 EIX327674:EIY327675 EST327674:ESU327675 FCP327674:FCQ327675 FML327674:FMM327675 FWH327674:FWI327675 GGD327674:GGE327675 GPZ327674:GQA327675 GZV327674:GZW327675 HJR327674:HJS327675 HTN327674:HTO327675 IDJ327674:IDK327675 INF327674:ING327675 IXB327674:IXC327675 JGX327674:JGY327675 JQT327674:JQU327675 KAP327674:KAQ327675 KKL327674:KKM327675 KUH327674:KUI327675 LED327674:LEE327675 LNZ327674:LOA327675 LXV327674:LXW327675 MHR327674:MHS327675 MRN327674:MRO327675 NBJ327674:NBK327675 NLF327674:NLG327675 NVB327674:NVC327675 OEX327674:OEY327675 OOT327674:OOU327675 OYP327674:OYQ327675 PIL327674:PIM327675 PSH327674:PSI327675 QCD327674:QCE327675 QLZ327674:QMA327675 QVV327674:QVW327675 RFR327674:RFS327675 RPN327674:RPO327675 RZJ327674:RZK327675 SJF327674:SJG327675 STB327674:STC327675 TCX327674:TCY327675 TMT327674:TMU327675 TWP327674:TWQ327675 UGL327674:UGM327675 UQH327674:UQI327675 VAD327674:VAE327675 VJZ327674:VKA327675 VTV327674:VTW327675 WDR327674:WDS327675 WNN327674:WNO327675 WXJ327674:WXK327675 BB393210:BC393211 KX393210:KY393211 UT393210:UU393211 AEP393210:AEQ393211 AOL393210:AOM393211 AYH393210:AYI393211 BID393210:BIE393211 BRZ393210:BSA393211 CBV393210:CBW393211 CLR393210:CLS393211 CVN393210:CVO393211 DFJ393210:DFK393211 DPF393210:DPG393211 DZB393210:DZC393211 EIX393210:EIY393211 EST393210:ESU393211 FCP393210:FCQ393211 FML393210:FMM393211 FWH393210:FWI393211 GGD393210:GGE393211 GPZ393210:GQA393211 GZV393210:GZW393211 HJR393210:HJS393211 HTN393210:HTO393211 IDJ393210:IDK393211 INF393210:ING393211 IXB393210:IXC393211 JGX393210:JGY393211 JQT393210:JQU393211 KAP393210:KAQ393211 KKL393210:KKM393211 KUH393210:KUI393211 LED393210:LEE393211 LNZ393210:LOA393211 LXV393210:LXW393211 MHR393210:MHS393211 MRN393210:MRO393211 NBJ393210:NBK393211 NLF393210:NLG393211 NVB393210:NVC393211 OEX393210:OEY393211 OOT393210:OOU393211 OYP393210:OYQ393211 PIL393210:PIM393211 PSH393210:PSI393211 QCD393210:QCE393211 QLZ393210:QMA393211 QVV393210:QVW393211 RFR393210:RFS393211 RPN393210:RPO393211 RZJ393210:RZK393211 SJF393210:SJG393211 STB393210:STC393211 TCX393210:TCY393211 TMT393210:TMU393211 TWP393210:TWQ393211 UGL393210:UGM393211 UQH393210:UQI393211 VAD393210:VAE393211 VJZ393210:VKA393211 VTV393210:VTW393211 WDR393210:WDS393211 WNN393210:WNO393211 WXJ393210:WXK393211 BB458746:BC458747 KX458746:KY458747 UT458746:UU458747 AEP458746:AEQ458747 AOL458746:AOM458747 AYH458746:AYI458747 BID458746:BIE458747 BRZ458746:BSA458747 CBV458746:CBW458747 CLR458746:CLS458747 CVN458746:CVO458747 DFJ458746:DFK458747 DPF458746:DPG458747 DZB458746:DZC458747 EIX458746:EIY458747 EST458746:ESU458747 FCP458746:FCQ458747 FML458746:FMM458747 FWH458746:FWI458747 GGD458746:GGE458747 GPZ458746:GQA458747 GZV458746:GZW458747 HJR458746:HJS458747 HTN458746:HTO458747 IDJ458746:IDK458747 INF458746:ING458747 IXB458746:IXC458747 JGX458746:JGY458747 JQT458746:JQU458747 KAP458746:KAQ458747 KKL458746:KKM458747 KUH458746:KUI458747 LED458746:LEE458747 LNZ458746:LOA458747 LXV458746:LXW458747 MHR458746:MHS458747 MRN458746:MRO458747 NBJ458746:NBK458747 NLF458746:NLG458747 NVB458746:NVC458747 OEX458746:OEY458747 OOT458746:OOU458747 OYP458746:OYQ458747 PIL458746:PIM458747 PSH458746:PSI458747 QCD458746:QCE458747 QLZ458746:QMA458747 QVV458746:QVW458747 RFR458746:RFS458747 RPN458746:RPO458747 RZJ458746:RZK458747 SJF458746:SJG458747 STB458746:STC458747 TCX458746:TCY458747 TMT458746:TMU458747 TWP458746:TWQ458747 UGL458746:UGM458747 UQH458746:UQI458747 VAD458746:VAE458747 VJZ458746:VKA458747 VTV458746:VTW458747 WDR458746:WDS458747 WNN458746:WNO458747 WXJ458746:WXK458747 BB524282:BC524283 KX524282:KY524283 UT524282:UU524283 AEP524282:AEQ524283 AOL524282:AOM524283 AYH524282:AYI524283 BID524282:BIE524283 BRZ524282:BSA524283 CBV524282:CBW524283 CLR524282:CLS524283 CVN524282:CVO524283 DFJ524282:DFK524283 DPF524282:DPG524283 DZB524282:DZC524283 EIX524282:EIY524283 EST524282:ESU524283 FCP524282:FCQ524283 FML524282:FMM524283 FWH524282:FWI524283 GGD524282:GGE524283 GPZ524282:GQA524283 GZV524282:GZW524283 HJR524282:HJS524283 HTN524282:HTO524283 IDJ524282:IDK524283 INF524282:ING524283 IXB524282:IXC524283 JGX524282:JGY524283 JQT524282:JQU524283 KAP524282:KAQ524283 KKL524282:KKM524283 KUH524282:KUI524283 LED524282:LEE524283 LNZ524282:LOA524283 LXV524282:LXW524283 MHR524282:MHS524283 MRN524282:MRO524283 NBJ524282:NBK524283 NLF524282:NLG524283 NVB524282:NVC524283 OEX524282:OEY524283 OOT524282:OOU524283 OYP524282:OYQ524283 PIL524282:PIM524283 PSH524282:PSI524283 QCD524282:QCE524283 QLZ524282:QMA524283 QVV524282:QVW524283 RFR524282:RFS524283 RPN524282:RPO524283 RZJ524282:RZK524283 SJF524282:SJG524283 STB524282:STC524283 TCX524282:TCY524283 TMT524282:TMU524283 TWP524282:TWQ524283 UGL524282:UGM524283 UQH524282:UQI524283 VAD524282:VAE524283 VJZ524282:VKA524283 VTV524282:VTW524283 WDR524282:WDS524283 WNN524282:WNO524283 WXJ524282:WXK524283 BB589818:BC589819 KX589818:KY589819 UT589818:UU589819 AEP589818:AEQ589819 AOL589818:AOM589819 AYH589818:AYI589819 BID589818:BIE589819 BRZ589818:BSA589819 CBV589818:CBW589819 CLR589818:CLS589819 CVN589818:CVO589819 DFJ589818:DFK589819 DPF589818:DPG589819 DZB589818:DZC589819 EIX589818:EIY589819 EST589818:ESU589819 FCP589818:FCQ589819 FML589818:FMM589819 FWH589818:FWI589819 GGD589818:GGE589819 GPZ589818:GQA589819 GZV589818:GZW589819 HJR589818:HJS589819 HTN589818:HTO589819 IDJ589818:IDK589819 INF589818:ING589819 IXB589818:IXC589819 JGX589818:JGY589819 JQT589818:JQU589819 KAP589818:KAQ589819 KKL589818:KKM589819 KUH589818:KUI589819 LED589818:LEE589819 LNZ589818:LOA589819 LXV589818:LXW589819 MHR589818:MHS589819 MRN589818:MRO589819 NBJ589818:NBK589819 NLF589818:NLG589819 NVB589818:NVC589819 OEX589818:OEY589819 OOT589818:OOU589819 OYP589818:OYQ589819 PIL589818:PIM589819 PSH589818:PSI589819 QCD589818:QCE589819 QLZ589818:QMA589819 QVV589818:QVW589819 RFR589818:RFS589819 RPN589818:RPO589819 RZJ589818:RZK589819 SJF589818:SJG589819 STB589818:STC589819 TCX589818:TCY589819 TMT589818:TMU589819 TWP589818:TWQ589819 UGL589818:UGM589819 UQH589818:UQI589819 VAD589818:VAE589819 VJZ589818:VKA589819 VTV589818:VTW589819 WDR589818:WDS589819 WNN589818:WNO589819 WXJ589818:WXK589819 BB655354:BC655355 KX655354:KY655355 UT655354:UU655355 AEP655354:AEQ655355 AOL655354:AOM655355 AYH655354:AYI655355 BID655354:BIE655355 BRZ655354:BSA655355 CBV655354:CBW655355 CLR655354:CLS655355 CVN655354:CVO655355 DFJ655354:DFK655355 DPF655354:DPG655355 DZB655354:DZC655355 EIX655354:EIY655355 EST655354:ESU655355 FCP655354:FCQ655355 FML655354:FMM655355 FWH655354:FWI655355 GGD655354:GGE655355 GPZ655354:GQA655355 GZV655354:GZW655355 HJR655354:HJS655355 HTN655354:HTO655355 IDJ655354:IDK655355 INF655354:ING655355 IXB655354:IXC655355 JGX655354:JGY655355 JQT655354:JQU655355 KAP655354:KAQ655355 KKL655354:KKM655355 KUH655354:KUI655355 LED655354:LEE655355 LNZ655354:LOA655355 LXV655354:LXW655355 MHR655354:MHS655355 MRN655354:MRO655355 NBJ655354:NBK655355 NLF655354:NLG655355 NVB655354:NVC655355 OEX655354:OEY655355 OOT655354:OOU655355 OYP655354:OYQ655355 PIL655354:PIM655355 PSH655354:PSI655355 QCD655354:QCE655355 QLZ655354:QMA655355 QVV655354:QVW655355 RFR655354:RFS655355 RPN655354:RPO655355 RZJ655354:RZK655355 SJF655354:SJG655355 STB655354:STC655355 TCX655354:TCY655355 TMT655354:TMU655355 TWP655354:TWQ655355 UGL655354:UGM655355 UQH655354:UQI655355 VAD655354:VAE655355 VJZ655354:VKA655355 VTV655354:VTW655355 WDR655354:WDS655355 WNN655354:WNO655355 WXJ655354:WXK655355 BB720890:BC720891 KX720890:KY720891 UT720890:UU720891 AEP720890:AEQ720891 AOL720890:AOM720891 AYH720890:AYI720891 BID720890:BIE720891 BRZ720890:BSA720891 CBV720890:CBW720891 CLR720890:CLS720891 CVN720890:CVO720891 DFJ720890:DFK720891 DPF720890:DPG720891 DZB720890:DZC720891 EIX720890:EIY720891 EST720890:ESU720891 FCP720890:FCQ720891 FML720890:FMM720891 FWH720890:FWI720891 GGD720890:GGE720891 GPZ720890:GQA720891 GZV720890:GZW720891 HJR720890:HJS720891 HTN720890:HTO720891 IDJ720890:IDK720891 INF720890:ING720891 IXB720890:IXC720891 JGX720890:JGY720891 JQT720890:JQU720891 KAP720890:KAQ720891 KKL720890:KKM720891 KUH720890:KUI720891 LED720890:LEE720891 LNZ720890:LOA720891 LXV720890:LXW720891 MHR720890:MHS720891 MRN720890:MRO720891 NBJ720890:NBK720891 NLF720890:NLG720891 NVB720890:NVC720891 OEX720890:OEY720891 OOT720890:OOU720891 OYP720890:OYQ720891 PIL720890:PIM720891 PSH720890:PSI720891 QCD720890:QCE720891 QLZ720890:QMA720891 QVV720890:QVW720891 RFR720890:RFS720891 RPN720890:RPO720891 RZJ720890:RZK720891 SJF720890:SJG720891 STB720890:STC720891 TCX720890:TCY720891 TMT720890:TMU720891 TWP720890:TWQ720891 UGL720890:UGM720891 UQH720890:UQI720891 VAD720890:VAE720891 VJZ720890:VKA720891 VTV720890:VTW720891 WDR720890:WDS720891 WNN720890:WNO720891 WXJ720890:WXK720891 BB786426:BC786427 KX786426:KY786427 UT786426:UU786427 AEP786426:AEQ786427 AOL786426:AOM786427 AYH786426:AYI786427 BID786426:BIE786427 BRZ786426:BSA786427 CBV786426:CBW786427 CLR786426:CLS786427 CVN786426:CVO786427 DFJ786426:DFK786427 DPF786426:DPG786427 DZB786426:DZC786427 EIX786426:EIY786427 EST786426:ESU786427 FCP786426:FCQ786427 FML786426:FMM786427 FWH786426:FWI786427 GGD786426:GGE786427 GPZ786426:GQA786427 GZV786426:GZW786427 HJR786426:HJS786427 HTN786426:HTO786427 IDJ786426:IDK786427 INF786426:ING786427 IXB786426:IXC786427 JGX786426:JGY786427 JQT786426:JQU786427 KAP786426:KAQ786427 KKL786426:KKM786427 KUH786426:KUI786427 LED786426:LEE786427 LNZ786426:LOA786427 LXV786426:LXW786427 MHR786426:MHS786427 MRN786426:MRO786427 NBJ786426:NBK786427 NLF786426:NLG786427 NVB786426:NVC786427 OEX786426:OEY786427 OOT786426:OOU786427 OYP786426:OYQ786427 PIL786426:PIM786427 PSH786426:PSI786427 QCD786426:QCE786427 QLZ786426:QMA786427 QVV786426:QVW786427 RFR786426:RFS786427 RPN786426:RPO786427 RZJ786426:RZK786427 SJF786426:SJG786427 STB786426:STC786427 TCX786426:TCY786427 TMT786426:TMU786427 TWP786426:TWQ786427 UGL786426:UGM786427 UQH786426:UQI786427 VAD786426:VAE786427 VJZ786426:VKA786427 VTV786426:VTW786427 WDR786426:WDS786427 WNN786426:WNO786427 WXJ786426:WXK786427 BB851962:BC851963 KX851962:KY851963 UT851962:UU851963 AEP851962:AEQ851963 AOL851962:AOM851963 AYH851962:AYI851963 BID851962:BIE851963 BRZ851962:BSA851963 CBV851962:CBW851963 CLR851962:CLS851963 CVN851962:CVO851963 DFJ851962:DFK851963 DPF851962:DPG851963 DZB851962:DZC851963 EIX851962:EIY851963 EST851962:ESU851963 FCP851962:FCQ851963 FML851962:FMM851963 FWH851962:FWI851963 GGD851962:GGE851963 GPZ851962:GQA851963 GZV851962:GZW851963 HJR851962:HJS851963 HTN851962:HTO851963 IDJ851962:IDK851963 INF851962:ING851963 IXB851962:IXC851963 JGX851962:JGY851963 JQT851962:JQU851963 KAP851962:KAQ851963 KKL851962:KKM851963 KUH851962:KUI851963 LED851962:LEE851963 LNZ851962:LOA851963 LXV851962:LXW851963 MHR851962:MHS851963 MRN851962:MRO851963 NBJ851962:NBK851963 NLF851962:NLG851963 NVB851962:NVC851963 OEX851962:OEY851963 OOT851962:OOU851963 OYP851962:OYQ851963 PIL851962:PIM851963 PSH851962:PSI851963 QCD851962:QCE851963 QLZ851962:QMA851963 QVV851962:QVW851963 RFR851962:RFS851963 RPN851962:RPO851963 RZJ851962:RZK851963 SJF851962:SJG851963 STB851962:STC851963 TCX851962:TCY851963 TMT851962:TMU851963 TWP851962:TWQ851963 UGL851962:UGM851963 UQH851962:UQI851963 VAD851962:VAE851963 VJZ851962:VKA851963 VTV851962:VTW851963 WDR851962:WDS851963 WNN851962:WNO851963 WXJ851962:WXK851963 BB917498:BC917499 KX917498:KY917499 UT917498:UU917499 AEP917498:AEQ917499 AOL917498:AOM917499 AYH917498:AYI917499 BID917498:BIE917499 BRZ917498:BSA917499 CBV917498:CBW917499 CLR917498:CLS917499 CVN917498:CVO917499 DFJ917498:DFK917499 DPF917498:DPG917499 DZB917498:DZC917499 EIX917498:EIY917499 EST917498:ESU917499 FCP917498:FCQ917499 FML917498:FMM917499 FWH917498:FWI917499 GGD917498:GGE917499 GPZ917498:GQA917499 GZV917498:GZW917499 HJR917498:HJS917499 HTN917498:HTO917499 IDJ917498:IDK917499 INF917498:ING917499 IXB917498:IXC917499 JGX917498:JGY917499 JQT917498:JQU917499 KAP917498:KAQ917499 KKL917498:KKM917499 KUH917498:KUI917499 LED917498:LEE917499 LNZ917498:LOA917499 LXV917498:LXW917499 MHR917498:MHS917499 MRN917498:MRO917499 NBJ917498:NBK917499 NLF917498:NLG917499 NVB917498:NVC917499 OEX917498:OEY917499 OOT917498:OOU917499 OYP917498:OYQ917499 PIL917498:PIM917499 PSH917498:PSI917499 QCD917498:QCE917499 QLZ917498:QMA917499 QVV917498:QVW917499 RFR917498:RFS917499 RPN917498:RPO917499 RZJ917498:RZK917499 SJF917498:SJG917499 STB917498:STC917499 TCX917498:TCY917499 TMT917498:TMU917499 TWP917498:TWQ917499 UGL917498:UGM917499 UQH917498:UQI917499 VAD917498:VAE917499 VJZ917498:VKA917499 VTV917498:VTW917499 WDR917498:WDS917499 WNN917498:WNO917499 WXJ917498:WXK917499 BB983034:BC983035 KX983034:KY983035 UT983034:UU983035 AEP983034:AEQ983035 AOL983034:AOM983035 AYH983034:AYI983035 BID983034:BIE983035 BRZ983034:BSA983035 CBV983034:CBW983035 CLR983034:CLS983035 CVN983034:CVO983035 DFJ983034:DFK983035 DPF983034:DPG983035 DZB983034:DZC983035 EIX983034:EIY983035 EST983034:ESU983035 FCP983034:FCQ983035 FML983034:FMM983035 FWH983034:FWI983035 GGD983034:GGE983035 GPZ983034:GQA983035 GZV983034:GZW983035 HJR983034:HJS983035 HTN983034:HTO983035 IDJ983034:IDK983035 INF983034:ING983035 IXB983034:IXC983035 JGX983034:JGY983035 JQT983034:JQU983035 KAP983034:KAQ983035 KKL983034:KKM983035 KUH983034:KUI983035 LED983034:LEE983035 LNZ983034:LOA983035 LXV983034:LXW983035 MHR983034:MHS983035 MRN983034:MRO983035 NBJ983034:NBK983035 NLF983034:NLG983035 NVB983034:NVC983035 OEX983034:OEY983035 OOT983034:OOU983035 OYP983034:OYQ983035 PIL983034:PIM983035 PSH983034:PSI983035 QCD983034:QCE983035 QLZ983034:QMA983035 QVV983034:QVW983035 RFR983034:RFS983035 RPN983034:RPO983035 RZJ983034:RZK983035 SJF983034:SJG983035 STB983034:STC983035 TCX983034:TCY983035 TMT983034:TMU983035 TWP983034:TWQ983035 UGL983034:UGM983035 UQH983034:UQI983035 VAD983034:VAE983035 VJZ983034:VKA983035 VTV983034:VTW983035 WDR983034:WDS983035 WNN983034:WNO983035 WXJ983034:WXK983035 AA65530:AB65531 JW65530:JX65531 TS65530:TT65531 ADO65530:ADP65531 ANK65530:ANL65531 AXG65530:AXH65531 BHC65530:BHD65531 BQY65530:BQZ65531 CAU65530:CAV65531 CKQ65530:CKR65531 CUM65530:CUN65531 DEI65530:DEJ65531 DOE65530:DOF65531 DYA65530:DYB65531 EHW65530:EHX65531 ERS65530:ERT65531 FBO65530:FBP65531 FLK65530:FLL65531 FVG65530:FVH65531 GFC65530:GFD65531 GOY65530:GOZ65531 GYU65530:GYV65531 HIQ65530:HIR65531 HSM65530:HSN65531 ICI65530:ICJ65531 IME65530:IMF65531 IWA65530:IWB65531 JFW65530:JFX65531 JPS65530:JPT65531 JZO65530:JZP65531 KJK65530:KJL65531 KTG65530:KTH65531 LDC65530:LDD65531 LMY65530:LMZ65531 LWU65530:LWV65531 MGQ65530:MGR65531 MQM65530:MQN65531 NAI65530:NAJ65531 NKE65530:NKF65531 NUA65530:NUB65531 ODW65530:ODX65531 ONS65530:ONT65531 OXO65530:OXP65531 PHK65530:PHL65531 PRG65530:PRH65531 QBC65530:QBD65531 QKY65530:QKZ65531 QUU65530:QUV65531 REQ65530:RER65531 ROM65530:RON65531 RYI65530:RYJ65531 SIE65530:SIF65531 SSA65530:SSB65531 TBW65530:TBX65531 TLS65530:TLT65531 TVO65530:TVP65531 UFK65530:UFL65531 UPG65530:UPH65531 UZC65530:UZD65531 VIY65530:VIZ65531 VSU65530:VSV65531 WCQ65530:WCR65531 WMM65530:WMN65531 WWI65530:WWJ65531 AA131066:AB131067 JW131066:JX131067 TS131066:TT131067 ADO131066:ADP131067 ANK131066:ANL131067 AXG131066:AXH131067 BHC131066:BHD131067 BQY131066:BQZ131067 CAU131066:CAV131067 CKQ131066:CKR131067 CUM131066:CUN131067 DEI131066:DEJ131067 DOE131066:DOF131067 DYA131066:DYB131067 EHW131066:EHX131067 ERS131066:ERT131067 FBO131066:FBP131067 FLK131066:FLL131067 FVG131066:FVH131067 GFC131066:GFD131067 GOY131066:GOZ131067 GYU131066:GYV131067 HIQ131066:HIR131067 HSM131066:HSN131067 ICI131066:ICJ131067 IME131066:IMF131067 IWA131066:IWB131067 JFW131066:JFX131067 JPS131066:JPT131067 JZO131066:JZP131067 KJK131066:KJL131067 KTG131066:KTH131067 LDC131066:LDD131067 LMY131066:LMZ131067 LWU131066:LWV131067 MGQ131066:MGR131067 MQM131066:MQN131067 NAI131066:NAJ131067 NKE131066:NKF131067 NUA131066:NUB131067 ODW131066:ODX131067 ONS131066:ONT131067 OXO131066:OXP131067 PHK131066:PHL131067 PRG131066:PRH131067 QBC131066:QBD131067 QKY131066:QKZ131067 QUU131066:QUV131067 REQ131066:RER131067 ROM131066:RON131067 RYI131066:RYJ131067 SIE131066:SIF131067 SSA131066:SSB131067 TBW131066:TBX131067 TLS131066:TLT131067 TVO131066:TVP131067 UFK131066:UFL131067 UPG131066:UPH131067 UZC131066:UZD131067 VIY131066:VIZ131067 VSU131066:VSV131067 WCQ131066:WCR131067 WMM131066:WMN131067 WWI131066:WWJ131067 AA196602:AB196603 JW196602:JX196603 TS196602:TT196603 ADO196602:ADP196603 ANK196602:ANL196603 AXG196602:AXH196603 BHC196602:BHD196603 BQY196602:BQZ196603 CAU196602:CAV196603 CKQ196602:CKR196603 CUM196602:CUN196603 DEI196602:DEJ196603 DOE196602:DOF196603 DYA196602:DYB196603 EHW196602:EHX196603 ERS196602:ERT196603 FBO196602:FBP196603 FLK196602:FLL196603 FVG196602:FVH196603 GFC196602:GFD196603 GOY196602:GOZ196603 GYU196602:GYV196603 HIQ196602:HIR196603 HSM196602:HSN196603 ICI196602:ICJ196603 IME196602:IMF196603 IWA196602:IWB196603 JFW196602:JFX196603 JPS196602:JPT196603 JZO196602:JZP196603 KJK196602:KJL196603 KTG196602:KTH196603 LDC196602:LDD196603 LMY196602:LMZ196603 LWU196602:LWV196603 MGQ196602:MGR196603 MQM196602:MQN196603 NAI196602:NAJ196603 NKE196602:NKF196603 NUA196602:NUB196603 ODW196602:ODX196603 ONS196602:ONT196603 OXO196602:OXP196603 PHK196602:PHL196603 PRG196602:PRH196603 QBC196602:QBD196603 QKY196602:QKZ196603 QUU196602:QUV196603 REQ196602:RER196603 ROM196602:RON196603 RYI196602:RYJ196603 SIE196602:SIF196603 SSA196602:SSB196603 TBW196602:TBX196603 TLS196602:TLT196603 TVO196602:TVP196603 UFK196602:UFL196603 UPG196602:UPH196603 UZC196602:UZD196603 VIY196602:VIZ196603 VSU196602:VSV196603 WCQ196602:WCR196603 WMM196602:WMN196603 WWI196602:WWJ196603 AA262138:AB262139 JW262138:JX262139 TS262138:TT262139 ADO262138:ADP262139 ANK262138:ANL262139 AXG262138:AXH262139 BHC262138:BHD262139 BQY262138:BQZ262139 CAU262138:CAV262139 CKQ262138:CKR262139 CUM262138:CUN262139 DEI262138:DEJ262139 DOE262138:DOF262139 DYA262138:DYB262139 EHW262138:EHX262139 ERS262138:ERT262139 FBO262138:FBP262139 FLK262138:FLL262139 FVG262138:FVH262139 GFC262138:GFD262139 GOY262138:GOZ262139 GYU262138:GYV262139 HIQ262138:HIR262139 HSM262138:HSN262139 ICI262138:ICJ262139 IME262138:IMF262139 IWA262138:IWB262139 JFW262138:JFX262139 JPS262138:JPT262139 JZO262138:JZP262139 KJK262138:KJL262139 KTG262138:KTH262139 LDC262138:LDD262139 LMY262138:LMZ262139 LWU262138:LWV262139 MGQ262138:MGR262139 MQM262138:MQN262139 NAI262138:NAJ262139 NKE262138:NKF262139 NUA262138:NUB262139 ODW262138:ODX262139 ONS262138:ONT262139 OXO262138:OXP262139 PHK262138:PHL262139 PRG262138:PRH262139 QBC262138:QBD262139 QKY262138:QKZ262139 QUU262138:QUV262139 REQ262138:RER262139 ROM262138:RON262139 RYI262138:RYJ262139 SIE262138:SIF262139 SSA262138:SSB262139 TBW262138:TBX262139 TLS262138:TLT262139 TVO262138:TVP262139 UFK262138:UFL262139 UPG262138:UPH262139 UZC262138:UZD262139 VIY262138:VIZ262139 VSU262138:VSV262139 WCQ262138:WCR262139 WMM262138:WMN262139 WWI262138:WWJ262139 AA327674:AB327675 JW327674:JX327675 TS327674:TT327675 ADO327674:ADP327675 ANK327674:ANL327675 AXG327674:AXH327675 BHC327674:BHD327675 BQY327674:BQZ327675 CAU327674:CAV327675 CKQ327674:CKR327675 CUM327674:CUN327675 DEI327674:DEJ327675 DOE327674:DOF327675 DYA327674:DYB327675 EHW327674:EHX327675 ERS327674:ERT327675 FBO327674:FBP327675 FLK327674:FLL327675 FVG327674:FVH327675 GFC327674:GFD327675 GOY327674:GOZ327675 GYU327674:GYV327675 HIQ327674:HIR327675 HSM327674:HSN327675 ICI327674:ICJ327675 IME327674:IMF327675 IWA327674:IWB327675 JFW327674:JFX327675 JPS327674:JPT327675 JZO327674:JZP327675 KJK327674:KJL327675 KTG327674:KTH327675 LDC327674:LDD327675 LMY327674:LMZ327675 LWU327674:LWV327675 MGQ327674:MGR327675 MQM327674:MQN327675 NAI327674:NAJ327675 NKE327674:NKF327675 NUA327674:NUB327675 ODW327674:ODX327675 ONS327674:ONT327675 OXO327674:OXP327675 PHK327674:PHL327675 PRG327674:PRH327675 QBC327674:QBD327675 QKY327674:QKZ327675 QUU327674:QUV327675 REQ327674:RER327675 ROM327674:RON327675 RYI327674:RYJ327675 SIE327674:SIF327675 SSA327674:SSB327675 TBW327674:TBX327675 TLS327674:TLT327675 TVO327674:TVP327675 UFK327674:UFL327675 UPG327674:UPH327675 UZC327674:UZD327675 VIY327674:VIZ327675 VSU327674:VSV327675 WCQ327674:WCR327675 WMM327674:WMN327675 WWI327674:WWJ327675 AA393210:AB393211 JW393210:JX393211 TS393210:TT393211 ADO393210:ADP393211 ANK393210:ANL393211 AXG393210:AXH393211 BHC393210:BHD393211 BQY393210:BQZ393211 CAU393210:CAV393211 CKQ393210:CKR393211 CUM393210:CUN393211 DEI393210:DEJ393211 DOE393210:DOF393211 DYA393210:DYB393211 EHW393210:EHX393211 ERS393210:ERT393211 FBO393210:FBP393211 FLK393210:FLL393211 FVG393210:FVH393211 GFC393210:GFD393211 GOY393210:GOZ393211 GYU393210:GYV393211 HIQ393210:HIR393211 HSM393210:HSN393211 ICI393210:ICJ393211 IME393210:IMF393211 IWA393210:IWB393211 JFW393210:JFX393211 JPS393210:JPT393211 JZO393210:JZP393211 KJK393210:KJL393211 KTG393210:KTH393211 LDC393210:LDD393211 LMY393210:LMZ393211 LWU393210:LWV393211 MGQ393210:MGR393211 MQM393210:MQN393211 NAI393210:NAJ393211 NKE393210:NKF393211 NUA393210:NUB393211 ODW393210:ODX393211 ONS393210:ONT393211 OXO393210:OXP393211 PHK393210:PHL393211 PRG393210:PRH393211 QBC393210:QBD393211 QKY393210:QKZ393211 QUU393210:QUV393211 REQ393210:RER393211 ROM393210:RON393211 RYI393210:RYJ393211 SIE393210:SIF393211 SSA393210:SSB393211 TBW393210:TBX393211 TLS393210:TLT393211 TVO393210:TVP393211 UFK393210:UFL393211 UPG393210:UPH393211 UZC393210:UZD393211 VIY393210:VIZ393211 VSU393210:VSV393211 WCQ393210:WCR393211 WMM393210:WMN393211 WWI393210:WWJ393211 AA458746:AB458747 JW458746:JX458747 TS458746:TT458747 ADO458746:ADP458747 ANK458746:ANL458747 AXG458746:AXH458747 BHC458746:BHD458747 BQY458746:BQZ458747 CAU458746:CAV458747 CKQ458746:CKR458747 CUM458746:CUN458747 DEI458746:DEJ458747 DOE458746:DOF458747 DYA458746:DYB458747 EHW458746:EHX458747 ERS458746:ERT458747 FBO458746:FBP458747 FLK458746:FLL458747 FVG458746:FVH458747 GFC458746:GFD458747 GOY458746:GOZ458747 GYU458746:GYV458747 HIQ458746:HIR458747 HSM458746:HSN458747 ICI458746:ICJ458747 IME458746:IMF458747 IWA458746:IWB458747 JFW458746:JFX458747 JPS458746:JPT458747 JZO458746:JZP458747 KJK458746:KJL458747 KTG458746:KTH458747 LDC458746:LDD458747 LMY458746:LMZ458747 LWU458746:LWV458747 MGQ458746:MGR458747 MQM458746:MQN458747 NAI458746:NAJ458747 NKE458746:NKF458747 NUA458746:NUB458747 ODW458746:ODX458747 ONS458746:ONT458747 OXO458746:OXP458747 PHK458746:PHL458747 PRG458746:PRH458747 QBC458746:QBD458747 QKY458746:QKZ458747 QUU458746:QUV458747 REQ458746:RER458747 ROM458746:RON458747 RYI458746:RYJ458747 SIE458746:SIF458747 SSA458746:SSB458747 TBW458746:TBX458747 TLS458746:TLT458747 TVO458746:TVP458747 UFK458746:UFL458747 UPG458746:UPH458747 UZC458746:UZD458747 VIY458746:VIZ458747 VSU458746:VSV458747 WCQ458746:WCR458747 WMM458746:WMN458747 WWI458746:WWJ458747 AA524282:AB524283 JW524282:JX524283 TS524282:TT524283 ADO524282:ADP524283 ANK524282:ANL524283 AXG524282:AXH524283 BHC524282:BHD524283 BQY524282:BQZ524283 CAU524282:CAV524283 CKQ524282:CKR524283 CUM524282:CUN524283 DEI524282:DEJ524283 DOE524282:DOF524283 DYA524282:DYB524283 EHW524282:EHX524283 ERS524282:ERT524283 FBO524282:FBP524283 FLK524282:FLL524283 FVG524282:FVH524283 GFC524282:GFD524283 GOY524282:GOZ524283 GYU524282:GYV524283 HIQ524282:HIR524283 HSM524282:HSN524283 ICI524282:ICJ524283 IME524282:IMF524283 IWA524282:IWB524283 JFW524282:JFX524283 JPS524282:JPT524283 JZO524282:JZP524283 KJK524282:KJL524283 KTG524282:KTH524283 LDC524282:LDD524283 LMY524282:LMZ524283 LWU524282:LWV524283 MGQ524282:MGR524283 MQM524282:MQN524283 NAI524282:NAJ524283 NKE524282:NKF524283 NUA524282:NUB524283 ODW524282:ODX524283 ONS524282:ONT524283 OXO524282:OXP524283 PHK524282:PHL524283 PRG524282:PRH524283 QBC524282:QBD524283 QKY524282:QKZ524283 QUU524282:QUV524283 REQ524282:RER524283 ROM524282:RON524283 RYI524282:RYJ524283 SIE524282:SIF524283 SSA524282:SSB524283 TBW524282:TBX524283 TLS524282:TLT524283 TVO524282:TVP524283 UFK524282:UFL524283 UPG524282:UPH524283 UZC524282:UZD524283 VIY524282:VIZ524283 VSU524282:VSV524283 WCQ524282:WCR524283 WMM524282:WMN524283 WWI524282:WWJ524283 AA589818:AB589819 JW589818:JX589819 TS589818:TT589819 ADO589818:ADP589819 ANK589818:ANL589819 AXG589818:AXH589819 BHC589818:BHD589819 BQY589818:BQZ589819 CAU589818:CAV589819 CKQ589818:CKR589819 CUM589818:CUN589819 DEI589818:DEJ589819 DOE589818:DOF589819 DYA589818:DYB589819 EHW589818:EHX589819 ERS589818:ERT589819 FBO589818:FBP589819 FLK589818:FLL589819 FVG589818:FVH589819 GFC589818:GFD589819 GOY589818:GOZ589819 GYU589818:GYV589819 HIQ589818:HIR589819 HSM589818:HSN589819 ICI589818:ICJ589819 IME589818:IMF589819 IWA589818:IWB589819 JFW589818:JFX589819 JPS589818:JPT589819 JZO589818:JZP589819 KJK589818:KJL589819 KTG589818:KTH589819 LDC589818:LDD589819 LMY589818:LMZ589819 LWU589818:LWV589819 MGQ589818:MGR589819 MQM589818:MQN589819 NAI589818:NAJ589819 NKE589818:NKF589819 NUA589818:NUB589819 ODW589818:ODX589819 ONS589818:ONT589819 OXO589818:OXP589819 PHK589818:PHL589819 PRG589818:PRH589819 QBC589818:QBD589819 QKY589818:QKZ589819 QUU589818:QUV589819 REQ589818:RER589819 ROM589818:RON589819 RYI589818:RYJ589819 SIE589818:SIF589819 SSA589818:SSB589819 TBW589818:TBX589819 TLS589818:TLT589819 TVO589818:TVP589819 UFK589818:UFL589819 UPG589818:UPH589819 UZC589818:UZD589819 VIY589818:VIZ589819 VSU589818:VSV589819 WCQ589818:WCR589819 WMM589818:WMN589819 WWI589818:WWJ589819 AA655354:AB655355 JW655354:JX655355 TS655354:TT655355 ADO655354:ADP655355 ANK655354:ANL655355 AXG655354:AXH655355 BHC655354:BHD655355 BQY655354:BQZ655355 CAU655354:CAV655355 CKQ655354:CKR655355 CUM655354:CUN655355 DEI655354:DEJ655355 DOE655354:DOF655355 DYA655354:DYB655355 EHW655354:EHX655355 ERS655354:ERT655355 FBO655354:FBP655355 FLK655354:FLL655355 FVG655354:FVH655355 GFC655354:GFD655355 GOY655354:GOZ655355 GYU655354:GYV655355 HIQ655354:HIR655355 HSM655354:HSN655355 ICI655354:ICJ655355 IME655354:IMF655355 IWA655354:IWB655355 JFW655354:JFX655355 JPS655354:JPT655355 JZO655354:JZP655355 KJK655354:KJL655355 KTG655354:KTH655355 LDC655354:LDD655355 LMY655354:LMZ655355 LWU655354:LWV655355 MGQ655354:MGR655355 MQM655354:MQN655355 NAI655354:NAJ655355 NKE655354:NKF655355 NUA655354:NUB655355 ODW655354:ODX655355 ONS655354:ONT655355 OXO655354:OXP655355 PHK655354:PHL655355 PRG655354:PRH655355 QBC655354:QBD655355 QKY655354:QKZ655355 QUU655354:QUV655355 REQ655354:RER655355 ROM655354:RON655355 RYI655354:RYJ655355 SIE655354:SIF655355 SSA655354:SSB655355 TBW655354:TBX655355 TLS655354:TLT655355 TVO655354:TVP655355 UFK655354:UFL655355 UPG655354:UPH655355 UZC655354:UZD655355 VIY655354:VIZ655355 VSU655354:VSV655355 WCQ655354:WCR655355 WMM655354:WMN655355 WWI655354:WWJ655355 AA720890:AB720891 JW720890:JX720891 TS720890:TT720891 ADO720890:ADP720891 ANK720890:ANL720891 AXG720890:AXH720891 BHC720890:BHD720891 BQY720890:BQZ720891 CAU720890:CAV720891 CKQ720890:CKR720891 CUM720890:CUN720891 DEI720890:DEJ720891 DOE720890:DOF720891 DYA720890:DYB720891 EHW720890:EHX720891 ERS720890:ERT720891 FBO720890:FBP720891 FLK720890:FLL720891 FVG720890:FVH720891 GFC720890:GFD720891 GOY720890:GOZ720891 GYU720890:GYV720891 HIQ720890:HIR720891 HSM720890:HSN720891 ICI720890:ICJ720891 IME720890:IMF720891 IWA720890:IWB720891 JFW720890:JFX720891 JPS720890:JPT720891 JZO720890:JZP720891 KJK720890:KJL720891 KTG720890:KTH720891 LDC720890:LDD720891 LMY720890:LMZ720891 LWU720890:LWV720891 MGQ720890:MGR720891 MQM720890:MQN720891 NAI720890:NAJ720891 NKE720890:NKF720891 NUA720890:NUB720891 ODW720890:ODX720891 ONS720890:ONT720891 OXO720890:OXP720891 PHK720890:PHL720891 PRG720890:PRH720891 QBC720890:QBD720891 QKY720890:QKZ720891 QUU720890:QUV720891 REQ720890:RER720891 ROM720890:RON720891 RYI720890:RYJ720891 SIE720890:SIF720891 SSA720890:SSB720891 TBW720890:TBX720891 TLS720890:TLT720891 TVO720890:TVP720891 UFK720890:UFL720891 UPG720890:UPH720891 UZC720890:UZD720891 VIY720890:VIZ720891 VSU720890:VSV720891 WCQ720890:WCR720891 WMM720890:WMN720891 WWI720890:WWJ720891 AA786426:AB786427 JW786426:JX786427 TS786426:TT786427 ADO786426:ADP786427 ANK786426:ANL786427 AXG786426:AXH786427 BHC786426:BHD786427 BQY786426:BQZ786427 CAU786426:CAV786427 CKQ786426:CKR786427 CUM786426:CUN786427 DEI786426:DEJ786427 DOE786426:DOF786427 DYA786426:DYB786427 EHW786426:EHX786427 ERS786426:ERT786427 FBO786426:FBP786427 FLK786426:FLL786427 FVG786426:FVH786427 GFC786426:GFD786427 GOY786426:GOZ786427 GYU786426:GYV786427 HIQ786426:HIR786427 HSM786426:HSN786427 ICI786426:ICJ786427 IME786426:IMF786427 IWA786426:IWB786427 JFW786426:JFX786427 JPS786426:JPT786427 JZO786426:JZP786427 KJK786426:KJL786427 KTG786426:KTH786427 LDC786426:LDD786427 LMY786426:LMZ786427 LWU786426:LWV786427 MGQ786426:MGR786427 MQM786426:MQN786427 NAI786426:NAJ786427 NKE786426:NKF786427 NUA786426:NUB786427 ODW786426:ODX786427 ONS786426:ONT786427 OXO786426:OXP786427 PHK786426:PHL786427 PRG786426:PRH786427 QBC786426:QBD786427 QKY786426:QKZ786427 QUU786426:QUV786427 REQ786426:RER786427 ROM786426:RON786427 RYI786426:RYJ786427 SIE786426:SIF786427 SSA786426:SSB786427 TBW786426:TBX786427 TLS786426:TLT786427 TVO786426:TVP786427 UFK786426:UFL786427 UPG786426:UPH786427 UZC786426:UZD786427 VIY786426:VIZ786427 VSU786426:VSV786427 WCQ786426:WCR786427 WMM786426:WMN786427 WWI786426:WWJ786427 AA851962:AB851963 JW851962:JX851963 TS851962:TT851963 ADO851962:ADP851963 ANK851962:ANL851963 AXG851962:AXH851963 BHC851962:BHD851963 BQY851962:BQZ851963 CAU851962:CAV851963 CKQ851962:CKR851963 CUM851962:CUN851963 DEI851962:DEJ851963 DOE851962:DOF851963 DYA851962:DYB851963 EHW851962:EHX851963 ERS851962:ERT851963 FBO851962:FBP851963 FLK851962:FLL851963 FVG851962:FVH851963 GFC851962:GFD851963 GOY851962:GOZ851963 GYU851962:GYV851963 HIQ851962:HIR851963 HSM851962:HSN851963 ICI851962:ICJ851963 IME851962:IMF851963 IWA851962:IWB851963 JFW851962:JFX851963 JPS851962:JPT851963 JZO851962:JZP851963 KJK851962:KJL851963 KTG851962:KTH851963 LDC851962:LDD851963 LMY851962:LMZ851963 LWU851962:LWV851963 MGQ851962:MGR851963 MQM851962:MQN851963 NAI851962:NAJ851963 NKE851962:NKF851963 NUA851962:NUB851963 ODW851962:ODX851963 ONS851962:ONT851963 OXO851962:OXP851963 PHK851962:PHL851963 PRG851962:PRH851963 QBC851962:QBD851963 QKY851962:QKZ851963 QUU851962:QUV851963 REQ851962:RER851963 ROM851962:RON851963 RYI851962:RYJ851963 SIE851962:SIF851963 SSA851962:SSB851963 TBW851962:TBX851963 TLS851962:TLT851963 TVO851962:TVP851963 UFK851962:UFL851963 UPG851962:UPH851963 UZC851962:UZD851963 VIY851962:VIZ851963 VSU851962:VSV851963 WCQ851962:WCR851963 WMM851962:WMN851963 WWI851962:WWJ851963 AA917498:AB917499 JW917498:JX917499 TS917498:TT917499 ADO917498:ADP917499 ANK917498:ANL917499 AXG917498:AXH917499 BHC917498:BHD917499 BQY917498:BQZ917499 CAU917498:CAV917499 CKQ917498:CKR917499 CUM917498:CUN917499 DEI917498:DEJ917499 DOE917498:DOF917499 DYA917498:DYB917499 EHW917498:EHX917499 ERS917498:ERT917499 FBO917498:FBP917499 FLK917498:FLL917499 FVG917498:FVH917499 GFC917498:GFD917499 GOY917498:GOZ917499 GYU917498:GYV917499 HIQ917498:HIR917499 HSM917498:HSN917499 ICI917498:ICJ917499 IME917498:IMF917499 IWA917498:IWB917499 JFW917498:JFX917499 JPS917498:JPT917499 JZO917498:JZP917499 KJK917498:KJL917499 KTG917498:KTH917499 LDC917498:LDD917499 LMY917498:LMZ917499 LWU917498:LWV917499 MGQ917498:MGR917499 MQM917498:MQN917499 NAI917498:NAJ917499 NKE917498:NKF917499 NUA917498:NUB917499 ODW917498:ODX917499 ONS917498:ONT917499 OXO917498:OXP917499 PHK917498:PHL917499 PRG917498:PRH917499 QBC917498:QBD917499 QKY917498:QKZ917499 QUU917498:QUV917499 REQ917498:RER917499 ROM917498:RON917499 RYI917498:RYJ917499 SIE917498:SIF917499 SSA917498:SSB917499 TBW917498:TBX917499 TLS917498:TLT917499 TVO917498:TVP917499 UFK917498:UFL917499 UPG917498:UPH917499 UZC917498:UZD917499 VIY917498:VIZ917499 VSU917498:VSV917499 WCQ917498:WCR917499 WMM917498:WMN917499 WWI917498:WWJ917499 AA983034:AB983035 JW983034:JX983035 TS983034:TT983035 ADO983034:ADP983035 ANK983034:ANL983035 AXG983034:AXH983035 BHC983034:BHD983035 BQY983034:BQZ983035 CAU983034:CAV983035 CKQ983034:CKR983035 CUM983034:CUN983035 DEI983034:DEJ983035 DOE983034:DOF983035 DYA983034:DYB983035 EHW983034:EHX983035 ERS983034:ERT983035 FBO983034:FBP983035 FLK983034:FLL983035 FVG983034:FVH983035 GFC983034:GFD983035 GOY983034:GOZ983035 GYU983034:GYV983035 HIQ983034:HIR983035 HSM983034:HSN983035 ICI983034:ICJ983035 IME983034:IMF983035 IWA983034:IWB983035 JFW983034:JFX983035 JPS983034:JPT983035 JZO983034:JZP983035 KJK983034:KJL983035 KTG983034:KTH983035 LDC983034:LDD983035 LMY983034:LMZ983035 LWU983034:LWV983035 MGQ983034:MGR983035 MQM983034:MQN983035 NAI983034:NAJ983035 NKE983034:NKF983035 NUA983034:NUB983035 ODW983034:ODX983035 ONS983034:ONT983035 OXO983034:OXP983035 PHK983034:PHL983035 PRG983034:PRH983035 QBC983034:QBD983035 QKY983034:QKZ983035 QUU983034:QUV983035 REQ983034:RER983035 ROM983034:RON983035 RYI983034:RYJ983035 SIE983034:SIF983035 SSA983034:SSB983035 TBW983034:TBX983035 TLS983034:TLT983035 TVO983034:TVP983035 UFK983034:UFL983035 UPG983034:UPH983035 UZC983034:UZD983035 VIY983034:VIZ983035 VSU983034:VSV983035 WCQ983034:WCR983035 WMM983034:WMN983035 WWI983034:WWJ983035 BJ65522:BK65523 LF65522:LG65523 VB65522:VC65523 AEX65522:AEY65523 AOT65522:AOU65523 AYP65522:AYQ65523 BIL65522:BIM65523 BSH65522:BSI65523 CCD65522:CCE65523 CLZ65522:CMA65523 CVV65522:CVW65523 DFR65522:DFS65523 DPN65522:DPO65523 DZJ65522:DZK65523 EJF65522:EJG65523 ETB65522:ETC65523 FCX65522:FCY65523 FMT65522:FMU65523 FWP65522:FWQ65523 GGL65522:GGM65523 GQH65522:GQI65523 HAD65522:HAE65523 HJZ65522:HKA65523 HTV65522:HTW65523 IDR65522:IDS65523 INN65522:INO65523 IXJ65522:IXK65523 JHF65522:JHG65523 JRB65522:JRC65523 KAX65522:KAY65523 KKT65522:KKU65523 KUP65522:KUQ65523 LEL65522:LEM65523 LOH65522:LOI65523 LYD65522:LYE65523 MHZ65522:MIA65523 MRV65522:MRW65523 NBR65522:NBS65523 NLN65522:NLO65523 NVJ65522:NVK65523 OFF65522:OFG65523 OPB65522:OPC65523 OYX65522:OYY65523 PIT65522:PIU65523 PSP65522:PSQ65523 QCL65522:QCM65523 QMH65522:QMI65523 QWD65522:QWE65523 RFZ65522:RGA65523 RPV65522:RPW65523 RZR65522:RZS65523 SJN65522:SJO65523 STJ65522:STK65523 TDF65522:TDG65523 TNB65522:TNC65523 TWX65522:TWY65523 UGT65522:UGU65523 UQP65522:UQQ65523 VAL65522:VAM65523 VKH65522:VKI65523 VUD65522:VUE65523 WDZ65522:WEA65523 WNV65522:WNW65523 WXR65522:WXS65523 BJ131058:BK131059 LF131058:LG131059 VB131058:VC131059 AEX131058:AEY131059 AOT131058:AOU131059 AYP131058:AYQ131059 BIL131058:BIM131059 BSH131058:BSI131059 CCD131058:CCE131059 CLZ131058:CMA131059 CVV131058:CVW131059 DFR131058:DFS131059 DPN131058:DPO131059 DZJ131058:DZK131059 EJF131058:EJG131059 ETB131058:ETC131059 FCX131058:FCY131059 FMT131058:FMU131059 FWP131058:FWQ131059 GGL131058:GGM131059 GQH131058:GQI131059 HAD131058:HAE131059 HJZ131058:HKA131059 HTV131058:HTW131059 IDR131058:IDS131059 INN131058:INO131059 IXJ131058:IXK131059 JHF131058:JHG131059 JRB131058:JRC131059 KAX131058:KAY131059 KKT131058:KKU131059 KUP131058:KUQ131059 LEL131058:LEM131059 LOH131058:LOI131059 LYD131058:LYE131059 MHZ131058:MIA131059 MRV131058:MRW131059 NBR131058:NBS131059 NLN131058:NLO131059 NVJ131058:NVK131059 OFF131058:OFG131059 OPB131058:OPC131059 OYX131058:OYY131059 PIT131058:PIU131059 PSP131058:PSQ131059 QCL131058:QCM131059 QMH131058:QMI131059 QWD131058:QWE131059 RFZ131058:RGA131059 RPV131058:RPW131059 RZR131058:RZS131059 SJN131058:SJO131059 STJ131058:STK131059 TDF131058:TDG131059 TNB131058:TNC131059 TWX131058:TWY131059 UGT131058:UGU131059 UQP131058:UQQ131059 VAL131058:VAM131059 VKH131058:VKI131059 VUD131058:VUE131059 WDZ131058:WEA131059 WNV131058:WNW131059 WXR131058:WXS131059 BJ196594:BK196595 LF196594:LG196595 VB196594:VC196595 AEX196594:AEY196595 AOT196594:AOU196595 AYP196594:AYQ196595 BIL196594:BIM196595 BSH196594:BSI196595 CCD196594:CCE196595 CLZ196594:CMA196595 CVV196594:CVW196595 DFR196594:DFS196595 DPN196594:DPO196595 DZJ196594:DZK196595 EJF196594:EJG196595 ETB196594:ETC196595 FCX196594:FCY196595 FMT196594:FMU196595 FWP196594:FWQ196595 GGL196594:GGM196595 GQH196594:GQI196595 HAD196594:HAE196595 HJZ196594:HKA196595 HTV196594:HTW196595 IDR196594:IDS196595 INN196594:INO196595 IXJ196594:IXK196595 JHF196594:JHG196595 JRB196594:JRC196595 KAX196594:KAY196595 KKT196594:KKU196595 KUP196594:KUQ196595 LEL196594:LEM196595 LOH196594:LOI196595 LYD196594:LYE196595 MHZ196594:MIA196595 MRV196594:MRW196595 NBR196594:NBS196595 NLN196594:NLO196595 NVJ196594:NVK196595 OFF196594:OFG196595 OPB196594:OPC196595 OYX196594:OYY196595 PIT196594:PIU196595 PSP196594:PSQ196595 QCL196594:QCM196595 QMH196594:QMI196595 QWD196594:QWE196595 RFZ196594:RGA196595 RPV196594:RPW196595 RZR196594:RZS196595 SJN196594:SJO196595 STJ196594:STK196595 TDF196594:TDG196595 TNB196594:TNC196595 TWX196594:TWY196595 UGT196594:UGU196595 UQP196594:UQQ196595 VAL196594:VAM196595 VKH196594:VKI196595 VUD196594:VUE196595 WDZ196594:WEA196595 WNV196594:WNW196595 WXR196594:WXS196595 BJ262130:BK262131 LF262130:LG262131 VB262130:VC262131 AEX262130:AEY262131 AOT262130:AOU262131 AYP262130:AYQ262131 BIL262130:BIM262131 BSH262130:BSI262131 CCD262130:CCE262131 CLZ262130:CMA262131 CVV262130:CVW262131 DFR262130:DFS262131 DPN262130:DPO262131 DZJ262130:DZK262131 EJF262130:EJG262131 ETB262130:ETC262131 FCX262130:FCY262131 FMT262130:FMU262131 FWP262130:FWQ262131 GGL262130:GGM262131 GQH262130:GQI262131 HAD262130:HAE262131 HJZ262130:HKA262131 HTV262130:HTW262131 IDR262130:IDS262131 INN262130:INO262131 IXJ262130:IXK262131 JHF262130:JHG262131 JRB262130:JRC262131 KAX262130:KAY262131 KKT262130:KKU262131 KUP262130:KUQ262131 LEL262130:LEM262131 LOH262130:LOI262131 LYD262130:LYE262131 MHZ262130:MIA262131 MRV262130:MRW262131 NBR262130:NBS262131 NLN262130:NLO262131 NVJ262130:NVK262131 OFF262130:OFG262131 OPB262130:OPC262131 OYX262130:OYY262131 PIT262130:PIU262131 PSP262130:PSQ262131 QCL262130:QCM262131 QMH262130:QMI262131 QWD262130:QWE262131 RFZ262130:RGA262131 RPV262130:RPW262131 RZR262130:RZS262131 SJN262130:SJO262131 STJ262130:STK262131 TDF262130:TDG262131 TNB262130:TNC262131 TWX262130:TWY262131 UGT262130:UGU262131 UQP262130:UQQ262131 VAL262130:VAM262131 VKH262130:VKI262131 VUD262130:VUE262131 WDZ262130:WEA262131 WNV262130:WNW262131 WXR262130:WXS262131 BJ327666:BK327667 LF327666:LG327667 VB327666:VC327667 AEX327666:AEY327667 AOT327666:AOU327667 AYP327666:AYQ327667 BIL327666:BIM327667 BSH327666:BSI327667 CCD327666:CCE327667 CLZ327666:CMA327667 CVV327666:CVW327667 DFR327666:DFS327667 DPN327666:DPO327667 DZJ327666:DZK327667 EJF327666:EJG327667 ETB327666:ETC327667 FCX327666:FCY327667 FMT327666:FMU327667 FWP327666:FWQ327667 GGL327666:GGM327667 GQH327666:GQI327667 HAD327666:HAE327667 HJZ327666:HKA327667 HTV327666:HTW327667 IDR327666:IDS327667 INN327666:INO327667 IXJ327666:IXK327667 JHF327666:JHG327667 JRB327666:JRC327667 KAX327666:KAY327667 KKT327666:KKU327667 KUP327666:KUQ327667 LEL327666:LEM327667 LOH327666:LOI327667 LYD327666:LYE327667 MHZ327666:MIA327667 MRV327666:MRW327667 NBR327666:NBS327667 NLN327666:NLO327667 NVJ327666:NVK327667 OFF327666:OFG327667 OPB327666:OPC327667 OYX327666:OYY327667 PIT327666:PIU327667 PSP327666:PSQ327667 QCL327666:QCM327667 QMH327666:QMI327667 QWD327666:QWE327667 RFZ327666:RGA327667 RPV327666:RPW327667 RZR327666:RZS327667 SJN327666:SJO327667 STJ327666:STK327667 TDF327666:TDG327667 TNB327666:TNC327667 TWX327666:TWY327667 UGT327666:UGU327667 UQP327666:UQQ327667 VAL327666:VAM327667 VKH327666:VKI327667 VUD327666:VUE327667 WDZ327666:WEA327667 WNV327666:WNW327667 WXR327666:WXS327667 BJ393202:BK393203 LF393202:LG393203 VB393202:VC393203 AEX393202:AEY393203 AOT393202:AOU393203 AYP393202:AYQ393203 BIL393202:BIM393203 BSH393202:BSI393203 CCD393202:CCE393203 CLZ393202:CMA393203 CVV393202:CVW393203 DFR393202:DFS393203 DPN393202:DPO393203 DZJ393202:DZK393203 EJF393202:EJG393203 ETB393202:ETC393203 FCX393202:FCY393203 FMT393202:FMU393203 FWP393202:FWQ393203 GGL393202:GGM393203 GQH393202:GQI393203 HAD393202:HAE393203 HJZ393202:HKA393203 HTV393202:HTW393203 IDR393202:IDS393203 INN393202:INO393203 IXJ393202:IXK393203 JHF393202:JHG393203 JRB393202:JRC393203 KAX393202:KAY393203 KKT393202:KKU393203 KUP393202:KUQ393203 LEL393202:LEM393203 LOH393202:LOI393203 LYD393202:LYE393203 MHZ393202:MIA393203 MRV393202:MRW393203 NBR393202:NBS393203 NLN393202:NLO393203 NVJ393202:NVK393203 OFF393202:OFG393203 OPB393202:OPC393203 OYX393202:OYY393203 PIT393202:PIU393203 PSP393202:PSQ393203 QCL393202:QCM393203 QMH393202:QMI393203 QWD393202:QWE393203 RFZ393202:RGA393203 RPV393202:RPW393203 RZR393202:RZS393203 SJN393202:SJO393203 STJ393202:STK393203 TDF393202:TDG393203 TNB393202:TNC393203 TWX393202:TWY393203 UGT393202:UGU393203 UQP393202:UQQ393203 VAL393202:VAM393203 VKH393202:VKI393203 VUD393202:VUE393203 WDZ393202:WEA393203 WNV393202:WNW393203 WXR393202:WXS393203 BJ458738:BK458739 LF458738:LG458739 VB458738:VC458739 AEX458738:AEY458739 AOT458738:AOU458739 AYP458738:AYQ458739 BIL458738:BIM458739 BSH458738:BSI458739 CCD458738:CCE458739 CLZ458738:CMA458739 CVV458738:CVW458739 DFR458738:DFS458739 DPN458738:DPO458739 DZJ458738:DZK458739 EJF458738:EJG458739 ETB458738:ETC458739 FCX458738:FCY458739 FMT458738:FMU458739 FWP458738:FWQ458739 GGL458738:GGM458739 GQH458738:GQI458739 HAD458738:HAE458739 HJZ458738:HKA458739 HTV458738:HTW458739 IDR458738:IDS458739 INN458738:INO458739 IXJ458738:IXK458739 JHF458738:JHG458739 JRB458738:JRC458739 KAX458738:KAY458739 KKT458738:KKU458739 KUP458738:KUQ458739 LEL458738:LEM458739 LOH458738:LOI458739 LYD458738:LYE458739 MHZ458738:MIA458739 MRV458738:MRW458739 NBR458738:NBS458739 NLN458738:NLO458739 NVJ458738:NVK458739 OFF458738:OFG458739 OPB458738:OPC458739 OYX458738:OYY458739 PIT458738:PIU458739 PSP458738:PSQ458739 QCL458738:QCM458739 QMH458738:QMI458739 QWD458738:QWE458739 RFZ458738:RGA458739 RPV458738:RPW458739 RZR458738:RZS458739 SJN458738:SJO458739 STJ458738:STK458739 TDF458738:TDG458739 TNB458738:TNC458739 TWX458738:TWY458739 UGT458738:UGU458739 UQP458738:UQQ458739 VAL458738:VAM458739 VKH458738:VKI458739 VUD458738:VUE458739 WDZ458738:WEA458739 WNV458738:WNW458739 WXR458738:WXS458739 BJ524274:BK524275 LF524274:LG524275 VB524274:VC524275 AEX524274:AEY524275 AOT524274:AOU524275 AYP524274:AYQ524275 BIL524274:BIM524275 BSH524274:BSI524275 CCD524274:CCE524275 CLZ524274:CMA524275 CVV524274:CVW524275 DFR524274:DFS524275 DPN524274:DPO524275 DZJ524274:DZK524275 EJF524274:EJG524275 ETB524274:ETC524275 FCX524274:FCY524275 FMT524274:FMU524275 FWP524274:FWQ524275 GGL524274:GGM524275 GQH524274:GQI524275 HAD524274:HAE524275 HJZ524274:HKA524275 HTV524274:HTW524275 IDR524274:IDS524275 INN524274:INO524275 IXJ524274:IXK524275 JHF524274:JHG524275 JRB524274:JRC524275 KAX524274:KAY524275 KKT524274:KKU524275 KUP524274:KUQ524275 LEL524274:LEM524275 LOH524274:LOI524275 LYD524274:LYE524275 MHZ524274:MIA524275 MRV524274:MRW524275 NBR524274:NBS524275 NLN524274:NLO524275 NVJ524274:NVK524275 OFF524274:OFG524275 OPB524274:OPC524275 OYX524274:OYY524275 PIT524274:PIU524275 PSP524274:PSQ524275 QCL524274:QCM524275 QMH524274:QMI524275 QWD524274:QWE524275 RFZ524274:RGA524275 RPV524274:RPW524275 RZR524274:RZS524275 SJN524274:SJO524275 STJ524274:STK524275 TDF524274:TDG524275 TNB524274:TNC524275 TWX524274:TWY524275 UGT524274:UGU524275 UQP524274:UQQ524275 VAL524274:VAM524275 VKH524274:VKI524275 VUD524274:VUE524275 WDZ524274:WEA524275 WNV524274:WNW524275 WXR524274:WXS524275 BJ589810:BK589811 LF589810:LG589811 VB589810:VC589811 AEX589810:AEY589811 AOT589810:AOU589811 AYP589810:AYQ589811 BIL589810:BIM589811 BSH589810:BSI589811 CCD589810:CCE589811 CLZ589810:CMA589811 CVV589810:CVW589811 DFR589810:DFS589811 DPN589810:DPO589811 DZJ589810:DZK589811 EJF589810:EJG589811 ETB589810:ETC589811 FCX589810:FCY589811 FMT589810:FMU589811 FWP589810:FWQ589811 GGL589810:GGM589811 GQH589810:GQI589811 HAD589810:HAE589811 HJZ589810:HKA589811 HTV589810:HTW589811 IDR589810:IDS589811 INN589810:INO589811 IXJ589810:IXK589811 JHF589810:JHG589811 JRB589810:JRC589811 KAX589810:KAY589811 KKT589810:KKU589811 KUP589810:KUQ589811 LEL589810:LEM589811 LOH589810:LOI589811 LYD589810:LYE589811 MHZ589810:MIA589811 MRV589810:MRW589811 NBR589810:NBS589811 NLN589810:NLO589811 NVJ589810:NVK589811 OFF589810:OFG589811 OPB589810:OPC589811 OYX589810:OYY589811 PIT589810:PIU589811 PSP589810:PSQ589811 QCL589810:QCM589811 QMH589810:QMI589811 QWD589810:QWE589811 RFZ589810:RGA589811 RPV589810:RPW589811 RZR589810:RZS589811 SJN589810:SJO589811 STJ589810:STK589811 TDF589810:TDG589811 TNB589810:TNC589811 TWX589810:TWY589811 UGT589810:UGU589811 UQP589810:UQQ589811 VAL589810:VAM589811 VKH589810:VKI589811 VUD589810:VUE589811 WDZ589810:WEA589811 WNV589810:WNW589811 WXR589810:WXS589811 BJ655346:BK655347 LF655346:LG655347 VB655346:VC655347 AEX655346:AEY655347 AOT655346:AOU655347 AYP655346:AYQ655347 BIL655346:BIM655347 BSH655346:BSI655347 CCD655346:CCE655347 CLZ655346:CMA655347 CVV655346:CVW655347 DFR655346:DFS655347 DPN655346:DPO655347 DZJ655346:DZK655347 EJF655346:EJG655347 ETB655346:ETC655347 FCX655346:FCY655347 FMT655346:FMU655347 FWP655346:FWQ655347 GGL655346:GGM655347 GQH655346:GQI655347 HAD655346:HAE655347 HJZ655346:HKA655347 HTV655346:HTW655347 IDR655346:IDS655347 INN655346:INO655347 IXJ655346:IXK655347 JHF655346:JHG655347 JRB655346:JRC655347 KAX655346:KAY655347 KKT655346:KKU655347 KUP655346:KUQ655347 LEL655346:LEM655347 LOH655346:LOI655347 LYD655346:LYE655347 MHZ655346:MIA655347 MRV655346:MRW655347 NBR655346:NBS655347 NLN655346:NLO655347 NVJ655346:NVK655347 OFF655346:OFG655347 OPB655346:OPC655347 OYX655346:OYY655347 PIT655346:PIU655347 PSP655346:PSQ655347 QCL655346:QCM655347 QMH655346:QMI655347 QWD655346:QWE655347 RFZ655346:RGA655347 RPV655346:RPW655347 RZR655346:RZS655347 SJN655346:SJO655347 STJ655346:STK655347 TDF655346:TDG655347 TNB655346:TNC655347 TWX655346:TWY655347 UGT655346:UGU655347 UQP655346:UQQ655347 VAL655346:VAM655347 VKH655346:VKI655347 VUD655346:VUE655347 WDZ655346:WEA655347 WNV655346:WNW655347 WXR655346:WXS655347 BJ720882:BK720883 LF720882:LG720883 VB720882:VC720883 AEX720882:AEY720883 AOT720882:AOU720883 AYP720882:AYQ720883 BIL720882:BIM720883 BSH720882:BSI720883 CCD720882:CCE720883 CLZ720882:CMA720883 CVV720882:CVW720883 DFR720882:DFS720883 DPN720882:DPO720883 DZJ720882:DZK720883 EJF720882:EJG720883 ETB720882:ETC720883 FCX720882:FCY720883 FMT720882:FMU720883 FWP720882:FWQ720883 GGL720882:GGM720883 GQH720882:GQI720883 HAD720882:HAE720883 HJZ720882:HKA720883 HTV720882:HTW720883 IDR720882:IDS720883 INN720882:INO720883 IXJ720882:IXK720883 JHF720882:JHG720883 JRB720882:JRC720883 KAX720882:KAY720883 KKT720882:KKU720883 KUP720882:KUQ720883 LEL720882:LEM720883 LOH720882:LOI720883 LYD720882:LYE720883 MHZ720882:MIA720883 MRV720882:MRW720883 NBR720882:NBS720883 NLN720882:NLO720883 NVJ720882:NVK720883 OFF720882:OFG720883 OPB720882:OPC720883 OYX720882:OYY720883 PIT720882:PIU720883 PSP720882:PSQ720883 QCL720882:QCM720883 QMH720882:QMI720883 QWD720882:QWE720883 RFZ720882:RGA720883 RPV720882:RPW720883 RZR720882:RZS720883 SJN720882:SJO720883 STJ720882:STK720883 TDF720882:TDG720883 TNB720882:TNC720883 TWX720882:TWY720883 UGT720882:UGU720883 UQP720882:UQQ720883 VAL720882:VAM720883 VKH720882:VKI720883 VUD720882:VUE720883 WDZ720882:WEA720883 WNV720882:WNW720883 WXR720882:WXS720883 BJ786418:BK786419 LF786418:LG786419 VB786418:VC786419 AEX786418:AEY786419 AOT786418:AOU786419 AYP786418:AYQ786419 BIL786418:BIM786419 BSH786418:BSI786419 CCD786418:CCE786419 CLZ786418:CMA786419 CVV786418:CVW786419 DFR786418:DFS786419 DPN786418:DPO786419 DZJ786418:DZK786419 EJF786418:EJG786419 ETB786418:ETC786419 FCX786418:FCY786419 FMT786418:FMU786419 FWP786418:FWQ786419 GGL786418:GGM786419 GQH786418:GQI786419 HAD786418:HAE786419 HJZ786418:HKA786419 HTV786418:HTW786419 IDR786418:IDS786419 INN786418:INO786419 IXJ786418:IXK786419 JHF786418:JHG786419 JRB786418:JRC786419 KAX786418:KAY786419 KKT786418:KKU786419 KUP786418:KUQ786419 LEL786418:LEM786419 LOH786418:LOI786419 LYD786418:LYE786419 MHZ786418:MIA786419 MRV786418:MRW786419 NBR786418:NBS786419 NLN786418:NLO786419 NVJ786418:NVK786419 OFF786418:OFG786419 OPB786418:OPC786419 OYX786418:OYY786419 PIT786418:PIU786419 PSP786418:PSQ786419 QCL786418:QCM786419 QMH786418:QMI786419 QWD786418:QWE786419 RFZ786418:RGA786419 RPV786418:RPW786419 RZR786418:RZS786419 SJN786418:SJO786419 STJ786418:STK786419 TDF786418:TDG786419 TNB786418:TNC786419 TWX786418:TWY786419 UGT786418:UGU786419 UQP786418:UQQ786419 VAL786418:VAM786419 VKH786418:VKI786419 VUD786418:VUE786419 WDZ786418:WEA786419 WNV786418:WNW786419 WXR786418:WXS786419 BJ851954:BK851955 LF851954:LG851955 VB851954:VC851955 AEX851954:AEY851955 AOT851954:AOU851955 AYP851954:AYQ851955 BIL851954:BIM851955 BSH851954:BSI851955 CCD851954:CCE851955 CLZ851954:CMA851955 CVV851954:CVW851955 DFR851954:DFS851955 DPN851954:DPO851955 DZJ851954:DZK851955 EJF851954:EJG851955 ETB851954:ETC851955 FCX851954:FCY851955 FMT851954:FMU851955 FWP851954:FWQ851955 GGL851954:GGM851955 GQH851954:GQI851955 HAD851954:HAE851955 HJZ851954:HKA851955 HTV851954:HTW851955 IDR851954:IDS851955 INN851954:INO851955 IXJ851954:IXK851955 JHF851954:JHG851955 JRB851954:JRC851955 KAX851954:KAY851955 KKT851954:KKU851955 KUP851954:KUQ851955 LEL851954:LEM851955 LOH851954:LOI851955 LYD851954:LYE851955 MHZ851954:MIA851955 MRV851954:MRW851955 NBR851954:NBS851955 NLN851954:NLO851955 NVJ851954:NVK851955 OFF851954:OFG851955 OPB851954:OPC851955 OYX851954:OYY851955 PIT851954:PIU851955 PSP851954:PSQ851955 QCL851954:QCM851955 QMH851954:QMI851955 QWD851954:QWE851955 RFZ851954:RGA851955 RPV851954:RPW851955 RZR851954:RZS851955 SJN851954:SJO851955 STJ851954:STK851955 TDF851954:TDG851955 TNB851954:TNC851955 TWX851954:TWY851955 UGT851954:UGU851955 UQP851954:UQQ851955 VAL851954:VAM851955 VKH851954:VKI851955 VUD851954:VUE851955 WDZ851954:WEA851955 WNV851954:WNW851955 WXR851954:WXS851955 BJ917490:BK917491 LF917490:LG917491 VB917490:VC917491 AEX917490:AEY917491 AOT917490:AOU917491 AYP917490:AYQ917491 BIL917490:BIM917491 BSH917490:BSI917491 CCD917490:CCE917491 CLZ917490:CMA917491 CVV917490:CVW917491 DFR917490:DFS917491 DPN917490:DPO917491 DZJ917490:DZK917491 EJF917490:EJG917491 ETB917490:ETC917491 FCX917490:FCY917491 FMT917490:FMU917491 FWP917490:FWQ917491 GGL917490:GGM917491 GQH917490:GQI917491 HAD917490:HAE917491 HJZ917490:HKA917491 HTV917490:HTW917491 IDR917490:IDS917491 INN917490:INO917491 IXJ917490:IXK917491 JHF917490:JHG917491 JRB917490:JRC917491 KAX917490:KAY917491 KKT917490:KKU917491 KUP917490:KUQ917491 LEL917490:LEM917491 LOH917490:LOI917491 LYD917490:LYE917491 MHZ917490:MIA917491 MRV917490:MRW917491 NBR917490:NBS917491 NLN917490:NLO917491 NVJ917490:NVK917491 OFF917490:OFG917491 OPB917490:OPC917491 OYX917490:OYY917491 PIT917490:PIU917491 PSP917490:PSQ917491 QCL917490:QCM917491 QMH917490:QMI917491 QWD917490:QWE917491 RFZ917490:RGA917491 RPV917490:RPW917491 RZR917490:RZS917491 SJN917490:SJO917491 STJ917490:STK917491 TDF917490:TDG917491 TNB917490:TNC917491 TWX917490:TWY917491 UGT917490:UGU917491 UQP917490:UQQ917491 VAL917490:VAM917491 VKH917490:VKI917491 VUD917490:VUE917491 WDZ917490:WEA917491 WNV917490:WNW917491 WXR917490:WXS917491 BJ983026:BK983027 LF983026:LG983027 VB983026:VC983027 AEX983026:AEY983027 AOT983026:AOU983027 AYP983026:AYQ983027 BIL983026:BIM983027 BSH983026:BSI983027 CCD983026:CCE983027 CLZ983026:CMA983027 CVV983026:CVW983027 DFR983026:DFS983027 DPN983026:DPO983027 DZJ983026:DZK983027 EJF983026:EJG983027 ETB983026:ETC983027 FCX983026:FCY983027 FMT983026:FMU983027 FWP983026:FWQ983027 GGL983026:GGM983027 GQH983026:GQI983027 HAD983026:HAE983027 HJZ983026:HKA983027 HTV983026:HTW983027 IDR983026:IDS983027 INN983026:INO983027 IXJ983026:IXK983027 JHF983026:JHG983027 JRB983026:JRC983027 KAX983026:KAY983027 KKT983026:KKU983027 KUP983026:KUQ983027 LEL983026:LEM983027 LOH983026:LOI983027 LYD983026:LYE983027 MHZ983026:MIA983027 MRV983026:MRW983027 NBR983026:NBS983027 NLN983026:NLO983027 NVJ983026:NVK983027 OFF983026:OFG983027 OPB983026:OPC983027 OYX983026:OYY983027 PIT983026:PIU983027 PSP983026:PSQ983027 QCL983026:QCM983027 QMH983026:QMI983027 QWD983026:QWE983027 RFZ983026:RGA983027 RPV983026:RPW983027 RZR983026:RZS983027 SJN983026:SJO983027 STJ983026:STK983027 TDF983026:TDG983027 TNB983026:TNC983027 TWX983026:TWY983027 UGT983026:UGU983027 UQP983026:UQQ983027 VAL983026:VAM983027 VKH983026:VKI983027 VUD983026:VUE983027 WDZ983026:WEA983027 WNV983026:WNW983027 WXR983026:WXS983027 BB65522:BC65523 KX65522:KY65523 UT65522:UU65523 AEP65522:AEQ65523 AOL65522:AOM65523 AYH65522:AYI65523 BID65522:BIE65523 BRZ65522:BSA65523 CBV65522:CBW65523 CLR65522:CLS65523 CVN65522:CVO65523 DFJ65522:DFK65523 DPF65522:DPG65523 DZB65522:DZC65523 EIX65522:EIY65523 EST65522:ESU65523 FCP65522:FCQ65523 FML65522:FMM65523 FWH65522:FWI65523 GGD65522:GGE65523 GPZ65522:GQA65523 GZV65522:GZW65523 HJR65522:HJS65523 HTN65522:HTO65523 IDJ65522:IDK65523 INF65522:ING65523 IXB65522:IXC65523 JGX65522:JGY65523 JQT65522:JQU65523 KAP65522:KAQ65523 KKL65522:KKM65523 KUH65522:KUI65523 LED65522:LEE65523 LNZ65522:LOA65523 LXV65522:LXW65523 MHR65522:MHS65523 MRN65522:MRO65523 NBJ65522:NBK65523 NLF65522:NLG65523 NVB65522:NVC65523 OEX65522:OEY65523 OOT65522:OOU65523 OYP65522:OYQ65523 PIL65522:PIM65523 PSH65522:PSI65523 QCD65522:QCE65523 QLZ65522:QMA65523 QVV65522:QVW65523 RFR65522:RFS65523 RPN65522:RPO65523 RZJ65522:RZK65523 SJF65522:SJG65523 STB65522:STC65523 TCX65522:TCY65523 TMT65522:TMU65523 TWP65522:TWQ65523 UGL65522:UGM65523 UQH65522:UQI65523 VAD65522:VAE65523 VJZ65522:VKA65523 VTV65522:VTW65523 WDR65522:WDS65523 WNN65522:WNO65523 WXJ65522:WXK65523 BB131058:BC131059 KX131058:KY131059 UT131058:UU131059 AEP131058:AEQ131059 AOL131058:AOM131059 AYH131058:AYI131059 BID131058:BIE131059 BRZ131058:BSA131059 CBV131058:CBW131059 CLR131058:CLS131059 CVN131058:CVO131059 DFJ131058:DFK131059 DPF131058:DPG131059 DZB131058:DZC131059 EIX131058:EIY131059 EST131058:ESU131059 FCP131058:FCQ131059 FML131058:FMM131059 FWH131058:FWI131059 GGD131058:GGE131059 GPZ131058:GQA131059 GZV131058:GZW131059 HJR131058:HJS131059 HTN131058:HTO131059 IDJ131058:IDK131059 INF131058:ING131059 IXB131058:IXC131059 JGX131058:JGY131059 JQT131058:JQU131059 KAP131058:KAQ131059 KKL131058:KKM131059 KUH131058:KUI131059 LED131058:LEE131059 LNZ131058:LOA131059 LXV131058:LXW131059 MHR131058:MHS131059 MRN131058:MRO131059 NBJ131058:NBK131059 NLF131058:NLG131059 NVB131058:NVC131059 OEX131058:OEY131059 OOT131058:OOU131059 OYP131058:OYQ131059 PIL131058:PIM131059 PSH131058:PSI131059 QCD131058:QCE131059 QLZ131058:QMA131059 QVV131058:QVW131059 RFR131058:RFS131059 RPN131058:RPO131059 RZJ131058:RZK131059 SJF131058:SJG131059 STB131058:STC131059 TCX131058:TCY131059 TMT131058:TMU131059 TWP131058:TWQ131059 UGL131058:UGM131059 UQH131058:UQI131059 VAD131058:VAE131059 VJZ131058:VKA131059 VTV131058:VTW131059 WDR131058:WDS131059 WNN131058:WNO131059 WXJ131058:WXK131059 BB196594:BC196595 KX196594:KY196595 UT196594:UU196595 AEP196594:AEQ196595 AOL196594:AOM196595 AYH196594:AYI196595 BID196594:BIE196595 BRZ196594:BSA196595 CBV196594:CBW196595 CLR196594:CLS196595 CVN196594:CVO196595 DFJ196594:DFK196595 DPF196594:DPG196595 DZB196594:DZC196595 EIX196594:EIY196595 EST196594:ESU196595 FCP196594:FCQ196595 FML196594:FMM196595 FWH196594:FWI196595 GGD196594:GGE196595 GPZ196594:GQA196595 GZV196594:GZW196595 HJR196594:HJS196595 HTN196594:HTO196595 IDJ196594:IDK196595 INF196594:ING196595 IXB196594:IXC196595 JGX196594:JGY196595 JQT196594:JQU196595 KAP196594:KAQ196595 KKL196594:KKM196595 KUH196594:KUI196595 LED196594:LEE196595 LNZ196594:LOA196595 LXV196594:LXW196595 MHR196594:MHS196595 MRN196594:MRO196595 NBJ196594:NBK196595 NLF196594:NLG196595 NVB196594:NVC196595 OEX196594:OEY196595 OOT196594:OOU196595 OYP196594:OYQ196595 PIL196594:PIM196595 PSH196594:PSI196595 QCD196594:QCE196595 QLZ196594:QMA196595 QVV196594:QVW196595 RFR196594:RFS196595 RPN196594:RPO196595 RZJ196594:RZK196595 SJF196594:SJG196595 STB196594:STC196595 TCX196594:TCY196595 TMT196594:TMU196595 TWP196594:TWQ196595 UGL196594:UGM196595 UQH196594:UQI196595 VAD196594:VAE196595 VJZ196594:VKA196595 VTV196594:VTW196595 WDR196594:WDS196595 WNN196594:WNO196595 WXJ196594:WXK196595 BB262130:BC262131 KX262130:KY262131 UT262130:UU262131 AEP262130:AEQ262131 AOL262130:AOM262131 AYH262130:AYI262131 BID262130:BIE262131 BRZ262130:BSA262131 CBV262130:CBW262131 CLR262130:CLS262131 CVN262130:CVO262131 DFJ262130:DFK262131 DPF262130:DPG262131 DZB262130:DZC262131 EIX262130:EIY262131 EST262130:ESU262131 FCP262130:FCQ262131 FML262130:FMM262131 FWH262130:FWI262131 GGD262130:GGE262131 GPZ262130:GQA262131 GZV262130:GZW262131 HJR262130:HJS262131 HTN262130:HTO262131 IDJ262130:IDK262131 INF262130:ING262131 IXB262130:IXC262131 JGX262130:JGY262131 JQT262130:JQU262131 KAP262130:KAQ262131 KKL262130:KKM262131 KUH262130:KUI262131 LED262130:LEE262131 LNZ262130:LOA262131 LXV262130:LXW262131 MHR262130:MHS262131 MRN262130:MRO262131 NBJ262130:NBK262131 NLF262130:NLG262131 NVB262130:NVC262131 OEX262130:OEY262131 OOT262130:OOU262131 OYP262130:OYQ262131 PIL262130:PIM262131 PSH262130:PSI262131 QCD262130:QCE262131 QLZ262130:QMA262131 QVV262130:QVW262131 RFR262130:RFS262131 RPN262130:RPO262131 RZJ262130:RZK262131 SJF262130:SJG262131 STB262130:STC262131 TCX262130:TCY262131 TMT262130:TMU262131 TWP262130:TWQ262131 UGL262130:UGM262131 UQH262130:UQI262131 VAD262130:VAE262131 VJZ262130:VKA262131 VTV262130:VTW262131 WDR262130:WDS262131 WNN262130:WNO262131 WXJ262130:WXK262131 BB327666:BC327667 KX327666:KY327667 UT327666:UU327667 AEP327666:AEQ327667 AOL327666:AOM327667 AYH327666:AYI327667 BID327666:BIE327667 BRZ327666:BSA327667 CBV327666:CBW327667 CLR327666:CLS327667 CVN327666:CVO327667 DFJ327666:DFK327667 DPF327666:DPG327667 DZB327666:DZC327667 EIX327666:EIY327667 EST327666:ESU327667 FCP327666:FCQ327667 FML327666:FMM327667 FWH327666:FWI327667 GGD327666:GGE327667 GPZ327666:GQA327667 GZV327666:GZW327667 HJR327666:HJS327667 HTN327666:HTO327667 IDJ327666:IDK327667 INF327666:ING327667 IXB327666:IXC327667 JGX327666:JGY327667 JQT327666:JQU327667 KAP327666:KAQ327667 KKL327666:KKM327667 KUH327666:KUI327667 LED327666:LEE327667 LNZ327666:LOA327667 LXV327666:LXW327667 MHR327666:MHS327667 MRN327666:MRO327667 NBJ327666:NBK327667 NLF327666:NLG327667 NVB327666:NVC327667 OEX327666:OEY327667 OOT327666:OOU327667 OYP327666:OYQ327667 PIL327666:PIM327667 PSH327666:PSI327667 QCD327666:QCE327667 QLZ327666:QMA327667 QVV327666:QVW327667 RFR327666:RFS327667 RPN327666:RPO327667 RZJ327666:RZK327667 SJF327666:SJG327667 STB327666:STC327667 TCX327666:TCY327667 TMT327666:TMU327667 TWP327666:TWQ327667 UGL327666:UGM327667 UQH327666:UQI327667 VAD327666:VAE327667 VJZ327666:VKA327667 VTV327666:VTW327667 WDR327666:WDS327667 WNN327666:WNO327667 WXJ327666:WXK327667 BB393202:BC393203 KX393202:KY393203 UT393202:UU393203 AEP393202:AEQ393203 AOL393202:AOM393203 AYH393202:AYI393203 BID393202:BIE393203 BRZ393202:BSA393203 CBV393202:CBW393203 CLR393202:CLS393203 CVN393202:CVO393203 DFJ393202:DFK393203 DPF393202:DPG393203 DZB393202:DZC393203 EIX393202:EIY393203 EST393202:ESU393203 FCP393202:FCQ393203 FML393202:FMM393203 FWH393202:FWI393203 GGD393202:GGE393203 GPZ393202:GQA393203 GZV393202:GZW393203 HJR393202:HJS393203 HTN393202:HTO393203 IDJ393202:IDK393203 INF393202:ING393203 IXB393202:IXC393203 JGX393202:JGY393203 JQT393202:JQU393203 KAP393202:KAQ393203 KKL393202:KKM393203 KUH393202:KUI393203 LED393202:LEE393203 LNZ393202:LOA393203 LXV393202:LXW393203 MHR393202:MHS393203 MRN393202:MRO393203 NBJ393202:NBK393203 NLF393202:NLG393203 NVB393202:NVC393203 OEX393202:OEY393203 OOT393202:OOU393203 OYP393202:OYQ393203 PIL393202:PIM393203 PSH393202:PSI393203 QCD393202:QCE393203 QLZ393202:QMA393203 QVV393202:QVW393203 RFR393202:RFS393203 RPN393202:RPO393203 RZJ393202:RZK393203 SJF393202:SJG393203 STB393202:STC393203 TCX393202:TCY393203 TMT393202:TMU393203 TWP393202:TWQ393203 UGL393202:UGM393203 UQH393202:UQI393203 VAD393202:VAE393203 VJZ393202:VKA393203 VTV393202:VTW393203 WDR393202:WDS393203 WNN393202:WNO393203 WXJ393202:WXK393203 BB458738:BC458739 KX458738:KY458739 UT458738:UU458739 AEP458738:AEQ458739 AOL458738:AOM458739 AYH458738:AYI458739 BID458738:BIE458739 BRZ458738:BSA458739 CBV458738:CBW458739 CLR458738:CLS458739 CVN458738:CVO458739 DFJ458738:DFK458739 DPF458738:DPG458739 DZB458738:DZC458739 EIX458738:EIY458739 EST458738:ESU458739 FCP458738:FCQ458739 FML458738:FMM458739 FWH458738:FWI458739 GGD458738:GGE458739 GPZ458738:GQA458739 GZV458738:GZW458739 HJR458738:HJS458739 HTN458738:HTO458739 IDJ458738:IDK458739 INF458738:ING458739 IXB458738:IXC458739 JGX458738:JGY458739 JQT458738:JQU458739 KAP458738:KAQ458739 KKL458738:KKM458739 KUH458738:KUI458739 LED458738:LEE458739 LNZ458738:LOA458739 LXV458738:LXW458739 MHR458738:MHS458739 MRN458738:MRO458739 NBJ458738:NBK458739 NLF458738:NLG458739 NVB458738:NVC458739 OEX458738:OEY458739 OOT458738:OOU458739 OYP458738:OYQ458739 PIL458738:PIM458739 PSH458738:PSI458739 QCD458738:QCE458739 QLZ458738:QMA458739 QVV458738:QVW458739 RFR458738:RFS458739 RPN458738:RPO458739 RZJ458738:RZK458739 SJF458738:SJG458739 STB458738:STC458739 TCX458738:TCY458739 TMT458738:TMU458739 TWP458738:TWQ458739 UGL458738:UGM458739 UQH458738:UQI458739 VAD458738:VAE458739 VJZ458738:VKA458739 VTV458738:VTW458739 WDR458738:WDS458739 WNN458738:WNO458739 WXJ458738:WXK458739 BB524274:BC524275 KX524274:KY524275 UT524274:UU524275 AEP524274:AEQ524275 AOL524274:AOM524275 AYH524274:AYI524275 BID524274:BIE524275 BRZ524274:BSA524275 CBV524274:CBW524275 CLR524274:CLS524275 CVN524274:CVO524275 DFJ524274:DFK524275 DPF524274:DPG524275 DZB524274:DZC524275 EIX524274:EIY524275 EST524274:ESU524275 FCP524274:FCQ524275 FML524274:FMM524275 FWH524274:FWI524275 GGD524274:GGE524275 GPZ524274:GQA524275 GZV524274:GZW524275 HJR524274:HJS524275 HTN524274:HTO524275 IDJ524274:IDK524275 INF524274:ING524275 IXB524274:IXC524275 JGX524274:JGY524275 JQT524274:JQU524275 KAP524274:KAQ524275 KKL524274:KKM524275 KUH524274:KUI524275 LED524274:LEE524275 LNZ524274:LOA524275 LXV524274:LXW524275 MHR524274:MHS524275 MRN524274:MRO524275 NBJ524274:NBK524275 NLF524274:NLG524275 NVB524274:NVC524275 OEX524274:OEY524275 OOT524274:OOU524275 OYP524274:OYQ524275 PIL524274:PIM524275 PSH524274:PSI524275 QCD524274:QCE524275 QLZ524274:QMA524275 QVV524274:QVW524275 RFR524274:RFS524275 RPN524274:RPO524275 RZJ524274:RZK524275 SJF524274:SJG524275 STB524274:STC524275 TCX524274:TCY524275 TMT524274:TMU524275 TWP524274:TWQ524275 UGL524274:UGM524275 UQH524274:UQI524275 VAD524274:VAE524275 VJZ524274:VKA524275 VTV524274:VTW524275 WDR524274:WDS524275 WNN524274:WNO524275 WXJ524274:WXK524275 BB589810:BC589811 KX589810:KY589811 UT589810:UU589811 AEP589810:AEQ589811 AOL589810:AOM589811 AYH589810:AYI589811 BID589810:BIE589811 BRZ589810:BSA589811 CBV589810:CBW589811 CLR589810:CLS589811 CVN589810:CVO589811 DFJ589810:DFK589811 DPF589810:DPG589811 DZB589810:DZC589811 EIX589810:EIY589811 EST589810:ESU589811 FCP589810:FCQ589811 FML589810:FMM589811 FWH589810:FWI589811 GGD589810:GGE589811 GPZ589810:GQA589811 GZV589810:GZW589811 HJR589810:HJS589811 HTN589810:HTO589811 IDJ589810:IDK589811 INF589810:ING589811 IXB589810:IXC589811 JGX589810:JGY589811 JQT589810:JQU589811 KAP589810:KAQ589811 KKL589810:KKM589811 KUH589810:KUI589811 LED589810:LEE589811 LNZ589810:LOA589811 LXV589810:LXW589811 MHR589810:MHS589811 MRN589810:MRO589811 NBJ589810:NBK589811 NLF589810:NLG589811 NVB589810:NVC589811 OEX589810:OEY589811 OOT589810:OOU589811 OYP589810:OYQ589811 PIL589810:PIM589811 PSH589810:PSI589811 QCD589810:QCE589811 QLZ589810:QMA589811 QVV589810:QVW589811 RFR589810:RFS589811 RPN589810:RPO589811 RZJ589810:RZK589811 SJF589810:SJG589811 STB589810:STC589811 TCX589810:TCY589811 TMT589810:TMU589811 TWP589810:TWQ589811 UGL589810:UGM589811 UQH589810:UQI589811 VAD589810:VAE589811 VJZ589810:VKA589811 VTV589810:VTW589811 WDR589810:WDS589811 WNN589810:WNO589811 WXJ589810:WXK589811 BB655346:BC655347 KX655346:KY655347 UT655346:UU655347 AEP655346:AEQ655347 AOL655346:AOM655347 AYH655346:AYI655347 BID655346:BIE655347 BRZ655346:BSA655347 CBV655346:CBW655347 CLR655346:CLS655347 CVN655346:CVO655347 DFJ655346:DFK655347 DPF655346:DPG655347 DZB655346:DZC655347 EIX655346:EIY655347 EST655346:ESU655347 FCP655346:FCQ655347 FML655346:FMM655347 FWH655346:FWI655347 GGD655346:GGE655347 GPZ655346:GQA655347 GZV655346:GZW655347 HJR655346:HJS655347 HTN655346:HTO655347 IDJ655346:IDK655347 INF655346:ING655347 IXB655346:IXC655347 JGX655346:JGY655347 JQT655346:JQU655347 KAP655346:KAQ655347 KKL655346:KKM655347 KUH655346:KUI655347 LED655346:LEE655347 LNZ655346:LOA655347 LXV655346:LXW655347 MHR655346:MHS655347 MRN655346:MRO655347 NBJ655346:NBK655347 NLF655346:NLG655347 NVB655346:NVC655347 OEX655346:OEY655347 OOT655346:OOU655347 OYP655346:OYQ655347 PIL655346:PIM655347 PSH655346:PSI655347 QCD655346:QCE655347 QLZ655346:QMA655347 QVV655346:QVW655347 RFR655346:RFS655347 RPN655346:RPO655347 RZJ655346:RZK655347 SJF655346:SJG655347 STB655346:STC655347 TCX655346:TCY655347 TMT655346:TMU655347 TWP655346:TWQ655347 UGL655346:UGM655347 UQH655346:UQI655347 VAD655346:VAE655347 VJZ655346:VKA655347 VTV655346:VTW655347 WDR655346:WDS655347 WNN655346:WNO655347 WXJ655346:WXK655347 BB720882:BC720883 KX720882:KY720883 UT720882:UU720883 AEP720882:AEQ720883 AOL720882:AOM720883 AYH720882:AYI720883 BID720882:BIE720883 BRZ720882:BSA720883 CBV720882:CBW720883 CLR720882:CLS720883 CVN720882:CVO720883 DFJ720882:DFK720883 DPF720882:DPG720883 DZB720882:DZC720883 EIX720882:EIY720883 EST720882:ESU720883 FCP720882:FCQ720883 FML720882:FMM720883 FWH720882:FWI720883 GGD720882:GGE720883 GPZ720882:GQA720883 GZV720882:GZW720883 HJR720882:HJS720883 HTN720882:HTO720883 IDJ720882:IDK720883 INF720882:ING720883 IXB720882:IXC720883 JGX720882:JGY720883 JQT720882:JQU720883 KAP720882:KAQ720883 KKL720882:KKM720883 KUH720882:KUI720883 LED720882:LEE720883 LNZ720882:LOA720883 LXV720882:LXW720883 MHR720882:MHS720883 MRN720882:MRO720883 NBJ720882:NBK720883 NLF720882:NLG720883 NVB720882:NVC720883 OEX720882:OEY720883 OOT720882:OOU720883 OYP720882:OYQ720883 PIL720882:PIM720883 PSH720882:PSI720883 QCD720882:QCE720883 QLZ720882:QMA720883 QVV720882:QVW720883 RFR720882:RFS720883 RPN720882:RPO720883 RZJ720882:RZK720883 SJF720882:SJG720883 STB720882:STC720883 TCX720882:TCY720883 TMT720882:TMU720883 TWP720882:TWQ720883 UGL720882:UGM720883 UQH720882:UQI720883 VAD720882:VAE720883 VJZ720882:VKA720883 VTV720882:VTW720883 WDR720882:WDS720883 WNN720882:WNO720883 WXJ720882:WXK720883 BB786418:BC786419 KX786418:KY786419 UT786418:UU786419 AEP786418:AEQ786419 AOL786418:AOM786419 AYH786418:AYI786419 BID786418:BIE786419 BRZ786418:BSA786419 CBV786418:CBW786419 CLR786418:CLS786419 CVN786418:CVO786419 DFJ786418:DFK786419 DPF786418:DPG786419 DZB786418:DZC786419 EIX786418:EIY786419 EST786418:ESU786419 FCP786418:FCQ786419 FML786418:FMM786419 FWH786418:FWI786419 GGD786418:GGE786419 GPZ786418:GQA786419 GZV786418:GZW786419 HJR786418:HJS786419 HTN786418:HTO786419 IDJ786418:IDK786419 INF786418:ING786419 IXB786418:IXC786419 JGX786418:JGY786419 JQT786418:JQU786419 KAP786418:KAQ786419 KKL786418:KKM786419 KUH786418:KUI786419 LED786418:LEE786419 LNZ786418:LOA786419 LXV786418:LXW786419 MHR786418:MHS786419 MRN786418:MRO786419 NBJ786418:NBK786419 NLF786418:NLG786419 NVB786418:NVC786419 OEX786418:OEY786419 OOT786418:OOU786419 OYP786418:OYQ786419 PIL786418:PIM786419 PSH786418:PSI786419 QCD786418:QCE786419 QLZ786418:QMA786419 QVV786418:QVW786419 RFR786418:RFS786419 RPN786418:RPO786419 RZJ786418:RZK786419 SJF786418:SJG786419 STB786418:STC786419 TCX786418:TCY786419 TMT786418:TMU786419 TWP786418:TWQ786419 UGL786418:UGM786419 UQH786418:UQI786419 VAD786418:VAE786419 VJZ786418:VKA786419 VTV786418:VTW786419 WDR786418:WDS786419 WNN786418:WNO786419 WXJ786418:WXK786419 BB851954:BC851955 KX851954:KY851955 UT851954:UU851955 AEP851954:AEQ851955 AOL851954:AOM851955 AYH851954:AYI851955 BID851954:BIE851955 BRZ851954:BSA851955 CBV851954:CBW851955 CLR851954:CLS851955 CVN851954:CVO851955 DFJ851954:DFK851955 DPF851954:DPG851955 DZB851954:DZC851955 EIX851954:EIY851955 EST851954:ESU851955 FCP851954:FCQ851955 FML851954:FMM851955 FWH851954:FWI851955 GGD851954:GGE851955 GPZ851954:GQA851955 GZV851954:GZW851955 HJR851954:HJS851955 HTN851954:HTO851955 IDJ851954:IDK851955 INF851954:ING851955 IXB851954:IXC851955 JGX851954:JGY851955 JQT851954:JQU851955 KAP851954:KAQ851955 KKL851954:KKM851955 KUH851954:KUI851955 LED851954:LEE851955 LNZ851954:LOA851955 LXV851954:LXW851955 MHR851954:MHS851955 MRN851954:MRO851955 NBJ851954:NBK851955 NLF851954:NLG851955 NVB851954:NVC851955 OEX851954:OEY851955 OOT851954:OOU851955 OYP851954:OYQ851955 PIL851954:PIM851955 PSH851954:PSI851955 QCD851954:QCE851955 QLZ851954:QMA851955 QVV851954:QVW851955 RFR851954:RFS851955 RPN851954:RPO851955 RZJ851954:RZK851955 SJF851954:SJG851955 STB851954:STC851955 TCX851954:TCY851955 TMT851954:TMU851955 TWP851954:TWQ851955 UGL851954:UGM851955 UQH851954:UQI851955 VAD851954:VAE851955 VJZ851954:VKA851955 VTV851954:VTW851955 WDR851954:WDS851955 WNN851954:WNO851955 WXJ851954:WXK851955 BB917490:BC917491 KX917490:KY917491 UT917490:UU917491 AEP917490:AEQ917491 AOL917490:AOM917491 AYH917490:AYI917491 BID917490:BIE917491 BRZ917490:BSA917491 CBV917490:CBW917491 CLR917490:CLS917491 CVN917490:CVO917491 DFJ917490:DFK917491 DPF917490:DPG917491 DZB917490:DZC917491 EIX917490:EIY917491 EST917490:ESU917491 FCP917490:FCQ917491 FML917490:FMM917491 FWH917490:FWI917491 GGD917490:GGE917491 GPZ917490:GQA917491 GZV917490:GZW917491 HJR917490:HJS917491 HTN917490:HTO917491 IDJ917490:IDK917491 INF917490:ING917491 IXB917490:IXC917491 JGX917490:JGY917491 JQT917490:JQU917491 KAP917490:KAQ917491 KKL917490:KKM917491 KUH917490:KUI917491 LED917490:LEE917491 LNZ917490:LOA917491 LXV917490:LXW917491 MHR917490:MHS917491 MRN917490:MRO917491 NBJ917490:NBK917491 NLF917490:NLG917491 NVB917490:NVC917491 OEX917490:OEY917491 OOT917490:OOU917491 OYP917490:OYQ917491 PIL917490:PIM917491 PSH917490:PSI917491 QCD917490:QCE917491 QLZ917490:QMA917491 QVV917490:QVW917491 RFR917490:RFS917491 RPN917490:RPO917491 RZJ917490:RZK917491 SJF917490:SJG917491 STB917490:STC917491 TCX917490:TCY917491 TMT917490:TMU917491 TWP917490:TWQ917491 UGL917490:UGM917491 UQH917490:UQI917491 VAD917490:VAE917491 VJZ917490:VKA917491 VTV917490:VTW917491 WDR917490:WDS917491 WNN917490:WNO917491 WXJ917490:WXK917491 BB983026:BC983027 KX983026:KY983027 UT983026:UU983027 AEP983026:AEQ983027 AOL983026:AOM983027 AYH983026:AYI983027 BID983026:BIE983027 BRZ983026:BSA983027 CBV983026:CBW983027 CLR983026:CLS983027 CVN983026:CVO983027 DFJ983026:DFK983027 DPF983026:DPG983027 DZB983026:DZC983027 EIX983026:EIY983027 EST983026:ESU983027 FCP983026:FCQ983027 FML983026:FMM983027 FWH983026:FWI983027 GGD983026:GGE983027 GPZ983026:GQA983027 GZV983026:GZW983027 HJR983026:HJS983027 HTN983026:HTO983027 IDJ983026:IDK983027 INF983026:ING983027 IXB983026:IXC983027 JGX983026:JGY983027 JQT983026:JQU983027 KAP983026:KAQ983027 KKL983026:KKM983027 KUH983026:KUI983027 LED983026:LEE983027 LNZ983026:LOA983027 LXV983026:LXW983027 MHR983026:MHS983027 MRN983026:MRO983027 NBJ983026:NBK983027 NLF983026:NLG983027 NVB983026:NVC983027 OEX983026:OEY983027 OOT983026:OOU983027 OYP983026:OYQ983027 PIL983026:PIM983027 PSH983026:PSI983027 QCD983026:QCE983027 QLZ983026:QMA983027 QVV983026:QVW983027 RFR983026:RFS983027 RPN983026:RPO983027 RZJ983026:RZK983027 SJF983026:SJG983027 STB983026:STC983027 TCX983026:TCY983027 TMT983026:TMU983027 TWP983026:TWQ983027 UGL983026:UGM983027 UQH983026:UQI983027 VAD983026:VAE983027 VJZ983026:VKA983027 VTV983026:VTW983027 WDR983026:WDS983027 WNN983026:WNO983027 WXJ983026:WXK983027 BF65522:BG65523 LB65522:LC65523 UX65522:UY65523 AET65522:AEU65523 AOP65522:AOQ65523 AYL65522:AYM65523 BIH65522:BII65523 BSD65522:BSE65523 CBZ65522:CCA65523 CLV65522:CLW65523 CVR65522:CVS65523 DFN65522:DFO65523 DPJ65522:DPK65523 DZF65522:DZG65523 EJB65522:EJC65523 ESX65522:ESY65523 FCT65522:FCU65523 FMP65522:FMQ65523 FWL65522:FWM65523 GGH65522:GGI65523 GQD65522:GQE65523 GZZ65522:HAA65523 HJV65522:HJW65523 HTR65522:HTS65523 IDN65522:IDO65523 INJ65522:INK65523 IXF65522:IXG65523 JHB65522:JHC65523 JQX65522:JQY65523 KAT65522:KAU65523 KKP65522:KKQ65523 KUL65522:KUM65523 LEH65522:LEI65523 LOD65522:LOE65523 LXZ65522:LYA65523 MHV65522:MHW65523 MRR65522:MRS65523 NBN65522:NBO65523 NLJ65522:NLK65523 NVF65522:NVG65523 OFB65522:OFC65523 OOX65522:OOY65523 OYT65522:OYU65523 PIP65522:PIQ65523 PSL65522:PSM65523 QCH65522:QCI65523 QMD65522:QME65523 QVZ65522:QWA65523 RFV65522:RFW65523 RPR65522:RPS65523 RZN65522:RZO65523 SJJ65522:SJK65523 STF65522:STG65523 TDB65522:TDC65523 TMX65522:TMY65523 TWT65522:TWU65523 UGP65522:UGQ65523 UQL65522:UQM65523 VAH65522:VAI65523 VKD65522:VKE65523 VTZ65522:VUA65523 WDV65522:WDW65523 WNR65522:WNS65523 WXN65522:WXO65523 BF131058:BG131059 LB131058:LC131059 UX131058:UY131059 AET131058:AEU131059 AOP131058:AOQ131059 AYL131058:AYM131059 BIH131058:BII131059 BSD131058:BSE131059 CBZ131058:CCA131059 CLV131058:CLW131059 CVR131058:CVS131059 DFN131058:DFO131059 DPJ131058:DPK131059 DZF131058:DZG131059 EJB131058:EJC131059 ESX131058:ESY131059 FCT131058:FCU131059 FMP131058:FMQ131059 FWL131058:FWM131059 GGH131058:GGI131059 GQD131058:GQE131059 GZZ131058:HAA131059 HJV131058:HJW131059 HTR131058:HTS131059 IDN131058:IDO131059 INJ131058:INK131059 IXF131058:IXG131059 JHB131058:JHC131059 JQX131058:JQY131059 KAT131058:KAU131059 KKP131058:KKQ131059 KUL131058:KUM131059 LEH131058:LEI131059 LOD131058:LOE131059 LXZ131058:LYA131059 MHV131058:MHW131059 MRR131058:MRS131059 NBN131058:NBO131059 NLJ131058:NLK131059 NVF131058:NVG131059 OFB131058:OFC131059 OOX131058:OOY131059 OYT131058:OYU131059 PIP131058:PIQ131059 PSL131058:PSM131059 QCH131058:QCI131059 QMD131058:QME131059 QVZ131058:QWA131059 RFV131058:RFW131059 RPR131058:RPS131059 RZN131058:RZO131059 SJJ131058:SJK131059 STF131058:STG131059 TDB131058:TDC131059 TMX131058:TMY131059 TWT131058:TWU131059 UGP131058:UGQ131059 UQL131058:UQM131059 VAH131058:VAI131059 VKD131058:VKE131059 VTZ131058:VUA131059 WDV131058:WDW131059 WNR131058:WNS131059 WXN131058:WXO131059 BF196594:BG196595 LB196594:LC196595 UX196594:UY196595 AET196594:AEU196595 AOP196594:AOQ196595 AYL196594:AYM196595 BIH196594:BII196595 BSD196594:BSE196595 CBZ196594:CCA196595 CLV196594:CLW196595 CVR196594:CVS196595 DFN196594:DFO196595 DPJ196594:DPK196595 DZF196594:DZG196595 EJB196594:EJC196595 ESX196594:ESY196595 FCT196594:FCU196595 FMP196594:FMQ196595 FWL196594:FWM196595 GGH196594:GGI196595 GQD196594:GQE196595 GZZ196594:HAA196595 HJV196594:HJW196595 HTR196594:HTS196595 IDN196594:IDO196595 INJ196594:INK196595 IXF196594:IXG196595 JHB196594:JHC196595 JQX196594:JQY196595 KAT196594:KAU196595 KKP196594:KKQ196595 KUL196594:KUM196595 LEH196594:LEI196595 LOD196594:LOE196595 LXZ196594:LYA196595 MHV196594:MHW196595 MRR196594:MRS196595 NBN196594:NBO196595 NLJ196594:NLK196595 NVF196594:NVG196595 OFB196594:OFC196595 OOX196594:OOY196595 OYT196594:OYU196595 PIP196594:PIQ196595 PSL196594:PSM196595 QCH196594:QCI196595 QMD196594:QME196595 QVZ196594:QWA196595 RFV196594:RFW196595 RPR196594:RPS196595 RZN196594:RZO196595 SJJ196594:SJK196595 STF196594:STG196595 TDB196594:TDC196595 TMX196594:TMY196595 TWT196594:TWU196595 UGP196594:UGQ196595 UQL196594:UQM196595 VAH196594:VAI196595 VKD196594:VKE196595 VTZ196594:VUA196595 WDV196594:WDW196595 WNR196594:WNS196595 WXN196594:WXO196595 BF262130:BG262131 LB262130:LC262131 UX262130:UY262131 AET262130:AEU262131 AOP262130:AOQ262131 AYL262130:AYM262131 BIH262130:BII262131 BSD262130:BSE262131 CBZ262130:CCA262131 CLV262130:CLW262131 CVR262130:CVS262131 DFN262130:DFO262131 DPJ262130:DPK262131 DZF262130:DZG262131 EJB262130:EJC262131 ESX262130:ESY262131 FCT262130:FCU262131 FMP262130:FMQ262131 FWL262130:FWM262131 GGH262130:GGI262131 GQD262130:GQE262131 GZZ262130:HAA262131 HJV262130:HJW262131 HTR262130:HTS262131 IDN262130:IDO262131 INJ262130:INK262131 IXF262130:IXG262131 JHB262130:JHC262131 JQX262130:JQY262131 KAT262130:KAU262131 KKP262130:KKQ262131 KUL262130:KUM262131 LEH262130:LEI262131 LOD262130:LOE262131 LXZ262130:LYA262131 MHV262130:MHW262131 MRR262130:MRS262131 NBN262130:NBO262131 NLJ262130:NLK262131 NVF262130:NVG262131 OFB262130:OFC262131 OOX262130:OOY262131 OYT262130:OYU262131 PIP262130:PIQ262131 PSL262130:PSM262131 QCH262130:QCI262131 QMD262130:QME262131 QVZ262130:QWA262131 RFV262130:RFW262131 RPR262130:RPS262131 RZN262130:RZO262131 SJJ262130:SJK262131 STF262130:STG262131 TDB262130:TDC262131 TMX262130:TMY262131 TWT262130:TWU262131 UGP262130:UGQ262131 UQL262130:UQM262131 VAH262130:VAI262131 VKD262130:VKE262131 VTZ262130:VUA262131 WDV262130:WDW262131 WNR262130:WNS262131 WXN262130:WXO262131 BF327666:BG327667 LB327666:LC327667 UX327666:UY327667 AET327666:AEU327667 AOP327666:AOQ327667 AYL327666:AYM327667 BIH327666:BII327667 BSD327666:BSE327667 CBZ327666:CCA327667 CLV327666:CLW327667 CVR327666:CVS327667 DFN327666:DFO327667 DPJ327666:DPK327667 DZF327666:DZG327667 EJB327666:EJC327667 ESX327666:ESY327667 FCT327666:FCU327667 FMP327666:FMQ327667 FWL327666:FWM327667 GGH327666:GGI327667 GQD327666:GQE327667 GZZ327666:HAA327667 HJV327666:HJW327667 HTR327666:HTS327667 IDN327666:IDO327667 INJ327666:INK327667 IXF327666:IXG327667 JHB327666:JHC327667 JQX327666:JQY327667 KAT327666:KAU327667 KKP327666:KKQ327667 KUL327666:KUM327667 LEH327666:LEI327667 LOD327666:LOE327667 LXZ327666:LYA327667 MHV327666:MHW327667 MRR327666:MRS327667 NBN327666:NBO327667 NLJ327666:NLK327667 NVF327666:NVG327667 OFB327666:OFC327667 OOX327666:OOY327667 OYT327666:OYU327667 PIP327666:PIQ327667 PSL327666:PSM327667 QCH327666:QCI327667 QMD327666:QME327667 QVZ327666:QWA327667 RFV327666:RFW327667 RPR327666:RPS327667 RZN327666:RZO327667 SJJ327666:SJK327667 STF327666:STG327667 TDB327666:TDC327667 TMX327666:TMY327667 TWT327666:TWU327667 UGP327666:UGQ327667 UQL327666:UQM327667 VAH327666:VAI327667 VKD327666:VKE327667 VTZ327666:VUA327667 WDV327666:WDW327667 WNR327666:WNS327667 WXN327666:WXO327667 BF393202:BG393203 LB393202:LC393203 UX393202:UY393203 AET393202:AEU393203 AOP393202:AOQ393203 AYL393202:AYM393203 BIH393202:BII393203 BSD393202:BSE393203 CBZ393202:CCA393203 CLV393202:CLW393203 CVR393202:CVS393203 DFN393202:DFO393203 DPJ393202:DPK393203 DZF393202:DZG393203 EJB393202:EJC393203 ESX393202:ESY393203 FCT393202:FCU393203 FMP393202:FMQ393203 FWL393202:FWM393203 GGH393202:GGI393203 GQD393202:GQE393203 GZZ393202:HAA393203 HJV393202:HJW393203 HTR393202:HTS393203 IDN393202:IDO393203 INJ393202:INK393203 IXF393202:IXG393203 JHB393202:JHC393203 JQX393202:JQY393203 KAT393202:KAU393203 KKP393202:KKQ393203 KUL393202:KUM393203 LEH393202:LEI393203 LOD393202:LOE393203 LXZ393202:LYA393203 MHV393202:MHW393203 MRR393202:MRS393203 NBN393202:NBO393203 NLJ393202:NLK393203 NVF393202:NVG393203 OFB393202:OFC393203 OOX393202:OOY393203 OYT393202:OYU393203 PIP393202:PIQ393203 PSL393202:PSM393203 QCH393202:QCI393203 QMD393202:QME393203 QVZ393202:QWA393203 RFV393202:RFW393203 RPR393202:RPS393203 RZN393202:RZO393203 SJJ393202:SJK393203 STF393202:STG393203 TDB393202:TDC393203 TMX393202:TMY393203 TWT393202:TWU393203 UGP393202:UGQ393203 UQL393202:UQM393203 VAH393202:VAI393203 VKD393202:VKE393203 VTZ393202:VUA393203 WDV393202:WDW393203 WNR393202:WNS393203 WXN393202:WXO393203 BF458738:BG458739 LB458738:LC458739 UX458738:UY458739 AET458738:AEU458739 AOP458738:AOQ458739 AYL458738:AYM458739 BIH458738:BII458739 BSD458738:BSE458739 CBZ458738:CCA458739 CLV458738:CLW458739 CVR458738:CVS458739 DFN458738:DFO458739 DPJ458738:DPK458739 DZF458738:DZG458739 EJB458738:EJC458739 ESX458738:ESY458739 FCT458738:FCU458739 FMP458738:FMQ458739 FWL458738:FWM458739 GGH458738:GGI458739 GQD458738:GQE458739 GZZ458738:HAA458739 HJV458738:HJW458739 HTR458738:HTS458739 IDN458738:IDO458739 INJ458738:INK458739 IXF458738:IXG458739 JHB458738:JHC458739 JQX458738:JQY458739 KAT458738:KAU458739 KKP458738:KKQ458739 KUL458738:KUM458739 LEH458738:LEI458739 LOD458738:LOE458739 LXZ458738:LYA458739 MHV458738:MHW458739 MRR458738:MRS458739 NBN458738:NBO458739 NLJ458738:NLK458739 NVF458738:NVG458739 OFB458738:OFC458739 OOX458738:OOY458739 OYT458738:OYU458739 PIP458738:PIQ458739 PSL458738:PSM458739 QCH458738:QCI458739 QMD458738:QME458739 QVZ458738:QWA458739 RFV458738:RFW458739 RPR458738:RPS458739 RZN458738:RZO458739 SJJ458738:SJK458739 STF458738:STG458739 TDB458738:TDC458739 TMX458738:TMY458739 TWT458738:TWU458739 UGP458738:UGQ458739 UQL458738:UQM458739 VAH458738:VAI458739 VKD458738:VKE458739 VTZ458738:VUA458739 WDV458738:WDW458739 WNR458738:WNS458739 WXN458738:WXO458739 BF524274:BG524275 LB524274:LC524275 UX524274:UY524275 AET524274:AEU524275 AOP524274:AOQ524275 AYL524274:AYM524275 BIH524274:BII524275 BSD524274:BSE524275 CBZ524274:CCA524275 CLV524274:CLW524275 CVR524274:CVS524275 DFN524274:DFO524275 DPJ524274:DPK524275 DZF524274:DZG524275 EJB524274:EJC524275 ESX524274:ESY524275 FCT524274:FCU524275 FMP524274:FMQ524275 FWL524274:FWM524275 GGH524274:GGI524275 GQD524274:GQE524275 GZZ524274:HAA524275 HJV524274:HJW524275 HTR524274:HTS524275 IDN524274:IDO524275 INJ524274:INK524275 IXF524274:IXG524275 JHB524274:JHC524275 JQX524274:JQY524275 KAT524274:KAU524275 KKP524274:KKQ524275 KUL524274:KUM524275 LEH524274:LEI524275 LOD524274:LOE524275 LXZ524274:LYA524275 MHV524274:MHW524275 MRR524274:MRS524275 NBN524274:NBO524275 NLJ524274:NLK524275 NVF524274:NVG524275 OFB524274:OFC524275 OOX524274:OOY524275 OYT524274:OYU524275 PIP524274:PIQ524275 PSL524274:PSM524275 QCH524274:QCI524275 QMD524274:QME524275 QVZ524274:QWA524275 RFV524274:RFW524275 RPR524274:RPS524275 RZN524274:RZO524275 SJJ524274:SJK524275 STF524274:STG524275 TDB524274:TDC524275 TMX524274:TMY524275 TWT524274:TWU524275 UGP524274:UGQ524275 UQL524274:UQM524275 VAH524274:VAI524275 VKD524274:VKE524275 VTZ524274:VUA524275 WDV524274:WDW524275 WNR524274:WNS524275 WXN524274:WXO524275 BF589810:BG589811 LB589810:LC589811 UX589810:UY589811 AET589810:AEU589811 AOP589810:AOQ589811 AYL589810:AYM589811 BIH589810:BII589811 BSD589810:BSE589811 CBZ589810:CCA589811 CLV589810:CLW589811 CVR589810:CVS589811 DFN589810:DFO589811 DPJ589810:DPK589811 DZF589810:DZG589811 EJB589810:EJC589811 ESX589810:ESY589811 FCT589810:FCU589811 FMP589810:FMQ589811 FWL589810:FWM589811 GGH589810:GGI589811 GQD589810:GQE589811 GZZ589810:HAA589811 HJV589810:HJW589811 HTR589810:HTS589811 IDN589810:IDO589811 INJ589810:INK589811 IXF589810:IXG589811 JHB589810:JHC589811 JQX589810:JQY589811 KAT589810:KAU589811 KKP589810:KKQ589811 KUL589810:KUM589811 LEH589810:LEI589811 LOD589810:LOE589811 LXZ589810:LYA589811 MHV589810:MHW589811 MRR589810:MRS589811 NBN589810:NBO589811 NLJ589810:NLK589811 NVF589810:NVG589811 OFB589810:OFC589811 OOX589810:OOY589811 OYT589810:OYU589811 PIP589810:PIQ589811 PSL589810:PSM589811 QCH589810:QCI589811 QMD589810:QME589811 QVZ589810:QWA589811 RFV589810:RFW589811 RPR589810:RPS589811 RZN589810:RZO589811 SJJ589810:SJK589811 STF589810:STG589811 TDB589810:TDC589811 TMX589810:TMY589811 TWT589810:TWU589811 UGP589810:UGQ589811 UQL589810:UQM589811 VAH589810:VAI589811 VKD589810:VKE589811 VTZ589810:VUA589811 WDV589810:WDW589811 WNR589810:WNS589811 WXN589810:WXO589811 BF655346:BG655347 LB655346:LC655347 UX655346:UY655347 AET655346:AEU655347 AOP655346:AOQ655347 AYL655346:AYM655347 BIH655346:BII655347 BSD655346:BSE655347 CBZ655346:CCA655347 CLV655346:CLW655347 CVR655346:CVS655347 DFN655346:DFO655347 DPJ655346:DPK655347 DZF655346:DZG655347 EJB655346:EJC655347 ESX655346:ESY655347 FCT655346:FCU655347 FMP655346:FMQ655347 FWL655346:FWM655347 GGH655346:GGI655347 GQD655346:GQE655347 GZZ655346:HAA655347 HJV655346:HJW655347 HTR655346:HTS655347 IDN655346:IDO655347 INJ655346:INK655347 IXF655346:IXG655347 JHB655346:JHC655347 JQX655346:JQY655347 KAT655346:KAU655347 KKP655346:KKQ655347 KUL655346:KUM655347 LEH655346:LEI655347 LOD655346:LOE655347 LXZ655346:LYA655347 MHV655346:MHW655347 MRR655346:MRS655347 NBN655346:NBO655347 NLJ655346:NLK655347 NVF655346:NVG655347 OFB655346:OFC655347 OOX655346:OOY655347 OYT655346:OYU655347 PIP655346:PIQ655347 PSL655346:PSM655347 QCH655346:QCI655347 QMD655346:QME655347 QVZ655346:QWA655347 RFV655346:RFW655347 RPR655346:RPS655347 RZN655346:RZO655347 SJJ655346:SJK655347 STF655346:STG655347 TDB655346:TDC655347 TMX655346:TMY655347 TWT655346:TWU655347 UGP655346:UGQ655347 UQL655346:UQM655347 VAH655346:VAI655347 VKD655346:VKE655347 VTZ655346:VUA655347 WDV655346:WDW655347 WNR655346:WNS655347 WXN655346:WXO655347 BF720882:BG720883 LB720882:LC720883 UX720882:UY720883 AET720882:AEU720883 AOP720882:AOQ720883 AYL720882:AYM720883 BIH720882:BII720883 BSD720882:BSE720883 CBZ720882:CCA720883 CLV720882:CLW720883 CVR720882:CVS720883 DFN720882:DFO720883 DPJ720882:DPK720883 DZF720882:DZG720883 EJB720882:EJC720883 ESX720882:ESY720883 FCT720882:FCU720883 FMP720882:FMQ720883 FWL720882:FWM720883 GGH720882:GGI720883 GQD720882:GQE720883 GZZ720882:HAA720883 HJV720882:HJW720883 HTR720882:HTS720883 IDN720882:IDO720883 INJ720882:INK720883 IXF720882:IXG720883 JHB720882:JHC720883 JQX720882:JQY720883 KAT720882:KAU720883 KKP720882:KKQ720883 KUL720882:KUM720883 LEH720882:LEI720883 LOD720882:LOE720883 LXZ720882:LYA720883 MHV720882:MHW720883 MRR720882:MRS720883 NBN720882:NBO720883 NLJ720882:NLK720883 NVF720882:NVG720883 OFB720882:OFC720883 OOX720882:OOY720883 OYT720882:OYU720883 PIP720882:PIQ720883 PSL720882:PSM720883 QCH720882:QCI720883 QMD720882:QME720883 QVZ720882:QWA720883 RFV720882:RFW720883 RPR720882:RPS720883 RZN720882:RZO720883 SJJ720882:SJK720883 STF720882:STG720883 TDB720882:TDC720883 TMX720882:TMY720883 TWT720882:TWU720883 UGP720882:UGQ720883 UQL720882:UQM720883 VAH720882:VAI720883 VKD720882:VKE720883 VTZ720882:VUA720883 WDV720882:WDW720883 WNR720882:WNS720883 WXN720882:WXO720883 BF786418:BG786419 LB786418:LC786419 UX786418:UY786419 AET786418:AEU786419 AOP786418:AOQ786419 AYL786418:AYM786419 BIH786418:BII786419 BSD786418:BSE786419 CBZ786418:CCA786419 CLV786418:CLW786419 CVR786418:CVS786419 DFN786418:DFO786419 DPJ786418:DPK786419 DZF786418:DZG786419 EJB786418:EJC786419 ESX786418:ESY786419 FCT786418:FCU786419 FMP786418:FMQ786419 FWL786418:FWM786419 GGH786418:GGI786419 GQD786418:GQE786419 GZZ786418:HAA786419 HJV786418:HJW786419 HTR786418:HTS786419 IDN786418:IDO786419 INJ786418:INK786419 IXF786418:IXG786419 JHB786418:JHC786419 JQX786418:JQY786419 KAT786418:KAU786419 KKP786418:KKQ786419 KUL786418:KUM786419 LEH786418:LEI786419 LOD786418:LOE786419 LXZ786418:LYA786419 MHV786418:MHW786419 MRR786418:MRS786419 NBN786418:NBO786419 NLJ786418:NLK786419 NVF786418:NVG786419 OFB786418:OFC786419 OOX786418:OOY786419 OYT786418:OYU786419 PIP786418:PIQ786419 PSL786418:PSM786419 QCH786418:QCI786419 QMD786418:QME786419 QVZ786418:QWA786419 RFV786418:RFW786419 RPR786418:RPS786419 RZN786418:RZO786419 SJJ786418:SJK786419 STF786418:STG786419 TDB786418:TDC786419 TMX786418:TMY786419 TWT786418:TWU786419 UGP786418:UGQ786419 UQL786418:UQM786419 VAH786418:VAI786419 VKD786418:VKE786419 VTZ786418:VUA786419 WDV786418:WDW786419 WNR786418:WNS786419 WXN786418:WXO786419 BF851954:BG851955 LB851954:LC851955 UX851954:UY851955 AET851954:AEU851955 AOP851954:AOQ851955 AYL851954:AYM851955 BIH851954:BII851955 BSD851954:BSE851955 CBZ851954:CCA851955 CLV851954:CLW851955 CVR851954:CVS851955 DFN851954:DFO851955 DPJ851954:DPK851955 DZF851954:DZG851955 EJB851954:EJC851955 ESX851954:ESY851955 FCT851954:FCU851955 FMP851954:FMQ851955 FWL851954:FWM851955 GGH851954:GGI851955 GQD851954:GQE851955 GZZ851954:HAA851955 HJV851954:HJW851955 HTR851954:HTS851955 IDN851954:IDO851955 INJ851954:INK851955 IXF851954:IXG851955 JHB851954:JHC851955 JQX851954:JQY851955 KAT851954:KAU851955 KKP851954:KKQ851955 KUL851954:KUM851955 LEH851954:LEI851955 LOD851954:LOE851955 LXZ851954:LYA851955 MHV851954:MHW851955 MRR851954:MRS851955 NBN851954:NBO851955 NLJ851954:NLK851955 NVF851954:NVG851955 OFB851954:OFC851955 OOX851954:OOY851955 OYT851954:OYU851955 PIP851954:PIQ851955 PSL851954:PSM851955 QCH851954:QCI851955 QMD851954:QME851955 QVZ851954:QWA851955 RFV851954:RFW851955 RPR851954:RPS851955 RZN851954:RZO851955 SJJ851954:SJK851955 STF851954:STG851955 TDB851954:TDC851955 TMX851954:TMY851955 TWT851954:TWU851955 UGP851954:UGQ851955 UQL851954:UQM851955 VAH851954:VAI851955 VKD851954:VKE851955 VTZ851954:VUA851955 WDV851954:WDW851955 WNR851954:WNS851955 WXN851954:WXO851955 BF917490:BG917491 LB917490:LC917491 UX917490:UY917491 AET917490:AEU917491 AOP917490:AOQ917491 AYL917490:AYM917491 BIH917490:BII917491 BSD917490:BSE917491 CBZ917490:CCA917491 CLV917490:CLW917491 CVR917490:CVS917491 DFN917490:DFO917491 DPJ917490:DPK917491 DZF917490:DZG917491 EJB917490:EJC917491 ESX917490:ESY917491 FCT917490:FCU917491 FMP917490:FMQ917491 FWL917490:FWM917491 GGH917490:GGI917491 GQD917490:GQE917491 GZZ917490:HAA917491 HJV917490:HJW917491 HTR917490:HTS917491 IDN917490:IDO917491 INJ917490:INK917491 IXF917490:IXG917491 JHB917490:JHC917491 JQX917490:JQY917491 KAT917490:KAU917491 KKP917490:KKQ917491 KUL917490:KUM917491 LEH917490:LEI917491 LOD917490:LOE917491 LXZ917490:LYA917491 MHV917490:MHW917491 MRR917490:MRS917491 NBN917490:NBO917491 NLJ917490:NLK917491 NVF917490:NVG917491 OFB917490:OFC917491 OOX917490:OOY917491 OYT917490:OYU917491 PIP917490:PIQ917491 PSL917490:PSM917491 QCH917490:QCI917491 QMD917490:QME917491 QVZ917490:QWA917491 RFV917490:RFW917491 RPR917490:RPS917491 RZN917490:RZO917491 SJJ917490:SJK917491 STF917490:STG917491 TDB917490:TDC917491 TMX917490:TMY917491 TWT917490:TWU917491 UGP917490:UGQ917491 UQL917490:UQM917491 VAH917490:VAI917491 VKD917490:VKE917491 VTZ917490:VUA917491 WDV917490:WDW917491 WNR917490:WNS917491 WXN917490:WXO917491 BF983026:BG983027 LB983026:LC983027 UX983026:UY983027 AET983026:AEU983027 AOP983026:AOQ983027 AYL983026:AYM983027 BIH983026:BII983027 BSD983026:BSE983027 CBZ983026:CCA983027 CLV983026:CLW983027 CVR983026:CVS983027 DFN983026:DFO983027 DPJ983026:DPK983027 DZF983026:DZG983027 EJB983026:EJC983027 ESX983026:ESY983027 FCT983026:FCU983027 FMP983026:FMQ983027 FWL983026:FWM983027 GGH983026:GGI983027 GQD983026:GQE983027 GZZ983026:HAA983027 HJV983026:HJW983027 HTR983026:HTS983027 IDN983026:IDO983027 INJ983026:INK983027 IXF983026:IXG983027 JHB983026:JHC983027 JQX983026:JQY983027 KAT983026:KAU983027 KKP983026:KKQ983027 KUL983026:KUM983027 LEH983026:LEI983027 LOD983026:LOE983027 LXZ983026:LYA983027 MHV983026:MHW983027 MRR983026:MRS983027 NBN983026:NBO983027 NLJ983026:NLK983027 NVF983026:NVG983027 OFB983026:OFC983027 OOX983026:OOY983027 OYT983026:OYU983027 PIP983026:PIQ983027 PSL983026:PSM983027 QCH983026:QCI983027 QMD983026:QME983027 QVZ983026:QWA983027 RFV983026:RFW983027 RPR983026:RPS983027 RZN983026:RZO983027 SJJ983026:SJK983027 STF983026:STG983027 TDB983026:TDC983027 TMX983026:TMY983027 TWT983026:TWU983027 UGP983026:UGQ983027 UQL983026:UQM983027 VAH983026:VAI983027 VKD983026:VKE983027 VTZ983026:VUA983027 WDV983026:WDW983027 WNR983026:WNS983027 WXN983026:WXO983027</xm:sqref>
        </x14:dataValidation>
        <x14:dataValidation type="list" allowBlank="1" showInputMessage="1" showErrorMessage="1" xr:uid="{B18D7602-68E4-4A73-8D30-B046961EAD9B}">
          <x14:formula1>
            <xm:f>"□,■"</xm:f>
          </x14:formula1>
          <xm:sqref>O65521 JK65521 TG65521 ADC65521 AMY65521 AWU65521 BGQ65521 BQM65521 CAI65521 CKE65521 CUA65521 DDW65521 DNS65521 DXO65521 EHK65521 ERG65521 FBC65521 FKY65521 FUU65521 GEQ65521 GOM65521 GYI65521 HIE65521 HSA65521 IBW65521 ILS65521 IVO65521 JFK65521 JPG65521 JZC65521 KIY65521 KSU65521 LCQ65521 LMM65521 LWI65521 MGE65521 MQA65521 MZW65521 NJS65521 NTO65521 ODK65521 ONG65521 OXC65521 PGY65521 PQU65521 QAQ65521 QKM65521 QUI65521 REE65521 ROA65521 RXW65521 SHS65521 SRO65521 TBK65521 TLG65521 TVC65521 UEY65521 UOU65521 UYQ65521 VIM65521 VSI65521 WCE65521 WMA65521 WVW65521 O131057 JK131057 TG131057 ADC131057 AMY131057 AWU131057 BGQ131057 BQM131057 CAI131057 CKE131057 CUA131057 DDW131057 DNS131057 DXO131057 EHK131057 ERG131057 FBC131057 FKY131057 FUU131057 GEQ131057 GOM131057 GYI131057 HIE131057 HSA131057 IBW131057 ILS131057 IVO131057 JFK131057 JPG131057 JZC131057 KIY131057 KSU131057 LCQ131057 LMM131057 LWI131057 MGE131057 MQA131057 MZW131057 NJS131057 NTO131057 ODK131057 ONG131057 OXC131057 PGY131057 PQU131057 QAQ131057 QKM131057 QUI131057 REE131057 ROA131057 RXW131057 SHS131057 SRO131057 TBK131057 TLG131057 TVC131057 UEY131057 UOU131057 UYQ131057 VIM131057 VSI131057 WCE131057 WMA131057 WVW131057 O196593 JK196593 TG196593 ADC196593 AMY196593 AWU196593 BGQ196593 BQM196593 CAI196593 CKE196593 CUA196593 DDW196593 DNS196593 DXO196593 EHK196593 ERG196593 FBC196593 FKY196593 FUU196593 GEQ196593 GOM196593 GYI196593 HIE196593 HSA196593 IBW196593 ILS196593 IVO196593 JFK196593 JPG196593 JZC196593 KIY196593 KSU196593 LCQ196593 LMM196593 LWI196593 MGE196593 MQA196593 MZW196593 NJS196593 NTO196593 ODK196593 ONG196593 OXC196593 PGY196593 PQU196593 QAQ196593 QKM196593 QUI196593 REE196593 ROA196593 RXW196593 SHS196593 SRO196593 TBK196593 TLG196593 TVC196593 UEY196593 UOU196593 UYQ196593 VIM196593 VSI196593 WCE196593 WMA196593 WVW196593 O262129 JK262129 TG262129 ADC262129 AMY262129 AWU262129 BGQ262129 BQM262129 CAI262129 CKE262129 CUA262129 DDW262129 DNS262129 DXO262129 EHK262129 ERG262129 FBC262129 FKY262129 FUU262129 GEQ262129 GOM262129 GYI262129 HIE262129 HSA262129 IBW262129 ILS262129 IVO262129 JFK262129 JPG262129 JZC262129 KIY262129 KSU262129 LCQ262129 LMM262129 LWI262129 MGE262129 MQA262129 MZW262129 NJS262129 NTO262129 ODK262129 ONG262129 OXC262129 PGY262129 PQU262129 QAQ262129 QKM262129 QUI262129 REE262129 ROA262129 RXW262129 SHS262129 SRO262129 TBK262129 TLG262129 TVC262129 UEY262129 UOU262129 UYQ262129 VIM262129 VSI262129 WCE262129 WMA262129 WVW262129 O327665 JK327665 TG327665 ADC327665 AMY327665 AWU327665 BGQ327665 BQM327665 CAI327665 CKE327665 CUA327665 DDW327665 DNS327665 DXO327665 EHK327665 ERG327665 FBC327665 FKY327665 FUU327665 GEQ327665 GOM327665 GYI327665 HIE327665 HSA327665 IBW327665 ILS327665 IVO327665 JFK327665 JPG327665 JZC327665 KIY327665 KSU327665 LCQ327665 LMM327665 LWI327665 MGE327665 MQA327665 MZW327665 NJS327665 NTO327665 ODK327665 ONG327665 OXC327665 PGY327665 PQU327665 QAQ327665 QKM327665 QUI327665 REE327665 ROA327665 RXW327665 SHS327665 SRO327665 TBK327665 TLG327665 TVC327665 UEY327665 UOU327665 UYQ327665 VIM327665 VSI327665 WCE327665 WMA327665 WVW327665 O393201 JK393201 TG393201 ADC393201 AMY393201 AWU393201 BGQ393201 BQM393201 CAI393201 CKE393201 CUA393201 DDW393201 DNS393201 DXO393201 EHK393201 ERG393201 FBC393201 FKY393201 FUU393201 GEQ393201 GOM393201 GYI393201 HIE393201 HSA393201 IBW393201 ILS393201 IVO393201 JFK393201 JPG393201 JZC393201 KIY393201 KSU393201 LCQ393201 LMM393201 LWI393201 MGE393201 MQA393201 MZW393201 NJS393201 NTO393201 ODK393201 ONG393201 OXC393201 PGY393201 PQU393201 QAQ393201 QKM393201 QUI393201 REE393201 ROA393201 RXW393201 SHS393201 SRO393201 TBK393201 TLG393201 TVC393201 UEY393201 UOU393201 UYQ393201 VIM393201 VSI393201 WCE393201 WMA393201 WVW393201 O458737 JK458737 TG458737 ADC458737 AMY458737 AWU458737 BGQ458737 BQM458737 CAI458737 CKE458737 CUA458737 DDW458737 DNS458737 DXO458737 EHK458737 ERG458737 FBC458737 FKY458737 FUU458737 GEQ458737 GOM458737 GYI458737 HIE458737 HSA458737 IBW458737 ILS458737 IVO458737 JFK458737 JPG458737 JZC458737 KIY458737 KSU458737 LCQ458737 LMM458737 LWI458737 MGE458737 MQA458737 MZW458737 NJS458737 NTO458737 ODK458737 ONG458737 OXC458737 PGY458737 PQU458737 QAQ458737 QKM458737 QUI458737 REE458737 ROA458737 RXW458737 SHS458737 SRO458737 TBK458737 TLG458737 TVC458737 UEY458737 UOU458737 UYQ458737 VIM458737 VSI458737 WCE458737 WMA458737 WVW458737 O524273 JK524273 TG524273 ADC524273 AMY524273 AWU524273 BGQ524273 BQM524273 CAI524273 CKE524273 CUA524273 DDW524273 DNS524273 DXO524273 EHK524273 ERG524273 FBC524273 FKY524273 FUU524273 GEQ524273 GOM524273 GYI524273 HIE524273 HSA524273 IBW524273 ILS524273 IVO524273 JFK524273 JPG524273 JZC524273 KIY524273 KSU524273 LCQ524273 LMM524273 LWI524273 MGE524273 MQA524273 MZW524273 NJS524273 NTO524273 ODK524273 ONG524273 OXC524273 PGY524273 PQU524273 QAQ524273 QKM524273 QUI524273 REE524273 ROA524273 RXW524273 SHS524273 SRO524273 TBK524273 TLG524273 TVC524273 UEY524273 UOU524273 UYQ524273 VIM524273 VSI524273 WCE524273 WMA524273 WVW524273 O589809 JK589809 TG589809 ADC589809 AMY589809 AWU589809 BGQ589809 BQM589809 CAI589809 CKE589809 CUA589809 DDW589809 DNS589809 DXO589809 EHK589809 ERG589809 FBC589809 FKY589809 FUU589809 GEQ589809 GOM589809 GYI589809 HIE589809 HSA589809 IBW589809 ILS589809 IVO589809 JFK589809 JPG589809 JZC589809 KIY589809 KSU589809 LCQ589809 LMM589809 LWI589809 MGE589809 MQA589809 MZW589809 NJS589809 NTO589809 ODK589809 ONG589809 OXC589809 PGY589809 PQU589809 QAQ589809 QKM589809 QUI589809 REE589809 ROA589809 RXW589809 SHS589809 SRO589809 TBK589809 TLG589809 TVC589809 UEY589809 UOU589809 UYQ589809 VIM589809 VSI589809 WCE589809 WMA589809 WVW589809 O655345 JK655345 TG655345 ADC655345 AMY655345 AWU655345 BGQ655345 BQM655345 CAI655345 CKE655345 CUA655345 DDW655345 DNS655345 DXO655345 EHK655345 ERG655345 FBC655345 FKY655345 FUU655345 GEQ655345 GOM655345 GYI655345 HIE655345 HSA655345 IBW655345 ILS655345 IVO655345 JFK655345 JPG655345 JZC655345 KIY655345 KSU655345 LCQ655345 LMM655345 LWI655345 MGE655345 MQA655345 MZW655345 NJS655345 NTO655345 ODK655345 ONG655345 OXC655345 PGY655345 PQU655345 QAQ655345 QKM655345 QUI655345 REE655345 ROA655345 RXW655345 SHS655345 SRO655345 TBK655345 TLG655345 TVC655345 UEY655345 UOU655345 UYQ655345 VIM655345 VSI655345 WCE655345 WMA655345 WVW655345 O720881 JK720881 TG720881 ADC720881 AMY720881 AWU720881 BGQ720881 BQM720881 CAI720881 CKE720881 CUA720881 DDW720881 DNS720881 DXO720881 EHK720881 ERG720881 FBC720881 FKY720881 FUU720881 GEQ720881 GOM720881 GYI720881 HIE720881 HSA720881 IBW720881 ILS720881 IVO720881 JFK720881 JPG720881 JZC720881 KIY720881 KSU720881 LCQ720881 LMM720881 LWI720881 MGE720881 MQA720881 MZW720881 NJS720881 NTO720881 ODK720881 ONG720881 OXC720881 PGY720881 PQU720881 QAQ720881 QKM720881 QUI720881 REE720881 ROA720881 RXW720881 SHS720881 SRO720881 TBK720881 TLG720881 TVC720881 UEY720881 UOU720881 UYQ720881 VIM720881 VSI720881 WCE720881 WMA720881 WVW720881 O786417 JK786417 TG786417 ADC786417 AMY786417 AWU786417 BGQ786417 BQM786417 CAI786417 CKE786417 CUA786417 DDW786417 DNS786417 DXO786417 EHK786417 ERG786417 FBC786417 FKY786417 FUU786417 GEQ786417 GOM786417 GYI786417 HIE786417 HSA786417 IBW786417 ILS786417 IVO786417 JFK786417 JPG786417 JZC786417 KIY786417 KSU786417 LCQ786417 LMM786417 LWI786417 MGE786417 MQA786417 MZW786417 NJS786417 NTO786417 ODK786417 ONG786417 OXC786417 PGY786417 PQU786417 QAQ786417 QKM786417 QUI786417 REE786417 ROA786417 RXW786417 SHS786417 SRO786417 TBK786417 TLG786417 TVC786417 UEY786417 UOU786417 UYQ786417 VIM786417 VSI786417 WCE786417 WMA786417 WVW786417 O851953 JK851953 TG851953 ADC851953 AMY851953 AWU851953 BGQ851953 BQM851953 CAI851953 CKE851953 CUA851953 DDW851953 DNS851953 DXO851953 EHK851953 ERG851953 FBC851953 FKY851953 FUU851953 GEQ851953 GOM851953 GYI851953 HIE851953 HSA851953 IBW851953 ILS851953 IVO851953 JFK851953 JPG851953 JZC851953 KIY851953 KSU851953 LCQ851953 LMM851953 LWI851953 MGE851953 MQA851953 MZW851953 NJS851953 NTO851953 ODK851953 ONG851953 OXC851953 PGY851953 PQU851953 QAQ851953 QKM851953 QUI851953 REE851953 ROA851953 RXW851953 SHS851953 SRO851953 TBK851953 TLG851953 TVC851953 UEY851953 UOU851953 UYQ851953 VIM851953 VSI851953 WCE851953 WMA851953 WVW851953 O917489 JK917489 TG917489 ADC917489 AMY917489 AWU917489 BGQ917489 BQM917489 CAI917489 CKE917489 CUA917489 DDW917489 DNS917489 DXO917489 EHK917489 ERG917489 FBC917489 FKY917489 FUU917489 GEQ917489 GOM917489 GYI917489 HIE917489 HSA917489 IBW917489 ILS917489 IVO917489 JFK917489 JPG917489 JZC917489 KIY917489 KSU917489 LCQ917489 LMM917489 LWI917489 MGE917489 MQA917489 MZW917489 NJS917489 NTO917489 ODK917489 ONG917489 OXC917489 PGY917489 PQU917489 QAQ917489 QKM917489 QUI917489 REE917489 ROA917489 RXW917489 SHS917489 SRO917489 TBK917489 TLG917489 TVC917489 UEY917489 UOU917489 UYQ917489 VIM917489 VSI917489 WCE917489 WMA917489 WVW917489 O983025 JK983025 TG983025 ADC983025 AMY983025 AWU983025 BGQ983025 BQM983025 CAI983025 CKE983025 CUA983025 DDW983025 DNS983025 DXO983025 EHK983025 ERG983025 FBC983025 FKY983025 FUU983025 GEQ983025 GOM983025 GYI983025 HIE983025 HSA983025 IBW983025 ILS983025 IVO983025 JFK983025 JPG983025 JZC983025 KIY983025 KSU983025 LCQ983025 LMM983025 LWI983025 MGE983025 MQA983025 MZW983025 NJS983025 NTO983025 ODK983025 ONG983025 OXC983025 PGY983025 PQU983025 QAQ983025 QKM983025 QUI983025 REE983025 ROA983025 RXW983025 SHS983025 SRO983025 TBK983025 TLG983025 TVC983025 UEY983025 UOU983025 UYQ983025 VIM983025 VSI983025 WCE983025 WMA983025 WVW983025 O65523 JK65523 TG65523 ADC65523 AMY65523 AWU65523 BGQ65523 BQM65523 CAI65523 CKE65523 CUA65523 DDW65523 DNS65523 DXO65523 EHK65523 ERG65523 FBC65523 FKY65523 FUU65523 GEQ65523 GOM65523 GYI65523 HIE65523 HSA65523 IBW65523 ILS65523 IVO65523 JFK65523 JPG65523 JZC65523 KIY65523 KSU65523 LCQ65523 LMM65523 LWI65523 MGE65523 MQA65523 MZW65523 NJS65523 NTO65523 ODK65523 ONG65523 OXC65523 PGY65523 PQU65523 QAQ65523 QKM65523 QUI65523 REE65523 ROA65523 RXW65523 SHS65523 SRO65523 TBK65523 TLG65523 TVC65523 UEY65523 UOU65523 UYQ65523 VIM65523 VSI65523 WCE65523 WMA65523 WVW65523 O131059 JK131059 TG131059 ADC131059 AMY131059 AWU131059 BGQ131059 BQM131059 CAI131059 CKE131059 CUA131059 DDW131059 DNS131059 DXO131059 EHK131059 ERG131059 FBC131059 FKY131059 FUU131059 GEQ131059 GOM131059 GYI131059 HIE131059 HSA131059 IBW131059 ILS131059 IVO131059 JFK131059 JPG131059 JZC131059 KIY131059 KSU131059 LCQ131059 LMM131059 LWI131059 MGE131059 MQA131059 MZW131059 NJS131059 NTO131059 ODK131059 ONG131059 OXC131059 PGY131059 PQU131059 QAQ131059 QKM131059 QUI131059 REE131059 ROA131059 RXW131059 SHS131059 SRO131059 TBK131059 TLG131059 TVC131059 UEY131059 UOU131059 UYQ131059 VIM131059 VSI131059 WCE131059 WMA131059 WVW131059 O196595 JK196595 TG196595 ADC196595 AMY196595 AWU196595 BGQ196595 BQM196595 CAI196595 CKE196595 CUA196595 DDW196595 DNS196595 DXO196595 EHK196595 ERG196595 FBC196595 FKY196595 FUU196595 GEQ196595 GOM196595 GYI196595 HIE196595 HSA196595 IBW196595 ILS196595 IVO196595 JFK196595 JPG196595 JZC196595 KIY196595 KSU196595 LCQ196595 LMM196595 LWI196595 MGE196595 MQA196595 MZW196595 NJS196595 NTO196595 ODK196595 ONG196595 OXC196595 PGY196595 PQU196595 QAQ196595 QKM196595 QUI196595 REE196595 ROA196595 RXW196595 SHS196595 SRO196595 TBK196595 TLG196595 TVC196595 UEY196595 UOU196595 UYQ196595 VIM196595 VSI196595 WCE196595 WMA196595 WVW196595 O262131 JK262131 TG262131 ADC262131 AMY262131 AWU262131 BGQ262131 BQM262131 CAI262131 CKE262131 CUA262131 DDW262131 DNS262131 DXO262131 EHK262131 ERG262131 FBC262131 FKY262131 FUU262131 GEQ262131 GOM262131 GYI262131 HIE262131 HSA262131 IBW262131 ILS262131 IVO262131 JFK262131 JPG262131 JZC262131 KIY262131 KSU262131 LCQ262131 LMM262131 LWI262131 MGE262131 MQA262131 MZW262131 NJS262131 NTO262131 ODK262131 ONG262131 OXC262131 PGY262131 PQU262131 QAQ262131 QKM262131 QUI262131 REE262131 ROA262131 RXW262131 SHS262131 SRO262131 TBK262131 TLG262131 TVC262131 UEY262131 UOU262131 UYQ262131 VIM262131 VSI262131 WCE262131 WMA262131 WVW262131 O327667 JK327667 TG327667 ADC327667 AMY327667 AWU327667 BGQ327667 BQM327667 CAI327667 CKE327667 CUA327667 DDW327667 DNS327667 DXO327667 EHK327667 ERG327667 FBC327667 FKY327667 FUU327667 GEQ327667 GOM327667 GYI327667 HIE327667 HSA327667 IBW327667 ILS327667 IVO327667 JFK327667 JPG327667 JZC327667 KIY327667 KSU327667 LCQ327667 LMM327667 LWI327667 MGE327667 MQA327667 MZW327667 NJS327667 NTO327667 ODK327667 ONG327667 OXC327667 PGY327667 PQU327667 QAQ327667 QKM327667 QUI327667 REE327667 ROA327667 RXW327667 SHS327667 SRO327667 TBK327667 TLG327667 TVC327667 UEY327667 UOU327667 UYQ327667 VIM327667 VSI327667 WCE327667 WMA327667 WVW327667 O393203 JK393203 TG393203 ADC393203 AMY393203 AWU393203 BGQ393203 BQM393203 CAI393203 CKE393203 CUA393203 DDW393203 DNS393203 DXO393203 EHK393203 ERG393203 FBC393203 FKY393203 FUU393203 GEQ393203 GOM393203 GYI393203 HIE393203 HSA393203 IBW393203 ILS393203 IVO393203 JFK393203 JPG393203 JZC393203 KIY393203 KSU393203 LCQ393203 LMM393203 LWI393203 MGE393203 MQA393203 MZW393203 NJS393203 NTO393203 ODK393203 ONG393203 OXC393203 PGY393203 PQU393203 QAQ393203 QKM393203 QUI393203 REE393203 ROA393203 RXW393203 SHS393203 SRO393203 TBK393203 TLG393203 TVC393203 UEY393203 UOU393203 UYQ393203 VIM393203 VSI393203 WCE393203 WMA393203 WVW393203 O458739 JK458739 TG458739 ADC458739 AMY458739 AWU458739 BGQ458739 BQM458739 CAI458739 CKE458739 CUA458739 DDW458739 DNS458739 DXO458739 EHK458739 ERG458739 FBC458739 FKY458739 FUU458739 GEQ458739 GOM458739 GYI458739 HIE458739 HSA458739 IBW458739 ILS458739 IVO458739 JFK458739 JPG458739 JZC458739 KIY458739 KSU458739 LCQ458739 LMM458739 LWI458739 MGE458739 MQA458739 MZW458739 NJS458739 NTO458739 ODK458739 ONG458739 OXC458739 PGY458739 PQU458739 QAQ458739 QKM458739 QUI458739 REE458739 ROA458739 RXW458739 SHS458739 SRO458739 TBK458739 TLG458739 TVC458739 UEY458739 UOU458739 UYQ458739 VIM458739 VSI458739 WCE458739 WMA458739 WVW458739 O524275 JK524275 TG524275 ADC524275 AMY524275 AWU524275 BGQ524275 BQM524275 CAI524275 CKE524275 CUA524275 DDW524275 DNS524275 DXO524275 EHK524275 ERG524275 FBC524275 FKY524275 FUU524275 GEQ524275 GOM524275 GYI524275 HIE524275 HSA524275 IBW524275 ILS524275 IVO524275 JFK524275 JPG524275 JZC524275 KIY524275 KSU524275 LCQ524275 LMM524275 LWI524275 MGE524275 MQA524275 MZW524275 NJS524275 NTO524275 ODK524275 ONG524275 OXC524275 PGY524275 PQU524275 QAQ524275 QKM524275 QUI524275 REE524275 ROA524275 RXW524275 SHS524275 SRO524275 TBK524275 TLG524275 TVC524275 UEY524275 UOU524275 UYQ524275 VIM524275 VSI524275 WCE524275 WMA524275 WVW524275 O589811 JK589811 TG589811 ADC589811 AMY589811 AWU589811 BGQ589811 BQM589811 CAI589811 CKE589811 CUA589811 DDW589811 DNS589811 DXO589811 EHK589811 ERG589811 FBC589811 FKY589811 FUU589811 GEQ589811 GOM589811 GYI589811 HIE589811 HSA589811 IBW589811 ILS589811 IVO589811 JFK589811 JPG589811 JZC589811 KIY589811 KSU589811 LCQ589811 LMM589811 LWI589811 MGE589811 MQA589811 MZW589811 NJS589811 NTO589811 ODK589811 ONG589811 OXC589811 PGY589811 PQU589811 QAQ589811 QKM589811 QUI589811 REE589811 ROA589811 RXW589811 SHS589811 SRO589811 TBK589811 TLG589811 TVC589811 UEY589811 UOU589811 UYQ589811 VIM589811 VSI589811 WCE589811 WMA589811 WVW589811 O655347 JK655347 TG655347 ADC655347 AMY655347 AWU655347 BGQ655347 BQM655347 CAI655347 CKE655347 CUA655347 DDW655347 DNS655347 DXO655347 EHK655347 ERG655347 FBC655347 FKY655347 FUU655347 GEQ655347 GOM655347 GYI655347 HIE655347 HSA655347 IBW655347 ILS655347 IVO655347 JFK655347 JPG655347 JZC655347 KIY655347 KSU655347 LCQ655347 LMM655347 LWI655347 MGE655347 MQA655347 MZW655347 NJS655347 NTO655347 ODK655347 ONG655347 OXC655347 PGY655347 PQU655347 QAQ655347 QKM655347 QUI655347 REE655347 ROA655347 RXW655347 SHS655347 SRO655347 TBK655347 TLG655347 TVC655347 UEY655347 UOU655347 UYQ655347 VIM655347 VSI655347 WCE655347 WMA655347 WVW655347 O720883 JK720883 TG720883 ADC720883 AMY720883 AWU720883 BGQ720883 BQM720883 CAI720883 CKE720883 CUA720883 DDW720883 DNS720883 DXO720883 EHK720883 ERG720883 FBC720883 FKY720883 FUU720883 GEQ720883 GOM720883 GYI720883 HIE720883 HSA720883 IBW720883 ILS720883 IVO720883 JFK720883 JPG720883 JZC720883 KIY720883 KSU720883 LCQ720883 LMM720883 LWI720883 MGE720883 MQA720883 MZW720883 NJS720883 NTO720883 ODK720883 ONG720883 OXC720883 PGY720883 PQU720883 QAQ720883 QKM720883 QUI720883 REE720883 ROA720883 RXW720883 SHS720883 SRO720883 TBK720883 TLG720883 TVC720883 UEY720883 UOU720883 UYQ720883 VIM720883 VSI720883 WCE720883 WMA720883 WVW720883 O786419 JK786419 TG786419 ADC786419 AMY786419 AWU786419 BGQ786419 BQM786419 CAI786419 CKE786419 CUA786419 DDW786419 DNS786419 DXO786419 EHK786419 ERG786419 FBC786419 FKY786419 FUU786419 GEQ786419 GOM786419 GYI786419 HIE786419 HSA786419 IBW786419 ILS786419 IVO786419 JFK786419 JPG786419 JZC786419 KIY786419 KSU786419 LCQ786419 LMM786419 LWI786419 MGE786419 MQA786419 MZW786419 NJS786419 NTO786419 ODK786419 ONG786419 OXC786419 PGY786419 PQU786419 QAQ786419 QKM786419 QUI786419 REE786419 ROA786419 RXW786419 SHS786419 SRO786419 TBK786419 TLG786419 TVC786419 UEY786419 UOU786419 UYQ786419 VIM786419 VSI786419 WCE786419 WMA786419 WVW786419 O851955 JK851955 TG851955 ADC851955 AMY851955 AWU851955 BGQ851955 BQM851955 CAI851955 CKE851955 CUA851955 DDW851955 DNS851955 DXO851955 EHK851955 ERG851955 FBC851955 FKY851955 FUU851955 GEQ851955 GOM851955 GYI851955 HIE851955 HSA851955 IBW851955 ILS851955 IVO851955 JFK851955 JPG851955 JZC851955 KIY851955 KSU851955 LCQ851955 LMM851955 LWI851955 MGE851955 MQA851955 MZW851955 NJS851955 NTO851955 ODK851955 ONG851955 OXC851955 PGY851955 PQU851955 QAQ851955 QKM851955 QUI851955 REE851955 ROA851955 RXW851955 SHS851955 SRO851955 TBK851955 TLG851955 TVC851955 UEY851955 UOU851955 UYQ851955 VIM851955 VSI851955 WCE851955 WMA851955 WVW851955 O917491 JK917491 TG917491 ADC917491 AMY917491 AWU917491 BGQ917491 BQM917491 CAI917491 CKE917491 CUA917491 DDW917491 DNS917491 DXO917491 EHK917491 ERG917491 FBC917491 FKY917491 FUU917491 GEQ917491 GOM917491 GYI917491 HIE917491 HSA917491 IBW917491 ILS917491 IVO917491 JFK917491 JPG917491 JZC917491 KIY917491 KSU917491 LCQ917491 LMM917491 LWI917491 MGE917491 MQA917491 MZW917491 NJS917491 NTO917491 ODK917491 ONG917491 OXC917491 PGY917491 PQU917491 QAQ917491 QKM917491 QUI917491 REE917491 ROA917491 RXW917491 SHS917491 SRO917491 TBK917491 TLG917491 TVC917491 UEY917491 UOU917491 UYQ917491 VIM917491 VSI917491 WCE917491 WMA917491 WVW917491 O983027 JK983027 TG983027 ADC983027 AMY983027 AWU983027 BGQ983027 BQM983027 CAI983027 CKE983027 CUA983027 DDW983027 DNS983027 DXO983027 EHK983027 ERG983027 FBC983027 FKY983027 FUU983027 GEQ983027 GOM983027 GYI983027 HIE983027 HSA983027 IBW983027 ILS983027 IVO983027 JFK983027 JPG983027 JZC983027 KIY983027 KSU983027 LCQ983027 LMM983027 LWI983027 MGE983027 MQA983027 MZW983027 NJS983027 NTO983027 ODK983027 ONG983027 OXC983027 PGY983027 PQU983027 QAQ983027 QKM983027 QUI983027 REE983027 ROA983027 RXW983027 SHS983027 SRO983027 TBK983027 TLG983027 TVC983027 UEY983027 UOU983027 UYQ983027 VIM983027 VSI983027 WCE983027 WMA983027 WVW983027 Q65527 JM65527 TI65527 ADE65527 ANA65527 AWW65527 BGS65527 BQO65527 CAK65527 CKG65527 CUC65527 DDY65527 DNU65527 DXQ65527 EHM65527 ERI65527 FBE65527 FLA65527 FUW65527 GES65527 GOO65527 GYK65527 HIG65527 HSC65527 IBY65527 ILU65527 IVQ65527 JFM65527 JPI65527 JZE65527 KJA65527 KSW65527 LCS65527 LMO65527 LWK65527 MGG65527 MQC65527 MZY65527 NJU65527 NTQ65527 ODM65527 ONI65527 OXE65527 PHA65527 PQW65527 QAS65527 QKO65527 QUK65527 REG65527 ROC65527 RXY65527 SHU65527 SRQ65527 TBM65527 TLI65527 TVE65527 UFA65527 UOW65527 UYS65527 VIO65527 VSK65527 WCG65527 WMC65527 WVY65527 Q131063 JM131063 TI131063 ADE131063 ANA131063 AWW131063 BGS131063 BQO131063 CAK131063 CKG131063 CUC131063 DDY131063 DNU131063 DXQ131063 EHM131063 ERI131063 FBE131063 FLA131063 FUW131063 GES131063 GOO131063 GYK131063 HIG131063 HSC131063 IBY131063 ILU131063 IVQ131063 JFM131063 JPI131063 JZE131063 KJA131063 KSW131063 LCS131063 LMO131063 LWK131063 MGG131063 MQC131063 MZY131063 NJU131063 NTQ131063 ODM131063 ONI131063 OXE131063 PHA131063 PQW131063 QAS131063 QKO131063 QUK131063 REG131063 ROC131063 RXY131063 SHU131063 SRQ131063 TBM131063 TLI131063 TVE131063 UFA131063 UOW131063 UYS131063 VIO131063 VSK131063 WCG131063 WMC131063 WVY131063 Q196599 JM196599 TI196599 ADE196599 ANA196599 AWW196599 BGS196599 BQO196599 CAK196599 CKG196599 CUC196599 DDY196599 DNU196599 DXQ196599 EHM196599 ERI196599 FBE196599 FLA196599 FUW196599 GES196599 GOO196599 GYK196599 HIG196599 HSC196599 IBY196599 ILU196599 IVQ196599 JFM196599 JPI196599 JZE196599 KJA196599 KSW196599 LCS196599 LMO196599 LWK196599 MGG196599 MQC196599 MZY196599 NJU196599 NTQ196599 ODM196599 ONI196599 OXE196599 PHA196599 PQW196599 QAS196599 QKO196599 QUK196599 REG196599 ROC196599 RXY196599 SHU196599 SRQ196599 TBM196599 TLI196599 TVE196599 UFA196599 UOW196599 UYS196599 VIO196599 VSK196599 WCG196599 WMC196599 WVY196599 Q262135 JM262135 TI262135 ADE262135 ANA262135 AWW262135 BGS262135 BQO262135 CAK262135 CKG262135 CUC262135 DDY262135 DNU262135 DXQ262135 EHM262135 ERI262135 FBE262135 FLA262135 FUW262135 GES262135 GOO262135 GYK262135 HIG262135 HSC262135 IBY262135 ILU262135 IVQ262135 JFM262135 JPI262135 JZE262135 KJA262135 KSW262135 LCS262135 LMO262135 LWK262135 MGG262135 MQC262135 MZY262135 NJU262135 NTQ262135 ODM262135 ONI262135 OXE262135 PHA262135 PQW262135 QAS262135 QKO262135 QUK262135 REG262135 ROC262135 RXY262135 SHU262135 SRQ262135 TBM262135 TLI262135 TVE262135 UFA262135 UOW262135 UYS262135 VIO262135 VSK262135 WCG262135 WMC262135 WVY262135 Q327671 JM327671 TI327671 ADE327671 ANA327671 AWW327671 BGS327671 BQO327671 CAK327671 CKG327671 CUC327671 DDY327671 DNU327671 DXQ327671 EHM327671 ERI327671 FBE327671 FLA327671 FUW327671 GES327671 GOO327671 GYK327671 HIG327671 HSC327671 IBY327671 ILU327671 IVQ327671 JFM327671 JPI327671 JZE327671 KJA327671 KSW327671 LCS327671 LMO327671 LWK327671 MGG327671 MQC327671 MZY327671 NJU327671 NTQ327671 ODM327671 ONI327671 OXE327671 PHA327671 PQW327671 QAS327671 QKO327671 QUK327671 REG327671 ROC327671 RXY327671 SHU327671 SRQ327671 TBM327671 TLI327671 TVE327671 UFA327671 UOW327671 UYS327671 VIO327671 VSK327671 WCG327671 WMC327671 WVY327671 Q393207 JM393207 TI393207 ADE393207 ANA393207 AWW393207 BGS393207 BQO393207 CAK393207 CKG393207 CUC393207 DDY393207 DNU393207 DXQ393207 EHM393207 ERI393207 FBE393207 FLA393207 FUW393207 GES393207 GOO393207 GYK393207 HIG393207 HSC393207 IBY393207 ILU393207 IVQ393207 JFM393207 JPI393207 JZE393207 KJA393207 KSW393207 LCS393207 LMO393207 LWK393207 MGG393207 MQC393207 MZY393207 NJU393207 NTQ393207 ODM393207 ONI393207 OXE393207 PHA393207 PQW393207 QAS393207 QKO393207 QUK393207 REG393207 ROC393207 RXY393207 SHU393207 SRQ393207 TBM393207 TLI393207 TVE393207 UFA393207 UOW393207 UYS393207 VIO393207 VSK393207 WCG393207 WMC393207 WVY393207 Q458743 JM458743 TI458743 ADE458743 ANA458743 AWW458743 BGS458743 BQO458743 CAK458743 CKG458743 CUC458743 DDY458743 DNU458743 DXQ458743 EHM458743 ERI458743 FBE458743 FLA458743 FUW458743 GES458743 GOO458743 GYK458743 HIG458743 HSC458743 IBY458743 ILU458743 IVQ458743 JFM458743 JPI458743 JZE458743 KJA458743 KSW458743 LCS458743 LMO458743 LWK458743 MGG458743 MQC458743 MZY458743 NJU458743 NTQ458743 ODM458743 ONI458743 OXE458743 PHA458743 PQW458743 QAS458743 QKO458743 QUK458743 REG458743 ROC458743 RXY458743 SHU458743 SRQ458743 TBM458743 TLI458743 TVE458743 UFA458743 UOW458743 UYS458743 VIO458743 VSK458743 WCG458743 WMC458743 WVY458743 Q524279 JM524279 TI524279 ADE524279 ANA524279 AWW524279 BGS524279 BQO524279 CAK524279 CKG524279 CUC524279 DDY524279 DNU524279 DXQ524279 EHM524279 ERI524279 FBE524279 FLA524279 FUW524279 GES524279 GOO524279 GYK524279 HIG524279 HSC524279 IBY524279 ILU524279 IVQ524279 JFM524279 JPI524279 JZE524279 KJA524279 KSW524279 LCS524279 LMO524279 LWK524279 MGG524279 MQC524279 MZY524279 NJU524279 NTQ524279 ODM524279 ONI524279 OXE524279 PHA524279 PQW524279 QAS524279 QKO524279 QUK524279 REG524279 ROC524279 RXY524279 SHU524279 SRQ524279 TBM524279 TLI524279 TVE524279 UFA524279 UOW524279 UYS524279 VIO524279 VSK524279 WCG524279 WMC524279 WVY524279 Q589815 JM589815 TI589815 ADE589815 ANA589815 AWW589815 BGS589815 BQO589815 CAK589815 CKG589815 CUC589815 DDY589815 DNU589815 DXQ589815 EHM589815 ERI589815 FBE589815 FLA589815 FUW589815 GES589815 GOO589815 GYK589815 HIG589815 HSC589815 IBY589815 ILU589815 IVQ589815 JFM589815 JPI589815 JZE589815 KJA589815 KSW589815 LCS589815 LMO589815 LWK589815 MGG589815 MQC589815 MZY589815 NJU589815 NTQ589815 ODM589815 ONI589815 OXE589815 PHA589815 PQW589815 QAS589815 QKO589815 QUK589815 REG589815 ROC589815 RXY589815 SHU589815 SRQ589815 TBM589815 TLI589815 TVE589815 UFA589815 UOW589815 UYS589815 VIO589815 VSK589815 WCG589815 WMC589815 WVY589815 Q655351 JM655351 TI655351 ADE655351 ANA655351 AWW655351 BGS655351 BQO655351 CAK655351 CKG655351 CUC655351 DDY655351 DNU655351 DXQ655351 EHM655351 ERI655351 FBE655351 FLA655351 FUW655351 GES655351 GOO655351 GYK655351 HIG655351 HSC655351 IBY655351 ILU655351 IVQ655351 JFM655351 JPI655351 JZE655351 KJA655351 KSW655351 LCS655351 LMO655351 LWK655351 MGG655351 MQC655351 MZY655351 NJU655351 NTQ655351 ODM655351 ONI655351 OXE655351 PHA655351 PQW655351 QAS655351 QKO655351 QUK655351 REG655351 ROC655351 RXY655351 SHU655351 SRQ655351 TBM655351 TLI655351 TVE655351 UFA655351 UOW655351 UYS655351 VIO655351 VSK655351 WCG655351 WMC655351 WVY655351 Q720887 JM720887 TI720887 ADE720887 ANA720887 AWW720887 BGS720887 BQO720887 CAK720887 CKG720887 CUC720887 DDY720887 DNU720887 DXQ720887 EHM720887 ERI720887 FBE720887 FLA720887 FUW720887 GES720887 GOO720887 GYK720887 HIG720887 HSC720887 IBY720887 ILU720887 IVQ720887 JFM720887 JPI720887 JZE720887 KJA720887 KSW720887 LCS720887 LMO720887 LWK720887 MGG720887 MQC720887 MZY720887 NJU720887 NTQ720887 ODM720887 ONI720887 OXE720887 PHA720887 PQW720887 QAS720887 QKO720887 QUK720887 REG720887 ROC720887 RXY720887 SHU720887 SRQ720887 TBM720887 TLI720887 TVE720887 UFA720887 UOW720887 UYS720887 VIO720887 VSK720887 WCG720887 WMC720887 WVY720887 Q786423 JM786423 TI786423 ADE786423 ANA786423 AWW786423 BGS786423 BQO786423 CAK786423 CKG786423 CUC786423 DDY786423 DNU786423 DXQ786423 EHM786423 ERI786423 FBE786423 FLA786423 FUW786423 GES786423 GOO786423 GYK786423 HIG786423 HSC786423 IBY786423 ILU786423 IVQ786423 JFM786423 JPI786423 JZE786423 KJA786423 KSW786423 LCS786423 LMO786423 LWK786423 MGG786423 MQC786423 MZY786423 NJU786423 NTQ786423 ODM786423 ONI786423 OXE786423 PHA786423 PQW786423 QAS786423 QKO786423 QUK786423 REG786423 ROC786423 RXY786423 SHU786423 SRQ786423 TBM786423 TLI786423 TVE786423 UFA786423 UOW786423 UYS786423 VIO786423 VSK786423 WCG786423 WMC786423 WVY786423 Q851959 JM851959 TI851959 ADE851959 ANA851959 AWW851959 BGS851959 BQO851959 CAK851959 CKG851959 CUC851959 DDY851959 DNU851959 DXQ851959 EHM851959 ERI851959 FBE851959 FLA851959 FUW851959 GES851959 GOO851959 GYK851959 HIG851959 HSC851959 IBY851959 ILU851959 IVQ851959 JFM851959 JPI851959 JZE851959 KJA851959 KSW851959 LCS851959 LMO851959 LWK851959 MGG851959 MQC851959 MZY851959 NJU851959 NTQ851959 ODM851959 ONI851959 OXE851959 PHA851959 PQW851959 QAS851959 QKO851959 QUK851959 REG851959 ROC851959 RXY851959 SHU851959 SRQ851959 TBM851959 TLI851959 TVE851959 UFA851959 UOW851959 UYS851959 VIO851959 VSK851959 WCG851959 WMC851959 WVY851959 Q917495 JM917495 TI917495 ADE917495 ANA917495 AWW917495 BGS917495 BQO917495 CAK917495 CKG917495 CUC917495 DDY917495 DNU917495 DXQ917495 EHM917495 ERI917495 FBE917495 FLA917495 FUW917495 GES917495 GOO917495 GYK917495 HIG917495 HSC917495 IBY917495 ILU917495 IVQ917495 JFM917495 JPI917495 JZE917495 KJA917495 KSW917495 LCS917495 LMO917495 LWK917495 MGG917495 MQC917495 MZY917495 NJU917495 NTQ917495 ODM917495 ONI917495 OXE917495 PHA917495 PQW917495 QAS917495 QKO917495 QUK917495 REG917495 ROC917495 RXY917495 SHU917495 SRQ917495 TBM917495 TLI917495 TVE917495 UFA917495 UOW917495 UYS917495 VIO917495 VSK917495 WCG917495 WMC917495 WVY917495 Q983031 JM983031 TI983031 ADE983031 ANA983031 AWW983031 BGS983031 BQO983031 CAK983031 CKG983031 CUC983031 DDY983031 DNU983031 DXQ983031 EHM983031 ERI983031 FBE983031 FLA983031 FUW983031 GES983031 GOO983031 GYK983031 HIG983031 HSC983031 IBY983031 ILU983031 IVQ983031 JFM983031 JPI983031 JZE983031 KJA983031 KSW983031 LCS983031 LMO983031 LWK983031 MGG983031 MQC983031 MZY983031 NJU983031 NTQ983031 ODM983031 ONI983031 OXE983031 PHA983031 PQW983031 QAS983031 QKO983031 QUK983031 REG983031 ROC983031 RXY983031 SHU983031 SRQ983031 TBM983031 TLI983031 TVE983031 UFA983031 UOW983031 UYS983031 VIO983031 VSK983031 WCG983031 WMC983031 WVY983031 BD65512:BE65513 KZ65512:LA65513 UV65512:UW65513 AER65512:AES65513 AON65512:AOO65513 AYJ65512:AYK65513 BIF65512:BIG65513 BSB65512:BSC65513 CBX65512:CBY65513 CLT65512:CLU65513 CVP65512:CVQ65513 DFL65512:DFM65513 DPH65512:DPI65513 DZD65512:DZE65513 EIZ65512:EJA65513 ESV65512:ESW65513 FCR65512:FCS65513 FMN65512:FMO65513 FWJ65512:FWK65513 GGF65512:GGG65513 GQB65512:GQC65513 GZX65512:GZY65513 HJT65512:HJU65513 HTP65512:HTQ65513 IDL65512:IDM65513 INH65512:INI65513 IXD65512:IXE65513 JGZ65512:JHA65513 JQV65512:JQW65513 KAR65512:KAS65513 KKN65512:KKO65513 KUJ65512:KUK65513 LEF65512:LEG65513 LOB65512:LOC65513 LXX65512:LXY65513 MHT65512:MHU65513 MRP65512:MRQ65513 NBL65512:NBM65513 NLH65512:NLI65513 NVD65512:NVE65513 OEZ65512:OFA65513 OOV65512:OOW65513 OYR65512:OYS65513 PIN65512:PIO65513 PSJ65512:PSK65513 QCF65512:QCG65513 QMB65512:QMC65513 QVX65512:QVY65513 RFT65512:RFU65513 RPP65512:RPQ65513 RZL65512:RZM65513 SJH65512:SJI65513 STD65512:STE65513 TCZ65512:TDA65513 TMV65512:TMW65513 TWR65512:TWS65513 UGN65512:UGO65513 UQJ65512:UQK65513 VAF65512:VAG65513 VKB65512:VKC65513 VTX65512:VTY65513 WDT65512:WDU65513 WNP65512:WNQ65513 WXL65512:WXM65513 BD131048:BE131049 KZ131048:LA131049 UV131048:UW131049 AER131048:AES131049 AON131048:AOO131049 AYJ131048:AYK131049 BIF131048:BIG131049 BSB131048:BSC131049 CBX131048:CBY131049 CLT131048:CLU131049 CVP131048:CVQ131049 DFL131048:DFM131049 DPH131048:DPI131049 DZD131048:DZE131049 EIZ131048:EJA131049 ESV131048:ESW131049 FCR131048:FCS131049 FMN131048:FMO131049 FWJ131048:FWK131049 GGF131048:GGG131049 GQB131048:GQC131049 GZX131048:GZY131049 HJT131048:HJU131049 HTP131048:HTQ131049 IDL131048:IDM131049 INH131048:INI131049 IXD131048:IXE131049 JGZ131048:JHA131049 JQV131048:JQW131049 KAR131048:KAS131049 KKN131048:KKO131049 KUJ131048:KUK131049 LEF131048:LEG131049 LOB131048:LOC131049 LXX131048:LXY131049 MHT131048:MHU131049 MRP131048:MRQ131049 NBL131048:NBM131049 NLH131048:NLI131049 NVD131048:NVE131049 OEZ131048:OFA131049 OOV131048:OOW131049 OYR131048:OYS131049 PIN131048:PIO131049 PSJ131048:PSK131049 QCF131048:QCG131049 QMB131048:QMC131049 QVX131048:QVY131049 RFT131048:RFU131049 RPP131048:RPQ131049 RZL131048:RZM131049 SJH131048:SJI131049 STD131048:STE131049 TCZ131048:TDA131049 TMV131048:TMW131049 TWR131048:TWS131049 UGN131048:UGO131049 UQJ131048:UQK131049 VAF131048:VAG131049 VKB131048:VKC131049 VTX131048:VTY131049 WDT131048:WDU131049 WNP131048:WNQ131049 WXL131048:WXM131049 BD196584:BE196585 KZ196584:LA196585 UV196584:UW196585 AER196584:AES196585 AON196584:AOO196585 AYJ196584:AYK196585 BIF196584:BIG196585 BSB196584:BSC196585 CBX196584:CBY196585 CLT196584:CLU196585 CVP196584:CVQ196585 DFL196584:DFM196585 DPH196584:DPI196585 DZD196584:DZE196585 EIZ196584:EJA196585 ESV196584:ESW196585 FCR196584:FCS196585 FMN196584:FMO196585 FWJ196584:FWK196585 GGF196584:GGG196585 GQB196584:GQC196585 GZX196584:GZY196585 HJT196584:HJU196585 HTP196584:HTQ196585 IDL196584:IDM196585 INH196584:INI196585 IXD196584:IXE196585 JGZ196584:JHA196585 JQV196584:JQW196585 KAR196584:KAS196585 KKN196584:KKO196585 KUJ196584:KUK196585 LEF196584:LEG196585 LOB196584:LOC196585 LXX196584:LXY196585 MHT196584:MHU196585 MRP196584:MRQ196585 NBL196584:NBM196585 NLH196584:NLI196585 NVD196584:NVE196585 OEZ196584:OFA196585 OOV196584:OOW196585 OYR196584:OYS196585 PIN196584:PIO196585 PSJ196584:PSK196585 QCF196584:QCG196585 QMB196584:QMC196585 QVX196584:QVY196585 RFT196584:RFU196585 RPP196584:RPQ196585 RZL196584:RZM196585 SJH196584:SJI196585 STD196584:STE196585 TCZ196584:TDA196585 TMV196584:TMW196585 TWR196584:TWS196585 UGN196584:UGO196585 UQJ196584:UQK196585 VAF196584:VAG196585 VKB196584:VKC196585 VTX196584:VTY196585 WDT196584:WDU196585 WNP196584:WNQ196585 WXL196584:WXM196585 BD262120:BE262121 KZ262120:LA262121 UV262120:UW262121 AER262120:AES262121 AON262120:AOO262121 AYJ262120:AYK262121 BIF262120:BIG262121 BSB262120:BSC262121 CBX262120:CBY262121 CLT262120:CLU262121 CVP262120:CVQ262121 DFL262120:DFM262121 DPH262120:DPI262121 DZD262120:DZE262121 EIZ262120:EJA262121 ESV262120:ESW262121 FCR262120:FCS262121 FMN262120:FMO262121 FWJ262120:FWK262121 GGF262120:GGG262121 GQB262120:GQC262121 GZX262120:GZY262121 HJT262120:HJU262121 HTP262120:HTQ262121 IDL262120:IDM262121 INH262120:INI262121 IXD262120:IXE262121 JGZ262120:JHA262121 JQV262120:JQW262121 KAR262120:KAS262121 KKN262120:KKO262121 KUJ262120:KUK262121 LEF262120:LEG262121 LOB262120:LOC262121 LXX262120:LXY262121 MHT262120:MHU262121 MRP262120:MRQ262121 NBL262120:NBM262121 NLH262120:NLI262121 NVD262120:NVE262121 OEZ262120:OFA262121 OOV262120:OOW262121 OYR262120:OYS262121 PIN262120:PIO262121 PSJ262120:PSK262121 QCF262120:QCG262121 QMB262120:QMC262121 QVX262120:QVY262121 RFT262120:RFU262121 RPP262120:RPQ262121 RZL262120:RZM262121 SJH262120:SJI262121 STD262120:STE262121 TCZ262120:TDA262121 TMV262120:TMW262121 TWR262120:TWS262121 UGN262120:UGO262121 UQJ262120:UQK262121 VAF262120:VAG262121 VKB262120:VKC262121 VTX262120:VTY262121 WDT262120:WDU262121 WNP262120:WNQ262121 WXL262120:WXM262121 BD327656:BE327657 KZ327656:LA327657 UV327656:UW327657 AER327656:AES327657 AON327656:AOO327657 AYJ327656:AYK327657 BIF327656:BIG327657 BSB327656:BSC327657 CBX327656:CBY327657 CLT327656:CLU327657 CVP327656:CVQ327657 DFL327656:DFM327657 DPH327656:DPI327657 DZD327656:DZE327657 EIZ327656:EJA327657 ESV327656:ESW327657 FCR327656:FCS327657 FMN327656:FMO327657 FWJ327656:FWK327657 GGF327656:GGG327657 GQB327656:GQC327657 GZX327656:GZY327657 HJT327656:HJU327657 HTP327656:HTQ327657 IDL327656:IDM327657 INH327656:INI327657 IXD327656:IXE327657 JGZ327656:JHA327657 JQV327656:JQW327657 KAR327656:KAS327657 KKN327656:KKO327657 KUJ327656:KUK327657 LEF327656:LEG327657 LOB327656:LOC327657 LXX327656:LXY327657 MHT327656:MHU327657 MRP327656:MRQ327657 NBL327656:NBM327657 NLH327656:NLI327657 NVD327656:NVE327657 OEZ327656:OFA327657 OOV327656:OOW327657 OYR327656:OYS327657 PIN327656:PIO327657 PSJ327656:PSK327657 QCF327656:QCG327657 QMB327656:QMC327657 QVX327656:QVY327657 RFT327656:RFU327657 RPP327656:RPQ327657 RZL327656:RZM327657 SJH327656:SJI327657 STD327656:STE327657 TCZ327656:TDA327657 TMV327656:TMW327657 TWR327656:TWS327657 UGN327656:UGO327657 UQJ327656:UQK327657 VAF327656:VAG327657 VKB327656:VKC327657 VTX327656:VTY327657 WDT327656:WDU327657 WNP327656:WNQ327657 WXL327656:WXM327657 BD393192:BE393193 KZ393192:LA393193 UV393192:UW393193 AER393192:AES393193 AON393192:AOO393193 AYJ393192:AYK393193 BIF393192:BIG393193 BSB393192:BSC393193 CBX393192:CBY393193 CLT393192:CLU393193 CVP393192:CVQ393193 DFL393192:DFM393193 DPH393192:DPI393193 DZD393192:DZE393193 EIZ393192:EJA393193 ESV393192:ESW393193 FCR393192:FCS393193 FMN393192:FMO393193 FWJ393192:FWK393193 GGF393192:GGG393193 GQB393192:GQC393193 GZX393192:GZY393193 HJT393192:HJU393193 HTP393192:HTQ393193 IDL393192:IDM393193 INH393192:INI393193 IXD393192:IXE393193 JGZ393192:JHA393193 JQV393192:JQW393193 KAR393192:KAS393193 KKN393192:KKO393193 KUJ393192:KUK393193 LEF393192:LEG393193 LOB393192:LOC393193 LXX393192:LXY393193 MHT393192:MHU393193 MRP393192:MRQ393193 NBL393192:NBM393193 NLH393192:NLI393193 NVD393192:NVE393193 OEZ393192:OFA393193 OOV393192:OOW393193 OYR393192:OYS393193 PIN393192:PIO393193 PSJ393192:PSK393193 QCF393192:QCG393193 QMB393192:QMC393193 QVX393192:QVY393193 RFT393192:RFU393193 RPP393192:RPQ393193 RZL393192:RZM393193 SJH393192:SJI393193 STD393192:STE393193 TCZ393192:TDA393193 TMV393192:TMW393193 TWR393192:TWS393193 UGN393192:UGO393193 UQJ393192:UQK393193 VAF393192:VAG393193 VKB393192:VKC393193 VTX393192:VTY393193 WDT393192:WDU393193 WNP393192:WNQ393193 WXL393192:WXM393193 BD458728:BE458729 KZ458728:LA458729 UV458728:UW458729 AER458728:AES458729 AON458728:AOO458729 AYJ458728:AYK458729 BIF458728:BIG458729 BSB458728:BSC458729 CBX458728:CBY458729 CLT458728:CLU458729 CVP458728:CVQ458729 DFL458728:DFM458729 DPH458728:DPI458729 DZD458728:DZE458729 EIZ458728:EJA458729 ESV458728:ESW458729 FCR458728:FCS458729 FMN458728:FMO458729 FWJ458728:FWK458729 GGF458728:GGG458729 GQB458728:GQC458729 GZX458728:GZY458729 HJT458728:HJU458729 HTP458728:HTQ458729 IDL458728:IDM458729 INH458728:INI458729 IXD458728:IXE458729 JGZ458728:JHA458729 JQV458728:JQW458729 KAR458728:KAS458729 KKN458728:KKO458729 KUJ458728:KUK458729 LEF458728:LEG458729 LOB458728:LOC458729 LXX458728:LXY458729 MHT458728:MHU458729 MRP458728:MRQ458729 NBL458728:NBM458729 NLH458728:NLI458729 NVD458728:NVE458729 OEZ458728:OFA458729 OOV458728:OOW458729 OYR458728:OYS458729 PIN458728:PIO458729 PSJ458728:PSK458729 QCF458728:QCG458729 QMB458728:QMC458729 QVX458728:QVY458729 RFT458728:RFU458729 RPP458728:RPQ458729 RZL458728:RZM458729 SJH458728:SJI458729 STD458728:STE458729 TCZ458728:TDA458729 TMV458728:TMW458729 TWR458728:TWS458729 UGN458728:UGO458729 UQJ458728:UQK458729 VAF458728:VAG458729 VKB458728:VKC458729 VTX458728:VTY458729 WDT458728:WDU458729 WNP458728:WNQ458729 WXL458728:WXM458729 BD524264:BE524265 KZ524264:LA524265 UV524264:UW524265 AER524264:AES524265 AON524264:AOO524265 AYJ524264:AYK524265 BIF524264:BIG524265 BSB524264:BSC524265 CBX524264:CBY524265 CLT524264:CLU524265 CVP524264:CVQ524265 DFL524264:DFM524265 DPH524264:DPI524265 DZD524264:DZE524265 EIZ524264:EJA524265 ESV524264:ESW524265 FCR524264:FCS524265 FMN524264:FMO524265 FWJ524264:FWK524265 GGF524264:GGG524265 GQB524264:GQC524265 GZX524264:GZY524265 HJT524264:HJU524265 HTP524264:HTQ524265 IDL524264:IDM524265 INH524264:INI524265 IXD524264:IXE524265 JGZ524264:JHA524265 JQV524264:JQW524265 KAR524264:KAS524265 KKN524264:KKO524265 KUJ524264:KUK524265 LEF524264:LEG524265 LOB524264:LOC524265 LXX524264:LXY524265 MHT524264:MHU524265 MRP524264:MRQ524265 NBL524264:NBM524265 NLH524264:NLI524265 NVD524264:NVE524265 OEZ524264:OFA524265 OOV524264:OOW524265 OYR524264:OYS524265 PIN524264:PIO524265 PSJ524264:PSK524265 QCF524264:QCG524265 QMB524264:QMC524265 QVX524264:QVY524265 RFT524264:RFU524265 RPP524264:RPQ524265 RZL524264:RZM524265 SJH524264:SJI524265 STD524264:STE524265 TCZ524264:TDA524265 TMV524264:TMW524265 TWR524264:TWS524265 UGN524264:UGO524265 UQJ524264:UQK524265 VAF524264:VAG524265 VKB524264:VKC524265 VTX524264:VTY524265 WDT524264:WDU524265 WNP524264:WNQ524265 WXL524264:WXM524265 BD589800:BE589801 KZ589800:LA589801 UV589800:UW589801 AER589800:AES589801 AON589800:AOO589801 AYJ589800:AYK589801 BIF589800:BIG589801 BSB589800:BSC589801 CBX589800:CBY589801 CLT589800:CLU589801 CVP589800:CVQ589801 DFL589800:DFM589801 DPH589800:DPI589801 DZD589800:DZE589801 EIZ589800:EJA589801 ESV589800:ESW589801 FCR589800:FCS589801 FMN589800:FMO589801 FWJ589800:FWK589801 GGF589800:GGG589801 GQB589800:GQC589801 GZX589800:GZY589801 HJT589800:HJU589801 HTP589800:HTQ589801 IDL589800:IDM589801 INH589800:INI589801 IXD589800:IXE589801 JGZ589800:JHA589801 JQV589800:JQW589801 KAR589800:KAS589801 KKN589800:KKO589801 KUJ589800:KUK589801 LEF589800:LEG589801 LOB589800:LOC589801 LXX589800:LXY589801 MHT589800:MHU589801 MRP589800:MRQ589801 NBL589800:NBM589801 NLH589800:NLI589801 NVD589800:NVE589801 OEZ589800:OFA589801 OOV589800:OOW589801 OYR589800:OYS589801 PIN589800:PIO589801 PSJ589800:PSK589801 QCF589800:QCG589801 QMB589800:QMC589801 QVX589800:QVY589801 RFT589800:RFU589801 RPP589800:RPQ589801 RZL589800:RZM589801 SJH589800:SJI589801 STD589800:STE589801 TCZ589800:TDA589801 TMV589800:TMW589801 TWR589800:TWS589801 UGN589800:UGO589801 UQJ589800:UQK589801 VAF589800:VAG589801 VKB589800:VKC589801 VTX589800:VTY589801 WDT589800:WDU589801 WNP589800:WNQ589801 WXL589800:WXM589801 BD655336:BE655337 KZ655336:LA655337 UV655336:UW655337 AER655336:AES655337 AON655336:AOO655337 AYJ655336:AYK655337 BIF655336:BIG655337 BSB655336:BSC655337 CBX655336:CBY655337 CLT655336:CLU655337 CVP655336:CVQ655337 DFL655336:DFM655337 DPH655336:DPI655337 DZD655336:DZE655337 EIZ655336:EJA655337 ESV655336:ESW655337 FCR655336:FCS655337 FMN655336:FMO655337 FWJ655336:FWK655337 GGF655336:GGG655337 GQB655336:GQC655337 GZX655336:GZY655337 HJT655336:HJU655337 HTP655336:HTQ655337 IDL655336:IDM655337 INH655336:INI655337 IXD655336:IXE655337 JGZ655336:JHA655337 JQV655336:JQW655337 KAR655336:KAS655337 KKN655336:KKO655337 KUJ655336:KUK655337 LEF655336:LEG655337 LOB655336:LOC655337 LXX655336:LXY655337 MHT655336:MHU655337 MRP655336:MRQ655337 NBL655336:NBM655337 NLH655336:NLI655337 NVD655336:NVE655337 OEZ655336:OFA655337 OOV655336:OOW655337 OYR655336:OYS655337 PIN655336:PIO655337 PSJ655336:PSK655337 QCF655336:QCG655337 QMB655336:QMC655337 QVX655336:QVY655337 RFT655336:RFU655337 RPP655336:RPQ655337 RZL655336:RZM655337 SJH655336:SJI655337 STD655336:STE655337 TCZ655336:TDA655337 TMV655336:TMW655337 TWR655336:TWS655337 UGN655336:UGO655337 UQJ655336:UQK655337 VAF655336:VAG655337 VKB655336:VKC655337 VTX655336:VTY655337 WDT655336:WDU655337 WNP655336:WNQ655337 WXL655336:WXM655337 BD720872:BE720873 KZ720872:LA720873 UV720872:UW720873 AER720872:AES720873 AON720872:AOO720873 AYJ720872:AYK720873 BIF720872:BIG720873 BSB720872:BSC720873 CBX720872:CBY720873 CLT720872:CLU720873 CVP720872:CVQ720873 DFL720872:DFM720873 DPH720872:DPI720873 DZD720872:DZE720873 EIZ720872:EJA720873 ESV720872:ESW720873 FCR720872:FCS720873 FMN720872:FMO720873 FWJ720872:FWK720873 GGF720872:GGG720873 GQB720872:GQC720873 GZX720872:GZY720873 HJT720872:HJU720873 HTP720872:HTQ720873 IDL720872:IDM720873 INH720872:INI720873 IXD720872:IXE720873 JGZ720872:JHA720873 JQV720872:JQW720873 KAR720872:KAS720873 KKN720872:KKO720873 KUJ720872:KUK720873 LEF720872:LEG720873 LOB720872:LOC720873 LXX720872:LXY720873 MHT720872:MHU720873 MRP720872:MRQ720873 NBL720872:NBM720873 NLH720872:NLI720873 NVD720872:NVE720873 OEZ720872:OFA720873 OOV720872:OOW720873 OYR720872:OYS720873 PIN720872:PIO720873 PSJ720872:PSK720873 QCF720872:QCG720873 QMB720872:QMC720873 QVX720872:QVY720873 RFT720872:RFU720873 RPP720872:RPQ720873 RZL720872:RZM720873 SJH720872:SJI720873 STD720872:STE720873 TCZ720872:TDA720873 TMV720872:TMW720873 TWR720872:TWS720873 UGN720872:UGO720873 UQJ720872:UQK720873 VAF720872:VAG720873 VKB720872:VKC720873 VTX720872:VTY720873 WDT720872:WDU720873 WNP720872:WNQ720873 WXL720872:WXM720873 BD786408:BE786409 KZ786408:LA786409 UV786408:UW786409 AER786408:AES786409 AON786408:AOO786409 AYJ786408:AYK786409 BIF786408:BIG786409 BSB786408:BSC786409 CBX786408:CBY786409 CLT786408:CLU786409 CVP786408:CVQ786409 DFL786408:DFM786409 DPH786408:DPI786409 DZD786408:DZE786409 EIZ786408:EJA786409 ESV786408:ESW786409 FCR786408:FCS786409 FMN786408:FMO786409 FWJ786408:FWK786409 GGF786408:GGG786409 GQB786408:GQC786409 GZX786408:GZY786409 HJT786408:HJU786409 HTP786408:HTQ786409 IDL786408:IDM786409 INH786408:INI786409 IXD786408:IXE786409 JGZ786408:JHA786409 JQV786408:JQW786409 KAR786408:KAS786409 KKN786408:KKO786409 KUJ786408:KUK786409 LEF786408:LEG786409 LOB786408:LOC786409 LXX786408:LXY786409 MHT786408:MHU786409 MRP786408:MRQ786409 NBL786408:NBM786409 NLH786408:NLI786409 NVD786408:NVE786409 OEZ786408:OFA786409 OOV786408:OOW786409 OYR786408:OYS786409 PIN786408:PIO786409 PSJ786408:PSK786409 QCF786408:QCG786409 QMB786408:QMC786409 QVX786408:QVY786409 RFT786408:RFU786409 RPP786408:RPQ786409 RZL786408:RZM786409 SJH786408:SJI786409 STD786408:STE786409 TCZ786408:TDA786409 TMV786408:TMW786409 TWR786408:TWS786409 UGN786408:UGO786409 UQJ786408:UQK786409 VAF786408:VAG786409 VKB786408:VKC786409 VTX786408:VTY786409 WDT786408:WDU786409 WNP786408:WNQ786409 WXL786408:WXM786409 BD851944:BE851945 KZ851944:LA851945 UV851944:UW851945 AER851944:AES851945 AON851944:AOO851945 AYJ851944:AYK851945 BIF851944:BIG851945 BSB851944:BSC851945 CBX851944:CBY851945 CLT851944:CLU851945 CVP851944:CVQ851945 DFL851944:DFM851945 DPH851944:DPI851945 DZD851944:DZE851945 EIZ851944:EJA851945 ESV851944:ESW851945 FCR851944:FCS851945 FMN851944:FMO851945 FWJ851944:FWK851945 GGF851944:GGG851945 GQB851944:GQC851945 GZX851944:GZY851945 HJT851944:HJU851945 HTP851944:HTQ851945 IDL851944:IDM851945 INH851944:INI851945 IXD851944:IXE851945 JGZ851944:JHA851945 JQV851944:JQW851945 KAR851944:KAS851945 KKN851944:KKO851945 KUJ851944:KUK851945 LEF851944:LEG851945 LOB851944:LOC851945 LXX851944:LXY851945 MHT851944:MHU851945 MRP851944:MRQ851945 NBL851944:NBM851945 NLH851944:NLI851945 NVD851944:NVE851945 OEZ851944:OFA851945 OOV851944:OOW851945 OYR851944:OYS851945 PIN851944:PIO851945 PSJ851944:PSK851945 QCF851944:QCG851945 QMB851944:QMC851945 QVX851944:QVY851945 RFT851944:RFU851945 RPP851944:RPQ851945 RZL851944:RZM851945 SJH851944:SJI851945 STD851944:STE851945 TCZ851944:TDA851945 TMV851944:TMW851945 TWR851944:TWS851945 UGN851944:UGO851945 UQJ851944:UQK851945 VAF851944:VAG851945 VKB851944:VKC851945 VTX851944:VTY851945 WDT851944:WDU851945 WNP851944:WNQ851945 WXL851944:WXM851945 BD917480:BE917481 KZ917480:LA917481 UV917480:UW917481 AER917480:AES917481 AON917480:AOO917481 AYJ917480:AYK917481 BIF917480:BIG917481 BSB917480:BSC917481 CBX917480:CBY917481 CLT917480:CLU917481 CVP917480:CVQ917481 DFL917480:DFM917481 DPH917480:DPI917481 DZD917480:DZE917481 EIZ917480:EJA917481 ESV917480:ESW917481 FCR917480:FCS917481 FMN917480:FMO917481 FWJ917480:FWK917481 GGF917480:GGG917481 GQB917480:GQC917481 GZX917480:GZY917481 HJT917480:HJU917481 HTP917480:HTQ917481 IDL917480:IDM917481 INH917480:INI917481 IXD917480:IXE917481 JGZ917480:JHA917481 JQV917480:JQW917481 KAR917480:KAS917481 KKN917480:KKO917481 KUJ917480:KUK917481 LEF917480:LEG917481 LOB917480:LOC917481 LXX917480:LXY917481 MHT917480:MHU917481 MRP917480:MRQ917481 NBL917480:NBM917481 NLH917480:NLI917481 NVD917480:NVE917481 OEZ917480:OFA917481 OOV917480:OOW917481 OYR917480:OYS917481 PIN917480:PIO917481 PSJ917480:PSK917481 QCF917480:QCG917481 QMB917480:QMC917481 QVX917480:QVY917481 RFT917480:RFU917481 RPP917480:RPQ917481 RZL917480:RZM917481 SJH917480:SJI917481 STD917480:STE917481 TCZ917480:TDA917481 TMV917480:TMW917481 TWR917480:TWS917481 UGN917480:UGO917481 UQJ917480:UQK917481 VAF917480:VAG917481 VKB917480:VKC917481 VTX917480:VTY917481 WDT917480:WDU917481 WNP917480:WNQ917481 WXL917480:WXM917481 BD983016:BE983017 KZ983016:LA983017 UV983016:UW983017 AER983016:AES983017 AON983016:AOO983017 AYJ983016:AYK983017 BIF983016:BIG983017 BSB983016:BSC983017 CBX983016:CBY983017 CLT983016:CLU983017 CVP983016:CVQ983017 DFL983016:DFM983017 DPH983016:DPI983017 DZD983016:DZE983017 EIZ983016:EJA983017 ESV983016:ESW983017 FCR983016:FCS983017 FMN983016:FMO983017 FWJ983016:FWK983017 GGF983016:GGG983017 GQB983016:GQC983017 GZX983016:GZY983017 HJT983016:HJU983017 HTP983016:HTQ983017 IDL983016:IDM983017 INH983016:INI983017 IXD983016:IXE983017 JGZ983016:JHA983017 JQV983016:JQW983017 KAR983016:KAS983017 KKN983016:KKO983017 KUJ983016:KUK983017 LEF983016:LEG983017 LOB983016:LOC983017 LXX983016:LXY983017 MHT983016:MHU983017 MRP983016:MRQ983017 NBL983016:NBM983017 NLH983016:NLI983017 NVD983016:NVE983017 OEZ983016:OFA983017 OOV983016:OOW983017 OYR983016:OYS983017 PIN983016:PIO983017 PSJ983016:PSK983017 QCF983016:QCG983017 QMB983016:QMC983017 QVX983016:QVY983017 RFT983016:RFU983017 RPP983016:RPQ983017 RZL983016:RZM983017 SJH983016:SJI983017 STD983016:STE983017 TCZ983016:TDA983017 TMV983016:TMW983017 TWR983016:TWS983017 UGN983016:UGO983017 UQJ983016:UQK983017 VAF983016:VAG983017 VKB983016:VKC983017 VTX983016:VTY983017 WDT983016:WDU983017 WNP983016:WNQ983017 WXL983016:WXM983017 AT65512 KP65512 UL65512 AEH65512 AOD65512 AXZ65512 BHV65512 BRR65512 CBN65512 CLJ65512 CVF65512 DFB65512 DOX65512 DYT65512 EIP65512 ESL65512 FCH65512 FMD65512 FVZ65512 GFV65512 GPR65512 GZN65512 HJJ65512 HTF65512 IDB65512 IMX65512 IWT65512 JGP65512 JQL65512 KAH65512 KKD65512 KTZ65512 LDV65512 LNR65512 LXN65512 MHJ65512 MRF65512 NBB65512 NKX65512 NUT65512 OEP65512 OOL65512 OYH65512 PID65512 PRZ65512 QBV65512 QLR65512 QVN65512 RFJ65512 RPF65512 RZB65512 SIX65512 SST65512 TCP65512 TML65512 TWH65512 UGD65512 UPZ65512 UZV65512 VJR65512 VTN65512 WDJ65512 WNF65512 WXB65512 AT131048 KP131048 UL131048 AEH131048 AOD131048 AXZ131048 BHV131048 BRR131048 CBN131048 CLJ131048 CVF131048 DFB131048 DOX131048 DYT131048 EIP131048 ESL131048 FCH131048 FMD131048 FVZ131048 GFV131048 GPR131048 GZN131048 HJJ131048 HTF131048 IDB131048 IMX131048 IWT131048 JGP131048 JQL131048 KAH131048 KKD131048 KTZ131048 LDV131048 LNR131048 LXN131048 MHJ131048 MRF131048 NBB131048 NKX131048 NUT131048 OEP131048 OOL131048 OYH131048 PID131048 PRZ131048 QBV131048 QLR131048 QVN131048 RFJ131048 RPF131048 RZB131048 SIX131048 SST131048 TCP131048 TML131048 TWH131048 UGD131048 UPZ131048 UZV131048 VJR131048 VTN131048 WDJ131048 WNF131048 WXB131048 AT196584 KP196584 UL196584 AEH196584 AOD196584 AXZ196584 BHV196584 BRR196584 CBN196584 CLJ196584 CVF196584 DFB196584 DOX196584 DYT196584 EIP196584 ESL196584 FCH196584 FMD196584 FVZ196584 GFV196584 GPR196584 GZN196584 HJJ196584 HTF196584 IDB196584 IMX196584 IWT196584 JGP196584 JQL196584 KAH196584 KKD196584 KTZ196584 LDV196584 LNR196584 LXN196584 MHJ196584 MRF196584 NBB196584 NKX196584 NUT196584 OEP196584 OOL196584 OYH196584 PID196584 PRZ196584 QBV196584 QLR196584 QVN196584 RFJ196584 RPF196584 RZB196584 SIX196584 SST196584 TCP196584 TML196584 TWH196584 UGD196584 UPZ196584 UZV196584 VJR196584 VTN196584 WDJ196584 WNF196584 WXB196584 AT262120 KP262120 UL262120 AEH262120 AOD262120 AXZ262120 BHV262120 BRR262120 CBN262120 CLJ262120 CVF262120 DFB262120 DOX262120 DYT262120 EIP262120 ESL262120 FCH262120 FMD262120 FVZ262120 GFV262120 GPR262120 GZN262120 HJJ262120 HTF262120 IDB262120 IMX262120 IWT262120 JGP262120 JQL262120 KAH262120 KKD262120 KTZ262120 LDV262120 LNR262120 LXN262120 MHJ262120 MRF262120 NBB262120 NKX262120 NUT262120 OEP262120 OOL262120 OYH262120 PID262120 PRZ262120 QBV262120 QLR262120 QVN262120 RFJ262120 RPF262120 RZB262120 SIX262120 SST262120 TCP262120 TML262120 TWH262120 UGD262120 UPZ262120 UZV262120 VJR262120 VTN262120 WDJ262120 WNF262120 WXB262120 AT327656 KP327656 UL327656 AEH327656 AOD327656 AXZ327656 BHV327656 BRR327656 CBN327656 CLJ327656 CVF327656 DFB327656 DOX327656 DYT327656 EIP327656 ESL327656 FCH327656 FMD327656 FVZ327656 GFV327656 GPR327656 GZN327656 HJJ327656 HTF327656 IDB327656 IMX327656 IWT327656 JGP327656 JQL327656 KAH327656 KKD327656 KTZ327656 LDV327656 LNR327656 LXN327656 MHJ327656 MRF327656 NBB327656 NKX327656 NUT327656 OEP327656 OOL327656 OYH327656 PID327656 PRZ327656 QBV327656 QLR327656 QVN327656 RFJ327656 RPF327656 RZB327656 SIX327656 SST327656 TCP327656 TML327656 TWH327656 UGD327656 UPZ327656 UZV327656 VJR327656 VTN327656 WDJ327656 WNF327656 WXB327656 AT393192 KP393192 UL393192 AEH393192 AOD393192 AXZ393192 BHV393192 BRR393192 CBN393192 CLJ393192 CVF393192 DFB393192 DOX393192 DYT393192 EIP393192 ESL393192 FCH393192 FMD393192 FVZ393192 GFV393192 GPR393192 GZN393192 HJJ393192 HTF393192 IDB393192 IMX393192 IWT393192 JGP393192 JQL393192 KAH393192 KKD393192 KTZ393192 LDV393192 LNR393192 LXN393192 MHJ393192 MRF393192 NBB393192 NKX393192 NUT393192 OEP393192 OOL393192 OYH393192 PID393192 PRZ393192 QBV393192 QLR393192 QVN393192 RFJ393192 RPF393192 RZB393192 SIX393192 SST393192 TCP393192 TML393192 TWH393192 UGD393192 UPZ393192 UZV393192 VJR393192 VTN393192 WDJ393192 WNF393192 WXB393192 AT458728 KP458728 UL458728 AEH458728 AOD458728 AXZ458728 BHV458728 BRR458728 CBN458728 CLJ458728 CVF458728 DFB458728 DOX458728 DYT458728 EIP458728 ESL458728 FCH458728 FMD458728 FVZ458728 GFV458728 GPR458728 GZN458728 HJJ458728 HTF458728 IDB458728 IMX458728 IWT458728 JGP458728 JQL458728 KAH458728 KKD458728 KTZ458728 LDV458728 LNR458728 LXN458728 MHJ458728 MRF458728 NBB458728 NKX458728 NUT458728 OEP458728 OOL458728 OYH458728 PID458728 PRZ458728 QBV458728 QLR458728 QVN458728 RFJ458728 RPF458728 RZB458728 SIX458728 SST458728 TCP458728 TML458728 TWH458728 UGD458728 UPZ458728 UZV458728 VJR458728 VTN458728 WDJ458728 WNF458728 WXB458728 AT524264 KP524264 UL524264 AEH524264 AOD524264 AXZ524264 BHV524264 BRR524264 CBN524264 CLJ524264 CVF524264 DFB524264 DOX524264 DYT524264 EIP524264 ESL524264 FCH524264 FMD524264 FVZ524264 GFV524264 GPR524264 GZN524264 HJJ524264 HTF524264 IDB524264 IMX524264 IWT524264 JGP524264 JQL524264 KAH524264 KKD524264 KTZ524264 LDV524264 LNR524264 LXN524264 MHJ524264 MRF524264 NBB524264 NKX524264 NUT524264 OEP524264 OOL524264 OYH524264 PID524264 PRZ524264 QBV524264 QLR524264 QVN524264 RFJ524264 RPF524264 RZB524264 SIX524264 SST524264 TCP524264 TML524264 TWH524264 UGD524264 UPZ524264 UZV524264 VJR524264 VTN524264 WDJ524264 WNF524264 WXB524264 AT589800 KP589800 UL589800 AEH589800 AOD589800 AXZ589800 BHV589800 BRR589800 CBN589800 CLJ589800 CVF589800 DFB589800 DOX589800 DYT589800 EIP589800 ESL589800 FCH589800 FMD589800 FVZ589800 GFV589800 GPR589800 GZN589800 HJJ589800 HTF589800 IDB589800 IMX589800 IWT589800 JGP589800 JQL589800 KAH589800 KKD589800 KTZ589800 LDV589800 LNR589800 LXN589800 MHJ589800 MRF589800 NBB589800 NKX589800 NUT589800 OEP589800 OOL589800 OYH589800 PID589800 PRZ589800 QBV589800 QLR589800 QVN589800 RFJ589800 RPF589800 RZB589800 SIX589800 SST589800 TCP589800 TML589800 TWH589800 UGD589800 UPZ589800 UZV589800 VJR589800 VTN589800 WDJ589800 WNF589800 WXB589800 AT655336 KP655336 UL655336 AEH655336 AOD655336 AXZ655336 BHV655336 BRR655336 CBN655336 CLJ655336 CVF655336 DFB655336 DOX655336 DYT655336 EIP655336 ESL655336 FCH655336 FMD655336 FVZ655336 GFV655336 GPR655336 GZN655336 HJJ655336 HTF655336 IDB655336 IMX655336 IWT655336 JGP655336 JQL655336 KAH655336 KKD655336 KTZ655336 LDV655336 LNR655336 LXN655336 MHJ655336 MRF655336 NBB655336 NKX655336 NUT655336 OEP655336 OOL655336 OYH655336 PID655336 PRZ655336 QBV655336 QLR655336 QVN655336 RFJ655336 RPF655336 RZB655336 SIX655336 SST655336 TCP655336 TML655336 TWH655336 UGD655336 UPZ655336 UZV655336 VJR655336 VTN655336 WDJ655336 WNF655336 WXB655336 AT720872 KP720872 UL720872 AEH720872 AOD720872 AXZ720872 BHV720872 BRR720872 CBN720872 CLJ720872 CVF720872 DFB720872 DOX720872 DYT720872 EIP720872 ESL720872 FCH720872 FMD720872 FVZ720872 GFV720872 GPR720872 GZN720872 HJJ720872 HTF720872 IDB720872 IMX720872 IWT720872 JGP720872 JQL720872 KAH720872 KKD720872 KTZ720872 LDV720872 LNR720872 LXN720872 MHJ720872 MRF720872 NBB720872 NKX720872 NUT720872 OEP720872 OOL720872 OYH720872 PID720872 PRZ720872 QBV720872 QLR720872 QVN720872 RFJ720872 RPF720872 RZB720872 SIX720872 SST720872 TCP720872 TML720872 TWH720872 UGD720872 UPZ720872 UZV720872 VJR720872 VTN720872 WDJ720872 WNF720872 WXB720872 AT786408 KP786408 UL786408 AEH786408 AOD786408 AXZ786408 BHV786408 BRR786408 CBN786408 CLJ786408 CVF786408 DFB786408 DOX786408 DYT786408 EIP786408 ESL786408 FCH786408 FMD786408 FVZ786408 GFV786408 GPR786408 GZN786408 HJJ786408 HTF786408 IDB786408 IMX786408 IWT786408 JGP786408 JQL786408 KAH786408 KKD786408 KTZ786408 LDV786408 LNR786408 LXN786408 MHJ786408 MRF786408 NBB786408 NKX786408 NUT786408 OEP786408 OOL786408 OYH786408 PID786408 PRZ786408 QBV786408 QLR786408 QVN786408 RFJ786408 RPF786408 RZB786408 SIX786408 SST786408 TCP786408 TML786408 TWH786408 UGD786408 UPZ786408 UZV786408 VJR786408 VTN786408 WDJ786408 WNF786408 WXB786408 AT851944 KP851944 UL851944 AEH851944 AOD851944 AXZ851944 BHV851944 BRR851944 CBN851944 CLJ851944 CVF851944 DFB851944 DOX851944 DYT851944 EIP851944 ESL851944 FCH851944 FMD851944 FVZ851944 GFV851944 GPR851944 GZN851944 HJJ851944 HTF851944 IDB851944 IMX851944 IWT851944 JGP851944 JQL851944 KAH851944 KKD851944 KTZ851944 LDV851944 LNR851944 LXN851944 MHJ851944 MRF851944 NBB851944 NKX851944 NUT851944 OEP851944 OOL851944 OYH851944 PID851944 PRZ851944 QBV851944 QLR851944 QVN851944 RFJ851944 RPF851944 RZB851944 SIX851944 SST851944 TCP851944 TML851944 TWH851944 UGD851944 UPZ851944 UZV851944 VJR851944 VTN851944 WDJ851944 WNF851944 WXB851944 AT917480 KP917480 UL917480 AEH917480 AOD917480 AXZ917480 BHV917480 BRR917480 CBN917480 CLJ917480 CVF917480 DFB917480 DOX917480 DYT917480 EIP917480 ESL917480 FCH917480 FMD917480 FVZ917480 GFV917480 GPR917480 GZN917480 HJJ917480 HTF917480 IDB917480 IMX917480 IWT917480 JGP917480 JQL917480 KAH917480 KKD917480 KTZ917480 LDV917480 LNR917480 LXN917480 MHJ917480 MRF917480 NBB917480 NKX917480 NUT917480 OEP917480 OOL917480 OYH917480 PID917480 PRZ917480 QBV917480 QLR917480 QVN917480 RFJ917480 RPF917480 RZB917480 SIX917480 SST917480 TCP917480 TML917480 TWH917480 UGD917480 UPZ917480 UZV917480 VJR917480 VTN917480 WDJ917480 WNF917480 WXB917480 AT983016 KP983016 UL983016 AEH983016 AOD983016 AXZ983016 BHV983016 BRR983016 CBN983016 CLJ983016 CVF983016 DFB983016 DOX983016 DYT983016 EIP983016 ESL983016 FCH983016 FMD983016 FVZ983016 GFV983016 GPR983016 GZN983016 HJJ983016 HTF983016 IDB983016 IMX983016 IWT983016 JGP983016 JQL983016 KAH983016 KKD983016 KTZ983016 LDV983016 LNR983016 LXN983016 MHJ983016 MRF983016 NBB983016 NKX983016 NUT983016 OEP983016 OOL983016 OYH983016 PID983016 PRZ983016 QBV983016 QLR983016 QVN983016 RFJ983016 RPF983016 RZB983016 SIX983016 SST983016 TCP983016 TML983016 TWH983016 UGD983016 UPZ983016 UZV983016 VJR983016 VTN983016 WDJ983016 WNF983016 WXB983016 Q65525:R65526 JM65525:JN65526 TI65525:TJ65526 ADE65525:ADF65526 ANA65525:ANB65526 AWW65525:AWX65526 BGS65525:BGT65526 BQO65525:BQP65526 CAK65525:CAL65526 CKG65525:CKH65526 CUC65525:CUD65526 DDY65525:DDZ65526 DNU65525:DNV65526 DXQ65525:DXR65526 EHM65525:EHN65526 ERI65525:ERJ65526 FBE65525:FBF65526 FLA65525:FLB65526 FUW65525:FUX65526 GES65525:GET65526 GOO65525:GOP65526 GYK65525:GYL65526 HIG65525:HIH65526 HSC65525:HSD65526 IBY65525:IBZ65526 ILU65525:ILV65526 IVQ65525:IVR65526 JFM65525:JFN65526 JPI65525:JPJ65526 JZE65525:JZF65526 KJA65525:KJB65526 KSW65525:KSX65526 LCS65525:LCT65526 LMO65525:LMP65526 LWK65525:LWL65526 MGG65525:MGH65526 MQC65525:MQD65526 MZY65525:MZZ65526 NJU65525:NJV65526 NTQ65525:NTR65526 ODM65525:ODN65526 ONI65525:ONJ65526 OXE65525:OXF65526 PHA65525:PHB65526 PQW65525:PQX65526 QAS65525:QAT65526 QKO65525:QKP65526 QUK65525:QUL65526 REG65525:REH65526 ROC65525:ROD65526 RXY65525:RXZ65526 SHU65525:SHV65526 SRQ65525:SRR65526 TBM65525:TBN65526 TLI65525:TLJ65526 TVE65525:TVF65526 UFA65525:UFB65526 UOW65525:UOX65526 UYS65525:UYT65526 VIO65525:VIP65526 VSK65525:VSL65526 WCG65525:WCH65526 WMC65525:WMD65526 WVY65525:WVZ65526 Q131061:R131062 JM131061:JN131062 TI131061:TJ131062 ADE131061:ADF131062 ANA131061:ANB131062 AWW131061:AWX131062 BGS131061:BGT131062 BQO131061:BQP131062 CAK131061:CAL131062 CKG131061:CKH131062 CUC131061:CUD131062 DDY131061:DDZ131062 DNU131061:DNV131062 DXQ131061:DXR131062 EHM131061:EHN131062 ERI131061:ERJ131062 FBE131061:FBF131062 FLA131061:FLB131062 FUW131061:FUX131062 GES131061:GET131062 GOO131061:GOP131062 GYK131061:GYL131062 HIG131061:HIH131062 HSC131061:HSD131062 IBY131061:IBZ131062 ILU131061:ILV131062 IVQ131061:IVR131062 JFM131061:JFN131062 JPI131061:JPJ131062 JZE131061:JZF131062 KJA131061:KJB131062 KSW131061:KSX131062 LCS131061:LCT131062 LMO131061:LMP131062 LWK131061:LWL131062 MGG131061:MGH131062 MQC131061:MQD131062 MZY131061:MZZ131062 NJU131061:NJV131062 NTQ131061:NTR131062 ODM131061:ODN131062 ONI131061:ONJ131062 OXE131061:OXF131062 PHA131061:PHB131062 PQW131061:PQX131062 QAS131061:QAT131062 QKO131061:QKP131062 QUK131061:QUL131062 REG131061:REH131062 ROC131061:ROD131062 RXY131061:RXZ131062 SHU131061:SHV131062 SRQ131061:SRR131062 TBM131061:TBN131062 TLI131061:TLJ131062 TVE131061:TVF131062 UFA131061:UFB131062 UOW131061:UOX131062 UYS131061:UYT131062 VIO131061:VIP131062 VSK131061:VSL131062 WCG131061:WCH131062 WMC131061:WMD131062 WVY131061:WVZ131062 Q196597:R196598 JM196597:JN196598 TI196597:TJ196598 ADE196597:ADF196598 ANA196597:ANB196598 AWW196597:AWX196598 BGS196597:BGT196598 BQO196597:BQP196598 CAK196597:CAL196598 CKG196597:CKH196598 CUC196597:CUD196598 DDY196597:DDZ196598 DNU196597:DNV196598 DXQ196597:DXR196598 EHM196597:EHN196598 ERI196597:ERJ196598 FBE196597:FBF196598 FLA196597:FLB196598 FUW196597:FUX196598 GES196597:GET196598 GOO196597:GOP196598 GYK196597:GYL196598 HIG196597:HIH196598 HSC196597:HSD196598 IBY196597:IBZ196598 ILU196597:ILV196598 IVQ196597:IVR196598 JFM196597:JFN196598 JPI196597:JPJ196598 JZE196597:JZF196598 KJA196597:KJB196598 KSW196597:KSX196598 LCS196597:LCT196598 LMO196597:LMP196598 LWK196597:LWL196598 MGG196597:MGH196598 MQC196597:MQD196598 MZY196597:MZZ196598 NJU196597:NJV196598 NTQ196597:NTR196598 ODM196597:ODN196598 ONI196597:ONJ196598 OXE196597:OXF196598 PHA196597:PHB196598 PQW196597:PQX196598 QAS196597:QAT196598 QKO196597:QKP196598 QUK196597:QUL196598 REG196597:REH196598 ROC196597:ROD196598 RXY196597:RXZ196598 SHU196597:SHV196598 SRQ196597:SRR196598 TBM196597:TBN196598 TLI196597:TLJ196598 TVE196597:TVF196598 UFA196597:UFB196598 UOW196597:UOX196598 UYS196597:UYT196598 VIO196597:VIP196598 VSK196597:VSL196598 WCG196597:WCH196598 WMC196597:WMD196598 WVY196597:WVZ196598 Q262133:R262134 JM262133:JN262134 TI262133:TJ262134 ADE262133:ADF262134 ANA262133:ANB262134 AWW262133:AWX262134 BGS262133:BGT262134 BQO262133:BQP262134 CAK262133:CAL262134 CKG262133:CKH262134 CUC262133:CUD262134 DDY262133:DDZ262134 DNU262133:DNV262134 DXQ262133:DXR262134 EHM262133:EHN262134 ERI262133:ERJ262134 FBE262133:FBF262134 FLA262133:FLB262134 FUW262133:FUX262134 GES262133:GET262134 GOO262133:GOP262134 GYK262133:GYL262134 HIG262133:HIH262134 HSC262133:HSD262134 IBY262133:IBZ262134 ILU262133:ILV262134 IVQ262133:IVR262134 JFM262133:JFN262134 JPI262133:JPJ262134 JZE262133:JZF262134 KJA262133:KJB262134 KSW262133:KSX262134 LCS262133:LCT262134 LMO262133:LMP262134 LWK262133:LWL262134 MGG262133:MGH262134 MQC262133:MQD262134 MZY262133:MZZ262134 NJU262133:NJV262134 NTQ262133:NTR262134 ODM262133:ODN262134 ONI262133:ONJ262134 OXE262133:OXF262134 PHA262133:PHB262134 PQW262133:PQX262134 QAS262133:QAT262134 QKO262133:QKP262134 QUK262133:QUL262134 REG262133:REH262134 ROC262133:ROD262134 RXY262133:RXZ262134 SHU262133:SHV262134 SRQ262133:SRR262134 TBM262133:TBN262134 TLI262133:TLJ262134 TVE262133:TVF262134 UFA262133:UFB262134 UOW262133:UOX262134 UYS262133:UYT262134 VIO262133:VIP262134 VSK262133:VSL262134 WCG262133:WCH262134 WMC262133:WMD262134 WVY262133:WVZ262134 Q327669:R327670 JM327669:JN327670 TI327669:TJ327670 ADE327669:ADF327670 ANA327669:ANB327670 AWW327669:AWX327670 BGS327669:BGT327670 BQO327669:BQP327670 CAK327669:CAL327670 CKG327669:CKH327670 CUC327669:CUD327670 DDY327669:DDZ327670 DNU327669:DNV327670 DXQ327669:DXR327670 EHM327669:EHN327670 ERI327669:ERJ327670 FBE327669:FBF327670 FLA327669:FLB327670 FUW327669:FUX327670 GES327669:GET327670 GOO327669:GOP327670 GYK327669:GYL327670 HIG327669:HIH327670 HSC327669:HSD327670 IBY327669:IBZ327670 ILU327669:ILV327670 IVQ327669:IVR327670 JFM327669:JFN327670 JPI327669:JPJ327670 JZE327669:JZF327670 KJA327669:KJB327670 KSW327669:KSX327670 LCS327669:LCT327670 LMO327669:LMP327670 LWK327669:LWL327670 MGG327669:MGH327670 MQC327669:MQD327670 MZY327669:MZZ327670 NJU327669:NJV327670 NTQ327669:NTR327670 ODM327669:ODN327670 ONI327669:ONJ327670 OXE327669:OXF327670 PHA327669:PHB327670 PQW327669:PQX327670 QAS327669:QAT327670 QKO327669:QKP327670 QUK327669:QUL327670 REG327669:REH327670 ROC327669:ROD327670 RXY327669:RXZ327670 SHU327669:SHV327670 SRQ327669:SRR327670 TBM327669:TBN327670 TLI327669:TLJ327670 TVE327669:TVF327670 UFA327669:UFB327670 UOW327669:UOX327670 UYS327669:UYT327670 VIO327669:VIP327670 VSK327669:VSL327670 WCG327669:WCH327670 WMC327669:WMD327670 WVY327669:WVZ327670 Q393205:R393206 JM393205:JN393206 TI393205:TJ393206 ADE393205:ADF393206 ANA393205:ANB393206 AWW393205:AWX393206 BGS393205:BGT393206 BQO393205:BQP393206 CAK393205:CAL393206 CKG393205:CKH393206 CUC393205:CUD393206 DDY393205:DDZ393206 DNU393205:DNV393206 DXQ393205:DXR393206 EHM393205:EHN393206 ERI393205:ERJ393206 FBE393205:FBF393206 FLA393205:FLB393206 FUW393205:FUX393206 GES393205:GET393206 GOO393205:GOP393206 GYK393205:GYL393206 HIG393205:HIH393206 HSC393205:HSD393206 IBY393205:IBZ393206 ILU393205:ILV393206 IVQ393205:IVR393206 JFM393205:JFN393206 JPI393205:JPJ393206 JZE393205:JZF393206 KJA393205:KJB393206 KSW393205:KSX393206 LCS393205:LCT393206 LMO393205:LMP393206 LWK393205:LWL393206 MGG393205:MGH393206 MQC393205:MQD393206 MZY393205:MZZ393206 NJU393205:NJV393206 NTQ393205:NTR393206 ODM393205:ODN393206 ONI393205:ONJ393206 OXE393205:OXF393206 PHA393205:PHB393206 PQW393205:PQX393206 QAS393205:QAT393206 QKO393205:QKP393206 QUK393205:QUL393206 REG393205:REH393206 ROC393205:ROD393206 RXY393205:RXZ393206 SHU393205:SHV393206 SRQ393205:SRR393206 TBM393205:TBN393206 TLI393205:TLJ393206 TVE393205:TVF393206 UFA393205:UFB393206 UOW393205:UOX393206 UYS393205:UYT393206 VIO393205:VIP393206 VSK393205:VSL393206 WCG393205:WCH393206 WMC393205:WMD393206 WVY393205:WVZ393206 Q458741:R458742 JM458741:JN458742 TI458741:TJ458742 ADE458741:ADF458742 ANA458741:ANB458742 AWW458741:AWX458742 BGS458741:BGT458742 BQO458741:BQP458742 CAK458741:CAL458742 CKG458741:CKH458742 CUC458741:CUD458742 DDY458741:DDZ458742 DNU458741:DNV458742 DXQ458741:DXR458742 EHM458741:EHN458742 ERI458741:ERJ458742 FBE458741:FBF458742 FLA458741:FLB458742 FUW458741:FUX458742 GES458741:GET458742 GOO458741:GOP458742 GYK458741:GYL458742 HIG458741:HIH458742 HSC458741:HSD458742 IBY458741:IBZ458742 ILU458741:ILV458742 IVQ458741:IVR458742 JFM458741:JFN458742 JPI458741:JPJ458742 JZE458741:JZF458742 KJA458741:KJB458742 KSW458741:KSX458742 LCS458741:LCT458742 LMO458741:LMP458742 LWK458741:LWL458742 MGG458741:MGH458742 MQC458741:MQD458742 MZY458741:MZZ458742 NJU458741:NJV458742 NTQ458741:NTR458742 ODM458741:ODN458742 ONI458741:ONJ458742 OXE458741:OXF458742 PHA458741:PHB458742 PQW458741:PQX458742 QAS458741:QAT458742 QKO458741:QKP458742 QUK458741:QUL458742 REG458741:REH458742 ROC458741:ROD458742 RXY458741:RXZ458742 SHU458741:SHV458742 SRQ458741:SRR458742 TBM458741:TBN458742 TLI458741:TLJ458742 TVE458741:TVF458742 UFA458741:UFB458742 UOW458741:UOX458742 UYS458741:UYT458742 VIO458741:VIP458742 VSK458741:VSL458742 WCG458741:WCH458742 WMC458741:WMD458742 WVY458741:WVZ458742 Q524277:R524278 JM524277:JN524278 TI524277:TJ524278 ADE524277:ADF524278 ANA524277:ANB524278 AWW524277:AWX524278 BGS524277:BGT524278 BQO524277:BQP524278 CAK524277:CAL524278 CKG524277:CKH524278 CUC524277:CUD524278 DDY524277:DDZ524278 DNU524277:DNV524278 DXQ524277:DXR524278 EHM524277:EHN524278 ERI524277:ERJ524278 FBE524277:FBF524278 FLA524277:FLB524278 FUW524277:FUX524278 GES524277:GET524278 GOO524277:GOP524278 GYK524277:GYL524278 HIG524277:HIH524278 HSC524277:HSD524278 IBY524277:IBZ524278 ILU524277:ILV524278 IVQ524277:IVR524278 JFM524277:JFN524278 JPI524277:JPJ524278 JZE524277:JZF524278 KJA524277:KJB524278 KSW524277:KSX524278 LCS524277:LCT524278 LMO524277:LMP524278 LWK524277:LWL524278 MGG524277:MGH524278 MQC524277:MQD524278 MZY524277:MZZ524278 NJU524277:NJV524278 NTQ524277:NTR524278 ODM524277:ODN524278 ONI524277:ONJ524278 OXE524277:OXF524278 PHA524277:PHB524278 PQW524277:PQX524278 QAS524277:QAT524278 QKO524277:QKP524278 QUK524277:QUL524278 REG524277:REH524278 ROC524277:ROD524278 RXY524277:RXZ524278 SHU524277:SHV524278 SRQ524277:SRR524278 TBM524277:TBN524278 TLI524277:TLJ524278 TVE524277:TVF524278 UFA524277:UFB524278 UOW524277:UOX524278 UYS524277:UYT524278 VIO524277:VIP524278 VSK524277:VSL524278 WCG524277:WCH524278 WMC524277:WMD524278 WVY524277:WVZ524278 Q589813:R589814 JM589813:JN589814 TI589813:TJ589814 ADE589813:ADF589814 ANA589813:ANB589814 AWW589813:AWX589814 BGS589813:BGT589814 BQO589813:BQP589814 CAK589813:CAL589814 CKG589813:CKH589814 CUC589813:CUD589814 DDY589813:DDZ589814 DNU589813:DNV589814 DXQ589813:DXR589814 EHM589813:EHN589814 ERI589813:ERJ589814 FBE589813:FBF589814 FLA589813:FLB589814 FUW589813:FUX589814 GES589813:GET589814 GOO589813:GOP589814 GYK589813:GYL589814 HIG589813:HIH589814 HSC589813:HSD589814 IBY589813:IBZ589814 ILU589813:ILV589814 IVQ589813:IVR589814 JFM589813:JFN589814 JPI589813:JPJ589814 JZE589813:JZF589814 KJA589813:KJB589814 KSW589813:KSX589814 LCS589813:LCT589814 LMO589813:LMP589814 LWK589813:LWL589814 MGG589813:MGH589814 MQC589813:MQD589814 MZY589813:MZZ589814 NJU589813:NJV589814 NTQ589813:NTR589814 ODM589813:ODN589814 ONI589813:ONJ589814 OXE589813:OXF589814 PHA589813:PHB589814 PQW589813:PQX589814 QAS589813:QAT589814 QKO589813:QKP589814 QUK589813:QUL589814 REG589813:REH589814 ROC589813:ROD589814 RXY589813:RXZ589814 SHU589813:SHV589814 SRQ589813:SRR589814 TBM589813:TBN589814 TLI589813:TLJ589814 TVE589813:TVF589814 UFA589813:UFB589814 UOW589813:UOX589814 UYS589813:UYT589814 VIO589813:VIP589814 VSK589813:VSL589814 WCG589813:WCH589814 WMC589813:WMD589814 WVY589813:WVZ589814 Q655349:R655350 JM655349:JN655350 TI655349:TJ655350 ADE655349:ADF655350 ANA655349:ANB655350 AWW655349:AWX655350 BGS655349:BGT655350 BQO655349:BQP655350 CAK655349:CAL655350 CKG655349:CKH655350 CUC655349:CUD655350 DDY655349:DDZ655350 DNU655349:DNV655350 DXQ655349:DXR655350 EHM655349:EHN655350 ERI655349:ERJ655350 FBE655349:FBF655350 FLA655349:FLB655350 FUW655349:FUX655350 GES655349:GET655350 GOO655349:GOP655350 GYK655349:GYL655350 HIG655349:HIH655350 HSC655349:HSD655350 IBY655349:IBZ655350 ILU655349:ILV655350 IVQ655349:IVR655350 JFM655349:JFN655350 JPI655349:JPJ655350 JZE655349:JZF655350 KJA655349:KJB655350 KSW655349:KSX655350 LCS655349:LCT655350 LMO655349:LMP655350 LWK655349:LWL655350 MGG655349:MGH655350 MQC655349:MQD655350 MZY655349:MZZ655350 NJU655349:NJV655350 NTQ655349:NTR655350 ODM655349:ODN655350 ONI655349:ONJ655350 OXE655349:OXF655350 PHA655349:PHB655350 PQW655349:PQX655350 QAS655349:QAT655350 QKO655349:QKP655350 QUK655349:QUL655350 REG655349:REH655350 ROC655349:ROD655350 RXY655349:RXZ655350 SHU655349:SHV655350 SRQ655349:SRR655350 TBM655349:TBN655350 TLI655349:TLJ655350 TVE655349:TVF655350 UFA655349:UFB655350 UOW655349:UOX655350 UYS655349:UYT655350 VIO655349:VIP655350 VSK655349:VSL655350 WCG655349:WCH655350 WMC655349:WMD655350 WVY655349:WVZ655350 Q720885:R720886 JM720885:JN720886 TI720885:TJ720886 ADE720885:ADF720886 ANA720885:ANB720886 AWW720885:AWX720886 BGS720885:BGT720886 BQO720885:BQP720886 CAK720885:CAL720886 CKG720885:CKH720886 CUC720885:CUD720886 DDY720885:DDZ720886 DNU720885:DNV720886 DXQ720885:DXR720886 EHM720885:EHN720886 ERI720885:ERJ720886 FBE720885:FBF720886 FLA720885:FLB720886 FUW720885:FUX720886 GES720885:GET720886 GOO720885:GOP720886 GYK720885:GYL720886 HIG720885:HIH720886 HSC720885:HSD720886 IBY720885:IBZ720886 ILU720885:ILV720886 IVQ720885:IVR720886 JFM720885:JFN720886 JPI720885:JPJ720886 JZE720885:JZF720886 KJA720885:KJB720886 KSW720885:KSX720886 LCS720885:LCT720886 LMO720885:LMP720886 LWK720885:LWL720886 MGG720885:MGH720886 MQC720885:MQD720886 MZY720885:MZZ720886 NJU720885:NJV720886 NTQ720885:NTR720886 ODM720885:ODN720886 ONI720885:ONJ720886 OXE720885:OXF720886 PHA720885:PHB720886 PQW720885:PQX720886 QAS720885:QAT720886 QKO720885:QKP720886 QUK720885:QUL720886 REG720885:REH720886 ROC720885:ROD720886 RXY720885:RXZ720886 SHU720885:SHV720886 SRQ720885:SRR720886 TBM720885:TBN720886 TLI720885:TLJ720886 TVE720885:TVF720886 UFA720885:UFB720886 UOW720885:UOX720886 UYS720885:UYT720886 VIO720885:VIP720886 VSK720885:VSL720886 WCG720885:WCH720886 WMC720885:WMD720886 WVY720885:WVZ720886 Q786421:R786422 JM786421:JN786422 TI786421:TJ786422 ADE786421:ADF786422 ANA786421:ANB786422 AWW786421:AWX786422 BGS786421:BGT786422 BQO786421:BQP786422 CAK786421:CAL786422 CKG786421:CKH786422 CUC786421:CUD786422 DDY786421:DDZ786422 DNU786421:DNV786422 DXQ786421:DXR786422 EHM786421:EHN786422 ERI786421:ERJ786422 FBE786421:FBF786422 FLA786421:FLB786422 FUW786421:FUX786422 GES786421:GET786422 GOO786421:GOP786422 GYK786421:GYL786422 HIG786421:HIH786422 HSC786421:HSD786422 IBY786421:IBZ786422 ILU786421:ILV786422 IVQ786421:IVR786422 JFM786421:JFN786422 JPI786421:JPJ786422 JZE786421:JZF786422 KJA786421:KJB786422 KSW786421:KSX786422 LCS786421:LCT786422 LMO786421:LMP786422 LWK786421:LWL786422 MGG786421:MGH786422 MQC786421:MQD786422 MZY786421:MZZ786422 NJU786421:NJV786422 NTQ786421:NTR786422 ODM786421:ODN786422 ONI786421:ONJ786422 OXE786421:OXF786422 PHA786421:PHB786422 PQW786421:PQX786422 QAS786421:QAT786422 QKO786421:QKP786422 QUK786421:QUL786422 REG786421:REH786422 ROC786421:ROD786422 RXY786421:RXZ786422 SHU786421:SHV786422 SRQ786421:SRR786422 TBM786421:TBN786422 TLI786421:TLJ786422 TVE786421:TVF786422 UFA786421:UFB786422 UOW786421:UOX786422 UYS786421:UYT786422 VIO786421:VIP786422 VSK786421:VSL786422 WCG786421:WCH786422 WMC786421:WMD786422 WVY786421:WVZ786422 Q851957:R851958 JM851957:JN851958 TI851957:TJ851958 ADE851957:ADF851958 ANA851957:ANB851958 AWW851957:AWX851958 BGS851957:BGT851958 BQO851957:BQP851958 CAK851957:CAL851958 CKG851957:CKH851958 CUC851957:CUD851958 DDY851957:DDZ851958 DNU851957:DNV851958 DXQ851957:DXR851958 EHM851957:EHN851958 ERI851957:ERJ851958 FBE851957:FBF851958 FLA851957:FLB851958 FUW851957:FUX851958 GES851957:GET851958 GOO851957:GOP851958 GYK851957:GYL851958 HIG851957:HIH851958 HSC851957:HSD851958 IBY851957:IBZ851958 ILU851957:ILV851958 IVQ851957:IVR851958 JFM851957:JFN851958 JPI851957:JPJ851958 JZE851957:JZF851958 KJA851957:KJB851958 KSW851957:KSX851958 LCS851957:LCT851958 LMO851957:LMP851958 LWK851957:LWL851958 MGG851957:MGH851958 MQC851957:MQD851958 MZY851957:MZZ851958 NJU851957:NJV851958 NTQ851957:NTR851958 ODM851957:ODN851958 ONI851957:ONJ851958 OXE851957:OXF851958 PHA851957:PHB851958 PQW851957:PQX851958 QAS851957:QAT851958 QKO851957:QKP851958 QUK851957:QUL851958 REG851957:REH851958 ROC851957:ROD851958 RXY851957:RXZ851958 SHU851957:SHV851958 SRQ851957:SRR851958 TBM851957:TBN851958 TLI851957:TLJ851958 TVE851957:TVF851958 UFA851957:UFB851958 UOW851957:UOX851958 UYS851957:UYT851958 VIO851957:VIP851958 VSK851957:VSL851958 WCG851957:WCH851958 WMC851957:WMD851958 WVY851957:WVZ851958 Q917493:R917494 JM917493:JN917494 TI917493:TJ917494 ADE917493:ADF917494 ANA917493:ANB917494 AWW917493:AWX917494 BGS917493:BGT917494 BQO917493:BQP917494 CAK917493:CAL917494 CKG917493:CKH917494 CUC917493:CUD917494 DDY917493:DDZ917494 DNU917493:DNV917494 DXQ917493:DXR917494 EHM917493:EHN917494 ERI917493:ERJ917494 FBE917493:FBF917494 FLA917493:FLB917494 FUW917493:FUX917494 GES917493:GET917494 GOO917493:GOP917494 GYK917493:GYL917494 HIG917493:HIH917494 HSC917493:HSD917494 IBY917493:IBZ917494 ILU917493:ILV917494 IVQ917493:IVR917494 JFM917493:JFN917494 JPI917493:JPJ917494 JZE917493:JZF917494 KJA917493:KJB917494 KSW917493:KSX917494 LCS917493:LCT917494 LMO917493:LMP917494 LWK917493:LWL917494 MGG917493:MGH917494 MQC917493:MQD917494 MZY917493:MZZ917494 NJU917493:NJV917494 NTQ917493:NTR917494 ODM917493:ODN917494 ONI917493:ONJ917494 OXE917493:OXF917494 PHA917493:PHB917494 PQW917493:PQX917494 QAS917493:QAT917494 QKO917493:QKP917494 QUK917493:QUL917494 REG917493:REH917494 ROC917493:ROD917494 RXY917493:RXZ917494 SHU917493:SHV917494 SRQ917493:SRR917494 TBM917493:TBN917494 TLI917493:TLJ917494 TVE917493:TVF917494 UFA917493:UFB917494 UOW917493:UOX917494 UYS917493:UYT917494 VIO917493:VIP917494 VSK917493:VSL917494 WCG917493:WCH917494 WMC917493:WMD917494 WVY917493:WVZ917494 Q983029:R983030 JM983029:JN983030 TI983029:TJ983030 ADE983029:ADF983030 ANA983029:ANB983030 AWW983029:AWX983030 BGS983029:BGT983030 BQO983029:BQP983030 CAK983029:CAL983030 CKG983029:CKH983030 CUC983029:CUD983030 DDY983029:DDZ983030 DNU983029:DNV983030 DXQ983029:DXR983030 EHM983029:EHN983030 ERI983029:ERJ983030 FBE983029:FBF983030 FLA983029:FLB983030 FUW983029:FUX983030 GES983029:GET983030 GOO983029:GOP983030 GYK983029:GYL983030 HIG983029:HIH983030 HSC983029:HSD983030 IBY983029:IBZ983030 ILU983029:ILV983030 IVQ983029:IVR983030 JFM983029:JFN983030 JPI983029:JPJ983030 JZE983029:JZF983030 KJA983029:KJB983030 KSW983029:KSX983030 LCS983029:LCT983030 LMO983029:LMP983030 LWK983029:LWL983030 MGG983029:MGH983030 MQC983029:MQD983030 MZY983029:MZZ983030 NJU983029:NJV983030 NTQ983029:NTR983030 ODM983029:ODN983030 ONI983029:ONJ983030 OXE983029:OXF983030 PHA983029:PHB983030 PQW983029:PQX983030 QAS983029:QAT983030 QKO983029:QKP983030 QUK983029:QUL983030 REG983029:REH983030 ROC983029:ROD983030 RXY983029:RXZ983030 SHU983029:SHV983030 SRQ983029:SRR983030 TBM983029:TBN983030 TLI983029:TLJ983030 TVE983029:TVF983030 UFA983029:UFB983030 UOW983029:UOX983030 UYS983029:UYT983030 VIO983029:VIP983030 VSK983029:VSL983030 WCG983029:WCH983030 WMC983029:WMD983030 WVY983029:WVZ983030 G65504 JC65504 SY65504 ACU65504 AMQ65504 AWM65504 BGI65504 BQE65504 CAA65504 CJW65504 CTS65504 DDO65504 DNK65504 DXG65504 EHC65504 EQY65504 FAU65504 FKQ65504 FUM65504 GEI65504 GOE65504 GYA65504 HHW65504 HRS65504 IBO65504 ILK65504 IVG65504 JFC65504 JOY65504 JYU65504 KIQ65504 KSM65504 LCI65504 LME65504 LWA65504 MFW65504 MPS65504 MZO65504 NJK65504 NTG65504 ODC65504 OMY65504 OWU65504 PGQ65504 PQM65504 QAI65504 QKE65504 QUA65504 RDW65504 RNS65504 RXO65504 SHK65504 SRG65504 TBC65504 TKY65504 TUU65504 UEQ65504 UOM65504 UYI65504 VIE65504 VSA65504 WBW65504 WLS65504 WVO65504 G131040 JC131040 SY131040 ACU131040 AMQ131040 AWM131040 BGI131040 BQE131040 CAA131040 CJW131040 CTS131040 DDO131040 DNK131040 DXG131040 EHC131040 EQY131040 FAU131040 FKQ131040 FUM131040 GEI131040 GOE131040 GYA131040 HHW131040 HRS131040 IBO131040 ILK131040 IVG131040 JFC131040 JOY131040 JYU131040 KIQ131040 KSM131040 LCI131040 LME131040 LWA131040 MFW131040 MPS131040 MZO131040 NJK131040 NTG131040 ODC131040 OMY131040 OWU131040 PGQ131040 PQM131040 QAI131040 QKE131040 QUA131040 RDW131040 RNS131040 RXO131040 SHK131040 SRG131040 TBC131040 TKY131040 TUU131040 UEQ131040 UOM131040 UYI131040 VIE131040 VSA131040 WBW131040 WLS131040 WVO131040 G196576 JC196576 SY196576 ACU196576 AMQ196576 AWM196576 BGI196576 BQE196576 CAA196576 CJW196576 CTS196576 DDO196576 DNK196576 DXG196576 EHC196576 EQY196576 FAU196576 FKQ196576 FUM196576 GEI196576 GOE196576 GYA196576 HHW196576 HRS196576 IBO196576 ILK196576 IVG196576 JFC196576 JOY196576 JYU196576 KIQ196576 KSM196576 LCI196576 LME196576 LWA196576 MFW196576 MPS196576 MZO196576 NJK196576 NTG196576 ODC196576 OMY196576 OWU196576 PGQ196576 PQM196576 QAI196576 QKE196576 QUA196576 RDW196576 RNS196576 RXO196576 SHK196576 SRG196576 TBC196576 TKY196576 TUU196576 UEQ196576 UOM196576 UYI196576 VIE196576 VSA196576 WBW196576 WLS196576 WVO196576 G262112 JC262112 SY262112 ACU262112 AMQ262112 AWM262112 BGI262112 BQE262112 CAA262112 CJW262112 CTS262112 DDO262112 DNK262112 DXG262112 EHC262112 EQY262112 FAU262112 FKQ262112 FUM262112 GEI262112 GOE262112 GYA262112 HHW262112 HRS262112 IBO262112 ILK262112 IVG262112 JFC262112 JOY262112 JYU262112 KIQ262112 KSM262112 LCI262112 LME262112 LWA262112 MFW262112 MPS262112 MZO262112 NJK262112 NTG262112 ODC262112 OMY262112 OWU262112 PGQ262112 PQM262112 QAI262112 QKE262112 QUA262112 RDW262112 RNS262112 RXO262112 SHK262112 SRG262112 TBC262112 TKY262112 TUU262112 UEQ262112 UOM262112 UYI262112 VIE262112 VSA262112 WBW262112 WLS262112 WVO262112 G327648 JC327648 SY327648 ACU327648 AMQ327648 AWM327648 BGI327648 BQE327648 CAA327648 CJW327648 CTS327648 DDO327648 DNK327648 DXG327648 EHC327648 EQY327648 FAU327648 FKQ327648 FUM327648 GEI327648 GOE327648 GYA327648 HHW327648 HRS327648 IBO327648 ILK327648 IVG327648 JFC327648 JOY327648 JYU327648 KIQ327648 KSM327648 LCI327648 LME327648 LWA327648 MFW327648 MPS327648 MZO327648 NJK327648 NTG327648 ODC327648 OMY327648 OWU327648 PGQ327648 PQM327648 QAI327648 QKE327648 QUA327648 RDW327648 RNS327648 RXO327648 SHK327648 SRG327648 TBC327648 TKY327648 TUU327648 UEQ327648 UOM327648 UYI327648 VIE327648 VSA327648 WBW327648 WLS327648 WVO327648 G393184 JC393184 SY393184 ACU393184 AMQ393184 AWM393184 BGI393184 BQE393184 CAA393184 CJW393184 CTS393184 DDO393184 DNK393184 DXG393184 EHC393184 EQY393184 FAU393184 FKQ393184 FUM393184 GEI393184 GOE393184 GYA393184 HHW393184 HRS393184 IBO393184 ILK393184 IVG393184 JFC393184 JOY393184 JYU393184 KIQ393184 KSM393184 LCI393184 LME393184 LWA393184 MFW393184 MPS393184 MZO393184 NJK393184 NTG393184 ODC393184 OMY393184 OWU393184 PGQ393184 PQM393184 QAI393184 QKE393184 QUA393184 RDW393184 RNS393184 RXO393184 SHK393184 SRG393184 TBC393184 TKY393184 TUU393184 UEQ393184 UOM393184 UYI393184 VIE393184 VSA393184 WBW393184 WLS393184 WVO393184 G458720 JC458720 SY458720 ACU458720 AMQ458720 AWM458720 BGI458720 BQE458720 CAA458720 CJW458720 CTS458720 DDO458720 DNK458720 DXG458720 EHC458720 EQY458720 FAU458720 FKQ458720 FUM458720 GEI458720 GOE458720 GYA458720 HHW458720 HRS458720 IBO458720 ILK458720 IVG458720 JFC458720 JOY458720 JYU458720 KIQ458720 KSM458720 LCI458720 LME458720 LWA458720 MFW458720 MPS458720 MZO458720 NJK458720 NTG458720 ODC458720 OMY458720 OWU458720 PGQ458720 PQM458720 QAI458720 QKE458720 QUA458720 RDW458720 RNS458720 RXO458720 SHK458720 SRG458720 TBC458720 TKY458720 TUU458720 UEQ458720 UOM458720 UYI458720 VIE458720 VSA458720 WBW458720 WLS458720 WVO458720 G524256 JC524256 SY524256 ACU524256 AMQ524256 AWM524256 BGI524256 BQE524256 CAA524256 CJW524256 CTS524256 DDO524256 DNK524256 DXG524256 EHC524256 EQY524256 FAU524256 FKQ524256 FUM524256 GEI524256 GOE524256 GYA524256 HHW524256 HRS524256 IBO524256 ILK524256 IVG524256 JFC524256 JOY524256 JYU524256 KIQ524256 KSM524256 LCI524256 LME524256 LWA524256 MFW524256 MPS524256 MZO524256 NJK524256 NTG524256 ODC524256 OMY524256 OWU524256 PGQ524256 PQM524256 QAI524256 QKE524256 QUA524256 RDW524256 RNS524256 RXO524256 SHK524256 SRG524256 TBC524256 TKY524256 TUU524256 UEQ524256 UOM524256 UYI524256 VIE524256 VSA524256 WBW524256 WLS524256 WVO524256 G589792 JC589792 SY589792 ACU589792 AMQ589792 AWM589792 BGI589792 BQE589792 CAA589792 CJW589792 CTS589792 DDO589792 DNK589792 DXG589792 EHC589792 EQY589792 FAU589792 FKQ589792 FUM589792 GEI589792 GOE589792 GYA589792 HHW589792 HRS589792 IBO589792 ILK589792 IVG589792 JFC589792 JOY589792 JYU589792 KIQ589792 KSM589792 LCI589792 LME589792 LWA589792 MFW589792 MPS589792 MZO589792 NJK589792 NTG589792 ODC589792 OMY589792 OWU589792 PGQ589792 PQM589792 QAI589792 QKE589792 QUA589792 RDW589792 RNS589792 RXO589792 SHK589792 SRG589792 TBC589792 TKY589792 TUU589792 UEQ589792 UOM589792 UYI589792 VIE589792 VSA589792 WBW589792 WLS589792 WVO589792 G655328 JC655328 SY655328 ACU655328 AMQ655328 AWM655328 BGI655328 BQE655328 CAA655328 CJW655328 CTS655328 DDO655328 DNK655328 DXG655328 EHC655328 EQY655328 FAU655328 FKQ655328 FUM655328 GEI655328 GOE655328 GYA655328 HHW655328 HRS655328 IBO655328 ILK655328 IVG655328 JFC655328 JOY655328 JYU655328 KIQ655328 KSM655328 LCI655328 LME655328 LWA655328 MFW655328 MPS655328 MZO655328 NJK655328 NTG655328 ODC655328 OMY655328 OWU655328 PGQ655328 PQM655328 QAI655328 QKE655328 QUA655328 RDW655328 RNS655328 RXO655328 SHK655328 SRG655328 TBC655328 TKY655328 TUU655328 UEQ655328 UOM655328 UYI655328 VIE655328 VSA655328 WBW655328 WLS655328 WVO655328 G720864 JC720864 SY720864 ACU720864 AMQ720864 AWM720864 BGI720864 BQE720864 CAA720864 CJW720864 CTS720864 DDO720864 DNK720864 DXG720864 EHC720864 EQY720864 FAU720864 FKQ720864 FUM720864 GEI720864 GOE720864 GYA720864 HHW720864 HRS720864 IBO720864 ILK720864 IVG720864 JFC720864 JOY720864 JYU720864 KIQ720864 KSM720864 LCI720864 LME720864 LWA720864 MFW720864 MPS720864 MZO720864 NJK720864 NTG720864 ODC720864 OMY720864 OWU720864 PGQ720864 PQM720864 QAI720864 QKE720864 QUA720864 RDW720864 RNS720864 RXO720864 SHK720864 SRG720864 TBC720864 TKY720864 TUU720864 UEQ720864 UOM720864 UYI720864 VIE720864 VSA720864 WBW720864 WLS720864 WVO720864 G786400 JC786400 SY786400 ACU786400 AMQ786400 AWM786400 BGI786400 BQE786400 CAA786400 CJW786400 CTS786400 DDO786400 DNK786400 DXG786400 EHC786400 EQY786400 FAU786400 FKQ786400 FUM786400 GEI786400 GOE786400 GYA786400 HHW786400 HRS786400 IBO786400 ILK786400 IVG786400 JFC786400 JOY786400 JYU786400 KIQ786400 KSM786400 LCI786400 LME786400 LWA786400 MFW786400 MPS786400 MZO786400 NJK786400 NTG786400 ODC786400 OMY786400 OWU786400 PGQ786400 PQM786400 QAI786400 QKE786400 QUA786400 RDW786400 RNS786400 RXO786400 SHK786400 SRG786400 TBC786400 TKY786400 TUU786400 UEQ786400 UOM786400 UYI786400 VIE786400 VSA786400 WBW786400 WLS786400 WVO786400 G851936 JC851936 SY851936 ACU851936 AMQ851936 AWM851936 BGI851936 BQE851936 CAA851936 CJW851936 CTS851936 DDO851936 DNK851936 DXG851936 EHC851936 EQY851936 FAU851936 FKQ851936 FUM851936 GEI851936 GOE851936 GYA851936 HHW851936 HRS851936 IBO851936 ILK851936 IVG851936 JFC851936 JOY851936 JYU851936 KIQ851936 KSM851936 LCI851936 LME851936 LWA851936 MFW851936 MPS851936 MZO851936 NJK851936 NTG851936 ODC851936 OMY851936 OWU851936 PGQ851936 PQM851936 QAI851936 QKE851936 QUA851936 RDW851936 RNS851936 RXO851936 SHK851936 SRG851936 TBC851936 TKY851936 TUU851936 UEQ851936 UOM851936 UYI851936 VIE851936 VSA851936 WBW851936 WLS851936 WVO851936 G917472 JC917472 SY917472 ACU917472 AMQ917472 AWM917472 BGI917472 BQE917472 CAA917472 CJW917472 CTS917472 DDO917472 DNK917472 DXG917472 EHC917472 EQY917472 FAU917472 FKQ917472 FUM917472 GEI917472 GOE917472 GYA917472 HHW917472 HRS917472 IBO917472 ILK917472 IVG917472 JFC917472 JOY917472 JYU917472 KIQ917472 KSM917472 LCI917472 LME917472 LWA917472 MFW917472 MPS917472 MZO917472 NJK917472 NTG917472 ODC917472 OMY917472 OWU917472 PGQ917472 PQM917472 QAI917472 QKE917472 QUA917472 RDW917472 RNS917472 RXO917472 SHK917472 SRG917472 TBC917472 TKY917472 TUU917472 UEQ917472 UOM917472 UYI917472 VIE917472 VSA917472 WBW917472 WLS917472 WVO917472 G983008 JC983008 SY983008 ACU983008 AMQ983008 AWM983008 BGI983008 BQE983008 CAA983008 CJW983008 CTS983008 DDO983008 DNK983008 DXG983008 EHC983008 EQY983008 FAU983008 FKQ983008 FUM983008 GEI983008 GOE983008 GYA983008 HHW983008 HRS983008 IBO983008 ILK983008 IVG983008 JFC983008 JOY983008 JYU983008 KIQ983008 KSM983008 LCI983008 LME983008 LWA983008 MFW983008 MPS983008 MZO983008 NJK983008 NTG983008 ODC983008 OMY983008 OWU983008 PGQ983008 PQM983008 QAI983008 QKE983008 QUA983008 RDW983008 RNS983008 RXO983008 SHK983008 SRG983008 TBC983008 TKY983008 TUU983008 UEQ983008 UOM983008 UYI983008 VIE983008 VSA983008 WBW983008 WLS983008 WVO983008 G65502 JC65502 SY65502 ACU65502 AMQ65502 AWM65502 BGI65502 BQE65502 CAA65502 CJW65502 CTS65502 DDO65502 DNK65502 DXG65502 EHC65502 EQY65502 FAU65502 FKQ65502 FUM65502 GEI65502 GOE65502 GYA65502 HHW65502 HRS65502 IBO65502 ILK65502 IVG65502 JFC65502 JOY65502 JYU65502 KIQ65502 KSM65502 LCI65502 LME65502 LWA65502 MFW65502 MPS65502 MZO65502 NJK65502 NTG65502 ODC65502 OMY65502 OWU65502 PGQ65502 PQM65502 QAI65502 QKE65502 QUA65502 RDW65502 RNS65502 RXO65502 SHK65502 SRG65502 TBC65502 TKY65502 TUU65502 UEQ65502 UOM65502 UYI65502 VIE65502 VSA65502 WBW65502 WLS65502 WVO65502 G131038 JC131038 SY131038 ACU131038 AMQ131038 AWM131038 BGI131038 BQE131038 CAA131038 CJW131038 CTS131038 DDO131038 DNK131038 DXG131038 EHC131038 EQY131038 FAU131038 FKQ131038 FUM131038 GEI131038 GOE131038 GYA131038 HHW131038 HRS131038 IBO131038 ILK131038 IVG131038 JFC131038 JOY131038 JYU131038 KIQ131038 KSM131038 LCI131038 LME131038 LWA131038 MFW131038 MPS131038 MZO131038 NJK131038 NTG131038 ODC131038 OMY131038 OWU131038 PGQ131038 PQM131038 QAI131038 QKE131038 QUA131038 RDW131038 RNS131038 RXO131038 SHK131038 SRG131038 TBC131038 TKY131038 TUU131038 UEQ131038 UOM131038 UYI131038 VIE131038 VSA131038 WBW131038 WLS131038 WVO131038 G196574 JC196574 SY196574 ACU196574 AMQ196574 AWM196574 BGI196574 BQE196574 CAA196574 CJW196574 CTS196574 DDO196574 DNK196574 DXG196574 EHC196574 EQY196574 FAU196574 FKQ196574 FUM196574 GEI196574 GOE196574 GYA196574 HHW196574 HRS196574 IBO196574 ILK196574 IVG196574 JFC196574 JOY196574 JYU196574 KIQ196574 KSM196574 LCI196574 LME196574 LWA196574 MFW196574 MPS196574 MZO196574 NJK196574 NTG196574 ODC196574 OMY196574 OWU196574 PGQ196574 PQM196574 QAI196574 QKE196574 QUA196574 RDW196574 RNS196574 RXO196574 SHK196574 SRG196574 TBC196574 TKY196574 TUU196574 UEQ196574 UOM196574 UYI196574 VIE196574 VSA196574 WBW196574 WLS196574 WVO196574 G262110 JC262110 SY262110 ACU262110 AMQ262110 AWM262110 BGI262110 BQE262110 CAA262110 CJW262110 CTS262110 DDO262110 DNK262110 DXG262110 EHC262110 EQY262110 FAU262110 FKQ262110 FUM262110 GEI262110 GOE262110 GYA262110 HHW262110 HRS262110 IBO262110 ILK262110 IVG262110 JFC262110 JOY262110 JYU262110 KIQ262110 KSM262110 LCI262110 LME262110 LWA262110 MFW262110 MPS262110 MZO262110 NJK262110 NTG262110 ODC262110 OMY262110 OWU262110 PGQ262110 PQM262110 QAI262110 QKE262110 QUA262110 RDW262110 RNS262110 RXO262110 SHK262110 SRG262110 TBC262110 TKY262110 TUU262110 UEQ262110 UOM262110 UYI262110 VIE262110 VSA262110 WBW262110 WLS262110 WVO262110 G327646 JC327646 SY327646 ACU327646 AMQ327646 AWM327646 BGI327646 BQE327646 CAA327646 CJW327646 CTS327646 DDO327646 DNK327646 DXG327646 EHC327646 EQY327646 FAU327646 FKQ327646 FUM327646 GEI327646 GOE327646 GYA327646 HHW327646 HRS327646 IBO327646 ILK327646 IVG327646 JFC327646 JOY327646 JYU327646 KIQ327646 KSM327646 LCI327646 LME327646 LWA327646 MFW327646 MPS327646 MZO327646 NJK327646 NTG327646 ODC327646 OMY327646 OWU327646 PGQ327646 PQM327646 QAI327646 QKE327646 QUA327646 RDW327646 RNS327646 RXO327646 SHK327646 SRG327646 TBC327646 TKY327646 TUU327646 UEQ327646 UOM327646 UYI327646 VIE327646 VSA327646 WBW327646 WLS327646 WVO327646 G393182 JC393182 SY393182 ACU393182 AMQ393182 AWM393182 BGI393182 BQE393182 CAA393182 CJW393182 CTS393182 DDO393182 DNK393182 DXG393182 EHC393182 EQY393182 FAU393182 FKQ393182 FUM393182 GEI393182 GOE393182 GYA393182 HHW393182 HRS393182 IBO393182 ILK393182 IVG393182 JFC393182 JOY393182 JYU393182 KIQ393182 KSM393182 LCI393182 LME393182 LWA393182 MFW393182 MPS393182 MZO393182 NJK393182 NTG393182 ODC393182 OMY393182 OWU393182 PGQ393182 PQM393182 QAI393182 QKE393182 QUA393182 RDW393182 RNS393182 RXO393182 SHK393182 SRG393182 TBC393182 TKY393182 TUU393182 UEQ393182 UOM393182 UYI393182 VIE393182 VSA393182 WBW393182 WLS393182 WVO393182 G458718 JC458718 SY458718 ACU458718 AMQ458718 AWM458718 BGI458718 BQE458718 CAA458718 CJW458718 CTS458718 DDO458718 DNK458718 DXG458718 EHC458718 EQY458718 FAU458718 FKQ458718 FUM458718 GEI458718 GOE458718 GYA458718 HHW458718 HRS458718 IBO458718 ILK458718 IVG458718 JFC458718 JOY458718 JYU458718 KIQ458718 KSM458718 LCI458718 LME458718 LWA458718 MFW458718 MPS458718 MZO458718 NJK458718 NTG458718 ODC458718 OMY458718 OWU458718 PGQ458718 PQM458718 QAI458718 QKE458718 QUA458718 RDW458718 RNS458718 RXO458718 SHK458718 SRG458718 TBC458718 TKY458718 TUU458718 UEQ458718 UOM458718 UYI458718 VIE458718 VSA458718 WBW458718 WLS458718 WVO458718 G524254 JC524254 SY524254 ACU524254 AMQ524254 AWM524254 BGI524254 BQE524254 CAA524254 CJW524254 CTS524254 DDO524254 DNK524254 DXG524254 EHC524254 EQY524254 FAU524254 FKQ524254 FUM524254 GEI524254 GOE524254 GYA524254 HHW524254 HRS524254 IBO524254 ILK524254 IVG524254 JFC524254 JOY524254 JYU524254 KIQ524254 KSM524254 LCI524254 LME524254 LWA524254 MFW524254 MPS524254 MZO524254 NJK524254 NTG524254 ODC524254 OMY524254 OWU524254 PGQ524254 PQM524254 QAI524254 QKE524254 QUA524254 RDW524254 RNS524254 RXO524254 SHK524254 SRG524254 TBC524254 TKY524254 TUU524254 UEQ524254 UOM524254 UYI524254 VIE524254 VSA524254 WBW524254 WLS524254 WVO524254 G589790 JC589790 SY589790 ACU589790 AMQ589790 AWM589790 BGI589790 BQE589790 CAA589790 CJW589790 CTS589790 DDO589790 DNK589790 DXG589790 EHC589790 EQY589790 FAU589790 FKQ589790 FUM589790 GEI589790 GOE589790 GYA589790 HHW589790 HRS589790 IBO589790 ILK589790 IVG589790 JFC589790 JOY589790 JYU589790 KIQ589790 KSM589790 LCI589790 LME589790 LWA589790 MFW589790 MPS589790 MZO589790 NJK589790 NTG589790 ODC589790 OMY589790 OWU589790 PGQ589790 PQM589790 QAI589790 QKE589790 QUA589790 RDW589790 RNS589790 RXO589790 SHK589790 SRG589790 TBC589790 TKY589790 TUU589790 UEQ589790 UOM589790 UYI589790 VIE589790 VSA589790 WBW589790 WLS589790 WVO589790 G655326 JC655326 SY655326 ACU655326 AMQ655326 AWM655326 BGI655326 BQE655326 CAA655326 CJW655326 CTS655326 DDO655326 DNK655326 DXG655326 EHC655326 EQY655326 FAU655326 FKQ655326 FUM655326 GEI655326 GOE655326 GYA655326 HHW655326 HRS655326 IBO655326 ILK655326 IVG655326 JFC655326 JOY655326 JYU655326 KIQ655326 KSM655326 LCI655326 LME655326 LWA655326 MFW655326 MPS655326 MZO655326 NJK655326 NTG655326 ODC655326 OMY655326 OWU655326 PGQ655326 PQM655326 QAI655326 QKE655326 QUA655326 RDW655326 RNS655326 RXO655326 SHK655326 SRG655326 TBC655326 TKY655326 TUU655326 UEQ655326 UOM655326 UYI655326 VIE655326 VSA655326 WBW655326 WLS655326 WVO655326 G720862 JC720862 SY720862 ACU720862 AMQ720862 AWM720862 BGI720862 BQE720862 CAA720862 CJW720862 CTS720862 DDO720862 DNK720862 DXG720862 EHC720862 EQY720862 FAU720862 FKQ720862 FUM720862 GEI720862 GOE720862 GYA720862 HHW720862 HRS720862 IBO720862 ILK720862 IVG720862 JFC720862 JOY720862 JYU720862 KIQ720862 KSM720862 LCI720862 LME720862 LWA720862 MFW720862 MPS720862 MZO720862 NJK720862 NTG720862 ODC720862 OMY720862 OWU720862 PGQ720862 PQM720862 QAI720862 QKE720862 QUA720862 RDW720862 RNS720862 RXO720862 SHK720862 SRG720862 TBC720862 TKY720862 TUU720862 UEQ720862 UOM720862 UYI720862 VIE720862 VSA720862 WBW720862 WLS720862 WVO720862 G786398 JC786398 SY786398 ACU786398 AMQ786398 AWM786398 BGI786398 BQE786398 CAA786398 CJW786398 CTS786398 DDO786398 DNK786398 DXG786398 EHC786398 EQY786398 FAU786398 FKQ786398 FUM786398 GEI786398 GOE786398 GYA786398 HHW786398 HRS786398 IBO786398 ILK786398 IVG786398 JFC786398 JOY786398 JYU786398 KIQ786398 KSM786398 LCI786398 LME786398 LWA786398 MFW786398 MPS786398 MZO786398 NJK786398 NTG786398 ODC786398 OMY786398 OWU786398 PGQ786398 PQM786398 QAI786398 QKE786398 QUA786398 RDW786398 RNS786398 RXO786398 SHK786398 SRG786398 TBC786398 TKY786398 TUU786398 UEQ786398 UOM786398 UYI786398 VIE786398 VSA786398 WBW786398 WLS786398 WVO786398 G851934 JC851934 SY851934 ACU851934 AMQ851934 AWM851934 BGI851934 BQE851934 CAA851934 CJW851934 CTS851934 DDO851934 DNK851934 DXG851934 EHC851934 EQY851934 FAU851934 FKQ851934 FUM851934 GEI851934 GOE851934 GYA851934 HHW851934 HRS851934 IBO851934 ILK851934 IVG851934 JFC851934 JOY851934 JYU851934 KIQ851934 KSM851934 LCI851934 LME851934 LWA851934 MFW851934 MPS851934 MZO851934 NJK851934 NTG851934 ODC851934 OMY851934 OWU851934 PGQ851934 PQM851934 QAI851934 QKE851934 QUA851934 RDW851934 RNS851934 RXO851934 SHK851934 SRG851934 TBC851934 TKY851934 TUU851934 UEQ851934 UOM851934 UYI851934 VIE851934 VSA851934 WBW851934 WLS851934 WVO851934 G917470 JC917470 SY917470 ACU917470 AMQ917470 AWM917470 BGI917470 BQE917470 CAA917470 CJW917470 CTS917470 DDO917470 DNK917470 DXG917470 EHC917470 EQY917470 FAU917470 FKQ917470 FUM917470 GEI917470 GOE917470 GYA917470 HHW917470 HRS917470 IBO917470 ILK917470 IVG917470 JFC917470 JOY917470 JYU917470 KIQ917470 KSM917470 LCI917470 LME917470 LWA917470 MFW917470 MPS917470 MZO917470 NJK917470 NTG917470 ODC917470 OMY917470 OWU917470 PGQ917470 PQM917470 QAI917470 QKE917470 QUA917470 RDW917470 RNS917470 RXO917470 SHK917470 SRG917470 TBC917470 TKY917470 TUU917470 UEQ917470 UOM917470 UYI917470 VIE917470 VSA917470 WBW917470 WLS917470 WVO917470 G983006 JC983006 SY983006 ACU983006 AMQ983006 AWM983006 BGI983006 BQE983006 CAA983006 CJW983006 CTS983006 DDO983006 DNK983006 DXG983006 EHC983006 EQY983006 FAU983006 FKQ983006 FUM983006 GEI983006 GOE983006 GYA983006 HHW983006 HRS983006 IBO983006 ILK983006 IVG983006 JFC983006 JOY983006 JYU983006 KIQ983006 KSM983006 LCI983006 LME983006 LWA983006 MFW983006 MPS983006 MZO983006 NJK983006 NTG983006 ODC983006 OMY983006 OWU983006 PGQ983006 PQM983006 QAI983006 QKE983006 QUA983006 RDW983006 RNS983006 RXO983006 SHK983006 SRG983006 TBC983006 TKY983006 TUU983006 UEQ983006 UOM983006 UYI983006 VIE983006 VSA983006 WBW983006 WLS983006 WVO983006 M65502 JI65502 TE65502 ADA65502 AMW65502 AWS65502 BGO65502 BQK65502 CAG65502 CKC65502 CTY65502 DDU65502 DNQ65502 DXM65502 EHI65502 ERE65502 FBA65502 FKW65502 FUS65502 GEO65502 GOK65502 GYG65502 HIC65502 HRY65502 IBU65502 ILQ65502 IVM65502 JFI65502 JPE65502 JZA65502 KIW65502 KSS65502 LCO65502 LMK65502 LWG65502 MGC65502 MPY65502 MZU65502 NJQ65502 NTM65502 ODI65502 ONE65502 OXA65502 PGW65502 PQS65502 QAO65502 QKK65502 QUG65502 REC65502 RNY65502 RXU65502 SHQ65502 SRM65502 TBI65502 TLE65502 TVA65502 UEW65502 UOS65502 UYO65502 VIK65502 VSG65502 WCC65502 WLY65502 WVU65502 M131038 JI131038 TE131038 ADA131038 AMW131038 AWS131038 BGO131038 BQK131038 CAG131038 CKC131038 CTY131038 DDU131038 DNQ131038 DXM131038 EHI131038 ERE131038 FBA131038 FKW131038 FUS131038 GEO131038 GOK131038 GYG131038 HIC131038 HRY131038 IBU131038 ILQ131038 IVM131038 JFI131038 JPE131038 JZA131038 KIW131038 KSS131038 LCO131038 LMK131038 LWG131038 MGC131038 MPY131038 MZU131038 NJQ131038 NTM131038 ODI131038 ONE131038 OXA131038 PGW131038 PQS131038 QAO131038 QKK131038 QUG131038 REC131038 RNY131038 RXU131038 SHQ131038 SRM131038 TBI131038 TLE131038 TVA131038 UEW131038 UOS131038 UYO131038 VIK131038 VSG131038 WCC131038 WLY131038 WVU131038 M196574 JI196574 TE196574 ADA196574 AMW196574 AWS196574 BGO196574 BQK196574 CAG196574 CKC196574 CTY196574 DDU196574 DNQ196574 DXM196574 EHI196574 ERE196574 FBA196574 FKW196574 FUS196574 GEO196574 GOK196574 GYG196574 HIC196574 HRY196574 IBU196574 ILQ196574 IVM196574 JFI196574 JPE196574 JZA196574 KIW196574 KSS196574 LCO196574 LMK196574 LWG196574 MGC196574 MPY196574 MZU196574 NJQ196574 NTM196574 ODI196574 ONE196574 OXA196574 PGW196574 PQS196574 QAO196574 QKK196574 QUG196574 REC196574 RNY196574 RXU196574 SHQ196574 SRM196574 TBI196574 TLE196574 TVA196574 UEW196574 UOS196574 UYO196574 VIK196574 VSG196574 WCC196574 WLY196574 WVU196574 M262110 JI262110 TE262110 ADA262110 AMW262110 AWS262110 BGO262110 BQK262110 CAG262110 CKC262110 CTY262110 DDU262110 DNQ262110 DXM262110 EHI262110 ERE262110 FBA262110 FKW262110 FUS262110 GEO262110 GOK262110 GYG262110 HIC262110 HRY262110 IBU262110 ILQ262110 IVM262110 JFI262110 JPE262110 JZA262110 KIW262110 KSS262110 LCO262110 LMK262110 LWG262110 MGC262110 MPY262110 MZU262110 NJQ262110 NTM262110 ODI262110 ONE262110 OXA262110 PGW262110 PQS262110 QAO262110 QKK262110 QUG262110 REC262110 RNY262110 RXU262110 SHQ262110 SRM262110 TBI262110 TLE262110 TVA262110 UEW262110 UOS262110 UYO262110 VIK262110 VSG262110 WCC262110 WLY262110 WVU262110 M327646 JI327646 TE327646 ADA327646 AMW327646 AWS327646 BGO327646 BQK327646 CAG327646 CKC327646 CTY327646 DDU327646 DNQ327646 DXM327646 EHI327646 ERE327646 FBA327646 FKW327646 FUS327646 GEO327646 GOK327646 GYG327646 HIC327646 HRY327646 IBU327646 ILQ327646 IVM327646 JFI327646 JPE327646 JZA327646 KIW327646 KSS327646 LCO327646 LMK327646 LWG327646 MGC327646 MPY327646 MZU327646 NJQ327646 NTM327646 ODI327646 ONE327646 OXA327646 PGW327646 PQS327646 QAO327646 QKK327646 QUG327646 REC327646 RNY327646 RXU327646 SHQ327646 SRM327646 TBI327646 TLE327646 TVA327646 UEW327646 UOS327646 UYO327646 VIK327646 VSG327646 WCC327646 WLY327646 WVU327646 M393182 JI393182 TE393182 ADA393182 AMW393182 AWS393182 BGO393182 BQK393182 CAG393182 CKC393182 CTY393182 DDU393182 DNQ393182 DXM393182 EHI393182 ERE393182 FBA393182 FKW393182 FUS393182 GEO393182 GOK393182 GYG393182 HIC393182 HRY393182 IBU393182 ILQ393182 IVM393182 JFI393182 JPE393182 JZA393182 KIW393182 KSS393182 LCO393182 LMK393182 LWG393182 MGC393182 MPY393182 MZU393182 NJQ393182 NTM393182 ODI393182 ONE393182 OXA393182 PGW393182 PQS393182 QAO393182 QKK393182 QUG393182 REC393182 RNY393182 RXU393182 SHQ393182 SRM393182 TBI393182 TLE393182 TVA393182 UEW393182 UOS393182 UYO393182 VIK393182 VSG393182 WCC393182 WLY393182 WVU393182 M458718 JI458718 TE458718 ADA458718 AMW458718 AWS458718 BGO458718 BQK458718 CAG458718 CKC458718 CTY458718 DDU458718 DNQ458718 DXM458718 EHI458718 ERE458718 FBA458718 FKW458718 FUS458718 GEO458718 GOK458718 GYG458718 HIC458718 HRY458718 IBU458718 ILQ458718 IVM458718 JFI458718 JPE458718 JZA458718 KIW458718 KSS458718 LCO458718 LMK458718 LWG458718 MGC458718 MPY458718 MZU458718 NJQ458718 NTM458718 ODI458718 ONE458718 OXA458718 PGW458718 PQS458718 QAO458718 QKK458718 QUG458718 REC458718 RNY458718 RXU458718 SHQ458718 SRM458718 TBI458718 TLE458718 TVA458718 UEW458718 UOS458718 UYO458718 VIK458718 VSG458718 WCC458718 WLY458718 WVU458718 M524254 JI524254 TE524254 ADA524254 AMW524254 AWS524254 BGO524254 BQK524254 CAG524254 CKC524254 CTY524254 DDU524254 DNQ524254 DXM524254 EHI524254 ERE524254 FBA524254 FKW524254 FUS524254 GEO524254 GOK524254 GYG524254 HIC524254 HRY524254 IBU524254 ILQ524254 IVM524254 JFI524254 JPE524254 JZA524254 KIW524254 KSS524254 LCO524254 LMK524254 LWG524254 MGC524254 MPY524254 MZU524254 NJQ524254 NTM524254 ODI524254 ONE524254 OXA524254 PGW524254 PQS524254 QAO524254 QKK524254 QUG524254 REC524254 RNY524254 RXU524254 SHQ524254 SRM524254 TBI524254 TLE524254 TVA524254 UEW524254 UOS524254 UYO524254 VIK524254 VSG524254 WCC524254 WLY524254 WVU524254 M589790 JI589790 TE589790 ADA589790 AMW589790 AWS589790 BGO589790 BQK589790 CAG589790 CKC589790 CTY589790 DDU589790 DNQ589790 DXM589790 EHI589790 ERE589790 FBA589790 FKW589790 FUS589790 GEO589790 GOK589790 GYG589790 HIC589790 HRY589790 IBU589790 ILQ589790 IVM589790 JFI589790 JPE589790 JZA589790 KIW589790 KSS589790 LCO589790 LMK589790 LWG589790 MGC589790 MPY589790 MZU589790 NJQ589790 NTM589790 ODI589790 ONE589790 OXA589790 PGW589790 PQS589790 QAO589790 QKK589790 QUG589790 REC589790 RNY589790 RXU589790 SHQ589790 SRM589790 TBI589790 TLE589790 TVA589790 UEW589790 UOS589790 UYO589790 VIK589790 VSG589790 WCC589790 WLY589790 WVU589790 M655326 JI655326 TE655326 ADA655326 AMW655326 AWS655326 BGO655326 BQK655326 CAG655326 CKC655326 CTY655326 DDU655326 DNQ655326 DXM655326 EHI655326 ERE655326 FBA655326 FKW655326 FUS655326 GEO655326 GOK655326 GYG655326 HIC655326 HRY655326 IBU655326 ILQ655326 IVM655326 JFI655326 JPE655326 JZA655326 KIW655326 KSS655326 LCO655326 LMK655326 LWG655326 MGC655326 MPY655326 MZU655326 NJQ655326 NTM655326 ODI655326 ONE655326 OXA655326 PGW655326 PQS655326 QAO655326 QKK655326 QUG655326 REC655326 RNY655326 RXU655326 SHQ655326 SRM655326 TBI655326 TLE655326 TVA655326 UEW655326 UOS655326 UYO655326 VIK655326 VSG655326 WCC655326 WLY655326 WVU655326 M720862 JI720862 TE720862 ADA720862 AMW720862 AWS720862 BGO720862 BQK720862 CAG720862 CKC720862 CTY720862 DDU720862 DNQ720862 DXM720862 EHI720862 ERE720862 FBA720862 FKW720862 FUS720862 GEO720862 GOK720862 GYG720862 HIC720862 HRY720862 IBU720862 ILQ720862 IVM720862 JFI720862 JPE720862 JZA720862 KIW720862 KSS720862 LCO720862 LMK720862 LWG720862 MGC720862 MPY720862 MZU720862 NJQ720862 NTM720862 ODI720862 ONE720862 OXA720862 PGW720862 PQS720862 QAO720862 QKK720862 QUG720862 REC720862 RNY720862 RXU720862 SHQ720862 SRM720862 TBI720862 TLE720862 TVA720862 UEW720862 UOS720862 UYO720862 VIK720862 VSG720862 WCC720862 WLY720862 WVU720862 M786398 JI786398 TE786398 ADA786398 AMW786398 AWS786398 BGO786398 BQK786398 CAG786398 CKC786398 CTY786398 DDU786398 DNQ786398 DXM786398 EHI786398 ERE786398 FBA786398 FKW786398 FUS786398 GEO786398 GOK786398 GYG786398 HIC786398 HRY786398 IBU786398 ILQ786398 IVM786398 JFI786398 JPE786398 JZA786398 KIW786398 KSS786398 LCO786398 LMK786398 LWG786398 MGC786398 MPY786398 MZU786398 NJQ786398 NTM786398 ODI786398 ONE786398 OXA786398 PGW786398 PQS786398 QAO786398 QKK786398 QUG786398 REC786398 RNY786398 RXU786398 SHQ786398 SRM786398 TBI786398 TLE786398 TVA786398 UEW786398 UOS786398 UYO786398 VIK786398 VSG786398 WCC786398 WLY786398 WVU786398 M851934 JI851934 TE851934 ADA851934 AMW851934 AWS851934 BGO851934 BQK851934 CAG851934 CKC851934 CTY851934 DDU851934 DNQ851934 DXM851934 EHI851934 ERE851934 FBA851934 FKW851934 FUS851934 GEO851934 GOK851934 GYG851934 HIC851934 HRY851934 IBU851934 ILQ851934 IVM851934 JFI851934 JPE851934 JZA851934 KIW851934 KSS851934 LCO851934 LMK851934 LWG851934 MGC851934 MPY851934 MZU851934 NJQ851934 NTM851934 ODI851934 ONE851934 OXA851934 PGW851934 PQS851934 QAO851934 QKK851934 QUG851934 REC851934 RNY851934 RXU851934 SHQ851934 SRM851934 TBI851934 TLE851934 TVA851934 UEW851934 UOS851934 UYO851934 VIK851934 VSG851934 WCC851934 WLY851934 WVU851934 M917470 JI917470 TE917470 ADA917470 AMW917470 AWS917470 BGO917470 BQK917470 CAG917470 CKC917470 CTY917470 DDU917470 DNQ917470 DXM917470 EHI917470 ERE917470 FBA917470 FKW917470 FUS917470 GEO917470 GOK917470 GYG917470 HIC917470 HRY917470 IBU917470 ILQ917470 IVM917470 JFI917470 JPE917470 JZA917470 KIW917470 KSS917470 LCO917470 LMK917470 LWG917470 MGC917470 MPY917470 MZU917470 NJQ917470 NTM917470 ODI917470 ONE917470 OXA917470 PGW917470 PQS917470 QAO917470 QKK917470 QUG917470 REC917470 RNY917470 RXU917470 SHQ917470 SRM917470 TBI917470 TLE917470 TVA917470 UEW917470 UOS917470 UYO917470 VIK917470 VSG917470 WCC917470 WLY917470 WVU917470 M983006 JI983006 TE983006 ADA983006 AMW983006 AWS983006 BGO983006 BQK983006 CAG983006 CKC983006 CTY983006 DDU983006 DNQ983006 DXM983006 EHI983006 ERE983006 FBA983006 FKW983006 FUS983006 GEO983006 GOK983006 GYG983006 HIC983006 HRY983006 IBU983006 ILQ983006 IVM983006 JFI983006 JPE983006 JZA983006 KIW983006 KSS983006 LCO983006 LMK983006 LWG983006 MGC983006 MPY983006 MZU983006 NJQ983006 NTM983006 ODI983006 ONE983006 OXA983006 PGW983006 PQS983006 QAO983006 QKK983006 QUG983006 REC983006 RNY983006 RXU983006 SHQ983006 SRM983006 TBI983006 TLE983006 TVA983006 UEW983006 UOS983006 UYO983006 VIK983006 VSG983006 WCC983006 WLY983006 WVU983006 AX65558:AY65562 KT65558:KU65562 UP65558:UQ65562 AEL65558:AEM65562 AOH65558:AOI65562 AYD65558:AYE65562 BHZ65558:BIA65562 BRV65558:BRW65562 CBR65558:CBS65562 CLN65558:CLO65562 CVJ65558:CVK65562 DFF65558:DFG65562 DPB65558:DPC65562 DYX65558:DYY65562 EIT65558:EIU65562 ESP65558:ESQ65562 FCL65558:FCM65562 FMH65558:FMI65562 FWD65558:FWE65562 GFZ65558:GGA65562 GPV65558:GPW65562 GZR65558:GZS65562 HJN65558:HJO65562 HTJ65558:HTK65562 IDF65558:IDG65562 INB65558:INC65562 IWX65558:IWY65562 JGT65558:JGU65562 JQP65558:JQQ65562 KAL65558:KAM65562 KKH65558:KKI65562 KUD65558:KUE65562 LDZ65558:LEA65562 LNV65558:LNW65562 LXR65558:LXS65562 MHN65558:MHO65562 MRJ65558:MRK65562 NBF65558:NBG65562 NLB65558:NLC65562 NUX65558:NUY65562 OET65558:OEU65562 OOP65558:OOQ65562 OYL65558:OYM65562 PIH65558:PII65562 PSD65558:PSE65562 QBZ65558:QCA65562 QLV65558:QLW65562 QVR65558:QVS65562 RFN65558:RFO65562 RPJ65558:RPK65562 RZF65558:RZG65562 SJB65558:SJC65562 SSX65558:SSY65562 TCT65558:TCU65562 TMP65558:TMQ65562 TWL65558:TWM65562 UGH65558:UGI65562 UQD65558:UQE65562 UZZ65558:VAA65562 VJV65558:VJW65562 VTR65558:VTS65562 WDN65558:WDO65562 WNJ65558:WNK65562 WXF65558:WXG65562 AX131094:AY131098 KT131094:KU131098 UP131094:UQ131098 AEL131094:AEM131098 AOH131094:AOI131098 AYD131094:AYE131098 BHZ131094:BIA131098 BRV131094:BRW131098 CBR131094:CBS131098 CLN131094:CLO131098 CVJ131094:CVK131098 DFF131094:DFG131098 DPB131094:DPC131098 DYX131094:DYY131098 EIT131094:EIU131098 ESP131094:ESQ131098 FCL131094:FCM131098 FMH131094:FMI131098 FWD131094:FWE131098 GFZ131094:GGA131098 GPV131094:GPW131098 GZR131094:GZS131098 HJN131094:HJO131098 HTJ131094:HTK131098 IDF131094:IDG131098 INB131094:INC131098 IWX131094:IWY131098 JGT131094:JGU131098 JQP131094:JQQ131098 KAL131094:KAM131098 KKH131094:KKI131098 KUD131094:KUE131098 LDZ131094:LEA131098 LNV131094:LNW131098 LXR131094:LXS131098 MHN131094:MHO131098 MRJ131094:MRK131098 NBF131094:NBG131098 NLB131094:NLC131098 NUX131094:NUY131098 OET131094:OEU131098 OOP131094:OOQ131098 OYL131094:OYM131098 PIH131094:PII131098 PSD131094:PSE131098 QBZ131094:QCA131098 QLV131094:QLW131098 QVR131094:QVS131098 RFN131094:RFO131098 RPJ131094:RPK131098 RZF131094:RZG131098 SJB131094:SJC131098 SSX131094:SSY131098 TCT131094:TCU131098 TMP131094:TMQ131098 TWL131094:TWM131098 UGH131094:UGI131098 UQD131094:UQE131098 UZZ131094:VAA131098 VJV131094:VJW131098 VTR131094:VTS131098 WDN131094:WDO131098 WNJ131094:WNK131098 WXF131094:WXG131098 AX196630:AY196634 KT196630:KU196634 UP196630:UQ196634 AEL196630:AEM196634 AOH196630:AOI196634 AYD196630:AYE196634 BHZ196630:BIA196634 BRV196630:BRW196634 CBR196630:CBS196634 CLN196630:CLO196634 CVJ196630:CVK196634 DFF196630:DFG196634 DPB196630:DPC196634 DYX196630:DYY196634 EIT196630:EIU196634 ESP196630:ESQ196634 FCL196630:FCM196634 FMH196630:FMI196634 FWD196630:FWE196634 GFZ196630:GGA196634 GPV196630:GPW196634 GZR196630:GZS196634 HJN196630:HJO196634 HTJ196630:HTK196634 IDF196630:IDG196634 INB196630:INC196634 IWX196630:IWY196634 JGT196630:JGU196634 JQP196630:JQQ196634 KAL196630:KAM196634 KKH196630:KKI196634 KUD196630:KUE196634 LDZ196630:LEA196634 LNV196630:LNW196634 LXR196630:LXS196634 MHN196630:MHO196634 MRJ196630:MRK196634 NBF196630:NBG196634 NLB196630:NLC196634 NUX196630:NUY196634 OET196630:OEU196634 OOP196630:OOQ196634 OYL196630:OYM196634 PIH196630:PII196634 PSD196630:PSE196634 QBZ196630:QCA196634 QLV196630:QLW196634 QVR196630:QVS196634 RFN196630:RFO196634 RPJ196630:RPK196634 RZF196630:RZG196634 SJB196630:SJC196634 SSX196630:SSY196634 TCT196630:TCU196634 TMP196630:TMQ196634 TWL196630:TWM196634 UGH196630:UGI196634 UQD196630:UQE196634 UZZ196630:VAA196634 VJV196630:VJW196634 VTR196630:VTS196634 WDN196630:WDO196634 WNJ196630:WNK196634 WXF196630:WXG196634 AX262166:AY262170 KT262166:KU262170 UP262166:UQ262170 AEL262166:AEM262170 AOH262166:AOI262170 AYD262166:AYE262170 BHZ262166:BIA262170 BRV262166:BRW262170 CBR262166:CBS262170 CLN262166:CLO262170 CVJ262166:CVK262170 DFF262166:DFG262170 DPB262166:DPC262170 DYX262166:DYY262170 EIT262166:EIU262170 ESP262166:ESQ262170 FCL262166:FCM262170 FMH262166:FMI262170 FWD262166:FWE262170 GFZ262166:GGA262170 GPV262166:GPW262170 GZR262166:GZS262170 HJN262166:HJO262170 HTJ262166:HTK262170 IDF262166:IDG262170 INB262166:INC262170 IWX262166:IWY262170 JGT262166:JGU262170 JQP262166:JQQ262170 KAL262166:KAM262170 KKH262166:KKI262170 KUD262166:KUE262170 LDZ262166:LEA262170 LNV262166:LNW262170 LXR262166:LXS262170 MHN262166:MHO262170 MRJ262166:MRK262170 NBF262166:NBG262170 NLB262166:NLC262170 NUX262166:NUY262170 OET262166:OEU262170 OOP262166:OOQ262170 OYL262166:OYM262170 PIH262166:PII262170 PSD262166:PSE262170 QBZ262166:QCA262170 QLV262166:QLW262170 QVR262166:QVS262170 RFN262166:RFO262170 RPJ262166:RPK262170 RZF262166:RZG262170 SJB262166:SJC262170 SSX262166:SSY262170 TCT262166:TCU262170 TMP262166:TMQ262170 TWL262166:TWM262170 UGH262166:UGI262170 UQD262166:UQE262170 UZZ262166:VAA262170 VJV262166:VJW262170 VTR262166:VTS262170 WDN262166:WDO262170 WNJ262166:WNK262170 WXF262166:WXG262170 AX327702:AY327706 KT327702:KU327706 UP327702:UQ327706 AEL327702:AEM327706 AOH327702:AOI327706 AYD327702:AYE327706 BHZ327702:BIA327706 BRV327702:BRW327706 CBR327702:CBS327706 CLN327702:CLO327706 CVJ327702:CVK327706 DFF327702:DFG327706 DPB327702:DPC327706 DYX327702:DYY327706 EIT327702:EIU327706 ESP327702:ESQ327706 FCL327702:FCM327706 FMH327702:FMI327706 FWD327702:FWE327706 GFZ327702:GGA327706 GPV327702:GPW327706 GZR327702:GZS327706 HJN327702:HJO327706 HTJ327702:HTK327706 IDF327702:IDG327706 INB327702:INC327706 IWX327702:IWY327706 JGT327702:JGU327706 JQP327702:JQQ327706 KAL327702:KAM327706 KKH327702:KKI327706 KUD327702:KUE327706 LDZ327702:LEA327706 LNV327702:LNW327706 LXR327702:LXS327706 MHN327702:MHO327706 MRJ327702:MRK327706 NBF327702:NBG327706 NLB327702:NLC327706 NUX327702:NUY327706 OET327702:OEU327706 OOP327702:OOQ327706 OYL327702:OYM327706 PIH327702:PII327706 PSD327702:PSE327706 QBZ327702:QCA327706 QLV327702:QLW327706 QVR327702:QVS327706 RFN327702:RFO327706 RPJ327702:RPK327706 RZF327702:RZG327706 SJB327702:SJC327706 SSX327702:SSY327706 TCT327702:TCU327706 TMP327702:TMQ327706 TWL327702:TWM327706 UGH327702:UGI327706 UQD327702:UQE327706 UZZ327702:VAA327706 VJV327702:VJW327706 VTR327702:VTS327706 WDN327702:WDO327706 WNJ327702:WNK327706 WXF327702:WXG327706 AX393238:AY393242 KT393238:KU393242 UP393238:UQ393242 AEL393238:AEM393242 AOH393238:AOI393242 AYD393238:AYE393242 BHZ393238:BIA393242 BRV393238:BRW393242 CBR393238:CBS393242 CLN393238:CLO393242 CVJ393238:CVK393242 DFF393238:DFG393242 DPB393238:DPC393242 DYX393238:DYY393242 EIT393238:EIU393242 ESP393238:ESQ393242 FCL393238:FCM393242 FMH393238:FMI393242 FWD393238:FWE393242 GFZ393238:GGA393242 GPV393238:GPW393242 GZR393238:GZS393242 HJN393238:HJO393242 HTJ393238:HTK393242 IDF393238:IDG393242 INB393238:INC393242 IWX393238:IWY393242 JGT393238:JGU393242 JQP393238:JQQ393242 KAL393238:KAM393242 KKH393238:KKI393242 KUD393238:KUE393242 LDZ393238:LEA393242 LNV393238:LNW393242 LXR393238:LXS393242 MHN393238:MHO393242 MRJ393238:MRK393242 NBF393238:NBG393242 NLB393238:NLC393242 NUX393238:NUY393242 OET393238:OEU393242 OOP393238:OOQ393242 OYL393238:OYM393242 PIH393238:PII393242 PSD393238:PSE393242 QBZ393238:QCA393242 QLV393238:QLW393242 QVR393238:QVS393242 RFN393238:RFO393242 RPJ393238:RPK393242 RZF393238:RZG393242 SJB393238:SJC393242 SSX393238:SSY393242 TCT393238:TCU393242 TMP393238:TMQ393242 TWL393238:TWM393242 UGH393238:UGI393242 UQD393238:UQE393242 UZZ393238:VAA393242 VJV393238:VJW393242 VTR393238:VTS393242 WDN393238:WDO393242 WNJ393238:WNK393242 WXF393238:WXG393242 AX458774:AY458778 KT458774:KU458778 UP458774:UQ458778 AEL458774:AEM458778 AOH458774:AOI458778 AYD458774:AYE458778 BHZ458774:BIA458778 BRV458774:BRW458778 CBR458774:CBS458778 CLN458774:CLO458778 CVJ458774:CVK458778 DFF458774:DFG458778 DPB458774:DPC458778 DYX458774:DYY458778 EIT458774:EIU458778 ESP458774:ESQ458778 FCL458774:FCM458778 FMH458774:FMI458778 FWD458774:FWE458778 GFZ458774:GGA458778 GPV458774:GPW458778 GZR458774:GZS458778 HJN458774:HJO458778 HTJ458774:HTK458778 IDF458774:IDG458778 INB458774:INC458778 IWX458774:IWY458778 JGT458774:JGU458778 JQP458774:JQQ458778 KAL458774:KAM458778 KKH458774:KKI458778 KUD458774:KUE458778 LDZ458774:LEA458778 LNV458774:LNW458778 LXR458774:LXS458778 MHN458774:MHO458778 MRJ458774:MRK458778 NBF458774:NBG458778 NLB458774:NLC458778 NUX458774:NUY458778 OET458774:OEU458778 OOP458774:OOQ458778 OYL458774:OYM458778 PIH458774:PII458778 PSD458774:PSE458778 QBZ458774:QCA458778 QLV458774:QLW458778 QVR458774:QVS458778 RFN458774:RFO458778 RPJ458774:RPK458778 RZF458774:RZG458778 SJB458774:SJC458778 SSX458774:SSY458778 TCT458774:TCU458778 TMP458774:TMQ458778 TWL458774:TWM458778 UGH458774:UGI458778 UQD458774:UQE458778 UZZ458774:VAA458778 VJV458774:VJW458778 VTR458774:VTS458778 WDN458774:WDO458778 WNJ458774:WNK458778 WXF458774:WXG458778 AX524310:AY524314 KT524310:KU524314 UP524310:UQ524314 AEL524310:AEM524314 AOH524310:AOI524314 AYD524310:AYE524314 BHZ524310:BIA524314 BRV524310:BRW524314 CBR524310:CBS524314 CLN524310:CLO524314 CVJ524310:CVK524314 DFF524310:DFG524314 DPB524310:DPC524314 DYX524310:DYY524314 EIT524310:EIU524314 ESP524310:ESQ524314 FCL524310:FCM524314 FMH524310:FMI524314 FWD524310:FWE524314 GFZ524310:GGA524314 GPV524310:GPW524314 GZR524310:GZS524314 HJN524310:HJO524314 HTJ524310:HTK524314 IDF524310:IDG524314 INB524310:INC524314 IWX524310:IWY524314 JGT524310:JGU524314 JQP524310:JQQ524314 KAL524310:KAM524314 KKH524310:KKI524314 KUD524310:KUE524314 LDZ524310:LEA524314 LNV524310:LNW524314 LXR524310:LXS524314 MHN524310:MHO524314 MRJ524310:MRK524314 NBF524310:NBG524314 NLB524310:NLC524314 NUX524310:NUY524314 OET524310:OEU524314 OOP524310:OOQ524314 OYL524310:OYM524314 PIH524310:PII524314 PSD524310:PSE524314 QBZ524310:QCA524314 QLV524310:QLW524314 QVR524310:QVS524314 RFN524310:RFO524314 RPJ524310:RPK524314 RZF524310:RZG524314 SJB524310:SJC524314 SSX524310:SSY524314 TCT524310:TCU524314 TMP524310:TMQ524314 TWL524310:TWM524314 UGH524310:UGI524314 UQD524310:UQE524314 UZZ524310:VAA524314 VJV524310:VJW524314 VTR524310:VTS524314 WDN524310:WDO524314 WNJ524310:WNK524314 WXF524310:WXG524314 AX589846:AY589850 KT589846:KU589850 UP589846:UQ589850 AEL589846:AEM589850 AOH589846:AOI589850 AYD589846:AYE589850 BHZ589846:BIA589850 BRV589846:BRW589850 CBR589846:CBS589850 CLN589846:CLO589850 CVJ589846:CVK589850 DFF589846:DFG589850 DPB589846:DPC589850 DYX589846:DYY589850 EIT589846:EIU589850 ESP589846:ESQ589850 FCL589846:FCM589850 FMH589846:FMI589850 FWD589846:FWE589850 GFZ589846:GGA589850 GPV589846:GPW589850 GZR589846:GZS589850 HJN589846:HJO589850 HTJ589846:HTK589850 IDF589846:IDG589850 INB589846:INC589850 IWX589846:IWY589850 JGT589846:JGU589850 JQP589846:JQQ589850 KAL589846:KAM589850 KKH589846:KKI589850 KUD589846:KUE589850 LDZ589846:LEA589850 LNV589846:LNW589850 LXR589846:LXS589850 MHN589846:MHO589850 MRJ589846:MRK589850 NBF589846:NBG589850 NLB589846:NLC589850 NUX589846:NUY589850 OET589846:OEU589850 OOP589846:OOQ589850 OYL589846:OYM589850 PIH589846:PII589850 PSD589846:PSE589850 QBZ589846:QCA589850 QLV589846:QLW589850 QVR589846:QVS589850 RFN589846:RFO589850 RPJ589846:RPK589850 RZF589846:RZG589850 SJB589846:SJC589850 SSX589846:SSY589850 TCT589846:TCU589850 TMP589846:TMQ589850 TWL589846:TWM589850 UGH589846:UGI589850 UQD589846:UQE589850 UZZ589846:VAA589850 VJV589846:VJW589850 VTR589846:VTS589850 WDN589846:WDO589850 WNJ589846:WNK589850 WXF589846:WXG589850 AX655382:AY655386 KT655382:KU655386 UP655382:UQ655386 AEL655382:AEM655386 AOH655382:AOI655386 AYD655382:AYE655386 BHZ655382:BIA655386 BRV655382:BRW655386 CBR655382:CBS655386 CLN655382:CLO655386 CVJ655382:CVK655386 DFF655382:DFG655386 DPB655382:DPC655386 DYX655382:DYY655386 EIT655382:EIU655386 ESP655382:ESQ655386 FCL655382:FCM655386 FMH655382:FMI655386 FWD655382:FWE655386 GFZ655382:GGA655386 GPV655382:GPW655386 GZR655382:GZS655386 HJN655382:HJO655386 HTJ655382:HTK655386 IDF655382:IDG655386 INB655382:INC655386 IWX655382:IWY655386 JGT655382:JGU655386 JQP655382:JQQ655386 KAL655382:KAM655386 KKH655382:KKI655386 KUD655382:KUE655386 LDZ655382:LEA655386 LNV655382:LNW655386 LXR655382:LXS655386 MHN655382:MHO655386 MRJ655382:MRK655386 NBF655382:NBG655386 NLB655382:NLC655386 NUX655382:NUY655386 OET655382:OEU655386 OOP655382:OOQ655386 OYL655382:OYM655386 PIH655382:PII655386 PSD655382:PSE655386 QBZ655382:QCA655386 QLV655382:QLW655386 QVR655382:QVS655386 RFN655382:RFO655386 RPJ655382:RPK655386 RZF655382:RZG655386 SJB655382:SJC655386 SSX655382:SSY655386 TCT655382:TCU655386 TMP655382:TMQ655386 TWL655382:TWM655386 UGH655382:UGI655386 UQD655382:UQE655386 UZZ655382:VAA655386 VJV655382:VJW655386 VTR655382:VTS655386 WDN655382:WDO655386 WNJ655382:WNK655386 WXF655382:WXG655386 AX720918:AY720922 KT720918:KU720922 UP720918:UQ720922 AEL720918:AEM720922 AOH720918:AOI720922 AYD720918:AYE720922 BHZ720918:BIA720922 BRV720918:BRW720922 CBR720918:CBS720922 CLN720918:CLO720922 CVJ720918:CVK720922 DFF720918:DFG720922 DPB720918:DPC720922 DYX720918:DYY720922 EIT720918:EIU720922 ESP720918:ESQ720922 FCL720918:FCM720922 FMH720918:FMI720922 FWD720918:FWE720922 GFZ720918:GGA720922 GPV720918:GPW720922 GZR720918:GZS720922 HJN720918:HJO720922 HTJ720918:HTK720922 IDF720918:IDG720922 INB720918:INC720922 IWX720918:IWY720922 JGT720918:JGU720922 JQP720918:JQQ720922 KAL720918:KAM720922 KKH720918:KKI720922 KUD720918:KUE720922 LDZ720918:LEA720922 LNV720918:LNW720922 LXR720918:LXS720922 MHN720918:MHO720922 MRJ720918:MRK720922 NBF720918:NBG720922 NLB720918:NLC720922 NUX720918:NUY720922 OET720918:OEU720922 OOP720918:OOQ720922 OYL720918:OYM720922 PIH720918:PII720922 PSD720918:PSE720922 QBZ720918:QCA720922 QLV720918:QLW720922 QVR720918:QVS720922 RFN720918:RFO720922 RPJ720918:RPK720922 RZF720918:RZG720922 SJB720918:SJC720922 SSX720918:SSY720922 TCT720918:TCU720922 TMP720918:TMQ720922 TWL720918:TWM720922 UGH720918:UGI720922 UQD720918:UQE720922 UZZ720918:VAA720922 VJV720918:VJW720922 VTR720918:VTS720922 WDN720918:WDO720922 WNJ720918:WNK720922 WXF720918:WXG720922 AX786454:AY786458 KT786454:KU786458 UP786454:UQ786458 AEL786454:AEM786458 AOH786454:AOI786458 AYD786454:AYE786458 BHZ786454:BIA786458 BRV786454:BRW786458 CBR786454:CBS786458 CLN786454:CLO786458 CVJ786454:CVK786458 DFF786454:DFG786458 DPB786454:DPC786458 DYX786454:DYY786458 EIT786454:EIU786458 ESP786454:ESQ786458 FCL786454:FCM786458 FMH786454:FMI786458 FWD786454:FWE786458 GFZ786454:GGA786458 GPV786454:GPW786458 GZR786454:GZS786458 HJN786454:HJO786458 HTJ786454:HTK786458 IDF786454:IDG786458 INB786454:INC786458 IWX786454:IWY786458 JGT786454:JGU786458 JQP786454:JQQ786458 KAL786454:KAM786458 KKH786454:KKI786458 KUD786454:KUE786458 LDZ786454:LEA786458 LNV786454:LNW786458 LXR786454:LXS786458 MHN786454:MHO786458 MRJ786454:MRK786458 NBF786454:NBG786458 NLB786454:NLC786458 NUX786454:NUY786458 OET786454:OEU786458 OOP786454:OOQ786458 OYL786454:OYM786458 PIH786454:PII786458 PSD786454:PSE786458 QBZ786454:QCA786458 QLV786454:QLW786458 QVR786454:QVS786458 RFN786454:RFO786458 RPJ786454:RPK786458 RZF786454:RZG786458 SJB786454:SJC786458 SSX786454:SSY786458 TCT786454:TCU786458 TMP786454:TMQ786458 TWL786454:TWM786458 UGH786454:UGI786458 UQD786454:UQE786458 UZZ786454:VAA786458 VJV786454:VJW786458 VTR786454:VTS786458 WDN786454:WDO786458 WNJ786454:WNK786458 WXF786454:WXG786458 AX851990:AY851994 KT851990:KU851994 UP851990:UQ851994 AEL851990:AEM851994 AOH851990:AOI851994 AYD851990:AYE851994 BHZ851990:BIA851994 BRV851990:BRW851994 CBR851990:CBS851994 CLN851990:CLO851994 CVJ851990:CVK851994 DFF851990:DFG851994 DPB851990:DPC851994 DYX851990:DYY851994 EIT851990:EIU851994 ESP851990:ESQ851994 FCL851990:FCM851994 FMH851990:FMI851994 FWD851990:FWE851994 GFZ851990:GGA851994 GPV851990:GPW851994 GZR851990:GZS851994 HJN851990:HJO851994 HTJ851990:HTK851994 IDF851990:IDG851994 INB851990:INC851994 IWX851990:IWY851994 JGT851990:JGU851994 JQP851990:JQQ851994 KAL851990:KAM851994 KKH851990:KKI851994 KUD851990:KUE851994 LDZ851990:LEA851994 LNV851990:LNW851994 LXR851990:LXS851994 MHN851990:MHO851994 MRJ851990:MRK851994 NBF851990:NBG851994 NLB851990:NLC851994 NUX851990:NUY851994 OET851990:OEU851994 OOP851990:OOQ851994 OYL851990:OYM851994 PIH851990:PII851994 PSD851990:PSE851994 QBZ851990:QCA851994 QLV851990:QLW851994 QVR851990:QVS851994 RFN851990:RFO851994 RPJ851990:RPK851994 RZF851990:RZG851994 SJB851990:SJC851994 SSX851990:SSY851994 TCT851990:TCU851994 TMP851990:TMQ851994 TWL851990:TWM851994 UGH851990:UGI851994 UQD851990:UQE851994 UZZ851990:VAA851994 VJV851990:VJW851994 VTR851990:VTS851994 WDN851990:WDO851994 WNJ851990:WNK851994 WXF851990:WXG851994 AX917526:AY917530 KT917526:KU917530 UP917526:UQ917530 AEL917526:AEM917530 AOH917526:AOI917530 AYD917526:AYE917530 BHZ917526:BIA917530 BRV917526:BRW917530 CBR917526:CBS917530 CLN917526:CLO917530 CVJ917526:CVK917530 DFF917526:DFG917530 DPB917526:DPC917530 DYX917526:DYY917530 EIT917526:EIU917530 ESP917526:ESQ917530 FCL917526:FCM917530 FMH917526:FMI917530 FWD917526:FWE917530 GFZ917526:GGA917530 GPV917526:GPW917530 GZR917526:GZS917530 HJN917526:HJO917530 HTJ917526:HTK917530 IDF917526:IDG917530 INB917526:INC917530 IWX917526:IWY917530 JGT917526:JGU917530 JQP917526:JQQ917530 KAL917526:KAM917530 KKH917526:KKI917530 KUD917526:KUE917530 LDZ917526:LEA917530 LNV917526:LNW917530 LXR917526:LXS917530 MHN917526:MHO917530 MRJ917526:MRK917530 NBF917526:NBG917530 NLB917526:NLC917530 NUX917526:NUY917530 OET917526:OEU917530 OOP917526:OOQ917530 OYL917526:OYM917530 PIH917526:PII917530 PSD917526:PSE917530 QBZ917526:QCA917530 QLV917526:QLW917530 QVR917526:QVS917530 RFN917526:RFO917530 RPJ917526:RPK917530 RZF917526:RZG917530 SJB917526:SJC917530 SSX917526:SSY917530 TCT917526:TCU917530 TMP917526:TMQ917530 TWL917526:TWM917530 UGH917526:UGI917530 UQD917526:UQE917530 UZZ917526:VAA917530 VJV917526:VJW917530 VTR917526:VTS917530 WDN917526:WDO917530 WNJ917526:WNK917530 WXF917526:WXG917530 AX983062:AY983066 KT983062:KU983066 UP983062:UQ983066 AEL983062:AEM983066 AOH983062:AOI983066 AYD983062:AYE983066 BHZ983062:BIA983066 BRV983062:BRW983066 CBR983062:CBS983066 CLN983062:CLO983066 CVJ983062:CVK983066 DFF983062:DFG983066 DPB983062:DPC983066 DYX983062:DYY983066 EIT983062:EIU983066 ESP983062:ESQ983066 FCL983062:FCM983066 FMH983062:FMI983066 FWD983062:FWE983066 GFZ983062:GGA983066 GPV983062:GPW983066 GZR983062:GZS983066 HJN983062:HJO983066 HTJ983062:HTK983066 IDF983062:IDG983066 INB983062:INC983066 IWX983062:IWY983066 JGT983062:JGU983066 JQP983062:JQQ983066 KAL983062:KAM983066 KKH983062:KKI983066 KUD983062:KUE983066 LDZ983062:LEA983066 LNV983062:LNW983066 LXR983062:LXS983066 MHN983062:MHO983066 MRJ983062:MRK983066 NBF983062:NBG983066 NLB983062:NLC983066 NUX983062:NUY983066 OET983062:OEU983066 OOP983062:OOQ983066 OYL983062:OYM983066 PIH983062:PII983066 PSD983062:PSE983066 QBZ983062:QCA983066 QLV983062:QLW983066 QVR983062:QVS983066 RFN983062:RFO983066 RPJ983062:RPK983066 RZF983062:RZG983066 SJB983062:SJC983066 SSX983062:SSY983066 TCT983062:TCU983066 TMP983062:TMQ983066 TWL983062:TWM983066 UGH983062:UGI983066 UQD983062:UQE983066 UZZ983062:VAA983066 VJV983062:VJW983066 VTR983062:VTS983066 WDN983062:WDO983066 WNJ983062:WNK983066 WXF983062:WXG983066 BC65558:BD65562 KY65558:KZ65562 UU65558:UV65562 AEQ65558:AER65562 AOM65558:AON65562 AYI65558:AYJ65562 BIE65558:BIF65562 BSA65558:BSB65562 CBW65558:CBX65562 CLS65558:CLT65562 CVO65558:CVP65562 DFK65558:DFL65562 DPG65558:DPH65562 DZC65558:DZD65562 EIY65558:EIZ65562 ESU65558:ESV65562 FCQ65558:FCR65562 FMM65558:FMN65562 FWI65558:FWJ65562 GGE65558:GGF65562 GQA65558:GQB65562 GZW65558:GZX65562 HJS65558:HJT65562 HTO65558:HTP65562 IDK65558:IDL65562 ING65558:INH65562 IXC65558:IXD65562 JGY65558:JGZ65562 JQU65558:JQV65562 KAQ65558:KAR65562 KKM65558:KKN65562 KUI65558:KUJ65562 LEE65558:LEF65562 LOA65558:LOB65562 LXW65558:LXX65562 MHS65558:MHT65562 MRO65558:MRP65562 NBK65558:NBL65562 NLG65558:NLH65562 NVC65558:NVD65562 OEY65558:OEZ65562 OOU65558:OOV65562 OYQ65558:OYR65562 PIM65558:PIN65562 PSI65558:PSJ65562 QCE65558:QCF65562 QMA65558:QMB65562 QVW65558:QVX65562 RFS65558:RFT65562 RPO65558:RPP65562 RZK65558:RZL65562 SJG65558:SJH65562 STC65558:STD65562 TCY65558:TCZ65562 TMU65558:TMV65562 TWQ65558:TWR65562 UGM65558:UGN65562 UQI65558:UQJ65562 VAE65558:VAF65562 VKA65558:VKB65562 VTW65558:VTX65562 WDS65558:WDT65562 WNO65558:WNP65562 WXK65558:WXL65562 BC131094:BD131098 KY131094:KZ131098 UU131094:UV131098 AEQ131094:AER131098 AOM131094:AON131098 AYI131094:AYJ131098 BIE131094:BIF131098 BSA131094:BSB131098 CBW131094:CBX131098 CLS131094:CLT131098 CVO131094:CVP131098 DFK131094:DFL131098 DPG131094:DPH131098 DZC131094:DZD131098 EIY131094:EIZ131098 ESU131094:ESV131098 FCQ131094:FCR131098 FMM131094:FMN131098 FWI131094:FWJ131098 GGE131094:GGF131098 GQA131094:GQB131098 GZW131094:GZX131098 HJS131094:HJT131098 HTO131094:HTP131098 IDK131094:IDL131098 ING131094:INH131098 IXC131094:IXD131098 JGY131094:JGZ131098 JQU131094:JQV131098 KAQ131094:KAR131098 KKM131094:KKN131098 KUI131094:KUJ131098 LEE131094:LEF131098 LOA131094:LOB131098 LXW131094:LXX131098 MHS131094:MHT131098 MRO131094:MRP131098 NBK131094:NBL131098 NLG131094:NLH131098 NVC131094:NVD131098 OEY131094:OEZ131098 OOU131094:OOV131098 OYQ131094:OYR131098 PIM131094:PIN131098 PSI131094:PSJ131098 QCE131094:QCF131098 QMA131094:QMB131098 QVW131094:QVX131098 RFS131094:RFT131098 RPO131094:RPP131098 RZK131094:RZL131098 SJG131094:SJH131098 STC131094:STD131098 TCY131094:TCZ131098 TMU131094:TMV131098 TWQ131094:TWR131098 UGM131094:UGN131098 UQI131094:UQJ131098 VAE131094:VAF131098 VKA131094:VKB131098 VTW131094:VTX131098 WDS131094:WDT131098 WNO131094:WNP131098 WXK131094:WXL131098 BC196630:BD196634 KY196630:KZ196634 UU196630:UV196634 AEQ196630:AER196634 AOM196630:AON196634 AYI196630:AYJ196634 BIE196630:BIF196634 BSA196630:BSB196634 CBW196630:CBX196634 CLS196630:CLT196634 CVO196630:CVP196634 DFK196630:DFL196634 DPG196630:DPH196634 DZC196630:DZD196634 EIY196630:EIZ196634 ESU196630:ESV196634 FCQ196630:FCR196634 FMM196630:FMN196634 FWI196630:FWJ196634 GGE196630:GGF196634 GQA196630:GQB196634 GZW196630:GZX196634 HJS196630:HJT196634 HTO196630:HTP196634 IDK196630:IDL196634 ING196630:INH196634 IXC196630:IXD196634 JGY196630:JGZ196634 JQU196630:JQV196634 KAQ196630:KAR196634 KKM196630:KKN196634 KUI196630:KUJ196634 LEE196630:LEF196634 LOA196630:LOB196634 LXW196630:LXX196634 MHS196630:MHT196634 MRO196630:MRP196634 NBK196630:NBL196634 NLG196630:NLH196634 NVC196630:NVD196634 OEY196630:OEZ196634 OOU196630:OOV196634 OYQ196630:OYR196634 PIM196630:PIN196634 PSI196630:PSJ196634 QCE196630:QCF196634 QMA196630:QMB196634 QVW196630:QVX196634 RFS196630:RFT196634 RPO196630:RPP196634 RZK196630:RZL196634 SJG196630:SJH196634 STC196630:STD196634 TCY196630:TCZ196634 TMU196630:TMV196634 TWQ196630:TWR196634 UGM196630:UGN196634 UQI196630:UQJ196634 VAE196630:VAF196634 VKA196630:VKB196634 VTW196630:VTX196634 WDS196630:WDT196634 WNO196630:WNP196634 WXK196630:WXL196634 BC262166:BD262170 KY262166:KZ262170 UU262166:UV262170 AEQ262166:AER262170 AOM262166:AON262170 AYI262166:AYJ262170 BIE262166:BIF262170 BSA262166:BSB262170 CBW262166:CBX262170 CLS262166:CLT262170 CVO262166:CVP262170 DFK262166:DFL262170 DPG262166:DPH262170 DZC262166:DZD262170 EIY262166:EIZ262170 ESU262166:ESV262170 FCQ262166:FCR262170 FMM262166:FMN262170 FWI262166:FWJ262170 GGE262166:GGF262170 GQA262166:GQB262170 GZW262166:GZX262170 HJS262166:HJT262170 HTO262166:HTP262170 IDK262166:IDL262170 ING262166:INH262170 IXC262166:IXD262170 JGY262166:JGZ262170 JQU262166:JQV262170 KAQ262166:KAR262170 KKM262166:KKN262170 KUI262166:KUJ262170 LEE262166:LEF262170 LOA262166:LOB262170 LXW262166:LXX262170 MHS262166:MHT262170 MRO262166:MRP262170 NBK262166:NBL262170 NLG262166:NLH262170 NVC262166:NVD262170 OEY262166:OEZ262170 OOU262166:OOV262170 OYQ262166:OYR262170 PIM262166:PIN262170 PSI262166:PSJ262170 QCE262166:QCF262170 QMA262166:QMB262170 QVW262166:QVX262170 RFS262166:RFT262170 RPO262166:RPP262170 RZK262166:RZL262170 SJG262166:SJH262170 STC262166:STD262170 TCY262166:TCZ262170 TMU262166:TMV262170 TWQ262166:TWR262170 UGM262166:UGN262170 UQI262166:UQJ262170 VAE262166:VAF262170 VKA262166:VKB262170 VTW262166:VTX262170 WDS262166:WDT262170 WNO262166:WNP262170 WXK262166:WXL262170 BC327702:BD327706 KY327702:KZ327706 UU327702:UV327706 AEQ327702:AER327706 AOM327702:AON327706 AYI327702:AYJ327706 BIE327702:BIF327706 BSA327702:BSB327706 CBW327702:CBX327706 CLS327702:CLT327706 CVO327702:CVP327706 DFK327702:DFL327706 DPG327702:DPH327706 DZC327702:DZD327706 EIY327702:EIZ327706 ESU327702:ESV327706 FCQ327702:FCR327706 FMM327702:FMN327706 FWI327702:FWJ327706 GGE327702:GGF327706 GQA327702:GQB327706 GZW327702:GZX327706 HJS327702:HJT327706 HTO327702:HTP327706 IDK327702:IDL327706 ING327702:INH327706 IXC327702:IXD327706 JGY327702:JGZ327706 JQU327702:JQV327706 KAQ327702:KAR327706 KKM327702:KKN327706 KUI327702:KUJ327706 LEE327702:LEF327706 LOA327702:LOB327706 LXW327702:LXX327706 MHS327702:MHT327706 MRO327702:MRP327706 NBK327702:NBL327706 NLG327702:NLH327706 NVC327702:NVD327706 OEY327702:OEZ327706 OOU327702:OOV327706 OYQ327702:OYR327706 PIM327702:PIN327706 PSI327702:PSJ327706 QCE327702:QCF327706 QMA327702:QMB327706 QVW327702:QVX327706 RFS327702:RFT327706 RPO327702:RPP327706 RZK327702:RZL327706 SJG327702:SJH327706 STC327702:STD327706 TCY327702:TCZ327706 TMU327702:TMV327706 TWQ327702:TWR327706 UGM327702:UGN327706 UQI327702:UQJ327706 VAE327702:VAF327706 VKA327702:VKB327706 VTW327702:VTX327706 WDS327702:WDT327706 WNO327702:WNP327706 WXK327702:WXL327706 BC393238:BD393242 KY393238:KZ393242 UU393238:UV393242 AEQ393238:AER393242 AOM393238:AON393242 AYI393238:AYJ393242 BIE393238:BIF393242 BSA393238:BSB393242 CBW393238:CBX393242 CLS393238:CLT393242 CVO393238:CVP393242 DFK393238:DFL393242 DPG393238:DPH393242 DZC393238:DZD393242 EIY393238:EIZ393242 ESU393238:ESV393242 FCQ393238:FCR393242 FMM393238:FMN393242 FWI393238:FWJ393242 GGE393238:GGF393242 GQA393238:GQB393242 GZW393238:GZX393242 HJS393238:HJT393242 HTO393238:HTP393242 IDK393238:IDL393242 ING393238:INH393242 IXC393238:IXD393242 JGY393238:JGZ393242 JQU393238:JQV393242 KAQ393238:KAR393242 KKM393238:KKN393242 KUI393238:KUJ393242 LEE393238:LEF393242 LOA393238:LOB393242 LXW393238:LXX393242 MHS393238:MHT393242 MRO393238:MRP393242 NBK393238:NBL393242 NLG393238:NLH393242 NVC393238:NVD393242 OEY393238:OEZ393242 OOU393238:OOV393242 OYQ393238:OYR393242 PIM393238:PIN393242 PSI393238:PSJ393242 QCE393238:QCF393242 QMA393238:QMB393242 QVW393238:QVX393242 RFS393238:RFT393242 RPO393238:RPP393242 RZK393238:RZL393242 SJG393238:SJH393242 STC393238:STD393242 TCY393238:TCZ393242 TMU393238:TMV393242 TWQ393238:TWR393242 UGM393238:UGN393242 UQI393238:UQJ393242 VAE393238:VAF393242 VKA393238:VKB393242 VTW393238:VTX393242 WDS393238:WDT393242 WNO393238:WNP393242 WXK393238:WXL393242 BC458774:BD458778 KY458774:KZ458778 UU458774:UV458778 AEQ458774:AER458778 AOM458774:AON458778 AYI458774:AYJ458778 BIE458774:BIF458778 BSA458774:BSB458778 CBW458774:CBX458778 CLS458774:CLT458778 CVO458774:CVP458778 DFK458774:DFL458778 DPG458774:DPH458778 DZC458774:DZD458778 EIY458774:EIZ458778 ESU458774:ESV458778 FCQ458774:FCR458778 FMM458774:FMN458778 FWI458774:FWJ458778 GGE458774:GGF458778 GQA458774:GQB458778 GZW458774:GZX458778 HJS458774:HJT458778 HTO458774:HTP458778 IDK458774:IDL458778 ING458774:INH458778 IXC458774:IXD458778 JGY458774:JGZ458778 JQU458774:JQV458778 KAQ458774:KAR458778 KKM458774:KKN458778 KUI458774:KUJ458778 LEE458774:LEF458778 LOA458774:LOB458778 LXW458774:LXX458778 MHS458774:MHT458778 MRO458774:MRP458778 NBK458774:NBL458778 NLG458774:NLH458778 NVC458774:NVD458778 OEY458774:OEZ458778 OOU458774:OOV458778 OYQ458774:OYR458778 PIM458774:PIN458778 PSI458774:PSJ458778 QCE458774:QCF458778 QMA458774:QMB458778 QVW458774:QVX458778 RFS458774:RFT458778 RPO458774:RPP458778 RZK458774:RZL458778 SJG458774:SJH458778 STC458774:STD458778 TCY458774:TCZ458778 TMU458774:TMV458778 TWQ458774:TWR458778 UGM458774:UGN458778 UQI458774:UQJ458778 VAE458774:VAF458778 VKA458774:VKB458778 VTW458774:VTX458778 WDS458774:WDT458778 WNO458774:WNP458778 WXK458774:WXL458778 BC524310:BD524314 KY524310:KZ524314 UU524310:UV524314 AEQ524310:AER524314 AOM524310:AON524314 AYI524310:AYJ524314 BIE524310:BIF524314 BSA524310:BSB524314 CBW524310:CBX524314 CLS524310:CLT524314 CVO524310:CVP524314 DFK524310:DFL524314 DPG524310:DPH524314 DZC524310:DZD524314 EIY524310:EIZ524314 ESU524310:ESV524314 FCQ524310:FCR524314 FMM524310:FMN524314 FWI524310:FWJ524314 GGE524310:GGF524314 GQA524310:GQB524314 GZW524310:GZX524314 HJS524310:HJT524314 HTO524310:HTP524314 IDK524310:IDL524314 ING524310:INH524314 IXC524310:IXD524314 JGY524310:JGZ524314 JQU524310:JQV524314 KAQ524310:KAR524314 KKM524310:KKN524314 KUI524310:KUJ524314 LEE524310:LEF524314 LOA524310:LOB524314 LXW524310:LXX524314 MHS524310:MHT524314 MRO524310:MRP524314 NBK524310:NBL524314 NLG524310:NLH524314 NVC524310:NVD524314 OEY524310:OEZ524314 OOU524310:OOV524314 OYQ524310:OYR524314 PIM524310:PIN524314 PSI524310:PSJ524314 QCE524310:QCF524314 QMA524310:QMB524314 QVW524310:QVX524314 RFS524310:RFT524314 RPO524310:RPP524314 RZK524310:RZL524314 SJG524310:SJH524314 STC524310:STD524314 TCY524310:TCZ524314 TMU524310:TMV524314 TWQ524310:TWR524314 UGM524310:UGN524314 UQI524310:UQJ524314 VAE524310:VAF524314 VKA524310:VKB524314 VTW524310:VTX524314 WDS524310:WDT524314 WNO524310:WNP524314 WXK524310:WXL524314 BC589846:BD589850 KY589846:KZ589850 UU589846:UV589850 AEQ589846:AER589850 AOM589846:AON589850 AYI589846:AYJ589850 BIE589846:BIF589850 BSA589846:BSB589850 CBW589846:CBX589850 CLS589846:CLT589850 CVO589846:CVP589850 DFK589846:DFL589850 DPG589846:DPH589850 DZC589846:DZD589850 EIY589846:EIZ589850 ESU589846:ESV589850 FCQ589846:FCR589850 FMM589846:FMN589850 FWI589846:FWJ589850 GGE589846:GGF589850 GQA589846:GQB589850 GZW589846:GZX589850 HJS589846:HJT589850 HTO589846:HTP589850 IDK589846:IDL589850 ING589846:INH589850 IXC589846:IXD589850 JGY589846:JGZ589850 JQU589846:JQV589850 KAQ589846:KAR589850 KKM589846:KKN589850 KUI589846:KUJ589850 LEE589846:LEF589850 LOA589846:LOB589850 LXW589846:LXX589850 MHS589846:MHT589850 MRO589846:MRP589850 NBK589846:NBL589850 NLG589846:NLH589850 NVC589846:NVD589850 OEY589846:OEZ589850 OOU589846:OOV589850 OYQ589846:OYR589850 PIM589846:PIN589850 PSI589846:PSJ589850 QCE589846:QCF589850 QMA589846:QMB589850 QVW589846:QVX589850 RFS589846:RFT589850 RPO589846:RPP589850 RZK589846:RZL589850 SJG589846:SJH589850 STC589846:STD589850 TCY589846:TCZ589850 TMU589846:TMV589850 TWQ589846:TWR589850 UGM589846:UGN589850 UQI589846:UQJ589850 VAE589846:VAF589850 VKA589846:VKB589850 VTW589846:VTX589850 WDS589846:WDT589850 WNO589846:WNP589850 WXK589846:WXL589850 BC655382:BD655386 KY655382:KZ655386 UU655382:UV655386 AEQ655382:AER655386 AOM655382:AON655386 AYI655382:AYJ655386 BIE655382:BIF655386 BSA655382:BSB655386 CBW655382:CBX655386 CLS655382:CLT655386 CVO655382:CVP655386 DFK655382:DFL655386 DPG655382:DPH655386 DZC655382:DZD655386 EIY655382:EIZ655386 ESU655382:ESV655386 FCQ655382:FCR655386 FMM655382:FMN655386 FWI655382:FWJ655386 GGE655382:GGF655386 GQA655382:GQB655386 GZW655382:GZX655386 HJS655382:HJT655386 HTO655382:HTP655386 IDK655382:IDL655386 ING655382:INH655386 IXC655382:IXD655386 JGY655382:JGZ655386 JQU655382:JQV655386 KAQ655382:KAR655386 KKM655382:KKN655386 KUI655382:KUJ655386 LEE655382:LEF655386 LOA655382:LOB655386 LXW655382:LXX655386 MHS655382:MHT655386 MRO655382:MRP655386 NBK655382:NBL655386 NLG655382:NLH655386 NVC655382:NVD655386 OEY655382:OEZ655386 OOU655382:OOV655386 OYQ655382:OYR655386 PIM655382:PIN655386 PSI655382:PSJ655386 QCE655382:QCF655386 QMA655382:QMB655386 QVW655382:QVX655386 RFS655382:RFT655386 RPO655382:RPP655386 RZK655382:RZL655386 SJG655382:SJH655386 STC655382:STD655386 TCY655382:TCZ655386 TMU655382:TMV655386 TWQ655382:TWR655386 UGM655382:UGN655386 UQI655382:UQJ655386 VAE655382:VAF655386 VKA655382:VKB655386 VTW655382:VTX655386 WDS655382:WDT655386 WNO655382:WNP655386 WXK655382:WXL655386 BC720918:BD720922 KY720918:KZ720922 UU720918:UV720922 AEQ720918:AER720922 AOM720918:AON720922 AYI720918:AYJ720922 BIE720918:BIF720922 BSA720918:BSB720922 CBW720918:CBX720922 CLS720918:CLT720922 CVO720918:CVP720922 DFK720918:DFL720922 DPG720918:DPH720922 DZC720918:DZD720922 EIY720918:EIZ720922 ESU720918:ESV720922 FCQ720918:FCR720922 FMM720918:FMN720922 FWI720918:FWJ720922 GGE720918:GGF720922 GQA720918:GQB720922 GZW720918:GZX720922 HJS720918:HJT720922 HTO720918:HTP720922 IDK720918:IDL720922 ING720918:INH720922 IXC720918:IXD720922 JGY720918:JGZ720922 JQU720918:JQV720922 KAQ720918:KAR720922 KKM720918:KKN720922 KUI720918:KUJ720922 LEE720918:LEF720922 LOA720918:LOB720922 LXW720918:LXX720922 MHS720918:MHT720922 MRO720918:MRP720922 NBK720918:NBL720922 NLG720918:NLH720922 NVC720918:NVD720922 OEY720918:OEZ720922 OOU720918:OOV720922 OYQ720918:OYR720922 PIM720918:PIN720922 PSI720918:PSJ720922 QCE720918:QCF720922 QMA720918:QMB720922 QVW720918:QVX720922 RFS720918:RFT720922 RPO720918:RPP720922 RZK720918:RZL720922 SJG720918:SJH720922 STC720918:STD720922 TCY720918:TCZ720922 TMU720918:TMV720922 TWQ720918:TWR720922 UGM720918:UGN720922 UQI720918:UQJ720922 VAE720918:VAF720922 VKA720918:VKB720922 VTW720918:VTX720922 WDS720918:WDT720922 WNO720918:WNP720922 WXK720918:WXL720922 BC786454:BD786458 KY786454:KZ786458 UU786454:UV786458 AEQ786454:AER786458 AOM786454:AON786458 AYI786454:AYJ786458 BIE786454:BIF786458 BSA786454:BSB786458 CBW786454:CBX786458 CLS786454:CLT786458 CVO786454:CVP786458 DFK786454:DFL786458 DPG786454:DPH786458 DZC786454:DZD786458 EIY786454:EIZ786458 ESU786454:ESV786458 FCQ786454:FCR786458 FMM786454:FMN786458 FWI786454:FWJ786458 GGE786454:GGF786458 GQA786454:GQB786458 GZW786454:GZX786458 HJS786454:HJT786458 HTO786454:HTP786458 IDK786454:IDL786458 ING786454:INH786458 IXC786454:IXD786458 JGY786454:JGZ786458 JQU786454:JQV786458 KAQ786454:KAR786458 KKM786454:KKN786458 KUI786454:KUJ786458 LEE786454:LEF786458 LOA786454:LOB786458 LXW786454:LXX786458 MHS786454:MHT786458 MRO786454:MRP786458 NBK786454:NBL786458 NLG786454:NLH786458 NVC786454:NVD786458 OEY786454:OEZ786458 OOU786454:OOV786458 OYQ786454:OYR786458 PIM786454:PIN786458 PSI786454:PSJ786458 QCE786454:QCF786458 QMA786454:QMB786458 QVW786454:QVX786458 RFS786454:RFT786458 RPO786454:RPP786458 RZK786454:RZL786458 SJG786454:SJH786458 STC786454:STD786458 TCY786454:TCZ786458 TMU786454:TMV786458 TWQ786454:TWR786458 UGM786454:UGN786458 UQI786454:UQJ786458 VAE786454:VAF786458 VKA786454:VKB786458 VTW786454:VTX786458 WDS786454:WDT786458 WNO786454:WNP786458 WXK786454:WXL786458 BC851990:BD851994 KY851990:KZ851994 UU851990:UV851994 AEQ851990:AER851994 AOM851990:AON851994 AYI851990:AYJ851994 BIE851990:BIF851994 BSA851990:BSB851994 CBW851990:CBX851994 CLS851990:CLT851994 CVO851990:CVP851994 DFK851990:DFL851994 DPG851990:DPH851994 DZC851990:DZD851994 EIY851990:EIZ851994 ESU851990:ESV851994 FCQ851990:FCR851994 FMM851990:FMN851994 FWI851990:FWJ851994 GGE851990:GGF851994 GQA851990:GQB851994 GZW851990:GZX851994 HJS851990:HJT851994 HTO851990:HTP851994 IDK851990:IDL851994 ING851990:INH851994 IXC851990:IXD851994 JGY851990:JGZ851994 JQU851990:JQV851994 KAQ851990:KAR851994 KKM851990:KKN851994 KUI851990:KUJ851994 LEE851990:LEF851994 LOA851990:LOB851994 LXW851990:LXX851994 MHS851990:MHT851994 MRO851990:MRP851994 NBK851990:NBL851994 NLG851990:NLH851994 NVC851990:NVD851994 OEY851990:OEZ851994 OOU851990:OOV851994 OYQ851990:OYR851994 PIM851990:PIN851994 PSI851990:PSJ851994 QCE851990:QCF851994 QMA851990:QMB851994 QVW851990:QVX851994 RFS851990:RFT851994 RPO851990:RPP851994 RZK851990:RZL851994 SJG851990:SJH851994 STC851990:STD851994 TCY851990:TCZ851994 TMU851990:TMV851994 TWQ851990:TWR851994 UGM851990:UGN851994 UQI851990:UQJ851994 VAE851990:VAF851994 VKA851990:VKB851994 VTW851990:VTX851994 WDS851990:WDT851994 WNO851990:WNP851994 WXK851990:WXL851994 BC917526:BD917530 KY917526:KZ917530 UU917526:UV917530 AEQ917526:AER917530 AOM917526:AON917530 AYI917526:AYJ917530 BIE917526:BIF917530 BSA917526:BSB917530 CBW917526:CBX917530 CLS917526:CLT917530 CVO917526:CVP917530 DFK917526:DFL917530 DPG917526:DPH917530 DZC917526:DZD917530 EIY917526:EIZ917530 ESU917526:ESV917530 FCQ917526:FCR917530 FMM917526:FMN917530 FWI917526:FWJ917530 GGE917526:GGF917530 GQA917526:GQB917530 GZW917526:GZX917530 HJS917526:HJT917530 HTO917526:HTP917530 IDK917526:IDL917530 ING917526:INH917530 IXC917526:IXD917530 JGY917526:JGZ917530 JQU917526:JQV917530 KAQ917526:KAR917530 KKM917526:KKN917530 KUI917526:KUJ917530 LEE917526:LEF917530 LOA917526:LOB917530 LXW917526:LXX917530 MHS917526:MHT917530 MRO917526:MRP917530 NBK917526:NBL917530 NLG917526:NLH917530 NVC917526:NVD917530 OEY917526:OEZ917530 OOU917526:OOV917530 OYQ917526:OYR917530 PIM917526:PIN917530 PSI917526:PSJ917530 QCE917526:QCF917530 QMA917526:QMB917530 QVW917526:QVX917530 RFS917526:RFT917530 RPO917526:RPP917530 RZK917526:RZL917530 SJG917526:SJH917530 STC917526:STD917530 TCY917526:TCZ917530 TMU917526:TMV917530 TWQ917526:TWR917530 UGM917526:UGN917530 UQI917526:UQJ917530 VAE917526:VAF917530 VKA917526:VKB917530 VTW917526:VTX917530 WDS917526:WDT917530 WNO917526:WNP917530 WXK917526:WXL917530 BC983062:BD983066 KY983062:KZ983066 UU983062:UV983066 AEQ983062:AER983066 AOM983062:AON983066 AYI983062:AYJ983066 BIE983062:BIF983066 BSA983062:BSB983066 CBW983062:CBX983066 CLS983062:CLT983066 CVO983062:CVP983066 DFK983062:DFL983066 DPG983062:DPH983066 DZC983062:DZD983066 EIY983062:EIZ983066 ESU983062:ESV983066 FCQ983062:FCR983066 FMM983062:FMN983066 FWI983062:FWJ983066 GGE983062:GGF983066 GQA983062:GQB983066 GZW983062:GZX983066 HJS983062:HJT983066 HTO983062:HTP983066 IDK983062:IDL983066 ING983062:INH983066 IXC983062:IXD983066 JGY983062:JGZ983066 JQU983062:JQV983066 KAQ983062:KAR983066 KKM983062:KKN983066 KUI983062:KUJ983066 LEE983062:LEF983066 LOA983062:LOB983066 LXW983062:LXX983066 MHS983062:MHT983066 MRO983062:MRP983066 NBK983062:NBL983066 NLG983062:NLH983066 NVC983062:NVD983066 OEY983062:OEZ983066 OOU983062:OOV983066 OYQ983062:OYR983066 PIM983062:PIN983066 PSI983062:PSJ983066 QCE983062:QCF983066 QMA983062:QMB983066 QVW983062:QVX983066 RFS983062:RFT983066 RPO983062:RPP983066 RZK983062:RZL983066 SJG983062:SJH983066 STC983062:STD983066 TCY983062:TCZ983066 TMU983062:TMV983066 TWQ983062:TWR983066 UGM983062:UGN983066 UQI983062:UQJ983066 VAE983062:VAF983066 VKA983062:VKB983066 VTW983062:VTX983066 WDS983062:WDT983066 WNO983062:WNP983066 WXK983062:WXL983066</xm:sqref>
        </x14:dataValidation>
        <x14:dataValidation type="textLength" imeMode="halfAlpha" operator="greaterThan" allowBlank="1" showInputMessage="1" showErrorMessage="1" xr:uid="{212EAC3A-39B1-4AAF-B5BD-D8FB9F4EED7B}">
          <x14:formula1>
            <xm:f>0</xm:f>
          </x14:formula1>
          <xm:sqref>CZ65522:DC65523 MV65522:MY65523 WR65522:WU65523 AGN65522:AGQ65523 AQJ65522:AQM65523 BAF65522:BAI65523 BKB65522:BKE65523 BTX65522:BUA65523 CDT65522:CDW65523 CNP65522:CNS65523 CXL65522:CXO65523 DHH65522:DHK65523 DRD65522:DRG65523 EAZ65522:EBC65523 EKV65522:EKY65523 EUR65522:EUU65523 FEN65522:FEQ65523 FOJ65522:FOM65523 FYF65522:FYI65523 GIB65522:GIE65523 GRX65522:GSA65523 HBT65522:HBW65523 HLP65522:HLS65523 HVL65522:HVO65523 IFH65522:IFK65523 IPD65522:IPG65523 IYZ65522:IZC65523 JIV65522:JIY65523 JSR65522:JSU65523 KCN65522:KCQ65523 KMJ65522:KMM65523 KWF65522:KWI65523 LGB65522:LGE65523 LPX65522:LQA65523 LZT65522:LZW65523 MJP65522:MJS65523 MTL65522:MTO65523 NDH65522:NDK65523 NND65522:NNG65523 NWZ65522:NXC65523 OGV65522:OGY65523 OQR65522:OQU65523 PAN65522:PAQ65523 PKJ65522:PKM65523 PUF65522:PUI65523 QEB65522:QEE65523 QNX65522:QOA65523 QXT65522:QXW65523 RHP65522:RHS65523 RRL65522:RRO65523 SBH65522:SBK65523 SLD65522:SLG65523 SUZ65522:SVC65523 TEV65522:TEY65523 TOR65522:TOU65523 TYN65522:TYQ65523 UIJ65522:UIM65523 USF65522:USI65523 VCB65522:VCE65523 VLX65522:VMA65523 VVT65522:VVW65523 WFP65522:WFS65523 WPL65522:WPO65523 WZH65522:WZK65523 CZ131058:DC131059 MV131058:MY131059 WR131058:WU131059 AGN131058:AGQ131059 AQJ131058:AQM131059 BAF131058:BAI131059 BKB131058:BKE131059 BTX131058:BUA131059 CDT131058:CDW131059 CNP131058:CNS131059 CXL131058:CXO131059 DHH131058:DHK131059 DRD131058:DRG131059 EAZ131058:EBC131059 EKV131058:EKY131059 EUR131058:EUU131059 FEN131058:FEQ131059 FOJ131058:FOM131059 FYF131058:FYI131059 GIB131058:GIE131059 GRX131058:GSA131059 HBT131058:HBW131059 HLP131058:HLS131059 HVL131058:HVO131059 IFH131058:IFK131059 IPD131058:IPG131059 IYZ131058:IZC131059 JIV131058:JIY131059 JSR131058:JSU131059 KCN131058:KCQ131059 KMJ131058:KMM131059 KWF131058:KWI131059 LGB131058:LGE131059 LPX131058:LQA131059 LZT131058:LZW131059 MJP131058:MJS131059 MTL131058:MTO131059 NDH131058:NDK131059 NND131058:NNG131059 NWZ131058:NXC131059 OGV131058:OGY131059 OQR131058:OQU131059 PAN131058:PAQ131059 PKJ131058:PKM131059 PUF131058:PUI131059 QEB131058:QEE131059 QNX131058:QOA131059 QXT131058:QXW131059 RHP131058:RHS131059 RRL131058:RRO131059 SBH131058:SBK131059 SLD131058:SLG131059 SUZ131058:SVC131059 TEV131058:TEY131059 TOR131058:TOU131059 TYN131058:TYQ131059 UIJ131058:UIM131059 USF131058:USI131059 VCB131058:VCE131059 VLX131058:VMA131059 VVT131058:VVW131059 WFP131058:WFS131059 WPL131058:WPO131059 WZH131058:WZK131059 CZ196594:DC196595 MV196594:MY196595 WR196594:WU196595 AGN196594:AGQ196595 AQJ196594:AQM196595 BAF196594:BAI196595 BKB196594:BKE196595 BTX196594:BUA196595 CDT196594:CDW196595 CNP196594:CNS196595 CXL196594:CXO196595 DHH196594:DHK196595 DRD196594:DRG196595 EAZ196594:EBC196595 EKV196594:EKY196595 EUR196594:EUU196595 FEN196594:FEQ196595 FOJ196594:FOM196595 FYF196594:FYI196595 GIB196594:GIE196595 GRX196594:GSA196595 HBT196594:HBW196595 HLP196594:HLS196595 HVL196594:HVO196595 IFH196594:IFK196595 IPD196594:IPG196595 IYZ196594:IZC196595 JIV196594:JIY196595 JSR196594:JSU196595 KCN196594:KCQ196595 KMJ196594:KMM196595 KWF196594:KWI196595 LGB196594:LGE196595 LPX196594:LQA196595 LZT196594:LZW196595 MJP196594:MJS196595 MTL196594:MTO196595 NDH196594:NDK196595 NND196594:NNG196595 NWZ196594:NXC196595 OGV196594:OGY196595 OQR196594:OQU196595 PAN196594:PAQ196595 PKJ196594:PKM196595 PUF196594:PUI196595 QEB196594:QEE196595 QNX196594:QOA196595 QXT196594:QXW196595 RHP196594:RHS196595 RRL196594:RRO196595 SBH196594:SBK196595 SLD196594:SLG196595 SUZ196594:SVC196595 TEV196594:TEY196595 TOR196594:TOU196595 TYN196594:TYQ196595 UIJ196594:UIM196595 USF196594:USI196595 VCB196594:VCE196595 VLX196594:VMA196595 VVT196594:VVW196595 WFP196594:WFS196595 WPL196594:WPO196595 WZH196594:WZK196595 CZ262130:DC262131 MV262130:MY262131 WR262130:WU262131 AGN262130:AGQ262131 AQJ262130:AQM262131 BAF262130:BAI262131 BKB262130:BKE262131 BTX262130:BUA262131 CDT262130:CDW262131 CNP262130:CNS262131 CXL262130:CXO262131 DHH262130:DHK262131 DRD262130:DRG262131 EAZ262130:EBC262131 EKV262130:EKY262131 EUR262130:EUU262131 FEN262130:FEQ262131 FOJ262130:FOM262131 FYF262130:FYI262131 GIB262130:GIE262131 GRX262130:GSA262131 HBT262130:HBW262131 HLP262130:HLS262131 HVL262130:HVO262131 IFH262130:IFK262131 IPD262130:IPG262131 IYZ262130:IZC262131 JIV262130:JIY262131 JSR262130:JSU262131 KCN262130:KCQ262131 KMJ262130:KMM262131 KWF262130:KWI262131 LGB262130:LGE262131 LPX262130:LQA262131 LZT262130:LZW262131 MJP262130:MJS262131 MTL262130:MTO262131 NDH262130:NDK262131 NND262130:NNG262131 NWZ262130:NXC262131 OGV262130:OGY262131 OQR262130:OQU262131 PAN262130:PAQ262131 PKJ262130:PKM262131 PUF262130:PUI262131 QEB262130:QEE262131 QNX262130:QOA262131 QXT262130:QXW262131 RHP262130:RHS262131 RRL262130:RRO262131 SBH262130:SBK262131 SLD262130:SLG262131 SUZ262130:SVC262131 TEV262130:TEY262131 TOR262130:TOU262131 TYN262130:TYQ262131 UIJ262130:UIM262131 USF262130:USI262131 VCB262130:VCE262131 VLX262130:VMA262131 VVT262130:VVW262131 WFP262130:WFS262131 WPL262130:WPO262131 WZH262130:WZK262131 CZ327666:DC327667 MV327666:MY327667 WR327666:WU327667 AGN327666:AGQ327667 AQJ327666:AQM327667 BAF327666:BAI327667 BKB327666:BKE327667 BTX327666:BUA327667 CDT327666:CDW327667 CNP327666:CNS327667 CXL327666:CXO327667 DHH327666:DHK327667 DRD327666:DRG327667 EAZ327666:EBC327667 EKV327666:EKY327667 EUR327666:EUU327667 FEN327666:FEQ327667 FOJ327666:FOM327667 FYF327666:FYI327667 GIB327666:GIE327667 GRX327666:GSA327667 HBT327666:HBW327667 HLP327666:HLS327667 HVL327666:HVO327667 IFH327666:IFK327667 IPD327666:IPG327667 IYZ327666:IZC327667 JIV327666:JIY327667 JSR327666:JSU327667 KCN327666:KCQ327667 KMJ327666:KMM327667 KWF327666:KWI327667 LGB327666:LGE327667 LPX327666:LQA327667 LZT327666:LZW327667 MJP327666:MJS327667 MTL327666:MTO327667 NDH327666:NDK327667 NND327666:NNG327667 NWZ327666:NXC327667 OGV327666:OGY327667 OQR327666:OQU327667 PAN327666:PAQ327667 PKJ327666:PKM327667 PUF327666:PUI327667 QEB327666:QEE327667 QNX327666:QOA327667 QXT327666:QXW327667 RHP327666:RHS327667 RRL327666:RRO327667 SBH327666:SBK327667 SLD327666:SLG327667 SUZ327666:SVC327667 TEV327666:TEY327667 TOR327666:TOU327667 TYN327666:TYQ327667 UIJ327666:UIM327667 USF327666:USI327667 VCB327666:VCE327667 VLX327666:VMA327667 VVT327666:VVW327667 WFP327666:WFS327667 WPL327666:WPO327667 WZH327666:WZK327667 CZ393202:DC393203 MV393202:MY393203 WR393202:WU393203 AGN393202:AGQ393203 AQJ393202:AQM393203 BAF393202:BAI393203 BKB393202:BKE393203 BTX393202:BUA393203 CDT393202:CDW393203 CNP393202:CNS393203 CXL393202:CXO393203 DHH393202:DHK393203 DRD393202:DRG393203 EAZ393202:EBC393203 EKV393202:EKY393203 EUR393202:EUU393203 FEN393202:FEQ393203 FOJ393202:FOM393203 FYF393202:FYI393203 GIB393202:GIE393203 GRX393202:GSA393203 HBT393202:HBW393203 HLP393202:HLS393203 HVL393202:HVO393203 IFH393202:IFK393203 IPD393202:IPG393203 IYZ393202:IZC393203 JIV393202:JIY393203 JSR393202:JSU393203 KCN393202:KCQ393203 KMJ393202:KMM393203 KWF393202:KWI393203 LGB393202:LGE393203 LPX393202:LQA393203 LZT393202:LZW393203 MJP393202:MJS393203 MTL393202:MTO393203 NDH393202:NDK393203 NND393202:NNG393203 NWZ393202:NXC393203 OGV393202:OGY393203 OQR393202:OQU393203 PAN393202:PAQ393203 PKJ393202:PKM393203 PUF393202:PUI393203 QEB393202:QEE393203 QNX393202:QOA393203 QXT393202:QXW393203 RHP393202:RHS393203 RRL393202:RRO393203 SBH393202:SBK393203 SLD393202:SLG393203 SUZ393202:SVC393203 TEV393202:TEY393203 TOR393202:TOU393203 TYN393202:TYQ393203 UIJ393202:UIM393203 USF393202:USI393203 VCB393202:VCE393203 VLX393202:VMA393203 VVT393202:VVW393203 WFP393202:WFS393203 WPL393202:WPO393203 WZH393202:WZK393203 CZ458738:DC458739 MV458738:MY458739 WR458738:WU458739 AGN458738:AGQ458739 AQJ458738:AQM458739 BAF458738:BAI458739 BKB458738:BKE458739 BTX458738:BUA458739 CDT458738:CDW458739 CNP458738:CNS458739 CXL458738:CXO458739 DHH458738:DHK458739 DRD458738:DRG458739 EAZ458738:EBC458739 EKV458738:EKY458739 EUR458738:EUU458739 FEN458738:FEQ458739 FOJ458738:FOM458739 FYF458738:FYI458739 GIB458738:GIE458739 GRX458738:GSA458739 HBT458738:HBW458739 HLP458738:HLS458739 HVL458738:HVO458739 IFH458738:IFK458739 IPD458738:IPG458739 IYZ458738:IZC458739 JIV458738:JIY458739 JSR458738:JSU458739 KCN458738:KCQ458739 KMJ458738:KMM458739 KWF458738:KWI458739 LGB458738:LGE458739 LPX458738:LQA458739 LZT458738:LZW458739 MJP458738:MJS458739 MTL458738:MTO458739 NDH458738:NDK458739 NND458738:NNG458739 NWZ458738:NXC458739 OGV458738:OGY458739 OQR458738:OQU458739 PAN458738:PAQ458739 PKJ458738:PKM458739 PUF458738:PUI458739 QEB458738:QEE458739 QNX458738:QOA458739 QXT458738:QXW458739 RHP458738:RHS458739 RRL458738:RRO458739 SBH458738:SBK458739 SLD458738:SLG458739 SUZ458738:SVC458739 TEV458738:TEY458739 TOR458738:TOU458739 TYN458738:TYQ458739 UIJ458738:UIM458739 USF458738:USI458739 VCB458738:VCE458739 VLX458738:VMA458739 VVT458738:VVW458739 WFP458738:WFS458739 WPL458738:WPO458739 WZH458738:WZK458739 CZ524274:DC524275 MV524274:MY524275 WR524274:WU524275 AGN524274:AGQ524275 AQJ524274:AQM524275 BAF524274:BAI524275 BKB524274:BKE524275 BTX524274:BUA524275 CDT524274:CDW524275 CNP524274:CNS524275 CXL524274:CXO524275 DHH524274:DHK524275 DRD524274:DRG524275 EAZ524274:EBC524275 EKV524274:EKY524275 EUR524274:EUU524275 FEN524274:FEQ524275 FOJ524274:FOM524275 FYF524274:FYI524275 GIB524274:GIE524275 GRX524274:GSA524275 HBT524274:HBW524275 HLP524274:HLS524275 HVL524274:HVO524275 IFH524274:IFK524275 IPD524274:IPG524275 IYZ524274:IZC524275 JIV524274:JIY524275 JSR524274:JSU524275 KCN524274:KCQ524275 KMJ524274:KMM524275 KWF524274:KWI524275 LGB524274:LGE524275 LPX524274:LQA524275 LZT524274:LZW524275 MJP524274:MJS524275 MTL524274:MTO524275 NDH524274:NDK524275 NND524274:NNG524275 NWZ524274:NXC524275 OGV524274:OGY524275 OQR524274:OQU524275 PAN524274:PAQ524275 PKJ524274:PKM524275 PUF524274:PUI524275 QEB524274:QEE524275 QNX524274:QOA524275 QXT524274:QXW524275 RHP524274:RHS524275 RRL524274:RRO524275 SBH524274:SBK524275 SLD524274:SLG524275 SUZ524274:SVC524275 TEV524274:TEY524275 TOR524274:TOU524275 TYN524274:TYQ524275 UIJ524274:UIM524275 USF524274:USI524275 VCB524274:VCE524275 VLX524274:VMA524275 VVT524274:VVW524275 WFP524274:WFS524275 WPL524274:WPO524275 WZH524274:WZK524275 CZ589810:DC589811 MV589810:MY589811 WR589810:WU589811 AGN589810:AGQ589811 AQJ589810:AQM589811 BAF589810:BAI589811 BKB589810:BKE589811 BTX589810:BUA589811 CDT589810:CDW589811 CNP589810:CNS589811 CXL589810:CXO589811 DHH589810:DHK589811 DRD589810:DRG589811 EAZ589810:EBC589811 EKV589810:EKY589811 EUR589810:EUU589811 FEN589810:FEQ589811 FOJ589810:FOM589811 FYF589810:FYI589811 GIB589810:GIE589811 GRX589810:GSA589811 HBT589810:HBW589811 HLP589810:HLS589811 HVL589810:HVO589811 IFH589810:IFK589811 IPD589810:IPG589811 IYZ589810:IZC589811 JIV589810:JIY589811 JSR589810:JSU589811 KCN589810:KCQ589811 KMJ589810:KMM589811 KWF589810:KWI589811 LGB589810:LGE589811 LPX589810:LQA589811 LZT589810:LZW589811 MJP589810:MJS589811 MTL589810:MTO589811 NDH589810:NDK589811 NND589810:NNG589811 NWZ589810:NXC589811 OGV589810:OGY589811 OQR589810:OQU589811 PAN589810:PAQ589811 PKJ589810:PKM589811 PUF589810:PUI589811 QEB589810:QEE589811 QNX589810:QOA589811 QXT589810:QXW589811 RHP589810:RHS589811 RRL589810:RRO589811 SBH589810:SBK589811 SLD589810:SLG589811 SUZ589810:SVC589811 TEV589810:TEY589811 TOR589810:TOU589811 TYN589810:TYQ589811 UIJ589810:UIM589811 USF589810:USI589811 VCB589810:VCE589811 VLX589810:VMA589811 VVT589810:VVW589811 WFP589810:WFS589811 WPL589810:WPO589811 WZH589810:WZK589811 CZ655346:DC655347 MV655346:MY655347 WR655346:WU655347 AGN655346:AGQ655347 AQJ655346:AQM655347 BAF655346:BAI655347 BKB655346:BKE655347 BTX655346:BUA655347 CDT655346:CDW655347 CNP655346:CNS655347 CXL655346:CXO655347 DHH655346:DHK655347 DRD655346:DRG655347 EAZ655346:EBC655347 EKV655346:EKY655347 EUR655346:EUU655347 FEN655346:FEQ655347 FOJ655346:FOM655347 FYF655346:FYI655347 GIB655346:GIE655347 GRX655346:GSA655347 HBT655346:HBW655347 HLP655346:HLS655347 HVL655346:HVO655347 IFH655346:IFK655347 IPD655346:IPG655347 IYZ655346:IZC655347 JIV655346:JIY655347 JSR655346:JSU655347 KCN655346:KCQ655347 KMJ655346:KMM655347 KWF655346:KWI655347 LGB655346:LGE655347 LPX655346:LQA655347 LZT655346:LZW655347 MJP655346:MJS655347 MTL655346:MTO655347 NDH655346:NDK655347 NND655346:NNG655347 NWZ655346:NXC655347 OGV655346:OGY655347 OQR655346:OQU655347 PAN655346:PAQ655347 PKJ655346:PKM655347 PUF655346:PUI655347 QEB655346:QEE655347 QNX655346:QOA655347 QXT655346:QXW655347 RHP655346:RHS655347 RRL655346:RRO655347 SBH655346:SBK655347 SLD655346:SLG655347 SUZ655346:SVC655347 TEV655346:TEY655347 TOR655346:TOU655347 TYN655346:TYQ655347 UIJ655346:UIM655347 USF655346:USI655347 VCB655346:VCE655347 VLX655346:VMA655347 VVT655346:VVW655347 WFP655346:WFS655347 WPL655346:WPO655347 WZH655346:WZK655347 CZ720882:DC720883 MV720882:MY720883 WR720882:WU720883 AGN720882:AGQ720883 AQJ720882:AQM720883 BAF720882:BAI720883 BKB720882:BKE720883 BTX720882:BUA720883 CDT720882:CDW720883 CNP720882:CNS720883 CXL720882:CXO720883 DHH720882:DHK720883 DRD720882:DRG720883 EAZ720882:EBC720883 EKV720882:EKY720883 EUR720882:EUU720883 FEN720882:FEQ720883 FOJ720882:FOM720883 FYF720882:FYI720883 GIB720882:GIE720883 GRX720882:GSA720883 HBT720882:HBW720883 HLP720882:HLS720883 HVL720882:HVO720883 IFH720882:IFK720883 IPD720882:IPG720883 IYZ720882:IZC720883 JIV720882:JIY720883 JSR720882:JSU720883 KCN720882:KCQ720883 KMJ720882:KMM720883 KWF720882:KWI720883 LGB720882:LGE720883 LPX720882:LQA720883 LZT720882:LZW720883 MJP720882:MJS720883 MTL720882:MTO720883 NDH720882:NDK720883 NND720882:NNG720883 NWZ720882:NXC720883 OGV720882:OGY720883 OQR720882:OQU720883 PAN720882:PAQ720883 PKJ720882:PKM720883 PUF720882:PUI720883 QEB720882:QEE720883 QNX720882:QOA720883 QXT720882:QXW720883 RHP720882:RHS720883 RRL720882:RRO720883 SBH720882:SBK720883 SLD720882:SLG720883 SUZ720882:SVC720883 TEV720882:TEY720883 TOR720882:TOU720883 TYN720882:TYQ720883 UIJ720882:UIM720883 USF720882:USI720883 VCB720882:VCE720883 VLX720882:VMA720883 VVT720882:VVW720883 WFP720882:WFS720883 WPL720882:WPO720883 WZH720882:WZK720883 CZ786418:DC786419 MV786418:MY786419 WR786418:WU786419 AGN786418:AGQ786419 AQJ786418:AQM786419 BAF786418:BAI786419 BKB786418:BKE786419 BTX786418:BUA786419 CDT786418:CDW786419 CNP786418:CNS786419 CXL786418:CXO786419 DHH786418:DHK786419 DRD786418:DRG786419 EAZ786418:EBC786419 EKV786418:EKY786419 EUR786418:EUU786419 FEN786418:FEQ786419 FOJ786418:FOM786419 FYF786418:FYI786419 GIB786418:GIE786419 GRX786418:GSA786419 HBT786418:HBW786419 HLP786418:HLS786419 HVL786418:HVO786419 IFH786418:IFK786419 IPD786418:IPG786419 IYZ786418:IZC786419 JIV786418:JIY786419 JSR786418:JSU786419 KCN786418:KCQ786419 KMJ786418:KMM786419 KWF786418:KWI786419 LGB786418:LGE786419 LPX786418:LQA786419 LZT786418:LZW786419 MJP786418:MJS786419 MTL786418:MTO786419 NDH786418:NDK786419 NND786418:NNG786419 NWZ786418:NXC786419 OGV786418:OGY786419 OQR786418:OQU786419 PAN786418:PAQ786419 PKJ786418:PKM786419 PUF786418:PUI786419 QEB786418:QEE786419 QNX786418:QOA786419 QXT786418:QXW786419 RHP786418:RHS786419 RRL786418:RRO786419 SBH786418:SBK786419 SLD786418:SLG786419 SUZ786418:SVC786419 TEV786418:TEY786419 TOR786418:TOU786419 TYN786418:TYQ786419 UIJ786418:UIM786419 USF786418:USI786419 VCB786418:VCE786419 VLX786418:VMA786419 VVT786418:VVW786419 WFP786418:WFS786419 WPL786418:WPO786419 WZH786418:WZK786419 CZ851954:DC851955 MV851954:MY851955 WR851954:WU851955 AGN851954:AGQ851955 AQJ851954:AQM851955 BAF851954:BAI851955 BKB851954:BKE851955 BTX851954:BUA851955 CDT851954:CDW851955 CNP851954:CNS851955 CXL851954:CXO851955 DHH851954:DHK851955 DRD851954:DRG851955 EAZ851954:EBC851955 EKV851954:EKY851955 EUR851954:EUU851955 FEN851954:FEQ851955 FOJ851954:FOM851955 FYF851954:FYI851955 GIB851954:GIE851955 GRX851954:GSA851955 HBT851954:HBW851955 HLP851954:HLS851955 HVL851954:HVO851955 IFH851954:IFK851955 IPD851954:IPG851955 IYZ851954:IZC851955 JIV851954:JIY851955 JSR851954:JSU851955 KCN851954:KCQ851955 KMJ851954:KMM851955 KWF851954:KWI851955 LGB851954:LGE851955 LPX851954:LQA851955 LZT851954:LZW851955 MJP851954:MJS851955 MTL851954:MTO851955 NDH851954:NDK851955 NND851954:NNG851955 NWZ851954:NXC851955 OGV851954:OGY851955 OQR851954:OQU851955 PAN851954:PAQ851955 PKJ851954:PKM851955 PUF851954:PUI851955 QEB851954:QEE851955 QNX851954:QOA851955 QXT851954:QXW851955 RHP851954:RHS851955 RRL851954:RRO851955 SBH851954:SBK851955 SLD851954:SLG851955 SUZ851954:SVC851955 TEV851954:TEY851955 TOR851954:TOU851955 TYN851954:TYQ851955 UIJ851954:UIM851955 USF851954:USI851955 VCB851954:VCE851955 VLX851954:VMA851955 VVT851954:VVW851955 WFP851954:WFS851955 WPL851954:WPO851955 WZH851954:WZK851955 CZ917490:DC917491 MV917490:MY917491 WR917490:WU917491 AGN917490:AGQ917491 AQJ917490:AQM917491 BAF917490:BAI917491 BKB917490:BKE917491 BTX917490:BUA917491 CDT917490:CDW917491 CNP917490:CNS917491 CXL917490:CXO917491 DHH917490:DHK917491 DRD917490:DRG917491 EAZ917490:EBC917491 EKV917490:EKY917491 EUR917490:EUU917491 FEN917490:FEQ917491 FOJ917490:FOM917491 FYF917490:FYI917491 GIB917490:GIE917491 GRX917490:GSA917491 HBT917490:HBW917491 HLP917490:HLS917491 HVL917490:HVO917491 IFH917490:IFK917491 IPD917490:IPG917491 IYZ917490:IZC917491 JIV917490:JIY917491 JSR917490:JSU917491 KCN917490:KCQ917491 KMJ917490:KMM917491 KWF917490:KWI917491 LGB917490:LGE917491 LPX917490:LQA917491 LZT917490:LZW917491 MJP917490:MJS917491 MTL917490:MTO917491 NDH917490:NDK917491 NND917490:NNG917491 NWZ917490:NXC917491 OGV917490:OGY917491 OQR917490:OQU917491 PAN917490:PAQ917491 PKJ917490:PKM917491 PUF917490:PUI917491 QEB917490:QEE917491 QNX917490:QOA917491 QXT917490:QXW917491 RHP917490:RHS917491 RRL917490:RRO917491 SBH917490:SBK917491 SLD917490:SLG917491 SUZ917490:SVC917491 TEV917490:TEY917491 TOR917490:TOU917491 TYN917490:TYQ917491 UIJ917490:UIM917491 USF917490:USI917491 VCB917490:VCE917491 VLX917490:VMA917491 VVT917490:VVW917491 WFP917490:WFS917491 WPL917490:WPO917491 WZH917490:WZK917491 CZ983026:DC983027 MV983026:MY983027 WR983026:WU983027 AGN983026:AGQ983027 AQJ983026:AQM983027 BAF983026:BAI983027 BKB983026:BKE983027 BTX983026:BUA983027 CDT983026:CDW983027 CNP983026:CNS983027 CXL983026:CXO983027 DHH983026:DHK983027 DRD983026:DRG983027 EAZ983026:EBC983027 EKV983026:EKY983027 EUR983026:EUU983027 FEN983026:FEQ983027 FOJ983026:FOM983027 FYF983026:FYI983027 GIB983026:GIE983027 GRX983026:GSA983027 HBT983026:HBW983027 HLP983026:HLS983027 HVL983026:HVO983027 IFH983026:IFK983027 IPD983026:IPG983027 IYZ983026:IZC983027 JIV983026:JIY983027 JSR983026:JSU983027 KCN983026:KCQ983027 KMJ983026:KMM983027 KWF983026:KWI983027 LGB983026:LGE983027 LPX983026:LQA983027 LZT983026:LZW983027 MJP983026:MJS983027 MTL983026:MTO983027 NDH983026:NDK983027 NND983026:NNG983027 NWZ983026:NXC983027 OGV983026:OGY983027 OQR983026:OQU983027 PAN983026:PAQ983027 PKJ983026:PKM983027 PUF983026:PUI983027 QEB983026:QEE983027 QNX983026:QOA983027 QXT983026:QXW983027 RHP983026:RHS983027 RRL983026:RRO983027 SBH983026:SBK983027 SLD983026:SLG983027 SUZ983026:SVC983027 TEV983026:TEY983027 TOR983026:TOU983027 TYN983026:TYQ983027 UIJ983026:UIM983027 USF983026:USI983027 VCB983026:VCE983027 VLX983026:VMA983027 VVT983026:VVW983027 WFP983026:WFS983027 WPL983026:WPO983027 WZH983026:WZK983027 WCN983003:WCQ983005 TI15:TL17 ADE15:ADH17 ANA15:AND17 AWW15:AWZ17 BGS15:BGV17 BQO15:BQR17 CAK15:CAN17 CKG15:CKJ17 CUC15:CUF17 DDY15:DEB17 DNU15:DNX17 DXQ15:DXT17 EHM15:EHP17 ERI15:ERL17 FBE15:FBH17 FLA15:FLD17 FUW15:FUZ17 GES15:GEV17 GOO15:GOR17 GYK15:GYN17 HIG15:HIJ17 HSC15:HSF17 IBY15:ICB17 ILU15:ILX17 IVQ15:IVT17 JFM15:JFP17 JPI15:JPL17 JZE15:JZH17 KJA15:KJD17 KSW15:KSZ17 LCS15:LCV17 LMO15:LMR17 LWK15:LWN17 MGG15:MGJ17 MQC15:MQF17 MZY15:NAB17 NJU15:NJX17 NTQ15:NTT17 ODM15:ODP17 ONI15:ONL17 OXE15:OXH17 PHA15:PHD17 PQW15:PQZ17 QAS15:QAV17 QKO15:QKR17 QUK15:QUN17 REG15:REJ17 ROC15:ROF17 RXY15:RYB17 SHU15:SHX17 SRQ15:SRT17 TBM15:TBP17 TLI15:TLL17 TVE15:TVH17 UFA15:UFD17 UOW15:UOZ17 UYS15:UYV17 VIO15:VIR17 VSK15:VSN17 WCG15:WCJ17 WMC15:WMF17 WVY15:WWB17 KI15:KL17 Q65487:T65489 JM65487:JP65489 TI65487:TL65489 ADE65487:ADH65489 ANA65487:AND65489 AWW65487:AWZ65489 BGS65487:BGV65489 BQO65487:BQR65489 CAK65487:CAN65489 CKG65487:CKJ65489 CUC65487:CUF65489 DDY65487:DEB65489 DNU65487:DNX65489 DXQ65487:DXT65489 EHM65487:EHP65489 ERI65487:ERL65489 FBE65487:FBH65489 FLA65487:FLD65489 FUW65487:FUZ65489 GES65487:GEV65489 GOO65487:GOR65489 GYK65487:GYN65489 HIG65487:HIJ65489 HSC65487:HSF65489 IBY65487:ICB65489 ILU65487:ILX65489 IVQ65487:IVT65489 JFM65487:JFP65489 JPI65487:JPL65489 JZE65487:JZH65489 KJA65487:KJD65489 KSW65487:KSZ65489 LCS65487:LCV65489 LMO65487:LMR65489 LWK65487:LWN65489 MGG65487:MGJ65489 MQC65487:MQF65489 MZY65487:NAB65489 NJU65487:NJX65489 NTQ65487:NTT65489 ODM65487:ODP65489 ONI65487:ONL65489 OXE65487:OXH65489 PHA65487:PHD65489 PQW65487:PQZ65489 QAS65487:QAV65489 QKO65487:QKR65489 QUK65487:QUN65489 REG65487:REJ65489 ROC65487:ROF65489 RXY65487:RYB65489 SHU65487:SHX65489 SRQ65487:SRT65489 TBM65487:TBP65489 TLI65487:TLL65489 TVE65487:TVH65489 UFA65487:UFD65489 UOW65487:UOZ65489 UYS65487:UYV65489 VIO65487:VIR65489 VSK65487:VSN65489 WCG65487:WCJ65489 WMC65487:WMF65489 WVY65487:WWB65489 Q131023:T131025 JM131023:JP131025 TI131023:TL131025 ADE131023:ADH131025 ANA131023:AND131025 AWW131023:AWZ131025 BGS131023:BGV131025 BQO131023:BQR131025 CAK131023:CAN131025 CKG131023:CKJ131025 CUC131023:CUF131025 DDY131023:DEB131025 DNU131023:DNX131025 DXQ131023:DXT131025 EHM131023:EHP131025 ERI131023:ERL131025 FBE131023:FBH131025 FLA131023:FLD131025 FUW131023:FUZ131025 GES131023:GEV131025 GOO131023:GOR131025 GYK131023:GYN131025 HIG131023:HIJ131025 HSC131023:HSF131025 IBY131023:ICB131025 ILU131023:ILX131025 IVQ131023:IVT131025 JFM131023:JFP131025 JPI131023:JPL131025 JZE131023:JZH131025 KJA131023:KJD131025 KSW131023:KSZ131025 LCS131023:LCV131025 LMO131023:LMR131025 LWK131023:LWN131025 MGG131023:MGJ131025 MQC131023:MQF131025 MZY131023:NAB131025 NJU131023:NJX131025 NTQ131023:NTT131025 ODM131023:ODP131025 ONI131023:ONL131025 OXE131023:OXH131025 PHA131023:PHD131025 PQW131023:PQZ131025 QAS131023:QAV131025 QKO131023:QKR131025 QUK131023:QUN131025 REG131023:REJ131025 ROC131023:ROF131025 RXY131023:RYB131025 SHU131023:SHX131025 SRQ131023:SRT131025 TBM131023:TBP131025 TLI131023:TLL131025 TVE131023:TVH131025 UFA131023:UFD131025 UOW131023:UOZ131025 UYS131023:UYV131025 VIO131023:VIR131025 VSK131023:VSN131025 WCG131023:WCJ131025 WMC131023:WMF131025 WVY131023:WWB131025 Q196559:T196561 JM196559:JP196561 TI196559:TL196561 ADE196559:ADH196561 ANA196559:AND196561 AWW196559:AWZ196561 BGS196559:BGV196561 BQO196559:BQR196561 CAK196559:CAN196561 CKG196559:CKJ196561 CUC196559:CUF196561 DDY196559:DEB196561 DNU196559:DNX196561 DXQ196559:DXT196561 EHM196559:EHP196561 ERI196559:ERL196561 FBE196559:FBH196561 FLA196559:FLD196561 FUW196559:FUZ196561 GES196559:GEV196561 GOO196559:GOR196561 GYK196559:GYN196561 HIG196559:HIJ196561 HSC196559:HSF196561 IBY196559:ICB196561 ILU196559:ILX196561 IVQ196559:IVT196561 JFM196559:JFP196561 JPI196559:JPL196561 JZE196559:JZH196561 KJA196559:KJD196561 KSW196559:KSZ196561 LCS196559:LCV196561 LMO196559:LMR196561 LWK196559:LWN196561 MGG196559:MGJ196561 MQC196559:MQF196561 MZY196559:NAB196561 NJU196559:NJX196561 NTQ196559:NTT196561 ODM196559:ODP196561 ONI196559:ONL196561 OXE196559:OXH196561 PHA196559:PHD196561 PQW196559:PQZ196561 QAS196559:QAV196561 QKO196559:QKR196561 QUK196559:QUN196561 REG196559:REJ196561 ROC196559:ROF196561 RXY196559:RYB196561 SHU196559:SHX196561 SRQ196559:SRT196561 TBM196559:TBP196561 TLI196559:TLL196561 TVE196559:TVH196561 UFA196559:UFD196561 UOW196559:UOZ196561 UYS196559:UYV196561 VIO196559:VIR196561 VSK196559:VSN196561 WCG196559:WCJ196561 WMC196559:WMF196561 WVY196559:WWB196561 Q262095:T262097 JM262095:JP262097 TI262095:TL262097 ADE262095:ADH262097 ANA262095:AND262097 AWW262095:AWZ262097 BGS262095:BGV262097 BQO262095:BQR262097 CAK262095:CAN262097 CKG262095:CKJ262097 CUC262095:CUF262097 DDY262095:DEB262097 DNU262095:DNX262097 DXQ262095:DXT262097 EHM262095:EHP262097 ERI262095:ERL262097 FBE262095:FBH262097 FLA262095:FLD262097 FUW262095:FUZ262097 GES262095:GEV262097 GOO262095:GOR262097 GYK262095:GYN262097 HIG262095:HIJ262097 HSC262095:HSF262097 IBY262095:ICB262097 ILU262095:ILX262097 IVQ262095:IVT262097 JFM262095:JFP262097 JPI262095:JPL262097 JZE262095:JZH262097 KJA262095:KJD262097 KSW262095:KSZ262097 LCS262095:LCV262097 LMO262095:LMR262097 LWK262095:LWN262097 MGG262095:MGJ262097 MQC262095:MQF262097 MZY262095:NAB262097 NJU262095:NJX262097 NTQ262095:NTT262097 ODM262095:ODP262097 ONI262095:ONL262097 OXE262095:OXH262097 PHA262095:PHD262097 PQW262095:PQZ262097 QAS262095:QAV262097 QKO262095:QKR262097 QUK262095:QUN262097 REG262095:REJ262097 ROC262095:ROF262097 RXY262095:RYB262097 SHU262095:SHX262097 SRQ262095:SRT262097 TBM262095:TBP262097 TLI262095:TLL262097 TVE262095:TVH262097 UFA262095:UFD262097 UOW262095:UOZ262097 UYS262095:UYV262097 VIO262095:VIR262097 VSK262095:VSN262097 WCG262095:WCJ262097 WMC262095:WMF262097 WVY262095:WWB262097 Q327631:T327633 JM327631:JP327633 TI327631:TL327633 ADE327631:ADH327633 ANA327631:AND327633 AWW327631:AWZ327633 BGS327631:BGV327633 BQO327631:BQR327633 CAK327631:CAN327633 CKG327631:CKJ327633 CUC327631:CUF327633 DDY327631:DEB327633 DNU327631:DNX327633 DXQ327631:DXT327633 EHM327631:EHP327633 ERI327631:ERL327633 FBE327631:FBH327633 FLA327631:FLD327633 FUW327631:FUZ327633 GES327631:GEV327633 GOO327631:GOR327633 GYK327631:GYN327633 HIG327631:HIJ327633 HSC327631:HSF327633 IBY327631:ICB327633 ILU327631:ILX327633 IVQ327631:IVT327633 JFM327631:JFP327633 JPI327631:JPL327633 JZE327631:JZH327633 KJA327631:KJD327633 KSW327631:KSZ327633 LCS327631:LCV327633 LMO327631:LMR327633 LWK327631:LWN327633 MGG327631:MGJ327633 MQC327631:MQF327633 MZY327631:NAB327633 NJU327631:NJX327633 NTQ327631:NTT327633 ODM327631:ODP327633 ONI327631:ONL327633 OXE327631:OXH327633 PHA327631:PHD327633 PQW327631:PQZ327633 QAS327631:QAV327633 QKO327631:QKR327633 QUK327631:QUN327633 REG327631:REJ327633 ROC327631:ROF327633 RXY327631:RYB327633 SHU327631:SHX327633 SRQ327631:SRT327633 TBM327631:TBP327633 TLI327631:TLL327633 TVE327631:TVH327633 UFA327631:UFD327633 UOW327631:UOZ327633 UYS327631:UYV327633 VIO327631:VIR327633 VSK327631:VSN327633 WCG327631:WCJ327633 WMC327631:WMF327633 WVY327631:WWB327633 Q393167:T393169 JM393167:JP393169 TI393167:TL393169 ADE393167:ADH393169 ANA393167:AND393169 AWW393167:AWZ393169 BGS393167:BGV393169 BQO393167:BQR393169 CAK393167:CAN393169 CKG393167:CKJ393169 CUC393167:CUF393169 DDY393167:DEB393169 DNU393167:DNX393169 DXQ393167:DXT393169 EHM393167:EHP393169 ERI393167:ERL393169 FBE393167:FBH393169 FLA393167:FLD393169 FUW393167:FUZ393169 GES393167:GEV393169 GOO393167:GOR393169 GYK393167:GYN393169 HIG393167:HIJ393169 HSC393167:HSF393169 IBY393167:ICB393169 ILU393167:ILX393169 IVQ393167:IVT393169 JFM393167:JFP393169 JPI393167:JPL393169 JZE393167:JZH393169 KJA393167:KJD393169 KSW393167:KSZ393169 LCS393167:LCV393169 LMO393167:LMR393169 LWK393167:LWN393169 MGG393167:MGJ393169 MQC393167:MQF393169 MZY393167:NAB393169 NJU393167:NJX393169 NTQ393167:NTT393169 ODM393167:ODP393169 ONI393167:ONL393169 OXE393167:OXH393169 PHA393167:PHD393169 PQW393167:PQZ393169 QAS393167:QAV393169 QKO393167:QKR393169 QUK393167:QUN393169 REG393167:REJ393169 ROC393167:ROF393169 RXY393167:RYB393169 SHU393167:SHX393169 SRQ393167:SRT393169 TBM393167:TBP393169 TLI393167:TLL393169 TVE393167:TVH393169 UFA393167:UFD393169 UOW393167:UOZ393169 UYS393167:UYV393169 VIO393167:VIR393169 VSK393167:VSN393169 WCG393167:WCJ393169 WMC393167:WMF393169 WVY393167:WWB393169 Q458703:T458705 JM458703:JP458705 TI458703:TL458705 ADE458703:ADH458705 ANA458703:AND458705 AWW458703:AWZ458705 BGS458703:BGV458705 BQO458703:BQR458705 CAK458703:CAN458705 CKG458703:CKJ458705 CUC458703:CUF458705 DDY458703:DEB458705 DNU458703:DNX458705 DXQ458703:DXT458705 EHM458703:EHP458705 ERI458703:ERL458705 FBE458703:FBH458705 FLA458703:FLD458705 FUW458703:FUZ458705 GES458703:GEV458705 GOO458703:GOR458705 GYK458703:GYN458705 HIG458703:HIJ458705 HSC458703:HSF458705 IBY458703:ICB458705 ILU458703:ILX458705 IVQ458703:IVT458705 JFM458703:JFP458705 JPI458703:JPL458705 JZE458703:JZH458705 KJA458703:KJD458705 KSW458703:KSZ458705 LCS458703:LCV458705 LMO458703:LMR458705 LWK458703:LWN458705 MGG458703:MGJ458705 MQC458703:MQF458705 MZY458703:NAB458705 NJU458703:NJX458705 NTQ458703:NTT458705 ODM458703:ODP458705 ONI458703:ONL458705 OXE458703:OXH458705 PHA458703:PHD458705 PQW458703:PQZ458705 QAS458703:QAV458705 QKO458703:QKR458705 QUK458703:QUN458705 REG458703:REJ458705 ROC458703:ROF458705 RXY458703:RYB458705 SHU458703:SHX458705 SRQ458703:SRT458705 TBM458703:TBP458705 TLI458703:TLL458705 TVE458703:TVH458705 UFA458703:UFD458705 UOW458703:UOZ458705 UYS458703:UYV458705 VIO458703:VIR458705 VSK458703:VSN458705 WCG458703:WCJ458705 WMC458703:WMF458705 WVY458703:WWB458705 Q524239:T524241 JM524239:JP524241 TI524239:TL524241 ADE524239:ADH524241 ANA524239:AND524241 AWW524239:AWZ524241 BGS524239:BGV524241 BQO524239:BQR524241 CAK524239:CAN524241 CKG524239:CKJ524241 CUC524239:CUF524241 DDY524239:DEB524241 DNU524239:DNX524241 DXQ524239:DXT524241 EHM524239:EHP524241 ERI524239:ERL524241 FBE524239:FBH524241 FLA524239:FLD524241 FUW524239:FUZ524241 GES524239:GEV524241 GOO524239:GOR524241 GYK524239:GYN524241 HIG524239:HIJ524241 HSC524239:HSF524241 IBY524239:ICB524241 ILU524239:ILX524241 IVQ524239:IVT524241 JFM524239:JFP524241 JPI524239:JPL524241 JZE524239:JZH524241 KJA524239:KJD524241 KSW524239:KSZ524241 LCS524239:LCV524241 LMO524239:LMR524241 LWK524239:LWN524241 MGG524239:MGJ524241 MQC524239:MQF524241 MZY524239:NAB524241 NJU524239:NJX524241 NTQ524239:NTT524241 ODM524239:ODP524241 ONI524239:ONL524241 OXE524239:OXH524241 PHA524239:PHD524241 PQW524239:PQZ524241 QAS524239:QAV524241 QKO524239:QKR524241 QUK524239:QUN524241 REG524239:REJ524241 ROC524239:ROF524241 RXY524239:RYB524241 SHU524239:SHX524241 SRQ524239:SRT524241 TBM524239:TBP524241 TLI524239:TLL524241 TVE524239:TVH524241 UFA524239:UFD524241 UOW524239:UOZ524241 UYS524239:UYV524241 VIO524239:VIR524241 VSK524239:VSN524241 WCG524239:WCJ524241 WMC524239:WMF524241 WVY524239:WWB524241 Q589775:T589777 JM589775:JP589777 TI589775:TL589777 ADE589775:ADH589777 ANA589775:AND589777 AWW589775:AWZ589777 BGS589775:BGV589777 BQO589775:BQR589777 CAK589775:CAN589777 CKG589775:CKJ589777 CUC589775:CUF589777 DDY589775:DEB589777 DNU589775:DNX589777 DXQ589775:DXT589777 EHM589775:EHP589777 ERI589775:ERL589777 FBE589775:FBH589777 FLA589775:FLD589777 FUW589775:FUZ589777 GES589775:GEV589777 GOO589775:GOR589777 GYK589775:GYN589777 HIG589775:HIJ589777 HSC589775:HSF589777 IBY589775:ICB589777 ILU589775:ILX589777 IVQ589775:IVT589777 JFM589775:JFP589777 JPI589775:JPL589777 JZE589775:JZH589777 KJA589775:KJD589777 KSW589775:KSZ589777 LCS589775:LCV589777 LMO589775:LMR589777 LWK589775:LWN589777 MGG589775:MGJ589777 MQC589775:MQF589777 MZY589775:NAB589777 NJU589775:NJX589777 NTQ589775:NTT589777 ODM589775:ODP589777 ONI589775:ONL589777 OXE589775:OXH589777 PHA589775:PHD589777 PQW589775:PQZ589777 QAS589775:QAV589777 QKO589775:QKR589777 QUK589775:QUN589777 REG589775:REJ589777 ROC589775:ROF589777 RXY589775:RYB589777 SHU589775:SHX589777 SRQ589775:SRT589777 TBM589775:TBP589777 TLI589775:TLL589777 TVE589775:TVH589777 UFA589775:UFD589777 UOW589775:UOZ589777 UYS589775:UYV589777 VIO589775:VIR589777 VSK589775:VSN589777 WCG589775:WCJ589777 WMC589775:WMF589777 WVY589775:WWB589777 Q655311:T655313 JM655311:JP655313 TI655311:TL655313 ADE655311:ADH655313 ANA655311:AND655313 AWW655311:AWZ655313 BGS655311:BGV655313 BQO655311:BQR655313 CAK655311:CAN655313 CKG655311:CKJ655313 CUC655311:CUF655313 DDY655311:DEB655313 DNU655311:DNX655313 DXQ655311:DXT655313 EHM655311:EHP655313 ERI655311:ERL655313 FBE655311:FBH655313 FLA655311:FLD655313 FUW655311:FUZ655313 GES655311:GEV655313 GOO655311:GOR655313 GYK655311:GYN655313 HIG655311:HIJ655313 HSC655311:HSF655313 IBY655311:ICB655313 ILU655311:ILX655313 IVQ655311:IVT655313 JFM655311:JFP655313 JPI655311:JPL655313 JZE655311:JZH655313 KJA655311:KJD655313 KSW655311:KSZ655313 LCS655311:LCV655313 LMO655311:LMR655313 LWK655311:LWN655313 MGG655311:MGJ655313 MQC655311:MQF655313 MZY655311:NAB655313 NJU655311:NJX655313 NTQ655311:NTT655313 ODM655311:ODP655313 ONI655311:ONL655313 OXE655311:OXH655313 PHA655311:PHD655313 PQW655311:PQZ655313 QAS655311:QAV655313 QKO655311:QKR655313 QUK655311:QUN655313 REG655311:REJ655313 ROC655311:ROF655313 RXY655311:RYB655313 SHU655311:SHX655313 SRQ655311:SRT655313 TBM655311:TBP655313 TLI655311:TLL655313 TVE655311:TVH655313 UFA655311:UFD655313 UOW655311:UOZ655313 UYS655311:UYV655313 VIO655311:VIR655313 VSK655311:VSN655313 WCG655311:WCJ655313 WMC655311:WMF655313 WVY655311:WWB655313 Q720847:T720849 JM720847:JP720849 TI720847:TL720849 ADE720847:ADH720849 ANA720847:AND720849 AWW720847:AWZ720849 BGS720847:BGV720849 BQO720847:BQR720849 CAK720847:CAN720849 CKG720847:CKJ720849 CUC720847:CUF720849 DDY720847:DEB720849 DNU720847:DNX720849 DXQ720847:DXT720849 EHM720847:EHP720849 ERI720847:ERL720849 FBE720847:FBH720849 FLA720847:FLD720849 FUW720847:FUZ720849 GES720847:GEV720849 GOO720847:GOR720849 GYK720847:GYN720849 HIG720847:HIJ720849 HSC720847:HSF720849 IBY720847:ICB720849 ILU720847:ILX720849 IVQ720847:IVT720849 JFM720847:JFP720849 JPI720847:JPL720849 JZE720847:JZH720849 KJA720847:KJD720849 KSW720847:KSZ720849 LCS720847:LCV720849 LMO720847:LMR720849 LWK720847:LWN720849 MGG720847:MGJ720849 MQC720847:MQF720849 MZY720847:NAB720849 NJU720847:NJX720849 NTQ720847:NTT720849 ODM720847:ODP720849 ONI720847:ONL720849 OXE720847:OXH720849 PHA720847:PHD720849 PQW720847:PQZ720849 QAS720847:QAV720849 QKO720847:QKR720849 QUK720847:QUN720849 REG720847:REJ720849 ROC720847:ROF720849 RXY720847:RYB720849 SHU720847:SHX720849 SRQ720847:SRT720849 TBM720847:TBP720849 TLI720847:TLL720849 TVE720847:TVH720849 UFA720847:UFD720849 UOW720847:UOZ720849 UYS720847:UYV720849 VIO720847:VIR720849 VSK720847:VSN720849 WCG720847:WCJ720849 WMC720847:WMF720849 WVY720847:WWB720849 Q786383:T786385 JM786383:JP786385 TI786383:TL786385 ADE786383:ADH786385 ANA786383:AND786385 AWW786383:AWZ786385 BGS786383:BGV786385 BQO786383:BQR786385 CAK786383:CAN786385 CKG786383:CKJ786385 CUC786383:CUF786385 DDY786383:DEB786385 DNU786383:DNX786385 DXQ786383:DXT786385 EHM786383:EHP786385 ERI786383:ERL786385 FBE786383:FBH786385 FLA786383:FLD786385 FUW786383:FUZ786385 GES786383:GEV786385 GOO786383:GOR786385 GYK786383:GYN786385 HIG786383:HIJ786385 HSC786383:HSF786385 IBY786383:ICB786385 ILU786383:ILX786385 IVQ786383:IVT786385 JFM786383:JFP786385 JPI786383:JPL786385 JZE786383:JZH786385 KJA786383:KJD786385 KSW786383:KSZ786385 LCS786383:LCV786385 LMO786383:LMR786385 LWK786383:LWN786385 MGG786383:MGJ786385 MQC786383:MQF786385 MZY786383:NAB786385 NJU786383:NJX786385 NTQ786383:NTT786385 ODM786383:ODP786385 ONI786383:ONL786385 OXE786383:OXH786385 PHA786383:PHD786385 PQW786383:PQZ786385 QAS786383:QAV786385 QKO786383:QKR786385 QUK786383:QUN786385 REG786383:REJ786385 ROC786383:ROF786385 RXY786383:RYB786385 SHU786383:SHX786385 SRQ786383:SRT786385 TBM786383:TBP786385 TLI786383:TLL786385 TVE786383:TVH786385 UFA786383:UFD786385 UOW786383:UOZ786385 UYS786383:UYV786385 VIO786383:VIR786385 VSK786383:VSN786385 WCG786383:WCJ786385 WMC786383:WMF786385 WVY786383:WWB786385 Q851919:T851921 JM851919:JP851921 TI851919:TL851921 ADE851919:ADH851921 ANA851919:AND851921 AWW851919:AWZ851921 BGS851919:BGV851921 BQO851919:BQR851921 CAK851919:CAN851921 CKG851919:CKJ851921 CUC851919:CUF851921 DDY851919:DEB851921 DNU851919:DNX851921 DXQ851919:DXT851921 EHM851919:EHP851921 ERI851919:ERL851921 FBE851919:FBH851921 FLA851919:FLD851921 FUW851919:FUZ851921 GES851919:GEV851921 GOO851919:GOR851921 GYK851919:GYN851921 HIG851919:HIJ851921 HSC851919:HSF851921 IBY851919:ICB851921 ILU851919:ILX851921 IVQ851919:IVT851921 JFM851919:JFP851921 JPI851919:JPL851921 JZE851919:JZH851921 KJA851919:KJD851921 KSW851919:KSZ851921 LCS851919:LCV851921 LMO851919:LMR851921 LWK851919:LWN851921 MGG851919:MGJ851921 MQC851919:MQF851921 MZY851919:NAB851921 NJU851919:NJX851921 NTQ851919:NTT851921 ODM851919:ODP851921 ONI851919:ONL851921 OXE851919:OXH851921 PHA851919:PHD851921 PQW851919:PQZ851921 QAS851919:QAV851921 QKO851919:QKR851921 QUK851919:QUN851921 REG851919:REJ851921 ROC851919:ROF851921 RXY851919:RYB851921 SHU851919:SHX851921 SRQ851919:SRT851921 TBM851919:TBP851921 TLI851919:TLL851921 TVE851919:TVH851921 UFA851919:UFD851921 UOW851919:UOZ851921 UYS851919:UYV851921 VIO851919:VIR851921 VSK851919:VSN851921 WCG851919:WCJ851921 WMC851919:WMF851921 WVY851919:WWB851921 Q917455:T917457 JM917455:JP917457 TI917455:TL917457 ADE917455:ADH917457 ANA917455:AND917457 AWW917455:AWZ917457 BGS917455:BGV917457 BQO917455:BQR917457 CAK917455:CAN917457 CKG917455:CKJ917457 CUC917455:CUF917457 DDY917455:DEB917457 DNU917455:DNX917457 DXQ917455:DXT917457 EHM917455:EHP917457 ERI917455:ERL917457 FBE917455:FBH917457 FLA917455:FLD917457 FUW917455:FUZ917457 GES917455:GEV917457 GOO917455:GOR917457 GYK917455:GYN917457 HIG917455:HIJ917457 HSC917455:HSF917457 IBY917455:ICB917457 ILU917455:ILX917457 IVQ917455:IVT917457 JFM917455:JFP917457 JPI917455:JPL917457 JZE917455:JZH917457 KJA917455:KJD917457 KSW917455:KSZ917457 LCS917455:LCV917457 LMO917455:LMR917457 LWK917455:LWN917457 MGG917455:MGJ917457 MQC917455:MQF917457 MZY917455:NAB917457 NJU917455:NJX917457 NTQ917455:NTT917457 ODM917455:ODP917457 ONI917455:ONL917457 OXE917455:OXH917457 PHA917455:PHD917457 PQW917455:PQZ917457 QAS917455:QAV917457 QKO917455:QKR917457 QUK917455:QUN917457 REG917455:REJ917457 ROC917455:ROF917457 RXY917455:RYB917457 SHU917455:SHX917457 SRQ917455:SRT917457 TBM917455:TBP917457 TLI917455:TLL917457 TVE917455:TVH917457 UFA917455:UFD917457 UOW917455:UOZ917457 UYS917455:UYV917457 VIO917455:VIR917457 VSK917455:VSN917457 WCG917455:WCJ917457 WMC917455:WMF917457 WVY917455:WWB917457 Q982991:T982993 JM982991:JP982993 TI982991:TL982993 ADE982991:ADH982993 ANA982991:AND982993 AWW982991:AWZ982993 BGS982991:BGV982993 BQO982991:BQR982993 CAK982991:CAN982993 CKG982991:CKJ982993 CUC982991:CUF982993 DDY982991:DEB982993 DNU982991:DNX982993 DXQ982991:DXT982993 EHM982991:EHP982993 ERI982991:ERL982993 FBE982991:FBH982993 FLA982991:FLD982993 FUW982991:FUZ982993 GES982991:GEV982993 GOO982991:GOR982993 GYK982991:GYN982993 HIG982991:HIJ982993 HSC982991:HSF982993 IBY982991:ICB982993 ILU982991:ILX982993 IVQ982991:IVT982993 JFM982991:JFP982993 JPI982991:JPL982993 JZE982991:JZH982993 KJA982991:KJD982993 KSW982991:KSZ982993 LCS982991:LCV982993 LMO982991:LMR982993 LWK982991:LWN982993 MGG982991:MGJ982993 MQC982991:MQF982993 MZY982991:NAB982993 NJU982991:NJX982993 NTQ982991:NTT982993 ODM982991:ODP982993 ONI982991:ONL982993 OXE982991:OXH982993 PHA982991:PHD982993 PQW982991:PQZ982993 QAS982991:QAV982993 QKO982991:QKR982993 QUK982991:QUN982993 REG982991:REJ982993 ROC982991:ROF982993 RXY982991:RYB982993 SHU982991:SHX982993 SRQ982991:SRT982993 TBM982991:TBP982993 TLI982991:TLL982993 TVE982991:TVH982993 UFA982991:UFD982993 UOW982991:UOZ982993 UYS982991:UYV982993 VIO982991:VIR982993 VSK982991:VSN982993 WCG982991:WCJ982993 WMC982991:WMF982993 WVY982991:WWB982993 VIV983003:VIY983005 UE15:UH17 AEA15:AED17 ANW15:ANZ17 AXS15:AXV17 BHO15:BHR17 BRK15:BRN17 CBG15:CBJ17 CLC15:CLF17 CUY15:CVB17 DEU15:DEX17 DOQ15:DOT17 DYM15:DYP17 EII15:EIL17 ESE15:ESH17 FCA15:FCD17 FLW15:FLZ17 FVS15:FVV17 GFO15:GFR17 GPK15:GPN17 GZG15:GZJ17 HJC15:HJF17 HSY15:HTB17 ICU15:ICX17 IMQ15:IMT17 IWM15:IWP17 JGI15:JGL17 JQE15:JQH17 KAA15:KAD17 KJW15:KJZ17 KTS15:KTV17 LDO15:LDR17 LNK15:LNN17 LXG15:LXJ17 MHC15:MHF17 MQY15:MRB17 NAU15:NAX17 NKQ15:NKT17 NUM15:NUP17 OEI15:OEL17 OOE15:OOH17 OYA15:OYD17 PHW15:PHZ17 PRS15:PRV17 QBO15:QBR17 QLK15:QLN17 QVG15:QVJ17 RFC15:RFF17 ROY15:RPB17 RYU15:RYX17 SIQ15:SIT17 SSM15:SSP17 TCI15:TCL17 TME15:TMH17 TWA15:TWD17 UFW15:UFZ17 UPS15:UPV17 UZO15:UZR17 VJK15:VJN17 VTG15:VTJ17 WDC15:WDF17 WMY15:WNB17 WWU15:WWX17 KP15:KS17 AM65487:AP65489 KI65487:KL65489 UE65487:UH65489 AEA65487:AED65489 ANW65487:ANZ65489 AXS65487:AXV65489 BHO65487:BHR65489 BRK65487:BRN65489 CBG65487:CBJ65489 CLC65487:CLF65489 CUY65487:CVB65489 DEU65487:DEX65489 DOQ65487:DOT65489 DYM65487:DYP65489 EII65487:EIL65489 ESE65487:ESH65489 FCA65487:FCD65489 FLW65487:FLZ65489 FVS65487:FVV65489 GFO65487:GFR65489 GPK65487:GPN65489 GZG65487:GZJ65489 HJC65487:HJF65489 HSY65487:HTB65489 ICU65487:ICX65489 IMQ65487:IMT65489 IWM65487:IWP65489 JGI65487:JGL65489 JQE65487:JQH65489 KAA65487:KAD65489 KJW65487:KJZ65489 KTS65487:KTV65489 LDO65487:LDR65489 LNK65487:LNN65489 LXG65487:LXJ65489 MHC65487:MHF65489 MQY65487:MRB65489 NAU65487:NAX65489 NKQ65487:NKT65489 NUM65487:NUP65489 OEI65487:OEL65489 OOE65487:OOH65489 OYA65487:OYD65489 PHW65487:PHZ65489 PRS65487:PRV65489 QBO65487:QBR65489 QLK65487:QLN65489 QVG65487:QVJ65489 RFC65487:RFF65489 ROY65487:RPB65489 RYU65487:RYX65489 SIQ65487:SIT65489 SSM65487:SSP65489 TCI65487:TCL65489 TME65487:TMH65489 TWA65487:TWD65489 UFW65487:UFZ65489 UPS65487:UPV65489 UZO65487:UZR65489 VJK65487:VJN65489 VTG65487:VTJ65489 WDC65487:WDF65489 WMY65487:WNB65489 WWU65487:WWX65489 AM131023:AP131025 KI131023:KL131025 UE131023:UH131025 AEA131023:AED131025 ANW131023:ANZ131025 AXS131023:AXV131025 BHO131023:BHR131025 BRK131023:BRN131025 CBG131023:CBJ131025 CLC131023:CLF131025 CUY131023:CVB131025 DEU131023:DEX131025 DOQ131023:DOT131025 DYM131023:DYP131025 EII131023:EIL131025 ESE131023:ESH131025 FCA131023:FCD131025 FLW131023:FLZ131025 FVS131023:FVV131025 GFO131023:GFR131025 GPK131023:GPN131025 GZG131023:GZJ131025 HJC131023:HJF131025 HSY131023:HTB131025 ICU131023:ICX131025 IMQ131023:IMT131025 IWM131023:IWP131025 JGI131023:JGL131025 JQE131023:JQH131025 KAA131023:KAD131025 KJW131023:KJZ131025 KTS131023:KTV131025 LDO131023:LDR131025 LNK131023:LNN131025 LXG131023:LXJ131025 MHC131023:MHF131025 MQY131023:MRB131025 NAU131023:NAX131025 NKQ131023:NKT131025 NUM131023:NUP131025 OEI131023:OEL131025 OOE131023:OOH131025 OYA131023:OYD131025 PHW131023:PHZ131025 PRS131023:PRV131025 QBO131023:QBR131025 QLK131023:QLN131025 QVG131023:QVJ131025 RFC131023:RFF131025 ROY131023:RPB131025 RYU131023:RYX131025 SIQ131023:SIT131025 SSM131023:SSP131025 TCI131023:TCL131025 TME131023:TMH131025 TWA131023:TWD131025 UFW131023:UFZ131025 UPS131023:UPV131025 UZO131023:UZR131025 VJK131023:VJN131025 VTG131023:VTJ131025 WDC131023:WDF131025 WMY131023:WNB131025 WWU131023:WWX131025 AM196559:AP196561 KI196559:KL196561 UE196559:UH196561 AEA196559:AED196561 ANW196559:ANZ196561 AXS196559:AXV196561 BHO196559:BHR196561 BRK196559:BRN196561 CBG196559:CBJ196561 CLC196559:CLF196561 CUY196559:CVB196561 DEU196559:DEX196561 DOQ196559:DOT196561 DYM196559:DYP196561 EII196559:EIL196561 ESE196559:ESH196561 FCA196559:FCD196561 FLW196559:FLZ196561 FVS196559:FVV196561 GFO196559:GFR196561 GPK196559:GPN196561 GZG196559:GZJ196561 HJC196559:HJF196561 HSY196559:HTB196561 ICU196559:ICX196561 IMQ196559:IMT196561 IWM196559:IWP196561 JGI196559:JGL196561 JQE196559:JQH196561 KAA196559:KAD196561 KJW196559:KJZ196561 KTS196559:KTV196561 LDO196559:LDR196561 LNK196559:LNN196561 LXG196559:LXJ196561 MHC196559:MHF196561 MQY196559:MRB196561 NAU196559:NAX196561 NKQ196559:NKT196561 NUM196559:NUP196561 OEI196559:OEL196561 OOE196559:OOH196561 OYA196559:OYD196561 PHW196559:PHZ196561 PRS196559:PRV196561 QBO196559:QBR196561 QLK196559:QLN196561 QVG196559:QVJ196561 RFC196559:RFF196561 ROY196559:RPB196561 RYU196559:RYX196561 SIQ196559:SIT196561 SSM196559:SSP196561 TCI196559:TCL196561 TME196559:TMH196561 TWA196559:TWD196561 UFW196559:UFZ196561 UPS196559:UPV196561 UZO196559:UZR196561 VJK196559:VJN196561 VTG196559:VTJ196561 WDC196559:WDF196561 WMY196559:WNB196561 WWU196559:WWX196561 AM262095:AP262097 KI262095:KL262097 UE262095:UH262097 AEA262095:AED262097 ANW262095:ANZ262097 AXS262095:AXV262097 BHO262095:BHR262097 BRK262095:BRN262097 CBG262095:CBJ262097 CLC262095:CLF262097 CUY262095:CVB262097 DEU262095:DEX262097 DOQ262095:DOT262097 DYM262095:DYP262097 EII262095:EIL262097 ESE262095:ESH262097 FCA262095:FCD262097 FLW262095:FLZ262097 FVS262095:FVV262097 GFO262095:GFR262097 GPK262095:GPN262097 GZG262095:GZJ262097 HJC262095:HJF262097 HSY262095:HTB262097 ICU262095:ICX262097 IMQ262095:IMT262097 IWM262095:IWP262097 JGI262095:JGL262097 JQE262095:JQH262097 KAA262095:KAD262097 KJW262095:KJZ262097 KTS262095:KTV262097 LDO262095:LDR262097 LNK262095:LNN262097 LXG262095:LXJ262097 MHC262095:MHF262097 MQY262095:MRB262097 NAU262095:NAX262097 NKQ262095:NKT262097 NUM262095:NUP262097 OEI262095:OEL262097 OOE262095:OOH262097 OYA262095:OYD262097 PHW262095:PHZ262097 PRS262095:PRV262097 QBO262095:QBR262097 QLK262095:QLN262097 QVG262095:QVJ262097 RFC262095:RFF262097 ROY262095:RPB262097 RYU262095:RYX262097 SIQ262095:SIT262097 SSM262095:SSP262097 TCI262095:TCL262097 TME262095:TMH262097 TWA262095:TWD262097 UFW262095:UFZ262097 UPS262095:UPV262097 UZO262095:UZR262097 VJK262095:VJN262097 VTG262095:VTJ262097 WDC262095:WDF262097 WMY262095:WNB262097 WWU262095:WWX262097 AM327631:AP327633 KI327631:KL327633 UE327631:UH327633 AEA327631:AED327633 ANW327631:ANZ327633 AXS327631:AXV327633 BHO327631:BHR327633 BRK327631:BRN327633 CBG327631:CBJ327633 CLC327631:CLF327633 CUY327631:CVB327633 DEU327631:DEX327633 DOQ327631:DOT327633 DYM327631:DYP327633 EII327631:EIL327633 ESE327631:ESH327633 FCA327631:FCD327633 FLW327631:FLZ327633 FVS327631:FVV327633 GFO327631:GFR327633 GPK327631:GPN327633 GZG327631:GZJ327633 HJC327631:HJF327633 HSY327631:HTB327633 ICU327631:ICX327633 IMQ327631:IMT327633 IWM327631:IWP327633 JGI327631:JGL327633 JQE327631:JQH327633 KAA327631:KAD327633 KJW327631:KJZ327633 KTS327631:KTV327633 LDO327631:LDR327633 LNK327631:LNN327633 LXG327631:LXJ327633 MHC327631:MHF327633 MQY327631:MRB327633 NAU327631:NAX327633 NKQ327631:NKT327633 NUM327631:NUP327633 OEI327631:OEL327633 OOE327631:OOH327633 OYA327631:OYD327633 PHW327631:PHZ327633 PRS327631:PRV327633 QBO327631:QBR327633 QLK327631:QLN327633 QVG327631:QVJ327633 RFC327631:RFF327633 ROY327631:RPB327633 RYU327631:RYX327633 SIQ327631:SIT327633 SSM327631:SSP327633 TCI327631:TCL327633 TME327631:TMH327633 TWA327631:TWD327633 UFW327631:UFZ327633 UPS327631:UPV327633 UZO327631:UZR327633 VJK327631:VJN327633 VTG327631:VTJ327633 WDC327631:WDF327633 WMY327631:WNB327633 WWU327631:WWX327633 AM393167:AP393169 KI393167:KL393169 UE393167:UH393169 AEA393167:AED393169 ANW393167:ANZ393169 AXS393167:AXV393169 BHO393167:BHR393169 BRK393167:BRN393169 CBG393167:CBJ393169 CLC393167:CLF393169 CUY393167:CVB393169 DEU393167:DEX393169 DOQ393167:DOT393169 DYM393167:DYP393169 EII393167:EIL393169 ESE393167:ESH393169 FCA393167:FCD393169 FLW393167:FLZ393169 FVS393167:FVV393169 GFO393167:GFR393169 GPK393167:GPN393169 GZG393167:GZJ393169 HJC393167:HJF393169 HSY393167:HTB393169 ICU393167:ICX393169 IMQ393167:IMT393169 IWM393167:IWP393169 JGI393167:JGL393169 JQE393167:JQH393169 KAA393167:KAD393169 KJW393167:KJZ393169 KTS393167:KTV393169 LDO393167:LDR393169 LNK393167:LNN393169 LXG393167:LXJ393169 MHC393167:MHF393169 MQY393167:MRB393169 NAU393167:NAX393169 NKQ393167:NKT393169 NUM393167:NUP393169 OEI393167:OEL393169 OOE393167:OOH393169 OYA393167:OYD393169 PHW393167:PHZ393169 PRS393167:PRV393169 QBO393167:QBR393169 QLK393167:QLN393169 QVG393167:QVJ393169 RFC393167:RFF393169 ROY393167:RPB393169 RYU393167:RYX393169 SIQ393167:SIT393169 SSM393167:SSP393169 TCI393167:TCL393169 TME393167:TMH393169 TWA393167:TWD393169 UFW393167:UFZ393169 UPS393167:UPV393169 UZO393167:UZR393169 VJK393167:VJN393169 VTG393167:VTJ393169 WDC393167:WDF393169 WMY393167:WNB393169 WWU393167:WWX393169 AM458703:AP458705 KI458703:KL458705 UE458703:UH458705 AEA458703:AED458705 ANW458703:ANZ458705 AXS458703:AXV458705 BHO458703:BHR458705 BRK458703:BRN458705 CBG458703:CBJ458705 CLC458703:CLF458705 CUY458703:CVB458705 DEU458703:DEX458705 DOQ458703:DOT458705 DYM458703:DYP458705 EII458703:EIL458705 ESE458703:ESH458705 FCA458703:FCD458705 FLW458703:FLZ458705 FVS458703:FVV458705 GFO458703:GFR458705 GPK458703:GPN458705 GZG458703:GZJ458705 HJC458703:HJF458705 HSY458703:HTB458705 ICU458703:ICX458705 IMQ458703:IMT458705 IWM458703:IWP458705 JGI458703:JGL458705 JQE458703:JQH458705 KAA458703:KAD458705 KJW458703:KJZ458705 KTS458703:KTV458705 LDO458703:LDR458705 LNK458703:LNN458705 LXG458703:LXJ458705 MHC458703:MHF458705 MQY458703:MRB458705 NAU458703:NAX458705 NKQ458703:NKT458705 NUM458703:NUP458705 OEI458703:OEL458705 OOE458703:OOH458705 OYA458703:OYD458705 PHW458703:PHZ458705 PRS458703:PRV458705 QBO458703:QBR458705 QLK458703:QLN458705 QVG458703:QVJ458705 RFC458703:RFF458705 ROY458703:RPB458705 RYU458703:RYX458705 SIQ458703:SIT458705 SSM458703:SSP458705 TCI458703:TCL458705 TME458703:TMH458705 TWA458703:TWD458705 UFW458703:UFZ458705 UPS458703:UPV458705 UZO458703:UZR458705 VJK458703:VJN458705 VTG458703:VTJ458705 WDC458703:WDF458705 WMY458703:WNB458705 WWU458703:WWX458705 AM524239:AP524241 KI524239:KL524241 UE524239:UH524241 AEA524239:AED524241 ANW524239:ANZ524241 AXS524239:AXV524241 BHO524239:BHR524241 BRK524239:BRN524241 CBG524239:CBJ524241 CLC524239:CLF524241 CUY524239:CVB524241 DEU524239:DEX524241 DOQ524239:DOT524241 DYM524239:DYP524241 EII524239:EIL524241 ESE524239:ESH524241 FCA524239:FCD524241 FLW524239:FLZ524241 FVS524239:FVV524241 GFO524239:GFR524241 GPK524239:GPN524241 GZG524239:GZJ524241 HJC524239:HJF524241 HSY524239:HTB524241 ICU524239:ICX524241 IMQ524239:IMT524241 IWM524239:IWP524241 JGI524239:JGL524241 JQE524239:JQH524241 KAA524239:KAD524241 KJW524239:KJZ524241 KTS524239:KTV524241 LDO524239:LDR524241 LNK524239:LNN524241 LXG524239:LXJ524241 MHC524239:MHF524241 MQY524239:MRB524241 NAU524239:NAX524241 NKQ524239:NKT524241 NUM524239:NUP524241 OEI524239:OEL524241 OOE524239:OOH524241 OYA524239:OYD524241 PHW524239:PHZ524241 PRS524239:PRV524241 QBO524239:QBR524241 QLK524239:QLN524241 QVG524239:QVJ524241 RFC524239:RFF524241 ROY524239:RPB524241 RYU524239:RYX524241 SIQ524239:SIT524241 SSM524239:SSP524241 TCI524239:TCL524241 TME524239:TMH524241 TWA524239:TWD524241 UFW524239:UFZ524241 UPS524239:UPV524241 UZO524239:UZR524241 VJK524239:VJN524241 VTG524239:VTJ524241 WDC524239:WDF524241 WMY524239:WNB524241 WWU524239:WWX524241 AM589775:AP589777 KI589775:KL589777 UE589775:UH589777 AEA589775:AED589777 ANW589775:ANZ589777 AXS589775:AXV589777 BHO589775:BHR589777 BRK589775:BRN589777 CBG589775:CBJ589777 CLC589775:CLF589777 CUY589775:CVB589777 DEU589775:DEX589777 DOQ589775:DOT589777 DYM589775:DYP589777 EII589775:EIL589777 ESE589775:ESH589777 FCA589775:FCD589777 FLW589775:FLZ589777 FVS589775:FVV589777 GFO589775:GFR589777 GPK589775:GPN589777 GZG589775:GZJ589777 HJC589775:HJF589777 HSY589775:HTB589777 ICU589775:ICX589777 IMQ589775:IMT589777 IWM589775:IWP589777 JGI589775:JGL589777 JQE589775:JQH589777 KAA589775:KAD589777 KJW589775:KJZ589777 KTS589775:KTV589777 LDO589775:LDR589777 LNK589775:LNN589777 LXG589775:LXJ589777 MHC589775:MHF589777 MQY589775:MRB589777 NAU589775:NAX589777 NKQ589775:NKT589777 NUM589775:NUP589777 OEI589775:OEL589777 OOE589775:OOH589777 OYA589775:OYD589777 PHW589775:PHZ589777 PRS589775:PRV589777 QBO589775:QBR589777 QLK589775:QLN589777 QVG589775:QVJ589777 RFC589775:RFF589777 ROY589775:RPB589777 RYU589775:RYX589777 SIQ589775:SIT589777 SSM589775:SSP589777 TCI589775:TCL589777 TME589775:TMH589777 TWA589775:TWD589777 UFW589775:UFZ589777 UPS589775:UPV589777 UZO589775:UZR589777 VJK589775:VJN589777 VTG589775:VTJ589777 WDC589775:WDF589777 WMY589775:WNB589777 WWU589775:WWX589777 AM655311:AP655313 KI655311:KL655313 UE655311:UH655313 AEA655311:AED655313 ANW655311:ANZ655313 AXS655311:AXV655313 BHO655311:BHR655313 BRK655311:BRN655313 CBG655311:CBJ655313 CLC655311:CLF655313 CUY655311:CVB655313 DEU655311:DEX655313 DOQ655311:DOT655313 DYM655311:DYP655313 EII655311:EIL655313 ESE655311:ESH655313 FCA655311:FCD655313 FLW655311:FLZ655313 FVS655311:FVV655313 GFO655311:GFR655313 GPK655311:GPN655313 GZG655311:GZJ655313 HJC655311:HJF655313 HSY655311:HTB655313 ICU655311:ICX655313 IMQ655311:IMT655313 IWM655311:IWP655313 JGI655311:JGL655313 JQE655311:JQH655313 KAA655311:KAD655313 KJW655311:KJZ655313 KTS655311:KTV655313 LDO655311:LDR655313 LNK655311:LNN655313 LXG655311:LXJ655313 MHC655311:MHF655313 MQY655311:MRB655313 NAU655311:NAX655313 NKQ655311:NKT655313 NUM655311:NUP655313 OEI655311:OEL655313 OOE655311:OOH655313 OYA655311:OYD655313 PHW655311:PHZ655313 PRS655311:PRV655313 QBO655311:QBR655313 QLK655311:QLN655313 QVG655311:QVJ655313 RFC655311:RFF655313 ROY655311:RPB655313 RYU655311:RYX655313 SIQ655311:SIT655313 SSM655311:SSP655313 TCI655311:TCL655313 TME655311:TMH655313 TWA655311:TWD655313 UFW655311:UFZ655313 UPS655311:UPV655313 UZO655311:UZR655313 VJK655311:VJN655313 VTG655311:VTJ655313 WDC655311:WDF655313 WMY655311:WNB655313 WWU655311:WWX655313 AM720847:AP720849 KI720847:KL720849 UE720847:UH720849 AEA720847:AED720849 ANW720847:ANZ720849 AXS720847:AXV720849 BHO720847:BHR720849 BRK720847:BRN720849 CBG720847:CBJ720849 CLC720847:CLF720849 CUY720847:CVB720849 DEU720847:DEX720849 DOQ720847:DOT720849 DYM720847:DYP720849 EII720847:EIL720849 ESE720847:ESH720849 FCA720847:FCD720849 FLW720847:FLZ720849 FVS720847:FVV720849 GFO720847:GFR720849 GPK720847:GPN720849 GZG720847:GZJ720849 HJC720847:HJF720849 HSY720847:HTB720849 ICU720847:ICX720849 IMQ720847:IMT720849 IWM720847:IWP720849 JGI720847:JGL720849 JQE720847:JQH720849 KAA720847:KAD720849 KJW720847:KJZ720849 KTS720847:KTV720849 LDO720847:LDR720849 LNK720847:LNN720849 LXG720847:LXJ720849 MHC720847:MHF720849 MQY720847:MRB720849 NAU720847:NAX720849 NKQ720847:NKT720849 NUM720847:NUP720849 OEI720847:OEL720849 OOE720847:OOH720849 OYA720847:OYD720849 PHW720847:PHZ720849 PRS720847:PRV720849 QBO720847:QBR720849 QLK720847:QLN720849 QVG720847:QVJ720849 RFC720847:RFF720849 ROY720847:RPB720849 RYU720847:RYX720849 SIQ720847:SIT720849 SSM720847:SSP720849 TCI720847:TCL720849 TME720847:TMH720849 TWA720847:TWD720849 UFW720847:UFZ720849 UPS720847:UPV720849 UZO720847:UZR720849 VJK720847:VJN720849 VTG720847:VTJ720849 WDC720847:WDF720849 WMY720847:WNB720849 WWU720847:WWX720849 AM786383:AP786385 KI786383:KL786385 UE786383:UH786385 AEA786383:AED786385 ANW786383:ANZ786385 AXS786383:AXV786385 BHO786383:BHR786385 BRK786383:BRN786385 CBG786383:CBJ786385 CLC786383:CLF786385 CUY786383:CVB786385 DEU786383:DEX786385 DOQ786383:DOT786385 DYM786383:DYP786385 EII786383:EIL786385 ESE786383:ESH786385 FCA786383:FCD786385 FLW786383:FLZ786385 FVS786383:FVV786385 GFO786383:GFR786385 GPK786383:GPN786385 GZG786383:GZJ786385 HJC786383:HJF786385 HSY786383:HTB786385 ICU786383:ICX786385 IMQ786383:IMT786385 IWM786383:IWP786385 JGI786383:JGL786385 JQE786383:JQH786385 KAA786383:KAD786385 KJW786383:KJZ786385 KTS786383:KTV786385 LDO786383:LDR786385 LNK786383:LNN786385 LXG786383:LXJ786385 MHC786383:MHF786385 MQY786383:MRB786385 NAU786383:NAX786385 NKQ786383:NKT786385 NUM786383:NUP786385 OEI786383:OEL786385 OOE786383:OOH786385 OYA786383:OYD786385 PHW786383:PHZ786385 PRS786383:PRV786385 QBO786383:QBR786385 QLK786383:QLN786385 QVG786383:QVJ786385 RFC786383:RFF786385 ROY786383:RPB786385 RYU786383:RYX786385 SIQ786383:SIT786385 SSM786383:SSP786385 TCI786383:TCL786385 TME786383:TMH786385 TWA786383:TWD786385 UFW786383:UFZ786385 UPS786383:UPV786385 UZO786383:UZR786385 VJK786383:VJN786385 VTG786383:VTJ786385 WDC786383:WDF786385 WMY786383:WNB786385 WWU786383:WWX786385 AM851919:AP851921 KI851919:KL851921 UE851919:UH851921 AEA851919:AED851921 ANW851919:ANZ851921 AXS851919:AXV851921 BHO851919:BHR851921 BRK851919:BRN851921 CBG851919:CBJ851921 CLC851919:CLF851921 CUY851919:CVB851921 DEU851919:DEX851921 DOQ851919:DOT851921 DYM851919:DYP851921 EII851919:EIL851921 ESE851919:ESH851921 FCA851919:FCD851921 FLW851919:FLZ851921 FVS851919:FVV851921 GFO851919:GFR851921 GPK851919:GPN851921 GZG851919:GZJ851921 HJC851919:HJF851921 HSY851919:HTB851921 ICU851919:ICX851921 IMQ851919:IMT851921 IWM851919:IWP851921 JGI851919:JGL851921 JQE851919:JQH851921 KAA851919:KAD851921 KJW851919:KJZ851921 KTS851919:KTV851921 LDO851919:LDR851921 LNK851919:LNN851921 LXG851919:LXJ851921 MHC851919:MHF851921 MQY851919:MRB851921 NAU851919:NAX851921 NKQ851919:NKT851921 NUM851919:NUP851921 OEI851919:OEL851921 OOE851919:OOH851921 OYA851919:OYD851921 PHW851919:PHZ851921 PRS851919:PRV851921 QBO851919:QBR851921 QLK851919:QLN851921 QVG851919:QVJ851921 RFC851919:RFF851921 ROY851919:RPB851921 RYU851919:RYX851921 SIQ851919:SIT851921 SSM851919:SSP851921 TCI851919:TCL851921 TME851919:TMH851921 TWA851919:TWD851921 UFW851919:UFZ851921 UPS851919:UPV851921 UZO851919:UZR851921 VJK851919:VJN851921 VTG851919:VTJ851921 WDC851919:WDF851921 WMY851919:WNB851921 WWU851919:WWX851921 AM917455:AP917457 KI917455:KL917457 UE917455:UH917457 AEA917455:AED917457 ANW917455:ANZ917457 AXS917455:AXV917457 BHO917455:BHR917457 BRK917455:BRN917457 CBG917455:CBJ917457 CLC917455:CLF917457 CUY917455:CVB917457 DEU917455:DEX917457 DOQ917455:DOT917457 DYM917455:DYP917457 EII917455:EIL917457 ESE917455:ESH917457 FCA917455:FCD917457 FLW917455:FLZ917457 FVS917455:FVV917457 GFO917455:GFR917457 GPK917455:GPN917457 GZG917455:GZJ917457 HJC917455:HJF917457 HSY917455:HTB917457 ICU917455:ICX917457 IMQ917455:IMT917457 IWM917455:IWP917457 JGI917455:JGL917457 JQE917455:JQH917457 KAA917455:KAD917457 KJW917455:KJZ917457 KTS917455:KTV917457 LDO917455:LDR917457 LNK917455:LNN917457 LXG917455:LXJ917457 MHC917455:MHF917457 MQY917455:MRB917457 NAU917455:NAX917457 NKQ917455:NKT917457 NUM917455:NUP917457 OEI917455:OEL917457 OOE917455:OOH917457 OYA917455:OYD917457 PHW917455:PHZ917457 PRS917455:PRV917457 QBO917455:QBR917457 QLK917455:QLN917457 QVG917455:QVJ917457 RFC917455:RFF917457 ROY917455:RPB917457 RYU917455:RYX917457 SIQ917455:SIT917457 SSM917455:SSP917457 TCI917455:TCL917457 TME917455:TMH917457 TWA917455:TWD917457 UFW917455:UFZ917457 UPS917455:UPV917457 UZO917455:UZR917457 VJK917455:VJN917457 VTG917455:VTJ917457 WDC917455:WDF917457 WMY917455:WNB917457 WWU917455:WWX917457 AM982991:AP982993 KI982991:KL982993 UE982991:UH982993 AEA982991:AED982993 ANW982991:ANZ982993 AXS982991:AXV982993 BHO982991:BHR982993 BRK982991:BRN982993 CBG982991:CBJ982993 CLC982991:CLF982993 CUY982991:CVB982993 DEU982991:DEX982993 DOQ982991:DOT982993 DYM982991:DYP982993 EII982991:EIL982993 ESE982991:ESH982993 FCA982991:FCD982993 FLW982991:FLZ982993 FVS982991:FVV982993 GFO982991:GFR982993 GPK982991:GPN982993 GZG982991:GZJ982993 HJC982991:HJF982993 HSY982991:HTB982993 ICU982991:ICX982993 IMQ982991:IMT982993 IWM982991:IWP982993 JGI982991:JGL982993 JQE982991:JQH982993 KAA982991:KAD982993 KJW982991:KJZ982993 KTS982991:KTV982993 LDO982991:LDR982993 LNK982991:LNN982993 LXG982991:LXJ982993 MHC982991:MHF982993 MQY982991:MRB982993 NAU982991:NAX982993 NKQ982991:NKT982993 NUM982991:NUP982993 OEI982991:OEL982993 OOE982991:OOH982993 OYA982991:OYD982993 PHW982991:PHZ982993 PRS982991:PRV982993 QBO982991:QBR982993 QLK982991:QLN982993 QVG982991:QVJ982993 RFC982991:RFF982993 ROY982991:RPB982993 RYU982991:RYX982993 SIQ982991:SIT982993 SSM982991:SSP982993 TCI982991:TCL982993 TME982991:TMH982993 TWA982991:TWD982993 UFW982991:UFZ982993 UPS982991:UPV982993 UZO982991:UZR982993 VJK982991:VJN982993 VTG982991:VTJ982993 WDC982991:WDF982993 WMY982991:WNB982993 WWU982991:WWX982993 VSR983003:VSU983005 UL15:UO17 AEH15:AEK17 AOD15:AOG17 AXZ15:AYC17 BHV15:BHY17 BRR15:BRU17 CBN15:CBQ17 CLJ15:CLM17 CVF15:CVI17 DFB15:DFE17 DOX15:DPA17 DYT15:DYW17 EIP15:EIS17 ESL15:ESO17 FCH15:FCK17 FMD15:FMG17 FVZ15:FWC17 GFV15:GFY17 GPR15:GPU17 GZN15:GZQ17 HJJ15:HJM17 HTF15:HTI17 IDB15:IDE17 IMX15:INA17 IWT15:IWW17 JGP15:JGS17 JQL15:JQO17 KAH15:KAK17 KKD15:KKG17 KTZ15:KUC17 LDV15:LDY17 LNR15:LNU17 LXN15:LXQ17 MHJ15:MHM17 MRF15:MRI17 NBB15:NBE17 NKX15:NLA17 NUT15:NUW17 OEP15:OES17 OOL15:OOO17 OYH15:OYK17 PID15:PIG17 PRZ15:PSC17 QBV15:QBY17 QLR15:QLU17 QVN15:QVQ17 RFJ15:RFM17 RPF15:RPI17 RZB15:RZE17 SIX15:SJA17 SST15:SSW17 TCP15:TCS17 TML15:TMO17 TWH15:TWK17 UGD15:UGG17 UPZ15:UQC17 UZV15:UZY17 VJR15:VJU17 VTN15:VTQ17 WDJ15:WDM17 WNF15:WNI17 WXB15:WXE17 JT15:JW17 AT65487:AW65489 KP65487:KS65489 UL65487:UO65489 AEH65487:AEK65489 AOD65487:AOG65489 AXZ65487:AYC65489 BHV65487:BHY65489 BRR65487:BRU65489 CBN65487:CBQ65489 CLJ65487:CLM65489 CVF65487:CVI65489 DFB65487:DFE65489 DOX65487:DPA65489 DYT65487:DYW65489 EIP65487:EIS65489 ESL65487:ESO65489 FCH65487:FCK65489 FMD65487:FMG65489 FVZ65487:FWC65489 GFV65487:GFY65489 GPR65487:GPU65489 GZN65487:GZQ65489 HJJ65487:HJM65489 HTF65487:HTI65489 IDB65487:IDE65489 IMX65487:INA65489 IWT65487:IWW65489 JGP65487:JGS65489 JQL65487:JQO65489 KAH65487:KAK65489 KKD65487:KKG65489 KTZ65487:KUC65489 LDV65487:LDY65489 LNR65487:LNU65489 LXN65487:LXQ65489 MHJ65487:MHM65489 MRF65487:MRI65489 NBB65487:NBE65489 NKX65487:NLA65489 NUT65487:NUW65489 OEP65487:OES65489 OOL65487:OOO65489 OYH65487:OYK65489 PID65487:PIG65489 PRZ65487:PSC65489 QBV65487:QBY65489 QLR65487:QLU65489 QVN65487:QVQ65489 RFJ65487:RFM65489 RPF65487:RPI65489 RZB65487:RZE65489 SIX65487:SJA65489 SST65487:SSW65489 TCP65487:TCS65489 TML65487:TMO65489 TWH65487:TWK65489 UGD65487:UGG65489 UPZ65487:UQC65489 UZV65487:UZY65489 VJR65487:VJU65489 VTN65487:VTQ65489 WDJ65487:WDM65489 WNF65487:WNI65489 WXB65487:WXE65489 AT131023:AW131025 KP131023:KS131025 UL131023:UO131025 AEH131023:AEK131025 AOD131023:AOG131025 AXZ131023:AYC131025 BHV131023:BHY131025 BRR131023:BRU131025 CBN131023:CBQ131025 CLJ131023:CLM131025 CVF131023:CVI131025 DFB131023:DFE131025 DOX131023:DPA131025 DYT131023:DYW131025 EIP131023:EIS131025 ESL131023:ESO131025 FCH131023:FCK131025 FMD131023:FMG131025 FVZ131023:FWC131025 GFV131023:GFY131025 GPR131023:GPU131025 GZN131023:GZQ131025 HJJ131023:HJM131025 HTF131023:HTI131025 IDB131023:IDE131025 IMX131023:INA131025 IWT131023:IWW131025 JGP131023:JGS131025 JQL131023:JQO131025 KAH131023:KAK131025 KKD131023:KKG131025 KTZ131023:KUC131025 LDV131023:LDY131025 LNR131023:LNU131025 LXN131023:LXQ131025 MHJ131023:MHM131025 MRF131023:MRI131025 NBB131023:NBE131025 NKX131023:NLA131025 NUT131023:NUW131025 OEP131023:OES131025 OOL131023:OOO131025 OYH131023:OYK131025 PID131023:PIG131025 PRZ131023:PSC131025 QBV131023:QBY131025 QLR131023:QLU131025 QVN131023:QVQ131025 RFJ131023:RFM131025 RPF131023:RPI131025 RZB131023:RZE131025 SIX131023:SJA131025 SST131023:SSW131025 TCP131023:TCS131025 TML131023:TMO131025 TWH131023:TWK131025 UGD131023:UGG131025 UPZ131023:UQC131025 UZV131023:UZY131025 VJR131023:VJU131025 VTN131023:VTQ131025 WDJ131023:WDM131025 WNF131023:WNI131025 WXB131023:WXE131025 AT196559:AW196561 KP196559:KS196561 UL196559:UO196561 AEH196559:AEK196561 AOD196559:AOG196561 AXZ196559:AYC196561 BHV196559:BHY196561 BRR196559:BRU196561 CBN196559:CBQ196561 CLJ196559:CLM196561 CVF196559:CVI196561 DFB196559:DFE196561 DOX196559:DPA196561 DYT196559:DYW196561 EIP196559:EIS196561 ESL196559:ESO196561 FCH196559:FCK196561 FMD196559:FMG196561 FVZ196559:FWC196561 GFV196559:GFY196561 GPR196559:GPU196561 GZN196559:GZQ196561 HJJ196559:HJM196561 HTF196559:HTI196561 IDB196559:IDE196561 IMX196559:INA196561 IWT196559:IWW196561 JGP196559:JGS196561 JQL196559:JQO196561 KAH196559:KAK196561 KKD196559:KKG196561 KTZ196559:KUC196561 LDV196559:LDY196561 LNR196559:LNU196561 LXN196559:LXQ196561 MHJ196559:MHM196561 MRF196559:MRI196561 NBB196559:NBE196561 NKX196559:NLA196561 NUT196559:NUW196561 OEP196559:OES196561 OOL196559:OOO196561 OYH196559:OYK196561 PID196559:PIG196561 PRZ196559:PSC196561 QBV196559:QBY196561 QLR196559:QLU196561 QVN196559:QVQ196561 RFJ196559:RFM196561 RPF196559:RPI196561 RZB196559:RZE196561 SIX196559:SJA196561 SST196559:SSW196561 TCP196559:TCS196561 TML196559:TMO196561 TWH196559:TWK196561 UGD196559:UGG196561 UPZ196559:UQC196561 UZV196559:UZY196561 VJR196559:VJU196561 VTN196559:VTQ196561 WDJ196559:WDM196561 WNF196559:WNI196561 WXB196559:WXE196561 AT262095:AW262097 KP262095:KS262097 UL262095:UO262097 AEH262095:AEK262097 AOD262095:AOG262097 AXZ262095:AYC262097 BHV262095:BHY262097 BRR262095:BRU262097 CBN262095:CBQ262097 CLJ262095:CLM262097 CVF262095:CVI262097 DFB262095:DFE262097 DOX262095:DPA262097 DYT262095:DYW262097 EIP262095:EIS262097 ESL262095:ESO262097 FCH262095:FCK262097 FMD262095:FMG262097 FVZ262095:FWC262097 GFV262095:GFY262097 GPR262095:GPU262097 GZN262095:GZQ262097 HJJ262095:HJM262097 HTF262095:HTI262097 IDB262095:IDE262097 IMX262095:INA262097 IWT262095:IWW262097 JGP262095:JGS262097 JQL262095:JQO262097 KAH262095:KAK262097 KKD262095:KKG262097 KTZ262095:KUC262097 LDV262095:LDY262097 LNR262095:LNU262097 LXN262095:LXQ262097 MHJ262095:MHM262097 MRF262095:MRI262097 NBB262095:NBE262097 NKX262095:NLA262097 NUT262095:NUW262097 OEP262095:OES262097 OOL262095:OOO262097 OYH262095:OYK262097 PID262095:PIG262097 PRZ262095:PSC262097 QBV262095:QBY262097 QLR262095:QLU262097 QVN262095:QVQ262097 RFJ262095:RFM262097 RPF262095:RPI262097 RZB262095:RZE262097 SIX262095:SJA262097 SST262095:SSW262097 TCP262095:TCS262097 TML262095:TMO262097 TWH262095:TWK262097 UGD262095:UGG262097 UPZ262095:UQC262097 UZV262095:UZY262097 VJR262095:VJU262097 VTN262095:VTQ262097 WDJ262095:WDM262097 WNF262095:WNI262097 WXB262095:WXE262097 AT327631:AW327633 KP327631:KS327633 UL327631:UO327633 AEH327631:AEK327633 AOD327631:AOG327633 AXZ327631:AYC327633 BHV327631:BHY327633 BRR327631:BRU327633 CBN327631:CBQ327633 CLJ327631:CLM327633 CVF327631:CVI327633 DFB327631:DFE327633 DOX327631:DPA327633 DYT327631:DYW327633 EIP327631:EIS327633 ESL327631:ESO327633 FCH327631:FCK327633 FMD327631:FMG327633 FVZ327631:FWC327633 GFV327631:GFY327633 GPR327631:GPU327633 GZN327631:GZQ327633 HJJ327631:HJM327633 HTF327631:HTI327633 IDB327631:IDE327633 IMX327631:INA327633 IWT327631:IWW327633 JGP327631:JGS327633 JQL327631:JQO327633 KAH327631:KAK327633 KKD327631:KKG327633 KTZ327631:KUC327633 LDV327631:LDY327633 LNR327631:LNU327633 LXN327631:LXQ327633 MHJ327631:MHM327633 MRF327631:MRI327633 NBB327631:NBE327633 NKX327631:NLA327633 NUT327631:NUW327633 OEP327631:OES327633 OOL327631:OOO327633 OYH327631:OYK327633 PID327631:PIG327633 PRZ327631:PSC327633 QBV327631:QBY327633 QLR327631:QLU327633 QVN327631:QVQ327633 RFJ327631:RFM327633 RPF327631:RPI327633 RZB327631:RZE327633 SIX327631:SJA327633 SST327631:SSW327633 TCP327631:TCS327633 TML327631:TMO327633 TWH327631:TWK327633 UGD327631:UGG327633 UPZ327631:UQC327633 UZV327631:UZY327633 VJR327631:VJU327633 VTN327631:VTQ327633 WDJ327631:WDM327633 WNF327631:WNI327633 WXB327631:WXE327633 AT393167:AW393169 KP393167:KS393169 UL393167:UO393169 AEH393167:AEK393169 AOD393167:AOG393169 AXZ393167:AYC393169 BHV393167:BHY393169 BRR393167:BRU393169 CBN393167:CBQ393169 CLJ393167:CLM393169 CVF393167:CVI393169 DFB393167:DFE393169 DOX393167:DPA393169 DYT393167:DYW393169 EIP393167:EIS393169 ESL393167:ESO393169 FCH393167:FCK393169 FMD393167:FMG393169 FVZ393167:FWC393169 GFV393167:GFY393169 GPR393167:GPU393169 GZN393167:GZQ393169 HJJ393167:HJM393169 HTF393167:HTI393169 IDB393167:IDE393169 IMX393167:INA393169 IWT393167:IWW393169 JGP393167:JGS393169 JQL393167:JQO393169 KAH393167:KAK393169 KKD393167:KKG393169 KTZ393167:KUC393169 LDV393167:LDY393169 LNR393167:LNU393169 LXN393167:LXQ393169 MHJ393167:MHM393169 MRF393167:MRI393169 NBB393167:NBE393169 NKX393167:NLA393169 NUT393167:NUW393169 OEP393167:OES393169 OOL393167:OOO393169 OYH393167:OYK393169 PID393167:PIG393169 PRZ393167:PSC393169 QBV393167:QBY393169 QLR393167:QLU393169 QVN393167:QVQ393169 RFJ393167:RFM393169 RPF393167:RPI393169 RZB393167:RZE393169 SIX393167:SJA393169 SST393167:SSW393169 TCP393167:TCS393169 TML393167:TMO393169 TWH393167:TWK393169 UGD393167:UGG393169 UPZ393167:UQC393169 UZV393167:UZY393169 VJR393167:VJU393169 VTN393167:VTQ393169 WDJ393167:WDM393169 WNF393167:WNI393169 WXB393167:WXE393169 AT458703:AW458705 KP458703:KS458705 UL458703:UO458705 AEH458703:AEK458705 AOD458703:AOG458705 AXZ458703:AYC458705 BHV458703:BHY458705 BRR458703:BRU458705 CBN458703:CBQ458705 CLJ458703:CLM458705 CVF458703:CVI458705 DFB458703:DFE458705 DOX458703:DPA458705 DYT458703:DYW458705 EIP458703:EIS458705 ESL458703:ESO458705 FCH458703:FCK458705 FMD458703:FMG458705 FVZ458703:FWC458705 GFV458703:GFY458705 GPR458703:GPU458705 GZN458703:GZQ458705 HJJ458703:HJM458705 HTF458703:HTI458705 IDB458703:IDE458705 IMX458703:INA458705 IWT458703:IWW458705 JGP458703:JGS458705 JQL458703:JQO458705 KAH458703:KAK458705 KKD458703:KKG458705 KTZ458703:KUC458705 LDV458703:LDY458705 LNR458703:LNU458705 LXN458703:LXQ458705 MHJ458703:MHM458705 MRF458703:MRI458705 NBB458703:NBE458705 NKX458703:NLA458705 NUT458703:NUW458705 OEP458703:OES458705 OOL458703:OOO458705 OYH458703:OYK458705 PID458703:PIG458705 PRZ458703:PSC458705 QBV458703:QBY458705 QLR458703:QLU458705 QVN458703:QVQ458705 RFJ458703:RFM458705 RPF458703:RPI458705 RZB458703:RZE458705 SIX458703:SJA458705 SST458703:SSW458705 TCP458703:TCS458705 TML458703:TMO458705 TWH458703:TWK458705 UGD458703:UGG458705 UPZ458703:UQC458705 UZV458703:UZY458705 VJR458703:VJU458705 VTN458703:VTQ458705 WDJ458703:WDM458705 WNF458703:WNI458705 WXB458703:WXE458705 AT524239:AW524241 KP524239:KS524241 UL524239:UO524241 AEH524239:AEK524241 AOD524239:AOG524241 AXZ524239:AYC524241 BHV524239:BHY524241 BRR524239:BRU524241 CBN524239:CBQ524241 CLJ524239:CLM524241 CVF524239:CVI524241 DFB524239:DFE524241 DOX524239:DPA524241 DYT524239:DYW524241 EIP524239:EIS524241 ESL524239:ESO524241 FCH524239:FCK524241 FMD524239:FMG524241 FVZ524239:FWC524241 GFV524239:GFY524241 GPR524239:GPU524241 GZN524239:GZQ524241 HJJ524239:HJM524241 HTF524239:HTI524241 IDB524239:IDE524241 IMX524239:INA524241 IWT524239:IWW524241 JGP524239:JGS524241 JQL524239:JQO524241 KAH524239:KAK524241 KKD524239:KKG524241 KTZ524239:KUC524241 LDV524239:LDY524241 LNR524239:LNU524241 LXN524239:LXQ524241 MHJ524239:MHM524241 MRF524239:MRI524241 NBB524239:NBE524241 NKX524239:NLA524241 NUT524239:NUW524241 OEP524239:OES524241 OOL524239:OOO524241 OYH524239:OYK524241 PID524239:PIG524241 PRZ524239:PSC524241 QBV524239:QBY524241 QLR524239:QLU524241 QVN524239:QVQ524241 RFJ524239:RFM524241 RPF524239:RPI524241 RZB524239:RZE524241 SIX524239:SJA524241 SST524239:SSW524241 TCP524239:TCS524241 TML524239:TMO524241 TWH524239:TWK524241 UGD524239:UGG524241 UPZ524239:UQC524241 UZV524239:UZY524241 VJR524239:VJU524241 VTN524239:VTQ524241 WDJ524239:WDM524241 WNF524239:WNI524241 WXB524239:WXE524241 AT589775:AW589777 KP589775:KS589777 UL589775:UO589777 AEH589775:AEK589777 AOD589775:AOG589777 AXZ589775:AYC589777 BHV589775:BHY589777 BRR589775:BRU589777 CBN589775:CBQ589777 CLJ589775:CLM589777 CVF589775:CVI589777 DFB589775:DFE589777 DOX589775:DPA589777 DYT589775:DYW589777 EIP589775:EIS589777 ESL589775:ESO589777 FCH589775:FCK589777 FMD589775:FMG589777 FVZ589775:FWC589777 GFV589775:GFY589777 GPR589775:GPU589777 GZN589775:GZQ589777 HJJ589775:HJM589777 HTF589775:HTI589777 IDB589775:IDE589777 IMX589775:INA589777 IWT589775:IWW589777 JGP589775:JGS589777 JQL589775:JQO589777 KAH589775:KAK589777 KKD589775:KKG589777 KTZ589775:KUC589777 LDV589775:LDY589777 LNR589775:LNU589777 LXN589775:LXQ589777 MHJ589775:MHM589777 MRF589775:MRI589777 NBB589775:NBE589777 NKX589775:NLA589777 NUT589775:NUW589777 OEP589775:OES589777 OOL589775:OOO589777 OYH589775:OYK589777 PID589775:PIG589777 PRZ589775:PSC589777 QBV589775:QBY589777 QLR589775:QLU589777 QVN589775:QVQ589777 RFJ589775:RFM589777 RPF589775:RPI589777 RZB589775:RZE589777 SIX589775:SJA589777 SST589775:SSW589777 TCP589775:TCS589777 TML589775:TMO589777 TWH589775:TWK589777 UGD589775:UGG589777 UPZ589775:UQC589777 UZV589775:UZY589777 VJR589775:VJU589777 VTN589775:VTQ589777 WDJ589775:WDM589777 WNF589775:WNI589777 WXB589775:WXE589777 AT655311:AW655313 KP655311:KS655313 UL655311:UO655313 AEH655311:AEK655313 AOD655311:AOG655313 AXZ655311:AYC655313 BHV655311:BHY655313 BRR655311:BRU655313 CBN655311:CBQ655313 CLJ655311:CLM655313 CVF655311:CVI655313 DFB655311:DFE655313 DOX655311:DPA655313 DYT655311:DYW655313 EIP655311:EIS655313 ESL655311:ESO655313 FCH655311:FCK655313 FMD655311:FMG655313 FVZ655311:FWC655313 GFV655311:GFY655313 GPR655311:GPU655313 GZN655311:GZQ655313 HJJ655311:HJM655313 HTF655311:HTI655313 IDB655311:IDE655313 IMX655311:INA655313 IWT655311:IWW655313 JGP655311:JGS655313 JQL655311:JQO655313 KAH655311:KAK655313 KKD655311:KKG655313 KTZ655311:KUC655313 LDV655311:LDY655313 LNR655311:LNU655313 LXN655311:LXQ655313 MHJ655311:MHM655313 MRF655311:MRI655313 NBB655311:NBE655313 NKX655311:NLA655313 NUT655311:NUW655313 OEP655311:OES655313 OOL655311:OOO655313 OYH655311:OYK655313 PID655311:PIG655313 PRZ655311:PSC655313 QBV655311:QBY655313 QLR655311:QLU655313 QVN655311:QVQ655313 RFJ655311:RFM655313 RPF655311:RPI655313 RZB655311:RZE655313 SIX655311:SJA655313 SST655311:SSW655313 TCP655311:TCS655313 TML655311:TMO655313 TWH655311:TWK655313 UGD655311:UGG655313 UPZ655311:UQC655313 UZV655311:UZY655313 VJR655311:VJU655313 VTN655311:VTQ655313 WDJ655311:WDM655313 WNF655311:WNI655313 WXB655311:WXE655313 AT720847:AW720849 KP720847:KS720849 UL720847:UO720849 AEH720847:AEK720849 AOD720847:AOG720849 AXZ720847:AYC720849 BHV720847:BHY720849 BRR720847:BRU720849 CBN720847:CBQ720849 CLJ720847:CLM720849 CVF720847:CVI720849 DFB720847:DFE720849 DOX720847:DPA720849 DYT720847:DYW720849 EIP720847:EIS720849 ESL720847:ESO720849 FCH720847:FCK720849 FMD720847:FMG720849 FVZ720847:FWC720849 GFV720847:GFY720849 GPR720847:GPU720849 GZN720847:GZQ720849 HJJ720847:HJM720849 HTF720847:HTI720849 IDB720847:IDE720849 IMX720847:INA720849 IWT720847:IWW720849 JGP720847:JGS720849 JQL720847:JQO720849 KAH720847:KAK720849 KKD720847:KKG720849 KTZ720847:KUC720849 LDV720847:LDY720849 LNR720847:LNU720849 LXN720847:LXQ720849 MHJ720847:MHM720849 MRF720847:MRI720849 NBB720847:NBE720849 NKX720847:NLA720849 NUT720847:NUW720849 OEP720847:OES720849 OOL720847:OOO720849 OYH720847:OYK720849 PID720847:PIG720849 PRZ720847:PSC720849 QBV720847:QBY720849 QLR720847:QLU720849 QVN720847:QVQ720849 RFJ720847:RFM720849 RPF720847:RPI720849 RZB720847:RZE720849 SIX720847:SJA720849 SST720847:SSW720849 TCP720847:TCS720849 TML720847:TMO720849 TWH720847:TWK720849 UGD720847:UGG720849 UPZ720847:UQC720849 UZV720847:UZY720849 VJR720847:VJU720849 VTN720847:VTQ720849 WDJ720847:WDM720849 WNF720847:WNI720849 WXB720847:WXE720849 AT786383:AW786385 KP786383:KS786385 UL786383:UO786385 AEH786383:AEK786385 AOD786383:AOG786385 AXZ786383:AYC786385 BHV786383:BHY786385 BRR786383:BRU786385 CBN786383:CBQ786385 CLJ786383:CLM786385 CVF786383:CVI786385 DFB786383:DFE786385 DOX786383:DPA786385 DYT786383:DYW786385 EIP786383:EIS786385 ESL786383:ESO786385 FCH786383:FCK786385 FMD786383:FMG786385 FVZ786383:FWC786385 GFV786383:GFY786385 GPR786383:GPU786385 GZN786383:GZQ786385 HJJ786383:HJM786385 HTF786383:HTI786385 IDB786383:IDE786385 IMX786383:INA786385 IWT786383:IWW786385 JGP786383:JGS786385 JQL786383:JQO786385 KAH786383:KAK786385 KKD786383:KKG786385 KTZ786383:KUC786385 LDV786383:LDY786385 LNR786383:LNU786385 LXN786383:LXQ786385 MHJ786383:MHM786385 MRF786383:MRI786385 NBB786383:NBE786385 NKX786383:NLA786385 NUT786383:NUW786385 OEP786383:OES786385 OOL786383:OOO786385 OYH786383:OYK786385 PID786383:PIG786385 PRZ786383:PSC786385 QBV786383:QBY786385 QLR786383:QLU786385 QVN786383:QVQ786385 RFJ786383:RFM786385 RPF786383:RPI786385 RZB786383:RZE786385 SIX786383:SJA786385 SST786383:SSW786385 TCP786383:TCS786385 TML786383:TMO786385 TWH786383:TWK786385 UGD786383:UGG786385 UPZ786383:UQC786385 UZV786383:UZY786385 VJR786383:VJU786385 VTN786383:VTQ786385 WDJ786383:WDM786385 WNF786383:WNI786385 WXB786383:WXE786385 AT851919:AW851921 KP851919:KS851921 UL851919:UO851921 AEH851919:AEK851921 AOD851919:AOG851921 AXZ851919:AYC851921 BHV851919:BHY851921 BRR851919:BRU851921 CBN851919:CBQ851921 CLJ851919:CLM851921 CVF851919:CVI851921 DFB851919:DFE851921 DOX851919:DPA851921 DYT851919:DYW851921 EIP851919:EIS851921 ESL851919:ESO851921 FCH851919:FCK851921 FMD851919:FMG851921 FVZ851919:FWC851921 GFV851919:GFY851921 GPR851919:GPU851921 GZN851919:GZQ851921 HJJ851919:HJM851921 HTF851919:HTI851921 IDB851919:IDE851921 IMX851919:INA851921 IWT851919:IWW851921 JGP851919:JGS851921 JQL851919:JQO851921 KAH851919:KAK851921 KKD851919:KKG851921 KTZ851919:KUC851921 LDV851919:LDY851921 LNR851919:LNU851921 LXN851919:LXQ851921 MHJ851919:MHM851921 MRF851919:MRI851921 NBB851919:NBE851921 NKX851919:NLA851921 NUT851919:NUW851921 OEP851919:OES851921 OOL851919:OOO851921 OYH851919:OYK851921 PID851919:PIG851921 PRZ851919:PSC851921 QBV851919:QBY851921 QLR851919:QLU851921 QVN851919:QVQ851921 RFJ851919:RFM851921 RPF851919:RPI851921 RZB851919:RZE851921 SIX851919:SJA851921 SST851919:SSW851921 TCP851919:TCS851921 TML851919:TMO851921 TWH851919:TWK851921 UGD851919:UGG851921 UPZ851919:UQC851921 UZV851919:UZY851921 VJR851919:VJU851921 VTN851919:VTQ851921 WDJ851919:WDM851921 WNF851919:WNI851921 WXB851919:WXE851921 AT917455:AW917457 KP917455:KS917457 UL917455:UO917457 AEH917455:AEK917457 AOD917455:AOG917457 AXZ917455:AYC917457 BHV917455:BHY917457 BRR917455:BRU917457 CBN917455:CBQ917457 CLJ917455:CLM917457 CVF917455:CVI917457 DFB917455:DFE917457 DOX917455:DPA917457 DYT917455:DYW917457 EIP917455:EIS917457 ESL917455:ESO917457 FCH917455:FCK917457 FMD917455:FMG917457 FVZ917455:FWC917457 GFV917455:GFY917457 GPR917455:GPU917457 GZN917455:GZQ917457 HJJ917455:HJM917457 HTF917455:HTI917457 IDB917455:IDE917457 IMX917455:INA917457 IWT917455:IWW917457 JGP917455:JGS917457 JQL917455:JQO917457 KAH917455:KAK917457 KKD917455:KKG917457 KTZ917455:KUC917457 LDV917455:LDY917457 LNR917455:LNU917457 LXN917455:LXQ917457 MHJ917455:MHM917457 MRF917455:MRI917457 NBB917455:NBE917457 NKX917455:NLA917457 NUT917455:NUW917457 OEP917455:OES917457 OOL917455:OOO917457 OYH917455:OYK917457 PID917455:PIG917457 PRZ917455:PSC917457 QBV917455:QBY917457 QLR917455:QLU917457 QVN917455:QVQ917457 RFJ917455:RFM917457 RPF917455:RPI917457 RZB917455:RZE917457 SIX917455:SJA917457 SST917455:SSW917457 TCP917455:TCS917457 TML917455:TMO917457 TWH917455:TWK917457 UGD917455:UGG917457 UPZ917455:UQC917457 UZV917455:UZY917457 VJR917455:VJU917457 VTN917455:VTQ917457 WDJ917455:WDM917457 WNF917455:WNI917457 WXB917455:WXE917457 AT982991:AW982993 KP982991:KS982993 UL982991:UO982993 AEH982991:AEK982993 AOD982991:AOG982993 AXZ982991:AYC982993 BHV982991:BHY982993 BRR982991:BRU982993 CBN982991:CBQ982993 CLJ982991:CLM982993 CVF982991:CVI982993 DFB982991:DFE982993 DOX982991:DPA982993 DYT982991:DYW982993 EIP982991:EIS982993 ESL982991:ESO982993 FCH982991:FCK982993 FMD982991:FMG982993 FVZ982991:FWC982993 GFV982991:GFY982993 GPR982991:GPU982993 GZN982991:GZQ982993 HJJ982991:HJM982993 HTF982991:HTI982993 IDB982991:IDE982993 IMX982991:INA982993 IWT982991:IWW982993 JGP982991:JGS982993 JQL982991:JQO982993 KAH982991:KAK982993 KKD982991:KKG982993 KTZ982991:KUC982993 LDV982991:LDY982993 LNR982991:LNU982993 LXN982991:LXQ982993 MHJ982991:MHM982993 MRF982991:MRI982993 NBB982991:NBE982993 NKX982991:NLA982993 NUT982991:NUW982993 OEP982991:OES982993 OOL982991:OOO982993 OYH982991:OYK982993 PID982991:PIG982993 PRZ982991:PSC982993 QBV982991:QBY982993 QLR982991:QLU982993 QVN982991:QVQ982993 RFJ982991:RFM982993 RPF982991:RPI982993 RZB982991:RZE982993 SIX982991:SJA982993 SST982991:SSW982993 TCP982991:TCS982993 TML982991:TMO982993 TWH982991:TWK982993 UGD982991:UGG982993 UPZ982991:UQC982993 UZV982991:UZY982993 VJR982991:VJU982993 VTN982991:VTQ982993 WDJ982991:WDM982993 WNF982991:WNI982993 WXB982991:WXE982993 WMJ983003:WMM983005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K65487 JG65487 TC65487 ACY65487 AMU65487 AWQ65487 BGM65487 BQI65487 CAE65487 CKA65487 CTW65487 DDS65487 DNO65487 DXK65487 EHG65487 ERC65487 FAY65487 FKU65487 FUQ65487 GEM65487 GOI65487 GYE65487 HIA65487 HRW65487 IBS65487 ILO65487 IVK65487 JFG65487 JPC65487 JYY65487 KIU65487 KSQ65487 LCM65487 LMI65487 LWE65487 MGA65487 MPW65487 MZS65487 NJO65487 NTK65487 ODG65487 ONC65487 OWY65487 PGU65487 PQQ65487 QAM65487 QKI65487 QUE65487 REA65487 RNW65487 RXS65487 SHO65487 SRK65487 TBG65487 TLC65487 TUY65487 UEU65487 UOQ65487 UYM65487 VII65487 VSE65487 WCA65487 WLW65487 WVS65487 K131023 JG131023 TC131023 ACY131023 AMU131023 AWQ131023 BGM131023 BQI131023 CAE131023 CKA131023 CTW131023 DDS131023 DNO131023 DXK131023 EHG131023 ERC131023 FAY131023 FKU131023 FUQ131023 GEM131023 GOI131023 GYE131023 HIA131023 HRW131023 IBS131023 ILO131023 IVK131023 JFG131023 JPC131023 JYY131023 KIU131023 KSQ131023 LCM131023 LMI131023 LWE131023 MGA131023 MPW131023 MZS131023 NJO131023 NTK131023 ODG131023 ONC131023 OWY131023 PGU131023 PQQ131023 QAM131023 QKI131023 QUE131023 REA131023 RNW131023 RXS131023 SHO131023 SRK131023 TBG131023 TLC131023 TUY131023 UEU131023 UOQ131023 UYM131023 VII131023 VSE131023 WCA131023 WLW131023 WVS131023 K196559 JG196559 TC196559 ACY196559 AMU196559 AWQ196559 BGM196559 BQI196559 CAE196559 CKA196559 CTW196559 DDS196559 DNO196559 DXK196559 EHG196559 ERC196559 FAY196559 FKU196559 FUQ196559 GEM196559 GOI196559 GYE196559 HIA196559 HRW196559 IBS196559 ILO196559 IVK196559 JFG196559 JPC196559 JYY196559 KIU196559 KSQ196559 LCM196559 LMI196559 LWE196559 MGA196559 MPW196559 MZS196559 NJO196559 NTK196559 ODG196559 ONC196559 OWY196559 PGU196559 PQQ196559 QAM196559 QKI196559 QUE196559 REA196559 RNW196559 RXS196559 SHO196559 SRK196559 TBG196559 TLC196559 TUY196559 UEU196559 UOQ196559 UYM196559 VII196559 VSE196559 WCA196559 WLW196559 WVS196559 K262095 JG262095 TC262095 ACY262095 AMU262095 AWQ262095 BGM262095 BQI262095 CAE262095 CKA262095 CTW262095 DDS262095 DNO262095 DXK262095 EHG262095 ERC262095 FAY262095 FKU262095 FUQ262095 GEM262095 GOI262095 GYE262095 HIA262095 HRW262095 IBS262095 ILO262095 IVK262095 JFG262095 JPC262095 JYY262095 KIU262095 KSQ262095 LCM262095 LMI262095 LWE262095 MGA262095 MPW262095 MZS262095 NJO262095 NTK262095 ODG262095 ONC262095 OWY262095 PGU262095 PQQ262095 QAM262095 QKI262095 QUE262095 REA262095 RNW262095 RXS262095 SHO262095 SRK262095 TBG262095 TLC262095 TUY262095 UEU262095 UOQ262095 UYM262095 VII262095 VSE262095 WCA262095 WLW262095 WVS262095 K327631 JG327631 TC327631 ACY327631 AMU327631 AWQ327631 BGM327631 BQI327631 CAE327631 CKA327631 CTW327631 DDS327631 DNO327631 DXK327631 EHG327631 ERC327631 FAY327631 FKU327631 FUQ327631 GEM327631 GOI327631 GYE327631 HIA327631 HRW327631 IBS327631 ILO327631 IVK327631 JFG327631 JPC327631 JYY327631 KIU327631 KSQ327631 LCM327631 LMI327631 LWE327631 MGA327631 MPW327631 MZS327631 NJO327631 NTK327631 ODG327631 ONC327631 OWY327631 PGU327631 PQQ327631 QAM327631 QKI327631 QUE327631 REA327631 RNW327631 RXS327631 SHO327631 SRK327631 TBG327631 TLC327631 TUY327631 UEU327631 UOQ327631 UYM327631 VII327631 VSE327631 WCA327631 WLW327631 WVS327631 K393167 JG393167 TC393167 ACY393167 AMU393167 AWQ393167 BGM393167 BQI393167 CAE393167 CKA393167 CTW393167 DDS393167 DNO393167 DXK393167 EHG393167 ERC393167 FAY393167 FKU393167 FUQ393167 GEM393167 GOI393167 GYE393167 HIA393167 HRW393167 IBS393167 ILO393167 IVK393167 JFG393167 JPC393167 JYY393167 KIU393167 KSQ393167 LCM393167 LMI393167 LWE393167 MGA393167 MPW393167 MZS393167 NJO393167 NTK393167 ODG393167 ONC393167 OWY393167 PGU393167 PQQ393167 QAM393167 QKI393167 QUE393167 REA393167 RNW393167 RXS393167 SHO393167 SRK393167 TBG393167 TLC393167 TUY393167 UEU393167 UOQ393167 UYM393167 VII393167 VSE393167 WCA393167 WLW393167 WVS393167 K458703 JG458703 TC458703 ACY458703 AMU458703 AWQ458703 BGM458703 BQI458703 CAE458703 CKA458703 CTW458703 DDS458703 DNO458703 DXK458703 EHG458703 ERC458703 FAY458703 FKU458703 FUQ458703 GEM458703 GOI458703 GYE458703 HIA458703 HRW458703 IBS458703 ILO458703 IVK458703 JFG458703 JPC458703 JYY458703 KIU458703 KSQ458703 LCM458703 LMI458703 LWE458703 MGA458703 MPW458703 MZS458703 NJO458703 NTK458703 ODG458703 ONC458703 OWY458703 PGU458703 PQQ458703 QAM458703 QKI458703 QUE458703 REA458703 RNW458703 RXS458703 SHO458703 SRK458703 TBG458703 TLC458703 TUY458703 UEU458703 UOQ458703 UYM458703 VII458703 VSE458703 WCA458703 WLW458703 WVS458703 K524239 JG524239 TC524239 ACY524239 AMU524239 AWQ524239 BGM524239 BQI524239 CAE524239 CKA524239 CTW524239 DDS524239 DNO524239 DXK524239 EHG524239 ERC524239 FAY524239 FKU524239 FUQ524239 GEM524239 GOI524239 GYE524239 HIA524239 HRW524239 IBS524239 ILO524239 IVK524239 JFG524239 JPC524239 JYY524239 KIU524239 KSQ524239 LCM524239 LMI524239 LWE524239 MGA524239 MPW524239 MZS524239 NJO524239 NTK524239 ODG524239 ONC524239 OWY524239 PGU524239 PQQ524239 QAM524239 QKI524239 QUE524239 REA524239 RNW524239 RXS524239 SHO524239 SRK524239 TBG524239 TLC524239 TUY524239 UEU524239 UOQ524239 UYM524239 VII524239 VSE524239 WCA524239 WLW524239 WVS524239 K589775 JG589775 TC589775 ACY589775 AMU589775 AWQ589775 BGM589775 BQI589775 CAE589775 CKA589775 CTW589775 DDS589775 DNO589775 DXK589775 EHG589775 ERC589775 FAY589775 FKU589775 FUQ589775 GEM589775 GOI589775 GYE589775 HIA589775 HRW589775 IBS589775 ILO589775 IVK589775 JFG589775 JPC589775 JYY589775 KIU589775 KSQ589775 LCM589775 LMI589775 LWE589775 MGA589775 MPW589775 MZS589775 NJO589775 NTK589775 ODG589775 ONC589775 OWY589775 PGU589775 PQQ589775 QAM589775 QKI589775 QUE589775 REA589775 RNW589775 RXS589775 SHO589775 SRK589775 TBG589775 TLC589775 TUY589775 UEU589775 UOQ589775 UYM589775 VII589775 VSE589775 WCA589775 WLW589775 WVS589775 K655311 JG655311 TC655311 ACY655311 AMU655311 AWQ655311 BGM655311 BQI655311 CAE655311 CKA655311 CTW655311 DDS655311 DNO655311 DXK655311 EHG655311 ERC655311 FAY655311 FKU655311 FUQ655311 GEM655311 GOI655311 GYE655311 HIA655311 HRW655311 IBS655311 ILO655311 IVK655311 JFG655311 JPC655311 JYY655311 KIU655311 KSQ655311 LCM655311 LMI655311 LWE655311 MGA655311 MPW655311 MZS655311 NJO655311 NTK655311 ODG655311 ONC655311 OWY655311 PGU655311 PQQ655311 QAM655311 QKI655311 QUE655311 REA655311 RNW655311 RXS655311 SHO655311 SRK655311 TBG655311 TLC655311 TUY655311 UEU655311 UOQ655311 UYM655311 VII655311 VSE655311 WCA655311 WLW655311 WVS655311 K720847 JG720847 TC720847 ACY720847 AMU720847 AWQ720847 BGM720847 BQI720847 CAE720847 CKA720847 CTW720847 DDS720847 DNO720847 DXK720847 EHG720847 ERC720847 FAY720847 FKU720847 FUQ720847 GEM720847 GOI720847 GYE720847 HIA720847 HRW720847 IBS720847 ILO720847 IVK720847 JFG720847 JPC720847 JYY720847 KIU720847 KSQ720847 LCM720847 LMI720847 LWE720847 MGA720847 MPW720847 MZS720847 NJO720847 NTK720847 ODG720847 ONC720847 OWY720847 PGU720847 PQQ720847 QAM720847 QKI720847 QUE720847 REA720847 RNW720847 RXS720847 SHO720847 SRK720847 TBG720847 TLC720847 TUY720847 UEU720847 UOQ720847 UYM720847 VII720847 VSE720847 WCA720847 WLW720847 WVS720847 K786383 JG786383 TC786383 ACY786383 AMU786383 AWQ786383 BGM786383 BQI786383 CAE786383 CKA786383 CTW786383 DDS786383 DNO786383 DXK786383 EHG786383 ERC786383 FAY786383 FKU786383 FUQ786383 GEM786383 GOI786383 GYE786383 HIA786383 HRW786383 IBS786383 ILO786383 IVK786383 JFG786383 JPC786383 JYY786383 KIU786383 KSQ786383 LCM786383 LMI786383 LWE786383 MGA786383 MPW786383 MZS786383 NJO786383 NTK786383 ODG786383 ONC786383 OWY786383 PGU786383 PQQ786383 QAM786383 QKI786383 QUE786383 REA786383 RNW786383 RXS786383 SHO786383 SRK786383 TBG786383 TLC786383 TUY786383 UEU786383 UOQ786383 UYM786383 VII786383 VSE786383 WCA786383 WLW786383 WVS786383 K851919 JG851919 TC851919 ACY851919 AMU851919 AWQ851919 BGM851919 BQI851919 CAE851919 CKA851919 CTW851919 DDS851919 DNO851919 DXK851919 EHG851919 ERC851919 FAY851919 FKU851919 FUQ851919 GEM851919 GOI851919 GYE851919 HIA851919 HRW851919 IBS851919 ILO851919 IVK851919 JFG851919 JPC851919 JYY851919 KIU851919 KSQ851919 LCM851919 LMI851919 LWE851919 MGA851919 MPW851919 MZS851919 NJO851919 NTK851919 ODG851919 ONC851919 OWY851919 PGU851919 PQQ851919 QAM851919 QKI851919 QUE851919 REA851919 RNW851919 RXS851919 SHO851919 SRK851919 TBG851919 TLC851919 TUY851919 UEU851919 UOQ851919 UYM851919 VII851919 VSE851919 WCA851919 WLW851919 WVS851919 K917455 JG917455 TC917455 ACY917455 AMU917455 AWQ917455 BGM917455 BQI917455 CAE917455 CKA917455 CTW917455 DDS917455 DNO917455 DXK917455 EHG917455 ERC917455 FAY917455 FKU917455 FUQ917455 GEM917455 GOI917455 GYE917455 HIA917455 HRW917455 IBS917455 ILO917455 IVK917455 JFG917455 JPC917455 JYY917455 KIU917455 KSQ917455 LCM917455 LMI917455 LWE917455 MGA917455 MPW917455 MZS917455 NJO917455 NTK917455 ODG917455 ONC917455 OWY917455 PGU917455 PQQ917455 QAM917455 QKI917455 QUE917455 REA917455 RNW917455 RXS917455 SHO917455 SRK917455 TBG917455 TLC917455 TUY917455 UEU917455 UOQ917455 UYM917455 VII917455 VSE917455 WCA917455 WLW917455 WVS917455 K982991 JG982991 TC982991 ACY982991 AMU982991 AWQ982991 BGM982991 BQI982991 CAE982991 CKA982991 CTW982991 DDS982991 DNO982991 DXK982991 EHG982991 ERC982991 FAY982991 FKU982991 FUQ982991 GEM982991 GOI982991 GYE982991 HIA982991 HRW982991 IBS982991 ILO982991 IVK982991 JFG982991 JPC982991 JYY982991 KIU982991 KSQ982991 LCM982991 LMI982991 LWE982991 MGA982991 MPW982991 MZS982991 NJO982991 NTK982991 ODG982991 ONC982991 OWY982991 PGU982991 PQQ982991 QAM982991 QKI982991 QUE982991 REA982991 RNW982991 RXS982991 SHO982991 SRK982991 TBG982991 TLC982991 TUY982991 UEU982991 UOQ982991 UYM982991 VII982991 VSE982991 WCA982991 WLW982991 WVS982991 CU65522:CV65523 MQ65522:MR65523 WM65522:WN65523 AGI65522:AGJ65523 AQE65522:AQF65523 BAA65522:BAB65523 BJW65522:BJX65523 BTS65522:BTT65523 CDO65522:CDP65523 CNK65522:CNL65523 CXG65522:CXH65523 DHC65522:DHD65523 DQY65522:DQZ65523 EAU65522:EAV65523 EKQ65522:EKR65523 EUM65522:EUN65523 FEI65522:FEJ65523 FOE65522:FOF65523 FYA65522:FYB65523 GHW65522:GHX65523 GRS65522:GRT65523 HBO65522:HBP65523 HLK65522:HLL65523 HVG65522:HVH65523 IFC65522:IFD65523 IOY65522:IOZ65523 IYU65522:IYV65523 JIQ65522:JIR65523 JSM65522:JSN65523 KCI65522:KCJ65523 KME65522:KMF65523 KWA65522:KWB65523 LFW65522:LFX65523 LPS65522:LPT65523 LZO65522:LZP65523 MJK65522:MJL65523 MTG65522:MTH65523 NDC65522:NDD65523 NMY65522:NMZ65523 NWU65522:NWV65523 OGQ65522:OGR65523 OQM65522:OQN65523 PAI65522:PAJ65523 PKE65522:PKF65523 PUA65522:PUB65523 QDW65522:QDX65523 QNS65522:QNT65523 QXO65522:QXP65523 RHK65522:RHL65523 RRG65522:RRH65523 SBC65522:SBD65523 SKY65522:SKZ65523 SUU65522:SUV65523 TEQ65522:TER65523 TOM65522:TON65523 TYI65522:TYJ65523 UIE65522:UIF65523 USA65522:USB65523 VBW65522:VBX65523 VLS65522:VLT65523 VVO65522:VVP65523 WFK65522:WFL65523 WPG65522:WPH65523 WZC65522:WZD65523 CU131058:CV131059 MQ131058:MR131059 WM131058:WN131059 AGI131058:AGJ131059 AQE131058:AQF131059 BAA131058:BAB131059 BJW131058:BJX131059 BTS131058:BTT131059 CDO131058:CDP131059 CNK131058:CNL131059 CXG131058:CXH131059 DHC131058:DHD131059 DQY131058:DQZ131059 EAU131058:EAV131059 EKQ131058:EKR131059 EUM131058:EUN131059 FEI131058:FEJ131059 FOE131058:FOF131059 FYA131058:FYB131059 GHW131058:GHX131059 GRS131058:GRT131059 HBO131058:HBP131059 HLK131058:HLL131059 HVG131058:HVH131059 IFC131058:IFD131059 IOY131058:IOZ131059 IYU131058:IYV131059 JIQ131058:JIR131059 JSM131058:JSN131059 KCI131058:KCJ131059 KME131058:KMF131059 KWA131058:KWB131059 LFW131058:LFX131059 LPS131058:LPT131059 LZO131058:LZP131059 MJK131058:MJL131059 MTG131058:MTH131059 NDC131058:NDD131059 NMY131058:NMZ131059 NWU131058:NWV131059 OGQ131058:OGR131059 OQM131058:OQN131059 PAI131058:PAJ131059 PKE131058:PKF131059 PUA131058:PUB131059 QDW131058:QDX131059 QNS131058:QNT131059 QXO131058:QXP131059 RHK131058:RHL131059 RRG131058:RRH131059 SBC131058:SBD131059 SKY131058:SKZ131059 SUU131058:SUV131059 TEQ131058:TER131059 TOM131058:TON131059 TYI131058:TYJ131059 UIE131058:UIF131059 USA131058:USB131059 VBW131058:VBX131059 VLS131058:VLT131059 VVO131058:VVP131059 WFK131058:WFL131059 WPG131058:WPH131059 WZC131058:WZD131059 CU196594:CV196595 MQ196594:MR196595 WM196594:WN196595 AGI196594:AGJ196595 AQE196594:AQF196595 BAA196594:BAB196595 BJW196594:BJX196595 BTS196594:BTT196595 CDO196594:CDP196595 CNK196594:CNL196595 CXG196594:CXH196595 DHC196594:DHD196595 DQY196594:DQZ196595 EAU196594:EAV196595 EKQ196594:EKR196595 EUM196594:EUN196595 FEI196594:FEJ196595 FOE196594:FOF196595 FYA196594:FYB196595 GHW196594:GHX196595 GRS196594:GRT196595 HBO196594:HBP196595 HLK196594:HLL196595 HVG196594:HVH196595 IFC196594:IFD196595 IOY196594:IOZ196595 IYU196594:IYV196595 JIQ196594:JIR196595 JSM196594:JSN196595 KCI196594:KCJ196595 KME196594:KMF196595 KWA196594:KWB196595 LFW196594:LFX196595 LPS196594:LPT196595 LZO196594:LZP196595 MJK196594:MJL196595 MTG196594:MTH196595 NDC196594:NDD196595 NMY196594:NMZ196595 NWU196594:NWV196595 OGQ196594:OGR196595 OQM196594:OQN196595 PAI196594:PAJ196595 PKE196594:PKF196595 PUA196594:PUB196595 QDW196594:QDX196595 QNS196594:QNT196595 QXO196594:QXP196595 RHK196594:RHL196595 RRG196594:RRH196595 SBC196594:SBD196595 SKY196594:SKZ196595 SUU196594:SUV196595 TEQ196594:TER196595 TOM196594:TON196595 TYI196594:TYJ196595 UIE196594:UIF196595 USA196594:USB196595 VBW196594:VBX196595 VLS196594:VLT196595 VVO196594:VVP196595 WFK196594:WFL196595 WPG196594:WPH196595 WZC196594:WZD196595 CU262130:CV262131 MQ262130:MR262131 WM262130:WN262131 AGI262130:AGJ262131 AQE262130:AQF262131 BAA262130:BAB262131 BJW262130:BJX262131 BTS262130:BTT262131 CDO262130:CDP262131 CNK262130:CNL262131 CXG262130:CXH262131 DHC262130:DHD262131 DQY262130:DQZ262131 EAU262130:EAV262131 EKQ262130:EKR262131 EUM262130:EUN262131 FEI262130:FEJ262131 FOE262130:FOF262131 FYA262130:FYB262131 GHW262130:GHX262131 GRS262130:GRT262131 HBO262130:HBP262131 HLK262130:HLL262131 HVG262130:HVH262131 IFC262130:IFD262131 IOY262130:IOZ262131 IYU262130:IYV262131 JIQ262130:JIR262131 JSM262130:JSN262131 KCI262130:KCJ262131 KME262130:KMF262131 KWA262130:KWB262131 LFW262130:LFX262131 LPS262130:LPT262131 LZO262130:LZP262131 MJK262130:MJL262131 MTG262130:MTH262131 NDC262130:NDD262131 NMY262130:NMZ262131 NWU262130:NWV262131 OGQ262130:OGR262131 OQM262130:OQN262131 PAI262130:PAJ262131 PKE262130:PKF262131 PUA262130:PUB262131 QDW262130:QDX262131 QNS262130:QNT262131 QXO262130:QXP262131 RHK262130:RHL262131 RRG262130:RRH262131 SBC262130:SBD262131 SKY262130:SKZ262131 SUU262130:SUV262131 TEQ262130:TER262131 TOM262130:TON262131 TYI262130:TYJ262131 UIE262130:UIF262131 USA262130:USB262131 VBW262130:VBX262131 VLS262130:VLT262131 VVO262130:VVP262131 WFK262130:WFL262131 WPG262130:WPH262131 WZC262130:WZD262131 CU327666:CV327667 MQ327666:MR327667 WM327666:WN327667 AGI327666:AGJ327667 AQE327666:AQF327667 BAA327666:BAB327667 BJW327666:BJX327667 BTS327666:BTT327667 CDO327666:CDP327667 CNK327666:CNL327667 CXG327666:CXH327667 DHC327666:DHD327667 DQY327666:DQZ327667 EAU327666:EAV327667 EKQ327666:EKR327667 EUM327666:EUN327667 FEI327666:FEJ327667 FOE327666:FOF327667 FYA327666:FYB327667 GHW327666:GHX327667 GRS327666:GRT327667 HBO327666:HBP327667 HLK327666:HLL327667 HVG327666:HVH327667 IFC327666:IFD327667 IOY327666:IOZ327667 IYU327666:IYV327667 JIQ327666:JIR327667 JSM327666:JSN327667 KCI327666:KCJ327667 KME327666:KMF327667 KWA327666:KWB327667 LFW327666:LFX327667 LPS327666:LPT327667 LZO327666:LZP327667 MJK327666:MJL327667 MTG327666:MTH327667 NDC327666:NDD327667 NMY327666:NMZ327667 NWU327666:NWV327667 OGQ327666:OGR327667 OQM327666:OQN327667 PAI327666:PAJ327667 PKE327666:PKF327667 PUA327666:PUB327667 QDW327666:QDX327667 QNS327666:QNT327667 QXO327666:QXP327667 RHK327666:RHL327667 RRG327666:RRH327667 SBC327666:SBD327667 SKY327666:SKZ327667 SUU327666:SUV327667 TEQ327666:TER327667 TOM327666:TON327667 TYI327666:TYJ327667 UIE327666:UIF327667 USA327666:USB327667 VBW327666:VBX327667 VLS327666:VLT327667 VVO327666:VVP327667 WFK327666:WFL327667 WPG327666:WPH327667 WZC327666:WZD327667 CU393202:CV393203 MQ393202:MR393203 WM393202:WN393203 AGI393202:AGJ393203 AQE393202:AQF393203 BAA393202:BAB393203 BJW393202:BJX393203 BTS393202:BTT393203 CDO393202:CDP393203 CNK393202:CNL393203 CXG393202:CXH393203 DHC393202:DHD393203 DQY393202:DQZ393203 EAU393202:EAV393203 EKQ393202:EKR393203 EUM393202:EUN393203 FEI393202:FEJ393203 FOE393202:FOF393203 FYA393202:FYB393203 GHW393202:GHX393203 GRS393202:GRT393203 HBO393202:HBP393203 HLK393202:HLL393203 HVG393202:HVH393203 IFC393202:IFD393203 IOY393202:IOZ393203 IYU393202:IYV393203 JIQ393202:JIR393203 JSM393202:JSN393203 KCI393202:KCJ393203 KME393202:KMF393203 KWA393202:KWB393203 LFW393202:LFX393203 LPS393202:LPT393203 LZO393202:LZP393203 MJK393202:MJL393203 MTG393202:MTH393203 NDC393202:NDD393203 NMY393202:NMZ393203 NWU393202:NWV393203 OGQ393202:OGR393203 OQM393202:OQN393203 PAI393202:PAJ393203 PKE393202:PKF393203 PUA393202:PUB393203 QDW393202:QDX393203 QNS393202:QNT393203 QXO393202:QXP393203 RHK393202:RHL393203 RRG393202:RRH393203 SBC393202:SBD393203 SKY393202:SKZ393203 SUU393202:SUV393203 TEQ393202:TER393203 TOM393202:TON393203 TYI393202:TYJ393203 UIE393202:UIF393203 USA393202:USB393203 VBW393202:VBX393203 VLS393202:VLT393203 VVO393202:VVP393203 WFK393202:WFL393203 WPG393202:WPH393203 WZC393202:WZD393203 CU458738:CV458739 MQ458738:MR458739 WM458738:WN458739 AGI458738:AGJ458739 AQE458738:AQF458739 BAA458738:BAB458739 BJW458738:BJX458739 BTS458738:BTT458739 CDO458738:CDP458739 CNK458738:CNL458739 CXG458738:CXH458739 DHC458738:DHD458739 DQY458738:DQZ458739 EAU458738:EAV458739 EKQ458738:EKR458739 EUM458738:EUN458739 FEI458738:FEJ458739 FOE458738:FOF458739 FYA458738:FYB458739 GHW458738:GHX458739 GRS458738:GRT458739 HBO458738:HBP458739 HLK458738:HLL458739 HVG458738:HVH458739 IFC458738:IFD458739 IOY458738:IOZ458739 IYU458738:IYV458739 JIQ458738:JIR458739 JSM458738:JSN458739 KCI458738:KCJ458739 KME458738:KMF458739 KWA458738:KWB458739 LFW458738:LFX458739 LPS458738:LPT458739 LZO458738:LZP458739 MJK458738:MJL458739 MTG458738:MTH458739 NDC458738:NDD458739 NMY458738:NMZ458739 NWU458738:NWV458739 OGQ458738:OGR458739 OQM458738:OQN458739 PAI458738:PAJ458739 PKE458738:PKF458739 PUA458738:PUB458739 QDW458738:QDX458739 QNS458738:QNT458739 QXO458738:QXP458739 RHK458738:RHL458739 RRG458738:RRH458739 SBC458738:SBD458739 SKY458738:SKZ458739 SUU458738:SUV458739 TEQ458738:TER458739 TOM458738:TON458739 TYI458738:TYJ458739 UIE458738:UIF458739 USA458738:USB458739 VBW458738:VBX458739 VLS458738:VLT458739 VVO458738:VVP458739 WFK458738:WFL458739 WPG458738:WPH458739 WZC458738:WZD458739 CU524274:CV524275 MQ524274:MR524275 WM524274:WN524275 AGI524274:AGJ524275 AQE524274:AQF524275 BAA524274:BAB524275 BJW524274:BJX524275 BTS524274:BTT524275 CDO524274:CDP524275 CNK524274:CNL524275 CXG524274:CXH524275 DHC524274:DHD524275 DQY524274:DQZ524275 EAU524274:EAV524275 EKQ524274:EKR524275 EUM524274:EUN524275 FEI524274:FEJ524275 FOE524274:FOF524275 FYA524274:FYB524275 GHW524274:GHX524275 GRS524274:GRT524275 HBO524274:HBP524275 HLK524274:HLL524275 HVG524274:HVH524275 IFC524274:IFD524275 IOY524274:IOZ524275 IYU524274:IYV524275 JIQ524274:JIR524275 JSM524274:JSN524275 KCI524274:KCJ524275 KME524274:KMF524275 KWA524274:KWB524275 LFW524274:LFX524275 LPS524274:LPT524275 LZO524274:LZP524275 MJK524274:MJL524275 MTG524274:MTH524275 NDC524274:NDD524275 NMY524274:NMZ524275 NWU524274:NWV524275 OGQ524274:OGR524275 OQM524274:OQN524275 PAI524274:PAJ524275 PKE524274:PKF524275 PUA524274:PUB524275 QDW524274:QDX524275 QNS524274:QNT524275 QXO524274:QXP524275 RHK524274:RHL524275 RRG524274:RRH524275 SBC524274:SBD524275 SKY524274:SKZ524275 SUU524274:SUV524275 TEQ524274:TER524275 TOM524274:TON524275 TYI524274:TYJ524275 UIE524274:UIF524275 USA524274:USB524275 VBW524274:VBX524275 VLS524274:VLT524275 VVO524274:VVP524275 WFK524274:WFL524275 WPG524274:WPH524275 WZC524274:WZD524275 CU589810:CV589811 MQ589810:MR589811 WM589810:WN589811 AGI589810:AGJ589811 AQE589810:AQF589811 BAA589810:BAB589811 BJW589810:BJX589811 BTS589810:BTT589811 CDO589810:CDP589811 CNK589810:CNL589811 CXG589810:CXH589811 DHC589810:DHD589811 DQY589810:DQZ589811 EAU589810:EAV589811 EKQ589810:EKR589811 EUM589810:EUN589811 FEI589810:FEJ589811 FOE589810:FOF589811 FYA589810:FYB589811 GHW589810:GHX589811 GRS589810:GRT589811 HBO589810:HBP589811 HLK589810:HLL589811 HVG589810:HVH589811 IFC589810:IFD589811 IOY589810:IOZ589811 IYU589810:IYV589811 JIQ589810:JIR589811 JSM589810:JSN589811 KCI589810:KCJ589811 KME589810:KMF589811 KWA589810:KWB589811 LFW589810:LFX589811 LPS589810:LPT589811 LZO589810:LZP589811 MJK589810:MJL589811 MTG589810:MTH589811 NDC589810:NDD589811 NMY589810:NMZ589811 NWU589810:NWV589811 OGQ589810:OGR589811 OQM589810:OQN589811 PAI589810:PAJ589811 PKE589810:PKF589811 PUA589810:PUB589811 QDW589810:QDX589811 QNS589810:QNT589811 QXO589810:QXP589811 RHK589810:RHL589811 RRG589810:RRH589811 SBC589810:SBD589811 SKY589810:SKZ589811 SUU589810:SUV589811 TEQ589810:TER589811 TOM589810:TON589811 TYI589810:TYJ589811 UIE589810:UIF589811 USA589810:USB589811 VBW589810:VBX589811 VLS589810:VLT589811 VVO589810:VVP589811 WFK589810:WFL589811 WPG589810:WPH589811 WZC589810:WZD589811 CU655346:CV655347 MQ655346:MR655347 WM655346:WN655347 AGI655346:AGJ655347 AQE655346:AQF655347 BAA655346:BAB655347 BJW655346:BJX655347 BTS655346:BTT655347 CDO655346:CDP655347 CNK655346:CNL655347 CXG655346:CXH655347 DHC655346:DHD655347 DQY655346:DQZ655347 EAU655346:EAV655347 EKQ655346:EKR655347 EUM655346:EUN655347 FEI655346:FEJ655347 FOE655346:FOF655347 FYA655346:FYB655347 GHW655346:GHX655347 GRS655346:GRT655347 HBO655346:HBP655347 HLK655346:HLL655347 HVG655346:HVH655347 IFC655346:IFD655347 IOY655346:IOZ655347 IYU655346:IYV655347 JIQ655346:JIR655347 JSM655346:JSN655347 KCI655346:KCJ655347 KME655346:KMF655347 KWA655346:KWB655347 LFW655346:LFX655347 LPS655346:LPT655347 LZO655346:LZP655347 MJK655346:MJL655347 MTG655346:MTH655347 NDC655346:NDD655347 NMY655346:NMZ655347 NWU655346:NWV655347 OGQ655346:OGR655347 OQM655346:OQN655347 PAI655346:PAJ655347 PKE655346:PKF655347 PUA655346:PUB655347 QDW655346:QDX655347 QNS655346:QNT655347 QXO655346:QXP655347 RHK655346:RHL655347 RRG655346:RRH655347 SBC655346:SBD655347 SKY655346:SKZ655347 SUU655346:SUV655347 TEQ655346:TER655347 TOM655346:TON655347 TYI655346:TYJ655347 UIE655346:UIF655347 USA655346:USB655347 VBW655346:VBX655347 VLS655346:VLT655347 VVO655346:VVP655347 WFK655346:WFL655347 WPG655346:WPH655347 WZC655346:WZD655347 CU720882:CV720883 MQ720882:MR720883 WM720882:WN720883 AGI720882:AGJ720883 AQE720882:AQF720883 BAA720882:BAB720883 BJW720882:BJX720883 BTS720882:BTT720883 CDO720882:CDP720883 CNK720882:CNL720883 CXG720882:CXH720883 DHC720882:DHD720883 DQY720882:DQZ720883 EAU720882:EAV720883 EKQ720882:EKR720883 EUM720882:EUN720883 FEI720882:FEJ720883 FOE720882:FOF720883 FYA720882:FYB720883 GHW720882:GHX720883 GRS720882:GRT720883 HBO720882:HBP720883 HLK720882:HLL720883 HVG720882:HVH720883 IFC720882:IFD720883 IOY720882:IOZ720883 IYU720882:IYV720883 JIQ720882:JIR720883 JSM720882:JSN720883 KCI720882:KCJ720883 KME720882:KMF720883 KWA720882:KWB720883 LFW720882:LFX720883 LPS720882:LPT720883 LZO720882:LZP720883 MJK720882:MJL720883 MTG720882:MTH720883 NDC720882:NDD720883 NMY720882:NMZ720883 NWU720882:NWV720883 OGQ720882:OGR720883 OQM720882:OQN720883 PAI720882:PAJ720883 PKE720882:PKF720883 PUA720882:PUB720883 QDW720882:QDX720883 QNS720882:QNT720883 QXO720882:QXP720883 RHK720882:RHL720883 RRG720882:RRH720883 SBC720882:SBD720883 SKY720882:SKZ720883 SUU720882:SUV720883 TEQ720882:TER720883 TOM720882:TON720883 TYI720882:TYJ720883 UIE720882:UIF720883 USA720882:USB720883 VBW720882:VBX720883 VLS720882:VLT720883 VVO720882:VVP720883 WFK720882:WFL720883 WPG720882:WPH720883 WZC720882:WZD720883 CU786418:CV786419 MQ786418:MR786419 WM786418:WN786419 AGI786418:AGJ786419 AQE786418:AQF786419 BAA786418:BAB786419 BJW786418:BJX786419 BTS786418:BTT786419 CDO786418:CDP786419 CNK786418:CNL786419 CXG786418:CXH786419 DHC786418:DHD786419 DQY786418:DQZ786419 EAU786418:EAV786419 EKQ786418:EKR786419 EUM786418:EUN786419 FEI786418:FEJ786419 FOE786418:FOF786419 FYA786418:FYB786419 GHW786418:GHX786419 GRS786418:GRT786419 HBO786418:HBP786419 HLK786418:HLL786419 HVG786418:HVH786419 IFC786418:IFD786419 IOY786418:IOZ786419 IYU786418:IYV786419 JIQ786418:JIR786419 JSM786418:JSN786419 KCI786418:KCJ786419 KME786418:KMF786419 KWA786418:KWB786419 LFW786418:LFX786419 LPS786418:LPT786419 LZO786418:LZP786419 MJK786418:MJL786419 MTG786418:MTH786419 NDC786418:NDD786419 NMY786418:NMZ786419 NWU786418:NWV786419 OGQ786418:OGR786419 OQM786418:OQN786419 PAI786418:PAJ786419 PKE786418:PKF786419 PUA786418:PUB786419 QDW786418:QDX786419 QNS786418:QNT786419 QXO786418:QXP786419 RHK786418:RHL786419 RRG786418:RRH786419 SBC786418:SBD786419 SKY786418:SKZ786419 SUU786418:SUV786419 TEQ786418:TER786419 TOM786418:TON786419 TYI786418:TYJ786419 UIE786418:UIF786419 USA786418:USB786419 VBW786418:VBX786419 VLS786418:VLT786419 VVO786418:VVP786419 WFK786418:WFL786419 WPG786418:WPH786419 WZC786418:WZD786419 CU851954:CV851955 MQ851954:MR851955 WM851954:WN851955 AGI851954:AGJ851955 AQE851954:AQF851955 BAA851954:BAB851955 BJW851954:BJX851955 BTS851954:BTT851955 CDO851954:CDP851955 CNK851954:CNL851955 CXG851954:CXH851955 DHC851954:DHD851955 DQY851954:DQZ851955 EAU851954:EAV851955 EKQ851954:EKR851955 EUM851954:EUN851955 FEI851954:FEJ851955 FOE851954:FOF851955 FYA851954:FYB851955 GHW851954:GHX851955 GRS851954:GRT851955 HBO851954:HBP851955 HLK851954:HLL851955 HVG851954:HVH851955 IFC851954:IFD851955 IOY851954:IOZ851955 IYU851954:IYV851955 JIQ851954:JIR851955 JSM851954:JSN851955 KCI851954:KCJ851955 KME851954:KMF851955 KWA851954:KWB851955 LFW851954:LFX851955 LPS851954:LPT851955 LZO851954:LZP851955 MJK851954:MJL851955 MTG851954:MTH851955 NDC851954:NDD851955 NMY851954:NMZ851955 NWU851954:NWV851955 OGQ851954:OGR851955 OQM851954:OQN851955 PAI851954:PAJ851955 PKE851954:PKF851955 PUA851954:PUB851955 QDW851954:QDX851955 QNS851954:QNT851955 QXO851954:QXP851955 RHK851954:RHL851955 RRG851954:RRH851955 SBC851954:SBD851955 SKY851954:SKZ851955 SUU851954:SUV851955 TEQ851954:TER851955 TOM851954:TON851955 TYI851954:TYJ851955 UIE851954:UIF851955 USA851954:USB851955 VBW851954:VBX851955 VLS851954:VLT851955 VVO851954:VVP851955 WFK851954:WFL851955 WPG851954:WPH851955 WZC851954:WZD851955 CU917490:CV917491 MQ917490:MR917491 WM917490:WN917491 AGI917490:AGJ917491 AQE917490:AQF917491 BAA917490:BAB917491 BJW917490:BJX917491 BTS917490:BTT917491 CDO917490:CDP917491 CNK917490:CNL917491 CXG917490:CXH917491 DHC917490:DHD917491 DQY917490:DQZ917491 EAU917490:EAV917491 EKQ917490:EKR917491 EUM917490:EUN917491 FEI917490:FEJ917491 FOE917490:FOF917491 FYA917490:FYB917491 GHW917490:GHX917491 GRS917490:GRT917491 HBO917490:HBP917491 HLK917490:HLL917491 HVG917490:HVH917491 IFC917490:IFD917491 IOY917490:IOZ917491 IYU917490:IYV917491 JIQ917490:JIR917491 JSM917490:JSN917491 KCI917490:KCJ917491 KME917490:KMF917491 KWA917490:KWB917491 LFW917490:LFX917491 LPS917490:LPT917491 LZO917490:LZP917491 MJK917490:MJL917491 MTG917490:MTH917491 NDC917490:NDD917491 NMY917490:NMZ917491 NWU917490:NWV917491 OGQ917490:OGR917491 OQM917490:OQN917491 PAI917490:PAJ917491 PKE917490:PKF917491 PUA917490:PUB917491 QDW917490:QDX917491 QNS917490:QNT917491 QXO917490:QXP917491 RHK917490:RHL917491 RRG917490:RRH917491 SBC917490:SBD917491 SKY917490:SKZ917491 SUU917490:SUV917491 TEQ917490:TER917491 TOM917490:TON917491 TYI917490:TYJ917491 UIE917490:UIF917491 USA917490:USB917491 VBW917490:VBX917491 VLS917490:VLT917491 VVO917490:VVP917491 WFK917490:WFL917491 WPG917490:WPH917491 WZC917490:WZD917491 CU983026:CV983027 MQ983026:MR983027 WM983026:WN983027 AGI983026:AGJ983027 AQE983026:AQF983027 BAA983026:BAB983027 BJW983026:BJX983027 BTS983026:BTT983027 CDO983026:CDP983027 CNK983026:CNL983027 CXG983026:CXH983027 DHC983026:DHD983027 DQY983026:DQZ983027 EAU983026:EAV983027 EKQ983026:EKR983027 EUM983026:EUN983027 FEI983026:FEJ983027 FOE983026:FOF983027 FYA983026:FYB983027 GHW983026:GHX983027 GRS983026:GRT983027 HBO983026:HBP983027 HLK983026:HLL983027 HVG983026:HVH983027 IFC983026:IFD983027 IOY983026:IOZ983027 IYU983026:IYV983027 JIQ983026:JIR983027 JSM983026:JSN983027 KCI983026:KCJ983027 KME983026:KMF983027 KWA983026:KWB983027 LFW983026:LFX983027 LPS983026:LPT983027 LZO983026:LZP983027 MJK983026:MJL983027 MTG983026:MTH983027 NDC983026:NDD983027 NMY983026:NMZ983027 NWU983026:NWV983027 OGQ983026:OGR983027 OQM983026:OQN983027 PAI983026:PAJ983027 PKE983026:PKF983027 PUA983026:PUB983027 QDW983026:QDX983027 QNS983026:QNT983027 QXO983026:QXP983027 RHK983026:RHL983027 RRG983026:RRH983027 SBC983026:SBD983027 SKY983026:SKZ983027 SUU983026:SUV983027 TEQ983026:TER983027 TOM983026:TON983027 TYI983026:TYJ983027 UIE983026:UIF983027 USA983026:USB983027 VBW983026:VBX983027 VLS983026:VLT983027 VVO983026:VVP983027 WFK983026:WFL983027 WPG983026:WPH983027 WZC983026:WZD983027 DG65522:DJ65523 NC65522:NF65523 WY65522:XB65523 AGU65522:AGX65523 AQQ65522:AQT65523 BAM65522:BAP65523 BKI65522:BKL65523 BUE65522:BUH65523 CEA65522:CED65523 CNW65522:CNZ65523 CXS65522:CXV65523 DHO65522:DHR65523 DRK65522:DRN65523 EBG65522:EBJ65523 ELC65522:ELF65523 EUY65522:EVB65523 FEU65522:FEX65523 FOQ65522:FOT65523 FYM65522:FYP65523 GII65522:GIL65523 GSE65522:GSH65523 HCA65522:HCD65523 HLW65522:HLZ65523 HVS65522:HVV65523 IFO65522:IFR65523 IPK65522:IPN65523 IZG65522:IZJ65523 JJC65522:JJF65523 JSY65522:JTB65523 KCU65522:KCX65523 KMQ65522:KMT65523 KWM65522:KWP65523 LGI65522:LGL65523 LQE65522:LQH65523 MAA65522:MAD65523 MJW65522:MJZ65523 MTS65522:MTV65523 NDO65522:NDR65523 NNK65522:NNN65523 NXG65522:NXJ65523 OHC65522:OHF65523 OQY65522:ORB65523 PAU65522:PAX65523 PKQ65522:PKT65523 PUM65522:PUP65523 QEI65522:QEL65523 QOE65522:QOH65523 QYA65522:QYD65523 RHW65522:RHZ65523 RRS65522:RRV65523 SBO65522:SBR65523 SLK65522:SLN65523 SVG65522:SVJ65523 TFC65522:TFF65523 TOY65522:TPB65523 TYU65522:TYX65523 UIQ65522:UIT65523 USM65522:USP65523 VCI65522:VCL65523 VME65522:VMH65523 VWA65522:VWD65523 WFW65522:WFZ65523 WPS65522:WPV65523 WZO65522:WZR65523 DG131058:DJ131059 NC131058:NF131059 WY131058:XB131059 AGU131058:AGX131059 AQQ131058:AQT131059 BAM131058:BAP131059 BKI131058:BKL131059 BUE131058:BUH131059 CEA131058:CED131059 CNW131058:CNZ131059 CXS131058:CXV131059 DHO131058:DHR131059 DRK131058:DRN131059 EBG131058:EBJ131059 ELC131058:ELF131059 EUY131058:EVB131059 FEU131058:FEX131059 FOQ131058:FOT131059 FYM131058:FYP131059 GII131058:GIL131059 GSE131058:GSH131059 HCA131058:HCD131059 HLW131058:HLZ131059 HVS131058:HVV131059 IFO131058:IFR131059 IPK131058:IPN131059 IZG131058:IZJ131059 JJC131058:JJF131059 JSY131058:JTB131059 KCU131058:KCX131059 KMQ131058:KMT131059 KWM131058:KWP131059 LGI131058:LGL131059 LQE131058:LQH131059 MAA131058:MAD131059 MJW131058:MJZ131059 MTS131058:MTV131059 NDO131058:NDR131059 NNK131058:NNN131059 NXG131058:NXJ131059 OHC131058:OHF131059 OQY131058:ORB131059 PAU131058:PAX131059 PKQ131058:PKT131059 PUM131058:PUP131059 QEI131058:QEL131059 QOE131058:QOH131059 QYA131058:QYD131059 RHW131058:RHZ131059 RRS131058:RRV131059 SBO131058:SBR131059 SLK131058:SLN131059 SVG131058:SVJ131059 TFC131058:TFF131059 TOY131058:TPB131059 TYU131058:TYX131059 UIQ131058:UIT131059 USM131058:USP131059 VCI131058:VCL131059 VME131058:VMH131059 VWA131058:VWD131059 WFW131058:WFZ131059 WPS131058:WPV131059 WZO131058:WZR131059 DG196594:DJ196595 NC196594:NF196595 WY196594:XB196595 AGU196594:AGX196595 AQQ196594:AQT196595 BAM196594:BAP196595 BKI196594:BKL196595 BUE196594:BUH196595 CEA196594:CED196595 CNW196594:CNZ196595 CXS196594:CXV196595 DHO196594:DHR196595 DRK196594:DRN196595 EBG196594:EBJ196595 ELC196594:ELF196595 EUY196594:EVB196595 FEU196594:FEX196595 FOQ196594:FOT196595 FYM196594:FYP196595 GII196594:GIL196595 GSE196594:GSH196595 HCA196594:HCD196595 HLW196594:HLZ196595 HVS196594:HVV196595 IFO196594:IFR196595 IPK196594:IPN196595 IZG196594:IZJ196595 JJC196594:JJF196595 JSY196594:JTB196595 KCU196594:KCX196595 KMQ196594:KMT196595 KWM196594:KWP196595 LGI196594:LGL196595 LQE196594:LQH196595 MAA196594:MAD196595 MJW196594:MJZ196595 MTS196594:MTV196595 NDO196594:NDR196595 NNK196594:NNN196595 NXG196594:NXJ196595 OHC196594:OHF196595 OQY196594:ORB196595 PAU196594:PAX196595 PKQ196594:PKT196595 PUM196594:PUP196595 QEI196594:QEL196595 QOE196594:QOH196595 QYA196594:QYD196595 RHW196594:RHZ196595 RRS196594:RRV196595 SBO196594:SBR196595 SLK196594:SLN196595 SVG196594:SVJ196595 TFC196594:TFF196595 TOY196594:TPB196595 TYU196594:TYX196595 UIQ196594:UIT196595 USM196594:USP196595 VCI196594:VCL196595 VME196594:VMH196595 VWA196594:VWD196595 WFW196594:WFZ196595 WPS196594:WPV196595 WZO196594:WZR196595 DG262130:DJ262131 NC262130:NF262131 WY262130:XB262131 AGU262130:AGX262131 AQQ262130:AQT262131 BAM262130:BAP262131 BKI262130:BKL262131 BUE262130:BUH262131 CEA262130:CED262131 CNW262130:CNZ262131 CXS262130:CXV262131 DHO262130:DHR262131 DRK262130:DRN262131 EBG262130:EBJ262131 ELC262130:ELF262131 EUY262130:EVB262131 FEU262130:FEX262131 FOQ262130:FOT262131 FYM262130:FYP262131 GII262130:GIL262131 GSE262130:GSH262131 HCA262130:HCD262131 HLW262130:HLZ262131 HVS262130:HVV262131 IFO262130:IFR262131 IPK262130:IPN262131 IZG262130:IZJ262131 JJC262130:JJF262131 JSY262130:JTB262131 KCU262130:KCX262131 KMQ262130:KMT262131 KWM262130:KWP262131 LGI262130:LGL262131 LQE262130:LQH262131 MAA262130:MAD262131 MJW262130:MJZ262131 MTS262130:MTV262131 NDO262130:NDR262131 NNK262130:NNN262131 NXG262130:NXJ262131 OHC262130:OHF262131 OQY262130:ORB262131 PAU262130:PAX262131 PKQ262130:PKT262131 PUM262130:PUP262131 QEI262130:QEL262131 QOE262130:QOH262131 QYA262130:QYD262131 RHW262130:RHZ262131 RRS262130:RRV262131 SBO262130:SBR262131 SLK262130:SLN262131 SVG262130:SVJ262131 TFC262130:TFF262131 TOY262130:TPB262131 TYU262130:TYX262131 UIQ262130:UIT262131 USM262130:USP262131 VCI262130:VCL262131 VME262130:VMH262131 VWA262130:VWD262131 WFW262130:WFZ262131 WPS262130:WPV262131 WZO262130:WZR262131 DG327666:DJ327667 NC327666:NF327667 WY327666:XB327667 AGU327666:AGX327667 AQQ327666:AQT327667 BAM327666:BAP327667 BKI327666:BKL327667 BUE327666:BUH327667 CEA327666:CED327667 CNW327666:CNZ327667 CXS327666:CXV327667 DHO327666:DHR327667 DRK327666:DRN327667 EBG327666:EBJ327667 ELC327666:ELF327667 EUY327666:EVB327667 FEU327666:FEX327667 FOQ327666:FOT327667 FYM327666:FYP327667 GII327666:GIL327667 GSE327666:GSH327667 HCA327666:HCD327667 HLW327666:HLZ327667 HVS327666:HVV327667 IFO327666:IFR327667 IPK327666:IPN327667 IZG327666:IZJ327667 JJC327666:JJF327667 JSY327666:JTB327667 KCU327666:KCX327667 KMQ327666:KMT327667 KWM327666:KWP327667 LGI327666:LGL327667 LQE327666:LQH327667 MAA327666:MAD327667 MJW327666:MJZ327667 MTS327666:MTV327667 NDO327666:NDR327667 NNK327666:NNN327667 NXG327666:NXJ327667 OHC327666:OHF327667 OQY327666:ORB327667 PAU327666:PAX327667 PKQ327666:PKT327667 PUM327666:PUP327667 QEI327666:QEL327667 QOE327666:QOH327667 QYA327666:QYD327667 RHW327666:RHZ327667 RRS327666:RRV327667 SBO327666:SBR327667 SLK327666:SLN327667 SVG327666:SVJ327667 TFC327666:TFF327667 TOY327666:TPB327667 TYU327666:TYX327667 UIQ327666:UIT327667 USM327666:USP327667 VCI327666:VCL327667 VME327666:VMH327667 VWA327666:VWD327667 WFW327666:WFZ327667 WPS327666:WPV327667 WZO327666:WZR327667 DG393202:DJ393203 NC393202:NF393203 WY393202:XB393203 AGU393202:AGX393203 AQQ393202:AQT393203 BAM393202:BAP393203 BKI393202:BKL393203 BUE393202:BUH393203 CEA393202:CED393203 CNW393202:CNZ393203 CXS393202:CXV393203 DHO393202:DHR393203 DRK393202:DRN393203 EBG393202:EBJ393203 ELC393202:ELF393203 EUY393202:EVB393203 FEU393202:FEX393203 FOQ393202:FOT393203 FYM393202:FYP393203 GII393202:GIL393203 GSE393202:GSH393203 HCA393202:HCD393203 HLW393202:HLZ393203 HVS393202:HVV393203 IFO393202:IFR393203 IPK393202:IPN393203 IZG393202:IZJ393203 JJC393202:JJF393203 JSY393202:JTB393203 KCU393202:KCX393203 KMQ393202:KMT393203 KWM393202:KWP393203 LGI393202:LGL393203 LQE393202:LQH393203 MAA393202:MAD393203 MJW393202:MJZ393203 MTS393202:MTV393203 NDO393202:NDR393203 NNK393202:NNN393203 NXG393202:NXJ393203 OHC393202:OHF393203 OQY393202:ORB393203 PAU393202:PAX393203 PKQ393202:PKT393203 PUM393202:PUP393203 QEI393202:QEL393203 QOE393202:QOH393203 QYA393202:QYD393203 RHW393202:RHZ393203 RRS393202:RRV393203 SBO393202:SBR393203 SLK393202:SLN393203 SVG393202:SVJ393203 TFC393202:TFF393203 TOY393202:TPB393203 TYU393202:TYX393203 UIQ393202:UIT393203 USM393202:USP393203 VCI393202:VCL393203 VME393202:VMH393203 VWA393202:VWD393203 WFW393202:WFZ393203 WPS393202:WPV393203 WZO393202:WZR393203 DG458738:DJ458739 NC458738:NF458739 WY458738:XB458739 AGU458738:AGX458739 AQQ458738:AQT458739 BAM458738:BAP458739 BKI458738:BKL458739 BUE458738:BUH458739 CEA458738:CED458739 CNW458738:CNZ458739 CXS458738:CXV458739 DHO458738:DHR458739 DRK458738:DRN458739 EBG458738:EBJ458739 ELC458738:ELF458739 EUY458738:EVB458739 FEU458738:FEX458739 FOQ458738:FOT458739 FYM458738:FYP458739 GII458738:GIL458739 GSE458738:GSH458739 HCA458738:HCD458739 HLW458738:HLZ458739 HVS458738:HVV458739 IFO458738:IFR458739 IPK458738:IPN458739 IZG458738:IZJ458739 JJC458738:JJF458739 JSY458738:JTB458739 KCU458738:KCX458739 KMQ458738:KMT458739 KWM458738:KWP458739 LGI458738:LGL458739 LQE458738:LQH458739 MAA458738:MAD458739 MJW458738:MJZ458739 MTS458738:MTV458739 NDO458738:NDR458739 NNK458738:NNN458739 NXG458738:NXJ458739 OHC458738:OHF458739 OQY458738:ORB458739 PAU458738:PAX458739 PKQ458738:PKT458739 PUM458738:PUP458739 QEI458738:QEL458739 QOE458738:QOH458739 QYA458738:QYD458739 RHW458738:RHZ458739 RRS458738:RRV458739 SBO458738:SBR458739 SLK458738:SLN458739 SVG458738:SVJ458739 TFC458738:TFF458739 TOY458738:TPB458739 TYU458738:TYX458739 UIQ458738:UIT458739 USM458738:USP458739 VCI458738:VCL458739 VME458738:VMH458739 VWA458738:VWD458739 WFW458738:WFZ458739 WPS458738:WPV458739 WZO458738:WZR458739 DG524274:DJ524275 NC524274:NF524275 WY524274:XB524275 AGU524274:AGX524275 AQQ524274:AQT524275 BAM524274:BAP524275 BKI524274:BKL524275 BUE524274:BUH524275 CEA524274:CED524275 CNW524274:CNZ524275 CXS524274:CXV524275 DHO524274:DHR524275 DRK524274:DRN524275 EBG524274:EBJ524275 ELC524274:ELF524275 EUY524274:EVB524275 FEU524274:FEX524275 FOQ524274:FOT524275 FYM524274:FYP524275 GII524274:GIL524275 GSE524274:GSH524275 HCA524274:HCD524275 HLW524274:HLZ524275 HVS524274:HVV524275 IFO524274:IFR524275 IPK524274:IPN524275 IZG524274:IZJ524275 JJC524274:JJF524275 JSY524274:JTB524275 KCU524274:KCX524275 KMQ524274:KMT524275 KWM524274:KWP524275 LGI524274:LGL524275 LQE524274:LQH524275 MAA524274:MAD524275 MJW524274:MJZ524275 MTS524274:MTV524275 NDO524274:NDR524275 NNK524274:NNN524275 NXG524274:NXJ524275 OHC524274:OHF524275 OQY524274:ORB524275 PAU524274:PAX524275 PKQ524274:PKT524275 PUM524274:PUP524275 QEI524274:QEL524275 QOE524274:QOH524275 QYA524274:QYD524275 RHW524274:RHZ524275 RRS524274:RRV524275 SBO524274:SBR524275 SLK524274:SLN524275 SVG524274:SVJ524275 TFC524274:TFF524275 TOY524274:TPB524275 TYU524274:TYX524275 UIQ524274:UIT524275 USM524274:USP524275 VCI524274:VCL524275 VME524274:VMH524275 VWA524274:VWD524275 WFW524274:WFZ524275 WPS524274:WPV524275 WZO524274:WZR524275 DG589810:DJ589811 NC589810:NF589811 WY589810:XB589811 AGU589810:AGX589811 AQQ589810:AQT589811 BAM589810:BAP589811 BKI589810:BKL589811 BUE589810:BUH589811 CEA589810:CED589811 CNW589810:CNZ589811 CXS589810:CXV589811 DHO589810:DHR589811 DRK589810:DRN589811 EBG589810:EBJ589811 ELC589810:ELF589811 EUY589810:EVB589811 FEU589810:FEX589811 FOQ589810:FOT589811 FYM589810:FYP589811 GII589810:GIL589811 GSE589810:GSH589811 HCA589810:HCD589811 HLW589810:HLZ589811 HVS589810:HVV589811 IFO589810:IFR589811 IPK589810:IPN589811 IZG589810:IZJ589811 JJC589810:JJF589811 JSY589810:JTB589811 KCU589810:KCX589811 KMQ589810:KMT589811 KWM589810:KWP589811 LGI589810:LGL589811 LQE589810:LQH589811 MAA589810:MAD589811 MJW589810:MJZ589811 MTS589810:MTV589811 NDO589810:NDR589811 NNK589810:NNN589811 NXG589810:NXJ589811 OHC589810:OHF589811 OQY589810:ORB589811 PAU589810:PAX589811 PKQ589810:PKT589811 PUM589810:PUP589811 QEI589810:QEL589811 QOE589810:QOH589811 QYA589810:QYD589811 RHW589810:RHZ589811 RRS589810:RRV589811 SBO589810:SBR589811 SLK589810:SLN589811 SVG589810:SVJ589811 TFC589810:TFF589811 TOY589810:TPB589811 TYU589810:TYX589811 UIQ589810:UIT589811 USM589810:USP589811 VCI589810:VCL589811 VME589810:VMH589811 VWA589810:VWD589811 WFW589810:WFZ589811 WPS589810:WPV589811 WZO589810:WZR589811 DG655346:DJ655347 NC655346:NF655347 WY655346:XB655347 AGU655346:AGX655347 AQQ655346:AQT655347 BAM655346:BAP655347 BKI655346:BKL655347 BUE655346:BUH655347 CEA655346:CED655347 CNW655346:CNZ655347 CXS655346:CXV655347 DHO655346:DHR655347 DRK655346:DRN655347 EBG655346:EBJ655347 ELC655346:ELF655347 EUY655346:EVB655347 FEU655346:FEX655347 FOQ655346:FOT655347 FYM655346:FYP655347 GII655346:GIL655347 GSE655346:GSH655347 HCA655346:HCD655347 HLW655346:HLZ655347 HVS655346:HVV655347 IFO655346:IFR655347 IPK655346:IPN655347 IZG655346:IZJ655347 JJC655346:JJF655347 JSY655346:JTB655347 KCU655346:KCX655347 KMQ655346:KMT655347 KWM655346:KWP655347 LGI655346:LGL655347 LQE655346:LQH655347 MAA655346:MAD655347 MJW655346:MJZ655347 MTS655346:MTV655347 NDO655346:NDR655347 NNK655346:NNN655347 NXG655346:NXJ655347 OHC655346:OHF655347 OQY655346:ORB655347 PAU655346:PAX655347 PKQ655346:PKT655347 PUM655346:PUP655347 QEI655346:QEL655347 QOE655346:QOH655347 QYA655346:QYD655347 RHW655346:RHZ655347 RRS655346:RRV655347 SBO655346:SBR655347 SLK655346:SLN655347 SVG655346:SVJ655347 TFC655346:TFF655347 TOY655346:TPB655347 TYU655346:TYX655347 UIQ655346:UIT655347 USM655346:USP655347 VCI655346:VCL655347 VME655346:VMH655347 VWA655346:VWD655347 WFW655346:WFZ655347 WPS655346:WPV655347 WZO655346:WZR655347 DG720882:DJ720883 NC720882:NF720883 WY720882:XB720883 AGU720882:AGX720883 AQQ720882:AQT720883 BAM720882:BAP720883 BKI720882:BKL720883 BUE720882:BUH720883 CEA720882:CED720883 CNW720882:CNZ720883 CXS720882:CXV720883 DHO720882:DHR720883 DRK720882:DRN720883 EBG720882:EBJ720883 ELC720882:ELF720883 EUY720882:EVB720883 FEU720882:FEX720883 FOQ720882:FOT720883 FYM720882:FYP720883 GII720882:GIL720883 GSE720882:GSH720883 HCA720882:HCD720883 HLW720882:HLZ720883 HVS720882:HVV720883 IFO720882:IFR720883 IPK720882:IPN720883 IZG720882:IZJ720883 JJC720882:JJF720883 JSY720882:JTB720883 KCU720882:KCX720883 KMQ720882:KMT720883 KWM720882:KWP720883 LGI720882:LGL720883 LQE720882:LQH720883 MAA720882:MAD720883 MJW720882:MJZ720883 MTS720882:MTV720883 NDO720882:NDR720883 NNK720882:NNN720883 NXG720882:NXJ720883 OHC720882:OHF720883 OQY720882:ORB720883 PAU720882:PAX720883 PKQ720882:PKT720883 PUM720882:PUP720883 QEI720882:QEL720883 QOE720882:QOH720883 QYA720882:QYD720883 RHW720882:RHZ720883 RRS720882:RRV720883 SBO720882:SBR720883 SLK720882:SLN720883 SVG720882:SVJ720883 TFC720882:TFF720883 TOY720882:TPB720883 TYU720882:TYX720883 UIQ720882:UIT720883 USM720882:USP720883 VCI720882:VCL720883 VME720882:VMH720883 VWA720882:VWD720883 WFW720882:WFZ720883 WPS720882:WPV720883 WZO720882:WZR720883 DG786418:DJ786419 NC786418:NF786419 WY786418:XB786419 AGU786418:AGX786419 AQQ786418:AQT786419 BAM786418:BAP786419 BKI786418:BKL786419 BUE786418:BUH786419 CEA786418:CED786419 CNW786418:CNZ786419 CXS786418:CXV786419 DHO786418:DHR786419 DRK786418:DRN786419 EBG786418:EBJ786419 ELC786418:ELF786419 EUY786418:EVB786419 FEU786418:FEX786419 FOQ786418:FOT786419 FYM786418:FYP786419 GII786418:GIL786419 GSE786418:GSH786419 HCA786418:HCD786419 HLW786418:HLZ786419 HVS786418:HVV786419 IFO786418:IFR786419 IPK786418:IPN786419 IZG786418:IZJ786419 JJC786418:JJF786419 JSY786418:JTB786419 KCU786418:KCX786419 KMQ786418:KMT786419 KWM786418:KWP786419 LGI786418:LGL786419 LQE786418:LQH786419 MAA786418:MAD786419 MJW786418:MJZ786419 MTS786418:MTV786419 NDO786418:NDR786419 NNK786418:NNN786419 NXG786418:NXJ786419 OHC786418:OHF786419 OQY786418:ORB786419 PAU786418:PAX786419 PKQ786418:PKT786419 PUM786418:PUP786419 QEI786418:QEL786419 QOE786418:QOH786419 QYA786418:QYD786419 RHW786418:RHZ786419 RRS786418:RRV786419 SBO786418:SBR786419 SLK786418:SLN786419 SVG786418:SVJ786419 TFC786418:TFF786419 TOY786418:TPB786419 TYU786418:TYX786419 UIQ786418:UIT786419 USM786418:USP786419 VCI786418:VCL786419 VME786418:VMH786419 VWA786418:VWD786419 WFW786418:WFZ786419 WPS786418:WPV786419 WZO786418:WZR786419 DG851954:DJ851955 NC851954:NF851955 WY851954:XB851955 AGU851954:AGX851955 AQQ851954:AQT851955 BAM851954:BAP851955 BKI851954:BKL851955 BUE851954:BUH851955 CEA851954:CED851955 CNW851954:CNZ851955 CXS851954:CXV851955 DHO851954:DHR851955 DRK851954:DRN851955 EBG851954:EBJ851955 ELC851954:ELF851955 EUY851954:EVB851955 FEU851954:FEX851955 FOQ851954:FOT851955 FYM851954:FYP851955 GII851954:GIL851955 GSE851954:GSH851955 HCA851954:HCD851955 HLW851954:HLZ851955 HVS851954:HVV851955 IFO851954:IFR851955 IPK851954:IPN851955 IZG851954:IZJ851955 JJC851954:JJF851955 JSY851954:JTB851955 KCU851954:KCX851955 KMQ851954:KMT851955 KWM851954:KWP851955 LGI851954:LGL851955 LQE851954:LQH851955 MAA851954:MAD851955 MJW851954:MJZ851955 MTS851954:MTV851955 NDO851954:NDR851955 NNK851954:NNN851955 NXG851954:NXJ851955 OHC851954:OHF851955 OQY851954:ORB851955 PAU851954:PAX851955 PKQ851954:PKT851955 PUM851954:PUP851955 QEI851954:QEL851955 QOE851954:QOH851955 QYA851954:QYD851955 RHW851954:RHZ851955 RRS851954:RRV851955 SBO851954:SBR851955 SLK851954:SLN851955 SVG851954:SVJ851955 TFC851954:TFF851955 TOY851954:TPB851955 TYU851954:TYX851955 UIQ851954:UIT851955 USM851954:USP851955 VCI851954:VCL851955 VME851954:VMH851955 VWA851954:VWD851955 WFW851954:WFZ851955 WPS851954:WPV851955 WZO851954:WZR851955 DG917490:DJ917491 NC917490:NF917491 WY917490:XB917491 AGU917490:AGX917491 AQQ917490:AQT917491 BAM917490:BAP917491 BKI917490:BKL917491 BUE917490:BUH917491 CEA917490:CED917491 CNW917490:CNZ917491 CXS917490:CXV917491 DHO917490:DHR917491 DRK917490:DRN917491 EBG917490:EBJ917491 ELC917490:ELF917491 EUY917490:EVB917491 FEU917490:FEX917491 FOQ917490:FOT917491 FYM917490:FYP917491 GII917490:GIL917491 GSE917490:GSH917491 HCA917490:HCD917491 HLW917490:HLZ917491 HVS917490:HVV917491 IFO917490:IFR917491 IPK917490:IPN917491 IZG917490:IZJ917491 JJC917490:JJF917491 JSY917490:JTB917491 KCU917490:KCX917491 KMQ917490:KMT917491 KWM917490:KWP917491 LGI917490:LGL917491 LQE917490:LQH917491 MAA917490:MAD917491 MJW917490:MJZ917491 MTS917490:MTV917491 NDO917490:NDR917491 NNK917490:NNN917491 NXG917490:NXJ917491 OHC917490:OHF917491 OQY917490:ORB917491 PAU917490:PAX917491 PKQ917490:PKT917491 PUM917490:PUP917491 QEI917490:QEL917491 QOE917490:QOH917491 QYA917490:QYD917491 RHW917490:RHZ917491 RRS917490:RRV917491 SBO917490:SBR917491 SLK917490:SLN917491 SVG917490:SVJ917491 TFC917490:TFF917491 TOY917490:TPB917491 TYU917490:TYX917491 UIQ917490:UIT917491 USM917490:USP917491 VCI917490:VCL917491 VME917490:VMH917491 VWA917490:VWD917491 WFW917490:WFZ917491 WPS917490:WPV917491 WZO917490:WZR917491 DG983026:DJ983027 NC983026:NF983027 WY983026:XB983027 AGU983026:AGX983027 AQQ983026:AQT983027 BAM983026:BAP983027 BKI983026:BKL983027 BUE983026:BUH983027 CEA983026:CED983027 CNW983026:CNZ983027 CXS983026:CXV983027 DHO983026:DHR983027 DRK983026:DRN983027 EBG983026:EBJ983027 ELC983026:ELF983027 EUY983026:EVB983027 FEU983026:FEX983027 FOQ983026:FOT983027 FYM983026:FYP983027 GII983026:GIL983027 GSE983026:GSH983027 HCA983026:HCD983027 HLW983026:HLZ983027 HVS983026:HVV983027 IFO983026:IFR983027 IPK983026:IPN983027 IZG983026:IZJ983027 JJC983026:JJF983027 JSY983026:JTB983027 KCU983026:KCX983027 KMQ983026:KMT983027 KWM983026:KWP983027 LGI983026:LGL983027 LQE983026:LQH983027 MAA983026:MAD983027 MJW983026:MJZ983027 MTS983026:MTV983027 NDO983026:NDR983027 NNK983026:NNN983027 NXG983026:NXJ983027 OHC983026:OHF983027 OQY983026:ORB983027 PAU983026:PAX983027 PKQ983026:PKT983027 PUM983026:PUP983027 QEI983026:QEL983027 QOE983026:QOH983027 QYA983026:QYD983027 RHW983026:RHZ983027 RRS983026:RRV983027 SBO983026:SBR983027 SLK983026:SLN983027 SVG983026:SVJ983027 TFC983026:TFF983027 TOY983026:TPB983027 TYU983026:TYX983027 UIQ983026:UIT983027 USM983026:USP983027 VCI983026:VCL983027 VME983026:VMH983027 VWA983026:VWD983027 WFW983026:WFZ983027 WPS983026:WPV983027 WZO983026:WZR983027 AG15 KC15 TY15 ADU15 ANQ15 AXM15 BHI15 BRE15 CBA15 CKW15 CUS15 DEO15 DOK15 DYG15 EIC15 ERY15 FBU15 FLQ15 FVM15 GFI15 GPE15 GZA15 HIW15 HSS15 ICO15 IMK15 IWG15 JGC15 JPY15 JZU15 KJQ15 KTM15 LDI15 LNE15 LXA15 MGW15 MQS15 NAO15 NKK15 NUG15 OEC15 ONY15 OXU15 PHQ15 PRM15 QBI15 QLE15 QVA15 REW15 ROS15 RYO15 SIK15 SSG15 TCC15 TLY15 TVU15 UFQ15 UPM15 UZI15 VJE15 VTA15 WCW15 WMS15 WWO15 AG65487 KC65487 TY65487 ADU65487 ANQ65487 AXM65487 BHI65487 BRE65487 CBA65487 CKW65487 CUS65487 DEO65487 DOK65487 DYG65487 EIC65487 ERY65487 FBU65487 FLQ65487 FVM65487 GFI65487 GPE65487 GZA65487 HIW65487 HSS65487 ICO65487 IMK65487 IWG65487 JGC65487 JPY65487 JZU65487 KJQ65487 KTM65487 LDI65487 LNE65487 LXA65487 MGW65487 MQS65487 NAO65487 NKK65487 NUG65487 OEC65487 ONY65487 OXU65487 PHQ65487 PRM65487 QBI65487 QLE65487 QVA65487 REW65487 ROS65487 RYO65487 SIK65487 SSG65487 TCC65487 TLY65487 TVU65487 UFQ65487 UPM65487 UZI65487 VJE65487 VTA65487 WCW65487 WMS65487 WWO65487 AG131023 KC131023 TY131023 ADU131023 ANQ131023 AXM131023 BHI131023 BRE131023 CBA131023 CKW131023 CUS131023 DEO131023 DOK131023 DYG131023 EIC131023 ERY131023 FBU131023 FLQ131023 FVM131023 GFI131023 GPE131023 GZA131023 HIW131023 HSS131023 ICO131023 IMK131023 IWG131023 JGC131023 JPY131023 JZU131023 KJQ131023 KTM131023 LDI131023 LNE131023 LXA131023 MGW131023 MQS131023 NAO131023 NKK131023 NUG131023 OEC131023 ONY131023 OXU131023 PHQ131023 PRM131023 QBI131023 QLE131023 QVA131023 REW131023 ROS131023 RYO131023 SIK131023 SSG131023 TCC131023 TLY131023 TVU131023 UFQ131023 UPM131023 UZI131023 VJE131023 VTA131023 WCW131023 WMS131023 WWO131023 AG196559 KC196559 TY196559 ADU196559 ANQ196559 AXM196559 BHI196559 BRE196559 CBA196559 CKW196559 CUS196559 DEO196559 DOK196559 DYG196559 EIC196559 ERY196559 FBU196559 FLQ196559 FVM196559 GFI196559 GPE196559 GZA196559 HIW196559 HSS196559 ICO196559 IMK196559 IWG196559 JGC196559 JPY196559 JZU196559 KJQ196559 KTM196559 LDI196559 LNE196559 LXA196559 MGW196559 MQS196559 NAO196559 NKK196559 NUG196559 OEC196559 ONY196559 OXU196559 PHQ196559 PRM196559 QBI196559 QLE196559 QVA196559 REW196559 ROS196559 RYO196559 SIK196559 SSG196559 TCC196559 TLY196559 TVU196559 UFQ196559 UPM196559 UZI196559 VJE196559 VTA196559 WCW196559 WMS196559 WWO196559 AG262095 KC262095 TY262095 ADU262095 ANQ262095 AXM262095 BHI262095 BRE262095 CBA262095 CKW262095 CUS262095 DEO262095 DOK262095 DYG262095 EIC262095 ERY262095 FBU262095 FLQ262095 FVM262095 GFI262095 GPE262095 GZA262095 HIW262095 HSS262095 ICO262095 IMK262095 IWG262095 JGC262095 JPY262095 JZU262095 KJQ262095 KTM262095 LDI262095 LNE262095 LXA262095 MGW262095 MQS262095 NAO262095 NKK262095 NUG262095 OEC262095 ONY262095 OXU262095 PHQ262095 PRM262095 QBI262095 QLE262095 QVA262095 REW262095 ROS262095 RYO262095 SIK262095 SSG262095 TCC262095 TLY262095 TVU262095 UFQ262095 UPM262095 UZI262095 VJE262095 VTA262095 WCW262095 WMS262095 WWO262095 AG327631 KC327631 TY327631 ADU327631 ANQ327631 AXM327631 BHI327631 BRE327631 CBA327631 CKW327631 CUS327631 DEO327631 DOK327631 DYG327631 EIC327631 ERY327631 FBU327631 FLQ327631 FVM327631 GFI327631 GPE327631 GZA327631 HIW327631 HSS327631 ICO327631 IMK327631 IWG327631 JGC327631 JPY327631 JZU327631 KJQ327631 KTM327631 LDI327631 LNE327631 LXA327631 MGW327631 MQS327631 NAO327631 NKK327631 NUG327631 OEC327631 ONY327631 OXU327631 PHQ327631 PRM327631 QBI327631 QLE327631 QVA327631 REW327631 ROS327631 RYO327631 SIK327631 SSG327631 TCC327631 TLY327631 TVU327631 UFQ327631 UPM327631 UZI327631 VJE327631 VTA327631 WCW327631 WMS327631 WWO327631 AG393167 KC393167 TY393167 ADU393167 ANQ393167 AXM393167 BHI393167 BRE393167 CBA393167 CKW393167 CUS393167 DEO393167 DOK393167 DYG393167 EIC393167 ERY393167 FBU393167 FLQ393167 FVM393167 GFI393167 GPE393167 GZA393167 HIW393167 HSS393167 ICO393167 IMK393167 IWG393167 JGC393167 JPY393167 JZU393167 KJQ393167 KTM393167 LDI393167 LNE393167 LXA393167 MGW393167 MQS393167 NAO393167 NKK393167 NUG393167 OEC393167 ONY393167 OXU393167 PHQ393167 PRM393167 QBI393167 QLE393167 QVA393167 REW393167 ROS393167 RYO393167 SIK393167 SSG393167 TCC393167 TLY393167 TVU393167 UFQ393167 UPM393167 UZI393167 VJE393167 VTA393167 WCW393167 WMS393167 WWO393167 AG458703 KC458703 TY458703 ADU458703 ANQ458703 AXM458703 BHI458703 BRE458703 CBA458703 CKW458703 CUS458703 DEO458703 DOK458703 DYG458703 EIC458703 ERY458703 FBU458703 FLQ458703 FVM458703 GFI458703 GPE458703 GZA458703 HIW458703 HSS458703 ICO458703 IMK458703 IWG458703 JGC458703 JPY458703 JZU458703 KJQ458703 KTM458703 LDI458703 LNE458703 LXA458703 MGW458703 MQS458703 NAO458703 NKK458703 NUG458703 OEC458703 ONY458703 OXU458703 PHQ458703 PRM458703 QBI458703 QLE458703 QVA458703 REW458703 ROS458703 RYO458703 SIK458703 SSG458703 TCC458703 TLY458703 TVU458703 UFQ458703 UPM458703 UZI458703 VJE458703 VTA458703 WCW458703 WMS458703 WWO458703 AG524239 KC524239 TY524239 ADU524239 ANQ524239 AXM524239 BHI524239 BRE524239 CBA524239 CKW524239 CUS524239 DEO524239 DOK524239 DYG524239 EIC524239 ERY524239 FBU524239 FLQ524239 FVM524239 GFI524239 GPE524239 GZA524239 HIW524239 HSS524239 ICO524239 IMK524239 IWG524239 JGC524239 JPY524239 JZU524239 KJQ524239 KTM524239 LDI524239 LNE524239 LXA524239 MGW524239 MQS524239 NAO524239 NKK524239 NUG524239 OEC524239 ONY524239 OXU524239 PHQ524239 PRM524239 QBI524239 QLE524239 QVA524239 REW524239 ROS524239 RYO524239 SIK524239 SSG524239 TCC524239 TLY524239 TVU524239 UFQ524239 UPM524239 UZI524239 VJE524239 VTA524239 WCW524239 WMS524239 WWO524239 AG589775 KC589775 TY589775 ADU589775 ANQ589775 AXM589775 BHI589775 BRE589775 CBA589775 CKW589775 CUS589775 DEO589775 DOK589775 DYG589775 EIC589775 ERY589775 FBU589775 FLQ589775 FVM589775 GFI589775 GPE589775 GZA589775 HIW589775 HSS589775 ICO589775 IMK589775 IWG589775 JGC589775 JPY589775 JZU589775 KJQ589775 KTM589775 LDI589775 LNE589775 LXA589775 MGW589775 MQS589775 NAO589775 NKK589775 NUG589775 OEC589775 ONY589775 OXU589775 PHQ589775 PRM589775 QBI589775 QLE589775 QVA589775 REW589775 ROS589775 RYO589775 SIK589775 SSG589775 TCC589775 TLY589775 TVU589775 UFQ589775 UPM589775 UZI589775 VJE589775 VTA589775 WCW589775 WMS589775 WWO589775 AG655311 KC655311 TY655311 ADU655311 ANQ655311 AXM655311 BHI655311 BRE655311 CBA655311 CKW655311 CUS655311 DEO655311 DOK655311 DYG655311 EIC655311 ERY655311 FBU655311 FLQ655311 FVM655311 GFI655311 GPE655311 GZA655311 HIW655311 HSS655311 ICO655311 IMK655311 IWG655311 JGC655311 JPY655311 JZU655311 KJQ655311 KTM655311 LDI655311 LNE655311 LXA655311 MGW655311 MQS655311 NAO655311 NKK655311 NUG655311 OEC655311 ONY655311 OXU655311 PHQ655311 PRM655311 QBI655311 QLE655311 QVA655311 REW655311 ROS655311 RYO655311 SIK655311 SSG655311 TCC655311 TLY655311 TVU655311 UFQ655311 UPM655311 UZI655311 VJE655311 VTA655311 WCW655311 WMS655311 WWO655311 AG720847 KC720847 TY720847 ADU720847 ANQ720847 AXM720847 BHI720847 BRE720847 CBA720847 CKW720847 CUS720847 DEO720847 DOK720847 DYG720847 EIC720847 ERY720847 FBU720847 FLQ720847 FVM720847 GFI720847 GPE720847 GZA720847 HIW720847 HSS720847 ICO720847 IMK720847 IWG720847 JGC720847 JPY720847 JZU720847 KJQ720847 KTM720847 LDI720847 LNE720847 LXA720847 MGW720847 MQS720847 NAO720847 NKK720847 NUG720847 OEC720847 ONY720847 OXU720847 PHQ720847 PRM720847 QBI720847 QLE720847 QVA720847 REW720847 ROS720847 RYO720847 SIK720847 SSG720847 TCC720847 TLY720847 TVU720847 UFQ720847 UPM720847 UZI720847 VJE720847 VTA720847 WCW720847 WMS720847 WWO720847 AG786383 KC786383 TY786383 ADU786383 ANQ786383 AXM786383 BHI786383 BRE786383 CBA786383 CKW786383 CUS786383 DEO786383 DOK786383 DYG786383 EIC786383 ERY786383 FBU786383 FLQ786383 FVM786383 GFI786383 GPE786383 GZA786383 HIW786383 HSS786383 ICO786383 IMK786383 IWG786383 JGC786383 JPY786383 JZU786383 KJQ786383 KTM786383 LDI786383 LNE786383 LXA786383 MGW786383 MQS786383 NAO786383 NKK786383 NUG786383 OEC786383 ONY786383 OXU786383 PHQ786383 PRM786383 QBI786383 QLE786383 QVA786383 REW786383 ROS786383 RYO786383 SIK786383 SSG786383 TCC786383 TLY786383 TVU786383 UFQ786383 UPM786383 UZI786383 VJE786383 VTA786383 WCW786383 WMS786383 WWO786383 AG851919 KC851919 TY851919 ADU851919 ANQ851919 AXM851919 BHI851919 BRE851919 CBA851919 CKW851919 CUS851919 DEO851919 DOK851919 DYG851919 EIC851919 ERY851919 FBU851919 FLQ851919 FVM851919 GFI851919 GPE851919 GZA851919 HIW851919 HSS851919 ICO851919 IMK851919 IWG851919 JGC851919 JPY851919 JZU851919 KJQ851919 KTM851919 LDI851919 LNE851919 LXA851919 MGW851919 MQS851919 NAO851919 NKK851919 NUG851919 OEC851919 ONY851919 OXU851919 PHQ851919 PRM851919 QBI851919 QLE851919 QVA851919 REW851919 ROS851919 RYO851919 SIK851919 SSG851919 TCC851919 TLY851919 TVU851919 UFQ851919 UPM851919 UZI851919 VJE851919 VTA851919 WCW851919 WMS851919 WWO851919 AG917455 KC917455 TY917455 ADU917455 ANQ917455 AXM917455 BHI917455 BRE917455 CBA917455 CKW917455 CUS917455 DEO917455 DOK917455 DYG917455 EIC917455 ERY917455 FBU917455 FLQ917455 FVM917455 GFI917455 GPE917455 GZA917455 HIW917455 HSS917455 ICO917455 IMK917455 IWG917455 JGC917455 JPY917455 JZU917455 KJQ917455 KTM917455 LDI917455 LNE917455 LXA917455 MGW917455 MQS917455 NAO917455 NKK917455 NUG917455 OEC917455 ONY917455 OXU917455 PHQ917455 PRM917455 QBI917455 QLE917455 QVA917455 REW917455 ROS917455 RYO917455 SIK917455 SSG917455 TCC917455 TLY917455 TVU917455 UFQ917455 UPM917455 UZI917455 VJE917455 VTA917455 WCW917455 WMS917455 WWO917455 AG982991 KC982991 TY982991 ADU982991 ANQ982991 AXM982991 BHI982991 BRE982991 CBA982991 CKW982991 CUS982991 DEO982991 DOK982991 DYG982991 EIC982991 ERY982991 FBU982991 FLQ982991 FVM982991 GFI982991 GPE982991 GZA982991 HIW982991 HSS982991 ICO982991 IMK982991 IWG982991 JGC982991 JPY982991 JZU982991 KJQ982991 KTM982991 LDI982991 LNE982991 LXA982991 MGW982991 MQS982991 NAO982991 NKK982991 NUG982991 OEC982991 ONY982991 OXU982991 PHQ982991 PRM982991 QBI982991 QLE982991 QVA982991 REW982991 ROS982991 RYO982991 SIK982991 SSG982991 TCC982991 TLY982991 TVU982991 UFQ982991 UPM982991 UZI982991 VJE982991 VTA982991 WCW982991 WMS982991 WWO982991 WWF983003:WWI983005 TP15:TS17 ADL15:ADO17 ANH15:ANK17 AXD15:AXG17 BGZ15:BHC17 BQV15:BQY17 CAR15:CAU17 CKN15:CKQ17 CUJ15:CUM17 DEF15:DEI17 DOB15:DOE17 DXX15:DYA17 EHT15:EHW17 ERP15:ERS17 FBL15:FBO17 FLH15:FLK17 FVD15:FVG17 GEZ15:GFC17 GOV15:GOY17 GYR15:GYU17 HIN15:HIQ17 HSJ15:HSM17 ICF15:ICI17 IMB15:IME17 IVX15:IWA17 JFT15:JFW17 JPP15:JPS17 JZL15:JZO17 KJH15:KJK17 KTD15:KTG17 LCZ15:LDC17 LMV15:LMY17 LWR15:LWU17 MGN15:MGQ17 MQJ15:MQM17 NAF15:NAI17 NKB15:NKE17 NTX15:NUA17 ODT15:ODW17 ONP15:ONS17 OXL15:OXO17 PHH15:PHK17 PRD15:PRG17 QAZ15:QBC17 QKV15:QKY17 QUR15:QUU17 REN15:REQ17 ROJ15:ROM17 RYF15:RYI17 SIB15:SIE17 SRX15:SSA17 TBT15:TBW17 TLP15:TLS17 TVL15:TVO17 UFH15:UFK17 UPD15:UPG17 UYZ15:UZC17 VIV15:VIY17 VSR15:VSU17 WCN15:WCQ17 WMJ15:WMM17 WWF15:WWI17 TBT983003:TBW983005 X65487:AA65489 JT65487:JW65489 TP65487:TS65489 ADL65487:ADO65489 ANH65487:ANK65489 AXD65487:AXG65489 BGZ65487:BHC65489 BQV65487:BQY65489 CAR65487:CAU65489 CKN65487:CKQ65489 CUJ65487:CUM65489 DEF65487:DEI65489 DOB65487:DOE65489 DXX65487:DYA65489 EHT65487:EHW65489 ERP65487:ERS65489 FBL65487:FBO65489 FLH65487:FLK65489 FVD65487:FVG65489 GEZ65487:GFC65489 GOV65487:GOY65489 GYR65487:GYU65489 HIN65487:HIQ65489 HSJ65487:HSM65489 ICF65487:ICI65489 IMB65487:IME65489 IVX65487:IWA65489 JFT65487:JFW65489 JPP65487:JPS65489 JZL65487:JZO65489 KJH65487:KJK65489 KTD65487:KTG65489 LCZ65487:LDC65489 LMV65487:LMY65489 LWR65487:LWU65489 MGN65487:MGQ65489 MQJ65487:MQM65489 NAF65487:NAI65489 NKB65487:NKE65489 NTX65487:NUA65489 ODT65487:ODW65489 ONP65487:ONS65489 OXL65487:OXO65489 PHH65487:PHK65489 PRD65487:PRG65489 QAZ65487:QBC65489 QKV65487:QKY65489 QUR65487:QUU65489 REN65487:REQ65489 ROJ65487:ROM65489 RYF65487:RYI65489 SIB65487:SIE65489 SRX65487:SSA65489 TBT65487:TBW65489 TLP65487:TLS65489 TVL65487:TVO65489 UFH65487:UFK65489 UPD65487:UPG65489 UYZ65487:UZC65489 VIV65487:VIY65489 VSR65487:VSU65489 WCN65487:WCQ65489 WMJ65487:WMM65489 WWF65487:WWI65489 X131023:AA131025 JT131023:JW131025 TP131023:TS131025 ADL131023:ADO131025 ANH131023:ANK131025 AXD131023:AXG131025 BGZ131023:BHC131025 BQV131023:BQY131025 CAR131023:CAU131025 CKN131023:CKQ131025 CUJ131023:CUM131025 DEF131023:DEI131025 DOB131023:DOE131025 DXX131023:DYA131025 EHT131023:EHW131025 ERP131023:ERS131025 FBL131023:FBO131025 FLH131023:FLK131025 FVD131023:FVG131025 GEZ131023:GFC131025 GOV131023:GOY131025 GYR131023:GYU131025 HIN131023:HIQ131025 HSJ131023:HSM131025 ICF131023:ICI131025 IMB131023:IME131025 IVX131023:IWA131025 JFT131023:JFW131025 JPP131023:JPS131025 JZL131023:JZO131025 KJH131023:KJK131025 KTD131023:KTG131025 LCZ131023:LDC131025 LMV131023:LMY131025 LWR131023:LWU131025 MGN131023:MGQ131025 MQJ131023:MQM131025 NAF131023:NAI131025 NKB131023:NKE131025 NTX131023:NUA131025 ODT131023:ODW131025 ONP131023:ONS131025 OXL131023:OXO131025 PHH131023:PHK131025 PRD131023:PRG131025 QAZ131023:QBC131025 QKV131023:QKY131025 QUR131023:QUU131025 REN131023:REQ131025 ROJ131023:ROM131025 RYF131023:RYI131025 SIB131023:SIE131025 SRX131023:SSA131025 TBT131023:TBW131025 TLP131023:TLS131025 TVL131023:TVO131025 UFH131023:UFK131025 UPD131023:UPG131025 UYZ131023:UZC131025 VIV131023:VIY131025 VSR131023:VSU131025 WCN131023:WCQ131025 WMJ131023:WMM131025 WWF131023:WWI131025 X196559:AA196561 JT196559:JW196561 TP196559:TS196561 ADL196559:ADO196561 ANH196559:ANK196561 AXD196559:AXG196561 BGZ196559:BHC196561 BQV196559:BQY196561 CAR196559:CAU196561 CKN196559:CKQ196561 CUJ196559:CUM196561 DEF196559:DEI196561 DOB196559:DOE196561 DXX196559:DYA196561 EHT196559:EHW196561 ERP196559:ERS196561 FBL196559:FBO196561 FLH196559:FLK196561 FVD196559:FVG196561 GEZ196559:GFC196561 GOV196559:GOY196561 GYR196559:GYU196561 HIN196559:HIQ196561 HSJ196559:HSM196561 ICF196559:ICI196561 IMB196559:IME196561 IVX196559:IWA196561 JFT196559:JFW196561 JPP196559:JPS196561 JZL196559:JZO196561 KJH196559:KJK196561 KTD196559:KTG196561 LCZ196559:LDC196561 LMV196559:LMY196561 LWR196559:LWU196561 MGN196559:MGQ196561 MQJ196559:MQM196561 NAF196559:NAI196561 NKB196559:NKE196561 NTX196559:NUA196561 ODT196559:ODW196561 ONP196559:ONS196561 OXL196559:OXO196561 PHH196559:PHK196561 PRD196559:PRG196561 QAZ196559:QBC196561 QKV196559:QKY196561 QUR196559:QUU196561 REN196559:REQ196561 ROJ196559:ROM196561 RYF196559:RYI196561 SIB196559:SIE196561 SRX196559:SSA196561 TBT196559:TBW196561 TLP196559:TLS196561 TVL196559:TVO196561 UFH196559:UFK196561 UPD196559:UPG196561 UYZ196559:UZC196561 VIV196559:VIY196561 VSR196559:VSU196561 WCN196559:WCQ196561 WMJ196559:WMM196561 WWF196559:WWI196561 X262095:AA262097 JT262095:JW262097 TP262095:TS262097 ADL262095:ADO262097 ANH262095:ANK262097 AXD262095:AXG262097 BGZ262095:BHC262097 BQV262095:BQY262097 CAR262095:CAU262097 CKN262095:CKQ262097 CUJ262095:CUM262097 DEF262095:DEI262097 DOB262095:DOE262097 DXX262095:DYA262097 EHT262095:EHW262097 ERP262095:ERS262097 FBL262095:FBO262097 FLH262095:FLK262097 FVD262095:FVG262097 GEZ262095:GFC262097 GOV262095:GOY262097 GYR262095:GYU262097 HIN262095:HIQ262097 HSJ262095:HSM262097 ICF262095:ICI262097 IMB262095:IME262097 IVX262095:IWA262097 JFT262095:JFW262097 JPP262095:JPS262097 JZL262095:JZO262097 KJH262095:KJK262097 KTD262095:KTG262097 LCZ262095:LDC262097 LMV262095:LMY262097 LWR262095:LWU262097 MGN262095:MGQ262097 MQJ262095:MQM262097 NAF262095:NAI262097 NKB262095:NKE262097 NTX262095:NUA262097 ODT262095:ODW262097 ONP262095:ONS262097 OXL262095:OXO262097 PHH262095:PHK262097 PRD262095:PRG262097 QAZ262095:QBC262097 QKV262095:QKY262097 QUR262095:QUU262097 REN262095:REQ262097 ROJ262095:ROM262097 RYF262095:RYI262097 SIB262095:SIE262097 SRX262095:SSA262097 TBT262095:TBW262097 TLP262095:TLS262097 TVL262095:TVO262097 UFH262095:UFK262097 UPD262095:UPG262097 UYZ262095:UZC262097 VIV262095:VIY262097 VSR262095:VSU262097 WCN262095:WCQ262097 WMJ262095:WMM262097 WWF262095:WWI262097 X327631:AA327633 JT327631:JW327633 TP327631:TS327633 ADL327631:ADO327633 ANH327631:ANK327633 AXD327631:AXG327633 BGZ327631:BHC327633 BQV327631:BQY327633 CAR327631:CAU327633 CKN327631:CKQ327633 CUJ327631:CUM327633 DEF327631:DEI327633 DOB327631:DOE327633 DXX327631:DYA327633 EHT327631:EHW327633 ERP327631:ERS327633 FBL327631:FBO327633 FLH327631:FLK327633 FVD327631:FVG327633 GEZ327631:GFC327633 GOV327631:GOY327633 GYR327631:GYU327633 HIN327631:HIQ327633 HSJ327631:HSM327633 ICF327631:ICI327633 IMB327631:IME327633 IVX327631:IWA327633 JFT327631:JFW327633 JPP327631:JPS327633 JZL327631:JZO327633 KJH327631:KJK327633 KTD327631:KTG327633 LCZ327631:LDC327633 LMV327631:LMY327633 LWR327631:LWU327633 MGN327631:MGQ327633 MQJ327631:MQM327633 NAF327631:NAI327633 NKB327631:NKE327633 NTX327631:NUA327633 ODT327631:ODW327633 ONP327631:ONS327633 OXL327631:OXO327633 PHH327631:PHK327633 PRD327631:PRG327633 QAZ327631:QBC327633 QKV327631:QKY327633 QUR327631:QUU327633 REN327631:REQ327633 ROJ327631:ROM327633 RYF327631:RYI327633 SIB327631:SIE327633 SRX327631:SSA327633 TBT327631:TBW327633 TLP327631:TLS327633 TVL327631:TVO327633 UFH327631:UFK327633 UPD327631:UPG327633 UYZ327631:UZC327633 VIV327631:VIY327633 VSR327631:VSU327633 WCN327631:WCQ327633 WMJ327631:WMM327633 WWF327631:WWI327633 X393167:AA393169 JT393167:JW393169 TP393167:TS393169 ADL393167:ADO393169 ANH393167:ANK393169 AXD393167:AXG393169 BGZ393167:BHC393169 BQV393167:BQY393169 CAR393167:CAU393169 CKN393167:CKQ393169 CUJ393167:CUM393169 DEF393167:DEI393169 DOB393167:DOE393169 DXX393167:DYA393169 EHT393167:EHW393169 ERP393167:ERS393169 FBL393167:FBO393169 FLH393167:FLK393169 FVD393167:FVG393169 GEZ393167:GFC393169 GOV393167:GOY393169 GYR393167:GYU393169 HIN393167:HIQ393169 HSJ393167:HSM393169 ICF393167:ICI393169 IMB393167:IME393169 IVX393167:IWA393169 JFT393167:JFW393169 JPP393167:JPS393169 JZL393167:JZO393169 KJH393167:KJK393169 KTD393167:KTG393169 LCZ393167:LDC393169 LMV393167:LMY393169 LWR393167:LWU393169 MGN393167:MGQ393169 MQJ393167:MQM393169 NAF393167:NAI393169 NKB393167:NKE393169 NTX393167:NUA393169 ODT393167:ODW393169 ONP393167:ONS393169 OXL393167:OXO393169 PHH393167:PHK393169 PRD393167:PRG393169 QAZ393167:QBC393169 QKV393167:QKY393169 QUR393167:QUU393169 REN393167:REQ393169 ROJ393167:ROM393169 RYF393167:RYI393169 SIB393167:SIE393169 SRX393167:SSA393169 TBT393167:TBW393169 TLP393167:TLS393169 TVL393167:TVO393169 UFH393167:UFK393169 UPD393167:UPG393169 UYZ393167:UZC393169 VIV393167:VIY393169 VSR393167:VSU393169 WCN393167:WCQ393169 WMJ393167:WMM393169 WWF393167:WWI393169 X458703:AA458705 JT458703:JW458705 TP458703:TS458705 ADL458703:ADO458705 ANH458703:ANK458705 AXD458703:AXG458705 BGZ458703:BHC458705 BQV458703:BQY458705 CAR458703:CAU458705 CKN458703:CKQ458705 CUJ458703:CUM458705 DEF458703:DEI458705 DOB458703:DOE458705 DXX458703:DYA458705 EHT458703:EHW458705 ERP458703:ERS458705 FBL458703:FBO458705 FLH458703:FLK458705 FVD458703:FVG458705 GEZ458703:GFC458705 GOV458703:GOY458705 GYR458703:GYU458705 HIN458703:HIQ458705 HSJ458703:HSM458705 ICF458703:ICI458705 IMB458703:IME458705 IVX458703:IWA458705 JFT458703:JFW458705 JPP458703:JPS458705 JZL458703:JZO458705 KJH458703:KJK458705 KTD458703:KTG458705 LCZ458703:LDC458705 LMV458703:LMY458705 LWR458703:LWU458705 MGN458703:MGQ458705 MQJ458703:MQM458705 NAF458703:NAI458705 NKB458703:NKE458705 NTX458703:NUA458705 ODT458703:ODW458705 ONP458703:ONS458705 OXL458703:OXO458705 PHH458703:PHK458705 PRD458703:PRG458705 QAZ458703:QBC458705 QKV458703:QKY458705 QUR458703:QUU458705 REN458703:REQ458705 ROJ458703:ROM458705 RYF458703:RYI458705 SIB458703:SIE458705 SRX458703:SSA458705 TBT458703:TBW458705 TLP458703:TLS458705 TVL458703:TVO458705 UFH458703:UFK458705 UPD458703:UPG458705 UYZ458703:UZC458705 VIV458703:VIY458705 VSR458703:VSU458705 WCN458703:WCQ458705 WMJ458703:WMM458705 WWF458703:WWI458705 X524239:AA524241 JT524239:JW524241 TP524239:TS524241 ADL524239:ADO524241 ANH524239:ANK524241 AXD524239:AXG524241 BGZ524239:BHC524241 BQV524239:BQY524241 CAR524239:CAU524241 CKN524239:CKQ524241 CUJ524239:CUM524241 DEF524239:DEI524241 DOB524239:DOE524241 DXX524239:DYA524241 EHT524239:EHW524241 ERP524239:ERS524241 FBL524239:FBO524241 FLH524239:FLK524241 FVD524239:FVG524241 GEZ524239:GFC524241 GOV524239:GOY524241 GYR524239:GYU524241 HIN524239:HIQ524241 HSJ524239:HSM524241 ICF524239:ICI524241 IMB524239:IME524241 IVX524239:IWA524241 JFT524239:JFW524241 JPP524239:JPS524241 JZL524239:JZO524241 KJH524239:KJK524241 KTD524239:KTG524241 LCZ524239:LDC524241 LMV524239:LMY524241 LWR524239:LWU524241 MGN524239:MGQ524241 MQJ524239:MQM524241 NAF524239:NAI524241 NKB524239:NKE524241 NTX524239:NUA524241 ODT524239:ODW524241 ONP524239:ONS524241 OXL524239:OXO524241 PHH524239:PHK524241 PRD524239:PRG524241 QAZ524239:QBC524241 QKV524239:QKY524241 QUR524239:QUU524241 REN524239:REQ524241 ROJ524239:ROM524241 RYF524239:RYI524241 SIB524239:SIE524241 SRX524239:SSA524241 TBT524239:TBW524241 TLP524239:TLS524241 TVL524239:TVO524241 UFH524239:UFK524241 UPD524239:UPG524241 UYZ524239:UZC524241 VIV524239:VIY524241 VSR524239:VSU524241 WCN524239:WCQ524241 WMJ524239:WMM524241 WWF524239:WWI524241 X589775:AA589777 JT589775:JW589777 TP589775:TS589777 ADL589775:ADO589777 ANH589775:ANK589777 AXD589775:AXG589777 BGZ589775:BHC589777 BQV589775:BQY589777 CAR589775:CAU589777 CKN589775:CKQ589777 CUJ589775:CUM589777 DEF589775:DEI589777 DOB589775:DOE589777 DXX589775:DYA589777 EHT589775:EHW589777 ERP589775:ERS589777 FBL589775:FBO589777 FLH589775:FLK589777 FVD589775:FVG589777 GEZ589775:GFC589777 GOV589775:GOY589777 GYR589775:GYU589777 HIN589775:HIQ589777 HSJ589775:HSM589777 ICF589775:ICI589777 IMB589775:IME589777 IVX589775:IWA589777 JFT589775:JFW589777 JPP589775:JPS589777 JZL589775:JZO589777 KJH589775:KJK589777 KTD589775:KTG589777 LCZ589775:LDC589777 LMV589775:LMY589777 LWR589775:LWU589777 MGN589775:MGQ589777 MQJ589775:MQM589777 NAF589775:NAI589777 NKB589775:NKE589777 NTX589775:NUA589777 ODT589775:ODW589777 ONP589775:ONS589777 OXL589775:OXO589777 PHH589775:PHK589777 PRD589775:PRG589777 QAZ589775:QBC589777 QKV589775:QKY589777 QUR589775:QUU589777 REN589775:REQ589777 ROJ589775:ROM589777 RYF589775:RYI589777 SIB589775:SIE589777 SRX589775:SSA589777 TBT589775:TBW589777 TLP589775:TLS589777 TVL589775:TVO589777 UFH589775:UFK589777 UPD589775:UPG589777 UYZ589775:UZC589777 VIV589775:VIY589777 VSR589775:VSU589777 WCN589775:WCQ589777 WMJ589775:WMM589777 WWF589775:WWI589777 X655311:AA655313 JT655311:JW655313 TP655311:TS655313 ADL655311:ADO655313 ANH655311:ANK655313 AXD655311:AXG655313 BGZ655311:BHC655313 BQV655311:BQY655313 CAR655311:CAU655313 CKN655311:CKQ655313 CUJ655311:CUM655313 DEF655311:DEI655313 DOB655311:DOE655313 DXX655311:DYA655313 EHT655311:EHW655313 ERP655311:ERS655313 FBL655311:FBO655313 FLH655311:FLK655313 FVD655311:FVG655313 GEZ655311:GFC655313 GOV655311:GOY655313 GYR655311:GYU655313 HIN655311:HIQ655313 HSJ655311:HSM655313 ICF655311:ICI655313 IMB655311:IME655313 IVX655311:IWA655313 JFT655311:JFW655313 JPP655311:JPS655313 JZL655311:JZO655313 KJH655311:KJK655313 KTD655311:KTG655313 LCZ655311:LDC655313 LMV655311:LMY655313 LWR655311:LWU655313 MGN655311:MGQ655313 MQJ655311:MQM655313 NAF655311:NAI655313 NKB655311:NKE655313 NTX655311:NUA655313 ODT655311:ODW655313 ONP655311:ONS655313 OXL655311:OXO655313 PHH655311:PHK655313 PRD655311:PRG655313 QAZ655311:QBC655313 QKV655311:QKY655313 QUR655311:QUU655313 REN655311:REQ655313 ROJ655311:ROM655313 RYF655311:RYI655313 SIB655311:SIE655313 SRX655311:SSA655313 TBT655311:TBW655313 TLP655311:TLS655313 TVL655311:TVO655313 UFH655311:UFK655313 UPD655311:UPG655313 UYZ655311:UZC655313 VIV655311:VIY655313 VSR655311:VSU655313 WCN655311:WCQ655313 WMJ655311:WMM655313 WWF655311:WWI655313 X720847:AA720849 JT720847:JW720849 TP720847:TS720849 ADL720847:ADO720849 ANH720847:ANK720849 AXD720847:AXG720849 BGZ720847:BHC720849 BQV720847:BQY720849 CAR720847:CAU720849 CKN720847:CKQ720849 CUJ720847:CUM720849 DEF720847:DEI720849 DOB720847:DOE720849 DXX720847:DYA720849 EHT720847:EHW720849 ERP720847:ERS720849 FBL720847:FBO720849 FLH720847:FLK720849 FVD720847:FVG720849 GEZ720847:GFC720849 GOV720847:GOY720849 GYR720847:GYU720849 HIN720847:HIQ720849 HSJ720847:HSM720849 ICF720847:ICI720849 IMB720847:IME720849 IVX720847:IWA720849 JFT720847:JFW720849 JPP720847:JPS720849 JZL720847:JZO720849 KJH720847:KJK720849 KTD720847:KTG720849 LCZ720847:LDC720849 LMV720847:LMY720849 LWR720847:LWU720849 MGN720847:MGQ720849 MQJ720847:MQM720849 NAF720847:NAI720849 NKB720847:NKE720849 NTX720847:NUA720849 ODT720847:ODW720849 ONP720847:ONS720849 OXL720847:OXO720849 PHH720847:PHK720849 PRD720847:PRG720849 QAZ720847:QBC720849 QKV720847:QKY720849 QUR720847:QUU720849 REN720847:REQ720849 ROJ720847:ROM720849 RYF720847:RYI720849 SIB720847:SIE720849 SRX720847:SSA720849 TBT720847:TBW720849 TLP720847:TLS720849 TVL720847:TVO720849 UFH720847:UFK720849 UPD720847:UPG720849 UYZ720847:UZC720849 VIV720847:VIY720849 VSR720847:VSU720849 WCN720847:WCQ720849 WMJ720847:WMM720849 WWF720847:WWI720849 X786383:AA786385 JT786383:JW786385 TP786383:TS786385 ADL786383:ADO786385 ANH786383:ANK786385 AXD786383:AXG786385 BGZ786383:BHC786385 BQV786383:BQY786385 CAR786383:CAU786385 CKN786383:CKQ786385 CUJ786383:CUM786385 DEF786383:DEI786385 DOB786383:DOE786385 DXX786383:DYA786385 EHT786383:EHW786385 ERP786383:ERS786385 FBL786383:FBO786385 FLH786383:FLK786385 FVD786383:FVG786385 GEZ786383:GFC786385 GOV786383:GOY786385 GYR786383:GYU786385 HIN786383:HIQ786385 HSJ786383:HSM786385 ICF786383:ICI786385 IMB786383:IME786385 IVX786383:IWA786385 JFT786383:JFW786385 JPP786383:JPS786385 JZL786383:JZO786385 KJH786383:KJK786385 KTD786383:KTG786385 LCZ786383:LDC786385 LMV786383:LMY786385 LWR786383:LWU786385 MGN786383:MGQ786385 MQJ786383:MQM786385 NAF786383:NAI786385 NKB786383:NKE786385 NTX786383:NUA786385 ODT786383:ODW786385 ONP786383:ONS786385 OXL786383:OXO786385 PHH786383:PHK786385 PRD786383:PRG786385 QAZ786383:QBC786385 QKV786383:QKY786385 QUR786383:QUU786385 REN786383:REQ786385 ROJ786383:ROM786385 RYF786383:RYI786385 SIB786383:SIE786385 SRX786383:SSA786385 TBT786383:TBW786385 TLP786383:TLS786385 TVL786383:TVO786385 UFH786383:UFK786385 UPD786383:UPG786385 UYZ786383:UZC786385 VIV786383:VIY786385 VSR786383:VSU786385 WCN786383:WCQ786385 WMJ786383:WMM786385 WWF786383:WWI786385 X851919:AA851921 JT851919:JW851921 TP851919:TS851921 ADL851919:ADO851921 ANH851919:ANK851921 AXD851919:AXG851921 BGZ851919:BHC851921 BQV851919:BQY851921 CAR851919:CAU851921 CKN851919:CKQ851921 CUJ851919:CUM851921 DEF851919:DEI851921 DOB851919:DOE851921 DXX851919:DYA851921 EHT851919:EHW851921 ERP851919:ERS851921 FBL851919:FBO851921 FLH851919:FLK851921 FVD851919:FVG851921 GEZ851919:GFC851921 GOV851919:GOY851921 GYR851919:GYU851921 HIN851919:HIQ851921 HSJ851919:HSM851921 ICF851919:ICI851921 IMB851919:IME851921 IVX851919:IWA851921 JFT851919:JFW851921 JPP851919:JPS851921 JZL851919:JZO851921 KJH851919:KJK851921 KTD851919:KTG851921 LCZ851919:LDC851921 LMV851919:LMY851921 LWR851919:LWU851921 MGN851919:MGQ851921 MQJ851919:MQM851921 NAF851919:NAI851921 NKB851919:NKE851921 NTX851919:NUA851921 ODT851919:ODW851921 ONP851919:ONS851921 OXL851919:OXO851921 PHH851919:PHK851921 PRD851919:PRG851921 QAZ851919:QBC851921 QKV851919:QKY851921 QUR851919:QUU851921 REN851919:REQ851921 ROJ851919:ROM851921 RYF851919:RYI851921 SIB851919:SIE851921 SRX851919:SSA851921 TBT851919:TBW851921 TLP851919:TLS851921 TVL851919:TVO851921 UFH851919:UFK851921 UPD851919:UPG851921 UYZ851919:UZC851921 VIV851919:VIY851921 VSR851919:VSU851921 WCN851919:WCQ851921 WMJ851919:WMM851921 WWF851919:WWI851921 X917455:AA917457 JT917455:JW917457 TP917455:TS917457 ADL917455:ADO917457 ANH917455:ANK917457 AXD917455:AXG917457 BGZ917455:BHC917457 BQV917455:BQY917457 CAR917455:CAU917457 CKN917455:CKQ917457 CUJ917455:CUM917457 DEF917455:DEI917457 DOB917455:DOE917457 DXX917455:DYA917457 EHT917455:EHW917457 ERP917455:ERS917457 FBL917455:FBO917457 FLH917455:FLK917457 FVD917455:FVG917457 GEZ917455:GFC917457 GOV917455:GOY917457 GYR917455:GYU917457 HIN917455:HIQ917457 HSJ917455:HSM917457 ICF917455:ICI917457 IMB917455:IME917457 IVX917455:IWA917457 JFT917455:JFW917457 JPP917455:JPS917457 JZL917455:JZO917457 KJH917455:KJK917457 KTD917455:KTG917457 LCZ917455:LDC917457 LMV917455:LMY917457 LWR917455:LWU917457 MGN917455:MGQ917457 MQJ917455:MQM917457 NAF917455:NAI917457 NKB917455:NKE917457 NTX917455:NUA917457 ODT917455:ODW917457 ONP917455:ONS917457 OXL917455:OXO917457 PHH917455:PHK917457 PRD917455:PRG917457 QAZ917455:QBC917457 QKV917455:QKY917457 QUR917455:QUU917457 REN917455:REQ917457 ROJ917455:ROM917457 RYF917455:RYI917457 SIB917455:SIE917457 SRX917455:SSA917457 TBT917455:TBW917457 TLP917455:TLS917457 TVL917455:TVO917457 UFH917455:UFK917457 UPD917455:UPG917457 UYZ917455:UZC917457 VIV917455:VIY917457 VSR917455:VSU917457 WCN917455:WCQ917457 WMJ917455:WMM917457 WWF917455:WWI917457 X982991:AA982993 JT982991:JW982993 TP982991:TS982993 ADL982991:ADO982993 ANH982991:ANK982993 AXD982991:AXG982993 BGZ982991:BHC982993 BQV982991:BQY982993 CAR982991:CAU982993 CKN982991:CKQ982993 CUJ982991:CUM982993 DEF982991:DEI982993 DOB982991:DOE982993 DXX982991:DYA982993 EHT982991:EHW982993 ERP982991:ERS982993 FBL982991:FBO982993 FLH982991:FLK982993 FVD982991:FVG982993 GEZ982991:GFC982993 GOV982991:GOY982993 GYR982991:GYU982993 HIN982991:HIQ982993 HSJ982991:HSM982993 ICF982991:ICI982993 IMB982991:IME982993 IVX982991:IWA982993 JFT982991:JFW982993 JPP982991:JPS982993 JZL982991:JZO982993 KJH982991:KJK982993 KTD982991:KTG982993 LCZ982991:LDC982993 LMV982991:LMY982993 LWR982991:LWU982993 MGN982991:MGQ982993 MQJ982991:MQM982993 NAF982991:NAI982993 NKB982991:NKE982993 NTX982991:NUA982993 ODT982991:ODW982993 ONP982991:ONS982993 OXL982991:OXO982993 PHH982991:PHK982993 PRD982991:PRG982993 QAZ982991:QBC982993 QKV982991:QKY982993 QUR982991:QUU982993 REN982991:REQ982993 ROJ982991:ROM982993 RYF982991:RYI982993 SIB982991:SIE982993 SRX982991:SSA982993 TBT982991:TBW982993 TLP982991:TLS982993 TVL982991:TVO982993 UFH982991:UFK982993 UPD982991:UPG982993 UYZ982991:UZC982993 VIV982991:VIY982993 VSR982991:VSU982993 WCN982991:WCQ982993 WMJ982991:WMM982993 WWF982991:WWI982993 TVL983003:TVO983005 Q65499:T65501 JM65499:JP65501 TI65499:TL65501 ADE65499:ADH65501 ANA65499:AND65501 AWW65499:AWZ65501 BGS65499:BGV65501 BQO65499:BQR65501 CAK65499:CAN65501 CKG65499:CKJ65501 CUC65499:CUF65501 DDY65499:DEB65501 DNU65499:DNX65501 DXQ65499:DXT65501 EHM65499:EHP65501 ERI65499:ERL65501 FBE65499:FBH65501 FLA65499:FLD65501 FUW65499:FUZ65501 GES65499:GEV65501 GOO65499:GOR65501 GYK65499:GYN65501 HIG65499:HIJ65501 HSC65499:HSF65501 IBY65499:ICB65501 ILU65499:ILX65501 IVQ65499:IVT65501 JFM65499:JFP65501 JPI65499:JPL65501 JZE65499:JZH65501 KJA65499:KJD65501 KSW65499:KSZ65501 LCS65499:LCV65501 LMO65499:LMR65501 LWK65499:LWN65501 MGG65499:MGJ65501 MQC65499:MQF65501 MZY65499:NAB65501 NJU65499:NJX65501 NTQ65499:NTT65501 ODM65499:ODP65501 ONI65499:ONL65501 OXE65499:OXH65501 PHA65499:PHD65501 PQW65499:PQZ65501 QAS65499:QAV65501 QKO65499:QKR65501 QUK65499:QUN65501 REG65499:REJ65501 ROC65499:ROF65501 RXY65499:RYB65501 SHU65499:SHX65501 SRQ65499:SRT65501 TBM65499:TBP65501 TLI65499:TLL65501 TVE65499:TVH65501 UFA65499:UFD65501 UOW65499:UOZ65501 UYS65499:UYV65501 VIO65499:VIR65501 VSK65499:VSN65501 WCG65499:WCJ65501 WMC65499:WMF65501 WVY65499:WWB65501 Q131035:T131037 JM131035:JP131037 TI131035:TL131037 ADE131035:ADH131037 ANA131035:AND131037 AWW131035:AWZ131037 BGS131035:BGV131037 BQO131035:BQR131037 CAK131035:CAN131037 CKG131035:CKJ131037 CUC131035:CUF131037 DDY131035:DEB131037 DNU131035:DNX131037 DXQ131035:DXT131037 EHM131035:EHP131037 ERI131035:ERL131037 FBE131035:FBH131037 FLA131035:FLD131037 FUW131035:FUZ131037 GES131035:GEV131037 GOO131035:GOR131037 GYK131035:GYN131037 HIG131035:HIJ131037 HSC131035:HSF131037 IBY131035:ICB131037 ILU131035:ILX131037 IVQ131035:IVT131037 JFM131035:JFP131037 JPI131035:JPL131037 JZE131035:JZH131037 KJA131035:KJD131037 KSW131035:KSZ131037 LCS131035:LCV131037 LMO131035:LMR131037 LWK131035:LWN131037 MGG131035:MGJ131037 MQC131035:MQF131037 MZY131035:NAB131037 NJU131035:NJX131037 NTQ131035:NTT131037 ODM131035:ODP131037 ONI131035:ONL131037 OXE131035:OXH131037 PHA131035:PHD131037 PQW131035:PQZ131037 QAS131035:QAV131037 QKO131035:QKR131037 QUK131035:QUN131037 REG131035:REJ131037 ROC131035:ROF131037 RXY131035:RYB131037 SHU131035:SHX131037 SRQ131035:SRT131037 TBM131035:TBP131037 TLI131035:TLL131037 TVE131035:TVH131037 UFA131035:UFD131037 UOW131035:UOZ131037 UYS131035:UYV131037 VIO131035:VIR131037 VSK131035:VSN131037 WCG131035:WCJ131037 WMC131035:WMF131037 WVY131035:WWB131037 Q196571:T196573 JM196571:JP196573 TI196571:TL196573 ADE196571:ADH196573 ANA196571:AND196573 AWW196571:AWZ196573 BGS196571:BGV196573 BQO196571:BQR196573 CAK196571:CAN196573 CKG196571:CKJ196573 CUC196571:CUF196573 DDY196571:DEB196573 DNU196571:DNX196573 DXQ196571:DXT196573 EHM196571:EHP196573 ERI196571:ERL196573 FBE196571:FBH196573 FLA196571:FLD196573 FUW196571:FUZ196573 GES196571:GEV196573 GOO196571:GOR196573 GYK196571:GYN196573 HIG196571:HIJ196573 HSC196571:HSF196573 IBY196571:ICB196573 ILU196571:ILX196573 IVQ196571:IVT196573 JFM196571:JFP196573 JPI196571:JPL196573 JZE196571:JZH196573 KJA196571:KJD196573 KSW196571:KSZ196573 LCS196571:LCV196573 LMO196571:LMR196573 LWK196571:LWN196573 MGG196571:MGJ196573 MQC196571:MQF196573 MZY196571:NAB196573 NJU196571:NJX196573 NTQ196571:NTT196573 ODM196571:ODP196573 ONI196571:ONL196573 OXE196571:OXH196573 PHA196571:PHD196573 PQW196571:PQZ196573 QAS196571:QAV196573 QKO196571:QKR196573 QUK196571:QUN196573 REG196571:REJ196573 ROC196571:ROF196573 RXY196571:RYB196573 SHU196571:SHX196573 SRQ196571:SRT196573 TBM196571:TBP196573 TLI196571:TLL196573 TVE196571:TVH196573 UFA196571:UFD196573 UOW196571:UOZ196573 UYS196571:UYV196573 VIO196571:VIR196573 VSK196571:VSN196573 WCG196571:WCJ196573 WMC196571:WMF196573 WVY196571:WWB196573 Q262107:T262109 JM262107:JP262109 TI262107:TL262109 ADE262107:ADH262109 ANA262107:AND262109 AWW262107:AWZ262109 BGS262107:BGV262109 BQO262107:BQR262109 CAK262107:CAN262109 CKG262107:CKJ262109 CUC262107:CUF262109 DDY262107:DEB262109 DNU262107:DNX262109 DXQ262107:DXT262109 EHM262107:EHP262109 ERI262107:ERL262109 FBE262107:FBH262109 FLA262107:FLD262109 FUW262107:FUZ262109 GES262107:GEV262109 GOO262107:GOR262109 GYK262107:GYN262109 HIG262107:HIJ262109 HSC262107:HSF262109 IBY262107:ICB262109 ILU262107:ILX262109 IVQ262107:IVT262109 JFM262107:JFP262109 JPI262107:JPL262109 JZE262107:JZH262109 KJA262107:KJD262109 KSW262107:KSZ262109 LCS262107:LCV262109 LMO262107:LMR262109 LWK262107:LWN262109 MGG262107:MGJ262109 MQC262107:MQF262109 MZY262107:NAB262109 NJU262107:NJX262109 NTQ262107:NTT262109 ODM262107:ODP262109 ONI262107:ONL262109 OXE262107:OXH262109 PHA262107:PHD262109 PQW262107:PQZ262109 QAS262107:QAV262109 QKO262107:QKR262109 QUK262107:QUN262109 REG262107:REJ262109 ROC262107:ROF262109 RXY262107:RYB262109 SHU262107:SHX262109 SRQ262107:SRT262109 TBM262107:TBP262109 TLI262107:TLL262109 TVE262107:TVH262109 UFA262107:UFD262109 UOW262107:UOZ262109 UYS262107:UYV262109 VIO262107:VIR262109 VSK262107:VSN262109 WCG262107:WCJ262109 WMC262107:WMF262109 WVY262107:WWB262109 Q327643:T327645 JM327643:JP327645 TI327643:TL327645 ADE327643:ADH327645 ANA327643:AND327645 AWW327643:AWZ327645 BGS327643:BGV327645 BQO327643:BQR327645 CAK327643:CAN327645 CKG327643:CKJ327645 CUC327643:CUF327645 DDY327643:DEB327645 DNU327643:DNX327645 DXQ327643:DXT327645 EHM327643:EHP327645 ERI327643:ERL327645 FBE327643:FBH327645 FLA327643:FLD327645 FUW327643:FUZ327645 GES327643:GEV327645 GOO327643:GOR327645 GYK327643:GYN327645 HIG327643:HIJ327645 HSC327643:HSF327645 IBY327643:ICB327645 ILU327643:ILX327645 IVQ327643:IVT327645 JFM327643:JFP327645 JPI327643:JPL327645 JZE327643:JZH327645 KJA327643:KJD327645 KSW327643:KSZ327645 LCS327643:LCV327645 LMO327643:LMR327645 LWK327643:LWN327645 MGG327643:MGJ327645 MQC327643:MQF327645 MZY327643:NAB327645 NJU327643:NJX327645 NTQ327643:NTT327645 ODM327643:ODP327645 ONI327643:ONL327645 OXE327643:OXH327645 PHA327643:PHD327645 PQW327643:PQZ327645 QAS327643:QAV327645 QKO327643:QKR327645 QUK327643:QUN327645 REG327643:REJ327645 ROC327643:ROF327645 RXY327643:RYB327645 SHU327643:SHX327645 SRQ327643:SRT327645 TBM327643:TBP327645 TLI327643:TLL327645 TVE327643:TVH327645 UFA327643:UFD327645 UOW327643:UOZ327645 UYS327643:UYV327645 VIO327643:VIR327645 VSK327643:VSN327645 WCG327643:WCJ327645 WMC327643:WMF327645 WVY327643:WWB327645 Q393179:T393181 JM393179:JP393181 TI393179:TL393181 ADE393179:ADH393181 ANA393179:AND393181 AWW393179:AWZ393181 BGS393179:BGV393181 BQO393179:BQR393181 CAK393179:CAN393181 CKG393179:CKJ393181 CUC393179:CUF393181 DDY393179:DEB393181 DNU393179:DNX393181 DXQ393179:DXT393181 EHM393179:EHP393181 ERI393179:ERL393181 FBE393179:FBH393181 FLA393179:FLD393181 FUW393179:FUZ393181 GES393179:GEV393181 GOO393179:GOR393181 GYK393179:GYN393181 HIG393179:HIJ393181 HSC393179:HSF393181 IBY393179:ICB393181 ILU393179:ILX393181 IVQ393179:IVT393181 JFM393179:JFP393181 JPI393179:JPL393181 JZE393179:JZH393181 KJA393179:KJD393181 KSW393179:KSZ393181 LCS393179:LCV393181 LMO393179:LMR393181 LWK393179:LWN393181 MGG393179:MGJ393181 MQC393179:MQF393181 MZY393179:NAB393181 NJU393179:NJX393181 NTQ393179:NTT393181 ODM393179:ODP393181 ONI393179:ONL393181 OXE393179:OXH393181 PHA393179:PHD393181 PQW393179:PQZ393181 QAS393179:QAV393181 QKO393179:QKR393181 QUK393179:QUN393181 REG393179:REJ393181 ROC393179:ROF393181 RXY393179:RYB393181 SHU393179:SHX393181 SRQ393179:SRT393181 TBM393179:TBP393181 TLI393179:TLL393181 TVE393179:TVH393181 UFA393179:UFD393181 UOW393179:UOZ393181 UYS393179:UYV393181 VIO393179:VIR393181 VSK393179:VSN393181 WCG393179:WCJ393181 WMC393179:WMF393181 WVY393179:WWB393181 Q458715:T458717 JM458715:JP458717 TI458715:TL458717 ADE458715:ADH458717 ANA458715:AND458717 AWW458715:AWZ458717 BGS458715:BGV458717 BQO458715:BQR458717 CAK458715:CAN458717 CKG458715:CKJ458717 CUC458715:CUF458717 DDY458715:DEB458717 DNU458715:DNX458717 DXQ458715:DXT458717 EHM458715:EHP458717 ERI458715:ERL458717 FBE458715:FBH458717 FLA458715:FLD458717 FUW458715:FUZ458717 GES458715:GEV458717 GOO458715:GOR458717 GYK458715:GYN458717 HIG458715:HIJ458717 HSC458715:HSF458717 IBY458715:ICB458717 ILU458715:ILX458717 IVQ458715:IVT458717 JFM458715:JFP458717 JPI458715:JPL458717 JZE458715:JZH458717 KJA458715:KJD458717 KSW458715:KSZ458717 LCS458715:LCV458717 LMO458715:LMR458717 LWK458715:LWN458717 MGG458715:MGJ458717 MQC458715:MQF458717 MZY458715:NAB458717 NJU458715:NJX458717 NTQ458715:NTT458717 ODM458715:ODP458717 ONI458715:ONL458717 OXE458715:OXH458717 PHA458715:PHD458717 PQW458715:PQZ458717 QAS458715:QAV458717 QKO458715:QKR458717 QUK458715:QUN458717 REG458715:REJ458717 ROC458715:ROF458717 RXY458715:RYB458717 SHU458715:SHX458717 SRQ458715:SRT458717 TBM458715:TBP458717 TLI458715:TLL458717 TVE458715:TVH458717 UFA458715:UFD458717 UOW458715:UOZ458717 UYS458715:UYV458717 VIO458715:VIR458717 VSK458715:VSN458717 WCG458715:WCJ458717 WMC458715:WMF458717 WVY458715:WWB458717 Q524251:T524253 JM524251:JP524253 TI524251:TL524253 ADE524251:ADH524253 ANA524251:AND524253 AWW524251:AWZ524253 BGS524251:BGV524253 BQO524251:BQR524253 CAK524251:CAN524253 CKG524251:CKJ524253 CUC524251:CUF524253 DDY524251:DEB524253 DNU524251:DNX524253 DXQ524251:DXT524253 EHM524251:EHP524253 ERI524251:ERL524253 FBE524251:FBH524253 FLA524251:FLD524253 FUW524251:FUZ524253 GES524251:GEV524253 GOO524251:GOR524253 GYK524251:GYN524253 HIG524251:HIJ524253 HSC524251:HSF524253 IBY524251:ICB524253 ILU524251:ILX524253 IVQ524251:IVT524253 JFM524251:JFP524253 JPI524251:JPL524253 JZE524251:JZH524253 KJA524251:KJD524253 KSW524251:KSZ524253 LCS524251:LCV524253 LMO524251:LMR524253 LWK524251:LWN524253 MGG524251:MGJ524253 MQC524251:MQF524253 MZY524251:NAB524253 NJU524251:NJX524253 NTQ524251:NTT524253 ODM524251:ODP524253 ONI524251:ONL524253 OXE524251:OXH524253 PHA524251:PHD524253 PQW524251:PQZ524253 QAS524251:QAV524253 QKO524251:QKR524253 QUK524251:QUN524253 REG524251:REJ524253 ROC524251:ROF524253 RXY524251:RYB524253 SHU524251:SHX524253 SRQ524251:SRT524253 TBM524251:TBP524253 TLI524251:TLL524253 TVE524251:TVH524253 UFA524251:UFD524253 UOW524251:UOZ524253 UYS524251:UYV524253 VIO524251:VIR524253 VSK524251:VSN524253 WCG524251:WCJ524253 WMC524251:WMF524253 WVY524251:WWB524253 Q589787:T589789 JM589787:JP589789 TI589787:TL589789 ADE589787:ADH589789 ANA589787:AND589789 AWW589787:AWZ589789 BGS589787:BGV589789 BQO589787:BQR589789 CAK589787:CAN589789 CKG589787:CKJ589789 CUC589787:CUF589789 DDY589787:DEB589789 DNU589787:DNX589789 DXQ589787:DXT589789 EHM589787:EHP589789 ERI589787:ERL589789 FBE589787:FBH589789 FLA589787:FLD589789 FUW589787:FUZ589789 GES589787:GEV589789 GOO589787:GOR589789 GYK589787:GYN589789 HIG589787:HIJ589789 HSC589787:HSF589789 IBY589787:ICB589789 ILU589787:ILX589789 IVQ589787:IVT589789 JFM589787:JFP589789 JPI589787:JPL589789 JZE589787:JZH589789 KJA589787:KJD589789 KSW589787:KSZ589789 LCS589787:LCV589789 LMO589787:LMR589789 LWK589787:LWN589789 MGG589787:MGJ589789 MQC589787:MQF589789 MZY589787:NAB589789 NJU589787:NJX589789 NTQ589787:NTT589789 ODM589787:ODP589789 ONI589787:ONL589789 OXE589787:OXH589789 PHA589787:PHD589789 PQW589787:PQZ589789 QAS589787:QAV589789 QKO589787:QKR589789 QUK589787:QUN589789 REG589787:REJ589789 ROC589787:ROF589789 RXY589787:RYB589789 SHU589787:SHX589789 SRQ589787:SRT589789 TBM589787:TBP589789 TLI589787:TLL589789 TVE589787:TVH589789 UFA589787:UFD589789 UOW589787:UOZ589789 UYS589787:UYV589789 VIO589787:VIR589789 VSK589787:VSN589789 WCG589787:WCJ589789 WMC589787:WMF589789 WVY589787:WWB589789 Q655323:T655325 JM655323:JP655325 TI655323:TL655325 ADE655323:ADH655325 ANA655323:AND655325 AWW655323:AWZ655325 BGS655323:BGV655325 BQO655323:BQR655325 CAK655323:CAN655325 CKG655323:CKJ655325 CUC655323:CUF655325 DDY655323:DEB655325 DNU655323:DNX655325 DXQ655323:DXT655325 EHM655323:EHP655325 ERI655323:ERL655325 FBE655323:FBH655325 FLA655323:FLD655325 FUW655323:FUZ655325 GES655323:GEV655325 GOO655323:GOR655325 GYK655323:GYN655325 HIG655323:HIJ655325 HSC655323:HSF655325 IBY655323:ICB655325 ILU655323:ILX655325 IVQ655323:IVT655325 JFM655323:JFP655325 JPI655323:JPL655325 JZE655323:JZH655325 KJA655323:KJD655325 KSW655323:KSZ655325 LCS655323:LCV655325 LMO655323:LMR655325 LWK655323:LWN655325 MGG655323:MGJ655325 MQC655323:MQF655325 MZY655323:NAB655325 NJU655323:NJX655325 NTQ655323:NTT655325 ODM655323:ODP655325 ONI655323:ONL655325 OXE655323:OXH655325 PHA655323:PHD655325 PQW655323:PQZ655325 QAS655323:QAV655325 QKO655323:QKR655325 QUK655323:QUN655325 REG655323:REJ655325 ROC655323:ROF655325 RXY655323:RYB655325 SHU655323:SHX655325 SRQ655323:SRT655325 TBM655323:TBP655325 TLI655323:TLL655325 TVE655323:TVH655325 UFA655323:UFD655325 UOW655323:UOZ655325 UYS655323:UYV655325 VIO655323:VIR655325 VSK655323:VSN655325 WCG655323:WCJ655325 WMC655323:WMF655325 WVY655323:WWB655325 Q720859:T720861 JM720859:JP720861 TI720859:TL720861 ADE720859:ADH720861 ANA720859:AND720861 AWW720859:AWZ720861 BGS720859:BGV720861 BQO720859:BQR720861 CAK720859:CAN720861 CKG720859:CKJ720861 CUC720859:CUF720861 DDY720859:DEB720861 DNU720859:DNX720861 DXQ720859:DXT720861 EHM720859:EHP720861 ERI720859:ERL720861 FBE720859:FBH720861 FLA720859:FLD720861 FUW720859:FUZ720861 GES720859:GEV720861 GOO720859:GOR720861 GYK720859:GYN720861 HIG720859:HIJ720861 HSC720859:HSF720861 IBY720859:ICB720861 ILU720859:ILX720861 IVQ720859:IVT720861 JFM720859:JFP720861 JPI720859:JPL720861 JZE720859:JZH720861 KJA720859:KJD720861 KSW720859:KSZ720861 LCS720859:LCV720861 LMO720859:LMR720861 LWK720859:LWN720861 MGG720859:MGJ720861 MQC720859:MQF720861 MZY720859:NAB720861 NJU720859:NJX720861 NTQ720859:NTT720861 ODM720859:ODP720861 ONI720859:ONL720861 OXE720859:OXH720861 PHA720859:PHD720861 PQW720859:PQZ720861 QAS720859:QAV720861 QKO720859:QKR720861 QUK720859:QUN720861 REG720859:REJ720861 ROC720859:ROF720861 RXY720859:RYB720861 SHU720859:SHX720861 SRQ720859:SRT720861 TBM720859:TBP720861 TLI720859:TLL720861 TVE720859:TVH720861 UFA720859:UFD720861 UOW720859:UOZ720861 UYS720859:UYV720861 VIO720859:VIR720861 VSK720859:VSN720861 WCG720859:WCJ720861 WMC720859:WMF720861 WVY720859:WWB720861 Q786395:T786397 JM786395:JP786397 TI786395:TL786397 ADE786395:ADH786397 ANA786395:AND786397 AWW786395:AWZ786397 BGS786395:BGV786397 BQO786395:BQR786397 CAK786395:CAN786397 CKG786395:CKJ786397 CUC786395:CUF786397 DDY786395:DEB786397 DNU786395:DNX786397 DXQ786395:DXT786397 EHM786395:EHP786397 ERI786395:ERL786397 FBE786395:FBH786397 FLA786395:FLD786397 FUW786395:FUZ786397 GES786395:GEV786397 GOO786395:GOR786397 GYK786395:GYN786397 HIG786395:HIJ786397 HSC786395:HSF786397 IBY786395:ICB786397 ILU786395:ILX786397 IVQ786395:IVT786397 JFM786395:JFP786397 JPI786395:JPL786397 JZE786395:JZH786397 KJA786395:KJD786397 KSW786395:KSZ786397 LCS786395:LCV786397 LMO786395:LMR786397 LWK786395:LWN786397 MGG786395:MGJ786397 MQC786395:MQF786397 MZY786395:NAB786397 NJU786395:NJX786397 NTQ786395:NTT786397 ODM786395:ODP786397 ONI786395:ONL786397 OXE786395:OXH786397 PHA786395:PHD786397 PQW786395:PQZ786397 QAS786395:QAV786397 QKO786395:QKR786397 QUK786395:QUN786397 REG786395:REJ786397 ROC786395:ROF786397 RXY786395:RYB786397 SHU786395:SHX786397 SRQ786395:SRT786397 TBM786395:TBP786397 TLI786395:TLL786397 TVE786395:TVH786397 UFA786395:UFD786397 UOW786395:UOZ786397 UYS786395:UYV786397 VIO786395:VIR786397 VSK786395:VSN786397 WCG786395:WCJ786397 WMC786395:WMF786397 WVY786395:WWB786397 Q851931:T851933 JM851931:JP851933 TI851931:TL851933 ADE851931:ADH851933 ANA851931:AND851933 AWW851931:AWZ851933 BGS851931:BGV851933 BQO851931:BQR851933 CAK851931:CAN851933 CKG851931:CKJ851933 CUC851931:CUF851933 DDY851931:DEB851933 DNU851931:DNX851933 DXQ851931:DXT851933 EHM851931:EHP851933 ERI851931:ERL851933 FBE851931:FBH851933 FLA851931:FLD851933 FUW851931:FUZ851933 GES851931:GEV851933 GOO851931:GOR851933 GYK851931:GYN851933 HIG851931:HIJ851933 HSC851931:HSF851933 IBY851931:ICB851933 ILU851931:ILX851933 IVQ851931:IVT851933 JFM851931:JFP851933 JPI851931:JPL851933 JZE851931:JZH851933 KJA851931:KJD851933 KSW851931:KSZ851933 LCS851931:LCV851933 LMO851931:LMR851933 LWK851931:LWN851933 MGG851931:MGJ851933 MQC851931:MQF851933 MZY851931:NAB851933 NJU851931:NJX851933 NTQ851931:NTT851933 ODM851931:ODP851933 ONI851931:ONL851933 OXE851931:OXH851933 PHA851931:PHD851933 PQW851931:PQZ851933 QAS851931:QAV851933 QKO851931:QKR851933 QUK851931:QUN851933 REG851931:REJ851933 ROC851931:ROF851933 RXY851931:RYB851933 SHU851931:SHX851933 SRQ851931:SRT851933 TBM851931:TBP851933 TLI851931:TLL851933 TVE851931:TVH851933 UFA851931:UFD851933 UOW851931:UOZ851933 UYS851931:UYV851933 VIO851931:VIR851933 VSK851931:VSN851933 WCG851931:WCJ851933 WMC851931:WMF851933 WVY851931:WWB851933 Q917467:T917469 JM917467:JP917469 TI917467:TL917469 ADE917467:ADH917469 ANA917467:AND917469 AWW917467:AWZ917469 BGS917467:BGV917469 BQO917467:BQR917469 CAK917467:CAN917469 CKG917467:CKJ917469 CUC917467:CUF917469 DDY917467:DEB917469 DNU917467:DNX917469 DXQ917467:DXT917469 EHM917467:EHP917469 ERI917467:ERL917469 FBE917467:FBH917469 FLA917467:FLD917469 FUW917467:FUZ917469 GES917467:GEV917469 GOO917467:GOR917469 GYK917467:GYN917469 HIG917467:HIJ917469 HSC917467:HSF917469 IBY917467:ICB917469 ILU917467:ILX917469 IVQ917467:IVT917469 JFM917467:JFP917469 JPI917467:JPL917469 JZE917467:JZH917469 KJA917467:KJD917469 KSW917467:KSZ917469 LCS917467:LCV917469 LMO917467:LMR917469 LWK917467:LWN917469 MGG917467:MGJ917469 MQC917467:MQF917469 MZY917467:NAB917469 NJU917467:NJX917469 NTQ917467:NTT917469 ODM917467:ODP917469 ONI917467:ONL917469 OXE917467:OXH917469 PHA917467:PHD917469 PQW917467:PQZ917469 QAS917467:QAV917469 QKO917467:QKR917469 QUK917467:QUN917469 REG917467:REJ917469 ROC917467:ROF917469 RXY917467:RYB917469 SHU917467:SHX917469 SRQ917467:SRT917469 TBM917467:TBP917469 TLI917467:TLL917469 TVE917467:TVH917469 UFA917467:UFD917469 UOW917467:UOZ917469 UYS917467:UYV917469 VIO917467:VIR917469 VSK917467:VSN917469 WCG917467:WCJ917469 WMC917467:WMF917469 WVY917467:WWB917469 Q983003:T983005 JM983003:JP983005 TI983003:TL983005 ADE983003:ADH983005 ANA983003:AND983005 AWW983003:AWZ983005 BGS983003:BGV983005 BQO983003:BQR983005 CAK983003:CAN983005 CKG983003:CKJ983005 CUC983003:CUF983005 DDY983003:DEB983005 DNU983003:DNX983005 DXQ983003:DXT983005 EHM983003:EHP983005 ERI983003:ERL983005 FBE983003:FBH983005 FLA983003:FLD983005 FUW983003:FUZ983005 GES983003:GEV983005 GOO983003:GOR983005 GYK983003:GYN983005 HIG983003:HIJ983005 HSC983003:HSF983005 IBY983003:ICB983005 ILU983003:ILX983005 IVQ983003:IVT983005 JFM983003:JFP983005 JPI983003:JPL983005 JZE983003:JZH983005 KJA983003:KJD983005 KSW983003:KSZ983005 LCS983003:LCV983005 LMO983003:LMR983005 LWK983003:LWN983005 MGG983003:MGJ983005 MQC983003:MQF983005 MZY983003:NAB983005 NJU983003:NJX983005 NTQ983003:NTT983005 ODM983003:ODP983005 ONI983003:ONL983005 OXE983003:OXH983005 PHA983003:PHD983005 PQW983003:PQZ983005 QAS983003:QAV983005 QKO983003:QKR983005 QUK983003:QUN983005 REG983003:REJ983005 ROC983003:ROF983005 RXY983003:RYB983005 SHU983003:SHX983005 SRQ983003:SRT983005 TBM983003:TBP983005 TLI983003:TLL983005 TVE983003:TVH983005 UFA983003:UFD983005 UOW983003:UOZ983005 UYS983003:UYV983005 VIO983003:VIR983005 VSK983003:VSN983005 WCG983003:WCJ983005 WMC983003:WMF983005 WVY983003:WWB983005 UPD983003:UPG983005 AM65499:AP65501 KI65499:KL65501 UE65499:UH65501 AEA65499:AED65501 ANW65499:ANZ65501 AXS65499:AXV65501 BHO65499:BHR65501 BRK65499:BRN65501 CBG65499:CBJ65501 CLC65499:CLF65501 CUY65499:CVB65501 DEU65499:DEX65501 DOQ65499:DOT65501 DYM65499:DYP65501 EII65499:EIL65501 ESE65499:ESH65501 FCA65499:FCD65501 FLW65499:FLZ65501 FVS65499:FVV65501 GFO65499:GFR65501 GPK65499:GPN65501 GZG65499:GZJ65501 HJC65499:HJF65501 HSY65499:HTB65501 ICU65499:ICX65501 IMQ65499:IMT65501 IWM65499:IWP65501 JGI65499:JGL65501 JQE65499:JQH65501 KAA65499:KAD65501 KJW65499:KJZ65501 KTS65499:KTV65501 LDO65499:LDR65501 LNK65499:LNN65501 LXG65499:LXJ65501 MHC65499:MHF65501 MQY65499:MRB65501 NAU65499:NAX65501 NKQ65499:NKT65501 NUM65499:NUP65501 OEI65499:OEL65501 OOE65499:OOH65501 OYA65499:OYD65501 PHW65499:PHZ65501 PRS65499:PRV65501 QBO65499:QBR65501 QLK65499:QLN65501 QVG65499:QVJ65501 RFC65499:RFF65501 ROY65499:RPB65501 RYU65499:RYX65501 SIQ65499:SIT65501 SSM65499:SSP65501 TCI65499:TCL65501 TME65499:TMH65501 TWA65499:TWD65501 UFW65499:UFZ65501 UPS65499:UPV65501 UZO65499:UZR65501 VJK65499:VJN65501 VTG65499:VTJ65501 WDC65499:WDF65501 WMY65499:WNB65501 WWU65499:WWX65501 AM131035:AP131037 KI131035:KL131037 UE131035:UH131037 AEA131035:AED131037 ANW131035:ANZ131037 AXS131035:AXV131037 BHO131035:BHR131037 BRK131035:BRN131037 CBG131035:CBJ131037 CLC131035:CLF131037 CUY131035:CVB131037 DEU131035:DEX131037 DOQ131035:DOT131037 DYM131035:DYP131037 EII131035:EIL131037 ESE131035:ESH131037 FCA131035:FCD131037 FLW131035:FLZ131037 FVS131035:FVV131037 GFO131035:GFR131037 GPK131035:GPN131037 GZG131035:GZJ131037 HJC131035:HJF131037 HSY131035:HTB131037 ICU131035:ICX131037 IMQ131035:IMT131037 IWM131035:IWP131037 JGI131035:JGL131037 JQE131035:JQH131037 KAA131035:KAD131037 KJW131035:KJZ131037 KTS131035:KTV131037 LDO131035:LDR131037 LNK131035:LNN131037 LXG131035:LXJ131037 MHC131035:MHF131037 MQY131035:MRB131037 NAU131035:NAX131037 NKQ131035:NKT131037 NUM131035:NUP131037 OEI131035:OEL131037 OOE131035:OOH131037 OYA131035:OYD131037 PHW131035:PHZ131037 PRS131035:PRV131037 QBO131035:QBR131037 QLK131035:QLN131037 QVG131035:QVJ131037 RFC131035:RFF131037 ROY131035:RPB131037 RYU131035:RYX131037 SIQ131035:SIT131037 SSM131035:SSP131037 TCI131035:TCL131037 TME131035:TMH131037 TWA131035:TWD131037 UFW131035:UFZ131037 UPS131035:UPV131037 UZO131035:UZR131037 VJK131035:VJN131037 VTG131035:VTJ131037 WDC131035:WDF131037 WMY131035:WNB131037 WWU131035:WWX131037 AM196571:AP196573 KI196571:KL196573 UE196571:UH196573 AEA196571:AED196573 ANW196571:ANZ196573 AXS196571:AXV196573 BHO196571:BHR196573 BRK196571:BRN196573 CBG196571:CBJ196573 CLC196571:CLF196573 CUY196571:CVB196573 DEU196571:DEX196573 DOQ196571:DOT196573 DYM196571:DYP196573 EII196571:EIL196573 ESE196571:ESH196573 FCA196571:FCD196573 FLW196571:FLZ196573 FVS196571:FVV196573 GFO196571:GFR196573 GPK196571:GPN196573 GZG196571:GZJ196573 HJC196571:HJF196573 HSY196571:HTB196573 ICU196571:ICX196573 IMQ196571:IMT196573 IWM196571:IWP196573 JGI196571:JGL196573 JQE196571:JQH196573 KAA196571:KAD196573 KJW196571:KJZ196573 KTS196571:KTV196573 LDO196571:LDR196573 LNK196571:LNN196573 LXG196571:LXJ196573 MHC196571:MHF196573 MQY196571:MRB196573 NAU196571:NAX196573 NKQ196571:NKT196573 NUM196571:NUP196573 OEI196571:OEL196573 OOE196571:OOH196573 OYA196571:OYD196573 PHW196571:PHZ196573 PRS196571:PRV196573 QBO196571:QBR196573 QLK196571:QLN196573 QVG196571:QVJ196573 RFC196571:RFF196573 ROY196571:RPB196573 RYU196571:RYX196573 SIQ196571:SIT196573 SSM196571:SSP196573 TCI196571:TCL196573 TME196571:TMH196573 TWA196571:TWD196573 UFW196571:UFZ196573 UPS196571:UPV196573 UZO196571:UZR196573 VJK196571:VJN196573 VTG196571:VTJ196573 WDC196571:WDF196573 WMY196571:WNB196573 WWU196571:WWX196573 AM262107:AP262109 KI262107:KL262109 UE262107:UH262109 AEA262107:AED262109 ANW262107:ANZ262109 AXS262107:AXV262109 BHO262107:BHR262109 BRK262107:BRN262109 CBG262107:CBJ262109 CLC262107:CLF262109 CUY262107:CVB262109 DEU262107:DEX262109 DOQ262107:DOT262109 DYM262107:DYP262109 EII262107:EIL262109 ESE262107:ESH262109 FCA262107:FCD262109 FLW262107:FLZ262109 FVS262107:FVV262109 GFO262107:GFR262109 GPK262107:GPN262109 GZG262107:GZJ262109 HJC262107:HJF262109 HSY262107:HTB262109 ICU262107:ICX262109 IMQ262107:IMT262109 IWM262107:IWP262109 JGI262107:JGL262109 JQE262107:JQH262109 KAA262107:KAD262109 KJW262107:KJZ262109 KTS262107:KTV262109 LDO262107:LDR262109 LNK262107:LNN262109 LXG262107:LXJ262109 MHC262107:MHF262109 MQY262107:MRB262109 NAU262107:NAX262109 NKQ262107:NKT262109 NUM262107:NUP262109 OEI262107:OEL262109 OOE262107:OOH262109 OYA262107:OYD262109 PHW262107:PHZ262109 PRS262107:PRV262109 QBO262107:QBR262109 QLK262107:QLN262109 QVG262107:QVJ262109 RFC262107:RFF262109 ROY262107:RPB262109 RYU262107:RYX262109 SIQ262107:SIT262109 SSM262107:SSP262109 TCI262107:TCL262109 TME262107:TMH262109 TWA262107:TWD262109 UFW262107:UFZ262109 UPS262107:UPV262109 UZO262107:UZR262109 VJK262107:VJN262109 VTG262107:VTJ262109 WDC262107:WDF262109 WMY262107:WNB262109 WWU262107:WWX262109 AM327643:AP327645 KI327643:KL327645 UE327643:UH327645 AEA327643:AED327645 ANW327643:ANZ327645 AXS327643:AXV327645 BHO327643:BHR327645 BRK327643:BRN327645 CBG327643:CBJ327645 CLC327643:CLF327645 CUY327643:CVB327645 DEU327643:DEX327645 DOQ327643:DOT327645 DYM327643:DYP327645 EII327643:EIL327645 ESE327643:ESH327645 FCA327643:FCD327645 FLW327643:FLZ327645 FVS327643:FVV327645 GFO327643:GFR327645 GPK327643:GPN327645 GZG327643:GZJ327645 HJC327643:HJF327645 HSY327643:HTB327645 ICU327643:ICX327645 IMQ327643:IMT327645 IWM327643:IWP327645 JGI327643:JGL327645 JQE327643:JQH327645 KAA327643:KAD327645 KJW327643:KJZ327645 KTS327643:KTV327645 LDO327643:LDR327645 LNK327643:LNN327645 LXG327643:LXJ327645 MHC327643:MHF327645 MQY327643:MRB327645 NAU327643:NAX327645 NKQ327643:NKT327645 NUM327643:NUP327645 OEI327643:OEL327645 OOE327643:OOH327645 OYA327643:OYD327645 PHW327643:PHZ327645 PRS327643:PRV327645 QBO327643:QBR327645 QLK327643:QLN327645 QVG327643:QVJ327645 RFC327643:RFF327645 ROY327643:RPB327645 RYU327643:RYX327645 SIQ327643:SIT327645 SSM327643:SSP327645 TCI327643:TCL327645 TME327643:TMH327645 TWA327643:TWD327645 UFW327643:UFZ327645 UPS327643:UPV327645 UZO327643:UZR327645 VJK327643:VJN327645 VTG327643:VTJ327645 WDC327643:WDF327645 WMY327643:WNB327645 WWU327643:WWX327645 AM393179:AP393181 KI393179:KL393181 UE393179:UH393181 AEA393179:AED393181 ANW393179:ANZ393181 AXS393179:AXV393181 BHO393179:BHR393181 BRK393179:BRN393181 CBG393179:CBJ393181 CLC393179:CLF393181 CUY393179:CVB393181 DEU393179:DEX393181 DOQ393179:DOT393181 DYM393179:DYP393181 EII393179:EIL393181 ESE393179:ESH393181 FCA393179:FCD393181 FLW393179:FLZ393181 FVS393179:FVV393181 GFO393179:GFR393181 GPK393179:GPN393181 GZG393179:GZJ393181 HJC393179:HJF393181 HSY393179:HTB393181 ICU393179:ICX393181 IMQ393179:IMT393181 IWM393179:IWP393181 JGI393179:JGL393181 JQE393179:JQH393181 KAA393179:KAD393181 KJW393179:KJZ393181 KTS393179:KTV393181 LDO393179:LDR393181 LNK393179:LNN393181 LXG393179:LXJ393181 MHC393179:MHF393181 MQY393179:MRB393181 NAU393179:NAX393181 NKQ393179:NKT393181 NUM393179:NUP393181 OEI393179:OEL393181 OOE393179:OOH393181 OYA393179:OYD393181 PHW393179:PHZ393181 PRS393179:PRV393181 QBO393179:QBR393181 QLK393179:QLN393181 QVG393179:QVJ393181 RFC393179:RFF393181 ROY393179:RPB393181 RYU393179:RYX393181 SIQ393179:SIT393181 SSM393179:SSP393181 TCI393179:TCL393181 TME393179:TMH393181 TWA393179:TWD393181 UFW393179:UFZ393181 UPS393179:UPV393181 UZO393179:UZR393181 VJK393179:VJN393181 VTG393179:VTJ393181 WDC393179:WDF393181 WMY393179:WNB393181 WWU393179:WWX393181 AM458715:AP458717 KI458715:KL458717 UE458715:UH458717 AEA458715:AED458717 ANW458715:ANZ458717 AXS458715:AXV458717 BHO458715:BHR458717 BRK458715:BRN458717 CBG458715:CBJ458717 CLC458715:CLF458717 CUY458715:CVB458717 DEU458715:DEX458717 DOQ458715:DOT458717 DYM458715:DYP458717 EII458715:EIL458717 ESE458715:ESH458717 FCA458715:FCD458717 FLW458715:FLZ458717 FVS458715:FVV458717 GFO458715:GFR458717 GPK458715:GPN458717 GZG458715:GZJ458717 HJC458715:HJF458717 HSY458715:HTB458717 ICU458715:ICX458717 IMQ458715:IMT458717 IWM458715:IWP458717 JGI458715:JGL458717 JQE458715:JQH458717 KAA458715:KAD458717 KJW458715:KJZ458717 KTS458715:KTV458717 LDO458715:LDR458717 LNK458715:LNN458717 LXG458715:LXJ458717 MHC458715:MHF458717 MQY458715:MRB458717 NAU458715:NAX458717 NKQ458715:NKT458717 NUM458715:NUP458717 OEI458715:OEL458717 OOE458715:OOH458717 OYA458715:OYD458717 PHW458715:PHZ458717 PRS458715:PRV458717 QBO458715:QBR458717 QLK458715:QLN458717 QVG458715:QVJ458717 RFC458715:RFF458717 ROY458715:RPB458717 RYU458715:RYX458717 SIQ458715:SIT458717 SSM458715:SSP458717 TCI458715:TCL458717 TME458715:TMH458717 TWA458715:TWD458717 UFW458715:UFZ458717 UPS458715:UPV458717 UZO458715:UZR458717 VJK458715:VJN458717 VTG458715:VTJ458717 WDC458715:WDF458717 WMY458715:WNB458717 WWU458715:WWX458717 AM524251:AP524253 KI524251:KL524253 UE524251:UH524253 AEA524251:AED524253 ANW524251:ANZ524253 AXS524251:AXV524253 BHO524251:BHR524253 BRK524251:BRN524253 CBG524251:CBJ524253 CLC524251:CLF524253 CUY524251:CVB524253 DEU524251:DEX524253 DOQ524251:DOT524253 DYM524251:DYP524253 EII524251:EIL524253 ESE524251:ESH524253 FCA524251:FCD524253 FLW524251:FLZ524253 FVS524251:FVV524253 GFO524251:GFR524253 GPK524251:GPN524253 GZG524251:GZJ524253 HJC524251:HJF524253 HSY524251:HTB524253 ICU524251:ICX524253 IMQ524251:IMT524253 IWM524251:IWP524253 JGI524251:JGL524253 JQE524251:JQH524253 KAA524251:KAD524253 KJW524251:KJZ524253 KTS524251:KTV524253 LDO524251:LDR524253 LNK524251:LNN524253 LXG524251:LXJ524253 MHC524251:MHF524253 MQY524251:MRB524253 NAU524251:NAX524253 NKQ524251:NKT524253 NUM524251:NUP524253 OEI524251:OEL524253 OOE524251:OOH524253 OYA524251:OYD524253 PHW524251:PHZ524253 PRS524251:PRV524253 QBO524251:QBR524253 QLK524251:QLN524253 QVG524251:QVJ524253 RFC524251:RFF524253 ROY524251:RPB524253 RYU524251:RYX524253 SIQ524251:SIT524253 SSM524251:SSP524253 TCI524251:TCL524253 TME524251:TMH524253 TWA524251:TWD524253 UFW524251:UFZ524253 UPS524251:UPV524253 UZO524251:UZR524253 VJK524251:VJN524253 VTG524251:VTJ524253 WDC524251:WDF524253 WMY524251:WNB524253 WWU524251:WWX524253 AM589787:AP589789 KI589787:KL589789 UE589787:UH589789 AEA589787:AED589789 ANW589787:ANZ589789 AXS589787:AXV589789 BHO589787:BHR589789 BRK589787:BRN589789 CBG589787:CBJ589789 CLC589787:CLF589789 CUY589787:CVB589789 DEU589787:DEX589789 DOQ589787:DOT589789 DYM589787:DYP589789 EII589787:EIL589789 ESE589787:ESH589789 FCA589787:FCD589789 FLW589787:FLZ589789 FVS589787:FVV589789 GFO589787:GFR589789 GPK589787:GPN589789 GZG589787:GZJ589789 HJC589787:HJF589789 HSY589787:HTB589789 ICU589787:ICX589789 IMQ589787:IMT589789 IWM589787:IWP589789 JGI589787:JGL589789 JQE589787:JQH589789 KAA589787:KAD589789 KJW589787:KJZ589789 KTS589787:KTV589789 LDO589787:LDR589789 LNK589787:LNN589789 LXG589787:LXJ589789 MHC589787:MHF589789 MQY589787:MRB589789 NAU589787:NAX589789 NKQ589787:NKT589789 NUM589787:NUP589789 OEI589787:OEL589789 OOE589787:OOH589789 OYA589787:OYD589789 PHW589787:PHZ589789 PRS589787:PRV589789 QBO589787:QBR589789 QLK589787:QLN589789 QVG589787:QVJ589789 RFC589787:RFF589789 ROY589787:RPB589789 RYU589787:RYX589789 SIQ589787:SIT589789 SSM589787:SSP589789 TCI589787:TCL589789 TME589787:TMH589789 TWA589787:TWD589789 UFW589787:UFZ589789 UPS589787:UPV589789 UZO589787:UZR589789 VJK589787:VJN589789 VTG589787:VTJ589789 WDC589787:WDF589789 WMY589787:WNB589789 WWU589787:WWX589789 AM655323:AP655325 KI655323:KL655325 UE655323:UH655325 AEA655323:AED655325 ANW655323:ANZ655325 AXS655323:AXV655325 BHO655323:BHR655325 BRK655323:BRN655325 CBG655323:CBJ655325 CLC655323:CLF655325 CUY655323:CVB655325 DEU655323:DEX655325 DOQ655323:DOT655325 DYM655323:DYP655325 EII655323:EIL655325 ESE655323:ESH655325 FCA655323:FCD655325 FLW655323:FLZ655325 FVS655323:FVV655325 GFO655323:GFR655325 GPK655323:GPN655325 GZG655323:GZJ655325 HJC655323:HJF655325 HSY655323:HTB655325 ICU655323:ICX655325 IMQ655323:IMT655325 IWM655323:IWP655325 JGI655323:JGL655325 JQE655323:JQH655325 KAA655323:KAD655325 KJW655323:KJZ655325 KTS655323:KTV655325 LDO655323:LDR655325 LNK655323:LNN655325 LXG655323:LXJ655325 MHC655323:MHF655325 MQY655323:MRB655325 NAU655323:NAX655325 NKQ655323:NKT655325 NUM655323:NUP655325 OEI655323:OEL655325 OOE655323:OOH655325 OYA655323:OYD655325 PHW655323:PHZ655325 PRS655323:PRV655325 QBO655323:QBR655325 QLK655323:QLN655325 QVG655323:QVJ655325 RFC655323:RFF655325 ROY655323:RPB655325 RYU655323:RYX655325 SIQ655323:SIT655325 SSM655323:SSP655325 TCI655323:TCL655325 TME655323:TMH655325 TWA655323:TWD655325 UFW655323:UFZ655325 UPS655323:UPV655325 UZO655323:UZR655325 VJK655323:VJN655325 VTG655323:VTJ655325 WDC655323:WDF655325 WMY655323:WNB655325 WWU655323:WWX655325 AM720859:AP720861 KI720859:KL720861 UE720859:UH720861 AEA720859:AED720861 ANW720859:ANZ720861 AXS720859:AXV720861 BHO720859:BHR720861 BRK720859:BRN720861 CBG720859:CBJ720861 CLC720859:CLF720861 CUY720859:CVB720861 DEU720859:DEX720861 DOQ720859:DOT720861 DYM720859:DYP720861 EII720859:EIL720861 ESE720859:ESH720861 FCA720859:FCD720861 FLW720859:FLZ720861 FVS720859:FVV720861 GFO720859:GFR720861 GPK720859:GPN720861 GZG720859:GZJ720861 HJC720859:HJF720861 HSY720859:HTB720861 ICU720859:ICX720861 IMQ720859:IMT720861 IWM720859:IWP720861 JGI720859:JGL720861 JQE720859:JQH720861 KAA720859:KAD720861 KJW720859:KJZ720861 KTS720859:KTV720861 LDO720859:LDR720861 LNK720859:LNN720861 LXG720859:LXJ720861 MHC720859:MHF720861 MQY720859:MRB720861 NAU720859:NAX720861 NKQ720859:NKT720861 NUM720859:NUP720861 OEI720859:OEL720861 OOE720859:OOH720861 OYA720859:OYD720861 PHW720859:PHZ720861 PRS720859:PRV720861 QBO720859:QBR720861 QLK720859:QLN720861 QVG720859:QVJ720861 RFC720859:RFF720861 ROY720859:RPB720861 RYU720859:RYX720861 SIQ720859:SIT720861 SSM720859:SSP720861 TCI720859:TCL720861 TME720859:TMH720861 TWA720859:TWD720861 UFW720859:UFZ720861 UPS720859:UPV720861 UZO720859:UZR720861 VJK720859:VJN720861 VTG720859:VTJ720861 WDC720859:WDF720861 WMY720859:WNB720861 WWU720859:WWX720861 AM786395:AP786397 KI786395:KL786397 UE786395:UH786397 AEA786395:AED786397 ANW786395:ANZ786397 AXS786395:AXV786397 BHO786395:BHR786397 BRK786395:BRN786397 CBG786395:CBJ786397 CLC786395:CLF786397 CUY786395:CVB786397 DEU786395:DEX786397 DOQ786395:DOT786397 DYM786395:DYP786397 EII786395:EIL786397 ESE786395:ESH786397 FCA786395:FCD786397 FLW786395:FLZ786397 FVS786395:FVV786397 GFO786395:GFR786397 GPK786395:GPN786397 GZG786395:GZJ786397 HJC786395:HJF786397 HSY786395:HTB786397 ICU786395:ICX786397 IMQ786395:IMT786397 IWM786395:IWP786397 JGI786395:JGL786397 JQE786395:JQH786397 KAA786395:KAD786397 KJW786395:KJZ786397 KTS786395:KTV786397 LDO786395:LDR786397 LNK786395:LNN786397 LXG786395:LXJ786397 MHC786395:MHF786397 MQY786395:MRB786397 NAU786395:NAX786397 NKQ786395:NKT786397 NUM786395:NUP786397 OEI786395:OEL786397 OOE786395:OOH786397 OYA786395:OYD786397 PHW786395:PHZ786397 PRS786395:PRV786397 QBO786395:QBR786397 QLK786395:QLN786397 QVG786395:QVJ786397 RFC786395:RFF786397 ROY786395:RPB786397 RYU786395:RYX786397 SIQ786395:SIT786397 SSM786395:SSP786397 TCI786395:TCL786397 TME786395:TMH786397 TWA786395:TWD786397 UFW786395:UFZ786397 UPS786395:UPV786397 UZO786395:UZR786397 VJK786395:VJN786397 VTG786395:VTJ786397 WDC786395:WDF786397 WMY786395:WNB786397 WWU786395:WWX786397 AM851931:AP851933 KI851931:KL851933 UE851931:UH851933 AEA851931:AED851933 ANW851931:ANZ851933 AXS851931:AXV851933 BHO851931:BHR851933 BRK851931:BRN851933 CBG851931:CBJ851933 CLC851931:CLF851933 CUY851931:CVB851933 DEU851931:DEX851933 DOQ851931:DOT851933 DYM851931:DYP851933 EII851931:EIL851933 ESE851931:ESH851933 FCA851931:FCD851933 FLW851931:FLZ851933 FVS851931:FVV851933 GFO851931:GFR851933 GPK851931:GPN851933 GZG851931:GZJ851933 HJC851931:HJF851933 HSY851931:HTB851933 ICU851931:ICX851933 IMQ851931:IMT851933 IWM851931:IWP851933 JGI851931:JGL851933 JQE851931:JQH851933 KAA851931:KAD851933 KJW851931:KJZ851933 KTS851931:KTV851933 LDO851931:LDR851933 LNK851931:LNN851933 LXG851931:LXJ851933 MHC851931:MHF851933 MQY851931:MRB851933 NAU851931:NAX851933 NKQ851931:NKT851933 NUM851931:NUP851933 OEI851931:OEL851933 OOE851931:OOH851933 OYA851931:OYD851933 PHW851931:PHZ851933 PRS851931:PRV851933 QBO851931:QBR851933 QLK851931:QLN851933 QVG851931:QVJ851933 RFC851931:RFF851933 ROY851931:RPB851933 RYU851931:RYX851933 SIQ851931:SIT851933 SSM851931:SSP851933 TCI851931:TCL851933 TME851931:TMH851933 TWA851931:TWD851933 UFW851931:UFZ851933 UPS851931:UPV851933 UZO851931:UZR851933 VJK851931:VJN851933 VTG851931:VTJ851933 WDC851931:WDF851933 WMY851931:WNB851933 WWU851931:WWX851933 AM917467:AP917469 KI917467:KL917469 UE917467:UH917469 AEA917467:AED917469 ANW917467:ANZ917469 AXS917467:AXV917469 BHO917467:BHR917469 BRK917467:BRN917469 CBG917467:CBJ917469 CLC917467:CLF917469 CUY917467:CVB917469 DEU917467:DEX917469 DOQ917467:DOT917469 DYM917467:DYP917469 EII917467:EIL917469 ESE917467:ESH917469 FCA917467:FCD917469 FLW917467:FLZ917469 FVS917467:FVV917469 GFO917467:GFR917469 GPK917467:GPN917469 GZG917467:GZJ917469 HJC917467:HJF917469 HSY917467:HTB917469 ICU917467:ICX917469 IMQ917467:IMT917469 IWM917467:IWP917469 JGI917467:JGL917469 JQE917467:JQH917469 KAA917467:KAD917469 KJW917467:KJZ917469 KTS917467:KTV917469 LDO917467:LDR917469 LNK917467:LNN917469 LXG917467:LXJ917469 MHC917467:MHF917469 MQY917467:MRB917469 NAU917467:NAX917469 NKQ917467:NKT917469 NUM917467:NUP917469 OEI917467:OEL917469 OOE917467:OOH917469 OYA917467:OYD917469 PHW917467:PHZ917469 PRS917467:PRV917469 QBO917467:QBR917469 QLK917467:QLN917469 QVG917467:QVJ917469 RFC917467:RFF917469 ROY917467:RPB917469 RYU917467:RYX917469 SIQ917467:SIT917469 SSM917467:SSP917469 TCI917467:TCL917469 TME917467:TMH917469 TWA917467:TWD917469 UFW917467:UFZ917469 UPS917467:UPV917469 UZO917467:UZR917469 VJK917467:VJN917469 VTG917467:VTJ917469 WDC917467:WDF917469 WMY917467:WNB917469 WWU917467:WWX917469 AM983003:AP983005 KI983003:KL983005 UE983003:UH983005 AEA983003:AED983005 ANW983003:ANZ983005 AXS983003:AXV983005 BHO983003:BHR983005 BRK983003:BRN983005 CBG983003:CBJ983005 CLC983003:CLF983005 CUY983003:CVB983005 DEU983003:DEX983005 DOQ983003:DOT983005 DYM983003:DYP983005 EII983003:EIL983005 ESE983003:ESH983005 FCA983003:FCD983005 FLW983003:FLZ983005 FVS983003:FVV983005 GFO983003:GFR983005 GPK983003:GPN983005 GZG983003:GZJ983005 HJC983003:HJF983005 HSY983003:HTB983005 ICU983003:ICX983005 IMQ983003:IMT983005 IWM983003:IWP983005 JGI983003:JGL983005 JQE983003:JQH983005 KAA983003:KAD983005 KJW983003:KJZ983005 KTS983003:KTV983005 LDO983003:LDR983005 LNK983003:LNN983005 LXG983003:LXJ983005 MHC983003:MHF983005 MQY983003:MRB983005 NAU983003:NAX983005 NKQ983003:NKT983005 NUM983003:NUP983005 OEI983003:OEL983005 OOE983003:OOH983005 OYA983003:OYD983005 PHW983003:PHZ983005 PRS983003:PRV983005 QBO983003:QBR983005 QLK983003:QLN983005 QVG983003:QVJ983005 RFC983003:RFF983005 ROY983003:RPB983005 RYU983003:RYX983005 SIQ983003:SIT983005 SSM983003:SSP983005 TCI983003:TCL983005 TME983003:TMH983005 TWA983003:TWD983005 UFW983003:UFZ983005 UPS983003:UPV983005 UZO983003:UZR983005 VJK983003:VJN983005 VTG983003:VTJ983005 WDC983003:WDF983005 WMY983003:WNB983005 WWU983003:WWX983005 UYZ983003:UZC983005 AT65499:AW65501 KP65499:KS65501 UL65499:UO65501 AEH65499:AEK65501 AOD65499:AOG65501 AXZ65499:AYC65501 BHV65499:BHY65501 BRR65499:BRU65501 CBN65499:CBQ65501 CLJ65499:CLM65501 CVF65499:CVI65501 DFB65499:DFE65501 DOX65499:DPA65501 DYT65499:DYW65501 EIP65499:EIS65501 ESL65499:ESO65501 FCH65499:FCK65501 FMD65499:FMG65501 FVZ65499:FWC65501 GFV65499:GFY65501 GPR65499:GPU65501 GZN65499:GZQ65501 HJJ65499:HJM65501 HTF65499:HTI65501 IDB65499:IDE65501 IMX65499:INA65501 IWT65499:IWW65501 JGP65499:JGS65501 JQL65499:JQO65501 KAH65499:KAK65501 KKD65499:KKG65501 KTZ65499:KUC65501 LDV65499:LDY65501 LNR65499:LNU65501 LXN65499:LXQ65501 MHJ65499:MHM65501 MRF65499:MRI65501 NBB65499:NBE65501 NKX65499:NLA65501 NUT65499:NUW65501 OEP65499:OES65501 OOL65499:OOO65501 OYH65499:OYK65501 PID65499:PIG65501 PRZ65499:PSC65501 QBV65499:QBY65501 QLR65499:QLU65501 QVN65499:QVQ65501 RFJ65499:RFM65501 RPF65499:RPI65501 RZB65499:RZE65501 SIX65499:SJA65501 SST65499:SSW65501 TCP65499:TCS65501 TML65499:TMO65501 TWH65499:TWK65501 UGD65499:UGG65501 UPZ65499:UQC65501 UZV65499:UZY65501 VJR65499:VJU65501 VTN65499:VTQ65501 WDJ65499:WDM65501 WNF65499:WNI65501 WXB65499:WXE65501 AT131035:AW131037 KP131035:KS131037 UL131035:UO131037 AEH131035:AEK131037 AOD131035:AOG131037 AXZ131035:AYC131037 BHV131035:BHY131037 BRR131035:BRU131037 CBN131035:CBQ131037 CLJ131035:CLM131037 CVF131035:CVI131037 DFB131035:DFE131037 DOX131035:DPA131037 DYT131035:DYW131037 EIP131035:EIS131037 ESL131035:ESO131037 FCH131035:FCK131037 FMD131035:FMG131037 FVZ131035:FWC131037 GFV131035:GFY131037 GPR131035:GPU131037 GZN131035:GZQ131037 HJJ131035:HJM131037 HTF131035:HTI131037 IDB131035:IDE131037 IMX131035:INA131037 IWT131035:IWW131037 JGP131035:JGS131037 JQL131035:JQO131037 KAH131035:KAK131037 KKD131035:KKG131037 KTZ131035:KUC131037 LDV131035:LDY131037 LNR131035:LNU131037 LXN131035:LXQ131037 MHJ131035:MHM131037 MRF131035:MRI131037 NBB131035:NBE131037 NKX131035:NLA131037 NUT131035:NUW131037 OEP131035:OES131037 OOL131035:OOO131037 OYH131035:OYK131037 PID131035:PIG131037 PRZ131035:PSC131037 QBV131035:QBY131037 QLR131035:QLU131037 QVN131035:QVQ131037 RFJ131035:RFM131037 RPF131035:RPI131037 RZB131035:RZE131037 SIX131035:SJA131037 SST131035:SSW131037 TCP131035:TCS131037 TML131035:TMO131037 TWH131035:TWK131037 UGD131035:UGG131037 UPZ131035:UQC131037 UZV131035:UZY131037 VJR131035:VJU131037 VTN131035:VTQ131037 WDJ131035:WDM131037 WNF131035:WNI131037 WXB131035:WXE131037 AT196571:AW196573 KP196571:KS196573 UL196571:UO196573 AEH196571:AEK196573 AOD196571:AOG196573 AXZ196571:AYC196573 BHV196571:BHY196573 BRR196571:BRU196573 CBN196571:CBQ196573 CLJ196571:CLM196573 CVF196571:CVI196573 DFB196571:DFE196573 DOX196571:DPA196573 DYT196571:DYW196573 EIP196571:EIS196573 ESL196571:ESO196573 FCH196571:FCK196573 FMD196571:FMG196573 FVZ196571:FWC196573 GFV196571:GFY196573 GPR196571:GPU196573 GZN196571:GZQ196573 HJJ196571:HJM196573 HTF196571:HTI196573 IDB196571:IDE196573 IMX196571:INA196573 IWT196571:IWW196573 JGP196571:JGS196573 JQL196571:JQO196573 KAH196571:KAK196573 KKD196571:KKG196573 KTZ196571:KUC196573 LDV196571:LDY196573 LNR196571:LNU196573 LXN196571:LXQ196573 MHJ196571:MHM196573 MRF196571:MRI196573 NBB196571:NBE196573 NKX196571:NLA196573 NUT196571:NUW196573 OEP196571:OES196573 OOL196571:OOO196573 OYH196571:OYK196573 PID196571:PIG196573 PRZ196571:PSC196573 QBV196571:QBY196573 QLR196571:QLU196573 QVN196571:QVQ196573 RFJ196571:RFM196573 RPF196571:RPI196573 RZB196571:RZE196573 SIX196571:SJA196573 SST196571:SSW196573 TCP196571:TCS196573 TML196571:TMO196573 TWH196571:TWK196573 UGD196571:UGG196573 UPZ196571:UQC196573 UZV196571:UZY196573 VJR196571:VJU196573 VTN196571:VTQ196573 WDJ196571:WDM196573 WNF196571:WNI196573 WXB196571:WXE196573 AT262107:AW262109 KP262107:KS262109 UL262107:UO262109 AEH262107:AEK262109 AOD262107:AOG262109 AXZ262107:AYC262109 BHV262107:BHY262109 BRR262107:BRU262109 CBN262107:CBQ262109 CLJ262107:CLM262109 CVF262107:CVI262109 DFB262107:DFE262109 DOX262107:DPA262109 DYT262107:DYW262109 EIP262107:EIS262109 ESL262107:ESO262109 FCH262107:FCK262109 FMD262107:FMG262109 FVZ262107:FWC262109 GFV262107:GFY262109 GPR262107:GPU262109 GZN262107:GZQ262109 HJJ262107:HJM262109 HTF262107:HTI262109 IDB262107:IDE262109 IMX262107:INA262109 IWT262107:IWW262109 JGP262107:JGS262109 JQL262107:JQO262109 KAH262107:KAK262109 KKD262107:KKG262109 KTZ262107:KUC262109 LDV262107:LDY262109 LNR262107:LNU262109 LXN262107:LXQ262109 MHJ262107:MHM262109 MRF262107:MRI262109 NBB262107:NBE262109 NKX262107:NLA262109 NUT262107:NUW262109 OEP262107:OES262109 OOL262107:OOO262109 OYH262107:OYK262109 PID262107:PIG262109 PRZ262107:PSC262109 QBV262107:QBY262109 QLR262107:QLU262109 QVN262107:QVQ262109 RFJ262107:RFM262109 RPF262107:RPI262109 RZB262107:RZE262109 SIX262107:SJA262109 SST262107:SSW262109 TCP262107:TCS262109 TML262107:TMO262109 TWH262107:TWK262109 UGD262107:UGG262109 UPZ262107:UQC262109 UZV262107:UZY262109 VJR262107:VJU262109 VTN262107:VTQ262109 WDJ262107:WDM262109 WNF262107:WNI262109 WXB262107:WXE262109 AT327643:AW327645 KP327643:KS327645 UL327643:UO327645 AEH327643:AEK327645 AOD327643:AOG327645 AXZ327643:AYC327645 BHV327643:BHY327645 BRR327643:BRU327645 CBN327643:CBQ327645 CLJ327643:CLM327645 CVF327643:CVI327645 DFB327643:DFE327645 DOX327643:DPA327645 DYT327643:DYW327645 EIP327643:EIS327645 ESL327643:ESO327645 FCH327643:FCK327645 FMD327643:FMG327645 FVZ327643:FWC327645 GFV327643:GFY327645 GPR327643:GPU327645 GZN327643:GZQ327645 HJJ327643:HJM327645 HTF327643:HTI327645 IDB327643:IDE327645 IMX327643:INA327645 IWT327643:IWW327645 JGP327643:JGS327645 JQL327643:JQO327645 KAH327643:KAK327645 KKD327643:KKG327645 KTZ327643:KUC327645 LDV327643:LDY327645 LNR327643:LNU327645 LXN327643:LXQ327645 MHJ327643:MHM327645 MRF327643:MRI327645 NBB327643:NBE327645 NKX327643:NLA327645 NUT327643:NUW327645 OEP327643:OES327645 OOL327643:OOO327645 OYH327643:OYK327645 PID327643:PIG327645 PRZ327643:PSC327645 QBV327643:QBY327645 QLR327643:QLU327645 QVN327643:QVQ327645 RFJ327643:RFM327645 RPF327643:RPI327645 RZB327643:RZE327645 SIX327643:SJA327645 SST327643:SSW327645 TCP327643:TCS327645 TML327643:TMO327645 TWH327643:TWK327645 UGD327643:UGG327645 UPZ327643:UQC327645 UZV327643:UZY327645 VJR327643:VJU327645 VTN327643:VTQ327645 WDJ327643:WDM327645 WNF327643:WNI327645 WXB327643:WXE327645 AT393179:AW393181 KP393179:KS393181 UL393179:UO393181 AEH393179:AEK393181 AOD393179:AOG393181 AXZ393179:AYC393181 BHV393179:BHY393181 BRR393179:BRU393181 CBN393179:CBQ393181 CLJ393179:CLM393181 CVF393179:CVI393181 DFB393179:DFE393181 DOX393179:DPA393181 DYT393179:DYW393181 EIP393179:EIS393181 ESL393179:ESO393181 FCH393179:FCK393181 FMD393179:FMG393181 FVZ393179:FWC393181 GFV393179:GFY393181 GPR393179:GPU393181 GZN393179:GZQ393181 HJJ393179:HJM393181 HTF393179:HTI393181 IDB393179:IDE393181 IMX393179:INA393181 IWT393179:IWW393181 JGP393179:JGS393181 JQL393179:JQO393181 KAH393179:KAK393181 KKD393179:KKG393181 KTZ393179:KUC393181 LDV393179:LDY393181 LNR393179:LNU393181 LXN393179:LXQ393181 MHJ393179:MHM393181 MRF393179:MRI393181 NBB393179:NBE393181 NKX393179:NLA393181 NUT393179:NUW393181 OEP393179:OES393181 OOL393179:OOO393181 OYH393179:OYK393181 PID393179:PIG393181 PRZ393179:PSC393181 QBV393179:QBY393181 QLR393179:QLU393181 QVN393179:QVQ393181 RFJ393179:RFM393181 RPF393179:RPI393181 RZB393179:RZE393181 SIX393179:SJA393181 SST393179:SSW393181 TCP393179:TCS393181 TML393179:TMO393181 TWH393179:TWK393181 UGD393179:UGG393181 UPZ393179:UQC393181 UZV393179:UZY393181 VJR393179:VJU393181 VTN393179:VTQ393181 WDJ393179:WDM393181 WNF393179:WNI393181 WXB393179:WXE393181 AT458715:AW458717 KP458715:KS458717 UL458715:UO458717 AEH458715:AEK458717 AOD458715:AOG458717 AXZ458715:AYC458717 BHV458715:BHY458717 BRR458715:BRU458717 CBN458715:CBQ458717 CLJ458715:CLM458717 CVF458715:CVI458717 DFB458715:DFE458717 DOX458715:DPA458717 DYT458715:DYW458717 EIP458715:EIS458717 ESL458715:ESO458717 FCH458715:FCK458717 FMD458715:FMG458717 FVZ458715:FWC458717 GFV458715:GFY458717 GPR458715:GPU458717 GZN458715:GZQ458717 HJJ458715:HJM458717 HTF458715:HTI458717 IDB458715:IDE458717 IMX458715:INA458717 IWT458715:IWW458717 JGP458715:JGS458717 JQL458715:JQO458717 KAH458715:KAK458717 KKD458715:KKG458717 KTZ458715:KUC458717 LDV458715:LDY458717 LNR458715:LNU458717 LXN458715:LXQ458717 MHJ458715:MHM458717 MRF458715:MRI458717 NBB458715:NBE458717 NKX458715:NLA458717 NUT458715:NUW458717 OEP458715:OES458717 OOL458715:OOO458717 OYH458715:OYK458717 PID458715:PIG458717 PRZ458715:PSC458717 QBV458715:QBY458717 QLR458715:QLU458717 QVN458715:QVQ458717 RFJ458715:RFM458717 RPF458715:RPI458717 RZB458715:RZE458717 SIX458715:SJA458717 SST458715:SSW458717 TCP458715:TCS458717 TML458715:TMO458717 TWH458715:TWK458717 UGD458715:UGG458717 UPZ458715:UQC458717 UZV458715:UZY458717 VJR458715:VJU458717 VTN458715:VTQ458717 WDJ458715:WDM458717 WNF458715:WNI458717 WXB458715:WXE458717 AT524251:AW524253 KP524251:KS524253 UL524251:UO524253 AEH524251:AEK524253 AOD524251:AOG524253 AXZ524251:AYC524253 BHV524251:BHY524253 BRR524251:BRU524253 CBN524251:CBQ524253 CLJ524251:CLM524253 CVF524251:CVI524253 DFB524251:DFE524253 DOX524251:DPA524253 DYT524251:DYW524253 EIP524251:EIS524253 ESL524251:ESO524253 FCH524251:FCK524253 FMD524251:FMG524253 FVZ524251:FWC524253 GFV524251:GFY524253 GPR524251:GPU524253 GZN524251:GZQ524253 HJJ524251:HJM524253 HTF524251:HTI524253 IDB524251:IDE524253 IMX524251:INA524253 IWT524251:IWW524253 JGP524251:JGS524253 JQL524251:JQO524253 KAH524251:KAK524253 KKD524251:KKG524253 KTZ524251:KUC524253 LDV524251:LDY524253 LNR524251:LNU524253 LXN524251:LXQ524253 MHJ524251:MHM524253 MRF524251:MRI524253 NBB524251:NBE524253 NKX524251:NLA524253 NUT524251:NUW524253 OEP524251:OES524253 OOL524251:OOO524253 OYH524251:OYK524253 PID524251:PIG524253 PRZ524251:PSC524253 QBV524251:QBY524253 QLR524251:QLU524253 QVN524251:QVQ524253 RFJ524251:RFM524253 RPF524251:RPI524253 RZB524251:RZE524253 SIX524251:SJA524253 SST524251:SSW524253 TCP524251:TCS524253 TML524251:TMO524253 TWH524251:TWK524253 UGD524251:UGG524253 UPZ524251:UQC524253 UZV524251:UZY524253 VJR524251:VJU524253 VTN524251:VTQ524253 WDJ524251:WDM524253 WNF524251:WNI524253 WXB524251:WXE524253 AT589787:AW589789 KP589787:KS589789 UL589787:UO589789 AEH589787:AEK589789 AOD589787:AOG589789 AXZ589787:AYC589789 BHV589787:BHY589789 BRR589787:BRU589789 CBN589787:CBQ589789 CLJ589787:CLM589789 CVF589787:CVI589789 DFB589787:DFE589789 DOX589787:DPA589789 DYT589787:DYW589789 EIP589787:EIS589789 ESL589787:ESO589789 FCH589787:FCK589789 FMD589787:FMG589789 FVZ589787:FWC589789 GFV589787:GFY589789 GPR589787:GPU589789 GZN589787:GZQ589789 HJJ589787:HJM589789 HTF589787:HTI589789 IDB589787:IDE589789 IMX589787:INA589789 IWT589787:IWW589789 JGP589787:JGS589789 JQL589787:JQO589789 KAH589787:KAK589789 KKD589787:KKG589789 KTZ589787:KUC589789 LDV589787:LDY589789 LNR589787:LNU589789 LXN589787:LXQ589789 MHJ589787:MHM589789 MRF589787:MRI589789 NBB589787:NBE589789 NKX589787:NLA589789 NUT589787:NUW589789 OEP589787:OES589789 OOL589787:OOO589789 OYH589787:OYK589789 PID589787:PIG589789 PRZ589787:PSC589789 QBV589787:QBY589789 QLR589787:QLU589789 QVN589787:QVQ589789 RFJ589787:RFM589789 RPF589787:RPI589789 RZB589787:RZE589789 SIX589787:SJA589789 SST589787:SSW589789 TCP589787:TCS589789 TML589787:TMO589789 TWH589787:TWK589789 UGD589787:UGG589789 UPZ589787:UQC589789 UZV589787:UZY589789 VJR589787:VJU589789 VTN589787:VTQ589789 WDJ589787:WDM589789 WNF589787:WNI589789 WXB589787:WXE589789 AT655323:AW655325 KP655323:KS655325 UL655323:UO655325 AEH655323:AEK655325 AOD655323:AOG655325 AXZ655323:AYC655325 BHV655323:BHY655325 BRR655323:BRU655325 CBN655323:CBQ655325 CLJ655323:CLM655325 CVF655323:CVI655325 DFB655323:DFE655325 DOX655323:DPA655325 DYT655323:DYW655325 EIP655323:EIS655325 ESL655323:ESO655325 FCH655323:FCK655325 FMD655323:FMG655325 FVZ655323:FWC655325 GFV655323:GFY655325 GPR655323:GPU655325 GZN655323:GZQ655325 HJJ655323:HJM655325 HTF655323:HTI655325 IDB655323:IDE655325 IMX655323:INA655325 IWT655323:IWW655325 JGP655323:JGS655325 JQL655323:JQO655325 KAH655323:KAK655325 KKD655323:KKG655325 KTZ655323:KUC655325 LDV655323:LDY655325 LNR655323:LNU655325 LXN655323:LXQ655325 MHJ655323:MHM655325 MRF655323:MRI655325 NBB655323:NBE655325 NKX655323:NLA655325 NUT655323:NUW655325 OEP655323:OES655325 OOL655323:OOO655325 OYH655323:OYK655325 PID655323:PIG655325 PRZ655323:PSC655325 QBV655323:QBY655325 QLR655323:QLU655325 QVN655323:QVQ655325 RFJ655323:RFM655325 RPF655323:RPI655325 RZB655323:RZE655325 SIX655323:SJA655325 SST655323:SSW655325 TCP655323:TCS655325 TML655323:TMO655325 TWH655323:TWK655325 UGD655323:UGG655325 UPZ655323:UQC655325 UZV655323:UZY655325 VJR655323:VJU655325 VTN655323:VTQ655325 WDJ655323:WDM655325 WNF655323:WNI655325 WXB655323:WXE655325 AT720859:AW720861 KP720859:KS720861 UL720859:UO720861 AEH720859:AEK720861 AOD720859:AOG720861 AXZ720859:AYC720861 BHV720859:BHY720861 BRR720859:BRU720861 CBN720859:CBQ720861 CLJ720859:CLM720861 CVF720859:CVI720861 DFB720859:DFE720861 DOX720859:DPA720861 DYT720859:DYW720861 EIP720859:EIS720861 ESL720859:ESO720861 FCH720859:FCK720861 FMD720859:FMG720861 FVZ720859:FWC720861 GFV720859:GFY720861 GPR720859:GPU720861 GZN720859:GZQ720861 HJJ720859:HJM720861 HTF720859:HTI720861 IDB720859:IDE720861 IMX720859:INA720861 IWT720859:IWW720861 JGP720859:JGS720861 JQL720859:JQO720861 KAH720859:KAK720861 KKD720859:KKG720861 KTZ720859:KUC720861 LDV720859:LDY720861 LNR720859:LNU720861 LXN720859:LXQ720861 MHJ720859:MHM720861 MRF720859:MRI720861 NBB720859:NBE720861 NKX720859:NLA720861 NUT720859:NUW720861 OEP720859:OES720861 OOL720859:OOO720861 OYH720859:OYK720861 PID720859:PIG720861 PRZ720859:PSC720861 QBV720859:QBY720861 QLR720859:QLU720861 QVN720859:QVQ720861 RFJ720859:RFM720861 RPF720859:RPI720861 RZB720859:RZE720861 SIX720859:SJA720861 SST720859:SSW720861 TCP720859:TCS720861 TML720859:TMO720861 TWH720859:TWK720861 UGD720859:UGG720861 UPZ720859:UQC720861 UZV720859:UZY720861 VJR720859:VJU720861 VTN720859:VTQ720861 WDJ720859:WDM720861 WNF720859:WNI720861 WXB720859:WXE720861 AT786395:AW786397 KP786395:KS786397 UL786395:UO786397 AEH786395:AEK786397 AOD786395:AOG786397 AXZ786395:AYC786397 BHV786395:BHY786397 BRR786395:BRU786397 CBN786395:CBQ786397 CLJ786395:CLM786397 CVF786395:CVI786397 DFB786395:DFE786397 DOX786395:DPA786397 DYT786395:DYW786397 EIP786395:EIS786397 ESL786395:ESO786397 FCH786395:FCK786397 FMD786395:FMG786397 FVZ786395:FWC786397 GFV786395:GFY786397 GPR786395:GPU786397 GZN786395:GZQ786397 HJJ786395:HJM786397 HTF786395:HTI786397 IDB786395:IDE786397 IMX786395:INA786397 IWT786395:IWW786397 JGP786395:JGS786397 JQL786395:JQO786397 KAH786395:KAK786397 KKD786395:KKG786397 KTZ786395:KUC786397 LDV786395:LDY786397 LNR786395:LNU786397 LXN786395:LXQ786397 MHJ786395:MHM786397 MRF786395:MRI786397 NBB786395:NBE786397 NKX786395:NLA786397 NUT786395:NUW786397 OEP786395:OES786397 OOL786395:OOO786397 OYH786395:OYK786397 PID786395:PIG786397 PRZ786395:PSC786397 QBV786395:QBY786397 QLR786395:QLU786397 QVN786395:QVQ786397 RFJ786395:RFM786397 RPF786395:RPI786397 RZB786395:RZE786397 SIX786395:SJA786397 SST786395:SSW786397 TCP786395:TCS786397 TML786395:TMO786397 TWH786395:TWK786397 UGD786395:UGG786397 UPZ786395:UQC786397 UZV786395:UZY786397 VJR786395:VJU786397 VTN786395:VTQ786397 WDJ786395:WDM786397 WNF786395:WNI786397 WXB786395:WXE786397 AT851931:AW851933 KP851931:KS851933 UL851931:UO851933 AEH851931:AEK851933 AOD851931:AOG851933 AXZ851931:AYC851933 BHV851931:BHY851933 BRR851931:BRU851933 CBN851931:CBQ851933 CLJ851931:CLM851933 CVF851931:CVI851933 DFB851931:DFE851933 DOX851931:DPA851933 DYT851931:DYW851933 EIP851931:EIS851933 ESL851931:ESO851933 FCH851931:FCK851933 FMD851931:FMG851933 FVZ851931:FWC851933 GFV851931:GFY851933 GPR851931:GPU851933 GZN851931:GZQ851933 HJJ851931:HJM851933 HTF851931:HTI851933 IDB851931:IDE851933 IMX851931:INA851933 IWT851931:IWW851933 JGP851931:JGS851933 JQL851931:JQO851933 KAH851931:KAK851933 KKD851931:KKG851933 KTZ851931:KUC851933 LDV851931:LDY851933 LNR851931:LNU851933 LXN851931:LXQ851933 MHJ851931:MHM851933 MRF851931:MRI851933 NBB851931:NBE851933 NKX851931:NLA851933 NUT851931:NUW851933 OEP851931:OES851933 OOL851931:OOO851933 OYH851931:OYK851933 PID851931:PIG851933 PRZ851931:PSC851933 QBV851931:QBY851933 QLR851931:QLU851933 QVN851931:QVQ851933 RFJ851931:RFM851933 RPF851931:RPI851933 RZB851931:RZE851933 SIX851931:SJA851933 SST851931:SSW851933 TCP851931:TCS851933 TML851931:TMO851933 TWH851931:TWK851933 UGD851931:UGG851933 UPZ851931:UQC851933 UZV851931:UZY851933 VJR851931:VJU851933 VTN851931:VTQ851933 WDJ851931:WDM851933 WNF851931:WNI851933 WXB851931:WXE851933 AT917467:AW917469 KP917467:KS917469 UL917467:UO917469 AEH917467:AEK917469 AOD917467:AOG917469 AXZ917467:AYC917469 BHV917467:BHY917469 BRR917467:BRU917469 CBN917467:CBQ917469 CLJ917467:CLM917469 CVF917467:CVI917469 DFB917467:DFE917469 DOX917467:DPA917469 DYT917467:DYW917469 EIP917467:EIS917469 ESL917467:ESO917469 FCH917467:FCK917469 FMD917467:FMG917469 FVZ917467:FWC917469 GFV917467:GFY917469 GPR917467:GPU917469 GZN917467:GZQ917469 HJJ917467:HJM917469 HTF917467:HTI917469 IDB917467:IDE917469 IMX917467:INA917469 IWT917467:IWW917469 JGP917467:JGS917469 JQL917467:JQO917469 KAH917467:KAK917469 KKD917467:KKG917469 KTZ917467:KUC917469 LDV917467:LDY917469 LNR917467:LNU917469 LXN917467:LXQ917469 MHJ917467:MHM917469 MRF917467:MRI917469 NBB917467:NBE917469 NKX917467:NLA917469 NUT917467:NUW917469 OEP917467:OES917469 OOL917467:OOO917469 OYH917467:OYK917469 PID917467:PIG917469 PRZ917467:PSC917469 QBV917467:QBY917469 QLR917467:QLU917469 QVN917467:QVQ917469 RFJ917467:RFM917469 RPF917467:RPI917469 RZB917467:RZE917469 SIX917467:SJA917469 SST917467:SSW917469 TCP917467:TCS917469 TML917467:TMO917469 TWH917467:TWK917469 UGD917467:UGG917469 UPZ917467:UQC917469 UZV917467:UZY917469 VJR917467:VJU917469 VTN917467:VTQ917469 WDJ917467:WDM917469 WNF917467:WNI917469 WXB917467:WXE917469 AT983003:AW983005 KP983003:KS983005 UL983003:UO983005 AEH983003:AEK983005 AOD983003:AOG983005 AXZ983003:AYC983005 BHV983003:BHY983005 BRR983003:BRU983005 CBN983003:CBQ983005 CLJ983003:CLM983005 CVF983003:CVI983005 DFB983003:DFE983005 DOX983003:DPA983005 DYT983003:DYW983005 EIP983003:EIS983005 ESL983003:ESO983005 FCH983003:FCK983005 FMD983003:FMG983005 FVZ983003:FWC983005 GFV983003:GFY983005 GPR983003:GPU983005 GZN983003:GZQ983005 HJJ983003:HJM983005 HTF983003:HTI983005 IDB983003:IDE983005 IMX983003:INA983005 IWT983003:IWW983005 JGP983003:JGS983005 JQL983003:JQO983005 KAH983003:KAK983005 KKD983003:KKG983005 KTZ983003:KUC983005 LDV983003:LDY983005 LNR983003:LNU983005 LXN983003:LXQ983005 MHJ983003:MHM983005 MRF983003:MRI983005 NBB983003:NBE983005 NKX983003:NLA983005 NUT983003:NUW983005 OEP983003:OES983005 OOL983003:OOO983005 OYH983003:OYK983005 PID983003:PIG983005 PRZ983003:PSC983005 QBV983003:QBY983005 QLR983003:QLU983005 QVN983003:QVQ983005 RFJ983003:RFM983005 RPF983003:RPI983005 RZB983003:RZE983005 SIX983003:SJA983005 SST983003:SSW983005 TCP983003:TCS983005 TML983003:TMO983005 TWH983003:TWK983005 UGD983003:UGG983005 UPZ983003:UQC983005 UZV983003:UZY983005 VJR983003:VJU983005 VTN983003:VTQ983005 WDJ983003:WDM983005 WNF983003:WNI983005 WXB983003:WXE983005 TLP983003:TLS983005 K65499 JG65499 TC65499 ACY65499 AMU65499 AWQ65499 BGM65499 BQI65499 CAE65499 CKA65499 CTW65499 DDS65499 DNO65499 DXK65499 EHG65499 ERC65499 FAY65499 FKU65499 FUQ65499 GEM65499 GOI65499 GYE65499 HIA65499 HRW65499 IBS65499 ILO65499 IVK65499 JFG65499 JPC65499 JYY65499 KIU65499 KSQ65499 LCM65499 LMI65499 LWE65499 MGA65499 MPW65499 MZS65499 NJO65499 NTK65499 ODG65499 ONC65499 OWY65499 PGU65499 PQQ65499 QAM65499 QKI65499 QUE65499 REA65499 RNW65499 RXS65499 SHO65499 SRK65499 TBG65499 TLC65499 TUY65499 UEU65499 UOQ65499 UYM65499 VII65499 VSE65499 WCA65499 WLW65499 WVS65499 K131035 JG131035 TC131035 ACY131035 AMU131035 AWQ131035 BGM131035 BQI131035 CAE131035 CKA131035 CTW131035 DDS131035 DNO131035 DXK131035 EHG131035 ERC131035 FAY131035 FKU131035 FUQ131035 GEM131035 GOI131035 GYE131035 HIA131035 HRW131035 IBS131035 ILO131035 IVK131035 JFG131035 JPC131035 JYY131035 KIU131035 KSQ131035 LCM131035 LMI131035 LWE131035 MGA131035 MPW131035 MZS131035 NJO131035 NTK131035 ODG131035 ONC131035 OWY131035 PGU131035 PQQ131035 QAM131035 QKI131035 QUE131035 REA131035 RNW131035 RXS131035 SHO131035 SRK131035 TBG131035 TLC131035 TUY131035 UEU131035 UOQ131035 UYM131035 VII131035 VSE131035 WCA131035 WLW131035 WVS131035 K196571 JG196571 TC196571 ACY196571 AMU196571 AWQ196571 BGM196571 BQI196571 CAE196571 CKA196571 CTW196571 DDS196571 DNO196571 DXK196571 EHG196571 ERC196571 FAY196571 FKU196571 FUQ196571 GEM196571 GOI196571 GYE196571 HIA196571 HRW196571 IBS196571 ILO196571 IVK196571 JFG196571 JPC196571 JYY196571 KIU196571 KSQ196571 LCM196571 LMI196571 LWE196571 MGA196571 MPW196571 MZS196571 NJO196571 NTK196571 ODG196571 ONC196571 OWY196571 PGU196571 PQQ196571 QAM196571 QKI196571 QUE196571 REA196571 RNW196571 RXS196571 SHO196571 SRK196571 TBG196571 TLC196571 TUY196571 UEU196571 UOQ196571 UYM196571 VII196571 VSE196571 WCA196571 WLW196571 WVS196571 K262107 JG262107 TC262107 ACY262107 AMU262107 AWQ262107 BGM262107 BQI262107 CAE262107 CKA262107 CTW262107 DDS262107 DNO262107 DXK262107 EHG262107 ERC262107 FAY262107 FKU262107 FUQ262107 GEM262107 GOI262107 GYE262107 HIA262107 HRW262107 IBS262107 ILO262107 IVK262107 JFG262107 JPC262107 JYY262107 KIU262107 KSQ262107 LCM262107 LMI262107 LWE262107 MGA262107 MPW262107 MZS262107 NJO262107 NTK262107 ODG262107 ONC262107 OWY262107 PGU262107 PQQ262107 QAM262107 QKI262107 QUE262107 REA262107 RNW262107 RXS262107 SHO262107 SRK262107 TBG262107 TLC262107 TUY262107 UEU262107 UOQ262107 UYM262107 VII262107 VSE262107 WCA262107 WLW262107 WVS262107 K327643 JG327643 TC327643 ACY327643 AMU327643 AWQ327643 BGM327643 BQI327643 CAE327643 CKA327643 CTW327643 DDS327643 DNO327643 DXK327643 EHG327643 ERC327643 FAY327643 FKU327643 FUQ327643 GEM327643 GOI327643 GYE327643 HIA327643 HRW327643 IBS327643 ILO327643 IVK327643 JFG327643 JPC327643 JYY327643 KIU327643 KSQ327643 LCM327643 LMI327643 LWE327643 MGA327643 MPW327643 MZS327643 NJO327643 NTK327643 ODG327643 ONC327643 OWY327643 PGU327643 PQQ327643 QAM327643 QKI327643 QUE327643 REA327643 RNW327643 RXS327643 SHO327643 SRK327643 TBG327643 TLC327643 TUY327643 UEU327643 UOQ327643 UYM327643 VII327643 VSE327643 WCA327643 WLW327643 WVS327643 K393179 JG393179 TC393179 ACY393179 AMU393179 AWQ393179 BGM393179 BQI393179 CAE393179 CKA393179 CTW393179 DDS393179 DNO393179 DXK393179 EHG393179 ERC393179 FAY393179 FKU393179 FUQ393179 GEM393179 GOI393179 GYE393179 HIA393179 HRW393179 IBS393179 ILO393179 IVK393179 JFG393179 JPC393179 JYY393179 KIU393179 KSQ393179 LCM393179 LMI393179 LWE393179 MGA393179 MPW393179 MZS393179 NJO393179 NTK393179 ODG393179 ONC393179 OWY393179 PGU393179 PQQ393179 QAM393179 QKI393179 QUE393179 REA393179 RNW393179 RXS393179 SHO393179 SRK393179 TBG393179 TLC393179 TUY393179 UEU393179 UOQ393179 UYM393179 VII393179 VSE393179 WCA393179 WLW393179 WVS393179 K458715 JG458715 TC458715 ACY458715 AMU458715 AWQ458715 BGM458715 BQI458715 CAE458715 CKA458715 CTW458715 DDS458715 DNO458715 DXK458715 EHG458715 ERC458715 FAY458715 FKU458715 FUQ458715 GEM458715 GOI458715 GYE458715 HIA458715 HRW458715 IBS458715 ILO458715 IVK458715 JFG458715 JPC458715 JYY458715 KIU458715 KSQ458715 LCM458715 LMI458715 LWE458715 MGA458715 MPW458715 MZS458715 NJO458715 NTK458715 ODG458715 ONC458715 OWY458715 PGU458715 PQQ458715 QAM458715 QKI458715 QUE458715 REA458715 RNW458715 RXS458715 SHO458715 SRK458715 TBG458715 TLC458715 TUY458715 UEU458715 UOQ458715 UYM458715 VII458715 VSE458715 WCA458715 WLW458715 WVS458715 K524251 JG524251 TC524251 ACY524251 AMU524251 AWQ524251 BGM524251 BQI524251 CAE524251 CKA524251 CTW524251 DDS524251 DNO524251 DXK524251 EHG524251 ERC524251 FAY524251 FKU524251 FUQ524251 GEM524251 GOI524251 GYE524251 HIA524251 HRW524251 IBS524251 ILO524251 IVK524251 JFG524251 JPC524251 JYY524251 KIU524251 KSQ524251 LCM524251 LMI524251 LWE524251 MGA524251 MPW524251 MZS524251 NJO524251 NTK524251 ODG524251 ONC524251 OWY524251 PGU524251 PQQ524251 QAM524251 QKI524251 QUE524251 REA524251 RNW524251 RXS524251 SHO524251 SRK524251 TBG524251 TLC524251 TUY524251 UEU524251 UOQ524251 UYM524251 VII524251 VSE524251 WCA524251 WLW524251 WVS524251 K589787 JG589787 TC589787 ACY589787 AMU589787 AWQ589787 BGM589787 BQI589787 CAE589787 CKA589787 CTW589787 DDS589787 DNO589787 DXK589787 EHG589787 ERC589787 FAY589787 FKU589787 FUQ589787 GEM589787 GOI589787 GYE589787 HIA589787 HRW589787 IBS589787 ILO589787 IVK589787 JFG589787 JPC589787 JYY589787 KIU589787 KSQ589787 LCM589787 LMI589787 LWE589787 MGA589787 MPW589787 MZS589787 NJO589787 NTK589787 ODG589787 ONC589787 OWY589787 PGU589787 PQQ589787 QAM589787 QKI589787 QUE589787 REA589787 RNW589787 RXS589787 SHO589787 SRK589787 TBG589787 TLC589787 TUY589787 UEU589787 UOQ589787 UYM589787 VII589787 VSE589787 WCA589787 WLW589787 WVS589787 K655323 JG655323 TC655323 ACY655323 AMU655323 AWQ655323 BGM655323 BQI655323 CAE655323 CKA655323 CTW655323 DDS655323 DNO655323 DXK655323 EHG655323 ERC655323 FAY655323 FKU655323 FUQ655323 GEM655323 GOI655323 GYE655323 HIA655323 HRW655323 IBS655323 ILO655323 IVK655323 JFG655323 JPC655323 JYY655323 KIU655323 KSQ655323 LCM655323 LMI655323 LWE655323 MGA655323 MPW655323 MZS655323 NJO655323 NTK655323 ODG655323 ONC655323 OWY655323 PGU655323 PQQ655323 QAM655323 QKI655323 QUE655323 REA655323 RNW655323 RXS655323 SHO655323 SRK655323 TBG655323 TLC655323 TUY655323 UEU655323 UOQ655323 UYM655323 VII655323 VSE655323 WCA655323 WLW655323 WVS655323 K720859 JG720859 TC720859 ACY720859 AMU720859 AWQ720859 BGM720859 BQI720859 CAE720859 CKA720859 CTW720859 DDS720859 DNO720859 DXK720859 EHG720859 ERC720859 FAY720859 FKU720859 FUQ720859 GEM720859 GOI720859 GYE720859 HIA720859 HRW720859 IBS720859 ILO720859 IVK720859 JFG720859 JPC720859 JYY720859 KIU720859 KSQ720859 LCM720859 LMI720859 LWE720859 MGA720859 MPW720859 MZS720859 NJO720859 NTK720859 ODG720859 ONC720859 OWY720859 PGU720859 PQQ720859 QAM720859 QKI720859 QUE720859 REA720859 RNW720859 RXS720859 SHO720859 SRK720859 TBG720859 TLC720859 TUY720859 UEU720859 UOQ720859 UYM720859 VII720859 VSE720859 WCA720859 WLW720859 WVS720859 K786395 JG786395 TC786395 ACY786395 AMU786395 AWQ786395 BGM786395 BQI786395 CAE786395 CKA786395 CTW786395 DDS786395 DNO786395 DXK786395 EHG786395 ERC786395 FAY786395 FKU786395 FUQ786395 GEM786395 GOI786395 GYE786395 HIA786395 HRW786395 IBS786395 ILO786395 IVK786395 JFG786395 JPC786395 JYY786395 KIU786395 KSQ786395 LCM786395 LMI786395 LWE786395 MGA786395 MPW786395 MZS786395 NJO786395 NTK786395 ODG786395 ONC786395 OWY786395 PGU786395 PQQ786395 QAM786395 QKI786395 QUE786395 REA786395 RNW786395 RXS786395 SHO786395 SRK786395 TBG786395 TLC786395 TUY786395 UEU786395 UOQ786395 UYM786395 VII786395 VSE786395 WCA786395 WLW786395 WVS786395 K851931 JG851931 TC851931 ACY851931 AMU851931 AWQ851931 BGM851931 BQI851931 CAE851931 CKA851931 CTW851931 DDS851931 DNO851931 DXK851931 EHG851931 ERC851931 FAY851931 FKU851931 FUQ851931 GEM851931 GOI851931 GYE851931 HIA851931 HRW851931 IBS851931 ILO851931 IVK851931 JFG851931 JPC851931 JYY851931 KIU851931 KSQ851931 LCM851931 LMI851931 LWE851931 MGA851931 MPW851931 MZS851931 NJO851931 NTK851931 ODG851931 ONC851931 OWY851931 PGU851931 PQQ851931 QAM851931 QKI851931 QUE851931 REA851931 RNW851931 RXS851931 SHO851931 SRK851931 TBG851931 TLC851931 TUY851931 UEU851931 UOQ851931 UYM851931 VII851931 VSE851931 WCA851931 WLW851931 WVS851931 K917467 JG917467 TC917467 ACY917467 AMU917467 AWQ917467 BGM917467 BQI917467 CAE917467 CKA917467 CTW917467 DDS917467 DNO917467 DXK917467 EHG917467 ERC917467 FAY917467 FKU917467 FUQ917467 GEM917467 GOI917467 GYE917467 HIA917467 HRW917467 IBS917467 ILO917467 IVK917467 JFG917467 JPC917467 JYY917467 KIU917467 KSQ917467 LCM917467 LMI917467 LWE917467 MGA917467 MPW917467 MZS917467 NJO917467 NTK917467 ODG917467 ONC917467 OWY917467 PGU917467 PQQ917467 QAM917467 QKI917467 QUE917467 REA917467 RNW917467 RXS917467 SHO917467 SRK917467 TBG917467 TLC917467 TUY917467 UEU917467 UOQ917467 UYM917467 VII917467 VSE917467 WCA917467 WLW917467 WVS917467 K983003 JG983003 TC983003 ACY983003 AMU983003 AWQ983003 BGM983003 BQI983003 CAE983003 CKA983003 CTW983003 DDS983003 DNO983003 DXK983003 EHG983003 ERC983003 FAY983003 FKU983003 FUQ983003 GEM983003 GOI983003 GYE983003 HIA983003 HRW983003 IBS983003 ILO983003 IVK983003 JFG983003 JPC983003 JYY983003 KIU983003 KSQ983003 LCM983003 LMI983003 LWE983003 MGA983003 MPW983003 MZS983003 NJO983003 NTK983003 ODG983003 ONC983003 OWY983003 PGU983003 PQQ983003 QAM983003 QKI983003 QUE983003 REA983003 RNW983003 RXS983003 SHO983003 SRK983003 TBG983003 TLC983003 TUY983003 UEU983003 UOQ983003 UYM983003 VII983003 VSE983003 WCA983003 WLW983003 WVS983003 AG65499 KC65499 TY65499 ADU65499 ANQ65499 AXM65499 BHI65499 BRE65499 CBA65499 CKW65499 CUS65499 DEO65499 DOK65499 DYG65499 EIC65499 ERY65499 FBU65499 FLQ65499 FVM65499 GFI65499 GPE65499 GZA65499 HIW65499 HSS65499 ICO65499 IMK65499 IWG65499 JGC65499 JPY65499 JZU65499 KJQ65499 KTM65499 LDI65499 LNE65499 LXA65499 MGW65499 MQS65499 NAO65499 NKK65499 NUG65499 OEC65499 ONY65499 OXU65499 PHQ65499 PRM65499 QBI65499 QLE65499 QVA65499 REW65499 ROS65499 RYO65499 SIK65499 SSG65499 TCC65499 TLY65499 TVU65499 UFQ65499 UPM65499 UZI65499 VJE65499 VTA65499 WCW65499 WMS65499 WWO65499 AG131035 KC131035 TY131035 ADU131035 ANQ131035 AXM131035 BHI131035 BRE131035 CBA131035 CKW131035 CUS131035 DEO131035 DOK131035 DYG131035 EIC131035 ERY131035 FBU131035 FLQ131035 FVM131035 GFI131035 GPE131035 GZA131035 HIW131035 HSS131035 ICO131035 IMK131035 IWG131035 JGC131035 JPY131035 JZU131035 KJQ131035 KTM131035 LDI131035 LNE131035 LXA131035 MGW131035 MQS131035 NAO131035 NKK131035 NUG131035 OEC131035 ONY131035 OXU131035 PHQ131035 PRM131035 QBI131035 QLE131035 QVA131035 REW131035 ROS131035 RYO131035 SIK131035 SSG131035 TCC131035 TLY131035 TVU131035 UFQ131035 UPM131035 UZI131035 VJE131035 VTA131035 WCW131035 WMS131035 WWO131035 AG196571 KC196571 TY196571 ADU196571 ANQ196571 AXM196571 BHI196571 BRE196571 CBA196571 CKW196571 CUS196571 DEO196571 DOK196571 DYG196571 EIC196571 ERY196571 FBU196571 FLQ196571 FVM196571 GFI196571 GPE196571 GZA196571 HIW196571 HSS196571 ICO196571 IMK196571 IWG196571 JGC196571 JPY196571 JZU196571 KJQ196571 KTM196571 LDI196571 LNE196571 LXA196571 MGW196571 MQS196571 NAO196571 NKK196571 NUG196571 OEC196571 ONY196571 OXU196571 PHQ196571 PRM196571 QBI196571 QLE196571 QVA196571 REW196571 ROS196571 RYO196571 SIK196571 SSG196571 TCC196571 TLY196571 TVU196571 UFQ196571 UPM196571 UZI196571 VJE196571 VTA196571 WCW196571 WMS196571 WWO196571 AG262107 KC262107 TY262107 ADU262107 ANQ262107 AXM262107 BHI262107 BRE262107 CBA262107 CKW262107 CUS262107 DEO262107 DOK262107 DYG262107 EIC262107 ERY262107 FBU262107 FLQ262107 FVM262107 GFI262107 GPE262107 GZA262107 HIW262107 HSS262107 ICO262107 IMK262107 IWG262107 JGC262107 JPY262107 JZU262107 KJQ262107 KTM262107 LDI262107 LNE262107 LXA262107 MGW262107 MQS262107 NAO262107 NKK262107 NUG262107 OEC262107 ONY262107 OXU262107 PHQ262107 PRM262107 QBI262107 QLE262107 QVA262107 REW262107 ROS262107 RYO262107 SIK262107 SSG262107 TCC262107 TLY262107 TVU262107 UFQ262107 UPM262107 UZI262107 VJE262107 VTA262107 WCW262107 WMS262107 WWO262107 AG327643 KC327643 TY327643 ADU327643 ANQ327643 AXM327643 BHI327643 BRE327643 CBA327643 CKW327643 CUS327643 DEO327643 DOK327643 DYG327643 EIC327643 ERY327643 FBU327643 FLQ327643 FVM327643 GFI327643 GPE327643 GZA327643 HIW327643 HSS327643 ICO327643 IMK327643 IWG327643 JGC327643 JPY327643 JZU327643 KJQ327643 KTM327643 LDI327643 LNE327643 LXA327643 MGW327643 MQS327643 NAO327643 NKK327643 NUG327643 OEC327643 ONY327643 OXU327643 PHQ327643 PRM327643 QBI327643 QLE327643 QVA327643 REW327643 ROS327643 RYO327643 SIK327643 SSG327643 TCC327643 TLY327643 TVU327643 UFQ327643 UPM327643 UZI327643 VJE327643 VTA327643 WCW327643 WMS327643 WWO327643 AG393179 KC393179 TY393179 ADU393179 ANQ393179 AXM393179 BHI393179 BRE393179 CBA393179 CKW393179 CUS393179 DEO393179 DOK393179 DYG393179 EIC393179 ERY393179 FBU393179 FLQ393179 FVM393179 GFI393179 GPE393179 GZA393179 HIW393179 HSS393179 ICO393179 IMK393179 IWG393179 JGC393179 JPY393179 JZU393179 KJQ393179 KTM393179 LDI393179 LNE393179 LXA393179 MGW393179 MQS393179 NAO393179 NKK393179 NUG393179 OEC393179 ONY393179 OXU393179 PHQ393179 PRM393179 QBI393179 QLE393179 QVA393179 REW393179 ROS393179 RYO393179 SIK393179 SSG393179 TCC393179 TLY393179 TVU393179 UFQ393179 UPM393179 UZI393179 VJE393179 VTA393179 WCW393179 WMS393179 WWO393179 AG458715 KC458715 TY458715 ADU458715 ANQ458715 AXM458715 BHI458715 BRE458715 CBA458715 CKW458715 CUS458715 DEO458715 DOK458715 DYG458715 EIC458715 ERY458715 FBU458715 FLQ458715 FVM458715 GFI458715 GPE458715 GZA458715 HIW458715 HSS458715 ICO458715 IMK458715 IWG458715 JGC458715 JPY458715 JZU458715 KJQ458715 KTM458715 LDI458715 LNE458715 LXA458715 MGW458715 MQS458715 NAO458715 NKK458715 NUG458715 OEC458715 ONY458715 OXU458715 PHQ458715 PRM458715 QBI458715 QLE458715 QVA458715 REW458715 ROS458715 RYO458715 SIK458715 SSG458715 TCC458715 TLY458715 TVU458715 UFQ458715 UPM458715 UZI458715 VJE458715 VTA458715 WCW458715 WMS458715 WWO458715 AG524251 KC524251 TY524251 ADU524251 ANQ524251 AXM524251 BHI524251 BRE524251 CBA524251 CKW524251 CUS524251 DEO524251 DOK524251 DYG524251 EIC524251 ERY524251 FBU524251 FLQ524251 FVM524251 GFI524251 GPE524251 GZA524251 HIW524251 HSS524251 ICO524251 IMK524251 IWG524251 JGC524251 JPY524251 JZU524251 KJQ524251 KTM524251 LDI524251 LNE524251 LXA524251 MGW524251 MQS524251 NAO524251 NKK524251 NUG524251 OEC524251 ONY524251 OXU524251 PHQ524251 PRM524251 QBI524251 QLE524251 QVA524251 REW524251 ROS524251 RYO524251 SIK524251 SSG524251 TCC524251 TLY524251 TVU524251 UFQ524251 UPM524251 UZI524251 VJE524251 VTA524251 WCW524251 WMS524251 WWO524251 AG589787 KC589787 TY589787 ADU589787 ANQ589787 AXM589787 BHI589787 BRE589787 CBA589787 CKW589787 CUS589787 DEO589787 DOK589787 DYG589787 EIC589787 ERY589787 FBU589787 FLQ589787 FVM589787 GFI589787 GPE589787 GZA589787 HIW589787 HSS589787 ICO589787 IMK589787 IWG589787 JGC589787 JPY589787 JZU589787 KJQ589787 KTM589787 LDI589787 LNE589787 LXA589787 MGW589787 MQS589787 NAO589787 NKK589787 NUG589787 OEC589787 ONY589787 OXU589787 PHQ589787 PRM589787 QBI589787 QLE589787 QVA589787 REW589787 ROS589787 RYO589787 SIK589787 SSG589787 TCC589787 TLY589787 TVU589787 UFQ589787 UPM589787 UZI589787 VJE589787 VTA589787 WCW589787 WMS589787 WWO589787 AG655323 KC655323 TY655323 ADU655323 ANQ655323 AXM655323 BHI655323 BRE655323 CBA655323 CKW655323 CUS655323 DEO655323 DOK655323 DYG655323 EIC655323 ERY655323 FBU655323 FLQ655323 FVM655323 GFI655323 GPE655323 GZA655323 HIW655323 HSS655323 ICO655323 IMK655323 IWG655323 JGC655323 JPY655323 JZU655323 KJQ655323 KTM655323 LDI655323 LNE655323 LXA655323 MGW655323 MQS655323 NAO655323 NKK655323 NUG655323 OEC655323 ONY655323 OXU655323 PHQ655323 PRM655323 QBI655323 QLE655323 QVA655323 REW655323 ROS655323 RYO655323 SIK655323 SSG655323 TCC655323 TLY655323 TVU655323 UFQ655323 UPM655323 UZI655323 VJE655323 VTA655323 WCW655323 WMS655323 WWO655323 AG720859 KC720859 TY720859 ADU720859 ANQ720859 AXM720859 BHI720859 BRE720859 CBA720859 CKW720859 CUS720859 DEO720859 DOK720859 DYG720859 EIC720859 ERY720859 FBU720859 FLQ720859 FVM720859 GFI720859 GPE720859 GZA720859 HIW720859 HSS720859 ICO720859 IMK720859 IWG720859 JGC720859 JPY720859 JZU720859 KJQ720859 KTM720859 LDI720859 LNE720859 LXA720859 MGW720859 MQS720859 NAO720859 NKK720859 NUG720859 OEC720859 ONY720859 OXU720859 PHQ720859 PRM720859 QBI720859 QLE720859 QVA720859 REW720859 ROS720859 RYO720859 SIK720859 SSG720859 TCC720859 TLY720859 TVU720859 UFQ720859 UPM720859 UZI720859 VJE720859 VTA720859 WCW720859 WMS720859 WWO720859 AG786395 KC786395 TY786395 ADU786395 ANQ786395 AXM786395 BHI786395 BRE786395 CBA786395 CKW786395 CUS786395 DEO786395 DOK786395 DYG786395 EIC786395 ERY786395 FBU786395 FLQ786395 FVM786395 GFI786395 GPE786395 GZA786395 HIW786395 HSS786395 ICO786395 IMK786395 IWG786395 JGC786395 JPY786395 JZU786395 KJQ786395 KTM786395 LDI786395 LNE786395 LXA786395 MGW786395 MQS786395 NAO786395 NKK786395 NUG786395 OEC786395 ONY786395 OXU786395 PHQ786395 PRM786395 QBI786395 QLE786395 QVA786395 REW786395 ROS786395 RYO786395 SIK786395 SSG786395 TCC786395 TLY786395 TVU786395 UFQ786395 UPM786395 UZI786395 VJE786395 VTA786395 WCW786395 WMS786395 WWO786395 AG851931 KC851931 TY851931 ADU851931 ANQ851931 AXM851931 BHI851931 BRE851931 CBA851931 CKW851931 CUS851931 DEO851931 DOK851931 DYG851931 EIC851931 ERY851931 FBU851931 FLQ851931 FVM851931 GFI851931 GPE851931 GZA851931 HIW851931 HSS851931 ICO851931 IMK851931 IWG851931 JGC851931 JPY851931 JZU851931 KJQ851931 KTM851931 LDI851931 LNE851931 LXA851931 MGW851931 MQS851931 NAO851931 NKK851931 NUG851931 OEC851931 ONY851931 OXU851931 PHQ851931 PRM851931 QBI851931 QLE851931 QVA851931 REW851931 ROS851931 RYO851931 SIK851931 SSG851931 TCC851931 TLY851931 TVU851931 UFQ851931 UPM851931 UZI851931 VJE851931 VTA851931 WCW851931 WMS851931 WWO851931 AG917467 KC917467 TY917467 ADU917467 ANQ917467 AXM917467 BHI917467 BRE917467 CBA917467 CKW917467 CUS917467 DEO917467 DOK917467 DYG917467 EIC917467 ERY917467 FBU917467 FLQ917467 FVM917467 GFI917467 GPE917467 GZA917467 HIW917467 HSS917467 ICO917467 IMK917467 IWG917467 JGC917467 JPY917467 JZU917467 KJQ917467 KTM917467 LDI917467 LNE917467 LXA917467 MGW917467 MQS917467 NAO917467 NKK917467 NUG917467 OEC917467 ONY917467 OXU917467 PHQ917467 PRM917467 QBI917467 QLE917467 QVA917467 REW917467 ROS917467 RYO917467 SIK917467 SSG917467 TCC917467 TLY917467 TVU917467 UFQ917467 UPM917467 UZI917467 VJE917467 VTA917467 WCW917467 WMS917467 WWO917467 AG983003 KC983003 TY983003 ADU983003 ANQ983003 AXM983003 BHI983003 BRE983003 CBA983003 CKW983003 CUS983003 DEO983003 DOK983003 DYG983003 EIC983003 ERY983003 FBU983003 FLQ983003 FVM983003 GFI983003 GPE983003 GZA983003 HIW983003 HSS983003 ICO983003 IMK983003 IWG983003 JGC983003 JPY983003 JZU983003 KJQ983003 KTM983003 LDI983003 LNE983003 LXA983003 MGW983003 MQS983003 NAO983003 NKK983003 NUG983003 OEC983003 ONY983003 OXU983003 PHQ983003 PRM983003 QBI983003 QLE983003 QVA983003 REW983003 ROS983003 RYO983003 SIK983003 SSG983003 TCC983003 TLY983003 TVU983003 UFQ983003 UPM983003 UZI983003 VJE983003 VTA983003 WCW983003 WMS983003 WWO983003 UFH983003:UFK983005 X65499:AA65501 JT65499:JW65501 TP65499:TS65501 ADL65499:ADO65501 ANH65499:ANK65501 AXD65499:AXG65501 BGZ65499:BHC65501 BQV65499:BQY65501 CAR65499:CAU65501 CKN65499:CKQ65501 CUJ65499:CUM65501 DEF65499:DEI65501 DOB65499:DOE65501 DXX65499:DYA65501 EHT65499:EHW65501 ERP65499:ERS65501 FBL65499:FBO65501 FLH65499:FLK65501 FVD65499:FVG65501 GEZ65499:GFC65501 GOV65499:GOY65501 GYR65499:GYU65501 HIN65499:HIQ65501 HSJ65499:HSM65501 ICF65499:ICI65501 IMB65499:IME65501 IVX65499:IWA65501 JFT65499:JFW65501 JPP65499:JPS65501 JZL65499:JZO65501 KJH65499:KJK65501 KTD65499:KTG65501 LCZ65499:LDC65501 LMV65499:LMY65501 LWR65499:LWU65501 MGN65499:MGQ65501 MQJ65499:MQM65501 NAF65499:NAI65501 NKB65499:NKE65501 NTX65499:NUA65501 ODT65499:ODW65501 ONP65499:ONS65501 OXL65499:OXO65501 PHH65499:PHK65501 PRD65499:PRG65501 QAZ65499:QBC65501 QKV65499:QKY65501 QUR65499:QUU65501 REN65499:REQ65501 ROJ65499:ROM65501 RYF65499:RYI65501 SIB65499:SIE65501 SRX65499:SSA65501 TBT65499:TBW65501 TLP65499:TLS65501 TVL65499:TVO65501 UFH65499:UFK65501 UPD65499:UPG65501 UYZ65499:UZC65501 VIV65499:VIY65501 VSR65499:VSU65501 WCN65499:WCQ65501 WMJ65499:WMM65501 WWF65499:WWI65501 X131035:AA131037 JT131035:JW131037 TP131035:TS131037 ADL131035:ADO131037 ANH131035:ANK131037 AXD131035:AXG131037 BGZ131035:BHC131037 BQV131035:BQY131037 CAR131035:CAU131037 CKN131035:CKQ131037 CUJ131035:CUM131037 DEF131035:DEI131037 DOB131035:DOE131037 DXX131035:DYA131037 EHT131035:EHW131037 ERP131035:ERS131037 FBL131035:FBO131037 FLH131035:FLK131037 FVD131035:FVG131037 GEZ131035:GFC131037 GOV131035:GOY131037 GYR131035:GYU131037 HIN131035:HIQ131037 HSJ131035:HSM131037 ICF131035:ICI131037 IMB131035:IME131037 IVX131035:IWA131037 JFT131035:JFW131037 JPP131035:JPS131037 JZL131035:JZO131037 KJH131035:KJK131037 KTD131035:KTG131037 LCZ131035:LDC131037 LMV131035:LMY131037 LWR131035:LWU131037 MGN131035:MGQ131037 MQJ131035:MQM131037 NAF131035:NAI131037 NKB131035:NKE131037 NTX131035:NUA131037 ODT131035:ODW131037 ONP131035:ONS131037 OXL131035:OXO131037 PHH131035:PHK131037 PRD131035:PRG131037 QAZ131035:QBC131037 QKV131035:QKY131037 QUR131035:QUU131037 REN131035:REQ131037 ROJ131035:ROM131037 RYF131035:RYI131037 SIB131035:SIE131037 SRX131035:SSA131037 TBT131035:TBW131037 TLP131035:TLS131037 TVL131035:TVO131037 UFH131035:UFK131037 UPD131035:UPG131037 UYZ131035:UZC131037 VIV131035:VIY131037 VSR131035:VSU131037 WCN131035:WCQ131037 WMJ131035:WMM131037 WWF131035:WWI131037 X196571:AA196573 JT196571:JW196573 TP196571:TS196573 ADL196571:ADO196573 ANH196571:ANK196573 AXD196571:AXG196573 BGZ196571:BHC196573 BQV196571:BQY196573 CAR196571:CAU196573 CKN196571:CKQ196573 CUJ196571:CUM196573 DEF196571:DEI196573 DOB196571:DOE196573 DXX196571:DYA196573 EHT196571:EHW196573 ERP196571:ERS196573 FBL196571:FBO196573 FLH196571:FLK196573 FVD196571:FVG196573 GEZ196571:GFC196573 GOV196571:GOY196573 GYR196571:GYU196573 HIN196571:HIQ196573 HSJ196571:HSM196573 ICF196571:ICI196573 IMB196571:IME196573 IVX196571:IWA196573 JFT196571:JFW196573 JPP196571:JPS196573 JZL196571:JZO196573 KJH196571:KJK196573 KTD196571:KTG196573 LCZ196571:LDC196573 LMV196571:LMY196573 LWR196571:LWU196573 MGN196571:MGQ196573 MQJ196571:MQM196573 NAF196571:NAI196573 NKB196571:NKE196573 NTX196571:NUA196573 ODT196571:ODW196573 ONP196571:ONS196573 OXL196571:OXO196573 PHH196571:PHK196573 PRD196571:PRG196573 QAZ196571:QBC196573 QKV196571:QKY196573 QUR196571:QUU196573 REN196571:REQ196573 ROJ196571:ROM196573 RYF196571:RYI196573 SIB196571:SIE196573 SRX196571:SSA196573 TBT196571:TBW196573 TLP196571:TLS196573 TVL196571:TVO196573 UFH196571:UFK196573 UPD196571:UPG196573 UYZ196571:UZC196573 VIV196571:VIY196573 VSR196571:VSU196573 WCN196571:WCQ196573 WMJ196571:WMM196573 WWF196571:WWI196573 X262107:AA262109 JT262107:JW262109 TP262107:TS262109 ADL262107:ADO262109 ANH262107:ANK262109 AXD262107:AXG262109 BGZ262107:BHC262109 BQV262107:BQY262109 CAR262107:CAU262109 CKN262107:CKQ262109 CUJ262107:CUM262109 DEF262107:DEI262109 DOB262107:DOE262109 DXX262107:DYA262109 EHT262107:EHW262109 ERP262107:ERS262109 FBL262107:FBO262109 FLH262107:FLK262109 FVD262107:FVG262109 GEZ262107:GFC262109 GOV262107:GOY262109 GYR262107:GYU262109 HIN262107:HIQ262109 HSJ262107:HSM262109 ICF262107:ICI262109 IMB262107:IME262109 IVX262107:IWA262109 JFT262107:JFW262109 JPP262107:JPS262109 JZL262107:JZO262109 KJH262107:KJK262109 KTD262107:KTG262109 LCZ262107:LDC262109 LMV262107:LMY262109 LWR262107:LWU262109 MGN262107:MGQ262109 MQJ262107:MQM262109 NAF262107:NAI262109 NKB262107:NKE262109 NTX262107:NUA262109 ODT262107:ODW262109 ONP262107:ONS262109 OXL262107:OXO262109 PHH262107:PHK262109 PRD262107:PRG262109 QAZ262107:QBC262109 QKV262107:QKY262109 QUR262107:QUU262109 REN262107:REQ262109 ROJ262107:ROM262109 RYF262107:RYI262109 SIB262107:SIE262109 SRX262107:SSA262109 TBT262107:TBW262109 TLP262107:TLS262109 TVL262107:TVO262109 UFH262107:UFK262109 UPD262107:UPG262109 UYZ262107:UZC262109 VIV262107:VIY262109 VSR262107:VSU262109 WCN262107:WCQ262109 WMJ262107:WMM262109 WWF262107:WWI262109 X327643:AA327645 JT327643:JW327645 TP327643:TS327645 ADL327643:ADO327645 ANH327643:ANK327645 AXD327643:AXG327645 BGZ327643:BHC327645 BQV327643:BQY327645 CAR327643:CAU327645 CKN327643:CKQ327645 CUJ327643:CUM327645 DEF327643:DEI327645 DOB327643:DOE327645 DXX327643:DYA327645 EHT327643:EHW327645 ERP327643:ERS327645 FBL327643:FBO327645 FLH327643:FLK327645 FVD327643:FVG327645 GEZ327643:GFC327645 GOV327643:GOY327645 GYR327643:GYU327645 HIN327643:HIQ327645 HSJ327643:HSM327645 ICF327643:ICI327645 IMB327643:IME327645 IVX327643:IWA327645 JFT327643:JFW327645 JPP327643:JPS327645 JZL327643:JZO327645 KJH327643:KJK327645 KTD327643:KTG327645 LCZ327643:LDC327645 LMV327643:LMY327645 LWR327643:LWU327645 MGN327643:MGQ327645 MQJ327643:MQM327645 NAF327643:NAI327645 NKB327643:NKE327645 NTX327643:NUA327645 ODT327643:ODW327645 ONP327643:ONS327645 OXL327643:OXO327645 PHH327643:PHK327645 PRD327643:PRG327645 QAZ327643:QBC327645 QKV327643:QKY327645 QUR327643:QUU327645 REN327643:REQ327645 ROJ327643:ROM327645 RYF327643:RYI327645 SIB327643:SIE327645 SRX327643:SSA327645 TBT327643:TBW327645 TLP327643:TLS327645 TVL327643:TVO327645 UFH327643:UFK327645 UPD327643:UPG327645 UYZ327643:UZC327645 VIV327643:VIY327645 VSR327643:VSU327645 WCN327643:WCQ327645 WMJ327643:WMM327645 WWF327643:WWI327645 X393179:AA393181 JT393179:JW393181 TP393179:TS393181 ADL393179:ADO393181 ANH393179:ANK393181 AXD393179:AXG393181 BGZ393179:BHC393181 BQV393179:BQY393181 CAR393179:CAU393181 CKN393179:CKQ393181 CUJ393179:CUM393181 DEF393179:DEI393181 DOB393179:DOE393181 DXX393179:DYA393181 EHT393179:EHW393181 ERP393179:ERS393181 FBL393179:FBO393181 FLH393179:FLK393181 FVD393179:FVG393181 GEZ393179:GFC393181 GOV393179:GOY393181 GYR393179:GYU393181 HIN393179:HIQ393181 HSJ393179:HSM393181 ICF393179:ICI393181 IMB393179:IME393181 IVX393179:IWA393181 JFT393179:JFW393181 JPP393179:JPS393181 JZL393179:JZO393181 KJH393179:KJK393181 KTD393179:KTG393181 LCZ393179:LDC393181 LMV393179:LMY393181 LWR393179:LWU393181 MGN393179:MGQ393181 MQJ393179:MQM393181 NAF393179:NAI393181 NKB393179:NKE393181 NTX393179:NUA393181 ODT393179:ODW393181 ONP393179:ONS393181 OXL393179:OXO393181 PHH393179:PHK393181 PRD393179:PRG393181 QAZ393179:QBC393181 QKV393179:QKY393181 QUR393179:QUU393181 REN393179:REQ393181 ROJ393179:ROM393181 RYF393179:RYI393181 SIB393179:SIE393181 SRX393179:SSA393181 TBT393179:TBW393181 TLP393179:TLS393181 TVL393179:TVO393181 UFH393179:UFK393181 UPD393179:UPG393181 UYZ393179:UZC393181 VIV393179:VIY393181 VSR393179:VSU393181 WCN393179:WCQ393181 WMJ393179:WMM393181 WWF393179:WWI393181 X458715:AA458717 JT458715:JW458717 TP458715:TS458717 ADL458715:ADO458717 ANH458715:ANK458717 AXD458715:AXG458717 BGZ458715:BHC458717 BQV458715:BQY458717 CAR458715:CAU458717 CKN458715:CKQ458717 CUJ458715:CUM458717 DEF458715:DEI458717 DOB458715:DOE458717 DXX458715:DYA458717 EHT458715:EHW458717 ERP458715:ERS458717 FBL458715:FBO458717 FLH458715:FLK458717 FVD458715:FVG458717 GEZ458715:GFC458717 GOV458715:GOY458717 GYR458715:GYU458717 HIN458715:HIQ458717 HSJ458715:HSM458717 ICF458715:ICI458717 IMB458715:IME458717 IVX458715:IWA458717 JFT458715:JFW458717 JPP458715:JPS458717 JZL458715:JZO458717 KJH458715:KJK458717 KTD458715:KTG458717 LCZ458715:LDC458717 LMV458715:LMY458717 LWR458715:LWU458717 MGN458715:MGQ458717 MQJ458715:MQM458717 NAF458715:NAI458717 NKB458715:NKE458717 NTX458715:NUA458717 ODT458715:ODW458717 ONP458715:ONS458717 OXL458715:OXO458717 PHH458715:PHK458717 PRD458715:PRG458717 QAZ458715:QBC458717 QKV458715:QKY458717 QUR458715:QUU458717 REN458715:REQ458717 ROJ458715:ROM458717 RYF458715:RYI458717 SIB458715:SIE458717 SRX458715:SSA458717 TBT458715:TBW458717 TLP458715:TLS458717 TVL458715:TVO458717 UFH458715:UFK458717 UPD458715:UPG458717 UYZ458715:UZC458717 VIV458715:VIY458717 VSR458715:VSU458717 WCN458715:WCQ458717 WMJ458715:WMM458717 WWF458715:WWI458717 X524251:AA524253 JT524251:JW524253 TP524251:TS524253 ADL524251:ADO524253 ANH524251:ANK524253 AXD524251:AXG524253 BGZ524251:BHC524253 BQV524251:BQY524253 CAR524251:CAU524253 CKN524251:CKQ524253 CUJ524251:CUM524253 DEF524251:DEI524253 DOB524251:DOE524253 DXX524251:DYA524253 EHT524251:EHW524253 ERP524251:ERS524253 FBL524251:FBO524253 FLH524251:FLK524253 FVD524251:FVG524253 GEZ524251:GFC524253 GOV524251:GOY524253 GYR524251:GYU524253 HIN524251:HIQ524253 HSJ524251:HSM524253 ICF524251:ICI524253 IMB524251:IME524253 IVX524251:IWA524253 JFT524251:JFW524253 JPP524251:JPS524253 JZL524251:JZO524253 KJH524251:KJK524253 KTD524251:KTG524253 LCZ524251:LDC524253 LMV524251:LMY524253 LWR524251:LWU524253 MGN524251:MGQ524253 MQJ524251:MQM524253 NAF524251:NAI524253 NKB524251:NKE524253 NTX524251:NUA524253 ODT524251:ODW524253 ONP524251:ONS524253 OXL524251:OXO524253 PHH524251:PHK524253 PRD524251:PRG524253 QAZ524251:QBC524253 QKV524251:QKY524253 QUR524251:QUU524253 REN524251:REQ524253 ROJ524251:ROM524253 RYF524251:RYI524253 SIB524251:SIE524253 SRX524251:SSA524253 TBT524251:TBW524253 TLP524251:TLS524253 TVL524251:TVO524253 UFH524251:UFK524253 UPD524251:UPG524253 UYZ524251:UZC524253 VIV524251:VIY524253 VSR524251:VSU524253 WCN524251:WCQ524253 WMJ524251:WMM524253 WWF524251:WWI524253 X589787:AA589789 JT589787:JW589789 TP589787:TS589789 ADL589787:ADO589789 ANH589787:ANK589789 AXD589787:AXG589789 BGZ589787:BHC589789 BQV589787:BQY589789 CAR589787:CAU589789 CKN589787:CKQ589789 CUJ589787:CUM589789 DEF589787:DEI589789 DOB589787:DOE589789 DXX589787:DYA589789 EHT589787:EHW589789 ERP589787:ERS589789 FBL589787:FBO589789 FLH589787:FLK589789 FVD589787:FVG589789 GEZ589787:GFC589789 GOV589787:GOY589789 GYR589787:GYU589789 HIN589787:HIQ589789 HSJ589787:HSM589789 ICF589787:ICI589789 IMB589787:IME589789 IVX589787:IWA589789 JFT589787:JFW589789 JPP589787:JPS589789 JZL589787:JZO589789 KJH589787:KJK589789 KTD589787:KTG589789 LCZ589787:LDC589789 LMV589787:LMY589789 LWR589787:LWU589789 MGN589787:MGQ589789 MQJ589787:MQM589789 NAF589787:NAI589789 NKB589787:NKE589789 NTX589787:NUA589789 ODT589787:ODW589789 ONP589787:ONS589789 OXL589787:OXO589789 PHH589787:PHK589789 PRD589787:PRG589789 QAZ589787:QBC589789 QKV589787:QKY589789 QUR589787:QUU589789 REN589787:REQ589789 ROJ589787:ROM589789 RYF589787:RYI589789 SIB589787:SIE589789 SRX589787:SSA589789 TBT589787:TBW589789 TLP589787:TLS589789 TVL589787:TVO589789 UFH589787:UFK589789 UPD589787:UPG589789 UYZ589787:UZC589789 VIV589787:VIY589789 VSR589787:VSU589789 WCN589787:WCQ589789 WMJ589787:WMM589789 WWF589787:WWI589789 X655323:AA655325 JT655323:JW655325 TP655323:TS655325 ADL655323:ADO655325 ANH655323:ANK655325 AXD655323:AXG655325 BGZ655323:BHC655325 BQV655323:BQY655325 CAR655323:CAU655325 CKN655323:CKQ655325 CUJ655323:CUM655325 DEF655323:DEI655325 DOB655323:DOE655325 DXX655323:DYA655325 EHT655323:EHW655325 ERP655323:ERS655325 FBL655323:FBO655325 FLH655323:FLK655325 FVD655323:FVG655325 GEZ655323:GFC655325 GOV655323:GOY655325 GYR655323:GYU655325 HIN655323:HIQ655325 HSJ655323:HSM655325 ICF655323:ICI655325 IMB655323:IME655325 IVX655323:IWA655325 JFT655323:JFW655325 JPP655323:JPS655325 JZL655323:JZO655325 KJH655323:KJK655325 KTD655323:KTG655325 LCZ655323:LDC655325 LMV655323:LMY655325 LWR655323:LWU655325 MGN655323:MGQ655325 MQJ655323:MQM655325 NAF655323:NAI655325 NKB655323:NKE655325 NTX655323:NUA655325 ODT655323:ODW655325 ONP655323:ONS655325 OXL655323:OXO655325 PHH655323:PHK655325 PRD655323:PRG655325 QAZ655323:QBC655325 QKV655323:QKY655325 QUR655323:QUU655325 REN655323:REQ655325 ROJ655323:ROM655325 RYF655323:RYI655325 SIB655323:SIE655325 SRX655323:SSA655325 TBT655323:TBW655325 TLP655323:TLS655325 TVL655323:TVO655325 UFH655323:UFK655325 UPD655323:UPG655325 UYZ655323:UZC655325 VIV655323:VIY655325 VSR655323:VSU655325 WCN655323:WCQ655325 WMJ655323:WMM655325 WWF655323:WWI655325 X720859:AA720861 JT720859:JW720861 TP720859:TS720861 ADL720859:ADO720861 ANH720859:ANK720861 AXD720859:AXG720861 BGZ720859:BHC720861 BQV720859:BQY720861 CAR720859:CAU720861 CKN720859:CKQ720861 CUJ720859:CUM720861 DEF720859:DEI720861 DOB720859:DOE720861 DXX720859:DYA720861 EHT720859:EHW720861 ERP720859:ERS720861 FBL720859:FBO720861 FLH720859:FLK720861 FVD720859:FVG720861 GEZ720859:GFC720861 GOV720859:GOY720861 GYR720859:GYU720861 HIN720859:HIQ720861 HSJ720859:HSM720861 ICF720859:ICI720861 IMB720859:IME720861 IVX720859:IWA720861 JFT720859:JFW720861 JPP720859:JPS720861 JZL720859:JZO720861 KJH720859:KJK720861 KTD720859:KTG720861 LCZ720859:LDC720861 LMV720859:LMY720861 LWR720859:LWU720861 MGN720859:MGQ720861 MQJ720859:MQM720861 NAF720859:NAI720861 NKB720859:NKE720861 NTX720859:NUA720861 ODT720859:ODW720861 ONP720859:ONS720861 OXL720859:OXO720861 PHH720859:PHK720861 PRD720859:PRG720861 QAZ720859:QBC720861 QKV720859:QKY720861 QUR720859:QUU720861 REN720859:REQ720861 ROJ720859:ROM720861 RYF720859:RYI720861 SIB720859:SIE720861 SRX720859:SSA720861 TBT720859:TBW720861 TLP720859:TLS720861 TVL720859:TVO720861 UFH720859:UFK720861 UPD720859:UPG720861 UYZ720859:UZC720861 VIV720859:VIY720861 VSR720859:VSU720861 WCN720859:WCQ720861 WMJ720859:WMM720861 WWF720859:WWI720861 X786395:AA786397 JT786395:JW786397 TP786395:TS786397 ADL786395:ADO786397 ANH786395:ANK786397 AXD786395:AXG786397 BGZ786395:BHC786397 BQV786395:BQY786397 CAR786395:CAU786397 CKN786395:CKQ786397 CUJ786395:CUM786397 DEF786395:DEI786397 DOB786395:DOE786397 DXX786395:DYA786397 EHT786395:EHW786397 ERP786395:ERS786397 FBL786395:FBO786397 FLH786395:FLK786397 FVD786395:FVG786397 GEZ786395:GFC786397 GOV786395:GOY786397 GYR786395:GYU786397 HIN786395:HIQ786397 HSJ786395:HSM786397 ICF786395:ICI786397 IMB786395:IME786397 IVX786395:IWA786397 JFT786395:JFW786397 JPP786395:JPS786397 JZL786395:JZO786397 KJH786395:KJK786397 KTD786395:KTG786397 LCZ786395:LDC786397 LMV786395:LMY786397 LWR786395:LWU786397 MGN786395:MGQ786397 MQJ786395:MQM786397 NAF786395:NAI786397 NKB786395:NKE786397 NTX786395:NUA786397 ODT786395:ODW786397 ONP786395:ONS786397 OXL786395:OXO786397 PHH786395:PHK786397 PRD786395:PRG786397 QAZ786395:QBC786397 QKV786395:QKY786397 QUR786395:QUU786397 REN786395:REQ786397 ROJ786395:ROM786397 RYF786395:RYI786397 SIB786395:SIE786397 SRX786395:SSA786397 TBT786395:TBW786397 TLP786395:TLS786397 TVL786395:TVO786397 UFH786395:UFK786397 UPD786395:UPG786397 UYZ786395:UZC786397 VIV786395:VIY786397 VSR786395:VSU786397 WCN786395:WCQ786397 WMJ786395:WMM786397 WWF786395:WWI786397 X851931:AA851933 JT851931:JW851933 TP851931:TS851933 ADL851931:ADO851933 ANH851931:ANK851933 AXD851931:AXG851933 BGZ851931:BHC851933 BQV851931:BQY851933 CAR851931:CAU851933 CKN851931:CKQ851933 CUJ851931:CUM851933 DEF851931:DEI851933 DOB851931:DOE851933 DXX851931:DYA851933 EHT851931:EHW851933 ERP851931:ERS851933 FBL851931:FBO851933 FLH851931:FLK851933 FVD851931:FVG851933 GEZ851931:GFC851933 GOV851931:GOY851933 GYR851931:GYU851933 HIN851931:HIQ851933 HSJ851931:HSM851933 ICF851931:ICI851933 IMB851931:IME851933 IVX851931:IWA851933 JFT851931:JFW851933 JPP851931:JPS851933 JZL851931:JZO851933 KJH851931:KJK851933 KTD851931:KTG851933 LCZ851931:LDC851933 LMV851931:LMY851933 LWR851931:LWU851933 MGN851931:MGQ851933 MQJ851931:MQM851933 NAF851931:NAI851933 NKB851931:NKE851933 NTX851931:NUA851933 ODT851931:ODW851933 ONP851931:ONS851933 OXL851931:OXO851933 PHH851931:PHK851933 PRD851931:PRG851933 QAZ851931:QBC851933 QKV851931:QKY851933 QUR851931:QUU851933 REN851931:REQ851933 ROJ851931:ROM851933 RYF851931:RYI851933 SIB851931:SIE851933 SRX851931:SSA851933 TBT851931:TBW851933 TLP851931:TLS851933 TVL851931:TVO851933 UFH851931:UFK851933 UPD851931:UPG851933 UYZ851931:UZC851933 VIV851931:VIY851933 VSR851931:VSU851933 WCN851931:WCQ851933 WMJ851931:WMM851933 WWF851931:WWI851933 X917467:AA917469 JT917467:JW917469 TP917467:TS917469 ADL917467:ADO917469 ANH917467:ANK917469 AXD917467:AXG917469 BGZ917467:BHC917469 BQV917467:BQY917469 CAR917467:CAU917469 CKN917467:CKQ917469 CUJ917467:CUM917469 DEF917467:DEI917469 DOB917467:DOE917469 DXX917467:DYA917469 EHT917467:EHW917469 ERP917467:ERS917469 FBL917467:FBO917469 FLH917467:FLK917469 FVD917467:FVG917469 GEZ917467:GFC917469 GOV917467:GOY917469 GYR917467:GYU917469 HIN917467:HIQ917469 HSJ917467:HSM917469 ICF917467:ICI917469 IMB917467:IME917469 IVX917467:IWA917469 JFT917467:JFW917469 JPP917467:JPS917469 JZL917467:JZO917469 KJH917467:KJK917469 KTD917467:KTG917469 LCZ917467:LDC917469 LMV917467:LMY917469 LWR917467:LWU917469 MGN917467:MGQ917469 MQJ917467:MQM917469 NAF917467:NAI917469 NKB917467:NKE917469 NTX917467:NUA917469 ODT917467:ODW917469 ONP917467:ONS917469 OXL917467:OXO917469 PHH917467:PHK917469 PRD917467:PRG917469 QAZ917467:QBC917469 QKV917467:QKY917469 QUR917467:QUU917469 REN917467:REQ917469 ROJ917467:ROM917469 RYF917467:RYI917469 SIB917467:SIE917469 SRX917467:SSA917469 TBT917467:TBW917469 TLP917467:TLS917469 TVL917467:TVO917469 UFH917467:UFK917469 UPD917467:UPG917469 UYZ917467:UZC917469 VIV917467:VIY917469 VSR917467:VSU917469 WCN917467:WCQ917469 WMJ917467:WMM917469 WWF917467:WWI917469 X983003:AA983005 JT983003:JW983005 TP983003:TS983005 ADL983003:ADO983005 ANH983003:ANK983005 AXD983003:AXG983005 BGZ983003:BHC983005 BQV983003:BQY983005 CAR983003:CAU983005 CKN983003:CKQ983005 CUJ983003:CUM983005 DEF983003:DEI983005 DOB983003:DOE983005 DXX983003:DYA983005 EHT983003:EHW983005 ERP983003:ERS983005 FBL983003:FBO983005 FLH983003:FLK983005 FVD983003:FVG983005 GEZ983003:GFC983005 GOV983003:GOY983005 GYR983003:GYU983005 HIN983003:HIQ983005 HSJ983003:HSM983005 ICF983003:ICI983005 IMB983003:IME983005 IVX983003:IWA983005 JFT983003:JFW983005 JPP983003:JPS983005 JZL983003:JZO983005 KJH983003:KJK983005 KTD983003:KTG983005 LCZ983003:LDC983005 LMV983003:LMY983005 LWR983003:LWU983005 MGN983003:MGQ983005 MQJ983003:MQM983005 NAF983003:NAI983005 NKB983003:NKE983005 NTX983003:NUA983005 ODT983003:ODW983005 ONP983003:ONS983005 OXL983003:OXO983005 PHH983003:PHK983005 PRD983003:PRG983005 QAZ983003:QBC983005 QKV983003:QKY983005 QUR983003:QUU983005 REN983003:REQ983005 ROJ983003:ROM983005 RYF983003:RYI983005 SIB983003:SIE983005 SRX983003:SSA983005 JM15:JP17 TI27:TL29 ADE27:ADH29 ANA27:AND29 AWW27:AWZ29 BGS27:BGV29 BQO27:BQR29 CAK27:CAN29 CKG27:CKJ29 CUC27:CUF29 DDY27:DEB29 DNU27:DNX29 DXQ27:DXT29 EHM27:EHP29 ERI27:ERL29 FBE27:FBH29 FLA27:FLD29 FUW27:FUZ29 GES27:GEV29 GOO27:GOR29 GYK27:GYN29 HIG27:HIJ29 HSC27:HSF29 IBY27:ICB29 ILU27:ILX29 IVQ27:IVT29 JFM27:JFP29 JPI27:JPL29 JZE27:JZH29 KJA27:KJD29 KSW27:KSZ29 LCS27:LCV29 LMO27:LMR29 LWK27:LWN29 MGG27:MGJ29 MQC27:MQF29 MZY27:NAB29 NJU27:NJX29 NTQ27:NTT29 ODM27:ODP29 ONI27:ONL29 OXE27:OXH29 PHA27:PHD29 PQW27:PQZ29 QAS27:QAV29 QKO27:QKR29 QUK27:QUN29 REG27:REJ29 ROC27:ROF29 RXY27:RYB29 SHU27:SHX29 SRQ27:SRT29 TBM27:TBP29 TLI27:TLL29 TVE27:TVH29 UFA27:UFD29 UOW27:UOZ29 UYS27:UYV29 VIO27:VIR29 VSK27:VSN29 WCG27:WCJ29 WMC27:WMF29 WVY27:WWB29 KI27:KL29 UE27:UH29 AEA27:AED29 ANW27:ANZ29 AXS27:AXV29 BHO27:BHR29 BRK27:BRN29 CBG27:CBJ29 CLC27:CLF29 CUY27:CVB29 DEU27:DEX29 DOQ27:DOT29 DYM27:DYP29 EII27:EIL29 ESE27:ESH29 FCA27:FCD29 FLW27:FLZ29 FVS27:FVV29 GFO27:GFR29 GPK27:GPN29 GZG27:GZJ29 HJC27:HJF29 HSY27:HTB29 ICU27:ICX29 IMQ27:IMT29 IWM27:IWP29 JGI27:JGL29 JQE27:JQH29 KAA27:KAD29 KJW27:KJZ29 KTS27:KTV29 LDO27:LDR29 LNK27:LNN29 LXG27:LXJ29 MHC27:MHF29 MQY27:MRB29 NAU27:NAX29 NKQ27:NKT29 NUM27:NUP29 OEI27:OEL29 OOE27:OOH29 OYA27:OYD29 PHW27:PHZ29 PRS27:PRV29 QBO27:QBR29 QLK27:QLN29 QVG27:QVJ29 RFC27:RFF29 ROY27:RPB29 RYU27:RYX29 SIQ27:SIT29 SSM27:SSP29 TCI27:TCL29 TME27:TMH29 TWA27:TWD29 UFW27:UFZ29 UPS27:UPV29 UZO27:UZR29 VJK27:VJN29 VTG27:VTJ29 WDC27:WDF29 WMY27:WNB29 WWU27:WWX29 KP27:KS29 UL27:UO29 AEH27:AEK29 AOD27:AOG29 AXZ27:AYC29 BHV27:BHY29 BRR27:BRU29 CBN27:CBQ29 CLJ27:CLM29 CVF27:CVI29 DFB27:DFE29 DOX27:DPA29 DYT27:DYW29 EIP27:EIS29 ESL27:ESO29 FCH27:FCK29 FMD27:FMG29 FVZ27:FWC29 GFV27:GFY29 GPR27:GPU29 GZN27:GZQ29 HJJ27:HJM29 HTF27:HTI29 IDB27:IDE29 IMX27:INA29 IWT27:IWW29 JGP27:JGS29 JQL27:JQO29 KAH27:KAK29 KKD27:KKG29 KTZ27:KUC29 LDV27:LDY29 LNR27:LNU29 LXN27:LXQ29 MHJ27:MHM29 MRF27:MRI29 NBB27:NBE29 NKX27:NLA29 NUT27:NUW29 OEP27:OES29 OOL27:OOO29 OYH27:OYK29 PID27:PIG29 PRZ27:PSC29 QBV27:QBY29 QLR27:QLU29 QVN27:QVQ29 RFJ27:RFM29 RPF27:RPI29 RZB27:RZE29 SIX27:SJA29 SST27:SSW29 TCP27:TCS29 TML27:TMO29 TWH27:TWK29 UGD27:UGG29 UPZ27:UQC29 UZV27:UZY29 VJR27:VJU29 VTN27:VTQ29 WDJ27:WDM29 WNF27:WNI29 WXB27:WXE29 JT27:JW29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AG27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WWO27 TP27:TS29 ADL27:ADO29 ANH27:ANK29 AXD27:AXG29 BGZ27:BHC29 BQV27:BQY29 CAR27:CAU29 CKN27:CKQ29 CUJ27:CUM29 DEF27:DEI29 DOB27:DOE29 DXX27:DYA29 EHT27:EHW29 ERP27:ERS29 FBL27:FBO29 FLH27:FLK29 FVD27:FVG29 GEZ27:GFC29 GOV27:GOY29 GYR27:GYU29 HIN27:HIQ29 HSJ27:HSM29 ICF27:ICI29 IMB27:IME29 IVX27:IWA29 JFT27:JFW29 JPP27:JPS29 JZL27:JZO29 KJH27:KJK29 KTD27:KTG29 LCZ27:LDC29 LMV27:LMY29 LWR27:LWU29 MGN27:MGQ29 MQJ27:MQM29 NAF27:NAI29 NKB27:NKE29 NTX27:NUA29 ODT27:ODW29 ONP27:ONS29 OXL27:OXO29 PHH27:PHK29 PRD27:PRG29 QAZ27:QBC29 QKV27:QKY29 QUR27:QUU29 REN27:REQ29 ROJ27:ROM29 RYF27:RYI29 SIB27:SIE29 SRX27:SSA29 TBT27:TBW29 TLP27:TLS29 TVL27:TVO29 UFH27:UFK29 UPD27:UPG29 UYZ27:UZC29 VIV27:VIY29 VSR27:VSU29 WCN27:WCQ29 WMJ27:WMM29 WWF27:WWI29 JM27:JP29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1:AF274"/>
  <sheetViews>
    <sheetView zoomScale="85" zoomScaleNormal="85" zoomScaleSheetLayoutView="85" workbookViewId="0"/>
  </sheetViews>
  <sheetFormatPr defaultColWidth="9" defaultRowHeight="13.5"/>
  <cols>
    <col min="1" max="1" width="2" style="1926" customWidth="1"/>
    <col min="2" max="31" width="2.875" style="1926" customWidth="1"/>
    <col min="32" max="32" width="2" style="1926" customWidth="1"/>
    <col min="33" max="33" width="9" style="1926" customWidth="1"/>
    <col min="34" max="16384" width="9" style="1926"/>
  </cols>
  <sheetData>
    <row r="1" spans="1:32" s="1925" customFormat="1" ht="18" customHeight="1">
      <c r="A1" s="1925" t="s">
        <v>4572</v>
      </c>
    </row>
    <row r="2" spans="1:32" s="1925" customFormat="1" ht="18" customHeight="1"/>
    <row r="3" spans="1:32" ht="21">
      <c r="A3" s="4564" t="s">
        <v>3023</v>
      </c>
      <c r="B3" s="4564"/>
      <c r="C3" s="4564"/>
      <c r="D3" s="4564"/>
      <c r="E3" s="4564"/>
      <c r="F3" s="4564"/>
      <c r="G3" s="4564"/>
      <c r="H3" s="4564"/>
      <c r="I3" s="4564"/>
      <c r="J3" s="4564"/>
      <c r="K3" s="4564"/>
      <c r="L3" s="4564"/>
      <c r="M3" s="4564"/>
      <c r="N3" s="4564"/>
      <c r="O3" s="4564"/>
      <c r="P3" s="4564"/>
      <c r="Q3" s="4564"/>
      <c r="R3" s="4564"/>
      <c r="S3" s="4564"/>
      <c r="T3" s="4564"/>
      <c r="U3" s="4564"/>
      <c r="V3" s="4564"/>
      <c r="W3" s="4564"/>
      <c r="X3" s="4564"/>
      <c r="Y3" s="4564"/>
      <c r="Z3" s="4564"/>
      <c r="AA3" s="4564"/>
      <c r="AB3" s="4564"/>
      <c r="AC3" s="4564"/>
      <c r="AD3" s="4564"/>
      <c r="AE3" s="4564"/>
      <c r="AF3" s="4564"/>
    </row>
    <row r="4" spans="1:32" s="1925" customFormat="1" ht="18" customHeight="1"/>
    <row r="5" spans="1:32" s="1925" customFormat="1" ht="18" customHeight="1">
      <c r="A5" s="4553" t="s">
        <v>15</v>
      </c>
      <c r="B5" s="4553"/>
      <c r="C5" s="4553"/>
      <c r="D5" s="4553"/>
      <c r="E5" s="4553"/>
      <c r="F5" s="4553"/>
      <c r="G5" s="4553"/>
      <c r="H5" s="4553"/>
      <c r="I5" s="4553"/>
      <c r="J5" s="4553"/>
      <c r="K5" s="4553"/>
      <c r="L5" s="4553"/>
      <c r="M5" s="4553"/>
      <c r="N5" s="4553"/>
      <c r="O5" s="4553"/>
      <c r="P5" s="4553"/>
      <c r="Q5" s="4553"/>
      <c r="R5" s="4553"/>
      <c r="S5" s="4553"/>
      <c r="T5" s="4553"/>
      <c r="U5" s="4553"/>
      <c r="V5" s="4553"/>
      <c r="W5" s="4553"/>
      <c r="X5" s="4553"/>
      <c r="Y5" s="4553"/>
      <c r="Z5" s="4553"/>
      <c r="AA5" s="4553"/>
      <c r="AB5" s="4553"/>
      <c r="AC5" s="4553"/>
      <c r="AD5" s="4553"/>
      <c r="AE5" s="4553"/>
      <c r="AF5" s="4553"/>
    </row>
    <row r="6" spans="1:32" ht="24" customHeight="1"/>
    <row r="7" spans="1:32" s="1925" customFormat="1" ht="24" customHeight="1">
      <c r="X7" s="4565"/>
      <c r="Y7" s="4562"/>
      <c r="Z7" s="4562"/>
      <c r="AA7" s="1925" t="s">
        <v>477</v>
      </c>
      <c r="AB7" s="1927"/>
      <c r="AC7" s="1925" t="s">
        <v>5</v>
      </c>
      <c r="AD7" s="1927"/>
      <c r="AE7" s="1925" t="s">
        <v>478</v>
      </c>
    </row>
    <row r="8" spans="1:32" s="1925" customFormat="1" ht="24" customHeight="1"/>
    <row r="9" spans="1:32" s="1925" customFormat="1" ht="24" customHeight="1">
      <c r="A9" s="1925" t="s">
        <v>4573</v>
      </c>
    </row>
    <row r="10" spans="1:32" s="1925" customFormat="1" ht="18" customHeight="1"/>
    <row r="11" spans="1:32" s="1925" customFormat="1" ht="24" customHeight="1">
      <c r="J11" s="1925" t="s">
        <v>3025</v>
      </c>
      <c r="R11" s="4559" t="str">
        <f>cst_wskakunin_owner1__line1</f>
        <v>テスト建て主</v>
      </c>
      <c r="S11" s="4559"/>
      <c r="T11" s="4559"/>
      <c r="U11" s="4559"/>
      <c r="V11" s="4559"/>
      <c r="W11" s="4559"/>
      <c r="X11" s="4559"/>
      <c r="Y11" s="4559"/>
      <c r="Z11" s="4559"/>
      <c r="AA11" s="4559"/>
      <c r="AB11" s="4559"/>
      <c r="AC11" s="4559"/>
      <c r="AD11" s="4559"/>
      <c r="AE11" s="4559"/>
      <c r="AF11" s="4559"/>
    </row>
    <row r="12" spans="1:32" s="1925" customFormat="1" ht="18" customHeight="1"/>
    <row r="13" spans="1:32" s="1925" customFormat="1" ht="24" customHeight="1">
      <c r="J13" s="1925" t="s">
        <v>3026</v>
      </c>
      <c r="R13" s="4559" t="str">
        <f>cst_wskakunin_owner1__line2</f>
        <v>代表取締役社長　テストさん</v>
      </c>
      <c r="S13" s="4559"/>
      <c r="T13" s="4559"/>
      <c r="U13" s="4559"/>
      <c r="V13" s="4559"/>
      <c r="W13" s="4559"/>
      <c r="X13" s="4559"/>
      <c r="Y13" s="4559"/>
      <c r="Z13" s="4559"/>
      <c r="AA13" s="4559"/>
      <c r="AB13" s="4559"/>
      <c r="AC13" s="4559"/>
      <c r="AD13" s="4559"/>
      <c r="AE13" s="4559"/>
      <c r="AF13" s="4559"/>
    </row>
    <row r="14" spans="1:32" s="1925" customFormat="1" ht="18" customHeight="1"/>
    <row r="15" spans="1:32" s="1925" customFormat="1" ht="24" customHeight="1">
      <c r="A15" s="1925" t="s">
        <v>4574</v>
      </c>
    </row>
    <row r="16" spans="1:32" s="1925" customFormat="1" ht="24" customHeight="1">
      <c r="A16" s="1925" t="s">
        <v>4575</v>
      </c>
    </row>
    <row r="17" spans="1:31" s="1925" customFormat="1" ht="18" customHeight="1"/>
    <row r="18" spans="1:31" s="1925" customFormat="1" ht="18" customHeight="1"/>
    <row r="19" spans="1:31" s="1925" customFormat="1" ht="18" customHeight="1"/>
    <row r="20" spans="1:31" ht="18" customHeight="1">
      <c r="A20" s="1928"/>
    </row>
    <row r="21" spans="1:31" ht="18" customHeight="1">
      <c r="B21" s="1929"/>
    </row>
    <row r="22" spans="1:31" ht="18" customHeight="1">
      <c r="B22" s="1929"/>
    </row>
    <row r="23" spans="1:31" ht="18" customHeight="1">
      <c r="B23" s="1929"/>
    </row>
    <row r="24" spans="1:31" ht="18" customHeight="1">
      <c r="B24" s="1929"/>
    </row>
    <row r="25" spans="1:31" s="1925" customFormat="1" ht="18" customHeight="1"/>
    <row r="26" spans="1:31" s="1925" customFormat="1" ht="18" customHeight="1"/>
    <row r="27" spans="1:31" s="1925" customFormat="1" ht="18" customHeight="1"/>
    <row r="28" spans="1:31" s="1925" customFormat="1" ht="18" customHeight="1"/>
    <row r="29" spans="1:31" s="1925" customFormat="1" ht="18" customHeight="1"/>
    <row r="30" spans="1:31" s="1925" customFormat="1" ht="26.25" customHeight="1">
      <c r="B30" s="1930" t="s">
        <v>3029</v>
      </c>
      <c r="C30" s="1931"/>
      <c r="D30" s="1931"/>
      <c r="E30" s="1931"/>
      <c r="F30" s="1931"/>
      <c r="G30" s="1931"/>
      <c r="H30" s="1931"/>
      <c r="I30" s="1931"/>
      <c r="J30" s="1931"/>
      <c r="K30" s="1931"/>
      <c r="L30" s="1931"/>
      <c r="M30" s="1931"/>
      <c r="N30" s="1931"/>
      <c r="O30" s="1931"/>
      <c r="P30" s="1932"/>
      <c r="Q30" s="1930" t="s">
        <v>3030</v>
      </c>
      <c r="R30" s="1931"/>
      <c r="S30" s="1931"/>
      <c r="T30" s="1931"/>
      <c r="U30" s="1931"/>
      <c r="V30" s="1931"/>
      <c r="W30" s="1931"/>
      <c r="X30" s="1931"/>
      <c r="Y30" s="1931"/>
      <c r="Z30" s="1931"/>
      <c r="AA30" s="1931"/>
      <c r="AB30" s="1931"/>
      <c r="AC30" s="1931"/>
      <c r="AD30" s="1931"/>
      <c r="AE30" s="1932"/>
    </row>
    <row r="31" spans="1:31" s="1925" customFormat="1" ht="26.25" customHeight="1">
      <c r="B31" s="1933"/>
      <c r="C31" s="1934"/>
      <c r="D31" s="1934"/>
      <c r="E31" s="1934"/>
      <c r="F31" s="1934" t="s">
        <v>477</v>
      </c>
      <c r="G31" s="1934"/>
      <c r="H31" s="1934"/>
      <c r="I31" s="1934" t="s">
        <v>5</v>
      </c>
      <c r="J31" s="1934"/>
      <c r="K31" s="1934"/>
      <c r="L31" s="1934" t="s">
        <v>478</v>
      </c>
      <c r="M31" s="1934"/>
      <c r="N31" s="1934"/>
      <c r="O31" s="1934"/>
      <c r="P31" s="1935"/>
      <c r="Q31" s="1936"/>
      <c r="AE31" s="1937"/>
    </row>
    <row r="32" spans="1:31" s="1925" customFormat="1" ht="26.25" customHeight="1">
      <c r="B32" s="1933"/>
      <c r="C32" s="1934" t="s">
        <v>6</v>
      </c>
      <c r="D32" s="1934"/>
      <c r="E32" s="1934"/>
      <c r="F32" s="1934"/>
      <c r="G32" s="1934"/>
      <c r="H32" s="1934"/>
      <c r="I32" s="1934"/>
      <c r="J32" s="1934"/>
      <c r="K32" s="1934"/>
      <c r="L32" s="1934" t="s">
        <v>7</v>
      </c>
      <c r="M32" s="1934"/>
      <c r="N32" s="1934"/>
      <c r="O32" s="1934"/>
      <c r="P32" s="1935"/>
      <c r="Q32" s="1936"/>
      <c r="AE32" s="1937"/>
    </row>
    <row r="33" spans="1:32" s="1925" customFormat="1" ht="26.25" customHeight="1">
      <c r="B33" s="1938"/>
      <c r="C33" s="1939" t="s">
        <v>3868</v>
      </c>
      <c r="D33" s="1939"/>
      <c r="E33" s="1939"/>
      <c r="F33" s="1939"/>
      <c r="G33" s="1939"/>
      <c r="H33" s="1939"/>
      <c r="I33" s="1939"/>
      <c r="J33" s="1939"/>
      <c r="K33" s="1939"/>
      <c r="L33" s="1939"/>
      <c r="M33" s="1939"/>
      <c r="N33" s="1939"/>
      <c r="O33" s="1939"/>
      <c r="P33" s="1940"/>
      <c r="Q33" s="1938"/>
      <c r="R33" s="1939"/>
      <c r="S33" s="1939"/>
      <c r="T33" s="1939"/>
      <c r="U33" s="1939"/>
      <c r="V33" s="1939"/>
      <c r="W33" s="1939"/>
      <c r="X33" s="1939"/>
      <c r="Y33" s="1939"/>
      <c r="Z33" s="1939"/>
      <c r="AA33" s="1939"/>
      <c r="AB33" s="1939"/>
      <c r="AC33" s="1939"/>
      <c r="AD33" s="1939"/>
      <c r="AE33" s="1940"/>
    </row>
    <row r="34" spans="1:32" s="1925" customFormat="1" ht="24" customHeight="1"/>
    <row r="35" spans="1:32" ht="18" customHeight="1"/>
    <row r="36" spans="1:32" s="1925" customFormat="1" ht="18" customHeight="1">
      <c r="A36" s="4553" t="s">
        <v>32</v>
      </c>
      <c r="B36" s="4553"/>
      <c r="C36" s="4553"/>
      <c r="D36" s="4553"/>
      <c r="E36" s="4553"/>
      <c r="F36" s="4553"/>
      <c r="G36" s="4553"/>
      <c r="H36" s="4553"/>
      <c r="I36" s="4553"/>
      <c r="J36" s="4553"/>
      <c r="K36" s="4553"/>
      <c r="L36" s="4553"/>
      <c r="M36" s="4553"/>
      <c r="N36" s="4553"/>
      <c r="O36" s="4553"/>
      <c r="P36" s="4553"/>
      <c r="Q36" s="4553"/>
      <c r="R36" s="4553"/>
      <c r="S36" s="4553"/>
      <c r="T36" s="4553"/>
      <c r="U36" s="4553"/>
      <c r="V36" s="4553"/>
      <c r="W36" s="4553"/>
      <c r="X36" s="4553"/>
      <c r="Y36" s="4553"/>
      <c r="Z36" s="4553"/>
      <c r="AA36" s="4553"/>
      <c r="AB36" s="4553"/>
      <c r="AC36" s="4553"/>
      <c r="AD36" s="4553"/>
      <c r="AE36" s="4553"/>
      <c r="AF36" s="4553"/>
    </row>
    <row r="37" spans="1:32" s="1925" customFormat="1" ht="24.75" customHeight="1">
      <c r="A37" s="1941" t="s">
        <v>3033</v>
      </c>
      <c r="B37" s="1939"/>
      <c r="C37" s="1939"/>
      <c r="D37" s="1939"/>
      <c r="E37" s="1939"/>
      <c r="F37" s="1939"/>
      <c r="G37" s="1939"/>
      <c r="H37" s="1939"/>
      <c r="I37" s="1939"/>
      <c r="J37" s="1939"/>
      <c r="K37" s="1939"/>
      <c r="L37" s="1939"/>
      <c r="M37" s="1939"/>
      <c r="N37" s="1939"/>
      <c r="O37" s="1939"/>
      <c r="P37" s="1939"/>
      <c r="Q37" s="1939"/>
      <c r="R37" s="1939"/>
      <c r="S37" s="1939"/>
      <c r="T37" s="1939"/>
      <c r="U37" s="1939"/>
      <c r="V37" s="1939"/>
      <c r="W37" s="1939"/>
      <c r="X37" s="1939"/>
      <c r="Y37" s="1939"/>
      <c r="Z37" s="1939"/>
      <c r="AA37" s="1939"/>
      <c r="AB37" s="1939"/>
      <c r="AC37" s="1939"/>
      <c r="AD37" s="1939"/>
      <c r="AE37" s="1939"/>
      <c r="AF37" s="1939"/>
    </row>
    <row r="38" spans="1:32" s="1925" customFormat="1" ht="6" customHeight="1">
      <c r="A38" s="1942"/>
    </row>
    <row r="39" spans="1:32" s="1925" customFormat="1" ht="17.25" customHeight="1">
      <c r="A39" s="1942" t="s">
        <v>4576</v>
      </c>
    </row>
    <row r="40" spans="1:32" s="1925" customFormat="1" ht="17.25" customHeight="1">
      <c r="B40" s="1925" t="s">
        <v>3035</v>
      </c>
      <c r="J40" s="4554" t="str">
        <f>cst_wskakunin_owner1__space_KANA</f>
        <v>テスト建て主　ﾀﾞｲﾋｮｳﾄﾘｼﾏﾘﾔｸｼｬﾁｮｳ　テスト</v>
      </c>
      <c r="K40" s="4557"/>
      <c r="L40" s="4557"/>
      <c r="M40" s="4557"/>
      <c r="N40" s="4557"/>
      <c r="O40" s="4557"/>
      <c r="P40" s="4557"/>
      <c r="Q40" s="4557"/>
      <c r="R40" s="4557"/>
      <c r="S40" s="4557"/>
      <c r="T40" s="4557"/>
      <c r="U40" s="4557"/>
      <c r="V40" s="4557"/>
      <c r="W40" s="4557"/>
      <c r="X40" s="4557"/>
      <c r="Y40" s="4557"/>
      <c r="Z40" s="4557"/>
      <c r="AA40" s="4557"/>
      <c r="AB40" s="4557"/>
      <c r="AC40" s="4557"/>
      <c r="AD40" s="4557"/>
      <c r="AE40" s="4557"/>
    </row>
    <row r="41" spans="1:32" s="1925" customFormat="1" ht="17.25" customHeight="1">
      <c r="B41" s="1925" t="s">
        <v>3036</v>
      </c>
      <c r="J41" s="4554" t="str">
        <f>cst_wskakunin_owner1__space</f>
        <v>テスト建て主　代表取締役社長　テストさん</v>
      </c>
      <c r="K41" s="4557"/>
      <c r="L41" s="4557"/>
      <c r="M41" s="4557"/>
      <c r="N41" s="4557"/>
      <c r="O41" s="4557"/>
      <c r="P41" s="4557"/>
      <c r="Q41" s="4557"/>
      <c r="R41" s="4557"/>
      <c r="S41" s="4557"/>
      <c r="T41" s="4557"/>
      <c r="U41" s="4557"/>
      <c r="V41" s="4557"/>
      <c r="W41" s="4557"/>
      <c r="X41" s="4557"/>
      <c r="Y41" s="4557"/>
      <c r="Z41" s="4557"/>
      <c r="AA41" s="4557"/>
      <c r="AB41" s="4557"/>
      <c r="AC41" s="4557"/>
      <c r="AD41" s="4557"/>
      <c r="AE41" s="4557"/>
    </row>
    <row r="42" spans="1:32" s="1925" customFormat="1" ht="17.25" customHeight="1">
      <c r="B42" s="1925" t="s">
        <v>3037</v>
      </c>
      <c r="I42" s="1925" t="s">
        <v>2595</v>
      </c>
      <c r="J42" s="4554" t="str">
        <f>cst_wskakunin_owner1_ZIP</f>
        <v>330-0064</v>
      </c>
      <c r="K42" s="4557"/>
      <c r="L42" s="4557"/>
      <c r="M42" s="4557"/>
      <c r="N42" s="4557"/>
      <c r="O42" s="4557"/>
      <c r="P42" s="4557"/>
    </row>
    <row r="43" spans="1:32" s="1925" customFormat="1" ht="17.25" customHeight="1">
      <c r="B43" s="1925" t="s">
        <v>3038</v>
      </c>
      <c r="J43" s="4554" t="str">
        <f>cst_wskakunin_owner1__address</f>
        <v>埼玉県埼玉県さいたま市浦和区岸町７－１２－３</v>
      </c>
      <c r="K43" s="4557"/>
      <c r="L43" s="4557"/>
      <c r="M43" s="4557"/>
      <c r="N43" s="4557"/>
      <c r="O43" s="4557"/>
      <c r="P43" s="4557"/>
      <c r="Q43" s="4557"/>
      <c r="R43" s="4557"/>
      <c r="S43" s="4557"/>
      <c r="T43" s="4557"/>
      <c r="U43" s="4557"/>
      <c r="V43" s="4557"/>
      <c r="W43" s="4557"/>
      <c r="X43" s="4557"/>
      <c r="Y43" s="4557"/>
      <c r="Z43" s="4557"/>
      <c r="AA43" s="4557"/>
      <c r="AB43" s="4557"/>
      <c r="AC43" s="4557"/>
      <c r="AD43" s="4557"/>
      <c r="AE43" s="4557"/>
    </row>
    <row r="44" spans="1:32" s="1925" customFormat="1" ht="17.25" customHeight="1">
      <c r="B44" s="1925" t="s">
        <v>3039</v>
      </c>
      <c r="J44" s="4554" t="str">
        <f>cst_wskakunin_owner1_TEL</f>
        <v>048-222-2222</v>
      </c>
      <c r="K44" s="4557"/>
      <c r="L44" s="4557"/>
      <c r="M44" s="4557"/>
      <c r="N44" s="4557"/>
      <c r="O44" s="4557"/>
      <c r="P44" s="4557"/>
      <c r="Q44" s="4557"/>
      <c r="R44" s="4557"/>
      <c r="S44" s="4557"/>
    </row>
    <row r="45" spans="1:32" s="1925" customFormat="1" ht="6" customHeight="1">
      <c r="J45" s="1943"/>
      <c r="K45" s="1944"/>
      <c r="L45" s="1944"/>
      <c r="M45" s="1944"/>
      <c r="N45" s="1944"/>
      <c r="O45" s="1944"/>
      <c r="P45" s="1944"/>
      <c r="Q45" s="1944"/>
      <c r="R45" s="1944"/>
      <c r="S45" s="1944"/>
    </row>
    <row r="46" spans="1:32" s="1925" customFormat="1" ht="6" customHeight="1">
      <c r="A46" s="1931"/>
      <c r="B46" s="1931"/>
      <c r="C46" s="1931"/>
      <c r="D46" s="1931"/>
      <c r="E46" s="1931"/>
      <c r="F46" s="1931"/>
      <c r="G46" s="1931"/>
      <c r="H46" s="1931"/>
      <c r="I46" s="1931"/>
      <c r="J46" s="1945"/>
      <c r="K46" s="1946"/>
      <c r="L46" s="1946"/>
      <c r="M46" s="1946"/>
      <c r="N46" s="1946"/>
      <c r="O46" s="1946"/>
      <c r="P46" s="1946"/>
      <c r="Q46" s="1946"/>
      <c r="R46" s="1946"/>
      <c r="S46" s="1946"/>
      <c r="T46" s="1931"/>
      <c r="U46" s="1931"/>
      <c r="V46" s="1931"/>
      <c r="W46" s="1931"/>
      <c r="X46" s="1931"/>
      <c r="Y46" s="1931"/>
      <c r="Z46" s="1931"/>
      <c r="AA46" s="1931"/>
      <c r="AB46" s="1931"/>
      <c r="AC46" s="1931"/>
      <c r="AD46" s="1931"/>
      <c r="AE46" s="1931"/>
      <c r="AF46" s="1931"/>
    </row>
    <row r="47" spans="1:32" s="1925" customFormat="1" ht="17.25" customHeight="1">
      <c r="A47" s="1942" t="s">
        <v>3914</v>
      </c>
    </row>
    <row r="48" spans="1:32" s="1925" customFormat="1" ht="17.25" customHeight="1">
      <c r="B48" s="1925" t="s">
        <v>3035</v>
      </c>
      <c r="J48" s="4562"/>
      <c r="K48" s="4563"/>
      <c r="L48" s="4563"/>
      <c r="M48" s="4563"/>
      <c r="N48" s="4563"/>
      <c r="O48" s="4563"/>
      <c r="P48" s="4563"/>
      <c r="Q48" s="4563"/>
      <c r="R48" s="4563"/>
      <c r="S48" s="4563"/>
      <c r="T48" s="4563"/>
      <c r="U48" s="4563"/>
      <c r="V48" s="4563"/>
      <c r="W48" s="4563"/>
      <c r="X48" s="4563"/>
      <c r="Y48" s="4563"/>
      <c r="Z48" s="4563"/>
      <c r="AA48" s="4563"/>
      <c r="AB48" s="4563"/>
      <c r="AC48" s="4563"/>
      <c r="AD48" s="4563"/>
      <c r="AE48" s="4563"/>
    </row>
    <row r="49" spans="1:32" s="1925" customFormat="1" ht="17.25" customHeight="1">
      <c r="B49" s="1925" t="s">
        <v>3036</v>
      </c>
      <c r="J49" s="4554" t="str">
        <f>cst_wskakunin_dairi1__space</f>
        <v>XXXアーキ　テスト代理人</v>
      </c>
      <c r="K49" s="4557"/>
      <c r="L49" s="4557"/>
      <c r="M49" s="4557"/>
      <c r="N49" s="4557"/>
      <c r="O49" s="4557"/>
      <c r="P49" s="4557"/>
      <c r="Q49" s="4557"/>
      <c r="R49" s="4557"/>
      <c r="S49" s="4557"/>
      <c r="T49" s="4557"/>
      <c r="U49" s="4557"/>
      <c r="V49" s="4557"/>
      <c r="W49" s="4557"/>
      <c r="X49" s="4557"/>
      <c r="Y49" s="4557"/>
      <c r="Z49" s="4557"/>
      <c r="AA49" s="4557"/>
      <c r="AB49" s="4557"/>
      <c r="AC49" s="4557"/>
      <c r="AD49" s="4557"/>
      <c r="AE49" s="4557"/>
    </row>
    <row r="50" spans="1:32" s="1925" customFormat="1" ht="17.25" customHeight="1">
      <c r="B50" s="1925" t="s">
        <v>3037</v>
      </c>
      <c r="I50" s="1925" t="s">
        <v>2595</v>
      </c>
      <c r="J50" s="4554" t="str">
        <f>cst_wskakunin_dairi1_ZIP</f>
        <v>359-0034</v>
      </c>
      <c r="K50" s="4557"/>
      <c r="L50" s="4557"/>
      <c r="M50" s="4557"/>
      <c r="N50" s="4557"/>
      <c r="O50" s="4557"/>
      <c r="P50" s="4557"/>
    </row>
    <row r="51" spans="1:32" s="1925" customFormat="1" ht="17.25" customHeight="1">
      <c r="B51" s="1925" t="s">
        <v>3038</v>
      </c>
      <c r="J51" s="4554" t="str">
        <f>cst_wskakunin_dairi1__address</f>
        <v>埼玉県所沢市東新井町307-7</v>
      </c>
      <c r="K51" s="4557"/>
      <c r="L51" s="4557"/>
      <c r="M51" s="4557"/>
      <c r="N51" s="4557"/>
      <c r="O51" s="4557"/>
      <c r="P51" s="4557"/>
      <c r="Q51" s="4557"/>
      <c r="R51" s="4557"/>
      <c r="S51" s="4557"/>
      <c r="T51" s="4557"/>
      <c r="U51" s="4557"/>
      <c r="V51" s="4557"/>
      <c r="W51" s="4557"/>
      <c r="X51" s="4557"/>
      <c r="Y51" s="4557"/>
      <c r="Z51" s="4557"/>
      <c r="AA51" s="4557"/>
      <c r="AB51" s="4557"/>
      <c r="AC51" s="4557"/>
      <c r="AD51" s="4557"/>
      <c r="AE51" s="4557"/>
    </row>
    <row r="52" spans="1:32" s="1925" customFormat="1" ht="17.25" customHeight="1">
      <c r="B52" s="1925" t="s">
        <v>3039</v>
      </c>
      <c r="J52" s="4554" t="str">
        <f>cst_wskakunin_dairi1_TEL</f>
        <v>048-222-2222</v>
      </c>
      <c r="K52" s="4557"/>
      <c r="L52" s="4557"/>
      <c r="M52" s="4557"/>
      <c r="N52" s="4557"/>
      <c r="O52" s="4557"/>
      <c r="P52" s="4557"/>
      <c r="Q52" s="4557"/>
      <c r="R52" s="4557"/>
      <c r="S52" s="4557"/>
    </row>
    <row r="53" spans="1:32" s="1925" customFormat="1" ht="6" customHeight="1">
      <c r="A53" s="1939"/>
      <c r="B53" s="1939"/>
      <c r="C53" s="1939"/>
      <c r="D53" s="1939"/>
      <c r="E53" s="1939"/>
      <c r="F53" s="1939"/>
      <c r="G53" s="1939"/>
      <c r="H53" s="1939"/>
      <c r="I53" s="1939"/>
      <c r="J53" s="1947"/>
      <c r="K53" s="1948"/>
      <c r="L53" s="1948"/>
      <c r="M53" s="1948"/>
      <c r="N53" s="1948"/>
      <c r="O53" s="1948"/>
      <c r="P53" s="1948"/>
      <c r="Q53" s="1948"/>
      <c r="R53" s="1948"/>
      <c r="S53" s="1948"/>
      <c r="T53" s="1939"/>
      <c r="U53" s="1939"/>
      <c r="V53" s="1939"/>
      <c r="W53" s="1939"/>
      <c r="X53" s="1939"/>
      <c r="Y53" s="1939"/>
      <c r="Z53" s="1939"/>
      <c r="AA53" s="1939"/>
      <c r="AB53" s="1939"/>
      <c r="AC53" s="1939"/>
      <c r="AD53" s="1939"/>
      <c r="AE53" s="1939"/>
      <c r="AF53" s="1939"/>
    </row>
    <row r="54" spans="1:32" s="1925" customFormat="1" ht="6" customHeight="1">
      <c r="J54" s="1943"/>
      <c r="K54" s="1944"/>
      <c r="L54" s="1944"/>
      <c r="M54" s="1944"/>
      <c r="N54" s="1944"/>
      <c r="O54" s="1944"/>
      <c r="P54" s="1944"/>
      <c r="Q54" s="1944"/>
      <c r="R54" s="1944"/>
      <c r="S54" s="1944"/>
    </row>
    <row r="55" spans="1:32" s="1925" customFormat="1" ht="17.25" customHeight="1">
      <c r="A55" s="1942" t="s">
        <v>4577</v>
      </c>
    </row>
    <row r="56" spans="1:32" s="1925" customFormat="1" ht="17.25" customHeight="1">
      <c r="B56" s="1925" t="s">
        <v>3035</v>
      </c>
      <c r="J56" s="4554" t="str">
        <f>cst_wskakunin_owner1__space_KANA</f>
        <v>テスト建て主　ﾀﾞｲﾋｮｳﾄﾘｼﾏﾘﾔｸｼｬﾁｮｳ　テスト</v>
      </c>
      <c r="K56" s="4557"/>
      <c r="L56" s="4557"/>
      <c r="M56" s="4557"/>
      <c r="N56" s="4557"/>
      <c r="O56" s="4557"/>
      <c r="P56" s="4557"/>
      <c r="Q56" s="4557"/>
      <c r="R56" s="4557"/>
      <c r="S56" s="4557"/>
      <c r="T56" s="4557"/>
      <c r="U56" s="4557"/>
      <c r="V56" s="4557"/>
      <c r="W56" s="4557"/>
      <c r="X56" s="4557"/>
      <c r="Y56" s="4557"/>
      <c r="Z56" s="4557"/>
      <c r="AA56" s="4557"/>
      <c r="AB56" s="4557"/>
      <c r="AC56" s="4557"/>
      <c r="AD56" s="4557"/>
      <c r="AE56" s="4557"/>
    </row>
    <row r="57" spans="1:32" s="1925" customFormat="1" ht="17.25" customHeight="1">
      <c r="B57" s="1925" t="s">
        <v>3036</v>
      </c>
      <c r="J57" s="4554" t="str">
        <f>cst_wskakunin_owner1__space</f>
        <v>テスト建て主　代表取締役社長　テストさん</v>
      </c>
      <c r="K57" s="4557"/>
      <c r="L57" s="4557"/>
      <c r="M57" s="4557"/>
      <c r="N57" s="4557"/>
      <c r="O57" s="4557"/>
      <c r="P57" s="4557"/>
      <c r="Q57" s="4557"/>
      <c r="R57" s="4557"/>
      <c r="S57" s="4557"/>
      <c r="T57" s="4557"/>
      <c r="U57" s="4557"/>
      <c r="V57" s="4557"/>
      <c r="W57" s="4557"/>
      <c r="X57" s="4557"/>
      <c r="Y57" s="4557"/>
      <c r="Z57" s="4557"/>
      <c r="AA57" s="4557"/>
      <c r="AB57" s="4557"/>
      <c r="AC57" s="4557"/>
      <c r="AD57" s="4557"/>
      <c r="AE57" s="4557"/>
    </row>
    <row r="58" spans="1:32" s="1925" customFormat="1" ht="17.25" customHeight="1">
      <c r="B58" s="1925" t="s">
        <v>3037</v>
      </c>
      <c r="I58" s="1925" t="s">
        <v>2595</v>
      </c>
      <c r="J58" s="4554" t="str">
        <f>cst_wskakunin_owner1_ZIP</f>
        <v>330-0064</v>
      </c>
      <c r="K58" s="4557"/>
      <c r="L58" s="4557"/>
      <c r="M58" s="4557"/>
      <c r="N58" s="4557"/>
      <c r="O58" s="4557"/>
      <c r="P58" s="4557"/>
    </row>
    <row r="59" spans="1:32" s="1925" customFormat="1" ht="17.25" customHeight="1">
      <c r="B59" s="1925" t="s">
        <v>3038</v>
      </c>
      <c r="J59" s="4554" t="str">
        <f>cst_wskakunin_owner1__address</f>
        <v>埼玉県埼玉県さいたま市浦和区岸町７－１２－３</v>
      </c>
      <c r="K59" s="4557"/>
      <c r="L59" s="4557"/>
      <c r="M59" s="4557"/>
      <c r="N59" s="4557"/>
      <c r="O59" s="4557"/>
      <c r="P59" s="4557"/>
      <c r="Q59" s="4557"/>
      <c r="R59" s="4557"/>
      <c r="S59" s="4557"/>
      <c r="T59" s="4557"/>
      <c r="U59" s="4557"/>
      <c r="V59" s="4557"/>
      <c r="W59" s="4557"/>
      <c r="X59" s="4557"/>
      <c r="Y59" s="4557"/>
      <c r="Z59" s="4557"/>
      <c r="AA59" s="4557"/>
      <c r="AB59" s="4557"/>
      <c r="AC59" s="4557"/>
      <c r="AD59" s="4557"/>
      <c r="AE59" s="4557"/>
    </row>
    <row r="60" spans="1:32" s="1925" customFormat="1" ht="17.25" customHeight="1">
      <c r="B60" s="1925" t="s">
        <v>3039</v>
      </c>
      <c r="J60" s="4554" t="str">
        <f>cst_wskakunin_owner1_TEL</f>
        <v>048-222-2222</v>
      </c>
      <c r="K60" s="4557"/>
      <c r="L60" s="4557"/>
      <c r="M60" s="4557"/>
      <c r="N60" s="4557"/>
      <c r="O60" s="4557"/>
      <c r="P60" s="4557"/>
      <c r="Q60" s="4557"/>
      <c r="R60" s="4557"/>
      <c r="S60" s="4557"/>
    </row>
    <row r="61" spans="1:32" s="1925" customFormat="1" ht="6" customHeight="1">
      <c r="A61" s="1939"/>
      <c r="B61" s="1939"/>
      <c r="C61" s="1939"/>
      <c r="D61" s="1939"/>
      <c r="E61" s="1939"/>
      <c r="F61" s="1939"/>
      <c r="G61" s="1939"/>
      <c r="H61" s="1939"/>
      <c r="I61" s="1939"/>
      <c r="J61" s="1947"/>
      <c r="K61" s="1948"/>
      <c r="L61" s="1948"/>
      <c r="M61" s="1948"/>
      <c r="N61" s="1948"/>
      <c r="O61" s="1948"/>
      <c r="P61" s="1948"/>
      <c r="Q61" s="1948"/>
      <c r="R61" s="1948"/>
      <c r="S61" s="1948"/>
      <c r="T61" s="1939"/>
      <c r="U61" s="1939"/>
      <c r="V61" s="1939"/>
      <c r="W61" s="1939"/>
      <c r="X61" s="1939"/>
      <c r="Y61" s="1939"/>
      <c r="Z61" s="1939"/>
      <c r="AA61" s="1939"/>
      <c r="AB61" s="1939"/>
      <c r="AC61" s="1939"/>
      <c r="AD61" s="1939"/>
      <c r="AE61" s="1939"/>
      <c r="AF61" s="1939"/>
    </row>
    <row r="62" spans="1:32" s="1925" customFormat="1" ht="6" customHeight="1">
      <c r="J62" s="1943"/>
      <c r="K62" s="1944"/>
      <c r="L62" s="1944"/>
      <c r="M62" s="1944"/>
      <c r="N62" s="1944"/>
      <c r="O62" s="1944"/>
      <c r="P62" s="1944"/>
      <c r="Q62" s="1944"/>
      <c r="R62" s="1944"/>
      <c r="S62" s="1944"/>
    </row>
    <row r="63" spans="1:32" s="1925" customFormat="1" ht="17.25" customHeight="1">
      <c r="A63" s="1942" t="s">
        <v>4578</v>
      </c>
    </row>
    <row r="64" spans="1:32" s="1925" customFormat="1" ht="17.25" customHeight="1">
      <c r="B64" s="1925" t="s">
        <v>3042</v>
      </c>
      <c r="I64" s="1949" t="s">
        <v>11</v>
      </c>
      <c r="J64" s="4551" t="str">
        <f>cst_wskakunin_sekkei1_SIKAKU</f>
        <v/>
      </c>
      <c r="K64" s="4551"/>
      <c r="L64" s="4551"/>
      <c r="M64" s="1925" t="s">
        <v>4579</v>
      </c>
      <c r="Q64" s="1949" t="s">
        <v>11</v>
      </c>
      <c r="R64" s="4554" t="str">
        <f>cst_wskakunin_sekkei1_TOUROKU_KIKAN</f>
        <v/>
      </c>
      <c r="S64" s="4554"/>
      <c r="T64" s="4554"/>
      <c r="U64" s="4554"/>
      <c r="V64" s="4554"/>
      <c r="W64" s="4554"/>
      <c r="X64" s="1925" t="s">
        <v>4580</v>
      </c>
      <c r="AA64" s="4554" t="str">
        <f>cst_wskakunin_sekkei1_KENTIKUSI_NO</f>
        <v/>
      </c>
      <c r="AB64" s="4554"/>
      <c r="AC64" s="4554"/>
      <c r="AD64" s="4554"/>
      <c r="AE64" s="1925" t="s">
        <v>7</v>
      </c>
    </row>
    <row r="65" spans="1:32" s="1925" customFormat="1" ht="17.25" customHeight="1">
      <c r="B65" s="1925" t="s">
        <v>3043</v>
      </c>
      <c r="I65" s="4554" t="str">
        <f>cst_wskakunin_sekkei1_NAME</f>
        <v/>
      </c>
      <c r="J65" s="4554"/>
      <c r="K65" s="4554"/>
      <c r="L65" s="4554"/>
      <c r="M65" s="4554"/>
      <c r="N65" s="4554"/>
      <c r="O65" s="4554"/>
      <c r="P65" s="4554"/>
      <c r="Q65" s="4554"/>
      <c r="R65" s="4554"/>
      <c r="S65" s="4554"/>
      <c r="T65" s="4554"/>
      <c r="U65" s="4554"/>
      <c r="V65" s="4554"/>
      <c r="W65" s="4554"/>
      <c r="X65" s="4554"/>
      <c r="Y65" s="4554"/>
      <c r="Z65" s="4554"/>
      <c r="AA65" s="4554"/>
      <c r="AB65" s="4554"/>
      <c r="AC65" s="4554"/>
      <c r="AD65" s="4554"/>
      <c r="AE65" s="4554"/>
    </row>
    <row r="66" spans="1:32" s="1925" customFormat="1" ht="17.25" customHeight="1">
      <c r="B66" s="1925" t="s">
        <v>3044</v>
      </c>
      <c r="I66" s="1949" t="s">
        <v>11</v>
      </c>
      <c r="J66" s="4551" t="str">
        <f>cst_wskakunin_sekkei1_JIMU_SIKAKU</f>
        <v/>
      </c>
      <c r="K66" s="4551"/>
      <c r="L66" s="4551"/>
      <c r="M66" s="1925" t="s">
        <v>4581</v>
      </c>
      <c r="R66" s="1949" t="s">
        <v>11</v>
      </c>
      <c r="S66" s="4554" t="str">
        <f>cst_wskakunin_sekkei1_JIMU_TOUROKU_KIKAN</f>
        <v/>
      </c>
      <c r="T66" s="4554"/>
      <c r="U66" s="4554"/>
      <c r="V66" s="4554"/>
      <c r="W66" s="1925" t="s">
        <v>4582</v>
      </c>
      <c r="AB66" s="4554" t="str">
        <f>cst_wskakunin_sekkei1_JIMU_NO</f>
        <v/>
      </c>
      <c r="AC66" s="4554"/>
      <c r="AD66" s="4554"/>
      <c r="AE66" s="1925" t="s">
        <v>7</v>
      </c>
    </row>
    <row r="67" spans="1:32" s="1925" customFormat="1" ht="17.25" customHeight="1">
      <c r="I67" s="4561" t="str">
        <f>cst_wskakunin_sekkei1_JIMU_NAME</f>
        <v/>
      </c>
      <c r="J67" s="4561"/>
      <c r="K67" s="4561"/>
      <c r="L67" s="4561"/>
      <c r="M67" s="4561"/>
      <c r="N67" s="4561"/>
      <c r="O67" s="4561"/>
      <c r="P67" s="4561"/>
      <c r="Q67" s="4561"/>
      <c r="R67" s="4561"/>
      <c r="S67" s="4561"/>
      <c r="T67" s="4561"/>
      <c r="U67" s="4561"/>
      <c r="V67" s="4561"/>
      <c r="W67" s="4561"/>
      <c r="X67" s="4561"/>
      <c r="Y67" s="4561"/>
      <c r="Z67" s="4561"/>
      <c r="AA67" s="4561"/>
      <c r="AB67" s="4561"/>
      <c r="AC67" s="4561"/>
      <c r="AD67" s="4561"/>
      <c r="AE67" s="4561"/>
    </row>
    <row r="68" spans="1:32" s="1925" customFormat="1" ht="17.25" customHeight="1">
      <c r="B68" s="1925" t="s">
        <v>3037</v>
      </c>
      <c r="I68" s="1925" t="s">
        <v>2595</v>
      </c>
      <c r="J68" s="4554" t="str">
        <f>cst_wskakunin_sekkei1_ZIP</f>
        <v/>
      </c>
      <c r="K68" s="4557"/>
      <c r="L68" s="4557"/>
      <c r="M68" s="4557"/>
      <c r="N68" s="4557"/>
      <c r="O68" s="4557"/>
      <c r="P68" s="4557"/>
    </row>
    <row r="69" spans="1:32" s="1925" customFormat="1" ht="17.25" customHeight="1">
      <c r="B69" s="1925" t="s">
        <v>2979</v>
      </c>
      <c r="J69" s="4554" t="str">
        <f>cst_wskakunin_sekkei1__address</f>
        <v/>
      </c>
      <c r="K69" s="4557"/>
      <c r="L69" s="4557"/>
      <c r="M69" s="4557"/>
      <c r="N69" s="4557"/>
      <c r="O69" s="4557"/>
      <c r="P69" s="4557"/>
      <c r="Q69" s="4557"/>
      <c r="R69" s="4557"/>
      <c r="S69" s="4557"/>
      <c r="T69" s="4557"/>
      <c r="U69" s="4557"/>
      <c r="V69" s="4557"/>
      <c r="W69" s="4557"/>
      <c r="X69" s="4557"/>
      <c r="Y69" s="4557"/>
      <c r="Z69" s="4557"/>
      <c r="AA69" s="4557"/>
      <c r="AB69" s="4557"/>
      <c r="AC69" s="4557"/>
      <c r="AD69" s="4557"/>
      <c r="AE69" s="4557"/>
    </row>
    <row r="70" spans="1:32" s="1925" customFormat="1" ht="17.25" customHeight="1">
      <c r="B70" s="1925" t="s">
        <v>3039</v>
      </c>
      <c r="J70" s="4554" t="str">
        <f>cst_wskakunin_sekkei1_TEL</f>
        <v/>
      </c>
      <c r="K70" s="4557"/>
      <c r="L70" s="4557"/>
      <c r="M70" s="4557"/>
      <c r="N70" s="4557"/>
      <c r="O70" s="4557"/>
      <c r="P70" s="4557"/>
      <c r="Q70" s="4557"/>
      <c r="R70" s="4557"/>
      <c r="S70" s="4557"/>
    </row>
    <row r="71" spans="1:32" s="1925" customFormat="1" ht="6" customHeight="1">
      <c r="A71" s="1939"/>
      <c r="B71" s="1939"/>
      <c r="C71" s="1939"/>
      <c r="D71" s="1939"/>
      <c r="E71" s="1939"/>
      <c r="F71" s="1939"/>
      <c r="G71" s="1939"/>
      <c r="H71" s="1939"/>
      <c r="I71" s="1939"/>
      <c r="J71" s="1947"/>
      <c r="K71" s="1948"/>
      <c r="L71" s="1948"/>
      <c r="M71" s="1948"/>
      <c r="N71" s="1948"/>
      <c r="O71" s="1948"/>
      <c r="P71" s="1948"/>
      <c r="Q71" s="1948"/>
      <c r="R71" s="1948"/>
      <c r="S71" s="1948"/>
      <c r="T71" s="1939"/>
      <c r="U71" s="1939"/>
      <c r="V71" s="1939"/>
      <c r="W71" s="1939"/>
      <c r="X71" s="1939"/>
      <c r="Y71" s="1939"/>
      <c r="Z71" s="1939"/>
      <c r="AA71" s="1939"/>
      <c r="AB71" s="1939"/>
      <c r="AC71" s="1939"/>
      <c r="AD71" s="1939"/>
      <c r="AE71" s="1939"/>
      <c r="AF71" s="1939"/>
    </row>
    <row r="72" spans="1:32" s="1925" customFormat="1" ht="6" customHeight="1">
      <c r="J72" s="1943"/>
      <c r="K72" s="1944"/>
      <c r="L72" s="1944"/>
      <c r="M72" s="1944"/>
      <c r="N72" s="1944"/>
      <c r="O72" s="1944"/>
      <c r="P72" s="1944"/>
      <c r="Q72" s="1944"/>
      <c r="R72" s="1944"/>
      <c r="S72" s="1944"/>
    </row>
    <row r="73" spans="1:32" s="1925" customFormat="1" ht="17.25" customHeight="1">
      <c r="A73" s="1942" t="s">
        <v>4583</v>
      </c>
    </row>
    <row r="74" spans="1:32" s="1925" customFormat="1" ht="17.25" customHeight="1"/>
    <row r="75" spans="1:32" s="1925" customFormat="1" ht="17.25" customHeight="1"/>
    <row r="76" spans="1:32" s="1925" customFormat="1" ht="6" customHeight="1">
      <c r="A76" s="1939"/>
      <c r="B76" s="1939"/>
      <c r="C76" s="1939"/>
      <c r="D76" s="1939"/>
      <c r="E76" s="1939"/>
      <c r="F76" s="1939"/>
      <c r="G76" s="1939"/>
      <c r="H76" s="1939"/>
      <c r="I76" s="1939"/>
      <c r="J76" s="1939"/>
      <c r="K76" s="1939"/>
      <c r="L76" s="1939"/>
      <c r="M76" s="1939"/>
      <c r="N76" s="1939"/>
      <c r="O76" s="1939"/>
      <c r="P76" s="1939"/>
      <c r="Q76" s="1939"/>
      <c r="R76" s="1939"/>
      <c r="S76" s="1939"/>
      <c r="T76" s="1939"/>
      <c r="U76" s="1939"/>
      <c r="V76" s="1939"/>
      <c r="W76" s="1939"/>
      <c r="X76" s="1939"/>
      <c r="Y76" s="1939"/>
      <c r="Z76" s="1939"/>
      <c r="AA76" s="1939"/>
      <c r="AB76" s="1939"/>
      <c r="AC76" s="1939"/>
      <c r="AD76" s="1939"/>
      <c r="AE76" s="1939"/>
      <c r="AF76" s="1939"/>
    </row>
    <row r="77" spans="1:32" s="1925" customFormat="1" ht="6" customHeight="1"/>
    <row r="78" spans="1:32" s="1925" customFormat="1" ht="17.25" customHeight="1">
      <c r="A78" s="1942" t="s">
        <v>4584</v>
      </c>
      <c r="S78" s="1950" t="s">
        <v>139</v>
      </c>
      <c r="T78" s="1925" t="s">
        <v>4585</v>
      </c>
      <c r="V78" s="1950" t="s">
        <v>139</v>
      </c>
      <c r="W78" s="1925" t="s">
        <v>4586</v>
      </c>
    </row>
    <row r="79" spans="1:32" s="1925" customFormat="1" ht="17.25" customHeight="1"/>
    <row r="80" spans="1:32" s="1925" customFormat="1" ht="17.25" customHeight="1"/>
    <row r="81" spans="1:32" s="1925" customFormat="1" ht="6" customHeight="1">
      <c r="A81" s="1939"/>
      <c r="B81" s="1939"/>
      <c r="C81" s="1939"/>
      <c r="D81" s="1939"/>
      <c r="E81" s="1939"/>
      <c r="F81" s="1939"/>
      <c r="G81" s="1939"/>
      <c r="H81" s="1939"/>
      <c r="I81" s="1939"/>
      <c r="J81" s="1939"/>
      <c r="K81" s="1939"/>
      <c r="L81" s="1939"/>
      <c r="M81" s="1939"/>
      <c r="N81" s="1939"/>
      <c r="O81" s="1939"/>
      <c r="P81" s="1939"/>
      <c r="Q81" s="1939"/>
      <c r="R81" s="1939"/>
      <c r="S81" s="1939"/>
      <c r="T81" s="1939"/>
      <c r="U81" s="1939"/>
      <c r="V81" s="1939"/>
      <c r="W81" s="1939"/>
      <c r="X81" s="1939"/>
      <c r="Y81" s="1939"/>
      <c r="Z81" s="1939"/>
      <c r="AA81" s="1939"/>
      <c r="AB81" s="1939"/>
      <c r="AC81" s="1939"/>
      <c r="AD81" s="1939"/>
      <c r="AE81" s="1939"/>
      <c r="AF81" s="1939"/>
    </row>
    <row r="82" spans="1:32" s="1925" customFormat="1" ht="6" customHeight="1"/>
    <row r="83" spans="1:32" s="1925" customFormat="1" ht="17.25" customHeight="1">
      <c r="A83" s="1942" t="s">
        <v>4587</v>
      </c>
    </row>
    <row r="84" spans="1:32" s="1925" customFormat="1" ht="17.25" customHeight="1">
      <c r="B84" s="4558"/>
      <c r="C84" s="4558"/>
      <c r="D84" s="4558"/>
      <c r="E84" s="4558"/>
      <c r="F84" s="4558"/>
      <c r="G84" s="4558"/>
      <c r="H84" s="4558"/>
      <c r="I84" s="4558"/>
      <c r="J84" s="4558"/>
      <c r="K84" s="4558"/>
      <c r="L84" s="4558"/>
      <c r="M84" s="4558"/>
      <c r="N84" s="4558"/>
      <c r="O84" s="4558"/>
      <c r="P84" s="4558"/>
      <c r="Q84" s="4558"/>
      <c r="R84" s="4558"/>
      <c r="S84" s="4558"/>
      <c r="T84" s="4558"/>
      <c r="U84" s="4558"/>
      <c r="V84" s="4558"/>
      <c r="W84" s="4558"/>
      <c r="X84" s="4558"/>
      <c r="Y84" s="4558"/>
      <c r="Z84" s="4558"/>
      <c r="AA84" s="4558"/>
      <c r="AB84" s="4558"/>
      <c r="AC84" s="4558"/>
      <c r="AD84" s="4558"/>
      <c r="AE84" s="4558"/>
    </row>
    <row r="85" spans="1:32" s="1925" customFormat="1" ht="17.25" customHeight="1">
      <c r="B85" s="4558"/>
      <c r="C85" s="4558"/>
      <c r="D85" s="4558"/>
      <c r="E85" s="4558"/>
      <c r="F85" s="4558"/>
      <c r="G85" s="4558"/>
      <c r="H85" s="4558"/>
      <c r="I85" s="4558"/>
      <c r="J85" s="4558"/>
      <c r="K85" s="4558"/>
      <c r="L85" s="4558"/>
      <c r="M85" s="4558"/>
      <c r="N85" s="4558"/>
      <c r="O85" s="4558"/>
      <c r="P85" s="4558"/>
      <c r="Q85" s="4558"/>
      <c r="R85" s="4558"/>
      <c r="S85" s="4558"/>
      <c r="T85" s="4558"/>
      <c r="U85" s="4558"/>
      <c r="V85" s="4558"/>
      <c r="W85" s="4558"/>
      <c r="X85" s="4558"/>
      <c r="Y85" s="4558"/>
      <c r="Z85" s="4558"/>
      <c r="AA85" s="4558"/>
      <c r="AB85" s="4558"/>
      <c r="AC85" s="4558"/>
      <c r="AD85" s="4558"/>
      <c r="AE85" s="4558"/>
    </row>
    <row r="86" spans="1:32" s="1925" customFormat="1" ht="17.25" customHeight="1">
      <c r="A86" s="1925" t="s">
        <v>3047</v>
      </c>
      <c r="F86" s="4559" t="str">
        <f>cst_wskakunin_BUILD_NAME</f>
        <v>テスト０７１１－１</v>
      </c>
      <c r="G86" s="4559"/>
      <c r="H86" s="4559"/>
      <c r="I86" s="4559"/>
      <c r="J86" s="4559"/>
      <c r="K86" s="4559"/>
      <c r="L86" s="4559"/>
      <c r="M86" s="4559"/>
      <c r="N86" s="4559"/>
      <c r="O86" s="4559"/>
      <c r="P86" s="4559"/>
      <c r="Q86" s="4559"/>
      <c r="R86" s="4559"/>
      <c r="S86" s="4559"/>
      <c r="T86" s="4559"/>
      <c r="U86" s="4559"/>
      <c r="V86" s="4559"/>
      <c r="W86" s="4559"/>
      <c r="X86" s="4559"/>
      <c r="Y86" s="4559"/>
      <c r="Z86" s="4559"/>
      <c r="AA86" s="4559"/>
      <c r="AB86" s="4559"/>
      <c r="AC86" s="4559"/>
      <c r="AD86" s="4559"/>
      <c r="AE86" s="1925" t="s">
        <v>57</v>
      </c>
    </row>
    <row r="87" spans="1:32" s="1925" customFormat="1" ht="14.25" customHeight="1">
      <c r="C87" s="1951"/>
      <c r="D87" s="1951"/>
      <c r="E87" s="1951"/>
      <c r="F87" s="1951"/>
      <c r="G87" s="1951"/>
      <c r="H87" s="1951"/>
      <c r="I87" s="1951"/>
      <c r="J87" s="1951"/>
      <c r="K87" s="1951"/>
      <c r="L87" s="1951"/>
      <c r="M87" s="1951"/>
      <c r="N87" s="1951"/>
      <c r="O87" s="1951"/>
      <c r="P87" s="1951"/>
      <c r="Q87" s="1951"/>
      <c r="R87" s="1951"/>
      <c r="S87" s="1951"/>
      <c r="T87" s="1951"/>
      <c r="U87" s="1951"/>
      <c r="V87" s="1951"/>
      <c r="W87" s="1951"/>
      <c r="X87" s="1951"/>
      <c r="Y87" s="1951"/>
      <c r="Z87" s="1951"/>
      <c r="AA87" s="1951"/>
      <c r="AB87" s="1951"/>
      <c r="AC87" s="1951"/>
      <c r="AD87" s="1951"/>
      <c r="AE87" s="1951"/>
    </row>
    <row r="88" spans="1:32" s="1925" customFormat="1" ht="14.25" customHeight="1">
      <c r="A88" s="1925" t="s">
        <v>4588</v>
      </c>
      <c r="C88" s="1951"/>
      <c r="D88" s="1951"/>
      <c r="E88" s="1951"/>
      <c r="F88" s="1951"/>
      <c r="G88" s="1951"/>
      <c r="H88" s="1951"/>
      <c r="I88" s="1951"/>
      <c r="J88" s="1951"/>
      <c r="K88" s="1951"/>
      <c r="L88" s="1951"/>
      <c r="M88" s="1951"/>
      <c r="N88" s="1951"/>
      <c r="O88" s="1951"/>
      <c r="P88" s="1951"/>
      <c r="Q88" s="1951"/>
      <c r="R88" s="1951"/>
      <c r="S88" s="1951"/>
      <c r="T88" s="1951"/>
      <c r="U88" s="1951"/>
      <c r="V88" s="1951"/>
      <c r="W88" s="1951"/>
      <c r="X88" s="1951"/>
      <c r="Y88" s="1951"/>
      <c r="Z88" s="1951"/>
      <c r="AA88" s="1951"/>
      <c r="AB88" s="1951"/>
      <c r="AC88" s="1951"/>
      <c r="AD88" s="1951"/>
      <c r="AE88" s="1951"/>
    </row>
    <row r="89" spans="1:32" s="1925" customFormat="1" ht="14.25" customHeight="1">
      <c r="B89" s="1925" t="s">
        <v>4589</v>
      </c>
      <c r="C89" s="1951"/>
      <c r="D89" s="1951"/>
      <c r="E89" s="1951"/>
      <c r="F89" s="1951"/>
      <c r="G89" s="1951"/>
      <c r="H89" s="4560"/>
      <c r="I89" s="4560"/>
      <c r="J89" s="1951" t="s">
        <v>477</v>
      </c>
      <c r="K89" s="1952"/>
      <c r="L89" s="1951" t="s">
        <v>5</v>
      </c>
      <c r="M89" s="1953"/>
      <c r="N89" s="1951" t="s">
        <v>478</v>
      </c>
      <c r="O89" s="1951"/>
      <c r="Q89" s="1925" t="s">
        <v>4590</v>
      </c>
      <c r="S89" s="1951"/>
      <c r="T89" s="1951"/>
      <c r="U89" s="1951"/>
      <c r="V89" s="1951"/>
      <c r="W89" s="1951"/>
      <c r="X89" s="4560"/>
      <c r="Y89" s="4560"/>
      <c r="Z89" s="1951" t="s">
        <v>477</v>
      </c>
      <c r="AA89" s="1952"/>
      <c r="AB89" s="1951" t="s">
        <v>5</v>
      </c>
      <c r="AC89" s="1953"/>
      <c r="AD89" s="1954" t="s">
        <v>478</v>
      </c>
      <c r="AE89" s="1951"/>
    </row>
    <row r="90" spans="1:32" ht="6" customHeight="1">
      <c r="A90" s="1955"/>
      <c r="B90" s="1955"/>
      <c r="C90" s="1955"/>
      <c r="D90" s="1955"/>
      <c r="E90" s="1955"/>
      <c r="F90" s="1955"/>
      <c r="G90" s="1955"/>
      <c r="H90" s="1955"/>
      <c r="I90" s="1955"/>
      <c r="J90" s="1955"/>
      <c r="K90" s="1955"/>
      <c r="L90" s="1955"/>
      <c r="M90" s="1955"/>
      <c r="N90" s="1955"/>
      <c r="O90" s="1955"/>
      <c r="P90" s="1955"/>
      <c r="Q90" s="1955"/>
      <c r="R90" s="1955"/>
      <c r="S90" s="1955"/>
      <c r="T90" s="1955"/>
      <c r="U90" s="1955"/>
      <c r="V90" s="1955"/>
      <c r="W90" s="1955"/>
      <c r="X90" s="1955"/>
      <c r="Y90" s="1955"/>
      <c r="Z90" s="1955"/>
      <c r="AA90" s="1955"/>
      <c r="AB90" s="1955"/>
      <c r="AC90" s="1955"/>
      <c r="AD90" s="1955"/>
      <c r="AE90" s="1955"/>
      <c r="AF90" s="1955"/>
    </row>
    <row r="91" spans="1:32" ht="15.75" customHeight="1"/>
    <row r="92" spans="1:32" s="1925" customFormat="1" ht="18" customHeight="1">
      <c r="A92" s="4553" t="s">
        <v>3057</v>
      </c>
      <c r="B92" s="4553"/>
      <c r="C92" s="4553"/>
      <c r="D92" s="4553"/>
      <c r="E92" s="4553"/>
      <c r="F92" s="4553"/>
      <c r="G92" s="4553"/>
      <c r="H92" s="4553"/>
      <c r="I92" s="4553"/>
      <c r="J92" s="4553"/>
      <c r="K92" s="4553"/>
      <c r="L92" s="4553"/>
      <c r="M92" s="4553"/>
      <c r="N92" s="4553"/>
      <c r="O92" s="4553"/>
      <c r="P92" s="4553"/>
      <c r="Q92" s="4553"/>
      <c r="R92" s="4553"/>
      <c r="S92" s="4553"/>
      <c r="T92" s="4553"/>
      <c r="U92" s="4553"/>
      <c r="V92" s="4553"/>
      <c r="W92" s="4553"/>
      <c r="X92" s="4553"/>
      <c r="Y92" s="4553"/>
      <c r="Z92" s="4553"/>
      <c r="AA92" s="4553"/>
      <c r="AB92" s="4553"/>
      <c r="AC92" s="4553"/>
      <c r="AD92" s="4553"/>
      <c r="AE92" s="4553"/>
      <c r="AF92" s="4553"/>
    </row>
    <row r="93" spans="1:32" s="1925" customFormat="1" ht="24.75" customHeight="1">
      <c r="A93" s="1939"/>
      <c r="B93" s="1941"/>
      <c r="C93" s="1939"/>
      <c r="D93" s="1939"/>
      <c r="E93" s="1939"/>
      <c r="F93" s="1939"/>
      <c r="G93" s="1939"/>
      <c r="H93" s="1939"/>
      <c r="I93" s="1939"/>
      <c r="J93" s="1939"/>
      <c r="K93" s="1939"/>
      <c r="L93" s="1939"/>
      <c r="M93" s="1939"/>
      <c r="N93" s="1939"/>
      <c r="O93" s="1939"/>
      <c r="P93" s="1939"/>
      <c r="Q93" s="1939"/>
      <c r="R93" s="1939"/>
      <c r="S93" s="1939"/>
      <c r="T93" s="1939"/>
      <c r="U93" s="1939"/>
      <c r="V93" s="1939"/>
      <c r="W93" s="1939"/>
      <c r="X93" s="1939"/>
      <c r="Y93" s="1939"/>
      <c r="Z93" s="1939"/>
      <c r="AA93" s="1939"/>
      <c r="AB93" s="1939"/>
      <c r="AC93" s="1939"/>
      <c r="AD93" s="1939"/>
      <c r="AE93" s="1939"/>
      <c r="AF93" s="1939"/>
    </row>
    <row r="94" spans="1:32" s="1925" customFormat="1" ht="6" customHeight="1">
      <c r="B94" s="1942"/>
    </row>
    <row r="95" spans="1:32" s="1925" customFormat="1" ht="17.25" customHeight="1">
      <c r="A95" s="1942" t="s">
        <v>3058</v>
      </c>
    </row>
    <row r="96" spans="1:32" s="1925" customFormat="1" ht="17.25" customHeight="1">
      <c r="C96" s="1950" t="s">
        <v>139</v>
      </c>
      <c r="D96" s="1925" t="s">
        <v>3059</v>
      </c>
      <c r="J96" s="1943"/>
      <c r="K96" s="1944"/>
      <c r="L96" s="1944"/>
      <c r="M96" s="1944"/>
      <c r="N96" s="1944"/>
      <c r="O96" s="1944"/>
      <c r="P96" s="1944"/>
      <c r="Q96" s="1944"/>
      <c r="R96" s="1944"/>
      <c r="S96" s="1944"/>
      <c r="T96" s="1944"/>
      <c r="U96" s="1944"/>
      <c r="V96" s="1944"/>
      <c r="W96" s="1944"/>
      <c r="X96" s="1944"/>
      <c r="Y96" s="1944"/>
      <c r="Z96" s="1944"/>
      <c r="AA96" s="1944"/>
      <c r="AB96" s="1944"/>
      <c r="AC96" s="1944"/>
      <c r="AD96" s="1944"/>
      <c r="AE96" s="1944"/>
    </row>
    <row r="97" spans="1:32" s="1925" customFormat="1" ht="17.25" customHeight="1">
      <c r="C97" s="1950" t="s">
        <v>139</v>
      </c>
      <c r="D97" s="1925" t="s">
        <v>3060</v>
      </c>
      <c r="J97" s="1943"/>
      <c r="K97" s="1944"/>
      <c r="L97" s="1944"/>
      <c r="M97" s="1944"/>
      <c r="N97" s="1944"/>
      <c r="O97" s="1944"/>
      <c r="P97" s="1944"/>
      <c r="Q97" s="1944"/>
      <c r="R97" s="1944"/>
      <c r="S97" s="1944"/>
      <c r="T97" s="1944"/>
      <c r="U97" s="1944"/>
      <c r="V97" s="1944"/>
      <c r="W97" s="1944"/>
      <c r="X97" s="1944"/>
      <c r="Y97" s="1944"/>
      <c r="Z97" s="1944"/>
      <c r="AA97" s="1944"/>
      <c r="AB97" s="1944"/>
      <c r="AC97" s="1944"/>
      <c r="AD97" s="1944"/>
      <c r="AE97" s="1944"/>
    </row>
    <row r="98" spans="1:32" s="1925" customFormat="1" ht="6" customHeight="1">
      <c r="A98" s="1939"/>
      <c r="B98" s="1939"/>
      <c r="C98" s="1939"/>
      <c r="D98" s="1939"/>
      <c r="E98" s="1939"/>
      <c r="F98" s="1939"/>
      <c r="G98" s="1939"/>
      <c r="H98" s="1939"/>
      <c r="I98" s="1939"/>
      <c r="J98" s="1947"/>
      <c r="K98" s="1948"/>
      <c r="L98" s="1948"/>
      <c r="M98" s="1948"/>
      <c r="N98" s="1948"/>
      <c r="O98" s="1948"/>
      <c r="P98" s="1948"/>
      <c r="Q98" s="1948"/>
      <c r="R98" s="1948"/>
      <c r="S98" s="1948"/>
      <c r="T98" s="1948"/>
      <c r="U98" s="1948"/>
      <c r="V98" s="1948"/>
      <c r="W98" s="1948"/>
      <c r="X98" s="1948"/>
      <c r="Y98" s="1948"/>
      <c r="Z98" s="1948"/>
      <c r="AA98" s="1948"/>
      <c r="AB98" s="1948"/>
      <c r="AC98" s="1948"/>
      <c r="AD98" s="1948"/>
      <c r="AE98" s="1948"/>
      <c r="AF98" s="1939"/>
    </row>
    <row r="99" spans="1:32" s="1925" customFormat="1" ht="6" customHeight="1">
      <c r="J99" s="1943"/>
      <c r="K99" s="1944"/>
      <c r="L99" s="1944"/>
      <c r="M99" s="1944"/>
      <c r="N99" s="1944"/>
      <c r="O99" s="1944"/>
      <c r="P99" s="1944"/>
      <c r="Q99" s="1944"/>
      <c r="R99" s="1944"/>
      <c r="S99" s="1944"/>
      <c r="T99" s="1944"/>
      <c r="U99" s="1944"/>
      <c r="V99" s="1944"/>
      <c r="W99" s="1944"/>
      <c r="X99" s="1944"/>
      <c r="Y99" s="1944"/>
      <c r="Z99" s="1944"/>
      <c r="AA99" s="1944"/>
      <c r="AB99" s="1944"/>
      <c r="AC99" s="1944"/>
      <c r="AD99" s="1944"/>
      <c r="AE99" s="1944"/>
    </row>
    <row r="100" spans="1:32" s="1925" customFormat="1" ht="17.25" customHeight="1">
      <c r="A100" s="1942" t="s">
        <v>3061</v>
      </c>
    </row>
    <row r="101" spans="1:32" s="1925" customFormat="1" ht="17.25" customHeight="1">
      <c r="A101" s="1956"/>
      <c r="B101" s="1942" t="s">
        <v>5295</v>
      </c>
      <c r="C101" s="1942"/>
      <c r="D101" s="1942"/>
      <c r="J101" s="1943"/>
      <c r="K101" s="1944"/>
      <c r="L101" s="1944"/>
      <c r="M101" s="1944"/>
      <c r="N101" s="1944"/>
      <c r="O101" s="1944"/>
      <c r="P101" s="1944"/>
      <c r="Q101" s="1944"/>
      <c r="R101" s="1944"/>
      <c r="S101" s="1944"/>
      <c r="T101" s="1944"/>
      <c r="U101" s="1944"/>
      <c r="V101" s="1944"/>
      <c r="W101" s="1944"/>
      <c r="X101" s="1944"/>
      <c r="Y101" s="1944"/>
      <c r="Z101" s="1944"/>
      <c r="AA101" s="1944"/>
      <c r="AB101" s="1944"/>
      <c r="AC101" s="1944"/>
      <c r="AD101" s="1944"/>
      <c r="AE101" s="1944"/>
    </row>
    <row r="102" spans="1:32" s="1925" customFormat="1" ht="17.25" customHeight="1">
      <c r="C102" s="1950" t="s">
        <v>139</v>
      </c>
      <c r="D102" s="4552" t="s">
        <v>5296</v>
      </c>
      <c r="E102" s="4552"/>
      <c r="G102" s="1925" t="s">
        <v>3065</v>
      </c>
      <c r="J102" s="1943"/>
      <c r="K102" s="1944"/>
      <c r="L102" s="1944"/>
      <c r="M102" s="1944"/>
      <c r="N102" s="1944"/>
      <c r="O102" s="1944"/>
      <c r="P102" s="1944"/>
      <c r="Q102" s="1944"/>
      <c r="R102" s="1944"/>
      <c r="S102" s="1944"/>
      <c r="T102" s="1944"/>
      <c r="U102" s="1944"/>
      <c r="V102" s="1944"/>
      <c r="W102" s="1944"/>
      <c r="X102" s="1944"/>
      <c r="Y102" s="1944"/>
      <c r="Z102" s="1944"/>
      <c r="AA102" s="1944"/>
      <c r="AB102" s="1944"/>
      <c r="AC102" s="1944"/>
      <c r="AD102" s="1944"/>
      <c r="AE102" s="1944"/>
    </row>
    <row r="103" spans="1:32" s="1925" customFormat="1" ht="17.25" customHeight="1">
      <c r="C103" s="1950" t="s">
        <v>139</v>
      </c>
      <c r="D103" s="4552" t="s">
        <v>5297</v>
      </c>
      <c r="E103" s="4552"/>
      <c r="G103" s="1925" t="s">
        <v>3067</v>
      </c>
      <c r="J103" s="1943"/>
      <c r="K103" s="1944"/>
      <c r="L103" s="1944"/>
      <c r="M103" s="1944"/>
      <c r="N103" s="1944"/>
      <c r="O103" s="1944"/>
      <c r="P103" s="1944"/>
    </row>
    <row r="104" spans="1:32" s="1925" customFormat="1" ht="17.25" customHeight="1">
      <c r="C104" s="1950" t="s">
        <v>139</v>
      </c>
      <c r="D104" s="4552" t="s">
        <v>5298</v>
      </c>
      <c r="E104" s="4552"/>
      <c r="G104" s="1925" t="s">
        <v>3069</v>
      </c>
      <c r="J104" s="1943"/>
      <c r="K104" s="1944"/>
      <c r="L104" s="1944"/>
      <c r="M104" s="1944"/>
      <c r="N104" s="1944"/>
      <c r="O104" s="1944"/>
      <c r="P104" s="1944"/>
      <c r="Q104" s="1944"/>
      <c r="R104" s="1944"/>
      <c r="S104" s="1944"/>
      <c r="T104" s="1944"/>
      <c r="U104" s="1944"/>
      <c r="V104" s="1944"/>
      <c r="W104" s="1944"/>
      <c r="X104" s="1944"/>
      <c r="Y104" s="1944"/>
      <c r="Z104" s="1944"/>
      <c r="AA104" s="1944"/>
      <c r="AB104" s="1944"/>
      <c r="AC104" s="1944"/>
      <c r="AD104" s="1944"/>
      <c r="AE104" s="1944"/>
      <c r="AF104" s="1944"/>
    </row>
    <row r="105" spans="1:32" s="1925" customFormat="1" ht="6" customHeight="1">
      <c r="A105" s="1957"/>
      <c r="B105" s="1957"/>
      <c r="C105" s="1957"/>
      <c r="D105" s="1958"/>
      <c r="E105" s="1958"/>
      <c r="F105" s="1957"/>
      <c r="G105" s="1957"/>
      <c r="H105" s="1957"/>
      <c r="I105" s="1957"/>
      <c r="J105" s="1959"/>
      <c r="K105" s="1960"/>
      <c r="L105" s="1960"/>
      <c r="M105" s="1960"/>
      <c r="N105" s="1960"/>
      <c r="O105" s="1960"/>
      <c r="P105" s="1960"/>
      <c r="Q105" s="1960"/>
      <c r="R105" s="1960"/>
      <c r="S105" s="1960"/>
      <c r="T105" s="1960"/>
      <c r="U105" s="1960"/>
      <c r="V105" s="1960"/>
      <c r="W105" s="1960"/>
      <c r="X105" s="1960"/>
      <c r="Y105" s="1960"/>
      <c r="Z105" s="1960"/>
      <c r="AA105" s="1960"/>
      <c r="AB105" s="1960"/>
      <c r="AC105" s="1960"/>
      <c r="AD105" s="1960"/>
      <c r="AE105" s="1960"/>
      <c r="AF105" s="1960"/>
    </row>
    <row r="106" spans="1:32" s="1925" customFormat="1" ht="6" customHeight="1">
      <c r="A106" s="1961"/>
      <c r="B106" s="1961"/>
      <c r="C106" s="1961"/>
      <c r="D106" s="1962"/>
      <c r="E106" s="1962"/>
      <c r="F106" s="1961"/>
      <c r="G106" s="1961"/>
      <c r="H106" s="1961"/>
      <c r="I106" s="1961"/>
      <c r="J106" s="1963"/>
      <c r="K106" s="1964"/>
      <c r="L106" s="1964"/>
      <c r="M106" s="1964"/>
      <c r="N106" s="1964"/>
      <c r="O106" s="1964"/>
      <c r="P106" s="1964"/>
      <c r="Q106" s="1964"/>
      <c r="R106" s="1964"/>
      <c r="S106" s="1964"/>
      <c r="T106" s="1964"/>
      <c r="U106" s="1964"/>
      <c r="V106" s="1964"/>
      <c r="W106" s="1964"/>
      <c r="X106" s="1964"/>
      <c r="Y106" s="1964"/>
      <c r="Z106" s="1964"/>
      <c r="AA106" s="1964"/>
      <c r="AB106" s="1964"/>
      <c r="AC106" s="1964"/>
      <c r="AD106" s="1964"/>
      <c r="AE106" s="1964"/>
      <c r="AF106" s="1964"/>
    </row>
    <row r="107" spans="1:32" s="1925" customFormat="1" ht="17.25" customHeight="1">
      <c r="A107" s="1956"/>
      <c r="B107" s="1942" t="s">
        <v>5299</v>
      </c>
      <c r="C107" s="1942"/>
      <c r="D107" s="1942"/>
      <c r="J107" s="1943"/>
      <c r="K107" s="1944"/>
      <c r="L107" s="1944"/>
      <c r="M107" s="1944"/>
      <c r="N107" s="1944"/>
      <c r="O107" s="1944"/>
      <c r="P107" s="1944"/>
      <c r="Q107" s="1944"/>
      <c r="R107" s="1944"/>
      <c r="S107" s="1944"/>
      <c r="T107" s="1944"/>
      <c r="U107" s="1944"/>
      <c r="V107" s="1944"/>
      <c r="W107" s="1944"/>
      <c r="X107" s="1944"/>
      <c r="Y107" s="1944"/>
      <c r="Z107" s="1944"/>
      <c r="AA107" s="1944"/>
      <c r="AB107" s="1944"/>
      <c r="AC107" s="1944"/>
      <c r="AD107" s="1944"/>
      <c r="AE107" s="1944"/>
    </row>
    <row r="108" spans="1:32" s="1925" customFormat="1" ht="17.25" customHeight="1">
      <c r="C108" s="1950" t="s">
        <v>139</v>
      </c>
      <c r="D108" s="4552" t="s">
        <v>5300</v>
      </c>
      <c r="E108" s="4552"/>
      <c r="G108" s="1925" t="s">
        <v>3072</v>
      </c>
      <c r="J108" s="1943"/>
      <c r="K108" s="1944"/>
      <c r="L108" s="1944"/>
      <c r="M108" s="1944"/>
      <c r="N108" s="1944"/>
      <c r="O108" s="1944"/>
      <c r="P108" s="1944"/>
      <c r="Q108" s="1944"/>
      <c r="R108" s="1944"/>
      <c r="S108" s="1944"/>
      <c r="T108" s="1944"/>
      <c r="U108" s="1944"/>
      <c r="V108" s="1944"/>
      <c r="W108" s="1944"/>
      <c r="X108" s="1944"/>
      <c r="Y108" s="1944"/>
      <c r="Z108" s="1944"/>
      <c r="AA108" s="1944"/>
      <c r="AB108" s="1944"/>
      <c r="AC108" s="1944"/>
      <c r="AD108" s="1944"/>
      <c r="AE108" s="1944"/>
    </row>
    <row r="109" spans="1:32" s="1925" customFormat="1" ht="17.25" customHeight="1">
      <c r="C109" s="1950" t="s">
        <v>139</v>
      </c>
      <c r="D109" s="4552" t="s">
        <v>5301</v>
      </c>
      <c r="E109" s="4552"/>
      <c r="G109" s="1925" t="s">
        <v>3074</v>
      </c>
      <c r="J109" s="1943"/>
      <c r="K109" s="1944"/>
      <c r="L109" s="1944"/>
      <c r="M109" s="1944"/>
      <c r="N109" s="1944"/>
      <c r="O109" s="1944"/>
      <c r="P109" s="1944"/>
    </row>
    <row r="110" spans="1:32" s="1925" customFormat="1" ht="17.25" customHeight="1">
      <c r="C110" s="1950" t="s">
        <v>139</v>
      </c>
      <c r="D110" s="4552" t="s">
        <v>5302</v>
      </c>
      <c r="E110" s="4552"/>
      <c r="G110" s="1925" t="s">
        <v>3076</v>
      </c>
      <c r="J110" s="1943"/>
      <c r="K110" s="1944"/>
      <c r="L110" s="1944"/>
      <c r="M110" s="1944"/>
      <c r="N110" s="1944"/>
      <c r="O110" s="1944"/>
      <c r="P110" s="1944"/>
      <c r="Q110" s="1944"/>
      <c r="R110" s="1944"/>
      <c r="S110" s="1944"/>
      <c r="T110" s="1944"/>
      <c r="U110" s="1944"/>
      <c r="V110" s="1944"/>
      <c r="W110" s="1944"/>
      <c r="X110" s="1944"/>
      <c r="Y110" s="1944"/>
      <c r="Z110" s="1944"/>
      <c r="AA110" s="1944"/>
      <c r="AB110" s="1944"/>
      <c r="AC110" s="1944"/>
      <c r="AD110" s="1944"/>
      <c r="AE110" s="1944"/>
    </row>
    <row r="111" spans="1:32" s="1925" customFormat="1" ht="17.25" customHeight="1">
      <c r="C111" s="1950" t="s">
        <v>139</v>
      </c>
      <c r="D111" s="4552" t="s">
        <v>5303</v>
      </c>
      <c r="E111" s="4552"/>
      <c r="G111" s="1925" t="s">
        <v>3078</v>
      </c>
      <c r="J111" s="1943"/>
      <c r="K111" s="1944"/>
      <c r="L111" s="1944"/>
      <c r="M111" s="1944"/>
      <c r="N111" s="1944"/>
      <c r="O111" s="1944"/>
      <c r="P111" s="1944"/>
      <c r="Q111" s="1944"/>
      <c r="R111" s="1944"/>
      <c r="S111" s="1944"/>
      <c r="AF111" s="1944"/>
    </row>
    <row r="112" spans="1:32" s="1925" customFormat="1" ht="6" customHeight="1">
      <c r="A112" s="1957"/>
      <c r="B112" s="1957"/>
      <c r="C112" s="1957"/>
      <c r="D112" s="1958"/>
      <c r="E112" s="1958"/>
      <c r="F112" s="1957"/>
      <c r="G112" s="1957"/>
      <c r="H112" s="1957"/>
      <c r="I112" s="1957"/>
      <c r="J112" s="1959"/>
      <c r="K112" s="1960"/>
      <c r="L112" s="1960"/>
      <c r="M112" s="1960"/>
      <c r="N112" s="1960"/>
      <c r="O112" s="1960"/>
      <c r="P112" s="1960"/>
      <c r="Q112" s="1960"/>
      <c r="R112" s="1960"/>
      <c r="S112" s="1960"/>
      <c r="T112" s="1960"/>
      <c r="U112" s="1960"/>
      <c r="V112" s="1960"/>
      <c r="W112" s="1960"/>
      <c r="X112" s="1960"/>
      <c r="Y112" s="1960"/>
      <c r="Z112" s="1960"/>
      <c r="AA112" s="1960"/>
      <c r="AB112" s="1960"/>
      <c r="AC112" s="1960"/>
      <c r="AD112" s="1960"/>
      <c r="AE112" s="1960"/>
      <c r="AF112" s="1960"/>
    </row>
    <row r="113" spans="1:32" s="1925" customFormat="1" ht="6" customHeight="1">
      <c r="A113" s="1961"/>
      <c r="B113" s="1961"/>
      <c r="C113" s="1961"/>
      <c r="D113" s="1962"/>
      <c r="E113" s="1962"/>
      <c r="F113" s="1961"/>
      <c r="G113" s="1961"/>
      <c r="H113" s="1961"/>
      <c r="I113" s="1961"/>
      <c r="J113" s="1963"/>
      <c r="K113" s="1964"/>
      <c r="L113" s="1964"/>
      <c r="M113" s="1964"/>
      <c r="N113" s="1964"/>
      <c r="O113" s="1964"/>
      <c r="P113" s="1964"/>
      <c r="Q113" s="1964"/>
      <c r="R113" s="1964"/>
      <c r="S113" s="1964"/>
      <c r="T113" s="1964"/>
      <c r="U113" s="1964"/>
      <c r="V113" s="1964"/>
      <c r="W113" s="1964"/>
      <c r="X113" s="1964"/>
      <c r="Y113" s="1964"/>
      <c r="Z113" s="1964"/>
      <c r="AA113" s="1964"/>
      <c r="AB113" s="1964"/>
      <c r="AC113" s="1964"/>
      <c r="AD113" s="1964"/>
      <c r="AE113" s="1964"/>
      <c r="AF113" s="1964"/>
    </row>
    <row r="114" spans="1:32" s="1925" customFormat="1" ht="17.25" customHeight="1">
      <c r="A114" s="1956"/>
      <c r="B114" s="1942" t="s">
        <v>5304</v>
      </c>
      <c r="C114" s="1942"/>
      <c r="D114" s="1942"/>
      <c r="J114" s="1943"/>
      <c r="K114" s="1944"/>
      <c r="L114" s="1944"/>
      <c r="M114" s="1944"/>
      <c r="N114" s="1944"/>
      <c r="O114" s="1944"/>
      <c r="P114" s="1944"/>
      <c r="Q114" s="1944"/>
      <c r="R114" s="1944"/>
      <c r="S114" s="1944"/>
      <c r="T114" s="1944"/>
      <c r="U114" s="1944"/>
      <c r="V114" s="1944"/>
      <c r="W114" s="1944"/>
      <c r="X114" s="1944"/>
      <c r="Y114" s="1944"/>
      <c r="Z114" s="1944"/>
      <c r="AA114" s="1944"/>
      <c r="AB114" s="1944"/>
      <c r="AC114" s="1944"/>
      <c r="AD114" s="1944"/>
      <c r="AE114" s="1944"/>
    </row>
    <row r="115" spans="1:32" s="1925" customFormat="1" ht="17.25" customHeight="1">
      <c r="C115" s="1950" t="s">
        <v>139</v>
      </c>
      <c r="D115" s="4552" t="s">
        <v>5305</v>
      </c>
      <c r="E115" s="4552"/>
      <c r="G115" s="1925" t="s">
        <v>3087</v>
      </c>
      <c r="J115" s="1943"/>
      <c r="K115" s="1944"/>
      <c r="L115" s="1944"/>
      <c r="M115" s="1944"/>
      <c r="N115" s="1944"/>
      <c r="O115" s="1944"/>
      <c r="P115" s="1944"/>
      <c r="Q115" s="1944"/>
      <c r="R115" s="1944"/>
      <c r="S115" s="1944"/>
      <c r="T115" s="1944"/>
      <c r="U115" s="1944"/>
      <c r="V115" s="1944"/>
      <c r="W115" s="1944"/>
      <c r="X115" s="1944"/>
      <c r="Y115" s="1944"/>
      <c r="Z115" s="1944"/>
      <c r="AA115" s="1944"/>
      <c r="AB115" s="1944"/>
      <c r="AC115" s="1944"/>
      <c r="AD115" s="1944"/>
      <c r="AE115" s="1944"/>
    </row>
    <row r="116" spans="1:32" s="1925" customFormat="1" ht="17.25" customHeight="1">
      <c r="C116" s="1950" t="s">
        <v>139</v>
      </c>
      <c r="D116" s="4552" t="s">
        <v>5306</v>
      </c>
      <c r="E116" s="4552"/>
      <c r="G116" s="1925" t="s">
        <v>3089</v>
      </c>
      <c r="J116" s="1943"/>
      <c r="K116" s="1944"/>
      <c r="L116" s="1944"/>
      <c r="M116" s="1944"/>
      <c r="N116" s="1944"/>
      <c r="O116" s="1944"/>
      <c r="P116" s="1944"/>
    </row>
    <row r="117" spans="1:32" s="1925" customFormat="1" ht="17.25" customHeight="1">
      <c r="C117" s="1950" t="s">
        <v>139</v>
      </c>
      <c r="D117" s="4552" t="s">
        <v>5307</v>
      </c>
      <c r="E117" s="4552"/>
      <c r="G117" s="1925" t="s">
        <v>3091</v>
      </c>
      <c r="J117" s="1943"/>
      <c r="K117" s="1944"/>
      <c r="L117" s="1944"/>
      <c r="M117" s="1944"/>
      <c r="N117" s="1944"/>
      <c r="O117" s="1944"/>
      <c r="P117" s="1944"/>
      <c r="Q117" s="1944"/>
      <c r="R117" s="1944"/>
      <c r="S117" s="1944"/>
    </row>
    <row r="118" spans="1:32" s="1925" customFormat="1" ht="17.25" customHeight="1">
      <c r="G118" s="1925" t="s">
        <v>3092</v>
      </c>
      <c r="J118" s="1943"/>
      <c r="K118" s="1944"/>
      <c r="L118" s="1944"/>
      <c r="M118" s="1944"/>
      <c r="O118" s="1925" t="s">
        <v>3093</v>
      </c>
      <c r="P118" s="1965"/>
      <c r="Q118" s="1965"/>
      <c r="R118" s="1965"/>
      <c r="S118" s="1965"/>
      <c r="T118" s="1965"/>
    </row>
    <row r="119" spans="1:32" s="1925" customFormat="1" ht="17.25" customHeight="1">
      <c r="G119" s="1925" t="s">
        <v>3094</v>
      </c>
      <c r="J119" s="1943"/>
      <c r="K119" s="1944"/>
      <c r="L119" s="1944"/>
      <c r="M119" s="1944"/>
      <c r="O119" s="1950" t="s">
        <v>139</v>
      </c>
      <c r="P119" s="1925" t="s">
        <v>3095</v>
      </c>
      <c r="S119" s="1950" t="s">
        <v>139</v>
      </c>
      <c r="T119" s="1925" t="s">
        <v>3096</v>
      </c>
      <c r="W119" s="1950" t="s">
        <v>139</v>
      </c>
      <c r="X119" s="1925" t="s">
        <v>3097</v>
      </c>
      <c r="AC119" s="1950" t="s">
        <v>139</v>
      </c>
      <c r="AD119" s="1925" t="s">
        <v>3098</v>
      </c>
      <c r="AF119" s="1944"/>
    </row>
    <row r="120" spans="1:32" s="1925" customFormat="1" ht="6" customHeight="1">
      <c r="A120" s="1957"/>
      <c r="B120" s="1957"/>
      <c r="C120" s="1957"/>
      <c r="D120" s="1958"/>
      <c r="E120" s="1958"/>
      <c r="F120" s="1957"/>
      <c r="G120" s="1957"/>
      <c r="H120" s="1957"/>
      <c r="I120" s="1957"/>
      <c r="J120" s="1959"/>
      <c r="K120" s="1960"/>
      <c r="L120" s="1960"/>
      <c r="M120" s="1960"/>
      <c r="N120" s="1960"/>
      <c r="O120" s="1960"/>
      <c r="P120" s="1960"/>
      <c r="Q120" s="1960"/>
      <c r="R120" s="1960"/>
      <c r="S120" s="1960"/>
      <c r="T120" s="1960"/>
      <c r="U120" s="1960"/>
      <c r="V120" s="1960"/>
      <c r="W120" s="1960"/>
      <c r="X120" s="1960"/>
      <c r="Y120" s="1960"/>
      <c r="Z120" s="1960"/>
      <c r="AA120" s="1960"/>
      <c r="AB120" s="1960"/>
      <c r="AC120" s="1960"/>
      <c r="AD120" s="1960"/>
      <c r="AE120" s="1960"/>
      <c r="AF120" s="1960"/>
    </row>
    <row r="121" spans="1:32" s="1925" customFormat="1" ht="6" customHeight="1">
      <c r="A121" s="1961"/>
      <c r="B121" s="1961"/>
      <c r="C121" s="1961"/>
      <c r="D121" s="1962"/>
      <c r="E121" s="1962"/>
      <c r="F121" s="1961"/>
      <c r="G121" s="1961"/>
      <c r="H121" s="1961"/>
      <c r="I121" s="1961"/>
      <c r="J121" s="1963"/>
      <c r="K121" s="1964"/>
      <c r="L121" s="1964"/>
      <c r="M121" s="1964"/>
      <c r="N121" s="1964"/>
      <c r="O121" s="1964"/>
      <c r="P121" s="1964"/>
      <c r="Q121" s="1964"/>
      <c r="R121" s="1964"/>
      <c r="S121" s="1964"/>
      <c r="T121" s="1964"/>
      <c r="U121" s="1964"/>
      <c r="V121" s="1964"/>
      <c r="W121" s="1964"/>
      <c r="X121" s="1964"/>
      <c r="Y121" s="1964"/>
      <c r="Z121" s="1964"/>
      <c r="AA121" s="1964"/>
      <c r="AB121" s="1964"/>
      <c r="AC121" s="1964"/>
      <c r="AD121" s="1964"/>
      <c r="AE121" s="1964"/>
      <c r="AF121" s="1964"/>
    </row>
    <row r="122" spans="1:32" s="1925" customFormat="1" ht="17.25" customHeight="1">
      <c r="A122" s="1956"/>
      <c r="B122" s="1942" t="s">
        <v>5308</v>
      </c>
      <c r="C122" s="1942"/>
      <c r="D122" s="1942"/>
      <c r="J122" s="1943"/>
      <c r="K122" s="1944"/>
      <c r="L122" s="1944"/>
      <c r="M122" s="1944"/>
      <c r="N122" s="1944"/>
      <c r="O122" s="1944"/>
      <c r="P122" s="1944"/>
      <c r="Q122" s="1944"/>
      <c r="R122" s="1944"/>
      <c r="S122" s="1944"/>
      <c r="T122" s="1944"/>
      <c r="U122" s="1944"/>
      <c r="V122" s="1944"/>
      <c r="W122" s="1944"/>
      <c r="X122" s="1944"/>
      <c r="Y122" s="1944"/>
      <c r="Z122" s="1944"/>
      <c r="AA122" s="1944"/>
      <c r="AB122" s="1944"/>
      <c r="AC122" s="1944"/>
      <c r="AD122" s="1944"/>
      <c r="AE122" s="1944"/>
    </row>
    <row r="123" spans="1:32" s="1925" customFormat="1" ht="17.25" customHeight="1">
      <c r="C123" s="1950" t="s">
        <v>139</v>
      </c>
      <c r="D123" s="4552" t="s">
        <v>5309</v>
      </c>
      <c r="E123" s="4552"/>
      <c r="G123" s="1925" t="s">
        <v>3101</v>
      </c>
      <c r="J123" s="1943"/>
      <c r="K123" s="1944"/>
      <c r="L123" s="1944"/>
      <c r="M123" s="1944"/>
      <c r="N123" s="1944"/>
      <c r="O123" s="1944"/>
      <c r="P123" s="1944"/>
      <c r="Q123" s="1944"/>
      <c r="R123" s="1944"/>
      <c r="S123" s="1944"/>
      <c r="T123" s="1944"/>
      <c r="U123" s="1944"/>
      <c r="V123" s="1944"/>
      <c r="W123" s="1944"/>
      <c r="X123" s="1944"/>
      <c r="Y123" s="1944"/>
      <c r="Z123" s="1944"/>
      <c r="AA123" s="1944"/>
      <c r="AB123" s="1944"/>
      <c r="AC123" s="1944"/>
      <c r="AD123" s="1944"/>
      <c r="AE123" s="1944"/>
    </row>
    <row r="124" spans="1:32" s="1925" customFormat="1" ht="17.25" customHeight="1">
      <c r="C124" s="1950" t="s">
        <v>139</v>
      </c>
      <c r="D124" s="4552" t="s">
        <v>5310</v>
      </c>
      <c r="E124" s="4552"/>
      <c r="G124" s="1925" t="s">
        <v>3103</v>
      </c>
      <c r="J124" s="1943"/>
      <c r="K124" s="1944"/>
      <c r="L124" s="1944"/>
      <c r="M124" s="1944"/>
      <c r="N124" s="1944"/>
      <c r="O124" s="1944"/>
      <c r="P124" s="1944"/>
      <c r="AF124" s="1944"/>
    </row>
    <row r="125" spans="1:32" s="1925" customFormat="1" ht="6" customHeight="1">
      <c r="A125" s="1957"/>
      <c r="B125" s="1957"/>
      <c r="C125" s="1957"/>
      <c r="D125" s="1958"/>
      <c r="E125" s="1958"/>
      <c r="F125" s="1957"/>
      <c r="G125" s="1957"/>
      <c r="H125" s="1957"/>
      <c r="I125" s="1957"/>
      <c r="J125" s="1959"/>
      <c r="K125" s="1960"/>
      <c r="L125" s="1960"/>
      <c r="M125" s="1960"/>
      <c r="N125" s="1960"/>
      <c r="O125" s="1960"/>
      <c r="P125" s="1960"/>
      <c r="Q125" s="1960"/>
      <c r="R125" s="1960"/>
      <c r="S125" s="1960"/>
      <c r="T125" s="1960"/>
      <c r="U125" s="1960"/>
      <c r="V125" s="1960"/>
      <c r="W125" s="1960"/>
      <c r="X125" s="1960"/>
      <c r="Y125" s="1960"/>
      <c r="Z125" s="1960"/>
      <c r="AA125" s="1960"/>
      <c r="AB125" s="1960"/>
      <c r="AC125" s="1960"/>
      <c r="AD125" s="1960"/>
      <c r="AE125" s="1960"/>
      <c r="AF125" s="1960"/>
    </row>
    <row r="126" spans="1:32" s="1925" customFormat="1" ht="6" customHeight="1">
      <c r="A126" s="1961"/>
      <c r="B126" s="1961"/>
      <c r="C126" s="1961"/>
      <c r="D126" s="1962"/>
      <c r="E126" s="1962"/>
      <c r="F126" s="1961"/>
      <c r="G126" s="1961"/>
      <c r="H126" s="1961"/>
      <c r="I126" s="1961"/>
      <c r="J126" s="1963"/>
      <c r="K126" s="1964"/>
      <c r="L126" s="1964"/>
      <c r="M126" s="1964"/>
      <c r="N126" s="1964"/>
      <c r="O126" s="1964"/>
      <c r="P126" s="1964"/>
      <c r="Q126" s="1964"/>
      <c r="R126" s="1964"/>
      <c r="S126" s="1964"/>
      <c r="T126" s="1964"/>
      <c r="U126" s="1964"/>
      <c r="V126" s="1964"/>
      <c r="W126" s="1964"/>
      <c r="X126" s="1964"/>
      <c r="Y126" s="1964"/>
      <c r="Z126" s="1964"/>
      <c r="AA126" s="1964"/>
      <c r="AB126" s="1964"/>
      <c r="AC126" s="1964"/>
      <c r="AD126" s="1964"/>
      <c r="AE126" s="1964"/>
      <c r="AF126" s="1964"/>
    </row>
    <row r="127" spans="1:32" s="1925" customFormat="1" ht="17.25" customHeight="1">
      <c r="A127" s="1956"/>
      <c r="B127" s="1942" t="s">
        <v>5311</v>
      </c>
      <c r="C127" s="1942"/>
      <c r="D127" s="1942"/>
      <c r="J127" s="1943"/>
      <c r="K127" s="1944"/>
      <c r="L127" s="1944"/>
      <c r="M127" s="1944"/>
      <c r="N127" s="1944"/>
      <c r="O127" s="1944"/>
      <c r="P127" s="1944"/>
      <c r="Q127" s="1944"/>
      <c r="R127" s="1944"/>
      <c r="S127" s="1944"/>
      <c r="T127" s="1944"/>
      <c r="U127" s="1944"/>
      <c r="V127" s="1944"/>
      <c r="W127" s="1944"/>
      <c r="X127" s="1944"/>
      <c r="Y127" s="1944"/>
      <c r="Z127" s="1944"/>
      <c r="AA127" s="1944"/>
      <c r="AB127" s="1944"/>
      <c r="AC127" s="1944"/>
      <c r="AD127" s="1944"/>
      <c r="AE127" s="1944"/>
    </row>
    <row r="128" spans="1:32" s="1925" customFormat="1" ht="17.25" customHeight="1">
      <c r="C128" s="1950" t="s">
        <v>139</v>
      </c>
      <c r="D128" s="4552" t="s">
        <v>5312</v>
      </c>
      <c r="E128" s="4552"/>
      <c r="G128" s="1925" t="s">
        <v>3106</v>
      </c>
      <c r="J128" s="1943"/>
      <c r="K128" s="1944"/>
      <c r="L128" s="1944"/>
      <c r="M128" s="1944"/>
      <c r="N128" s="1944"/>
      <c r="O128" s="1944"/>
      <c r="P128" s="1944"/>
      <c r="Q128" s="1944"/>
      <c r="R128" s="1944"/>
      <c r="S128" s="1944"/>
      <c r="T128" s="1944"/>
      <c r="U128" s="1944"/>
      <c r="V128" s="1944"/>
      <c r="W128" s="1944"/>
      <c r="X128" s="1944"/>
      <c r="Y128" s="1944"/>
      <c r="Z128" s="1944"/>
      <c r="AA128" s="1944"/>
      <c r="AB128" s="1944"/>
      <c r="AC128" s="1944"/>
      <c r="AD128" s="1944"/>
      <c r="AE128" s="1944"/>
      <c r="AF128" s="1944"/>
    </row>
    <row r="129" spans="1:32" s="1925" customFormat="1" ht="6" customHeight="1">
      <c r="A129" s="1957"/>
      <c r="B129" s="1957"/>
      <c r="C129" s="1957"/>
      <c r="D129" s="1958"/>
      <c r="E129" s="1958"/>
      <c r="F129" s="1957"/>
      <c r="G129" s="1957"/>
      <c r="H129" s="1957"/>
      <c r="I129" s="1957"/>
      <c r="J129" s="1959"/>
      <c r="K129" s="1960"/>
      <c r="L129" s="1960"/>
      <c r="M129" s="1960"/>
      <c r="N129" s="1960"/>
      <c r="O129" s="1960"/>
      <c r="P129" s="1960"/>
      <c r="Q129" s="1960"/>
      <c r="R129" s="1960"/>
      <c r="S129" s="1960"/>
      <c r="T129" s="1960"/>
      <c r="U129" s="1960"/>
      <c r="V129" s="1960"/>
      <c r="W129" s="1960"/>
      <c r="X129" s="1960"/>
      <c r="Y129" s="1960"/>
      <c r="Z129" s="1960"/>
      <c r="AA129" s="1960"/>
      <c r="AB129" s="1960"/>
      <c r="AC129" s="1960"/>
      <c r="AD129" s="1960"/>
      <c r="AE129" s="1960"/>
      <c r="AF129" s="1960"/>
    </row>
    <row r="130" spans="1:32" s="1925" customFormat="1" ht="6" customHeight="1">
      <c r="A130" s="1961"/>
      <c r="B130" s="1961"/>
      <c r="C130" s="1961"/>
      <c r="D130" s="1962"/>
      <c r="E130" s="1962"/>
      <c r="F130" s="1961"/>
      <c r="G130" s="1961"/>
      <c r="H130" s="1961"/>
      <c r="I130" s="1961"/>
      <c r="J130" s="1963"/>
      <c r="K130" s="1964"/>
      <c r="L130" s="1964"/>
      <c r="M130" s="1964"/>
      <c r="N130" s="1964"/>
      <c r="O130" s="1964"/>
      <c r="P130" s="1964"/>
      <c r="Q130" s="1964"/>
      <c r="R130" s="1964"/>
      <c r="S130" s="1964"/>
      <c r="T130" s="1964"/>
      <c r="U130" s="1964"/>
      <c r="V130" s="1964"/>
      <c r="W130" s="1964"/>
      <c r="X130" s="1964"/>
      <c r="Y130" s="1964"/>
      <c r="Z130" s="1964"/>
      <c r="AA130" s="1964"/>
      <c r="AB130" s="1964"/>
      <c r="AC130" s="1964"/>
      <c r="AD130" s="1964"/>
      <c r="AE130" s="1964"/>
      <c r="AF130" s="1964"/>
    </row>
    <row r="131" spans="1:32" s="1925" customFormat="1" ht="17.25" customHeight="1">
      <c r="A131" s="1956"/>
      <c r="B131" s="1942" t="s">
        <v>5313</v>
      </c>
      <c r="C131" s="1942"/>
      <c r="J131" s="1943"/>
      <c r="K131" s="1944"/>
      <c r="L131" s="1944"/>
      <c r="M131" s="1944"/>
      <c r="N131" s="1944"/>
      <c r="O131" s="1944"/>
      <c r="P131" s="1944"/>
      <c r="Q131" s="1944"/>
      <c r="R131" s="1944"/>
      <c r="S131" s="1944"/>
      <c r="T131" s="1944"/>
      <c r="U131" s="1944"/>
      <c r="V131" s="1944"/>
      <c r="W131" s="1944"/>
      <c r="X131" s="1944"/>
      <c r="Y131" s="1944"/>
      <c r="Z131" s="1944"/>
      <c r="AA131" s="1944"/>
      <c r="AB131" s="1944"/>
      <c r="AC131" s="1944"/>
      <c r="AD131" s="1944"/>
      <c r="AE131" s="1944"/>
    </row>
    <row r="132" spans="1:32" s="1925" customFormat="1" ht="17.25" customHeight="1">
      <c r="C132" s="1950" t="s">
        <v>139</v>
      </c>
      <c r="D132" s="4552" t="s">
        <v>5314</v>
      </c>
      <c r="E132" s="4552"/>
      <c r="G132" s="1925" t="s">
        <v>3109</v>
      </c>
      <c r="J132" s="1943"/>
      <c r="K132" s="1944"/>
      <c r="L132" s="1944"/>
      <c r="M132" s="1944"/>
      <c r="N132" s="1944"/>
      <c r="O132" s="1944"/>
      <c r="P132" s="1944"/>
      <c r="Q132" s="1944"/>
      <c r="R132" s="1944"/>
      <c r="S132" s="1944"/>
      <c r="T132" s="1944"/>
      <c r="U132" s="1944"/>
      <c r="V132" s="1944"/>
      <c r="W132" s="1944"/>
      <c r="X132" s="1944"/>
      <c r="Y132" s="1944"/>
      <c r="Z132" s="1944"/>
      <c r="AA132" s="1944"/>
      <c r="AB132" s="1944"/>
      <c r="AC132" s="1944"/>
      <c r="AD132" s="1944"/>
      <c r="AE132" s="1944"/>
      <c r="AF132" s="1944"/>
    </row>
    <row r="133" spans="1:32" s="1925" customFormat="1" ht="6" customHeight="1">
      <c r="A133" s="1957"/>
      <c r="B133" s="1957"/>
      <c r="C133" s="1957"/>
      <c r="D133" s="1958"/>
      <c r="E133" s="1958"/>
      <c r="F133" s="1957"/>
      <c r="G133" s="1957"/>
      <c r="H133" s="1957"/>
      <c r="I133" s="1957"/>
      <c r="J133" s="1959"/>
      <c r="K133" s="1960"/>
      <c r="L133" s="1960"/>
      <c r="M133" s="1960"/>
      <c r="N133" s="1960"/>
      <c r="O133" s="1960"/>
      <c r="P133" s="1960"/>
      <c r="Q133" s="1960"/>
      <c r="R133" s="1960"/>
      <c r="S133" s="1960"/>
      <c r="T133" s="1960"/>
      <c r="U133" s="1960"/>
      <c r="V133" s="1960"/>
      <c r="W133" s="1960"/>
      <c r="X133" s="1960"/>
      <c r="Y133" s="1960"/>
      <c r="Z133" s="1960"/>
      <c r="AA133" s="1960"/>
      <c r="AB133" s="1960"/>
      <c r="AC133" s="1960"/>
      <c r="AD133" s="1960"/>
      <c r="AE133" s="1960"/>
      <c r="AF133" s="1960"/>
    </row>
    <row r="134" spans="1:32" s="1925" customFormat="1" ht="6" customHeight="1">
      <c r="A134" s="1961"/>
      <c r="B134" s="1961"/>
      <c r="C134" s="1961"/>
      <c r="D134" s="1962"/>
      <c r="E134" s="1962"/>
      <c r="F134" s="1961"/>
      <c r="G134" s="1961"/>
      <c r="H134" s="1961"/>
      <c r="I134" s="1961"/>
      <c r="J134" s="1963"/>
      <c r="K134" s="1964"/>
      <c r="L134" s="1964"/>
      <c r="M134" s="1964"/>
      <c r="N134" s="1964"/>
      <c r="O134" s="1964"/>
      <c r="P134" s="1964"/>
      <c r="Q134" s="1964"/>
      <c r="R134" s="1964"/>
      <c r="S134" s="1964"/>
      <c r="T134" s="1964"/>
      <c r="U134" s="1964"/>
      <c r="V134" s="1964"/>
      <c r="W134" s="1964"/>
      <c r="X134" s="1964"/>
      <c r="Y134" s="1964"/>
      <c r="Z134" s="1964"/>
      <c r="AA134" s="1964"/>
      <c r="AB134" s="1964"/>
      <c r="AC134" s="1964"/>
      <c r="AD134" s="1964"/>
      <c r="AE134" s="1964"/>
      <c r="AF134" s="1964"/>
    </row>
    <row r="135" spans="1:32" s="1925" customFormat="1" ht="17.25" customHeight="1">
      <c r="A135" s="1956"/>
      <c r="B135" s="1942" t="s">
        <v>5315</v>
      </c>
      <c r="C135" s="1942"/>
      <c r="D135" s="1942"/>
      <c r="J135" s="1943"/>
      <c r="K135" s="1944"/>
      <c r="L135" s="1944"/>
      <c r="M135" s="1944"/>
      <c r="N135" s="1944"/>
      <c r="O135" s="1944"/>
      <c r="P135" s="1944"/>
      <c r="Q135" s="1944"/>
      <c r="R135" s="1944"/>
      <c r="S135" s="1944"/>
      <c r="T135" s="1944"/>
      <c r="U135" s="1944"/>
      <c r="V135" s="1944"/>
      <c r="W135" s="1944"/>
      <c r="X135" s="1944"/>
      <c r="Y135" s="1944"/>
      <c r="Z135" s="1944"/>
      <c r="AA135" s="1944"/>
      <c r="AB135" s="1944"/>
      <c r="AC135" s="1944"/>
      <c r="AD135" s="1944"/>
      <c r="AE135" s="1944"/>
    </row>
    <row r="136" spans="1:32" s="1925" customFormat="1" ht="17.25" customHeight="1">
      <c r="C136" s="1950" t="s">
        <v>139</v>
      </c>
      <c r="D136" s="4552" t="s">
        <v>5316</v>
      </c>
      <c r="E136" s="4552"/>
      <c r="G136" s="1925" t="s">
        <v>3112</v>
      </c>
      <c r="J136" s="1943"/>
      <c r="K136" s="1944"/>
      <c r="L136" s="1944"/>
      <c r="M136" s="1944"/>
      <c r="N136" s="1944"/>
      <c r="O136" s="1944"/>
      <c r="P136" s="1944"/>
      <c r="Q136" s="1944"/>
      <c r="R136" s="1944"/>
      <c r="S136" s="1944"/>
      <c r="T136" s="1944"/>
      <c r="U136" s="1944"/>
      <c r="V136" s="1944"/>
      <c r="W136" s="1944"/>
      <c r="X136" s="1944"/>
      <c r="Y136" s="1944"/>
      <c r="Z136" s="1944"/>
      <c r="AA136" s="1944"/>
      <c r="AB136" s="1944"/>
      <c r="AC136" s="1944"/>
      <c r="AD136" s="1944"/>
      <c r="AE136" s="1944"/>
    </row>
    <row r="137" spans="1:32" ht="6" customHeight="1">
      <c r="A137" s="1955"/>
      <c r="B137" s="1955"/>
      <c r="C137" s="1955"/>
      <c r="D137" s="1955"/>
      <c r="E137" s="1955"/>
      <c r="F137" s="1955"/>
      <c r="G137" s="1955"/>
      <c r="H137" s="1955"/>
      <c r="I137" s="1955"/>
      <c r="J137" s="1955"/>
      <c r="K137" s="1955"/>
      <c r="L137" s="1955"/>
      <c r="M137" s="1955"/>
      <c r="N137" s="1955"/>
      <c r="O137" s="1955"/>
      <c r="P137" s="1955"/>
      <c r="Q137" s="1955"/>
      <c r="R137" s="1955"/>
      <c r="S137" s="1955"/>
      <c r="T137" s="1955"/>
      <c r="U137" s="1955"/>
      <c r="V137" s="1955"/>
      <c r="W137" s="1955"/>
      <c r="X137" s="1955"/>
      <c r="Y137" s="1955"/>
      <c r="Z137" s="1955"/>
      <c r="AA137" s="1955"/>
      <c r="AB137" s="1955"/>
      <c r="AC137" s="1955"/>
      <c r="AD137" s="1955"/>
      <c r="AE137" s="1955"/>
      <c r="AF137" s="1955"/>
    </row>
    <row r="138" spans="1:32" ht="15.75" customHeight="1">
      <c r="A138" s="1926" t="s">
        <v>2943</v>
      </c>
    </row>
    <row r="139" spans="1:32" s="1929" customFormat="1" ht="15.75" customHeight="1">
      <c r="B139" s="1929" t="s">
        <v>2892</v>
      </c>
      <c r="C139" s="1929" t="s">
        <v>3113</v>
      </c>
    </row>
    <row r="140" spans="1:32" s="1929" customFormat="1" ht="15.75" customHeight="1">
      <c r="D140" s="1966"/>
      <c r="E140" s="1966"/>
      <c r="F140" s="1966"/>
      <c r="G140" s="1966"/>
      <c r="H140" s="1966"/>
      <c r="I140" s="1966"/>
      <c r="J140" s="1966"/>
      <c r="K140" s="1966"/>
      <c r="L140" s="1966"/>
      <c r="M140" s="1966"/>
      <c r="N140" s="1966"/>
      <c r="O140" s="1966"/>
      <c r="P140" s="1966"/>
      <c r="Q140" s="1966"/>
      <c r="R140" s="1966"/>
      <c r="S140" s="1966"/>
      <c r="T140" s="1966"/>
      <c r="U140" s="1966"/>
      <c r="V140" s="1966"/>
      <c r="W140" s="1966"/>
      <c r="X140" s="1966"/>
      <c r="Y140" s="1966"/>
      <c r="Z140" s="1966"/>
      <c r="AA140" s="1966"/>
      <c r="AB140" s="1966"/>
      <c r="AC140" s="1966"/>
      <c r="AD140" s="1966"/>
      <c r="AE140" s="1966"/>
      <c r="AF140" s="1966"/>
    </row>
    <row r="141" spans="1:32" s="1929" customFormat="1" ht="15.75" customHeight="1">
      <c r="C141" s="1966"/>
      <c r="D141" s="1966"/>
      <c r="E141" s="1966"/>
      <c r="F141" s="1966"/>
      <c r="G141" s="1966"/>
      <c r="H141" s="1966"/>
      <c r="I141" s="1966"/>
      <c r="J141" s="1966"/>
      <c r="K141" s="1966"/>
      <c r="L141" s="1966"/>
      <c r="M141" s="1966"/>
      <c r="N141" s="1966"/>
      <c r="O141" s="1966"/>
      <c r="P141" s="1966"/>
      <c r="Q141" s="1966"/>
      <c r="R141" s="1966"/>
      <c r="S141" s="1966"/>
      <c r="T141" s="1966"/>
      <c r="U141" s="1966"/>
      <c r="V141" s="1966"/>
      <c r="W141" s="1966"/>
      <c r="X141" s="1966"/>
      <c r="Y141" s="1966"/>
      <c r="Z141" s="1966"/>
      <c r="AA141" s="1966"/>
      <c r="AB141" s="1966"/>
      <c r="AC141" s="1966"/>
      <c r="AD141" s="1966"/>
      <c r="AE141" s="1966"/>
      <c r="AF141" s="1966"/>
    </row>
    <row r="142" spans="1:32" ht="15.75" customHeight="1">
      <c r="B142" s="1929"/>
    </row>
    <row r="143" spans="1:32" ht="18" customHeight="1"/>
    <row r="144" spans="1:32" s="1925" customFormat="1" ht="18" customHeight="1">
      <c r="A144" s="4553" t="s">
        <v>85</v>
      </c>
      <c r="B144" s="4553"/>
      <c r="C144" s="4553"/>
      <c r="D144" s="4553"/>
      <c r="E144" s="4553"/>
      <c r="F144" s="4553"/>
      <c r="G144" s="4553"/>
      <c r="H144" s="4553"/>
      <c r="I144" s="4553"/>
      <c r="J144" s="4553"/>
      <c r="K144" s="4553"/>
      <c r="L144" s="4553"/>
      <c r="M144" s="4553"/>
      <c r="N144" s="4553"/>
      <c r="O144" s="4553"/>
      <c r="P144" s="4553"/>
      <c r="Q144" s="4553"/>
      <c r="R144" s="4553"/>
      <c r="S144" s="4553"/>
      <c r="T144" s="4553"/>
      <c r="U144" s="4553"/>
      <c r="V144" s="4553"/>
      <c r="W144" s="4553"/>
      <c r="X144" s="4553"/>
      <c r="Y144" s="4553"/>
      <c r="Z144" s="4553"/>
      <c r="AA144" s="4553"/>
      <c r="AB144" s="4553"/>
      <c r="AC144" s="4553"/>
      <c r="AD144" s="4553"/>
      <c r="AE144" s="4553"/>
      <c r="AF144" s="4553"/>
    </row>
    <row r="145" spans="1:32" s="1925" customFormat="1" ht="27" customHeight="1">
      <c r="A145" s="1941" t="s">
        <v>3116</v>
      </c>
      <c r="B145" s="1939"/>
      <c r="C145" s="1939"/>
      <c r="D145" s="1939"/>
      <c r="E145" s="1939"/>
      <c r="F145" s="1939"/>
      <c r="G145" s="1939"/>
      <c r="H145" s="1939"/>
      <c r="I145" s="1939"/>
      <c r="J145" s="1939"/>
      <c r="K145" s="1939"/>
      <c r="L145" s="1939"/>
      <c r="M145" s="1939"/>
      <c r="N145" s="1939"/>
      <c r="O145" s="1939"/>
      <c r="P145" s="1939"/>
      <c r="Q145" s="1939"/>
      <c r="R145" s="1939"/>
      <c r="S145" s="1939"/>
      <c r="T145" s="1939"/>
      <c r="U145" s="1939"/>
      <c r="V145" s="1939"/>
      <c r="W145" s="1939"/>
      <c r="X145" s="1939"/>
      <c r="Y145" s="1939"/>
      <c r="Z145" s="1939"/>
      <c r="AA145" s="1939"/>
      <c r="AB145" s="1939"/>
      <c r="AC145" s="1939"/>
      <c r="AD145" s="1939"/>
      <c r="AE145" s="1939"/>
      <c r="AF145" s="1939"/>
    </row>
    <row r="146" spans="1:32" s="1925" customFormat="1" ht="6" customHeight="1">
      <c r="A146" s="1942"/>
    </row>
    <row r="147" spans="1:32" s="1925" customFormat="1" ht="16.5" customHeight="1">
      <c r="A147" s="1942" t="s">
        <v>3558</v>
      </c>
    </row>
    <row r="148" spans="1:32" s="1925" customFormat="1" ht="16.5" customHeight="1">
      <c r="B148" s="4554" t="str">
        <f>cst_wskakunin_BUILD__address</f>
        <v>埼玉県さいたま市緑区</v>
      </c>
      <c r="C148" s="4554"/>
      <c r="D148" s="4554"/>
      <c r="E148" s="4554"/>
      <c r="F148" s="4554"/>
      <c r="G148" s="4554"/>
      <c r="H148" s="4554"/>
      <c r="I148" s="4554"/>
      <c r="J148" s="4554"/>
      <c r="K148" s="4554"/>
      <c r="L148" s="4554"/>
      <c r="M148" s="4554"/>
      <c r="N148" s="4554"/>
      <c r="O148" s="4554"/>
      <c r="P148" s="4554"/>
      <c r="Q148" s="4554"/>
      <c r="R148" s="4554"/>
      <c r="S148" s="4554"/>
      <c r="T148" s="4554"/>
      <c r="U148" s="4554"/>
      <c r="V148" s="4554"/>
      <c r="W148" s="4554"/>
      <c r="X148" s="4554"/>
      <c r="Y148" s="4554"/>
      <c r="Z148" s="4554"/>
      <c r="AA148" s="4554"/>
      <c r="AB148" s="4554"/>
      <c r="AC148" s="4554"/>
      <c r="AD148" s="4554"/>
      <c r="AE148" s="4554"/>
    </row>
    <row r="149" spans="1:32" s="1925" customFormat="1" ht="6" customHeight="1">
      <c r="A149" s="1939"/>
      <c r="B149" s="1939"/>
      <c r="C149" s="1939"/>
      <c r="D149" s="1939"/>
      <c r="E149" s="1939"/>
      <c r="F149" s="1939"/>
      <c r="G149" s="1939"/>
      <c r="H149" s="1939"/>
      <c r="I149" s="1939"/>
      <c r="J149" s="1939"/>
      <c r="K149" s="1939"/>
      <c r="L149" s="1939"/>
      <c r="M149" s="1939"/>
      <c r="N149" s="1939"/>
      <c r="O149" s="1939"/>
      <c r="P149" s="1939"/>
      <c r="Q149" s="1939"/>
      <c r="R149" s="1939"/>
      <c r="S149" s="1939"/>
      <c r="T149" s="1939"/>
      <c r="U149" s="1939"/>
      <c r="V149" s="1939"/>
      <c r="W149" s="1939"/>
      <c r="X149" s="1939"/>
      <c r="Y149" s="1939"/>
      <c r="Z149" s="1939"/>
      <c r="AA149" s="1939"/>
      <c r="AB149" s="1939"/>
      <c r="AC149" s="1939"/>
      <c r="AD149" s="1939"/>
      <c r="AE149" s="1939"/>
      <c r="AF149" s="1939"/>
    </row>
    <row r="150" spans="1:32" s="1925" customFormat="1" ht="6" customHeight="1"/>
    <row r="151" spans="1:32" s="1925" customFormat="1" ht="16.5" customHeight="1">
      <c r="A151" s="1942" t="s">
        <v>4591</v>
      </c>
    </row>
    <row r="152" spans="1:32" s="1925" customFormat="1" ht="16.5" customHeight="1">
      <c r="C152" s="1967" t="str">
        <f>cst_wskakunin_KUIKI_TOSI</f>
        <v>□</v>
      </c>
      <c r="D152" s="1925" t="s">
        <v>462</v>
      </c>
      <c r="J152" s="1925" t="s">
        <v>9</v>
      </c>
      <c r="K152" s="1967" t="str">
        <f>cst_wskakunin_KUIKI_SIGAIKA</f>
        <v>□</v>
      </c>
      <c r="L152" s="1925" t="s">
        <v>466</v>
      </c>
      <c r="Q152" s="1967" t="str">
        <f>cst_wskakunin_KUIKI_TYOSEI</f>
        <v>□</v>
      </c>
      <c r="R152" s="1925" t="s">
        <v>467</v>
      </c>
      <c r="X152" s="1967" t="str">
        <f>cst_wskakunin_KUIKI_HISETTEI</f>
        <v>□</v>
      </c>
      <c r="Y152" s="1925" t="s">
        <v>3119</v>
      </c>
    </row>
    <row r="153" spans="1:32" s="1925" customFormat="1" ht="16.5" customHeight="1">
      <c r="C153" s="1967" t="str">
        <f>cst_wskakunin_KUIKI_JYUN_TOSHI</f>
        <v>□</v>
      </c>
      <c r="D153" s="1925" t="s">
        <v>463</v>
      </c>
      <c r="K153" s="1967" t="str">
        <f>cst_wskakunin_KUIKI_KUIKIGAI</f>
        <v>□</v>
      </c>
      <c r="L153" s="1925" t="s">
        <v>3120</v>
      </c>
    </row>
    <row r="154" spans="1:32" s="1925" customFormat="1" ht="6" customHeight="1">
      <c r="A154" s="1939"/>
      <c r="B154" s="1939"/>
      <c r="C154" s="1939"/>
      <c r="D154" s="1939"/>
      <c r="E154" s="1939"/>
      <c r="F154" s="1939"/>
      <c r="G154" s="1939"/>
      <c r="H154" s="1939"/>
      <c r="I154" s="1939"/>
      <c r="J154" s="1939"/>
      <c r="K154" s="1939"/>
      <c r="L154" s="1939"/>
      <c r="M154" s="1939"/>
      <c r="N154" s="1939"/>
      <c r="O154" s="1939"/>
      <c r="P154" s="1939"/>
      <c r="Q154" s="1939"/>
      <c r="R154" s="1939"/>
      <c r="S154" s="1939"/>
      <c r="T154" s="1939"/>
      <c r="U154" s="1939"/>
      <c r="V154" s="1939"/>
      <c r="W154" s="1939"/>
      <c r="X154" s="1939"/>
      <c r="Y154" s="1939"/>
      <c r="Z154" s="1939"/>
      <c r="AA154" s="1939"/>
      <c r="AB154" s="1939"/>
      <c r="AC154" s="1939"/>
      <c r="AD154" s="1939"/>
      <c r="AE154" s="1939"/>
      <c r="AF154" s="1939"/>
    </row>
    <row r="155" spans="1:32" s="1925" customFormat="1" ht="6" customHeight="1"/>
    <row r="156" spans="1:32" s="1925" customFormat="1" ht="16.5" customHeight="1">
      <c r="A156" s="1942" t="s">
        <v>4592</v>
      </c>
      <c r="H156" s="1967" t="str">
        <f>cst_wskakunin_BOUKA_BOUKA</f>
        <v>□</v>
      </c>
      <c r="I156" s="1925" t="s">
        <v>469</v>
      </c>
      <c r="N156" s="1967" t="str">
        <f>cst_wskakunin_BOUKA_JYUN_BOUKA</f>
        <v>□</v>
      </c>
      <c r="O156" s="1925" t="s">
        <v>470</v>
      </c>
      <c r="T156" s="1967" t="str">
        <f>cst_wskakunin_BOUKA_NASI</f>
        <v>□</v>
      </c>
      <c r="U156" s="1925" t="s">
        <v>230</v>
      </c>
    </row>
    <row r="157" spans="1:32" s="1925" customFormat="1" ht="6" customHeight="1">
      <c r="A157" s="1939"/>
      <c r="B157" s="1939"/>
      <c r="C157" s="1939"/>
      <c r="D157" s="1939"/>
      <c r="E157" s="1939"/>
      <c r="F157" s="1939"/>
      <c r="G157" s="1939"/>
      <c r="H157" s="1939"/>
      <c r="I157" s="1939"/>
      <c r="J157" s="1939"/>
      <c r="K157" s="1939"/>
      <c r="L157" s="1939"/>
      <c r="M157" s="1939"/>
      <c r="N157" s="1939"/>
      <c r="O157" s="1939"/>
      <c r="P157" s="1939"/>
      <c r="Q157" s="1939"/>
      <c r="R157" s="1939"/>
      <c r="S157" s="1939"/>
      <c r="T157" s="1939"/>
      <c r="U157" s="1939"/>
      <c r="V157" s="1939"/>
      <c r="W157" s="1939"/>
      <c r="X157" s="1939"/>
      <c r="Y157" s="1939"/>
      <c r="Z157" s="1939"/>
      <c r="AA157" s="1939"/>
      <c r="AB157" s="1939"/>
      <c r="AC157" s="1939"/>
      <c r="AD157" s="1939"/>
      <c r="AE157" s="1939"/>
      <c r="AF157" s="1939"/>
    </row>
    <row r="158" spans="1:32" s="1925" customFormat="1" ht="6" customHeight="1"/>
    <row r="159" spans="1:32" s="1925" customFormat="1" ht="16.5" customHeight="1">
      <c r="A159" s="1942" t="s">
        <v>4593</v>
      </c>
      <c r="H159" s="4555" t="str">
        <f>cst_wskakunin_SHIKITI_MENSEKI_1_TOTAL</f>
        <v/>
      </c>
      <c r="I159" s="4555"/>
      <c r="J159" s="4555"/>
      <c r="K159" s="4555"/>
      <c r="L159" s="1925" t="s">
        <v>114</v>
      </c>
    </row>
    <row r="160" spans="1:32" s="1925" customFormat="1" ht="6" customHeight="1">
      <c r="A160" s="1939"/>
      <c r="B160" s="1939"/>
      <c r="C160" s="1939"/>
      <c r="D160" s="1939"/>
      <c r="E160" s="1939"/>
      <c r="F160" s="1939"/>
      <c r="G160" s="1939"/>
      <c r="H160" s="1939"/>
      <c r="I160" s="1939"/>
      <c r="J160" s="1939"/>
      <c r="K160" s="1939"/>
      <c r="L160" s="1939"/>
      <c r="M160" s="1939"/>
      <c r="N160" s="1939"/>
      <c r="O160" s="1939"/>
      <c r="P160" s="1939"/>
      <c r="Q160" s="1939"/>
      <c r="R160" s="1939"/>
      <c r="S160" s="1939"/>
      <c r="T160" s="1939"/>
      <c r="U160" s="1939"/>
      <c r="V160" s="1939"/>
      <c r="W160" s="1939"/>
      <c r="X160" s="1939"/>
      <c r="Y160" s="1939"/>
      <c r="Z160" s="1939"/>
      <c r="AA160" s="1939"/>
      <c r="AB160" s="1939"/>
      <c r="AC160" s="1939"/>
      <c r="AD160" s="1939"/>
      <c r="AE160" s="1939"/>
      <c r="AF160" s="1939"/>
    </row>
    <row r="161" spans="1:32" s="1925" customFormat="1" ht="6" customHeight="1"/>
    <row r="162" spans="1:32" s="1925" customFormat="1" ht="16.5" customHeight="1">
      <c r="A162" s="1942" t="s">
        <v>4594</v>
      </c>
      <c r="H162" s="1967" t="str">
        <f>IF(cst_wskakunin_YOUTO="一戸建ての住宅","■","□")</f>
        <v>□</v>
      </c>
      <c r="I162" s="1925" t="s">
        <v>154</v>
      </c>
      <c r="P162" s="1967" t="str">
        <f>IF(cst_wskakunin_YOUTO&lt;&gt;"一戸建ての住宅","■","□")</f>
        <v>■</v>
      </c>
      <c r="Q162" s="1925" t="s">
        <v>3124</v>
      </c>
    </row>
    <row r="163" spans="1:32" s="1925" customFormat="1" ht="6" customHeight="1">
      <c r="A163" s="1939"/>
      <c r="B163" s="1939"/>
      <c r="C163" s="1939"/>
      <c r="D163" s="1939"/>
      <c r="E163" s="1939"/>
      <c r="F163" s="1939"/>
      <c r="G163" s="1939"/>
      <c r="H163" s="1939"/>
      <c r="I163" s="1939"/>
      <c r="J163" s="1939"/>
      <c r="K163" s="1939"/>
      <c r="L163" s="1939"/>
      <c r="M163" s="1939"/>
      <c r="N163" s="1939"/>
      <c r="O163" s="1939"/>
      <c r="P163" s="1939"/>
      <c r="Q163" s="1939"/>
      <c r="R163" s="1939"/>
      <c r="S163" s="1939"/>
      <c r="T163" s="1939"/>
      <c r="U163" s="1939"/>
      <c r="V163" s="1939"/>
      <c r="W163" s="1939"/>
      <c r="X163" s="1939"/>
      <c r="Y163" s="1939"/>
      <c r="Z163" s="1939"/>
      <c r="AA163" s="1939"/>
      <c r="AB163" s="1939"/>
      <c r="AC163" s="1939"/>
      <c r="AD163" s="1939"/>
      <c r="AE163" s="1939"/>
      <c r="AF163" s="1939"/>
    </row>
    <row r="164" spans="1:32" s="1925" customFormat="1" ht="6" customHeight="1"/>
    <row r="165" spans="1:32" s="1925" customFormat="1" ht="16.5" customHeight="1">
      <c r="A165" s="1942" t="s">
        <v>4595</v>
      </c>
      <c r="H165" s="4555" t="str">
        <f>IF(cst_wsjob_JOB_INPUT_VERSION="","",IF(cst_wsjob_JOB_INPUT_VERSION&gt;=6,cst_wskakunin_KENTIKU_MENSEKI_ZENTAI_SHINSEI,cst_wskakunin_KENTIKU_MENSEKI_SHINSEI))</f>
        <v/>
      </c>
      <c r="I165" s="4555"/>
      <c r="J165" s="4555"/>
      <c r="K165" s="4555"/>
      <c r="L165" s="1925" t="s">
        <v>114</v>
      </c>
    </row>
    <row r="166" spans="1:32" s="1925" customFormat="1" ht="6" customHeight="1">
      <c r="A166" s="1939"/>
      <c r="B166" s="1939"/>
      <c r="C166" s="1939"/>
      <c r="D166" s="1939"/>
      <c r="E166" s="1939"/>
      <c r="F166" s="1939"/>
      <c r="G166" s="1939"/>
      <c r="H166" s="1939"/>
      <c r="I166" s="1939"/>
      <c r="J166" s="1939"/>
      <c r="K166" s="1939"/>
      <c r="L166" s="1939"/>
      <c r="M166" s="1939"/>
      <c r="N166" s="1939"/>
      <c r="O166" s="1939"/>
      <c r="P166" s="1939"/>
      <c r="Q166" s="1939"/>
      <c r="R166" s="1939"/>
      <c r="S166" s="1939"/>
      <c r="T166" s="1939"/>
      <c r="U166" s="1939"/>
      <c r="V166" s="1939"/>
      <c r="W166" s="1939"/>
      <c r="X166" s="1939"/>
      <c r="Y166" s="1939"/>
      <c r="Z166" s="1939"/>
      <c r="AA166" s="1939"/>
      <c r="AB166" s="1939"/>
      <c r="AC166" s="1939"/>
      <c r="AD166" s="1939"/>
      <c r="AE166" s="1939"/>
      <c r="AF166" s="1939"/>
    </row>
    <row r="167" spans="1:32" s="1925" customFormat="1" ht="6" customHeight="1"/>
    <row r="168" spans="1:32" s="1925" customFormat="1" ht="16.5" customHeight="1">
      <c r="A168" s="1942" t="s">
        <v>4596</v>
      </c>
      <c r="H168" s="4555" t="str">
        <f>cst_wskakunin_NOBE_MENSEKI_BUILD_SHINSEI</f>
        <v/>
      </c>
      <c r="I168" s="4555"/>
      <c r="J168" s="4555"/>
      <c r="K168" s="4555"/>
      <c r="L168" s="1925" t="s">
        <v>114</v>
      </c>
    </row>
    <row r="169" spans="1:32" s="1925" customFormat="1" ht="6" customHeight="1">
      <c r="A169" s="1939"/>
      <c r="B169" s="1939"/>
      <c r="C169" s="1939"/>
      <c r="D169" s="1939"/>
      <c r="E169" s="1939"/>
      <c r="F169" s="1939"/>
      <c r="G169" s="1939"/>
      <c r="H169" s="1939"/>
      <c r="I169" s="1939"/>
      <c r="J169" s="1939"/>
      <c r="K169" s="1939"/>
      <c r="L169" s="1939"/>
      <c r="M169" s="1939"/>
      <c r="N169" s="1939"/>
      <c r="O169" s="1939"/>
      <c r="P169" s="1939"/>
      <c r="Q169" s="1939"/>
      <c r="R169" s="1939"/>
      <c r="S169" s="1939"/>
      <c r="T169" s="1939"/>
      <c r="U169" s="1939"/>
      <c r="V169" s="1939"/>
      <c r="W169" s="1939"/>
      <c r="X169" s="1939"/>
      <c r="Y169" s="1939"/>
      <c r="Z169" s="1939"/>
      <c r="AA169" s="1939"/>
      <c r="AB169" s="1939"/>
      <c r="AC169" s="1939"/>
      <c r="AD169" s="1939"/>
      <c r="AE169" s="1939"/>
      <c r="AF169" s="1939"/>
    </row>
    <row r="170" spans="1:32" s="1925" customFormat="1" ht="6" customHeight="1"/>
    <row r="171" spans="1:32" s="1925" customFormat="1" ht="16.5" customHeight="1">
      <c r="A171" s="1942" t="s">
        <v>4600</v>
      </c>
    </row>
    <row r="172" spans="1:32" s="1925" customFormat="1" ht="16.5" customHeight="1">
      <c r="C172" s="1925" t="s">
        <v>3128</v>
      </c>
      <c r="J172" s="4556"/>
      <c r="K172" s="4556"/>
      <c r="L172" s="4556"/>
      <c r="M172" s="1925" t="s">
        <v>108</v>
      </c>
    </row>
    <row r="173" spans="1:32" s="1925" customFormat="1" ht="16.5" customHeight="1">
      <c r="C173" s="1925" t="s">
        <v>3129</v>
      </c>
      <c r="J173" s="4556"/>
      <c r="K173" s="4556"/>
      <c r="L173" s="4556"/>
      <c r="M173" s="1925" t="s">
        <v>108</v>
      </c>
    </row>
    <row r="174" spans="1:32" s="1925" customFormat="1" ht="6" customHeight="1">
      <c r="A174" s="1939"/>
      <c r="B174" s="1939"/>
      <c r="C174" s="1939"/>
      <c r="D174" s="1939"/>
      <c r="E174" s="1939"/>
      <c r="F174" s="1939"/>
      <c r="G174" s="1939"/>
      <c r="H174" s="1939"/>
      <c r="I174" s="1939"/>
      <c r="J174" s="1939"/>
      <c r="K174" s="1939"/>
      <c r="L174" s="1939"/>
      <c r="M174" s="1939"/>
      <c r="N174" s="1939"/>
      <c r="O174" s="1939"/>
      <c r="P174" s="1939"/>
      <c r="Q174" s="1939"/>
      <c r="R174" s="1939"/>
      <c r="S174" s="1939"/>
      <c r="T174" s="1939"/>
      <c r="U174" s="1939"/>
      <c r="V174" s="1939"/>
      <c r="W174" s="1939"/>
      <c r="X174" s="1939"/>
      <c r="Y174" s="1939"/>
      <c r="Z174" s="1939"/>
      <c r="AA174" s="1939"/>
      <c r="AB174" s="1939"/>
      <c r="AC174" s="1939"/>
      <c r="AD174" s="1939"/>
      <c r="AE174" s="1939"/>
      <c r="AF174" s="1939"/>
    </row>
    <row r="175" spans="1:32" s="1925" customFormat="1" ht="6" customHeight="1"/>
    <row r="176" spans="1:32" s="1925" customFormat="1" ht="16.5" customHeight="1">
      <c r="A176" s="1942" t="s">
        <v>4601</v>
      </c>
    </row>
    <row r="177" spans="1:32" s="1925" customFormat="1" ht="16.5" customHeight="1">
      <c r="C177" s="1925" t="s">
        <v>3131</v>
      </c>
      <c r="J177" s="4549" t="str">
        <f>cst_wskakunin_p4_1_TAKASA_MAX</f>
        <v/>
      </c>
      <c r="K177" s="4549"/>
      <c r="L177" s="4549"/>
      <c r="M177" s="4549"/>
      <c r="N177" s="1925" t="s">
        <v>674</v>
      </c>
    </row>
    <row r="178" spans="1:32" s="1925" customFormat="1" ht="16.5" customHeight="1">
      <c r="C178" s="1925" t="s">
        <v>3132</v>
      </c>
      <c r="J178" s="4549" t="str">
        <f>cst_wskakunin_p4_1_TAKASA_KEN_MAX</f>
        <v/>
      </c>
      <c r="K178" s="4549"/>
      <c r="L178" s="4549"/>
      <c r="M178" s="4549"/>
      <c r="N178" s="1925" t="s">
        <v>674</v>
      </c>
    </row>
    <row r="179" spans="1:32" s="1925" customFormat="1" ht="16.5" customHeight="1">
      <c r="C179" s="1925" t="s">
        <v>3133</v>
      </c>
      <c r="I179" s="1949" t="s">
        <v>3134</v>
      </c>
      <c r="J179" s="4550" t="str">
        <f>cst_wskakunin_p4_1_KAISU_TIKAI_NOZOKU</f>
        <v/>
      </c>
      <c r="K179" s="4550"/>
      <c r="L179" s="4550"/>
      <c r="M179" s="1925" t="s">
        <v>481</v>
      </c>
      <c r="N179" s="1925" t="s">
        <v>10</v>
      </c>
    </row>
    <row r="180" spans="1:32" s="1925" customFormat="1" ht="16.5" customHeight="1">
      <c r="I180" s="1949" t="s">
        <v>3135</v>
      </c>
      <c r="J180" s="4550" t="str">
        <f>cst_wskakunin_p4_1_KAISU_TIKAI</f>
        <v/>
      </c>
      <c r="K180" s="4550"/>
      <c r="L180" s="4550"/>
      <c r="M180" s="1925" t="s">
        <v>481</v>
      </c>
      <c r="N180" s="1925" t="s">
        <v>10</v>
      </c>
    </row>
    <row r="181" spans="1:32" s="1925" customFormat="1" ht="16.5" customHeight="1">
      <c r="C181" s="1925" t="s">
        <v>2890</v>
      </c>
      <c r="G181" s="4551" t="str">
        <f>cst_wskakunin_p4_1_KOUZOU1</f>
        <v/>
      </c>
      <c r="H181" s="4551"/>
      <c r="I181" s="4551"/>
      <c r="J181" s="4551"/>
      <c r="K181" s="4551"/>
      <c r="L181" s="4551"/>
      <c r="M181" s="4551"/>
      <c r="N181" s="4551"/>
      <c r="O181" s="4551"/>
      <c r="P181" s="1925" t="s">
        <v>641</v>
      </c>
      <c r="R181" s="4550" t="str">
        <f>cst_wskakunin_p4_1_KOUZOU2</f>
        <v/>
      </c>
      <c r="S181" s="4550"/>
      <c r="T181" s="4550"/>
      <c r="U181" s="4550"/>
      <c r="V181" s="4550"/>
      <c r="W181" s="4550"/>
      <c r="X181" s="4550"/>
      <c r="Y181" s="4550"/>
      <c r="Z181" s="4550"/>
    </row>
    <row r="182" spans="1:32" s="1925" customFormat="1" ht="6" customHeight="1">
      <c r="A182" s="1939"/>
      <c r="B182" s="1939"/>
      <c r="C182" s="1939"/>
      <c r="D182" s="1939"/>
      <c r="E182" s="1939"/>
      <c r="F182" s="1939"/>
      <c r="G182" s="1939"/>
      <c r="H182" s="1939"/>
      <c r="I182" s="1939"/>
      <c r="J182" s="1939"/>
      <c r="K182" s="1939"/>
      <c r="L182" s="1939"/>
      <c r="M182" s="1939"/>
      <c r="N182" s="1939"/>
      <c r="O182" s="1939"/>
      <c r="P182" s="1939"/>
      <c r="Q182" s="1939"/>
      <c r="R182" s="1939"/>
      <c r="S182" s="1939"/>
      <c r="T182" s="1939"/>
      <c r="U182" s="1939"/>
      <c r="V182" s="1939"/>
      <c r="W182" s="1939"/>
      <c r="X182" s="1939"/>
      <c r="Y182" s="1939"/>
      <c r="Z182" s="1939"/>
      <c r="AA182" s="1939"/>
      <c r="AB182" s="1939"/>
      <c r="AC182" s="1939"/>
      <c r="AD182" s="1939"/>
      <c r="AE182" s="1939"/>
      <c r="AF182" s="1939"/>
    </row>
    <row r="183" spans="1:32" s="1925" customFormat="1" ht="6" customHeight="1"/>
    <row r="184" spans="1:32" s="1925" customFormat="1" ht="16.5" customHeight="1">
      <c r="A184" s="1942" t="s">
        <v>4602</v>
      </c>
    </row>
    <row r="185" spans="1:32" s="1925" customFormat="1" ht="16.5" customHeight="1">
      <c r="A185" s="1942"/>
      <c r="C185" s="1950" t="s">
        <v>139</v>
      </c>
      <c r="D185" s="1925" t="s">
        <v>3137</v>
      </c>
      <c r="G185" s="1950" t="s">
        <v>139</v>
      </c>
      <c r="H185" s="1925" t="s">
        <v>3138</v>
      </c>
      <c r="K185" s="1950" t="s">
        <v>139</v>
      </c>
      <c r="L185" s="1925" t="s">
        <v>3139</v>
      </c>
      <c r="P185" s="1950" t="s">
        <v>139</v>
      </c>
      <c r="Q185" s="1925" t="s">
        <v>3140</v>
      </c>
    </row>
    <row r="186" spans="1:32" s="1925" customFormat="1" ht="6" customHeight="1">
      <c r="A186" s="1939"/>
      <c r="B186" s="1939"/>
      <c r="C186" s="1939"/>
      <c r="D186" s="1939"/>
      <c r="E186" s="1939"/>
      <c r="F186" s="1939"/>
      <c r="G186" s="1939"/>
      <c r="H186" s="1939"/>
      <c r="I186" s="1939"/>
      <c r="J186" s="1939"/>
      <c r="K186" s="1939"/>
      <c r="L186" s="1939"/>
      <c r="M186" s="1939"/>
      <c r="N186" s="1939"/>
      <c r="O186" s="1939"/>
      <c r="P186" s="1939"/>
      <c r="Q186" s="1939"/>
      <c r="R186" s="1939"/>
      <c r="S186" s="1939"/>
      <c r="T186" s="1939"/>
      <c r="U186" s="1939"/>
      <c r="V186" s="1939"/>
      <c r="W186" s="1939"/>
      <c r="X186" s="1939"/>
      <c r="Y186" s="1939"/>
      <c r="Z186" s="1939"/>
      <c r="AA186" s="1939"/>
      <c r="AB186" s="1939"/>
      <c r="AC186" s="1939"/>
      <c r="AD186" s="1939"/>
      <c r="AE186" s="1939"/>
      <c r="AF186" s="1939"/>
    </row>
    <row r="187" spans="1:32" s="1925" customFormat="1" ht="6" customHeight="1"/>
    <row r="188" spans="1:32" s="1925" customFormat="1" ht="16.5" customHeight="1">
      <c r="A188" s="1942" t="s">
        <v>4603</v>
      </c>
    </row>
    <row r="189" spans="1:32" s="1925" customFormat="1" ht="17.25" customHeight="1">
      <c r="C189" s="4546"/>
      <c r="D189" s="4547"/>
      <c r="E189" s="4547"/>
      <c r="F189" s="4547"/>
      <c r="G189" s="4547"/>
      <c r="H189" s="4547"/>
      <c r="I189" s="4547"/>
      <c r="J189" s="4547"/>
      <c r="K189" s="4547"/>
      <c r="L189" s="4547"/>
      <c r="M189" s="4547"/>
      <c r="N189" s="4547"/>
      <c r="O189" s="4547"/>
      <c r="P189" s="4547"/>
      <c r="Q189" s="4547"/>
      <c r="R189" s="4547"/>
      <c r="S189" s="4547"/>
      <c r="T189" s="4547"/>
      <c r="U189" s="4547"/>
      <c r="V189" s="4547"/>
      <c r="W189" s="4547"/>
      <c r="X189" s="4547"/>
      <c r="Y189" s="4547"/>
      <c r="Z189" s="4547"/>
      <c r="AA189" s="4547"/>
      <c r="AB189" s="4547"/>
      <c r="AC189" s="4547"/>
      <c r="AD189" s="4547"/>
      <c r="AE189" s="4547"/>
    </row>
    <row r="190" spans="1:32" s="1925" customFormat="1" ht="17.25" customHeight="1">
      <c r="C190" s="4548"/>
      <c r="D190" s="4548"/>
      <c r="E190" s="4548"/>
      <c r="F190" s="4548"/>
      <c r="G190" s="4548"/>
      <c r="H190" s="4548"/>
      <c r="I190" s="4548"/>
      <c r="J190" s="4548"/>
      <c r="K190" s="4548"/>
      <c r="L190" s="4548"/>
      <c r="M190" s="4548"/>
      <c r="N190" s="4548"/>
      <c r="O190" s="4548"/>
      <c r="P190" s="4548"/>
      <c r="Q190" s="4548"/>
      <c r="R190" s="4548"/>
      <c r="S190" s="4548"/>
      <c r="T190" s="4548"/>
      <c r="U190" s="4548"/>
      <c r="V190" s="4548"/>
      <c r="W190" s="4548"/>
      <c r="X190" s="4548"/>
      <c r="Y190" s="4548"/>
      <c r="Z190" s="4548"/>
      <c r="AA190" s="4548"/>
      <c r="AB190" s="4548"/>
      <c r="AC190" s="4548"/>
      <c r="AD190" s="4548"/>
      <c r="AE190" s="4548"/>
    </row>
    <row r="191" spans="1:32" s="1925" customFormat="1" ht="6" customHeight="1">
      <c r="A191" s="1939"/>
      <c r="B191" s="1939"/>
      <c r="C191" s="1939"/>
      <c r="D191" s="1939"/>
      <c r="E191" s="1939"/>
      <c r="F191" s="1939"/>
      <c r="G191" s="1939"/>
      <c r="H191" s="1939"/>
      <c r="I191" s="1939"/>
      <c r="J191" s="1939"/>
      <c r="K191" s="1939"/>
      <c r="L191" s="1939"/>
      <c r="M191" s="1939"/>
      <c r="N191" s="1939"/>
      <c r="O191" s="1939"/>
      <c r="P191" s="1939"/>
      <c r="Q191" s="1939"/>
      <c r="R191" s="1939"/>
      <c r="S191" s="1939"/>
      <c r="T191" s="1939"/>
      <c r="U191" s="1939"/>
      <c r="V191" s="1939"/>
      <c r="W191" s="1939"/>
      <c r="X191" s="1939"/>
      <c r="Y191" s="1939"/>
      <c r="Z191" s="1939"/>
      <c r="AA191" s="1939"/>
      <c r="AB191" s="1939"/>
      <c r="AC191" s="1939"/>
      <c r="AD191" s="1939"/>
      <c r="AE191" s="1939"/>
      <c r="AF191" s="1939"/>
    </row>
    <row r="192" spans="1:32" s="1925" customFormat="1" ht="6" customHeight="1"/>
    <row r="193" spans="1:32" s="1925" customFormat="1" ht="16.5" customHeight="1">
      <c r="A193" s="1942" t="s">
        <v>4604</v>
      </c>
    </row>
    <row r="194" spans="1:32" s="1925" customFormat="1" ht="17.25" customHeight="1">
      <c r="C194" s="4546"/>
      <c r="D194" s="4547"/>
      <c r="E194" s="4547"/>
      <c r="F194" s="4547"/>
      <c r="G194" s="4547"/>
      <c r="H194" s="4547"/>
      <c r="I194" s="4547"/>
      <c r="J194" s="4547"/>
      <c r="K194" s="4547"/>
      <c r="L194" s="4547"/>
      <c r="M194" s="4547"/>
      <c r="N194" s="4547"/>
      <c r="O194" s="4547"/>
      <c r="P194" s="4547"/>
      <c r="Q194" s="4547"/>
      <c r="R194" s="4547"/>
      <c r="S194" s="4547"/>
      <c r="T194" s="4547"/>
      <c r="U194" s="4547"/>
      <c r="V194" s="4547"/>
      <c r="W194" s="4547"/>
      <c r="X194" s="4547"/>
      <c r="Y194" s="4547"/>
      <c r="Z194" s="4547"/>
      <c r="AA194" s="4547"/>
      <c r="AB194" s="4547"/>
      <c r="AC194" s="4547"/>
      <c r="AD194" s="4547"/>
      <c r="AE194" s="4547"/>
    </row>
    <row r="195" spans="1:32" ht="17.25" customHeight="1">
      <c r="C195" s="4548"/>
      <c r="D195" s="4548"/>
      <c r="E195" s="4548"/>
      <c r="F195" s="4548"/>
      <c r="G195" s="4548"/>
      <c r="H195" s="4548"/>
      <c r="I195" s="4548"/>
      <c r="J195" s="4548"/>
      <c r="K195" s="4548"/>
      <c r="L195" s="4548"/>
      <c r="M195" s="4548"/>
      <c r="N195" s="4548"/>
      <c r="O195" s="4548"/>
      <c r="P195" s="4548"/>
      <c r="Q195" s="4548"/>
      <c r="R195" s="4548"/>
      <c r="S195" s="4548"/>
      <c r="T195" s="4548"/>
      <c r="U195" s="4548"/>
      <c r="V195" s="4548"/>
      <c r="W195" s="4548"/>
      <c r="X195" s="4548"/>
      <c r="Y195" s="4548"/>
      <c r="Z195" s="4548"/>
      <c r="AA195" s="4548"/>
      <c r="AB195" s="4548"/>
      <c r="AC195" s="4548"/>
      <c r="AD195" s="4548"/>
      <c r="AE195" s="4548"/>
    </row>
    <row r="196" spans="1:32" ht="17.25" customHeight="1">
      <c r="B196" s="1926" t="s">
        <v>5871</v>
      </c>
      <c r="C196" s="2130"/>
      <c r="D196" s="2130"/>
      <c r="E196" s="2130"/>
      <c r="F196" s="2130"/>
      <c r="G196" s="2130"/>
      <c r="H196" s="2130"/>
      <c r="I196" s="2130"/>
      <c r="J196" s="2130"/>
      <c r="K196" s="1950" t="s">
        <v>139</v>
      </c>
      <c r="L196" s="2130" t="s">
        <v>497</v>
      </c>
      <c r="M196" s="2130"/>
      <c r="N196" s="2130"/>
      <c r="O196" s="1950" t="s">
        <v>139</v>
      </c>
      <c r="P196" s="2130" t="s">
        <v>498</v>
      </c>
      <c r="Q196" s="2130"/>
      <c r="R196" s="2130"/>
      <c r="S196" s="2130"/>
      <c r="T196" s="2130"/>
      <c r="U196" s="2130"/>
      <c r="V196" s="2130"/>
      <c r="W196" s="2130"/>
      <c r="X196" s="2130"/>
      <c r="Y196" s="2130"/>
      <c r="Z196" s="2130"/>
      <c r="AA196" s="2130"/>
      <c r="AB196" s="2130"/>
      <c r="AC196" s="2130"/>
      <c r="AD196" s="2130"/>
      <c r="AE196" s="2130"/>
    </row>
    <row r="197" spans="1:32" ht="6" customHeight="1">
      <c r="A197" s="1955"/>
      <c r="B197" s="1955"/>
      <c r="C197" s="1955"/>
      <c r="D197" s="1955"/>
      <c r="E197" s="1955"/>
      <c r="F197" s="1955"/>
      <c r="G197" s="1955"/>
      <c r="H197" s="1955"/>
      <c r="I197" s="1955"/>
      <c r="J197" s="1955"/>
      <c r="K197" s="1955"/>
      <c r="L197" s="1955"/>
      <c r="M197" s="1955"/>
      <c r="N197" s="1955"/>
      <c r="O197" s="1955"/>
      <c r="P197" s="1955"/>
      <c r="Q197" s="1955"/>
      <c r="R197" s="1955"/>
      <c r="S197" s="1955"/>
      <c r="T197" s="1955"/>
      <c r="U197" s="1955"/>
      <c r="V197" s="1955"/>
      <c r="W197" s="1955"/>
      <c r="X197" s="1955"/>
      <c r="Y197" s="1955"/>
      <c r="Z197" s="1955"/>
      <c r="AA197" s="1955"/>
      <c r="AB197" s="1955"/>
      <c r="AC197" s="1955"/>
      <c r="AD197" s="1955"/>
      <c r="AE197" s="1955"/>
      <c r="AF197" s="1955"/>
    </row>
    <row r="198" spans="1:32" ht="6" customHeight="1"/>
    <row r="199" spans="1:32" ht="13.5" customHeight="1"/>
    <row r="200" spans="1:32" ht="13.5" customHeight="1"/>
    <row r="201" spans="1:32" ht="13.5" customHeight="1"/>
    <row r="202" spans="1:32" ht="13.5" customHeight="1"/>
    <row r="203" spans="1:32" ht="13.5" customHeight="1"/>
    <row r="204" spans="1:32" ht="13.5" customHeight="1"/>
    <row r="205" spans="1:32" ht="13.5" customHeight="1"/>
    <row r="206" spans="1:32" ht="13.5" customHeight="1"/>
    <row r="207" spans="1:32" ht="13.5" customHeight="1"/>
    <row r="208" spans="1:32" ht="13.5" customHeight="1"/>
    <row r="209" spans="1:31" ht="13.5" customHeight="1"/>
    <row r="210" spans="1:31" ht="13.5" customHeight="1"/>
    <row r="211" spans="1:31" s="1139" customFormat="1" ht="13.5" customHeight="1">
      <c r="A211" s="1253" t="s">
        <v>2943</v>
      </c>
      <c r="B211" s="1253"/>
      <c r="C211" s="1253"/>
      <c r="D211" s="1253"/>
      <c r="E211" s="1253"/>
      <c r="F211" s="1253"/>
      <c r="G211" s="1253"/>
      <c r="H211" s="1253"/>
      <c r="I211" s="1253"/>
      <c r="J211" s="1253"/>
      <c r="K211" s="1253"/>
      <c r="L211" s="1253"/>
      <c r="M211" s="1253"/>
      <c r="N211" s="1253"/>
      <c r="O211" s="1253"/>
      <c r="P211" s="1253"/>
      <c r="Q211" s="1253"/>
      <c r="R211" s="1253"/>
      <c r="S211" s="1253"/>
      <c r="T211" s="1253"/>
      <c r="U211" s="1253"/>
      <c r="V211" s="1253"/>
      <c r="W211" s="1253"/>
      <c r="X211" s="1253"/>
      <c r="Y211" s="1253"/>
      <c r="Z211" s="1253"/>
      <c r="AA211" s="1253"/>
      <c r="AB211" s="1253"/>
      <c r="AC211" s="1253"/>
      <c r="AD211" s="1253"/>
      <c r="AE211" s="1253"/>
    </row>
    <row r="212" spans="1:31" s="1139" customFormat="1" ht="13.5" customHeight="1">
      <c r="A212" s="1253" t="s">
        <v>4605</v>
      </c>
      <c r="B212" s="1253"/>
      <c r="C212" s="1253"/>
      <c r="D212" s="1253"/>
      <c r="E212" s="1253"/>
      <c r="F212" s="1253"/>
      <c r="G212" s="1253"/>
      <c r="H212" s="1253"/>
      <c r="I212" s="1253"/>
      <c r="J212" s="1253"/>
      <c r="K212" s="1253"/>
      <c r="L212" s="1253"/>
      <c r="M212" s="1253"/>
      <c r="N212" s="1253"/>
      <c r="O212" s="1253"/>
      <c r="P212" s="1253"/>
      <c r="Q212" s="1253"/>
      <c r="R212" s="1253"/>
      <c r="S212" s="1253"/>
      <c r="T212" s="1253"/>
      <c r="U212" s="1253"/>
      <c r="V212" s="1253"/>
      <c r="W212" s="1253"/>
      <c r="X212" s="1253"/>
      <c r="Y212" s="1253"/>
      <c r="Z212" s="1253"/>
      <c r="AA212" s="1253"/>
      <c r="AB212" s="1253"/>
      <c r="AC212" s="1253"/>
      <c r="AD212" s="1253"/>
      <c r="AE212" s="1253"/>
    </row>
    <row r="213" spans="1:31" s="1139" customFormat="1" ht="13.5" customHeight="1">
      <c r="A213" s="1253" t="s">
        <v>4606</v>
      </c>
      <c r="C213" s="1253"/>
      <c r="D213" s="1253"/>
      <c r="E213" s="1253"/>
      <c r="F213" s="1253"/>
      <c r="G213" s="1253"/>
      <c r="H213" s="1253"/>
      <c r="I213" s="1253"/>
      <c r="J213" s="1253"/>
      <c r="K213" s="1253"/>
      <c r="L213" s="1253"/>
      <c r="M213" s="1253"/>
      <c r="N213" s="1253"/>
      <c r="O213" s="1253"/>
      <c r="P213" s="1253"/>
      <c r="Q213" s="1253"/>
      <c r="R213" s="1253"/>
      <c r="S213" s="1253"/>
      <c r="T213" s="1253"/>
      <c r="U213" s="1253"/>
      <c r="V213" s="1253"/>
      <c r="W213" s="1253"/>
      <c r="X213" s="1253"/>
      <c r="Y213" s="1253"/>
      <c r="Z213" s="1253"/>
      <c r="AA213" s="1253"/>
      <c r="AB213" s="1253"/>
      <c r="AC213" s="1253"/>
      <c r="AD213" s="1253"/>
      <c r="AE213" s="1253"/>
    </row>
    <row r="214" spans="1:31" s="1139" customFormat="1" ht="13.5" customHeight="1">
      <c r="A214" s="1253" t="s">
        <v>4189</v>
      </c>
      <c r="C214" s="1253"/>
      <c r="D214" s="1253"/>
      <c r="E214" s="1253"/>
      <c r="F214" s="1253"/>
      <c r="G214" s="1253"/>
      <c r="H214" s="1253"/>
      <c r="I214" s="1253"/>
      <c r="J214" s="1253"/>
      <c r="K214" s="1253"/>
      <c r="L214" s="1253"/>
      <c r="M214" s="1253"/>
      <c r="N214" s="1253"/>
      <c r="O214" s="1253"/>
      <c r="P214" s="1253"/>
      <c r="Q214" s="1253"/>
      <c r="R214" s="1253"/>
      <c r="S214" s="1253"/>
      <c r="T214" s="1253"/>
      <c r="U214" s="1253"/>
      <c r="V214" s="1253"/>
      <c r="W214" s="1253"/>
      <c r="X214" s="1253"/>
      <c r="Y214" s="1253"/>
      <c r="Z214" s="1253"/>
      <c r="AA214" s="1253"/>
      <c r="AB214" s="1253"/>
      <c r="AC214" s="1253"/>
      <c r="AD214" s="1253"/>
      <c r="AE214" s="1253"/>
    </row>
    <row r="215" spans="1:31" s="1139" customFormat="1" ht="13.5" customHeight="1">
      <c r="A215" s="1253" t="s">
        <v>4607</v>
      </c>
      <c r="C215" s="1253"/>
      <c r="D215" s="1253"/>
      <c r="E215" s="1253"/>
      <c r="F215" s="1253"/>
      <c r="G215" s="1253"/>
      <c r="H215" s="1253"/>
      <c r="I215" s="1253"/>
      <c r="J215" s="1253"/>
      <c r="K215" s="1253"/>
      <c r="L215" s="1253"/>
      <c r="M215" s="1253"/>
      <c r="N215" s="1253"/>
      <c r="O215" s="1253"/>
      <c r="P215" s="1253"/>
      <c r="Q215" s="1253"/>
      <c r="R215" s="1253"/>
      <c r="S215" s="1253"/>
      <c r="T215" s="1253"/>
      <c r="U215" s="1253"/>
      <c r="V215" s="1253"/>
      <c r="W215" s="1253"/>
      <c r="X215" s="1253"/>
      <c r="Y215" s="1253"/>
      <c r="Z215" s="1253"/>
      <c r="AA215" s="1253"/>
      <c r="AB215" s="1253"/>
      <c r="AC215" s="1253"/>
      <c r="AD215" s="1253"/>
      <c r="AE215" s="1253"/>
    </row>
    <row r="216" spans="1:31" s="1139" customFormat="1" ht="13.5" customHeight="1">
      <c r="A216" s="1253" t="s">
        <v>4191</v>
      </c>
      <c r="C216" s="1253"/>
      <c r="D216" s="1253"/>
      <c r="E216" s="1253"/>
      <c r="F216" s="1253"/>
      <c r="G216" s="1253"/>
      <c r="H216" s="1253"/>
      <c r="I216" s="1253"/>
      <c r="J216" s="1253"/>
      <c r="K216" s="1253"/>
      <c r="L216" s="1253"/>
      <c r="M216" s="1253"/>
      <c r="N216" s="1253"/>
      <c r="O216" s="1253"/>
      <c r="P216" s="1253"/>
      <c r="Q216" s="1253"/>
      <c r="R216" s="1253"/>
      <c r="S216" s="1253"/>
      <c r="T216" s="1253"/>
      <c r="U216" s="1253"/>
      <c r="V216" s="1253"/>
      <c r="W216" s="1253"/>
      <c r="X216" s="1253"/>
      <c r="Y216" s="1253"/>
      <c r="Z216" s="1253"/>
      <c r="AA216" s="1253"/>
      <c r="AB216" s="1253"/>
      <c r="AC216" s="1253"/>
      <c r="AD216" s="1253"/>
      <c r="AE216" s="1253"/>
    </row>
    <row r="217" spans="1:31" s="1139" customFormat="1" ht="13.5" customHeight="1">
      <c r="A217" s="1253" t="s">
        <v>4608</v>
      </c>
      <c r="C217" s="1253"/>
      <c r="D217" s="1253"/>
      <c r="E217" s="1253"/>
      <c r="F217" s="1253"/>
      <c r="G217" s="1253"/>
      <c r="H217" s="1253"/>
      <c r="I217" s="1253"/>
      <c r="J217" s="1253"/>
      <c r="K217" s="1253"/>
      <c r="L217" s="1253"/>
      <c r="M217" s="1253"/>
      <c r="N217" s="1253"/>
      <c r="O217" s="1253"/>
      <c r="P217" s="1253"/>
      <c r="Q217" s="1253"/>
      <c r="R217" s="1253"/>
      <c r="S217" s="1253"/>
      <c r="T217" s="1253"/>
      <c r="U217" s="1253"/>
      <c r="V217" s="1253"/>
      <c r="W217" s="1253"/>
      <c r="X217" s="1253"/>
      <c r="Y217" s="1253"/>
      <c r="Z217" s="1253"/>
      <c r="AA217" s="1253"/>
      <c r="AB217" s="1253"/>
      <c r="AC217" s="1253"/>
      <c r="AD217" s="1253"/>
      <c r="AE217" s="1253"/>
    </row>
    <row r="218" spans="1:31" s="1139" customFormat="1" ht="13.5" customHeight="1">
      <c r="A218" s="1253" t="s">
        <v>4609</v>
      </c>
      <c r="C218" s="1253"/>
      <c r="D218" s="1253"/>
      <c r="E218" s="1253"/>
      <c r="F218" s="1253"/>
      <c r="G218" s="1253"/>
      <c r="H218" s="1253"/>
      <c r="I218" s="1253"/>
      <c r="J218" s="1253"/>
      <c r="K218" s="1253"/>
      <c r="L218" s="1253"/>
      <c r="M218" s="1253"/>
      <c r="N218" s="1253"/>
      <c r="O218" s="1253"/>
      <c r="P218" s="1253"/>
      <c r="Q218" s="1253"/>
      <c r="R218" s="1253"/>
      <c r="S218" s="1253"/>
      <c r="T218" s="1253"/>
      <c r="U218" s="1253"/>
      <c r="V218" s="1253"/>
      <c r="W218" s="1253"/>
      <c r="X218" s="1253"/>
      <c r="Y218" s="1253"/>
      <c r="Z218" s="1253"/>
      <c r="AA218" s="1253"/>
      <c r="AB218" s="1253"/>
      <c r="AC218" s="1253"/>
      <c r="AD218" s="1253"/>
      <c r="AE218" s="1253"/>
    </row>
    <row r="219" spans="1:31" s="1139" customFormat="1" ht="13.5" customHeight="1">
      <c r="A219" s="1253" t="s">
        <v>4610</v>
      </c>
      <c r="C219" s="1253"/>
      <c r="D219" s="1253"/>
      <c r="E219" s="1253"/>
      <c r="F219" s="1253"/>
      <c r="G219" s="1253"/>
      <c r="H219" s="1253"/>
      <c r="I219" s="1253"/>
      <c r="J219" s="1253"/>
      <c r="K219" s="1253"/>
      <c r="L219" s="1253"/>
      <c r="M219" s="1253"/>
      <c r="N219" s="1253"/>
      <c r="O219" s="1253"/>
      <c r="P219" s="1253"/>
      <c r="Q219" s="1253"/>
      <c r="R219" s="1253"/>
      <c r="S219" s="1253"/>
      <c r="T219" s="1253"/>
      <c r="U219" s="1253"/>
      <c r="V219" s="1253"/>
      <c r="W219" s="1253"/>
      <c r="X219" s="1253"/>
      <c r="Y219" s="1253"/>
      <c r="Z219" s="1253"/>
      <c r="AA219" s="1253"/>
      <c r="AB219" s="1253"/>
      <c r="AC219" s="1253"/>
      <c r="AD219" s="1253"/>
      <c r="AE219" s="1253"/>
    </row>
    <row r="220" spans="1:31" s="1139" customFormat="1" ht="13.5" customHeight="1">
      <c r="A220" s="1253" t="s">
        <v>4611</v>
      </c>
      <c r="B220" s="1253"/>
      <c r="C220" s="1253"/>
      <c r="D220" s="1253"/>
      <c r="E220" s="1253"/>
      <c r="F220" s="1253"/>
      <c r="G220" s="1253"/>
      <c r="H220" s="1253"/>
      <c r="I220" s="1253"/>
      <c r="J220" s="1253"/>
      <c r="K220" s="1253"/>
      <c r="L220" s="1253"/>
      <c r="M220" s="1253"/>
      <c r="N220" s="1253"/>
      <c r="O220" s="1253"/>
      <c r="P220" s="1253"/>
      <c r="Q220" s="1253"/>
      <c r="R220" s="1253"/>
      <c r="S220" s="1253"/>
      <c r="T220" s="1253"/>
      <c r="U220" s="1253"/>
      <c r="V220" s="1253"/>
      <c r="W220" s="1253"/>
      <c r="X220" s="1253"/>
      <c r="Y220" s="1253"/>
      <c r="Z220" s="1253"/>
      <c r="AA220" s="1253"/>
      <c r="AB220" s="1253"/>
      <c r="AC220" s="1253"/>
      <c r="AD220" s="1253"/>
      <c r="AE220" s="1253"/>
    </row>
    <row r="221" spans="1:31" s="1139" customFormat="1" ht="13.5" customHeight="1">
      <c r="A221" s="1253" t="s">
        <v>4612</v>
      </c>
      <c r="B221" s="1253"/>
      <c r="C221" s="1253"/>
      <c r="D221" s="1253"/>
      <c r="E221" s="1253"/>
      <c r="F221" s="1253"/>
      <c r="G221" s="1253"/>
      <c r="H221" s="1253"/>
      <c r="I221" s="1253"/>
      <c r="J221" s="1253"/>
      <c r="K221" s="1253"/>
      <c r="L221" s="1253"/>
      <c r="M221" s="1253"/>
      <c r="N221" s="1253"/>
      <c r="O221" s="1253"/>
      <c r="P221" s="1253"/>
      <c r="Q221" s="1253"/>
      <c r="R221" s="1253"/>
      <c r="S221" s="1253"/>
      <c r="T221" s="1253"/>
      <c r="U221" s="1253"/>
      <c r="V221" s="1253"/>
      <c r="W221" s="1253"/>
      <c r="X221" s="1253"/>
      <c r="Y221" s="1253"/>
      <c r="Z221" s="1253"/>
      <c r="AA221" s="1253"/>
      <c r="AB221" s="1253"/>
      <c r="AC221" s="1253"/>
      <c r="AD221" s="1253"/>
      <c r="AE221" s="1253"/>
    </row>
    <row r="222" spans="1:31" s="1139" customFormat="1" ht="13.5" customHeight="1">
      <c r="A222" s="1253" t="s">
        <v>4613</v>
      </c>
      <c r="B222" s="1253"/>
      <c r="C222" s="1253"/>
      <c r="D222" s="1253"/>
      <c r="E222" s="1253"/>
      <c r="F222" s="1253"/>
      <c r="G222" s="1253"/>
      <c r="H222" s="1253"/>
      <c r="I222" s="1253"/>
      <c r="J222" s="1253"/>
      <c r="K222" s="1253"/>
      <c r="L222" s="1253"/>
      <c r="M222" s="1253"/>
      <c r="N222" s="1253"/>
      <c r="O222" s="1253"/>
      <c r="P222" s="1253"/>
      <c r="Q222" s="1253"/>
      <c r="R222" s="1253"/>
      <c r="S222" s="1253"/>
      <c r="T222" s="1253"/>
      <c r="U222" s="1253"/>
      <c r="V222" s="1253"/>
      <c r="W222" s="1253"/>
      <c r="X222" s="1253"/>
      <c r="Y222" s="1253"/>
      <c r="Z222" s="1253"/>
      <c r="AA222" s="1253"/>
      <c r="AB222" s="1253"/>
      <c r="AC222" s="1253"/>
      <c r="AD222" s="1253"/>
      <c r="AE222" s="1253"/>
    </row>
    <row r="223" spans="1:31" s="1139" customFormat="1" ht="13.5" customHeight="1">
      <c r="A223" s="1253" t="s">
        <v>4614</v>
      </c>
      <c r="B223" s="1253"/>
      <c r="C223" s="1253"/>
      <c r="D223" s="1253"/>
      <c r="E223" s="1253"/>
      <c r="F223" s="1253"/>
      <c r="G223" s="1253"/>
      <c r="H223" s="1253"/>
      <c r="I223" s="1253"/>
      <c r="J223" s="1253"/>
      <c r="K223" s="1253"/>
      <c r="L223" s="1253"/>
      <c r="M223" s="1253"/>
      <c r="N223" s="1253"/>
      <c r="O223" s="1253"/>
      <c r="P223" s="1253"/>
      <c r="Q223" s="1253"/>
      <c r="R223" s="1253"/>
      <c r="S223" s="1253"/>
      <c r="T223" s="1253"/>
      <c r="U223" s="1253"/>
      <c r="V223" s="1253"/>
      <c r="W223" s="1253"/>
      <c r="X223" s="1253"/>
      <c r="Y223" s="1253"/>
      <c r="Z223" s="1253"/>
      <c r="AA223" s="1253"/>
      <c r="AB223" s="1253"/>
      <c r="AC223" s="1253"/>
      <c r="AD223" s="1253"/>
      <c r="AE223" s="1253"/>
    </row>
    <row r="224" spans="1:31" s="1139" customFormat="1" ht="13.5" customHeight="1">
      <c r="A224" s="1253" t="s">
        <v>4615</v>
      </c>
      <c r="B224" s="1253"/>
      <c r="C224" s="1253"/>
      <c r="D224" s="1253"/>
      <c r="E224" s="1253"/>
      <c r="F224" s="1253"/>
      <c r="G224" s="1253"/>
      <c r="H224" s="1253"/>
      <c r="I224" s="1253"/>
      <c r="J224" s="1253"/>
      <c r="K224" s="1253"/>
      <c r="L224" s="1253"/>
      <c r="M224" s="1253"/>
      <c r="N224" s="1253"/>
      <c r="O224" s="1253"/>
      <c r="P224" s="1253"/>
      <c r="Q224" s="1253"/>
      <c r="R224" s="1253"/>
      <c r="S224" s="1253"/>
      <c r="T224" s="1253"/>
      <c r="U224" s="1253"/>
      <c r="V224" s="1253"/>
      <c r="W224" s="1253"/>
      <c r="X224" s="1253"/>
      <c r="Y224" s="1253"/>
      <c r="Z224" s="1253"/>
      <c r="AA224" s="1253"/>
      <c r="AB224" s="1253"/>
      <c r="AC224" s="1253"/>
      <c r="AD224" s="1253"/>
      <c r="AE224" s="1253"/>
    </row>
    <row r="225" spans="1:31" s="1139" customFormat="1" ht="13.5" customHeight="1">
      <c r="A225" s="1253" t="s">
        <v>4616</v>
      </c>
      <c r="C225" s="1253"/>
      <c r="D225" s="1253"/>
      <c r="E225" s="1253"/>
      <c r="F225" s="1253"/>
      <c r="G225" s="1253"/>
      <c r="H225" s="1253"/>
      <c r="I225" s="1253"/>
      <c r="J225" s="1253"/>
      <c r="K225" s="1253"/>
      <c r="L225" s="1253"/>
      <c r="M225" s="1253"/>
      <c r="N225" s="1253"/>
      <c r="O225" s="1253"/>
      <c r="P225" s="1253"/>
      <c r="Q225" s="1253"/>
      <c r="R225" s="1253"/>
      <c r="S225" s="1253"/>
      <c r="T225" s="1253"/>
      <c r="U225" s="1253"/>
      <c r="V225" s="1253"/>
      <c r="W225" s="1253"/>
      <c r="X225" s="1253"/>
      <c r="Y225" s="1253"/>
      <c r="Z225" s="1253"/>
      <c r="AA225" s="1253"/>
      <c r="AB225" s="1253"/>
      <c r="AC225" s="1253"/>
      <c r="AD225" s="1253"/>
      <c r="AE225" s="1253"/>
    </row>
    <row r="226" spans="1:31" s="1139" customFormat="1" ht="13.5" customHeight="1">
      <c r="A226" s="1253" t="s">
        <v>4617</v>
      </c>
      <c r="C226" s="1253"/>
      <c r="D226" s="1253"/>
      <c r="E226" s="1253"/>
      <c r="F226" s="1253"/>
      <c r="G226" s="1253"/>
      <c r="H226" s="1253"/>
      <c r="I226" s="1253"/>
      <c r="J226" s="1253"/>
      <c r="K226" s="1253"/>
      <c r="L226" s="1253"/>
      <c r="M226" s="1253"/>
      <c r="N226" s="1253"/>
      <c r="O226" s="1253"/>
      <c r="P226" s="1253"/>
      <c r="Q226" s="1253"/>
      <c r="R226" s="1253"/>
      <c r="S226" s="1253"/>
      <c r="T226" s="1253"/>
      <c r="U226" s="1253"/>
      <c r="V226" s="1253"/>
      <c r="W226" s="1253"/>
      <c r="X226" s="1253"/>
      <c r="Y226" s="1253"/>
      <c r="Z226" s="1253"/>
      <c r="AA226" s="1253"/>
      <c r="AB226" s="1253"/>
      <c r="AC226" s="1253"/>
      <c r="AD226" s="1253"/>
      <c r="AE226" s="1253"/>
    </row>
    <row r="227" spans="1:31" s="1139" customFormat="1" ht="13.5" customHeight="1">
      <c r="A227" s="1253" t="s">
        <v>4618</v>
      </c>
      <c r="C227" s="1253"/>
      <c r="D227" s="1253"/>
      <c r="E227" s="1253"/>
      <c r="F227" s="1253"/>
      <c r="G227" s="1253"/>
      <c r="H227" s="1253"/>
      <c r="I227" s="1253"/>
      <c r="J227" s="1253"/>
      <c r="K227" s="1253"/>
      <c r="L227" s="1253"/>
      <c r="M227" s="1253"/>
      <c r="N227" s="1253"/>
      <c r="O227" s="1253"/>
      <c r="P227" s="1253"/>
      <c r="Q227" s="1253"/>
      <c r="R227" s="1253"/>
      <c r="S227" s="1253"/>
      <c r="T227" s="1253"/>
      <c r="U227" s="1253"/>
      <c r="V227" s="1253"/>
      <c r="W227" s="1253"/>
      <c r="X227" s="1253"/>
      <c r="Y227" s="1253"/>
      <c r="Z227" s="1253"/>
      <c r="AA227" s="1253"/>
      <c r="AB227" s="1253"/>
      <c r="AC227" s="1253"/>
      <c r="AD227" s="1253"/>
      <c r="AE227" s="1253"/>
    </row>
    <row r="228" spans="1:31" s="1139" customFormat="1" ht="13.5" customHeight="1">
      <c r="A228" s="1253" t="s">
        <v>4619</v>
      </c>
      <c r="C228" s="1253"/>
      <c r="D228" s="1253"/>
      <c r="E228" s="1253"/>
      <c r="F228" s="1253"/>
      <c r="G228" s="1253"/>
      <c r="H228" s="1253"/>
      <c r="I228" s="1253"/>
      <c r="J228" s="1253"/>
      <c r="K228" s="1253"/>
      <c r="L228" s="1253"/>
      <c r="M228" s="1253"/>
      <c r="N228" s="1253"/>
      <c r="O228" s="1253"/>
      <c r="P228" s="1253"/>
      <c r="Q228" s="1253"/>
      <c r="R228" s="1253"/>
      <c r="S228" s="1253"/>
      <c r="T228" s="1253"/>
      <c r="U228" s="1253"/>
      <c r="V228" s="1253"/>
      <c r="W228" s="1253"/>
      <c r="X228" s="1253"/>
      <c r="Y228" s="1253"/>
      <c r="Z228" s="1253"/>
      <c r="AA228" s="1253"/>
      <c r="AB228" s="1253"/>
      <c r="AC228" s="1253"/>
      <c r="AD228" s="1253"/>
      <c r="AE228" s="1253"/>
    </row>
    <row r="229" spans="1:31" s="1139" customFormat="1" ht="13.5" customHeight="1">
      <c r="A229" s="1253" t="s">
        <v>4620</v>
      </c>
      <c r="C229" s="1253"/>
      <c r="D229" s="1253"/>
      <c r="E229" s="1253"/>
      <c r="F229" s="1253"/>
      <c r="G229" s="1253"/>
      <c r="H229" s="1253"/>
      <c r="I229" s="1253"/>
      <c r="J229" s="1253"/>
      <c r="K229" s="1253"/>
      <c r="L229" s="1253"/>
      <c r="M229" s="1253"/>
      <c r="N229" s="1253"/>
      <c r="O229" s="1253"/>
      <c r="P229" s="1253"/>
      <c r="Q229" s="1253"/>
      <c r="R229" s="1253"/>
      <c r="S229" s="1253"/>
      <c r="T229" s="1253"/>
      <c r="U229" s="1253"/>
      <c r="V229" s="1253"/>
      <c r="W229" s="1253"/>
      <c r="X229" s="1253"/>
      <c r="Y229" s="1253"/>
      <c r="Z229" s="1253"/>
      <c r="AA229" s="1253"/>
      <c r="AB229" s="1253"/>
      <c r="AC229" s="1253"/>
      <c r="AD229" s="1253"/>
      <c r="AE229" s="1253"/>
    </row>
    <row r="230" spans="1:31" s="1139" customFormat="1" ht="13.5" customHeight="1">
      <c r="A230" s="1253" t="s">
        <v>4621</v>
      </c>
      <c r="C230" s="1253"/>
      <c r="D230" s="1253"/>
      <c r="E230" s="1253"/>
      <c r="F230" s="1253"/>
      <c r="G230" s="1253"/>
      <c r="H230" s="1253"/>
      <c r="I230" s="1253"/>
      <c r="J230" s="1253"/>
      <c r="K230" s="1253"/>
      <c r="L230" s="1253"/>
      <c r="M230" s="1253"/>
      <c r="N230" s="1253"/>
      <c r="O230" s="1253"/>
      <c r="P230" s="1253"/>
      <c r="Q230" s="1253"/>
      <c r="R230" s="1253"/>
      <c r="S230" s="1253"/>
      <c r="T230" s="1253"/>
      <c r="U230" s="1253"/>
      <c r="V230" s="1253"/>
      <c r="W230" s="1253"/>
      <c r="X230" s="1253"/>
      <c r="Y230" s="1253"/>
      <c r="Z230" s="1253"/>
      <c r="AA230" s="1253"/>
      <c r="AB230" s="1253"/>
      <c r="AC230" s="1253"/>
      <c r="AD230" s="1253"/>
      <c r="AE230" s="1253"/>
    </row>
    <row r="231" spans="1:31" s="1139" customFormat="1" ht="13.5" customHeight="1">
      <c r="A231" s="1253" t="s">
        <v>4212</v>
      </c>
      <c r="B231" s="1253"/>
      <c r="C231" s="1253"/>
      <c r="D231" s="1253"/>
      <c r="E231" s="1253"/>
      <c r="F231" s="1253"/>
      <c r="G231" s="1253"/>
      <c r="H231" s="1253"/>
      <c r="I231" s="1253"/>
      <c r="J231" s="1253"/>
      <c r="K231" s="1253"/>
      <c r="L231" s="1253"/>
      <c r="M231" s="1253"/>
      <c r="N231" s="1253"/>
      <c r="O231" s="1253"/>
      <c r="P231" s="1253"/>
      <c r="Q231" s="1253"/>
      <c r="R231" s="1253"/>
      <c r="S231" s="1253"/>
      <c r="T231" s="1253"/>
      <c r="U231" s="1253"/>
      <c r="V231" s="1253"/>
      <c r="W231" s="1253"/>
      <c r="X231" s="1253"/>
      <c r="Y231" s="1253"/>
      <c r="Z231" s="1253"/>
      <c r="AA231" s="1253"/>
      <c r="AB231" s="1253"/>
      <c r="AC231" s="1253"/>
      <c r="AD231" s="1253"/>
      <c r="AE231" s="1253"/>
    </row>
    <row r="232" spans="1:31" s="1139" customFormat="1" ht="13.5" customHeight="1">
      <c r="A232" s="1253" t="s">
        <v>4622</v>
      </c>
      <c r="B232" s="1253"/>
      <c r="C232" s="1253"/>
      <c r="D232" s="1253"/>
      <c r="E232" s="1253"/>
      <c r="F232" s="1253"/>
      <c r="G232" s="1253"/>
      <c r="H232" s="1253"/>
      <c r="I232" s="1253"/>
      <c r="J232" s="1253"/>
      <c r="K232" s="1253"/>
      <c r="L232" s="1253"/>
      <c r="M232" s="1253"/>
      <c r="N232" s="1253"/>
      <c r="O232" s="1253"/>
      <c r="P232" s="1253"/>
      <c r="Q232" s="1253"/>
      <c r="R232" s="1253"/>
      <c r="S232" s="1253"/>
      <c r="T232" s="1253"/>
      <c r="U232" s="1253"/>
      <c r="V232" s="1253"/>
      <c r="W232" s="1253"/>
      <c r="X232" s="1253"/>
      <c r="Y232" s="1253"/>
      <c r="Z232" s="1253"/>
      <c r="AA232" s="1253"/>
      <c r="AB232" s="1253"/>
      <c r="AC232" s="1253"/>
      <c r="AD232" s="1253"/>
      <c r="AE232" s="1253"/>
    </row>
    <row r="233" spans="1:31" s="1139" customFormat="1" ht="13.5" customHeight="1">
      <c r="A233" s="1253" t="s">
        <v>4623</v>
      </c>
      <c r="C233" s="1253"/>
      <c r="D233" s="1253"/>
      <c r="E233" s="1253"/>
      <c r="F233" s="1253"/>
      <c r="G233" s="1253"/>
      <c r="H233" s="1253"/>
      <c r="I233" s="1253"/>
      <c r="J233" s="1253"/>
      <c r="K233" s="1253"/>
      <c r="L233" s="1253"/>
      <c r="M233" s="1253"/>
      <c r="N233" s="1253"/>
      <c r="O233" s="1253"/>
      <c r="P233" s="1253"/>
      <c r="Q233" s="1253"/>
      <c r="R233" s="1253"/>
      <c r="S233" s="1253"/>
      <c r="T233" s="1253"/>
      <c r="U233" s="1253"/>
      <c r="V233" s="1253"/>
      <c r="W233" s="1253"/>
      <c r="X233" s="1253"/>
      <c r="Y233" s="1253"/>
      <c r="Z233" s="1253"/>
      <c r="AA233" s="1253"/>
      <c r="AB233" s="1253"/>
      <c r="AC233" s="1253"/>
      <c r="AD233" s="1253"/>
      <c r="AE233" s="1253"/>
    </row>
    <row r="234" spans="1:31" s="1139" customFormat="1" ht="13.5" customHeight="1">
      <c r="A234" s="1253" t="s">
        <v>4624</v>
      </c>
      <c r="C234" s="1253"/>
      <c r="D234" s="1253"/>
      <c r="E234" s="1253"/>
      <c r="F234" s="1253"/>
      <c r="G234" s="1253"/>
      <c r="H234" s="1253"/>
      <c r="I234" s="1253"/>
      <c r="J234" s="1253"/>
      <c r="K234" s="1253"/>
      <c r="L234" s="1253"/>
      <c r="M234" s="1253"/>
      <c r="N234" s="1253"/>
      <c r="O234" s="1253"/>
      <c r="P234" s="1253"/>
      <c r="Q234" s="1253"/>
      <c r="R234" s="1253"/>
      <c r="S234" s="1253"/>
      <c r="T234" s="1253"/>
      <c r="U234" s="1253"/>
      <c r="V234" s="1253"/>
      <c r="W234" s="1253"/>
      <c r="X234" s="1253"/>
      <c r="Y234" s="1253"/>
      <c r="Z234" s="1253"/>
      <c r="AA234" s="1253"/>
      <c r="AB234" s="1253"/>
      <c r="AC234" s="1253"/>
      <c r="AD234" s="1253"/>
      <c r="AE234" s="1253"/>
    </row>
    <row r="235" spans="1:31" s="1139" customFormat="1" ht="13.5" customHeight="1">
      <c r="A235" s="1253" t="s">
        <v>4625</v>
      </c>
      <c r="C235" s="1253"/>
      <c r="D235" s="1253"/>
      <c r="E235" s="1253"/>
      <c r="F235" s="1253"/>
      <c r="G235" s="1253"/>
      <c r="H235" s="1253"/>
      <c r="I235" s="1253"/>
      <c r="J235" s="1253"/>
      <c r="K235" s="1253"/>
      <c r="L235" s="1253"/>
      <c r="M235" s="1253"/>
      <c r="N235" s="1253"/>
      <c r="O235" s="1253"/>
      <c r="P235" s="1253"/>
      <c r="Q235" s="1253"/>
      <c r="R235" s="1253"/>
      <c r="S235" s="1253"/>
      <c r="T235" s="1253"/>
      <c r="U235" s="1253"/>
      <c r="V235" s="1253"/>
      <c r="W235" s="1253"/>
      <c r="X235" s="1253"/>
      <c r="Y235" s="1253"/>
      <c r="Z235" s="1253"/>
      <c r="AA235" s="1253"/>
      <c r="AB235" s="1253"/>
      <c r="AC235" s="1253"/>
      <c r="AD235" s="1253"/>
      <c r="AE235" s="1253"/>
    </row>
    <row r="236" spans="1:31" s="1139" customFormat="1" ht="13.5" customHeight="1">
      <c r="A236" s="1968" t="s">
        <v>4626</v>
      </c>
      <c r="B236" s="1253"/>
      <c r="C236" s="1253"/>
      <c r="D236" s="1253"/>
      <c r="E236" s="1253"/>
      <c r="F236" s="1253"/>
      <c r="G236" s="1253"/>
      <c r="H236" s="1253"/>
      <c r="I236" s="1253"/>
      <c r="J236" s="1253"/>
      <c r="K236" s="1253"/>
      <c r="L236" s="1253"/>
      <c r="M236" s="1253"/>
      <c r="N236" s="1253"/>
      <c r="O236" s="1253"/>
      <c r="P236" s="1253"/>
      <c r="Q236" s="1253"/>
      <c r="R236" s="1253"/>
      <c r="S236" s="1253"/>
      <c r="T236" s="1253"/>
      <c r="U236" s="1253"/>
      <c r="V236" s="1253"/>
      <c r="W236" s="1253"/>
      <c r="X236" s="1253"/>
      <c r="Y236" s="1253"/>
      <c r="Z236" s="1253"/>
      <c r="AA236" s="1253"/>
      <c r="AB236" s="1253"/>
      <c r="AC236" s="1253"/>
      <c r="AD236" s="1253"/>
      <c r="AE236" s="1253"/>
    </row>
    <row r="237" spans="1:31" s="1139" customFormat="1" ht="13.5" customHeight="1">
      <c r="A237" s="1253" t="s">
        <v>4627</v>
      </c>
      <c r="B237" s="1253"/>
      <c r="C237" s="1253"/>
      <c r="D237" s="1253"/>
      <c r="E237" s="1253"/>
      <c r="F237" s="1253"/>
      <c r="G237" s="1253"/>
      <c r="H237" s="1253"/>
      <c r="I237" s="1253"/>
      <c r="J237" s="1253"/>
      <c r="K237" s="1253"/>
      <c r="L237" s="1253"/>
      <c r="M237" s="1253"/>
      <c r="N237" s="1253"/>
      <c r="O237" s="1253"/>
      <c r="P237" s="1253"/>
      <c r="Q237" s="1253"/>
      <c r="R237" s="1253"/>
      <c r="S237" s="1253"/>
      <c r="T237" s="1253"/>
      <c r="U237" s="1253"/>
      <c r="V237" s="1253"/>
      <c r="W237" s="1253"/>
      <c r="X237" s="1253"/>
      <c r="Y237" s="1253"/>
      <c r="Z237" s="1253"/>
      <c r="AA237" s="1253"/>
      <c r="AB237" s="1253"/>
      <c r="AC237" s="1253"/>
      <c r="AD237" s="1253"/>
      <c r="AE237" s="1253"/>
    </row>
    <row r="238" spans="1:31" s="1139" customFormat="1" ht="13.5" customHeight="1">
      <c r="A238" s="1253" t="s">
        <v>4628</v>
      </c>
      <c r="B238" s="1253"/>
      <c r="C238" s="1253"/>
      <c r="D238" s="1253"/>
      <c r="E238" s="1253"/>
      <c r="F238" s="1253"/>
      <c r="G238" s="1253"/>
      <c r="H238" s="1253"/>
      <c r="I238" s="1253"/>
      <c r="J238" s="1253"/>
      <c r="K238" s="1253"/>
      <c r="L238" s="1253"/>
      <c r="M238" s="1253"/>
      <c r="N238" s="1253"/>
      <c r="O238" s="1253"/>
      <c r="P238" s="1253"/>
      <c r="Q238" s="1253"/>
      <c r="R238" s="1253"/>
      <c r="S238" s="1253"/>
      <c r="T238" s="1253"/>
      <c r="U238" s="1253"/>
      <c r="V238" s="1253"/>
      <c r="W238" s="1253"/>
      <c r="X238" s="1253"/>
      <c r="Y238" s="1253"/>
      <c r="Z238" s="1253"/>
      <c r="AA238" s="1253"/>
      <c r="AB238" s="1253"/>
      <c r="AC238" s="1253"/>
      <c r="AD238" s="1253"/>
      <c r="AE238" s="1253"/>
    </row>
    <row r="239" spans="1:31" s="1139" customFormat="1" ht="13.5" customHeight="1">
      <c r="A239" s="1253" t="s">
        <v>4629</v>
      </c>
      <c r="B239" s="1253"/>
      <c r="D239" s="1253"/>
      <c r="E239" s="1253"/>
      <c r="F239" s="1253"/>
      <c r="G239" s="1253"/>
      <c r="H239" s="1253"/>
      <c r="I239" s="1253"/>
      <c r="J239" s="1253"/>
      <c r="K239" s="1253"/>
      <c r="L239" s="1253"/>
      <c r="M239" s="1253"/>
      <c r="N239" s="1253"/>
      <c r="O239" s="1253"/>
      <c r="P239" s="1253"/>
      <c r="Q239" s="1253"/>
      <c r="R239" s="1253"/>
      <c r="S239" s="1253"/>
      <c r="T239" s="1253"/>
      <c r="U239" s="1253"/>
      <c r="V239" s="1253"/>
      <c r="W239" s="1253"/>
      <c r="X239" s="1253"/>
      <c r="Y239" s="1253"/>
      <c r="Z239" s="1253"/>
      <c r="AA239" s="1253"/>
      <c r="AB239" s="1253"/>
      <c r="AC239" s="1253"/>
      <c r="AD239" s="1253"/>
      <c r="AE239" s="1253"/>
    </row>
    <row r="240" spans="1:31" s="1139" customFormat="1" ht="13.5" customHeight="1">
      <c r="A240" s="1253" t="s">
        <v>4630</v>
      </c>
      <c r="B240" s="1253"/>
      <c r="D240" s="1253"/>
      <c r="E240" s="1253"/>
      <c r="F240" s="1253"/>
      <c r="G240" s="1253"/>
      <c r="H240" s="1253"/>
      <c r="I240" s="1253"/>
      <c r="J240" s="1253"/>
      <c r="K240" s="1253"/>
      <c r="L240" s="1253"/>
      <c r="M240" s="1253"/>
      <c r="N240" s="1253"/>
      <c r="O240" s="1253"/>
      <c r="P240" s="1253"/>
      <c r="Q240" s="1253"/>
      <c r="R240" s="1253"/>
      <c r="S240" s="1253"/>
      <c r="T240" s="1253"/>
      <c r="U240" s="1253"/>
      <c r="V240" s="1253"/>
      <c r="W240" s="1253"/>
      <c r="X240" s="1253"/>
      <c r="Y240" s="1253"/>
      <c r="Z240" s="1253"/>
      <c r="AA240" s="1253"/>
      <c r="AB240" s="1253"/>
      <c r="AC240" s="1253"/>
      <c r="AD240" s="1253"/>
      <c r="AE240" s="1253"/>
    </row>
    <row r="241" spans="1:31" s="1139" customFormat="1" ht="13.5" customHeight="1">
      <c r="A241" s="1253" t="s">
        <v>5317</v>
      </c>
      <c r="B241" s="1253"/>
      <c r="D241" s="1253"/>
      <c r="E241" s="1253"/>
      <c r="F241" s="1253"/>
      <c r="G241" s="1253"/>
      <c r="H241" s="1253"/>
      <c r="I241" s="1253"/>
      <c r="J241" s="1253"/>
      <c r="K241" s="1253"/>
      <c r="L241" s="1253"/>
      <c r="M241" s="1253"/>
      <c r="N241" s="1253"/>
      <c r="O241" s="1253"/>
      <c r="P241" s="1253"/>
      <c r="Q241" s="1253"/>
      <c r="R241" s="1253"/>
      <c r="S241" s="1253"/>
      <c r="T241" s="1253"/>
      <c r="U241" s="1253"/>
      <c r="V241" s="1253"/>
      <c r="W241" s="1253"/>
      <c r="X241" s="1253"/>
      <c r="Y241" s="1253"/>
      <c r="Z241" s="1253"/>
      <c r="AA241" s="1253"/>
      <c r="AB241" s="1253"/>
      <c r="AC241" s="1253"/>
      <c r="AD241" s="1253"/>
      <c r="AE241" s="1253"/>
    </row>
    <row r="242" spans="1:31" s="1139" customFormat="1" ht="13.5" customHeight="1">
      <c r="A242" s="1253" t="s">
        <v>5318</v>
      </c>
      <c r="B242" s="1253"/>
      <c r="D242" s="1253"/>
      <c r="E242" s="1253"/>
      <c r="F242" s="1253"/>
      <c r="G242" s="1253"/>
      <c r="H242" s="1253"/>
      <c r="I242" s="1253"/>
      <c r="J242" s="1253"/>
      <c r="K242" s="1253"/>
      <c r="L242" s="1253"/>
      <c r="M242" s="1253"/>
      <c r="N242" s="1253"/>
      <c r="O242" s="1253"/>
      <c r="P242" s="1253"/>
      <c r="Q242" s="1253"/>
      <c r="R242" s="1253"/>
      <c r="S242" s="1253"/>
      <c r="T242" s="1253"/>
      <c r="U242" s="1253"/>
      <c r="V242" s="1253"/>
      <c r="W242" s="1253"/>
      <c r="X242" s="1253"/>
      <c r="Y242" s="1253"/>
      <c r="Z242" s="1253"/>
      <c r="AA242" s="1253"/>
      <c r="AB242" s="1253"/>
      <c r="AC242" s="1253"/>
      <c r="AD242" s="1253"/>
      <c r="AE242" s="1253"/>
    </row>
    <row r="243" spans="1:31" s="1139" customFormat="1" ht="13.5" customHeight="1">
      <c r="A243" s="1253" t="s">
        <v>5319</v>
      </c>
      <c r="B243" s="1253"/>
      <c r="D243" s="1253"/>
      <c r="E243" s="1253"/>
      <c r="F243" s="1253"/>
      <c r="G243" s="1253"/>
      <c r="H243" s="1253"/>
      <c r="I243" s="1253"/>
      <c r="J243" s="1253"/>
      <c r="K243" s="1253"/>
      <c r="L243" s="1253"/>
      <c r="M243" s="1253"/>
      <c r="N243" s="1253"/>
      <c r="O243" s="1253"/>
      <c r="P243" s="1253"/>
      <c r="Q243" s="1253"/>
      <c r="R243" s="1253"/>
      <c r="S243" s="1253"/>
      <c r="T243" s="1253"/>
      <c r="U243" s="1253"/>
      <c r="V243" s="1253"/>
      <c r="W243" s="1253"/>
      <c r="X243" s="1253"/>
      <c r="Y243" s="1253"/>
      <c r="Z243" s="1253"/>
      <c r="AA243" s="1253"/>
      <c r="AB243" s="1253"/>
      <c r="AC243" s="1253"/>
      <c r="AD243" s="1253"/>
      <c r="AE243" s="1253"/>
    </row>
    <row r="244" spans="1:31" s="1139" customFormat="1" ht="13.5" customHeight="1">
      <c r="A244" s="1253" t="s">
        <v>5320</v>
      </c>
      <c r="B244" s="1253"/>
      <c r="D244" s="1253"/>
      <c r="E244" s="1253"/>
      <c r="F244" s="1253"/>
      <c r="G244" s="1253"/>
      <c r="H244" s="1253"/>
      <c r="I244" s="1253"/>
      <c r="J244" s="1253"/>
      <c r="K244" s="1253"/>
      <c r="L244" s="1253"/>
      <c r="M244" s="1253"/>
      <c r="N244" s="1253"/>
      <c r="O244" s="1253"/>
      <c r="P244" s="1253"/>
      <c r="Q244" s="1253"/>
      <c r="R244" s="1253"/>
      <c r="S244" s="1253"/>
      <c r="T244" s="1253"/>
      <c r="U244" s="1253"/>
      <c r="V244" s="1253"/>
      <c r="W244" s="1253"/>
      <c r="X244" s="1253"/>
      <c r="Y244" s="1253"/>
      <c r="Z244" s="1253"/>
      <c r="AA244" s="1253"/>
      <c r="AB244" s="1253"/>
      <c r="AC244" s="1253"/>
      <c r="AD244" s="1253"/>
      <c r="AE244" s="1253"/>
    </row>
    <row r="245" spans="1:31" s="1139" customFormat="1" ht="13.5" customHeight="1">
      <c r="A245" s="1253" t="s">
        <v>4634</v>
      </c>
      <c r="B245" s="1253"/>
      <c r="D245" s="1253"/>
      <c r="E245" s="1253"/>
      <c r="F245" s="1253"/>
      <c r="G245" s="1253"/>
      <c r="H245" s="1253"/>
      <c r="I245" s="1253"/>
      <c r="J245" s="1253"/>
      <c r="K245" s="1253"/>
      <c r="L245" s="1253"/>
      <c r="M245" s="1253"/>
      <c r="N245" s="1253"/>
      <c r="O245" s="1253"/>
      <c r="P245" s="1253"/>
      <c r="Q245" s="1253"/>
      <c r="R245" s="1253"/>
      <c r="S245" s="1253"/>
      <c r="T245" s="1253"/>
      <c r="U245" s="1253"/>
      <c r="V245" s="1253"/>
      <c r="W245" s="1253"/>
      <c r="X245" s="1253"/>
      <c r="Y245" s="1253"/>
      <c r="Z245" s="1253"/>
      <c r="AA245" s="1253"/>
      <c r="AB245" s="1253"/>
      <c r="AC245" s="1253"/>
      <c r="AD245" s="1253"/>
      <c r="AE245" s="1253"/>
    </row>
    <row r="246" spans="1:31" s="1139" customFormat="1" ht="13.5" customHeight="1">
      <c r="A246" s="1253" t="s">
        <v>4635</v>
      </c>
      <c r="B246" s="1253"/>
      <c r="D246" s="1253"/>
      <c r="E246" s="1253"/>
      <c r="F246" s="1253"/>
      <c r="G246" s="1253"/>
      <c r="H246" s="1253"/>
      <c r="I246" s="1253"/>
      <c r="J246" s="1253"/>
      <c r="K246" s="1253"/>
      <c r="L246" s="1253"/>
      <c r="M246" s="1253"/>
      <c r="N246" s="1253"/>
      <c r="O246" s="1253"/>
      <c r="P246" s="1253"/>
      <c r="Q246" s="1253"/>
      <c r="R246" s="1253"/>
      <c r="S246" s="1253"/>
      <c r="T246" s="1253"/>
      <c r="U246" s="1253"/>
      <c r="V246" s="1253"/>
      <c r="W246" s="1253"/>
      <c r="X246" s="1253"/>
      <c r="Y246" s="1253"/>
      <c r="Z246" s="1253"/>
      <c r="AA246" s="1253"/>
      <c r="AB246" s="1253"/>
      <c r="AC246" s="1253"/>
      <c r="AD246" s="1253"/>
      <c r="AE246" s="1253"/>
    </row>
    <row r="247" spans="1:31" s="1139" customFormat="1" ht="13.5" customHeight="1">
      <c r="A247" s="1253" t="s">
        <v>5321</v>
      </c>
      <c r="B247" s="1253"/>
      <c r="D247" s="1253"/>
      <c r="E247" s="1253"/>
      <c r="F247" s="1253"/>
      <c r="G247" s="1253"/>
      <c r="H247" s="1253"/>
      <c r="I247" s="1253"/>
      <c r="J247" s="1253"/>
      <c r="K247" s="1253"/>
      <c r="L247" s="1253"/>
      <c r="M247" s="1253"/>
      <c r="N247" s="1253"/>
      <c r="O247" s="1253"/>
      <c r="P247" s="1253"/>
      <c r="Q247" s="1253"/>
      <c r="R247" s="1253"/>
      <c r="S247" s="1253"/>
      <c r="T247" s="1253"/>
      <c r="U247" s="1253"/>
      <c r="V247" s="1253"/>
      <c r="W247" s="1253"/>
      <c r="X247" s="1253"/>
      <c r="Y247" s="1253"/>
      <c r="Z247" s="1253"/>
      <c r="AA247" s="1253"/>
      <c r="AB247" s="1253"/>
      <c r="AC247" s="1253"/>
      <c r="AD247" s="1253"/>
      <c r="AE247" s="1253"/>
    </row>
    <row r="248" spans="1:31" s="1139" customFormat="1" ht="13.5" customHeight="1">
      <c r="A248" s="1253" t="s">
        <v>5322</v>
      </c>
      <c r="B248" s="1253"/>
      <c r="D248" s="1253"/>
      <c r="E248" s="1253"/>
      <c r="F248" s="1253"/>
      <c r="G248" s="1253"/>
      <c r="H248" s="1253"/>
      <c r="I248" s="1253"/>
      <c r="J248" s="1253"/>
      <c r="K248" s="1253"/>
      <c r="L248" s="1253"/>
      <c r="M248" s="1253"/>
      <c r="N248" s="1253"/>
      <c r="O248" s="1253"/>
      <c r="P248" s="1253"/>
      <c r="Q248" s="1253"/>
      <c r="R248" s="1253"/>
      <c r="S248" s="1253"/>
      <c r="T248" s="1253"/>
      <c r="U248" s="1253"/>
      <c r="V248" s="1253"/>
      <c r="W248" s="1253"/>
      <c r="X248" s="1253"/>
      <c r="Y248" s="1253"/>
      <c r="Z248" s="1253"/>
      <c r="AA248" s="1253"/>
      <c r="AB248" s="1253"/>
      <c r="AC248" s="1253"/>
      <c r="AD248" s="1253"/>
      <c r="AE248" s="1253"/>
    </row>
    <row r="249" spans="1:31" s="1139" customFormat="1" ht="13.5" customHeight="1">
      <c r="A249" s="1253" t="s">
        <v>3157</v>
      </c>
      <c r="B249" s="1253"/>
      <c r="D249" s="1253"/>
      <c r="E249" s="1253"/>
      <c r="F249" s="1253"/>
      <c r="G249" s="1253"/>
      <c r="H249" s="1253"/>
      <c r="I249" s="1253"/>
      <c r="J249" s="1253"/>
      <c r="K249" s="1253"/>
      <c r="L249" s="1253"/>
      <c r="M249" s="1253"/>
      <c r="N249" s="1253"/>
      <c r="O249" s="1253"/>
      <c r="P249" s="1253"/>
      <c r="Q249" s="1253"/>
      <c r="R249" s="1253"/>
      <c r="S249" s="1253"/>
      <c r="T249" s="1253"/>
      <c r="U249" s="1253"/>
      <c r="V249" s="1253"/>
      <c r="W249" s="1253"/>
      <c r="X249" s="1253"/>
      <c r="Y249" s="1253"/>
      <c r="Z249" s="1253"/>
      <c r="AA249" s="1253"/>
      <c r="AB249" s="1253"/>
      <c r="AC249" s="1253"/>
      <c r="AD249" s="1253"/>
      <c r="AE249" s="1253"/>
    </row>
    <row r="250" spans="1:31" s="1139" customFormat="1" ht="13.5" customHeight="1">
      <c r="A250" s="1253" t="s">
        <v>3158</v>
      </c>
      <c r="B250" s="1253"/>
      <c r="D250" s="1253"/>
      <c r="E250" s="1253"/>
      <c r="F250" s="1253"/>
      <c r="G250" s="1253"/>
      <c r="H250" s="1253"/>
      <c r="I250" s="1253"/>
      <c r="J250" s="1253"/>
      <c r="K250" s="1253"/>
      <c r="L250" s="1253"/>
      <c r="M250" s="1253"/>
      <c r="N250" s="1253"/>
      <c r="O250" s="1253"/>
      <c r="P250" s="1253"/>
      <c r="Q250" s="1253"/>
      <c r="R250" s="1253"/>
      <c r="S250" s="1253"/>
      <c r="T250" s="1253"/>
      <c r="U250" s="1253"/>
      <c r="V250" s="1253"/>
      <c r="W250" s="1253"/>
      <c r="X250" s="1253"/>
      <c r="Y250" s="1253"/>
      <c r="Z250" s="1253"/>
      <c r="AA250" s="1253"/>
      <c r="AB250" s="1253"/>
      <c r="AC250" s="1253"/>
      <c r="AD250" s="1253"/>
      <c r="AE250" s="1253"/>
    </row>
    <row r="251" spans="1:31" s="1139" customFormat="1" ht="13.5" customHeight="1">
      <c r="A251" s="1253" t="s">
        <v>5323</v>
      </c>
      <c r="B251" s="1253"/>
      <c r="D251" s="1253"/>
      <c r="E251" s="1253"/>
      <c r="F251" s="1253"/>
      <c r="G251" s="1253"/>
      <c r="H251" s="1253"/>
      <c r="I251" s="1253"/>
      <c r="J251" s="1253"/>
      <c r="K251" s="1253"/>
      <c r="L251" s="1253"/>
      <c r="M251" s="1253"/>
      <c r="N251" s="1253"/>
      <c r="O251" s="1253"/>
      <c r="P251" s="1253"/>
      <c r="Q251" s="1253"/>
      <c r="R251" s="1253"/>
      <c r="S251" s="1253"/>
      <c r="T251" s="1253"/>
      <c r="U251" s="1253"/>
      <c r="V251" s="1253"/>
      <c r="W251" s="1253"/>
      <c r="X251" s="1253"/>
      <c r="Y251" s="1253"/>
      <c r="Z251" s="1253"/>
      <c r="AA251" s="1253"/>
      <c r="AB251" s="1253"/>
      <c r="AC251" s="1253"/>
      <c r="AD251" s="1253"/>
      <c r="AE251" s="1253"/>
    </row>
    <row r="252" spans="1:31" s="1139" customFormat="1" ht="13.5" customHeight="1">
      <c r="A252" s="1253" t="s">
        <v>4637</v>
      </c>
      <c r="B252" s="1253"/>
      <c r="D252" s="1253"/>
      <c r="E252" s="1253"/>
      <c r="F252" s="1253"/>
      <c r="G252" s="1253"/>
      <c r="H252" s="1253"/>
      <c r="I252" s="1253"/>
      <c r="J252" s="1253"/>
      <c r="K252" s="1253"/>
      <c r="L252" s="1253"/>
      <c r="M252" s="1253"/>
      <c r="N252" s="1253"/>
      <c r="O252" s="1253"/>
      <c r="P252" s="1253"/>
      <c r="Q252" s="1253"/>
      <c r="R252" s="1253"/>
      <c r="S252" s="1253"/>
      <c r="T252" s="1253"/>
      <c r="U252" s="1253"/>
      <c r="V252" s="1253"/>
      <c r="W252" s="1253"/>
      <c r="X252" s="1253"/>
      <c r="Y252" s="1253"/>
      <c r="Z252" s="1253"/>
      <c r="AA252" s="1253"/>
      <c r="AB252" s="1253"/>
      <c r="AC252" s="1253"/>
      <c r="AD252" s="1253"/>
      <c r="AE252" s="1253"/>
    </row>
    <row r="253" spans="1:31" s="1139" customFormat="1" ht="13.5" customHeight="1">
      <c r="A253" s="1253" t="s">
        <v>5324</v>
      </c>
      <c r="B253" s="1253"/>
      <c r="D253" s="1253"/>
      <c r="E253" s="1253"/>
      <c r="F253" s="1253"/>
      <c r="G253" s="1253"/>
      <c r="H253" s="1253"/>
      <c r="I253" s="1253"/>
      <c r="J253" s="1253"/>
      <c r="K253" s="1253"/>
      <c r="L253" s="1253"/>
      <c r="M253" s="1253"/>
      <c r="N253" s="1253"/>
      <c r="O253" s="1253"/>
      <c r="P253" s="1253"/>
      <c r="Q253" s="1253"/>
      <c r="R253" s="1253"/>
      <c r="S253" s="1253"/>
      <c r="T253" s="1253"/>
      <c r="U253" s="1253"/>
      <c r="V253" s="1253"/>
      <c r="W253" s="1253"/>
      <c r="X253" s="1253"/>
      <c r="Y253" s="1253"/>
      <c r="Z253" s="1253"/>
      <c r="AA253" s="1253"/>
      <c r="AB253" s="1253"/>
      <c r="AC253" s="1253"/>
      <c r="AD253" s="1253"/>
      <c r="AE253" s="1253"/>
    </row>
    <row r="254" spans="1:31" ht="18" customHeight="1"/>
    <row r="255" spans="1:31" ht="18" customHeight="1"/>
    <row r="256" spans="1:31"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sheetData>
  <mergeCells count="67">
    <mergeCell ref="A36:AF36"/>
    <mergeCell ref="A3:AF3"/>
    <mergeCell ref="A5:AF5"/>
    <mergeCell ref="X7:Z7"/>
    <mergeCell ref="R11:AF11"/>
    <mergeCell ref="R13:AF13"/>
    <mergeCell ref="J57:AE57"/>
    <mergeCell ref="J40:AE40"/>
    <mergeCell ref="J41:AE41"/>
    <mergeCell ref="J42:P42"/>
    <mergeCell ref="J43:AE43"/>
    <mergeCell ref="J44:S44"/>
    <mergeCell ref="J48:AE48"/>
    <mergeCell ref="J49:AE49"/>
    <mergeCell ref="J50:P50"/>
    <mergeCell ref="J51:AE51"/>
    <mergeCell ref="J52:S52"/>
    <mergeCell ref="J56:AE56"/>
    <mergeCell ref="J68:P68"/>
    <mergeCell ref="J58:P58"/>
    <mergeCell ref="J59:AE59"/>
    <mergeCell ref="J60:S60"/>
    <mergeCell ref="J64:L64"/>
    <mergeCell ref="R64:W64"/>
    <mergeCell ref="AA64:AD64"/>
    <mergeCell ref="I65:AE65"/>
    <mergeCell ref="J66:L66"/>
    <mergeCell ref="S66:V66"/>
    <mergeCell ref="AB66:AD66"/>
    <mergeCell ref="I67:AE67"/>
    <mergeCell ref="J69:AE69"/>
    <mergeCell ref="J70:S70"/>
    <mergeCell ref="B84:AE85"/>
    <mergeCell ref="F86:AD86"/>
    <mergeCell ref="H89:I89"/>
    <mergeCell ref="X89:Y89"/>
    <mergeCell ref="D123:E123"/>
    <mergeCell ref="A92:AF92"/>
    <mergeCell ref="D102:E102"/>
    <mergeCell ref="D103:E103"/>
    <mergeCell ref="D104:E104"/>
    <mergeCell ref="D108:E108"/>
    <mergeCell ref="D109:E109"/>
    <mergeCell ref="D110:E110"/>
    <mergeCell ref="D111:E111"/>
    <mergeCell ref="D115:E115"/>
    <mergeCell ref="D116:E116"/>
    <mergeCell ref="D117:E117"/>
    <mergeCell ref="J177:M177"/>
    <mergeCell ref="D124:E124"/>
    <mergeCell ref="D128:E128"/>
    <mergeCell ref="D132:E132"/>
    <mergeCell ref="D136:E136"/>
    <mergeCell ref="A144:AF144"/>
    <mergeCell ref="B148:AE148"/>
    <mergeCell ref="H159:K159"/>
    <mergeCell ref="H165:K165"/>
    <mergeCell ref="H168:K168"/>
    <mergeCell ref="J172:L172"/>
    <mergeCell ref="J173:L173"/>
    <mergeCell ref="C194:AE195"/>
    <mergeCell ref="J178:M178"/>
    <mergeCell ref="J179:L179"/>
    <mergeCell ref="J180:L180"/>
    <mergeCell ref="G181:O181"/>
    <mergeCell ref="R181:Z181"/>
    <mergeCell ref="C189:AE190"/>
  </mergeCells>
  <phoneticPr fontId="129"/>
  <dataValidations count="1">
    <dataValidation type="list" allowBlank="1" showInputMessage="1" showErrorMessage="1" sqref="C96:C99 C102:C106 C108:C113 C115:C117 C120:C121 C123:C126 C128:C130 C132:C134 C136 C185 G185 H162 K152:K153 K185 K196 N156 O81:O82 O119 O196 P185 Q152 S78 S119 T81:T82 T156 V78 W119 X152 AC119" xr:uid="{00000000-0002-0000-2E00-000000000000}">
      <formula1>"□,■"</formula1>
    </dataValidation>
  </dataValidations>
  <printOptions horizontalCentered="1"/>
  <pageMargins left="0.6692913385826772" right="0.6692913385826772" top="0.74803149606299213" bottom="0.74803149606299213" header="0.31496062992125984" footer="0.31496062992125984"/>
  <pageSetup paperSize="9" fitToHeight="5" orientation="portrait" blackAndWhite="1" r:id="rId1"/>
  <rowBreaks count="3" manualBreakCount="3">
    <brk id="35" max="16383" man="1"/>
    <brk id="91" max="31" man="1"/>
    <brk id="14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F215"/>
  <sheetViews>
    <sheetView topLeftCell="A61" workbookViewId="0">
      <selection activeCell="G160" sqref="G160"/>
    </sheetView>
  </sheetViews>
  <sheetFormatPr defaultColWidth="9" defaultRowHeight="13.5"/>
  <cols>
    <col min="1" max="31" width="2.75" style="13" customWidth="1"/>
    <col min="32" max="32" width="2.125" style="13" customWidth="1"/>
    <col min="33" max="33" width="9" style="13" customWidth="1"/>
    <col min="34" max="16384" width="9" style="13"/>
  </cols>
  <sheetData>
    <row r="1" spans="1:31" s="14" customFormat="1" ht="18" customHeight="1">
      <c r="A1" s="14" t="s">
        <v>3022</v>
      </c>
    </row>
    <row r="2" spans="1:31" s="14" customFormat="1" ht="18" customHeight="1"/>
    <row r="3" spans="1:31" s="14" customFormat="1" ht="18" customHeight="1">
      <c r="AE3" s="412" t="s">
        <v>667</v>
      </c>
    </row>
    <row r="4" spans="1:31" s="14" customFormat="1" ht="18" customHeight="1"/>
    <row r="5" spans="1:31" ht="21">
      <c r="A5" s="4581" t="s">
        <v>3023</v>
      </c>
      <c r="B5" s="4581"/>
      <c r="C5" s="4581"/>
      <c r="D5" s="4581"/>
      <c r="E5" s="4581"/>
      <c r="F5" s="4581"/>
      <c r="G5" s="4581"/>
      <c r="H5" s="4581"/>
      <c r="I5" s="4581"/>
      <c r="J5" s="4581"/>
      <c r="K5" s="4581"/>
      <c r="L5" s="4581"/>
      <c r="M5" s="4581"/>
      <c r="N5" s="4581"/>
      <c r="O5" s="4581"/>
      <c r="P5" s="4581"/>
      <c r="Q5" s="4581"/>
      <c r="R5" s="4581"/>
      <c r="S5" s="4581"/>
      <c r="T5" s="4581"/>
      <c r="U5" s="4581"/>
      <c r="V5" s="4581"/>
      <c r="W5" s="4581"/>
      <c r="X5" s="4581"/>
      <c r="Y5" s="4581"/>
      <c r="Z5" s="4581"/>
      <c r="AA5" s="4581"/>
      <c r="AB5" s="4581"/>
      <c r="AC5" s="4581"/>
      <c r="AD5" s="4581"/>
      <c r="AE5" s="4581"/>
    </row>
    <row r="6" spans="1:31" ht="24" customHeight="1"/>
    <row r="7" spans="1:31" s="14" customFormat="1" ht="24" customHeight="1">
      <c r="X7" s="4582"/>
      <c r="Y7" s="4583"/>
      <c r="Z7" s="4583"/>
      <c r="AA7" s="14" t="s">
        <v>477</v>
      </c>
      <c r="AB7" s="413"/>
      <c r="AC7" s="14" t="s">
        <v>5</v>
      </c>
      <c r="AD7" s="413"/>
      <c r="AE7" s="14" t="s">
        <v>478</v>
      </c>
    </row>
    <row r="8" spans="1:31" s="14" customFormat="1" ht="24" customHeight="1"/>
    <row r="9" spans="1:31" s="14" customFormat="1" ht="24" customHeight="1">
      <c r="A9" s="14" t="s">
        <v>3024</v>
      </c>
    </row>
    <row r="10" spans="1:31" s="14" customFormat="1" ht="18" customHeight="1"/>
    <row r="11" spans="1:31" s="14" customFormat="1" ht="24" customHeight="1">
      <c r="J11" s="4584" t="s">
        <v>3025</v>
      </c>
      <c r="K11" s="4584"/>
      <c r="L11" s="4584"/>
      <c r="M11" s="4584"/>
      <c r="N11" s="4584"/>
      <c r="O11" s="4584"/>
      <c r="P11" s="4584"/>
      <c r="Q11" s="4584"/>
      <c r="R11" s="4585" t="str">
        <f>cst_wskakunin_owner1__line1</f>
        <v>テスト建て主</v>
      </c>
      <c r="S11" s="4585"/>
      <c r="T11" s="4585"/>
      <c r="U11" s="4585"/>
      <c r="V11" s="4585"/>
      <c r="W11" s="4585"/>
      <c r="X11" s="4585"/>
      <c r="Y11" s="4585"/>
      <c r="Z11" s="4585"/>
      <c r="AA11" s="4585"/>
      <c r="AB11" s="4585"/>
      <c r="AC11" s="4585"/>
      <c r="AD11" s="4585"/>
      <c r="AE11" s="4584"/>
    </row>
    <row r="12" spans="1:31" s="14" customFormat="1" ht="24" customHeight="1">
      <c r="J12" s="4584"/>
      <c r="K12" s="4584"/>
      <c r="L12" s="4584"/>
      <c r="M12" s="4584"/>
      <c r="N12" s="4584"/>
      <c r="O12" s="4584"/>
      <c r="P12" s="4584"/>
      <c r="Q12" s="4584"/>
      <c r="R12" s="4585"/>
      <c r="S12" s="4585"/>
      <c r="T12" s="4585"/>
      <c r="U12" s="4585"/>
      <c r="V12" s="4585"/>
      <c r="W12" s="4585"/>
      <c r="X12" s="4585"/>
      <c r="Y12" s="4585"/>
      <c r="Z12" s="4585"/>
      <c r="AA12" s="4585"/>
      <c r="AB12" s="4585"/>
      <c r="AC12" s="4585"/>
      <c r="AD12" s="4585"/>
      <c r="AE12" s="4584"/>
    </row>
    <row r="13" spans="1:31" s="14" customFormat="1" ht="18" customHeight="1"/>
    <row r="14" spans="1:31" s="14" customFormat="1" ht="24" customHeight="1">
      <c r="J14" s="14" t="s">
        <v>3026</v>
      </c>
      <c r="R14" s="4568" t="str">
        <f>cst_wskakunin_owner1__line2</f>
        <v>代表取締役社長　テストさん</v>
      </c>
      <c r="S14" s="4568"/>
      <c r="T14" s="4568"/>
      <c r="U14" s="4568"/>
      <c r="V14" s="4568"/>
      <c r="W14" s="4568"/>
      <c r="X14" s="4568"/>
      <c r="Y14" s="4568"/>
      <c r="Z14" s="4568"/>
      <c r="AA14" s="4568"/>
      <c r="AB14" s="4568"/>
      <c r="AC14" s="4568"/>
      <c r="AD14" s="4568"/>
    </row>
    <row r="15" spans="1:31" s="14" customFormat="1" ht="18" customHeight="1"/>
    <row r="16" spans="1:31" s="14" customFormat="1" ht="24" customHeight="1">
      <c r="B16" s="14" t="s">
        <v>3027</v>
      </c>
    </row>
    <row r="17" spans="1:30" s="14" customFormat="1" ht="24" customHeight="1">
      <c r="A17" s="14" t="s">
        <v>3028</v>
      </c>
    </row>
    <row r="18" spans="1:30" s="14" customFormat="1" ht="18" customHeight="1"/>
    <row r="19" spans="1:30" s="14" customFormat="1" ht="18" customHeight="1"/>
    <row r="20" spans="1:30" s="14" customFormat="1" ht="18" customHeight="1"/>
    <row r="21" spans="1:30" s="14" customFormat="1" ht="18" customHeight="1"/>
    <row r="22" spans="1:30" s="14" customFormat="1" ht="18" customHeight="1"/>
    <row r="23" spans="1:30" s="14" customFormat="1" ht="18" customHeight="1"/>
    <row r="24" spans="1:30" s="14" customFormat="1" ht="18" customHeight="1"/>
    <row r="25" spans="1:30" s="14" customFormat="1" ht="18" customHeight="1"/>
    <row r="26" spans="1:30" s="14" customFormat="1" ht="25.5" customHeight="1">
      <c r="B26" s="414" t="s">
        <v>3029</v>
      </c>
      <c r="C26" s="415"/>
      <c r="D26" s="415"/>
      <c r="E26" s="415"/>
      <c r="F26" s="415"/>
      <c r="G26" s="415"/>
      <c r="H26" s="415"/>
      <c r="I26" s="415"/>
      <c r="J26" s="415"/>
      <c r="K26" s="415"/>
      <c r="L26" s="415"/>
      <c r="M26" s="415"/>
      <c r="N26" s="415"/>
      <c r="O26" s="415"/>
      <c r="P26" s="416"/>
      <c r="Q26" s="414" t="s">
        <v>3030</v>
      </c>
      <c r="R26" s="415"/>
      <c r="S26" s="415"/>
      <c r="T26" s="415"/>
      <c r="U26" s="415"/>
      <c r="V26" s="415"/>
      <c r="W26" s="415"/>
      <c r="X26" s="415"/>
      <c r="Y26" s="415"/>
      <c r="Z26" s="415"/>
      <c r="AA26" s="415"/>
      <c r="AB26" s="415"/>
      <c r="AC26" s="415"/>
      <c r="AD26" s="416"/>
    </row>
    <row r="27" spans="1:30" s="14" customFormat="1" ht="25.5" customHeight="1">
      <c r="B27" s="417"/>
      <c r="C27" s="418"/>
      <c r="D27" s="418"/>
      <c r="E27" s="418"/>
      <c r="F27" s="418" t="s">
        <v>477</v>
      </c>
      <c r="G27" s="418"/>
      <c r="H27" s="418"/>
      <c r="I27" s="418" t="s">
        <v>5</v>
      </c>
      <c r="J27" s="418"/>
      <c r="K27" s="418"/>
      <c r="L27" s="418" t="s">
        <v>478</v>
      </c>
      <c r="M27" s="418"/>
      <c r="N27" s="418"/>
      <c r="O27" s="418"/>
      <c r="P27" s="419"/>
      <c r="Q27" s="420"/>
      <c r="AD27" s="421"/>
    </row>
    <row r="28" spans="1:30" s="14" customFormat="1" ht="25.5" customHeight="1">
      <c r="B28" s="417"/>
      <c r="C28" s="418" t="s">
        <v>6</v>
      </c>
      <c r="D28" s="418"/>
      <c r="E28" s="418"/>
      <c r="F28" s="418"/>
      <c r="G28" s="418"/>
      <c r="H28" s="418"/>
      <c r="I28" s="418"/>
      <c r="J28" s="418"/>
      <c r="K28" s="418"/>
      <c r="L28" s="418" t="s">
        <v>7</v>
      </c>
      <c r="M28" s="418"/>
      <c r="N28" s="418"/>
      <c r="O28" s="418"/>
      <c r="P28" s="419"/>
      <c r="Q28" s="420"/>
      <c r="AD28" s="421"/>
    </row>
    <row r="29" spans="1:30" s="14" customFormat="1" ht="25.5" customHeight="1">
      <c r="B29" s="422"/>
      <c r="C29" s="423" t="s">
        <v>3868</v>
      </c>
      <c r="D29" s="423"/>
      <c r="E29" s="423"/>
      <c r="F29" s="423"/>
      <c r="G29" s="423"/>
      <c r="H29" s="423"/>
      <c r="I29" s="423"/>
      <c r="J29" s="423"/>
      <c r="K29" s="423"/>
      <c r="L29" s="423"/>
      <c r="M29" s="423"/>
      <c r="N29" s="423"/>
      <c r="O29" s="423"/>
      <c r="P29" s="424"/>
      <c r="Q29" s="422"/>
      <c r="R29" s="423"/>
      <c r="S29" s="423"/>
      <c r="T29" s="423"/>
      <c r="U29" s="423"/>
      <c r="V29" s="423"/>
      <c r="W29" s="423"/>
      <c r="X29" s="423"/>
      <c r="Y29" s="423"/>
      <c r="Z29" s="423"/>
      <c r="AA29" s="423"/>
      <c r="AB29" s="423"/>
      <c r="AC29" s="423"/>
      <c r="AD29" s="424"/>
    </row>
    <row r="30" spans="1:30" s="14" customFormat="1" ht="24" customHeight="1"/>
    <row r="31" spans="1:30" ht="18" customHeight="1">
      <c r="A31" s="320" t="s">
        <v>2943</v>
      </c>
    </row>
    <row r="32" spans="1:30" ht="18" customHeight="1">
      <c r="B32" s="329" t="s">
        <v>3031</v>
      </c>
    </row>
    <row r="33" spans="1:31" ht="18" customHeight="1">
      <c r="B33" s="329" t="s">
        <v>3032</v>
      </c>
    </row>
    <row r="34" spans="1:31" ht="18" customHeight="1">
      <c r="B34" s="329"/>
    </row>
    <row r="35" spans="1:31" ht="18" customHeight="1">
      <c r="B35" s="329"/>
    </row>
    <row r="36" spans="1:31" ht="18" customHeight="1"/>
    <row r="37" spans="1:31" s="14" customFormat="1" ht="18" customHeight="1">
      <c r="AE37" s="412" t="s">
        <v>668</v>
      </c>
    </row>
    <row r="38" spans="1:31" s="14" customFormat="1" ht="24.75" customHeight="1">
      <c r="A38" s="423"/>
      <c r="B38" s="425" t="s">
        <v>3033</v>
      </c>
      <c r="C38" s="423"/>
      <c r="D38" s="423"/>
      <c r="E38" s="423"/>
      <c r="F38" s="423"/>
      <c r="G38" s="423"/>
      <c r="H38" s="423"/>
      <c r="I38" s="423"/>
      <c r="J38" s="423"/>
      <c r="K38" s="423"/>
      <c r="L38" s="423"/>
      <c r="M38" s="423"/>
      <c r="N38" s="423"/>
      <c r="O38" s="423"/>
      <c r="P38" s="423"/>
      <c r="Q38" s="423"/>
      <c r="R38" s="423"/>
      <c r="S38" s="423"/>
      <c r="T38" s="423"/>
      <c r="U38" s="423"/>
      <c r="V38" s="423"/>
      <c r="W38" s="423"/>
      <c r="X38" s="423"/>
      <c r="Y38" s="423"/>
      <c r="Z38" s="423"/>
      <c r="AA38" s="423"/>
      <c r="AB38" s="423"/>
      <c r="AC38" s="423"/>
      <c r="AD38" s="423"/>
      <c r="AE38" s="423"/>
    </row>
    <row r="39" spans="1:31" s="14" customFormat="1" ht="6.75" customHeight="1"/>
    <row r="40" spans="1:31" s="14" customFormat="1" ht="17.25" customHeight="1">
      <c r="A40" s="426" t="s">
        <v>3034</v>
      </c>
      <c r="B40" s="427"/>
      <c r="C40" s="427"/>
      <c r="D40" s="427"/>
      <c r="E40" s="427"/>
      <c r="F40" s="427"/>
      <c r="G40" s="427"/>
      <c r="H40" s="427"/>
      <c r="I40" s="427"/>
      <c r="J40" s="427"/>
      <c r="K40" s="427"/>
      <c r="L40" s="427"/>
      <c r="M40" s="427"/>
      <c r="N40" s="427"/>
      <c r="O40" s="427"/>
      <c r="P40" s="427"/>
      <c r="Q40" s="427"/>
      <c r="R40" s="427"/>
      <c r="S40" s="427"/>
      <c r="T40" s="427"/>
      <c r="U40" s="427"/>
      <c r="V40" s="427"/>
      <c r="W40" s="427"/>
      <c r="X40" s="427"/>
      <c r="Y40" s="427"/>
      <c r="Z40" s="427"/>
      <c r="AA40" s="427"/>
      <c r="AB40" s="427"/>
      <c r="AC40" s="427"/>
      <c r="AD40" s="427"/>
      <c r="AE40" s="427"/>
    </row>
    <row r="41" spans="1:31" s="14" customFormat="1" ht="17.25" customHeight="1">
      <c r="B41" s="14" t="s">
        <v>3035</v>
      </c>
      <c r="J41" s="4568" t="str">
        <f>cst_wskakunin_owner1__space_KANA</f>
        <v>テスト建て主　ﾀﾞｲﾋｮｳﾄﾘｼﾏﾘﾔｸｼｬﾁｮｳ　テスト</v>
      </c>
      <c r="K41" s="4576"/>
      <c r="L41" s="4576"/>
      <c r="M41" s="4576"/>
      <c r="N41" s="4576"/>
      <c r="O41" s="4576"/>
      <c r="P41" s="4576"/>
      <c r="Q41" s="4576"/>
      <c r="R41" s="4576"/>
      <c r="S41" s="4576"/>
      <c r="T41" s="4576"/>
      <c r="U41" s="4576"/>
      <c r="V41" s="4576"/>
      <c r="W41" s="4576"/>
      <c r="X41" s="4576"/>
      <c r="Y41" s="4576"/>
      <c r="Z41" s="4576"/>
      <c r="AA41" s="4576"/>
      <c r="AB41" s="4576"/>
      <c r="AC41" s="4576"/>
      <c r="AD41" s="4576"/>
      <c r="AE41" s="4576"/>
    </row>
    <row r="42" spans="1:31" s="14" customFormat="1" ht="17.25" customHeight="1">
      <c r="B42" s="14" t="s">
        <v>3036</v>
      </c>
      <c r="J42" s="4568" t="str">
        <f>cst_wskakunin_owner1__space</f>
        <v>テスト建て主　代表取締役社長　テストさん</v>
      </c>
      <c r="K42" s="4576"/>
      <c r="L42" s="4576"/>
      <c r="M42" s="4576"/>
      <c r="N42" s="4576"/>
      <c r="O42" s="4576"/>
      <c r="P42" s="4576"/>
      <c r="Q42" s="4576"/>
      <c r="R42" s="4576"/>
      <c r="S42" s="4576"/>
      <c r="T42" s="4576"/>
      <c r="U42" s="4576"/>
      <c r="V42" s="4576"/>
      <c r="W42" s="4576"/>
      <c r="X42" s="4576"/>
      <c r="Y42" s="4576"/>
      <c r="Z42" s="4576"/>
      <c r="AA42" s="4576"/>
      <c r="AB42" s="4576"/>
      <c r="AC42" s="4576"/>
      <c r="AD42" s="4576"/>
      <c r="AE42" s="4576"/>
    </row>
    <row r="43" spans="1:31" s="14" customFormat="1" ht="17.25" customHeight="1">
      <c r="B43" s="14" t="s">
        <v>3037</v>
      </c>
      <c r="I43" s="14" t="s">
        <v>2595</v>
      </c>
      <c r="J43" s="4568" t="str">
        <f>cst_wskakunin_owner1_ZIP</f>
        <v>330-0064</v>
      </c>
      <c r="K43" s="4576"/>
      <c r="L43" s="4576"/>
      <c r="M43" s="4576"/>
      <c r="N43" s="4576"/>
      <c r="O43" s="4576"/>
      <c r="P43" s="4576"/>
    </row>
    <row r="44" spans="1:31" s="14" customFormat="1" ht="17.25" customHeight="1">
      <c r="B44" s="14" t="s">
        <v>3038</v>
      </c>
      <c r="J44" s="4568" t="str">
        <f>cst_wskakunin_owner1__address</f>
        <v>埼玉県埼玉県さいたま市浦和区岸町７－１２－３</v>
      </c>
      <c r="K44" s="4576"/>
      <c r="L44" s="4576"/>
      <c r="M44" s="4576"/>
      <c r="N44" s="4576"/>
      <c r="O44" s="4576"/>
      <c r="P44" s="4576"/>
      <c r="Q44" s="4576"/>
      <c r="R44" s="4576"/>
      <c r="S44" s="4576"/>
      <c r="T44" s="4576"/>
      <c r="U44" s="4576"/>
      <c r="V44" s="4576"/>
      <c r="W44" s="4576"/>
      <c r="X44" s="4576"/>
      <c r="Y44" s="4576"/>
      <c r="Z44" s="4576"/>
      <c r="AA44" s="4576"/>
      <c r="AB44" s="4576"/>
      <c r="AC44" s="4576"/>
      <c r="AD44" s="4576"/>
      <c r="AE44" s="4576"/>
    </row>
    <row r="45" spans="1:31" s="14" customFormat="1" ht="17.25" customHeight="1">
      <c r="B45" s="14" t="s">
        <v>3039</v>
      </c>
      <c r="J45" s="4568" t="str">
        <f>cst_wskakunin_owner1_TEL</f>
        <v>048-222-2222</v>
      </c>
      <c r="K45" s="4576"/>
      <c r="L45" s="4576"/>
      <c r="M45" s="4576"/>
      <c r="N45" s="4576"/>
      <c r="O45" s="4576"/>
      <c r="P45" s="4576"/>
      <c r="Q45" s="4576"/>
      <c r="R45" s="4576"/>
      <c r="S45" s="4576"/>
    </row>
    <row r="46" spans="1:31" s="14" customFormat="1" ht="17.25" customHeight="1">
      <c r="A46" s="426" t="s">
        <v>120</v>
      </c>
      <c r="B46" s="427"/>
      <c r="C46" s="427"/>
      <c r="D46" s="427"/>
      <c r="E46" s="427"/>
      <c r="F46" s="427"/>
      <c r="G46" s="427"/>
      <c r="H46" s="427"/>
      <c r="I46" s="427"/>
      <c r="J46" s="427"/>
      <c r="K46" s="427"/>
      <c r="L46" s="427"/>
      <c r="M46" s="427"/>
      <c r="N46" s="427"/>
      <c r="O46" s="427"/>
      <c r="P46" s="427"/>
      <c r="Q46" s="427"/>
      <c r="R46" s="427"/>
      <c r="S46" s="427"/>
      <c r="T46" s="427"/>
      <c r="U46" s="427"/>
      <c r="V46" s="427"/>
      <c r="W46" s="427"/>
      <c r="X46" s="427"/>
      <c r="Y46" s="427"/>
      <c r="Z46" s="427"/>
      <c r="AA46" s="427"/>
      <c r="AB46" s="427"/>
      <c r="AC46" s="427"/>
      <c r="AD46" s="427"/>
      <c r="AE46" s="427"/>
    </row>
    <row r="47" spans="1:31" s="14" customFormat="1" ht="17.25" customHeight="1">
      <c r="B47" s="14" t="s">
        <v>3035</v>
      </c>
      <c r="J47" s="4583"/>
      <c r="K47" s="4583"/>
      <c r="L47" s="4583"/>
      <c r="M47" s="4583"/>
      <c r="N47" s="4583"/>
      <c r="O47" s="4583"/>
      <c r="P47" s="4583"/>
      <c r="Q47" s="4583"/>
      <c r="R47" s="4583"/>
      <c r="S47" s="4583"/>
      <c r="T47" s="4583"/>
      <c r="U47" s="4583"/>
      <c r="V47" s="4583"/>
      <c r="W47" s="4583"/>
      <c r="X47" s="4583"/>
      <c r="Y47" s="4583"/>
      <c r="Z47" s="4583"/>
      <c r="AA47" s="4583"/>
      <c r="AB47" s="4583"/>
      <c r="AC47" s="4583"/>
      <c r="AD47" s="4583"/>
      <c r="AE47" s="4583"/>
    </row>
    <row r="48" spans="1:31" s="14" customFormat="1" ht="17.25" customHeight="1">
      <c r="B48" s="14" t="s">
        <v>3036</v>
      </c>
      <c r="J48" s="4568" t="str">
        <f>cst_wskakunin_dairi1__space</f>
        <v>XXXアーキ　テスト代理人</v>
      </c>
      <c r="K48" s="4568"/>
      <c r="L48" s="4568"/>
      <c r="M48" s="4568"/>
      <c r="N48" s="4568"/>
      <c r="O48" s="4568"/>
      <c r="P48" s="4568"/>
      <c r="Q48" s="4568"/>
      <c r="R48" s="4568"/>
      <c r="S48" s="4568"/>
      <c r="T48" s="4568"/>
      <c r="U48" s="4568"/>
      <c r="V48" s="4568"/>
      <c r="W48" s="4568"/>
      <c r="X48" s="4568"/>
      <c r="Y48" s="4568"/>
      <c r="Z48" s="4568"/>
      <c r="AA48" s="4568"/>
      <c r="AB48" s="4568"/>
      <c r="AC48" s="4568"/>
      <c r="AD48" s="4568"/>
      <c r="AE48" s="4568"/>
    </row>
    <row r="49" spans="1:31" s="14" customFormat="1" ht="17.25" customHeight="1">
      <c r="B49" s="14" t="s">
        <v>3037</v>
      </c>
      <c r="I49" s="14" t="s">
        <v>2595</v>
      </c>
      <c r="J49" s="4568" t="str">
        <f>cst_wskakunin_dairi1_ZIP</f>
        <v>359-0034</v>
      </c>
      <c r="K49" s="4568"/>
      <c r="L49" s="4568"/>
      <c r="M49" s="4568"/>
      <c r="N49" s="4568"/>
      <c r="O49" s="4568"/>
      <c r="P49" s="4568"/>
    </row>
    <row r="50" spans="1:31" s="14" customFormat="1" ht="17.25" customHeight="1">
      <c r="B50" s="14" t="s">
        <v>3038</v>
      </c>
      <c r="J50" s="4568" t="str">
        <f>cst_wskakunin_dairi1__address</f>
        <v>埼玉県所沢市東新井町307-7</v>
      </c>
      <c r="K50" s="4568"/>
      <c r="L50" s="4568"/>
      <c r="M50" s="4568"/>
      <c r="N50" s="4568"/>
      <c r="O50" s="4568"/>
      <c r="P50" s="4568"/>
      <c r="Q50" s="4568"/>
      <c r="R50" s="4568"/>
      <c r="S50" s="4568"/>
      <c r="T50" s="4568"/>
      <c r="U50" s="4568"/>
      <c r="V50" s="4568"/>
      <c r="W50" s="4568"/>
      <c r="X50" s="4568"/>
      <c r="Y50" s="4568"/>
      <c r="Z50" s="4568"/>
      <c r="AA50" s="4568"/>
      <c r="AB50" s="4568"/>
      <c r="AC50" s="4568"/>
      <c r="AD50" s="4568"/>
      <c r="AE50" s="4568"/>
    </row>
    <row r="51" spans="1:31" s="14" customFormat="1" ht="17.25" customHeight="1">
      <c r="B51" s="14" t="s">
        <v>3039</v>
      </c>
      <c r="J51" s="4568" t="str">
        <f>cst_wskakunin_dairi1_TEL</f>
        <v>048-222-2222</v>
      </c>
      <c r="K51" s="4568"/>
      <c r="L51" s="4568"/>
      <c r="M51" s="4568"/>
      <c r="N51" s="4568"/>
      <c r="O51" s="4568"/>
      <c r="P51" s="4568"/>
      <c r="Q51" s="4568"/>
      <c r="R51" s="4568"/>
      <c r="S51" s="4568"/>
    </row>
    <row r="52" spans="1:31" s="14" customFormat="1" ht="17.25" customHeight="1">
      <c r="A52" s="426" t="s">
        <v>3040</v>
      </c>
      <c r="B52" s="427"/>
      <c r="C52" s="427"/>
      <c r="D52" s="427"/>
      <c r="E52" s="427"/>
      <c r="F52" s="427"/>
      <c r="G52" s="427"/>
      <c r="H52" s="427"/>
      <c r="I52" s="427"/>
      <c r="J52" s="427"/>
      <c r="K52" s="427"/>
      <c r="L52" s="427"/>
      <c r="M52" s="427"/>
      <c r="N52" s="427"/>
      <c r="O52" s="427"/>
      <c r="P52" s="427"/>
      <c r="Q52" s="427"/>
      <c r="R52" s="427"/>
      <c r="S52" s="427"/>
      <c r="T52" s="427"/>
      <c r="U52" s="427"/>
      <c r="V52" s="427"/>
      <c r="W52" s="427"/>
      <c r="X52" s="427"/>
      <c r="Y52" s="427"/>
      <c r="Z52" s="427"/>
      <c r="AA52" s="427"/>
      <c r="AB52" s="427"/>
      <c r="AC52" s="427"/>
      <c r="AD52" s="427"/>
      <c r="AE52" s="427"/>
    </row>
    <row r="53" spans="1:31" s="14" customFormat="1" ht="17.25" customHeight="1">
      <c r="B53" s="14" t="s">
        <v>3035</v>
      </c>
      <c r="J53" s="4568" t="str">
        <f>cst_wskakunin_owner1__space_KANA</f>
        <v>テスト建て主　ﾀﾞｲﾋｮｳﾄﾘｼﾏﾘﾔｸｼｬﾁｮｳ　テスト</v>
      </c>
      <c r="K53" s="4576"/>
      <c r="L53" s="4576"/>
      <c r="M53" s="4576"/>
      <c r="N53" s="4576"/>
      <c r="O53" s="4576"/>
      <c r="P53" s="4576"/>
      <c r="Q53" s="4576"/>
      <c r="R53" s="4576"/>
      <c r="S53" s="4576"/>
      <c r="T53" s="4576"/>
      <c r="U53" s="4576"/>
      <c r="V53" s="4576"/>
      <c r="W53" s="4576"/>
      <c r="X53" s="4576"/>
      <c r="Y53" s="4576"/>
      <c r="Z53" s="4576"/>
      <c r="AA53" s="4576"/>
      <c r="AB53" s="4576"/>
      <c r="AC53" s="4576"/>
      <c r="AD53" s="4576"/>
      <c r="AE53" s="4576"/>
    </row>
    <row r="54" spans="1:31" s="14" customFormat="1" ht="17.25" customHeight="1">
      <c r="B54" s="14" t="s">
        <v>3036</v>
      </c>
      <c r="J54" s="4568" t="str">
        <f>cst_wskakunin_owner1__space</f>
        <v>テスト建て主　代表取締役社長　テストさん</v>
      </c>
      <c r="K54" s="4576"/>
      <c r="L54" s="4576"/>
      <c r="M54" s="4576"/>
      <c r="N54" s="4576"/>
      <c r="O54" s="4576"/>
      <c r="P54" s="4576"/>
      <c r="Q54" s="4576"/>
      <c r="R54" s="4576"/>
      <c r="S54" s="4576"/>
      <c r="T54" s="4576"/>
      <c r="U54" s="4576"/>
      <c r="V54" s="4576"/>
      <c r="W54" s="4576"/>
      <c r="X54" s="4576"/>
      <c r="Y54" s="4576"/>
      <c r="Z54" s="4576"/>
      <c r="AA54" s="4576"/>
      <c r="AB54" s="4576"/>
      <c r="AC54" s="4576"/>
      <c r="AD54" s="4576"/>
      <c r="AE54" s="4576"/>
    </row>
    <row r="55" spans="1:31" s="14" customFormat="1" ht="17.25" customHeight="1">
      <c r="B55" s="14" t="s">
        <v>3037</v>
      </c>
      <c r="I55" s="14" t="s">
        <v>2595</v>
      </c>
      <c r="J55" s="4568" t="str">
        <f>cst_wskakunin_owner1_ZIP</f>
        <v>330-0064</v>
      </c>
      <c r="K55" s="4576"/>
      <c r="L55" s="4576"/>
      <c r="M55" s="4576"/>
      <c r="N55" s="4576"/>
      <c r="O55" s="4576"/>
      <c r="P55" s="4576"/>
    </row>
    <row r="56" spans="1:31" s="14" customFormat="1" ht="17.25" customHeight="1">
      <c r="B56" s="14" t="s">
        <v>3038</v>
      </c>
      <c r="J56" s="4568" t="str">
        <f>cst_wskakunin_owner1__address</f>
        <v>埼玉県埼玉県さいたま市浦和区岸町７－１２－３</v>
      </c>
      <c r="K56" s="4576"/>
      <c r="L56" s="4576"/>
      <c r="M56" s="4576"/>
      <c r="N56" s="4576"/>
      <c r="O56" s="4576"/>
      <c r="P56" s="4576"/>
      <c r="Q56" s="4576"/>
      <c r="R56" s="4576"/>
      <c r="S56" s="4576"/>
      <c r="T56" s="4576"/>
      <c r="U56" s="4576"/>
      <c r="V56" s="4576"/>
      <c r="W56" s="4576"/>
      <c r="X56" s="4576"/>
      <c r="Y56" s="4576"/>
      <c r="Z56" s="4576"/>
      <c r="AA56" s="4576"/>
      <c r="AB56" s="4576"/>
      <c r="AC56" s="4576"/>
      <c r="AD56" s="4576"/>
      <c r="AE56" s="4576"/>
    </row>
    <row r="57" spans="1:31" s="14" customFormat="1" ht="17.25" customHeight="1">
      <c r="B57" s="14" t="s">
        <v>3039</v>
      </c>
      <c r="J57" s="4568" t="str">
        <f>cst_wskakunin_owner1_TEL</f>
        <v>048-222-2222</v>
      </c>
      <c r="K57" s="4576"/>
      <c r="L57" s="4576"/>
      <c r="M57" s="4576"/>
      <c r="N57" s="4576"/>
      <c r="O57" s="4576"/>
      <c r="P57" s="4576"/>
      <c r="Q57" s="4576"/>
      <c r="R57" s="4576"/>
      <c r="S57" s="4576"/>
    </row>
    <row r="58" spans="1:31" s="14" customFormat="1" ht="17.25" customHeight="1">
      <c r="A58" s="426" t="s">
        <v>3041</v>
      </c>
      <c r="B58" s="427"/>
      <c r="C58" s="427"/>
      <c r="D58" s="427"/>
      <c r="E58" s="427"/>
      <c r="F58" s="427"/>
      <c r="G58" s="427"/>
      <c r="H58" s="427"/>
      <c r="I58" s="427"/>
      <c r="J58" s="427"/>
      <c r="K58" s="427"/>
      <c r="L58" s="427"/>
      <c r="M58" s="427"/>
      <c r="N58" s="427"/>
      <c r="O58" s="427"/>
      <c r="P58" s="427"/>
      <c r="Q58" s="427"/>
      <c r="R58" s="427"/>
      <c r="S58" s="427"/>
      <c r="T58" s="427"/>
      <c r="U58" s="427"/>
      <c r="V58" s="427"/>
      <c r="W58" s="427"/>
      <c r="X58" s="427"/>
      <c r="Y58" s="427"/>
      <c r="Z58" s="427"/>
      <c r="AA58" s="427"/>
      <c r="AB58" s="427"/>
      <c r="AC58" s="427"/>
      <c r="AD58" s="427"/>
      <c r="AE58" s="427"/>
    </row>
    <row r="59" spans="1:31" s="14" customFormat="1" ht="17.25" customHeight="1">
      <c r="B59" s="14" t="s">
        <v>3042</v>
      </c>
      <c r="H59" s="274" t="s">
        <v>9</v>
      </c>
      <c r="I59" s="4579" t="str">
        <f>cst_wskakunin_sekkei1_SIKAKU</f>
        <v/>
      </c>
      <c r="J59" s="4579"/>
      <c r="K59" s="275" t="s">
        <v>10</v>
      </c>
      <c r="L59" s="2332" t="s">
        <v>2974</v>
      </c>
      <c r="M59" s="2332"/>
      <c r="N59" s="2332"/>
      <c r="O59" s="2332"/>
      <c r="P59" s="274" t="s">
        <v>9</v>
      </c>
      <c r="Q59" s="4579" t="str">
        <f>cst_wskakunin_sekkei1_TOUROKU_KIKAN</f>
        <v/>
      </c>
      <c r="R59" s="4579"/>
      <c r="S59" s="4579"/>
      <c r="T59" s="4579"/>
      <c r="U59" s="275" t="s">
        <v>10</v>
      </c>
      <c r="V59" s="2332" t="s">
        <v>4337</v>
      </c>
      <c r="W59" s="2332"/>
      <c r="X59" s="2332"/>
      <c r="Y59" s="2332"/>
      <c r="Z59" s="4579" t="str">
        <f>cst_wskakunin_sekkei1_KENTIKUSI_NO</f>
        <v/>
      </c>
      <c r="AA59" s="4579"/>
      <c r="AB59" s="4579"/>
      <c r="AC59" s="4579"/>
      <c r="AD59" s="4579"/>
      <c r="AE59" s="399" t="s">
        <v>7</v>
      </c>
    </row>
    <row r="60" spans="1:31" s="14" customFormat="1" ht="17.25" customHeight="1">
      <c r="B60" s="14" t="s">
        <v>3043</v>
      </c>
      <c r="I60" s="4568" t="str">
        <f>cst_wskakunin_sekkei1_NAME</f>
        <v/>
      </c>
      <c r="J60" s="4568"/>
      <c r="K60" s="4568"/>
      <c r="L60" s="4568"/>
      <c r="M60" s="4568"/>
      <c r="N60" s="4568"/>
      <c r="O60" s="4568"/>
      <c r="P60" s="4568"/>
      <c r="Q60" s="4568"/>
      <c r="R60" s="4568"/>
      <c r="S60" s="4568"/>
      <c r="T60" s="4568"/>
      <c r="U60" s="4568"/>
      <c r="V60" s="4568"/>
      <c r="W60" s="4568"/>
      <c r="X60" s="4568"/>
      <c r="Y60" s="4568"/>
      <c r="Z60" s="4568"/>
      <c r="AA60" s="4568"/>
      <c r="AB60" s="4568"/>
      <c r="AC60" s="4568"/>
      <c r="AD60" s="4568"/>
      <c r="AE60" s="4568"/>
    </row>
    <row r="61" spans="1:31" s="14" customFormat="1" ht="17.25" customHeight="1">
      <c r="B61" s="14" t="s">
        <v>3044</v>
      </c>
      <c r="H61" s="274" t="s">
        <v>9</v>
      </c>
      <c r="I61" s="4580" t="str">
        <f>cst_wskakunin_sekkei1_JIMU_SIKAKU</f>
        <v/>
      </c>
      <c r="J61" s="4580"/>
      <c r="K61" s="275" t="s">
        <v>10</v>
      </c>
      <c r="L61" s="2332" t="s">
        <v>2977</v>
      </c>
      <c r="M61" s="2332"/>
      <c r="N61" s="2332"/>
      <c r="O61" s="2332"/>
      <c r="P61" s="282" t="s">
        <v>9</v>
      </c>
      <c r="Q61" s="4579" t="str">
        <f>cst_wskakunin_sekkei1_JIMU_TOUROKU_KIKAN</f>
        <v/>
      </c>
      <c r="R61" s="4579"/>
      <c r="S61" s="4579"/>
      <c r="T61" s="4579"/>
      <c r="U61" s="275" t="s">
        <v>10</v>
      </c>
      <c r="V61" s="2332" t="s">
        <v>3917</v>
      </c>
      <c r="W61" s="2332"/>
      <c r="X61" s="2332"/>
      <c r="Y61" s="2332"/>
      <c r="Z61" s="4580" t="str">
        <f>cst_wskakunin_sekkei1_JIMU_NO</f>
        <v/>
      </c>
      <c r="AA61" s="4580"/>
      <c r="AB61" s="4580"/>
      <c r="AC61" s="4580"/>
      <c r="AD61" s="4580"/>
      <c r="AE61" s="399" t="s">
        <v>7</v>
      </c>
    </row>
    <row r="62" spans="1:31" s="14" customFormat="1" ht="17.25" customHeight="1">
      <c r="I62" s="4577" t="str">
        <f>cst_wskakunin_sekkei1_JIMU_NAME</f>
        <v/>
      </c>
      <c r="J62" s="4577"/>
      <c r="K62" s="4577"/>
      <c r="L62" s="4577"/>
      <c r="M62" s="4577"/>
      <c r="N62" s="4577"/>
      <c r="O62" s="4577"/>
      <c r="P62" s="4577"/>
      <c r="Q62" s="4577"/>
      <c r="R62" s="4577"/>
      <c r="S62" s="4577"/>
      <c r="T62" s="4577"/>
      <c r="U62" s="4577"/>
      <c r="V62" s="4577"/>
      <c r="W62" s="4577"/>
      <c r="X62" s="4577"/>
      <c r="Y62" s="4577"/>
      <c r="Z62" s="4577"/>
      <c r="AA62" s="4577"/>
      <c r="AB62" s="4577"/>
      <c r="AC62" s="4577"/>
      <c r="AD62" s="4577"/>
      <c r="AE62" s="4577"/>
    </row>
    <row r="63" spans="1:31" s="14" customFormat="1" ht="17.25" customHeight="1">
      <c r="B63" s="14" t="s">
        <v>3037</v>
      </c>
      <c r="I63" s="14" t="s">
        <v>2595</v>
      </c>
      <c r="J63" s="4568" t="str">
        <f>cst_wskakunin_sekkei1_ZIP</f>
        <v/>
      </c>
      <c r="K63" s="4576"/>
      <c r="L63" s="4576"/>
      <c r="M63" s="4576"/>
      <c r="N63" s="4576"/>
      <c r="O63" s="4576"/>
      <c r="P63" s="4576"/>
    </row>
    <row r="64" spans="1:31" s="14" customFormat="1" ht="17.25" customHeight="1">
      <c r="B64" s="14" t="s">
        <v>2979</v>
      </c>
      <c r="J64" s="4568" t="str">
        <f>cst_wskakunin_sekkei1__address</f>
        <v/>
      </c>
      <c r="K64" s="4576"/>
      <c r="L64" s="4576"/>
      <c r="M64" s="4576"/>
      <c r="N64" s="4576"/>
      <c r="O64" s="4576"/>
      <c r="P64" s="4576"/>
      <c r="Q64" s="4576"/>
      <c r="R64" s="4576"/>
      <c r="S64" s="4576"/>
      <c r="T64" s="4576"/>
      <c r="U64" s="4576"/>
      <c r="V64" s="4576"/>
      <c r="W64" s="4576"/>
      <c r="X64" s="4576"/>
      <c r="Y64" s="4576"/>
      <c r="Z64" s="4576"/>
      <c r="AA64" s="4576"/>
      <c r="AB64" s="4576"/>
      <c r="AC64" s="4576"/>
      <c r="AD64" s="4576"/>
      <c r="AE64" s="4576"/>
    </row>
    <row r="65" spans="1:31" s="14" customFormat="1" ht="17.25" customHeight="1">
      <c r="B65" s="14" t="s">
        <v>3039</v>
      </c>
      <c r="J65" s="4568" t="str">
        <f>cst_wskakunin_sekkei1_TEL</f>
        <v/>
      </c>
      <c r="K65" s="4576"/>
      <c r="L65" s="4576"/>
      <c r="M65" s="4576"/>
      <c r="N65" s="4576"/>
      <c r="O65" s="4576"/>
      <c r="P65" s="4576"/>
      <c r="Q65" s="4576"/>
      <c r="R65" s="4576"/>
      <c r="S65" s="4576"/>
    </row>
    <row r="66" spans="1:31" s="14" customFormat="1" ht="17.25" customHeight="1">
      <c r="A66" s="426" t="s">
        <v>3045</v>
      </c>
      <c r="B66" s="427"/>
      <c r="C66" s="427"/>
      <c r="D66" s="427"/>
      <c r="E66" s="427"/>
      <c r="F66" s="427"/>
      <c r="G66" s="427"/>
      <c r="H66" s="427"/>
      <c r="I66" s="427"/>
      <c r="J66" s="427"/>
      <c r="K66" s="427"/>
      <c r="L66" s="427"/>
      <c r="M66" s="427"/>
      <c r="N66" s="427"/>
      <c r="O66" s="427"/>
      <c r="P66" s="427"/>
      <c r="Q66" s="427"/>
      <c r="R66" s="427"/>
      <c r="S66" s="427"/>
      <c r="T66" s="427"/>
      <c r="U66" s="427"/>
      <c r="V66" s="427"/>
      <c r="W66" s="427"/>
      <c r="X66" s="427"/>
      <c r="Y66" s="427"/>
      <c r="Z66" s="427"/>
      <c r="AA66" s="427"/>
      <c r="AB66" s="427"/>
      <c r="AC66" s="427"/>
      <c r="AD66" s="427"/>
      <c r="AE66" s="427"/>
    </row>
    <row r="67" spans="1:31" s="14" customFormat="1" ht="17.25" customHeight="1"/>
    <row r="68" spans="1:31" s="14" customFormat="1" ht="17.25" customHeight="1"/>
    <row r="69" spans="1:31" s="14" customFormat="1" ht="17.25" customHeight="1">
      <c r="A69" s="426" t="s">
        <v>3046</v>
      </c>
      <c r="B69" s="427"/>
      <c r="C69" s="427"/>
      <c r="D69" s="427"/>
      <c r="E69" s="427"/>
      <c r="F69" s="427"/>
      <c r="G69" s="427"/>
      <c r="H69" s="427"/>
      <c r="I69" s="427"/>
      <c r="J69" s="427"/>
      <c r="K69" s="427"/>
      <c r="L69" s="427"/>
      <c r="M69" s="427"/>
      <c r="N69" s="427"/>
      <c r="O69" s="427"/>
      <c r="P69" s="427"/>
      <c r="Q69" s="427"/>
      <c r="R69" s="427"/>
      <c r="S69" s="427"/>
      <c r="T69" s="427"/>
      <c r="U69" s="427"/>
      <c r="V69" s="427"/>
      <c r="W69" s="427"/>
      <c r="X69" s="427"/>
      <c r="Y69" s="427"/>
      <c r="Z69" s="427"/>
      <c r="AA69" s="427"/>
      <c r="AB69" s="427"/>
      <c r="AC69" s="427"/>
      <c r="AD69" s="427"/>
      <c r="AE69" s="427"/>
    </row>
    <row r="70" spans="1:31" s="14" customFormat="1" ht="17.25" customHeight="1">
      <c r="B70" s="4578"/>
      <c r="C70" s="4578"/>
      <c r="D70" s="4578"/>
      <c r="E70" s="4578"/>
      <c r="F70" s="4578"/>
      <c r="G70" s="4578"/>
      <c r="H70" s="4578"/>
      <c r="I70" s="4578"/>
      <c r="J70" s="4578"/>
      <c r="K70" s="4578"/>
      <c r="L70" s="4578"/>
      <c r="M70" s="4578"/>
      <c r="N70" s="4578"/>
      <c r="O70" s="4578"/>
      <c r="P70" s="4578"/>
      <c r="Q70" s="4578"/>
      <c r="R70" s="4578"/>
      <c r="S70" s="4578"/>
      <c r="T70" s="4578"/>
      <c r="U70" s="4578"/>
      <c r="V70" s="4578"/>
      <c r="W70" s="4578"/>
      <c r="X70" s="4578"/>
      <c r="Y70" s="4578"/>
      <c r="Z70" s="4578"/>
      <c r="AA70" s="4578"/>
      <c r="AB70" s="4578"/>
      <c r="AC70" s="4578"/>
      <c r="AD70" s="4578"/>
      <c r="AE70" s="4578"/>
    </row>
    <row r="71" spans="1:31" s="14" customFormat="1" ht="17.25" customHeight="1">
      <c r="B71" s="4578"/>
      <c r="C71" s="4578"/>
      <c r="D71" s="4578"/>
      <c r="E71" s="4578"/>
      <c r="F71" s="4578"/>
      <c r="G71" s="4578"/>
      <c r="H71" s="4578"/>
      <c r="I71" s="4578"/>
      <c r="J71" s="4578"/>
      <c r="K71" s="4578"/>
      <c r="L71" s="4578"/>
      <c r="M71" s="4578"/>
      <c r="N71" s="4578"/>
      <c r="O71" s="4578"/>
      <c r="P71" s="4578"/>
      <c r="Q71" s="4578"/>
      <c r="R71" s="4578"/>
      <c r="S71" s="4578"/>
      <c r="T71" s="4578"/>
      <c r="U71" s="4578"/>
      <c r="V71" s="4578"/>
      <c r="W71" s="4578"/>
      <c r="X71" s="4578"/>
      <c r="Y71" s="4578"/>
      <c r="Z71" s="4578"/>
      <c r="AA71" s="4578"/>
      <c r="AB71" s="4578"/>
      <c r="AC71" s="4578"/>
      <c r="AD71" s="4578"/>
      <c r="AE71" s="4578"/>
    </row>
    <row r="72" spans="1:31" s="14" customFormat="1" ht="14.25" customHeight="1">
      <c r="B72" s="428"/>
      <c r="C72" s="428"/>
      <c r="D72" s="428"/>
      <c r="E72" s="428"/>
      <c r="F72" s="428"/>
      <c r="G72" s="428"/>
      <c r="H72" s="428"/>
      <c r="I72" s="428"/>
      <c r="J72" s="428"/>
      <c r="K72" s="428"/>
      <c r="L72" s="428"/>
      <c r="M72" s="428"/>
      <c r="N72" s="428"/>
      <c r="O72" s="428"/>
      <c r="P72" s="428"/>
      <c r="Q72" s="428"/>
      <c r="R72" s="428"/>
      <c r="S72" s="428"/>
      <c r="T72" s="428"/>
      <c r="U72" s="428"/>
      <c r="V72" s="428"/>
      <c r="W72" s="428"/>
      <c r="X72" s="428"/>
      <c r="Y72" s="428"/>
      <c r="Z72" s="428"/>
      <c r="AA72" s="428"/>
      <c r="AB72" s="428"/>
      <c r="AC72" s="428"/>
      <c r="AD72" s="428"/>
      <c r="AE72" s="428"/>
    </row>
    <row r="73" spans="1:31" s="14" customFormat="1" ht="17.25" customHeight="1">
      <c r="A73" s="14" t="s">
        <v>3047</v>
      </c>
      <c r="F73" s="4568" t="str">
        <f>cst_wskakunin_BUILD_NAME</f>
        <v>テスト０７１１－１</v>
      </c>
      <c r="G73" s="4568"/>
      <c r="H73" s="4568"/>
      <c r="I73" s="4568"/>
      <c r="J73" s="4568"/>
      <c r="K73" s="4568"/>
      <c r="L73" s="4568"/>
      <c r="M73" s="4568"/>
      <c r="N73" s="4568"/>
      <c r="O73" s="4568"/>
      <c r="P73" s="4568"/>
      <c r="Q73" s="4568"/>
      <c r="R73" s="4568"/>
      <c r="S73" s="4568"/>
      <c r="T73" s="4568"/>
      <c r="U73" s="4568"/>
      <c r="V73" s="4568"/>
      <c r="W73" s="4568"/>
      <c r="X73" s="4568"/>
      <c r="Y73" s="4568"/>
      <c r="Z73" s="4568"/>
      <c r="AA73" s="4568"/>
      <c r="AB73" s="4568"/>
      <c r="AC73" s="4568"/>
      <c r="AD73" s="4568"/>
      <c r="AE73" s="14" t="s">
        <v>57</v>
      </c>
    </row>
    <row r="74" spans="1:31" ht="10.5" customHeight="1">
      <c r="A74" s="429"/>
      <c r="B74" s="429"/>
      <c r="C74" s="429"/>
      <c r="D74" s="429"/>
      <c r="E74" s="429"/>
      <c r="F74" s="429"/>
      <c r="G74" s="429"/>
      <c r="H74" s="429"/>
      <c r="I74" s="429"/>
      <c r="J74" s="429"/>
      <c r="K74" s="429"/>
      <c r="L74" s="429"/>
      <c r="M74" s="429"/>
      <c r="N74" s="429"/>
      <c r="O74" s="429"/>
      <c r="P74" s="429"/>
      <c r="Q74" s="429"/>
      <c r="R74" s="429"/>
      <c r="S74" s="429"/>
      <c r="T74" s="429"/>
      <c r="U74" s="429"/>
      <c r="V74" s="429"/>
      <c r="W74" s="429"/>
      <c r="X74" s="429"/>
      <c r="Y74" s="429"/>
      <c r="Z74" s="429"/>
      <c r="AA74" s="429"/>
      <c r="AB74" s="429"/>
      <c r="AC74" s="429"/>
      <c r="AD74" s="429"/>
      <c r="AE74" s="429"/>
    </row>
    <row r="75" spans="1:31" ht="15.75" customHeight="1">
      <c r="A75" s="13" t="s">
        <v>2943</v>
      </c>
    </row>
    <row r="76" spans="1:31" s="329" customFormat="1" ht="15.75" customHeight="1">
      <c r="B76" s="329" t="s">
        <v>3048</v>
      </c>
    </row>
    <row r="77" spans="1:31" s="329" customFormat="1" ht="15.75" customHeight="1">
      <c r="B77" s="329" t="s">
        <v>3049</v>
      </c>
    </row>
    <row r="78" spans="1:31" s="329" customFormat="1" ht="15.75" customHeight="1">
      <c r="B78" s="329" t="s">
        <v>3050</v>
      </c>
    </row>
    <row r="79" spans="1:31" s="329" customFormat="1" ht="15.75" customHeight="1">
      <c r="B79" s="329" t="s">
        <v>3051</v>
      </c>
    </row>
    <row r="80" spans="1:31" s="329" customFormat="1" ht="15.75" customHeight="1">
      <c r="B80" s="329" t="s">
        <v>3052</v>
      </c>
    </row>
    <row r="81" spans="1:32" s="329" customFormat="1" ht="15.75" customHeight="1">
      <c r="B81" s="329" t="s">
        <v>3053</v>
      </c>
    </row>
    <row r="82" spans="1:32" s="329" customFormat="1" ht="15.75" customHeight="1">
      <c r="B82" s="329" t="s">
        <v>3054</v>
      </c>
    </row>
    <row r="83" spans="1:32" ht="15.75" customHeight="1">
      <c r="B83" s="329" t="s">
        <v>3055</v>
      </c>
    </row>
    <row r="84" spans="1:32" ht="18" customHeight="1">
      <c r="B84" s="329" t="s">
        <v>3056</v>
      </c>
      <c r="C84" s="329"/>
      <c r="D84" s="329"/>
      <c r="E84" s="329"/>
      <c r="F84" s="329"/>
      <c r="G84" s="329"/>
      <c r="H84" s="329"/>
      <c r="I84" s="329"/>
      <c r="J84" s="329"/>
      <c r="K84" s="329"/>
      <c r="L84" s="329"/>
      <c r="M84" s="329"/>
      <c r="N84" s="329"/>
      <c r="O84" s="329"/>
      <c r="P84" s="329"/>
      <c r="Q84" s="329"/>
      <c r="R84" s="329"/>
      <c r="S84" s="329"/>
      <c r="T84" s="329"/>
      <c r="U84" s="329"/>
      <c r="V84" s="14"/>
      <c r="W84" s="14"/>
      <c r="X84" s="14"/>
      <c r="Y84" s="14"/>
      <c r="Z84" s="14"/>
      <c r="AA84" s="14"/>
      <c r="AB84" s="14"/>
      <c r="AC84" s="14"/>
      <c r="AD84" s="14"/>
      <c r="AE84" s="14"/>
      <c r="AF84" s="14"/>
    </row>
    <row r="85" spans="1:32" s="14" customFormat="1" ht="18" customHeight="1">
      <c r="AE85" s="412" t="s">
        <v>3057</v>
      </c>
    </row>
    <row r="86" spans="1:32" s="14" customFormat="1" ht="24.75" customHeight="1">
      <c r="A86" s="423"/>
      <c r="B86" s="425"/>
      <c r="C86" s="423"/>
      <c r="D86" s="423"/>
      <c r="E86" s="423"/>
      <c r="F86" s="423"/>
      <c r="G86" s="423"/>
      <c r="H86" s="423"/>
      <c r="I86" s="423"/>
      <c r="J86" s="423"/>
      <c r="K86" s="423"/>
      <c r="L86" s="423"/>
      <c r="M86" s="423"/>
      <c r="N86" s="423"/>
      <c r="O86" s="423"/>
      <c r="P86" s="423"/>
      <c r="Q86" s="423"/>
      <c r="R86" s="423"/>
      <c r="S86" s="423"/>
      <c r="T86" s="423"/>
      <c r="U86" s="423"/>
      <c r="V86" s="423"/>
      <c r="W86" s="423"/>
      <c r="X86" s="423"/>
      <c r="Y86" s="423"/>
      <c r="Z86" s="423"/>
      <c r="AA86" s="423"/>
      <c r="AB86" s="423"/>
      <c r="AC86" s="423"/>
      <c r="AD86" s="423"/>
      <c r="AE86" s="423"/>
    </row>
    <row r="87" spans="1:32" s="14" customFormat="1" ht="6.75" customHeight="1"/>
    <row r="88" spans="1:32" s="14" customFormat="1" ht="17.25" customHeight="1">
      <c r="A88" s="426" t="s">
        <v>3058</v>
      </c>
      <c r="B88" s="427"/>
      <c r="C88" s="427"/>
      <c r="D88" s="427"/>
      <c r="E88" s="427"/>
      <c r="F88" s="427"/>
      <c r="G88" s="427"/>
      <c r="H88" s="427"/>
      <c r="I88" s="427"/>
      <c r="J88" s="427"/>
      <c r="K88" s="427"/>
      <c r="L88" s="427"/>
      <c r="M88" s="427"/>
      <c r="N88" s="427"/>
      <c r="O88" s="427"/>
      <c r="P88" s="427"/>
      <c r="Q88" s="427"/>
      <c r="R88" s="427"/>
      <c r="S88" s="427"/>
      <c r="T88" s="427"/>
      <c r="U88" s="427"/>
      <c r="V88" s="427"/>
      <c r="W88" s="427"/>
      <c r="X88" s="427"/>
      <c r="Y88" s="427"/>
      <c r="Z88" s="427"/>
      <c r="AA88" s="427"/>
      <c r="AB88" s="427"/>
      <c r="AC88" s="427"/>
      <c r="AD88" s="427"/>
      <c r="AE88" s="427"/>
    </row>
    <row r="89" spans="1:32" s="14" customFormat="1" ht="17.25" customHeight="1">
      <c r="C89" s="430" t="s">
        <v>139</v>
      </c>
      <c r="D89" s="14" t="s">
        <v>3059</v>
      </c>
      <c r="J89" s="431"/>
      <c r="K89" s="193"/>
      <c r="L89" s="193"/>
      <c r="M89" s="193"/>
      <c r="N89" s="193"/>
      <c r="O89" s="193"/>
      <c r="P89" s="193"/>
      <c r="Q89" s="193"/>
      <c r="R89" s="193"/>
      <c r="S89" s="193"/>
      <c r="T89" s="193"/>
      <c r="U89" s="193"/>
      <c r="V89" s="193"/>
      <c r="W89" s="193"/>
      <c r="X89" s="193"/>
      <c r="Y89" s="193"/>
      <c r="Z89" s="193"/>
      <c r="AA89" s="193"/>
      <c r="AB89" s="193"/>
      <c r="AC89" s="193"/>
      <c r="AD89" s="193"/>
      <c r="AE89" s="193"/>
    </row>
    <row r="90" spans="1:32" s="14" customFormat="1" ht="17.25" customHeight="1">
      <c r="C90" s="430" t="s">
        <v>139</v>
      </c>
      <c r="D90" s="14" t="s">
        <v>3060</v>
      </c>
      <c r="J90" s="431"/>
      <c r="K90" s="193"/>
      <c r="L90" s="193"/>
      <c r="M90" s="193"/>
      <c r="N90" s="193"/>
      <c r="O90" s="193"/>
      <c r="P90" s="193"/>
      <c r="Q90" s="193"/>
      <c r="R90" s="193"/>
      <c r="S90" s="193"/>
      <c r="T90" s="193"/>
      <c r="U90" s="193"/>
      <c r="V90" s="193"/>
      <c r="W90" s="193"/>
      <c r="X90" s="193"/>
      <c r="Y90" s="193"/>
      <c r="Z90" s="193"/>
      <c r="AA90" s="193"/>
      <c r="AB90" s="193"/>
      <c r="AC90" s="193"/>
      <c r="AD90" s="193"/>
      <c r="AE90" s="193"/>
    </row>
    <row r="91" spans="1:32" s="14" customFormat="1" ht="17.25" customHeight="1">
      <c r="A91" s="426" t="s">
        <v>3061</v>
      </c>
      <c r="B91" s="427"/>
      <c r="C91" s="427"/>
      <c r="D91" s="427"/>
      <c r="E91" s="427"/>
      <c r="F91" s="427"/>
      <c r="G91" s="427"/>
      <c r="H91" s="427"/>
      <c r="I91" s="427"/>
      <c r="J91" s="427"/>
      <c r="K91" s="427"/>
      <c r="L91" s="427"/>
      <c r="M91" s="427"/>
      <c r="N91" s="427"/>
      <c r="O91" s="427"/>
      <c r="P91" s="427"/>
      <c r="Q91" s="427"/>
      <c r="R91" s="427"/>
      <c r="S91" s="427"/>
      <c r="T91" s="427"/>
      <c r="U91" s="427"/>
      <c r="V91" s="427"/>
      <c r="W91" s="427"/>
      <c r="X91" s="427"/>
      <c r="Y91" s="427"/>
      <c r="Z91" s="427"/>
      <c r="AA91" s="427"/>
      <c r="AB91" s="427"/>
      <c r="AC91" s="427"/>
      <c r="AD91" s="427"/>
      <c r="AE91" s="427"/>
    </row>
    <row r="92" spans="1:32" s="14" customFormat="1" ht="17.25" customHeight="1">
      <c r="A92" s="432"/>
      <c r="B92" s="433">
        <v>1</v>
      </c>
      <c r="C92" s="433" t="s">
        <v>3062</v>
      </c>
      <c r="D92" s="433" t="s">
        <v>3063</v>
      </c>
      <c r="J92" s="431"/>
      <c r="K92" s="193"/>
      <c r="L92" s="193"/>
      <c r="M92" s="193"/>
      <c r="N92" s="193"/>
      <c r="O92" s="193"/>
      <c r="P92" s="193"/>
      <c r="Q92" s="193"/>
      <c r="R92" s="193"/>
      <c r="S92" s="193"/>
      <c r="T92" s="193"/>
      <c r="U92" s="193"/>
      <c r="V92" s="193"/>
      <c r="W92" s="193"/>
      <c r="X92" s="193"/>
      <c r="Y92" s="193"/>
      <c r="Z92" s="193"/>
      <c r="AA92" s="193"/>
      <c r="AB92" s="193"/>
      <c r="AC92" s="193"/>
      <c r="AD92" s="193"/>
      <c r="AE92" s="193"/>
    </row>
    <row r="93" spans="1:32" s="14" customFormat="1" ht="17.25" customHeight="1">
      <c r="C93" s="430" t="s">
        <v>139</v>
      </c>
      <c r="D93" s="4567" t="s">
        <v>3064</v>
      </c>
      <c r="E93" s="4567"/>
      <c r="F93" s="14" t="s">
        <v>3065</v>
      </c>
      <c r="J93" s="431"/>
      <c r="K93" s="193"/>
      <c r="L93" s="193"/>
      <c r="M93" s="193"/>
      <c r="N93" s="193"/>
      <c r="O93" s="193"/>
      <c r="P93" s="193"/>
      <c r="Q93" s="193"/>
      <c r="R93" s="193"/>
      <c r="S93" s="193"/>
      <c r="T93" s="193"/>
      <c r="U93" s="193"/>
      <c r="V93" s="193"/>
      <c r="W93" s="193"/>
      <c r="X93" s="193"/>
      <c r="Y93" s="193"/>
      <c r="Z93" s="193"/>
      <c r="AA93" s="193"/>
      <c r="AB93" s="193"/>
      <c r="AC93" s="193"/>
      <c r="AD93" s="193"/>
      <c r="AE93" s="193"/>
    </row>
    <row r="94" spans="1:32" s="14" customFormat="1" ht="17.25" customHeight="1">
      <c r="C94" s="430" t="s">
        <v>139</v>
      </c>
      <c r="D94" s="4567" t="s">
        <v>3066</v>
      </c>
      <c r="E94" s="4567"/>
      <c r="F94" s="14" t="s">
        <v>3067</v>
      </c>
      <c r="J94" s="431"/>
      <c r="K94" s="193"/>
      <c r="L94" s="193"/>
      <c r="M94" s="193"/>
      <c r="N94" s="193"/>
      <c r="O94" s="193"/>
      <c r="P94" s="193"/>
    </row>
    <row r="95" spans="1:32" s="14" customFormat="1" ht="17.25" customHeight="1">
      <c r="C95" s="430" t="s">
        <v>139</v>
      </c>
      <c r="D95" s="4567" t="s">
        <v>3068</v>
      </c>
      <c r="E95" s="4567"/>
      <c r="F95" s="14" t="s">
        <v>3069</v>
      </c>
      <c r="J95" s="431"/>
      <c r="K95" s="193"/>
      <c r="L95" s="193"/>
      <c r="M95" s="193"/>
      <c r="N95" s="193"/>
      <c r="O95" s="193"/>
      <c r="P95" s="193"/>
      <c r="Q95" s="193"/>
      <c r="R95" s="193"/>
      <c r="S95" s="193"/>
      <c r="T95" s="193"/>
      <c r="U95" s="193"/>
      <c r="V95" s="193"/>
      <c r="W95" s="193"/>
      <c r="X95" s="193"/>
      <c r="Y95" s="193"/>
      <c r="Z95" s="193"/>
      <c r="AA95" s="193"/>
      <c r="AB95" s="193"/>
      <c r="AC95" s="193"/>
      <c r="AD95" s="193"/>
      <c r="AE95" s="193"/>
    </row>
    <row r="96" spans="1:32" s="14" customFormat="1" ht="17.25" customHeight="1">
      <c r="A96" s="434"/>
      <c r="B96" s="435">
        <v>2</v>
      </c>
      <c r="C96" s="435" t="s">
        <v>3062</v>
      </c>
      <c r="D96" s="435" t="s">
        <v>3070</v>
      </c>
      <c r="E96" s="436"/>
      <c r="F96" s="436"/>
      <c r="G96" s="436"/>
      <c r="H96" s="436"/>
      <c r="I96" s="436"/>
      <c r="J96" s="437"/>
      <c r="K96" s="438"/>
      <c r="L96" s="438"/>
      <c r="M96" s="438"/>
      <c r="N96" s="438"/>
      <c r="O96" s="438"/>
      <c r="P96" s="438"/>
      <c r="Q96" s="438"/>
      <c r="R96" s="438"/>
      <c r="S96" s="438"/>
      <c r="T96" s="438"/>
      <c r="U96" s="438"/>
      <c r="V96" s="438"/>
      <c r="W96" s="438"/>
      <c r="X96" s="438"/>
      <c r="Y96" s="438"/>
      <c r="Z96" s="438"/>
      <c r="AA96" s="438"/>
      <c r="AB96" s="438"/>
      <c r="AC96" s="438"/>
      <c r="AD96" s="438"/>
      <c r="AE96" s="438"/>
    </row>
    <row r="97" spans="1:31" s="14" customFormat="1" ht="17.25" customHeight="1">
      <c r="C97" s="430" t="s">
        <v>139</v>
      </c>
      <c r="D97" s="4567" t="s">
        <v>3071</v>
      </c>
      <c r="E97" s="4567"/>
      <c r="F97" s="14" t="s">
        <v>3072</v>
      </c>
      <c r="J97" s="431"/>
      <c r="K97" s="193"/>
      <c r="L97" s="193"/>
      <c r="M97" s="193"/>
      <c r="N97" s="193"/>
      <c r="O97" s="193"/>
      <c r="P97" s="193"/>
      <c r="Q97" s="193"/>
      <c r="R97" s="193"/>
      <c r="S97" s="193"/>
      <c r="T97" s="193"/>
      <c r="U97" s="193"/>
      <c r="V97" s="193"/>
      <c r="W97" s="193"/>
      <c r="X97" s="193"/>
      <c r="Y97" s="193"/>
      <c r="Z97" s="193"/>
      <c r="AA97" s="193"/>
      <c r="AB97" s="193"/>
      <c r="AC97" s="193"/>
      <c r="AD97" s="193"/>
      <c r="AE97" s="193"/>
    </row>
    <row r="98" spans="1:31" s="14" customFormat="1" ht="17.25" customHeight="1">
      <c r="C98" s="430" t="s">
        <v>139</v>
      </c>
      <c r="D98" s="4567" t="s">
        <v>3073</v>
      </c>
      <c r="E98" s="4567"/>
      <c r="F98" s="14" t="s">
        <v>3074</v>
      </c>
      <c r="J98" s="431"/>
      <c r="K98" s="193"/>
      <c r="L98" s="193"/>
      <c r="M98" s="193"/>
      <c r="N98" s="193"/>
      <c r="O98" s="193"/>
      <c r="P98" s="193"/>
    </row>
    <row r="99" spans="1:31" s="14" customFormat="1" ht="17.25" customHeight="1">
      <c r="C99" s="430" t="s">
        <v>139</v>
      </c>
      <c r="D99" s="4567" t="s">
        <v>3075</v>
      </c>
      <c r="E99" s="4567"/>
      <c r="F99" s="14" t="s">
        <v>3076</v>
      </c>
      <c r="J99" s="431"/>
      <c r="K99" s="193"/>
      <c r="L99" s="193"/>
      <c r="M99" s="193"/>
      <c r="N99" s="193"/>
      <c r="O99" s="193"/>
      <c r="P99" s="193"/>
      <c r="Q99" s="193"/>
      <c r="R99" s="193"/>
      <c r="S99" s="193"/>
      <c r="T99" s="193"/>
      <c r="U99" s="193"/>
      <c r="V99" s="193"/>
      <c r="W99" s="193"/>
      <c r="X99" s="193"/>
      <c r="Y99" s="193"/>
      <c r="Z99" s="193"/>
      <c r="AA99" s="193"/>
      <c r="AB99" s="193"/>
      <c r="AC99" s="193"/>
      <c r="AD99" s="193"/>
      <c r="AE99" s="193"/>
    </row>
    <row r="100" spans="1:31" s="14" customFormat="1" ht="17.25" customHeight="1">
      <c r="C100" s="430" t="s">
        <v>139</v>
      </c>
      <c r="D100" s="4567" t="s">
        <v>3077</v>
      </c>
      <c r="E100" s="4567"/>
      <c r="F100" s="14" t="s">
        <v>3078</v>
      </c>
      <c r="J100" s="431"/>
      <c r="K100" s="193"/>
      <c r="L100" s="193"/>
      <c r="M100" s="193"/>
      <c r="N100" s="193"/>
      <c r="O100" s="193"/>
      <c r="P100" s="193"/>
      <c r="Q100" s="193"/>
      <c r="R100" s="193"/>
      <c r="S100" s="193"/>
    </row>
    <row r="101" spans="1:31" s="14" customFormat="1" ht="17.25" customHeight="1">
      <c r="A101" s="434"/>
      <c r="B101" s="435">
        <v>5</v>
      </c>
      <c r="C101" s="435" t="s">
        <v>3062</v>
      </c>
      <c r="D101" s="435" t="s">
        <v>3079</v>
      </c>
      <c r="E101" s="436"/>
      <c r="F101" s="436"/>
      <c r="G101" s="436"/>
      <c r="H101" s="436"/>
      <c r="I101" s="436"/>
      <c r="J101" s="437"/>
      <c r="K101" s="438"/>
      <c r="L101" s="438"/>
      <c r="M101" s="438"/>
      <c r="N101" s="438"/>
      <c r="O101" s="438"/>
      <c r="P101" s="438"/>
      <c r="Q101" s="438"/>
      <c r="R101" s="438"/>
      <c r="S101" s="438"/>
      <c r="T101" s="438"/>
      <c r="U101" s="438"/>
      <c r="V101" s="438"/>
      <c r="W101" s="438"/>
      <c r="X101" s="438"/>
      <c r="Y101" s="438"/>
      <c r="Z101" s="438"/>
      <c r="AA101" s="438"/>
      <c r="AB101" s="438"/>
      <c r="AC101" s="438"/>
      <c r="AD101" s="438"/>
      <c r="AE101" s="438"/>
    </row>
    <row r="102" spans="1:31" s="14" customFormat="1" ht="17.25" customHeight="1">
      <c r="A102" s="432"/>
      <c r="B102" s="433"/>
      <c r="C102" s="433" t="s">
        <v>3080</v>
      </c>
      <c r="D102" s="433"/>
      <c r="J102" s="431"/>
      <c r="K102" s="193"/>
      <c r="L102" s="193"/>
      <c r="M102" s="193"/>
      <c r="N102" s="193"/>
      <c r="O102" s="193"/>
      <c r="P102" s="193"/>
      <c r="Q102" s="193"/>
      <c r="R102" s="193"/>
      <c r="S102" s="193"/>
      <c r="T102" s="193"/>
      <c r="U102" s="193"/>
      <c r="V102" s="193"/>
      <c r="W102" s="193"/>
      <c r="X102" s="193"/>
      <c r="Y102" s="193"/>
      <c r="Z102" s="193"/>
      <c r="AA102" s="193"/>
      <c r="AB102" s="193"/>
      <c r="AC102" s="193"/>
      <c r="AD102" s="193"/>
      <c r="AE102" s="193"/>
    </row>
    <row r="103" spans="1:31" s="14" customFormat="1" ht="17.25" customHeight="1">
      <c r="C103" s="430" t="s">
        <v>139</v>
      </c>
      <c r="D103" s="4567" t="s">
        <v>3081</v>
      </c>
      <c r="E103" s="4567"/>
      <c r="F103" s="14" t="s">
        <v>3082</v>
      </c>
      <c r="J103" s="431"/>
      <c r="K103" s="193"/>
      <c r="L103" s="193"/>
      <c r="M103" s="193"/>
      <c r="N103" s="193"/>
      <c r="O103" s="193"/>
      <c r="P103" s="193"/>
      <c r="Q103" s="193"/>
      <c r="R103" s="193"/>
      <c r="S103" s="193"/>
      <c r="T103" s="193"/>
      <c r="U103" s="193"/>
      <c r="V103" s="193"/>
      <c r="W103" s="193"/>
      <c r="X103" s="193"/>
      <c r="Y103" s="193"/>
      <c r="Z103" s="193"/>
      <c r="AA103" s="193"/>
      <c r="AB103" s="193"/>
      <c r="AC103" s="193"/>
      <c r="AD103" s="193"/>
      <c r="AE103" s="193"/>
    </row>
    <row r="104" spans="1:31" s="14" customFormat="1" ht="17.25" customHeight="1">
      <c r="C104" s="430" t="s">
        <v>139</v>
      </c>
      <c r="D104" s="4567" t="s">
        <v>3083</v>
      </c>
      <c r="E104" s="4567"/>
      <c r="F104" s="14" t="s">
        <v>3084</v>
      </c>
      <c r="J104" s="431"/>
      <c r="K104" s="193"/>
      <c r="L104" s="193"/>
      <c r="M104" s="193"/>
      <c r="N104" s="193"/>
      <c r="O104" s="193"/>
      <c r="P104" s="193"/>
    </row>
    <row r="105" spans="1:31" s="14" customFormat="1" ht="17.25" customHeight="1">
      <c r="A105" s="434"/>
      <c r="B105" s="435">
        <v>6</v>
      </c>
      <c r="C105" s="435" t="s">
        <v>3062</v>
      </c>
      <c r="D105" s="435" t="s">
        <v>3085</v>
      </c>
      <c r="E105" s="436"/>
      <c r="F105" s="436"/>
      <c r="G105" s="436"/>
      <c r="H105" s="436"/>
      <c r="I105" s="436"/>
      <c r="J105" s="437"/>
      <c r="K105" s="438"/>
      <c r="L105" s="438"/>
      <c r="M105" s="438"/>
      <c r="N105" s="438"/>
      <c r="O105" s="438"/>
      <c r="P105" s="438"/>
      <c r="Q105" s="438"/>
      <c r="R105" s="438"/>
      <c r="S105" s="438"/>
      <c r="T105" s="438"/>
      <c r="U105" s="438"/>
      <c r="V105" s="438"/>
      <c r="W105" s="438"/>
      <c r="X105" s="438"/>
      <c r="Y105" s="438"/>
      <c r="Z105" s="438"/>
      <c r="AA105" s="438"/>
      <c r="AB105" s="438"/>
      <c r="AC105" s="438"/>
      <c r="AD105" s="438"/>
      <c r="AE105" s="438"/>
    </row>
    <row r="106" spans="1:31" s="14" customFormat="1" ht="17.25" customHeight="1">
      <c r="C106" s="430" t="s">
        <v>139</v>
      </c>
      <c r="D106" s="4567" t="s">
        <v>3086</v>
      </c>
      <c r="E106" s="4567"/>
      <c r="F106" s="14" t="s">
        <v>3087</v>
      </c>
      <c r="J106" s="431"/>
      <c r="K106" s="193"/>
      <c r="L106" s="193"/>
      <c r="M106" s="193"/>
      <c r="N106" s="193"/>
      <c r="O106" s="193"/>
      <c r="P106" s="193"/>
      <c r="Q106" s="193"/>
      <c r="R106" s="193"/>
      <c r="S106" s="193"/>
      <c r="T106" s="193"/>
      <c r="U106" s="193"/>
      <c r="V106" s="193"/>
      <c r="W106" s="193"/>
      <c r="X106" s="193"/>
      <c r="Y106" s="193"/>
      <c r="Z106" s="193"/>
      <c r="AA106" s="193"/>
      <c r="AB106" s="193"/>
      <c r="AC106" s="193"/>
      <c r="AD106" s="193"/>
      <c r="AE106" s="193"/>
    </row>
    <row r="107" spans="1:31" s="14" customFormat="1" ht="17.25" customHeight="1">
      <c r="C107" s="430" t="s">
        <v>139</v>
      </c>
      <c r="D107" s="4567" t="s">
        <v>3088</v>
      </c>
      <c r="E107" s="4567"/>
      <c r="F107" s="14" t="s">
        <v>3089</v>
      </c>
      <c r="J107" s="431"/>
      <c r="K107" s="193"/>
      <c r="L107" s="193"/>
      <c r="M107" s="193"/>
      <c r="N107" s="193"/>
      <c r="O107" s="193"/>
      <c r="P107" s="193"/>
    </row>
    <row r="108" spans="1:31" s="14" customFormat="1" ht="17.25" customHeight="1">
      <c r="C108" s="430" t="s">
        <v>139</v>
      </c>
      <c r="D108" s="4567" t="s">
        <v>3090</v>
      </c>
      <c r="E108" s="4567"/>
      <c r="F108" s="14" t="s">
        <v>3091</v>
      </c>
      <c r="J108" s="431"/>
      <c r="K108" s="193"/>
      <c r="L108" s="193"/>
      <c r="M108" s="193"/>
      <c r="N108" s="193"/>
      <c r="O108" s="193"/>
      <c r="P108" s="193"/>
      <c r="Q108" s="193"/>
      <c r="R108" s="193"/>
      <c r="S108" s="193"/>
    </row>
    <row r="109" spans="1:31" s="14" customFormat="1" ht="17.25" customHeight="1">
      <c r="F109" s="14" t="s">
        <v>3092</v>
      </c>
      <c r="J109" s="431"/>
      <c r="K109" s="193"/>
      <c r="L109" s="193"/>
      <c r="M109" s="193"/>
      <c r="N109" s="14" t="s">
        <v>3093</v>
      </c>
      <c r="O109" s="439"/>
      <c r="P109" s="439"/>
      <c r="Q109" s="439"/>
      <c r="R109" s="439"/>
      <c r="S109" s="439"/>
    </row>
    <row r="110" spans="1:31" s="14" customFormat="1" ht="17.25" customHeight="1">
      <c r="F110" s="14" t="s">
        <v>3094</v>
      </c>
      <c r="J110" s="431"/>
      <c r="K110" s="193"/>
      <c r="L110" s="193"/>
      <c r="M110" s="193"/>
      <c r="N110" s="430" t="s">
        <v>139</v>
      </c>
      <c r="O110" s="14" t="s">
        <v>3095</v>
      </c>
      <c r="R110" s="430" t="s">
        <v>139</v>
      </c>
      <c r="S110" s="14" t="s">
        <v>3096</v>
      </c>
      <c r="V110" s="430" t="s">
        <v>139</v>
      </c>
      <c r="W110" s="14" t="s">
        <v>3097</v>
      </c>
      <c r="AB110" s="430" t="s">
        <v>139</v>
      </c>
      <c r="AC110" s="14" t="s">
        <v>3098</v>
      </c>
    </row>
    <row r="111" spans="1:31" s="14" customFormat="1" ht="17.25" customHeight="1">
      <c r="A111" s="434"/>
      <c r="B111" s="435">
        <v>7</v>
      </c>
      <c r="C111" s="435" t="s">
        <v>3062</v>
      </c>
      <c r="D111" s="435" t="s">
        <v>3099</v>
      </c>
      <c r="E111" s="436"/>
      <c r="F111" s="436"/>
      <c r="G111" s="436"/>
      <c r="H111" s="436"/>
      <c r="I111" s="436"/>
      <c r="J111" s="437"/>
      <c r="K111" s="438"/>
      <c r="L111" s="438"/>
      <c r="M111" s="438"/>
      <c r="N111" s="438"/>
      <c r="O111" s="438"/>
      <c r="P111" s="438"/>
      <c r="Q111" s="438"/>
      <c r="R111" s="438"/>
      <c r="S111" s="438"/>
      <c r="T111" s="438"/>
      <c r="U111" s="438"/>
      <c r="V111" s="438"/>
      <c r="W111" s="438"/>
      <c r="X111" s="438"/>
      <c r="Y111" s="438"/>
      <c r="Z111" s="438"/>
      <c r="AA111" s="438"/>
      <c r="AB111" s="438"/>
      <c r="AC111" s="438"/>
      <c r="AD111" s="438"/>
      <c r="AE111" s="438"/>
    </row>
    <row r="112" spans="1:31" s="14" customFormat="1" ht="17.25" customHeight="1">
      <c r="C112" s="430" t="s">
        <v>139</v>
      </c>
      <c r="D112" s="4567" t="s">
        <v>3100</v>
      </c>
      <c r="E112" s="4567"/>
      <c r="F112" s="14" t="s">
        <v>3101</v>
      </c>
      <c r="J112" s="431"/>
      <c r="K112" s="193"/>
      <c r="L112" s="193"/>
      <c r="M112" s="193"/>
      <c r="N112" s="193"/>
      <c r="O112" s="193"/>
      <c r="P112" s="193"/>
      <c r="Q112" s="193"/>
      <c r="R112" s="193"/>
      <c r="S112" s="193"/>
      <c r="T112" s="193"/>
      <c r="U112" s="193"/>
      <c r="V112" s="193"/>
      <c r="W112" s="193"/>
      <c r="X112" s="193"/>
      <c r="Y112" s="193"/>
      <c r="Z112" s="193"/>
      <c r="AA112" s="193"/>
      <c r="AB112" s="193"/>
      <c r="AC112" s="193"/>
      <c r="AD112" s="193"/>
      <c r="AE112" s="193"/>
    </row>
    <row r="113" spans="1:32" s="14" customFormat="1" ht="17.25" customHeight="1">
      <c r="C113" s="430" t="s">
        <v>139</v>
      </c>
      <c r="D113" s="4567" t="s">
        <v>3102</v>
      </c>
      <c r="E113" s="4567"/>
      <c r="F113" s="14" t="s">
        <v>3103</v>
      </c>
      <c r="J113" s="431"/>
      <c r="K113" s="193"/>
      <c r="L113" s="193"/>
      <c r="M113" s="193"/>
      <c r="N113" s="193"/>
      <c r="O113" s="193"/>
      <c r="P113" s="193"/>
    </row>
    <row r="114" spans="1:32" s="14" customFormat="1" ht="17.25" customHeight="1">
      <c r="A114" s="434"/>
      <c r="B114" s="435">
        <v>8</v>
      </c>
      <c r="C114" s="435" t="s">
        <v>3062</v>
      </c>
      <c r="D114" s="435" t="s">
        <v>3104</v>
      </c>
      <c r="E114" s="436"/>
      <c r="F114" s="436"/>
      <c r="G114" s="436"/>
      <c r="H114" s="436"/>
      <c r="I114" s="436"/>
      <c r="J114" s="437"/>
      <c r="K114" s="438"/>
      <c r="L114" s="438"/>
      <c r="M114" s="438"/>
      <c r="N114" s="438"/>
      <c r="O114" s="438"/>
      <c r="P114" s="438"/>
      <c r="Q114" s="438"/>
      <c r="R114" s="438"/>
      <c r="S114" s="438"/>
      <c r="T114" s="438"/>
      <c r="U114" s="438"/>
      <c r="V114" s="438"/>
      <c r="W114" s="438"/>
      <c r="X114" s="438"/>
      <c r="Y114" s="438"/>
      <c r="Z114" s="438"/>
      <c r="AA114" s="438"/>
      <c r="AB114" s="438"/>
      <c r="AC114" s="438"/>
      <c r="AD114" s="438"/>
      <c r="AE114" s="438"/>
    </row>
    <row r="115" spans="1:32" s="14" customFormat="1" ht="17.25" customHeight="1">
      <c r="C115" s="430" t="s">
        <v>139</v>
      </c>
      <c r="D115" s="4567" t="s">
        <v>3105</v>
      </c>
      <c r="E115" s="4567"/>
      <c r="F115" s="14" t="s">
        <v>3106</v>
      </c>
      <c r="J115" s="431"/>
      <c r="K115" s="193"/>
      <c r="L115" s="193"/>
      <c r="M115" s="193"/>
      <c r="N115" s="193"/>
      <c r="O115" s="193"/>
      <c r="P115" s="193"/>
      <c r="Q115" s="193"/>
      <c r="R115" s="193"/>
      <c r="S115" s="193"/>
      <c r="T115" s="193"/>
      <c r="U115" s="193"/>
      <c r="V115" s="193"/>
      <c r="W115" s="193"/>
      <c r="X115" s="193"/>
      <c r="Y115" s="193"/>
      <c r="Z115" s="193"/>
      <c r="AA115" s="193"/>
      <c r="AB115" s="193"/>
      <c r="AC115" s="193"/>
      <c r="AD115" s="193"/>
      <c r="AE115" s="193"/>
    </row>
    <row r="116" spans="1:32" s="14" customFormat="1" ht="17.25" customHeight="1">
      <c r="A116" s="434"/>
      <c r="B116" s="435">
        <v>9</v>
      </c>
      <c r="C116" s="435" t="s">
        <v>3062</v>
      </c>
      <c r="D116" s="435" t="s">
        <v>3107</v>
      </c>
      <c r="E116" s="436"/>
      <c r="F116" s="436"/>
      <c r="G116" s="436"/>
      <c r="H116" s="436"/>
      <c r="I116" s="436"/>
      <c r="J116" s="437"/>
      <c r="K116" s="438"/>
      <c r="L116" s="438"/>
      <c r="M116" s="438"/>
      <c r="N116" s="438"/>
      <c r="O116" s="438"/>
      <c r="P116" s="438"/>
      <c r="Q116" s="438"/>
      <c r="R116" s="438"/>
      <c r="S116" s="438"/>
      <c r="T116" s="438"/>
      <c r="U116" s="438"/>
      <c r="V116" s="438"/>
      <c r="W116" s="438"/>
      <c r="X116" s="438"/>
      <c r="Y116" s="438"/>
      <c r="Z116" s="438"/>
      <c r="AA116" s="438"/>
      <c r="AB116" s="438"/>
      <c r="AC116" s="438"/>
      <c r="AD116" s="438"/>
      <c r="AE116" s="438"/>
    </row>
    <row r="117" spans="1:32" s="14" customFormat="1" ht="17.25" customHeight="1">
      <c r="C117" s="430" t="s">
        <v>139</v>
      </c>
      <c r="D117" s="4567" t="s">
        <v>3108</v>
      </c>
      <c r="E117" s="4567"/>
      <c r="F117" s="14" t="s">
        <v>3109</v>
      </c>
      <c r="J117" s="431"/>
      <c r="K117" s="193"/>
      <c r="L117" s="193"/>
      <c r="M117" s="193"/>
      <c r="N117" s="193"/>
      <c r="O117" s="193"/>
      <c r="P117" s="193"/>
      <c r="Q117" s="193"/>
      <c r="R117" s="193"/>
      <c r="S117" s="193"/>
      <c r="T117" s="193"/>
      <c r="U117" s="193"/>
      <c r="V117" s="193"/>
      <c r="W117" s="193"/>
      <c r="X117" s="193"/>
      <c r="Y117" s="193"/>
      <c r="Z117" s="193"/>
      <c r="AA117" s="193"/>
      <c r="AB117" s="193"/>
      <c r="AC117" s="193"/>
      <c r="AD117" s="193"/>
      <c r="AE117" s="193"/>
    </row>
    <row r="118" spans="1:32" s="14" customFormat="1" ht="17.25" customHeight="1">
      <c r="A118" s="434"/>
      <c r="B118" s="435">
        <v>10</v>
      </c>
      <c r="C118" s="435" t="s">
        <v>3062</v>
      </c>
      <c r="D118" s="435" t="s">
        <v>3110</v>
      </c>
      <c r="E118" s="436"/>
      <c r="F118" s="436"/>
      <c r="G118" s="436"/>
      <c r="H118" s="436"/>
      <c r="I118" s="436"/>
      <c r="J118" s="437"/>
      <c r="K118" s="438"/>
      <c r="L118" s="438"/>
      <c r="M118" s="438"/>
      <c r="N118" s="438"/>
      <c r="O118" s="438"/>
      <c r="P118" s="438"/>
      <c r="Q118" s="438"/>
      <c r="R118" s="438"/>
      <c r="S118" s="438"/>
      <c r="T118" s="438"/>
      <c r="U118" s="438"/>
      <c r="V118" s="438"/>
      <c r="W118" s="438"/>
      <c r="X118" s="438"/>
      <c r="Y118" s="438"/>
      <c r="Z118" s="438"/>
      <c r="AA118" s="438"/>
      <c r="AB118" s="438"/>
      <c r="AC118" s="438"/>
      <c r="AD118" s="438"/>
      <c r="AE118" s="438"/>
    </row>
    <row r="119" spans="1:32" s="14" customFormat="1" ht="17.25" customHeight="1">
      <c r="C119" s="430" t="s">
        <v>139</v>
      </c>
      <c r="D119" s="4567" t="s">
        <v>3111</v>
      </c>
      <c r="E119" s="4567"/>
      <c r="F119" s="14" t="s">
        <v>3112</v>
      </c>
      <c r="J119" s="431"/>
      <c r="K119" s="193"/>
      <c r="L119" s="193"/>
      <c r="M119" s="193"/>
      <c r="N119" s="193"/>
      <c r="O119" s="193"/>
      <c r="P119" s="193"/>
      <c r="Q119" s="193"/>
      <c r="R119" s="193"/>
      <c r="S119" s="193"/>
      <c r="T119" s="193"/>
      <c r="U119" s="193"/>
      <c r="V119" s="193"/>
      <c r="W119" s="193"/>
      <c r="X119" s="193"/>
      <c r="Y119" s="193"/>
      <c r="Z119" s="193"/>
      <c r="AA119" s="193"/>
      <c r="AB119" s="193"/>
      <c r="AC119" s="193"/>
      <c r="AD119" s="193"/>
      <c r="AE119" s="193"/>
    </row>
    <row r="120" spans="1:32" ht="11.25" customHeight="1">
      <c r="A120" s="429"/>
      <c r="B120" s="429"/>
      <c r="C120" s="429"/>
      <c r="D120" s="429"/>
      <c r="E120" s="429"/>
      <c r="F120" s="429"/>
      <c r="G120" s="429"/>
      <c r="H120" s="429"/>
      <c r="I120" s="429"/>
      <c r="J120" s="429"/>
      <c r="K120" s="429"/>
      <c r="L120" s="429"/>
      <c r="M120" s="429"/>
      <c r="N120" s="429"/>
      <c r="O120" s="429"/>
      <c r="P120" s="429"/>
      <c r="Q120" s="429"/>
      <c r="R120" s="429"/>
      <c r="S120" s="429"/>
      <c r="T120" s="429"/>
      <c r="U120" s="429"/>
      <c r="V120" s="429"/>
      <c r="W120" s="429"/>
      <c r="X120" s="429"/>
      <c r="Y120" s="429"/>
      <c r="Z120" s="429"/>
      <c r="AA120" s="429"/>
      <c r="AB120" s="429"/>
      <c r="AC120" s="429"/>
      <c r="AD120" s="429"/>
      <c r="AE120" s="429"/>
    </row>
    <row r="121" spans="1:32" ht="15.75" customHeight="1">
      <c r="A121" s="13" t="s">
        <v>2943</v>
      </c>
    </row>
    <row r="122" spans="1:32" s="329" customFormat="1" ht="15.75" customHeight="1">
      <c r="B122" s="329" t="s">
        <v>2892</v>
      </c>
      <c r="C122" s="329" t="s">
        <v>3113</v>
      </c>
    </row>
    <row r="123" spans="1:32" s="329" customFormat="1" ht="15.75" customHeight="1">
      <c r="B123" s="329" t="s">
        <v>2895</v>
      </c>
      <c r="C123" s="329" t="s">
        <v>3114</v>
      </c>
      <c r="D123" s="428"/>
      <c r="E123" s="428"/>
      <c r="F123" s="428"/>
      <c r="G123" s="428"/>
      <c r="H123" s="428"/>
      <c r="I123" s="428"/>
      <c r="J123" s="428"/>
      <c r="K123" s="428"/>
      <c r="L123" s="428"/>
      <c r="M123" s="428"/>
      <c r="N123" s="428"/>
      <c r="O123" s="428"/>
      <c r="P123" s="428"/>
      <c r="Q123" s="428"/>
      <c r="R123" s="428"/>
      <c r="S123" s="428"/>
      <c r="T123" s="428"/>
      <c r="U123" s="428"/>
      <c r="V123" s="428"/>
      <c r="W123" s="428"/>
      <c r="X123" s="428"/>
      <c r="Y123" s="428"/>
      <c r="Z123" s="428"/>
      <c r="AA123" s="428"/>
      <c r="AB123" s="428"/>
      <c r="AC123" s="428"/>
      <c r="AD123" s="428"/>
      <c r="AE123" s="428"/>
      <c r="AF123" s="428"/>
    </row>
    <row r="124" spans="1:32" s="329" customFormat="1" ht="15.75" customHeight="1">
      <c r="B124" s="329" t="s">
        <v>3115</v>
      </c>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8"/>
      <c r="Z124" s="428"/>
      <c r="AA124" s="428"/>
      <c r="AB124" s="428"/>
      <c r="AC124" s="428"/>
      <c r="AD124" s="428"/>
      <c r="AE124" s="428"/>
      <c r="AF124" s="428"/>
    </row>
    <row r="125" spans="1:32" s="329" customFormat="1" ht="15.75" customHeight="1"/>
    <row r="126" spans="1:32" s="329" customFormat="1" ht="15.75" customHeight="1"/>
    <row r="127" spans="1:32" s="329" customFormat="1" ht="15.75" customHeight="1"/>
    <row r="128" spans="1:32" s="329" customFormat="1" ht="15.75" customHeight="1"/>
    <row r="129" spans="1:31" ht="15.75" customHeight="1">
      <c r="B129" s="329"/>
    </row>
    <row r="130" spans="1:31" ht="18" customHeight="1"/>
    <row r="131" spans="1:31" s="14" customFormat="1" ht="15" customHeight="1">
      <c r="AE131" s="412" t="s">
        <v>127</v>
      </c>
    </row>
    <row r="132" spans="1:31" s="14" customFormat="1" ht="21" customHeight="1">
      <c r="A132" s="423"/>
      <c r="B132" s="425" t="s">
        <v>3116</v>
      </c>
      <c r="C132" s="423"/>
      <c r="D132" s="423"/>
      <c r="E132" s="423"/>
      <c r="F132" s="423"/>
      <c r="G132" s="423"/>
      <c r="H132" s="423"/>
      <c r="I132" s="423"/>
      <c r="J132" s="423"/>
      <c r="K132" s="423"/>
      <c r="L132" s="423"/>
      <c r="M132" s="423"/>
      <c r="N132" s="423"/>
      <c r="O132" s="423"/>
      <c r="P132" s="423"/>
      <c r="Q132" s="423"/>
      <c r="R132" s="423"/>
      <c r="S132" s="423"/>
      <c r="T132" s="423"/>
      <c r="U132" s="423"/>
      <c r="V132" s="423"/>
      <c r="W132" s="423"/>
      <c r="X132" s="423"/>
      <c r="Y132" s="423"/>
      <c r="Z132" s="423"/>
      <c r="AA132" s="423"/>
      <c r="AB132" s="423"/>
      <c r="AC132" s="423"/>
      <c r="AD132" s="423"/>
      <c r="AE132" s="423"/>
    </row>
    <row r="133" spans="1:31" s="14" customFormat="1" ht="6.75" customHeight="1"/>
    <row r="134" spans="1:31" s="14" customFormat="1" ht="16.5" customHeight="1">
      <c r="A134" s="426" t="s">
        <v>3117</v>
      </c>
      <c r="B134" s="427"/>
      <c r="C134" s="427"/>
      <c r="D134" s="427"/>
      <c r="E134" s="427"/>
    </row>
    <row r="135" spans="1:31" s="14" customFormat="1" ht="16.5" customHeight="1">
      <c r="B135" s="4568" t="str">
        <f>cst_wskakunin_BUILD__address</f>
        <v>埼玉県さいたま市緑区</v>
      </c>
      <c r="C135" s="4568"/>
      <c r="D135" s="4568"/>
      <c r="E135" s="4568"/>
      <c r="F135" s="4568"/>
      <c r="G135" s="4568"/>
      <c r="H135" s="4568"/>
      <c r="I135" s="4568"/>
      <c r="J135" s="4568"/>
      <c r="K135" s="4568"/>
      <c r="L135" s="4568"/>
      <c r="M135" s="4568"/>
      <c r="N135" s="4568"/>
      <c r="O135" s="4568"/>
      <c r="P135" s="4568"/>
      <c r="Q135" s="4568"/>
      <c r="R135" s="4568"/>
      <c r="S135" s="4568"/>
      <c r="T135" s="4568"/>
      <c r="U135" s="4568"/>
      <c r="V135" s="4568"/>
      <c r="W135" s="4568"/>
      <c r="X135" s="4568"/>
      <c r="Y135" s="4568"/>
      <c r="Z135" s="4568"/>
      <c r="AA135" s="4568"/>
      <c r="AB135" s="4568"/>
      <c r="AC135" s="4568"/>
      <c r="AD135" s="4568"/>
      <c r="AE135" s="4568"/>
    </row>
    <row r="136" spans="1:31" s="14" customFormat="1" ht="4.5" customHeight="1"/>
    <row r="137" spans="1:31" s="14" customFormat="1" ht="16.5" customHeight="1">
      <c r="A137" s="426" t="s">
        <v>3118</v>
      </c>
      <c r="B137" s="427"/>
      <c r="C137" s="427"/>
      <c r="D137" s="427"/>
      <c r="E137" s="427"/>
      <c r="F137" s="427"/>
      <c r="G137" s="427"/>
      <c r="H137" s="427"/>
      <c r="I137" s="427"/>
      <c r="J137" s="427"/>
      <c r="K137" s="427"/>
      <c r="L137" s="427"/>
      <c r="M137" s="427"/>
      <c r="N137" s="427"/>
      <c r="O137" s="427"/>
      <c r="P137" s="427"/>
      <c r="Q137" s="427"/>
    </row>
    <row r="138" spans="1:31" s="14" customFormat="1" ht="16.5" customHeight="1">
      <c r="C138" s="440" t="str">
        <f>cst_wskakunin_KUIKI_TOSI</f>
        <v>□</v>
      </c>
      <c r="D138" s="14" t="s">
        <v>462</v>
      </c>
      <c r="J138" s="14" t="s">
        <v>9</v>
      </c>
      <c r="K138" s="440" t="str">
        <f>cst_wskakunin_KUIKI_SIGAIKA</f>
        <v>□</v>
      </c>
      <c r="L138" s="14" t="s">
        <v>466</v>
      </c>
      <c r="Q138" s="440" t="str">
        <f>cst_wskakunin_KUIKI_TYOSEI</f>
        <v>□</v>
      </c>
      <c r="R138" s="14" t="s">
        <v>467</v>
      </c>
      <c r="X138" s="440" t="str">
        <f>cst_wskakunin_KUIKI_HISETTEI</f>
        <v>□</v>
      </c>
      <c r="Y138" s="14" t="s">
        <v>3119</v>
      </c>
    </row>
    <row r="139" spans="1:31" s="14" customFormat="1" ht="16.5" customHeight="1">
      <c r="C139" s="440" t="str">
        <f>cst_wskakunin_KUIKI_JYUN_TOSHI</f>
        <v>□</v>
      </c>
      <c r="D139" s="14" t="s">
        <v>463</v>
      </c>
      <c r="K139" s="440" t="str">
        <f>cst_wskakunin_KUIKI_KUIKIGAI</f>
        <v>□</v>
      </c>
      <c r="L139" s="14" t="s">
        <v>3120</v>
      </c>
    </row>
    <row r="140" spans="1:31" s="14" customFormat="1" ht="4.5" customHeight="1"/>
    <row r="141" spans="1:31" s="14" customFormat="1" ht="16.5" customHeight="1">
      <c r="A141" s="426" t="s">
        <v>3121</v>
      </c>
      <c r="B141" s="427"/>
      <c r="C141" s="427"/>
      <c r="D141" s="427"/>
      <c r="E141" s="427"/>
      <c r="H141" s="440" t="str">
        <f>cst_wskakunin_BOUKA_BOUKA</f>
        <v>□</v>
      </c>
      <c r="I141" s="14" t="s">
        <v>469</v>
      </c>
      <c r="N141" s="440" t="str">
        <f>cst_wskakunin_BOUKA_JYUN_BOUKA</f>
        <v>□</v>
      </c>
      <c r="O141" s="14" t="s">
        <v>470</v>
      </c>
      <c r="T141" s="440" t="str">
        <f>cst_wskakunin_BOUKA_NASI</f>
        <v>□</v>
      </c>
      <c r="U141" s="14" t="s">
        <v>230</v>
      </c>
    </row>
    <row r="142" spans="1:31" s="14" customFormat="1" ht="4.5" customHeight="1"/>
    <row r="143" spans="1:31" s="14" customFormat="1" ht="16.5" customHeight="1">
      <c r="A143" s="426" t="s">
        <v>3122</v>
      </c>
      <c r="B143" s="427"/>
      <c r="C143" s="427"/>
      <c r="D143" s="427"/>
      <c r="E143" s="427"/>
      <c r="H143" s="4569" t="str">
        <f>cst_wskakunin_SHIKITI_MENSEKI_1_TOTAL</f>
        <v/>
      </c>
      <c r="I143" s="4569"/>
      <c r="J143" s="4569"/>
      <c r="K143" s="4569"/>
      <c r="L143" s="14" t="s">
        <v>114</v>
      </c>
    </row>
    <row r="144" spans="1:31" s="14" customFormat="1" ht="4.5" customHeight="1"/>
    <row r="145" spans="1:26" s="14" customFormat="1" ht="16.5" customHeight="1">
      <c r="A145" s="426" t="s">
        <v>3123</v>
      </c>
      <c r="B145" s="427"/>
      <c r="C145" s="427"/>
      <c r="D145" s="427"/>
      <c r="E145" s="427"/>
      <c r="H145" s="440" t="str">
        <f>IF(cst_wskakunin_YOUTO="一戸建ての住宅","■","□")</f>
        <v>□</v>
      </c>
      <c r="I145" s="14" t="s">
        <v>154</v>
      </c>
      <c r="P145" s="440" t="str">
        <f>IF(cst_wskakunin_YOUTO&lt;&gt;"一戸建ての住宅","■","□")</f>
        <v>■</v>
      </c>
      <c r="Q145" s="14" t="s">
        <v>3124</v>
      </c>
    </row>
    <row r="146" spans="1:26" s="14" customFormat="1" ht="4.5" customHeight="1"/>
    <row r="147" spans="1:26" s="14" customFormat="1" ht="16.5" customHeight="1">
      <c r="A147" s="426" t="s">
        <v>3125</v>
      </c>
      <c r="B147" s="427"/>
      <c r="C147" s="427"/>
      <c r="D147" s="427"/>
      <c r="E147" s="427"/>
      <c r="H147" s="4569" t="str">
        <f>cst_wskakunin_KENTIKU_MENSEKI_SHINSEI</f>
        <v/>
      </c>
      <c r="I147" s="4569"/>
      <c r="J147" s="4569"/>
      <c r="K147" s="4569"/>
      <c r="L147" s="14" t="s">
        <v>114</v>
      </c>
    </row>
    <row r="148" spans="1:26" s="14" customFormat="1" ht="4.5" customHeight="1"/>
    <row r="149" spans="1:26" s="14" customFormat="1" ht="16.5" customHeight="1">
      <c r="A149" s="426" t="s">
        <v>3126</v>
      </c>
      <c r="B149" s="427"/>
      <c r="C149" s="427"/>
      <c r="D149" s="427"/>
      <c r="E149" s="427"/>
      <c r="H149" s="4569" t="str">
        <f>cst_wskakunin_NOBE_MENSEKI_BUILD_SHINSEI</f>
        <v/>
      </c>
      <c r="I149" s="4569"/>
      <c r="J149" s="4569"/>
      <c r="K149" s="4569"/>
      <c r="L149" s="14" t="s">
        <v>114</v>
      </c>
    </row>
    <row r="150" spans="1:26" s="14" customFormat="1" ht="4.5" customHeight="1"/>
    <row r="151" spans="1:26" s="14" customFormat="1" ht="16.5" customHeight="1">
      <c r="A151" s="426" t="s">
        <v>3127</v>
      </c>
      <c r="B151" s="427"/>
      <c r="C151" s="427"/>
      <c r="D151" s="427"/>
      <c r="E151" s="427"/>
    </row>
    <row r="152" spans="1:26" s="14" customFormat="1" ht="16.5" customHeight="1">
      <c r="C152" s="14" t="s">
        <v>3128</v>
      </c>
      <c r="J152" s="4570"/>
      <c r="K152" s="4570"/>
      <c r="L152" s="4570"/>
      <c r="M152" s="14" t="s">
        <v>108</v>
      </c>
    </row>
    <row r="153" spans="1:26" s="14" customFormat="1" ht="16.5" customHeight="1">
      <c r="C153" s="14" t="s">
        <v>3129</v>
      </c>
      <c r="J153" s="4570"/>
      <c r="K153" s="4570"/>
      <c r="L153" s="4570"/>
      <c r="M153" s="14" t="s">
        <v>108</v>
      </c>
    </row>
    <row r="154" spans="1:26" s="14" customFormat="1" ht="4.5" customHeight="1"/>
    <row r="155" spans="1:26" s="14" customFormat="1" ht="16.5" customHeight="1">
      <c r="A155" s="426" t="s">
        <v>3130</v>
      </c>
      <c r="B155" s="427"/>
      <c r="C155" s="427"/>
      <c r="D155" s="427"/>
      <c r="E155" s="427"/>
      <c r="F155" s="427"/>
      <c r="G155" s="427"/>
    </row>
    <row r="156" spans="1:26" s="14" customFormat="1" ht="16.5" customHeight="1">
      <c r="C156" s="14" t="s">
        <v>3131</v>
      </c>
      <c r="J156" s="4566" t="str">
        <f>cst_wskakunin_p4_1_TAKASA_MAX</f>
        <v/>
      </c>
      <c r="K156" s="4566"/>
      <c r="L156" s="4566"/>
      <c r="M156" s="4566"/>
      <c r="N156" s="14" t="s">
        <v>674</v>
      </c>
    </row>
    <row r="157" spans="1:26" s="14" customFormat="1" ht="16.5" customHeight="1">
      <c r="C157" s="14" t="s">
        <v>3132</v>
      </c>
      <c r="J157" s="4566" t="str">
        <f>cst_wskakunin_p4_1_TAKASA_KEN_MAX</f>
        <v/>
      </c>
      <c r="K157" s="4566"/>
      <c r="L157" s="4566"/>
      <c r="M157" s="4566"/>
      <c r="N157" s="14" t="s">
        <v>674</v>
      </c>
    </row>
    <row r="158" spans="1:26" s="14" customFormat="1" ht="16.5" customHeight="1">
      <c r="C158" s="14" t="s">
        <v>3133</v>
      </c>
      <c r="I158" s="412" t="s">
        <v>3134</v>
      </c>
      <c r="J158" s="4574" t="str">
        <f>cst_wskakunin_p4_1_KAISU_TIKAI_NOZOKU</f>
        <v/>
      </c>
      <c r="K158" s="4574"/>
      <c r="L158" s="4574"/>
      <c r="M158" s="14" t="s">
        <v>481</v>
      </c>
      <c r="N158" s="14" t="s">
        <v>10</v>
      </c>
    </row>
    <row r="159" spans="1:26" s="14" customFormat="1" ht="16.5" customHeight="1">
      <c r="I159" s="412" t="s">
        <v>3135</v>
      </c>
      <c r="J159" s="4574" t="str">
        <f>cst_wskakunin_p4_1_KAISU_TIKAI</f>
        <v/>
      </c>
      <c r="K159" s="4574"/>
      <c r="L159" s="4574"/>
      <c r="M159" s="14" t="s">
        <v>481</v>
      </c>
      <c r="N159" s="14" t="s">
        <v>10</v>
      </c>
    </row>
    <row r="160" spans="1:26" s="14" customFormat="1" ht="16.5" customHeight="1">
      <c r="C160" s="14" t="s">
        <v>2890</v>
      </c>
      <c r="G160" s="4574" t="str">
        <f>cst_wskakunin_p4_1_KOUZOU1</f>
        <v/>
      </c>
      <c r="H160" s="4575"/>
      <c r="I160" s="4575"/>
      <c r="J160" s="4575"/>
      <c r="K160" s="4575"/>
      <c r="L160" s="4575"/>
      <c r="M160" s="4575"/>
      <c r="N160" s="4575"/>
      <c r="R160" s="412" t="s">
        <v>641</v>
      </c>
      <c r="S160" s="4574" t="str">
        <f>cst_wskakunin_p4_1_KOUZOU2</f>
        <v/>
      </c>
      <c r="T160" s="4575"/>
      <c r="U160" s="4575"/>
      <c r="V160" s="4575"/>
      <c r="W160" s="4575"/>
      <c r="X160" s="4575"/>
      <c r="Y160" s="4575"/>
      <c r="Z160" s="4575"/>
    </row>
    <row r="161" spans="1:31" s="14" customFormat="1" ht="4.5" customHeight="1"/>
    <row r="162" spans="1:31" s="14" customFormat="1" ht="16.5" customHeight="1">
      <c r="A162" s="426" t="s">
        <v>3136</v>
      </c>
      <c r="B162" s="427"/>
      <c r="C162" s="427"/>
      <c r="D162" s="427"/>
      <c r="E162" s="427"/>
    </row>
    <row r="163" spans="1:31" s="14" customFormat="1" ht="16.5" customHeight="1">
      <c r="A163" s="433"/>
      <c r="C163" s="430" t="s">
        <v>139</v>
      </c>
      <c r="D163" s="14" t="s">
        <v>3137</v>
      </c>
      <c r="G163" s="430" t="s">
        <v>139</v>
      </c>
      <c r="H163" s="14" t="s">
        <v>3138</v>
      </c>
      <c r="K163" s="430" t="s">
        <v>139</v>
      </c>
      <c r="L163" s="14" t="s">
        <v>3139</v>
      </c>
      <c r="P163" s="430" t="s">
        <v>139</v>
      </c>
      <c r="Q163" s="14" t="s">
        <v>3140</v>
      </c>
    </row>
    <row r="164" spans="1:31" s="14" customFormat="1" ht="4.5" customHeight="1"/>
    <row r="165" spans="1:31" s="14" customFormat="1" ht="16.5" customHeight="1">
      <c r="A165" s="426" t="s">
        <v>3141</v>
      </c>
      <c r="B165" s="427"/>
      <c r="C165" s="427"/>
      <c r="D165" s="427"/>
      <c r="E165" s="427"/>
      <c r="F165" s="427"/>
      <c r="G165" s="427"/>
      <c r="H165" s="427"/>
    </row>
    <row r="166" spans="1:31" s="14" customFormat="1" ht="17.25" customHeight="1">
      <c r="C166" s="4571"/>
      <c r="D166" s="4572"/>
      <c r="E166" s="4572"/>
      <c r="F166" s="4572"/>
      <c r="G166" s="4572"/>
      <c r="H166" s="4572"/>
      <c r="I166" s="4572"/>
      <c r="J166" s="4572"/>
      <c r="K166" s="4572"/>
      <c r="L166" s="4572"/>
      <c r="M166" s="4572"/>
      <c r="N166" s="4572"/>
      <c r="O166" s="4572"/>
      <c r="P166" s="4572"/>
      <c r="Q166" s="4572"/>
      <c r="R166" s="4572"/>
      <c r="S166" s="4572"/>
      <c r="T166" s="4572"/>
      <c r="U166" s="4572"/>
      <c r="V166" s="4572"/>
      <c r="W166" s="4572"/>
      <c r="X166" s="4572"/>
      <c r="Y166" s="4572"/>
      <c r="Z166" s="4572"/>
      <c r="AA166" s="4572"/>
      <c r="AB166" s="4572"/>
      <c r="AC166" s="4572"/>
      <c r="AD166" s="4572"/>
      <c r="AE166" s="4572"/>
    </row>
    <row r="167" spans="1:31" s="14" customFormat="1" ht="17.25" customHeight="1">
      <c r="C167" s="4573"/>
      <c r="D167" s="4573"/>
      <c r="E167" s="4573"/>
      <c r="F167" s="4573"/>
      <c r="G167" s="4573"/>
      <c r="H167" s="4573"/>
      <c r="I167" s="4573"/>
      <c r="J167" s="4573"/>
      <c r="K167" s="4573"/>
      <c r="L167" s="4573"/>
      <c r="M167" s="4573"/>
      <c r="N167" s="4573"/>
      <c r="O167" s="4573"/>
      <c r="P167" s="4573"/>
      <c r="Q167" s="4573"/>
      <c r="R167" s="4573"/>
      <c r="S167" s="4573"/>
      <c r="T167" s="4573"/>
      <c r="U167" s="4573"/>
      <c r="V167" s="4573"/>
      <c r="W167" s="4573"/>
      <c r="X167" s="4573"/>
      <c r="Y167" s="4573"/>
      <c r="Z167" s="4573"/>
      <c r="AA167" s="4573"/>
      <c r="AB167" s="4573"/>
      <c r="AC167" s="4573"/>
      <c r="AD167" s="4573"/>
      <c r="AE167" s="4573"/>
    </row>
    <row r="168" spans="1:31" s="14" customFormat="1" ht="4.5" customHeight="1"/>
    <row r="169" spans="1:31" s="14" customFormat="1" ht="16.5" customHeight="1">
      <c r="A169" s="426" t="s">
        <v>3142</v>
      </c>
      <c r="B169" s="427"/>
      <c r="C169" s="427"/>
      <c r="D169" s="427"/>
      <c r="E169" s="427"/>
    </row>
    <row r="170" spans="1:31" s="14" customFormat="1" ht="17.25" customHeight="1">
      <c r="C170" s="4571"/>
      <c r="D170" s="4572"/>
      <c r="E170" s="4572"/>
      <c r="F170" s="4572"/>
      <c r="G170" s="4572"/>
      <c r="H170" s="4572"/>
      <c r="I170" s="4572"/>
      <c r="J170" s="4572"/>
      <c r="K170" s="4572"/>
      <c r="L170" s="4572"/>
      <c r="M170" s="4572"/>
      <c r="N170" s="4572"/>
      <c r="O170" s="4572"/>
      <c r="P170" s="4572"/>
      <c r="Q170" s="4572"/>
      <c r="R170" s="4572"/>
      <c r="S170" s="4572"/>
      <c r="T170" s="4572"/>
      <c r="U170" s="4572"/>
      <c r="V170" s="4572"/>
      <c r="W170" s="4572"/>
      <c r="X170" s="4572"/>
      <c r="Y170" s="4572"/>
      <c r="Z170" s="4572"/>
      <c r="AA170" s="4572"/>
      <c r="AB170" s="4572"/>
      <c r="AC170" s="4572"/>
      <c r="AD170" s="4572"/>
      <c r="AE170" s="4572"/>
    </row>
    <row r="171" spans="1:31" ht="17.25" customHeight="1">
      <c r="C171" s="4573"/>
      <c r="D171" s="4573"/>
      <c r="E171" s="4573"/>
      <c r="F171" s="4573"/>
      <c r="G171" s="4573"/>
      <c r="H171" s="4573"/>
      <c r="I171" s="4573"/>
      <c r="J171" s="4573"/>
      <c r="K171" s="4573"/>
      <c r="L171" s="4573"/>
      <c r="M171" s="4573"/>
      <c r="N171" s="4573"/>
      <c r="O171" s="4573"/>
      <c r="P171" s="4573"/>
      <c r="Q171" s="4573"/>
      <c r="R171" s="4573"/>
      <c r="S171" s="4573"/>
      <c r="T171" s="4573"/>
      <c r="U171" s="4573"/>
      <c r="V171" s="4573"/>
      <c r="W171" s="4573"/>
      <c r="X171" s="4573"/>
      <c r="Y171" s="4573"/>
      <c r="Z171" s="4573"/>
      <c r="AA171" s="4573"/>
      <c r="AB171" s="4573"/>
      <c r="AC171" s="4573"/>
      <c r="AD171" s="4573"/>
      <c r="AE171" s="4573"/>
    </row>
    <row r="172" spans="1:31" ht="5.25" customHeight="1">
      <c r="A172" s="429"/>
      <c r="B172" s="429"/>
      <c r="C172" s="429"/>
      <c r="D172" s="429"/>
      <c r="E172" s="429"/>
      <c r="F172" s="429"/>
      <c r="G172" s="429"/>
      <c r="H172" s="429"/>
      <c r="I172" s="429"/>
      <c r="J172" s="429"/>
      <c r="K172" s="429"/>
      <c r="L172" s="429"/>
      <c r="M172" s="429"/>
      <c r="N172" s="429"/>
      <c r="O172" s="429"/>
      <c r="P172" s="429"/>
      <c r="Q172" s="429"/>
      <c r="R172" s="429"/>
      <c r="S172" s="429"/>
      <c r="T172" s="429"/>
      <c r="U172" s="429"/>
      <c r="V172" s="429"/>
      <c r="W172" s="429"/>
      <c r="X172" s="429"/>
      <c r="Y172" s="429"/>
      <c r="Z172" s="429"/>
      <c r="AA172" s="429"/>
      <c r="AB172" s="429"/>
      <c r="AC172" s="429"/>
      <c r="AD172" s="429"/>
      <c r="AE172" s="429"/>
    </row>
    <row r="173" spans="1:31" ht="4.5" customHeight="1"/>
    <row r="174" spans="1:31" ht="12.75" customHeight="1">
      <c r="A174" s="329" t="s">
        <v>2943</v>
      </c>
      <c r="B174" s="329"/>
      <c r="C174" s="329"/>
      <c r="D174" s="329"/>
      <c r="E174" s="329"/>
      <c r="F174" s="329"/>
      <c r="G174" s="329"/>
      <c r="H174" s="329"/>
      <c r="I174" s="329"/>
      <c r="J174" s="329"/>
      <c r="K174" s="329"/>
      <c r="L174" s="329"/>
      <c r="M174" s="329"/>
      <c r="N174" s="329"/>
      <c r="O174" s="329"/>
      <c r="P174" s="329"/>
      <c r="Q174" s="329"/>
      <c r="R174" s="329"/>
      <c r="S174" s="329"/>
      <c r="T174" s="329"/>
      <c r="U174" s="329"/>
      <c r="V174" s="329"/>
      <c r="W174" s="329"/>
      <c r="X174" s="329"/>
      <c r="Y174" s="329"/>
      <c r="Z174" s="329"/>
      <c r="AA174" s="329"/>
      <c r="AB174" s="329"/>
      <c r="AC174" s="329"/>
      <c r="AD174" s="329"/>
      <c r="AE174" s="329"/>
    </row>
    <row r="175" spans="1:31" ht="12.75" customHeight="1">
      <c r="A175" s="329"/>
      <c r="B175" s="329" t="s">
        <v>3031</v>
      </c>
      <c r="C175" s="329"/>
      <c r="D175" s="329"/>
      <c r="E175" s="329"/>
      <c r="F175" s="329"/>
      <c r="G175" s="329"/>
      <c r="H175" s="329"/>
      <c r="I175" s="329"/>
      <c r="J175" s="329"/>
      <c r="K175" s="329"/>
      <c r="L175" s="329"/>
      <c r="M175" s="329"/>
      <c r="N175" s="329"/>
      <c r="O175" s="329"/>
      <c r="P175" s="329"/>
      <c r="Q175" s="329"/>
      <c r="R175" s="329"/>
      <c r="S175" s="329"/>
      <c r="T175" s="329"/>
      <c r="U175" s="329"/>
      <c r="V175" s="329"/>
      <c r="W175" s="329"/>
      <c r="X175" s="329"/>
      <c r="Y175" s="329"/>
      <c r="Z175" s="329"/>
      <c r="AA175" s="329"/>
      <c r="AB175" s="329"/>
      <c r="AC175" s="329"/>
      <c r="AD175" s="329"/>
      <c r="AE175" s="329"/>
    </row>
    <row r="176" spans="1:31" ht="12.75" customHeight="1">
      <c r="A176" s="329"/>
      <c r="B176" s="329" t="s">
        <v>3143</v>
      </c>
      <c r="C176" s="329"/>
      <c r="D176" s="329"/>
      <c r="E176" s="329"/>
      <c r="F176" s="329"/>
      <c r="G176" s="329"/>
      <c r="H176" s="329"/>
      <c r="I176" s="329"/>
      <c r="J176" s="329"/>
      <c r="K176" s="329"/>
      <c r="L176" s="329"/>
      <c r="M176" s="329"/>
      <c r="N176" s="329"/>
      <c r="O176" s="329"/>
      <c r="P176" s="329"/>
      <c r="Q176" s="329"/>
      <c r="R176" s="329"/>
      <c r="S176" s="329"/>
      <c r="T176" s="329"/>
      <c r="U176" s="329"/>
      <c r="V176" s="329"/>
      <c r="W176" s="329"/>
      <c r="X176" s="329"/>
      <c r="Y176" s="329"/>
      <c r="Z176" s="329"/>
      <c r="AA176" s="329"/>
      <c r="AB176" s="329"/>
      <c r="AC176" s="329"/>
      <c r="AD176" s="329"/>
      <c r="AE176" s="329"/>
    </row>
    <row r="177" spans="1:31" ht="12.75" customHeight="1">
      <c r="A177" s="329"/>
      <c r="B177" s="329" t="s">
        <v>3144</v>
      </c>
      <c r="C177" s="329"/>
      <c r="D177" s="329"/>
      <c r="E177" s="329"/>
      <c r="F177" s="329"/>
      <c r="G177" s="329"/>
      <c r="H177" s="329"/>
      <c r="I177" s="329"/>
      <c r="J177" s="329"/>
      <c r="K177" s="329"/>
      <c r="L177" s="329"/>
      <c r="M177" s="329"/>
      <c r="N177" s="329"/>
      <c r="O177" s="329"/>
      <c r="P177" s="329"/>
      <c r="Q177" s="329"/>
      <c r="R177" s="329"/>
      <c r="S177" s="329"/>
      <c r="T177" s="329"/>
      <c r="U177" s="329"/>
      <c r="V177" s="329"/>
      <c r="W177" s="329"/>
      <c r="X177" s="329"/>
      <c r="Y177" s="329"/>
      <c r="Z177" s="329"/>
      <c r="AA177" s="329"/>
      <c r="AB177" s="329"/>
      <c r="AC177" s="329"/>
      <c r="AD177" s="329"/>
      <c r="AE177" s="329"/>
    </row>
    <row r="178" spans="1:31" ht="12.75" customHeight="1">
      <c r="A178" s="329"/>
      <c r="B178" s="329" t="s">
        <v>3145</v>
      </c>
      <c r="C178" s="329"/>
      <c r="D178" s="329"/>
      <c r="E178" s="329"/>
      <c r="F178" s="329"/>
      <c r="G178" s="329"/>
      <c r="H178" s="329"/>
      <c r="I178" s="329"/>
      <c r="J178" s="329"/>
      <c r="K178" s="329"/>
      <c r="L178" s="329"/>
      <c r="M178" s="329"/>
      <c r="N178" s="329"/>
      <c r="O178" s="329"/>
      <c r="P178" s="329"/>
      <c r="Q178" s="329"/>
      <c r="R178" s="329"/>
      <c r="S178" s="329"/>
      <c r="T178" s="329"/>
      <c r="U178" s="329"/>
      <c r="V178" s="329"/>
      <c r="W178" s="329"/>
      <c r="X178" s="329"/>
      <c r="Y178" s="329"/>
      <c r="Z178" s="329"/>
      <c r="AA178" s="329"/>
      <c r="AB178" s="329"/>
      <c r="AC178" s="329"/>
      <c r="AD178" s="329"/>
      <c r="AE178" s="329"/>
    </row>
    <row r="179" spans="1:31" ht="12.75" customHeight="1">
      <c r="A179" s="329"/>
      <c r="B179" s="329" t="s">
        <v>3146</v>
      </c>
      <c r="C179" s="329"/>
      <c r="D179" s="329"/>
      <c r="E179" s="329"/>
      <c r="F179" s="329"/>
      <c r="G179" s="329"/>
      <c r="H179" s="329"/>
      <c r="I179" s="329"/>
      <c r="J179" s="329"/>
      <c r="K179" s="329"/>
      <c r="L179" s="329"/>
      <c r="M179" s="329"/>
      <c r="N179" s="329"/>
      <c r="O179" s="329"/>
      <c r="P179" s="329"/>
      <c r="Q179" s="329"/>
      <c r="R179" s="329"/>
      <c r="S179" s="329"/>
      <c r="T179" s="329"/>
      <c r="U179" s="329"/>
      <c r="V179" s="329"/>
      <c r="W179" s="329"/>
      <c r="X179" s="329"/>
      <c r="Y179" s="329"/>
      <c r="Z179" s="329"/>
      <c r="AA179" s="329"/>
      <c r="AB179" s="329"/>
      <c r="AC179" s="329"/>
      <c r="AD179" s="329"/>
      <c r="AE179" s="329"/>
    </row>
    <row r="180" spans="1:31" ht="12.75" customHeight="1">
      <c r="A180" s="329"/>
      <c r="B180" s="329" t="s">
        <v>3147</v>
      </c>
      <c r="C180" s="329"/>
      <c r="D180" s="329"/>
      <c r="E180" s="329"/>
      <c r="F180" s="329"/>
      <c r="G180" s="329"/>
      <c r="H180" s="329"/>
      <c r="I180" s="329"/>
      <c r="J180" s="329"/>
      <c r="K180" s="329"/>
      <c r="L180" s="329"/>
      <c r="M180" s="329"/>
      <c r="N180" s="329"/>
      <c r="O180" s="329"/>
      <c r="P180" s="329"/>
      <c r="Q180" s="329"/>
      <c r="R180" s="329"/>
      <c r="S180" s="329"/>
      <c r="T180" s="329"/>
      <c r="U180" s="329"/>
      <c r="V180" s="329"/>
      <c r="W180" s="329"/>
      <c r="X180" s="329"/>
      <c r="Y180" s="329"/>
      <c r="Z180" s="329"/>
      <c r="AA180" s="329"/>
      <c r="AB180" s="329"/>
      <c r="AC180" s="329"/>
      <c r="AD180" s="329"/>
      <c r="AE180" s="329"/>
    </row>
    <row r="181" spans="1:31" ht="12.75" customHeight="1">
      <c r="A181" s="329"/>
      <c r="B181" s="329" t="s">
        <v>3148</v>
      </c>
      <c r="C181" s="329"/>
      <c r="D181" s="329"/>
      <c r="E181" s="329"/>
      <c r="F181" s="329"/>
      <c r="G181" s="329"/>
      <c r="H181" s="329"/>
      <c r="I181" s="329"/>
      <c r="J181" s="329"/>
      <c r="K181" s="329"/>
      <c r="L181" s="329"/>
      <c r="M181" s="329"/>
      <c r="N181" s="329"/>
      <c r="O181" s="329"/>
      <c r="P181" s="329"/>
      <c r="Q181" s="329"/>
      <c r="R181" s="329"/>
      <c r="S181" s="329"/>
      <c r="T181" s="329"/>
      <c r="U181" s="329"/>
      <c r="V181" s="329"/>
      <c r="W181" s="329"/>
      <c r="X181" s="329"/>
      <c r="Y181" s="329"/>
      <c r="Z181" s="329"/>
      <c r="AA181" s="329"/>
      <c r="AB181" s="329"/>
      <c r="AC181" s="329"/>
      <c r="AD181" s="329"/>
      <c r="AE181" s="329"/>
    </row>
    <row r="182" spans="1:31" ht="12.75" customHeight="1">
      <c r="A182" s="329"/>
      <c r="B182" s="329" t="s">
        <v>3149</v>
      </c>
      <c r="C182" s="329"/>
      <c r="D182" s="329"/>
      <c r="E182" s="329"/>
      <c r="F182" s="329"/>
      <c r="G182" s="329"/>
      <c r="H182" s="329"/>
      <c r="I182" s="329"/>
      <c r="J182" s="329"/>
      <c r="K182" s="329"/>
      <c r="L182" s="329"/>
      <c r="M182" s="329"/>
      <c r="N182" s="329"/>
      <c r="O182" s="329"/>
      <c r="P182" s="329"/>
      <c r="Q182" s="329"/>
      <c r="R182" s="329"/>
      <c r="S182" s="329"/>
      <c r="T182" s="329"/>
      <c r="U182" s="329"/>
      <c r="V182" s="329"/>
      <c r="W182" s="329"/>
      <c r="X182" s="329"/>
      <c r="Y182" s="329"/>
      <c r="Z182" s="329"/>
      <c r="AA182" s="329"/>
      <c r="AB182" s="329"/>
      <c r="AC182" s="329"/>
      <c r="AD182" s="329"/>
      <c r="AE182" s="329"/>
    </row>
    <row r="183" spans="1:31" ht="12.75" customHeight="1">
      <c r="A183" s="329"/>
      <c r="B183" s="329" t="s">
        <v>3150</v>
      </c>
      <c r="C183" s="329"/>
      <c r="D183" s="329"/>
      <c r="E183" s="329"/>
      <c r="F183" s="329"/>
      <c r="G183" s="329"/>
      <c r="H183" s="329"/>
      <c r="I183" s="329"/>
      <c r="J183" s="329"/>
      <c r="K183" s="329"/>
      <c r="L183" s="329"/>
      <c r="M183" s="329"/>
      <c r="N183" s="329"/>
      <c r="O183" s="329"/>
      <c r="P183" s="329"/>
      <c r="Q183" s="329"/>
      <c r="R183" s="329"/>
      <c r="S183" s="329"/>
      <c r="T183" s="329"/>
      <c r="U183" s="329"/>
      <c r="V183" s="329"/>
      <c r="W183" s="329"/>
      <c r="X183" s="329"/>
      <c r="Y183" s="329"/>
      <c r="Z183" s="329"/>
      <c r="AA183" s="329"/>
      <c r="AB183" s="329"/>
      <c r="AC183" s="329"/>
      <c r="AD183" s="329"/>
      <c r="AE183" s="329"/>
    </row>
    <row r="184" spans="1:31" ht="12.75" customHeight="1">
      <c r="A184" s="329"/>
      <c r="B184" s="329" t="s">
        <v>3151</v>
      </c>
      <c r="C184" s="329"/>
      <c r="D184" s="329"/>
      <c r="E184" s="329"/>
      <c r="F184" s="329"/>
      <c r="G184" s="329"/>
      <c r="H184" s="329"/>
      <c r="I184" s="329"/>
      <c r="J184" s="329"/>
      <c r="K184" s="329"/>
      <c r="L184" s="329"/>
      <c r="M184" s="329"/>
      <c r="N184" s="329"/>
      <c r="O184" s="329"/>
      <c r="P184" s="329"/>
      <c r="Q184" s="329"/>
      <c r="R184" s="329"/>
      <c r="S184" s="329"/>
      <c r="T184" s="329"/>
      <c r="U184" s="329"/>
      <c r="V184" s="329"/>
      <c r="W184" s="329"/>
      <c r="X184" s="329"/>
      <c r="Y184" s="329"/>
      <c r="Z184" s="329"/>
      <c r="AA184" s="329"/>
      <c r="AB184" s="329"/>
      <c r="AC184" s="329"/>
      <c r="AD184" s="329"/>
      <c r="AE184" s="329"/>
    </row>
    <row r="185" spans="1:31" ht="12.75" customHeight="1">
      <c r="A185" s="329"/>
      <c r="B185" s="329" t="s">
        <v>3152</v>
      </c>
      <c r="C185" s="329"/>
      <c r="D185" s="329"/>
      <c r="E185" s="329"/>
      <c r="F185" s="329"/>
      <c r="G185" s="329"/>
      <c r="H185" s="329"/>
      <c r="I185" s="329"/>
      <c r="J185" s="329"/>
      <c r="K185" s="329"/>
      <c r="L185" s="329"/>
      <c r="M185" s="329"/>
      <c r="N185" s="329"/>
      <c r="O185" s="329"/>
      <c r="P185" s="329"/>
      <c r="Q185" s="329"/>
      <c r="R185" s="329"/>
      <c r="S185" s="329"/>
      <c r="T185" s="329"/>
      <c r="U185" s="329"/>
      <c r="V185" s="329"/>
      <c r="W185" s="329"/>
      <c r="X185" s="329"/>
      <c r="Y185" s="329"/>
      <c r="Z185" s="329"/>
      <c r="AA185" s="329"/>
      <c r="AB185" s="329"/>
      <c r="AC185" s="329"/>
      <c r="AD185" s="329"/>
      <c r="AE185" s="329"/>
    </row>
    <row r="186" spans="1:31" ht="12.75" customHeight="1">
      <c r="A186" s="329"/>
      <c r="B186" s="329" t="s">
        <v>3153</v>
      </c>
      <c r="C186" s="329"/>
      <c r="D186" s="329"/>
      <c r="E186" s="329"/>
      <c r="F186" s="329"/>
      <c r="G186" s="329"/>
      <c r="H186" s="329"/>
      <c r="I186" s="329"/>
      <c r="J186" s="329"/>
      <c r="K186" s="329"/>
      <c r="L186" s="329"/>
      <c r="M186" s="329"/>
      <c r="N186" s="329"/>
      <c r="O186" s="329"/>
      <c r="P186" s="329"/>
      <c r="Q186" s="329"/>
      <c r="R186" s="329"/>
      <c r="S186" s="329"/>
      <c r="T186" s="329"/>
      <c r="U186" s="329"/>
      <c r="V186" s="329"/>
      <c r="W186" s="329"/>
      <c r="X186" s="329"/>
      <c r="Y186" s="329"/>
      <c r="Z186" s="329"/>
      <c r="AA186" s="329"/>
      <c r="AB186" s="329"/>
      <c r="AC186" s="329"/>
      <c r="AD186" s="329"/>
      <c r="AE186" s="329"/>
    </row>
    <row r="187" spans="1:31" ht="12.75" customHeight="1">
      <c r="A187" s="329"/>
      <c r="B187" s="329" t="s">
        <v>3154</v>
      </c>
      <c r="C187" s="329"/>
      <c r="D187" s="329"/>
      <c r="E187" s="329"/>
      <c r="F187" s="329"/>
      <c r="G187" s="329"/>
      <c r="H187" s="329"/>
      <c r="I187" s="329"/>
      <c r="J187" s="329"/>
      <c r="K187" s="329"/>
      <c r="L187" s="329"/>
      <c r="M187" s="329"/>
      <c r="N187" s="329"/>
      <c r="O187" s="329"/>
      <c r="P187" s="329"/>
      <c r="Q187" s="329"/>
      <c r="R187" s="329"/>
      <c r="S187" s="329"/>
      <c r="T187" s="329"/>
      <c r="U187" s="329"/>
      <c r="V187" s="329"/>
      <c r="W187" s="329"/>
      <c r="X187" s="329"/>
      <c r="Y187" s="329"/>
      <c r="Z187" s="329"/>
      <c r="AA187" s="329"/>
      <c r="AB187" s="329"/>
      <c r="AC187" s="329"/>
      <c r="AD187" s="329"/>
      <c r="AE187" s="329"/>
    </row>
    <row r="188" spans="1:31" ht="12.75" customHeight="1">
      <c r="A188" s="329"/>
      <c r="B188" s="329" t="s">
        <v>3155</v>
      </c>
      <c r="C188" s="329"/>
      <c r="D188" s="329"/>
      <c r="E188" s="329"/>
      <c r="F188" s="329"/>
      <c r="G188" s="329"/>
      <c r="H188" s="329"/>
      <c r="I188" s="329"/>
      <c r="J188" s="329"/>
      <c r="K188" s="329"/>
      <c r="L188" s="329"/>
      <c r="M188" s="329"/>
      <c r="N188" s="329"/>
      <c r="O188" s="329"/>
      <c r="P188" s="329"/>
      <c r="Q188" s="329"/>
      <c r="R188" s="329"/>
      <c r="S188" s="329"/>
      <c r="T188" s="329"/>
      <c r="U188" s="329"/>
      <c r="V188" s="329"/>
      <c r="W188" s="329"/>
      <c r="X188" s="329"/>
      <c r="Y188" s="329"/>
      <c r="Z188" s="329"/>
      <c r="AA188" s="329"/>
      <c r="AB188" s="329"/>
      <c r="AC188" s="329"/>
      <c r="AD188" s="329"/>
      <c r="AE188" s="329"/>
    </row>
    <row r="189" spans="1:31" ht="12.75" customHeight="1">
      <c r="A189" s="329"/>
      <c r="B189" s="329" t="s">
        <v>3156</v>
      </c>
      <c r="C189" s="329"/>
      <c r="D189" s="329"/>
      <c r="E189" s="329"/>
      <c r="F189" s="329"/>
      <c r="G189" s="329"/>
      <c r="H189" s="329"/>
      <c r="I189" s="329"/>
      <c r="J189" s="329"/>
      <c r="K189" s="329"/>
      <c r="L189" s="329"/>
      <c r="M189" s="329"/>
      <c r="N189" s="329"/>
      <c r="O189" s="329"/>
      <c r="P189" s="329"/>
      <c r="Q189" s="329"/>
      <c r="R189" s="329"/>
      <c r="S189" s="329"/>
      <c r="T189" s="329"/>
      <c r="U189" s="329"/>
      <c r="V189" s="329"/>
      <c r="W189" s="329"/>
      <c r="X189" s="329"/>
      <c r="Y189" s="329"/>
      <c r="Z189" s="329"/>
      <c r="AA189" s="329"/>
      <c r="AB189" s="329"/>
      <c r="AC189" s="329"/>
      <c r="AD189" s="329"/>
      <c r="AE189" s="329"/>
    </row>
    <row r="190" spans="1:31" ht="12.75" customHeight="1">
      <c r="A190" s="329"/>
      <c r="B190" s="329" t="s">
        <v>3157</v>
      </c>
      <c r="C190" s="329"/>
      <c r="D190" s="329"/>
      <c r="E190" s="329"/>
      <c r="F190" s="329"/>
      <c r="G190" s="329"/>
      <c r="H190" s="329"/>
      <c r="I190" s="329"/>
      <c r="J190" s="329"/>
      <c r="K190" s="329"/>
      <c r="L190" s="329"/>
      <c r="M190" s="329"/>
      <c r="N190" s="329"/>
      <c r="O190" s="329"/>
      <c r="P190" s="329"/>
      <c r="Q190" s="329"/>
      <c r="R190" s="329"/>
      <c r="S190" s="329"/>
      <c r="T190" s="329"/>
      <c r="U190" s="329"/>
      <c r="V190" s="329"/>
      <c r="W190" s="329"/>
      <c r="X190" s="329"/>
      <c r="Y190" s="329"/>
      <c r="Z190" s="329"/>
      <c r="AA190" s="329"/>
      <c r="AB190" s="329"/>
      <c r="AC190" s="329"/>
      <c r="AD190" s="329"/>
      <c r="AE190" s="329"/>
    </row>
    <row r="191" spans="1:31" ht="12.75" customHeight="1">
      <c r="A191" s="329"/>
      <c r="B191" s="329" t="s">
        <v>3158</v>
      </c>
      <c r="C191" s="329"/>
      <c r="D191" s="329"/>
      <c r="E191" s="329"/>
      <c r="F191" s="329"/>
      <c r="G191" s="329"/>
      <c r="H191" s="329"/>
      <c r="I191" s="329"/>
      <c r="J191" s="329"/>
      <c r="K191" s="329"/>
      <c r="L191" s="329"/>
      <c r="M191" s="329"/>
      <c r="N191" s="329"/>
      <c r="O191" s="329"/>
      <c r="P191" s="329"/>
      <c r="Q191" s="329"/>
      <c r="R191" s="329"/>
      <c r="S191" s="329"/>
      <c r="T191" s="329"/>
      <c r="U191" s="329"/>
      <c r="V191" s="329"/>
      <c r="W191" s="329"/>
      <c r="X191" s="329"/>
      <c r="Y191" s="329"/>
      <c r="Z191" s="329"/>
      <c r="AA191" s="329"/>
      <c r="AB191" s="329"/>
      <c r="AC191" s="329"/>
      <c r="AD191" s="329"/>
      <c r="AE191" s="329"/>
    </row>
    <row r="192" spans="1:31" ht="12.75" customHeight="1">
      <c r="A192" s="329"/>
      <c r="B192" s="329" t="s">
        <v>3159</v>
      </c>
      <c r="C192" s="329"/>
      <c r="D192" s="329"/>
      <c r="E192" s="329"/>
      <c r="F192" s="329"/>
      <c r="G192" s="329"/>
      <c r="H192" s="329"/>
      <c r="I192" s="329"/>
      <c r="J192" s="329"/>
      <c r="K192" s="329"/>
      <c r="L192" s="329"/>
      <c r="M192" s="329"/>
      <c r="N192" s="329"/>
      <c r="O192" s="329"/>
      <c r="P192" s="329"/>
      <c r="Q192" s="329"/>
      <c r="R192" s="329"/>
      <c r="S192" s="329"/>
      <c r="T192" s="329"/>
      <c r="U192" s="329"/>
      <c r="V192" s="329"/>
      <c r="W192" s="329"/>
      <c r="X192" s="329"/>
      <c r="Y192" s="329"/>
      <c r="Z192" s="329"/>
      <c r="AA192" s="329"/>
      <c r="AB192" s="329"/>
      <c r="AC192" s="329"/>
      <c r="AD192" s="329"/>
      <c r="AE192" s="329"/>
    </row>
    <row r="193" spans="1:31" ht="12.75" customHeight="1">
      <c r="A193" s="329"/>
      <c r="B193" s="329" t="s">
        <v>3160</v>
      </c>
      <c r="C193" s="329"/>
      <c r="D193" s="329"/>
      <c r="E193" s="329"/>
      <c r="F193" s="329"/>
      <c r="G193" s="329"/>
      <c r="H193" s="329"/>
      <c r="I193" s="329"/>
      <c r="J193" s="329"/>
      <c r="K193" s="329"/>
      <c r="L193" s="329"/>
      <c r="M193" s="329"/>
      <c r="N193" s="329"/>
      <c r="O193" s="329"/>
      <c r="P193" s="329"/>
      <c r="Q193" s="329"/>
      <c r="R193" s="329"/>
      <c r="S193" s="329"/>
      <c r="T193" s="329"/>
      <c r="U193" s="329"/>
      <c r="V193" s="329"/>
      <c r="W193" s="329"/>
      <c r="X193" s="329"/>
      <c r="Y193" s="329"/>
      <c r="Z193" s="329"/>
      <c r="AA193" s="329"/>
      <c r="AB193" s="329"/>
      <c r="AC193" s="329"/>
      <c r="AD193" s="329"/>
      <c r="AE193" s="329"/>
    </row>
    <row r="194" spans="1:31" ht="18" customHeight="1"/>
    <row r="195" spans="1:31" ht="18" customHeight="1"/>
    <row r="196" spans="1:31" ht="18" customHeight="1"/>
    <row r="197" spans="1:31" ht="18" customHeight="1"/>
    <row r="198" spans="1:31" ht="18" customHeight="1"/>
    <row r="199" spans="1:31" ht="18" customHeight="1"/>
    <row r="200" spans="1:31" ht="18" customHeight="1"/>
    <row r="201" spans="1:31" ht="18" customHeight="1"/>
    <row r="202" spans="1:31" ht="18" customHeight="1"/>
    <row r="203" spans="1:31" ht="18" customHeight="1"/>
    <row r="204" spans="1:31" ht="18" customHeight="1"/>
    <row r="205" spans="1:31" ht="18" customHeight="1"/>
    <row r="206" spans="1:31" ht="18" customHeight="1"/>
    <row r="207" spans="1:31" ht="18" customHeight="1"/>
    <row r="208" spans="1:31" ht="18" customHeight="1"/>
    <row r="209" ht="18" customHeight="1"/>
    <row r="210" ht="18" customHeight="1"/>
    <row r="211" ht="18" customHeight="1"/>
    <row r="212" ht="18" customHeight="1"/>
    <row r="213" ht="18" customHeight="1"/>
    <row r="214" ht="18" customHeight="1"/>
    <row r="215" ht="18" customHeight="1"/>
  </sheetData>
  <mergeCells count="69">
    <mergeCell ref="J47:AE47"/>
    <mergeCell ref="J41:AE41"/>
    <mergeCell ref="J42:AE42"/>
    <mergeCell ref="J43:P43"/>
    <mergeCell ref="J44:AE44"/>
    <mergeCell ref="J45:S45"/>
    <mergeCell ref="R14:AD14"/>
    <mergeCell ref="A5:AE5"/>
    <mergeCell ref="X7:Z7"/>
    <mergeCell ref="J11:Q12"/>
    <mergeCell ref="R11:AD12"/>
    <mergeCell ref="AE11:AE12"/>
    <mergeCell ref="V61:Y61"/>
    <mergeCell ref="L59:O59"/>
    <mergeCell ref="V59:Y59"/>
    <mergeCell ref="J54:AE54"/>
    <mergeCell ref="Z61:AD61"/>
    <mergeCell ref="J48:AE48"/>
    <mergeCell ref="J49:P49"/>
    <mergeCell ref="J50:AE50"/>
    <mergeCell ref="J51:S51"/>
    <mergeCell ref="J53:AE53"/>
    <mergeCell ref="F73:AD73"/>
    <mergeCell ref="J55:P55"/>
    <mergeCell ref="J56:AE56"/>
    <mergeCell ref="J57:S57"/>
    <mergeCell ref="I60:AE60"/>
    <mergeCell ref="I62:AE62"/>
    <mergeCell ref="J63:P63"/>
    <mergeCell ref="J64:AE64"/>
    <mergeCell ref="J65:S65"/>
    <mergeCell ref="B70:AE71"/>
    <mergeCell ref="I59:J59"/>
    <mergeCell ref="Q59:T59"/>
    <mergeCell ref="Z59:AD59"/>
    <mergeCell ref="I61:J61"/>
    <mergeCell ref="L61:O61"/>
    <mergeCell ref="Q61:T61"/>
    <mergeCell ref="D108:E108"/>
    <mergeCell ref="D93:E93"/>
    <mergeCell ref="D94:E94"/>
    <mergeCell ref="D95:E95"/>
    <mergeCell ref="D97:E97"/>
    <mergeCell ref="D98:E98"/>
    <mergeCell ref="D99:E99"/>
    <mergeCell ref="D100:E100"/>
    <mergeCell ref="D103:E103"/>
    <mergeCell ref="D104:E104"/>
    <mergeCell ref="D106:E106"/>
    <mergeCell ref="D107:E107"/>
    <mergeCell ref="C170:AE171"/>
    <mergeCell ref="J157:M157"/>
    <mergeCell ref="J158:L158"/>
    <mergeCell ref="J159:L159"/>
    <mergeCell ref="G160:N160"/>
    <mergeCell ref="S160:Z160"/>
    <mergeCell ref="C166:AE167"/>
    <mergeCell ref="J156:M156"/>
    <mergeCell ref="D112:E112"/>
    <mergeCell ref="D113:E113"/>
    <mergeCell ref="D115:E115"/>
    <mergeCell ref="D117:E117"/>
    <mergeCell ref="D119:E119"/>
    <mergeCell ref="B135:AE135"/>
    <mergeCell ref="H143:K143"/>
    <mergeCell ref="H147:K147"/>
    <mergeCell ref="H149:K149"/>
    <mergeCell ref="J152:L152"/>
    <mergeCell ref="J153:L153"/>
  </mergeCells>
  <phoneticPr fontId="129"/>
  <dataValidations count="1">
    <dataValidation type="list" allowBlank="1" showInputMessage="1" showErrorMessage="1" sqref="C89:C90 C93:C95 C97:C100 C103:C104 C106:C108 C112:C113 C115 C117 C119 C163 G163 K163 N110 O68 P163 R110 T68 V110 AB110" xr:uid="{00000000-0002-0000-2F00-000000000000}">
      <formula1>"□,■"</formula1>
    </dataValidation>
  </dataValidations>
  <pageMargins left="0.70866141732283472" right="0.70866141732283472" top="0.74803149606299213" bottom="0.74803149606299213" header="0.31496062992125984" footer="0.31496062992125984"/>
  <pageSetup paperSize="9" fitToHeight="5" orientation="portrait" blackAndWhite="1" r:id="rId1"/>
  <rowBreaks count="3" manualBreakCount="3">
    <brk id="36" max="16383" man="1"/>
    <brk id="84" max="31" man="1"/>
    <brk id="13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AF226"/>
  <sheetViews>
    <sheetView zoomScale="85" zoomScaleNormal="85" zoomScaleSheetLayoutView="100" workbookViewId="0"/>
  </sheetViews>
  <sheetFormatPr defaultColWidth="9" defaultRowHeight="13.5"/>
  <cols>
    <col min="1" max="1" width="2" style="1276" customWidth="1"/>
    <col min="2" max="31" width="2.875" style="1276" customWidth="1"/>
    <col min="32" max="32" width="2" style="1276" customWidth="1"/>
    <col min="33" max="33" width="9" style="1276" customWidth="1"/>
    <col min="34" max="16384" width="9" style="1276"/>
  </cols>
  <sheetData>
    <row r="1" spans="1:32" s="1275" customFormat="1" ht="18" customHeight="1">
      <c r="A1" s="1275" t="s">
        <v>4572</v>
      </c>
    </row>
    <row r="2" spans="1:32" s="1275" customFormat="1" ht="18" customHeight="1"/>
    <row r="3" spans="1:32" ht="21">
      <c r="A3" s="4587" t="s">
        <v>3023</v>
      </c>
      <c r="B3" s="4587"/>
      <c r="C3" s="4587"/>
      <c r="D3" s="4587"/>
      <c r="E3" s="4587"/>
      <c r="F3" s="4587"/>
      <c r="G3" s="4587"/>
      <c r="H3" s="4587"/>
      <c r="I3" s="4587"/>
      <c r="J3" s="4587"/>
      <c r="K3" s="4587"/>
      <c r="L3" s="4587"/>
      <c r="M3" s="4587"/>
      <c r="N3" s="4587"/>
      <c r="O3" s="4587"/>
      <c r="P3" s="4587"/>
      <c r="Q3" s="4587"/>
      <c r="R3" s="4587"/>
      <c r="S3" s="4587"/>
      <c r="T3" s="4587"/>
      <c r="U3" s="4587"/>
      <c r="V3" s="4587"/>
      <c r="W3" s="4587"/>
      <c r="X3" s="4587"/>
      <c r="Y3" s="4587"/>
      <c r="Z3" s="4587"/>
      <c r="AA3" s="4587"/>
      <c r="AB3" s="4587"/>
      <c r="AC3" s="4587"/>
      <c r="AD3" s="4587"/>
      <c r="AE3" s="4587"/>
      <c r="AF3" s="4587"/>
    </row>
    <row r="4" spans="1:32" s="1275" customFormat="1" ht="18" customHeight="1"/>
    <row r="5" spans="1:32" s="1275" customFormat="1" ht="18" customHeight="1">
      <c r="A5" s="4586" t="s">
        <v>15</v>
      </c>
      <c r="B5" s="4586"/>
      <c r="C5" s="4586"/>
      <c r="D5" s="4586"/>
      <c r="E5" s="4586"/>
      <c r="F5" s="4586"/>
      <c r="G5" s="4586"/>
      <c r="H5" s="4586"/>
      <c r="I5" s="4586"/>
      <c r="J5" s="4586"/>
      <c r="K5" s="4586"/>
      <c r="L5" s="4586"/>
      <c r="M5" s="4586"/>
      <c r="N5" s="4586"/>
      <c r="O5" s="4586"/>
      <c r="P5" s="4586"/>
      <c r="Q5" s="4586"/>
      <c r="R5" s="4586"/>
      <c r="S5" s="4586"/>
      <c r="T5" s="4586"/>
      <c r="U5" s="4586"/>
      <c r="V5" s="4586"/>
      <c r="W5" s="4586"/>
      <c r="X5" s="4586"/>
      <c r="Y5" s="4586"/>
      <c r="Z5" s="4586"/>
      <c r="AA5" s="4586"/>
      <c r="AB5" s="4586"/>
      <c r="AC5" s="4586"/>
      <c r="AD5" s="4586"/>
      <c r="AE5" s="4586"/>
      <c r="AF5" s="4586"/>
    </row>
    <row r="6" spans="1:32" ht="24" customHeight="1"/>
    <row r="7" spans="1:32" s="1275" customFormat="1" ht="24" customHeight="1">
      <c r="X7" s="4588"/>
      <c r="Y7" s="4589"/>
      <c r="Z7" s="4589"/>
      <c r="AA7" s="1275" t="s">
        <v>477</v>
      </c>
      <c r="AB7" s="1303"/>
      <c r="AC7" s="1275" t="s">
        <v>5</v>
      </c>
      <c r="AD7" s="1303"/>
      <c r="AE7" s="1275" t="s">
        <v>478</v>
      </c>
    </row>
    <row r="8" spans="1:32" s="1275" customFormat="1" ht="24" customHeight="1"/>
    <row r="9" spans="1:32" s="1275" customFormat="1" ht="24" customHeight="1">
      <c r="A9" s="1275" t="s">
        <v>4573</v>
      </c>
    </row>
    <row r="10" spans="1:32" s="1275" customFormat="1" ht="18" customHeight="1"/>
    <row r="11" spans="1:32" s="1275" customFormat="1" ht="24" customHeight="1">
      <c r="J11" s="1275" t="s">
        <v>3025</v>
      </c>
      <c r="R11" s="4590" t="s">
        <v>3161</v>
      </c>
      <c r="S11" s="4590"/>
      <c r="T11" s="4590"/>
      <c r="U11" s="4590"/>
      <c r="V11" s="4590"/>
      <c r="W11" s="4590"/>
      <c r="X11" s="4590"/>
      <c r="Y11" s="4590"/>
      <c r="Z11" s="4590"/>
      <c r="AA11" s="4590"/>
      <c r="AB11" s="4590"/>
      <c r="AC11" s="4590"/>
      <c r="AD11" s="4590"/>
      <c r="AE11" s="4590"/>
      <c r="AF11" s="4590"/>
    </row>
    <row r="12" spans="1:32" s="1275" customFormat="1" ht="18" customHeight="1"/>
    <row r="13" spans="1:32" s="1275" customFormat="1" ht="24" customHeight="1">
      <c r="J13" s="1275" t="s">
        <v>3026</v>
      </c>
      <c r="R13" s="4590" t="s">
        <v>3162</v>
      </c>
      <c r="S13" s="4590"/>
      <c r="T13" s="4590"/>
      <c r="U13" s="4590"/>
      <c r="V13" s="4590"/>
      <c r="W13" s="4590"/>
      <c r="X13" s="4590"/>
      <c r="Y13" s="4590"/>
      <c r="Z13" s="4590"/>
      <c r="AA13" s="4590"/>
      <c r="AB13" s="4590"/>
      <c r="AC13" s="4590"/>
      <c r="AD13" s="4590"/>
      <c r="AE13" s="4590"/>
      <c r="AF13" s="4590"/>
    </row>
    <row r="14" spans="1:32" s="1275" customFormat="1" ht="18" customHeight="1"/>
    <row r="15" spans="1:32" s="1275" customFormat="1" ht="24" customHeight="1">
      <c r="A15" s="1275" t="s">
        <v>4574</v>
      </c>
    </row>
    <row r="16" spans="1:32" s="1275" customFormat="1" ht="24" customHeight="1">
      <c r="A16" s="1275" t="s">
        <v>4575</v>
      </c>
    </row>
    <row r="17" spans="1:31" s="1275" customFormat="1" ht="18" customHeight="1"/>
    <row r="18" spans="1:31" s="1275" customFormat="1" ht="18" customHeight="1"/>
    <row r="19" spans="1:31" s="1275" customFormat="1" ht="18" customHeight="1"/>
    <row r="20" spans="1:31" ht="18" customHeight="1">
      <c r="A20" s="1277"/>
    </row>
    <row r="21" spans="1:31" ht="18" customHeight="1">
      <c r="B21" s="1278"/>
    </row>
    <row r="22" spans="1:31" ht="18" customHeight="1">
      <c r="B22" s="1278"/>
    </row>
    <row r="23" spans="1:31" ht="18" customHeight="1">
      <c r="B23" s="1278"/>
    </row>
    <row r="24" spans="1:31" ht="18" customHeight="1">
      <c r="B24" s="1278"/>
    </row>
    <row r="25" spans="1:31" s="1275" customFormat="1" ht="18" customHeight="1"/>
    <row r="26" spans="1:31" s="1275" customFormat="1" ht="18" customHeight="1"/>
    <row r="27" spans="1:31" s="1275" customFormat="1" ht="18" customHeight="1"/>
    <row r="28" spans="1:31" s="1275" customFormat="1" ht="18" customHeight="1"/>
    <row r="29" spans="1:31" s="1275" customFormat="1" ht="18" customHeight="1"/>
    <row r="30" spans="1:31" s="1275" customFormat="1" ht="26.25" customHeight="1">
      <c r="B30" s="1279" t="s">
        <v>3029</v>
      </c>
      <c r="C30" s="1280"/>
      <c r="D30" s="1280"/>
      <c r="E30" s="1280"/>
      <c r="F30" s="1280"/>
      <c r="G30" s="1280"/>
      <c r="H30" s="1280"/>
      <c r="I30" s="1280"/>
      <c r="J30" s="1280"/>
      <c r="K30" s="1280"/>
      <c r="L30" s="1280"/>
      <c r="M30" s="1280"/>
      <c r="N30" s="1280"/>
      <c r="O30" s="1280"/>
      <c r="P30" s="1281"/>
      <c r="Q30" s="1279" t="s">
        <v>3030</v>
      </c>
      <c r="R30" s="1280"/>
      <c r="S30" s="1280"/>
      <c r="T30" s="1280"/>
      <c r="U30" s="1280"/>
      <c r="V30" s="1280"/>
      <c r="W30" s="1280"/>
      <c r="X30" s="1280"/>
      <c r="Y30" s="1280"/>
      <c r="Z30" s="1280"/>
      <c r="AA30" s="1280"/>
      <c r="AB30" s="1280"/>
      <c r="AC30" s="1280"/>
      <c r="AD30" s="1280"/>
      <c r="AE30" s="1281"/>
    </row>
    <row r="31" spans="1:31" s="1275" customFormat="1" ht="26.25" customHeight="1">
      <c r="B31" s="1282"/>
      <c r="C31" s="1283"/>
      <c r="D31" s="1283"/>
      <c r="E31" s="1283"/>
      <c r="F31" s="1283" t="s">
        <v>477</v>
      </c>
      <c r="G31" s="1283"/>
      <c r="H31" s="1283"/>
      <c r="I31" s="1283" t="s">
        <v>5</v>
      </c>
      <c r="J31" s="1283"/>
      <c r="K31" s="1283"/>
      <c r="L31" s="1283" t="s">
        <v>478</v>
      </c>
      <c r="M31" s="1283"/>
      <c r="N31" s="1283"/>
      <c r="O31" s="1283"/>
      <c r="P31" s="1284"/>
      <c r="Q31" s="1285"/>
      <c r="AE31" s="1286"/>
    </row>
    <row r="32" spans="1:31" s="1275" customFormat="1" ht="26.25" customHeight="1">
      <c r="B32" s="1282"/>
      <c r="C32" s="1283" t="s">
        <v>6</v>
      </c>
      <c r="D32" s="1283"/>
      <c r="E32" s="1283"/>
      <c r="F32" s="1283"/>
      <c r="G32" s="1283"/>
      <c r="H32" s="1283"/>
      <c r="I32" s="1283"/>
      <c r="J32" s="1283"/>
      <c r="K32" s="1283"/>
      <c r="L32" s="1283" t="s">
        <v>7</v>
      </c>
      <c r="M32" s="1283"/>
      <c r="N32" s="1283"/>
      <c r="O32" s="1283"/>
      <c r="P32" s="1284"/>
      <c r="Q32" s="1285"/>
      <c r="AE32" s="1286"/>
    </row>
    <row r="33" spans="1:32" s="1275" customFormat="1" ht="26.25" customHeight="1">
      <c r="B33" s="1287"/>
      <c r="C33" s="1288" t="s">
        <v>3868</v>
      </c>
      <c r="D33" s="1288"/>
      <c r="E33" s="1288"/>
      <c r="F33" s="1288"/>
      <c r="G33" s="1288"/>
      <c r="H33" s="1288"/>
      <c r="I33" s="1288"/>
      <c r="J33" s="1288"/>
      <c r="K33" s="1288"/>
      <c r="L33" s="1288"/>
      <c r="M33" s="1288"/>
      <c r="N33" s="1288"/>
      <c r="O33" s="1288"/>
      <c r="P33" s="1289"/>
      <c r="Q33" s="1287"/>
      <c r="R33" s="1288"/>
      <c r="S33" s="1288"/>
      <c r="T33" s="1288"/>
      <c r="U33" s="1288"/>
      <c r="V33" s="1288"/>
      <c r="W33" s="1288"/>
      <c r="X33" s="1288"/>
      <c r="Y33" s="1288"/>
      <c r="Z33" s="1288"/>
      <c r="AA33" s="1288"/>
      <c r="AB33" s="1288"/>
      <c r="AC33" s="1288"/>
      <c r="AD33" s="1288"/>
      <c r="AE33" s="1289"/>
    </row>
    <row r="34" spans="1:32" s="1275" customFormat="1" ht="24" customHeight="1"/>
    <row r="35" spans="1:32" ht="18" customHeight="1"/>
    <row r="36" spans="1:32" s="1275" customFormat="1" ht="18" customHeight="1">
      <c r="A36" s="4586" t="s">
        <v>32</v>
      </c>
      <c r="B36" s="4586"/>
      <c r="C36" s="4586"/>
      <c r="D36" s="4586"/>
      <c r="E36" s="4586"/>
      <c r="F36" s="4586"/>
      <c r="G36" s="4586"/>
      <c r="H36" s="4586"/>
      <c r="I36" s="4586"/>
      <c r="J36" s="4586"/>
      <c r="K36" s="4586"/>
      <c r="L36" s="4586"/>
      <c r="M36" s="4586"/>
      <c r="N36" s="4586"/>
      <c r="O36" s="4586"/>
      <c r="P36" s="4586"/>
      <c r="Q36" s="4586"/>
      <c r="R36" s="4586"/>
      <c r="S36" s="4586"/>
      <c r="T36" s="4586"/>
      <c r="U36" s="4586"/>
      <c r="V36" s="4586"/>
      <c r="W36" s="4586"/>
      <c r="X36" s="4586"/>
      <c r="Y36" s="4586"/>
      <c r="Z36" s="4586"/>
      <c r="AA36" s="4586"/>
      <c r="AB36" s="4586"/>
      <c r="AC36" s="4586"/>
      <c r="AD36" s="4586"/>
      <c r="AE36" s="4586"/>
      <c r="AF36" s="4586"/>
    </row>
    <row r="37" spans="1:32" s="1275" customFormat="1" ht="24.75" customHeight="1">
      <c r="A37" s="1290" t="s">
        <v>3033</v>
      </c>
      <c r="B37" s="1288"/>
      <c r="C37" s="1288"/>
      <c r="D37" s="1288"/>
      <c r="E37" s="1288"/>
      <c r="F37" s="1288"/>
      <c r="G37" s="1288"/>
      <c r="H37" s="1288"/>
      <c r="I37" s="1288"/>
      <c r="J37" s="1288"/>
      <c r="K37" s="1288"/>
      <c r="L37" s="1288"/>
      <c r="M37" s="1288"/>
      <c r="N37" s="1288"/>
      <c r="O37" s="1288"/>
      <c r="P37" s="1288"/>
      <c r="Q37" s="1288"/>
      <c r="R37" s="1288"/>
      <c r="S37" s="1288"/>
      <c r="T37" s="1288"/>
      <c r="U37" s="1288"/>
      <c r="V37" s="1288"/>
      <c r="W37" s="1288"/>
      <c r="X37" s="1288"/>
      <c r="Y37" s="1288"/>
      <c r="Z37" s="1288"/>
      <c r="AA37" s="1288"/>
      <c r="AB37" s="1288"/>
      <c r="AC37" s="1288"/>
      <c r="AD37" s="1288"/>
      <c r="AE37" s="1288"/>
      <c r="AF37" s="1288"/>
    </row>
    <row r="38" spans="1:32" s="1275" customFormat="1" ht="6" customHeight="1">
      <c r="A38" s="1291"/>
    </row>
    <row r="39" spans="1:32" s="1275" customFormat="1" ht="17.25" customHeight="1">
      <c r="A39" s="1291" t="s">
        <v>4576</v>
      </c>
    </row>
    <row r="40" spans="1:32" s="1275" customFormat="1" ht="17.25" customHeight="1">
      <c r="B40" s="1275" t="s">
        <v>3035</v>
      </c>
      <c r="J40" s="4593" t="s">
        <v>3163</v>
      </c>
      <c r="K40" s="4594"/>
      <c r="L40" s="4594"/>
      <c r="M40" s="4594"/>
      <c r="N40" s="4594"/>
      <c r="O40" s="4594"/>
      <c r="P40" s="4594"/>
      <c r="Q40" s="4594"/>
      <c r="R40" s="4594"/>
      <c r="S40" s="4594"/>
      <c r="T40" s="4594"/>
      <c r="U40" s="4594"/>
      <c r="V40" s="4594"/>
      <c r="W40" s="4594"/>
      <c r="X40" s="4594"/>
      <c r="Y40" s="4594"/>
      <c r="Z40" s="4594"/>
      <c r="AA40" s="4594"/>
      <c r="AB40" s="4594"/>
      <c r="AC40" s="4594"/>
      <c r="AD40" s="4594"/>
      <c r="AE40" s="4594"/>
    </row>
    <row r="41" spans="1:32" s="1275" customFormat="1" ht="17.25" customHeight="1">
      <c r="B41" s="1275" t="s">
        <v>3036</v>
      </c>
      <c r="J41" s="4593" t="s">
        <v>3164</v>
      </c>
      <c r="K41" s="4594"/>
      <c r="L41" s="4594"/>
      <c r="M41" s="4594"/>
      <c r="N41" s="4594"/>
      <c r="O41" s="4594"/>
      <c r="P41" s="4594"/>
      <c r="Q41" s="4594"/>
      <c r="R41" s="4594"/>
      <c r="S41" s="4594"/>
      <c r="T41" s="4594"/>
      <c r="U41" s="4594"/>
      <c r="V41" s="4594"/>
      <c r="W41" s="4594"/>
      <c r="X41" s="4594"/>
      <c r="Y41" s="4594"/>
      <c r="Z41" s="4594"/>
      <c r="AA41" s="4594"/>
      <c r="AB41" s="4594"/>
      <c r="AC41" s="4594"/>
      <c r="AD41" s="4594"/>
      <c r="AE41" s="4594"/>
    </row>
    <row r="42" spans="1:32" s="1275" customFormat="1" ht="17.25" customHeight="1">
      <c r="B42" s="1275" t="s">
        <v>3037</v>
      </c>
      <c r="I42" s="1275" t="s">
        <v>2595</v>
      </c>
      <c r="J42" s="4593" t="s">
        <v>3165</v>
      </c>
      <c r="K42" s="4594"/>
      <c r="L42" s="4594"/>
      <c r="M42" s="4594"/>
      <c r="N42" s="4594"/>
      <c r="O42" s="4594"/>
      <c r="P42" s="4594"/>
    </row>
    <row r="43" spans="1:32" s="1275" customFormat="1" ht="17.25" customHeight="1">
      <c r="B43" s="1275" t="s">
        <v>3038</v>
      </c>
      <c r="J43" s="4593" t="s">
        <v>3166</v>
      </c>
      <c r="K43" s="4594"/>
      <c r="L43" s="4594"/>
      <c r="M43" s="4594"/>
      <c r="N43" s="4594"/>
      <c r="O43" s="4594"/>
      <c r="P43" s="4594"/>
      <c r="Q43" s="4594"/>
      <c r="R43" s="4594"/>
      <c r="S43" s="4594"/>
      <c r="T43" s="4594"/>
      <c r="U43" s="4594"/>
      <c r="V43" s="4594"/>
      <c r="W43" s="4594"/>
      <c r="X43" s="4594"/>
      <c r="Y43" s="4594"/>
      <c r="Z43" s="4594"/>
      <c r="AA43" s="4594"/>
      <c r="AB43" s="4594"/>
      <c r="AC43" s="4594"/>
      <c r="AD43" s="4594"/>
      <c r="AE43" s="4594"/>
    </row>
    <row r="44" spans="1:32" s="1275" customFormat="1" ht="17.25" customHeight="1">
      <c r="B44" s="1275" t="s">
        <v>3039</v>
      </c>
      <c r="J44" s="4593" t="s">
        <v>3167</v>
      </c>
      <c r="K44" s="4594"/>
      <c r="L44" s="4594"/>
      <c r="M44" s="4594"/>
      <c r="N44" s="4594"/>
      <c r="O44" s="4594"/>
      <c r="P44" s="4594"/>
      <c r="Q44" s="4594"/>
      <c r="R44" s="4594"/>
      <c r="S44" s="4594"/>
    </row>
    <row r="45" spans="1:32" s="1275" customFormat="1" ht="6" customHeight="1">
      <c r="J45" s="1292"/>
      <c r="K45" s="1293"/>
      <c r="L45" s="1293"/>
      <c r="M45" s="1293"/>
      <c r="N45" s="1293"/>
      <c r="O45" s="1293"/>
      <c r="P45" s="1293"/>
      <c r="Q45" s="1293"/>
      <c r="R45" s="1293"/>
      <c r="S45" s="1293"/>
    </row>
    <row r="46" spans="1:32" s="1275" customFormat="1" ht="6" customHeight="1">
      <c r="A46" s="1280"/>
      <c r="B46" s="1280"/>
      <c r="C46" s="1280"/>
      <c r="D46" s="1280"/>
      <c r="E46" s="1280"/>
      <c r="F46" s="1280"/>
      <c r="G46" s="1280"/>
      <c r="H46" s="1280"/>
      <c r="I46" s="1280"/>
      <c r="J46" s="1294"/>
      <c r="K46" s="1295"/>
      <c r="L46" s="1295"/>
      <c r="M46" s="1295"/>
      <c r="N46" s="1295"/>
      <c r="O46" s="1295"/>
      <c r="P46" s="1295"/>
      <c r="Q46" s="1295"/>
      <c r="R46" s="1295"/>
      <c r="S46" s="1295"/>
      <c r="T46" s="1280"/>
      <c r="U46" s="1280"/>
      <c r="V46" s="1280"/>
      <c r="W46" s="1280"/>
      <c r="X46" s="1280"/>
      <c r="Y46" s="1280"/>
      <c r="Z46" s="1280"/>
      <c r="AA46" s="1280"/>
      <c r="AB46" s="1280"/>
      <c r="AC46" s="1280"/>
      <c r="AD46" s="1280"/>
      <c r="AE46" s="1280"/>
      <c r="AF46" s="1280"/>
    </row>
    <row r="47" spans="1:32" s="1275" customFormat="1" ht="16.5" customHeight="1">
      <c r="A47" s="1291" t="s">
        <v>3914</v>
      </c>
    </row>
    <row r="48" spans="1:32" s="1275" customFormat="1" ht="16.5" customHeight="1">
      <c r="B48" s="1275" t="s">
        <v>3035</v>
      </c>
      <c r="J48" s="1292"/>
      <c r="K48" s="1293"/>
      <c r="L48" s="1293"/>
      <c r="M48" s="1293"/>
      <c r="N48" s="1293"/>
      <c r="O48" s="1293"/>
      <c r="P48" s="1293"/>
      <c r="Q48" s="1293"/>
      <c r="R48" s="1293"/>
      <c r="S48" s="1293"/>
      <c r="T48" s="1293"/>
      <c r="U48" s="1293"/>
      <c r="V48" s="1293"/>
      <c r="W48" s="1293"/>
      <c r="X48" s="1293"/>
      <c r="Y48" s="1293"/>
      <c r="Z48" s="1293"/>
      <c r="AA48" s="1293"/>
      <c r="AB48" s="1293"/>
      <c r="AC48" s="1293"/>
      <c r="AD48" s="1293"/>
      <c r="AE48" s="1293"/>
    </row>
    <row r="49" spans="1:32" s="1275" customFormat="1" ht="16.5" customHeight="1">
      <c r="B49" s="1275" t="s">
        <v>3036</v>
      </c>
      <c r="J49" s="1292"/>
      <c r="K49" s="1293"/>
      <c r="L49" s="1293"/>
      <c r="M49" s="1293"/>
      <c r="N49" s="1293"/>
      <c r="O49" s="1293"/>
      <c r="P49" s="1293"/>
      <c r="Q49" s="1293"/>
      <c r="R49" s="1293"/>
      <c r="S49" s="1293"/>
      <c r="T49" s="1293"/>
      <c r="U49" s="1293"/>
      <c r="V49" s="1293"/>
      <c r="W49" s="1293"/>
      <c r="X49" s="1293"/>
      <c r="Y49" s="1293"/>
      <c r="Z49" s="1293"/>
      <c r="AA49" s="1293"/>
      <c r="AB49" s="1293"/>
      <c r="AC49" s="1293"/>
      <c r="AD49" s="1293"/>
      <c r="AE49" s="1293"/>
    </row>
    <row r="50" spans="1:32" s="1275" customFormat="1" ht="16.5" customHeight="1">
      <c r="B50" s="1275" t="s">
        <v>3037</v>
      </c>
      <c r="J50" s="1275" t="s">
        <v>3168</v>
      </c>
      <c r="K50" s="1293"/>
      <c r="L50" s="1293"/>
      <c r="M50" s="1293"/>
      <c r="N50" s="1293"/>
      <c r="O50" s="1293"/>
      <c r="P50" s="1293"/>
    </row>
    <row r="51" spans="1:32" s="1275" customFormat="1" ht="16.5" customHeight="1">
      <c r="B51" s="1275" t="s">
        <v>3038</v>
      </c>
      <c r="J51" s="1292"/>
      <c r="K51" s="1293"/>
      <c r="L51" s="1293"/>
      <c r="M51" s="1293"/>
      <c r="N51" s="1293"/>
      <c r="O51" s="1293"/>
      <c r="P51" s="1293"/>
      <c r="Q51" s="1293"/>
      <c r="R51" s="1293"/>
      <c r="S51" s="1293"/>
      <c r="T51" s="1293"/>
      <c r="U51" s="1293"/>
      <c r="V51" s="1293"/>
      <c r="W51" s="1293"/>
      <c r="X51" s="1293"/>
      <c r="Y51" s="1293"/>
      <c r="Z51" s="1293"/>
      <c r="AA51" s="1293"/>
      <c r="AB51" s="1293"/>
      <c r="AC51" s="1293"/>
      <c r="AD51" s="1293"/>
      <c r="AE51" s="1293"/>
    </row>
    <row r="52" spans="1:32" s="1275" customFormat="1" ht="16.5" customHeight="1">
      <c r="B52" s="1275" t="s">
        <v>3039</v>
      </c>
      <c r="J52" s="1292"/>
      <c r="K52" s="1293"/>
      <c r="L52" s="1293"/>
      <c r="M52" s="1293"/>
      <c r="N52" s="1293"/>
      <c r="O52" s="1293"/>
      <c r="P52" s="1293"/>
      <c r="Q52" s="1293"/>
      <c r="R52" s="1293"/>
      <c r="S52" s="1293"/>
    </row>
    <row r="53" spans="1:32" s="1275" customFormat="1" ht="6" customHeight="1">
      <c r="A53" s="1288"/>
      <c r="B53" s="1288"/>
      <c r="C53" s="1288"/>
      <c r="D53" s="1288"/>
      <c r="E53" s="1288"/>
      <c r="F53" s="1288"/>
      <c r="G53" s="1288"/>
      <c r="H53" s="1288"/>
      <c r="I53" s="1288"/>
      <c r="J53" s="1296"/>
      <c r="K53" s="1297"/>
      <c r="L53" s="1297"/>
      <c r="M53" s="1297"/>
      <c r="N53" s="1297"/>
      <c r="O53" s="1297"/>
      <c r="P53" s="1297"/>
      <c r="Q53" s="1297"/>
      <c r="R53" s="1297"/>
      <c r="S53" s="1297"/>
      <c r="T53" s="1288"/>
      <c r="U53" s="1288"/>
      <c r="V53" s="1288"/>
      <c r="W53" s="1288"/>
      <c r="X53" s="1288"/>
      <c r="Y53" s="1288"/>
      <c r="Z53" s="1288"/>
      <c r="AA53" s="1288"/>
      <c r="AB53" s="1288"/>
      <c r="AC53" s="1288"/>
      <c r="AD53" s="1288"/>
      <c r="AE53" s="1288"/>
      <c r="AF53" s="1288"/>
    </row>
    <row r="54" spans="1:32" s="1275" customFormat="1" ht="6" customHeight="1">
      <c r="J54" s="1292"/>
      <c r="K54" s="1293"/>
      <c r="L54" s="1293"/>
      <c r="M54" s="1293"/>
      <c r="N54" s="1293"/>
      <c r="O54" s="1293"/>
      <c r="P54" s="1293"/>
      <c r="Q54" s="1293"/>
      <c r="R54" s="1293"/>
      <c r="S54" s="1293"/>
    </row>
    <row r="55" spans="1:32" s="1275" customFormat="1" ht="17.25" customHeight="1">
      <c r="A55" s="1291" t="s">
        <v>4577</v>
      </c>
    </row>
    <row r="56" spans="1:32" s="1275" customFormat="1" ht="17.25" customHeight="1">
      <c r="B56" s="1275" t="s">
        <v>3035</v>
      </c>
      <c r="J56" s="4591" t="str">
        <f>cst_wskakunin_owner1__space_KANA</f>
        <v>テスト建て主　ﾀﾞｲﾋｮｳﾄﾘｼﾏﾘﾔｸｼｬﾁｮｳ　テスト</v>
      </c>
      <c r="K56" s="4592"/>
      <c r="L56" s="4592"/>
      <c r="M56" s="4592"/>
      <c r="N56" s="4592"/>
      <c r="O56" s="4592"/>
      <c r="P56" s="4592"/>
      <c r="Q56" s="4592"/>
      <c r="R56" s="4592"/>
      <c r="S56" s="4592"/>
      <c r="T56" s="4592"/>
      <c r="U56" s="4592"/>
      <c r="V56" s="4592"/>
      <c r="W56" s="4592"/>
      <c r="X56" s="4592"/>
      <c r="Y56" s="4592"/>
      <c r="Z56" s="4592"/>
      <c r="AA56" s="4592"/>
      <c r="AB56" s="4592"/>
      <c r="AC56" s="4592"/>
      <c r="AD56" s="4592"/>
      <c r="AE56" s="4592"/>
    </row>
    <row r="57" spans="1:32" s="1275" customFormat="1" ht="17.25" customHeight="1">
      <c r="B57" s="1275" t="s">
        <v>3036</v>
      </c>
      <c r="J57" s="4591" t="str">
        <f>cst_wskakunin_owner1__space</f>
        <v>テスト建て主　代表取締役社長　テストさん</v>
      </c>
      <c r="K57" s="4592"/>
      <c r="L57" s="4592"/>
      <c r="M57" s="4592"/>
      <c r="N57" s="4592"/>
      <c r="O57" s="4592"/>
      <c r="P57" s="4592"/>
      <c r="Q57" s="4592"/>
      <c r="R57" s="4592"/>
      <c r="S57" s="4592"/>
      <c r="T57" s="4592"/>
      <c r="U57" s="4592"/>
      <c r="V57" s="4592"/>
      <c r="W57" s="4592"/>
      <c r="X57" s="4592"/>
      <c r="Y57" s="4592"/>
      <c r="Z57" s="4592"/>
      <c r="AA57" s="4592"/>
      <c r="AB57" s="4592"/>
      <c r="AC57" s="4592"/>
      <c r="AD57" s="4592"/>
      <c r="AE57" s="4592"/>
    </row>
    <row r="58" spans="1:32" s="1275" customFormat="1" ht="17.25" customHeight="1">
      <c r="B58" s="1275" t="s">
        <v>3037</v>
      </c>
      <c r="I58" s="1275" t="s">
        <v>2595</v>
      </c>
      <c r="J58" s="4591" t="str">
        <f>cst_wskakunin_owner1_ZIP</f>
        <v>330-0064</v>
      </c>
      <c r="K58" s="4592"/>
      <c r="L58" s="4592"/>
      <c r="M58" s="4592"/>
      <c r="N58" s="4592"/>
      <c r="O58" s="4592"/>
      <c r="P58" s="4592"/>
    </row>
    <row r="59" spans="1:32" s="1275" customFormat="1" ht="17.25" customHeight="1">
      <c r="B59" s="1275" t="s">
        <v>3038</v>
      </c>
      <c r="J59" s="4591" t="str">
        <f>cst_wskakunin_owner1__address</f>
        <v>埼玉県埼玉県さいたま市浦和区岸町７－１２－３</v>
      </c>
      <c r="K59" s="4592"/>
      <c r="L59" s="4592"/>
      <c r="M59" s="4592"/>
      <c r="N59" s="4592"/>
      <c r="O59" s="4592"/>
      <c r="P59" s="4592"/>
      <c r="Q59" s="4592"/>
      <c r="R59" s="4592"/>
      <c r="S59" s="4592"/>
      <c r="T59" s="4592"/>
      <c r="U59" s="4592"/>
      <c r="V59" s="4592"/>
      <c r="W59" s="4592"/>
      <c r="X59" s="4592"/>
      <c r="Y59" s="4592"/>
      <c r="Z59" s="4592"/>
      <c r="AA59" s="4592"/>
      <c r="AB59" s="4592"/>
      <c r="AC59" s="4592"/>
      <c r="AD59" s="4592"/>
      <c r="AE59" s="4592"/>
    </row>
    <row r="60" spans="1:32" s="1275" customFormat="1" ht="17.25" customHeight="1">
      <c r="B60" s="1275" t="s">
        <v>3039</v>
      </c>
      <c r="J60" s="4591" t="str">
        <f>cst_wskakunin_owner1_TEL</f>
        <v>048-222-2222</v>
      </c>
      <c r="K60" s="4592"/>
      <c r="L60" s="4592"/>
      <c r="M60" s="4592"/>
      <c r="N60" s="4592"/>
      <c r="O60" s="4592"/>
      <c r="P60" s="4592"/>
      <c r="Q60" s="4592"/>
      <c r="R60" s="4592"/>
      <c r="S60" s="4592"/>
    </row>
    <row r="61" spans="1:32" s="1275" customFormat="1" ht="6" customHeight="1">
      <c r="A61" s="1288"/>
      <c r="B61" s="1288"/>
      <c r="C61" s="1288"/>
      <c r="D61" s="1288"/>
      <c r="E61" s="1288"/>
      <c r="F61" s="1288"/>
      <c r="G61" s="1288"/>
      <c r="H61" s="1288"/>
      <c r="I61" s="1288"/>
      <c r="J61" s="1296"/>
      <c r="K61" s="1297"/>
      <c r="L61" s="1297"/>
      <c r="M61" s="1297"/>
      <c r="N61" s="1297"/>
      <c r="O61" s="1297"/>
      <c r="P61" s="1297"/>
      <c r="Q61" s="1297"/>
      <c r="R61" s="1297"/>
      <c r="S61" s="1297"/>
      <c r="T61" s="1288"/>
      <c r="U61" s="1288"/>
      <c r="V61" s="1288"/>
      <c r="W61" s="1288"/>
      <c r="X61" s="1288"/>
      <c r="Y61" s="1288"/>
      <c r="Z61" s="1288"/>
      <c r="AA61" s="1288"/>
      <c r="AB61" s="1288"/>
      <c r="AC61" s="1288"/>
      <c r="AD61" s="1288"/>
      <c r="AE61" s="1288"/>
      <c r="AF61" s="1288"/>
    </row>
    <row r="62" spans="1:32" s="1275" customFormat="1" ht="6" customHeight="1">
      <c r="J62" s="1292"/>
      <c r="K62" s="1293"/>
      <c r="L62" s="1293"/>
      <c r="M62" s="1293"/>
      <c r="N62" s="1293"/>
      <c r="O62" s="1293"/>
      <c r="P62" s="1293"/>
      <c r="Q62" s="1293"/>
      <c r="R62" s="1293"/>
      <c r="S62" s="1293"/>
    </row>
    <row r="63" spans="1:32" s="1275" customFormat="1" ht="17.25" customHeight="1">
      <c r="A63" s="1291" t="s">
        <v>4578</v>
      </c>
    </row>
    <row r="64" spans="1:32" s="1275" customFormat="1" ht="17.25" customHeight="1">
      <c r="B64" s="1275" t="s">
        <v>3042</v>
      </c>
      <c r="I64" s="1298" t="s">
        <v>11</v>
      </c>
      <c r="J64" s="4595" t="str">
        <f>cst_wskakunin_sekkei1_SIKAKU</f>
        <v/>
      </c>
      <c r="K64" s="4595"/>
      <c r="L64" s="4595"/>
      <c r="M64" s="1275" t="s">
        <v>4579</v>
      </c>
      <c r="Q64" s="1298" t="s">
        <v>11</v>
      </c>
      <c r="R64" s="4591" t="str">
        <f>cst_wskakunin_sekkei1_TOUROKU_KIKAN</f>
        <v/>
      </c>
      <c r="S64" s="4591"/>
      <c r="T64" s="4591"/>
      <c r="U64" s="4591"/>
      <c r="V64" s="4591"/>
      <c r="W64" s="4591"/>
      <c r="X64" s="1275" t="s">
        <v>4580</v>
      </c>
      <c r="AA64" s="4591" t="str">
        <f>cst_wskakunin_sekkei1_KENTIKUSI_NO</f>
        <v/>
      </c>
      <c r="AB64" s="4591"/>
      <c r="AC64" s="4591"/>
      <c r="AD64" s="4591"/>
      <c r="AE64" s="1275" t="s">
        <v>7</v>
      </c>
    </row>
    <row r="65" spans="1:32" s="1275" customFormat="1" ht="17.25" customHeight="1">
      <c r="B65" s="1275" t="s">
        <v>3043</v>
      </c>
      <c r="I65" s="4591" t="str">
        <f>cst_wskakunin_sekkei1_NAME</f>
        <v/>
      </c>
      <c r="J65" s="4591"/>
      <c r="K65" s="4591"/>
      <c r="L65" s="4591"/>
      <c r="M65" s="4591"/>
      <c r="N65" s="4591"/>
      <c r="O65" s="4591"/>
      <c r="P65" s="4591"/>
      <c r="Q65" s="4591"/>
      <c r="R65" s="4591"/>
      <c r="S65" s="4591"/>
      <c r="T65" s="4591"/>
      <c r="U65" s="4591"/>
      <c r="V65" s="4591"/>
      <c r="W65" s="4591"/>
      <c r="X65" s="4591"/>
      <c r="Y65" s="4591"/>
      <c r="Z65" s="4591"/>
      <c r="AA65" s="4591"/>
      <c r="AB65" s="4591"/>
      <c r="AC65" s="4591"/>
      <c r="AD65" s="4591"/>
      <c r="AE65" s="4591"/>
    </row>
    <row r="66" spans="1:32" s="1275" customFormat="1" ht="17.25" customHeight="1">
      <c r="B66" s="1275" t="s">
        <v>3044</v>
      </c>
      <c r="I66" s="1298" t="s">
        <v>11</v>
      </c>
      <c r="J66" s="4595" t="str">
        <f>cst_wskakunin_sekkei1_JIMU_SIKAKU</f>
        <v/>
      </c>
      <c r="K66" s="4595"/>
      <c r="L66" s="4595"/>
      <c r="M66" s="1275" t="s">
        <v>4581</v>
      </c>
      <c r="R66" s="1298" t="s">
        <v>11</v>
      </c>
      <c r="S66" s="4591" t="str">
        <f>cst_wskakunin_sekkei1_JIMU_TOUROKU_KIKAN</f>
        <v/>
      </c>
      <c r="T66" s="4591"/>
      <c r="U66" s="4591"/>
      <c r="V66" s="4591"/>
      <c r="W66" s="1275" t="s">
        <v>4582</v>
      </c>
      <c r="AB66" s="4591" t="str">
        <f>cst_wskakunin_sekkei1_JIMU_NO</f>
        <v/>
      </c>
      <c r="AC66" s="4591"/>
      <c r="AD66" s="4591"/>
      <c r="AE66" s="1275" t="s">
        <v>7</v>
      </c>
    </row>
    <row r="67" spans="1:32" s="1275" customFormat="1" ht="17.25" customHeight="1">
      <c r="I67" s="4596" t="str">
        <f>cst_wskakunin_sekkei1_JIMU_NAME</f>
        <v/>
      </c>
      <c r="J67" s="4596"/>
      <c r="K67" s="4596"/>
      <c r="L67" s="4596"/>
      <c r="M67" s="4596"/>
      <c r="N67" s="4596"/>
      <c r="O67" s="4596"/>
      <c r="P67" s="4596"/>
      <c r="Q67" s="4596"/>
      <c r="R67" s="4596"/>
      <c r="S67" s="4596"/>
      <c r="T67" s="4596"/>
      <c r="U67" s="4596"/>
      <c r="V67" s="4596"/>
      <c r="W67" s="4596"/>
      <c r="X67" s="4596"/>
      <c r="Y67" s="4596"/>
      <c r="Z67" s="4596"/>
      <c r="AA67" s="4596"/>
      <c r="AB67" s="4596"/>
      <c r="AC67" s="4596"/>
      <c r="AD67" s="4596"/>
      <c r="AE67" s="4596"/>
    </row>
    <row r="68" spans="1:32" s="1275" customFormat="1" ht="17.25" customHeight="1">
      <c r="B68" s="1275" t="s">
        <v>3037</v>
      </c>
      <c r="I68" s="1275" t="s">
        <v>2595</v>
      </c>
      <c r="J68" s="4591" t="str">
        <f>cst_wskakunin_sekkei1_ZIP</f>
        <v/>
      </c>
      <c r="K68" s="4592"/>
      <c r="L68" s="4592"/>
      <c r="M68" s="4592"/>
      <c r="N68" s="4592"/>
      <c r="O68" s="4592"/>
      <c r="P68" s="4592"/>
    </row>
    <row r="69" spans="1:32" s="1275" customFormat="1" ht="17.25" customHeight="1">
      <c r="B69" s="1275" t="s">
        <v>2979</v>
      </c>
      <c r="J69" s="4591" t="str">
        <f>cst_wskakunin_sekkei1__address</f>
        <v/>
      </c>
      <c r="K69" s="4592"/>
      <c r="L69" s="4592"/>
      <c r="M69" s="4592"/>
      <c r="N69" s="4592"/>
      <c r="O69" s="4592"/>
      <c r="P69" s="4592"/>
      <c r="Q69" s="4592"/>
      <c r="R69" s="4592"/>
      <c r="S69" s="4592"/>
      <c r="T69" s="4592"/>
      <c r="U69" s="4592"/>
      <c r="V69" s="4592"/>
      <c r="W69" s="4592"/>
      <c r="X69" s="4592"/>
      <c r="Y69" s="4592"/>
      <c r="Z69" s="4592"/>
      <c r="AA69" s="4592"/>
      <c r="AB69" s="4592"/>
      <c r="AC69" s="4592"/>
      <c r="AD69" s="4592"/>
      <c r="AE69" s="4592"/>
    </row>
    <row r="70" spans="1:32" s="1275" customFormat="1" ht="17.25" customHeight="1">
      <c r="B70" s="1275" t="s">
        <v>3039</v>
      </c>
      <c r="J70" s="4591" t="str">
        <f>cst_wskakunin_sekkei1_TEL</f>
        <v/>
      </c>
      <c r="K70" s="4592"/>
      <c r="L70" s="4592"/>
      <c r="M70" s="4592"/>
      <c r="N70" s="4592"/>
      <c r="O70" s="4592"/>
      <c r="P70" s="4592"/>
      <c r="Q70" s="4592"/>
      <c r="R70" s="4592"/>
      <c r="S70" s="4592"/>
    </row>
    <row r="71" spans="1:32" s="1275" customFormat="1" ht="6" customHeight="1">
      <c r="A71" s="1288"/>
      <c r="B71" s="1288"/>
      <c r="C71" s="1288"/>
      <c r="D71" s="1288"/>
      <c r="E71" s="1288"/>
      <c r="F71" s="1288"/>
      <c r="G71" s="1288"/>
      <c r="H71" s="1288"/>
      <c r="I71" s="1288"/>
      <c r="J71" s="1296"/>
      <c r="K71" s="1297"/>
      <c r="L71" s="1297"/>
      <c r="M71" s="1297"/>
      <c r="N71" s="1297"/>
      <c r="O71" s="1297"/>
      <c r="P71" s="1297"/>
      <c r="Q71" s="1297"/>
      <c r="R71" s="1297"/>
      <c r="S71" s="1297"/>
      <c r="T71" s="1288"/>
      <c r="U71" s="1288"/>
      <c r="V71" s="1288"/>
      <c r="W71" s="1288"/>
      <c r="X71" s="1288"/>
      <c r="Y71" s="1288"/>
      <c r="Z71" s="1288"/>
      <c r="AA71" s="1288"/>
      <c r="AB71" s="1288"/>
      <c r="AC71" s="1288"/>
      <c r="AD71" s="1288"/>
      <c r="AE71" s="1288"/>
      <c r="AF71" s="1288"/>
    </row>
    <row r="72" spans="1:32" s="1275" customFormat="1" ht="6" customHeight="1">
      <c r="J72" s="1292"/>
      <c r="K72" s="1293"/>
      <c r="L72" s="1293"/>
      <c r="M72" s="1293"/>
      <c r="N72" s="1293"/>
      <c r="O72" s="1293"/>
      <c r="P72" s="1293"/>
      <c r="Q72" s="1293"/>
      <c r="R72" s="1293"/>
      <c r="S72" s="1293"/>
    </row>
    <row r="73" spans="1:32" s="1275" customFormat="1" ht="17.25" customHeight="1">
      <c r="A73" s="1291" t="s">
        <v>4583</v>
      </c>
    </row>
    <row r="74" spans="1:32" s="14" customFormat="1" ht="17.25" customHeight="1">
      <c r="A74" s="432"/>
      <c r="B74" s="14" t="s">
        <v>3169</v>
      </c>
      <c r="C74" s="433"/>
      <c r="F74" s="14" t="s">
        <v>3170</v>
      </c>
      <c r="J74" s="431"/>
      <c r="K74" s="193"/>
      <c r="L74" s="193"/>
      <c r="M74" s="193"/>
      <c r="N74" s="193"/>
      <c r="O74" s="193"/>
      <c r="P74" s="193"/>
      <c r="Q74" s="193"/>
      <c r="R74" s="193"/>
      <c r="S74" s="193"/>
      <c r="T74" s="193"/>
      <c r="U74" s="193"/>
      <c r="V74" s="193"/>
      <c r="W74" s="193"/>
      <c r="X74" s="193"/>
      <c r="Y74" s="193"/>
      <c r="Z74" s="193"/>
      <c r="AA74" s="193"/>
      <c r="AB74" s="193"/>
      <c r="AC74" s="193"/>
      <c r="AD74" s="193"/>
      <c r="AE74" s="193"/>
    </row>
    <row r="75" spans="1:32" s="14" customFormat="1" ht="17.25" customHeight="1">
      <c r="C75" s="14" t="s">
        <v>597</v>
      </c>
      <c r="D75" s="4567" t="s">
        <v>3081</v>
      </c>
      <c r="E75" s="4567"/>
      <c r="F75" s="14" t="s">
        <v>3082</v>
      </c>
      <c r="J75" s="431"/>
      <c r="K75" s="193"/>
      <c r="L75" s="193"/>
      <c r="M75" s="193"/>
      <c r="N75" s="193"/>
      <c r="O75" s="193"/>
      <c r="P75" s="193"/>
      <c r="Q75" s="193"/>
      <c r="R75" s="193"/>
      <c r="S75" s="193"/>
      <c r="T75" s="193"/>
      <c r="U75" s="193"/>
      <c r="V75" s="193"/>
      <c r="W75" s="193"/>
      <c r="X75" s="193"/>
      <c r="Y75" s="193"/>
      <c r="Z75" s="193"/>
      <c r="AA75" s="193"/>
      <c r="AB75" s="193"/>
      <c r="AC75" s="193"/>
      <c r="AD75" s="193"/>
      <c r="AE75" s="193"/>
    </row>
    <row r="76" spans="1:32" s="14" customFormat="1" ht="17.25" customHeight="1">
      <c r="C76" s="14" t="s">
        <v>139</v>
      </c>
      <c r="D76" s="4567" t="s">
        <v>3083</v>
      </c>
      <c r="E76" s="4567"/>
      <c r="F76" s="14" t="s">
        <v>3084</v>
      </c>
      <c r="J76" s="431"/>
      <c r="K76" s="193"/>
      <c r="L76" s="193"/>
      <c r="M76" s="193"/>
      <c r="N76" s="193"/>
      <c r="O76" s="193"/>
      <c r="P76" s="193"/>
    </row>
    <row r="77" spans="1:32" s="14" customFormat="1" ht="13.5" customHeight="1">
      <c r="D77" s="442"/>
      <c r="E77" s="442"/>
      <c r="J77" s="431"/>
      <c r="K77" s="193"/>
      <c r="L77" s="193"/>
      <c r="M77" s="193"/>
      <c r="N77" s="193"/>
      <c r="O77" s="193"/>
      <c r="P77" s="193"/>
    </row>
    <row r="78" spans="1:32" s="14" customFormat="1" ht="17.25" customHeight="1">
      <c r="B78" s="14" t="s">
        <v>3171</v>
      </c>
    </row>
    <row r="79" spans="1:32" s="14" customFormat="1" ht="17.25" customHeight="1">
      <c r="C79" s="14" t="s">
        <v>597</v>
      </c>
      <c r="D79" s="432" t="s">
        <v>3172</v>
      </c>
      <c r="E79" s="442"/>
      <c r="K79"/>
      <c r="L79"/>
      <c r="M79"/>
      <c r="N79"/>
      <c r="O79" s="193"/>
      <c r="P79" s="193"/>
      <c r="Q79" s="193"/>
      <c r="R79" s="193"/>
      <c r="S79" s="193"/>
      <c r="T79" s="193"/>
      <c r="U79" s="193"/>
      <c r="V79" s="193"/>
      <c r="W79" s="193"/>
      <c r="X79" s="193"/>
      <c r="Y79" s="193"/>
      <c r="Z79" s="193"/>
      <c r="AA79" s="193"/>
      <c r="AB79" s="193"/>
      <c r="AC79" s="193"/>
      <c r="AD79" s="193"/>
      <c r="AE79" s="193"/>
    </row>
    <row r="80" spans="1:32" s="14" customFormat="1" ht="17.25" customHeight="1">
      <c r="D80" s="14" t="s">
        <v>597</v>
      </c>
      <c r="E80" s="4567" t="s">
        <v>3064</v>
      </c>
      <c r="F80" s="4567"/>
      <c r="G80" s="14" t="s">
        <v>3065</v>
      </c>
      <c r="K80" s="431"/>
      <c r="L80" s="193"/>
      <c r="M80" s="193"/>
      <c r="N80"/>
      <c r="O80" s="193"/>
      <c r="P80" s="193"/>
      <c r="Q80" s="193"/>
      <c r="R80" s="193"/>
      <c r="S80" s="193"/>
      <c r="T80" s="193"/>
      <c r="U80" s="193"/>
      <c r="V80" s="193"/>
      <c r="W80" s="193"/>
      <c r="X80" s="193"/>
      <c r="Y80" s="193"/>
      <c r="Z80" s="193"/>
      <c r="AA80" s="193"/>
      <c r="AB80" s="193"/>
      <c r="AC80" s="193"/>
      <c r="AD80" s="193"/>
      <c r="AE80" s="193"/>
    </row>
    <row r="81" spans="1:32" s="1275" customFormat="1" ht="6" customHeight="1">
      <c r="A81" s="1288"/>
      <c r="B81" s="1288"/>
      <c r="C81" s="1288"/>
      <c r="D81" s="1288"/>
      <c r="E81" s="1288"/>
      <c r="F81" s="1288"/>
      <c r="G81" s="1288"/>
      <c r="H81" s="1288"/>
      <c r="I81" s="1288"/>
      <c r="J81" s="1288"/>
      <c r="K81" s="1288"/>
      <c r="L81" s="1288"/>
      <c r="M81" s="1288"/>
      <c r="N81" s="1288"/>
      <c r="O81" s="1288"/>
      <c r="P81" s="1288"/>
      <c r="Q81" s="1288"/>
      <c r="R81" s="1288"/>
      <c r="S81" s="1288"/>
      <c r="T81" s="1288"/>
      <c r="U81" s="1288"/>
      <c r="V81" s="1288"/>
      <c r="W81" s="1288"/>
      <c r="X81" s="1288"/>
      <c r="Y81" s="1288"/>
      <c r="Z81" s="1288"/>
      <c r="AA81" s="1288"/>
      <c r="AB81" s="1288"/>
      <c r="AC81" s="1288"/>
      <c r="AD81" s="1288"/>
      <c r="AE81" s="1288"/>
      <c r="AF81" s="1288"/>
    </row>
    <row r="82" spans="1:32" s="1275" customFormat="1" ht="6" customHeight="1"/>
    <row r="83" spans="1:32" s="1275" customFormat="1" ht="17.25" customHeight="1">
      <c r="A83" s="1291" t="s">
        <v>4584</v>
      </c>
      <c r="S83" s="1305" t="s">
        <v>139</v>
      </c>
      <c r="T83" s="1275" t="s">
        <v>4585</v>
      </c>
      <c r="V83" s="1305" t="s">
        <v>139</v>
      </c>
      <c r="W83" s="1275" t="s">
        <v>4586</v>
      </c>
    </row>
    <row r="84" spans="1:32" s="1275" customFormat="1" ht="6" customHeight="1">
      <c r="A84" s="1288"/>
      <c r="B84" s="1288"/>
      <c r="C84" s="1288"/>
      <c r="D84" s="1288"/>
      <c r="E84" s="1288"/>
      <c r="F84" s="1288"/>
      <c r="G84" s="1288"/>
      <c r="H84" s="1288"/>
      <c r="I84" s="1288"/>
      <c r="J84" s="1288"/>
      <c r="K84" s="1288"/>
      <c r="L84" s="1288"/>
      <c r="M84" s="1288"/>
      <c r="N84" s="1288"/>
      <c r="O84" s="1288"/>
      <c r="P84" s="1288"/>
      <c r="Q84" s="1288"/>
      <c r="R84" s="1288"/>
      <c r="S84" s="1288"/>
      <c r="T84" s="1288"/>
      <c r="U84" s="1288"/>
      <c r="V84" s="1288"/>
      <c r="W84" s="1288"/>
      <c r="X84" s="1288"/>
      <c r="Y84" s="1288"/>
      <c r="Z84" s="1288"/>
      <c r="AA84" s="1288"/>
      <c r="AB84" s="1288"/>
      <c r="AC84" s="1288"/>
      <c r="AD84" s="1288"/>
      <c r="AE84" s="1288"/>
      <c r="AF84" s="1288"/>
    </row>
    <row r="85" spans="1:32" s="1275" customFormat="1" ht="6" customHeight="1"/>
    <row r="86" spans="1:32" s="1275" customFormat="1" ht="17.25" customHeight="1">
      <c r="A86" s="1291" t="s">
        <v>4587</v>
      </c>
    </row>
    <row r="87" spans="1:32" s="1275" customFormat="1" ht="17.25" customHeight="1">
      <c r="B87" s="14" t="s">
        <v>3058</v>
      </c>
      <c r="C87" s="443"/>
      <c r="D87" s="1292"/>
      <c r="E87" s="1292"/>
      <c r="F87" s="1292"/>
      <c r="G87" s="1292"/>
      <c r="H87" s="1292"/>
      <c r="I87" s="1292"/>
      <c r="J87" s="1292"/>
      <c r="K87" s="1292"/>
      <c r="L87" s="1292"/>
      <c r="M87" s="1292"/>
      <c r="N87" s="1292"/>
      <c r="O87" s="1292"/>
      <c r="P87" s="1292"/>
      <c r="Q87" s="1292"/>
      <c r="R87" s="1292"/>
      <c r="S87" s="1292"/>
      <c r="T87" s="1292"/>
      <c r="U87" s="1292"/>
      <c r="V87" s="1292"/>
      <c r="W87" s="1292"/>
      <c r="X87" s="1292"/>
      <c r="Y87" s="1292"/>
      <c r="Z87" s="1292"/>
      <c r="AA87" s="1292"/>
      <c r="AB87" s="1292"/>
      <c r="AC87" s="1292"/>
      <c r="AD87" s="1292"/>
      <c r="AE87" s="1292"/>
    </row>
    <row r="88" spans="1:32" s="1275" customFormat="1" ht="17.25" customHeight="1">
      <c r="B88" s="443"/>
      <c r="C88" s="14" t="s">
        <v>597</v>
      </c>
      <c r="D88" s="432" t="s">
        <v>3173</v>
      </c>
      <c r="E88" s="1292"/>
      <c r="F88" s="1292"/>
      <c r="G88" s="1292"/>
      <c r="H88" s="1292"/>
      <c r="I88" s="1292"/>
      <c r="J88" s="1292"/>
      <c r="K88" s="1292"/>
      <c r="L88" s="1292"/>
      <c r="M88" s="1292"/>
      <c r="N88" s="1292"/>
      <c r="O88" s="1292"/>
      <c r="P88" s="1292"/>
      <c r="Q88" s="1292"/>
      <c r="R88" s="1292"/>
      <c r="S88" s="1292"/>
      <c r="T88" s="1292"/>
      <c r="U88" s="1292"/>
      <c r="V88" s="1292"/>
      <c r="W88" s="1292"/>
      <c r="X88" s="1292"/>
      <c r="Y88" s="1292"/>
      <c r="Z88" s="1292"/>
      <c r="AA88" s="1292"/>
      <c r="AB88" s="1292"/>
      <c r="AC88" s="1292"/>
      <c r="AD88" s="1292"/>
      <c r="AE88" s="1292"/>
    </row>
    <row r="89" spans="1:32" s="1275" customFormat="1" ht="17.25" customHeight="1">
      <c r="B89" s="443"/>
      <c r="C89" s="14"/>
      <c r="D89" s="432"/>
      <c r="E89" s="1292"/>
      <c r="F89" s="1292"/>
      <c r="G89" s="1292"/>
      <c r="H89" s="1292"/>
      <c r="I89" s="1292"/>
      <c r="J89" s="1292"/>
      <c r="K89" s="1292"/>
      <c r="L89" s="1292"/>
      <c r="M89" s="1292"/>
      <c r="N89" s="1292"/>
      <c r="O89" s="1292"/>
      <c r="P89" s="1292"/>
      <c r="Q89" s="1292"/>
      <c r="R89" s="1292"/>
      <c r="S89" s="1292"/>
      <c r="T89" s="1292"/>
      <c r="U89" s="1292"/>
      <c r="V89" s="1292"/>
      <c r="W89" s="1292"/>
      <c r="X89" s="1292"/>
      <c r="Y89" s="1292"/>
      <c r="Z89" s="1292"/>
      <c r="AA89" s="1292"/>
      <c r="AB89" s="1292"/>
      <c r="AC89" s="1292"/>
      <c r="AD89" s="1292"/>
      <c r="AE89" s="1292"/>
    </row>
    <row r="90" spans="1:32" s="1275" customFormat="1" ht="14.25" customHeight="1">
      <c r="A90" s="1275" t="s">
        <v>4588</v>
      </c>
      <c r="C90" s="1299"/>
      <c r="D90" s="1299"/>
      <c r="E90" s="1299"/>
      <c r="F90" s="1299"/>
      <c r="G90" s="1299"/>
      <c r="H90" s="1299"/>
      <c r="I90" s="1299"/>
      <c r="J90" s="1299"/>
      <c r="K90" s="1299"/>
      <c r="L90" s="1299"/>
      <c r="M90" s="1299"/>
      <c r="N90" s="1299"/>
      <c r="O90" s="1299"/>
      <c r="P90" s="1299"/>
      <c r="Q90" s="1299"/>
      <c r="R90" s="1299"/>
      <c r="S90" s="1299"/>
      <c r="T90" s="1299"/>
      <c r="U90" s="1299"/>
      <c r="V90" s="1299"/>
      <c r="W90" s="1299"/>
      <c r="X90" s="1299"/>
      <c r="Y90" s="1299"/>
      <c r="Z90" s="1299"/>
      <c r="AA90" s="1299"/>
      <c r="AB90" s="1299"/>
      <c r="AC90" s="1299"/>
      <c r="AD90" s="1299"/>
      <c r="AE90" s="1299"/>
    </row>
    <row r="91" spans="1:32" s="1275" customFormat="1" ht="14.25" customHeight="1">
      <c r="B91" s="1275" t="s">
        <v>4589</v>
      </c>
      <c r="C91" s="1299"/>
      <c r="D91" s="1299"/>
      <c r="E91" s="1299"/>
      <c r="F91" s="1299"/>
      <c r="G91" s="1299"/>
      <c r="H91" s="4599"/>
      <c r="I91" s="4599"/>
      <c r="J91" s="1299" t="s">
        <v>477</v>
      </c>
      <c r="K91" s="1306"/>
      <c r="L91" s="1299" t="s">
        <v>5</v>
      </c>
      <c r="M91" s="1307"/>
      <c r="N91" s="1299" t="s">
        <v>478</v>
      </c>
      <c r="O91" s="1299"/>
      <c r="Q91" s="1275" t="s">
        <v>4590</v>
      </c>
      <c r="S91" s="1299"/>
      <c r="T91" s="1299"/>
      <c r="U91" s="1299"/>
      <c r="V91" s="1299"/>
      <c r="W91" s="1299"/>
      <c r="X91" s="4599"/>
      <c r="Y91" s="4599"/>
      <c r="Z91" s="1299" t="s">
        <v>477</v>
      </c>
      <c r="AA91" s="1306"/>
      <c r="AB91" s="1299" t="s">
        <v>5</v>
      </c>
      <c r="AC91" s="1307"/>
      <c r="AD91" s="1300" t="s">
        <v>478</v>
      </c>
      <c r="AE91" s="1299"/>
    </row>
    <row r="92" spans="1:32" ht="6" customHeight="1">
      <c r="A92" s="1301"/>
      <c r="B92" s="1301"/>
      <c r="C92" s="1301"/>
      <c r="D92" s="1301"/>
      <c r="E92" s="1301"/>
      <c r="F92" s="1301"/>
      <c r="G92" s="1301"/>
      <c r="H92" s="1301"/>
      <c r="I92" s="1301"/>
      <c r="J92" s="1301"/>
      <c r="K92" s="1301"/>
      <c r="L92" s="1301"/>
      <c r="M92" s="1301"/>
      <c r="N92" s="1301"/>
      <c r="O92" s="1301"/>
      <c r="P92" s="1301"/>
      <c r="Q92" s="1301"/>
      <c r="R92" s="1301"/>
      <c r="S92" s="1301"/>
      <c r="T92" s="1301"/>
      <c r="U92" s="1301"/>
      <c r="V92" s="1301"/>
      <c r="W92" s="1301"/>
      <c r="X92" s="1301"/>
      <c r="Y92" s="1301"/>
      <c r="Z92" s="1301"/>
      <c r="AA92" s="1301"/>
      <c r="AB92" s="1301"/>
      <c r="AC92" s="1301"/>
      <c r="AD92" s="1301"/>
      <c r="AE92" s="1301"/>
      <c r="AF92" s="1301"/>
    </row>
    <row r="93" spans="1:32" ht="15.75" customHeight="1"/>
    <row r="94" spans="1:32" s="1275" customFormat="1" ht="6" customHeight="1">
      <c r="B94" s="1291"/>
    </row>
    <row r="95" spans="1:32" s="1275" customFormat="1" ht="18" customHeight="1">
      <c r="A95" s="4586" t="s">
        <v>85</v>
      </c>
      <c r="B95" s="4586"/>
      <c r="C95" s="4586"/>
      <c r="D95" s="4586"/>
      <c r="E95" s="4586"/>
      <c r="F95" s="4586"/>
      <c r="G95" s="4586"/>
      <c r="H95" s="4586"/>
      <c r="I95" s="4586"/>
      <c r="J95" s="4586"/>
      <c r="K95" s="4586"/>
      <c r="L95" s="4586"/>
      <c r="M95" s="4586"/>
      <c r="N95" s="4586"/>
      <c r="O95" s="4586"/>
      <c r="P95" s="4586"/>
      <c r="Q95" s="4586"/>
      <c r="R95" s="4586"/>
      <c r="S95" s="4586"/>
      <c r="T95" s="4586"/>
      <c r="U95" s="4586"/>
      <c r="V95" s="4586"/>
      <c r="W95" s="4586"/>
      <c r="X95" s="4586"/>
      <c r="Y95" s="4586"/>
      <c r="Z95" s="4586"/>
      <c r="AA95" s="4586"/>
      <c r="AB95" s="4586"/>
      <c r="AC95" s="4586"/>
      <c r="AD95" s="4586"/>
      <c r="AE95" s="4586"/>
      <c r="AF95" s="4586"/>
    </row>
    <row r="96" spans="1:32" s="1275" customFormat="1" ht="27" customHeight="1">
      <c r="A96" s="1290" t="s">
        <v>3116</v>
      </c>
      <c r="B96" s="1288"/>
      <c r="C96" s="1288"/>
      <c r="D96" s="1288"/>
      <c r="E96" s="1288"/>
      <c r="F96" s="1288"/>
      <c r="G96" s="1288"/>
      <c r="H96" s="1288"/>
      <c r="I96" s="1288"/>
      <c r="J96" s="1288"/>
      <c r="K96" s="1288"/>
      <c r="L96" s="1288"/>
      <c r="M96" s="1288"/>
      <c r="N96" s="1288"/>
      <c r="O96" s="1288"/>
      <c r="P96" s="1288"/>
      <c r="Q96" s="1288"/>
      <c r="R96" s="1288"/>
      <c r="S96" s="1288"/>
      <c r="T96" s="1288"/>
      <c r="U96" s="1288"/>
      <c r="V96" s="1288"/>
      <c r="W96" s="1288"/>
      <c r="X96" s="1288"/>
      <c r="Y96" s="1288"/>
      <c r="Z96" s="1288"/>
      <c r="AA96" s="1288"/>
      <c r="AB96" s="1288"/>
      <c r="AC96" s="1288"/>
      <c r="AD96" s="1288"/>
      <c r="AE96" s="1288"/>
      <c r="AF96" s="1288"/>
    </row>
    <row r="97" spans="1:32" s="1275" customFormat="1" ht="6" customHeight="1">
      <c r="A97" s="1291"/>
    </row>
    <row r="98" spans="1:32" s="1275" customFormat="1" ht="16.5" customHeight="1">
      <c r="A98" s="1291" t="s">
        <v>3558</v>
      </c>
    </row>
    <row r="99" spans="1:32" s="1275" customFormat="1" ht="16.5" customHeight="1">
      <c r="B99" s="4591" t="str">
        <f>cst_wskakunin_BUILD__address</f>
        <v>埼玉県さいたま市緑区</v>
      </c>
      <c r="C99" s="4591"/>
      <c r="D99" s="4591"/>
      <c r="E99" s="4591"/>
      <c r="F99" s="4591"/>
      <c r="G99" s="4591"/>
      <c r="H99" s="4591"/>
      <c r="I99" s="4591"/>
      <c r="J99" s="4591"/>
      <c r="K99" s="4591"/>
      <c r="L99" s="4591"/>
      <c r="M99" s="4591"/>
      <c r="N99" s="4591"/>
      <c r="O99" s="4591"/>
      <c r="P99" s="4591"/>
      <c r="Q99" s="4591"/>
      <c r="R99" s="4591"/>
      <c r="S99" s="4591"/>
      <c r="T99" s="4591"/>
      <c r="U99" s="4591"/>
      <c r="V99" s="4591"/>
      <c r="W99" s="4591"/>
      <c r="X99" s="4591"/>
      <c r="Y99" s="4591"/>
      <c r="Z99" s="4591"/>
      <c r="AA99" s="4591"/>
      <c r="AB99" s="4591"/>
      <c r="AC99" s="4591"/>
      <c r="AD99" s="4591"/>
      <c r="AE99" s="4591"/>
    </row>
    <row r="100" spans="1:32" s="1275" customFormat="1" ht="6" customHeight="1">
      <c r="A100" s="1288"/>
      <c r="B100" s="1288"/>
      <c r="C100" s="1288"/>
      <c r="D100" s="1288"/>
      <c r="E100" s="1288"/>
      <c r="F100" s="1288"/>
      <c r="G100" s="1288"/>
      <c r="H100" s="1288"/>
      <c r="I100" s="1288"/>
      <c r="J100" s="1288"/>
      <c r="K100" s="1288"/>
      <c r="L100" s="1288"/>
      <c r="M100" s="1288"/>
      <c r="N100" s="1288"/>
      <c r="O100" s="1288"/>
      <c r="P100" s="1288"/>
      <c r="Q100" s="1288"/>
      <c r="R100" s="1288"/>
      <c r="S100" s="1288"/>
      <c r="T100" s="1288"/>
      <c r="U100" s="1288"/>
      <c r="V100" s="1288"/>
      <c r="W100" s="1288"/>
      <c r="X100" s="1288"/>
      <c r="Y100" s="1288"/>
      <c r="Z100" s="1288"/>
      <c r="AA100" s="1288"/>
      <c r="AB100" s="1288"/>
      <c r="AC100" s="1288"/>
      <c r="AD100" s="1288"/>
      <c r="AE100" s="1288"/>
      <c r="AF100" s="1288"/>
    </row>
    <row r="101" spans="1:32" s="1275" customFormat="1" ht="6" customHeight="1"/>
    <row r="102" spans="1:32" s="1275" customFormat="1" ht="16.5" customHeight="1">
      <c r="A102" s="1291" t="s">
        <v>4591</v>
      </c>
    </row>
    <row r="103" spans="1:32" s="1275" customFormat="1" ht="16.5" customHeight="1">
      <c r="C103" s="1304" t="str">
        <f>cst_wskakunin_KUIKI_TOSI</f>
        <v>□</v>
      </c>
      <c r="D103" s="1275" t="s">
        <v>462</v>
      </c>
      <c r="J103" s="1275" t="s">
        <v>9</v>
      </c>
      <c r="K103" s="1304" t="str">
        <f>cst_wskakunin_KUIKI_SIGAIKA</f>
        <v>□</v>
      </c>
      <c r="L103" s="1275" t="s">
        <v>466</v>
      </c>
      <c r="Q103" s="1304" t="str">
        <f>cst_wskakunin_KUIKI_TYOSEI</f>
        <v>□</v>
      </c>
      <c r="R103" s="1275" t="s">
        <v>467</v>
      </c>
      <c r="X103" s="1304" t="str">
        <f>cst_wskakunin_KUIKI_HISETTEI</f>
        <v>□</v>
      </c>
      <c r="Y103" s="1275" t="s">
        <v>3119</v>
      </c>
    </row>
    <row r="104" spans="1:32" s="1275" customFormat="1" ht="16.5" customHeight="1">
      <c r="C104" s="1304" t="str">
        <f>cst_wskakunin_KUIKI_JYUN_TOSHI</f>
        <v>□</v>
      </c>
      <c r="D104" s="1275" t="s">
        <v>463</v>
      </c>
      <c r="K104" s="1304" t="str">
        <f>cst_wskakunin_KUIKI_KUIKIGAI</f>
        <v>□</v>
      </c>
      <c r="L104" s="1275" t="s">
        <v>3120</v>
      </c>
    </row>
    <row r="105" spans="1:32" s="1275" customFormat="1" ht="6" customHeight="1">
      <c r="A105" s="1288"/>
      <c r="B105" s="1288"/>
      <c r="C105" s="1288"/>
      <c r="D105" s="1288"/>
      <c r="E105" s="1288"/>
      <c r="F105" s="1288"/>
      <c r="G105" s="1288"/>
      <c r="H105" s="1288"/>
      <c r="I105" s="1288"/>
      <c r="J105" s="1288"/>
      <c r="K105" s="1288"/>
      <c r="L105" s="1288"/>
      <c r="M105" s="1288"/>
      <c r="N105" s="1288"/>
      <c r="O105" s="1288"/>
      <c r="P105" s="1288"/>
      <c r="Q105" s="1288"/>
      <c r="R105" s="1288"/>
      <c r="S105" s="1288"/>
      <c r="T105" s="1288"/>
      <c r="U105" s="1288"/>
      <c r="V105" s="1288"/>
      <c r="W105" s="1288"/>
      <c r="X105" s="1288"/>
      <c r="Y105" s="1288"/>
      <c r="Z105" s="1288"/>
      <c r="AA105" s="1288"/>
      <c r="AB105" s="1288"/>
      <c r="AC105" s="1288"/>
      <c r="AD105" s="1288"/>
      <c r="AE105" s="1288"/>
      <c r="AF105" s="1288"/>
    </row>
    <row r="106" spans="1:32" s="1275" customFormat="1" ht="6" customHeight="1"/>
    <row r="107" spans="1:32" s="1275" customFormat="1" ht="16.5" customHeight="1">
      <c r="A107" s="1291" t="s">
        <v>4592</v>
      </c>
      <c r="H107" s="1304" t="str">
        <f>cst_wskakunin_BOUKA_BOUKA</f>
        <v>□</v>
      </c>
      <c r="I107" s="1275" t="s">
        <v>469</v>
      </c>
      <c r="N107" s="1304" t="str">
        <f>cst_wskakunin_BOUKA_JYUN_BOUKA</f>
        <v>□</v>
      </c>
      <c r="O107" s="1275" t="s">
        <v>470</v>
      </c>
      <c r="T107" s="1304" t="str">
        <f>cst_wskakunin_BOUKA_NASI</f>
        <v>□</v>
      </c>
      <c r="U107" s="1275" t="s">
        <v>230</v>
      </c>
    </row>
    <row r="108" spans="1:32" s="1275" customFormat="1" ht="6" customHeight="1">
      <c r="A108" s="1288"/>
      <c r="B108" s="1288"/>
      <c r="C108" s="1288"/>
      <c r="D108" s="1288"/>
      <c r="E108" s="1288"/>
      <c r="F108" s="1288"/>
      <c r="G108" s="1288"/>
      <c r="H108" s="1288"/>
      <c r="I108" s="1288"/>
      <c r="J108" s="1288"/>
      <c r="K108" s="1288"/>
      <c r="L108" s="1288"/>
      <c r="M108" s="1288"/>
      <c r="N108" s="1288"/>
      <c r="O108" s="1288"/>
      <c r="P108" s="1288"/>
      <c r="Q108" s="1288"/>
      <c r="R108" s="1288"/>
      <c r="S108" s="1288"/>
      <c r="T108" s="1288"/>
      <c r="U108" s="1288"/>
      <c r="V108" s="1288"/>
      <c r="W108" s="1288"/>
      <c r="X108" s="1288"/>
      <c r="Y108" s="1288"/>
      <c r="Z108" s="1288"/>
      <c r="AA108" s="1288"/>
      <c r="AB108" s="1288"/>
      <c r="AC108" s="1288"/>
      <c r="AD108" s="1288"/>
      <c r="AE108" s="1288"/>
      <c r="AF108" s="1288"/>
    </row>
    <row r="109" spans="1:32" s="1275" customFormat="1" ht="6" customHeight="1"/>
    <row r="110" spans="1:32" s="1275" customFormat="1" ht="16.5" customHeight="1">
      <c r="A110" s="1291" t="s">
        <v>4593</v>
      </c>
      <c r="H110" s="4598" t="str">
        <f>cst_wskakunin_SHIKITI_MENSEKI_1_TOTAL</f>
        <v/>
      </c>
      <c r="I110" s="4598"/>
      <c r="J110" s="4598"/>
      <c r="K110" s="4598"/>
      <c r="L110" s="1275" t="s">
        <v>114</v>
      </c>
    </row>
    <row r="111" spans="1:32" s="1275" customFormat="1" ht="6" customHeight="1">
      <c r="A111" s="1288"/>
      <c r="B111" s="1288"/>
      <c r="C111" s="1288"/>
      <c r="D111" s="1288"/>
      <c r="E111" s="1288"/>
      <c r="F111" s="1288"/>
      <c r="G111" s="1288"/>
      <c r="H111" s="1288"/>
      <c r="I111" s="1288"/>
      <c r="J111" s="1288"/>
      <c r="K111" s="1288"/>
      <c r="L111" s="1288"/>
      <c r="M111" s="1288"/>
      <c r="N111" s="1288"/>
      <c r="O111" s="1288"/>
      <c r="P111" s="1288"/>
      <c r="Q111" s="1288"/>
      <c r="R111" s="1288"/>
      <c r="S111" s="1288"/>
      <c r="T111" s="1288"/>
      <c r="U111" s="1288"/>
      <c r="V111" s="1288"/>
      <c r="W111" s="1288"/>
      <c r="X111" s="1288"/>
      <c r="Y111" s="1288"/>
      <c r="Z111" s="1288"/>
      <c r="AA111" s="1288"/>
      <c r="AB111" s="1288"/>
      <c r="AC111" s="1288"/>
      <c r="AD111" s="1288"/>
      <c r="AE111" s="1288"/>
      <c r="AF111" s="1288"/>
    </row>
    <row r="112" spans="1:32" s="1275" customFormat="1" ht="6" customHeight="1"/>
    <row r="113" spans="1:32" s="1275" customFormat="1" ht="16.5" customHeight="1">
      <c r="A113" s="1291" t="s">
        <v>4594</v>
      </c>
      <c r="H113" s="1275" t="s">
        <v>597</v>
      </c>
      <c r="I113" s="1275" t="s">
        <v>154</v>
      </c>
      <c r="P113" s="1275" t="s">
        <v>139</v>
      </c>
      <c r="Q113" s="1275" t="s">
        <v>3124</v>
      </c>
    </row>
    <row r="114" spans="1:32" s="1275" customFormat="1" ht="6" customHeight="1">
      <c r="A114" s="1288"/>
      <c r="B114" s="1288"/>
      <c r="C114" s="1288"/>
      <c r="D114" s="1288"/>
      <c r="E114" s="1288"/>
      <c r="F114" s="1288"/>
      <c r="G114" s="1288"/>
      <c r="H114" s="1288"/>
      <c r="I114" s="1288"/>
      <c r="J114" s="1288"/>
      <c r="K114" s="1288"/>
      <c r="L114" s="1288"/>
      <c r="M114" s="1288"/>
      <c r="N114" s="1288"/>
      <c r="O114" s="1288"/>
      <c r="P114" s="1288"/>
      <c r="Q114" s="1288"/>
      <c r="R114" s="1288"/>
      <c r="S114" s="1288"/>
      <c r="T114" s="1288"/>
      <c r="U114" s="1288"/>
      <c r="V114" s="1288"/>
      <c r="W114" s="1288"/>
      <c r="X114" s="1288"/>
      <c r="Y114" s="1288"/>
      <c r="Z114" s="1288"/>
      <c r="AA114" s="1288"/>
      <c r="AB114" s="1288"/>
      <c r="AC114" s="1288"/>
      <c r="AD114" s="1288"/>
      <c r="AE114" s="1288"/>
      <c r="AF114" s="1288"/>
    </row>
    <row r="115" spans="1:32" s="1275" customFormat="1" ht="6" customHeight="1"/>
    <row r="116" spans="1:32" s="1275" customFormat="1" ht="16.5" customHeight="1">
      <c r="A116" s="1291" t="s">
        <v>4595</v>
      </c>
      <c r="H116" s="4598" t="str">
        <f>IF(cst_wsjob_JOB_INPUT_VERSION="","",IF(cst_wsjob_JOB_INPUT_VERSION&gt;=6,cst_wskakunin_KENTIKU_MENSEKI_ZENTAI_SHINSEI,cst_wskakunin_KENTIKU_MENSEKI_SHINSEI))</f>
        <v/>
      </c>
      <c r="I116" s="4598"/>
      <c r="J116" s="4598"/>
      <c r="K116" s="4598"/>
      <c r="L116" s="1275" t="s">
        <v>114</v>
      </c>
    </row>
    <row r="117" spans="1:32" s="1275" customFormat="1" ht="6" customHeight="1">
      <c r="A117" s="1288"/>
      <c r="B117" s="1288"/>
      <c r="C117" s="1288"/>
      <c r="D117" s="1288"/>
      <c r="E117" s="1288"/>
      <c r="F117" s="1288"/>
      <c r="G117" s="1288"/>
      <c r="H117" s="1288"/>
      <c r="I117" s="1288"/>
      <c r="J117" s="1288"/>
      <c r="K117" s="1288"/>
      <c r="L117" s="1288"/>
      <c r="M117" s="1288"/>
      <c r="N117" s="1288"/>
      <c r="O117" s="1288"/>
      <c r="P117" s="1288"/>
      <c r="Q117" s="1288"/>
      <c r="R117" s="1288"/>
      <c r="S117" s="1288"/>
      <c r="T117" s="1288"/>
      <c r="U117" s="1288"/>
      <c r="V117" s="1288"/>
      <c r="W117" s="1288"/>
      <c r="X117" s="1288"/>
      <c r="Y117" s="1288"/>
      <c r="Z117" s="1288"/>
      <c r="AA117" s="1288"/>
      <c r="AB117" s="1288"/>
      <c r="AC117" s="1288"/>
      <c r="AD117" s="1288"/>
      <c r="AE117" s="1288"/>
      <c r="AF117" s="1288"/>
    </row>
    <row r="118" spans="1:32" s="1275" customFormat="1" ht="6" customHeight="1"/>
    <row r="119" spans="1:32" s="1275" customFormat="1" ht="16.5" customHeight="1">
      <c r="A119" s="1291" t="s">
        <v>4596</v>
      </c>
      <c r="H119" s="4598" t="str">
        <f>cst_wskakunin_NOBE_MENSEKI_BUILD_SHINSEI</f>
        <v/>
      </c>
      <c r="I119" s="4598"/>
      <c r="J119" s="4598"/>
      <c r="K119" s="4598"/>
      <c r="L119" s="1275" t="s">
        <v>114</v>
      </c>
    </row>
    <row r="120" spans="1:32" s="1275" customFormat="1" ht="16.5" customHeight="1">
      <c r="A120" s="1275" t="s">
        <v>4597</v>
      </c>
      <c r="H120" s="1302"/>
      <c r="I120" s="1302"/>
      <c r="J120" s="1275" t="s">
        <v>4598</v>
      </c>
      <c r="L120" s="4597"/>
      <c r="M120" s="4597"/>
      <c r="N120" s="4597"/>
      <c r="O120" s="1275" t="s">
        <v>114</v>
      </c>
      <c r="P120" s="1305"/>
      <c r="Q120" s="1275" t="s">
        <v>4599</v>
      </c>
      <c r="S120" s="4597"/>
      <c r="T120" s="4597"/>
      <c r="U120" s="4597"/>
      <c r="V120" s="1275" t="s">
        <v>114</v>
      </c>
      <c r="W120" s="1305"/>
      <c r="X120" s="1275" t="s">
        <v>4599</v>
      </c>
      <c r="Z120" s="4597"/>
      <c r="AA120" s="4597"/>
      <c r="AB120" s="4597"/>
      <c r="AC120" s="1275" t="s">
        <v>114</v>
      </c>
    </row>
    <row r="121" spans="1:32" s="1275" customFormat="1" ht="6" customHeight="1">
      <c r="A121" s="1288"/>
      <c r="B121" s="1288"/>
      <c r="C121" s="1288"/>
      <c r="D121" s="1288"/>
      <c r="E121" s="1288"/>
      <c r="F121" s="1288"/>
      <c r="G121" s="1288"/>
      <c r="H121" s="1288"/>
      <c r="I121" s="1288"/>
      <c r="J121" s="1288"/>
      <c r="K121" s="1288"/>
      <c r="L121" s="1288"/>
      <c r="M121" s="1288"/>
      <c r="N121" s="1288"/>
      <c r="O121" s="1288"/>
      <c r="P121" s="1288"/>
      <c r="Q121" s="1288"/>
      <c r="R121" s="1288"/>
      <c r="S121" s="1288"/>
      <c r="T121" s="1288"/>
      <c r="U121" s="1288"/>
      <c r="V121" s="1288"/>
      <c r="W121" s="1288"/>
      <c r="X121" s="1288"/>
      <c r="Y121" s="1288"/>
      <c r="Z121" s="1288"/>
      <c r="AA121" s="1288"/>
      <c r="AB121" s="1288"/>
      <c r="AC121" s="1288"/>
      <c r="AD121" s="1288"/>
      <c r="AE121" s="1288"/>
      <c r="AF121" s="1288"/>
    </row>
    <row r="122" spans="1:32" s="1275" customFormat="1" ht="6" customHeight="1"/>
    <row r="123" spans="1:32" s="1275" customFormat="1" ht="16.5" customHeight="1">
      <c r="A123" s="1291" t="s">
        <v>4600</v>
      </c>
    </row>
    <row r="124" spans="1:32" s="1275" customFormat="1" ht="16.5" customHeight="1">
      <c r="C124" s="1275" t="s">
        <v>3128</v>
      </c>
      <c r="J124" s="4604">
        <v>1</v>
      </c>
      <c r="K124" s="4604"/>
      <c r="L124" s="4604"/>
      <c r="M124" s="1275" t="s">
        <v>108</v>
      </c>
    </row>
    <row r="125" spans="1:32" s="1275" customFormat="1" ht="16.5" customHeight="1">
      <c r="C125" s="1275" t="s">
        <v>3129</v>
      </c>
      <c r="J125" s="4604">
        <v>1</v>
      </c>
      <c r="K125" s="4604"/>
      <c r="L125" s="4604"/>
      <c r="M125" s="1275" t="s">
        <v>108</v>
      </c>
    </row>
    <row r="126" spans="1:32" s="1275" customFormat="1" ht="6" customHeight="1">
      <c r="A126" s="1288"/>
      <c r="B126" s="1288"/>
      <c r="C126" s="1288"/>
      <c r="D126" s="1288"/>
      <c r="E126" s="1288"/>
      <c r="F126" s="1288"/>
      <c r="G126" s="1288"/>
      <c r="H126" s="1288"/>
      <c r="I126" s="1288"/>
      <c r="J126" s="1288"/>
      <c r="K126" s="1288"/>
      <c r="L126" s="1288"/>
      <c r="M126" s="1288"/>
      <c r="N126" s="1288"/>
      <c r="O126" s="1288"/>
      <c r="P126" s="1288"/>
      <c r="Q126" s="1288"/>
      <c r="R126" s="1288"/>
      <c r="S126" s="1288"/>
      <c r="T126" s="1288"/>
      <c r="U126" s="1288"/>
      <c r="V126" s="1288"/>
      <c r="W126" s="1288"/>
      <c r="X126" s="1288"/>
      <c r="Y126" s="1288"/>
      <c r="Z126" s="1288"/>
      <c r="AA126" s="1288"/>
      <c r="AB126" s="1288"/>
      <c r="AC126" s="1288"/>
      <c r="AD126" s="1288"/>
      <c r="AE126" s="1288"/>
      <c r="AF126" s="1288"/>
    </row>
    <row r="127" spans="1:32" s="1275" customFormat="1" ht="6" customHeight="1"/>
    <row r="128" spans="1:32" s="1275" customFormat="1" ht="16.5" customHeight="1">
      <c r="A128" s="1291" t="s">
        <v>4601</v>
      </c>
    </row>
    <row r="129" spans="1:32" s="1275" customFormat="1" ht="16.5" customHeight="1">
      <c r="C129" s="1275" t="s">
        <v>3131</v>
      </c>
      <c r="J129" s="4605" t="str">
        <f>cst_wskakunin_p4_1_TAKASA_MAX</f>
        <v/>
      </c>
      <c r="K129" s="4605"/>
      <c r="L129" s="4605"/>
      <c r="M129" s="4605"/>
      <c r="N129" s="1275" t="s">
        <v>674</v>
      </c>
    </row>
    <row r="130" spans="1:32" s="1275" customFormat="1" ht="16.5" customHeight="1">
      <c r="C130" s="1275" t="s">
        <v>3132</v>
      </c>
      <c r="J130" s="4605" t="str">
        <f>cst_wskakunin_p4_1_TAKASA_KEN_MAX</f>
        <v/>
      </c>
      <c r="K130" s="4605"/>
      <c r="L130" s="4605"/>
      <c r="M130" s="4605"/>
      <c r="N130" s="1275" t="s">
        <v>674</v>
      </c>
    </row>
    <row r="131" spans="1:32" s="1275" customFormat="1" ht="16.5" customHeight="1">
      <c r="C131" s="1275" t="s">
        <v>3133</v>
      </c>
      <c r="I131" s="1298" t="s">
        <v>3134</v>
      </c>
      <c r="J131" s="4600" t="str">
        <f>cst_wskakunin_p4_1_KAISU_TIKAI_NOZOKU</f>
        <v/>
      </c>
      <c r="K131" s="4600"/>
      <c r="L131" s="4600"/>
      <c r="M131" s="1275" t="s">
        <v>481</v>
      </c>
      <c r="N131" s="1275" t="s">
        <v>10</v>
      </c>
    </row>
    <row r="132" spans="1:32" s="1275" customFormat="1" ht="16.5" customHeight="1">
      <c r="I132" s="1298" t="s">
        <v>3135</v>
      </c>
      <c r="J132" s="4600" t="str">
        <f>cst_wskakunin_p4_1_KAISU_TIKAI</f>
        <v/>
      </c>
      <c r="K132" s="4600"/>
      <c r="L132" s="4600"/>
      <c r="M132" s="1275" t="s">
        <v>481</v>
      </c>
      <c r="N132" s="1275" t="s">
        <v>10</v>
      </c>
    </row>
    <row r="133" spans="1:32" s="1275" customFormat="1" ht="16.5" customHeight="1">
      <c r="C133" s="1275" t="s">
        <v>2890</v>
      </c>
      <c r="G133" s="4595" t="str">
        <f>cst_wskakunin_p4_1_KOUZOU1</f>
        <v/>
      </c>
      <c r="H133" s="4595"/>
      <c r="I133" s="4595"/>
      <c r="J133" s="4595"/>
      <c r="K133" s="4595"/>
      <c r="L133" s="4595"/>
      <c r="M133" s="4595"/>
      <c r="N133" s="4595"/>
      <c r="O133" s="4595"/>
      <c r="P133" s="1275" t="s">
        <v>641</v>
      </c>
      <c r="R133" s="4600" t="str">
        <f>cst_wskakunin_p4_1_KOUZOU2</f>
        <v/>
      </c>
      <c r="S133" s="4600"/>
      <c r="T133" s="4600"/>
      <c r="U133" s="4600"/>
      <c r="V133" s="4600"/>
      <c r="W133" s="4600"/>
      <c r="X133" s="4600"/>
      <c r="Y133" s="4600"/>
      <c r="Z133" s="4600"/>
    </row>
    <row r="134" spans="1:32" s="1275" customFormat="1" ht="6" customHeight="1">
      <c r="A134" s="1288"/>
      <c r="B134" s="1288"/>
      <c r="C134" s="1288"/>
      <c r="D134" s="1288"/>
      <c r="E134" s="1288"/>
      <c r="F134" s="1288"/>
      <c r="G134" s="1288"/>
      <c r="H134" s="1288"/>
      <c r="I134" s="1288"/>
      <c r="J134" s="1288"/>
      <c r="K134" s="1288"/>
      <c r="L134" s="1288"/>
      <c r="M134" s="1288"/>
      <c r="N134" s="1288"/>
      <c r="O134" s="1288"/>
      <c r="P134" s="1288"/>
      <c r="Q134" s="1288"/>
      <c r="R134" s="1288"/>
      <c r="S134" s="1288"/>
      <c r="T134" s="1288"/>
      <c r="U134" s="1288"/>
      <c r="V134" s="1288"/>
      <c r="W134" s="1288"/>
      <c r="X134" s="1288"/>
      <c r="Y134" s="1288"/>
      <c r="Z134" s="1288"/>
      <c r="AA134" s="1288"/>
      <c r="AB134" s="1288"/>
      <c r="AC134" s="1288"/>
      <c r="AD134" s="1288"/>
      <c r="AE134" s="1288"/>
      <c r="AF134" s="1288"/>
    </row>
    <row r="135" spans="1:32" s="1275" customFormat="1" ht="6" customHeight="1"/>
    <row r="136" spans="1:32" s="1275" customFormat="1" ht="16.5" customHeight="1">
      <c r="A136" s="1291" t="s">
        <v>4602</v>
      </c>
    </row>
    <row r="137" spans="1:32" s="1275" customFormat="1" ht="16.5" customHeight="1">
      <c r="A137" s="1291"/>
      <c r="C137" s="1275" t="s">
        <v>139</v>
      </c>
      <c r="D137" s="1275" t="s">
        <v>3137</v>
      </c>
      <c r="G137" s="1275" t="s">
        <v>139</v>
      </c>
      <c r="H137" s="1275" t="s">
        <v>3138</v>
      </c>
      <c r="K137" s="1275" t="s">
        <v>139</v>
      </c>
      <c r="L137" s="1275" t="s">
        <v>3139</v>
      </c>
      <c r="P137" s="1275" t="s">
        <v>597</v>
      </c>
      <c r="Q137" s="1275" t="s">
        <v>3140</v>
      </c>
    </row>
    <row r="138" spans="1:32" s="1275" customFormat="1" ht="6" customHeight="1">
      <c r="A138" s="1288"/>
      <c r="B138" s="1288"/>
      <c r="C138" s="1288"/>
      <c r="D138" s="1288"/>
      <c r="E138" s="1288"/>
      <c r="F138" s="1288"/>
      <c r="G138" s="1288"/>
      <c r="H138" s="1288"/>
      <c r="I138" s="1288"/>
      <c r="J138" s="1288"/>
      <c r="K138" s="1288"/>
      <c r="L138" s="1288"/>
      <c r="M138" s="1288"/>
      <c r="N138" s="1288"/>
      <c r="O138" s="1288"/>
      <c r="P138" s="1288"/>
      <c r="Q138" s="1288"/>
      <c r="R138" s="1288"/>
      <c r="S138" s="1288"/>
      <c r="T138" s="1288"/>
      <c r="U138" s="1288"/>
      <c r="V138" s="1288"/>
      <c r="W138" s="1288"/>
      <c r="X138" s="1288"/>
      <c r="Y138" s="1288"/>
      <c r="Z138" s="1288"/>
      <c r="AA138" s="1288"/>
      <c r="AB138" s="1288"/>
      <c r="AC138" s="1288"/>
      <c r="AD138" s="1288"/>
      <c r="AE138" s="1288"/>
      <c r="AF138" s="1288"/>
    </row>
    <row r="139" spans="1:32" s="1275" customFormat="1" ht="6" customHeight="1"/>
    <row r="140" spans="1:32" s="1275" customFormat="1" ht="16.5" customHeight="1">
      <c r="A140" s="1291" t="s">
        <v>4603</v>
      </c>
    </row>
    <row r="141" spans="1:32" s="1275" customFormat="1" ht="17.25" customHeight="1">
      <c r="C141" s="4601"/>
      <c r="D141" s="4602"/>
      <c r="E141" s="4602"/>
      <c r="F141" s="4602"/>
      <c r="G141" s="4602"/>
      <c r="H141" s="4602"/>
      <c r="I141" s="4602"/>
      <c r="J141" s="4602"/>
      <c r="K141" s="4602"/>
      <c r="L141" s="4602"/>
      <c r="M141" s="4602"/>
      <c r="N141" s="4602"/>
      <c r="O141" s="4602"/>
      <c r="P141" s="4602"/>
      <c r="Q141" s="4602"/>
      <c r="R141" s="4602"/>
      <c r="S141" s="4602"/>
      <c r="T141" s="4602"/>
      <c r="U141" s="4602"/>
      <c r="V141" s="4602"/>
      <c r="W141" s="4602"/>
      <c r="X141" s="4602"/>
      <c r="Y141" s="4602"/>
      <c r="Z141" s="4602"/>
      <c r="AA141" s="4602"/>
      <c r="AB141" s="4602"/>
      <c r="AC141" s="4602"/>
      <c r="AD141" s="4602"/>
      <c r="AE141" s="4602"/>
    </row>
    <row r="142" spans="1:32" s="1275" customFormat="1" ht="17.25" customHeight="1">
      <c r="C142" s="4603"/>
      <c r="D142" s="4603"/>
      <c r="E142" s="4603"/>
      <c r="F142" s="4603"/>
      <c r="G142" s="4603"/>
      <c r="H142" s="4603"/>
      <c r="I142" s="4603"/>
      <c r="J142" s="4603"/>
      <c r="K142" s="4603"/>
      <c r="L142" s="4603"/>
      <c r="M142" s="4603"/>
      <c r="N142" s="4603"/>
      <c r="O142" s="4603"/>
      <c r="P142" s="4603"/>
      <c r="Q142" s="4603"/>
      <c r="R142" s="4603"/>
      <c r="S142" s="4603"/>
      <c r="T142" s="4603"/>
      <c r="U142" s="4603"/>
      <c r="V142" s="4603"/>
      <c r="W142" s="4603"/>
      <c r="X142" s="4603"/>
      <c r="Y142" s="4603"/>
      <c r="Z142" s="4603"/>
      <c r="AA142" s="4603"/>
      <c r="AB142" s="4603"/>
      <c r="AC142" s="4603"/>
      <c r="AD142" s="4603"/>
      <c r="AE142" s="4603"/>
    </row>
    <row r="143" spans="1:32" s="1275" customFormat="1" ht="6" customHeight="1">
      <c r="A143" s="1288"/>
      <c r="B143" s="1288"/>
      <c r="C143" s="1288"/>
      <c r="D143" s="1288"/>
      <c r="E143" s="1288"/>
      <c r="F143" s="1288"/>
      <c r="G143" s="1288"/>
      <c r="H143" s="1288"/>
      <c r="I143" s="1288"/>
      <c r="J143" s="1288"/>
      <c r="K143" s="1288"/>
      <c r="L143" s="1288"/>
      <c r="M143" s="1288"/>
      <c r="N143" s="1288"/>
      <c r="O143" s="1288"/>
      <c r="P143" s="1288"/>
      <c r="Q143" s="1288"/>
      <c r="R143" s="1288"/>
      <c r="S143" s="1288"/>
      <c r="T143" s="1288"/>
      <c r="U143" s="1288"/>
      <c r="V143" s="1288"/>
      <c r="W143" s="1288"/>
      <c r="X143" s="1288"/>
      <c r="Y143" s="1288"/>
      <c r="Z143" s="1288"/>
      <c r="AA143" s="1288"/>
      <c r="AB143" s="1288"/>
      <c r="AC143" s="1288"/>
      <c r="AD143" s="1288"/>
      <c r="AE143" s="1288"/>
      <c r="AF143" s="1288"/>
    </row>
    <row r="144" spans="1:32" s="1275" customFormat="1" ht="6" customHeight="1"/>
    <row r="145" spans="1:32" s="1275" customFormat="1" ht="16.5" customHeight="1">
      <c r="A145" s="1291" t="s">
        <v>4604</v>
      </c>
    </row>
    <row r="146" spans="1:32" s="1275" customFormat="1" ht="17.25" customHeight="1">
      <c r="C146" s="4601"/>
      <c r="D146" s="4602"/>
      <c r="E146" s="4602"/>
      <c r="F146" s="4602"/>
      <c r="G146" s="4602"/>
      <c r="H146" s="4602"/>
      <c r="I146" s="4602"/>
      <c r="J146" s="4602"/>
      <c r="K146" s="4602"/>
      <c r="L146" s="4602"/>
      <c r="M146" s="4602"/>
      <c r="N146" s="4602"/>
      <c r="O146" s="4602"/>
      <c r="P146" s="4602"/>
      <c r="Q146" s="4602"/>
      <c r="R146" s="4602"/>
      <c r="S146" s="4602"/>
      <c r="T146" s="4602"/>
      <c r="U146" s="4602"/>
      <c r="V146" s="4602"/>
      <c r="W146" s="4602"/>
      <c r="X146" s="4602"/>
      <c r="Y146" s="4602"/>
      <c r="Z146" s="4602"/>
      <c r="AA146" s="4602"/>
      <c r="AB146" s="4602"/>
      <c r="AC146" s="4602"/>
      <c r="AD146" s="4602"/>
      <c r="AE146" s="4602"/>
    </row>
    <row r="147" spans="1:32" ht="17.25" customHeight="1">
      <c r="C147" s="4603"/>
      <c r="D147" s="4603"/>
      <c r="E147" s="4603"/>
      <c r="F147" s="4603"/>
      <c r="G147" s="4603"/>
      <c r="H147" s="4603"/>
      <c r="I147" s="4603"/>
      <c r="J147" s="4603"/>
      <c r="K147" s="4603"/>
      <c r="L147" s="4603"/>
      <c r="M147" s="4603"/>
      <c r="N147" s="4603"/>
      <c r="O147" s="4603"/>
      <c r="P147" s="4603"/>
      <c r="Q147" s="4603"/>
      <c r="R147" s="4603"/>
      <c r="S147" s="4603"/>
      <c r="T147" s="4603"/>
      <c r="U147" s="4603"/>
      <c r="V147" s="4603"/>
      <c r="W147" s="4603"/>
      <c r="X147" s="4603"/>
      <c r="Y147" s="4603"/>
      <c r="Z147" s="4603"/>
      <c r="AA147" s="4603"/>
      <c r="AB147" s="4603"/>
      <c r="AC147" s="4603"/>
      <c r="AD147" s="4603"/>
      <c r="AE147" s="4603"/>
    </row>
    <row r="148" spans="1:32" ht="17.25" customHeight="1">
      <c r="B148" s="1276" t="s">
        <v>5871</v>
      </c>
      <c r="C148" s="2131"/>
      <c r="D148" s="2131"/>
      <c r="E148" s="2131"/>
      <c r="F148" s="2131"/>
      <c r="G148" s="2131"/>
      <c r="H148" s="2131"/>
      <c r="I148" s="2131"/>
      <c r="J148" s="2131"/>
      <c r="K148" s="2131"/>
      <c r="L148" s="1275" t="s">
        <v>139</v>
      </c>
      <c r="M148" s="2131" t="s">
        <v>497</v>
      </c>
      <c r="N148" s="2131"/>
      <c r="O148" s="2131"/>
      <c r="P148" s="1275" t="s">
        <v>139</v>
      </c>
      <c r="Q148" s="2131" t="s">
        <v>498</v>
      </c>
      <c r="R148" s="2131"/>
      <c r="S148" s="2131"/>
      <c r="T148" s="2131"/>
      <c r="U148" s="2131"/>
      <c r="V148" s="2131"/>
      <c r="W148" s="2131"/>
      <c r="X148" s="2131"/>
      <c r="Y148" s="2131"/>
      <c r="Z148" s="2131"/>
      <c r="AA148" s="2131"/>
      <c r="AB148" s="2131"/>
      <c r="AC148" s="2131"/>
      <c r="AD148" s="2131"/>
      <c r="AE148" s="2131"/>
    </row>
    <row r="149" spans="1:32" ht="6" customHeight="1">
      <c r="A149" s="1301"/>
      <c r="B149" s="1301"/>
      <c r="C149" s="1301"/>
      <c r="D149" s="1301"/>
      <c r="E149" s="1301"/>
      <c r="F149" s="1301"/>
      <c r="G149" s="1301"/>
      <c r="H149" s="1301"/>
      <c r="I149" s="1301"/>
      <c r="J149" s="1301"/>
      <c r="K149" s="1301"/>
      <c r="L149" s="1301"/>
      <c r="M149" s="1301"/>
      <c r="N149" s="1301"/>
      <c r="O149" s="1301"/>
      <c r="P149" s="1301"/>
      <c r="Q149" s="1301"/>
      <c r="R149" s="1301"/>
      <c r="S149" s="1301"/>
      <c r="T149" s="1301"/>
      <c r="U149" s="1301"/>
      <c r="V149" s="1301"/>
      <c r="W149" s="1301"/>
      <c r="X149" s="1301"/>
      <c r="Y149" s="1301"/>
      <c r="Z149" s="1301"/>
      <c r="AA149" s="1301"/>
      <c r="AB149" s="1301"/>
      <c r="AC149" s="1301"/>
      <c r="AD149" s="1301"/>
      <c r="AE149" s="1301"/>
      <c r="AF149" s="1301"/>
    </row>
    <row r="150" spans="1:32" ht="6" customHeight="1"/>
    <row r="151" spans="1:32" ht="13.5" customHeight="1"/>
    <row r="152" spans="1:32" ht="13.5" customHeight="1"/>
    <row r="153" spans="1:32" ht="13.5" customHeight="1"/>
    <row r="154" spans="1:32" ht="13.5" customHeight="1"/>
    <row r="155" spans="1:32" ht="13.5" customHeight="1"/>
    <row r="156" spans="1:32" ht="13.5" customHeight="1"/>
    <row r="157" spans="1:32" ht="13.5" customHeight="1"/>
    <row r="158" spans="1:32" ht="13.5" customHeight="1"/>
    <row r="159" spans="1:32" ht="13.5" customHeight="1"/>
    <row r="160" spans="1:32" ht="13.5" customHeight="1"/>
    <row r="161" spans="1:31" ht="13.5" customHeight="1"/>
    <row r="162" spans="1:31" ht="13.5" customHeight="1"/>
    <row r="163" spans="1:31" ht="13.5" customHeight="1">
      <c r="A163" s="1278" t="s">
        <v>2943</v>
      </c>
      <c r="B163" s="1278"/>
      <c r="C163" s="1278"/>
      <c r="D163" s="1278"/>
      <c r="E163" s="1278"/>
      <c r="F163" s="1278"/>
      <c r="G163" s="1278"/>
      <c r="H163" s="1278"/>
      <c r="I163" s="1278"/>
      <c r="J163" s="1278"/>
      <c r="K163" s="1278"/>
      <c r="L163" s="1278"/>
      <c r="M163" s="1278"/>
      <c r="N163" s="1278"/>
      <c r="O163" s="1278"/>
      <c r="P163" s="1278"/>
      <c r="Q163" s="1278"/>
      <c r="R163" s="1278"/>
      <c r="S163" s="1278"/>
      <c r="T163" s="1278"/>
      <c r="U163" s="1278"/>
      <c r="V163" s="1278"/>
      <c r="W163" s="1278"/>
      <c r="X163" s="1278"/>
      <c r="Y163" s="1278"/>
      <c r="Z163" s="1278"/>
      <c r="AA163" s="1278"/>
      <c r="AB163" s="1278"/>
      <c r="AC163" s="1278"/>
      <c r="AD163" s="1278"/>
      <c r="AE163" s="1278"/>
    </row>
    <row r="164" spans="1:31" ht="13.5" customHeight="1">
      <c r="A164" s="1278" t="s">
        <v>4605</v>
      </c>
      <c r="B164" s="1278"/>
      <c r="C164" s="1278"/>
      <c r="D164" s="1278"/>
      <c r="E164" s="1278"/>
      <c r="F164" s="1278"/>
      <c r="G164" s="1278"/>
      <c r="H164" s="1278"/>
      <c r="I164" s="1278"/>
      <c r="J164" s="1278"/>
      <c r="K164" s="1278"/>
      <c r="L164" s="1278"/>
      <c r="M164" s="1278"/>
      <c r="N164" s="1278"/>
      <c r="O164" s="1278"/>
      <c r="P164" s="1278"/>
      <c r="Q164" s="1278"/>
      <c r="R164" s="1278"/>
      <c r="S164" s="1278"/>
      <c r="T164" s="1278"/>
      <c r="U164" s="1278"/>
      <c r="V164" s="1278"/>
      <c r="W164" s="1278"/>
      <c r="X164" s="1278"/>
      <c r="Y164" s="1278"/>
      <c r="Z164" s="1278"/>
      <c r="AA164" s="1278"/>
      <c r="AB164" s="1278"/>
      <c r="AC164" s="1278"/>
      <c r="AD164" s="1278"/>
      <c r="AE164" s="1278"/>
    </row>
    <row r="165" spans="1:31" ht="13.5" customHeight="1">
      <c r="A165" s="1278" t="s">
        <v>4606</v>
      </c>
      <c r="C165" s="1278"/>
      <c r="D165" s="1278"/>
      <c r="E165" s="1278"/>
      <c r="F165" s="1278"/>
      <c r="G165" s="1278"/>
      <c r="H165" s="1278"/>
      <c r="I165" s="1278"/>
      <c r="J165" s="1278"/>
      <c r="K165" s="1278"/>
      <c r="L165" s="1278"/>
      <c r="M165" s="1278"/>
      <c r="N165" s="1278"/>
      <c r="O165" s="1278"/>
      <c r="P165" s="1278"/>
      <c r="Q165" s="1278"/>
      <c r="R165" s="1278"/>
      <c r="S165" s="1278"/>
      <c r="T165" s="1278"/>
      <c r="U165" s="1278"/>
      <c r="V165" s="1278"/>
      <c r="W165" s="1278"/>
      <c r="X165" s="1278"/>
      <c r="Y165" s="1278"/>
      <c r="Z165" s="1278"/>
      <c r="AA165" s="1278"/>
      <c r="AB165" s="1278"/>
      <c r="AC165" s="1278"/>
      <c r="AD165" s="1278"/>
      <c r="AE165" s="1278"/>
    </row>
    <row r="166" spans="1:31" ht="13.5" customHeight="1">
      <c r="A166" s="1278" t="s">
        <v>4189</v>
      </c>
      <c r="C166" s="1278"/>
      <c r="D166" s="1278"/>
      <c r="E166" s="1278"/>
      <c r="F166" s="1278"/>
      <c r="G166" s="1278"/>
      <c r="H166" s="1278"/>
      <c r="I166" s="1278"/>
      <c r="J166" s="1278"/>
      <c r="K166" s="1278"/>
      <c r="L166" s="1278"/>
      <c r="M166" s="1278"/>
      <c r="N166" s="1278"/>
      <c r="O166" s="1278"/>
      <c r="P166" s="1278"/>
      <c r="Q166" s="1278"/>
      <c r="R166" s="1278"/>
      <c r="S166" s="1278"/>
      <c r="T166" s="1278"/>
      <c r="U166" s="1278"/>
      <c r="V166" s="1278"/>
      <c r="W166" s="1278"/>
      <c r="X166" s="1278"/>
      <c r="Y166" s="1278"/>
      <c r="Z166" s="1278"/>
      <c r="AA166" s="1278"/>
      <c r="AB166" s="1278"/>
      <c r="AC166" s="1278"/>
      <c r="AD166" s="1278"/>
      <c r="AE166" s="1278"/>
    </row>
    <row r="167" spans="1:31" ht="13.5" customHeight="1">
      <c r="A167" s="1278" t="s">
        <v>4607</v>
      </c>
      <c r="C167" s="1278"/>
      <c r="D167" s="1278"/>
      <c r="E167" s="1278"/>
      <c r="F167" s="1278"/>
      <c r="G167" s="1278"/>
      <c r="H167" s="1278"/>
      <c r="I167" s="1278"/>
      <c r="J167" s="1278"/>
      <c r="K167" s="1278"/>
      <c r="L167" s="1278"/>
      <c r="M167" s="1278"/>
      <c r="N167" s="1278"/>
      <c r="O167" s="1278"/>
      <c r="P167" s="1278"/>
      <c r="Q167" s="1278"/>
      <c r="R167" s="1278"/>
      <c r="S167" s="1278"/>
      <c r="T167" s="1278"/>
      <c r="U167" s="1278"/>
      <c r="V167" s="1278"/>
      <c r="W167" s="1278"/>
      <c r="X167" s="1278"/>
      <c r="Y167" s="1278"/>
      <c r="Z167" s="1278"/>
      <c r="AA167" s="1278"/>
      <c r="AB167" s="1278"/>
      <c r="AC167" s="1278"/>
      <c r="AD167" s="1278"/>
      <c r="AE167" s="1278"/>
    </row>
    <row r="168" spans="1:31" ht="13.5" customHeight="1">
      <c r="A168" s="1278" t="s">
        <v>4191</v>
      </c>
      <c r="C168" s="1278"/>
      <c r="D168" s="1278"/>
      <c r="E168" s="1278"/>
      <c r="F168" s="1278"/>
      <c r="G168" s="1278"/>
      <c r="H168" s="1278"/>
      <c r="I168" s="1278"/>
      <c r="J168" s="1278"/>
      <c r="K168" s="1278"/>
      <c r="L168" s="1278"/>
      <c r="M168" s="1278"/>
      <c r="N168" s="1278"/>
      <c r="O168" s="1278"/>
      <c r="P168" s="1278"/>
      <c r="Q168" s="1278"/>
      <c r="R168" s="1278"/>
      <c r="S168" s="1278"/>
      <c r="T168" s="1278"/>
      <c r="U168" s="1278"/>
      <c r="V168" s="1278"/>
      <c r="W168" s="1278"/>
      <c r="X168" s="1278"/>
      <c r="Y168" s="1278"/>
      <c r="Z168" s="1278"/>
      <c r="AA168" s="1278"/>
      <c r="AB168" s="1278"/>
      <c r="AC168" s="1278"/>
      <c r="AD168" s="1278"/>
      <c r="AE168" s="1278"/>
    </row>
    <row r="169" spans="1:31" ht="13.5" customHeight="1">
      <c r="A169" s="1278" t="s">
        <v>4608</v>
      </c>
      <c r="C169" s="1278"/>
      <c r="D169" s="1278"/>
      <c r="E169" s="1278"/>
      <c r="F169" s="1278"/>
      <c r="G169" s="1278"/>
      <c r="H169" s="1278"/>
      <c r="I169" s="1278"/>
      <c r="J169" s="1278"/>
      <c r="K169" s="1278"/>
      <c r="L169" s="1278"/>
      <c r="M169" s="1278"/>
      <c r="N169" s="1278"/>
      <c r="O169" s="1278"/>
      <c r="P169" s="1278"/>
      <c r="Q169" s="1278"/>
      <c r="R169" s="1278"/>
      <c r="S169" s="1278"/>
      <c r="T169" s="1278"/>
      <c r="U169" s="1278"/>
      <c r="V169" s="1278"/>
      <c r="W169" s="1278"/>
      <c r="X169" s="1278"/>
      <c r="Y169" s="1278"/>
      <c r="Z169" s="1278"/>
      <c r="AA169" s="1278"/>
      <c r="AB169" s="1278"/>
      <c r="AC169" s="1278"/>
      <c r="AD169" s="1278"/>
      <c r="AE169" s="1278"/>
    </row>
    <row r="170" spans="1:31" ht="13.5" customHeight="1">
      <c r="A170" s="1278" t="s">
        <v>4609</v>
      </c>
      <c r="C170" s="1278"/>
      <c r="D170" s="1278"/>
      <c r="E170" s="1278"/>
      <c r="F170" s="1278"/>
      <c r="G170" s="1278"/>
      <c r="H170" s="1278"/>
      <c r="I170" s="1278"/>
      <c r="J170" s="1278"/>
      <c r="K170" s="1278"/>
      <c r="L170" s="1278"/>
      <c r="M170" s="1278"/>
      <c r="N170" s="1278"/>
      <c r="O170" s="1278"/>
      <c r="P170" s="1278"/>
      <c r="Q170" s="1278"/>
      <c r="R170" s="1278"/>
      <c r="S170" s="1278"/>
      <c r="T170" s="1278"/>
      <c r="U170" s="1278"/>
      <c r="V170" s="1278"/>
      <c r="W170" s="1278"/>
      <c r="X170" s="1278"/>
      <c r="Y170" s="1278"/>
      <c r="Z170" s="1278"/>
      <c r="AA170" s="1278"/>
      <c r="AB170" s="1278"/>
      <c r="AC170" s="1278"/>
      <c r="AD170" s="1278"/>
      <c r="AE170" s="1278"/>
    </row>
    <row r="171" spans="1:31" ht="13.5" customHeight="1">
      <c r="A171" s="1278" t="s">
        <v>4610</v>
      </c>
      <c r="C171" s="1278"/>
      <c r="D171" s="1278"/>
      <c r="E171" s="1278"/>
      <c r="F171" s="1278"/>
      <c r="G171" s="1278"/>
      <c r="H171" s="1278"/>
      <c r="I171" s="1278"/>
      <c r="J171" s="1278"/>
      <c r="K171" s="1278"/>
      <c r="L171" s="1278"/>
      <c r="M171" s="1278"/>
      <c r="N171" s="1278"/>
      <c r="O171" s="1278"/>
      <c r="P171" s="1278"/>
      <c r="Q171" s="1278"/>
      <c r="R171" s="1278"/>
      <c r="S171" s="1278"/>
      <c r="T171" s="1278"/>
      <c r="U171" s="1278"/>
      <c r="V171" s="1278"/>
      <c r="W171" s="1278"/>
      <c r="X171" s="1278"/>
      <c r="Y171" s="1278"/>
      <c r="Z171" s="1278"/>
      <c r="AA171" s="1278"/>
      <c r="AB171" s="1278"/>
      <c r="AC171" s="1278"/>
      <c r="AD171" s="1278"/>
      <c r="AE171" s="1278"/>
    </row>
    <row r="172" spans="1:31" ht="13.5" customHeight="1">
      <c r="A172" s="1278" t="s">
        <v>4611</v>
      </c>
      <c r="B172" s="1278"/>
      <c r="C172" s="1278"/>
      <c r="D172" s="1278"/>
      <c r="E172" s="1278"/>
      <c r="F172" s="1278"/>
      <c r="G172" s="1278"/>
      <c r="H172" s="1278"/>
      <c r="I172" s="1278"/>
      <c r="J172" s="1278"/>
      <c r="K172" s="1278"/>
      <c r="L172" s="1278"/>
      <c r="M172" s="1278"/>
      <c r="N172" s="1278"/>
      <c r="O172" s="1278"/>
      <c r="P172" s="1278"/>
      <c r="Q172" s="1278"/>
      <c r="R172" s="1278"/>
      <c r="S172" s="1278"/>
      <c r="T172" s="1278"/>
      <c r="U172" s="1278"/>
      <c r="V172" s="1278"/>
      <c r="W172" s="1278"/>
      <c r="X172" s="1278"/>
      <c r="Y172" s="1278"/>
      <c r="Z172" s="1278"/>
      <c r="AA172" s="1278"/>
      <c r="AB172" s="1278"/>
      <c r="AC172" s="1278"/>
      <c r="AD172" s="1278"/>
      <c r="AE172" s="1278"/>
    </row>
    <row r="173" spans="1:31" ht="13.5" customHeight="1">
      <c r="A173" s="1278" t="s">
        <v>4612</v>
      </c>
      <c r="B173" s="1278"/>
      <c r="C173" s="1278"/>
      <c r="D173" s="1278"/>
      <c r="E173" s="1278"/>
      <c r="F173" s="1278"/>
      <c r="G173" s="1278"/>
      <c r="H173" s="1278"/>
      <c r="I173" s="1278"/>
      <c r="J173" s="1278"/>
      <c r="K173" s="1278"/>
      <c r="L173" s="1278"/>
      <c r="M173" s="1278"/>
      <c r="N173" s="1278"/>
      <c r="O173" s="1278"/>
      <c r="P173" s="1278"/>
      <c r="Q173" s="1278"/>
      <c r="R173" s="1278"/>
      <c r="S173" s="1278"/>
      <c r="T173" s="1278"/>
      <c r="U173" s="1278"/>
      <c r="V173" s="1278"/>
      <c r="W173" s="1278"/>
      <c r="X173" s="1278"/>
      <c r="Y173" s="1278"/>
      <c r="Z173" s="1278"/>
      <c r="AA173" s="1278"/>
      <c r="AB173" s="1278"/>
      <c r="AC173" s="1278"/>
      <c r="AD173" s="1278"/>
      <c r="AE173" s="1278"/>
    </row>
    <row r="174" spans="1:31" ht="13.5" customHeight="1">
      <c r="A174" s="1278" t="s">
        <v>4613</v>
      </c>
      <c r="B174" s="1278"/>
      <c r="C174" s="1278"/>
      <c r="D174" s="1278"/>
      <c r="E174" s="1278"/>
      <c r="F174" s="1278"/>
      <c r="G174" s="1278"/>
      <c r="H174" s="1278"/>
      <c r="I174" s="1278"/>
      <c r="J174" s="1278"/>
      <c r="K174" s="1278"/>
      <c r="L174" s="1278"/>
      <c r="M174" s="1278"/>
      <c r="N174" s="1278"/>
      <c r="O174" s="1278"/>
      <c r="P174" s="1278"/>
      <c r="Q174" s="1278"/>
      <c r="R174" s="1278"/>
      <c r="S174" s="1278"/>
      <c r="T174" s="1278"/>
      <c r="U174" s="1278"/>
      <c r="V174" s="1278"/>
      <c r="W174" s="1278"/>
      <c r="X174" s="1278"/>
      <c r="Y174" s="1278"/>
      <c r="Z174" s="1278"/>
      <c r="AA174" s="1278"/>
      <c r="AB174" s="1278"/>
      <c r="AC174" s="1278"/>
      <c r="AD174" s="1278"/>
      <c r="AE174" s="1278"/>
    </row>
    <row r="175" spans="1:31" ht="13.5" customHeight="1">
      <c r="A175" s="1278" t="s">
        <v>4614</v>
      </c>
      <c r="B175" s="1278"/>
      <c r="C175" s="1278"/>
      <c r="D175" s="1278"/>
      <c r="E175" s="1278"/>
      <c r="F175" s="1278"/>
      <c r="G175" s="1278"/>
      <c r="H175" s="1278"/>
      <c r="I175" s="1278"/>
      <c r="J175" s="1278"/>
      <c r="K175" s="1278"/>
      <c r="L175" s="1278"/>
      <c r="M175" s="1278"/>
      <c r="N175" s="1278"/>
      <c r="O175" s="1278"/>
      <c r="P175" s="1278"/>
      <c r="Q175" s="1278"/>
      <c r="R175" s="1278"/>
      <c r="S175" s="1278"/>
      <c r="T175" s="1278"/>
      <c r="U175" s="1278"/>
      <c r="V175" s="1278"/>
      <c r="W175" s="1278"/>
      <c r="X175" s="1278"/>
      <c r="Y175" s="1278"/>
      <c r="Z175" s="1278"/>
      <c r="AA175" s="1278"/>
      <c r="AB175" s="1278"/>
      <c r="AC175" s="1278"/>
      <c r="AD175" s="1278"/>
      <c r="AE175" s="1278"/>
    </row>
    <row r="176" spans="1:31" ht="13.5" customHeight="1">
      <c r="A176" s="1278" t="s">
        <v>4615</v>
      </c>
      <c r="B176" s="1278"/>
      <c r="C176" s="1278"/>
      <c r="D176" s="1278"/>
      <c r="E176" s="1278"/>
      <c r="F176" s="1278"/>
      <c r="G176" s="1278"/>
      <c r="H176" s="1278"/>
      <c r="I176" s="1278"/>
      <c r="J176" s="1278"/>
      <c r="K176" s="1278"/>
      <c r="L176" s="1278"/>
      <c r="M176" s="1278"/>
      <c r="N176" s="1278"/>
      <c r="O176" s="1278"/>
      <c r="P176" s="1278"/>
      <c r="Q176" s="1278"/>
      <c r="R176" s="1278"/>
      <c r="S176" s="1278"/>
      <c r="T176" s="1278"/>
      <c r="U176" s="1278"/>
      <c r="V176" s="1278"/>
      <c r="W176" s="1278"/>
      <c r="X176" s="1278"/>
      <c r="Y176" s="1278"/>
      <c r="Z176" s="1278"/>
      <c r="AA176" s="1278"/>
      <c r="AB176" s="1278"/>
      <c r="AC176" s="1278"/>
      <c r="AD176" s="1278"/>
      <c r="AE176" s="1278"/>
    </row>
    <row r="177" spans="1:31" ht="13.5" customHeight="1">
      <c r="A177" s="1278" t="s">
        <v>4616</v>
      </c>
      <c r="C177" s="1278"/>
      <c r="D177" s="1278"/>
      <c r="E177" s="1278"/>
      <c r="F177" s="1278"/>
      <c r="G177" s="1278"/>
      <c r="H177" s="1278"/>
      <c r="I177" s="1278"/>
      <c r="J177" s="1278"/>
      <c r="K177" s="1278"/>
      <c r="L177" s="1278"/>
      <c r="M177" s="1278"/>
      <c r="N177" s="1278"/>
      <c r="O177" s="1278"/>
      <c r="P177" s="1278"/>
      <c r="Q177" s="1278"/>
      <c r="R177" s="1278"/>
      <c r="S177" s="1278"/>
      <c r="T177" s="1278"/>
      <c r="U177" s="1278"/>
      <c r="V177" s="1278"/>
      <c r="W177" s="1278"/>
      <c r="X177" s="1278"/>
      <c r="Y177" s="1278"/>
      <c r="Z177" s="1278"/>
      <c r="AA177" s="1278"/>
      <c r="AB177" s="1278"/>
      <c r="AC177" s="1278"/>
      <c r="AD177" s="1278"/>
      <c r="AE177" s="1278"/>
    </row>
    <row r="178" spans="1:31" ht="13.5" customHeight="1">
      <c r="A178" s="1278" t="s">
        <v>4617</v>
      </c>
      <c r="C178" s="1278"/>
      <c r="D178" s="1278"/>
      <c r="E178" s="1278"/>
      <c r="F178" s="1278"/>
      <c r="G178" s="1278"/>
      <c r="H178" s="1278"/>
      <c r="I178" s="1278"/>
      <c r="J178" s="1278"/>
      <c r="K178" s="1278"/>
      <c r="L178" s="1278"/>
      <c r="M178" s="1278"/>
      <c r="N178" s="1278"/>
      <c r="O178" s="1278"/>
      <c r="P178" s="1278"/>
      <c r="Q178" s="1278"/>
      <c r="R178" s="1278"/>
      <c r="S178" s="1278"/>
      <c r="T178" s="1278"/>
      <c r="U178" s="1278"/>
      <c r="V178" s="1278"/>
      <c r="W178" s="1278"/>
      <c r="X178" s="1278"/>
      <c r="Y178" s="1278"/>
      <c r="Z178" s="1278"/>
      <c r="AA178" s="1278"/>
      <c r="AB178" s="1278"/>
      <c r="AC178" s="1278"/>
      <c r="AD178" s="1278"/>
      <c r="AE178" s="1278"/>
    </row>
    <row r="179" spans="1:31" ht="13.5" customHeight="1">
      <c r="A179" s="1278" t="s">
        <v>4618</v>
      </c>
      <c r="C179" s="1278"/>
      <c r="D179" s="1278"/>
      <c r="E179" s="1278"/>
      <c r="F179" s="1278"/>
      <c r="G179" s="1278"/>
      <c r="H179" s="1278"/>
      <c r="I179" s="1278"/>
      <c r="J179" s="1278"/>
      <c r="K179" s="1278"/>
      <c r="L179" s="1278"/>
      <c r="M179" s="1278"/>
      <c r="N179" s="1278"/>
      <c r="O179" s="1278"/>
      <c r="P179" s="1278"/>
      <c r="Q179" s="1278"/>
      <c r="R179" s="1278"/>
      <c r="S179" s="1278"/>
      <c r="T179" s="1278"/>
      <c r="U179" s="1278"/>
      <c r="V179" s="1278"/>
      <c r="W179" s="1278"/>
      <c r="X179" s="1278"/>
      <c r="Y179" s="1278"/>
      <c r="Z179" s="1278"/>
      <c r="AA179" s="1278"/>
      <c r="AB179" s="1278"/>
      <c r="AC179" s="1278"/>
      <c r="AD179" s="1278"/>
      <c r="AE179" s="1278"/>
    </row>
    <row r="180" spans="1:31" ht="13.5" customHeight="1">
      <c r="A180" s="1278" t="s">
        <v>4619</v>
      </c>
      <c r="C180" s="1278"/>
      <c r="D180" s="1278"/>
      <c r="E180" s="1278"/>
      <c r="F180" s="1278"/>
      <c r="G180" s="1278"/>
      <c r="H180" s="1278"/>
      <c r="I180" s="1278"/>
      <c r="J180" s="1278"/>
      <c r="K180" s="1278"/>
      <c r="L180" s="1278"/>
      <c r="M180" s="1278"/>
      <c r="N180" s="1278"/>
      <c r="O180" s="1278"/>
      <c r="P180" s="1278"/>
      <c r="Q180" s="1278"/>
      <c r="R180" s="1278"/>
      <c r="S180" s="1278"/>
      <c r="T180" s="1278"/>
      <c r="U180" s="1278"/>
      <c r="V180" s="1278"/>
      <c r="W180" s="1278"/>
      <c r="X180" s="1278"/>
      <c r="Y180" s="1278"/>
      <c r="Z180" s="1278"/>
      <c r="AA180" s="1278"/>
      <c r="AB180" s="1278"/>
      <c r="AC180" s="1278"/>
      <c r="AD180" s="1278"/>
      <c r="AE180" s="1278"/>
    </row>
    <row r="181" spans="1:31" ht="13.5" customHeight="1">
      <c r="A181" s="1278" t="s">
        <v>4620</v>
      </c>
      <c r="C181" s="1278"/>
      <c r="D181" s="1278"/>
      <c r="E181" s="1278"/>
      <c r="F181" s="1278"/>
      <c r="G181" s="1278"/>
      <c r="H181" s="1278"/>
      <c r="I181" s="1278"/>
      <c r="J181" s="1278"/>
      <c r="K181" s="1278"/>
      <c r="L181" s="1278"/>
      <c r="M181" s="1278"/>
      <c r="N181" s="1278"/>
      <c r="O181" s="1278"/>
      <c r="P181" s="1278"/>
      <c r="Q181" s="1278"/>
      <c r="R181" s="1278"/>
      <c r="S181" s="1278"/>
      <c r="T181" s="1278"/>
      <c r="U181" s="1278"/>
      <c r="V181" s="1278"/>
      <c r="W181" s="1278"/>
      <c r="X181" s="1278"/>
      <c r="Y181" s="1278"/>
      <c r="Z181" s="1278"/>
      <c r="AA181" s="1278"/>
      <c r="AB181" s="1278"/>
      <c r="AC181" s="1278"/>
      <c r="AD181" s="1278"/>
      <c r="AE181" s="1278"/>
    </row>
    <row r="182" spans="1:31" ht="13.5" customHeight="1">
      <c r="A182" s="1278" t="s">
        <v>4621</v>
      </c>
      <c r="C182" s="1278"/>
      <c r="D182" s="1278"/>
      <c r="E182" s="1278"/>
      <c r="F182" s="1278"/>
      <c r="G182" s="1278"/>
      <c r="H182" s="1278"/>
      <c r="I182" s="1278"/>
      <c r="J182" s="1278"/>
      <c r="K182" s="1278"/>
      <c r="L182" s="1278"/>
      <c r="M182" s="1278"/>
      <c r="N182" s="1278"/>
      <c r="O182" s="1278"/>
      <c r="P182" s="1278"/>
      <c r="Q182" s="1278"/>
      <c r="R182" s="1278"/>
      <c r="S182" s="1278"/>
      <c r="T182" s="1278"/>
      <c r="U182" s="1278"/>
      <c r="V182" s="1278"/>
      <c r="W182" s="1278"/>
      <c r="X182" s="1278"/>
      <c r="Y182" s="1278"/>
      <c r="Z182" s="1278"/>
      <c r="AA182" s="1278"/>
      <c r="AB182" s="1278"/>
      <c r="AC182" s="1278"/>
      <c r="AD182" s="1278"/>
      <c r="AE182" s="1278"/>
    </row>
    <row r="183" spans="1:31" ht="13.5" customHeight="1">
      <c r="A183" s="1278" t="s">
        <v>4212</v>
      </c>
      <c r="B183" s="1278"/>
      <c r="C183" s="1278"/>
      <c r="D183" s="1278"/>
      <c r="E183" s="1278"/>
      <c r="F183" s="1278"/>
      <c r="G183" s="1278"/>
      <c r="H183" s="1278"/>
      <c r="I183" s="1278"/>
      <c r="J183" s="1278"/>
      <c r="K183" s="1278"/>
      <c r="L183" s="1278"/>
      <c r="M183" s="1278"/>
      <c r="N183" s="1278"/>
      <c r="O183" s="1278"/>
      <c r="P183" s="1278"/>
      <c r="Q183" s="1278"/>
      <c r="R183" s="1278"/>
      <c r="S183" s="1278"/>
      <c r="T183" s="1278"/>
      <c r="U183" s="1278"/>
      <c r="V183" s="1278"/>
      <c r="W183" s="1278"/>
      <c r="X183" s="1278"/>
      <c r="Y183" s="1278"/>
      <c r="Z183" s="1278"/>
      <c r="AA183" s="1278"/>
      <c r="AB183" s="1278"/>
      <c r="AC183" s="1278"/>
      <c r="AD183" s="1278"/>
      <c r="AE183" s="1278"/>
    </row>
    <row r="184" spans="1:31" ht="13.5" customHeight="1">
      <c r="A184" s="1278" t="s">
        <v>4622</v>
      </c>
      <c r="B184" s="1278"/>
      <c r="C184" s="1278"/>
      <c r="D184" s="1278"/>
      <c r="E184" s="1278"/>
      <c r="F184" s="1278"/>
      <c r="G184" s="1278"/>
      <c r="H184" s="1278"/>
      <c r="I184" s="1278"/>
      <c r="J184" s="1278"/>
      <c r="K184" s="1278"/>
      <c r="L184" s="1278"/>
      <c r="M184" s="1278"/>
      <c r="N184" s="1278"/>
      <c r="O184" s="1278"/>
      <c r="P184" s="1278"/>
      <c r="Q184" s="1278"/>
      <c r="R184" s="1278"/>
      <c r="S184" s="1278"/>
      <c r="T184" s="1278"/>
      <c r="U184" s="1278"/>
      <c r="V184" s="1278"/>
      <c r="W184" s="1278"/>
      <c r="X184" s="1278"/>
      <c r="Y184" s="1278"/>
      <c r="Z184" s="1278"/>
      <c r="AA184" s="1278"/>
      <c r="AB184" s="1278"/>
      <c r="AC184" s="1278"/>
      <c r="AD184" s="1278"/>
      <c r="AE184" s="1278"/>
    </row>
    <row r="185" spans="1:31" ht="13.5" customHeight="1">
      <c r="A185" s="1278" t="s">
        <v>4623</v>
      </c>
      <c r="C185" s="1278"/>
      <c r="D185" s="1278"/>
      <c r="E185" s="1278"/>
      <c r="F185" s="1278"/>
      <c r="G185" s="1278"/>
      <c r="H185" s="1278"/>
      <c r="I185" s="1278"/>
      <c r="J185" s="1278"/>
      <c r="K185" s="1278"/>
      <c r="L185" s="1278"/>
      <c r="M185" s="1278"/>
      <c r="N185" s="1278"/>
      <c r="O185" s="1278"/>
      <c r="P185" s="1278"/>
      <c r="Q185" s="1278"/>
      <c r="R185" s="1278"/>
      <c r="S185" s="1278"/>
      <c r="T185" s="1278"/>
      <c r="U185" s="1278"/>
      <c r="V185" s="1278"/>
      <c r="W185" s="1278"/>
      <c r="X185" s="1278"/>
      <c r="Y185" s="1278"/>
      <c r="Z185" s="1278"/>
      <c r="AA185" s="1278"/>
      <c r="AB185" s="1278"/>
      <c r="AC185" s="1278"/>
      <c r="AD185" s="1278"/>
      <c r="AE185" s="1278"/>
    </row>
    <row r="186" spans="1:31" ht="13.5" customHeight="1">
      <c r="A186" s="1278" t="s">
        <v>4624</v>
      </c>
      <c r="C186" s="1278"/>
      <c r="D186" s="1278"/>
      <c r="E186" s="1278"/>
      <c r="F186" s="1278"/>
      <c r="G186" s="1278"/>
      <c r="H186" s="1278"/>
      <c r="I186" s="1278"/>
      <c r="J186" s="1278"/>
      <c r="K186" s="1278"/>
      <c r="L186" s="1278"/>
      <c r="M186" s="1278"/>
      <c r="N186" s="1278"/>
      <c r="O186" s="1278"/>
      <c r="P186" s="1278"/>
      <c r="Q186" s="1278"/>
      <c r="R186" s="1278"/>
      <c r="S186" s="1278"/>
      <c r="T186" s="1278"/>
      <c r="U186" s="1278"/>
      <c r="V186" s="1278"/>
      <c r="W186" s="1278"/>
      <c r="X186" s="1278"/>
      <c r="Y186" s="1278"/>
      <c r="Z186" s="1278"/>
      <c r="AA186" s="1278"/>
      <c r="AB186" s="1278"/>
      <c r="AC186" s="1278"/>
      <c r="AD186" s="1278"/>
      <c r="AE186" s="1278"/>
    </row>
    <row r="187" spans="1:31" ht="13.5" customHeight="1">
      <c r="A187" s="1278" t="s">
        <v>4625</v>
      </c>
      <c r="C187" s="1278"/>
      <c r="D187" s="1278"/>
      <c r="E187" s="1278"/>
      <c r="F187" s="1278"/>
      <c r="G187" s="1278"/>
      <c r="H187" s="1278"/>
      <c r="I187" s="1278"/>
      <c r="J187" s="1278"/>
      <c r="K187" s="1278"/>
      <c r="L187" s="1278"/>
      <c r="M187" s="1278"/>
      <c r="N187" s="1278"/>
      <c r="O187" s="1278"/>
      <c r="P187" s="1278"/>
      <c r="Q187" s="1278"/>
      <c r="R187" s="1278"/>
      <c r="S187" s="1278"/>
      <c r="T187" s="1278"/>
      <c r="U187" s="1278"/>
      <c r="V187" s="1278"/>
      <c r="W187" s="1278"/>
      <c r="X187" s="1278"/>
      <c r="Y187" s="1278"/>
      <c r="Z187" s="1278"/>
      <c r="AA187" s="1278"/>
      <c r="AB187" s="1278"/>
      <c r="AC187" s="1278"/>
      <c r="AD187" s="1278"/>
      <c r="AE187" s="1278"/>
    </row>
    <row r="188" spans="1:31" ht="13.5" customHeight="1">
      <c r="A188" s="1308" t="s">
        <v>4626</v>
      </c>
      <c r="B188" s="1278"/>
      <c r="C188" s="1278"/>
      <c r="D188" s="1278"/>
      <c r="E188" s="1278"/>
      <c r="F188" s="1278"/>
      <c r="G188" s="1278"/>
      <c r="H188" s="1278"/>
      <c r="I188" s="1278"/>
      <c r="J188" s="1278"/>
      <c r="K188" s="1278"/>
      <c r="L188" s="1278"/>
      <c r="M188" s="1278"/>
      <c r="N188" s="1278"/>
      <c r="O188" s="1278"/>
      <c r="P188" s="1278"/>
      <c r="Q188" s="1278"/>
      <c r="R188" s="1278"/>
      <c r="S188" s="1278"/>
      <c r="T188" s="1278"/>
      <c r="U188" s="1278"/>
      <c r="V188" s="1278"/>
      <c r="W188" s="1278"/>
      <c r="X188" s="1278"/>
      <c r="Y188" s="1278"/>
      <c r="Z188" s="1278"/>
      <c r="AA188" s="1278"/>
      <c r="AB188" s="1278"/>
      <c r="AC188" s="1278"/>
      <c r="AD188" s="1278"/>
      <c r="AE188" s="1278"/>
    </row>
    <row r="189" spans="1:31" ht="13.5" customHeight="1">
      <c r="A189" s="1278" t="s">
        <v>4627</v>
      </c>
      <c r="B189" s="1278"/>
      <c r="C189" s="1278"/>
      <c r="D189" s="1278"/>
      <c r="E189" s="1278"/>
      <c r="F189" s="1278"/>
      <c r="G189" s="1278"/>
      <c r="H189" s="1278"/>
      <c r="I189" s="1278"/>
      <c r="J189" s="1278"/>
      <c r="K189" s="1278"/>
      <c r="L189" s="1278"/>
      <c r="M189" s="1278"/>
      <c r="N189" s="1278"/>
      <c r="O189" s="1278"/>
      <c r="P189" s="1278"/>
      <c r="Q189" s="1278"/>
      <c r="R189" s="1278"/>
      <c r="S189" s="1278"/>
      <c r="T189" s="1278"/>
      <c r="U189" s="1278"/>
      <c r="V189" s="1278"/>
      <c r="W189" s="1278"/>
      <c r="X189" s="1278"/>
      <c r="Y189" s="1278"/>
      <c r="Z189" s="1278"/>
      <c r="AA189" s="1278"/>
      <c r="AB189" s="1278"/>
      <c r="AC189" s="1278"/>
      <c r="AD189" s="1278"/>
      <c r="AE189" s="1278"/>
    </row>
    <row r="190" spans="1:31" ht="13.5" customHeight="1">
      <c r="A190" s="1278" t="s">
        <v>4628</v>
      </c>
      <c r="B190" s="1278"/>
      <c r="C190" s="1278"/>
      <c r="D190" s="1278"/>
      <c r="E190" s="1278"/>
      <c r="F190" s="1278"/>
      <c r="G190" s="1278"/>
      <c r="H190" s="1278"/>
      <c r="I190" s="1278"/>
      <c r="J190" s="1278"/>
      <c r="K190" s="1278"/>
      <c r="L190" s="1278"/>
      <c r="M190" s="1278"/>
      <c r="N190" s="1278"/>
      <c r="O190" s="1278"/>
      <c r="P190" s="1278"/>
      <c r="Q190" s="1278"/>
      <c r="R190" s="1278"/>
      <c r="S190" s="1278"/>
      <c r="T190" s="1278"/>
      <c r="U190" s="1278"/>
      <c r="V190" s="1278"/>
      <c r="W190" s="1278"/>
      <c r="X190" s="1278"/>
      <c r="Y190" s="1278"/>
      <c r="Z190" s="1278"/>
      <c r="AA190" s="1278"/>
      <c r="AB190" s="1278"/>
      <c r="AC190" s="1278"/>
      <c r="AD190" s="1278"/>
      <c r="AE190" s="1278"/>
    </row>
    <row r="191" spans="1:31" ht="13.5" customHeight="1">
      <c r="A191" s="1278" t="s">
        <v>4629</v>
      </c>
      <c r="B191" s="1278"/>
      <c r="D191" s="1278"/>
      <c r="E191" s="1278"/>
      <c r="F191" s="1278"/>
      <c r="G191" s="1278"/>
      <c r="H191" s="1278"/>
      <c r="I191" s="1278"/>
      <c r="J191" s="1278"/>
      <c r="K191" s="1278"/>
      <c r="L191" s="1278"/>
      <c r="M191" s="1278"/>
      <c r="N191" s="1278"/>
      <c r="O191" s="1278"/>
      <c r="P191" s="1278"/>
      <c r="Q191" s="1278"/>
      <c r="R191" s="1278"/>
      <c r="S191" s="1278"/>
      <c r="T191" s="1278"/>
      <c r="U191" s="1278"/>
      <c r="V191" s="1278"/>
      <c r="W191" s="1278"/>
      <c r="X191" s="1278"/>
      <c r="Y191" s="1278"/>
      <c r="Z191" s="1278"/>
      <c r="AA191" s="1278"/>
      <c r="AB191" s="1278"/>
      <c r="AC191" s="1278"/>
      <c r="AD191" s="1278"/>
      <c r="AE191" s="1278"/>
    </row>
    <row r="192" spans="1:31" ht="13.5" customHeight="1">
      <c r="A192" s="1278" t="s">
        <v>4630</v>
      </c>
      <c r="B192" s="1278"/>
      <c r="D192" s="1278"/>
      <c r="E192" s="1278"/>
      <c r="F192" s="1278"/>
      <c r="G192" s="1278"/>
      <c r="H192" s="1278"/>
      <c r="I192" s="1278"/>
      <c r="J192" s="1278"/>
      <c r="K192" s="1278"/>
      <c r="L192" s="1278"/>
      <c r="M192" s="1278"/>
      <c r="N192" s="1278"/>
      <c r="O192" s="1278"/>
      <c r="P192" s="1278"/>
      <c r="Q192" s="1278"/>
      <c r="R192" s="1278"/>
      <c r="S192" s="1278"/>
      <c r="T192" s="1278"/>
      <c r="U192" s="1278"/>
      <c r="V192" s="1278"/>
      <c r="W192" s="1278"/>
      <c r="X192" s="1278"/>
      <c r="Y192" s="1278"/>
      <c r="Z192" s="1278"/>
      <c r="AA192" s="1278"/>
      <c r="AB192" s="1278"/>
      <c r="AC192" s="1278"/>
      <c r="AD192" s="1278"/>
      <c r="AE192" s="1278"/>
    </row>
    <row r="193" spans="1:31" ht="13.5" customHeight="1">
      <c r="A193" s="1278" t="s">
        <v>4631</v>
      </c>
      <c r="B193" s="1278"/>
      <c r="D193" s="1278"/>
      <c r="E193" s="1278"/>
      <c r="F193" s="1278"/>
      <c r="G193" s="1278"/>
      <c r="H193" s="1278"/>
      <c r="I193" s="1278"/>
      <c r="J193" s="1278"/>
      <c r="K193" s="1278"/>
      <c r="L193" s="1278"/>
      <c r="M193" s="1278"/>
      <c r="N193" s="1278"/>
      <c r="O193" s="1278"/>
      <c r="P193" s="1278"/>
      <c r="Q193" s="1278"/>
      <c r="R193" s="1278"/>
      <c r="S193" s="1278"/>
      <c r="T193" s="1278"/>
      <c r="U193" s="1278"/>
      <c r="V193" s="1278"/>
      <c r="W193" s="1278"/>
      <c r="X193" s="1278"/>
      <c r="Y193" s="1278"/>
      <c r="Z193" s="1278"/>
      <c r="AA193" s="1278"/>
      <c r="AB193" s="1278"/>
      <c r="AC193" s="1278"/>
      <c r="AD193" s="1278"/>
      <c r="AE193" s="1278"/>
    </row>
    <row r="194" spans="1:31" ht="13.5" customHeight="1">
      <c r="A194" s="1278" t="s">
        <v>4632</v>
      </c>
      <c r="B194" s="1278"/>
      <c r="D194" s="1278"/>
      <c r="E194" s="1278"/>
      <c r="F194" s="1278"/>
      <c r="G194" s="1278"/>
      <c r="H194" s="1278"/>
      <c r="I194" s="1278"/>
      <c r="J194" s="1278"/>
      <c r="K194" s="1278"/>
      <c r="L194" s="1278"/>
      <c r="M194" s="1278"/>
      <c r="N194" s="1278"/>
      <c r="O194" s="1278"/>
      <c r="P194" s="1278"/>
      <c r="Q194" s="1278"/>
      <c r="R194" s="1278"/>
      <c r="S194" s="1278"/>
      <c r="T194" s="1278"/>
      <c r="U194" s="1278"/>
      <c r="V194" s="1278"/>
      <c r="W194" s="1278"/>
      <c r="X194" s="1278"/>
      <c r="Y194" s="1278"/>
      <c r="Z194" s="1278"/>
      <c r="AA194" s="1278"/>
      <c r="AB194" s="1278"/>
      <c r="AC194" s="1278"/>
      <c r="AD194" s="1278"/>
      <c r="AE194" s="1278"/>
    </row>
    <row r="195" spans="1:31" ht="13.5" customHeight="1">
      <c r="A195" s="1278" t="s">
        <v>4633</v>
      </c>
      <c r="B195" s="1278"/>
      <c r="D195" s="1278"/>
      <c r="E195" s="1278"/>
      <c r="F195" s="1278"/>
      <c r="G195" s="1278"/>
      <c r="H195" s="1278"/>
      <c r="I195" s="1278"/>
      <c r="J195" s="1278"/>
      <c r="K195" s="1278"/>
      <c r="L195" s="1278"/>
      <c r="M195" s="1278"/>
      <c r="N195" s="1278"/>
      <c r="O195" s="1278"/>
      <c r="P195" s="1278"/>
      <c r="Q195" s="1278"/>
      <c r="R195" s="1278"/>
      <c r="S195" s="1278"/>
      <c r="T195" s="1278"/>
      <c r="U195" s="1278"/>
      <c r="V195" s="1278"/>
      <c r="W195" s="1278"/>
      <c r="X195" s="1278"/>
      <c r="Y195" s="1278"/>
      <c r="Z195" s="1278"/>
      <c r="AA195" s="1278"/>
      <c r="AB195" s="1278"/>
      <c r="AC195" s="1278"/>
      <c r="AD195" s="1278"/>
      <c r="AE195" s="1278"/>
    </row>
    <row r="196" spans="1:31" ht="13.5" customHeight="1">
      <c r="A196" s="1278" t="s">
        <v>4634</v>
      </c>
      <c r="B196" s="1278"/>
      <c r="D196" s="1278"/>
      <c r="E196" s="1278"/>
      <c r="F196" s="1278"/>
      <c r="G196" s="1278"/>
      <c r="H196" s="1278"/>
      <c r="I196" s="1278"/>
      <c r="J196" s="1278"/>
      <c r="K196" s="1278"/>
      <c r="L196" s="1278"/>
      <c r="M196" s="1278"/>
      <c r="N196" s="1278"/>
      <c r="O196" s="1278"/>
      <c r="P196" s="1278"/>
      <c r="Q196" s="1278"/>
      <c r="R196" s="1278"/>
      <c r="S196" s="1278"/>
      <c r="T196" s="1278"/>
      <c r="U196" s="1278"/>
      <c r="V196" s="1278"/>
      <c r="W196" s="1278"/>
      <c r="X196" s="1278"/>
      <c r="Y196" s="1278"/>
      <c r="Z196" s="1278"/>
      <c r="AA196" s="1278"/>
      <c r="AB196" s="1278"/>
      <c r="AC196" s="1278"/>
      <c r="AD196" s="1278"/>
      <c r="AE196" s="1278"/>
    </row>
    <row r="197" spans="1:31" ht="13.5" customHeight="1">
      <c r="A197" s="1278" t="s">
        <v>4635</v>
      </c>
      <c r="B197" s="1278"/>
      <c r="D197" s="1278"/>
      <c r="E197" s="1278"/>
      <c r="F197" s="1278"/>
      <c r="G197" s="1278"/>
      <c r="H197" s="1278"/>
      <c r="I197" s="1278"/>
      <c r="J197" s="1278"/>
      <c r="K197" s="1278"/>
      <c r="L197" s="1278"/>
      <c r="M197" s="1278"/>
      <c r="N197" s="1278"/>
      <c r="O197" s="1278"/>
      <c r="P197" s="1278"/>
      <c r="Q197" s="1278"/>
      <c r="R197" s="1278"/>
      <c r="S197" s="1278"/>
      <c r="T197" s="1278"/>
      <c r="U197" s="1278"/>
      <c r="V197" s="1278"/>
      <c r="W197" s="1278"/>
      <c r="X197" s="1278"/>
      <c r="Y197" s="1278"/>
      <c r="Z197" s="1278"/>
      <c r="AA197" s="1278"/>
      <c r="AB197" s="1278"/>
      <c r="AC197" s="1278"/>
      <c r="AD197" s="1278"/>
      <c r="AE197" s="1278"/>
    </row>
    <row r="198" spans="1:31" ht="13.5" customHeight="1">
      <c r="A198" s="1278" t="s">
        <v>3155</v>
      </c>
      <c r="B198" s="1278"/>
      <c r="D198" s="1278"/>
      <c r="E198" s="1278"/>
      <c r="F198" s="1278"/>
      <c r="G198" s="1278"/>
      <c r="H198" s="1278"/>
      <c r="I198" s="1278"/>
      <c r="J198" s="1278"/>
      <c r="K198" s="1278"/>
      <c r="L198" s="1278"/>
      <c r="M198" s="1278"/>
      <c r="N198" s="1278"/>
      <c r="O198" s="1278"/>
      <c r="P198" s="1278"/>
      <c r="Q198" s="1278"/>
      <c r="R198" s="1278"/>
      <c r="S198" s="1278"/>
      <c r="T198" s="1278"/>
      <c r="U198" s="1278"/>
      <c r="V198" s="1278"/>
      <c r="W198" s="1278"/>
      <c r="X198" s="1278"/>
      <c r="Y198" s="1278"/>
      <c r="Z198" s="1278"/>
      <c r="AA198" s="1278"/>
      <c r="AB198" s="1278"/>
      <c r="AC198" s="1278"/>
      <c r="AD198" s="1278"/>
      <c r="AE198" s="1278"/>
    </row>
    <row r="199" spans="1:31" ht="13.5" customHeight="1">
      <c r="A199" s="1278" t="s">
        <v>3156</v>
      </c>
      <c r="B199" s="1278"/>
      <c r="D199" s="1278"/>
      <c r="E199" s="1278"/>
      <c r="F199" s="1278"/>
      <c r="G199" s="1278"/>
      <c r="H199" s="1278"/>
      <c r="I199" s="1278"/>
      <c r="J199" s="1278"/>
      <c r="K199" s="1278"/>
      <c r="L199" s="1278"/>
      <c r="M199" s="1278"/>
      <c r="N199" s="1278"/>
      <c r="O199" s="1278"/>
      <c r="P199" s="1278"/>
      <c r="Q199" s="1278"/>
      <c r="R199" s="1278"/>
      <c r="S199" s="1278"/>
      <c r="T199" s="1278"/>
      <c r="U199" s="1278"/>
      <c r="V199" s="1278"/>
      <c r="W199" s="1278"/>
      <c r="X199" s="1278"/>
      <c r="Y199" s="1278"/>
      <c r="Z199" s="1278"/>
      <c r="AA199" s="1278"/>
      <c r="AB199" s="1278"/>
      <c r="AC199" s="1278"/>
      <c r="AD199" s="1278"/>
      <c r="AE199" s="1278"/>
    </row>
    <row r="200" spans="1:31" ht="13.5" customHeight="1">
      <c r="A200" s="1278" t="s">
        <v>3157</v>
      </c>
      <c r="B200" s="1278"/>
      <c r="D200" s="1278"/>
      <c r="E200" s="1278"/>
      <c r="F200" s="1278"/>
      <c r="G200" s="1278"/>
      <c r="H200" s="1278"/>
      <c r="I200" s="1278"/>
      <c r="J200" s="1278"/>
      <c r="K200" s="1278"/>
      <c r="L200" s="1278"/>
      <c r="M200" s="1278"/>
      <c r="N200" s="1278"/>
      <c r="O200" s="1278"/>
      <c r="P200" s="1278"/>
      <c r="Q200" s="1278"/>
      <c r="R200" s="1278"/>
      <c r="S200" s="1278"/>
      <c r="T200" s="1278"/>
      <c r="U200" s="1278"/>
      <c r="V200" s="1278"/>
      <c r="W200" s="1278"/>
      <c r="X200" s="1278"/>
      <c r="Y200" s="1278"/>
      <c r="Z200" s="1278"/>
      <c r="AA200" s="1278"/>
      <c r="AB200" s="1278"/>
      <c r="AC200" s="1278"/>
      <c r="AD200" s="1278"/>
      <c r="AE200" s="1278"/>
    </row>
    <row r="201" spans="1:31" ht="13.5" customHeight="1">
      <c r="A201" s="1278" t="s">
        <v>3158</v>
      </c>
      <c r="B201" s="1278"/>
      <c r="D201" s="1278"/>
      <c r="E201" s="1278"/>
      <c r="F201" s="1278"/>
      <c r="G201" s="1278"/>
      <c r="H201" s="1278"/>
      <c r="I201" s="1278"/>
      <c r="J201" s="1278"/>
      <c r="K201" s="1278"/>
      <c r="L201" s="1278"/>
      <c r="M201" s="1278"/>
      <c r="N201" s="1278"/>
      <c r="O201" s="1278"/>
      <c r="P201" s="1278"/>
      <c r="Q201" s="1278"/>
      <c r="R201" s="1278"/>
      <c r="S201" s="1278"/>
      <c r="T201" s="1278"/>
      <c r="U201" s="1278"/>
      <c r="V201" s="1278"/>
      <c r="W201" s="1278"/>
      <c r="X201" s="1278"/>
      <c r="Y201" s="1278"/>
      <c r="Z201" s="1278"/>
      <c r="AA201" s="1278"/>
      <c r="AB201" s="1278"/>
      <c r="AC201" s="1278"/>
      <c r="AD201" s="1278"/>
      <c r="AE201" s="1278"/>
    </row>
    <row r="202" spans="1:31" ht="13.5" customHeight="1">
      <c r="A202" s="1278" t="s">
        <v>4636</v>
      </c>
      <c r="B202" s="1278"/>
      <c r="D202" s="1278"/>
      <c r="E202" s="1278"/>
      <c r="F202" s="1278"/>
      <c r="G202" s="1278"/>
      <c r="H202" s="1278"/>
      <c r="I202" s="1278"/>
      <c r="J202" s="1278"/>
      <c r="K202" s="1278"/>
      <c r="L202" s="1278"/>
      <c r="M202" s="1278"/>
      <c r="N202" s="1278"/>
      <c r="O202" s="1278"/>
      <c r="P202" s="1278"/>
      <c r="Q202" s="1278"/>
      <c r="R202" s="1278"/>
      <c r="S202" s="1278"/>
      <c r="T202" s="1278"/>
      <c r="U202" s="1278"/>
      <c r="V202" s="1278"/>
      <c r="W202" s="1278"/>
      <c r="X202" s="1278"/>
      <c r="Y202" s="1278"/>
      <c r="Z202" s="1278"/>
      <c r="AA202" s="1278"/>
      <c r="AB202" s="1278"/>
      <c r="AC202" s="1278"/>
      <c r="AD202" s="1278"/>
      <c r="AE202" s="1278"/>
    </row>
    <row r="203" spans="1:31" ht="13.5" customHeight="1">
      <c r="A203" s="1278" t="s">
        <v>4637</v>
      </c>
      <c r="B203" s="1278"/>
      <c r="D203" s="1278"/>
      <c r="E203" s="1278"/>
      <c r="F203" s="1278"/>
      <c r="G203" s="1278"/>
      <c r="H203" s="1278"/>
      <c r="I203" s="1278"/>
      <c r="J203" s="1278"/>
      <c r="K203" s="1278"/>
      <c r="L203" s="1278"/>
      <c r="M203" s="1278"/>
      <c r="N203" s="1278"/>
      <c r="O203" s="1278"/>
      <c r="P203" s="1278"/>
      <c r="Q203" s="1278"/>
      <c r="R203" s="1278"/>
      <c r="S203" s="1278"/>
      <c r="T203" s="1278"/>
      <c r="U203" s="1278"/>
      <c r="V203" s="1278"/>
      <c r="W203" s="1278"/>
      <c r="X203" s="1278"/>
      <c r="Y203" s="1278"/>
      <c r="Z203" s="1278"/>
      <c r="AA203" s="1278"/>
      <c r="AB203" s="1278"/>
      <c r="AC203" s="1278"/>
      <c r="AD203" s="1278"/>
      <c r="AE203" s="1278"/>
    </row>
    <row r="204" spans="1:31" ht="13.5" customHeight="1">
      <c r="A204" s="1278" t="s">
        <v>4638</v>
      </c>
      <c r="B204" s="1278"/>
      <c r="D204" s="1278"/>
      <c r="E204" s="1278"/>
      <c r="F204" s="1278"/>
      <c r="G204" s="1278"/>
      <c r="H204" s="1278"/>
      <c r="I204" s="1278"/>
      <c r="J204" s="1278"/>
      <c r="K204" s="1278"/>
      <c r="L204" s="1278"/>
      <c r="M204" s="1278"/>
      <c r="N204" s="1278"/>
      <c r="O204" s="1278"/>
      <c r="P204" s="1278"/>
      <c r="Q204" s="1278"/>
      <c r="R204" s="1278"/>
      <c r="S204" s="1278"/>
      <c r="T204" s="1278"/>
      <c r="U204" s="1278"/>
      <c r="V204" s="1278"/>
      <c r="W204" s="1278"/>
      <c r="X204" s="1278"/>
      <c r="Y204" s="1278"/>
      <c r="Z204" s="1278"/>
      <c r="AA204" s="1278"/>
      <c r="AB204" s="1278"/>
      <c r="AC204" s="1278"/>
      <c r="AD204" s="1278"/>
      <c r="AE204" s="1278"/>
    </row>
    <row r="205" spans="1:31" ht="18" customHeight="1">
      <c r="A205" s="1278"/>
      <c r="B205" s="1278"/>
    </row>
    <row r="206" spans="1:31" ht="18" customHeight="1"/>
    <row r="207" spans="1:31" ht="18" customHeight="1"/>
    <row r="208" spans="1:31"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sheetData>
  <mergeCells count="50">
    <mergeCell ref="G133:O133"/>
    <mergeCell ref="R133:Z133"/>
    <mergeCell ref="C141:AE142"/>
    <mergeCell ref="C146:AE147"/>
    <mergeCell ref="J124:L124"/>
    <mergeCell ref="J125:L125"/>
    <mergeCell ref="J129:M129"/>
    <mergeCell ref="J130:M130"/>
    <mergeCell ref="J131:L131"/>
    <mergeCell ref="J132:L132"/>
    <mergeCell ref="L120:N120"/>
    <mergeCell ref="S120:U120"/>
    <mergeCell ref="Z120:AB120"/>
    <mergeCell ref="J69:AE69"/>
    <mergeCell ref="J70:S70"/>
    <mergeCell ref="A95:AF95"/>
    <mergeCell ref="B99:AE99"/>
    <mergeCell ref="H110:K110"/>
    <mergeCell ref="H116:K116"/>
    <mergeCell ref="H119:K119"/>
    <mergeCell ref="H91:I91"/>
    <mergeCell ref="X91:Y91"/>
    <mergeCell ref="D75:E75"/>
    <mergeCell ref="D76:E76"/>
    <mergeCell ref="E80:F80"/>
    <mergeCell ref="J68:P68"/>
    <mergeCell ref="J58:P58"/>
    <mergeCell ref="J59:AE59"/>
    <mergeCell ref="J60:S60"/>
    <mergeCell ref="J64:L64"/>
    <mergeCell ref="R64:W64"/>
    <mergeCell ref="AA64:AD64"/>
    <mergeCell ref="I65:AE65"/>
    <mergeCell ref="J66:L66"/>
    <mergeCell ref="S66:V66"/>
    <mergeCell ref="AB66:AD66"/>
    <mergeCell ref="I67:AE67"/>
    <mergeCell ref="J56:AE56"/>
    <mergeCell ref="J57:AE57"/>
    <mergeCell ref="J40:AE40"/>
    <mergeCell ref="J41:AE41"/>
    <mergeCell ref="J42:P42"/>
    <mergeCell ref="J43:AE43"/>
    <mergeCell ref="J44:S44"/>
    <mergeCell ref="A36:AF36"/>
    <mergeCell ref="A3:AF3"/>
    <mergeCell ref="A5:AF5"/>
    <mergeCell ref="X7:Z7"/>
    <mergeCell ref="R11:AF11"/>
    <mergeCell ref="R13:AF13"/>
  </mergeCells>
  <phoneticPr fontId="129"/>
  <conditionalFormatting sqref="L120:N120 P120 S120:U120 W120 Z120:AB120">
    <cfRule type="expression" dxfId="0" priority="1">
      <formula>$S$83="□"</formula>
    </cfRule>
  </conditionalFormatting>
  <dataValidations count="1">
    <dataValidation type="list" allowBlank="1" showInputMessage="1" showErrorMessage="1" sqref="C75:C76 C79 C88:C89 C137 D80 G137 H113 K103:K104 K137 L148 N107 O84:O85 P113 P137 P148 Q103 S83 T84:T85 T107 V83 X103" xr:uid="{00000000-0002-0000-3000-000000000000}">
      <formula1>"□,■"</formula1>
    </dataValidation>
  </dataValidations>
  <printOptions horizontalCentered="1"/>
  <pageMargins left="0.6692913385826772" right="0.6692913385826772" top="0.74803149606299213" bottom="0.74803149606299213" header="0.31496062992125984" footer="0.31496062992125984"/>
  <pageSetup paperSize="9" scale="97" fitToHeight="5" orientation="portrait" blackAndWhite="1" r:id="rId1"/>
  <rowBreaks count="2" manualBreakCount="2">
    <brk id="35" max="16383" man="1"/>
    <brk id="93" max="3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FFCC"/>
  </sheetPr>
  <dimension ref="A3:J29"/>
  <sheetViews>
    <sheetView workbookViewId="0"/>
  </sheetViews>
  <sheetFormatPr defaultColWidth="9" defaultRowHeight="15" customHeight="1"/>
  <cols>
    <col min="1" max="5" width="2.625" style="20" customWidth="1"/>
    <col min="6" max="7" width="10.625" style="20" customWidth="1"/>
    <col min="8" max="8" width="18.375" style="20" customWidth="1"/>
    <col min="9" max="12" width="20.625" style="20" customWidth="1"/>
    <col min="13" max="13" width="9" style="20" customWidth="1"/>
    <col min="14" max="16384" width="9" style="20"/>
  </cols>
  <sheetData>
    <row r="3" spans="1:9" ht="15" customHeight="1">
      <c r="A3" s="20" t="s">
        <v>1325</v>
      </c>
    </row>
    <row r="4" spans="1:9" ht="15" customHeight="1">
      <c r="H4" s="132" t="s">
        <v>1347</v>
      </c>
      <c r="I4" s="128" t="s">
        <v>1348</v>
      </c>
    </row>
    <row r="5" spans="1:9" ht="15" customHeight="1">
      <c r="H5" s="125">
        <v>0</v>
      </c>
      <c r="I5" s="129" t="s">
        <v>1349</v>
      </c>
    </row>
    <row r="6" spans="1:9" ht="15" customHeight="1">
      <c r="H6" s="126">
        <v>100</v>
      </c>
      <c r="I6" s="130" t="s">
        <v>1350</v>
      </c>
    </row>
    <row r="7" spans="1:9" ht="15" customHeight="1">
      <c r="H7" s="126">
        <v>200</v>
      </c>
      <c r="I7" s="130" t="s">
        <v>1351</v>
      </c>
    </row>
    <row r="8" spans="1:9" ht="15" customHeight="1">
      <c r="H8" s="126">
        <v>300</v>
      </c>
      <c r="I8" s="130" t="s">
        <v>1352</v>
      </c>
    </row>
    <row r="9" spans="1:9" ht="15" customHeight="1">
      <c r="H9" s="127" t="s">
        <v>1328</v>
      </c>
      <c r="I9" s="131"/>
    </row>
    <row r="12" spans="1:9" ht="15" customHeight="1">
      <c r="A12" s="20" t="s">
        <v>1325</v>
      </c>
    </row>
    <row r="13" spans="1:9" ht="15" customHeight="1">
      <c r="H13" s="132" t="s">
        <v>1334</v>
      </c>
      <c r="I13" s="128" t="s">
        <v>1335</v>
      </c>
    </row>
    <row r="14" spans="1:9" ht="15" customHeight="1">
      <c r="H14" s="125">
        <v>1</v>
      </c>
      <c r="I14" s="129" t="s">
        <v>1329</v>
      </c>
    </row>
    <row r="15" spans="1:9" ht="15" customHeight="1">
      <c r="H15" s="126">
        <v>2</v>
      </c>
      <c r="I15" s="130" t="s">
        <v>1330</v>
      </c>
    </row>
    <row r="16" spans="1:9" ht="15" customHeight="1">
      <c r="H16" s="126">
        <v>3</v>
      </c>
      <c r="I16" s="130" t="s">
        <v>1331</v>
      </c>
    </row>
    <row r="17" spans="1:10" ht="15" customHeight="1">
      <c r="H17" s="126">
        <v>4</v>
      </c>
      <c r="I17" s="130" t="s">
        <v>1332</v>
      </c>
    </row>
    <row r="18" spans="1:10" ht="15" customHeight="1">
      <c r="H18" s="126">
        <v>5</v>
      </c>
      <c r="I18" s="130" t="s">
        <v>1333</v>
      </c>
    </row>
    <row r="19" spans="1:10" ht="15" customHeight="1">
      <c r="H19" s="127" t="s">
        <v>1328</v>
      </c>
      <c r="I19" s="131"/>
    </row>
    <row r="21" spans="1:10" ht="15" customHeight="1">
      <c r="H21" s="62"/>
    </row>
    <row r="22" spans="1:10" ht="15" customHeight="1">
      <c r="A22" s="20" t="s">
        <v>1323</v>
      </c>
    </row>
    <row r="23" spans="1:10" ht="15" customHeight="1">
      <c r="H23" s="132" t="s">
        <v>1342</v>
      </c>
      <c r="I23" s="128" t="s">
        <v>1343</v>
      </c>
      <c r="J23" s="182" t="s">
        <v>1350</v>
      </c>
    </row>
    <row r="24" spans="1:10" ht="15" customHeight="1">
      <c r="H24" s="125">
        <v>101</v>
      </c>
      <c r="I24" s="134" t="s">
        <v>1341</v>
      </c>
      <c r="J24" s="179">
        <v>1</v>
      </c>
    </row>
    <row r="25" spans="1:10" ht="15" customHeight="1">
      <c r="H25" s="126">
        <v>102</v>
      </c>
      <c r="I25" s="135" t="s">
        <v>1337</v>
      </c>
      <c r="J25" s="180">
        <v>1</v>
      </c>
    </row>
    <row r="26" spans="1:10" ht="15" customHeight="1">
      <c r="H26" s="126">
        <v>103</v>
      </c>
      <c r="I26" s="135" t="s">
        <v>1338</v>
      </c>
      <c r="J26" s="180">
        <v>3</v>
      </c>
    </row>
    <row r="27" spans="1:10" ht="15" customHeight="1">
      <c r="H27" s="126">
        <v>104</v>
      </c>
      <c r="I27" s="135" t="s">
        <v>1339</v>
      </c>
      <c r="J27" s="180">
        <v>4</v>
      </c>
    </row>
    <row r="28" spans="1:10" ht="15" customHeight="1">
      <c r="H28" s="126">
        <v>999</v>
      </c>
      <c r="I28" s="135" t="s">
        <v>1340</v>
      </c>
      <c r="J28" s="180"/>
    </row>
    <row r="29" spans="1:10" ht="15" customHeight="1">
      <c r="H29" s="133" t="s">
        <v>1328</v>
      </c>
      <c r="I29" s="136"/>
      <c r="J29" s="181"/>
    </row>
  </sheetData>
  <phoneticPr fontId="129"/>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E162"/>
  <sheetViews>
    <sheetView topLeftCell="A78" workbookViewId="0">
      <selection activeCell="T88" sqref="T88"/>
    </sheetView>
  </sheetViews>
  <sheetFormatPr defaultColWidth="9" defaultRowHeight="13.5"/>
  <cols>
    <col min="1" max="27" width="2.75" style="13" customWidth="1"/>
    <col min="28" max="28" width="3.125" style="13" customWidth="1"/>
    <col min="29" max="29" width="2.75" style="13" customWidth="1"/>
    <col min="30" max="30" width="3.125" style="13" customWidth="1"/>
    <col min="31" max="31" width="2.75" style="13" customWidth="1"/>
    <col min="32" max="32" width="2.125" style="13" customWidth="1"/>
    <col min="33" max="33" width="9" style="13" customWidth="1"/>
    <col min="34" max="16384" width="9" style="13"/>
  </cols>
  <sheetData>
    <row r="1" spans="1:31" s="14" customFormat="1" ht="18" customHeight="1">
      <c r="A1" s="14" t="s">
        <v>3022</v>
      </c>
    </row>
    <row r="2" spans="1:31" s="14" customFormat="1" ht="18" customHeight="1"/>
    <row r="3" spans="1:31" s="14" customFormat="1" ht="18" customHeight="1">
      <c r="AE3" s="412" t="s">
        <v>667</v>
      </c>
    </row>
    <row r="4" spans="1:31" s="14" customFormat="1" ht="18" customHeight="1"/>
    <row r="5" spans="1:31" ht="21">
      <c r="A5" s="4581" t="s">
        <v>3023</v>
      </c>
      <c r="B5" s="4581"/>
      <c r="C5" s="4581"/>
      <c r="D5" s="4581"/>
      <c r="E5" s="4581"/>
      <c r="F5" s="4581"/>
      <c r="G5" s="4581"/>
      <c r="H5" s="4581"/>
      <c r="I5" s="4581"/>
      <c r="J5" s="4581"/>
      <c r="K5" s="4581"/>
      <c r="L5" s="4581"/>
      <c r="M5" s="4581"/>
      <c r="N5" s="4581"/>
      <c r="O5" s="4581"/>
      <c r="P5" s="4581"/>
      <c r="Q5" s="4581"/>
      <c r="R5" s="4581"/>
      <c r="S5" s="4581"/>
      <c r="T5" s="4581"/>
      <c r="U5" s="4581"/>
      <c r="V5" s="4581"/>
      <c r="W5" s="4581"/>
      <c r="X5" s="4581"/>
      <c r="Y5" s="4581"/>
      <c r="Z5" s="4581"/>
      <c r="AA5" s="4581"/>
      <c r="AB5" s="4581"/>
      <c r="AC5" s="4581"/>
      <c r="AD5" s="4581"/>
      <c r="AE5" s="4581"/>
    </row>
    <row r="6" spans="1:31" ht="24" customHeight="1"/>
    <row r="7" spans="1:31" s="14" customFormat="1" ht="24" customHeight="1">
      <c r="W7" s="2325" t="s">
        <v>2542</v>
      </c>
      <c r="X7" s="4160"/>
      <c r="Y7" s="4611"/>
      <c r="Z7" s="4160"/>
      <c r="AA7" s="14" t="s">
        <v>477</v>
      </c>
      <c r="AB7" s="441"/>
      <c r="AC7" s="14" t="s">
        <v>5</v>
      </c>
      <c r="AD7" s="441"/>
      <c r="AE7" s="14" t="s">
        <v>478</v>
      </c>
    </row>
    <row r="8" spans="1:31" s="14" customFormat="1" ht="24" customHeight="1"/>
    <row r="9" spans="1:31" s="14" customFormat="1" ht="24" customHeight="1">
      <c r="A9" s="14" t="s">
        <v>3024</v>
      </c>
    </row>
    <row r="10" spans="1:31" s="14" customFormat="1" ht="18" customHeight="1"/>
    <row r="11" spans="1:31" s="14" customFormat="1" ht="24" customHeight="1">
      <c r="J11" s="14" t="s">
        <v>3025</v>
      </c>
      <c r="R11" s="4612" t="s">
        <v>3161</v>
      </c>
      <c r="S11" s="4612"/>
      <c r="T11" s="4612"/>
      <c r="U11" s="4612"/>
      <c r="V11" s="4612"/>
      <c r="W11" s="4612"/>
      <c r="X11" s="4612"/>
      <c r="Y11" s="4612"/>
      <c r="Z11" s="4612"/>
      <c r="AA11" s="4612"/>
      <c r="AB11" s="4612"/>
      <c r="AC11" s="4612"/>
      <c r="AD11" s="4612"/>
    </row>
    <row r="12" spans="1:31" s="14" customFormat="1" ht="18" customHeight="1"/>
    <row r="13" spans="1:31" s="14" customFormat="1" ht="24" customHeight="1">
      <c r="J13" s="14" t="s">
        <v>3026</v>
      </c>
      <c r="R13" s="4612" t="s">
        <v>3162</v>
      </c>
      <c r="S13" s="4612"/>
      <c r="T13" s="4612"/>
      <c r="U13" s="4612"/>
      <c r="V13" s="4612"/>
      <c r="W13" s="4612"/>
      <c r="X13" s="4612"/>
      <c r="Y13" s="4612"/>
      <c r="Z13" s="4612"/>
      <c r="AA13" s="4612"/>
      <c r="AB13" s="4612"/>
      <c r="AC13" s="4612"/>
      <c r="AD13" s="4612"/>
    </row>
    <row r="14" spans="1:31" s="14" customFormat="1" ht="18" customHeight="1"/>
    <row r="15" spans="1:31" s="14" customFormat="1" ht="24" customHeight="1">
      <c r="B15" s="14" t="s">
        <v>3027</v>
      </c>
    </row>
    <row r="16" spans="1:31" s="14" customFormat="1" ht="24" customHeight="1">
      <c r="A16" s="14" t="s">
        <v>3028</v>
      </c>
    </row>
    <row r="17" spans="1:30" s="14" customFormat="1" ht="18" customHeight="1"/>
    <row r="18" spans="1:30" s="14" customFormat="1" ht="18" customHeight="1"/>
    <row r="19" spans="1:30" s="14" customFormat="1" ht="18" customHeight="1"/>
    <row r="20" spans="1:30" s="14" customFormat="1" ht="18" customHeight="1"/>
    <row r="21" spans="1:30" s="14" customFormat="1" ht="18" customHeight="1"/>
    <row r="22" spans="1:30" s="14" customFormat="1" ht="18" customHeight="1"/>
    <row r="23" spans="1:30" s="14" customFormat="1" ht="18" customHeight="1"/>
    <row r="24" spans="1:30" s="14" customFormat="1" ht="18" customHeight="1"/>
    <row r="25" spans="1:30" s="14" customFormat="1" ht="25.5" customHeight="1">
      <c r="B25" s="414" t="s">
        <v>3029</v>
      </c>
      <c r="C25" s="415"/>
      <c r="D25" s="415"/>
      <c r="E25" s="415"/>
      <c r="F25" s="415"/>
      <c r="G25" s="415"/>
      <c r="H25" s="415"/>
      <c r="I25" s="415"/>
      <c r="J25" s="415"/>
      <c r="K25" s="415"/>
      <c r="L25" s="415"/>
      <c r="M25" s="415"/>
      <c r="N25" s="415"/>
      <c r="O25" s="415"/>
      <c r="P25" s="416"/>
      <c r="Q25" s="414" t="s">
        <v>3030</v>
      </c>
      <c r="R25" s="415"/>
      <c r="S25" s="415"/>
      <c r="T25" s="415"/>
      <c r="U25" s="415"/>
      <c r="V25" s="415"/>
      <c r="W25" s="415"/>
      <c r="X25" s="415"/>
      <c r="Y25" s="415"/>
      <c r="Z25" s="415"/>
      <c r="AA25" s="415"/>
      <c r="AB25" s="415"/>
      <c r="AC25" s="415"/>
      <c r="AD25" s="416"/>
    </row>
    <row r="26" spans="1:30" s="14" customFormat="1" ht="25.5" customHeight="1">
      <c r="B26" s="417"/>
      <c r="C26" s="418"/>
      <c r="D26" s="418"/>
      <c r="E26" s="418"/>
      <c r="F26" s="418" t="s">
        <v>477</v>
      </c>
      <c r="G26" s="418"/>
      <c r="H26" s="418"/>
      <c r="I26" s="418" t="s">
        <v>5</v>
      </c>
      <c r="J26" s="418"/>
      <c r="K26" s="418"/>
      <c r="L26" s="418" t="s">
        <v>478</v>
      </c>
      <c r="M26" s="418"/>
      <c r="N26" s="418"/>
      <c r="O26" s="418"/>
      <c r="P26" s="419"/>
      <c r="Q26" s="420"/>
      <c r="AD26" s="421"/>
    </row>
    <row r="27" spans="1:30" s="14" customFormat="1" ht="25.5" customHeight="1">
      <c r="B27" s="417"/>
      <c r="C27" s="418" t="s">
        <v>6</v>
      </c>
      <c r="D27" s="418"/>
      <c r="E27" s="418"/>
      <c r="F27" s="418"/>
      <c r="G27" s="418"/>
      <c r="H27" s="418"/>
      <c r="I27" s="418"/>
      <c r="J27" s="418"/>
      <c r="K27" s="418"/>
      <c r="L27" s="418" t="s">
        <v>7</v>
      </c>
      <c r="M27" s="418"/>
      <c r="N27" s="418"/>
      <c r="O27" s="418"/>
      <c r="P27" s="419"/>
      <c r="Q27" s="420"/>
      <c r="AD27" s="421"/>
    </row>
    <row r="28" spans="1:30" s="14" customFormat="1" ht="25.5" customHeight="1">
      <c r="B28" s="422"/>
      <c r="C28" s="423" t="s">
        <v>3868</v>
      </c>
      <c r="D28" s="423"/>
      <c r="E28" s="423"/>
      <c r="F28" s="423"/>
      <c r="G28" s="423"/>
      <c r="H28" s="423"/>
      <c r="I28" s="423"/>
      <c r="J28" s="423"/>
      <c r="K28" s="423"/>
      <c r="L28" s="423"/>
      <c r="M28" s="423"/>
      <c r="N28" s="423"/>
      <c r="O28" s="423"/>
      <c r="P28" s="424"/>
      <c r="Q28" s="422"/>
      <c r="R28" s="423"/>
      <c r="S28" s="423"/>
      <c r="T28" s="423"/>
      <c r="U28" s="423"/>
      <c r="V28" s="423"/>
      <c r="W28" s="423"/>
      <c r="X28" s="423"/>
      <c r="Y28" s="423"/>
      <c r="Z28" s="423"/>
      <c r="AA28" s="423"/>
      <c r="AB28" s="423"/>
      <c r="AC28" s="423"/>
      <c r="AD28" s="424"/>
    </row>
    <row r="29" spans="1:30" s="14" customFormat="1" ht="24" customHeight="1"/>
    <row r="30" spans="1:30" ht="18" customHeight="1">
      <c r="A30" s="320" t="s">
        <v>2943</v>
      </c>
    </row>
    <row r="31" spans="1:30" ht="18" customHeight="1">
      <c r="B31" s="329" t="s">
        <v>3031</v>
      </c>
    </row>
    <row r="32" spans="1:30" ht="18" customHeight="1">
      <c r="B32" s="329" t="s">
        <v>3032</v>
      </c>
    </row>
    <row r="33" spans="1:31" ht="18" customHeight="1">
      <c r="B33" s="329"/>
    </row>
    <row r="34" spans="1:31" ht="18" customHeight="1">
      <c r="B34" s="329"/>
    </row>
    <row r="35" spans="1:31" ht="18" customHeight="1"/>
    <row r="36" spans="1:31" s="14" customFormat="1" ht="18" customHeight="1">
      <c r="AE36" s="412" t="s">
        <v>668</v>
      </c>
    </row>
    <row r="37" spans="1:31" s="14" customFormat="1" ht="24.75" customHeight="1">
      <c r="A37" s="423"/>
      <c r="B37" s="425" t="s">
        <v>3033</v>
      </c>
      <c r="C37" s="423"/>
      <c r="D37" s="423"/>
      <c r="E37" s="423"/>
      <c r="F37" s="423"/>
      <c r="G37" s="423"/>
      <c r="H37" s="423"/>
      <c r="I37" s="423"/>
      <c r="J37" s="423"/>
      <c r="K37" s="423"/>
      <c r="L37" s="423"/>
      <c r="M37" s="423"/>
      <c r="N37" s="423"/>
      <c r="O37" s="423"/>
      <c r="P37" s="423"/>
      <c r="Q37" s="423"/>
      <c r="R37" s="423"/>
      <c r="S37" s="423"/>
      <c r="T37" s="423"/>
      <c r="U37" s="423"/>
      <c r="V37" s="423"/>
      <c r="W37" s="423"/>
      <c r="X37" s="423"/>
      <c r="Y37" s="423"/>
      <c r="Z37" s="423"/>
      <c r="AA37" s="423"/>
      <c r="AB37" s="423"/>
      <c r="AC37" s="423"/>
      <c r="AD37" s="423"/>
      <c r="AE37" s="423"/>
    </row>
    <row r="38" spans="1:31" s="14" customFormat="1" ht="6.75" customHeight="1"/>
    <row r="39" spans="1:31" s="14" customFormat="1" ht="17.25" customHeight="1">
      <c r="A39" s="426" t="s">
        <v>3034</v>
      </c>
      <c r="B39" s="427"/>
      <c r="C39" s="427"/>
      <c r="D39" s="427"/>
      <c r="E39" s="427"/>
      <c r="F39" s="427"/>
      <c r="G39" s="427"/>
      <c r="H39" s="427"/>
      <c r="I39" s="427"/>
      <c r="J39" s="427"/>
      <c r="K39" s="427"/>
      <c r="L39" s="427"/>
      <c r="M39" s="427"/>
      <c r="N39" s="427"/>
      <c r="O39" s="427"/>
      <c r="P39" s="427"/>
      <c r="Q39" s="427"/>
      <c r="R39" s="427"/>
      <c r="S39" s="427"/>
      <c r="T39" s="427"/>
      <c r="U39" s="427"/>
      <c r="V39" s="427"/>
      <c r="W39" s="427"/>
      <c r="X39" s="427"/>
      <c r="Y39" s="427"/>
      <c r="Z39" s="427"/>
      <c r="AA39" s="427"/>
      <c r="AB39" s="427"/>
      <c r="AC39" s="427"/>
      <c r="AD39" s="427"/>
      <c r="AE39" s="427"/>
    </row>
    <row r="40" spans="1:31" s="14" customFormat="1" ht="17.25" customHeight="1">
      <c r="B40" s="14" t="s">
        <v>3035</v>
      </c>
      <c r="J40" s="4612" t="s">
        <v>3163</v>
      </c>
      <c r="K40" s="2333"/>
      <c r="L40" s="2333"/>
      <c r="M40" s="2333"/>
      <c r="N40" s="2333"/>
      <c r="O40" s="2333"/>
      <c r="P40" s="2333"/>
      <c r="Q40" s="2333"/>
      <c r="R40" s="2333"/>
      <c r="S40" s="2333"/>
      <c r="T40" s="2333"/>
      <c r="U40" s="2333"/>
      <c r="V40" s="2333"/>
      <c r="W40" s="2333"/>
      <c r="X40" s="2333"/>
      <c r="Y40" s="2333"/>
      <c r="Z40" s="2333"/>
      <c r="AA40" s="2333"/>
      <c r="AB40" s="2333"/>
      <c r="AC40" s="2333"/>
      <c r="AD40" s="2333"/>
      <c r="AE40" s="2333"/>
    </row>
    <row r="41" spans="1:31" s="14" customFormat="1" ht="17.25" customHeight="1">
      <c r="B41" s="14" t="s">
        <v>3036</v>
      </c>
      <c r="J41" s="4612" t="s">
        <v>3164</v>
      </c>
      <c r="K41" s="2333"/>
      <c r="L41" s="2333"/>
      <c r="M41" s="2333"/>
      <c r="N41" s="2333"/>
      <c r="O41" s="2333"/>
      <c r="P41" s="2333"/>
      <c r="Q41" s="2333"/>
      <c r="R41" s="2333"/>
      <c r="S41" s="2333"/>
      <c r="T41" s="2333"/>
      <c r="U41" s="2333"/>
      <c r="V41" s="2333"/>
      <c r="W41" s="2333"/>
      <c r="X41" s="2333"/>
      <c r="Y41" s="2333"/>
      <c r="Z41" s="2333"/>
      <c r="AA41" s="2333"/>
      <c r="AB41" s="2333"/>
      <c r="AC41" s="2333"/>
      <c r="AD41" s="2333"/>
      <c r="AE41" s="2333"/>
    </row>
    <row r="42" spans="1:31" s="14" customFormat="1" ht="17.25" customHeight="1">
      <c r="B42" s="14" t="s">
        <v>3037</v>
      </c>
      <c r="I42" s="14" t="s">
        <v>2595</v>
      </c>
      <c r="J42" s="4612" t="s">
        <v>3165</v>
      </c>
      <c r="K42" s="2333"/>
      <c r="L42" s="2333"/>
      <c r="M42" s="2333"/>
      <c r="N42" s="2333"/>
      <c r="O42" s="2333"/>
      <c r="P42" s="2333"/>
    </row>
    <row r="43" spans="1:31" s="14" customFormat="1" ht="17.25" customHeight="1">
      <c r="B43" s="14" t="s">
        <v>3038</v>
      </c>
      <c r="J43" s="4612" t="s">
        <v>3166</v>
      </c>
      <c r="K43" s="2333"/>
      <c r="L43" s="2333"/>
      <c r="M43" s="2333"/>
      <c r="N43" s="2333"/>
      <c r="O43" s="2333"/>
      <c r="P43" s="2333"/>
      <c r="Q43" s="2333"/>
      <c r="R43" s="2333"/>
      <c r="S43" s="2333"/>
      <c r="T43" s="2333"/>
      <c r="U43" s="2333"/>
      <c r="V43" s="2333"/>
      <c r="W43" s="2333"/>
      <c r="X43" s="2333"/>
      <c r="Y43" s="2333"/>
      <c r="Z43" s="2333"/>
      <c r="AA43" s="2333"/>
      <c r="AB43" s="2333"/>
      <c r="AC43" s="2333"/>
      <c r="AD43" s="2333"/>
      <c r="AE43" s="2333"/>
    </row>
    <row r="44" spans="1:31" s="14" customFormat="1" ht="17.25" customHeight="1">
      <c r="B44" s="14" t="s">
        <v>3039</v>
      </c>
      <c r="J44" s="4612" t="s">
        <v>3167</v>
      </c>
      <c r="K44" s="2333"/>
      <c r="L44" s="2333"/>
      <c r="M44" s="2333"/>
      <c r="N44" s="2333"/>
      <c r="O44" s="2333"/>
      <c r="P44" s="2333"/>
      <c r="Q44" s="2333"/>
      <c r="R44" s="2333"/>
      <c r="S44" s="2333"/>
    </row>
    <row r="45" spans="1:31" s="14" customFormat="1" ht="17.25" customHeight="1">
      <c r="A45" s="426" t="s">
        <v>120</v>
      </c>
      <c r="B45" s="427"/>
      <c r="C45" s="427"/>
      <c r="D45" s="427"/>
      <c r="E45" s="427"/>
      <c r="F45" s="427"/>
      <c r="G45" s="427"/>
      <c r="H45" s="427"/>
      <c r="I45" s="427"/>
      <c r="J45" s="427"/>
      <c r="K45" s="427"/>
      <c r="L45" s="427"/>
      <c r="M45" s="427"/>
      <c r="N45" s="427"/>
      <c r="O45" s="427"/>
      <c r="P45" s="427"/>
      <c r="Q45" s="427"/>
      <c r="R45" s="427"/>
      <c r="S45" s="427"/>
      <c r="T45" s="427"/>
      <c r="U45" s="427"/>
      <c r="V45" s="427"/>
      <c r="W45" s="427"/>
      <c r="X45" s="427"/>
      <c r="Y45" s="427"/>
      <c r="Z45" s="427"/>
      <c r="AA45" s="427"/>
      <c r="AB45" s="427"/>
      <c r="AC45" s="427"/>
      <c r="AD45" s="427"/>
      <c r="AE45" s="427"/>
    </row>
    <row r="46" spans="1:31" s="14" customFormat="1" ht="17.25" customHeight="1">
      <c r="B46" s="14" t="s">
        <v>3035</v>
      </c>
      <c r="K46"/>
      <c r="L46"/>
      <c r="M46"/>
      <c r="N46"/>
      <c r="O46"/>
      <c r="P46"/>
      <c r="Q46"/>
      <c r="R46"/>
      <c r="S46"/>
      <c r="T46"/>
      <c r="U46"/>
      <c r="V46"/>
      <c r="W46"/>
      <c r="X46"/>
      <c r="Y46"/>
      <c r="Z46"/>
      <c r="AA46"/>
      <c r="AB46"/>
      <c r="AC46"/>
      <c r="AD46"/>
      <c r="AE46"/>
    </row>
    <row r="47" spans="1:31" s="14" customFormat="1" ht="17.25" customHeight="1">
      <c r="B47" s="14" t="s">
        <v>3036</v>
      </c>
      <c r="K47"/>
      <c r="L47"/>
      <c r="M47"/>
      <c r="N47"/>
      <c r="O47"/>
      <c r="P47"/>
      <c r="Q47"/>
      <c r="R47"/>
      <c r="S47"/>
      <c r="T47"/>
      <c r="U47"/>
      <c r="V47"/>
      <c r="W47"/>
      <c r="X47"/>
      <c r="Y47"/>
      <c r="Z47"/>
      <c r="AA47"/>
      <c r="AB47"/>
      <c r="AC47"/>
      <c r="AD47"/>
      <c r="AE47"/>
    </row>
    <row r="48" spans="1:31" s="14" customFormat="1" ht="17.25" customHeight="1">
      <c r="B48" s="14" t="s">
        <v>3037</v>
      </c>
      <c r="J48" s="14" t="s">
        <v>3168</v>
      </c>
      <c r="K48"/>
      <c r="L48"/>
      <c r="M48"/>
      <c r="N48"/>
      <c r="O48"/>
      <c r="P48"/>
    </row>
    <row r="49" spans="1:31" s="14" customFormat="1" ht="17.25" customHeight="1">
      <c r="B49" s="14" t="s">
        <v>3038</v>
      </c>
      <c r="K49"/>
      <c r="L49"/>
      <c r="M49"/>
      <c r="N49"/>
      <c r="O49"/>
      <c r="P49"/>
      <c r="Q49"/>
      <c r="R49"/>
      <c r="S49"/>
      <c r="T49"/>
      <c r="U49"/>
      <c r="V49"/>
      <c r="W49"/>
      <c r="X49"/>
      <c r="Y49"/>
      <c r="Z49"/>
      <c r="AA49"/>
      <c r="AB49"/>
      <c r="AC49"/>
      <c r="AD49"/>
      <c r="AE49"/>
    </row>
    <row r="50" spans="1:31" s="14" customFormat="1" ht="17.25" customHeight="1">
      <c r="B50" s="14" t="s">
        <v>3039</v>
      </c>
      <c r="K50"/>
      <c r="L50"/>
      <c r="M50"/>
      <c r="N50"/>
      <c r="O50"/>
      <c r="P50"/>
      <c r="Q50"/>
      <c r="R50"/>
      <c r="S50"/>
    </row>
    <row r="51" spans="1:31" s="14" customFormat="1" ht="17.25" customHeight="1">
      <c r="A51" s="426" t="s">
        <v>3040</v>
      </c>
      <c r="B51" s="427"/>
      <c r="C51" s="427"/>
      <c r="D51" s="427"/>
      <c r="E51" s="427"/>
      <c r="F51" s="427"/>
      <c r="G51" s="427"/>
      <c r="H51" s="427"/>
      <c r="I51" s="427"/>
      <c r="J51" s="427"/>
      <c r="K51" s="427"/>
      <c r="L51" s="427"/>
      <c r="M51" s="427"/>
      <c r="N51" s="427"/>
      <c r="O51" s="427"/>
      <c r="P51" s="427"/>
      <c r="Q51" s="427"/>
      <c r="R51" s="427"/>
      <c r="S51" s="427"/>
      <c r="T51" s="427"/>
      <c r="U51" s="427"/>
      <c r="V51" s="427"/>
      <c r="W51" s="427"/>
      <c r="X51" s="427"/>
      <c r="Y51" s="427"/>
      <c r="Z51" s="427"/>
      <c r="AA51" s="427"/>
      <c r="AB51" s="427"/>
      <c r="AC51" s="427"/>
      <c r="AD51" s="427"/>
      <c r="AE51" s="427"/>
    </row>
    <row r="52" spans="1:31" s="14" customFormat="1" ht="17.25" customHeight="1">
      <c r="B52" s="14" t="s">
        <v>3035</v>
      </c>
      <c r="J52" s="4568" t="str">
        <f>cst_wskakunin_owner1__space_KANA</f>
        <v>テスト建て主　ﾀﾞｲﾋｮｳﾄﾘｼﾏﾘﾔｸｼｬﾁｮｳ　テスト</v>
      </c>
      <c r="K52" s="4576"/>
      <c r="L52" s="4576"/>
      <c r="M52" s="4576"/>
      <c r="N52" s="4576"/>
      <c r="O52" s="4576"/>
      <c r="P52" s="4576"/>
      <c r="Q52" s="4576"/>
      <c r="R52" s="4576"/>
      <c r="S52" s="4576"/>
      <c r="T52" s="4576"/>
      <c r="U52" s="4576"/>
      <c r="V52" s="4576"/>
      <c r="W52" s="4576"/>
      <c r="X52" s="4576"/>
      <c r="Y52" s="4576"/>
      <c r="Z52" s="4576"/>
      <c r="AA52" s="4576"/>
      <c r="AB52" s="4576"/>
      <c r="AC52" s="4576"/>
      <c r="AD52" s="4576"/>
      <c r="AE52" s="4576"/>
    </row>
    <row r="53" spans="1:31" s="14" customFormat="1" ht="17.25" customHeight="1">
      <c r="B53" s="14" t="s">
        <v>3036</v>
      </c>
      <c r="J53" s="4568" t="str">
        <f>cst_wskakunin_owner1__space</f>
        <v>テスト建て主　代表取締役社長　テストさん</v>
      </c>
      <c r="K53" s="4576"/>
      <c r="L53" s="4576"/>
      <c r="M53" s="4576"/>
      <c r="N53" s="4576"/>
      <c r="O53" s="4576"/>
      <c r="P53" s="4576"/>
      <c r="Q53" s="4576"/>
      <c r="R53" s="4576"/>
      <c r="S53" s="4576"/>
      <c r="T53" s="4576"/>
      <c r="U53" s="4576"/>
      <c r="V53" s="4576"/>
      <c r="W53" s="4576"/>
      <c r="X53" s="4576"/>
      <c r="Y53" s="4576"/>
      <c r="Z53" s="4576"/>
      <c r="AA53" s="4576"/>
      <c r="AB53" s="4576"/>
      <c r="AC53" s="4576"/>
      <c r="AD53" s="4576"/>
      <c r="AE53" s="4576"/>
    </row>
    <row r="54" spans="1:31" s="14" customFormat="1" ht="17.25" customHeight="1">
      <c r="B54" s="14" t="s">
        <v>3037</v>
      </c>
      <c r="I54" s="14" t="s">
        <v>2595</v>
      </c>
      <c r="J54" s="4568" t="str">
        <f>cst_wskakunin_owner1_ZIP</f>
        <v>330-0064</v>
      </c>
      <c r="K54" s="4576"/>
      <c r="L54" s="4576"/>
      <c r="M54" s="4576"/>
      <c r="N54" s="4576"/>
      <c r="O54" s="4576"/>
      <c r="P54" s="4576"/>
    </row>
    <row r="55" spans="1:31" s="14" customFormat="1" ht="17.25" customHeight="1">
      <c r="B55" s="14" t="s">
        <v>3038</v>
      </c>
      <c r="J55" s="4568" t="str">
        <f>cst_wskakunin_owner1__address</f>
        <v>埼玉県埼玉県さいたま市浦和区岸町７－１２－３</v>
      </c>
      <c r="K55" s="4576"/>
      <c r="L55" s="4576"/>
      <c r="M55" s="4576"/>
      <c r="N55" s="4576"/>
      <c r="O55" s="4576"/>
      <c r="P55" s="4576"/>
      <c r="Q55" s="4576"/>
      <c r="R55" s="4576"/>
      <c r="S55" s="4576"/>
      <c r="T55" s="4576"/>
      <c r="U55" s="4576"/>
      <c r="V55" s="4576"/>
      <c r="W55" s="4576"/>
      <c r="X55" s="4576"/>
      <c r="Y55" s="4576"/>
      <c r="Z55" s="4576"/>
      <c r="AA55" s="4576"/>
      <c r="AB55" s="4576"/>
      <c r="AC55" s="4576"/>
      <c r="AD55" s="4576"/>
      <c r="AE55" s="4576"/>
    </row>
    <row r="56" spans="1:31" s="14" customFormat="1" ht="17.25" customHeight="1">
      <c r="B56" s="14" t="s">
        <v>3039</v>
      </c>
      <c r="J56" s="4568" t="str">
        <f>cst_wskakunin_owner1_TEL</f>
        <v>048-222-2222</v>
      </c>
      <c r="K56" s="4576"/>
      <c r="L56" s="4576"/>
      <c r="M56" s="4576"/>
      <c r="N56" s="4576"/>
      <c r="O56" s="4576"/>
      <c r="P56" s="4576"/>
      <c r="Q56" s="4576"/>
      <c r="R56" s="4576"/>
      <c r="S56" s="4576"/>
    </row>
    <row r="57" spans="1:31" s="14" customFormat="1" ht="17.25" customHeight="1">
      <c r="A57" s="426" t="s">
        <v>3041</v>
      </c>
      <c r="B57" s="427"/>
      <c r="C57" s="427"/>
      <c r="D57" s="427"/>
      <c r="E57" s="427"/>
      <c r="F57" s="427"/>
      <c r="G57" s="427"/>
      <c r="H57" s="427"/>
      <c r="I57" s="427"/>
      <c r="J57" s="427"/>
      <c r="K57" s="427"/>
      <c r="L57" s="427"/>
      <c r="M57" s="427"/>
      <c r="N57" s="427"/>
      <c r="O57" s="427"/>
      <c r="P57" s="427"/>
      <c r="Q57" s="427"/>
      <c r="R57" s="427"/>
      <c r="S57" s="427"/>
      <c r="T57" s="427"/>
      <c r="U57" s="427"/>
      <c r="V57" s="427"/>
      <c r="W57" s="427"/>
      <c r="X57" s="427"/>
      <c r="Y57" s="427"/>
      <c r="Z57" s="427"/>
      <c r="AA57" s="427"/>
      <c r="AB57" s="427"/>
      <c r="AC57" s="427"/>
      <c r="AD57" s="427"/>
      <c r="AE57" s="427"/>
    </row>
    <row r="58" spans="1:31" s="14" customFormat="1" ht="17.25" customHeight="1">
      <c r="B58" s="14" t="s">
        <v>3042</v>
      </c>
      <c r="H58" s="274" t="s">
        <v>9</v>
      </c>
      <c r="I58" s="4579" t="str">
        <f>cst_wskakunin_sekkei1_SIKAKU</f>
        <v/>
      </c>
      <c r="J58" s="4579"/>
      <c r="K58" s="275" t="s">
        <v>10</v>
      </c>
      <c r="L58" s="2332" t="s">
        <v>2974</v>
      </c>
      <c r="M58" s="2332"/>
      <c r="N58" s="2332"/>
      <c r="O58" s="2332"/>
      <c r="P58" s="274" t="s">
        <v>9</v>
      </c>
      <c r="Q58" s="4579" t="str">
        <f>cst_wskakunin_sekkei1_TOUROKU_KIKAN</f>
        <v/>
      </c>
      <c r="R58" s="4579"/>
      <c r="S58" s="4579"/>
      <c r="T58" s="4579"/>
      <c r="U58" s="275" t="s">
        <v>10</v>
      </c>
      <c r="V58" s="2332" t="s">
        <v>4337</v>
      </c>
      <c r="W58" s="2332"/>
      <c r="X58" s="2332"/>
      <c r="Y58" s="2332"/>
      <c r="Z58" s="4579" t="str">
        <f>cst_wskakunin_sekkei1_KENTIKUSI_NO</f>
        <v/>
      </c>
      <c r="AA58" s="4579"/>
      <c r="AB58" s="4579"/>
      <c r="AC58" s="4579"/>
      <c r="AD58" s="4579"/>
      <c r="AE58" s="399" t="s">
        <v>7</v>
      </c>
    </row>
    <row r="59" spans="1:31" s="14" customFormat="1" ht="17.25" customHeight="1">
      <c r="B59" s="14" t="s">
        <v>3043</v>
      </c>
      <c r="I59" s="4568" t="str">
        <f>cst_wskakunin_sekkei1_NAME</f>
        <v/>
      </c>
      <c r="J59" s="4568"/>
      <c r="K59" s="4568"/>
      <c r="L59" s="4568"/>
      <c r="M59" s="4568"/>
      <c r="N59" s="4568"/>
      <c r="O59" s="4568"/>
      <c r="P59" s="4568"/>
      <c r="Q59" s="4568"/>
      <c r="R59" s="4568"/>
      <c r="S59" s="4568"/>
      <c r="T59" s="4568"/>
      <c r="U59" s="4568"/>
      <c r="V59" s="4568"/>
      <c r="W59" s="4568"/>
      <c r="X59" s="4568"/>
      <c r="Y59" s="4568"/>
      <c r="Z59" s="4568"/>
      <c r="AA59" s="4568"/>
      <c r="AB59" s="4568"/>
      <c r="AC59" s="4568"/>
      <c r="AD59" s="4568"/>
      <c r="AE59" s="4568"/>
    </row>
    <row r="60" spans="1:31" s="14" customFormat="1" ht="17.25" customHeight="1">
      <c r="B60" s="14" t="s">
        <v>3044</v>
      </c>
      <c r="H60" s="274" t="s">
        <v>9</v>
      </c>
      <c r="I60" s="4580" t="str">
        <f>cst_wskakunin_sekkei1_JIMU_SIKAKU</f>
        <v/>
      </c>
      <c r="J60" s="4580"/>
      <c r="K60" s="275" t="s">
        <v>10</v>
      </c>
      <c r="L60" s="2332" t="s">
        <v>2977</v>
      </c>
      <c r="M60" s="2332"/>
      <c r="N60" s="2332"/>
      <c r="O60" s="2332"/>
      <c r="P60" s="282" t="s">
        <v>9</v>
      </c>
      <c r="Q60" s="4579" t="str">
        <f>cst_wskakunin_sekkei1_JIMU_TOUROKU_KIKAN</f>
        <v/>
      </c>
      <c r="R60" s="4579"/>
      <c r="S60" s="4579"/>
      <c r="T60" s="4579"/>
      <c r="U60" s="275" t="s">
        <v>10</v>
      </c>
      <c r="V60" s="2332" t="s">
        <v>3917</v>
      </c>
      <c r="W60" s="2332"/>
      <c r="X60" s="2332"/>
      <c r="Y60" s="2332"/>
      <c r="Z60" s="4580" t="str">
        <f>cst_wskakunin_sekkei1_JIMU_NO</f>
        <v/>
      </c>
      <c r="AA60" s="4580"/>
      <c r="AB60" s="4580"/>
      <c r="AC60" s="4580"/>
      <c r="AD60" s="4580"/>
      <c r="AE60" s="399" t="s">
        <v>7</v>
      </c>
    </row>
    <row r="61" spans="1:31" s="14" customFormat="1" ht="17.25" customHeight="1">
      <c r="I61" s="4577" t="str">
        <f>cst_wskakunin_sekkei1_JIMU_NAME</f>
        <v/>
      </c>
      <c r="J61" s="4577"/>
      <c r="K61" s="4577"/>
      <c r="L61" s="4577"/>
      <c r="M61" s="4577"/>
      <c r="N61" s="4577"/>
      <c r="O61" s="4577"/>
      <c r="P61" s="4577"/>
      <c r="Q61" s="4577"/>
      <c r="R61" s="4577"/>
      <c r="S61" s="4577"/>
      <c r="T61" s="4577"/>
      <c r="U61" s="4577"/>
      <c r="V61" s="4577"/>
      <c r="W61" s="4577"/>
      <c r="X61" s="4577"/>
      <c r="Y61" s="4577"/>
      <c r="Z61" s="4577"/>
      <c r="AA61" s="4577"/>
      <c r="AB61" s="4577"/>
      <c r="AC61" s="4577"/>
      <c r="AD61" s="4577"/>
      <c r="AE61" s="4577"/>
    </row>
    <row r="62" spans="1:31" s="14" customFormat="1" ht="17.25" customHeight="1">
      <c r="B62" s="14" t="s">
        <v>3037</v>
      </c>
      <c r="I62" s="14" t="s">
        <v>2595</v>
      </c>
      <c r="J62" s="4568" t="str">
        <f>cst_wskakunin_sekkei1_ZIP</f>
        <v/>
      </c>
      <c r="K62" s="4576"/>
      <c r="L62" s="4576"/>
      <c r="M62" s="4576"/>
      <c r="N62" s="4576"/>
      <c r="O62" s="4576"/>
      <c r="P62" s="4576"/>
    </row>
    <row r="63" spans="1:31" s="14" customFormat="1" ht="17.25" customHeight="1">
      <c r="B63" s="14" t="s">
        <v>2979</v>
      </c>
      <c r="J63" s="4568" t="str">
        <f>cst_wskakunin_sekkei1__address</f>
        <v/>
      </c>
      <c r="K63" s="4576"/>
      <c r="L63" s="4576"/>
      <c r="M63" s="4576"/>
      <c r="N63" s="4576"/>
      <c r="O63" s="4576"/>
      <c r="P63" s="4576"/>
      <c r="Q63" s="4576"/>
      <c r="R63" s="4576"/>
      <c r="S63" s="4576"/>
      <c r="T63" s="4576"/>
      <c r="U63" s="4576"/>
      <c r="V63" s="4576"/>
      <c r="W63" s="4576"/>
      <c r="X63" s="4576"/>
      <c r="Y63" s="4576"/>
      <c r="Z63" s="4576"/>
      <c r="AA63" s="4576"/>
      <c r="AB63" s="4576"/>
      <c r="AC63" s="4576"/>
      <c r="AD63" s="4576"/>
      <c r="AE63" s="4576"/>
    </row>
    <row r="64" spans="1:31" s="14" customFormat="1" ht="17.25" customHeight="1">
      <c r="B64" s="14" t="s">
        <v>3039</v>
      </c>
      <c r="J64" s="4568" t="str">
        <f>cst_wskakunin_sekkei1_TEL</f>
        <v/>
      </c>
      <c r="K64" s="4576"/>
      <c r="L64" s="4576"/>
      <c r="M64" s="4576"/>
      <c r="N64" s="4576"/>
      <c r="O64" s="4576"/>
      <c r="P64" s="4576"/>
      <c r="Q64" s="4576"/>
      <c r="R64" s="4576"/>
      <c r="S64" s="4576"/>
    </row>
    <row r="65" spans="1:31" s="14" customFormat="1" ht="17.25" customHeight="1">
      <c r="A65" s="426" t="s">
        <v>3045</v>
      </c>
      <c r="B65" s="427"/>
      <c r="C65" s="427"/>
      <c r="D65" s="427"/>
      <c r="E65" s="427"/>
      <c r="F65" s="427"/>
      <c r="G65" s="427"/>
      <c r="H65" s="427"/>
      <c r="I65" s="427"/>
      <c r="J65" s="427"/>
      <c r="K65" s="427"/>
      <c r="L65" s="427"/>
      <c r="M65" s="427"/>
      <c r="N65" s="427"/>
      <c r="O65" s="427"/>
      <c r="P65" s="427"/>
      <c r="Q65" s="427"/>
      <c r="R65" s="427"/>
      <c r="S65" s="427"/>
      <c r="T65" s="427"/>
      <c r="U65" s="427"/>
      <c r="V65" s="427"/>
      <c r="W65" s="427"/>
      <c r="X65" s="427"/>
      <c r="Y65" s="427"/>
      <c r="Z65" s="427"/>
      <c r="AA65" s="427"/>
      <c r="AB65" s="427"/>
      <c r="AC65" s="427"/>
      <c r="AD65" s="427"/>
      <c r="AE65" s="427"/>
    </row>
    <row r="66" spans="1:31" s="14" customFormat="1" ht="17.25" customHeight="1">
      <c r="A66" s="432"/>
      <c r="B66" s="14" t="s">
        <v>3169</v>
      </c>
      <c r="C66" s="433"/>
      <c r="F66" s="14" t="s">
        <v>3170</v>
      </c>
      <c r="J66" s="431"/>
      <c r="K66" s="193"/>
      <c r="L66" s="193"/>
      <c r="M66" s="193"/>
      <c r="N66" s="193"/>
      <c r="O66" s="193"/>
      <c r="P66" s="193"/>
      <c r="Q66" s="193"/>
      <c r="R66" s="193"/>
      <c r="S66" s="193"/>
      <c r="T66" s="193"/>
      <c r="U66" s="193"/>
      <c r="V66" s="193"/>
      <c r="W66" s="193"/>
      <c r="X66" s="193"/>
      <c r="Y66" s="193"/>
      <c r="Z66" s="193"/>
      <c r="AA66" s="193"/>
      <c r="AB66" s="193"/>
      <c r="AC66" s="193"/>
      <c r="AD66" s="193"/>
      <c r="AE66" s="193"/>
    </row>
    <row r="67" spans="1:31" s="14" customFormat="1" ht="17.25" customHeight="1">
      <c r="C67" s="14" t="s">
        <v>597</v>
      </c>
      <c r="D67" s="4567" t="s">
        <v>3081</v>
      </c>
      <c r="E67" s="4567"/>
      <c r="F67" s="14" t="s">
        <v>3082</v>
      </c>
      <c r="J67" s="431"/>
      <c r="K67" s="193"/>
      <c r="L67" s="193"/>
      <c r="M67" s="193"/>
      <c r="N67" s="193"/>
      <c r="O67" s="193"/>
      <c r="P67" s="193"/>
      <c r="Q67" s="193"/>
      <c r="R67" s="193"/>
      <c r="S67" s="193"/>
      <c r="T67" s="193"/>
      <c r="U67" s="193"/>
      <c r="V67" s="193"/>
      <c r="W67" s="193"/>
      <c r="X67" s="193"/>
      <c r="Y67" s="193"/>
      <c r="Z67" s="193"/>
      <c r="AA67" s="193"/>
      <c r="AB67" s="193"/>
      <c r="AC67" s="193"/>
      <c r="AD67" s="193"/>
      <c r="AE67" s="193"/>
    </row>
    <row r="68" spans="1:31" s="14" customFormat="1" ht="17.25" customHeight="1">
      <c r="C68" s="14" t="s">
        <v>139</v>
      </c>
      <c r="D68" s="4567" t="s">
        <v>3083</v>
      </c>
      <c r="E68" s="4567"/>
      <c r="F68" s="14" t="s">
        <v>3084</v>
      </c>
      <c r="J68" s="431"/>
      <c r="K68" s="193"/>
      <c r="L68" s="193"/>
      <c r="M68" s="193"/>
      <c r="N68" s="193"/>
      <c r="O68" s="193"/>
      <c r="P68" s="193"/>
    </row>
    <row r="69" spans="1:31" s="14" customFormat="1" ht="17.25" customHeight="1">
      <c r="D69" s="442"/>
      <c r="E69" s="442"/>
      <c r="J69" s="431"/>
      <c r="K69" s="193"/>
      <c r="L69" s="193"/>
      <c r="M69" s="193"/>
      <c r="N69" s="193"/>
      <c r="O69" s="193"/>
      <c r="P69" s="193"/>
    </row>
    <row r="70" spans="1:31" s="14" customFormat="1" ht="17.25" customHeight="1">
      <c r="B70" s="14" t="s">
        <v>3171</v>
      </c>
    </row>
    <row r="71" spans="1:31" s="14" customFormat="1" ht="17.25" customHeight="1">
      <c r="C71" s="14" t="s">
        <v>597</v>
      </c>
      <c r="D71" s="432" t="s">
        <v>3172</v>
      </c>
      <c r="E71" s="442"/>
      <c r="K71"/>
      <c r="L71"/>
      <c r="M71"/>
      <c r="N71"/>
      <c r="O71" s="193"/>
      <c r="P71" s="193"/>
      <c r="Q71" s="193"/>
      <c r="R71" s="193"/>
      <c r="S71" s="193"/>
      <c r="T71" s="193"/>
      <c r="U71" s="193"/>
      <c r="V71" s="193"/>
      <c r="W71" s="193"/>
      <c r="X71" s="193"/>
      <c r="Y71" s="193"/>
      <c r="Z71" s="193"/>
      <c r="AA71" s="193"/>
      <c r="AB71" s="193"/>
      <c r="AC71" s="193"/>
      <c r="AD71" s="193"/>
      <c r="AE71" s="193"/>
    </row>
    <row r="72" spans="1:31" s="14" customFormat="1" ht="17.25" customHeight="1">
      <c r="D72" s="14" t="s">
        <v>597</v>
      </c>
      <c r="E72" s="4567" t="s">
        <v>3064</v>
      </c>
      <c r="F72" s="4567"/>
      <c r="G72" s="14" t="s">
        <v>3065</v>
      </c>
      <c r="K72" s="431"/>
      <c r="L72" s="193"/>
      <c r="M72" s="193"/>
      <c r="N72"/>
      <c r="O72" s="193"/>
      <c r="P72" s="193"/>
      <c r="Q72" s="193"/>
      <c r="R72" s="193"/>
      <c r="S72" s="193"/>
      <c r="T72" s="193"/>
      <c r="U72" s="193"/>
      <c r="V72" s="193"/>
      <c r="W72" s="193"/>
      <c r="X72" s="193"/>
      <c r="Y72" s="193"/>
      <c r="Z72" s="193"/>
      <c r="AA72" s="193"/>
      <c r="AB72" s="193"/>
      <c r="AC72" s="193"/>
      <c r="AD72" s="193"/>
      <c r="AE72" s="193"/>
    </row>
    <row r="73" spans="1:31" s="14" customFormat="1" ht="17.25" customHeight="1">
      <c r="A73" s="426" t="s">
        <v>3046</v>
      </c>
      <c r="B73" s="427"/>
      <c r="C73" s="427"/>
      <c r="D73" s="427"/>
      <c r="E73" s="427"/>
      <c r="F73" s="427"/>
      <c r="G73" s="427"/>
      <c r="H73" s="427"/>
      <c r="I73" s="427"/>
      <c r="J73" s="427"/>
      <c r="K73" s="427"/>
      <c r="L73" s="427"/>
      <c r="M73" s="427"/>
      <c r="N73" s="427"/>
      <c r="O73" s="427"/>
      <c r="P73" s="427"/>
      <c r="Q73" s="427"/>
      <c r="R73" s="427"/>
      <c r="S73" s="427"/>
      <c r="T73" s="427"/>
      <c r="U73" s="427"/>
      <c r="V73" s="427"/>
      <c r="W73" s="427"/>
      <c r="X73" s="427"/>
      <c r="Y73" s="427"/>
      <c r="Z73" s="427"/>
      <c r="AA73" s="427"/>
      <c r="AB73" s="427"/>
      <c r="AC73" s="427"/>
      <c r="AD73" s="427"/>
      <c r="AE73" s="427"/>
    </row>
    <row r="74" spans="1:31" s="14" customFormat="1" ht="17.25" customHeight="1">
      <c r="B74" s="14" t="s">
        <v>3058</v>
      </c>
      <c r="C74" s="443"/>
      <c r="D74" s="443"/>
      <c r="E74" s="443"/>
      <c r="F74" s="443"/>
      <c r="G74" s="443"/>
      <c r="H74" s="443"/>
      <c r="I74" s="443"/>
      <c r="J74" s="443"/>
      <c r="K74" s="443"/>
      <c r="L74" s="443"/>
      <c r="M74" s="443"/>
      <c r="N74" s="443"/>
      <c r="O74" s="443"/>
      <c r="P74" s="443"/>
      <c r="Q74" s="443"/>
      <c r="R74" s="443"/>
      <c r="S74" s="443"/>
      <c r="T74" s="443"/>
      <c r="U74" s="443"/>
      <c r="V74" s="443"/>
      <c r="W74" s="443"/>
      <c r="X74" s="443"/>
      <c r="Y74" s="443"/>
      <c r="Z74" s="443"/>
      <c r="AA74" s="443"/>
      <c r="AB74" s="443"/>
      <c r="AC74" s="443"/>
      <c r="AD74" s="443"/>
      <c r="AE74" s="443"/>
    </row>
    <row r="75" spans="1:31" s="14" customFormat="1" ht="17.25" customHeight="1">
      <c r="B75" s="443"/>
      <c r="C75" s="14" t="s">
        <v>597</v>
      </c>
      <c r="D75" s="432" t="s">
        <v>3173</v>
      </c>
      <c r="E75" s="442"/>
      <c r="J75" s="443"/>
      <c r="K75" s="443"/>
      <c r="L75" s="443"/>
      <c r="M75" s="443"/>
      <c r="N75" s="443"/>
      <c r="O75" s="443"/>
      <c r="P75" s="443"/>
      <c r="Q75" s="443"/>
      <c r="R75" s="443"/>
      <c r="S75" s="443"/>
      <c r="T75" s="443"/>
      <c r="U75" s="443"/>
      <c r="V75" s="443"/>
      <c r="W75" s="443"/>
      <c r="X75" s="443"/>
      <c r="Y75" s="443"/>
      <c r="Z75" s="443"/>
      <c r="AA75" s="443"/>
      <c r="AB75" s="443"/>
      <c r="AC75" s="443"/>
      <c r="AD75" s="443"/>
      <c r="AE75" s="443"/>
    </row>
    <row r="76" spans="1:31" s="14" customFormat="1" ht="14.25" customHeight="1">
      <c r="B76" s="428"/>
      <c r="C76" s="428"/>
      <c r="D76" s="428"/>
      <c r="E76" s="428"/>
      <c r="F76" s="428"/>
      <c r="G76" s="428"/>
      <c r="H76" s="428"/>
      <c r="I76" s="428"/>
      <c r="J76" s="428"/>
      <c r="K76" s="428"/>
      <c r="L76" s="428"/>
      <c r="M76" s="428"/>
      <c r="N76" s="428"/>
      <c r="O76" s="428"/>
      <c r="P76" s="428"/>
      <c r="Q76" s="428"/>
      <c r="R76" s="428"/>
      <c r="S76" s="428"/>
      <c r="T76" s="428"/>
      <c r="U76" s="428"/>
      <c r="V76" s="428"/>
      <c r="W76" s="428"/>
      <c r="X76" s="428"/>
      <c r="Y76" s="428"/>
      <c r="Z76" s="428"/>
      <c r="AA76" s="428"/>
      <c r="AB76" s="428"/>
      <c r="AC76" s="428"/>
      <c r="AD76" s="428"/>
      <c r="AE76" s="428"/>
    </row>
    <row r="77" spans="1:31" s="14" customFormat="1" ht="24.75" customHeight="1">
      <c r="A77" s="423"/>
      <c r="B77" s="425"/>
      <c r="C77" s="423"/>
      <c r="D77" s="423"/>
      <c r="E77" s="423"/>
      <c r="F77" s="423"/>
      <c r="G77" s="423"/>
      <c r="H77" s="423"/>
      <c r="I77" s="423"/>
      <c r="J77" s="423"/>
      <c r="K77" s="423"/>
      <c r="L77" s="423"/>
      <c r="M77" s="423"/>
      <c r="N77" s="423"/>
      <c r="O77" s="423"/>
      <c r="P77" s="423"/>
      <c r="Q77" s="423"/>
      <c r="R77" s="423"/>
      <c r="S77" s="423"/>
      <c r="T77" s="423"/>
      <c r="U77" s="423"/>
      <c r="V77" s="423"/>
      <c r="W77" s="423"/>
      <c r="X77" s="423"/>
      <c r="Y77" s="423"/>
      <c r="Z77" s="423"/>
      <c r="AA77" s="423"/>
      <c r="AB77" s="423"/>
      <c r="AC77" s="423"/>
      <c r="AD77" s="423"/>
      <c r="AE77" s="423"/>
    </row>
    <row r="78" spans="1:31" s="14" customFormat="1" ht="15" customHeight="1">
      <c r="AE78" s="412" t="s">
        <v>127</v>
      </c>
    </row>
    <row r="79" spans="1:31" s="14" customFormat="1" ht="21" customHeight="1">
      <c r="A79" s="423"/>
      <c r="B79" s="425" t="s">
        <v>3116</v>
      </c>
      <c r="C79" s="423"/>
      <c r="D79" s="423"/>
      <c r="E79" s="423"/>
      <c r="F79" s="423"/>
      <c r="G79" s="423"/>
      <c r="H79" s="423"/>
      <c r="I79" s="423"/>
      <c r="J79" s="423"/>
      <c r="K79" s="423"/>
      <c r="L79" s="423"/>
      <c r="M79" s="423"/>
      <c r="N79" s="423"/>
      <c r="O79" s="423"/>
      <c r="P79" s="423"/>
      <c r="Q79" s="423"/>
      <c r="R79" s="423"/>
      <c r="S79" s="423"/>
      <c r="T79" s="423"/>
      <c r="U79" s="423"/>
      <c r="V79" s="423"/>
      <c r="W79" s="423"/>
      <c r="X79" s="423"/>
      <c r="Y79" s="423"/>
      <c r="Z79" s="423"/>
      <c r="AA79" s="423"/>
      <c r="AB79" s="423"/>
      <c r="AC79" s="423"/>
      <c r="AD79" s="423"/>
      <c r="AE79" s="423"/>
    </row>
    <row r="80" spans="1:31" s="14" customFormat="1" ht="6.75" customHeight="1"/>
    <row r="81" spans="1:31" s="14" customFormat="1" ht="16.5" customHeight="1">
      <c r="A81" s="426" t="s">
        <v>3117</v>
      </c>
      <c r="B81" s="427"/>
      <c r="C81" s="427"/>
      <c r="D81" s="427"/>
      <c r="E81" s="427"/>
    </row>
    <row r="82" spans="1:31" s="14" customFormat="1" ht="16.5" customHeight="1">
      <c r="B82" s="4568" t="str">
        <f>cst_wskakunin_BUILD__address</f>
        <v>埼玉県さいたま市緑区</v>
      </c>
      <c r="C82" s="4568"/>
      <c r="D82" s="4568"/>
      <c r="E82" s="4568"/>
      <c r="F82" s="4568"/>
      <c r="G82" s="4568"/>
      <c r="H82" s="4568"/>
      <c r="I82" s="4568"/>
      <c r="J82" s="4568"/>
      <c r="K82" s="4568"/>
      <c r="L82" s="4568"/>
      <c r="M82" s="4568"/>
      <c r="N82" s="4568"/>
      <c r="O82" s="4568"/>
      <c r="P82" s="4568"/>
      <c r="Q82" s="4568"/>
      <c r="R82" s="4568"/>
      <c r="S82" s="4568"/>
      <c r="T82" s="4568"/>
      <c r="U82" s="4568"/>
      <c r="V82" s="4568"/>
      <c r="W82" s="4568"/>
      <c r="X82" s="4568"/>
      <c r="Y82" s="4568"/>
      <c r="Z82" s="4568"/>
      <c r="AA82" s="4568"/>
      <c r="AB82" s="4568"/>
      <c r="AC82" s="4568"/>
      <c r="AD82" s="4568"/>
      <c r="AE82" s="4568"/>
    </row>
    <row r="83" spans="1:31" s="14" customFormat="1" ht="4.5" customHeight="1"/>
    <row r="84" spans="1:31" s="14" customFormat="1" ht="16.5" customHeight="1">
      <c r="A84" s="426" t="s">
        <v>3118</v>
      </c>
      <c r="B84" s="427"/>
      <c r="C84" s="427"/>
      <c r="D84" s="427"/>
      <c r="E84" s="427"/>
      <c r="F84" s="427"/>
      <c r="G84" s="427"/>
      <c r="H84" s="427"/>
      <c r="I84" s="427"/>
      <c r="J84" s="427"/>
      <c r="K84" s="427"/>
      <c r="L84" s="427"/>
      <c r="M84" s="427"/>
      <c r="N84" s="427"/>
      <c r="O84" s="427"/>
      <c r="P84" s="427"/>
      <c r="Q84" s="427"/>
    </row>
    <row r="85" spans="1:31" s="14" customFormat="1" ht="16.5" customHeight="1">
      <c r="C85" s="440" t="str">
        <f>cst_wskakunin_KUIKI_TOSI</f>
        <v>□</v>
      </c>
      <c r="D85" s="14" t="s">
        <v>462</v>
      </c>
      <c r="J85" s="14" t="s">
        <v>9</v>
      </c>
      <c r="K85" s="440" t="str">
        <f>cst_wskakunin_KUIKI_SIGAIKA</f>
        <v>□</v>
      </c>
      <c r="L85" s="14" t="s">
        <v>466</v>
      </c>
      <c r="Q85" s="440" t="str">
        <f>cst_wskakunin_KUIKI_TYOSEI</f>
        <v>□</v>
      </c>
      <c r="R85" s="14" t="s">
        <v>467</v>
      </c>
      <c r="X85" s="440" t="str">
        <f>cst_wskakunin_KUIKI_HISETTEI</f>
        <v>□</v>
      </c>
      <c r="Y85" s="14" t="s">
        <v>3119</v>
      </c>
    </row>
    <row r="86" spans="1:31" s="14" customFormat="1" ht="16.5" customHeight="1">
      <c r="C86" s="440" t="str">
        <f>cst_wskakunin_KUIKI_JYUN_TOSHI</f>
        <v>□</v>
      </c>
      <c r="D86" s="14" t="s">
        <v>463</v>
      </c>
      <c r="K86" s="440" t="str">
        <f>cst_wskakunin_KUIKI_KUIKIGAI</f>
        <v>□</v>
      </c>
      <c r="L86" s="14" t="s">
        <v>3120</v>
      </c>
    </row>
    <row r="87" spans="1:31" s="14" customFormat="1" ht="4.5" customHeight="1"/>
    <row r="88" spans="1:31" s="14" customFormat="1" ht="16.5" customHeight="1">
      <c r="A88" s="426" t="s">
        <v>3121</v>
      </c>
      <c r="B88" s="427"/>
      <c r="C88" s="427"/>
      <c r="D88" s="427"/>
      <c r="E88" s="427"/>
      <c r="H88" s="440" t="str">
        <f>cst_wskakunin_BOUKA_BOUKA</f>
        <v>□</v>
      </c>
      <c r="I88" s="14" t="s">
        <v>469</v>
      </c>
      <c r="N88" s="440" t="str">
        <f>cst_wskakunin_BOUKA_JYUN_BOUKA</f>
        <v>□</v>
      </c>
      <c r="O88" s="14" t="s">
        <v>470</v>
      </c>
      <c r="T88" s="440" t="str">
        <f>cst_wskakunin_BOUKA_NASI</f>
        <v>□</v>
      </c>
      <c r="U88" s="14" t="s">
        <v>230</v>
      </c>
    </row>
    <row r="89" spans="1:31" s="14" customFormat="1" ht="4.5" customHeight="1"/>
    <row r="90" spans="1:31" s="14" customFormat="1" ht="16.5" customHeight="1">
      <c r="A90" s="426" t="s">
        <v>3122</v>
      </c>
      <c r="B90" s="427"/>
      <c r="C90" s="427"/>
      <c r="D90" s="427"/>
      <c r="E90" s="427"/>
      <c r="H90" s="4569" t="str">
        <f>cst_wskakunin_SHIKITI_MENSEKI_1_TOTAL</f>
        <v/>
      </c>
      <c r="I90" s="4569"/>
      <c r="J90" s="4569"/>
      <c r="K90" s="4569"/>
      <c r="L90" s="14" t="s">
        <v>114</v>
      </c>
    </row>
    <row r="91" spans="1:31" s="14" customFormat="1" ht="4.5" customHeight="1"/>
    <row r="92" spans="1:31" s="14" customFormat="1" ht="16.5" customHeight="1">
      <c r="A92" s="426" t="s">
        <v>3123</v>
      </c>
      <c r="B92" s="427"/>
      <c r="C92" s="427"/>
      <c r="D92" s="427"/>
      <c r="E92" s="427"/>
      <c r="H92" s="14" t="s">
        <v>597</v>
      </c>
      <c r="I92" s="14" t="s">
        <v>154</v>
      </c>
      <c r="P92" s="14" t="s">
        <v>139</v>
      </c>
      <c r="Q92" s="14" t="s">
        <v>3124</v>
      </c>
    </row>
    <row r="93" spans="1:31" s="14" customFormat="1" ht="4.5" customHeight="1"/>
    <row r="94" spans="1:31" s="14" customFormat="1" ht="16.5" customHeight="1">
      <c r="A94" s="426" t="s">
        <v>3125</v>
      </c>
      <c r="B94" s="427"/>
      <c r="C94" s="427"/>
      <c r="D94" s="427"/>
      <c r="E94" s="427"/>
      <c r="H94" s="4569" t="str">
        <f>cst_wskakunin_KENTIKU_MENSEKI_SHINSEI</f>
        <v/>
      </c>
      <c r="I94" s="4569"/>
      <c r="J94" s="4569"/>
      <c r="K94" s="4569"/>
      <c r="L94" s="14" t="s">
        <v>114</v>
      </c>
    </row>
    <row r="95" spans="1:31" s="14" customFormat="1" ht="4.5" customHeight="1"/>
    <row r="96" spans="1:31" s="14" customFormat="1" ht="16.5" customHeight="1">
      <c r="A96" s="426" t="s">
        <v>3126</v>
      </c>
      <c r="B96" s="427"/>
      <c r="C96" s="427"/>
      <c r="D96" s="427"/>
      <c r="E96" s="427"/>
      <c r="H96" s="4569" t="str">
        <f>cst_wskakunin_NOBE_MENSEKI_BUILD_SHINSEI</f>
        <v/>
      </c>
      <c r="I96" s="4569"/>
      <c r="J96" s="4569"/>
      <c r="K96" s="4569"/>
      <c r="L96" s="14" t="s">
        <v>114</v>
      </c>
    </row>
    <row r="97" spans="1:26" s="14" customFormat="1" ht="4.5" customHeight="1"/>
    <row r="98" spans="1:26" s="14" customFormat="1" ht="16.5" customHeight="1">
      <c r="A98" s="426" t="s">
        <v>3127</v>
      </c>
      <c r="B98" s="427"/>
      <c r="C98" s="427"/>
      <c r="D98" s="427"/>
      <c r="E98" s="427"/>
    </row>
    <row r="99" spans="1:26" s="14" customFormat="1" ht="16.5" customHeight="1">
      <c r="C99" s="14" t="s">
        <v>3128</v>
      </c>
      <c r="J99" s="4609">
        <v>1</v>
      </c>
      <c r="K99" s="4609"/>
      <c r="L99" s="4609"/>
      <c r="M99" s="14" t="s">
        <v>108</v>
      </c>
    </row>
    <row r="100" spans="1:26" s="14" customFormat="1" ht="16.5" customHeight="1">
      <c r="C100" s="14" t="s">
        <v>3129</v>
      </c>
      <c r="J100" s="4609">
        <v>1</v>
      </c>
      <c r="K100" s="4609"/>
      <c r="L100" s="4609"/>
      <c r="M100" s="14" t="s">
        <v>108</v>
      </c>
    </row>
    <row r="101" spans="1:26" s="14" customFormat="1" ht="4.5" customHeight="1"/>
    <row r="102" spans="1:26" s="14" customFormat="1" ht="16.5" customHeight="1">
      <c r="A102" s="426" t="s">
        <v>3130</v>
      </c>
      <c r="B102" s="427"/>
      <c r="C102" s="427"/>
      <c r="D102" s="427"/>
      <c r="E102" s="427"/>
      <c r="F102" s="427"/>
      <c r="G102" s="427"/>
    </row>
    <row r="103" spans="1:26" s="14" customFormat="1" ht="16.5" customHeight="1">
      <c r="C103" s="14" t="s">
        <v>3131</v>
      </c>
      <c r="J103" s="4610" t="str">
        <f>cst_wskakunin_p4_1_TAKASA_MAX</f>
        <v/>
      </c>
      <c r="K103" s="4610"/>
      <c r="L103" s="4610"/>
      <c r="M103" s="4610"/>
      <c r="N103" s="14" t="s">
        <v>674</v>
      </c>
    </row>
    <row r="104" spans="1:26" s="14" customFormat="1" ht="16.5" customHeight="1">
      <c r="C104" s="14" t="s">
        <v>3132</v>
      </c>
      <c r="J104" s="4610" t="str">
        <f>cst_wskakunin_p4_1_TAKASA_KEN_MAX</f>
        <v/>
      </c>
      <c r="K104" s="4610"/>
      <c r="L104" s="4610"/>
      <c r="M104" s="4610"/>
      <c r="N104" s="14" t="s">
        <v>674</v>
      </c>
    </row>
    <row r="105" spans="1:26" s="14" customFormat="1" ht="16.5" customHeight="1">
      <c r="C105" s="14" t="s">
        <v>3133</v>
      </c>
      <c r="I105" s="412" t="s">
        <v>3134</v>
      </c>
      <c r="J105" s="4574" t="str">
        <f>cst_wskakunin_p4_1_KAISU_TIKAI_NOZOKU</f>
        <v/>
      </c>
      <c r="K105" s="4574"/>
      <c r="L105" s="4574"/>
      <c r="M105" s="14" t="s">
        <v>481</v>
      </c>
      <c r="N105" s="14" t="s">
        <v>10</v>
      </c>
    </row>
    <row r="106" spans="1:26" s="14" customFormat="1" ht="16.5" customHeight="1">
      <c r="I106" s="412" t="s">
        <v>3135</v>
      </c>
      <c r="J106" s="4574" t="str">
        <f>cst_wskakunin_p4_1_KAISU_TIKAI</f>
        <v/>
      </c>
      <c r="K106" s="4574"/>
      <c r="L106" s="4574"/>
      <c r="M106" s="14" t="s">
        <v>481</v>
      </c>
      <c r="N106" s="14" t="s">
        <v>10</v>
      </c>
    </row>
    <row r="107" spans="1:26" s="14" customFormat="1" ht="16.5" customHeight="1">
      <c r="C107" s="14" t="s">
        <v>2890</v>
      </c>
      <c r="G107" s="4574" t="str">
        <f>cst_wskakunin_p4_1_KOUZOU1</f>
        <v/>
      </c>
      <c r="H107" s="4575"/>
      <c r="I107" s="4575"/>
      <c r="J107" s="4575"/>
      <c r="K107" s="4575"/>
      <c r="L107" s="4575"/>
      <c r="M107" s="4575"/>
      <c r="N107" s="4575"/>
      <c r="P107" s="14" t="s">
        <v>641</v>
      </c>
      <c r="S107" s="4574" t="str">
        <f>cst_wskakunin_p4_1_KOUZOU2</f>
        <v/>
      </c>
      <c r="T107" s="4575"/>
      <c r="U107" s="4575"/>
      <c r="V107" s="4575"/>
      <c r="W107" s="4575"/>
      <c r="X107" s="4575"/>
      <c r="Y107" s="4575"/>
      <c r="Z107" s="4575"/>
    </row>
    <row r="108" spans="1:26" s="14" customFormat="1" ht="4.5" customHeight="1"/>
    <row r="109" spans="1:26" s="14" customFormat="1" ht="16.5" customHeight="1">
      <c r="A109" s="426" t="s">
        <v>3136</v>
      </c>
      <c r="B109" s="427"/>
      <c r="C109" s="427"/>
      <c r="D109" s="427"/>
      <c r="E109" s="427"/>
    </row>
    <row r="110" spans="1:26" s="14" customFormat="1" ht="16.5" customHeight="1">
      <c r="A110" s="433"/>
      <c r="C110" s="14" t="s">
        <v>139</v>
      </c>
      <c r="D110" s="14" t="s">
        <v>3137</v>
      </c>
      <c r="G110" s="14" t="s">
        <v>139</v>
      </c>
      <c r="H110" s="14" t="s">
        <v>3138</v>
      </c>
      <c r="K110" s="14" t="s">
        <v>139</v>
      </c>
      <c r="L110" s="14" t="s">
        <v>3139</v>
      </c>
      <c r="P110" s="14" t="s">
        <v>597</v>
      </c>
      <c r="Q110" s="14" t="s">
        <v>3140</v>
      </c>
    </row>
    <row r="111" spans="1:26" s="14" customFormat="1" ht="4.5" customHeight="1"/>
    <row r="112" spans="1:26" s="14" customFormat="1" ht="16.5" customHeight="1">
      <c r="A112" s="426" t="s">
        <v>3141</v>
      </c>
      <c r="B112" s="427"/>
      <c r="C112" s="427"/>
      <c r="D112" s="427"/>
      <c r="E112" s="427"/>
      <c r="F112" s="427"/>
      <c r="G112" s="427"/>
      <c r="H112" s="427"/>
    </row>
    <row r="113" spans="1:31" s="14" customFormat="1" ht="17.25" customHeight="1">
      <c r="C113" s="4606"/>
      <c r="D113" s="4607"/>
      <c r="E113" s="4607"/>
      <c r="F113" s="4607"/>
      <c r="G113" s="4607"/>
      <c r="H113" s="4607"/>
      <c r="I113" s="4607"/>
      <c r="J113" s="4607"/>
      <c r="K113" s="4607"/>
      <c r="L113" s="4607"/>
      <c r="M113" s="4607"/>
      <c r="N113" s="4607"/>
      <c r="O113" s="4607"/>
      <c r="P113" s="4607"/>
      <c r="Q113" s="4607"/>
      <c r="R113" s="4607"/>
      <c r="S113" s="4607"/>
      <c r="T113" s="4607"/>
      <c r="U113" s="4607"/>
      <c r="V113" s="4607"/>
      <c r="W113" s="4607"/>
      <c r="X113" s="4607"/>
      <c r="Y113" s="4607"/>
      <c r="Z113" s="4607"/>
      <c r="AA113" s="4607"/>
      <c r="AB113" s="4607"/>
      <c r="AC113" s="4607"/>
      <c r="AD113" s="4607"/>
      <c r="AE113" s="4607"/>
    </row>
    <row r="114" spans="1:31" s="14" customFormat="1" ht="17.25" customHeight="1">
      <c r="C114" s="4608"/>
      <c r="D114" s="4608"/>
      <c r="E114" s="4608"/>
      <c r="F114" s="4608"/>
      <c r="G114" s="4608"/>
      <c r="H114" s="4608"/>
      <c r="I114" s="4608"/>
      <c r="J114" s="4608"/>
      <c r="K114" s="4608"/>
      <c r="L114" s="4608"/>
      <c r="M114" s="4608"/>
      <c r="N114" s="4608"/>
      <c r="O114" s="4608"/>
      <c r="P114" s="4608"/>
      <c r="Q114" s="4608"/>
      <c r="R114" s="4608"/>
      <c r="S114" s="4608"/>
      <c r="T114" s="4608"/>
      <c r="U114" s="4608"/>
      <c r="V114" s="4608"/>
      <c r="W114" s="4608"/>
      <c r="X114" s="4608"/>
      <c r="Y114" s="4608"/>
      <c r="Z114" s="4608"/>
      <c r="AA114" s="4608"/>
      <c r="AB114" s="4608"/>
      <c r="AC114" s="4608"/>
      <c r="AD114" s="4608"/>
      <c r="AE114" s="4608"/>
    </row>
    <row r="115" spans="1:31" s="14" customFormat="1" ht="4.5" customHeight="1"/>
    <row r="116" spans="1:31" s="14" customFormat="1" ht="16.5" customHeight="1">
      <c r="A116" s="426" t="s">
        <v>3142</v>
      </c>
      <c r="B116" s="427"/>
      <c r="C116" s="427"/>
      <c r="D116" s="427"/>
      <c r="E116" s="427"/>
    </row>
    <row r="117" spans="1:31" s="14" customFormat="1" ht="17.25" customHeight="1">
      <c r="C117" s="4606"/>
      <c r="D117" s="4607"/>
      <c r="E117" s="4607"/>
      <c r="F117" s="4607"/>
      <c r="G117" s="4607"/>
      <c r="H117" s="4607"/>
      <c r="I117" s="4607"/>
      <c r="J117" s="4607"/>
      <c r="K117" s="4607"/>
      <c r="L117" s="4607"/>
      <c r="M117" s="4607"/>
      <c r="N117" s="4607"/>
      <c r="O117" s="4607"/>
      <c r="P117" s="4607"/>
      <c r="Q117" s="4607"/>
      <c r="R117" s="4607"/>
      <c r="S117" s="4607"/>
      <c r="T117" s="4607"/>
      <c r="U117" s="4607"/>
      <c r="V117" s="4607"/>
      <c r="W117" s="4607"/>
      <c r="X117" s="4607"/>
      <c r="Y117" s="4607"/>
      <c r="Z117" s="4607"/>
      <c r="AA117" s="4607"/>
      <c r="AB117" s="4607"/>
      <c r="AC117" s="4607"/>
      <c r="AD117" s="4607"/>
      <c r="AE117" s="4607"/>
    </row>
    <row r="118" spans="1:31" ht="17.25" customHeight="1">
      <c r="C118" s="4608"/>
      <c r="D118" s="4608"/>
      <c r="E118" s="4608"/>
      <c r="F118" s="4608"/>
      <c r="G118" s="4608"/>
      <c r="H118" s="4608"/>
      <c r="I118" s="4608"/>
      <c r="J118" s="4608"/>
      <c r="K118" s="4608"/>
      <c r="L118" s="4608"/>
      <c r="M118" s="4608"/>
      <c r="N118" s="4608"/>
      <c r="O118" s="4608"/>
      <c r="P118" s="4608"/>
      <c r="Q118" s="4608"/>
      <c r="R118" s="4608"/>
      <c r="S118" s="4608"/>
      <c r="T118" s="4608"/>
      <c r="U118" s="4608"/>
      <c r="V118" s="4608"/>
      <c r="W118" s="4608"/>
      <c r="X118" s="4608"/>
      <c r="Y118" s="4608"/>
      <c r="Z118" s="4608"/>
      <c r="AA118" s="4608"/>
      <c r="AB118" s="4608"/>
      <c r="AC118" s="4608"/>
      <c r="AD118" s="4608"/>
      <c r="AE118" s="4608"/>
    </row>
    <row r="119" spans="1:31" ht="5.25" customHeight="1">
      <c r="A119" s="429"/>
      <c r="B119" s="429"/>
      <c r="C119" s="429"/>
      <c r="D119" s="429"/>
      <c r="E119" s="429"/>
      <c r="F119" s="429"/>
      <c r="G119" s="429"/>
      <c r="H119" s="429"/>
      <c r="I119" s="429"/>
      <c r="J119" s="429"/>
      <c r="K119" s="429"/>
      <c r="L119" s="429"/>
      <c r="M119" s="429"/>
      <c r="N119" s="429"/>
      <c r="O119" s="429"/>
      <c r="P119" s="429"/>
      <c r="Q119" s="429"/>
      <c r="R119" s="429"/>
      <c r="S119" s="429"/>
      <c r="T119" s="429"/>
      <c r="U119" s="429"/>
      <c r="V119" s="429"/>
      <c r="W119" s="429"/>
      <c r="X119" s="429"/>
      <c r="Y119" s="429"/>
      <c r="Z119" s="429"/>
      <c r="AA119" s="429"/>
      <c r="AB119" s="429"/>
      <c r="AC119" s="429"/>
      <c r="AD119" s="429"/>
      <c r="AE119" s="429"/>
    </row>
    <row r="120" spans="1:31" ht="4.5" customHeight="1"/>
    <row r="121" spans="1:31" ht="12.75" customHeight="1">
      <c r="A121" s="329" t="s">
        <v>2943</v>
      </c>
      <c r="B121" s="329"/>
      <c r="C121" s="329"/>
      <c r="D121" s="329"/>
      <c r="E121" s="329"/>
      <c r="F121" s="329"/>
      <c r="G121" s="329"/>
      <c r="H121" s="329"/>
      <c r="I121" s="329"/>
      <c r="J121" s="329"/>
      <c r="K121" s="329"/>
      <c r="L121" s="329"/>
      <c r="M121" s="329"/>
      <c r="N121" s="329"/>
      <c r="O121" s="329"/>
      <c r="P121" s="329"/>
      <c r="Q121" s="329"/>
      <c r="R121" s="329"/>
      <c r="S121" s="329"/>
      <c r="T121" s="329"/>
      <c r="U121" s="329"/>
      <c r="V121" s="329"/>
      <c r="W121" s="329"/>
      <c r="X121" s="329"/>
      <c r="Y121" s="329"/>
      <c r="Z121" s="329"/>
      <c r="AA121" s="329"/>
      <c r="AB121" s="329"/>
      <c r="AC121" s="329"/>
      <c r="AD121" s="329"/>
      <c r="AE121" s="329"/>
    </row>
    <row r="122" spans="1:31" ht="12.75" customHeight="1">
      <c r="A122" s="329"/>
      <c r="B122" s="329" t="s">
        <v>3031</v>
      </c>
      <c r="C122" s="329"/>
      <c r="D122" s="329"/>
      <c r="E122" s="329"/>
      <c r="F122" s="329"/>
      <c r="G122" s="329"/>
      <c r="H122" s="329"/>
      <c r="I122" s="329"/>
      <c r="J122" s="329"/>
      <c r="K122" s="329"/>
      <c r="L122" s="329"/>
      <c r="M122" s="329"/>
      <c r="N122" s="329"/>
      <c r="O122" s="329"/>
      <c r="P122" s="329"/>
      <c r="Q122" s="329"/>
      <c r="R122" s="329"/>
      <c r="S122" s="329"/>
      <c r="T122" s="329"/>
      <c r="U122" s="329"/>
      <c r="V122" s="329"/>
      <c r="W122" s="329"/>
      <c r="X122" s="329"/>
      <c r="Y122" s="329"/>
      <c r="Z122" s="329"/>
      <c r="AA122" s="329"/>
      <c r="AB122" s="329"/>
      <c r="AC122" s="329"/>
      <c r="AD122" s="329"/>
      <c r="AE122" s="329"/>
    </row>
    <row r="123" spans="1:31" ht="12.75" customHeight="1">
      <c r="A123" s="329"/>
      <c r="B123" s="329" t="s">
        <v>3143</v>
      </c>
      <c r="C123" s="329"/>
      <c r="D123" s="329"/>
      <c r="E123" s="329"/>
      <c r="F123" s="329"/>
      <c r="G123" s="329"/>
      <c r="H123" s="329"/>
      <c r="I123" s="329"/>
      <c r="J123" s="329"/>
      <c r="K123" s="329"/>
      <c r="L123" s="329"/>
      <c r="M123" s="329"/>
      <c r="N123" s="329"/>
      <c r="O123" s="329"/>
      <c r="P123" s="329"/>
      <c r="Q123" s="329"/>
      <c r="R123" s="329"/>
      <c r="S123" s="329"/>
      <c r="T123" s="329"/>
      <c r="U123" s="329"/>
      <c r="V123" s="329"/>
      <c r="W123" s="329"/>
      <c r="X123" s="329"/>
      <c r="Y123" s="329"/>
      <c r="Z123" s="329"/>
      <c r="AA123" s="329"/>
      <c r="AB123" s="329"/>
      <c r="AC123" s="329"/>
      <c r="AD123" s="329"/>
      <c r="AE123" s="329"/>
    </row>
    <row r="124" spans="1:31" ht="12.75" customHeight="1">
      <c r="A124" s="329"/>
      <c r="B124" s="329" t="s">
        <v>3144</v>
      </c>
      <c r="C124" s="329"/>
      <c r="D124" s="329"/>
      <c r="E124" s="329"/>
      <c r="F124" s="329"/>
      <c r="G124" s="329"/>
      <c r="H124" s="329"/>
      <c r="I124" s="329"/>
      <c r="J124" s="329"/>
      <c r="K124" s="329"/>
      <c r="L124" s="329"/>
      <c r="M124" s="329"/>
      <c r="N124" s="329"/>
      <c r="O124" s="329"/>
      <c r="P124" s="329"/>
      <c r="Q124" s="329"/>
      <c r="R124" s="329"/>
      <c r="S124" s="329"/>
      <c r="T124" s="329"/>
      <c r="U124" s="329"/>
      <c r="V124" s="329"/>
      <c r="W124" s="329"/>
      <c r="X124" s="329"/>
      <c r="Y124" s="329"/>
      <c r="Z124" s="329"/>
      <c r="AA124" s="329"/>
      <c r="AB124" s="329"/>
      <c r="AC124" s="329"/>
      <c r="AD124" s="329"/>
      <c r="AE124" s="329"/>
    </row>
    <row r="125" spans="1:31" ht="12.75" customHeight="1">
      <c r="A125" s="329"/>
      <c r="B125" s="329" t="s">
        <v>3145</v>
      </c>
      <c r="C125" s="329"/>
      <c r="D125" s="329"/>
      <c r="E125" s="329"/>
      <c r="F125" s="329"/>
      <c r="G125" s="329"/>
      <c r="H125" s="329"/>
      <c r="I125" s="329"/>
      <c r="J125" s="329"/>
      <c r="K125" s="329"/>
      <c r="L125" s="329"/>
      <c r="M125" s="329"/>
      <c r="N125" s="329"/>
      <c r="O125" s="329"/>
      <c r="P125" s="329"/>
      <c r="Q125" s="329"/>
      <c r="R125" s="329"/>
      <c r="S125" s="329"/>
      <c r="T125" s="329"/>
      <c r="U125" s="329"/>
      <c r="V125" s="329"/>
      <c r="W125" s="329"/>
      <c r="X125" s="329"/>
      <c r="Y125" s="329"/>
      <c r="Z125" s="329"/>
      <c r="AA125" s="329"/>
      <c r="AB125" s="329"/>
      <c r="AC125" s="329"/>
      <c r="AD125" s="329"/>
      <c r="AE125" s="329"/>
    </row>
    <row r="126" spans="1:31" ht="12.75" customHeight="1">
      <c r="A126" s="329"/>
      <c r="B126" s="329" t="s">
        <v>3146</v>
      </c>
      <c r="C126" s="329"/>
      <c r="D126" s="329"/>
      <c r="E126" s="329"/>
      <c r="F126" s="329"/>
      <c r="G126" s="329"/>
      <c r="H126" s="329"/>
      <c r="I126" s="329"/>
      <c r="J126" s="329"/>
      <c r="K126" s="329"/>
      <c r="L126" s="329"/>
      <c r="M126" s="329"/>
      <c r="N126" s="329"/>
      <c r="O126" s="329"/>
      <c r="P126" s="329"/>
      <c r="Q126" s="329"/>
      <c r="R126" s="329"/>
      <c r="S126" s="329"/>
      <c r="T126" s="329"/>
      <c r="U126" s="329"/>
      <c r="V126" s="329"/>
      <c r="W126" s="329"/>
      <c r="X126" s="329"/>
      <c r="Y126" s="329"/>
      <c r="Z126" s="329"/>
      <c r="AA126" s="329"/>
      <c r="AB126" s="329"/>
      <c r="AC126" s="329"/>
      <c r="AD126" s="329"/>
      <c r="AE126" s="329"/>
    </row>
    <row r="127" spans="1:31" ht="12.75" customHeight="1">
      <c r="A127" s="329"/>
      <c r="B127" s="329" t="s">
        <v>3147</v>
      </c>
      <c r="C127" s="329"/>
      <c r="D127" s="329"/>
      <c r="E127" s="329"/>
      <c r="F127" s="329"/>
      <c r="G127" s="329"/>
      <c r="H127" s="329"/>
      <c r="I127" s="329"/>
      <c r="J127" s="329"/>
      <c r="K127" s="329"/>
      <c r="L127" s="329"/>
      <c r="M127" s="329"/>
      <c r="N127" s="329"/>
      <c r="O127" s="329"/>
      <c r="P127" s="329"/>
      <c r="Q127" s="329"/>
      <c r="R127" s="329"/>
      <c r="S127" s="329"/>
      <c r="T127" s="329"/>
      <c r="U127" s="329"/>
      <c r="V127" s="329"/>
      <c r="W127" s="329"/>
      <c r="X127" s="329"/>
      <c r="Y127" s="329"/>
      <c r="Z127" s="329"/>
      <c r="AA127" s="329"/>
      <c r="AB127" s="329"/>
      <c r="AC127" s="329"/>
      <c r="AD127" s="329"/>
      <c r="AE127" s="329"/>
    </row>
    <row r="128" spans="1:31" ht="12.75" customHeight="1">
      <c r="A128" s="329"/>
      <c r="B128" s="329" t="s">
        <v>3148</v>
      </c>
      <c r="C128" s="329"/>
      <c r="D128" s="329"/>
      <c r="E128" s="329"/>
      <c r="F128" s="329"/>
      <c r="G128" s="329"/>
      <c r="H128" s="329"/>
      <c r="I128" s="329"/>
      <c r="J128" s="329"/>
      <c r="K128" s="329"/>
      <c r="L128" s="329"/>
      <c r="M128" s="329"/>
      <c r="N128" s="329"/>
      <c r="O128" s="329"/>
      <c r="P128" s="329"/>
      <c r="Q128" s="329"/>
      <c r="R128" s="329"/>
      <c r="S128" s="329"/>
      <c r="T128" s="329"/>
      <c r="U128" s="329"/>
      <c r="V128" s="329"/>
      <c r="W128" s="329"/>
      <c r="X128" s="329"/>
      <c r="Y128" s="329"/>
      <c r="Z128" s="329"/>
      <c r="AA128" s="329"/>
      <c r="AB128" s="329"/>
      <c r="AC128" s="329"/>
      <c r="AD128" s="329"/>
      <c r="AE128" s="329"/>
    </row>
    <row r="129" spans="1:31" ht="12.75" customHeight="1">
      <c r="A129" s="329"/>
      <c r="B129" s="329" t="s">
        <v>3149</v>
      </c>
      <c r="C129" s="329"/>
      <c r="D129" s="329"/>
      <c r="E129" s="329"/>
      <c r="F129" s="329"/>
      <c r="G129" s="329"/>
      <c r="H129" s="329"/>
      <c r="I129" s="329"/>
      <c r="J129" s="329"/>
      <c r="K129" s="329"/>
      <c r="L129" s="329"/>
      <c r="M129" s="329"/>
      <c r="N129" s="329"/>
      <c r="O129" s="329"/>
      <c r="P129" s="329"/>
      <c r="Q129" s="329"/>
      <c r="R129" s="329"/>
      <c r="S129" s="329"/>
      <c r="T129" s="329"/>
      <c r="U129" s="329"/>
      <c r="V129" s="329"/>
      <c r="W129" s="329"/>
      <c r="X129" s="329"/>
      <c r="Y129" s="329"/>
      <c r="Z129" s="329"/>
      <c r="AA129" s="329"/>
      <c r="AB129" s="329"/>
      <c r="AC129" s="329"/>
      <c r="AD129" s="329"/>
      <c r="AE129" s="329"/>
    </row>
    <row r="130" spans="1:31" ht="12.75" customHeight="1">
      <c r="A130" s="329"/>
      <c r="B130" s="329" t="s">
        <v>3150</v>
      </c>
      <c r="C130" s="329"/>
      <c r="D130" s="329"/>
      <c r="E130" s="329"/>
      <c r="F130" s="329"/>
      <c r="G130" s="329"/>
      <c r="H130" s="329"/>
      <c r="I130" s="329"/>
      <c r="J130" s="329"/>
      <c r="K130" s="329"/>
      <c r="L130" s="329"/>
      <c r="M130" s="329"/>
      <c r="N130" s="329"/>
      <c r="O130" s="329"/>
      <c r="P130" s="329"/>
      <c r="Q130" s="329"/>
      <c r="R130" s="329"/>
      <c r="S130" s="329"/>
      <c r="T130" s="329"/>
      <c r="U130" s="329"/>
      <c r="V130" s="329"/>
      <c r="W130" s="329"/>
      <c r="X130" s="329"/>
      <c r="Y130" s="329"/>
      <c r="Z130" s="329"/>
      <c r="AA130" s="329"/>
      <c r="AB130" s="329"/>
      <c r="AC130" s="329"/>
      <c r="AD130" s="329"/>
      <c r="AE130" s="329"/>
    </row>
    <row r="131" spans="1:31" ht="12.75" customHeight="1">
      <c r="A131" s="329"/>
      <c r="B131" s="329" t="s">
        <v>3151</v>
      </c>
      <c r="C131" s="329"/>
      <c r="D131" s="329"/>
      <c r="E131" s="329"/>
      <c r="F131" s="329"/>
      <c r="G131" s="329"/>
      <c r="H131" s="329"/>
      <c r="I131" s="329"/>
      <c r="J131" s="329"/>
      <c r="K131" s="329"/>
      <c r="L131" s="329"/>
      <c r="M131" s="329"/>
      <c r="N131" s="329"/>
      <c r="O131" s="329"/>
      <c r="P131" s="329"/>
      <c r="Q131" s="329"/>
      <c r="R131" s="329"/>
      <c r="S131" s="329"/>
      <c r="T131" s="329"/>
      <c r="U131" s="329"/>
      <c r="V131" s="329"/>
      <c r="W131" s="329"/>
      <c r="X131" s="329"/>
      <c r="Y131" s="329"/>
      <c r="Z131" s="329"/>
      <c r="AA131" s="329"/>
      <c r="AB131" s="329"/>
      <c r="AC131" s="329"/>
      <c r="AD131" s="329"/>
      <c r="AE131" s="329"/>
    </row>
    <row r="132" spans="1:31" ht="12.75" customHeight="1">
      <c r="A132" s="329"/>
      <c r="B132" s="329" t="s">
        <v>3152</v>
      </c>
      <c r="C132" s="329"/>
      <c r="D132" s="329"/>
      <c r="E132" s="329"/>
      <c r="F132" s="329"/>
      <c r="G132" s="329"/>
      <c r="H132" s="329"/>
      <c r="I132" s="329"/>
      <c r="J132" s="329"/>
      <c r="K132" s="329"/>
      <c r="L132" s="329"/>
      <c r="M132" s="329"/>
      <c r="N132" s="329"/>
      <c r="O132" s="329"/>
      <c r="P132" s="329"/>
      <c r="Q132" s="329"/>
      <c r="R132" s="329"/>
      <c r="S132" s="329"/>
      <c r="T132" s="329"/>
      <c r="U132" s="329"/>
      <c r="V132" s="329"/>
      <c r="W132" s="329"/>
      <c r="X132" s="329"/>
      <c r="Y132" s="329"/>
      <c r="Z132" s="329"/>
      <c r="AA132" s="329"/>
      <c r="AB132" s="329"/>
      <c r="AC132" s="329"/>
      <c r="AD132" s="329"/>
      <c r="AE132" s="329"/>
    </row>
    <row r="133" spans="1:31" ht="12.75" customHeight="1">
      <c r="A133" s="329"/>
      <c r="B133" s="329" t="s">
        <v>3153</v>
      </c>
      <c r="C133" s="329"/>
      <c r="D133" s="329"/>
      <c r="E133" s="329"/>
      <c r="F133" s="329"/>
      <c r="G133" s="329"/>
      <c r="H133" s="329"/>
      <c r="I133" s="329"/>
      <c r="J133" s="329"/>
      <c r="K133" s="329"/>
      <c r="L133" s="329"/>
      <c r="M133" s="329"/>
      <c r="N133" s="329"/>
      <c r="O133" s="329"/>
      <c r="P133" s="329"/>
      <c r="Q133" s="329"/>
      <c r="R133" s="329"/>
      <c r="S133" s="329"/>
      <c r="T133" s="329"/>
      <c r="U133" s="329"/>
      <c r="V133" s="329"/>
      <c r="W133" s="329"/>
      <c r="X133" s="329"/>
      <c r="Y133" s="329"/>
      <c r="Z133" s="329"/>
      <c r="AA133" s="329"/>
      <c r="AB133" s="329"/>
      <c r="AC133" s="329"/>
      <c r="AD133" s="329"/>
      <c r="AE133" s="329"/>
    </row>
    <row r="134" spans="1:31" ht="12.75" customHeight="1">
      <c r="A134" s="329"/>
      <c r="B134" s="329" t="s">
        <v>3154</v>
      </c>
      <c r="C134" s="329"/>
      <c r="D134" s="329"/>
      <c r="E134" s="329"/>
      <c r="F134" s="329"/>
      <c r="G134" s="329"/>
      <c r="H134" s="329"/>
      <c r="I134" s="329"/>
      <c r="J134" s="329"/>
      <c r="K134" s="329"/>
      <c r="L134" s="329"/>
      <c r="M134" s="329"/>
      <c r="N134" s="329"/>
      <c r="O134" s="329"/>
      <c r="P134" s="329"/>
      <c r="Q134" s="329"/>
      <c r="R134" s="329"/>
      <c r="S134" s="329"/>
      <c r="T134" s="329"/>
      <c r="U134" s="329"/>
      <c r="V134" s="329"/>
      <c r="W134" s="329"/>
      <c r="X134" s="329"/>
      <c r="Y134" s="329"/>
      <c r="Z134" s="329"/>
      <c r="AA134" s="329"/>
      <c r="AB134" s="329"/>
      <c r="AC134" s="329"/>
      <c r="AD134" s="329"/>
      <c r="AE134" s="329"/>
    </row>
    <row r="135" spans="1:31" ht="12.75" customHeight="1">
      <c r="A135" s="329"/>
      <c r="B135" s="329" t="s">
        <v>3155</v>
      </c>
      <c r="C135" s="329"/>
      <c r="D135" s="329"/>
      <c r="E135" s="329"/>
      <c r="F135" s="329"/>
      <c r="G135" s="329"/>
      <c r="H135" s="329"/>
      <c r="I135" s="329"/>
      <c r="J135" s="329"/>
      <c r="K135" s="329"/>
      <c r="L135" s="329"/>
      <c r="M135" s="329"/>
      <c r="N135" s="329"/>
      <c r="O135" s="329"/>
      <c r="P135" s="329"/>
      <c r="Q135" s="329"/>
      <c r="R135" s="329"/>
      <c r="S135" s="329"/>
      <c r="T135" s="329"/>
      <c r="U135" s="329"/>
      <c r="V135" s="329"/>
      <c r="W135" s="329"/>
      <c r="X135" s="329"/>
      <c r="Y135" s="329"/>
      <c r="Z135" s="329"/>
      <c r="AA135" s="329"/>
      <c r="AB135" s="329"/>
      <c r="AC135" s="329"/>
      <c r="AD135" s="329"/>
      <c r="AE135" s="329"/>
    </row>
    <row r="136" spans="1:31" ht="12.75" customHeight="1">
      <c r="A136" s="329"/>
      <c r="B136" s="329" t="s">
        <v>3156</v>
      </c>
      <c r="C136" s="329"/>
      <c r="D136" s="329"/>
      <c r="E136" s="329"/>
      <c r="F136" s="329"/>
      <c r="G136" s="329"/>
      <c r="H136" s="329"/>
      <c r="I136" s="329"/>
      <c r="J136" s="329"/>
      <c r="K136" s="329"/>
      <c r="L136" s="329"/>
      <c r="M136" s="329"/>
      <c r="N136" s="329"/>
      <c r="O136" s="329"/>
      <c r="P136" s="329"/>
      <c r="Q136" s="329"/>
      <c r="R136" s="329"/>
      <c r="S136" s="329"/>
      <c r="T136" s="329"/>
      <c r="U136" s="329"/>
      <c r="V136" s="329"/>
      <c r="W136" s="329"/>
      <c r="X136" s="329"/>
      <c r="Y136" s="329"/>
      <c r="Z136" s="329"/>
      <c r="AA136" s="329"/>
      <c r="AB136" s="329"/>
      <c r="AC136" s="329"/>
      <c r="AD136" s="329"/>
      <c r="AE136" s="329"/>
    </row>
    <row r="137" spans="1:31" ht="12.75" customHeight="1">
      <c r="A137" s="329"/>
      <c r="B137" s="329" t="s">
        <v>3157</v>
      </c>
      <c r="C137" s="329"/>
      <c r="D137" s="329"/>
      <c r="E137" s="329"/>
      <c r="F137" s="329"/>
      <c r="G137" s="329"/>
      <c r="H137" s="329"/>
      <c r="I137" s="329"/>
      <c r="J137" s="329"/>
      <c r="K137" s="329"/>
      <c r="L137" s="329"/>
      <c r="M137" s="329"/>
      <c r="N137" s="329"/>
      <c r="O137" s="329"/>
      <c r="P137" s="329"/>
      <c r="Q137" s="329"/>
      <c r="R137" s="329"/>
      <c r="S137" s="329"/>
      <c r="T137" s="329"/>
      <c r="U137" s="329"/>
      <c r="V137" s="329"/>
      <c r="W137" s="329"/>
      <c r="X137" s="329"/>
      <c r="Y137" s="329"/>
      <c r="Z137" s="329"/>
      <c r="AA137" s="329"/>
      <c r="AB137" s="329"/>
      <c r="AC137" s="329"/>
      <c r="AD137" s="329"/>
      <c r="AE137" s="329"/>
    </row>
    <row r="138" spans="1:31" ht="12.75" customHeight="1">
      <c r="A138" s="329"/>
      <c r="B138" s="329" t="s">
        <v>3158</v>
      </c>
      <c r="C138" s="329"/>
      <c r="D138" s="329"/>
      <c r="E138" s="329"/>
      <c r="F138" s="329"/>
      <c r="G138" s="329"/>
      <c r="H138" s="329"/>
      <c r="I138" s="329"/>
      <c r="J138" s="329"/>
      <c r="K138" s="329"/>
      <c r="L138" s="329"/>
      <c r="M138" s="329"/>
      <c r="N138" s="329"/>
      <c r="O138" s="329"/>
      <c r="P138" s="329"/>
      <c r="Q138" s="329"/>
      <c r="R138" s="329"/>
      <c r="S138" s="329"/>
      <c r="T138" s="329"/>
      <c r="U138" s="329"/>
      <c r="V138" s="329"/>
      <c r="W138" s="329"/>
      <c r="X138" s="329"/>
      <c r="Y138" s="329"/>
      <c r="Z138" s="329"/>
      <c r="AA138" s="329"/>
      <c r="AB138" s="329"/>
      <c r="AC138" s="329"/>
      <c r="AD138" s="329"/>
      <c r="AE138" s="329"/>
    </row>
    <row r="139" spans="1:31" ht="12.75" customHeight="1">
      <c r="A139" s="329"/>
      <c r="B139" s="329" t="s">
        <v>3159</v>
      </c>
      <c r="C139" s="329"/>
      <c r="D139" s="329"/>
      <c r="E139" s="329"/>
      <c r="F139" s="329"/>
      <c r="G139" s="329"/>
      <c r="H139" s="329"/>
      <c r="I139" s="329"/>
      <c r="J139" s="329"/>
      <c r="K139" s="329"/>
      <c r="L139" s="329"/>
      <c r="M139" s="329"/>
      <c r="N139" s="329"/>
      <c r="O139" s="329"/>
      <c r="P139" s="329"/>
      <c r="Q139" s="329"/>
      <c r="R139" s="329"/>
      <c r="S139" s="329"/>
      <c r="T139" s="329"/>
      <c r="U139" s="329"/>
      <c r="V139" s="329"/>
      <c r="W139" s="329"/>
      <c r="X139" s="329"/>
      <c r="Y139" s="329"/>
      <c r="Z139" s="329"/>
      <c r="AA139" s="329"/>
      <c r="AB139" s="329"/>
      <c r="AC139" s="329"/>
      <c r="AD139" s="329"/>
      <c r="AE139" s="329"/>
    </row>
    <row r="140" spans="1:31" ht="12.75" customHeight="1">
      <c r="A140" s="329"/>
      <c r="B140" s="329" t="s">
        <v>3160</v>
      </c>
      <c r="C140" s="329"/>
      <c r="D140" s="329"/>
      <c r="E140" s="329"/>
      <c r="F140" s="329"/>
      <c r="G140" s="329"/>
      <c r="H140" s="329"/>
      <c r="I140" s="329"/>
      <c r="J140" s="329"/>
      <c r="K140" s="329"/>
      <c r="L140" s="329"/>
      <c r="M140" s="329"/>
      <c r="N140" s="329"/>
      <c r="O140" s="329"/>
      <c r="P140" s="329"/>
      <c r="Q140" s="329"/>
      <c r="R140" s="329"/>
      <c r="S140" s="329"/>
      <c r="T140" s="329"/>
      <c r="U140" s="329"/>
      <c r="V140" s="329"/>
      <c r="W140" s="329"/>
      <c r="X140" s="329"/>
      <c r="Y140" s="329"/>
      <c r="Z140" s="329"/>
      <c r="AA140" s="329"/>
      <c r="AB140" s="329"/>
      <c r="AC140" s="329"/>
      <c r="AD140" s="329"/>
      <c r="AE140" s="329"/>
    </row>
    <row r="141" spans="1:31" ht="18" customHeight="1"/>
    <row r="142" spans="1:31" ht="18" customHeight="1"/>
    <row r="143" spans="1:31" ht="18" customHeight="1"/>
    <row r="144" spans="1:31"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sheetData>
  <mergeCells count="47">
    <mergeCell ref="J53:AE53"/>
    <mergeCell ref="A5:AE5"/>
    <mergeCell ref="W7:X7"/>
    <mergeCell ref="Y7:Z7"/>
    <mergeCell ref="R11:AD11"/>
    <mergeCell ref="R13:AD13"/>
    <mergeCell ref="J40:AE40"/>
    <mergeCell ref="J41:AE41"/>
    <mergeCell ref="J42:P42"/>
    <mergeCell ref="J43:AE43"/>
    <mergeCell ref="J44:S44"/>
    <mergeCell ref="J52:AE52"/>
    <mergeCell ref="D67:E67"/>
    <mergeCell ref="D68:E68"/>
    <mergeCell ref="J54:P54"/>
    <mergeCell ref="J55:AE55"/>
    <mergeCell ref="J56:S56"/>
    <mergeCell ref="I59:AE59"/>
    <mergeCell ref="Z58:AD58"/>
    <mergeCell ref="I60:J60"/>
    <mergeCell ref="I58:J58"/>
    <mergeCell ref="Q58:T58"/>
    <mergeCell ref="Q60:T60"/>
    <mergeCell ref="Z60:AD60"/>
    <mergeCell ref="L60:O60"/>
    <mergeCell ref="V60:Y60"/>
    <mergeCell ref="L58:O58"/>
    <mergeCell ref="V58:Y58"/>
    <mergeCell ref="J99:L99"/>
    <mergeCell ref="I61:AE61"/>
    <mergeCell ref="J62:P62"/>
    <mergeCell ref="J63:AE63"/>
    <mergeCell ref="J64:S64"/>
    <mergeCell ref="E72:F72"/>
    <mergeCell ref="B82:AE82"/>
    <mergeCell ref="H90:K90"/>
    <mergeCell ref="H94:K94"/>
    <mergeCell ref="H96:K96"/>
    <mergeCell ref="S107:Z107"/>
    <mergeCell ref="C113:AE114"/>
    <mergeCell ref="C117:AE118"/>
    <mergeCell ref="J100:L100"/>
    <mergeCell ref="J103:M103"/>
    <mergeCell ref="J104:M104"/>
    <mergeCell ref="J105:L105"/>
    <mergeCell ref="J106:L106"/>
    <mergeCell ref="G107:N107"/>
  </mergeCells>
  <phoneticPr fontId="129"/>
  <dataValidations count="1">
    <dataValidation type="list" allowBlank="1" showInputMessage="1" showErrorMessage="1" sqref="C67:C68 C71 C75 C110 D72 G110:H110 H92 K110 P92 P110" xr:uid="{00000000-0002-0000-3100-000000000000}">
      <formula1>"□,■"</formula1>
    </dataValidation>
  </dataValidations>
  <pageMargins left="0.70866141732283472" right="0.70866141732283472" top="0.74803149606299213" bottom="0.74803149606299213" header="0.31496062992125984" footer="0.31496062992125984"/>
  <pageSetup paperSize="9" fitToHeight="5" orientation="portrait" blackAndWhite="1" r:id="rId1"/>
  <rowBreaks count="2" manualBreakCount="2">
    <brk id="35" max="16383" man="1"/>
    <brk id="77"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AF273"/>
  <sheetViews>
    <sheetView zoomScale="85" zoomScaleNormal="85" zoomScaleSheetLayoutView="85" workbookViewId="0"/>
  </sheetViews>
  <sheetFormatPr defaultColWidth="9" defaultRowHeight="13.5"/>
  <cols>
    <col min="1" max="1" width="2" style="1926" customWidth="1"/>
    <col min="2" max="31" width="2.875" style="1926" customWidth="1"/>
    <col min="32" max="32" width="2" style="1926" customWidth="1"/>
    <col min="33" max="33" width="9" style="1926" customWidth="1"/>
    <col min="34" max="16384" width="9" style="1926"/>
  </cols>
  <sheetData>
    <row r="1" spans="1:32" s="1925" customFormat="1" ht="18" customHeight="1">
      <c r="A1" s="1925" t="s">
        <v>5744</v>
      </c>
    </row>
    <row r="2" spans="1:32" s="1925" customFormat="1" ht="18" customHeight="1"/>
    <row r="3" spans="1:32" ht="21">
      <c r="A3" s="4564" t="s">
        <v>5745</v>
      </c>
      <c r="B3" s="4564"/>
      <c r="C3" s="4564"/>
      <c r="D3" s="4564"/>
      <c r="E3" s="4564"/>
      <c r="F3" s="4564"/>
      <c r="G3" s="4564"/>
      <c r="H3" s="4564"/>
      <c r="I3" s="4564"/>
      <c r="J3" s="4564"/>
      <c r="K3" s="4564"/>
      <c r="L3" s="4564"/>
      <c r="M3" s="4564"/>
      <c r="N3" s="4564"/>
      <c r="O3" s="4564"/>
      <c r="P3" s="4564"/>
      <c r="Q3" s="4564"/>
      <c r="R3" s="4564"/>
      <c r="S3" s="4564"/>
      <c r="T3" s="4564"/>
      <c r="U3" s="4564"/>
      <c r="V3" s="4564"/>
      <c r="W3" s="4564"/>
      <c r="X3" s="4564"/>
      <c r="Y3" s="4564"/>
      <c r="Z3" s="4564"/>
      <c r="AA3" s="4564"/>
      <c r="AB3" s="4564"/>
      <c r="AC3" s="4564"/>
      <c r="AD3" s="4564"/>
      <c r="AE3" s="4564"/>
      <c r="AF3" s="4564"/>
    </row>
    <row r="4" spans="1:32" s="1925" customFormat="1" ht="18" customHeight="1"/>
    <row r="5" spans="1:32" s="1925" customFormat="1" ht="18" customHeight="1">
      <c r="A5" s="4553" t="s">
        <v>15</v>
      </c>
      <c r="B5" s="4553"/>
      <c r="C5" s="4553"/>
      <c r="D5" s="4553"/>
      <c r="E5" s="4553"/>
      <c r="F5" s="4553"/>
      <c r="G5" s="4553"/>
      <c r="H5" s="4553"/>
      <c r="I5" s="4553"/>
      <c r="J5" s="4553"/>
      <c r="K5" s="4553"/>
      <c r="L5" s="4553"/>
      <c r="M5" s="4553"/>
      <c r="N5" s="4553"/>
      <c r="O5" s="4553"/>
      <c r="P5" s="4553"/>
      <c r="Q5" s="4553"/>
      <c r="R5" s="4553"/>
      <c r="S5" s="4553"/>
      <c r="T5" s="4553"/>
      <c r="U5" s="4553"/>
      <c r="V5" s="4553"/>
      <c r="W5" s="4553"/>
      <c r="X5" s="4553"/>
      <c r="Y5" s="4553"/>
      <c r="Z5" s="4553"/>
      <c r="AA5" s="4553"/>
      <c r="AB5" s="4553"/>
      <c r="AC5" s="4553"/>
      <c r="AD5" s="4553"/>
      <c r="AE5" s="4553"/>
      <c r="AF5" s="4553"/>
    </row>
    <row r="6" spans="1:32" ht="24" customHeight="1"/>
    <row r="7" spans="1:32" s="1925" customFormat="1" ht="24" customHeight="1">
      <c r="X7" s="4565"/>
      <c r="Y7" s="4562"/>
      <c r="Z7" s="4562"/>
      <c r="AA7" s="1925" t="s">
        <v>477</v>
      </c>
      <c r="AB7" s="1927"/>
      <c r="AC7" s="1925" t="s">
        <v>5</v>
      </c>
      <c r="AD7" s="1927"/>
      <c r="AE7" s="1925" t="s">
        <v>478</v>
      </c>
    </row>
    <row r="8" spans="1:32" s="1925" customFormat="1" ht="24" customHeight="1"/>
    <row r="9" spans="1:32" s="1925" customFormat="1" ht="24" customHeight="1">
      <c r="A9" s="1925" t="s">
        <v>4573</v>
      </c>
    </row>
    <row r="10" spans="1:32" s="1925" customFormat="1" ht="18" customHeight="1"/>
    <row r="11" spans="1:32" s="1925" customFormat="1" ht="24" customHeight="1">
      <c r="J11" s="1925" t="s">
        <v>3025</v>
      </c>
      <c r="R11" s="4559" t="str">
        <f>cst_wskakunin_owner1__line1</f>
        <v>テスト建て主</v>
      </c>
      <c r="S11" s="4559"/>
      <c r="T11" s="4559"/>
      <c r="U11" s="4559"/>
      <c r="V11" s="4559"/>
      <c r="W11" s="4559"/>
      <c r="X11" s="4559"/>
      <c r="Y11" s="4559"/>
      <c r="Z11" s="4559"/>
      <c r="AA11" s="4559"/>
      <c r="AB11" s="4559"/>
      <c r="AC11" s="4559"/>
      <c r="AD11" s="4559"/>
      <c r="AE11" s="4559"/>
      <c r="AF11" s="4559"/>
    </row>
    <row r="12" spans="1:32" s="1925" customFormat="1" ht="18" customHeight="1"/>
    <row r="13" spans="1:32" s="1925" customFormat="1" ht="24" customHeight="1">
      <c r="J13" s="1925" t="s">
        <v>3026</v>
      </c>
      <c r="R13" s="4559" t="str">
        <f>cst_wskakunin_owner1__line2</f>
        <v>代表取締役社長　テストさん</v>
      </c>
      <c r="S13" s="4559"/>
      <c r="T13" s="4559"/>
      <c r="U13" s="4559"/>
      <c r="V13" s="4559"/>
      <c r="W13" s="4559"/>
      <c r="X13" s="4559"/>
      <c r="Y13" s="4559"/>
      <c r="Z13" s="4559"/>
      <c r="AA13" s="4559"/>
      <c r="AB13" s="4559"/>
      <c r="AC13" s="4559"/>
      <c r="AD13" s="4559"/>
      <c r="AE13" s="4559"/>
      <c r="AF13" s="4559"/>
    </row>
    <row r="14" spans="1:32" s="1925" customFormat="1" ht="18" customHeight="1"/>
    <row r="15" spans="1:32" s="1925" customFormat="1" ht="24" customHeight="1">
      <c r="A15" s="1925" t="s">
        <v>5746</v>
      </c>
    </row>
    <row r="16" spans="1:32" s="1925" customFormat="1" ht="24" customHeight="1">
      <c r="A16" s="1925" t="s">
        <v>5747</v>
      </c>
    </row>
    <row r="17" spans="1:32" s="1925" customFormat="1" ht="18" customHeight="1">
      <c r="A17" s="1925" t="s">
        <v>5748</v>
      </c>
    </row>
    <row r="18" spans="1:32" s="1925" customFormat="1" ht="18" customHeight="1"/>
    <row r="19" spans="1:32" s="1925" customFormat="1" ht="18" customHeight="1">
      <c r="A19" s="4553" t="s">
        <v>0</v>
      </c>
      <c r="B19" s="4553"/>
      <c r="C19" s="4553"/>
      <c r="D19" s="4553"/>
      <c r="E19" s="4553"/>
      <c r="F19" s="4553"/>
      <c r="G19" s="4553"/>
      <c r="H19" s="4553"/>
      <c r="I19" s="4553"/>
      <c r="J19" s="4553"/>
      <c r="K19" s="4553"/>
      <c r="L19" s="4553"/>
      <c r="M19" s="4553"/>
      <c r="N19" s="4553"/>
      <c r="O19" s="4553"/>
      <c r="P19" s="4553"/>
      <c r="Q19" s="4553"/>
      <c r="R19" s="4553"/>
      <c r="S19" s="4553"/>
      <c r="T19" s="4553"/>
      <c r="U19" s="4553"/>
      <c r="V19" s="4553"/>
      <c r="W19" s="4553"/>
      <c r="X19" s="4553"/>
      <c r="Y19" s="4553"/>
      <c r="Z19" s="4553"/>
      <c r="AA19" s="4553"/>
      <c r="AB19" s="4553"/>
      <c r="AC19" s="4553"/>
      <c r="AD19" s="4553"/>
      <c r="AE19" s="4553"/>
      <c r="AF19" s="4553"/>
    </row>
    <row r="20" spans="1:32" ht="18" customHeight="1">
      <c r="A20" s="1925"/>
      <c r="B20" s="1925"/>
      <c r="C20" s="1925"/>
      <c r="D20" s="1925"/>
      <c r="E20" s="1925"/>
      <c r="F20" s="1925"/>
      <c r="G20" s="1925"/>
      <c r="H20" s="1925"/>
      <c r="I20" s="1925"/>
      <c r="J20" s="1925"/>
      <c r="K20" s="1925"/>
      <c r="L20" s="1925"/>
      <c r="M20" s="1925"/>
      <c r="N20" s="1925"/>
      <c r="O20" s="1925"/>
      <c r="P20" s="1925"/>
      <c r="Q20" s="1925"/>
      <c r="R20" s="1925"/>
      <c r="S20" s="1925"/>
      <c r="T20" s="1925"/>
      <c r="U20" s="1925"/>
      <c r="V20" s="1925"/>
      <c r="W20" s="1925"/>
      <c r="X20" s="1925"/>
      <c r="Y20" s="1925"/>
      <c r="Z20" s="1925"/>
      <c r="AA20" s="1925"/>
      <c r="AB20" s="1925"/>
      <c r="AC20" s="1925"/>
      <c r="AD20" s="1925"/>
      <c r="AE20" s="1925"/>
    </row>
    <row r="21" spans="1:32" ht="18" customHeight="1">
      <c r="A21" s="1925" t="s">
        <v>5749</v>
      </c>
      <c r="B21" s="1925"/>
      <c r="C21" s="1925"/>
      <c r="D21" s="1925"/>
      <c r="E21" s="1925"/>
      <c r="F21" s="1925"/>
      <c r="G21" s="1925"/>
      <c r="H21" s="1925"/>
      <c r="I21" s="1925"/>
      <c r="J21" s="1925"/>
      <c r="K21" s="1925"/>
      <c r="L21" s="1925"/>
      <c r="M21" s="1925"/>
      <c r="N21" s="1925"/>
      <c r="O21" s="1925"/>
      <c r="P21" s="1925"/>
      <c r="Q21" s="1925"/>
      <c r="R21" s="1925"/>
      <c r="S21" s="1925"/>
      <c r="T21" s="1925"/>
      <c r="U21" s="1925"/>
      <c r="V21" s="1925"/>
      <c r="W21" s="1925"/>
      <c r="X21" s="1925"/>
      <c r="Y21" s="1925"/>
      <c r="Z21" s="1925"/>
      <c r="AA21" s="1925"/>
      <c r="AB21" s="1925"/>
      <c r="AC21" s="1925"/>
      <c r="AD21" s="1925"/>
      <c r="AE21" s="1925"/>
    </row>
    <row r="22" spans="1:32" ht="18" customHeight="1">
      <c r="A22" s="1925"/>
      <c r="B22" s="1925" t="s">
        <v>5750</v>
      </c>
      <c r="C22" s="1925"/>
      <c r="D22" s="1925"/>
      <c r="E22" s="1925"/>
      <c r="F22" s="1925"/>
      <c r="G22" s="1925"/>
      <c r="H22" s="1925"/>
      <c r="I22" s="1925"/>
      <c r="J22" s="1925"/>
      <c r="K22" s="1925"/>
      <c r="L22" s="1925"/>
      <c r="M22" s="1925"/>
      <c r="N22" s="1925"/>
      <c r="O22" s="1925"/>
      <c r="P22" s="1925" t="s">
        <v>6</v>
      </c>
      <c r="Q22" s="4613"/>
      <c r="R22" s="4613"/>
      <c r="S22" s="4613"/>
      <c r="T22" s="4613"/>
      <c r="U22" s="4613"/>
      <c r="V22" s="4613"/>
      <c r="W22" s="4613"/>
      <c r="X22" s="4613"/>
      <c r="Y22" s="1925" t="s">
        <v>7</v>
      </c>
      <c r="Z22" s="1925"/>
      <c r="AA22" s="1925"/>
      <c r="AB22" s="1925"/>
      <c r="AC22" s="1925"/>
      <c r="AD22" s="1925"/>
      <c r="AE22" s="1925"/>
    </row>
    <row r="23" spans="1:32" ht="18" customHeight="1">
      <c r="A23" s="1925"/>
      <c r="B23" s="1925" t="s">
        <v>5751</v>
      </c>
      <c r="C23" s="1925"/>
      <c r="D23" s="1925"/>
      <c r="E23" s="1925"/>
      <c r="F23" s="1925"/>
      <c r="G23" s="1925"/>
      <c r="H23" s="1925"/>
      <c r="I23" s="1925"/>
      <c r="J23" s="1925"/>
      <c r="K23" s="1925"/>
      <c r="L23" s="1925"/>
      <c r="M23" s="1925"/>
      <c r="N23" s="1925"/>
      <c r="O23" s="1925"/>
      <c r="P23" s="4613"/>
      <c r="Q23" s="4613"/>
      <c r="R23" s="4613"/>
      <c r="S23" s="1925" t="s">
        <v>477</v>
      </c>
      <c r="T23" s="4613"/>
      <c r="U23" s="4613"/>
      <c r="V23" s="1925" t="s">
        <v>5</v>
      </c>
      <c r="W23" s="4613"/>
      <c r="X23" s="4613"/>
      <c r="Y23" s="1925" t="s">
        <v>478</v>
      </c>
      <c r="Z23" s="1925"/>
      <c r="AA23" s="1925"/>
      <c r="AB23" s="1925"/>
      <c r="AC23" s="1925"/>
      <c r="AD23" s="1925"/>
      <c r="AE23" s="1925"/>
    </row>
    <row r="24" spans="1:32" ht="18" customHeight="1">
      <c r="A24" s="1925"/>
      <c r="B24" s="1925" t="s">
        <v>5752</v>
      </c>
      <c r="C24" s="1925"/>
      <c r="D24" s="1925"/>
      <c r="E24" s="1925"/>
      <c r="F24" s="1925"/>
      <c r="G24" s="1925"/>
      <c r="H24" s="1925"/>
      <c r="I24" s="1925"/>
      <c r="J24" s="1925"/>
      <c r="K24" s="1925"/>
      <c r="L24" s="1925"/>
      <c r="M24" s="1925"/>
      <c r="N24" s="1925"/>
      <c r="O24" s="1925"/>
      <c r="P24" s="1925" t="s">
        <v>2916</v>
      </c>
      <c r="Q24" s="1925"/>
      <c r="R24" s="1925"/>
      <c r="S24" s="1925"/>
      <c r="T24" s="1925"/>
      <c r="U24" s="1925"/>
      <c r="V24" s="1925"/>
      <c r="W24" s="1925"/>
      <c r="X24" s="1925"/>
      <c r="Y24" s="1925"/>
      <c r="Z24" s="1925"/>
      <c r="AA24" s="1925"/>
      <c r="AB24" s="1925"/>
      <c r="AC24" s="1925"/>
      <c r="AD24" s="1925"/>
      <c r="AE24" s="1925"/>
    </row>
    <row r="25" spans="1:32" s="1925" customFormat="1" ht="18" customHeight="1">
      <c r="P25" s="1925" t="s">
        <v>4661</v>
      </c>
    </row>
    <row r="26" spans="1:32" s="1925" customFormat="1" ht="18" customHeight="1">
      <c r="B26" s="1925" t="s">
        <v>3968</v>
      </c>
    </row>
    <row r="27" spans="1:32" s="1925" customFormat="1" ht="18" customHeight="1">
      <c r="C27" s="4614"/>
      <c r="D27" s="4614"/>
      <c r="E27" s="4614"/>
      <c r="F27" s="4614"/>
      <c r="G27" s="4614"/>
      <c r="H27" s="4614"/>
      <c r="I27" s="4614"/>
      <c r="J27" s="4614"/>
      <c r="K27" s="4614"/>
      <c r="L27" s="4614"/>
      <c r="M27" s="4614"/>
      <c r="N27" s="4614"/>
      <c r="O27" s="4614"/>
      <c r="P27" s="4614"/>
      <c r="Q27" s="4614"/>
      <c r="R27" s="4614"/>
      <c r="S27" s="4614"/>
      <c r="T27" s="4614"/>
      <c r="U27" s="4614"/>
      <c r="V27" s="4614"/>
      <c r="W27" s="4614"/>
      <c r="X27" s="4614"/>
      <c r="Y27" s="4614"/>
      <c r="Z27" s="4614"/>
      <c r="AA27" s="4614"/>
      <c r="AB27" s="4614"/>
      <c r="AC27" s="4614"/>
      <c r="AD27" s="4614"/>
      <c r="AE27" s="4614"/>
    </row>
    <row r="28" spans="1:32" s="1925" customFormat="1" ht="18" customHeight="1">
      <c r="C28" s="4614"/>
      <c r="D28" s="4614"/>
      <c r="E28" s="4614"/>
      <c r="F28" s="4614"/>
      <c r="G28" s="4614"/>
      <c r="H28" s="4614"/>
      <c r="I28" s="4614"/>
      <c r="J28" s="4614"/>
      <c r="K28" s="4614"/>
      <c r="L28" s="4614"/>
      <c r="M28" s="4614"/>
      <c r="N28" s="4614"/>
      <c r="O28" s="4614"/>
      <c r="P28" s="4614"/>
      <c r="Q28" s="4614"/>
      <c r="R28" s="4614"/>
      <c r="S28" s="4614"/>
      <c r="T28" s="4614"/>
      <c r="U28" s="4614"/>
      <c r="V28" s="4614"/>
      <c r="W28" s="4614"/>
      <c r="X28" s="4614"/>
      <c r="Y28" s="4614"/>
      <c r="Z28" s="4614"/>
      <c r="AA28" s="4614"/>
      <c r="AB28" s="4614"/>
      <c r="AC28" s="4614"/>
      <c r="AD28" s="4614"/>
      <c r="AE28" s="4614"/>
    </row>
    <row r="29" spans="1:32" s="1925" customFormat="1" ht="18" customHeight="1">
      <c r="C29" s="4614"/>
      <c r="D29" s="4614"/>
      <c r="E29" s="4614"/>
      <c r="F29" s="4614"/>
      <c r="G29" s="4614"/>
      <c r="H29" s="4614"/>
      <c r="I29" s="4614"/>
      <c r="J29" s="4614"/>
      <c r="K29" s="4614"/>
      <c r="L29" s="4614"/>
      <c r="M29" s="4614"/>
      <c r="N29" s="4614"/>
      <c r="O29" s="4614"/>
      <c r="P29" s="4614"/>
      <c r="Q29" s="4614"/>
      <c r="R29" s="4614"/>
      <c r="S29" s="4614"/>
      <c r="T29" s="4614"/>
      <c r="U29" s="4614"/>
      <c r="V29" s="4614"/>
      <c r="W29" s="4614"/>
      <c r="X29" s="4614"/>
      <c r="Y29" s="4614"/>
      <c r="Z29" s="4614"/>
      <c r="AA29" s="4614"/>
      <c r="AB29" s="4614"/>
      <c r="AC29" s="4614"/>
      <c r="AD29" s="4614"/>
      <c r="AE29" s="4614"/>
    </row>
    <row r="30" spans="1:32" s="1925" customFormat="1" ht="18" customHeight="1">
      <c r="C30" s="4615"/>
      <c r="D30" s="4615"/>
      <c r="E30" s="4615"/>
      <c r="F30" s="4615"/>
      <c r="G30" s="4615"/>
      <c r="H30" s="4615"/>
      <c r="I30" s="4615"/>
      <c r="J30" s="4615"/>
      <c r="K30" s="4615"/>
      <c r="L30" s="4615"/>
      <c r="M30" s="4615"/>
      <c r="N30" s="4615"/>
      <c r="O30" s="4615"/>
      <c r="P30" s="4615"/>
      <c r="Q30" s="4615"/>
      <c r="R30" s="4615"/>
      <c r="S30" s="4615"/>
      <c r="T30" s="4615"/>
      <c r="U30" s="4615"/>
      <c r="V30" s="4615"/>
      <c r="W30" s="4615"/>
      <c r="X30" s="4615"/>
      <c r="Y30" s="4615"/>
      <c r="Z30" s="4615"/>
      <c r="AA30" s="4615"/>
      <c r="AB30" s="4615"/>
      <c r="AC30" s="4615"/>
      <c r="AD30" s="4615"/>
      <c r="AE30" s="4615"/>
    </row>
    <row r="31" spans="1:32" s="1925" customFormat="1" ht="26.25" customHeight="1">
      <c r="B31" s="1930" t="s">
        <v>3029</v>
      </c>
      <c r="C31" s="1931"/>
      <c r="D31" s="1931"/>
      <c r="E31" s="1931"/>
      <c r="F31" s="1931"/>
      <c r="G31" s="1931"/>
      <c r="H31" s="1931"/>
      <c r="I31" s="1931"/>
      <c r="J31" s="1931"/>
      <c r="K31" s="1931"/>
      <c r="L31" s="1931"/>
      <c r="M31" s="1931"/>
      <c r="N31" s="1931"/>
      <c r="O31" s="1931"/>
      <c r="P31" s="1932"/>
      <c r="Q31" s="1930" t="s">
        <v>3030</v>
      </c>
      <c r="R31" s="1931"/>
      <c r="S31" s="1931"/>
      <c r="T31" s="1931"/>
      <c r="U31" s="1931"/>
      <c r="V31" s="1931"/>
      <c r="W31" s="1931"/>
      <c r="X31" s="1931"/>
      <c r="Y31" s="1931"/>
      <c r="Z31" s="1931"/>
      <c r="AA31" s="1931"/>
      <c r="AB31" s="1931"/>
      <c r="AC31" s="1931"/>
      <c r="AD31" s="1931"/>
      <c r="AE31" s="1932"/>
    </row>
    <row r="32" spans="1:32" s="1925" customFormat="1" ht="26.25" customHeight="1">
      <c r="B32" s="1933"/>
      <c r="C32" s="1934"/>
      <c r="D32" s="1934"/>
      <c r="E32" s="1934"/>
      <c r="F32" s="1934" t="s">
        <v>477</v>
      </c>
      <c r="G32" s="1934"/>
      <c r="H32" s="1934"/>
      <c r="I32" s="1934" t="s">
        <v>5</v>
      </c>
      <c r="J32" s="1934"/>
      <c r="K32" s="1934"/>
      <c r="L32" s="1934" t="s">
        <v>478</v>
      </c>
      <c r="M32" s="1934"/>
      <c r="N32" s="1934"/>
      <c r="O32" s="1934"/>
      <c r="P32" s="1935"/>
      <c r="Q32" s="1936"/>
      <c r="AE32" s="1937"/>
    </row>
    <row r="33" spans="1:32" s="1925" customFormat="1" ht="26.25" customHeight="1">
      <c r="B33" s="1933"/>
      <c r="C33" s="1934" t="s">
        <v>6</v>
      </c>
      <c r="D33" s="1934"/>
      <c r="E33" s="1934"/>
      <c r="F33" s="1934"/>
      <c r="G33" s="1934"/>
      <c r="H33" s="1934"/>
      <c r="I33" s="1934"/>
      <c r="J33" s="1934"/>
      <c r="K33" s="1934"/>
      <c r="L33" s="1934" t="s">
        <v>7</v>
      </c>
      <c r="M33" s="1934"/>
      <c r="N33" s="1934"/>
      <c r="O33" s="1934"/>
      <c r="P33" s="1935"/>
      <c r="Q33" s="1936"/>
      <c r="AE33" s="1937"/>
    </row>
    <row r="34" spans="1:32" s="1925" customFormat="1" ht="26.25" customHeight="1">
      <c r="B34" s="1938"/>
      <c r="C34" s="1939" t="s">
        <v>3868</v>
      </c>
      <c r="D34" s="1939"/>
      <c r="E34" s="1939"/>
      <c r="F34" s="1939"/>
      <c r="G34" s="1939"/>
      <c r="H34" s="1939"/>
      <c r="I34" s="1939"/>
      <c r="J34" s="1939"/>
      <c r="K34" s="1939"/>
      <c r="L34" s="1939"/>
      <c r="M34" s="1939"/>
      <c r="N34" s="1939"/>
      <c r="O34" s="1939"/>
      <c r="P34" s="1940"/>
      <c r="Q34" s="1938"/>
      <c r="R34" s="1939"/>
      <c r="S34" s="1939"/>
      <c r="T34" s="1939"/>
      <c r="U34" s="1939"/>
      <c r="V34" s="1939"/>
      <c r="W34" s="1939"/>
      <c r="X34" s="1939"/>
      <c r="Y34" s="1939"/>
      <c r="Z34" s="1939"/>
      <c r="AA34" s="1939"/>
      <c r="AB34" s="1939"/>
      <c r="AC34" s="1939"/>
      <c r="AD34" s="1939"/>
      <c r="AE34" s="1940"/>
    </row>
    <row r="35" spans="1:32" s="1925" customFormat="1" ht="24" customHeight="1"/>
    <row r="36" spans="1:32" ht="18" customHeight="1"/>
    <row r="37" spans="1:32" s="1925" customFormat="1" ht="18" customHeight="1">
      <c r="A37" s="4553" t="s">
        <v>32</v>
      </c>
      <c r="B37" s="4553"/>
      <c r="C37" s="4553"/>
      <c r="D37" s="4553"/>
      <c r="E37" s="4553"/>
      <c r="F37" s="4553"/>
      <c r="G37" s="4553"/>
      <c r="H37" s="4553"/>
      <c r="I37" s="4553"/>
      <c r="J37" s="4553"/>
      <c r="K37" s="4553"/>
      <c r="L37" s="4553"/>
      <c r="M37" s="4553"/>
      <c r="N37" s="4553"/>
      <c r="O37" s="4553"/>
      <c r="P37" s="4553"/>
      <c r="Q37" s="4553"/>
      <c r="R37" s="4553"/>
      <c r="S37" s="4553"/>
      <c r="T37" s="4553"/>
      <c r="U37" s="4553"/>
      <c r="V37" s="4553"/>
      <c r="W37" s="4553"/>
      <c r="X37" s="4553"/>
      <c r="Y37" s="4553"/>
      <c r="Z37" s="4553"/>
      <c r="AA37" s="4553"/>
      <c r="AB37" s="4553"/>
      <c r="AC37" s="4553"/>
      <c r="AD37" s="4553"/>
      <c r="AE37" s="4553"/>
      <c r="AF37" s="4553"/>
    </row>
    <row r="38" spans="1:32" s="1925" customFormat="1" ht="24.75" customHeight="1">
      <c r="A38" s="1941" t="s">
        <v>3033</v>
      </c>
      <c r="B38" s="1939"/>
      <c r="C38" s="1939"/>
      <c r="D38" s="1939"/>
      <c r="E38" s="1939"/>
      <c r="F38" s="1939"/>
      <c r="G38" s="1939"/>
      <c r="H38" s="1939"/>
      <c r="I38" s="1939"/>
      <c r="J38" s="1939"/>
      <c r="K38" s="1939"/>
      <c r="L38" s="1939"/>
      <c r="M38" s="1939"/>
      <c r="N38" s="1939"/>
      <c r="O38" s="1939"/>
      <c r="P38" s="1939"/>
      <c r="Q38" s="1939"/>
      <c r="R38" s="1939"/>
      <c r="S38" s="1939"/>
      <c r="T38" s="1939"/>
      <c r="U38" s="1939"/>
      <c r="V38" s="1939"/>
      <c r="W38" s="1939"/>
      <c r="X38" s="1939"/>
      <c r="Y38" s="1939"/>
      <c r="Z38" s="1939"/>
      <c r="AA38" s="1939"/>
      <c r="AB38" s="1939"/>
      <c r="AC38" s="1939"/>
      <c r="AD38" s="1939"/>
      <c r="AE38" s="1939"/>
      <c r="AF38" s="1939"/>
    </row>
    <row r="39" spans="1:32" s="1925" customFormat="1" ht="6" customHeight="1">
      <c r="A39" s="1942"/>
    </row>
    <row r="40" spans="1:32" s="1925" customFormat="1" ht="17.25" customHeight="1">
      <c r="A40" s="1942" t="s">
        <v>4576</v>
      </c>
    </row>
    <row r="41" spans="1:32" s="1925" customFormat="1" ht="17.25" customHeight="1">
      <c r="B41" s="1925" t="s">
        <v>3035</v>
      </c>
      <c r="J41" s="4554" t="str">
        <f>cst_wskakunin_owner1__space_KANA</f>
        <v>テスト建て主　ﾀﾞｲﾋｮｳﾄﾘｼﾏﾘﾔｸｼｬﾁｮｳ　テスト</v>
      </c>
      <c r="K41" s="4557"/>
      <c r="L41" s="4557"/>
      <c r="M41" s="4557"/>
      <c r="N41" s="4557"/>
      <c r="O41" s="4557"/>
      <c r="P41" s="4557"/>
      <c r="Q41" s="4557"/>
      <c r="R41" s="4557"/>
      <c r="S41" s="4557"/>
      <c r="T41" s="4557"/>
      <c r="U41" s="4557"/>
      <c r="V41" s="4557"/>
      <c r="W41" s="4557"/>
      <c r="X41" s="4557"/>
      <c r="Y41" s="4557"/>
      <c r="Z41" s="4557"/>
      <c r="AA41" s="4557"/>
      <c r="AB41" s="4557"/>
      <c r="AC41" s="4557"/>
      <c r="AD41" s="4557"/>
      <c r="AE41" s="4557"/>
    </row>
    <row r="42" spans="1:32" s="1925" customFormat="1" ht="17.25" customHeight="1">
      <c r="B42" s="1925" t="s">
        <v>3036</v>
      </c>
      <c r="J42" s="4554" t="str">
        <f>cst_wskakunin_owner1__space</f>
        <v>テスト建て主　代表取締役社長　テストさん</v>
      </c>
      <c r="K42" s="4557"/>
      <c r="L42" s="4557"/>
      <c r="M42" s="4557"/>
      <c r="N42" s="4557"/>
      <c r="O42" s="4557"/>
      <c r="P42" s="4557"/>
      <c r="Q42" s="4557"/>
      <c r="R42" s="4557"/>
      <c r="S42" s="4557"/>
      <c r="T42" s="4557"/>
      <c r="U42" s="4557"/>
      <c r="V42" s="4557"/>
      <c r="W42" s="4557"/>
      <c r="X42" s="4557"/>
      <c r="Y42" s="4557"/>
      <c r="Z42" s="4557"/>
      <c r="AA42" s="4557"/>
      <c r="AB42" s="4557"/>
      <c r="AC42" s="4557"/>
      <c r="AD42" s="4557"/>
      <c r="AE42" s="4557"/>
    </row>
    <row r="43" spans="1:32" s="1925" customFormat="1" ht="17.25" customHeight="1">
      <c r="B43" s="1925" t="s">
        <v>3037</v>
      </c>
      <c r="I43" s="1925" t="s">
        <v>2595</v>
      </c>
      <c r="J43" s="4554" t="str">
        <f>cst_wskakunin_owner1_ZIP</f>
        <v>330-0064</v>
      </c>
      <c r="K43" s="4557"/>
      <c r="L43" s="4557"/>
      <c r="M43" s="4557"/>
      <c r="N43" s="4557"/>
      <c r="O43" s="4557"/>
      <c r="P43" s="4557"/>
    </row>
    <row r="44" spans="1:32" s="1925" customFormat="1" ht="17.25" customHeight="1">
      <c r="B44" s="1925" t="s">
        <v>3038</v>
      </c>
      <c r="J44" s="4554" t="str">
        <f>cst_wskakunin_owner1__address</f>
        <v>埼玉県埼玉県さいたま市浦和区岸町７－１２－３</v>
      </c>
      <c r="K44" s="4557"/>
      <c r="L44" s="4557"/>
      <c r="M44" s="4557"/>
      <c r="N44" s="4557"/>
      <c r="O44" s="4557"/>
      <c r="P44" s="4557"/>
      <c r="Q44" s="4557"/>
      <c r="R44" s="4557"/>
      <c r="S44" s="4557"/>
      <c r="T44" s="4557"/>
      <c r="U44" s="4557"/>
      <c r="V44" s="4557"/>
      <c r="W44" s="4557"/>
      <c r="X44" s="4557"/>
      <c r="Y44" s="4557"/>
      <c r="Z44" s="4557"/>
      <c r="AA44" s="4557"/>
      <c r="AB44" s="4557"/>
      <c r="AC44" s="4557"/>
      <c r="AD44" s="4557"/>
      <c r="AE44" s="4557"/>
    </row>
    <row r="45" spans="1:32" s="1925" customFormat="1" ht="17.25" customHeight="1">
      <c r="B45" s="1925" t="s">
        <v>3039</v>
      </c>
      <c r="J45" s="4554" t="str">
        <f>cst_wskakunin_owner1_TEL</f>
        <v>048-222-2222</v>
      </c>
      <c r="K45" s="4557"/>
      <c r="L45" s="4557"/>
      <c r="M45" s="4557"/>
      <c r="N45" s="4557"/>
      <c r="O45" s="4557"/>
      <c r="P45" s="4557"/>
      <c r="Q45" s="4557"/>
      <c r="R45" s="4557"/>
      <c r="S45" s="4557"/>
    </row>
    <row r="46" spans="1:32" s="1925" customFormat="1" ht="6" customHeight="1">
      <c r="J46" s="1943"/>
      <c r="K46" s="1944"/>
      <c r="L46" s="1944"/>
      <c r="M46" s="1944"/>
      <c r="N46" s="1944"/>
      <c r="O46" s="1944"/>
      <c r="P46" s="1944"/>
      <c r="Q46" s="1944"/>
      <c r="R46" s="1944"/>
      <c r="S46" s="1944"/>
    </row>
    <row r="47" spans="1:32" s="1925" customFormat="1" ht="6" customHeight="1">
      <c r="A47" s="1931"/>
      <c r="B47" s="1931"/>
      <c r="C47" s="1931"/>
      <c r="D47" s="1931"/>
      <c r="E47" s="1931"/>
      <c r="F47" s="1931"/>
      <c r="G47" s="1931"/>
      <c r="H47" s="1931"/>
      <c r="I47" s="1931"/>
      <c r="J47" s="1945"/>
      <c r="K47" s="1946"/>
      <c r="L47" s="1946"/>
      <c r="M47" s="1946"/>
      <c r="N47" s="1946"/>
      <c r="O47" s="1946"/>
      <c r="P47" s="1946"/>
      <c r="Q47" s="1946"/>
      <c r="R47" s="1946"/>
      <c r="S47" s="1946"/>
      <c r="T47" s="1931"/>
      <c r="U47" s="1931"/>
      <c r="V47" s="1931"/>
      <c r="W47" s="1931"/>
      <c r="X47" s="1931"/>
      <c r="Y47" s="1931"/>
      <c r="Z47" s="1931"/>
      <c r="AA47" s="1931"/>
      <c r="AB47" s="1931"/>
      <c r="AC47" s="1931"/>
      <c r="AD47" s="1931"/>
      <c r="AE47" s="1931"/>
      <c r="AF47" s="1931"/>
    </row>
    <row r="48" spans="1:32" s="1925" customFormat="1" ht="17.25" customHeight="1">
      <c r="A48" s="1942" t="s">
        <v>3914</v>
      </c>
    </row>
    <row r="49" spans="1:32" s="1925" customFormat="1" ht="17.25" customHeight="1">
      <c r="B49" s="1925" t="s">
        <v>3035</v>
      </c>
      <c r="J49" s="4562"/>
      <c r="K49" s="4563"/>
      <c r="L49" s="4563"/>
      <c r="M49" s="4563"/>
      <c r="N49" s="4563"/>
      <c r="O49" s="4563"/>
      <c r="P49" s="4563"/>
      <c r="Q49" s="4563"/>
      <c r="R49" s="4563"/>
      <c r="S49" s="4563"/>
      <c r="T49" s="4563"/>
      <c r="U49" s="4563"/>
      <c r="V49" s="4563"/>
      <c r="W49" s="4563"/>
      <c r="X49" s="4563"/>
      <c r="Y49" s="4563"/>
      <c r="Z49" s="4563"/>
      <c r="AA49" s="4563"/>
      <c r="AB49" s="4563"/>
      <c r="AC49" s="4563"/>
      <c r="AD49" s="4563"/>
      <c r="AE49" s="4563"/>
    </row>
    <row r="50" spans="1:32" s="1925" customFormat="1" ht="17.25" customHeight="1">
      <c r="B50" s="1925" t="s">
        <v>3036</v>
      </c>
      <c r="J50" s="4554" t="str">
        <f>cst_wskakunin_dairi1__space</f>
        <v>XXXアーキ　テスト代理人</v>
      </c>
      <c r="K50" s="4557"/>
      <c r="L50" s="4557"/>
      <c r="M50" s="4557"/>
      <c r="N50" s="4557"/>
      <c r="O50" s="4557"/>
      <c r="P50" s="4557"/>
      <c r="Q50" s="4557"/>
      <c r="R50" s="4557"/>
      <c r="S50" s="4557"/>
      <c r="T50" s="4557"/>
      <c r="U50" s="4557"/>
      <c r="V50" s="4557"/>
      <c r="W50" s="4557"/>
      <c r="X50" s="4557"/>
      <c r="Y50" s="4557"/>
      <c r="Z50" s="4557"/>
      <c r="AA50" s="4557"/>
      <c r="AB50" s="4557"/>
      <c r="AC50" s="4557"/>
      <c r="AD50" s="4557"/>
      <c r="AE50" s="4557"/>
    </row>
    <row r="51" spans="1:32" s="1925" customFormat="1" ht="17.25" customHeight="1">
      <c r="B51" s="1925" t="s">
        <v>3037</v>
      </c>
      <c r="I51" s="1925" t="s">
        <v>2595</v>
      </c>
      <c r="J51" s="4554" t="str">
        <f>cst_wskakunin_dairi1_ZIP</f>
        <v>359-0034</v>
      </c>
      <c r="K51" s="4557"/>
      <c r="L51" s="4557"/>
      <c r="M51" s="4557"/>
      <c r="N51" s="4557"/>
      <c r="O51" s="4557"/>
      <c r="P51" s="4557"/>
    </row>
    <row r="52" spans="1:32" s="1925" customFormat="1" ht="17.25" customHeight="1">
      <c r="B52" s="1925" t="s">
        <v>3038</v>
      </c>
      <c r="J52" s="4554" t="str">
        <f>cst_wskakunin_dairi1__address</f>
        <v>埼玉県所沢市東新井町307-7</v>
      </c>
      <c r="K52" s="4557"/>
      <c r="L52" s="4557"/>
      <c r="M52" s="4557"/>
      <c r="N52" s="4557"/>
      <c r="O52" s="4557"/>
      <c r="P52" s="4557"/>
      <c r="Q52" s="4557"/>
      <c r="R52" s="4557"/>
      <c r="S52" s="4557"/>
      <c r="T52" s="4557"/>
      <c r="U52" s="4557"/>
      <c r="V52" s="4557"/>
      <c r="W52" s="4557"/>
      <c r="X52" s="4557"/>
      <c r="Y52" s="4557"/>
      <c r="Z52" s="4557"/>
      <c r="AA52" s="4557"/>
      <c r="AB52" s="4557"/>
      <c r="AC52" s="4557"/>
      <c r="AD52" s="4557"/>
      <c r="AE52" s="4557"/>
    </row>
    <row r="53" spans="1:32" s="1925" customFormat="1" ht="17.25" customHeight="1">
      <c r="B53" s="1925" t="s">
        <v>3039</v>
      </c>
      <c r="J53" s="4554" t="str">
        <f>cst_wskakunin_dairi1_TEL</f>
        <v>048-222-2222</v>
      </c>
      <c r="K53" s="4557"/>
      <c r="L53" s="4557"/>
      <c r="M53" s="4557"/>
      <c r="N53" s="4557"/>
      <c r="O53" s="4557"/>
      <c r="P53" s="4557"/>
      <c r="Q53" s="4557"/>
      <c r="R53" s="4557"/>
      <c r="S53" s="4557"/>
    </row>
    <row r="54" spans="1:32" s="1925" customFormat="1" ht="6" customHeight="1">
      <c r="A54" s="1939"/>
      <c r="B54" s="1939"/>
      <c r="C54" s="1939"/>
      <c r="D54" s="1939"/>
      <c r="E54" s="1939"/>
      <c r="F54" s="1939"/>
      <c r="G54" s="1939"/>
      <c r="H54" s="1939"/>
      <c r="I54" s="1939"/>
      <c r="J54" s="1947"/>
      <c r="K54" s="1948"/>
      <c r="L54" s="1948"/>
      <c r="M54" s="1948"/>
      <c r="N54" s="1948"/>
      <c r="O54" s="1948"/>
      <c r="P54" s="1948"/>
      <c r="Q54" s="1948"/>
      <c r="R54" s="1948"/>
      <c r="S54" s="1948"/>
      <c r="T54" s="1939"/>
      <c r="U54" s="1939"/>
      <c r="V54" s="1939"/>
      <c r="W54" s="1939"/>
      <c r="X54" s="1939"/>
      <c r="Y54" s="1939"/>
      <c r="Z54" s="1939"/>
      <c r="AA54" s="1939"/>
      <c r="AB54" s="1939"/>
      <c r="AC54" s="1939"/>
      <c r="AD54" s="1939"/>
      <c r="AE54" s="1939"/>
      <c r="AF54" s="1939"/>
    </row>
    <row r="55" spans="1:32" s="1925" customFormat="1" ht="6" customHeight="1">
      <c r="J55" s="1943"/>
      <c r="K55" s="1944"/>
      <c r="L55" s="1944"/>
      <c r="M55" s="1944"/>
      <c r="N55" s="1944"/>
      <c r="O55" s="1944"/>
      <c r="P55" s="1944"/>
      <c r="Q55" s="1944"/>
      <c r="R55" s="1944"/>
      <c r="S55" s="1944"/>
    </row>
    <row r="56" spans="1:32" s="1925" customFormat="1" ht="17.25" customHeight="1">
      <c r="A56" s="1942" t="s">
        <v>4577</v>
      </c>
    </row>
    <row r="57" spans="1:32" s="1925" customFormat="1" ht="17.25" customHeight="1">
      <c r="B57" s="1925" t="s">
        <v>3035</v>
      </c>
      <c r="J57" s="4554" t="str">
        <f>cst_wskakunin_owner1__space_KANA</f>
        <v>テスト建て主　ﾀﾞｲﾋｮｳﾄﾘｼﾏﾘﾔｸｼｬﾁｮｳ　テスト</v>
      </c>
      <c r="K57" s="4557"/>
      <c r="L57" s="4557"/>
      <c r="M57" s="4557"/>
      <c r="N57" s="4557"/>
      <c r="O57" s="4557"/>
      <c r="P57" s="4557"/>
      <c r="Q57" s="4557"/>
      <c r="R57" s="4557"/>
      <c r="S57" s="4557"/>
      <c r="T57" s="4557"/>
      <c r="U57" s="4557"/>
      <c r="V57" s="4557"/>
      <c r="W57" s="4557"/>
      <c r="X57" s="4557"/>
      <c r="Y57" s="4557"/>
      <c r="Z57" s="4557"/>
      <c r="AA57" s="4557"/>
      <c r="AB57" s="4557"/>
      <c r="AC57" s="4557"/>
      <c r="AD57" s="4557"/>
      <c r="AE57" s="4557"/>
    </row>
    <row r="58" spans="1:32" s="1925" customFormat="1" ht="17.25" customHeight="1">
      <c r="B58" s="1925" t="s">
        <v>3036</v>
      </c>
      <c r="J58" s="4554" t="str">
        <f>cst_wskakunin_owner1__space</f>
        <v>テスト建て主　代表取締役社長　テストさん</v>
      </c>
      <c r="K58" s="4557"/>
      <c r="L58" s="4557"/>
      <c r="M58" s="4557"/>
      <c r="N58" s="4557"/>
      <c r="O58" s="4557"/>
      <c r="P58" s="4557"/>
      <c r="Q58" s="4557"/>
      <c r="R58" s="4557"/>
      <c r="S58" s="4557"/>
      <c r="T58" s="4557"/>
      <c r="U58" s="4557"/>
      <c r="V58" s="4557"/>
      <c r="W58" s="4557"/>
      <c r="X58" s="4557"/>
      <c r="Y58" s="4557"/>
      <c r="Z58" s="4557"/>
      <c r="AA58" s="4557"/>
      <c r="AB58" s="4557"/>
      <c r="AC58" s="4557"/>
      <c r="AD58" s="4557"/>
      <c r="AE58" s="4557"/>
    </row>
    <row r="59" spans="1:32" s="1925" customFormat="1" ht="17.25" customHeight="1">
      <c r="B59" s="1925" t="s">
        <v>3037</v>
      </c>
      <c r="I59" s="1925" t="s">
        <v>2595</v>
      </c>
      <c r="J59" s="4554" t="str">
        <f>cst_wskakunin_owner1_ZIP</f>
        <v>330-0064</v>
      </c>
      <c r="K59" s="4557"/>
      <c r="L59" s="4557"/>
      <c r="M59" s="4557"/>
      <c r="N59" s="4557"/>
      <c r="O59" s="4557"/>
      <c r="P59" s="4557"/>
    </row>
    <row r="60" spans="1:32" s="1925" customFormat="1" ht="17.25" customHeight="1">
      <c r="B60" s="1925" t="s">
        <v>3038</v>
      </c>
      <c r="J60" s="4554" t="str">
        <f>cst_wskakunin_owner1__address</f>
        <v>埼玉県埼玉県さいたま市浦和区岸町７－１２－３</v>
      </c>
      <c r="K60" s="4557"/>
      <c r="L60" s="4557"/>
      <c r="M60" s="4557"/>
      <c r="N60" s="4557"/>
      <c r="O60" s="4557"/>
      <c r="P60" s="4557"/>
      <c r="Q60" s="4557"/>
      <c r="R60" s="4557"/>
      <c r="S60" s="4557"/>
      <c r="T60" s="4557"/>
      <c r="U60" s="4557"/>
      <c r="V60" s="4557"/>
      <c r="W60" s="4557"/>
      <c r="X60" s="4557"/>
      <c r="Y60" s="4557"/>
      <c r="Z60" s="4557"/>
      <c r="AA60" s="4557"/>
      <c r="AB60" s="4557"/>
      <c r="AC60" s="4557"/>
      <c r="AD60" s="4557"/>
      <c r="AE60" s="4557"/>
    </row>
    <row r="61" spans="1:32" s="1925" customFormat="1" ht="17.25" customHeight="1">
      <c r="B61" s="1925" t="s">
        <v>3039</v>
      </c>
      <c r="J61" s="4554" t="str">
        <f>cst_wskakunin_owner1_TEL</f>
        <v>048-222-2222</v>
      </c>
      <c r="K61" s="4557"/>
      <c r="L61" s="4557"/>
      <c r="M61" s="4557"/>
      <c r="N61" s="4557"/>
      <c r="O61" s="4557"/>
      <c r="P61" s="4557"/>
      <c r="Q61" s="4557"/>
      <c r="R61" s="4557"/>
      <c r="S61" s="4557"/>
    </row>
    <row r="62" spans="1:32" s="1925" customFormat="1" ht="6" customHeight="1">
      <c r="A62" s="1939"/>
      <c r="B62" s="1939"/>
      <c r="C62" s="1939"/>
      <c r="D62" s="1939"/>
      <c r="E62" s="1939"/>
      <c r="F62" s="1939"/>
      <c r="G62" s="1939"/>
      <c r="H62" s="1939"/>
      <c r="I62" s="1939"/>
      <c r="J62" s="1947"/>
      <c r="K62" s="1948"/>
      <c r="L62" s="1948"/>
      <c r="M62" s="1948"/>
      <c r="N62" s="1948"/>
      <c r="O62" s="1948"/>
      <c r="P62" s="1948"/>
      <c r="Q62" s="1948"/>
      <c r="R62" s="1948"/>
      <c r="S62" s="1948"/>
      <c r="T62" s="1939"/>
      <c r="U62" s="1939"/>
      <c r="V62" s="1939"/>
      <c r="W62" s="1939"/>
      <c r="X62" s="1939"/>
      <c r="Y62" s="1939"/>
      <c r="Z62" s="1939"/>
      <c r="AA62" s="1939"/>
      <c r="AB62" s="1939"/>
      <c r="AC62" s="1939"/>
      <c r="AD62" s="1939"/>
      <c r="AE62" s="1939"/>
      <c r="AF62" s="1939"/>
    </row>
    <row r="63" spans="1:32" s="1925" customFormat="1" ht="6" customHeight="1">
      <c r="J63" s="1943"/>
      <c r="K63" s="1944"/>
      <c r="L63" s="1944"/>
      <c r="M63" s="1944"/>
      <c r="N63" s="1944"/>
      <c r="O63" s="1944"/>
      <c r="P63" s="1944"/>
      <c r="Q63" s="1944"/>
      <c r="R63" s="1944"/>
      <c r="S63" s="1944"/>
    </row>
    <row r="64" spans="1:32" s="1925" customFormat="1" ht="17.25" customHeight="1">
      <c r="A64" s="1942" t="s">
        <v>4578</v>
      </c>
    </row>
    <row r="65" spans="1:32" s="1925" customFormat="1" ht="17.25" customHeight="1">
      <c r="B65" s="1925" t="s">
        <v>3042</v>
      </c>
      <c r="I65" s="1949" t="s">
        <v>11</v>
      </c>
      <c r="J65" s="4551" t="str">
        <f>cst_wskakunin_sekkei1_SIKAKU</f>
        <v/>
      </c>
      <c r="K65" s="4551"/>
      <c r="L65" s="4551"/>
      <c r="M65" s="1925" t="s">
        <v>4579</v>
      </c>
      <c r="Q65" s="1949" t="s">
        <v>11</v>
      </c>
      <c r="R65" s="4554" t="str">
        <f>cst_wskakunin_sekkei1_TOUROKU_KIKAN</f>
        <v/>
      </c>
      <c r="S65" s="4554"/>
      <c r="T65" s="4554"/>
      <c r="U65" s="4554"/>
      <c r="V65" s="4554"/>
      <c r="W65" s="4554"/>
      <c r="X65" s="1925" t="s">
        <v>4580</v>
      </c>
      <c r="AA65" s="4554" t="str">
        <f>cst_wskakunin_sekkei1_KENTIKUSI_NO</f>
        <v/>
      </c>
      <c r="AB65" s="4554"/>
      <c r="AC65" s="4554"/>
      <c r="AD65" s="4554"/>
      <c r="AE65" s="1925" t="s">
        <v>7</v>
      </c>
    </row>
    <row r="66" spans="1:32" s="1925" customFormat="1" ht="17.25" customHeight="1">
      <c r="B66" s="1925" t="s">
        <v>3043</v>
      </c>
      <c r="I66" s="4554" t="str">
        <f>cst_wskakunin_sekkei1_NAME</f>
        <v/>
      </c>
      <c r="J66" s="4554"/>
      <c r="K66" s="4554"/>
      <c r="L66" s="4554"/>
      <c r="M66" s="4554"/>
      <c r="N66" s="4554"/>
      <c r="O66" s="4554"/>
      <c r="P66" s="4554"/>
      <c r="Q66" s="4554"/>
      <c r="R66" s="4554"/>
      <c r="S66" s="4554"/>
      <c r="T66" s="4554"/>
      <c r="U66" s="4554"/>
      <c r="V66" s="4554"/>
      <c r="W66" s="4554"/>
      <c r="X66" s="4554"/>
      <c r="Y66" s="4554"/>
      <c r="Z66" s="4554"/>
      <c r="AA66" s="4554"/>
      <c r="AB66" s="4554"/>
      <c r="AC66" s="4554"/>
      <c r="AD66" s="4554"/>
      <c r="AE66" s="4554"/>
    </row>
    <row r="67" spans="1:32" s="1925" customFormat="1" ht="17.25" customHeight="1">
      <c r="B67" s="1925" t="s">
        <v>3044</v>
      </c>
      <c r="I67" s="1949" t="s">
        <v>11</v>
      </c>
      <c r="J67" s="4551" t="str">
        <f>cst_wskakunin_sekkei1_JIMU_SIKAKU</f>
        <v/>
      </c>
      <c r="K67" s="4551"/>
      <c r="L67" s="4551"/>
      <c r="M67" s="1925" t="s">
        <v>4581</v>
      </c>
      <c r="R67" s="1949" t="s">
        <v>11</v>
      </c>
      <c r="S67" s="4554" t="str">
        <f>cst_wskakunin_sekkei1_JIMU_TOUROKU_KIKAN</f>
        <v/>
      </c>
      <c r="T67" s="4554"/>
      <c r="U67" s="4554"/>
      <c r="V67" s="4554"/>
      <c r="W67" s="1925" t="s">
        <v>4582</v>
      </c>
      <c r="AB67" s="4554" t="str">
        <f>cst_wskakunin_sekkei1_JIMU_NO</f>
        <v/>
      </c>
      <c r="AC67" s="4554"/>
      <c r="AD67" s="4554"/>
      <c r="AE67" s="1925" t="s">
        <v>7</v>
      </c>
    </row>
    <row r="68" spans="1:32" s="1925" customFormat="1" ht="17.25" customHeight="1">
      <c r="I68" s="4561" t="str">
        <f>cst_wskakunin_sekkei1_JIMU_NAME</f>
        <v/>
      </c>
      <c r="J68" s="4561"/>
      <c r="K68" s="4561"/>
      <c r="L68" s="4561"/>
      <c r="M68" s="4561"/>
      <c r="N68" s="4561"/>
      <c r="O68" s="4561"/>
      <c r="P68" s="4561"/>
      <c r="Q68" s="4561"/>
      <c r="R68" s="4561"/>
      <c r="S68" s="4561"/>
      <c r="T68" s="4561"/>
      <c r="U68" s="4561"/>
      <c r="V68" s="4561"/>
      <c r="W68" s="4561"/>
      <c r="X68" s="4561"/>
      <c r="Y68" s="4561"/>
      <c r="Z68" s="4561"/>
      <c r="AA68" s="4561"/>
      <c r="AB68" s="4561"/>
      <c r="AC68" s="4561"/>
      <c r="AD68" s="4561"/>
      <c r="AE68" s="4561"/>
    </row>
    <row r="69" spans="1:32" s="1925" customFormat="1" ht="17.25" customHeight="1">
      <c r="B69" s="1925" t="s">
        <v>3037</v>
      </c>
      <c r="I69" s="1925" t="s">
        <v>2595</v>
      </c>
      <c r="J69" s="4554" t="str">
        <f>cst_wskakunin_sekkei1_ZIP</f>
        <v/>
      </c>
      <c r="K69" s="4557"/>
      <c r="L69" s="4557"/>
      <c r="M69" s="4557"/>
      <c r="N69" s="4557"/>
      <c r="O69" s="4557"/>
      <c r="P69" s="4557"/>
    </row>
    <row r="70" spans="1:32" s="1925" customFormat="1" ht="17.25" customHeight="1">
      <c r="B70" s="1925" t="s">
        <v>2979</v>
      </c>
      <c r="J70" s="4554" t="str">
        <f>cst_wskakunin_sekkei1__address</f>
        <v/>
      </c>
      <c r="K70" s="4557"/>
      <c r="L70" s="4557"/>
      <c r="M70" s="4557"/>
      <c r="N70" s="4557"/>
      <c r="O70" s="4557"/>
      <c r="P70" s="4557"/>
      <c r="Q70" s="4557"/>
      <c r="R70" s="4557"/>
      <c r="S70" s="4557"/>
      <c r="T70" s="4557"/>
      <c r="U70" s="4557"/>
      <c r="V70" s="4557"/>
      <c r="W70" s="4557"/>
      <c r="X70" s="4557"/>
      <c r="Y70" s="4557"/>
      <c r="Z70" s="4557"/>
      <c r="AA70" s="4557"/>
      <c r="AB70" s="4557"/>
      <c r="AC70" s="4557"/>
      <c r="AD70" s="4557"/>
      <c r="AE70" s="4557"/>
    </row>
    <row r="71" spans="1:32" s="1925" customFormat="1" ht="17.25" customHeight="1">
      <c r="B71" s="1925" t="s">
        <v>3039</v>
      </c>
      <c r="J71" s="4554" t="str">
        <f>cst_wskakunin_sekkei1_TEL</f>
        <v/>
      </c>
      <c r="K71" s="4557"/>
      <c r="L71" s="4557"/>
      <c r="M71" s="4557"/>
      <c r="N71" s="4557"/>
      <c r="O71" s="4557"/>
      <c r="P71" s="4557"/>
      <c r="Q71" s="4557"/>
      <c r="R71" s="4557"/>
      <c r="S71" s="4557"/>
    </row>
    <row r="72" spans="1:32" s="1925" customFormat="1" ht="6" customHeight="1">
      <c r="A72" s="1939"/>
      <c r="B72" s="1939"/>
      <c r="C72" s="1939"/>
      <c r="D72" s="1939"/>
      <c r="E72" s="1939"/>
      <c r="F72" s="1939"/>
      <c r="G72" s="1939"/>
      <c r="H72" s="1939"/>
      <c r="I72" s="1939"/>
      <c r="J72" s="1947"/>
      <c r="K72" s="1948"/>
      <c r="L72" s="1948"/>
      <c r="M72" s="1948"/>
      <c r="N72" s="1948"/>
      <c r="O72" s="1948"/>
      <c r="P72" s="1948"/>
      <c r="Q72" s="1948"/>
      <c r="R72" s="1948"/>
      <c r="S72" s="1948"/>
      <c r="T72" s="1939"/>
      <c r="U72" s="1939"/>
      <c r="V72" s="1939"/>
      <c r="W72" s="1939"/>
      <c r="X72" s="1939"/>
      <c r="Y72" s="1939"/>
      <c r="Z72" s="1939"/>
      <c r="AA72" s="1939"/>
      <c r="AB72" s="1939"/>
      <c r="AC72" s="1939"/>
      <c r="AD72" s="1939"/>
      <c r="AE72" s="1939"/>
      <c r="AF72" s="1939"/>
    </row>
    <row r="73" spans="1:32" s="1925" customFormat="1" ht="6" customHeight="1">
      <c r="J73" s="1943"/>
      <c r="K73" s="1944"/>
      <c r="L73" s="1944"/>
      <c r="M73" s="1944"/>
      <c r="N73" s="1944"/>
      <c r="O73" s="1944"/>
      <c r="P73" s="1944"/>
      <c r="Q73" s="1944"/>
      <c r="R73" s="1944"/>
      <c r="S73" s="1944"/>
    </row>
    <row r="74" spans="1:32" s="1925" customFormat="1" ht="17.25" customHeight="1">
      <c r="A74" s="1942" t="s">
        <v>4583</v>
      </c>
    </row>
    <row r="75" spans="1:32" s="1925" customFormat="1" ht="17.25" customHeight="1"/>
    <row r="76" spans="1:32" s="1925" customFormat="1" ht="17.25" customHeight="1"/>
    <row r="77" spans="1:32" s="1925" customFormat="1" ht="6" customHeight="1">
      <c r="A77" s="1939"/>
      <c r="B77" s="1939"/>
      <c r="C77" s="1939"/>
      <c r="D77" s="1939"/>
      <c r="E77" s="1939"/>
      <c r="F77" s="1939"/>
      <c r="G77" s="1939"/>
      <c r="H77" s="1939"/>
      <c r="I77" s="1939"/>
      <c r="J77" s="1939"/>
      <c r="K77" s="1939"/>
      <c r="L77" s="1939"/>
      <c r="M77" s="1939"/>
      <c r="N77" s="1939"/>
      <c r="O77" s="1939"/>
      <c r="P77" s="1939"/>
      <c r="Q77" s="1939"/>
      <c r="R77" s="1939"/>
      <c r="S77" s="1939"/>
      <c r="T77" s="1939"/>
      <c r="U77" s="1939"/>
      <c r="V77" s="1939"/>
      <c r="W77" s="1939"/>
      <c r="X77" s="1939"/>
      <c r="Y77" s="1939"/>
      <c r="Z77" s="1939"/>
      <c r="AA77" s="1939"/>
      <c r="AB77" s="1939"/>
      <c r="AC77" s="1939"/>
      <c r="AD77" s="1939"/>
      <c r="AE77" s="1939"/>
      <c r="AF77" s="1939"/>
    </row>
    <row r="78" spans="1:32" s="1925" customFormat="1" ht="6" customHeight="1"/>
    <row r="79" spans="1:32" s="1925" customFormat="1" ht="17.25" customHeight="1">
      <c r="A79" s="1942" t="s">
        <v>4584</v>
      </c>
      <c r="S79" s="1950" t="s">
        <v>139</v>
      </c>
      <c r="T79" s="1925" t="s">
        <v>4585</v>
      </c>
      <c r="V79" s="1950" t="s">
        <v>139</v>
      </c>
      <c r="W79" s="1925" t="s">
        <v>4586</v>
      </c>
    </row>
    <row r="80" spans="1:32" s="1925" customFormat="1" ht="17.25" customHeight="1"/>
    <row r="81" spans="1:32" s="1925" customFormat="1" ht="17.25" customHeight="1"/>
    <row r="82" spans="1:32" s="1925" customFormat="1" ht="6" customHeight="1">
      <c r="A82" s="1939"/>
      <c r="B82" s="1939"/>
      <c r="C82" s="1939"/>
      <c r="D82" s="1939"/>
      <c r="E82" s="1939"/>
      <c r="F82" s="1939"/>
      <c r="G82" s="1939"/>
      <c r="H82" s="1939"/>
      <c r="I82" s="1939"/>
      <c r="J82" s="1939"/>
      <c r="K82" s="1939"/>
      <c r="L82" s="1939"/>
      <c r="M82" s="1939"/>
      <c r="N82" s="1939"/>
      <c r="O82" s="1939"/>
      <c r="P82" s="1939"/>
      <c r="Q82" s="1939"/>
      <c r="R82" s="1939"/>
      <c r="S82" s="1939"/>
      <c r="T82" s="1939"/>
      <c r="U82" s="1939"/>
      <c r="V82" s="1939"/>
      <c r="W82" s="1939"/>
      <c r="X82" s="1939"/>
      <c r="Y82" s="1939"/>
      <c r="Z82" s="1939"/>
      <c r="AA82" s="1939"/>
      <c r="AB82" s="1939"/>
      <c r="AC82" s="1939"/>
      <c r="AD82" s="1939"/>
      <c r="AE82" s="1939"/>
      <c r="AF82" s="1939"/>
    </row>
    <row r="83" spans="1:32" s="1925" customFormat="1" ht="6" customHeight="1"/>
    <row r="84" spans="1:32" s="1925" customFormat="1" ht="17.25" customHeight="1">
      <c r="A84" s="1942" t="s">
        <v>4587</v>
      </c>
    </row>
    <row r="85" spans="1:32" s="1925" customFormat="1" ht="17.25" customHeight="1">
      <c r="B85" s="4558"/>
      <c r="C85" s="4558"/>
      <c r="D85" s="4558"/>
      <c r="E85" s="4558"/>
      <c r="F85" s="4558"/>
      <c r="G85" s="4558"/>
      <c r="H85" s="4558"/>
      <c r="I85" s="4558"/>
      <c r="J85" s="4558"/>
      <c r="K85" s="4558"/>
      <c r="L85" s="4558"/>
      <c r="M85" s="4558"/>
      <c r="N85" s="4558"/>
      <c r="O85" s="4558"/>
      <c r="P85" s="4558"/>
      <c r="Q85" s="4558"/>
      <c r="R85" s="4558"/>
      <c r="S85" s="4558"/>
      <c r="T85" s="4558"/>
      <c r="U85" s="4558"/>
      <c r="V85" s="4558"/>
      <c r="W85" s="4558"/>
      <c r="X85" s="4558"/>
      <c r="Y85" s="4558"/>
      <c r="Z85" s="4558"/>
      <c r="AA85" s="4558"/>
      <c r="AB85" s="4558"/>
      <c r="AC85" s="4558"/>
      <c r="AD85" s="4558"/>
      <c r="AE85" s="4558"/>
    </row>
    <row r="86" spans="1:32" s="1925" customFormat="1" ht="17.25" customHeight="1">
      <c r="B86" s="4558"/>
      <c r="C86" s="4558"/>
      <c r="D86" s="4558"/>
      <c r="E86" s="4558"/>
      <c r="F86" s="4558"/>
      <c r="G86" s="4558"/>
      <c r="H86" s="4558"/>
      <c r="I86" s="4558"/>
      <c r="J86" s="4558"/>
      <c r="K86" s="4558"/>
      <c r="L86" s="4558"/>
      <c r="M86" s="4558"/>
      <c r="N86" s="4558"/>
      <c r="O86" s="4558"/>
      <c r="P86" s="4558"/>
      <c r="Q86" s="4558"/>
      <c r="R86" s="4558"/>
      <c r="S86" s="4558"/>
      <c r="T86" s="4558"/>
      <c r="U86" s="4558"/>
      <c r="V86" s="4558"/>
      <c r="W86" s="4558"/>
      <c r="X86" s="4558"/>
      <c r="Y86" s="4558"/>
      <c r="Z86" s="4558"/>
      <c r="AA86" s="4558"/>
      <c r="AB86" s="4558"/>
      <c r="AC86" s="4558"/>
      <c r="AD86" s="4558"/>
      <c r="AE86" s="4558"/>
    </row>
    <row r="87" spans="1:32" s="1925" customFormat="1" ht="17.25" customHeight="1">
      <c r="A87" s="1925" t="s">
        <v>3047</v>
      </c>
      <c r="F87" s="4559" t="str">
        <f>cst_wskakunin_BUILD_NAME</f>
        <v>テスト０７１１－１</v>
      </c>
      <c r="G87" s="4559"/>
      <c r="H87" s="4559"/>
      <c r="I87" s="4559"/>
      <c r="J87" s="4559"/>
      <c r="K87" s="4559"/>
      <c r="L87" s="4559"/>
      <c r="M87" s="4559"/>
      <c r="N87" s="4559"/>
      <c r="O87" s="4559"/>
      <c r="P87" s="4559"/>
      <c r="Q87" s="4559"/>
      <c r="R87" s="4559"/>
      <c r="S87" s="4559"/>
      <c r="T87" s="4559"/>
      <c r="U87" s="4559"/>
      <c r="V87" s="4559"/>
      <c r="W87" s="4559"/>
      <c r="X87" s="4559"/>
      <c r="Y87" s="4559"/>
      <c r="Z87" s="4559"/>
      <c r="AA87" s="4559"/>
      <c r="AB87" s="4559"/>
      <c r="AC87" s="4559"/>
      <c r="AD87" s="4559"/>
      <c r="AE87" s="1925" t="s">
        <v>57</v>
      </c>
    </row>
    <row r="88" spans="1:32" s="1925" customFormat="1" ht="11.25" customHeight="1">
      <c r="B88" s="2129"/>
      <c r="C88" s="2129"/>
      <c r="D88" s="2129"/>
      <c r="E88" s="2129"/>
      <c r="F88" s="2129"/>
      <c r="G88" s="2129"/>
      <c r="H88" s="2129"/>
      <c r="I88" s="2129"/>
      <c r="J88" s="2129"/>
      <c r="K88" s="2129"/>
      <c r="L88" s="2129"/>
      <c r="M88" s="2129"/>
      <c r="N88" s="2129"/>
      <c r="O88" s="2129"/>
      <c r="P88" s="2129"/>
      <c r="Q88" s="2129"/>
      <c r="R88" s="2129"/>
      <c r="S88" s="2129"/>
      <c r="T88" s="2129"/>
      <c r="U88" s="2129"/>
      <c r="V88" s="2129"/>
      <c r="W88" s="2129"/>
      <c r="X88" s="2129"/>
      <c r="Y88" s="2129"/>
      <c r="Z88" s="2129"/>
      <c r="AA88" s="2129"/>
      <c r="AB88" s="2129"/>
      <c r="AC88" s="2129"/>
      <c r="AD88" s="2129"/>
      <c r="AE88" s="2129"/>
    </row>
    <row r="89" spans="1:32" s="1925" customFormat="1" ht="14.25" customHeight="1">
      <c r="A89" s="1925" t="s">
        <v>4588</v>
      </c>
      <c r="C89" s="1951"/>
      <c r="D89" s="1951"/>
      <c r="E89" s="1951"/>
      <c r="F89" s="1951"/>
      <c r="G89" s="1951"/>
      <c r="H89" s="1951"/>
      <c r="I89" s="1951"/>
      <c r="J89" s="1951"/>
      <c r="K89" s="1951"/>
      <c r="L89" s="1951"/>
      <c r="M89" s="1951"/>
      <c r="N89" s="1951"/>
      <c r="O89" s="1951"/>
      <c r="P89" s="1951"/>
      <c r="Q89" s="1951"/>
      <c r="R89" s="1951"/>
      <c r="S89" s="1951"/>
      <c r="T89" s="1951"/>
      <c r="U89" s="1951"/>
      <c r="V89" s="1951"/>
      <c r="W89" s="1951"/>
      <c r="X89" s="1951"/>
      <c r="Y89" s="1951"/>
      <c r="Z89" s="1951"/>
      <c r="AA89" s="1951"/>
      <c r="AB89" s="1951"/>
      <c r="AC89" s="1951"/>
      <c r="AD89" s="1951"/>
      <c r="AE89" s="1951"/>
    </row>
    <row r="90" spans="1:32" s="1925" customFormat="1" ht="14.25" customHeight="1">
      <c r="B90" s="1925" t="s">
        <v>4589</v>
      </c>
      <c r="C90" s="1951"/>
      <c r="D90" s="1951"/>
      <c r="E90" s="1951"/>
      <c r="F90" s="1951"/>
      <c r="G90" s="1951"/>
      <c r="H90" s="4560"/>
      <c r="I90" s="4560"/>
      <c r="J90" s="1951" t="s">
        <v>477</v>
      </c>
      <c r="K90" s="1952"/>
      <c r="L90" s="1951" t="s">
        <v>5</v>
      </c>
      <c r="M90" s="1953"/>
      <c r="N90" s="1951" t="s">
        <v>478</v>
      </c>
      <c r="O90" s="1951"/>
      <c r="Q90" s="1925" t="s">
        <v>4590</v>
      </c>
      <c r="S90" s="1951"/>
      <c r="T90" s="1951"/>
      <c r="U90" s="1951"/>
      <c r="V90" s="1951"/>
      <c r="W90" s="1951"/>
      <c r="X90" s="4560"/>
      <c r="Y90" s="4560"/>
      <c r="Z90" s="1951" t="s">
        <v>477</v>
      </c>
      <c r="AA90" s="1952"/>
      <c r="AB90" s="1951" t="s">
        <v>5</v>
      </c>
      <c r="AC90" s="1953"/>
      <c r="AD90" s="1954" t="s">
        <v>478</v>
      </c>
      <c r="AE90" s="1951"/>
    </row>
    <row r="91" spans="1:32" ht="6" customHeight="1">
      <c r="A91" s="1955"/>
      <c r="B91" s="1955"/>
      <c r="C91" s="1955"/>
      <c r="D91" s="1955"/>
      <c r="E91" s="1955"/>
      <c r="F91" s="1955"/>
      <c r="G91" s="1955"/>
      <c r="H91" s="1955"/>
      <c r="I91" s="1955"/>
      <c r="J91" s="1955"/>
      <c r="K91" s="1955"/>
      <c r="L91" s="1955"/>
      <c r="M91" s="1955"/>
      <c r="N91" s="1955"/>
      <c r="O91" s="1955"/>
      <c r="P91" s="1955"/>
      <c r="Q91" s="1955"/>
      <c r="R91" s="1955"/>
      <c r="S91" s="1955"/>
      <c r="T91" s="1955"/>
      <c r="U91" s="1955"/>
      <c r="V91" s="1955"/>
      <c r="W91" s="1955"/>
      <c r="X91" s="1955"/>
      <c r="Y91" s="1955"/>
      <c r="Z91" s="1955"/>
      <c r="AA91" s="1955"/>
      <c r="AB91" s="1955"/>
      <c r="AC91" s="1955"/>
      <c r="AD91" s="1955"/>
      <c r="AE91" s="1955"/>
      <c r="AF91" s="1955"/>
    </row>
    <row r="92" spans="1:32" ht="15.75" customHeight="1"/>
    <row r="93" spans="1:32" s="1925" customFormat="1" ht="18" customHeight="1">
      <c r="A93" s="4553" t="s">
        <v>3057</v>
      </c>
      <c r="B93" s="4553"/>
      <c r="C93" s="4553"/>
      <c r="D93" s="4553"/>
      <c r="E93" s="4553"/>
      <c r="F93" s="4553"/>
      <c r="G93" s="4553"/>
      <c r="H93" s="4553"/>
      <c r="I93" s="4553"/>
      <c r="J93" s="4553"/>
      <c r="K93" s="4553"/>
      <c r="L93" s="4553"/>
      <c r="M93" s="4553"/>
      <c r="N93" s="4553"/>
      <c r="O93" s="4553"/>
      <c r="P93" s="4553"/>
      <c r="Q93" s="4553"/>
      <c r="R93" s="4553"/>
      <c r="S93" s="4553"/>
      <c r="T93" s="4553"/>
      <c r="U93" s="4553"/>
      <c r="V93" s="4553"/>
      <c r="W93" s="4553"/>
      <c r="X93" s="4553"/>
      <c r="Y93" s="4553"/>
      <c r="Z93" s="4553"/>
      <c r="AA93" s="4553"/>
      <c r="AB93" s="4553"/>
      <c r="AC93" s="4553"/>
      <c r="AD93" s="4553"/>
      <c r="AE93" s="4553"/>
      <c r="AF93" s="4553"/>
    </row>
    <row r="94" spans="1:32" s="1925" customFormat="1" ht="24.75" customHeight="1">
      <c r="A94" s="1939"/>
      <c r="B94" s="1941"/>
      <c r="C94" s="1939"/>
      <c r="D94" s="1939"/>
      <c r="E94" s="1939"/>
      <c r="F94" s="1939"/>
      <c r="G94" s="1939"/>
      <c r="H94" s="1939"/>
      <c r="I94" s="1939"/>
      <c r="J94" s="1939"/>
      <c r="K94" s="1939"/>
      <c r="L94" s="1939"/>
      <c r="M94" s="1939"/>
      <c r="N94" s="1939"/>
      <c r="O94" s="1939"/>
      <c r="P94" s="1939"/>
      <c r="Q94" s="1939"/>
      <c r="R94" s="1939"/>
      <c r="S94" s="1939"/>
      <c r="T94" s="1939"/>
      <c r="U94" s="1939"/>
      <c r="V94" s="1939"/>
      <c r="W94" s="1939"/>
      <c r="X94" s="1939"/>
      <c r="Y94" s="1939"/>
      <c r="Z94" s="1939"/>
      <c r="AA94" s="1939"/>
      <c r="AB94" s="1939"/>
      <c r="AC94" s="1939"/>
      <c r="AD94" s="1939"/>
      <c r="AE94" s="1939"/>
      <c r="AF94" s="1939"/>
    </row>
    <row r="95" spans="1:32" s="1925" customFormat="1" ht="6" customHeight="1">
      <c r="B95" s="1942"/>
    </row>
    <row r="96" spans="1:32" s="1925" customFormat="1" ht="17.25" customHeight="1">
      <c r="A96" s="1942" t="s">
        <v>3058</v>
      </c>
    </row>
    <row r="97" spans="1:32" s="1925" customFormat="1" ht="17.25" customHeight="1">
      <c r="C97" s="1950" t="s">
        <v>139</v>
      </c>
      <c r="D97" s="1925" t="s">
        <v>3059</v>
      </c>
      <c r="J97" s="1943"/>
      <c r="K97" s="1944"/>
      <c r="L97" s="1944"/>
      <c r="M97" s="1944"/>
      <c r="N97" s="1944"/>
      <c r="O97" s="1944"/>
      <c r="P97" s="1944"/>
      <c r="Q97" s="1944"/>
      <c r="R97" s="1944"/>
      <c r="S97" s="1944"/>
      <c r="T97" s="1944"/>
      <c r="U97" s="1944"/>
      <c r="V97" s="1944"/>
      <c r="W97" s="1944"/>
      <c r="X97" s="1944"/>
      <c r="Y97" s="1944"/>
      <c r="Z97" s="1944"/>
      <c r="AA97" s="1944"/>
      <c r="AB97" s="1944"/>
      <c r="AC97" s="1944"/>
      <c r="AD97" s="1944"/>
      <c r="AE97" s="1944"/>
    </row>
    <row r="98" spans="1:32" s="1925" customFormat="1" ht="17.25" customHeight="1">
      <c r="C98" s="1950" t="s">
        <v>139</v>
      </c>
      <c r="D98" s="1925" t="s">
        <v>3060</v>
      </c>
      <c r="J98" s="1943"/>
      <c r="K98" s="1944"/>
      <c r="L98" s="1944"/>
      <c r="M98" s="1944"/>
      <c r="N98" s="1944"/>
      <c r="O98" s="1944"/>
      <c r="P98" s="1944"/>
      <c r="Q98" s="1944"/>
      <c r="R98" s="1944"/>
      <c r="S98" s="1944"/>
      <c r="T98" s="1944"/>
      <c r="U98" s="1944"/>
      <c r="V98" s="1944"/>
      <c r="W98" s="1944"/>
      <c r="X98" s="1944"/>
      <c r="Y98" s="1944"/>
      <c r="Z98" s="1944"/>
      <c r="AA98" s="1944"/>
      <c r="AB98" s="1944"/>
      <c r="AC98" s="1944"/>
      <c r="AD98" s="1944"/>
      <c r="AE98" s="1944"/>
    </row>
    <row r="99" spans="1:32" s="1925" customFormat="1" ht="6" customHeight="1">
      <c r="A99" s="1939"/>
      <c r="B99" s="1939"/>
      <c r="C99" s="1939"/>
      <c r="D99" s="1939"/>
      <c r="E99" s="1939"/>
      <c r="F99" s="1939"/>
      <c r="G99" s="1939"/>
      <c r="H99" s="1939"/>
      <c r="I99" s="1939"/>
      <c r="J99" s="1947"/>
      <c r="K99" s="1948"/>
      <c r="L99" s="1948"/>
      <c r="M99" s="1948"/>
      <c r="N99" s="1948"/>
      <c r="O99" s="1948"/>
      <c r="P99" s="1948"/>
      <c r="Q99" s="1948"/>
      <c r="R99" s="1948"/>
      <c r="S99" s="1948"/>
      <c r="T99" s="1948"/>
      <c r="U99" s="1948"/>
      <c r="V99" s="1948"/>
      <c r="W99" s="1948"/>
      <c r="X99" s="1948"/>
      <c r="Y99" s="1948"/>
      <c r="Z99" s="1948"/>
      <c r="AA99" s="1948"/>
      <c r="AB99" s="1948"/>
      <c r="AC99" s="1948"/>
      <c r="AD99" s="1948"/>
      <c r="AE99" s="1948"/>
      <c r="AF99" s="1939"/>
    </row>
    <row r="100" spans="1:32" s="1925" customFormat="1" ht="6" customHeight="1">
      <c r="J100" s="1943"/>
      <c r="K100" s="1944"/>
      <c r="L100" s="1944"/>
      <c r="M100" s="1944"/>
      <c r="N100" s="1944"/>
      <c r="O100" s="1944"/>
      <c r="P100" s="1944"/>
      <c r="Q100" s="1944"/>
      <c r="R100" s="1944"/>
      <c r="S100" s="1944"/>
      <c r="T100" s="1944"/>
      <c r="U100" s="1944"/>
      <c r="V100" s="1944"/>
      <c r="W100" s="1944"/>
      <c r="X100" s="1944"/>
      <c r="Y100" s="1944"/>
      <c r="Z100" s="1944"/>
      <c r="AA100" s="1944"/>
      <c r="AB100" s="1944"/>
      <c r="AC100" s="1944"/>
      <c r="AD100" s="1944"/>
      <c r="AE100" s="1944"/>
    </row>
    <row r="101" spans="1:32" s="1925" customFormat="1" ht="17.25" customHeight="1">
      <c r="A101" s="1942" t="s">
        <v>3061</v>
      </c>
    </row>
    <row r="102" spans="1:32" s="1925" customFormat="1" ht="17.25" customHeight="1">
      <c r="A102" s="1956"/>
      <c r="B102" s="1942" t="s">
        <v>5295</v>
      </c>
      <c r="C102" s="1942"/>
      <c r="D102" s="1942"/>
      <c r="J102" s="1943"/>
      <c r="K102" s="1944"/>
      <c r="L102" s="1944"/>
      <c r="M102" s="1944"/>
      <c r="N102" s="1944"/>
      <c r="O102" s="1944"/>
      <c r="P102" s="1944"/>
      <c r="Q102" s="1944"/>
      <c r="R102" s="1944"/>
      <c r="S102" s="1944"/>
      <c r="T102" s="1944"/>
      <c r="U102" s="1944"/>
      <c r="V102" s="1944"/>
      <c r="W102" s="1944"/>
      <c r="X102" s="1944"/>
      <c r="Y102" s="1944"/>
      <c r="Z102" s="1944"/>
      <c r="AA102" s="1944"/>
      <c r="AB102" s="1944"/>
      <c r="AC102" s="1944"/>
      <c r="AD102" s="1944"/>
      <c r="AE102" s="1944"/>
    </row>
    <row r="103" spans="1:32" s="1925" customFormat="1" ht="17.25" customHeight="1">
      <c r="C103" s="1950" t="s">
        <v>139</v>
      </c>
      <c r="D103" s="4552" t="s">
        <v>5296</v>
      </c>
      <c r="E103" s="4552"/>
      <c r="G103" s="1925" t="s">
        <v>3065</v>
      </c>
      <c r="J103" s="1943"/>
      <c r="K103" s="1944"/>
      <c r="L103" s="1944"/>
      <c r="M103" s="1944"/>
      <c r="N103" s="1944"/>
      <c r="O103" s="1944"/>
      <c r="P103" s="1944"/>
      <c r="Q103" s="1944"/>
      <c r="R103" s="1944"/>
      <c r="S103" s="1944"/>
      <c r="T103" s="1944"/>
      <c r="U103" s="1944"/>
      <c r="V103" s="1944"/>
      <c r="W103" s="1944"/>
      <c r="X103" s="1944"/>
      <c r="Y103" s="1944"/>
      <c r="Z103" s="1944"/>
      <c r="AA103" s="1944"/>
      <c r="AB103" s="1944"/>
      <c r="AC103" s="1944"/>
      <c r="AD103" s="1944"/>
      <c r="AE103" s="1944"/>
    </row>
    <row r="104" spans="1:32" s="1925" customFormat="1" ht="17.25" customHeight="1">
      <c r="C104" s="1950" t="s">
        <v>139</v>
      </c>
      <c r="D104" s="4552" t="s">
        <v>5297</v>
      </c>
      <c r="E104" s="4552"/>
      <c r="G104" s="1925" t="s">
        <v>3067</v>
      </c>
      <c r="J104" s="1943"/>
      <c r="K104" s="1944"/>
      <c r="L104" s="1944"/>
      <c r="M104" s="1944"/>
      <c r="N104" s="1944"/>
      <c r="O104" s="1944"/>
      <c r="P104" s="1944"/>
    </row>
    <row r="105" spans="1:32" s="1925" customFormat="1" ht="17.25" customHeight="1">
      <c r="C105" s="1950" t="s">
        <v>139</v>
      </c>
      <c r="D105" s="4552" t="s">
        <v>5298</v>
      </c>
      <c r="E105" s="4552"/>
      <c r="G105" s="1925" t="s">
        <v>3069</v>
      </c>
      <c r="J105" s="1943"/>
      <c r="K105" s="1944"/>
      <c r="L105" s="1944"/>
      <c r="M105" s="1944"/>
      <c r="N105" s="1944"/>
      <c r="O105" s="1944"/>
      <c r="P105" s="1944"/>
      <c r="Q105" s="1944"/>
      <c r="R105" s="1944"/>
      <c r="S105" s="1944"/>
      <c r="T105" s="1944"/>
      <c r="U105" s="1944"/>
      <c r="V105" s="1944"/>
      <c r="W105" s="1944"/>
      <c r="X105" s="1944"/>
      <c r="Y105" s="1944"/>
      <c r="Z105" s="1944"/>
      <c r="AA105" s="1944"/>
      <c r="AB105" s="1944"/>
      <c r="AC105" s="1944"/>
      <c r="AD105" s="1944"/>
      <c r="AE105" s="1944"/>
      <c r="AF105" s="1944"/>
    </row>
    <row r="106" spans="1:32" s="1925" customFormat="1" ht="6" customHeight="1">
      <c r="A106" s="1957"/>
      <c r="B106" s="1957"/>
      <c r="C106" s="1957"/>
      <c r="D106" s="1958"/>
      <c r="E106" s="1958"/>
      <c r="F106" s="1957"/>
      <c r="G106" s="1957"/>
      <c r="H106" s="1957"/>
      <c r="I106" s="1957"/>
      <c r="J106" s="1959"/>
      <c r="K106" s="1960"/>
      <c r="L106" s="1960"/>
      <c r="M106" s="1960"/>
      <c r="N106" s="1960"/>
      <c r="O106" s="1960"/>
      <c r="P106" s="1960"/>
      <c r="Q106" s="1960"/>
      <c r="R106" s="1960"/>
      <c r="S106" s="1960"/>
      <c r="T106" s="1960"/>
      <c r="U106" s="1960"/>
      <c r="V106" s="1960"/>
      <c r="W106" s="1960"/>
      <c r="X106" s="1960"/>
      <c r="Y106" s="1960"/>
      <c r="Z106" s="1960"/>
      <c r="AA106" s="1960"/>
      <c r="AB106" s="1960"/>
      <c r="AC106" s="1960"/>
      <c r="AD106" s="1960"/>
      <c r="AE106" s="1960"/>
      <c r="AF106" s="1960"/>
    </row>
    <row r="107" spans="1:32" s="1925" customFormat="1" ht="6" customHeight="1">
      <c r="A107" s="1961"/>
      <c r="B107" s="1961"/>
      <c r="C107" s="1961"/>
      <c r="D107" s="1962"/>
      <c r="E107" s="1962"/>
      <c r="F107" s="1961"/>
      <c r="G107" s="1961"/>
      <c r="H107" s="1961"/>
      <c r="I107" s="1961"/>
      <c r="J107" s="1963"/>
      <c r="K107" s="1964"/>
      <c r="L107" s="1964"/>
      <c r="M107" s="1964"/>
      <c r="N107" s="1964"/>
      <c r="O107" s="1964"/>
      <c r="P107" s="1964"/>
      <c r="Q107" s="1964"/>
      <c r="R107" s="1964"/>
      <c r="S107" s="1964"/>
      <c r="T107" s="1964"/>
      <c r="U107" s="1964"/>
      <c r="V107" s="1964"/>
      <c r="W107" s="1964"/>
      <c r="X107" s="1964"/>
      <c r="Y107" s="1964"/>
      <c r="Z107" s="1964"/>
      <c r="AA107" s="1964"/>
      <c r="AB107" s="1964"/>
      <c r="AC107" s="1964"/>
      <c r="AD107" s="1964"/>
      <c r="AE107" s="1964"/>
      <c r="AF107" s="1964"/>
    </row>
    <row r="108" spans="1:32" s="1925" customFormat="1" ht="17.25" customHeight="1">
      <c r="A108" s="1956"/>
      <c r="B108" s="1942" t="s">
        <v>5299</v>
      </c>
      <c r="C108" s="1942"/>
      <c r="D108" s="1942"/>
      <c r="J108" s="1943"/>
      <c r="K108" s="1944"/>
      <c r="L108" s="1944"/>
      <c r="M108" s="1944"/>
      <c r="N108" s="1944"/>
      <c r="O108" s="1944"/>
      <c r="P108" s="1944"/>
      <c r="Q108" s="1944"/>
      <c r="R108" s="1944"/>
      <c r="S108" s="1944"/>
      <c r="T108" s="1944"/>
      <c r="U108" s="1944"/>
      <c r="V108" s="1944"/>
      <c r="W108" s="1944"/>
      <c r="X108" s="1944"/>
      <c r="Y108" s="1944"/>
      <c r="Z108" s="1944"/>
      <c r="AA108" s="1944"/>
      <c r="AB108" s="1944"/>
      <c r="AC108" s="1944"/>
      <c r="AD108" s="1944"/>
      <c r="AE108" s="1944"/>
    </row>
    <row r="109" spans="1:32" s="1925" customFormat="1" ht="17.25" customHeight="1">
      <c r="C109" s="1950" t="s">
        <v>139</v>
      </c>
      <c r="D109" s="4552" t="s">
        <v>5300</v>
      </c>
      <c r="E109" s="4552"/>
      <c r="G109" s="1925" t="s">
        <v>3072</v>
      </c>
      <c r="J109" s="1943"/>
      <c r="K109" s="1944"/>
      <c r="L109" s="1944"/>
      <c r="M109" s="1944"/>
      <c r="N109" s="1944"/>
      <c r="O109" s="1944"/>
      <c r="P109" s="1944"/>
      <c r="Q109" s="1944"/>
      <c r="R109" s="1944"/>
      <c r="S109" s="1944"/>
      <c r="T109" s="1944"/>
      <c r="U109" s="1944"/>
      <c r="V109" s="1944"/>
      <c r="W109" s="1944"/>
      <c r="X109" s="1944"/>
      <c r="Y109" s="1944"/>
      <c r="Z109" s="1944"/>
      <c r="AA109" s="1944"/>
      <c r="AB109" s="1944"/>
      <c r="AC109" s="1944"/>
      <c r="AD109" s="1944"/>
      <c r="AE109" s="1944"/>
    </row>
    <row r="110" spans="1:32" s="1925" customFormat="1" ht="17.25" customHeight="1">
      <c r="C110" s="1950" t="s">
        <v>139</v>
      </c>
      <c r="D110" s="4552" t="s">
        <v>5301</v>
      </c>
      <c r="E110" s="4552"/>
      <c r="G110" s="1925" t="s">
        <v>3074</v>
      </c>
      <c r="J110" s="1943"/>
      <c r="K110" s="1944"/>
      <c r="L110" s="1944"/>
      <c r="M110" s="1944"/>
      <c r="N110" s="1944"/>
      <c r="O110" s="1944"/>
      <c r="P110" s="1944"/>
    </row>
    <row r="111" spans="1:32" s="1925" customFormat="1" ht="17.25" customHeight="1">
      <c r="C111" s="1950" t="s">
        <v>139</v>
      </c>
      <c r="D111" s="4552" t="s">
        <v>5302</v>
      </c>
      <c r="E111" s="4552"/>
      <c r="G111" s="1925" t="s">
        <v>3076</v>
      </c>
      <c r="J111" s="1943"/>
      <c r="K111" s="1944"/>
      <c r="L111" s="1944"/>
      <c r="M111" s="1944"/>
      <c r="N111" s="1944"/>
      <c r="O111" s="1944"/>
      <c r="P111" s="1944"/>
      <c r="Q111" s="1944"/>
      <c r="R111" s="1944"/>
      <c r="S111" s="1944"/>
      <c r="T111" s="1944"/>
      <c r="U111" s="1944"/>
      <c r="V111" s="1944"/>
      <c r="W111" s="1944"/>
      <c r="X111" s="1944"/>
      <c r="Y111" s="1944"/>
      <c r="Z111" s="1944"/>
      <c r="AA111" s="1944"/>
      <c r="AB111" s="1944"/>
      <c r="AC111" s="1944"/>
      <c r="AD111" s="1944"/>
      <c r="AE111" s="1944"/>
    </row>
    <row r="112" spans="1:32" s="1925" customFormat="1" ht="17.25" customHeight="1">
      <c r="C112" s="1950" t="s">
        <v>139</v>
      </c>
      <c r="D112" s="4552" t="s">
        <v>5303</v>
      </c>
      <c r="E112" s="4552"/>
      <c r="G112" s="1925" t="s">
        <v>3078</v>
      </c>
      <c r="J112" s="1943"/>
      <c r="K112" s="1944"/>
      <c r="L112" s="1944"/>
      <c r="M112" s="1944"/>
      <c r="N112" s="1944"/>
      <c r="O112" s="1944"/>
      <c r="P112" s="1944"/>
      <c r="Q112" s="1944"/>
      <c r="R112" s="1944"/>
      <c r="S112" s="1944"/>
      <c r="AF112" s="1944"/>
    </row>
    <row r="113" spans="1:32" s="1925" customFormat="1" ht="6" customHeight="1">
      <c r="A113" s="1957"/>
      <c r="B113" s="1957"/>
      <c r="C113" s="1957"/>
      <c r="D113" s="1958"/>
      <c r="E113" s="1958"/>
      <c r="F113" s="1957"/>
      <c r="G113" s="1957"/>
      <c r="H113" s="1957"/>
      <c r="I113" s="1957"/>
      <c r="J113" s="1959"/>
      <c r="K113" s="1960"/>
      <c r="L113" s="1960"/>
      <c r="M113" s="1960"/>
      <c r="N113" s="1960"/>
      <c r="O113" s="1960"/>
      <c r="P113" s="1960"/>
      <c r="Q113" s="1960"/>
      <c r="R113" s="1960"/>
      <c r="S113" s="1960"/>
      <c r="T113" s="1960"/>
      <c r="U113" s="1960"/>
      <c r="V113" s="1960"/>
      <c r="W113" s="1960"/>
      <c r="X113" s="1960"/>
      <c r="Y113" s="1960"/>
      <c r="Z113" s="1960"/>
      <c r="AA113" s="1960"/>
      <c r="AB113" s="1960"/>
      <c r="AC113" s="1960"/>
      <c r="AD113" s="1960"/>
      <c r="AE113" s="1960"/>
      <c r="AF113" s="1960"/>
    </row>
    <row r="114" spans="1:32" s="1925" customFormat="1" ht="6" customHeight="1">
      <c r="A114" s="1961"/>
      <c r="B114" s="1961"/>
      <c r="C114" s="1961"/>
      <c r="D114" s="1962"/>
      <c r="E114" s="1962"/>
      <c r="F114" s="1961"/>
      <c r="G114" s="1961"/>
      <c r="H114" s="1961"/>
      <c r="I114" s="1961"/>
      <c r="J114" s="1963"/>
      <c r="K114" s="1964"/>
      <c r="L114" s="1964"/>
      <c r="M114" s="1964"/>
      <c r="N114" s="1964"/>
      <c r="O114" s="1964"/>
      <c r="P114" s="1964"/>
      <c r="Q114" s="1964"/>
      <c r="R114" s="1964"/>
      <c r="S114" s="1964"/>
      <c r="T114" s="1964"/>
      <c r="U114" s="1964"/>
      <c r="V114" s="1964"/>
      <c r="W114" s="1964"/>
      <c r="X114" s="1964"/>
      <c r="Y114" s="1964"/>
      <c r="Z114" s="1964"/>
      <c r="AA114" s="1964"/>
      <c r="AB114" s="1964"/>
      <c r="AC114" s="1964"/>
      <c r="AD114" s="1964"/>
      <c r="AE114" s="1964"/>
      <c r="AF114" s="1964"/>
    </row>
    <row r="115" spans="1:32" s="1925" customFormat="1" ht="17.25" customHeight="1">
      <c r="A115" s="1956"/>
      <c r="B115" s="1942" t="s">
        <v>5304</v>
      </c>
      <c r="C115" s="1942"/>
      <c r="D115" s="1942"/>
      <c r="J115" s="1943"/>
      <c r="K115" s="1944"/>
      <c r="L115" s="1944"/>
      <c r="M115" s="1944"/>
      <c r="N115" s="1944"/>
      <c r="O115" s="1944"/>
      <c r="P115" s="1944"/>
      <c r="Q115" s="1944"/>
      <c r="R115" s="1944"/>
      <c r="S115" s="1944"/>
      <c r="T115" s="1944"/>
      <c r="U115" s="1944"/>
      <c r="V115" s="1944"/>
      <c r="W115" s="1944"/>
      <c r="X115" s="1944"/>
      <c r="Y115" s="1944"/>
      <c r="Z115" s="1944"/>
      <c r="AA115" s="1944"/>
      <c r="AB115" s="1944"/>
      <c r="AC115" s="1944"/>
      <c r="AD115" s="1944"/>
      <c r="AE115" s="1944"/>
    </row>
    <row r="116" spans="1:32" s="1925" customFormat="1" ht="17.25" customHeight="1">
      <c r="C116" s="1950" t="s">
        <v>139</v>
      </c>
      <c r="D116" s="4552" t="s">
        <v>5305</v>
      </c>
      <c r="E116" s="4552"/>
      <c r="G116" s="1925" t="s">
        <v>3087</v>
      </c>
      <c r="J116" s="1943"/>
      <c r="K116" s="1944"/>
      <c r="L116" s="1944"/>
      <c r="M116" s="1944"/>
      <c r="N116" s="1944"/>
      <c r="O116" s="1944"/>
      <c r="P116" s="1944"/>
      <c r="Q116" s="1944"/>
      <c r="R116" s="1944"/>
      <c r="S116" s="1944"/>
      <c r="T116" s="1944"/>
      <c r="U116" s="1944"/>
      <c r="V116" s="1944"/>
      <c r="W116" s="1944"/>
      <c r="X116" s="1944"/>
      <c r="Y116" s="1944"/>
      <c r="Z116" s="1944"/>
      <c r="AA116" s="1944"/>
      <c r="AB116" s="1944"/>
      <c r="AC116" s="1944"/>
      <c r="AD116" s="1944"/>
      <c r="AE116" s="1944"/>
    </row>
    <row r="117" spans="1:32" s="1925" customFormat="1" ht="17.25" customHeight="1">
      <c r="C117" s="1950" t="s">
        <v>139</v>
      </c>
      <c r="D117" s="4552" t="s">
        <v>5306</v>
      </c>
      <c r="E117" s="4552"/>
      <c r="G117" s="1925" t="s">
        <v>3089</v>
      </c>
      <c r="J117" s="1943"/>
      <c r="K117" s="1944"/>
      <c r="L117" s="1944"/>
      <c r="M117" s="1944"/>
      <c r="N117" s="1944"/>
      <c r="O117" s="1944"/>
      <c r="P117" s="1944"/>
    </row>
    <row r="118" spans="1:32" s="1925" customFormat="1" ht="17.25" customHeight="1">
      <c r="C118" s="1950" t="s">
        <v>139</v>
      </c>
      <c r="D118" s="4552" t="s">
        <v>5307</v>
      </c>
      <c r="E118" s="4552"/>
      <c r="G118" s="1925" t="s">
        <v>3091</v>
      </c>
      <c r="J118" s="1943"/>
      <c r="K118" s="1944"/>
      <c r="L118" s="1944"/>
      <c r="M118" s="1944"/>
      <c r="N118" s="1944"/>
      <c r="O118" s="1944"/>
      <c r="P118" s="1944"/>
      <c r="Q118" s="1944"/>
      <c r="R118" s="1944"/>
      <c r="S118" s="1944"/>
    </row>
    <row r="119" spans="1:32" s="1925" customFormat="1" ht="17.25" customHeight="1">
      <c r="G119" s="1925" t="s">
        <v>3092</v>
      </c>
      <c r="J119" s="1943"/>
      <c r="K119" s="1944"/>
      <c r="L119" s="1944"/>
      <c r="M119" s="1944"/>
      <c r="O119" s="1925" t="s">
        <v>3093</v>
      </c>
      <c r="P119" s="1965"/>
      <c r="Q119" s="1965"/>
      <c r="R119" s="1965"/>
      <c r="S119" s="1965"/>
      <c r="T119" s="1965"/>
    </row>
    <row r="120" spans="1:32" s="1925" customFormat="1" ht="17.25" customHeight="1">
      <c r="G120" s="1925" t="s">
        <v>3094</v>
      </c>
      <c r="J120" s="1943"/>
      <c r="K120" s="1944"/>
      <c r="L120" s="1944"/>
      <c r="M120" s="1944"/>
      <c r="O120" s="1950" t="s">
        <v>139</v>
      </c>
      <c r="P120" s="1925" t="s">
        <v>3095</v>
      </c>
      <c r="S120" s="1950" t="s">
        <v>139</v>
      </c>
      <c r="T120" s="1925" t="s">
        <v>3096</v>
      </c>
      <c r="W120" s="1950" t="s">
        <v>139</v>
      </c>
      <c r="X120" s="1925" t="s">
        <v>3097</v>
      </c>
      <c r="AC120" s="1950" t="s">
        <v>139</v>
      </c>
      <c r="AD120" s="1925" t="s">
        <v>3098</v>
      </c>
      <c r="AF120" s="1944"/>
    </row>
    <row r="121" spans="1:32" s="1925" customFormat="1" ht="6" customHeight="1">
      <c r="A121" s="1957"/>
      <c r="B121" s="1957"/>
      <c r="C121" s="1957"/>
      <c r="D121" s="1958"/>
      <c r="E121" s="1958"/>
      <c r="F121" s="1957"/>
      <c r="G121" s="1957"/>
      <c r="H121" s="1957"/>
      <c r="I121" s="1957"/>
      <c r="J121" s="1959"/>
      <c r="K121" s="1960"/>
      <c r="L121" s="1960"/>
      <c r="M121" s="1960"/>
      <c r="N121" s="1960"/>
      <c r="O121" s="1960"/>
      <c r="P121" s="1960"/>
      <c r="Q121" s="1960"/>
      <c r="R121" s="1960"/>
      <c r="S121" s="1960"/>
      <c r="T121" s="1960"/>
      <c r="U121" s="1960"/>
      <c r="V121" s="1960"/>
      <c r="W121" s="1960"/>
      <c r="X121" s="1960"/>
      <c r="Y121" s="1960"/>
      <c r="Z121" s="1960"/>
      <c r="AA121" s="1960"/>
      <c r="AB121" s="1960"/>
      <c r="AC121" s="1960"/>
      <c r="AD121" s="1960"/>
      <c r="AE121" s="1960"/>
      <c r="AF121" s="1960"/>
    </row>
    <row r="122" spans="1:32" s="1925" customFormat="1" ht="6" customHeight="1">
      <c r="A122" s="1961"/>
      <c r="B122" s="1961"/>
      <c r="C122" s="1961"/>
      <c r="D122" s="1962"/>
      <c r="E122" s="1962"/>
      <c r="F122" s="1961"/>
      <c r="G122" s="1961"/>
      <c r="H122" s="1961"/>
      <c r="I122" s="1961"/>
      <c r="J122" s="1963"/>
      <c r="K122" s="1964"/>
      <c r="L122" s="1964"/>
      <c r="M122" s="1964"/>
      <c r="N122" s="1964"/>
      <c r="O122" s="1964"/>
      <c r="P122" s="1964"/>
      <c r="Q122" s="1964"/>
      <c r="R122" s="1964"/>
      <c r="S122" s="1964"/>
      <c r="T122" s="1964"/>
      <c r="U122" s="1964"/>
      <c r="V122" s="1964"/>
      <c r="W122" s="1964"/>
      <c r="X122" s="1964"/>
      <c r="Y122" s="1964"/>
      <c r="Z122" s="1964"/>
      <c r="AA122" s="1964"/>
      <c r="AB122" s="1964"/>
      <c r="AC122" s="1964"/>
      <c r="AD122" s="1964"/>
      <c r="AE122" s="1964"/>
      <c r="AF122" s="1964"/>
    </row>
    <row r="123" spans="1:32" s="1925" customFormat="1" ht="17.25" customHeight="1">
      <c r="A123" s="1956"/>
      <c r="B123" s="1942" t="s">
        <v>5308</v>
      </c>
      <c r="C123" s="1942"/>
      <c r="D123" s="1942"/>
      <c r="J123" s="1943"/>
      <c r="K123" s="1944"/>
      <c r="L123" s="1944"/>
      <c r="M123" s="1944"/>
      <c r="N123" s="1944"/>
      <c r="O123" s="1944"/>
      <c r="P123" s="1944"/>
      <c r="Q123" s="1944"/>
      <c r="R123" s="1944"/>
      <c r="S123" s="1944"/>
      <c r="T123" s="1944"/>
      <c r="U123" s="1944"/>
      <c r="V123" s="1944"/>
      <c r="W123" s="1944"/>
      <c r="X123" s="1944"/>
      <c r="Y123" s="1944"/>
      <c r="Z123" s="1944"/>
      <c r="AA123" s="1944"/>
      <c r="AB123" s="1944"/>
      <c r="AC123" s="1944"/>
      <c r="AD123" s="1944"/>
      <c r="AE123" s="1944"/>
    </row>
    <row r="124" spans="1:32" s="1925" customFormat="1" ht="17.25" customHeight="1">
      <c r="C124" s="1950" t="s">
        <v>139</v>
      </c>
      <c r="D124" s="4552" t="s">
        <v>5309</v>
      </c>
      <c r="E124" s="4552"/>
      <c r="G124" s="1925" t="s">
        <v>3101</v>
      </c>
      <c r="J124" s="1943"/>
      <c r="K124" s="1944"/>
      <c r="L124" s="1944"/>
      <c r="M124" s="1944"/>
      <c r="N124" s="1944"/>
      <c r="O124" s="1944"/>
      <c r="P124" s="1944"/>
      <c r="Q124" s="1944"/>
      <c r="R124" s="1944"/>
      <c r="S124" s="1944"/>
      <c r="T124" s="1944"/>
      <c r="U124" s="1944"/>
      <c r="V124" s="1944"/>
      <c r="W124" s="1944"/>
      <c r="X124" s="1944"/>
      <c r="Y124" s="1944"/>
      <c r="Z124" s="1944"/>
      <c r="AA124" s="1944"/>
      <c r="AB124" s="1944"/>
      <c r="AC124" s="1944"/>
      <c r="AD124" s="1944"/>
      <c r="AE124" s="1944"/>
    </row>
    <row r="125" spans="1:32" s="1925" customFormat="1" ht="17.25" customHeight="1">
      <c r="C125" s="1950" t="s">
        <v>139</v>
      </c>
      <c r="D125" s="4552" t="s">
        <v>5310</v>
      </c>
      <c r="E125" s="4552"/>
      <c r="G125" s="1925" t="s">
        <v>3103</v>
      </c>
      <c r="J125" s="1943"/>
      <c r="K125" s="1944"/>
      <c r="L125" s="1944"/>
      <c r="M125" s="1944"/>
      <c r="N125" s="1944"/>
      <c r="O125" s="1944"/>
      <c r="P125" s="1944"/>
      <c r="AF125" s="1944"/>
    </row>
    <row r="126" spans="1:32" s="1925" customFormat="1" ht="6" customHeight="1">
      <c r="A126" s="1957"/>
      <c r="B126" s="1957"/>
      <c r="C126" s="1957"/>
      <c r="D126" s="1958"/>
      <c r="E126" s="1958"/>
      <c r="F126" s="1957"/>
      <c r="G126" s="1957"/>
      <c r="H126" s="1957"/>
      <c r="I126" s="1957"/>
      <c r="J126" s="1959"/>
      <c r="K126" s="1960"/>
      <c r="L126" s="1960"/>
      <c r="M126" s="1960"/>
      <c r="N126" s="1960"/>
      <c r="O126" s="1960"/>
      <c r="P126" s="1960"/>
      <c r="Q126" s="1960"/>
      <c r="R126" s="1960"/>
      <c r="S126" s="1960"/>
      <c r="T126" s="1960"/>
      <c r="U126" s="1960"/>
      <c r="V126" s="1960"/>
      <c r="W126" s="1960"/>
      <c r="X126" s="1960"/>
      <c r="Y126" s="1960"/>
      <c r="Z126" s="1960"/>
      <c r="AA126" s="1960"/>
      <c r="AB126" s="1960"/>
      <c r="AC126" s="1960"/>
      <c r="AD126" s="1960"/>
      <c r="AE126" s="1960"/>
      <c r="AF126" s="1960"/>
    </row>
    <row r="127" spans="1:32" s="1925" customFormat="1" ht="6" customHeight="1">
      <c r="A127" s="1961"/>
      <c r="B127" s="1961"/>
      <c r="C127" s="1961"/>
      <c r="D127" s="1962"/>
      <c r="E127" s="1962"/>
      <c r="F127" s="1961"/>
      <c r="G127" s="1961"/>
      <c r="H127" s="1961"/>
      <c r="I127" s="1961"/>
      <c r="J127" s="1963"/>
      <c r="K127" s="1964"/>
      <c r="L127" s="1964"/>
      <c r="M127" s="1964"/>
      <c r="N127" s="1964"/>
      <c r="O127" s="1964"/>
      <c r="P127" s="1964"/>
      <c r="Q127" s="1964"/>
      <c r="R127" s="1964"/>
      <c r="S127" s="1964"/>
      <c r="T127" s="1964"/>
      <c r="U127" s="1964"/>
      <c r="V127" s="1964"/>
      <c r="W127" s="1964"/>
      <c r="X127" s="1964"/>
      <c r="Y127" s="1964"/>
      <c r="Z127" s="1964"/>
      <c r="AA127" s="1964"/>
      <c r="AB127" s="1964"/>
      <c r="AC127" s="1964"/>
      <c r="AD127" s="1964"/>
      <c r="AE127" s="1964"/>
      <c r="AF127" s="1964"/>
    </row>
    <row r="128" spans="1:32" s="1925" customFormat="1" ht="17.25" customHeight="1">
      <c r="A128" s="1956"/>
      <c r="B128" s="1942" t="s">
        <v>5311</v>
      </c>
      <c r="C128" s="1942"/>
      <c r="D128" s="1942"/>
      <c r="J128" s="1943"/>
      <c r="K128" s="1944"/>
      <c r="L128" s="1944"/>
      <c r="M128" s="1944"/>
      <c r="N128" s="1944"/>
      <c r="O128" s="1944"/>
      <c r="P128" s="1944"/>
      <c r="Q128" s="1944"/>
      <c r="R128" s="1944"/>
      <c r="S128" s="1944"/>
      <c r="T128" s="1944"/>
      <c r="U128" s="1944"/>
      <c r="V128" s="1944"/>
      <c r="W128" s="1944"/>
      <c r="X128" s="1944"/>
      <c r="Y128" s="1944"/>
      <c r="Z128" s="1944"/>
      <c r="AA128" s="1944"/>
      <c r="AB128" s="1944"/>
      <c r="AC128" s="1944"/>
      <c r="AD128" s="1944"/>
      <c r="AE128" s="1944"/>
    </row>
    <row r="129" spans="1:32" s="1925" customFormat="1" ht="17.25" customHeight="1">
      <c r="C129" s="1950" t="s">
        <v>139</v>
      </c>
      <c r="D129" s="4552" t="s">
        <v>5312</v>
      </c>
      <c r="E129" s="4552"/>
      <c r="G129" s="1925" t="s">
        <v>3106</v>
      </c>
      <c r="J129" s="1943"/>
      <c r="K129" s="1944"/>
      <c r="L129" s="1944"/>
      <c r="M129" s="1944"/>
      <c r="N129" s="1944"/>
      <c r="O129" s="1944"/>
      <c r="P129" s="1944"/>
      <c r="Q129" s="1944"/>
      <c r="R129" s="1944"/>
      <c r="S129" s="1944"/>
      <c r="T129" s="1944"/>
      <c r="U129" s="1944"/>
      <c r="V129" s="1944"/>
      <c r="W129" s="1944"/>
      <c r="X129" s="1944"/>
      <c r="Y129" s="1944"/>
      <c r="Z129" s="1944"/>
      <c r="AA129" s="1944"/>
      <c r="AB129" s="1944"/>
      <c r="AC129" s="1944"/>
      <c r="AD129" s="1944"/>
      <c r="AE129" s="1944"/>
      <c r="AF129" s="1944"/>
    </row>
    <row r="130" spans="1:32" s="1925" customFormat="1" ht="6" customHeight="1">
      <c r="A130" s="1957"/>
      <c r="B130" s="1957"/>
      <c r="C130" s="1957"/>
      <c r="D130" s="1958"/>
      <c r="E130" s="1958"/>
      <c r="F130" s="1957"/>
      <c r="G130" s="1957"/>
      <c r="H130" s="1957"/>
      <c r="I130" s="1957"/>
      <c r="J130" s="1959"/>
      <c r="K130" s="1960"/>
      <c r="L130" s="1960"/>
      <c r="M130" s="1960"/>
      <c r="N130" s="1960"/>
      <c r="O130" s="1960"/>
      <c r="P130" s="1960"/>
      <c r="Q130" s="1960"/>
      <c r="R130" s="1960"/>
      <c r="S130" s="1960"/>
      <c r="T130" s="1960"/>
      <c r="U130" s="1960"/>
      <c r="V130" s="1960"/>
      <c r="W130" s="1960"/>
      <c r="X130" s="1960"/>
      <c r="Y130" s="1960"/>
      <c r="Z130" s="1960"/>
      <c r="AA130" s="1960"/>
      <c r="AB130" s="1960"/>
      <c r="AC130" s="1960"/>
      <c r="AD130" s="1960"/>
      <c r="AE130" s="1960"/>
      <c r="AF130" s="1960"/>
    </row>
    <row r="131" spans="1:32" s="1925" customFormat="1" ht="6" customHeight="1">
      <c r="A131" s="1961"/>
      <c r="B131" s="1961"/>
      <c r="C131" s="1961"/>
      <c r="D131" s="1962"/>
      <c r="E131" s="1962"/>
      <c r="F131" s="1961"/>
      <c r="G131" s="1961"/>
      <c r="H131" s="1961"/>
      <c r="I131" s="1961"/>
      <c r="J131" s="1963"/>
      <c r="K131" s="1964"/>
      <c r="L131" s="1964"/>
      <c r="M131" s="1964"/>
      <c r="N131" s="1964"/>
      <c r="O131" s="1964"/>
      <c r="P131" s="1964"/>
      <c r="Q131" s="1964"/>
      <c r="R131" s="1964"/>
      <c r="S131" s="1964"/>
      <c r="T131" s="1964"/>
      <c r="U131" s="1964"/>
      <c r="V131" s="1964"/>
      <c r="W131" s="1964"/>
      <c r="X131" s="1964"/>
      <c r="Y131" s="1964"/>
      <c r="Z131" s="1964"/>
      <c r="AA131" s="1964"/>
      <c r="AB131" s="1964"/>
      <c r="AC131" s="1964"/>
      <c r="AD131" s="1964"/>
      <c r="AE131" s="1964"/>
      <c r="AF131" s="1964"/>
    </row>
    <row r="132" spans="1:32" s="1925" customFormat="1" ht="17.25" customHeight="1">
      <c r="A132" s="1956"/>
      <c r="B132" s="1942" t="s">
        <v>5313</v>
      </c>
      <c r="C132" s="1942"/>
      <c r="J132" s="1943"/>
      <c r="K132" s="1944"/>
      <c r="L132" s="1944"/>
      <c r="M132" s="1944"/>
      <c r="N132" s="1944"/>
      <c r="O132" s="1944"/>
      <c r="P132" s="1944"/>
      <c r="Q132" s="1944"/>
      <c r="R132" s="1944"/>
      <c r="S132" s="1944"/>
      <c r="T132" s="1944"/>
      <c r="U132" s="1944"/>
      <c r="V132" s="1944"/>
      <c r="W132" s="1944"/>
      <c r="X132" s="1944"/>
      <c r="Y132" s="1944"/>
      <c r="Z132" s="1944"/>
      <c r="AA132" s="1944"/>
      <c r="AB132" s="1944"/>
      <c r="AC132" s="1944"/>
      <c r="AD132" s="1944"/>
      <c r="AE132" s="1944"/>
    </row>
    <row r="133" spans="1:32" s="1925" customFormat="1" ht="17.25" customHeight="1">
      <c r="C133" s="1950" t="s">
        <v>139</v>
      </c>
      <c r="D133" s="4552" t="s">
        <v>5314</v>
      </c>
      <c r="E133" s="4552"/>
      <c r="G133" s="1925" t="s">
        <v>3109</v>
      </c>
      <c r="J133" s="1943"/>
      <c r="K133" s="1944"/>
      <c r="L133" s="1944"/>
      <c r="M133" s="1944"/>
      <c r="N133" s="1944"/>
      <c r="O133" s="1944"/>
      <c r="P133" s="1944"/>
      <c r="Q133" s="1944"/>
      <c r="R133" s="1944"/>
      <c r="S133" s="1944"/>
      <c r="T133" s="1944"/>
      <c r="U133" s="1944"/>
      <c r="V133" s="1944"/>
      <c r="W133" s="1944"/>
      <c r="X133" s="1944"/>
      <c r="Y133" s="1944"/>
      <c r="Z133" s="1944"/>
      <c r="AA133" s="1944"/>
      <c r="AB133" s="1944"/>
      <c r="AC133" s="1944"/>
      <c r="AD133" s="1944"/>
      <c r="AE133" s="1944"/>
      <c r="AF133" s="1944"/>
    </row>
    <row r="134" spans="1:32" s="1925" customFormat="1" ht="6" customHeight="1">
      <c r="A134" s="1957"/>
      <c r="B134" s="1957"/>
      <c r="C134" s="1957"/>
      <c r="D134" s="1958"/>
      <c r="E134" s="1958"/>
      <c r="F134" s="1957"/>
      <c r="G134" s="1957"/>
      <c r="H134" s="1957"/>
      <c r="I134" s="1957"/>
      <c r="J134" s="1959"/>
      <c r="K134" s="1960"/>
      <c r="L134" s="1960"/>
      <c r="M134" s="1960"/>
      <c r="N134" s="1960"/>
      <c r="O134" s="1960"/>
      <c r="P134" s="1960"/>
      <c r="Q134" s="1960"/>
      <c r="R134" s="1960"/>
      <c r="S134" s="1960"/>
      <c r="T134" s="1960"/>
      <c r="U134" s="1960"/>
      <c r="V134" s="1960"/>
      <c r="W134" s="1960"/>
      <c r="X134" s="1960"/>
      <c r="Y134" s="1960"/>
      <c r="Z134" s="1960"/>
      <c r="AA134" s="1960"/>
      <c r="AB134" s="1960"/>
      <c r="AC134" s="1960"/>
      <c r="AD134" s="1960"/>
      <c r="AE134" s="1960"/>
      <c r="AF134" s="1960"/>
    </row>
    <row r="135" spans="1:32" s="1925" customFormat="1" ht="6" customHeight="1">
      <c r="A135" s="1961"/>
      <c r="B135" s="1961"/>
      <c r="C135" s="1961"/>
      <c r="D135" s="1962"/>
      <c r="E135" s="1962"/>
      <c r="F135" s="1961"/>
      <c r="G135" s="1961"/>
      <c r="H135" s="1961"/>
      <c r="I135" s="1961"/>
      <c r="J135" s="1963"/>
      <c r="K135" s="1964"/>
      <c r="L135" s="1964"/>
      <c r="M135" s="1964"/>
      <c r="N135" s="1964"/>
      <c r="O135" s="1964"/>
      <c r="P135" s="1964"/>
      <c r="Q135" s="1964"/>
      <c r="R135" s="1964"/>
      <c r="S135" s="1964"/>
      <c r="T135" s="1964"/>
      <c r="U135" s="1964"/>
      <c r="V135" s="1964"/>
      <c r="W135" s="1964"/>
      <c r="X135" s="1964"/>
      <c r="Y135" s="1964"/>
      <c r="Z135" s="1964"/>
      <c r="AA135" s="1964"/>
      <c r="AB135" s="1964"/>
      <c r="AC135" s="1964"/>
      <c r="AD135" s="1964"/>
      <c r="AE135" s="1964"/>
      <c r="AF135" s="1964"/>
    </row>
    <row r="136" spans="1:32" s="1925" customFormat="1" ht="17.25" customHeight="1">
      <c r="A136" s="1956"/>
      <c r="B136" s="1942" t="s">
        <v>5315</v>
      </c>
      <c r="C136" s="1942"/>
      <c r="D136" s="1942"/>
      <c r="J136" s="1943"/>
      <c r="K136" s="1944"/>
      <c r="L136" s="1944"/>
      <c r="M136" s="1944"/>
      <c r="N136" s="1944"/>
      <c r="O136" s="1944"/>
      <c r="P136" s="1944"/>
      <c r="Q136" s="1944"/>
      <c r="R136" s="1944"/>
      <c r="S136" s="1944"/>
      <c r="T136" s="1944"/>
      <c r="U136" s="1944"/>
      <c r="V136" s="1944"/>
      <c r="W136" s="1944"/>
      <c r="X136" s="1944"/>
      <c r="Y136" s="1944"/>
      <c r="Z136" s="1944"/>
      <c r="AA136" s="1944"/>
      <c r="AB136" s="1944"/>
      <c r="AC136" s="1944"/>
      <c r="AD136" s="1944"/>
      <c r="AE136" s="1944"/>
    </row>
    <row r="137" spans="1:32" s="1925" customFormat="1" ht="17.25" customHeight="1">
      <c r="C137" s="1950" t="s">
        <v>139</v>
      </c>
      <c r="D137" s="4552" t="s">
        <v>5316</v>
      </c>
      <c r="E137" s="4552"/>
      <c r="G137" s="1925" t="s">
        <v>3112</v>
      </c>
      <c r="J137" s="1943"/>
      <c r="K137" s="1944"/>
      <c r="L137" s="1944"/>
      <c r="M137" s="1944"/>
      <c r="N137" s="1944"/>
      <c r="O137" s="1944"/>
      <c r="P137" s="1944"/>
      <c r="Q137" s="1944"/>
      <c r="R137" s="1944"/>
      <c r="S137" s="1944"/>
      <c r="T137" s="1944"/>
      <c r="U137" s="1944"/>
      <c r="V137" s="1944"/>
      <c r="W137" s="1944"/>
      <c r="X137" s="1944"/>
      <c r="Y137" s="1944"/>
      <c r="Z137" s="1944"/>
      <c r="AA137" s="1944"/>
      <c r="AB137" s="1944"/>
      <c r="AC137" s="1944"/>
      <c r="AD137" s="1944"/>
      <c r="AE137" s="1944"/>
    </row>
    <row r="138" spans="1:32" ht="6" customHeight="1">
      <c r="A138" s="1955"/>
      <c r="B138" s="1955"/>
      <c r="C138" s="1955"/>
      <c r="D138" s="1955"/>
      <c r="E138" s="1955"/>
      <c r="F138" s="1955"/>
      <c r="G138" s="1955"/>
      <c r="H138" s="1955"/>
      <c r="I138" s="1955"/>
      <c r="J138" s="1955"/>
      <c r="K138" s="1955"/>
      <c r="L138" s="1955"/>
      <c r="M138" s="1955"/>
      <c r="N138" s="1955"/>
      <c r="O138" s="1955"/>
      <c r="P138" s="1955"/>
      <c r="Q138" s="1955"/>
      <c r="R138" s="1955"/>
      <c r="S138" s="1955"/>
      <c r="T138" s="1955"/>
      <c r="U138" s="1955"/>
      <c r="V138" s="1955"/>
      <c r="W138" s="1955"/>
      <c r="X138" s="1955"/>
      <c r="Y138" s="1955"/>
      <c r="Z138" s="1955"/>
      <c r="AA138" s="1955"/>
      <c r="AB138" s="1955"/>
      <c r="AC138" s="1955"/>
      <c r="AD138" s="1955"/>
      <c r="AE138" s="1955"/>
      <c r="AF138" s="1955"/>
    </row>
    <row r="139" spans="1:32" ht="15.75" customHeight="1">
      <c r="A139" s="1926" t="s">
        <v>2943</v>
      </c>
    </row>
    <row r="140" spans="1:32" s="1929" customFormat="1" ht="15.75" customHeight="1">
      <c r="B140" s="1929" t="s">
        <v>2892</v>
      </c>
      <c r="C140" s="1929" t="s">
        <v>3113</v>
      </c>
    </row>
    <row r="141" spans="1:32" ht="15.75" customHeight="1">
      <c r="B141" s="1929"/>
    </row>
    <row r="142" spans="1:32" ht="18" customHeight="1"/>
    <row r="143" spans="1:32" s="1925" customFormat="1" ht="18" customHeight="1">
      <c r="A143" s="4553" t="s">
        <v>85</v>
      </c>
      <c r="B143" s="4553"/>
      <c r="C143" s="4553"/>
      <c r="D143" s="4553"/>
      <c r="E143" s="4553"/>
      <c r="F143" s="4553"/>
      <c r="G143" s="4553"/>
      <c r="H143" s="4553"/>
      <c r="I143" s="4553"/>
      <c r="J143" s="4553"/>
      <c r="K143" s="4553"/>
      <c r="L143" s="4553"/>
      <c r="M143" s="4553"/>
      <c r="N143" s="4553"/>
      <c r="O143" s="4553"/>
      <c r="P143" s="4553"/>
      <c r="Q143" s="4553"/>
      <c r="R143" s="4553"/>
      <c r="S143" s="4553"/>
      <c r="T143" s="4553"/>
      <c r="U143" s="4553"/>
      <c r="V143" s="4553"/>
      <c r="W143" s="4553"/>
      <c r="X143" s="4553"/>
      <c r="Y143" s="4553"/>
      <c r="Z143" s="4553"/>
      <c r="AA143" s="4553"/>
      <c r="AB143" s="4553"/>
      <c r="AC143" s="4553"/>
      <c r="AD143" s="4553"/>
      <c r="AE143" s="4553"/>
      <c r="AF143" s="4553"/>
    </row>
    <row r="144" spans="1:32" s="1925" customFormat="1" ht="27" customHeight="1">
      <c r="A144" s="1941" t="s">
        <v>3116</v>
      </c>
      <c r="B144" s="1939"/>
      <c r="C144" s="1939"/>
      <c r="D144" s="1939"/>
      <c r="E144" s="1939"/>
      <c r="F144" s="1939"/>
      <c r="G144" s="1939"/>
      <c r="H144" s="1939"/>
      <c r="I144" s="1939"/>
      <c r="J144" s="1939"/>
      <c r="K144" s="1939"/>
      <c r="L144" s="1939"/>
      <c r="M144" s="1939"/>
      <c r="N144" s="1939"/>
      <c r="O144" s="1939"/>
      <c r="P144" s="1939"/>
      <c r="Q144" s="1939"/>
      <c r="R144" s="1939"/>
      <c r="S144" s="1939"/>
      <c r="T144" s="1939"/>
      <c r="U144" s="1939"/>
      <c r="V144" s="1939"/>
      <c r="W144" s="1939"/>
      <c r="X144" s="1939"/>
      <c r="Y144" s="1939"/>
      <c r="Z144" s="1939"/>
      <c r="AA144" s="1939"/>
      <c r="AB144" s="1939"/>
      <c r="AC144" s="1939"/>
      <c r="AD144" s="1939"/>
      <c r="AE144" s="1939"/>
      <c r="AF144" s="1939"/>
    </row>
    <row r="145" spans="1:32" s="1925" customFormat="1" ht="6" customHeight="1">
      <c r="A145" s="1942"/>
    </row>
    <row r="146" spans="1:32" s="1925" customFormat="1" ht="16.5" customHeight="1">
      <c r="A146" s="1942" t="s">
        <v>3558</v>
      </c>
    </row>
    <row r="147" spans="1:32" s="1925" customFormat="1" ht="16.5" customHeight="1">
      <c r="B147" s="4554" t="str">
        <f>cst_wskakunin_BUILD__address</f>
        <v>埼玉県さいたま市緑区</v>
      </c>
      <c r="C147" s="4554"/>
      <c r="D147" s="4554"/>
      <c r="E147" s="4554"/>
      <c r="F147" s="4554"/>
      <c r="G147" s="4554"/>
      <c r="H147" s="4554"/>
      <c r="I147" s="4554"/>
      <c r="J147" s="4554"/>
      <c r="K147" s="4554"/>
      <c r="L147" s="4554"/>
      <c r="M147" s="4554"/>
      <c r="N147" s="4554"/>
      <c r="O147" s="4554"/>
      <c r="P147" s="4554"/>
      <c r="Q147" s="4554"/>
      <c r="R147" s="4554"/>
      <c r="S147" s="4554"/>
      <c r="T147" s="4554"/>
      <c r="U147" s="4554"/>
      <c r="V147" s="4554"/>
      <c r="W147" s="4554"/>
      <c r="X147" s="4554"/>
      <c r="Y147" s="4554"/>
      <c r="Z147" s="4554"/>
      <c r="AA147" s="4554"/>
      <c r="AB147" s="4554"/>
      <c r="AC147" s="4554"/>
      <c r="AD147" s="4554"/>
      <c r="AE147" s="4554"/>
    </row>
    <row r="148" spans="1:32" s="1925" customFormat="1" ht="6" customHeight="1">
      <c r="A148" s="1939"/>
      <c r="B148" s="1939"/>
      <c r="C148" s="1939"/>
      <c r="D148" s="1939"/>
      <c r="E148" s="1939"/>
      <c r="F148" s="1939"/>
      <c r="G148" s="1939"/>
      <c r="H148" s="1939"/>
      <c r="I148" s="1939"/>
      <c r="J148" s="1939"/>
      <c r="K148" s="1939"/>
      <c r="L148" s="1939"/>
      <c r="M148" s="1939"/>
      <c r="N148" s="1939"/>
      <c r="O148" s="1939"/>
      <c r="P148" s="1939"/>
      <c r="Q148" s="1939"/>
      <c r="R148" s="1939"/>
      <c r="S148" s="1939"/>
      <c r="T148" s="1939"/>
      <c r="U148" s="1939"/>
      <c r="V148" s="1939"/>
      <c r="W148" s="1939"/>
      <c r="X148" s="1939"/>
      <c r="Y148" s="1939"/>
      <c r="Z148" s="1939"/>
      <c r="AA148" s="1939"/>
      <c r="AB148" s="1939"/>
      <c r="AC148" s="1939"/>
      <c r="AD148" s="1939"/>
      <c r="AE148" s="1939"/>
      <c r="AF148" s="1939"/>
    </row>
    <row r="149" spans="1:32" s="1925" customFormat="1" ht="6" customHeight="1"/>
    <row r="150" spans="1:32" s="1925" customFormat="1" ht="16.5" customHeight="1">
      <c r="A150" s="1942" t="s">
        <v>4591</v>
      </c>
    </row>
    <row r="151" spans="1:32" s="1925" customFormat="1" ht="16.5" customHeight="1">
      <c r="C151" s="1967" t="str">
        <f>cst_wskakunin_KUIKI_TOSI</f>
        <v>□</v>
      </c>
      <c r="D151" s="1925" t="s">
        <v>462</v>
      </c>
      <c r="J151" s="1925" t="s">
        <v>9</v>
      </c>
      <c r="K151" s="1967" t="str">
        <f>cst_wskakunin_KUIKI_SIGAIKA</f>
        <v>□</v>
      </c>
      <c r="L151" s="1925" t="s">
        <v>466</v>
      </c>
      <c r="Q151" s="1967" t="str">
        <f>cst_wskakunin_KUIKI_TYOSEI</f>
        <v>□</v>
      </c>
      <c r="R151" s="1925" t="s">
        <v>467</v>
      </c>
      <c r="X151" s="1967" t="str">
        <f>cst_wskakunin_KUIKI_HISETTEI</f>
        <v>□</v>
      </c>
      <c r="Y151" s="1925" t="s">
        <v>3119</v>
      </c>
    </row>
    <row r="152" spans="1:32" s="1925" customFormat="1" ht="16.5" customHeight="1">
      <c r="C152" s="1967" t="str">
        <f>cst_wskakunin_KUIKI_JYUN_TOSHI</f>
        <v>□</v>
      </c>
      <c r="D152" s="1925" t="s">
        <v>463</v>
      </c>
      <c r="K152" s="1967" t="str">
        <f>cst_wskakunin_KUIKI_KUIKIGAI</f>
        <v>□</v>
      </c>
      <c r="L152" s="1925" t="s">
        <v>3120</v>
      </c>
    </row>
    <row r="153" spans="1:32" s="1925" customFormat="1" ht="6" customHeight="1">
      <c r="A153" s="1939"/>
      <c r="B153" s="1939"/>
      <c r="C153" s="1939"/>
      <c r="D153" s="1939"/>
      <c r="E153" s="1939"/>
      <c r="F153" s="1939"/>
      <c r="G153" s="1939"/>
      <c r="H153" s="1939"/>
      <c r="I153" s="1939"/>
      <c r="J153" s="1939"/>
      <c r="K153" s="1939"/>
      <c r="L153" s="1939"/>
      <c r="M153" s="1939"/>
      <c r="N153" s="1939"/>
      <c r="O153" s="1939"/>
      <c r="P153" s="1939"/>
      <c r="Q153" s="1939"/>
      <c r="R153" s="1939"/>
      <c r="S153" s="1939"/>
      <c r="T153" s="1939"/>
      <c r="U153" s="1939"/>
      <c r="V153" s="1939"/>
      <c r="W153" s="1939"/>
      <c r="X153" s="1939"/>
      <c r="Y153" s="1939"/>
      <c r="Z153" s="1939"/>
      <c r="AA153" s="1939"/>
      <c r="AB153" s="1939"/>
      <c r="AC153" s="1939"/>
      <c r="AD153" s="1939"/>
      <c r="AE153" s="1939"/>
      <c r="AF153" s="1939"/>
    </row>
    <row r="154" spans="1:32" s="1925" customFormat="1" ht="6" customHeight="1"/>
    <row r="155" spans="1:32" s="1925" customFormat="1" ht="16.5" customHeight="1">
      <c r="A155" s="1942" t="s">
        <v>4592</v>
      </c>
      <c r="H155" s="1967" t="str">
        <f>cst_wskakunin_BOUKA_BOUKA</f>
        <v>□</v>
      </c>
      <c r="I155" s="1925" t="s">
        <v>469</v>
      </c>
      <c r="N155" s="1967" t="str">
        <f>cst_wskakunin_BOUKA_JYUN_BOUKA</f>
        <v>□</v>
      </c>
      <c r="O155" s="1925" t="s">
        <v>470</v>
      </c>
      <c r="T155" s="1967" t="str">
        <f>cst_wskakunin_BOUKA_NASI</f>
        <v>□</v>
      </c>
      <c r="U155" s="1925" t="s">
        <v>230</v>
      </c>
    </row>
    <row r="156" spans="1:32" s="1925" customFormat="1" ht="6" customHeight="1">
      <c r="A156" s="1939"/>
      <c r="B156" s="1939"/>
      <c r="C156" s="1939"/>
      <c r="D156" s="1939"/>
      <c r="E156" s="1939"/>
      <c r="F156" s="1939"/>
      <c r="G156" s="1939"/>
      <c r="H156" s="1939"/>
      <c r="I156" s="1939"/>
      <c r="J156" s="1939"/>
      <c r="K156" s="1939"/>
      <c r="L156" s="1939"/>
      <c r="M156" s="1939"/>
      <c r="N156" s="1939"/>
      <c r="O156" s="1939"/>
      <c r="P156" s="1939"/>
      <c r="Q156" s="1939"/>
      <c r="R156" s="1939"/>
      <c r="S156" s="1939"/>
      <c r="T156" s="1939"/>
      <c r="U156" s="1939"/>
      <c r="V156" s="1939"/>
      <c r="W156" s="1939"/>
      <c r="X156" s="1939"/>
      <c r="Y156" s="1939"/>
      <c r="Z156" s="1939"/>
      <c r="AA156" s="1939"/>
      <c r="AB156" s="1939"/>
      <c r="AC156" s="1939"/>
      <c r="AD156" s="1939"/>
      <c r="AE156" s="1939"/>
      <c r="AF156" s="1939"/>
    </row>
    <row r="157" spans="1:32" s="1925" customFormat="1" ht="6" customHeight="1"/>
    <row r="158" spans="1:32" s="1925" customFormat="1" ht="16.5" customHeight="1">
      <c r="A158" s="1942" t="s">
        <v>4593</v>
      </c>
      <c r="H158" s="4555" t="str">
        <f>cst_wskakunin_SHIKITI_MENSEKI_1_TOTAL</f>
        <v/>
      </c>
      <c r="I158" s="4555"/>
      <c r="J158" s="4555"/>
      <c r="K158" s="4555"/>
      <c r="L158" s="1925" t="s">
        <v>114</v>
      </c>
    </row>
    <row r="159" spans="1:32" s="1925" customFormat="1" ht="6" customHeight="1">
      <c r="A159" s="1939"/>
      <c r="B159" s="1939"/>
      <c r="C159" s="1939"/>
      <c r="D159" s="1939"/>
      <c r="E159" s="1939"/>
      <c r="F159" s="1939"/>
      <c r="G159" s="1939"/>
      <c r="H159" s="1939"/>
      <c r="I159" s="1939"/>
      <c r="J159" s="1939"/>
      <c r="K159" s="1939"/>
      <c r="L159" s="1939"/>
      <c r="M159" s="1939"/>
      <c r="N159" s="1939"/>
      <c r="O159" s="1939"/>
      <c r="P159" s="1939"/>
      <c r="Q159" s="1939"/>
      <c r="R159" s="1939"/>
      <c r="S159" s="1939"/>
      <c r="T159" s="1939"/>
      <c r="U159" s="1939"/>
      <c r="V159" s="1939"/>
      <c r="W159" s="1939"/>
      <c r="X159" s="1939"/>
      <c r="Y159" s="1939"/>
      <c r="Z159" s="1939"/>
      <c r="AA159" s="1939"/>
      <c r="AB159" s="1939"/>
      <c r="AC159" s="1939"/>
      <c r="AD159" s="1939"/>
      <c r="AE159" s="1939"/>
      <c r="AF159" s="1939"/>
    </row>
    <row r="160" spans="1:32" s="1925" customFormat="1" ht="6" customHeight="1"/>
    <row r="161" spans="1:32" s="1925" customFormat="1" ht="16.5" customHeight="1">
      <c r="A161" s="1942" t="s">
        <v>4594</v>
      </c>
      <c r="H161" s="1967" t="str">
        <f>IF(cst_wskakunin_YOUTO="一戸建ての住宅","■","□")</f>
        <v>□</v>
      </c>
      <c r="I161" s="1925" t="s">
        <v>154</v>
      </c>
      <c r="P161" s="1967" t="str">
        <f>IF(cst_wskakunin_YOUTO&lt;&gt;"一戸建ての住宅","■","□")</f>
        <v>■</v>
      </c>
      <c r="Q161" s="1925" t="s">
        <v>3124</v>
      </c>
    </row>
    <row r="162" spans="1:32" s="1925" customFormat="1" ht="6" customHeight="1">
      <c r="A162" s="1939"/>
      <c r="B162" s="1939"/>
      <c r="C162" s="1939"/>
      <c r="D162" s="1939"/>
      <c r="E162" s="1939"/>
      <c r="F162" s="1939"/>
      <c r="G162" s="1939"/>
      <c r="H162" s="1939"/>
      <c r="I162" s="1939"/>
      <c r="J162" s="1939"/>
      <c r="K162" s="1939"/>
      <c r="L162" s="1939"/>
      <c r="M162" s="1939"/>
      <c r="N162" s="1939"/>
      <c r="O162" s="1939"/>
      <c r="P162" s="1939"/>
      <c r="Q162" s="1939"/>
      <c r="R162" s="1939"/>
      <c r="S162" s="1939"/>
      <c r="T162" s="1939"/>
      <c r="U162" s="1939"/>
      <c r="V162" s="1939"/>
      <c r="W162" s="1939"/>
      <c r="X162" s="1939"/>
      <c r="Y162" s="1939"/>
      <c r="Z162" s="1939"/>
      <c r="AA162" s="1939"/>
      <c r="AB162" s="1939"/>
      <c r="AC162" s="1939"/>
      <c r="AD162" s="1939"/>
      <c r="AE162" s="1939"/>
      <c r="AF162" s="1939"/>
    </row>
    <row r="163" spans="1:32" s="1925" customFormat="1" ht="6" customHeight="1"/>
    <row r="164" spans="1:32" s="1925" customFormat="1" ht="16.5" customHeight="1">
      <c r="A164" s="1942" t="s">
        <v>4595</v>
      </c>
      <c r="H164" s="4555" t="str">
        <f>IF(cst_wsjob_JOB_INPUT_VERSION="","",IF(cst_wsjob_JOB_INPUT_VERSION&gt;=6,cst_wskakunin_KENTIKU_MENSEKI_ZENTAI_SHINSEI,cst_wskakunin_KENTIKU_MENSEKI_SHINSEI))</f>
        <v/>
      </c>
      <c r="I164" s="4555"/>
      <c r="J164" s="4555"/>
      <c r="K164" s="4555"/>
      <c r="L164" s="1925" t="s">
        <v>114</v>
      </c>
    </row>
    <row r="165" spans="1:32" s="1925" customFormat="1" ht="6" customHeight="1">
      <c r="A165" s="1939"/>
      <c r="B165" s="1939"/>
      <c r="C165" s="1939"/>
      <c r="D165" s="1939"/>
      <c r="E165" s="1939"/>
      <c r="F165" s="1939"/>
      <c r="G165" s="1939"/>
      <c r="H165" s="1939"/>
      <c r="I165" s="1939"/>
      <c r="J165" s="1939"/>
      <c r="K165" s="1939"/>
      <c r="L165" s="1939"/>
      <c r="M165" s="1939"/>
      <c r="N165" s="1939"/>
      <c r="O165" s="1939"/>
      <c r="P165" s="1939"/>
      <c r="Q165" s="1939"/>
      <c r="R165" s="1939"/>
      <c r="S165" s="1939"/>
      <c r="T165" s="1939"/>
      <c r="U165" s="1939"/>
      <c r="V165" s="1939"/>
      <c r="W165" s="1939"/>
      <c r="X165" s="1939"/>
      <c r="Y165" s="1939"/>
      <c r="Z165" s="1939"/>
      <c r="AA165" s="1939"/>
      <c r="AB165" s="1939"/>
      <c r="AC165" s="1939"/>
      <c r="AD165" s="1939"/>
      <c r="AE165" s="1939"/>
      <c r="AF165" s="1939"/>
    </row>
    <row r="166" spans="1:32" s="1925" customFormat="1" ht="6" customHeight="1"/>
    <row r="167" spans="1:32" s="1925" customFormat="1" ht="16.5" customHeight="1">
      <c r="A167" s="1942" t="s">
        <v>4596</v>
      </c>
      <c r="H167" s="4555" t="str">
        <f>cst_wskakunin_NOBE_MENSEKI_BUILD_SHINSEI</f>
        <v/>
      </c>
      <c r="I167" s="4555"/>
      <c r="J167" s="4555"/>
      <c r="K167" s="4555"/>
      <c r="L167" s="1925" t="s">
        <v>114</v>
      </c>
    </row>
    <row r="168" spans="1:32" s="1925" customFormat="1" ht="6" customHeight="1">
      <c r="A168" s="1939"/>
      <c r="B168" s="1939"/>
      <c r="C168" s="1939"/>
      <c r="D168" s="1939"/>
      <c r="E168" s="1939"/>
      <c r="F168" s="1939"/>
      <c r="G168" s="1939"/>
      <c r="H168" s="1939"/>
      <c r="I168" s="1939"/>
      <c r="J168" s="1939"/>
      <c r="K168" s="1939"/>
      <c r="L168" s="1939"/>
      <c r="M168" s="1939"/>
      <c r="N168" s="1939"/>
      <c r="O168" s="1939"/>
      <c r="P168" s="1939"/>
      <c r="Q168" s="1939"/>
      <c r="R168" s="1939"/>
      <c r="S168" s="1939"/>
      <c r="T168" s="1939"/>
      <c r="U168" s="1939"/>
      <c r="V168" s="1939"/>
      <c r="W168" s="1939"/>
      <c r="X168" s="1939"/>
      <c r="Y168" s="1939"/>
      <c r="Z168" s="1939"/>
      <c r="AA168" s="1939"/>
      <c r="AB168" s="1939"/>
      <c r="AC168" s="1939"/>
      <c r="AD168" s="1939"/>
      <c r="AE168" s="1939"/>
      <c r="AF168" s="1939"/>
    </row>
    <row r="169" spans="1:32" s="1925" customFormat="1" ht="6" customHeight="1"/>
    <row r="170" spans="1:32" s="1925" customFormat="1" ht="16.5" customHeight="1">
      <c r="A170" s="1942" t="s">
        <v>4600</v>
      </c>
    </row>
    <row r="171" spans="1:32" s="1925" customFormat="1" ht="16.5" customHeight="1">
      <c r="C171" s="1925" t="s">
        <v>3128</v>
      </c>
      <c r="J171" s="4556"/>
      <c r="K171" s="4556"/>
      <c r="L171" s="4556"/>
      <c r="M171" s="1925" t="s">
        <v>108</v>
      </c>
    </row>
    <row r="172" spans="1:32" s="1925" customFormat="1" ht="16.5" customHeight="1">
      <c r="C172" s="1925" t="s">
        <v>3129</v>
      </c>
      <c r="J172" s="4556"/>
      <c r="K172" s="4556"/>
      <c r="L172" s="4556"/>
      <c r="M172" s="1925" t="s">
        <v>108</v>
      </c>
    </row>
    <row r="173" spans="1:32" s="1925" customFormat="1" ht="6" customHeight="1">
      <c r="A173" s="1939"/>
      <c r="B173" s="1939"/>
      <c r="C173" s="1939"/>
      <c r="D173" s="1939"/>
      <c r="E173" s="1939"/>
      <c r="F173" s="1939"/>
      <c r="G173" s="1939"/>
      <c r="H173" s="1939"/>
      <c r="I173" s="1939"/>
      <c r="J173" s="1939"/>
      <c r="K173" s="1939"/>
      <c r="L173" s="1939"/>
      <c r="M173" s="1939"/>
      <c r="N173" s="1939"/>
      <c r="O173" s="1939"/>
      <c r="P173" s="1939"/>
      <c r="Q173" s="1939"/>
      <c r="R173" s="1939"/>
      <c r="S173" s="1939"/>
      <c r="T173" s="1939"/>
      <c r="U173" s="1939"/>
      <c r="V173" s="1939"/>
      <c r="W173" s="1939"/>
      <c r="X173" s="1939"/>
      <c r="Y173" s="1939"/>
      <c r="Z173" s="1939"/>
      <c r="AA173" s="1939"/>
      <c r="AB173" s="1939"/>
      <c r="AC173" s="1939"/>
      <c r="AD173" s="1939"/>
      <c r="AE173" s="1939"/>
      <c r="AF173" s="1939"/>
    </row>
    <row r="174" spans="1:32" s="1925" customFormat="1" ht="6" customHeight="1"/>
    <row r="175" spans="1:32" s="1925" customFormat="1" ht="16.5" customHeight="1">
      <c r="A175" s="1942" t="s">
        <v>4601</v>
      </c>
    </row>
    <row r="176" spans="1:32" s="1925" customFormat="1" ht="16.5" customHeight="1">
      <c r="C176" s="1925" t="s">
        <v>3131</v>
      </c>
      <c r="J176" s="4549" t="str">
        <f>cst_wskakunin_p4_1_TAKASA_MAX</f>
        <v/>
      </c>
      <c r="K176" s="4549"/>
      <c r="L176" s="4549"/>
      <c r="M176" s="4549"/>
      <c r="N176" s="1925" t="s">
        <v>674</v>
      </c>
    </row>
    <row r="177" spans="1:32" s="1925" customFormat="1" ht="16.5" customHeight="1">
      <c r="C177" s="1925" t="s">
        <v>3132</v>
      </c>
      <c r="J177" s="4549" t="str">
        <f>cst_wskakunin_p4_1_TAKASA_KEN_MAX</f>
        <v/>
      </c>
      <c r="K177" s="4549"/>
      <c r="L177" s="4549"/>
      <c r="M177" s="4549"/>
      <c r="N177" s="1925" t="s">
        <v>674</v>
      </c>
    </row>
    <row r="178" spans="1:32" s="1925" customFormat="1" ht="16.5" customHeight="1">
      <c r="C178" s="1925" t="s">
        <v>3133</v>
      </c>
      <c r="I178" s="1949" t="s">
        <v>3134</v>
      </c>
      <c r="J178" s="4550" t="str">
        <f>cst_wskakunin_p4_1_KAISU_TIKAI_NOZOKU</f>
        <v/>
      </c>
      <c r="K178" s="4550"/>
      <c r="L178" s="4550"/>
      <c r="M178" s="1925" t="s">
        <v>481</v>
      </c>
      <c r="N178" s="1925" t="s">
        <v>10</v>
      </c>
    </row>
    <row r="179" spans="1:32" s="1925" customFormat="1" ht="16.5" customHeight="1">
      <c r="I179" s="1949" t="s">
        <v>3135</v>
      </c>
      <c r="J179" s="4550" t="str">
        <f>cst_wskakunin_p4_1_KAISU_TIKAI</f>
        <v/>
      </c>
      <c r="K179" s="4550"/>
      <c r="L179" s="4550"/>
      <c r="M179" s="1925" t="s">
        <v>481</v>
      </c>
      <c r="N179" s="1925" t="s">
        <v>10</v>
      </c>
    </row>
    <row r="180" spans="1:32" s="1925" customFormat="1" ht="16.5" customHeight="1">
      <c r="C180" s="1925" t="s">
        <v>2890</v>
      </c>
      <c r="G180" s="4551" t="str">
        <f>cst_wskakunin_p4_1_KOUZOU1</f>
        <v/>
      </c>
      <c r="H180" s="4551"/>
      <c r="I180" s="4551"/>
      <c r="J180" s="4551"/>
      <c r="K180" s="4551"/>
      <c r="L180" s="4551"/>
      <c r="M180" s="4551"/>
      <c r="N180" s="4551"/>
      <c r="O180" s="4551"/>
      <c r="P180" s="1925" t="s">
        <v>641</v>
      </c>
      <c r="R180" s="4550" t="str">
        <f>cst_wskakunin_p4_1_KOUZOU2</f>
        <v/>
      </c>
      <c r="S180" s="4550"/>
      <c r="T180" s="4550"/>
      <c r="U180" s="4550"/>
      <c r="V180" s="4550"/>
      <c r="W180" s="4550"/>
      <c r="X180" s="4550"/>
      <c r="Y180" s="4550"/>
      <c r="Z180" s="4550"/>
    </row>
    <row r="181" spans="1:32" s="1925" customFormat="1" ht="6" customHeight="1">
      <c r="A181" s="1939"/>
      <c r="B181" s="1939"/>
      <c r="C181" s="1939"/>
      <c r="D181" s="1939"/>
      <c r="E181" s="1939"/>
      <c r="F181" s="1939"/>
      <c r="G181" s="1939"/>
      <c r="H181" s="1939"/>
      <c r="I181" s="1939"/>
      <c r="J181" s="1939"/>
      <c r="K181" s="1939"/>
      <c r="L181" s="1939"/>
      <c r="M181" s="1939"/>
      <c r="N181" s="1939"/>
      <c r="O181" s="1939"/>
      <c r="P181" s="1939"/>
      <c r="Q181" s="1939"/>
      <c r="R181" s="1939"/>
      <c r="S181" s="1939"/>
      <c r="T181" s="1939"/>
      <c r="U181" s="1939"/>
      <c r="V181" s="1939"/>
      <c r="W181" s="1939"/>
      <c r="X181" s="1939"/>
      <c r="Y181" s="1939"/>
      <c r="Z181" s="1939"/>
      <c r="AA181" s="1939"/>
      <c r="AB181" s="1939"/>
      <c r="AC181" s="1939"/>
      <c r="AD181" s="1939"/>
      <c r="AE181" s="1939"/>
      <c r="AF181" s="1939"/>
    </row>
    <row r="182" spans="1:32" s="1925" customFormat="1" ht="6" customHeight="1"/>
    <row r="183" spans="1:32" s="1925" customFormat="1" ht="16.5" customHeight="1">
      <c r="A183" s="1942" t="s">
        <v>4602</v>
      </c>
    </row>
    <row r="184" spans="1:32" s="1925" customFormat="1" ht="16.5" customHeight="1">
      <c r="A184" s="1942"/>
      <c r="C184" s="1950" t="s">
        <v>139</v>
      </c>
      <c r="D184" s="1925" t="s">
        <v>3137</v>
      </c>
      <c r="G184" s="1950" t="s">
        <v>139</v>
      </c>
      <c r="H184" s="1925" t="s">
        <v>3138</v>
      </c>
      <c r="K184" s="1950" t="s">
        <v>139</v>
      </c>
      <c r="L184" s="1925" t="s">
        <v>3139</v>
      </c>
      <c r="P184" s="1950" t="s">
        <v>139</v>
      </c>
      <c r="Q184" s="1925" t="s">
        <v>3140</v>
      </c>
    </row>
    <row r="185" spans="1:32" s="1925" customFormat="1" ht="6" customHeight="1">
      <c r="A185" s="1939"/>
      <c r="B185" s="1939"/>
      <c r="C185" s="1939"/>
      <c r="D185" s="1939"/>
      <c r="E185" s="1939"/>
      <c r="F185" s="1939"/>
      <c r="G185" s="1939"/>
      <c r="H185" s="1939"/>
      <c r="I185" s="1939"/>
      <c r="J185" s="1939"/>
      <c r="K185" s="1939"/>
      <c r="L185" s="1939"/>
      <c r="M185" s="1939"/>
      <c r="N185" s="1939"/>
      <c r="O185" s="1939"/>
      <c r="P185" s="1939"/>
      <c r="Q185" s="1939"/>
      <c r="R185" s="1939"/>
      <c r="S185" s="1939"/>
      <c r="T185" s="1939"/>
      <c r="U185" s="1939"/>
      <c r="V185" s="1939"/>
      <c r="W185" s="1939"/>
      <c r="X185" s="1939"/>
      <c r="Y185" s="1939"/>
      <c r="Z185" s="1939"/>
      <c r="AA185" s="1939"/>
      <c r="AB185" s="1939"/>
      <c r="AC185" s="1939"/>
      <c r="AD185" s="1939"/>
      <c r="AE185" s="1939"/>
      <c r="AF185" s="1939"/>
    </row>
    <row r="186" spans="1:32" s="1925" customFormat="1" ht="6" customHeight="1"/>
    <row r="187" spans="1:32" s="1925" customFormat="1" ht="16.5" customHeight="1">
      <c r="A187" s="1942" t="s">
        <v>4603</v>
      </c>
    </row>
    <row r="188" spans="1:32" s="1925" customFormat="1" ht="17.25" customHeight="1">
      <c r="C188" s="4546"/>
      <c r="D188" s="4547"/>
      <c r="E188" s="4547"/>
      <c r="F188" s="4547"/>
      <c r="G188" s="4547"/>
      <c r="H188" s="4547"/>
      <c r="I188" s="4547"/>
      <c r="J188" s="4547"/>
      <c r="K188" s="4547"/>
      <c r="L188" s="4547"/>
      <c r="M188" s="4547"/>
      <c r="N188" s="4547"/>
      <c r="O188" s="4547"/>
      <c r="P188" s="4547"/>
      <c r="Q188" s="4547"/>
      <c r="R188" s="4547"/>
      <c r="S188" s="4547"/>
      <c r="T188" s="4547"/>
      <c r="U188" s="4547"/>
      <c r="V188" s="4547"/>
      <c r="W188" s="4547"/>
      <c r="X188" s="4547"/>
      <c r="Y188" s="4547"/>
      <c r="Z188" s="4547"/>
      <c r="AA188" s="4547"/>
      <c r="AB188" s="4547"/>
      <c r="AC188" s="4547"/>
      <c r="AD188" s="4547"/>
      <c r="AE188" s="4547"/>
    </row>
    <row r="189" spans="1:32" s="1925" customFormat="1" ht="17.25" customHeight="1">
      <c r="C189" s="4548"/>
      <c r="D189" s="4548"/>
      <c r="E189" s="4548"/>
      <c r="F189" s="4548"/>
      <c r="G189" s="4548"/>
      <c r="H189" s="4548"/>
      <c r="I189" s="4548"/>
      <c r="J189" s="4548"/>
      <c r="K189" s="4548"/>
      <c r="L189" s="4548"/>
      <c r="M189" s="4548"/>
      <c r="N189" s="4548"/>
      <c r="O189" s="4548"/>
      <c r="P189" s="4548"/>
      <c r="Q189" s="4548"/>
      <c r="R189" s="4548"/>
      <c r="S189" s="4548"/>
      <c r="T189" s="4548"/>
      <c r="U189" s="4548"/>
      <c r="V189" s="4548"/>
      <c r="W189" s="4548"/>
      <c r="X189" s="4548"/>
      <c r="Y189" s="4548"/>
      <c r="Z189" s="4548"/>
      <c r="AA189" s="4548"/>
      <c r="AB189" s="4548"/>
      <c r="AC189" s="4548"/>
      <c r="AD189" s="4548"/>
      <c r="AE189" s="4548"/>
    </row>
    <row r="190" spans="1:32" s="1925" customFormat="1" ht="6" customHeight="1">
      <c r="A190" s="1939"/>
      <c r="B190" s="1939"/>
      <c r="C190" s="1939"/>
      <c r="D190" s="1939"/>
      <c r="E190" s="1939"/>
      <c r="F190" s="1939"/>
      <c r="G190" s="1939"/>
      <c r="H190" s="1939"/>
      <c r="I190" s="1939"/>
      <c r="J190" s="1939"/>
      <c r="K190" s="1939"/>
      <c r="L190" s="1939"/>
      <c r="M190" s="1939"/>
      <c r="N190" s="1939"/>
      <c r="O190" s="1939"/>
      <c r="P190" s="1939"/>
      <c r="Q190" s="1939"/>
      <c r="R190" s="1939"/>
      <c r="S190" s="1939"/>
      <c r="T190" s="1939"/>
      <c r="U190" s="1939"/>
      <c r="V190" s="1939"/>
      <c r="W190" s="1939"/>
      <c r="X190" s="1939"/>
      <c r="Y190" s="1939"/>
      <c r="Z190" s="1939"/>
      <c r="AA190" s="1939"/>
      <c r="AB190" s="1939"/>
      <c r="AC190" s="1939"/>
      <c r="AD190" s="1939"/>
      <c r="AE190" s="1939"/>
      <c r="AF190" s="1939"/>
    </row>
    <row r="191" spans="1:32" s="1925" customFormat="1" ht="6" customHeight="1"/>
    <row r="192" spans="1:32" s="1925" customFormat="1" ht="16.5" customHeight="1">
      <c r="A192" s="1942" t="s">
        <v>4604</v>
      </c>
    </row>
    <row r="193" spans="1:32" s="1925" customFormat="1" ht="17.25" customHeight="1">
      <c r="C193" s="4546"/>
      <c r="D193" s="4547"/>
      <c r="E193" s="4547"/>
      <c r="F193" s="4547"/>
      <c r="G193" s="4547"/>
      <c r="H193" s="4547"/>
      <c r="I193" s="4547"/>
      <c r="J193" s="4547"/>
      <c r="K193" s="4547"/>
      <c r="L193" s="4547"/>
      <c r="M193" s="4547"/>
      <c r="N193" s="4547"/>
      <c r="O193" s="4547"/>
      <c r="P193" s="4547"/>
      <c r="Q193" s="4547"/>
      <c r="R193" s="4547"/>
      <c r="S193" s="4547"/>
      <c r="T193" s="4547"/>
      <c r="U193" s="4547"/>
      <c r="V193" s="4547"/>
      <c r="W193" s="4547"/>
      <c r="X193" s="4547"/>
      <c r="Y193" s="4547"/>
      <c r="Z193" s="4547"/>
      <c r="AA193" s="4547"/>
      <c r="AB193" s="4547"/>
      <c r="AC193" s="4547"/>
      <c r="AD193" s="4547"/>
      <c r="AE193" s="4547"/>
    </row>
    <row r="194" spans="1:32" ht="17.25" customHeight="1">
      <c r="C194" s="4548"/>
      <c r="D194" s="4548"/>
      <c r="E194" s="4548"/>
      <c r="F194" s="4548"/>
      <c r="G194" s="4548"/>
      <c r="H194" s="4548"/>
      <c r="I194" s="4548"/>
      <c r="J194" s="4548"/>
      <c r="K194" s="4548"/>
      <c r="L194" s="4548"/>
      <c r="M194" s="4548"/>
      <c r="N194" s="4548"/>
      <c r="O194" s="4548"/>
      <c r="P194" s="4548"/>
      <c r="Q194" s="4548"/>
      <c r="R194" s="4548"/>
      <c r="S194" s="4548"/>
      <c r="T194" s="4548"/>
      <c r="U194" s="4548"/>
      <c r="V194" s="4548"/>
      <c r="W194" s="4548"/>
      <c r="X194" s="4548"/>
      <c r="Y194" s="4548"/>
      <c r="Z194" s="4548"/>
      <c r="AA194" s="4548"/>
      <c r="AB194" s="4548"/>
      <c r="AC194" s="4548"/>
      <c r="AD194" s="4548"/>
      <c r="AE194" s="4548"/>
    </row>
    <row r="195" spans="1:32" ht="17.25" customHeight="1">
      <c r="B195" s="1926" t="s">
        <v>5871</v>
      </c>
      <c r="C195" s="2130"/>
      <c r="D195" s="2130"/>
      <c r="E195" s="2130"/>
      <c r="F195" s="2130"/>
      <c r="G195" s="2130"/>
      <c r="H195" s="2130"/>
      <c r="I195" s="2130"/>
      <c r="J195" s="2130"/>
      <c r="K195" s="1950" t="s">
        <v>139</v>
      </c>
      <c r="L195" s="2130" t="s">
        <v>497</v>
      </c>
      <c r="M195" s="2130"/>
      <c r="N195" s="2130"/>
      <c r="O195" s="2130"/>
      <c r="P195" s="1950" t="s">
        <v>139</v>
      </c>
      <c r="Q195" s="2130" t="s">
        <v>498</v>
      </c>
      <c r="R195" s="2130"/>
      <c r="S195" s="2130"/>
      <c r="T195" s="2130"/>
      <c r="U195" s="2130"/>
      <c r="V195" s="2130"/>
      <c r="W195" s="2130"/>
      <c r="X195" s="2130"/>
      <c r="Y195" s="2130"/>
      <c r="Z195" s="2130"/>
      <c r="AA195" s="2130"/>
      <c r="AB195" s="2130"/>
      <c r="AC195" s="2130"/>
      <c r="AD195" s="2130"/>
      <c r="AE195" s="2130"/>
    </row>
    <row r="196" spans="1:32" ht="6" customHeight="1">
      <c r="A196" s="1955"/>
      <c r="B196" s="1955"/>
      <c r="C196" s="1955"/>
      <c r="D196" s="1955"/>
      <c r="E196" s="1955"/>
      <c r="F196" s="1955"/>
      <c r="G196" s="1955"/>
      <c r="H196" s="1955"/>
      <c r="I196" s="1955"/>
      <c r="J196" s="1955"/>
      <c r="K196" s="1955"/>
      <c r="L196" s="1955"/>
      <c r="M196" s="1955"/>
      <c r="N196" s="1955"/>
      <c r="O196" s="1955"/>
      <c r="P196" s="1955"/>
      <c r="Q196" s="1955"/>
      <c r="R196" s="1955"/>
      <c r="S196" s="1955"/>
      <c r="T196" s="1955"/>
      <c r="U196" s="1955"/>
      <c r="V196" s="1955"/>
      <c r="W196" s="1955"/>
      <c r="X196" s="1955"/>
      <c r="Y196" s="1955"/>
      <c r="Z196" s="1955"/>
      <c r="AA196" s="1955"/>
      <c r="AB196" s="1955"/>
      <c r="AC196" s="1955"/>
      <c r="AD196" s="1955"/>
      <c r="AE196" s="1955"/>
      <c r="AF196" s="1955"/>
    </row>
    <row r="197" spans="1:32" ht="6" customHeight="1"/>
    <row r="198" spans="1:32" ht="13.5" customHeight="1"/>
    <row r="199" spans="1:32" ht="13.5" customHeight="1"/>
    <row r="200" spans="1:32" ht="13.5" customHeight="1"/>
    <row r="201" spans="1:32" ht="13.5" customHeight="1"/>
    <row r="202" spans="1:32" ht="13.5" customHeight="1"/>
    <row r="203" spans="1:32" ht="13.5" customHeight="1"/>
    <row r="204" spans="1:32" ht="13.5" customHeight="1"/>
    <row r="205" spans="1:32" ht="13.5" customHeight="1"/>
    <row r="206" spans="1:32" ht="13.5" customHeight="1"/>
    <row r="207" spans="1:32" ht="13.5" customHeight="1"/>
    <row r="208" spans="1:32" ht="13.5" customHeight="1"/>
    <row r="209" spans="1:31" ht="13.5" customHeight="1"/>
    <row r="210" spans="1:31" ht="13.5" customHeight="1">
      <c r="A210" s="1929" t="s">
        <v>2943</v>
      </c>
      <c r="B210" s="1929"/>
      <c r="C210" s="1929"/>
      <c r="D210" s="1929"/>
      <c r="E210" s="1929"/>
      <c r="F210" s="1929"/>
      <c r="G210" s="1929"/>
      <c r="H210" s="1929"/>
      <c r="I210" s="1929"/>
      <c r="J210" s="1929"/>
      <c r="K210" s="1929"/>
      <c r="L210" s="1929"/>
      <c r="M210" s="1929"/>
      <c r="N210" s="1929"/>
      <c r="O210" s="1929"/>
      <c r="P210" s="1929"/>
      <c r="Q210" s="1929"/>
      <c r="R210" s="1929"/>
      <c r="S210" s="1929"/>
      <c r="T210" s="1929"/>
      <c r="U210" s="1929"/>
      <c r="V210" s="1929"/>
      <c r="W210" s="1929"/>
      <c r="X210" s="1929"/>
      <c r="Y210" s="1929"/>
      <c r="Z210" s="1929"/>
      <c r="AA210" s="1929"/>
      <c r="AB210" s="1929"/>
      <c r="AC210" s="1929"/>
      <c r="AD210" s="1929"/>
      <c r="AE210" s="1929"/>
    </row>
    <row r="211" spans="1:31" ht="13.5" customHeight="1">
      <c r="A211" s="1929" t="s">
        <v>4605</v>
      </c>
      <c r="B211" s="1929"/>
      <c r="C211" s="1929"/>
      <c r="D211" s="1929"/>
      <c r="E211" s="1929"/>
      <c r="F211" s="1929"/>
      <c r="G211" s="1929"/>
      <c r="H211" s="1929"/>
      <c r="I211" s="1929"/>
      <c r="J211" s="1929"/>
      <c r="K211" s="1929"/>
      <c r="L211" s="1929"/>
      <c r="M211" s="1929"/>
      <c r="N211" s="1929"/>
      <c r="O211" s="1929"/>
      <c r="P211" s="1929"/>
      <c r="Q211" s="1929"/>
      <c r="R211" s="1929"/>
      <c r="S211" s="1929"/>
      <c r="T211" s="1929"/>
      <c r="U211" s="1929"/>
      <c r="V211" s="1929"/>
      <c r="W211" s="1929"/>
      <c r="X211" s="1929"/>
      <c r="Y211" s="1929"/>
      <c r="Z211" s="1929"/>
      <c r="AA211" s="1929"/>
      <c r="AB211" s="1929"/>
      <c r="AC211" s="1929"/>
      <c r="AD211" s="1929"/>
      <c r="AE211" s="1929"/>
    </row>
    <row r="212" spans="1:31" ht="13.5" customHeight="1">
      <c r="A212" s="1929" t="s">
        <v>4606</v>
      </c>
      <c r="C212" s="1929"/>
      <c r="D212" s="1929"/>
      <c r="E212" s="1929"/>
      <c r="F212" s="1929"/>
      <c r="G212" s="1929"/>
      <c r="H212" s="1929"/>
      <c r="I212" s="1929"/>
      <c r="J212" s="1929"/>
      <c r="K212" s="1929"/>
      <c r="L212" s="1929"/>
      <c r="M212" s="1929"/>
      <c r="N212" s="1929"/>
      <c r="O212" s="1929"/>
      <c r="P212" s="1929"/>
      <c r="Q212" s="1929"/>
      <c r="R212" s="1929"/>
      <c r="S212" s="1929"/>
      <c r="T212" s="1929"/>
      <c r="U212" s="1929"/>
      <c r="V212" s="1929"/>
      <c r="W212" s="1929"/>
      <c r="X212" s="1929"/>
      <c r="Y212" s="1929"/>
      <c r="Z212" s="1929"/>
      <c r="AA212" s="1929"/>
      <c r="AB212" s="1929"/>
      <c r="AC212" s="1929"/>
      <c r="AD212" s="1929"/>
      <c r="AE212" s="1929"/>
    </row>
    <row r="213" spans="1:31" ht="13.5" customHeight="1">
      <c r="A213" s="1929" t="s">
        <v>4189</v>
      </c>
      <c r="C213" s="1929"/>
      <c r="D213" s="1929"/>
      <c r="E213" s="1929"/>
      <c r="F213" s="1929"/>
      <c r="G213" s="1929"/>
      <c r="H213" s="1929"/>
      <c r="I213" s="1929"/>
      <c r="J213" s="1929"/>
      <c r="K213" s="1929"/>
      <c r="L213" s="1929"/>
      <c r="M213" s="1929"/>
      <c r="N213" s="1929"/>
      <c r="O213" s="1929"/>
      <c r="P213" s="1929"/>
      <c r="Q213" s="1929"/>
      <c r="R213" s="1929"/>
      <c r="S213" s="1929"/>
      <c r="T213" s="1929"/>
      <c r="U213" s="1929"/>
      <c r="V213" s="1929"/>
      <c r="W213" s="1929"/>
      <c r="X213" s="1929"/>
      <c r="Y213" s="1929"/>
      <c r="Z213" s="1929"/>
      <c r="AA213" s="1929"/>
      <c r="AB213" s="1929"/>
      <c r="AC213" s="1929"/>
      <c r="AD213" s="1929"/>
      <c r="AE213" s="1929"/>
    </row>
    <row r="214" spans="1:31" ht="13.5" customHeight="1">
      <c r="A214" s="1929" t="s">
        <v>4607</v>
      </c>
      <c r="C214" s="1929"/>
      <c r="D214" s="1929"/>
      <c r="E214" s="1929"/>
      <c r="F214" s="1929"/>
      <c r="G214" s="1929"/>
      <c r="H214" s="1929"/>
      <c r="I214" s="1929"/>
      <c r="J214" s="1929"/>
      <c r="K214" s="1929"/>
      <c r="L214" s="1929"/>
      <c r="M214" s="1929"/>
      <c r="N214" s="1929"/>
      <c r="O214" s="1929"/>
      <c r="P214" s="1929"/>
      <c r="Q214" s="1929"/>
      <c r="R214" s="1929"/>
      <c r="S214" s="1929"/>
      <c r="T214" s="1929"/>
      <c r="U214" s="1929"/>
      <c r="V214" s="1929"/>
      <c r="W214" s="1929"/>
      <c r="X214" s="1929"/>
      <c r="Y214" s="1929"/>
      <c r="Z214" s="1929"/>
      <c r="AA214" s="1929"/>
      <c r="AB214" s="1929"/>
      <c r="AC214" s="1929"/>
      <c r="AD214" s="1929"/>
      <c r="AE214" s="1929"/>
    </row>
    <row r="215" spans="1:31" ht="13.5" customHeight="1">
      <c r="A215" s="1929" t="s">
        <v>4191</v>
      </c>
      <c r="C215" s="1929"/>
      <c r="D215" s="1929"/>
      <c r="E215" s="1929"/>
      <c r="F215" s="1929"/>
      <c r="G215" s="1929"/>
      <c r="H215" s="1929"/>
      <c r="I215" s="1929"/>
      <c r="J215" s="1929"/>
      <c r="K215" s="1929"/>
      <c r="L215" s="1929"/>
      <c r="M215" s="1929"/>
      <c r="N215" s="1929"/>
      <c r="O215" s="1929"/>
      <c r="P215" s="1929"/>
      <c r="Q215" s="1929"/>
      <c r="R215" s="1929"/>
      <c r="S215" s="1929"/>
      <c r="T215" s="1929"/>
      <c r="U215" s="1929"/>
      <c r="V215" s="1929"/>
      <c r="W215" s="1929"/>
      <c r="X215" s="1929"/>
      <c r="Y215" s="1929"/>
      <c r="Z215" s="1929"/>
      <c r="AA215" s="1929"/>
      <c r="AB215" s="1929"/>
      <c r="AC215" s="1929"/>
      <c r="AD215" s="1929"/>
      <c r="AE215" s="1929"/>
    </row>
    <row r="216" spans="1:31" ht="13.5" customHeight="1">
      <c r="A216" s="1929" t="s">
        <v>4608</v>
      </c>
      <c r="C216" s="1929"/>
      <c r="D216" s="1929"/>
      <c r="E216" s="1929"/>
      <c r="F216" s="1929"/>
      <c r="G216" s="1929"/>
      <c r="H216" s="1929"/>
      <c r="I216" s="1929"/>
      <c r="J216" s="1929"/>
      <c r="K216" s="1929"/>
      <c r="L216" s="1929"/>
      <c r="M216" s="1929"/>
      <c r="N216" s="1929"/>
      <c r="O216" s="1929"/>
      <c r="P216" s="1929"/>
      <c r="Q216" s="1929"/>
      <c r="R216" s="1929"/>
      <c r="S216" s="1929"/>
      <c r="T216" s="1929"/>
      <c r="U216" s="1929"/>
      <c r="V216" s="1929"/>
      <c r="W216" s="1929"/>
      <c r="X216" s="1929"/>
      <c r="Y216" s="1929"/>
      <c r="Z216" s="1929"/>
      <c r="AA216" s="1929"/>
      <c r="AB216" s="1929"/>
      <c r="AC216" s="1929"/>
      <c r="AD216" s="1929"/>
      <c r="AE216" s="1929"/>
    </row>
    <row r="217" spans="1:31" ht="13.5" customHeight="1">
      <c r="A217" s="1929" t="s">
        <v>4609</v>
      </c>
      <c r="C217" s="1929"/>
      <c r="D217" s="1929"/>
      <c r="E217" s="1929"/>
      <c r="F217" s="1929"/>
      <c r="G217" s="1929"/>
      <c r="H217" s="1929"/>
      <c r="I217" s="1929"/>
      <c r="J217" s="1929"/>
      <c r="K217" s="1929"/>
      <c r="L217" s="1929"/>
      <c r="M217" s="1929"/>
      <c r="N217" s="1929"/>
      <c r="O217" s="1929"/>
      <c r="P217" s="1929"/>
      <c r="Q217" s="1929"/>
      <c r="R217" s="1929"/>
      <c r="S217" s="1929"/>
      <c r="T217" s="1929"/>
      <c r="U217" s="1929"/>
      <c r="V217" s="1929"/>
      <c r="W217" s="1929"/>
      <c r="X217" s="1929"/>
      <c r="Y217" s="1929"/>
      <c r="Z217" s="1929"/>
      <c r="AA217" s="1929"/>
      <c r="AB217" s="1929"/>
      <c r="AC217" s="1929"/>
      <c r="AD217" s="1929"/>
      <c r="AE217" s="1929"/>
    </row>
    <row r="218" spans="1:31" ht="13.5" customHeight="1">
      <c r="A218" s="1929" t="s">
        <v>4610</v>
      </c>
      <c r="C218" s="1929"/>
      <c r="D218" s="1929"/>
      <c r="E218" s="1929"/>
      <c r="F218" s="1929"/>
      <c r="G218" s="1929"/>
      <c r="H218" s="1929"/>
      <c r="I218" s="1929"/>
      <c r="J218" s="1929"/>
      <c r="K218" s="1929"/>
      <c r="L218" s="1929"/>
      <c r="M218" s="1929"/>
      <c r="N218" s="1929"/>
      <c r="O218" s="1929"/>
      <c r="P218" s="1929"/>
      <c r="Q218" s="1929"/>
      <c r="R218" s="1929"/>
      <c r="S218" s="1929"/>
      <c r="T218" s="1929"/>
      <c r="U218" s="1929"/>
      <c r="V218" s="1929"/>
      <c r="W218" s="1929"/>
      <c r="X218" s="1929"/>
      <c r="Y218" s="1929"/>
      <c r="Z218" s="1929"/>
      <c r="AA218" s="1929"/>
      <c r="AB218" s="1929"/>
      <c r="AC218" s="1929"/>
      <c r="AD218" s="1929"/>
      <c r="AE218" s="1929"/>
    </row>
    <row r="219" spans="1:31" ht="13.5" customHeight="1">
      <c r="A219" s="1929" t="s">
        <v>4611</v>
      </c>
      <c r="B219" s="1929"/>
      <c r="C219" s="1929"/>
      <c r="D219" s="1929"/>
      <c r="E219" s="1929"/>
      <c r="F219" s="1929"/>
      <c r="G219" s="1929"/>
      <c r="H219" s="1929"/>
      <c r="I219" s="1929"/>
      <c r="J219" s="1929"/>
      <c r="K219" s="1929"/>
      <c r="L219" s="1929"/>
      <c r="M219" s="1929"/>
      <c r="N219" s="1929"/>
      <c r="O219" s="1929"/>
      <c r="P219" s="1929"/>
      <c r="Q219" s="1929"/>
      <c r="R219" s="1929"/>
      <c r="S219" s="1929"/>
      <c r="T219" s="1929"/>
      <c r="U219" s="1929"/>
      <c r="V219" s="1929"/>
      <c r="W219" s="1929"/>
      <c r="X219" s="1929"/>
      <c r="Y219" s="1929"/>
      <c r="Z219" s="1929"/>
      <c r="AA219" s="1929"/>
      <c r="AB219" s="1929"/>
      <c r="AC219" s="1929"/>
      <c r="AD219" s="1929"/>
      <c r="AE219" s="1929"/>
    </row>
    <row r="220" spans="1:31" ht="13.5" customHeight="1">
      <c r="A220" s="1929" t="s">
        <v>4612</v>
      </c>
      <c r="B220" s="1929"/>
      <c r="C220" s="1929"/>
      <c r="D220" s="1929"/>
      <c r="E220" s="1929"/>
      <c r="F220" s="1929"/>
      <c r="G220" s="1929"/>
      <c r="H220" s="1929"/>
      <c r="I220" s="1929"/>
      <c r="J220" s="1929"/>
      <c r="K220" s="1929"/>
      <c r="L220" s="1929"/>
      <c r="M220" s="1929"/>
      <c r="N220" s="1929"/>
      <c r="O220" s="1929"/>
      <c r="P220" s="1929"/>
      <c r="Q220" s="1929"/>
      <c r="R220" s="1929"/>
      <c r="S220" s="1929"/>
      <c r="T220" s="1929"/>
      <c r="U220" s="1929"/>
      <c r="V220" s="1929"/>
      <c r="W220" s="1929"/>
      <c r="X220" s="1929"/>
      <c r="Y220" s="1929"/>
      <c r="Z220" s="1929"/>
      <c r="AA220" s="1929"/>
      <c r="AB220" s="1929"/>
      <c r="AC220" s="1929"/>
      <c r="AD220" s="1929"/>
      <c r="AE220" s="1929"/>
    </row>
    <row r="221" spans="1:31" ht="13.5" customHeight="1">
      <c r="A221" s="1929" t="s">
        <v>4613</v>
      </c>
      <c r="B221" s="1929"/>
      <c r="C221" s="1929"/>
      <c r="D221" s="1929"/>
      <c r="E221" s="1929"/>
      <c r="F221" s="1929"/>
      <c r="G221" s="1929"/>
      <c r="H221" s="1929"/>
      <c r="I221" s="1929"/>
      <c r="J221" s="1929"/>
      <c r="K221" s="1929"/>
      <c r="L221" s="1929"/>
      <c r="M221" s="1929"/>
      <c r="N221" s="1929"/>
      <c r="O221" s="1929"/>
      <c r="P221" s="1929"/>
      <c r="Q221" s="1929"/>
      <c r="R221" s="1929"/>
      <c r="S221" s="1929"/>
      <c r="T221" s="1929"/>
      <c r="U221" s="1929"/>
      <c r="V221" s="1929"/>
      <c r="W221" s="1929"/>
      <c r="X221" s="1929"/>
      <c r="Y221" s="1929"/>
      <c r="Z221" s="1929"/>
      <c r="AA221" s="1929"/>
      <c r="AB221" s="1929"/>
      <c r="AC221" s="1929"/>
      <c r="AD221" s="1929"/>
      <c r="AE221" s="1929"/>
    </row>
    <row r="222" spans="1:31" ht="13.5" customHeight="1">
      <c r="A222" s="1929" t="s">
        <v>4614</v>
      </c>
      <c r="B222" s="1929"/>
      <c r="C222" s="1929"/>
      <c r="D222" s="1929"/>
      <c r="E222" s="1929"/>
      <c r="F222" s="1929"/>
      <c r="G222" s="1929"/>
      <c r="H222" s="1929"/>
      <c r="I222" s="1929"/>
      <c r="J222" s="1929"/>
      <c r="K222" s="1929"/>
      <c r="L222" s="1929"/>
      <c r="M222" s="1929"/>
      <c r="N222" s="1929"/>
      <c r="O222" s="1929"/>
      <c r="P222" s="1929"/>
      <c r="Q222" s="1929"/>
      <c r="R222" s="1929"/>
      <c r="S222" s="1929"/>
      <c r="T222" s="1929"/>
      <c r="U222" s="1929"/>
      <c r="V222" s="1929"/>
      <c r="W222" s="1929"/>
      <c r="X222" s="1929"/>
      <c r="Y222" s="1929"/>
      <c r="Z222" s="1929"/>
      <c r="AA222" s="1929"/>
      <c r="AB222" s="1929"/>
      <c r="AC222" s="1929"/>
      <c r="AD222" s="1929"/>
      <c r="AE222" s="1929"/>
    </row>
    <row r="223" spans="1:31" ht="13.5" customHeight="1">
      <c r="A223" s="1929" t="s">
        <v>4615</v>
      </c>
      <c r="B223" s="1929"/>
      <c r="C223" s="1929"/>
      <c r="D223" s="1929"/>
      <c r="E223" s="1929"/>
      <c r="F223" s="1929"/>
      <c r="G223" s="1929"/>
      <c r="H223" s="1929"/>
      <c r="I223" s="1929"/>
      <c r="J223" s="1929"/>
      <c r="K223" s="1929"/>
      <c r="L223" s="1929"/>
      <c r="M223" s="1929"/>
      <c r="N223" s="1929"/>
      <c r="O223" s="1929"/>
      <c r="P223" s="1929"/>
      <c r="Q223" s="1929"/>
      <c r="R223" s="1929"/>
      <c r="S223" s="1929"/>
      <c r="T223" s="1929"/>
      <c r="U223" s="1929"/>
      <c r="V223" s="1929"/>
      <c r="W223" s="1929"/>
      <c r="X223" s="1929"/>
      <c r="Y223" s="1929"/>
      <c r="Z223" s="1929"/>
      <c r="AA223" s="1929"/>
      <c r="AB223" s="1929"/>
      <c r="AC223" s="1929"/>
      <c r="AD223" s="1929"/>
      <c r="AE223" s="1929"/>
    </row>
    <row r="224" spans="1:31" ht="13.5" customHeight="1">
      <c r="A224" s="1929" t="s">
        <v>4616</v>
      </c>
      <c r="C224" s="1929"/>
      <c r="D224" s="1929"/>
      <c r="E224" s="1929"/>
      <c r="F224" s="1929"/>
      <c r="G224" s="1929"/>
      <c r="H224" s="1929"/>
      <c r="I224" s="1929"/>
      <c r="J224" s="1929"/>
      <c r="K224" s="1929"/>
      <c r="L224" s="1929"/>
      <c r="M224" s="1929"/>
      <c r="N224" s="1929"/>
      <c r="O224" s="1929"/>
      <c r="P224" s="1929"/>
      <c r="Q224" s="1929"/>
      <c r="R224" s="1929"/>
      <c r="S224" s="1929"/>
      <c r="T224" s="1929"/>
      <c r="U224" s="1929"/>
      <c r="V224" s="1929"/>
      <c r="W224" s="1929"/>
      <c r="X224" s="1929"/>
      <c r="Y224" s="1929"/>
      <c r="Z224" s="1929"/>
      <c r="AA224" s="1929"/>
      <c r="AB224" s="1929"/>
      <c r="AC224" s="1929"/>
      <c r="AD224" s="1929"/>
      <c r="AE224" s="1929"/>
    </row>
    <row r="225" spans="1:31" ht="13.5" customHeight="1">
      <c r="A225" s="1929" t="s">
        <v>4617</v>
      </c>
      <c r="C225" s="1929"/>
      <c r="D225" s="1929"/>
      <c r="E225" s="1929"/>
      <c r="F225" s="1929"/>
      <c r="G225" s="1929"/>
      <c r="H225" s="1929"/>
      <c r="I225" s="1929"/>
      <c r="J225" s="1929"/>
      <c r="K225" s="1929"/>
      <c r="L225" s="1929"/>
      <c r="M225" s="1929"/>
      <c r="N225" s="1929"/>
      <c r="O225" s="1929"/>
      <c r="P225" s="1929"/>
      <c r="Q225" s="1929"/>
      <c r="R225" s="1929"/>
      <c r="S225" s="1929"/>
      <c r="T225" s="1929"/>
      <c r="U225" s="1929"/>
      <c r="V225" s="1929"/>
      <c r="W225" s="1929"/>
      <c r="X225" s="1929"/>
      <c r="Y225" s="1929"/>
      <c r="Z225" s="1929"/>
      <c r="AA225" s="1929"/>
      <c r="AB225" s="1929"/>
      <c r="AC225" s="1929"/>
      <c r="AD225" s="1929"/>
      <c r="AE225" s="1929"/>
    </row>
    <row r="226" spans="1:31" ht="13.5" customHeight="1">
      <c r="A226" s="1929" t="s">
        <v>4618</v>
      </c>
      <c r="C226" s="1929"/>
      <c r="D226" s="1929"/>
      <c r="E226" s="1929"/>
      <c r="F226" s="1929"/>
      <c r="G226" s="1929"/>
      <c r="H226" s="1929"/>
      <c r="I226" s="1929"/>
      <c r="J226" s="1929"/>
      <c r="K226" s="1929"/>
      <c r="L226" s="1929"/>
      <c r="M226" s="1929"/>
      <c r="N226" s="1929"/>
      <c r="O226" s="1929"/>
      <c r="P226" s="1929"/>
      <c r="Q226" s="1929"/>
      <c r="R226" s="1929"/>
      <c r="S226" s="1929"/>
      <c r="T226" s="1929"/>
      <c r="U226" s="1929"/>
      <c r="V226" s="1929"/>
      <c r="W226" s="1929"/>
      <c r="X226" s="1929"/>
      <c r="Y226" s="1929"/>
      <c r="Z226" s="1929"/>
      <c r="AA226" s="1929"/>
      <c r="AB226" s="1929"/>
      <c r="AC226" s="1929"/>
      <c r="AD226" s="1929"/>
      <c r="AE226" s="1929"/>
    </row>
    <row r="227" spans="1:31" ht="13.5" customHeight="1">
      <c r="A227" s="1929" t="s">
        <v>4619</v>
      </c>
      <c r="C227" s="1929"/>
      <c r="D227" s="1929"/>
      <c r="E227" s="1929"/>
      <c r="F227" s="1929"/>
      <c r="G227" s="1929"/>
      <c r="H227" s="1929"/>
      <c r="I227" s="1929"/>
      <c r="J227" s="1929"/>
      <c r="K227" s="1929"/>
      <c r="L227" s="1929"/>
      <c r="M227" s="1929"/>
      <c r="N227" s="1929"/>
      <c r="O227" s="1929"/>
      <c r="P227" s="1929"/>
      <c r="Q227" s="1929"/>
      <c r="R227" s="1929"/>
      <c r="S227" s="1929"/>
      <c r="T227" s="1929"/>
      <c r="U227" s="1929"/>
      <c r="V227" s="1929"/>
      <c r="W227" s="1929"/>
      <c r="X227" s="1929"/>
      <c r="Y227" s="1929"/>
      <c r="Z227" s="1929"/>
      <c r="AA227" s="1929"/>
      <c r="AB227" s="1929"/>
      <c r="AC227" s="1929"/>
      <c r="AD227" s="1929"/>
      <c r="AE227" s="1929"/>
    </row>
    <row r="228" spans="1:31" ht="13.5" customHeight="1">
      <c r="A228" s="1929" t="s">
        <v>4620</v>
      </c>
      <c r="C228" s="1929"/>
      <c r="D228" s="1929"/>
      <c r="E228" s="1929"/>
      <c r="F228" s="1929"/>
      <c r="G228" s="1929"/>
      <c r="H228" s="1929"/>
      <c r="I228" s="1929"/>
      <c r="J228" s="1929"/>
      <c r="K228" s="1929"/>
      <c r="L228" s="1929"/>
      <c r="M228" s="1929"/>
      <c r="N228" s="1929"/>
      <c r="O228" s="1929"/>
      <c r="P228" s="1929"/>
      <c r="Q228" s="1929"/>
      <c r="R228" s="1929"/>
      <c r="S228" s="1929"/>
      <c r="T228" s="1929"/>
      <c r="U228" s="1929"/>
      <c r="V228" s="1929"/>
      <c r="W228" s="1929"/>
      <c r="X228" s="1929"/>
      <c r="Y228" s="1929"/>
      <c r="Z228" s="1929"/>
      <c r="AA228" s="1929"/>
      <c r="AB228" s="1929"/>
      <c r="AC228" s="1929"/>
      <c r="AD228" s="1929"/>
      <c r="AE228" s="1929"/>
    </row>
    <row r="229" spans="1:31" ht="13.5" customHeight="1">
      <c r="A229" s="1929" t="s">
        <v>4621</v>
      </c>
      <c r="C229" s="1929"/>
      <c r="D229" s="1929"/>
      <c r="E229" s="1929"/>
      <c r="F229" s="1929"/>
      <c r="G229" s="1929"/>
      <c r="H229" s="1929"/>
      <c r="I229" s="1929"/>
      <c r="J229" s="1929"/>
      <c r="K229" s="1929"/>
      <c r="L229" s="1929"/>
      <c r="M229" s="1929"/>
      <c r="N229" s="1929"/>
      <c r="O229" s="1929"/>
      <c r="P229" s="1929"/>
      <c r="Q229" s="1929"/>
      <c r="R229" s="1929"/>
      <c r="S229" s="1929"/>
      <c r="T229" s="1929"/>
      <c r="U229" s="1929"/>
      <c r="V229" s="1929"/>
      <c r="W229" s="1929"/>
      <c r="X229" s="1929"/>
      <c r="Y229" s="1929"/>
      <c r="Z229" s="1929"/>
      <c r="AA229" s="1929"/>
      <c r="AB229" s="1929"/>
      <c r="AC229" s="1929"/>
      <c r="AD229" s="1929"/>
      <c r="AE229" s="1929"/>
    </row>
    <row r="230" spans="1:31" ht="13.5" customHeight="1">
      <c r="A230" s="1929" t="s">
        <v>4212</v>
      </c>
      <c r="B230" s="1929"/>
      <c r="C230" s="1929"/>
      <c r="D230" s="1929"/>
      <c r="E230" s="1929"/>
      <c r="F230" s="1929"/>
      <c r="G230" s="1929"/>
      <c r="H230" s="1929"/>
      <c r="I230" s="1929"/>
      <c r="J230" s="1929"/>
      <c r="K230" s="1929"/>
      <c r="L230" s="1929"/>
      <c r="M230" s="1929"/>
      <c r="N230" s="1929"/>
      <c r="O230" s="1929"/>
      <c r="P230" s="1929"/>
      <c r="Q230" s="1929"/>
      <c r="R230" s="1929"/>
      <c r="S230" s="1929"/>
      <c r="T230" s="1929"/>
      <c r="U230" s="1929"/>
      <c r="V230" s="1929"/>
      <c r="W230" s="1929"/>
      <c r="X230" s="1929"/>
      <c r="Y230" s="1929"/>
      <c r="Z230" s="1929"/>
      <c r="AA230" s="1929"/>
      <c r="AB230" s="1929"/>
      <c r="AC230" s="1929"/>
      <c r="AD230" s="1929"/>
      <c r="AE230" s="1929"/>
    </row>
    <row r="231" spans="1:31" ht="13.5" customHeight="1">
      <c r="A231" s="1929" t="s">
        <v>4622</v>
      </c>
      <c r="B231" s="1929"/>
      <c r="C231" s="1929"/>
      <c r="D231" s="1929"/>
      <c r="E231" s="1929"/>
      <c r="F231" s="1929"/>
      <c r="G231" s="1929"/>
      <c r="H231" s="1929"/>
      <c r="I231" s="1929"/>
      <c r="J231" s="1929"/>
      <c r="K231" s="1929"/>
      <c r="L231" s="1929"/>
      <c r="M231" s="1929"/>
      <c r="N231" s="1929"/>
      <c r="O231" s="1929"/>
      <c r="P231" s="1929"/>
      <c r="Q231" s="1929"/>
      <c r="R231" s="1929"/>
      <c r="S231" s="1929"/>
      <c r="T231" s="1929"/>
      <c r="U231" s="1929"/>
      <c r="V231" s="1929"/>
      <c r="W231" s="1929"/>
      <c r="X231" s="1929"/>
      <c r="Y231" s="1929"/>
      <c r="Z231" s="1929"/>
      <c r="AA231" s="1929"/>
      <c r="AB231" s="1929"/>
      <c r="AC231" s="1929"/>
      <c r="AD231" s="1929"/>
      <c r="AE231" s="1929"/>
    </row>
    <row r="232" spans="1:31" ht="13.5" customHeight="1">
      <c r="A232" s="1929" t="s">
        <v>4623</v>
      </c>
      <c r="C232" s="1929"/>
      <c r="D232" s="1929"/>
      <c r="E232" s="1929"/>
      <c r="F232" s="1929"/>
      <c r="G232" s="1929"/>
      <c r="H232" s="1929"/>
      <c r="I232" s="1929"/>
      <c r="J232" s="1929"/>
      <c r="K232" s="1929"/>
      <c r="L232" s="1929"/>
      <c r="M232" s="1929"/>
      <c r="N232" s="1929"/>
      <c r="O232" s="1929"/>
      <c r="P232" s="1929"/>
      <c r="Q232" s="1929"/>
      <c r="R232" s="1929"/>
      <c r="S232" s="1929"/>
      <c r="T232" s="1929"/>
      <c r="U232" s="1929"/>
      <c r="V232" s="1929"/>
      <c r="W232" s="1929"/>
      <c r="X232" s="1929"/>
      <c r="Y232" s="1929"/>
      <c r="Z232" s="1929"/>
      <c r="AA232" s="1929"/>
      <c r="AB232" s="1929"/>
      <c r="AC232" s="1929"/>
      <c r="AD232" s="1929"/>
      <c r="AE232" s="1929"/>
    </row>
    <row r="233" spans="1:31" ht="13.5" customHeight="1">
      <c r="A233" s="1929" t="s">
        <v>4624</v>
      </c>
      <c r="C233" s="1929"/>
      <c r="D233" s="1929"/>
      <c r="E233" s="1929"/>
      <c r="F233" s="1929"/>
      <c r="G233" s="1929"/>
      <c r="H233" s="1929"/>
      <c r="I233" s="1929"/>
      <c r="J233" s="1929"/>
      <c r="K233" s="1929"/>
      <c r="L233" s="1929"/>
      <c r="M233" s="1929"/>
      <c r="N233" s="1929"/>
      <c r="O233" s="1929"/>
      <c r="P233" s="1929"/>
      <c r="Q233" s="1929"/>
      <c r="R233" s="1929"/>
      <c r="S233" s="1929"/>
      <c r="T233" s="1929"/>
      <c r="U233" s="1929"/>
      <c r="V233" s="1929"/>
      <c r="W233" s="1929"/>
      <c r="X233" s="1929"/>
      <c r="Y233" s="1929"/>
      <c r="Z233" s="1929"/>
      <c r="AA233" s="1929"/>
      <c r="AB233" s="1929"/>
      <c r="AC233" s="1929"/>
      <c r="AD233" s="1929"/>
      <c r="AE233" s="1929"/>
    </row>
    <row r="234" spans="1:31" ht="13.5" customHeight="1">
      <c r="A234" s="1929" t="s">
        <v>4625</v>
      </c>
      <c r="C234" s="1929"/>
      <c r="D234" s="1929"/>
      <c r="E234" s="1929"/>
      <c r="F234" s="1929"/>
      <c r="G234" s="1929"/>
      <c r="H234" s="1929"/>
      <c r="I234" s="1929"/>
      <c r="J234" s="1929"/>
      <c r="K234" s="1929"/>
      <c r="L234" s="1929"/>
      <c r="M234" s="1929"/>
      <c r="N234" s="1929"/>
      <c r="O234" s="1929"/>
      <c r="P234" s="1929"/>
      <c r="Q234" s="1929"/>
      <c r="R234" s="1929"/>
      <c r="S234" s="1929"/>
      <c r="T234" s="1929"/>
      <c r="U234" s="1929"/>
      <c r="V234" s="1929"/>
      <c r="W234" s="1929"/>
      <c r="X234" s="1929"/>
      <c r="Y234" s="1929"/>
      <c r="Z234" s="1929"/>
      <c r="AA234" s="1929"/>
      <c r="AB234" s="1929"/>
      <c r="AC234" s="1929"/>
      <c r="AD234" s="1929"/>
      <c r="AE234" s="1929"/>
    </row>
    <row r="235" spans="1:31" ht="13.5" customHeight="1">
      <c r="A235" s="2063" t="s">
        <v>4626</v>
      </c>
      <c r="B235" s="1929"/>
      <c r="C235" s="1929"/>
      <c r="D235" s="1929"/>
      <c r="E235" s="1929"/>
      <c r="F235" s="1929"/>
      <c r="G235" s="1929"/>
      <c r="H235" s="1929"/>
      <c r="I235" s="1929"/>
      <c r="J235" s="1929"/>
      <c r="K235" s="1929"/>
      <c r="L235" s="1929"/>
      <c r="M235" s="1929"/>
      <c r="N235" s="1929"/>
      <c r="O235" s="1929"/>
      <c r="P235" s="1929"/>
      <c r="Q235" s="1929"/>
      <c r="R235" s="1929"/>
      <c r="S235" s="1929"/>
      <c r="T235" s="1929"/>
      <c r="U235" s="1929"/>
      <c r="V235" s="1929"/>
      <c r="W235" s="1929"/>
      <c r="X235" s="1929"/>
      <c r="Y235" s="1929"/>
      <c r="Z235" s="1929"/>
      <c r="AA235" s="1929"/>
      <c r="AB235" s="1929"/>
      <c r="AC235" s="1929"/>
      <c r="AD235" s="1929"/>
      <c r="AE235" s="1929"/>
    </row>
    <row r="236" spans="1:31" ht="13.5" customHeight="1">
      <c r="A236" s="1929" t="s">
        <v>4627</v>
      </c>
      <c r="B236" s="1929"/>
      <c r="C236" s="1929"/>
      <c r="D236" s="1929"/>
      <c r="E236" s="1929"/>
      <c r="F236" s="1929"/>
      <c r="G236" s="1929"/>
      <c r="H236" s="1929"/>
      <c r="I236" s="1929"/>
      <c r="J236" s="1929"/>
      <c r="K236" s="1929"/>
      <c r="L236" s="1929"/>
      <c r="M236" s="1929"/>
      <c r="N236" s="1929"/>
      <c r="O236" s="1929"/>
      <c r="P236" s="1929"/>
      <c r="Q236" s="1929"/>
      <c r="R236" s="1929"/>
      <c r="S236" s="1929"/>
      <c r="T236" s="1929"/>
      <c r="U236" s="1929"/>
      <c r="V236" s="1929"/>
      <c r="W236" s="1929"/>
      <c r="X236" s="1929"/>
      <c r="Y236" s="1929"/>
      <c r="Z236" s="1929"/>
      <c r="AA236" s="1929"/>
      <c r="AB236" s="1929"/>
      <c r="AC236" s="1929"/>
      <c r="AD236" s="1929"/>
      <c r="AE236" s="1929"/>
    </row>
    <row r="237" spans="1:31" ht="13.5" customHeight="1">
      <c r="A237" s="1929" t="s">
        <v>4628</v>
      </c>
      <c r="B237" s="1929"/>
      <c r="C237" s="1929"/>
      <c r="D237" s="1929"/>
      <c r="E237" s="1929"/>
      <c r="F237" s="1929"/>
      <c r="G237" s="1929"/>
      <c r="H237" s="1929"/>
      <c r="I237" s="1929"/>
      <c r="J237" s="1929"/>
      <c r="K237" s="1929"/>
      <c r="L237" s="1929"/>
      <c r="M237" s="1929"/>
      <c r="N237" s="1929"/>
      <c r="O237" s="1929"/>
      <c r="P237" s="1929"/>
      <c r="Q237" s="1929"/>
      <c r="R237" s="1929"/>
      <c r="S237" s="1929"/>
      <c r="T237" s="1929"/>
      <c r="U237" s="1929"/>
      <c r="V237" s="1929"/>
      <c r="W237" s="1929"/>
      <c r="X237" s="1929"/>
      <c r="Y237" s="1929"/>
      <c r="Z237" s="1929"/>
      <c r="AA237" s="1929"/>
      <c r="AB237" s="1929"/>
      <c r="AC237" s="1929"/>
      <c r="AD237" s="1929"/>
      <c r="AE237" s="1929"/>
    </row>
    <row r="238" spans="1:31" ht="13.5" customHeight="1">
      <c r="A238" s="1929" t="s">
        <v>4629</v>
      </c>
      <c r="B238" s="1929"/>
      <c r="D238" s="1929"/>
      <c r="E238" s="1929"/>
      <c r="F238" s="1929"/>
      <c r="G238" s="1929"/>
      <c r="H238" s="1929"/>
      <c r="I238" s="1929"/>
      <c r="J238" s="1929"/>
      <c r="K238" s="1929"/>
      <c r="L238" s="1929"/>
      <c r="M238" s="1929"/>
      <c r="N238" s="1929"/>
      <c r="O238" s="1929"/>
      <c r="P238" s="1929"/>
      <c r="Q238" s="1929"/>
      <c r="R238" s="1929"/>
      <c r="S238" s="1929"/>
      <c r="T238" s="1929"/>
      <c r="U238" s="1929"/>
      <c r="V238" s="1929"/>
      <c r="W238" s="1929"/>
      <c r="X238" s="1929"/>
      <c r="Y238" s="1929"/>
      <c r="Z238" s="1929"/>
      <c r="AA238" s="1929"/>
      <c r="AB238" s="1929"/>
      <c r="AC238" s="1929"/>
      <c r="AD238" s="1929"/>
      <c r="AE238" s="1929"/>
    </row>
    <row r="239" spans="1:31" ht="13.5" customHeight="1">
      <c r="A239" s="1929" t="s">
        <v>4630</v>
      </c>
      <c r="B239" s="1929"/>
      <c r="D239" s="1929"/>
      <c r="E239" s="1929"/>
      <c r="F239" s="1929"/>
      <c r="G239" s="1929"/>
      <c r="H239" s="1929"/>
      <c r="I239" s="1929"/>
      <c r="J239" s="1929"/>
      <c r="K239" s="1929"/>
      <c r="L239" s="1929"/>
      <c r="M239" s="1929"/>
      <c r="N239" s="1929"/>
      <c r="O239" s="1929"/>
      <c r="P239" s="1929"/>
      <c r="Q239" s="1929"/>
      <c r="R239" s="1929"/>
      <c r="S239" s="1929"/>
      <c r="T239" s="1929"/>
      <c r="U239" s="1929"/>
      <c r="V239" s="1929"/>
      <c r="W239" s="1929"/>
      <c r="X239" s="1929"/>
      <c r="Y239" s="1929"/>
      <c r="Z239" s="1929"/>
      <c r="AA239" s="1929"/>
      <c r="AB239" s="1929"/>
      <c r="AC239" s="1929"/>
      <c r="AD239" s="1929"/>
      <c r="AE239" s="1929"/>
    </row>
    <row r="240" spans="1:31" ht="13.5" customHeight="1">
      <c r="A240" s="1929" t="s">
        <v>5317</v>
      </c>
      <c r="B240" s="1929"/>
      <c r="D240" s="1929"/>
      <c r="E240" s="1929"/>
      <c r="F240" s="1929"/>
      <c r="G240" s="1929"/>
      <c r="H240" s="1929"/>
      <c r="I240" s="1929"/>
      <c r="J240" s="1929"/>
      <c r="K240" s="1929"/>
      <c r="L240" s="1929"/>
      <c r="M240" s="1929"/>
      <c r="N240" s="1929"/>
      <c r="O240" s="1929"/>
      <c r="P240" s="1929"/>
      <c r="Q240" s="1929"/>
      <c r="R240" s="1929"/>
      <c r="S240" s="1929"/>
      <c r="T240" s="1929"/>
      <c r="U240" s="1929"/>
      <c r="V240" s="1929"/>
      <c r="W240" s="1929"/>
      <c r="X240" s="1929"/>
      <c r="Y240" s="1929"/>
      <c r="Z240" s="1929"/>
      <c r="AA240" s="1929"/>
      <c r="AB240" s="1929"/>
      <c r="AC240" s="1929"/>
      <c r="AD240" s="1929"/>
      <c r="AE240" s="1929"/>
    </row>
    <row r="241" spans="1:31" ht="13.5" customHeight="1">
      <c r="A241" s="1929" t="s">
        <v>5318</v>
      </c>
      <c r="B241" s="1929"/>
      <c r="D241" s="1929"/>
      <c r="E241" s="1929"/>
      <c r="F241" s="1929"/>
      <c r="G241" s="1929"/>
      <c r="H241" s="1929"/>
      <c r="I241" s="1929"/>
      <c r="J241" s="1929"/>
      <c r="K241" s="1929"/>
      <c r="L241" s="1929"/>
      <c r="M241" s="1929"/>
      <c r="N241" s="1929"/>
      <c r="O241" s="1929"/>
      <c r="P241" s="1929"/>
      <c r="Q241" s="1929"/>
      <c r="R241" s="1929"/>
      <c r="S241" s="1929"/>
      <c r="T241" s="1929"/>
      <c r="U241" s="1929"/>
      <c r="V241" s="1929"/>
      <c r="W241" s="1929"/>
      <c r="X241" s="1929"/>
      <c r="Y241" s="1929"/>
      <c r="Z241" s="1929"/>
      <c r="AA241" s="1929"/>
      <c r="AB241" s="1929"/>
      <c r="AC241" s="1929"/>
      <c r="AD241" s="1929"/>
      <c r="AE241" s="1929"/>
    </row>
    <row r="242" spans="1:31" ht="13.5" customHeight="1">
      <c r="A242" s="1929" t="s">
        <v>5319</v>
      </c>
      <c r="B242" s="1929"/>
      <c r="D242" s="1929"/>
      <c r="E242" s="1929"/>
      <c r="F242" s="1929"/>
      <c r="G242" s="1929"/>
      <c r="H242" s="1929"/>
      <c r="I242" s="1929"/>
      <c r="J242" s="1929"/>
      <c r="K242" s="1929"/>
      <c r="L242" s="1929"/>
      <c r="M242" s="1929"/>
      <c r="N242" s="1929"/>
      <c r="O242" s="1929"/>
      <c r="P242" s="1929"/>
      <c r="Q242" s="1929"/>
      <c r="R242" s="1929"/>
      <c r="S242" s="1929"/>
      <c r="T242" s="1929"/>
      <c r="U242" s="1929"/>
      <c r="V242" s="1929"/>
      <c r="W242" s="1929"/>
      <c r="X242" s="1929"/>
      <c r="Y242" s="1929"/>
      <c r="Z242" s="1929"/>
      <c r="AA242" s="1929"/>
      <c r="AB242" s="1929"/>
      <c r="AC242" s="1929"/>
      <c r="AD242" s="1929"/>
      <c r="AE242" s="1929"/>
    </row>
    <row r="243" spans="1:31" ht="13.5" customHeight="1">
      <c r="A243" s="1929" t="s">
        <v>5320</v>
      </c>
      <c r="B243" s="1929"/>
      <c r="D243" s="1929"/>
      <c r="E243" s="1929"/>
      <c r="F243" s="1929"/>
      <c r="G243" s="1929"/>
      <c r="H243" s="1929"/>
      <c r="I243" s="1929"/>
      <c r="J243" s="1929"/>
      <c r="K243" s="1929"/>
      <c r="L243" s="1929"/>
      <c r="M243" s="1929"/>
      <c r="N243" s="1929"/>
      <c r="O243" s="1929"/>
      <c r="P243" s="1929"/>
      <c r="Q243" s="1929"/>
      <c r="R243" s="1929"/>
      <c r="S243" s="1929"/>
      <c r="T243" s="1929"/>
      <c r="U243" s="1929"/>
      <c r="V243" s="1929"/>
      <c r="W243" s="1929"/>
      <c r="X243" s="1929"/>
      <c r="Y243" s="1929"/>
      <c r="Z243" s="1929"/>
      <c r="AA243" s="1929"/>
      <c r="AB243" s="1929"/>
      <c r="AC243" s="1929"/>
      <c r="AD243" s="1929"/>
      <c r="AE243" s="1929"/>
    </row>
    <row r="244" spans="1:31" ht="13.5" customHeight="1">
      <c r="A244" s="1929" t="s">
        <v>4634</v>
      </c>
      <c r="B244" s="1929"/>
      <c r="D244" s="1929"/>
      <c r="E244" s="1929"/>
      <c r="F244" s="1929"/>
      <c r="G244" s="1929"/>
      <c r="H244" s="1929"/>
      <c r="I244" s="1929"/>
      <c r="J244" s="1929"/>
      <c r="K244" s="1929"/>
      <c r="L244" s="1929"/>
      <c r="M244" s="1929"/>
      <c r="N244" s="1929"/>
      <c r="O244" s="1929"/>
      <c r="P244" s="1929"/>
      <c r="Q244" s="1929"/>
      <c r="R244" s="1929"/>
      <c r="S244" s="1929"/>
      <c r="T244" s="1929"/>
      <c r="U244" s="1929"/>
      <c r="V244" s="1929"/>
      <c r="W244" s="1929"/>
      <c r="X244" s="1929"/>
      <c r="Y244" s="1929"/>
      <c r="Z244" s="1929"/>
      <c r="AA244" s="1929"/>
      <c r="AB244" s="1929"/>
      <c r="AC244" s="1929"/>
      <c r="AD244" s="1929"/>
      <c r="AE244" s="1929"/>
    </row>
    <row r="245" spans="1:31" ht="13.5" customHeight="1">
      <c r="A245" s="1929" t="s">
        <v>4635</v>
      </c>
      <c r="B245" s="1929"/>
      <c r="D245" s="1929"/>
      <c r="E245" s="1929"/>
      <c r="F245" s="1929"/>
      <c r="G245" s="1929"/>
      <c r="H245" s="1929"/>
      <c r="I245" s="1929"/>
      <c r="J245" s="1929"/>
      <c r="K245" s="1929"/>
      <c r="L245" s="1929"/>
      <c r="M245" s="1929"/>
      <c r="N245" s="1929"/>
      <c r="O245" s="1929"/>
      <c r="P245" s="1929"/>
      <c r="Q245" s="1929"/>
      <c r="R245" s="1929"/>
      <c r="S245" s="1929"/>
      <c r="T245" s="1929"/>
      <c r="U245" s="1929"/>
      <c r="V245" s="1929"/>
      <c r="W245" s="1929"/>
      <c r="X245" s="1929"/>
      <c r="Y245" s="1929"/>
      <c r="Z245" s="1929"/>
      <c r="AA245" s="1929"/>
      <c r="AB245" s="1929"/>
      <c r="AC245" s="1929"/>
      <c r="AD245" s="1929"/>
      <c r="AE245" s="1929"/>
    </row>
    <row r="246" spans="1:31" ht="13.5" customHeight="1">
      <c r="A246" s="1929" t="s">
        <v>5321</v>
      </c>
      <c r="B246" s="1929"/>
      <c r="D246" s="1929"/>
      <c r="E246" s="1929"/>
      <c r="F246" s="1929"/>
      <c r="G246" s="1929"/>
      <c r="H246" s="1929"/>
      <c r="I246" s="1929"/>
      <c r="J246" s="1929"/>
      <c r="K246" s="1929"/>
      <c r="L246" s="1929"/>
      <c r="M246" s="1929"/>
      <c r="N246" s="1929"/>
      <c r="O246" s="1929"/>
      <c r="P246" s="1929"/>
      <c r="Q246" s="1929"/>
      <c r="R246" s="1929"/>
      <c r="S246" s="1929"/>
      <c r="T246" s="1929"/>
      <c r="U246" s="1929"/>
      <c r="V246" s="1929"/>
      <c r="W246" s="1929"/>
      <c r="X246" s="1929"/>
      <c r="Y246" s="1929"/>
      <c r="Z246" s="1929"/>
      <c r="AA246" s="1929"/>
      <c r="AB246" s="1929"/>
      <c r="AC246" s="1929"/>
      <c r="AD246" s="1929"/>
      <c r="AE246" s="1929"/>
    </row>
    <row r="247" spans="1:31" ht="13.5" customHeight="1">
      <c r="A247" s="1929" t="s">
        <v>5322</v>
      </c>
      <c r="B247" s="1929"/>
      <c r="D247" s="1929"/>
      <c r="E247" s="1929"/>
      <c r="F247" s="1929"/>
      <c r="G247" s="1929"/>
      <c r="H247" s="1929"/>
      <c r="I247" s="1929"/>
      <c r="J247" s="1929"/>
      <c r="K247" s="1929"/>
      <c r="L247" s="1929"/>
      <c r="M247" s="1929"/>
      <c r="N247" s="1929"/>
      <c r="O247" s="1929"/>
      <c r="P247" s="1929"/>
      <c r="Q247" s="1929"/>
      <c r="R247" s="1929"/>
      <c r="S247" s="1929"/>
      <c r="T247" s="1929"/>
      <c r="U247" s="1929"/>
      <c r="V247" s="1929"/>
      <c r="W247" s="1929"/>
      <c r="X247" s="1929"/>
      <c r="Y247" s="1929"/>
      <c r="Z247" s="1929"/>
      <c r="AA247" s="1929"/>
      <c r="AB247" s="1929"/>
      <c r="AC247" s="1929"/>
      <c r="AD247" s="1929"/>
      <c r="AE247" s="1929"/>
    </row>
    <row r="248" spans="1:31" ht="13.5" customHeight="1">
      <c r="A248" s="1929" t="s">
        <v>3157</v>
      </c>
      <c r="B248" s="1929"/>
      <c r="D248" s="1929"/>
      <c r="E248" s="1929"/>
      <c r="F248" s="1929"/>
      <c r="G248" s="1929"/>
      <c r="H248" s="1929"/>
      <c r="I248" s="1929"/>
      <c r="J248" s="1929"/>
      <c r="K248" s="1929"/>
      <c r="L248" s="1929"/>
      <c r="M248" s="1929"/>
      <c r="N248" s="1929"/>
      <c r="O248" s="1929"/>
      <c r="P248" s="1929"/>
      <c r="Q248" s="1929"/>
      <c r="R248" s="1929"/>
      <c r="S248" s="1929"/>
      <c r="T248" s="1929"/>
      <c r="U248" s="1929"/>
      <c r="V248" s="1929"/>
      <c r="W248" s="1929"/>
      <c r="X248" s="1929"/>
      <c r="Y248" s="1929"/>
      <c r="Z248" s="1929"/>
      <c r="AA248" s="1929"/>
      <c r="AB248" s="1929"/>
      <c r="AC248" s="1929"/>
      <c r="AD248" s="1929"/>
      <c r="AE248" s="1929"/>
    </row>
    <row r="249" spans="1:31" ht="13.5" customHeight="1">
      <c r="A249" s="1929" t="s">
        <v>3158</v>
      </c>
      <c r="B249" s="1929"/>
      <c r="D249" s="1929"/>
      <c r="E249" s="1929"/>
      <c r="F249" s="1929"/>
      <c r="G249" s="1929"/>
      <c r="H249" s="1929"/>
      <c r="I249" s="1929"/>
      <c r="J249" s="1929"/>
      <c r="K249" s="1929"/>
      <c r="L249" s="1929"/>
      <c r="M249" s="1929"/>
      <c r="N249" s="1929"/>
      <c r="O249" s="1929"/>
      <c r="P249" s="1929"/>
      <c r="Q249" s="1929"/>
      <c r="R249" s="1929"/>
      <c r="S249" s="1929"/>
      <c r="T249" s="1929"/>
      <c r="U249" s="1929"/>
      <c r="V249" s="1929"/>
      <c r="W249" s="1929"/>
      <c r="X249" s="1929"/>
      <c r="Y249" s="1929"/>
      <c r="Z249" s="1929"/>
      <c r="AA249" s="1929"/>
      <c r="AB249" s="1929"/>
      <c r="AC249" s="1929"/>
      <c r="AD249" s="1929"/>
      <c r="AE249" s="1929"/>
    </row>
    <row r="250" spans="1:31" ht="13.5" customHeight="1">
      <c r="A250" s="1929" t="s">
        <v>5323</v>
      </c>
      <c r="B250" s="1929"/>
      <c r="D250" s="1929"/>
      <c r="E250" s="1929"/>
      <c r="F250" s="1929"/>
      <c r="G250" s="1929"/>
      <c r="H250" s="1929"/>
      <c r="I250" s="1929"/>
      <c r="J250" s="1929"/>
      <c r="K250" s="1929"/>
      <c r="L250" s="1929"/>
      <c r="M250" s="1929"/>
      <c r="N250" s="1929"/>
      <c r="O250" s="1929"/>
      <c r="P250" s="1929"/>
      <c r="Q250" s="1929"/>
      <c r="R250" s="1929"/>
      <c r="S250" s="1929"/>
      <c r="T250" s="1929"/>
      <c r="U250" s="1929"/>
      <c r="V250" s="1929"/>
      <c r="W250" s="1929"/>
      <c r="X250" s="1929"/>
      <c r="Y250" s="1929"/>
      <c r="Z250" s="1929"/>
      <c r="AA250" s="1929"/>
      <c r="AB250" s="1929"/>
      <c r="AC250" s="1929"/>
      <c r="AD250" s="1929"/>
      <c r="AE250" s="1929"/>
    </row>
    <row r="251" spans="1:31" ht="13.5" customHeight="1">
      <c r="A251" s="1929" t="s">
        <v>4637</v>
      </c>
      <c r="B251" s="1929"/>
      <c r="D251" s="1929"/>
      <c r="E251" s="1929"/>
      <c r="F251" s="1929"/>
      <c r="G251" s="1929"/>
      <c r="H251" s="1929"/>
      <c r="I251" s="1929"/>
      <c r="J251" s="1929"/>
      <c r="K251" s="1929"/>
      <c r="L251" s="1929"/>
      <c r="M251" s="1929"/>
      <c r="N251" s="1929"/>
      <c r="O251" s="1929"/>
      <c r="P251" s="1929"/>
      <c r="Q251" s="1929"/>
      <c r="R251" s="1929"/>
      <c r="S251" s="1929"/>
      <c r="T251" s="1929"/>
      <c r="U251" s="1929"/>
      <c r="V251" s="1929"/>
      <c r="W251" s="1929"/>
      <c r="X251" s="1929"/>
      <c r="Y251" s="1929"/>
      <c r="Z251" s="1929"/>
      <c r="AA251" s="1929"/>
      <c r="AB251" s="1929"/>
      <c r="AC251" s="1929"/>
      <c r="AD251" s="1929"/>
      <c r="AE251" s="1929"/>
    </row>
    <row r="252" spans="1:31" ht="18" customHeight="1">
      <c r="A252" s="1929" t="s">
        <v>5324</v>
      </c>
      <c r="B252" s="1929"/>
    </row>
    <row r="253" spans="1:31" ht="18" customHeight="1"/>
    <row r="254" spans="1:31" ht="18" customHeight="1"/>
    <row r="255" spans="1:31" ht="18" customHeight="1"/>
    <row r="256" spans="1:31"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sheetData>
  <mergeCells count="76">
    <mergeCell ref="C188:AE189"/>
    <mergeCell ref="C193:AE194"/>
    <mergeCell ref="J176:M176"/>
    <mergeCell ref="J177:M177"/>
    <mergeCell ref="J178:L178"/>
    <mergeCell ref="J179:L179"/>
    <mergeCell ref="G180:O180"/>
    <mergeCell ref="R180:Z180"/>
    <mergeCell ref="J172:L172"/>
    <mergeCell ref="D124:E124"/>
    <mergeCell ref="D125:E125"/>
    <mergeCell ref="D129:E129"/>
    <mergeCell ref="D133:E133"/>
    <mergeCell ref="D137:E137"/>
    <mergeCell ref="A143:AF143"/>
    <mergeCell ref="B147:AE147"/>
    <mergeCell ref="H158:K158"/>
    <mergeCell ref="H164:K164"/>
    <mergeCell ref="H167:K167"/>
    <mergeCell ref="J171:L171"/>
    <mergeCell ref="D118:E118"/>
    <mergeCell ref="F87:AD87"/>
    <mergeCell ref="A93:AF93"/>
    <mergeCell ref="D103:E103"/>
    <mergeCell ref="D104:E104"/>
    <mergeCell ref="D105:E105"/>
    <mergeCell ref="D109:E109"/>
    <mergeCell ref="D110:E110"/>
    <mergeCell ref="D111:E111"/>
    <mergeCell ref="D112:E112"/>
    <mergeCell ref="D116:E116"/>
    <mergeCell ref="D117:E117"/>
    <mergeCell ref="H90:I90"/>
    <mergeCell ref="X90:Y90"/>
    <mergeCell ref="J65:L65"/>
    <mergeCell ref="R65:W65"/>
    <mergeCell ref="AA65:AD65"/>
    <mergeCell ref="I66:AE66"/>
    <mergeCell ref="J67:L67"/>
    <mergeCell ref="S67:V67"/>
    <mergeCell ref="AB67:AD67"/>
    <mergeCell ref="I68:AE68"/>
    <mergeCell ref="J69:P69"/>
    <mergeCell ref="J70:AE70"/>
    <mergeCell ref="J71:S71"/>
    <mergeCell ref="B85:AE86"/>
    <mergeCell ref="J61:S61"/>
    <mergeCell ref="J44:AE44"/>
    <mergeCell ref="J45:S45"/>
    <mergeCell ref="J49:AE49"/>
    <mergeCell ref="J50:AE50"/>
    <mergeCell ref="J51:P51"/>
    <mergeCell ref="J52:AE52"/>
    <mergeCell ref="J53:S53"/>
    <mergeCell ref="J57:AE57"/>
    <mergeCell ref="J58:AE58"/>
    <mergeCell ref="J59:P59"/>
    <mergeCell ref="J60:AE60"/>
    <mergeCell ref="J43:P43"/>
    <mergeCell ref="Q22:X22"/>
    <mergeCell ref="P23:R23"/>
    <mergeCell ref="T23:U23"/>
    <mergeCell ref="W23:X23"/>
    <mergeCell ref="C27:AE27"/>
    <mergeCell ref="C28:AE28"/>
    <mergeCell ref="C29:AE29"/>
    <mergeCell ref="C30:AE30"/>
    <mergeCell ref="A37:AF37"/>
    <mergeCell ref="J41:AE41"/>
    <mergeCell ref="J42:AE42"/>
    <mergeCell ref="A19:AF19"/>
    <mergeCell ref="A3:AF3"/>
    <mergeCell ref="A5:AF5"/>
    <mergeCell ref="X7:Z7"/>
    <mergeCell ref="R11:AF11"/>
    <mergeCell ref="R13:AF13"/>
  </mergeCells>
  <phoneticPr fontId="129"/>
  <dataValidations count="1">
    <dataValidation type="list" allowBlank="1" showInputMessage="1" showErrorMessage="1" sqref="C97:C100 C103:C107 C109:C114 C116:C118 C121:C122 C124:C127 C129:C131 C133:C135 C137 C184 G184 H161 K151:K152 K184 K195 N155 O82:O83 O120 P184 P195 Q151 S79 S120 T82:T83 T155 V79 W120 X151 AC120" xr:uid="{00000000-0002-0000-3200-000000000000}">
      <formula1>"□,■"</formula1>
    </dataValidation>
  </dataValidations>
  <printOptions horizontalCentered="1"/>
  <pageMargins left="0.6692913385826772" right="0.6692913385826772" top="0.74803149606299213" bottom="0.74803149606299213" header="0.31496062992125984" footer="0.31496062992125984"/>
  <pageSetup paperSize="9" fitToHeight="5" orientation="portrait" blackAndWhite="1" r:id="rId1"/>
  <rowBreaks count="3" manualBreakCount="3">
    <brk id="36" max="16383" man="1"/>
    <brk id="92" max="31" man="1"/>
    <brk id="14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G202"/>
  <sheetViews>
    <sheetView zoomScaleNormal="100" zoomScaleSheetLayoutView="98" workbookViewId="0"/>
  </sheetViews>
  <sheetFormatPr defaultColWidth="9" defaultRowHeight="13.5"/>
  <cols>
    <col min="1" max="31" width="2.75" style="1720" customWidth="1"/>
    <col min="32" max="32" width="2.125" style="1720" customWidth="1"/>
    <col min="33" max="256" width="9" style="1720" customWidth="1"/>
    <col min="257" max="287" width="2.75" style="1720" customWidth="1"/>
    <col min="288" max="288" width="2.125" style="1720" customWidth="1"/>
    <col min="289" max="512" width="9" style="1720" customWidth="1"/>
    <col min="513" max="543" width="2.75" style="1720" customWidth="1"/>
    <col min="544" max="544" width="2.125" style="1720" customWidth="1"/>
    <col min="545" max="768" width="9" style="1720" customWidth="1"/>
    <col min="769" max="799" width="2.75" style="1720" customWidth="1"/>
    <col min="800" max="800" width="2.125" style="1720" customWidth="1"/>
    <col min="801" max="1024" width="9" style="1720" customWidth="1"/>
    <col min="1025" max="1055" width="2.75" style="1720" customWidth="1"/>
    <col min="1056" max="1056" width="2.125" style="1720" customWidth="1"/>
    <col min="1057" max="1280" width="9" style="1720" customWidth="1"/>
    <col min="1281" max="1311" width="2.75" style="1720" customWidth="1"/>
    <col min="1312" max="1312" width="2.125" style="1720" customWidth="1"/>
    <col min="1313" max="1536" width="9" style="1720" customWidth="1"/>
    <col min="1537" max="1567" width="2.75" style="1720" customWidth="1"/>
    <col min="1568" max="1568" width="2.125" style="1720" customWidth="1"/>
    <col min="1569" max="1792" width="9" style="1720" customWidth="1"/>
    <col min="1793" max="1823" width="2.75" style="1720" customWidth="1"/>
    <col min="1824" max="1824" width="2.125" style="1720" customWidth="1"/>
    <col min="1825" max="2048" width="9" style="1720" customWidth="1"/>
    <col min="2049" max="2079" width="2.75" style="1720" customWidth="1"/>
    <col min="2080" max="2080" width="2.125" style="1720" customWidth="1"/>
    <col min="2081" max="2304" width="9" style="1720" customWidth="1"/>
    <col min="2305" max="2335" width="2.75" style="1720" customWidth="1"/>
    <col min="2336" max="2336" width="2.125" style="1720" customWidth="1"/>
    <col min="2337" max="2560" width="9" style="1720" customWidth="1"/>
    <col min="2561" max="2591" width="2.75" style="1720" customWidth="1"/>
    <col min="2592" max="2592" width="2.125" style="1720" customWidth="1"/>
    <col min="2593" max="2816" width="9" style="1720" customWidth="1"/>
    <col min="2817" max="2847" width="2.75" style="1720" customWidth="1"/>
    <col min="2848" max="2848" width="2.125" style="1720" customWidth="1"/>
    <col min="2849" max="3072" width="9" style="1720" customWidth="1"/>
    <col min="3073" max="3103" width="2.75" style="1720" customWidth="1"/>
    <col min="3104" max="3104" width="2.125" style="1720" customWidth="1"/>
    <col min="3105" max="3328" width="9" style="1720" customWidth="1"/>
    <col min="3329" max="3359" width="2.75" style="1720" customWidth="1"/>
    <col min="3360" max="3360" width="2.125" style="1720" customWidth="1"/>
    <col min="3361" max="3584" width="9" style="1720" customWidth="1"/>
    <col min="3585" max="3615" width="2.75" style="1720" customWidth="1"/>
    <col min="3616" max="3616" width="2.125" style="1720" customWidth="1"/>
    <col min="3617" max="3840" width="9" style="1720" customWidth="1"/>
    <col min="3841" max="3871" width="2.75" style="1720" customWidth="1"/>
    <col min="3872" max="3872" width="2.125" style="1720" customWidth="1"/>
    <col min="3873" max="4096" width="9" style="1720" customWidth="1"/>
    <col min="4097" max="4127" width="2.75" style="1720" customWidth="1"/>
    <col min="4128" max="4128" width="2.125" style="1720" customWidth="1"/>
    <col min="4129" max="4352" width="9" style="1720" customWidth="1"/>
    <col min="4353" max="4383" width="2.75" style="1720" customWidth="1"/>
    <col min="4384" max="4384" width="2.125" style="1720" customWidth="1"/>
    <col min="4385" max="4608" width="9" style="1720" customWidth="1"/>
    <col min="4609" max="4639" width="2.75" style="1720" customWidth="1"/>
    <col min="4640" max="4640" width="2.125" style="1720" customWidth="1"/>
    <col min="4641" max="4864" width="9" style="1720" customWidth="1"/>
    <col min="4865" max="4895" width="2.75" style="1720" customWidth="1"/>
    <col min="4896" max="4896" width="2.125" style="1720" customWidth="1"/>
    <col min="4897" max="5120" width="9" style="1720" customWidth="1"/>
    <col min="5121" max="5151" width="2.75" style="1720" customWidth="1"/>
    <col min="5152" max="5152" width="2.125" style="1720" customWidth="1"/>
    <col min="5153" max="5376" width="9" style="1720" customWidth="1"/>
    <col min="5377" max="5407" width="2.75" style="1720" customWidth="1"/>
    <col min="5408" max="5408" width="2.125" style="1720" customWidth="1"/>
    <col min="5409" max="5632" width="9" style="1720" customWidth="1"/>
    <col min="5633" max="5663" width="2.75" style="1720" customWidth="1"/>
    <col min="5664" max="5664" width="2.125" style="1720" customWidth="1"/>
    <col min="5665" max="5888" width="9" style="1720" customWidth="1"/>
    <col min="5889" max="5919" width="2.75" style="1720" customWidth="1"/>
    <col min="5920" max="5920" width="2.125" style="1720" customWidth="1"/>
    <col min="5921" max="6144" width="9" style="1720" customWidth="1"/>
    <col min="6145" max="6175" width="2.75" style="1720" customWidth="1"/>
    <col min="6176" max="6176" width="2.125" style="1720" customWidth="1"/>
    <col min="6177" max="6400" width="9" style="1720" customWidth="1"/>
    <col min="6401" max="6431" width="2.75" style="1720" customWidth="1"/>
    <col min="6432" max="6432" width="2.125" style="1720" customWidth="1"/>
    <col min="6433" max="6656" width="9" style="1720" customWidth="1"/>
    <col min="6657" max="6687" width="2.75" style="1720" customWidth="1"/>
    <col min="6688" max="6688" width="2.125" style="1720" customWidth="1"/>
    <col min="6689" max="6912" width="9" style="1720" customWidth="1"/>
    <col min="6913" max="6943" width="2.75" style="1720" customWidth="1"/>
    <col min="6944" max="6944" width="2.125" style="1720" customWidth="1"/>
    <col min="6945" max="7168" width="9" style="1720" customWidth="1"/>
    <col min="7169" max="7199" width="2.75" style="1720" customWidth="1"/>
    <col min="7200" max="7200" width="2.125" style="1720" customWidth="1"/>
    <col min="7201" max="7424" width="9" style="1720" customWidth="1"/>
    <col min="7425" max="7455" width="2.75" style="1720" customWidth="1"/>
    <col min="7456" max="7456" width="2.125" style="1720" customWidth="1"/>
    <col min="7457" max="7680" width="9" style="1720" customWidth="1"/>
    <col min="7681" max="7711" width="2.75" style="1720" customWidth="1"/>
    <col min="7712" max="7712" width="2.125" style="1720" customWidth="1"/>
    <col min="7713" max="7936" width="9" style="1720" customWidth="1"/>
    <col min="7937" max="7967" width="2.75" style="1720" customWidth="1"/>
    <col min="7968" max="7968" width="2.125" style="1720" customWidth="1"/>
    <col min="7969" max="8192" width="9" style="1720" customWidth="1"/>
    <col min="8193" max="8223" width="2.75" style="1720" customWidth="1"/>
    <col min="8224" max="8224" width="2.125" style="1720" customWidth="1"/>
    <col min="8225" max="8448" width="9" style="1720" customWidth="1"/>
    <col min="8449" max="8479" width="2.75" style="1720" customWidth="1"/>
    <col min="8480" max="8480" width="2.125" style="1720" customWidth="1"/>
    <col min="8481" max="8704" width="9" style="1720" customWidth="1"/>
    <col min="8705" max="8735" width="2.75" style="1720" customWidth="1"/>
    <col min="8736" max="8736" width="2.125" style="1720" customWidth="1"/>
    <col min="8737" max="8960" width="9" style="1720" customWidth="1"/>
    <col min="8961" max="8991" width="2.75" style="1720" customWidth="1"/>
    <col min="8992" max="8992" width="2.125" style="1720" customWidth="1"/>
    <col min="8993" max="9216" width="9" style="1720" customWidth="1"/>
    <col min="9217" max="9247" width="2.75" style="1720" customWidth="1"/>
    <col min="9248" max="9248" width="2.125" style="1720" customWidth="1"/>
    <col min="9249" max="9472" width="9" style="1720" customWidth="1"/>
    <col min="9473" max="9503" width="2.75" style="1720" customWidth="1"/>
    <col min="9504" max="9504" width="2.125" style="1720" customWidth="1"/>
    <col min="9505" max="9728" width="9" style="1720" customWidth="1"/>
    <col min="9729" max="9759" width="2.75" style="1720" customWidth="1"/>
    <col min="9760" max="9760" width="2.125" style="1720" customWidth="1"/>
    <col min="9761" max="9984" width="9" style="1720" customWidth="1"/>
    <col min="9985" max="10015" width="2.75" style="1720" customWidth="1"/>
    <col min="10016" max="10016" width="2.125" style="1720" customWidth="1"/>
    <col min="10017" max="10240" width="9" style="1720" customWidth="1"/>
    <col min="10241" max="10271" width="2.75" style="1720" customWidth="1"/>
    <col min="10272" max="10272" width="2.125" style="1720" customWidth="1"/>
    <col min="10273" max="10496" width="9" style="1720" customWidth="1"/>
    <col min="10497" max="10527" width="2.75" style="1720" customWidth="1"/>
    <col min="10528" max="10528" width="2.125" style="1720" customWidth="1"/>
    <col min="10529" max="10752" width="9" style="1720" customWidth="1"/>
    <col min="10753" max="10783" width="2.75" style="1720" customWidth="1"/>
    <col min="10784" max="10784" width="2.125" style="1720" customWidth="1"/>
    <col min="10785" max="11008" width="9" style="1720" customWidth="1"/>
    <col min="11009" max="11039" width="2.75" style="1720" customWidth="1"/>
    <col min="11040" max="11040" width="2.125" style="1720" customWidth="1"/>
    <col min="11041" max="11264" width="9" style="1720" customWidth="1"/>
    <col min="11265" max="11295" width="2.75" style="1720" customWidth="1"/>
    <col min="11296" max="11296" width="2.125" style="1720" customWidth="1"/>
    <col min="11297" max="11520" width="9" style="1720" customWidth="1"/>
    <col min="11521" max="11551" width="2.75" style="1720" customWidth="1"/>
    <col min="11552" max="11552" width="2.125" style="1720" customWidth="1"/>
    <col min="11553" max="11776" width="9" style="1720" customWidth="1"/>
    <col min="11777" max="11807" width="2.75" style="1720" customWidth="1"/>
    <col min="11808" max="11808" width="2.125" style="1720" customWidth="1"/>
    <col min="11809" max="12032" width="9" style="1720" customWidth="1"/>
    <col min="12033" max="12063" width="2.75" style="1720" customWidth="1"/>
    <col min="12064" max="12064" width="2.125" style="1720" customWidth="1"/>
    <col min="12065" max="12288" width="9" style="1720" customWidth="1"/>
    <col min="12289" max="12319" width="2.75" style="1720" customWidth="1"/>
    <col min="12320" max="12320" width="2.125" style="1720" customWidth="1"/>
    <col min="12321" max="12544" width="9" style="1720" customWidth="1"/>
    <col min="12545" max="12575" width="2.75" style="1720" customWidth="1"/>
    <col min="12576" max="12576" width="2.125" style="1720" customWidth="1"/>
    <col min="12577" max="12800" width="9" style="1720" customWidth="1"/>
    <col min="12801" max="12831" width="2.75" style="1720" customWidth="1"/>
    <col min="12832" max="12832" width="2.125" style="1720" customWidth="1"/>
    <col min="12833" max="13056" width="9" style="1720" customWidth="1"/>
    <col min="13057" max="13087" width="2.75" style="1720" customWidth="1"/>
    <col min="13088" max="13088" width="2.125" style="1720" customWidth="1"/>
    <col min="13089" max="13312" width="9" style="1720" customWidth="1"/>
    <col min="13313" max="13343" width="2.75" style="1720" customWidth="1"/>
    <col min="13344" max="13344" width="2.125" style="1720" customWidth="1"/>
    <col min="13345" max="13568" width="9" style="1720" customWidth="1"/>
    <col min="13569" max="13599" width="2.75" style="1720" customWidth="1"/>
    <col min="13600" max="13600" width="2.125" style="1720" customWidth="1"/>
    <col min="13601" max="13824" width="9" style="1720" customWidth="1"/>
    <col min="13825" max="13855" width="2.75" style="1720" customWidth="1"/>
    <col min="13856" max="13856" width="2.125" style="1720" customWidth="1"/>
    <col min="13857" max="14080" width="9" style="1720" customWidth="1"/>
    <col min="14081" max="14111" width="2.75" style="1720" customWidth="1"/>
    <col min="14112" max="14112" width="2.125" style="1720" customWidth="1"/>
    <col min="14113" max="14336" width="9" style="1720" customWidth="1"/>
    <col min="14337" max="14367" width="2.75" style="1720" customWidth="1"/>
    <col min="14368" max="14368" width="2.125" style="1720" customWidth="1"/>
    <col min="14369" max="14592" width="9" style="1720" customWidth="1"/>
    <col min="14593" max="14623" width="2.75" style="1720" customWidth="1"/>
    <col min="14624" max="14624" width="2.125" style="1720" customWidth="1"/>
    <col min="14625" max="14848" width="9" style="1720" customWidth="1"/>
    <col min="14849" max="14879" width="2.75" style="1720" customWidth="1"/>
    <col min="14880" max="14880" width="2.125" style="1720" customWidth="1"/>
    <col min="14881" max="15104" width="9" style="1720" customWidth="1"/>
    <col min="15105" max="15135" width="2.75" style="1720" customWidth="1"/>
    <col min="15136" max="15136" width="2.125" style="1720" customWidth="1"/>
    <col min="15137" max="15360" width="9" style="1720" customWidth="1"/>
    <col min="15361" max="15391" width="2.75" style="1720" customWidth="1"/>
    <col min="15392" max="15392" width="2.125" style="1720" customWidth="1"/>
    <col min="15393" max="15616" width="9" style="1720" customWidth="1"/>
    <col min="15617" max="15647" width="2.75" style="1720" customWidth="1"/>
    <col min="15648" max="15648" width="2.125" style="1720" customWidth="1"/>
    <col min="15649" max="15872" width="9" style="1720" customWidth="1"/>
    <col min="15873" max="15903" width="2.75" style="1720" customWidth="1"/>
    <col min="15904" max="15904" width="2.125" style="1720" customWidth="1"/>
    <col min="15905" max="16128" width="9" style="1720" customWidth="1"/>
    <col min="16129" max="16159" width="2.75" style="1720" customWidth="1"/>
    <col min="16160" max="16160" width="2.125" style="1720" customWidth="1"/>
    <col min="16161" max="16384" width="9" style="1720" customWidth="1"/>
  </cols>
  <sheetData>
    <row r="1" spans="1:31" s="1704" customFormat="1" ht="18" customHeight="1">
      <c r="A1" s="1704" t="s">
        <v>5035</v>
      </c>
    </row>
    <row r="2" spans="1:31" s="1704" customFormat="1" ht="18" customHeight="1"/>
    <row r="3" spans="1:31" s="1704" customFormat="1" ht="18" customHeight="1"/>
    <row r="4" spans="1:31" s="1704" customFormat="1" ht="18" customHeight="1"/>
    <row r="5" spans="1:31" ht="21">
      <c r="A5" s="4616" t="s">
        <v>5036</v>
      </c>
      <c r="B5" s="4616"/>
      <c r="C5" s="4616"/>
      <c r="D5" s="4616"/>
      <c r="E5" s="4616"/>
      <c r="F5" s="4616"/>
      <c r="G5" s="4616"/>
      <c r="H5" s="4616"/>
      <c r="I5" s="4616"/>
      <c r="J5" s="4616"/>
      <c r="K5" s="4616"/>
      <c r="L5" s="4616"/>
      <c r="M5" s="4616"/>
      <c r="N5" s="4616"/>
      <c r="O5" s="4616"/>
      <c r="P5" s="4616"/>
      <c r="Q5" s="4616"/>
      <c r="R5" s="4616"/>
      <c r="S5" s="4616"/>
      <c r="T5" s="4616"/>
      <c r="U5" s="4616"/>
      <c r="V5" s="4616"/>
      <c r="W5" s="4616"/>
      <c r="X5" s="4616"/>
      <c r="Y5" s="4616"/>
      <c r="Z5" s="4616"/>
      <c r="AA5" s="4616"/>
      <c r="AB5" s="4616"/>
      <c r="AC5" s="4616"/>
      <c r="AD5" s="4616"/>
      <c r="AE5" s="4616"/>
    </row>
    <row r="6" spans="1:31" ht="24" customHeight="1">
      <c r="A6" s="4617" t="s">
        <v>15</v>
      </c>
      <c r="B6" s="4617"/>
      <c r="C6" s="4617"/>
      <c r="D6" s="4617"/>
      <c r="E6" s="4617"/>
      <c r="F6" s="4617"/>
      <c r="G6" s="4617"/>
      <c r="H6" s="4617"/>
      <c r="I6" s="4617"/>
      <c r="J6" s="4617"/>
      <c r="K6" s="4617"/>
      <c r="L6" s="4617"/>
      <c r="M6" s="4617"/>
      <c r="N6" s="4617"/>
      <c r="O6" s="4617"/>
      <c r="P6" s="4617"/>
      <c r="Q6" s="4617"/>
      <c r="R6" s="4617"/>
      <c r="S6" s="4617"/>
      <c r="T6" s="4617"/>
      <c r="U6" s="4617"/>
      <c r="V6" s="4617"/>
      <c r="W6" s="4617"/>
      <c r="X6" s="4617"/>
      <c r="Y6" s="4617"/>
      <c r="Z6" s="4617"/>
      <c r="AA6" s="4617"/>
      <c r="AB6" s="4617"/>
      <c r="AC6" s="4617"/>
      <c r="AD6" s="4617"/>
      <c r="AE6" s="4617"/>
    </row>
    <row r="7" spans="1:31" s="1704" customFormat="1" ht="24" customHeight="1">
      <c r="X7" s="4618"/>
      <c r="Y7" s="4619"/>
      <c r="Z7" s="4619"/>
      <c r="AA7" s="1704" t="s">
        <v>477</v>
      </c>
      <c r="AB7" s="1721"/>
      <c r="AC7" s="1704" t="s">
        <v>5</v>
      </c>
      <c r="AD7" s="1721"/>
      <c r="AE7" s="1704" t="s">
        <v>478</v>
      </c>
    </row>
    <row r="8" spans="1:31" s="1704" customFormat="1" ht="24" customHeight="1"/>
    <row r="9" spans="1:31" s="1704" customFormat="1" ht="24" customHeight="1">
      <c r="A9" s="1704" t="s">
        <v>3024</v>
      </c>
    </row>
    <row r="10" spans="1:31" s="1704" customFormat="1" ht="18" customHeight="1"/>
    <row r="11" spans="1:31" s="1704" customFormat="1" ht="24" customHeight="1">
      <c r="J11" s="1704" t="s">
        <v>3025</v>
      </c>
      <c r="R11" s="4620" t="str">
        <f>cst_wskakunin_owner1__line1</f>
        <v>テスト建て主</v>
      </c>
      <c r="S11" s="4620"/>
      <c r="T11" s="4620"/>
      <c r="U11" s="4620"/>
      <c r="V11" s="4620"/>
      <c r="W11" s="4620"/>
      <c r="X11" s="4620"/>
      <c r="Y11" s="4620"/>
      <c r="Z11" s="4620"/>
      <c r="AA11" s="4620"/>
      <c r="AB11" s="4620"/>
      <c r="AC11" s="4620"/>
      <c r="AD11" s="4620"/>
    </row>
    <row r="12" spans="1:31" s="1704" customFormat="1" ht="18" customHeight="1"/>
    <row r="13" spans="1:31" s="1704" customFormat="1" ht="24" customHeight="1">
      <c r="J13" s="1704" t="s">
        <v>3026</v>
      </c>
      <c r="R13" s="4620" t="str">
        <f>cst_wskakunin_owner1__line2</f>
        <v>代表取締役社長　テストさん</v>
      </c>
      <c r="S13" s="4620"/>
      <c r="T13" s="4620"/>
      <c r="U13" s="4620"/>
      <c r="V13" s="4620"/>
      <c r="W13" s="4620"/>
      <c r="X13" s="4620"/>
      <c r="Y13" s="4620"/>
      <c r="Z13" s="4620"/>
      <c r="AA13" s="4620"/>
      <c r="AB13" s="4620"/>
      <c r="AC13" s="4620"/>
      <c r="AD13" s="4620"/>
    </row>
    <row r="14" spans="1:31" s="1704" customFormat="1" ht="18" customHeight="1"/>
    <row r="15" spans="1:31" s="1704" customFormat="1" ht="24" customHeight="1">
      <c r="B15" s="1704" t="s">
        <v>5037</v>
      </c>
    </row>
    <row r="16" spans="1:31" s="1704" customFormat="1" ht="24" customHeight="1">
      <c r="A16" s="1704" t="s">
        <v>3028</v>
      </c>
    </row>
    <row r="17" spans="1:31" s="1704" customFormat="1" ht="18" customHeight="1"/>
    <row r="18" spans="1:31" s="1704" customFormat="1" ht="24" customHeight="1">
      <c r="B18" s="1722"/>
      <c r="C18" s="1722"/>
      <c r="D18" s="1722"/>
      <c r="E18" s="1722"/>
      <c r="F18" s="1722"/>
      <c r="G18" s="1722"/>
      <c r="H18" s="1722"/>
      <c r="I18" s="1722"/>
      <c r="J18" s="1723"/>
      <c r="K18" s="1723"/>
      <c r="L18" s="1723"/>
      <c r="M18" s="1723"/>
      <c r="N18" s="1723"/>
      <c r="O18" s="1723"/>
      <c r="P18" s="1723"/>
      <c r="Q18" s="1723" t="s">
        <v>5038</v>
      </c>
      <c r="R18" s="4621" t="str">
        <f>IF(cst_wskakunin_sekou1_JIMU_NAME="",cst_wskakunin_sekou1_NAME,cst_wskakunin_sekou1_JIMU_NAME)</f>
        <v>XXXアーキ</v>
      </c>
      <c r="S18" s="4621"/>
      <c r="T18" s="4621"/>
      <c r="U18" s="4621"/>
      <c r="V18" s="4621"/>
      <c r="W18" s="4621"/>
      <c r="X18" s="4621"/>
      <c r="Y18" s="4621"/>
      <c r="Z18" s="4621"/>
      <c r="AA18" s="4621"/>
      <c r="AB18" s="4621"/>
      <c r="AC18" s="4621"/>
      <c r="AD18" s="4621"/>
      <c r="AE18" s="1722"/>
    </row>
    <row r="19" spans="1:31" s="1704" customFormat="1" ht="18" customHeight="1"/>
    <row r="20" spans="1:31" s="1704" customFormat="1" ht="24" customHeight="1">
      <c r="Q20" s="1719" t="s">
        <v>3026</v>
      </c>
      <c r="R20" s="4620" t="str">
        <f>IF(cst_wskakunin_sekou1_JIMU_NAME="","",cst_wskakunin_sekou1_NAME)</f>
        <v>テスト施工者</v>
      </c>
      <c r="S20" s="4620"/>
      <c r="T20" s="4620"/>
      <c r="U20" s="4620"/>
      <c r="V20" s="4620"/>
      <c r="W20" s="4620"/>
      <c r="X20" s="4620"/>
      <c r="Y20" s="4620"/>
      <c r="Z20" s="4620"/>
      <c r="AA20" s="4620"/>
      <c r="AB20" s="4620"/>
      <c r="AC20" s="4620"/>
      <c r="AD20" s="4620"/>
    </row>
    <row r="21" spans="1:31" s="1704" customFormat="1" ht="18" customHeight="1"/>
    <row r="22" spans="1:31" s="1704" customFormat="1" ht="24" customHeight="1">
      <c r="B22" s="1724"/>
      <c r="C22" s="1724"/>
      <c r="D22" s="1724"/>
      <c r="E22" s="1724"/>
      <c r="F22" s="1724"/>
      <c r="G22" s="1724"/>
      <c r="H22" s="1724"/>
      <c r="I22" s="1724"/>
      <c r="J22" s="1725"/>
      <c r="K22" s="1725"/>
      <c r="L22" s="1725"/>
      <c r="M22" s="1725"/>
      <c r="N22" s="1725"/>
      <c r="O22" s="1725"/>
      <c r="P22" s="1725"/>
      <c r="Q22" s="1725" t="s">
        <v>5039</v>
      </c>
      <c r="R22" s="4626" t="str">
        <f>cst_wskakunin_kanri1_JIMU_NAME&amp;IF(cst_wskakunin_kanri1_NAME="",""," "&amp;cst_wskakunin_kanri1_NAME)</f>
        <v/>
      </c>
      <c r="S22" s="4626"/>
      <c r="T22" s="4626"/>
      <c r="U22" s="4626"/>
      <c r="V22" s="4626"/>
      <c r="W22" s="4626"/>
      <c r="X22" s="4626"/>
      <c r="Y22" s="4626"/>
      <c r="Z22" s="4626"/>
      <c r="AA22" s="4626"/>
      <c r="AB22" s="4626"/>
      <c r="AC22" s="4626"/>
      <c r="AD22" s="4626"/>
      <c r="AE22" s="1724"/>
    </row>
    <row r="23" spans="1:31" s="1704" customFormat="1" ht="18" customHeight="1"/>
    <row r="24" spans="1:31" s="1704" customFormat="1" ht="18" customHeight="1"/>
    <row r="25" spans="1:31" s="1704" customFormat="1" ht="25.5" customHeight="1">
      <c r="B25" s="1726" t="s">
        <v>3029</v>
      </c>
      <c r="C25" s="1722"/>
      <c r="D25" s="1722"/>
      <c r="E25" s="1722"/>
      <c r="F25" s="1722"/>
      <c r="G25" s="1722"/>
      <c r="H25" s="1722"/>
      <c r="I25" s="1722"/>
      <c r="J25" s="1722"/>
      <c r="K25" s="1722"/>
      <c r="L25" s="1722"/>
      <c r="M25" s="1722"/>
      <c r="N25" s="1722"/>
      <c r="O25" s="1722"/>
      <c r="P25" s="1727"/>
      <c r="Q25" s="1726" t="s">
        <v>3030</v>
      </c>
      <c r="R25" s="1722"/>
      <c r="S25" s="1722"/>
      <c r="T25" s="1722"/>
      <c r="U25" s="1722"/>
      <c r="V25" s="1722"/>
      <c r="W25" s="1722"/>
      <c r="X25" s="1722"/>
      <c r="Y25" s="1722"/>
      <c r="Z25" s="1722"/>
      <c r="AA25" s="1722"/>
      <c r="AB25" s="1722"/>
      <c r="AC25" s="1722"/>
      <c r="AD25" s="1727"/>
    </row>
    <row r="26" spans="1:31" s="1704" customFormat="1" ht="25.5" customHeight="1">
      <c r="B26" s="1728"/>
      <c r="C26" s="1729"/>
      <c r="D26" s="1729"/>
      <c r="E26" s="1729"/>
      <c r="F26" s="1729" t="s">
        <v>477</v>
      </c>
      <c r="G26" s="1729"/>
      <c r="H26" s="1729"/>
      <c r="I26" s="1729" t="s">
        <v>5</v>
      </c>
      <c r="J26" s="1729"/>
      <c r="K26" s="1729"/>
      <c r="L26" s="1729" t="s">
        <v>478</v>
      </c>
      <c r="M26" s="1729"/>
      <c r="N26" s="1729"/>
      <c r="O26" s="1729"/>
      <c r="P26" s="1730"/>
      <c r="Q26" s="1731"/>
      <c r="AD26" s="1732"/>
    </row>
    <row r="27" spans="1:31" s="1704" customFormat="1" ht="25.5" customHeight="1">
      <c r="B27" s="1728"/>
      <c r="C27" s="1729" t="s">
        <v>6</v>
      </c>
      <c r="D27" s="1729"/>
      <c r="E27" s="1729"/>
      <c r="F27" s="1729"/>
      <c r="G27" s="1729"/>
      <c r="H27" s="1729"/>
      <c r="I27" s="1729"/>
      <c r="J27" s="1729"/>
      <c r="K27" s="1729"/>
      <c r="L27" s="1729" t="s">
        <v>7</v>
      </c>
      <c r="M27" s="1729"/>
      <c r="N27" s="1729"/>
      <c r="O27" s="1729"/>
      <c r="P27" s="1730"/>
      <c r="Q27" s="1731"/>
      <c r="AD27" s="1732"/>
    </row>
    <row r="28" spans="1:31" s="1704" customFormat="1" ht="25.5" customHeight="1">
      <c r="B28" s="1733"/>
      <c r="C28" s="1724" t="s">
        <v>3868</v>
      </c>
      <c r="D28" s="1724"/>
      <c r="E28" s="1724"/>
      <c r="F28" s="1724"/>
      <c r="G28" s="1724"/>
      <c r="H28" s="1724"/>
      <c r="I28" s="1724"/>
      <c r="J28" s="1724"/>
      <c r="K28" s="1724"/>
      <c r="L28" s="1724"/>
      <c r="M28" s="1724"/>
      <c r="N28" s="1724"/>
      <c r="O28" s="1724"/>
      <c r="P28" s="1734"/>
      <c r="Q28" s="1733"/>
      <c r="R28" s="1724"/>
      <c r="S28" s="1724"/>
      <c r="T28" s="1724"/>
      <c r="U28" s="1724"/>
      <c r="V28" s="1724"/>
      <c r="W28" s="1724"/>
      <c r="X28" s="1724"/>
      <c r="Y28" s="1724"/>
      <c r="Z28" s="1724"/>
      <c r="AA28" s="1724"/>
      <c r="AB28" s="1724"/>
      <c r="AC28" s="1724"/>
      <c r="AD28" s="1734"/>
    </row>
    <row r="29" spans="1:31" s="1704" customFormat="1" ht="24" customHeight="1"/>
    <row r="30" spans="1:31" ht="18" customHeight="1">
      <c r="A30" s="1735" t="s">
        <v>2943</v>
      </c>
    </row>
    <row r="31" spans="1:31" ht="18" customHeight="1">
      <c r="B31" s="1736" t="s">
        <v>5040</v>
      </c>
    </row>
    <row r="32" spans="1:31" ht="18" customHeight="1">
      <c r="B32" s="1736" t="s">
        <v>5041</v>
      </c>
    </row>
    <row r="33" spans="1:31" ht="18" customHeight="1">
      <c r="B33" s="1736" t="s">
        <v>5042</v>
      </c>
    </row>
    <row r="34" spans="1:31" ht="18" customHeight="1"/>
    <row r="35" spans="1:31" s="1704" customFormat="1" ht="18" customHeight="1">
      <c r="A35" s="4617" t="s">
        <v>32</v>
      </c>
      <c r="B35" s="4617"/>
      <c r="C35" s="4617"/>
      <c r="D35" s="4617"/>
      <c r="E35" s="4617"/>
      <c r="F35" s="4617"/>
      <c r="G35" s="4617"/>
      <c r="H35" s="4617"/>
      <c r="I35" s="4617"/>
      <c r="J35" s="4617"/>
      <c r="K35" s="4617"/>
      <c r="L35" s="4617"/>
      <c r="M35" s="4617"/>
      <c r="N35" s="4617"/>
      <c r="O35" s="4617"/>
      <c r="P35" s="4617"/>
      <c r="Q35" s="4617"/>
      <c r="R35" s="4617"/>
      <c r="S35" s="4617"/>
      <c r="T35" s="4617"/>
      <c r="U35" s="4617"/>
      <c r="V35" s="4617"/>
      <c r="W35" s="4617"/>
      <c r="X35" s="4617"/>
      <c r="Y35" s="4617"/>
      <c r="Z35" s="4617"/>
      <c r="AA35" s="4617"/>
      <c r="AB35" s="4617"/>
      <c r="AC35" s="4617"/>
      <c r="AD35" s="4617"/>
      <c r="AE35" s="4617"/>
    </row>
    <row r="36" spans="1:31" s="1704" customFormat="1" ht="24.75" customHeight="1">
      <c r="A36" s="1724"/>
      <c r="B36" s="1737" t="s">
        <v>3033</v>
      </c>
      <c r="C36" s="1724"/>
      <c r="D36" s="1724"/>
      <c r="E36" s="1724"/>
      <c r="F36" s="1724"/>
      <c r="G36" s="1724"/>
      <c r="H36" s="1724"/>
      <c r="I36" s="1724"/>
      <c r="J36" s="1724"/>
      <c r="K36" s="1724"/>
      <c r="L36" s="1724"/>
      <c r="M36" s="1724"/>
      <c r="N36" s="1724"/>
      <c r="O36" s="1724"/>
      <c r="P36" s="1724"/>
      <c r="Q36" s="1724"/>
      <c r="R36" s="1724"/>
      <c r="S36" s="1724"/>
      <c r="T36" s="1724"/>
      <c r="U36" s="1724"/>
      <c r="V36" s="1724"/>
      <c r="W36" s="1724"/>
      <c r="X36" s="1724"/>
      <c r="Y36" s="1724"/>
      <c r="Z36" s="1724"/>
      <c r="AA36" s="1724"/>
      <c r="AB36" s="1724"/>
      <c r="AC36" s="1724"/>
      <c r="AD36" s="1724"/>
      <c r="AE36" s="1724"/>
    </row>
    <row r="37" spans="1:31" s="1704" customFormat="1" ht="6.75" customHeight="1"/>
    <row r="38" spans="1:31" s="1704" customFormat="1" ht="17.100000000000001" customHeight="1">
      <c r="A38" s="1738" t="s">
        <v>3034</v>
      </c>
      <c r="B38" s="1739"/>
      <c r="C38" s="1739"/>
      <c r="D38" s="1739"/>
      <c r="E38" s="1739"/>
      <c r="F38" s="1739"/>
      <c r="G38" s="1739"/>
      <c r="H38" s="1739"/>
      <c r="I38" s="1739"/>
      <c r="J38" s="1739"/>
      <c r="K38" s="1739"/>
      <c r="L38" s="1739"/>
      <c r="M38" s="1739"/>
      <c r="N38" s="1739"/>
      <c r="O38" s="1739"/>
      <c r="P38" s="1739"/>
      <c r="Q38" s="1739"/>
      <c r="R38" s="1739"/>
      <c r="S38" s="1739"/>
      <c r="T38" s="1739"/>
      <c r="U38" s="1739"/>
      <c r="V38" s="1739"/>
      <c r="W38" s="1739"/>
      <c r="X38" s="1739"/>
      <c r="Y38" s="1739"/>
      <c r="Z38" s="1739"/>
      <c r="AA38" s="1739"/>
      <c r="AB38" s="1739"/>
      <c r="AC38" s="1739"/>
      <c r="AD38" s="1739"/>
      <c r="AE38" s="1739"/>
    </row>
    <row r="39" spans="1:31" s="1704" customFormat="1" ht="17.100000000000001" customHeight="1">
      <c r="B39" s="1704" t="s">
        <v>3035</v>
      </c>
      <c r="J39" s="4622" t="str">
        <f>cst_wskakunin_owner1__space_KANA</f>
        <v>テスト建て主　ﾀﾞｲﾋｮｳﾄﾘｼﾏﾘﾔｸｼｬﾁｮｳ　テスト</v>
      </c>
      <c r="K39" s="4623"/>
      <c r="L39" s="4623"/>
      <c r="M39" s="4623"/>
      <c r="N39" s="4623"/>
      <c r="O39" s="4623"/>
      <c r="P39" s="4623"/>
      <c r="Q39" s="4623"/>
      <c r="R39" s="4623"/>
      <c r="S39" s="4623"/>
      <c r="T39" s="4623"/>
      <c r="U39" s="4623"/>
      <c r="V39" s="4623"/>
      <c r="W39" s="4623"/>
      <c r="X39" s="4623"/>
      <c r="Y39" s="4623"/>
      <c r="Z39" s="4623"/>
      <c r="AA39" s="4623"/>
      <c r="AB39" s="4623"/>
      <c r="AC39" s="4623"/>
      <c r="AD39" s="4623"/>
      <c r="AE39" s="4623"/>
    </row>
    <row r="40" spans="1:31" s="1704" customFormat="1" ht="17.100000000000001" customHeight="1">
      <c r="B40" s="1704" t="s">
        <v>3036</v>
      </c>
      <c r="J40" s="4622" t="str">
        <f>cst_wskakunin_owner1__space</f>
        <v>テスト建て主　代表取締役社長　テストさん</v>
      </c>
      <c r="K40" s="4623"/>
      <c r="L40" s="4623"/>
      <c r="M40" s="4623"/>
      <c r="N40" s="4623"/>
      <c r="O40" s="4623"/>
      <c r="P40" s="4623"/>
      <c r="Q40" s="4623"/>
      <c r="R40" s="4623"/>
      <c r="S40" s="4623"/>
      <c r="T40" s="4623"/>
      <c r="U40" s="4623"/>
      <c r="V40" s="4623"/>
      <c r="W40" s="4623"/>
      <c r="X40" s="4623"/>
      <c r="Y40" s="4623"/>
      <c r="Z40" s="4623"/>
      <c r="AA40" s="4623"/>
      <c r="AB40" s="4623"/>
      <c r="AC40" s="4623"/>
      <c r="AD40" s="4623"/>
      <c r="AE40" s="4623"/>
    </row>
    <row r="41" spans="1:31" s="1704" customFormat="1" ht="17.100000000000001" customHeight="1">
      <c r="B41" s="1704" t="s">
        <v>3037</v>
      </c>
      <c r="I41" s="1704" t="s">
        <v>2595</v>
      </c>
      <c r="J41" s="4622" t="str">
        <f>cst_wskakunin_owner1_ZIP</f>
        <v>330-0064</v>
      </c>
      <c r="K41" s="4623"/>
      <c r="L41" s="4623"/>
      <c r="M41" s="4623"/>
      <c r="N41" s="4623"/>
      <c r="O41" s="4623"/>
      <c r="P41" s="4623"/>
      <c r="Q41" s="1705"/>
      <c r="R41" s="1705"/>
      <c r="S41" s="1705"/>
      <c r="T41" s="1705"/>
      <c r="U41" s="1705"/>
      <c r="V41" s="1705"/>
      <c r="W41" s="1705"/>
      <c r="X41" s="1705"/>
      <c r="Y41" s="1705"/>
      <c r="Z41" s="1705"/>
      <c r="AA41" s="1705"/>
      <c r="AB41" s="1705"/>
      <c r="AC41" s="1705"/>
      <c r="AD41" s="1705"/>
      <c r="AE41" s="1705"/>
    </row>
    <row r="42" spans="1:31" s="1704" customFormat="1" ht="17.100000000000001" customHeight="1">
      <c r="B42" s="1704" t="s">
        <v>3038</v>
      </c>
      <c r="J42" s="4622" t="str">
        <f>cst_wskakunin_owner1__address</f>
        <v>埼玉県埼玉県さいたま市浦和区岸町７－１２－３</v>
      </c>
      <c r="K42" s="4623"/>
      <c r="L42" s="4623"/>
      <c r="M42" s="4623"/>
      <c r="N42" s="4623"/>
      <c r="O42" s="4623"/>
      <c r="P42" s="4623"/>
      <c r="Q42" s="4623"/>
      <c r="R42" s="4623"/>
      <c r="S42" s="4623"/>
      <c r="T42" s="4623"/>
      <c r="U42" s="4623"/>
      <c r="V42" s="4623"/>
      <c r="W42" s="4623"/>
      <c r="X42" s="4623"/>
      <c r="Y42" s="4623"/>
      <c r="Z42" s="4623"/>
      <c r="AA42" s="4623"/>
      <c r="AB42" s="4623"/>
      <c r="AC42" s="4623"/>
      <c r="AD42" s="4623"/>
      <c r="AE42" s="4623"/>
    </row>
    <row r="43" spans="1:31" s="1704" customFormat="1" ht="17.100000000000001" customHeight="1">
      <c r="B43" s="1704" t="s">
        <v>3039</v>
      </c>
      <c r="J43" s="4622" t="str">
        <f>cst_wskakunin_owner1_TEL</f>
        <v>048-222-2222</v>
      </c>
      <c r="K43" s="4623"/>
      <c r="L43" s="4623"/>
      <c r="M43" s="4623"/>
      <c r="N43" s="4623"/>
      <c r="O43" s="4623"/>
      <c r="P43" s="4623"/>
      <c r="Q43" s="4623"/>
      <c r="R43" s="4623"/>
      <c r="S43" s="4623"/>
      <c r="T43" s="1705"/>
      <c r="U43" s="1705"/>
      <c r="V43" s="1705"/>
      <c r="W43" s="1705"/>
      <c r="X43" s="1705"/>
      <c r="Y43" s="1705"/>
      <c r="Z43" s="1705"/>
      <c r="AA43" s="1705"/>
      <c r="AB43" s="1705"/>
      <c r="AC43" s="1705"/>
      <c r="AD43" s="1705"/>
      <c r="AE43" s="1705"/>
    </row>
    <row r="44" spans="1:31" s="1704" customFormat="1" ht="17.100000000000001" customHeight="1">
      <c r="A44" s="1738" t="s">
        <v>120</v>
      </c>
      <c r="B44" s="1739"/>
      <c r="C44" s="1739"/>
      <c r="D44" s="1739"/>
      <c r="E44" s="1739"/>
      <c r="F44" s="1739"/>
      <c r="G44" s="1739"/>
      <c r="H44" s="1739"/>
      <c r="I44" s="1739"/>
      <c r="J44" s="1739"/>
      <c r="K44" s="1739"/>
      <c r="L44" s="1739"/>
      <c r="M44" s="1739"/>
      <c r="N44" s="1739"/>
      <c r="O44" s="1739"/>
      <c r="P44" s="1739"/>
      <c r="Q44" s="1739"/>
      <c r="R44" s="1739"/>
      <c r="S44" s="1739"/>
      <c r="T44" s="1739"/>
      <c r="U44" s="1739"/>
      <c r="V44" s="1739"/>
      <c r="W44" s="1739"/>
      <c r="X44" s="1739"/>
      <c r="Y44" s="1739"/>
      <c r="Z44" s="1739"/>
      <c r="AA44" s="1739"/>
      <c r="AB44" s="1739"/>
      <c r="AC44" s="1739"/>
      <c r="AD44" s="1739"/>
      <c r="AE44" s="1739"/>
    </row>
    <row r="45" spans="1:31" s="1704" customFormat="1" ht="17.100000000000001" customHeight="1">
      <c r="B45" s="1704" t="s">
        <v>3035</v>
      </c>
      <c r="J45" s="4624"/>
      <c r="K45" s="4625"/>
      <c r="L45" s="4625"/>
      <c r="M45" s="4625"/>
      <c r="N45" s="4625"/>
      <c r="O45" s="4625"/>
      <c r="P45" s="4625"/>
      <c r="Q45" s="4625"/>
      <c r="R45" s="4625"/>
      <c r="S45" s="4625"/>
      <c r="T45" s="4625"/>
      <c r="U45" s="4625"/>
      <c r="V45" s="4625"/>
      <c r="W45" s="4625"/>
      <c r="X45" s="4625"/>
      <c r="Y45" s="4625"/>
      <c r="Z45" s="4625"/>
      <c r="AA45" s="4625"/>
      <c r="AB45" s="4625"/>
      <c r="AC45" s="4625"/>
      <c r="AD45" s="4625"/>
      <c r="AE45" s="4625"/>
    </row>
    <row r="46" spans="1:31" s="1704" customFormat="1" ht="17.100000000000001" customHeight="1">
      <c r="B46" s="1704" t="s">
        <v>3036</v>
      </c>
      <c r="J46" s="4622" t="str">
        <f>cst_wskakunin_dairi1__space</f>
        <v>XXXアーキ　テスト代理人</v>
      </c>
      <c r="K46" s="4623"/>
      <c r="L46" s="4623"/>
      <c r="M46" s="4623"/>
      <c r="N46" s="4623"/>
      <c r="O46" s="4623"/>
      <c r="P46" s="4623"/>
      <c r="Q46" s="4623"/>
      <c r="R46" s="4623"/>
      <c r="S46" s="4623"/>
      <c r="T46" s="4623"/>
      <c r="U46" s="4623"/>
      <c r="V46" s="4623"/>
      <c r="W46" s="4623"/>
      <c r="X46" s="4623"/>
      <c r="Y46" s="4623"/>
      <c r="Z46" s="4623"/>
      <c r="AA46" s="4623"/>
      <c r="AB46" s="4623"/>
      <c r="AC46" s="4623"/>
      <c r="AD46" s="4623"/>
      <c r="AE46" s="4623"/>
    </row>
    <row r="47" spans="1:31" s="1704" customFormat="1" ht="17.100000000000001" customHeight="1">
      <c r="B47" s="1704" t="s">
        <v>3037</v>
      </c>
      <c r="I47" s="1704" t="s">
        <v>2595</v>
      </c>
      <c r="J47" s="4622" t="str">
        <f>cst_wskakunin_dairi1_ZIP</f>
        <v>359-0034</v>
      </c>
      <c r="K47" s="4623"/>
      <c r="L47" s="4623"/>
      <c r="M47" s="4623"/>
      <c r="N47" s="4623"/>
      <c r="O47" s="4623"/>
      <c r="P47" s="4623"/>
      <c r="Q47" s="1705"/>
      <c r="R47" s="1705"/>
      <c r="S47" s="1705"/>
      <c r="T47" s="1705"/>
      <c r="U47" s="1705"/>
      <c r="V47" s="1705"/>
      <c r="W47" s="1705"/>
      <c r="X47" s="1705"/>
      <c r="Y47" s="1705"/>
      <c r="Z47" s="1705"/>
      <c r="AA47" s="1705"/>
      <c r="AB47" s="1705"/>
      <c r="AC47" s="1705"/>
      <c r="AD47" s="1705"/>
      <c r="AE47" s="1705"/>
    </row>
    <row r="48" spans="1:31" s="1704" customFormat="1" ht="17.100000000000001" customHeight="1">
      <c r="B48" s="1704" t="s">
        <v>3038</v>
      </c>
      <c r="J48" s="4622" t="str">
        <f>cst_wskakunin_dairi1__address</f>
        <v>埼玉県所沢市東新井町307-7</v>
      </c>
      <c r="K48" s="4623"/>
      <c r="L48" s="4623"/>
      <c r="M48" s="4623"/>
      <c r="N48" s="4623"/>
      <c r="O48" s="4623"/>
      <c r="P48" s="4623"/>
      <c r="Q48" s="4623"/>
      <c r="R48" s="4623"/>
      <c r="S48" s="4623"/>
      <c r="T48" s="4623"/>
      <c r="U48" s="4623"/>
      <c r="V48" s="4623"/>
      <c r="W48" s="4623"/>
      <c r="X48" s="4623"/>
      <c r="Y48" s="4623"/>
      <c r="Z48" s="4623"/>
      <c r="AA48" s="4623"/>
      <c r="AB48" s="4623"/>
      <c r="AC48" s="4623"/>
      <c r="AD48" s="4623"/>
      <c r="AE48" s="4623"/>
    </row>
    <row r="49" spans="1:32" s="1704" customFormat="1" ht="17.100000000000001" customHeight="1">
      <c r="B49" s="1704" t="s">
        <v>3039</v>
      </c>
      <c r="J49" s="4622" t="str">
        <f>cst_wskakunin_dairi1_TEL</f>
        <v>048-222-2222</v>
      </c>
      <c r="K49" s="4623"/>
      <c r="L49" s="4623"/>
      <c r="M49" s="4623"/>
      <c r="N49" s="4623"/>
      <c r="O49" s="4623"/>
      <c r="P49" s="4623"/>
      <c r="Q49" s="4623"/>
      <c r="R49" s="4623"/>
      <c r="S49" s="4623"/>
      <c r="T49" s="1705"/>
      <c r="U49" s="1705"/>
      <c r="V49" s="1705"/>
      <c r="W49" s="1705"/>
      <c r="X49" s="1705"/>
      <c r="Y49" s="1705"/>
      <c r="Z49" s="1705"/>
      <c r="AA49" s="1705"/>
      <c r="AB49" s="1705"/>
      <c r="AC49" s="1705"/>
      <c r="AD49" s="1705"/>
      <c r="AE49" s="1705"/>
    </row>
    <row r="50" spans="1:32" s="1704" customFormat="1" ht="17.100000000000001" customHeight="1">
      <c r="A50" s="1738" t="s">
        <v>3040</v>
      </c>
      <c r="B50" s="1739"/>
      <c r="C50" s="1739"/>
      <c r="D50" s="1739"/>
      <c r="E50" s="1739"/>
      <c r="F50" s="1739"/>
      <c r="G50" s="1739"/>
      <c r="H50" s="1739"/>
      <c r="I50" s="1739"/>
      <c r="J50" s="1739"/>
      <c r="K50" s="1739"/>
      <c r="L50" s="1739"/>
      <c r="M50" s="1739"/>
      <c r="N50" s="1739"/>
      <c r="O50" s="1739"/>
      <c r="P50" s="1739"/>
      <c r="Q50" s="1739"/>
      <c r="R50" s="1739"/>
      <c r="S50" s="1739"/>
      <c r="T50" s="1739"/>
      <c r="U50" s="1739"/>
      <c r="V50" s="1739"/>
      <c r="W50" s="1739"/>
      <c r="X50" s="1739"/>
      <c r="Y50" s="1739"/>
      <c r="Z50" s="1739"/>
      <c r="AA50" s="1739"/>
      <c r="AB50" s="1739"/>
      <c r="AC50" s="1739"/>
      <c r="AD50" s="1739"/>
      <c r="AE50" s="1739"/>
    </row>
    <row r="51" spans="1:32" s="1704" customFormat="1" ht="17.100000000000001" customHeight="1">
      <c r="B51" s="1704" t="s">
        <v>3035</v>
      </c>
      <c r="J51" s="4622" t="str">
        <f>cst_wskakunin_owner1__space_KANA</f>
        <v>テスト建て主　ﾀﾞｲﾋｮｳﾄﾘｼﾏﾘﾔｸｼｬﾁｮｳ　テスト</v>
      </c>
      <c r="K51" s="4623"/>
      <c r="L51" s="4623"/>
      <c r="M51" s="4623"/>
      <c r="N51" s="4623"/>
      <c r="O51" s="4623"/>
      <c r="P51" s="4623"/>
      <c r="Q51" s="4623"/>
      <c r="R51" s="4623"/>
      <c r="S51" s="4623"/>
      <c r="T51" s="4623"/>
      <c r="U51" s="4623"/>
      <c r="V51" s="4623"/>
      <c r="W51" s="4623"/>
      <c r="X51" s="4623"/>
      <c r="Y51" s="4623"/>
      <c r="Z51" s="4623"/>
      <c r="AA51" s="4623"/>
      <c r="AB51" s="4623"/>
      <c r="AC51" s="4623"/>
      <c r="AD51" s="4623"/>
      <c r="AE51" s="4623"/>
    </row>
    <row r="52" spans="1:32" s="1704" customFormat="1" ht="17.100000000000001" customHeight="1">
      <c r="B52" s="1704" t="s">
        <v>3036</v>
      </c>
      <c r="J52" s="4622" t="str">
        <f>cst_wskakunin_owner1__space</f>
        <v>テスト建て主　代表取締役社長　テストさん</v>
      </c>
      <c r="K52" s="4623"/>
      <c r="L52" s="4623"/>
      <c r="M52" s="4623"/>
      <c r="N52" s="4623"/>
      <c r="O52" s="4623"/>
      <c r="P52" s="4623"/>
      <c r="Q52" s="4623"/>
      <c r="R52" s="4623"/>
      <c r="S52" s="4623"/>
      <c r="T52" s="4623"/>
      <c r="U52" s="4623"/>
      <c r="V52" s="4623"/>
      <c r="W52" s="4623"/>
      <c r="X52" s="4623"/>
      <c r="Y52" s="4623"/>
      <c r="Z52" s="4623"/>
      <c r="AA52" s="4623"/>
      <c r="AB52" s="4623"/>
      <c r="AC52" s="4623"/>
      <c r="AD52" s="4623"/>
      <c r="AE52" s="4623"/>
    </row>
    <row r="53" spans="1:32" s="1704" customFormat="1" ht="17.100000000000001" customHeight="1">
      <c r="B53" s="1704" t="s">
        <v>3037</v>
      </c>
      <c r="I53" s="1704" t="s">
        <v>2595</v>
      </c>
      <c r="J53" s="4622" t="str">
        <f>cst_wskakunin_owner1_ZIP</f>
        <v>330-0064</v>
      </c>
      <c r="K53" s="4623"/>
      <c r="L53" s="4623"/>
      <c r="M53" s="4623"/>
      <c r="N53" s="4623"/>
      <c r="O53" s="4623"/>
      <c r="P53" s="4623"/>
      <c r="Q53" s="1705"/>
      <c r="R53" s="1705"/>
      <c r="S53" s="1705"/>
      <c r="T53" s="1705"/>
      <c r="U53" s="1705"/>
      <c r="V53" s="1705"/>
      <c r="W53" s="1705"/>
      <c r="X53" s="1705"/>
      <c r="Y53" s="1705"/>
      <c r="Z53" s="1705"/>
      <c r="AA53" s="1705"/>
      <c r="AB53" s="1705"/>
      <c r="AC53" s="1705"/>
      <c r="AD53" s="1705"/>
      <c r="AE53" s="1705"/>
    </row>
    <row r="54" spans="1:32" s="1704" customFormat="1" ht="17.100000000000001" customHeight="1">
      <c r="B54" s="1704" t="s">
        <v>3038</v>
      </c>
      <c r="J54" s="4622" t="str">
        <f>cst_wskakunin_owner1__address</f>
        <v>埼玉県埼玉県さいたま市浦和区岸町７－１２－３</v>
      </c>
      <c r="K54" s="4623"/>
      <c r="L54" s="4623"/>
      <c r="M54" s="4623"/>
      <c r="N54" s="4623"/>
      <c r="O54" s="4623"/>
      <c r="P54" s="4623"/>
      <c r="Q54" s="4623"/>
      <c r="R54" s="4623"/>
      <c r="S54" s="4623"/>
      <c r="T54" s="4623"/>
      <c r="U54" s="4623"/>
      <c r="V54" s="4623"/>
      <c r="W54" s="4623"/>
      <c r="X54" s="4623"/>
      <c r="Y54" s="4623"/>
      <c r="Z54" s="4623"/>
      <c r="AA54" s="4623"/>
      <c r="AB54" s="4623"/>
      <c r="AC54" s="4623"/>
      <c r="AD54" s="4623"/>
      <c r="AE54" s="4623"/>
    </row>
    <row r="55" spans="1:32" s="1704" customFormat="1" ht="17.100000000000001" customHeight="1">
      <c r="B55" s="1704" t="s">
        <v>3039</v>
      </c>
      <c r="J55" s="4622" t="str">
        <f>cst_wskakunin_owner1_TEL</f>
        <v>048-222-2222</v>
      </c>
      <c r="K55" s="4623"/>
      <c r="L55" s="4623"/>
      <c r="M55" s="4623"/>
      <c r="N55" s="4623"/>
      <c r="O55" s="4623"/>
      <c r="P55" s="4623"/>
      <c r="Q55" s="4623"/>
      <c r="R55" s="4623"/>
      <c r="S55" s="4623"/>
      <c r="T55" s="1705"/>
      <c r="U55" s="1705"/>
      <c r="V55" s="1705"/>
      <c r="W55" s="1705"/>
      <c r="X55" s="1705"/>
      <c r="Y55" s="1705"/>
      <c r="Z55" s="1705"/>
      <c r="AA55" s="1705"/>
      <c r="AB55" s="1705"/>
      <c r="AC55" s="1705"/>
      <c r="AD55" s="1705"/>
      <c r="AE55" s="1705"/>
    </row>
    <row r="56" spans="1:32" s="1704" customFormat="1" ht="17.100000000000001" customHeight="1">
      <c r="A56" s="1738" t="s">
        <v>3041</v>
      </c>
      <c r="B56" s="1739"/>
      <c r="C56" s="1739"/>
      <c r="D56" s="1739"/>
      <c r="E56" s="1739"/>
      <c r="F56" s="1739"/>
      <c r="G56" s="1739"/>
      <c r="H56" s="1739"/>
      <c r="I56" s="1739"/>
      <c r="J56" s="1739"/>
      <c r="K56" s="1739"/>
      <c r="L56" s="1739"/>
      <c r="M56" s="1739"/>
      <c r="N56" s="1739"/>
      <c r="O56" s="1739"/>
      <c r="P56" s="1739"/>
      <c r="Q56" s="1739"/>
      <c r="R56" s="1739"/>
      <c r="S56" s="1739"/>
      <c r="T56" s="1739"/>
      <c r="U56" s="1739"/>
      <c r="V56" s="1739"/>
      <c r="W56" s="1739"/>
      <c r="X56" s="1739"/>
      <c r="Y56" s="1739"/>
      <c r="Z56" s="1739"/>
      <c r="AA56" s="1739"/>
      <c r="AB56" s="1739"/>
      <c r="AC56" s="1739"/>
      <c r="AD56" s="1739"/>
      <c r="AE56" s="1739"/>
    </row>
    <row r="57" spans="1:32" s="1704" customFormat="1" ht="17.100000000000001" customHeight="1">
      <c r="B57" s="1704" t="s">
        <v>3042</v>
      </c>
      <c r="H57" s="2073" t="s">
        <v>9</v>
      </c>
      <c r="I57" s="4627" t="str">
        <f>cst_wskakunin_sekkei1_SIKAKU</f>
        <v/>
      </c>
      <c r="J57" s="4627"/>
      <c r="K57" s="2074" t="s">
        <v>10</v>
      </c>
      <c r="L57" s="4628" t="s">
        <v>2974</v>
      </c>
      <c r="M57" s="4628"/>
      <c r="N57" s="4628"/>
      <c r="O57" s="4628"/>
      <c r="P57" s="2073" t="s">
        <v>9</v>
      </c>
      <c r="Q57" s="4627" t="str">
        <f>cst_wskakunin_sekkei1_TOUROKU_KIKAN</f>
        <v/>
      </c>
      <c r="R57" s="4627"/>
      <c r="S57" s="4627"/>
      <c r="T57" s="4627"/>
      <c r="U57" s="2074" t="s">
        <v>10</v>
      </c>
      <c r="V57" s="4628" t="s">
        <v>4337</v>
      </c>
      <c r="W57" s="4628"/>
      <c r="X57" s="4628"/>
      <c r="Y57" s="4628"/>
      <c r="Z57" s="4627" t="str">
        <f>cst_wskakunin_sekkei1_KENTIKUSI_NO</f>
        <v/>
      </c>
      <c r="AA57" s="4627"/>
      <c r="AB57" s="4627"/>
      <c r="AC57" s="4627"/>
      <c r="AD57" s="4627"/>
      <c r="AE57" s="2075" t="s">
        <v>7</v>
      </c>
    </row>
    <row r="58" spans="1:32" s="1704" customFormat="1" ht="17.100000000000001" customHeight="1">
      <c r="B58" s="1704" t="s">
        <v>3043</v>
      </c>
      <c r="H58" s="2076"/>
      <c r="I58" s="4629" t="str">
        <f>cst_wskakunin_sekkei1_NAME</f>
        <v/>
      </c>
      <c r="J58" s="4629"/>
      <c r="K58" s="4629"/>
      <c r="L58" s="4629"/>
      <c r="M58" s="4629"/>
      <c r="N58" s="4629"/>
      <c r="O58" s="4629"/>
      <c r="P58" s="4629"/>
      <c r="Q58" s="4629"/>
      <c r="R58" s="4629"/>
      <c r="S58" s="4629"/>
      <c r="T58" s="4629"/>
      <c r="U58" s="4629"/>
      <c r="V58" s="4629"/>
      <c r="W58" s="4629"/>
      <c r="X58" s="4629"/>
      <c r="Y58" s="4629"/>
      <c r="Z58" s="4629"/>
      <c r="AA58" s="4629"/>
      <c r="AB58" s="4629"/>
      <c r="AC58" s="4629"/>
      <c r="AD58" s="4629"/>
      <c r="AE58" s="4629"/>
      <c r="AF58" s="2076"/>
    </row>
    <row r="59" spans="1:32" s="1704" customFormat="1" ht="17.100000000000001" customHeight="1">
      <c r="B59" s="1704" t="s">
        <v>3044</v>
      </c>
      <c r="H59" s="2073" t="s">
        <v>9</v>
      </c>
      <c r="I59" s="4630" t="str">
        <f>cst_wskakunin_sekkei1_JIMU_SIKAKU</f>
        <v/>
      </c>
      <c r="J59" s="4630"/>
      <c r="K59" s="2074" t="s">
        <v>10</v>
      </c>
      <c r="L59" s="4628" t="s">
        <v>2977</v>
      </c>
      <c r="M59" s="4628"/>
      <c r="N59" s="4628"/>
      <c r="O59" s="4628"/>
      <c r="P59" s="2077" t="s">
        <v>9</v>
      </c>
      <c r="Q59" s="4627" t="str">
        <f>cst_wskakunin_sekkei1_JIMU_TOUROKU_KIKAN</f>
        <v/>
      </c>
      <c r="R59" s="4627"/>
      <c r="S59" s="4627"/>
      <c r="T59" s="4627"/>
      <c r="U59" s="2074" t="s">
        <v>10</v>
      </c>
      <c r="V59" s="4628" t="s">
        <v>3917</v>
      </c>
      <c r="W59" s="4628"/>
      <c r="X59" s="4628"/>
      <c r="Y59" s="4628"/>
      <c r="Z59" s="4630" t="str">
        <f>cst_wskakunin_sekkei1_JIMU_NO</f>
        <v/>
      </c>
      <c r="AA59" s="4630"/>
      <c r="AB59" s="4630"/>
      <c r="AC59" s="4630"/>
      <c r="AD59" s="4630"/>
      <c r="AE59" s="2075" t="s">
        <v>7</v>
      </c>
    </row>
    <row r="60" spans="1:32" s="1704" customFormat="1" ht="17.100000000000001" customHeight="1">
      <c r="I60" s="4631" t="str">
        <f>cst_wskakunin_sekkei1_JIMU_NAME</f>
        <v/>
      </c>
      <c r="J60" s="4631"/>
      <c r="K60" s="4631"/>
      <c r="L60" s="4631"/>
      <c r="M60" s="4631"/>
      <c r="N60" s="4631"/>
      <c r="O60" s="4631"/>
      <c r="P60" s="4631"/>
      <c r="Q60" s="4631"/>
      <c r="R60" s="4631"/>
      <c r="S60" s="4631"/>
      <c r="T60" s="4631"/>
      <c r="U60" s="4631"/>
      <c r="V60" s="4631"/>
      <c r="W60" s="4631"/>
      <c r="X60" s="4631"/>
      <c r="Y60" s="4631"/>
      <c r="Z60" s="4631"/>
      <c r="AA60" s="4631"/>
      <c r="AB60" s="4631"/>
      <c r="AC60" s="4631"/>
      <c r="AD60" s="4631"/>
      <c r="AE60" s="4631"/>
    </row>
    <row r="61" spans="1:32" s="1704" customFormat="1" ht="17.100000000000001" customHeight="1">
      <c r="B61" s="1704" t="s">
        <v>3037</v>
      </c>
      <c r="I61" s="1705" t="s">
        <v>2595</v>
      </c>
      <c r="J61" s="4622" t="str">
        <f>cst_wskakunin_sekkei1_ZIP</f>
        <v/>
      </c>
      <c r="K61" s="4623"/>
      <c r="L61" s="4623"/>
      <c r="M61" s="4623"/>
      <c r="N61" s="4623"/>
      <c r="O61" s="4623"/>
      <c r="P61" s="4623"/>
      <c r="Q61" s="1705"/>
      <c r="R61" s="1705"/>
      <c r="S61" s="1705"/>
      <c r="T61" s="1705"/>
      <c r="U61" s="1705"/>
      <c r="V61" s="1705"/>
      <c r="W61" s="1705"/>
      <c r="X61" s="1705"/>
      <c r="Y61" s="1705"/>
      <c r="Z61" s="1705"/>
      <c r="AA61" s="1705"/>
      <c r="AB61" s="1705"/>
      <c r="AC61" s="1705"/>
      <c r="AD61" s="1705"/>
      <c r="AE61" s="1705"/>
    </row>
    <row r="62" spans="1:32" s="1704" customFormat="1" ht="17.100000000000001" customHeight="1">
      <c r="B62" s="1704" t="s">
        <v>2979</v>
      </c>
      <c r="I62" s="1705"/>
      <c r="J62" s="4622" t="str">
        <f>cst_wskakunin_sekkei1__address</f>
        <v/>
      </c>
      <c r="K62" s="4623"/>
      <c r="L62" s="4623"/>
      <c r="M62" s="4623"/>
      <c r="N62" s="4623"/>
      <c r="O62" s="4623"/>
      <c r="P62" s="4623"/>
      <c r="Q62" s="4623"/>
      <c r="R62" s="4623"/>
      <c r="S62" s="4623"/>
      <c r="T62" s="4623"/>
      <c r="U62" s="4623"/>
      <c r="V62" s="4623"/>
      <c r="W62" s="4623"/>
      <c r="X62" s="4623"/>
      <c r="Y62" s="4623"/>
      <c r="Z62" s="4623"/>
      <c r="AA62" s="4623"/>
      <c r="AB62" s="4623"/>
      <c r="AC62" s="4623"/>
      <c r="AD62" s="4623"/>
      <c r="AE62" s="4623"/>
    </row>
    <row r="63" spans="1:32" s="1704" customFormat="1" ht="17.100000000000001" customHeight="1">
      <c r="B63" s="1704" t="s">
        <v>3039</v>
      </c>
      <c r="I63" s="1705"/>
      <c r="J63" s="4622" t="str">
        <f>cst_wskakunin_sekkei1_TEL</f>
        <v/>
      </c>
      <c r="K63" s="4623"/>
      <c r="L63" s="4623"/>
      <c r="M63" s="4623"/>
      <c r="N63" s="4623"/>
      <c r="O63" s="4623"/>
      <c r="P63" s="4623"/>
      <c r="Q63" s="4623"/>
      <c r="R63" s="4623"/>
      <c r="S63" s="4623"/>
      <c r="T63" s="1705"/>
      <c r="U63" s="1705"/>
      <c r="V63" s="1705"/>
      <c r="W63" s="1705"/>
      <c r="X63" s="1705"/>
      <c r="Y63" s="1705"/>
      <c r="Z63" s="1705"/>
      <c r="AA63" s="1705"/>
      <c r="AB63" s="1705"/>
      <c r="AC63" s="1705"/>
      <c r="AD63" s="1705"/>
      <c r="AE63" s="1705"/>
    </row>
    <row r="64" spans="1:32" s="1704" customFormat="1" ht="17.100000000000001" customHeight="1">
      <c r="A64" s="1738" t="s">
        <v>5043</v>
      </c>
      <c r="B64" s="1739"/>
      <c r="C64" s="1739"/>
      <c r="D64" s="1739"/>
      <c r="E64" s="1739"/>
      <c r="F64" s="1739"/>
      <c r="G64" s="1739"/>
      <c r="H64" s="1739"/>
      <c r="I64" s="1739"/>
      <c r="J64" s="1739"/>
      <c r="K64" s="1739"/>
      <c r="L64" s="1739"/>
      <c r="M64" s="1739"/>
      <c r="N64" s="1739"/>
      <c r="O64" s="1739"/>
      <c r="P64" s="1739"/>
      <c r="Q64" s="1739"/>
      <c r="R64" s="1739"/>
      <c r="S64" s="1739"/>
      <c r="T64" s="1739"/>
      <c r="U64" s="1739"/>
      <c r="V64" s="1739"/>
      <c r="W64" s="1739"/>
      <c r="X64" s="1739"/>
      <c r="Y64" s="1739"/>
      <c r="Z64" s="1739"/>
      <c r="AA64" s="1739"/>
      <c r="AB64" s="1739"/>
      <c r="AC64" s="1739"/>
      <c r="AD64" s="1739"/>
      <c r="AE64" s="1739"/>
    </row>
    <row r="65" spans="1:31" s="1704" customFormat="1" ht="17.100000000000001" customHeight="1">
      <c r="B65" s="1704" t="s">
        <v>3042</v>
      </c>
      <c r="H65" s="2073" t="s">
        <v>9</v>
      </c>
      <c r="I65" s="4627" t="str">
        <f>cst_wskakunin_kanri1_SIKAKU</f>
        <v/>
      </c>
      <c r="J65" s="4627"/>
      <c r="K65" s="2074" t="s">
        <v>10</v>
      </c>
      <c r="L65" s="4628" t="s">
        <v>2974</v>
      </c>
      <c r="M65" s="4628"/>
      <c r="N65" s="4628"/>
      <c r="O65" s="4628"/>
      <c r="P65" s="2073" t="s">
        <v>9</v>
      </c>
      <c r="Q65" s="4627" t="str">
        <f>cst_wskakunin_kanri1_TOUROKU_KIKAN</f>
        <v/>
      </c>
      <c r="R65" s="4627"/>
      <c r="S65" s="4627"/>
      <c r="T65" s="4627"/>
      <c r="U65" s="2074" t="s">
        <v>10</v>
      </c>
      <c r="V65" s="4628" t="s">
        <v>4337</v>
      </c>
      <c r="W65" s="4628"/>
      <c r="X65" s="4628"/>
      <c r="Y65" s="4628"/>
      <c r="Z65" s="4627" t="str">
        <f>cst_wskakunin_kanri1_KENTIKUSI_NO</f>
        <v/>
      </c>
      <c r="AA65" s="4627"/>
      <c r="AB65" s="4627"/>
      <c r="AC65" s="4627"/>
      <c r="AD65" s="4627"/>
      <c r="AE65" s="2075" t="s">
        <v>7</v>
      </c>
    </row>
    <row r="66" spans="1:31" s="1704" customFormat="1" ht="17.100000000000001" customHeight="1">
      <c r="B66" s="1704" t="s">
        <v>3043</v>
      </c>
      <c r="H66" s="2076"/>
      <c r="I66" s="4629" t="str">
        <f>cst_wskakunin_kanri1_NAME</f>
        <v/>
      </c>
      <c r="J66" s="4629"/>
      <c r="K66" s="4629"/>
      <c r="L66" s="4629"/>
      <c r="M66" s="4629"/>
      <c r="N66" s="4629"/>
      <c r="O66" s="4629"/>
      <c r="P66" s="4629"/>
      <c r="Q66" s="4629"/>
      <c r="R66" s="4629"/>
      <c r="S66" s="4629"/>
      <c r="T66" s="4629"/>
      <c r="U66" s="4629"/>
      <c r="V66" s="4629"/>
      <c r="W66" s="4629"/>
      <c r="X66" s="4629"/>
      <c r="Y66" s="4629"/>
      <c r="Z66" s="4629"/>
      <c r="AA66" s="4629"/>
      <c r="AB66" s="4629"/>
      <c r="AC66" s="4629"/>
      <c r="AD66" s="4629"/>
      <c r="AE66" s="4629"/>
    </row>
    <row r="67" spans="1:31" s="1704" customFormat="1" ht="17.100000000000001" customHeight="1">
      <c r="B67" s="1704" t="s">
        <v>3044</v>
      </c>
      <c r="H67" s="2073" t="s">
        <v>9</v>
      </c>
      <c r="I67" s="4630" t="str">
        <f>cst_wskakunin_kanri1_JIMU_SIKAKU</f>
        <v/>
      </c>
      <c r="J67" s="4630"/>
      <c r="K67" s="2074" t="s">
        <v>10</v>
      </c>
      <c r="L67" s="4628" t="s">
        <v>2977</v>
      </c>
      <c r="M67" s="4628"/>
      <c r="N67" s="4628"/>
      <c r="O67" s="4628"/>
      <c r="P67" s="2077" t="s">
        <v>9</v>
      </c>
      <c r="Q67" s="4627" t="str">
        <f>cst_wskakunin_kanri1_JIMU_TOUROKU_KIKAN</f>
        <v/>
      </c>
      <c r="R67" s="4627"/>
      <c r="S67" s="4627"/>
      <c r="T67" s="4627"/>
      <c r="U67" s="2074" t="s">
        <v>10</v>
      </c>
      <c r="V67" s="4628" t="s">
        <v>3917</v>
      </c>
      <c r="W67" s="4628"/>
      <c r="X67" s="4628"/>
      <c r="Y67" s="4628"/>
      <c r="Z67" s="4630" t="str">
        <f>cst_wskakunin_kanri1_JIMU_NO</f>
        <v/>
      </c>
      <c r="AA67" s="4630"/>
      <c r="AB67" s="4630"/>
      <c r="AC67" s="4630"/>
      <c r="AD67" s="4630"/>
      <c r="AE67" s="2075" t="s">
        <v>7</v>
      </c>
    </row>
    <row r="68" spans="1:31" s="1704" customFormat="1" ht="17.100000000000001" customHeight="1">
      <c r="I68" s="4631" t="str">
        <f>cst_wskakunin_kanri1_JIMU_NAME</f>
        <v/>
      </c>
      <c r="J68" s="4631"/>
      <c r="K68" s="4631"/>
      <c r="L68" s="4631"/>
      <c r="M68" s="4631"/>
      <c r="N68" s="4631"/>
      <c r="O68" s="4631"/>
      <c r="P68" s="4631"/>
      <c r="Q68" s="4631"/>
      <c r="R68" s="4631"/>
      <c r="S68" s="4631"/>
      <c r="T68" s="4631"/>
      <c r="U68" s="4631"/>
      <c r="V68" s="4631"/>
      <c r="W68" s="4631"/>
      <c r="X68" s="4631"/>
      <c r="Y68" s="4631"/>
      <c r="Z68" s="4631"/>
      <c r="AA68" s="4631"/>
      <c r="AB68" s="4631"/>
      <c r="AC68" s="4631"/>
      <c r="AD68" s="4631"/>
      <c r="AE68" s="4631"/>
    </row>
    <row r="69" spans="1:31" s="1704" customFormat="1" ht="17.100000000000001" customHeight="1">
      <c r="B69" s="1704" t="s">
        <v>3037</v>
      </c>
      <c r="I69" s="1705" t="s">
        <v>2595</v>
      </c>
      <c r="J69" s="4622" t="str">
        <f>cst_wskakunin_kanri1_ZIP</f>
        <v/>
      </c>
      <c r="K69" s="4623"/>
      <c r="L69" s="4623"/>
      <c r="M69" s="4623"/>
      <c r="N69" s="4623"/>
      <c r="O69" s="4623"/>
      <c r="P69" s="4623"/>
      <c r="Q69" s="1705"/>
      <c r="R69" s="1705"/>
      <c r="S69" s="1705"/>
      <c r="T69" s="1705"/>
      <c r="U69" s="1705"/>
      <c r="V69" s="1705"/>
      <c r="W69" s="1705"/>
      <c r="X69" s="1705"/>
      <c r="Y69" s="1705"/>
      <c r="Z69" s="1705"/>
      <c r="AA69" s="1705"/>
      <c r="AB69" s="1705"/>
      <c r="AC69" s="1705"/>
      <c r="AD69" s="1705"/>
      <c r="AE69" s="1705"/>
    </row>
    <row r="70" spans="1:31" s="1704" customFormat="1" ht="17.100000000000001" customHeight="1">
      <c r="B70" s="1704" t="s">
        <v>2979</v>
      </c>
      <c r="I70" s="1705"/>
      <c r="J70" s="4622" t="str">
        <f>cst_wskakunin_kanri1__address</f>
        <v/>
      </c>
      <c r="K70" s="4623"/>
      <c r="L70" s="4623"/>
      <c r="M70" s="4623"/>
      <c r="N70" s="4623"/>
      <c r="O70" s="4623"/>
      <c r="P70" s="4623"/>
      <c r="Q70" s="4623"/>
      <c r="R70" s="4623"/>
      <c r="S70" s="4623"/>
      <c r="T70" s="4623"/>
      <c r="U70" s="4623"/>
      <c r="V70" s="4623"/>
      <c r="W70" s="4623"/>
      <c r="X70" s="4623"/>
      <c r="Y70" s="4623"/>
      <c r="Z70" s="4623"/>
      <c r="AA70" s="4623"/>
      <c r="AB70" s="4623"/>
      <c r="AC70" s="4623"/>
      <c r="AD70" s="4623"/>
      <c r="AE70" s="4623"/>
    </row>
    <row r="71" spans="1:31" s="1704" customFormat="1" ht="17.100000000000001" customHeight="1">
      <c r="B71" s="1704" t="s">
        <v>3039</v>
      </c>
      <c r="I71" s="1705"/>
      <c r="J71" s="4622" t="str">
        <f>cst_wskakunin_kanri1_TEL</f>
        <v/>
      </c>
      <c r="K71" s="4623"/>
      <c r="L71" s="4623"/>
      <c r="M71" s="4623"/>
      <c r="N71" s="4623"/>
      <c r="O71" s="4623"/>
      <c r="P71" s="4623"/>
      <c r="Q71" s="4623"/>
      <c r="R71" s="4623"/>
      <c r="S71" s="4623"/>
      <c r="T71" s="1705"/>
      <c r="U71" s="1705"/>
      <c r="V71" s="1705"/>
      <c r="W71" s="1705"/>
      <c r="X71" s="1705"/>
      <c r="Y71" s="1705"/>
      <c r="Z71" s="1705"/>
      <c r="AA71" s="1705"/>
      <c r="AB71" s="1705"/>
      <c r="AC71" s="1705"/>
      <c r="AD71" s="1705"/>
      <c r="AE71" s="1705"/>
    </row>
    <row r="72" spans="1:31" s="1704" customFormat="1" ht="17.100000000000001" customHeight="1">
      <c r="A72" s="1738" t="s">
        <v>5044</v>
      </c>
      <c r="B72" s="1739"/>
      <c r="C72" s="1739"/>
      <c r="D72" s="1739"/>
      <c r="E72" s="1739"/>
      <c r="F72" s="1739"/>
      <c r="G72" s="1739"/>
      <c r="H72" s="1739"/>
      <c r="I72" s="1739"/>
      <c r="J72" s="1739"/>
      <c r="K72" s="1739"/>
      <c r="L72" s="1739"/>
      <c r="M72" s="1739"/>
      <c r="N72" s="1739"/>
      <c r="O72" s="1739"/>
      <c r="P72" s="1739"/>
      <c r="Q72" s="1739"/>
      <c r="R72" s="1739"/>
      <c r="S72" s="1739"/>
      <c r="T72" s="1739"/>
      <c r="U72" s="1739"/>
      <c r="V72" s="1739"/>
      <c r="W72" s="1739"/>
      <c r="X72" s="1739"/>
      <c r="Y72" s="1739"/>
      <c r="Z72" s="1739"/>
      <c r="AA72" s="1739"/>
      <c r="AB72" s="1739"/>
      <c r="AC72" s="1739"/>
      <c r="AD72" s="1739"/>
      <c r="AE72" s="1739"/>
    </row>
    <row r="73" spans="1:31" s="1704" customFormat="1" ht="17.100000000000001" customHeight="1">
      <c r="B73" s="1704" t="s">
        <v>3036</v>
      </c>
      <c r="I73" s="4622" t="str">
        <f>cst_wskakunin_sekou1_NAME</f>
        <v>テスト施工者</v>
      </c>
      <c r="J73" s="4622"/>
      <c r="K73" s="4622"/>
      <c r="L73" s="4622"/>
      <c r="M73" s="4622"/>
      <c r="N73" s="4622"/>
      <c r="O73" s="4622"/>
      <c r="P73" s="4622"/>
      <c r="Q73" s="4622"/>
      <c r="R73" s="4622"/>
      <c r="S73" s="4622"/>
      <c r="T73" s="4622"/>
      <c r="U73" s="4622"/>
      <c r="V73" s="4622"/>
      <c r="W73" s="4622"/>
      <c r="X73" s="4622"/>
      <c r="Y73" s="4622"/>
      <c r="Z73" s="4622"/>
      <c r="AA73" s="4622"/>
      <c r="AB73" s="4622"/>
      <c r="AC73" s="4622"/>
      <c r="AD73" s="4622"/>
      <c r="AE73" s="4622"/>
    </row>
    <row r="74" spans="1:31" s="1704" customFormat="1" ht="17.100000000000001" customHeight="1">
      <c r="B74" s="1704" t="s">
        <v>2976</v>
      </c>
      <c r="I74" s="4622" t="str">
        <f>cst_wskakunin_sekou1_JIMU_NAME</f>
        <v>XXXアーキ</v>
      </c>
      <c r="J74" s="4622"/>
      <c r="K74" s="4622"/>
      <c r="L74" s="4622"/>
      <c r="M74" s="4622"/>
      <c r="N74" s="4622"/>
      <c r="O74" s="4622"/>
      <c r="P74" s="4622"/>
      <c r="Q74" s="4622"/>
      <c r="R74" s="4622"/>
      <c r="S74" s="4622"/>
      <c r="T74" s="4622"/>
      <c r="U74" s="4622"/>
      <c r="V74" s="4622"/>
      <c r="W74" s="4622"/>
      <c r="X74" s="4622"/>
      <c r="Y74" s="4622"/>
      <c r="Z74" s="4622"/>
      <c r="AA74" s="4622"/>
      <c r="AB74" s="4622"/>
      <c r="AC74" s="4622"/>
      <c r="AD74" s="4622"/>
      <c r="AE74" s="4622"/>
    </row>
    <row r="75" spans="1:31" s="1704" customFormat="1" ht="17.100000000000001" customHeight="1">
      <c r="I75" s="1705" t="s">
        <v>710</v>
      </c>
      <c r="J75" s="1706"/>
      <c r="K75" s="1706"/>
      <c r="L75" s="1706"/>
      <c r="N75" s="1704" t="s">
        <v>11</v>
      </c>
      <c r="O75" s="4633" t="str">
        <f>cst_wskakunin_sekou1_SEKOU_SIKAKU</f>
        <v>大臣</v>
      </c>
      <c r="P75" s="4633"/>
      <c r="Q75" s="4633"/>
      <c r="R75" s="4633"/>
      <c r="S75" s="1704" t="s">
        <v>57</v>
      </c>
      <c r="T75" s="1706" t="s">
        <v>6</v>
      </c>
      <c r="U75" s="4634" t="str">
        <f>cst_wskakunin_sekou1_SEKOU_NO</f>
        <v/>
      </c>
      <c r="V75" s="4634"/>
      <c r="W75" s="4634"/>
      <c r="X75" s="4634"/>
      <c r="Y75" s="1704" t="s">
        <v>7</v>
      </c>
      <c r="AB75" s="1706"/>
      <c r="AC75" s="1706"/>
      <c r="AD75" s="1706"/>
    </row>
    <row r="76" spans="1:31" s="1704" customFormat="1" ht="17.100000000000001" customHeight="1">
      <c r="B76" s="1704" t="s">
        <v>3037</v>
      </c>
      <c r="I76" s="1704" t="s">
        <v>2595</v>
      </c>
      <c r="J76" s="4622" t="str">
        <f>cst_wskakunin_sekou1_ZIP</f>
        <v>359-0034</v>
      </c>
      <c r="K76" s="4623"/>
      <c r="L76" s="4623"/>
      <c r="M76" s="4623"/>
      <c r="N76" s="4623"/>
      <c r="O76" s="4623"/>
      <c r="P76" s="4623"/>
    </row>
    <row r="77" spans="1:31" s="1704" customFormat="1" ht="17.100000000000001" customHeight="1">
      <c r="B77" s="1704" t="s">
        <v>2979</v>
      </c>
      <c r="J77" s="4622" t="str">
        <f>cst_wskakunin_sekou1__address</f>
        <v>埼玉県所沢市東新井町307-7</v>
      </c>
      <c r="K77" s="4623"/>
      <c r="L77" s="4623"/>
      <c r="M77" s="4623"/>
      <c r="N77" s="4623"/>
      <c r="O77" s="4623"/>
      <c r="P77" s="4623"/>
      <c r="Q77" s="4623"/>
      <c r="R77" s="4623"/>
      <c r="S77" s="4623"/>
      <c r="T77" s="4623"/>
      <c r="U77" s="4623"/>
      <c r="V77" s="4623"/>
      <c r="W77" s="4623"/>
      <c r="X77" s="4623"/>
      <c r="Y77" s="4623"/>
      <c r="Z77" s="4623"/>
      <c r="AA77" s="4623"/>
      <c r="AB77" s="4623"/>
      <c r="AC77" s="4623"/>
      <c r="AD77" s="4623"/>
      <c r="AE77" s="4623"/>
    </row>
    <row r="78" spans="1:31" s="1704" customFormat="1" ht="17.100000000000001" customHeight="1">
      <c r="B78" s="1704" t="s">
        <v>3039</v>
      </c>
      <c r="J78" s="4622" t="str">
        <f>cst_wskakunin_sekou1_TEL</f>
        <v>048-222-2222</v>
      </c>
      <c r="K78" s="4623"/>
      <c r="L78" s="4623"/>
      <c r="M78" s="4623"/>
      <c r="N78" s="4623"/>
      <c r="O78" s="4623"/>
      <c r="P78" s="4623"/>
      <c r="Q78" s="4623"/>
      <c r="R78" s="4623"/>
      <c r="S78" s="4623"/>
    </row>
    <row r="79" spans="1:31" s="1704" customFormat="1" ht="17.100000000000001" customHeight="1">
      <c r="A79" s="1738" t="s">
        <v>5045</v>
      </c>
      <c r="B79" s="1739"/>
      <c r="C79" s="1739"/>
      <c r="D79" s="1739"/>
      <c r="E79" s="1739"/>
      <c r="F79" s="1739"/>
      <c r="G79" s="1739"/>
      <c r="H79" s="1739"/>
      <c r="I79" s="1739"/>
      <c r="J79" s="1739"/>
      <c r="K79" s="1739"/>
      <c r="L79" s="1739"/>
      <c r="M79" s="1739"/>
      <c r="N79" s="1739"/>
      <c r="O79" s="1739"/>
      <c r="P79" s="1739"/>
      <c r="Q79" s="1739"/>
      <c r="R79" s="1739"/>
      <c r="S79" s="1739"/>
      <c r="T79" s="1739"/>
      <c r="U79" s="1739"/>
      <c r="V79" s="1739"/>
      <c r="W79" s="1739"/>
      <c r="X79" s="1739"/>
      <c r="Y79" s="1739"/>
      <c r="Z79" s="1739"/>
      <c r="AA79" s="1739"/>
      <c r="AB79" s="1739"/>
      <c r="AC79" s="1739"/>
      <c r="AD79" s="1739"/>
      <c r="AE79" s="1739"/>
    </row>
    <row r="80" spans="1:31" s="1704" customFormat="1" ht="17.100000000000001" customHeight="1"/>
    <row r="81" spans="1:31" ht="17.100000000000001" customHeight="1"/>
    <row r="82" spans="1:31" s="1704" customFormat="1" ht="17.100000000000001" customHeight="1">
      <c r="A82" s="1738" t="s">
        <v>5046</v>
      </c>
      <c r="B82" s="1739"/>
      <c r="C82" s="1739"/>
      <c r="D82" s="1739"/>
      <c r="E82" s="1739"/>
      <c r="F82" s="1739"/>
      <c r="G82" s="1739"/>
      <c r="H82" s="1739"/>
      <c r="I82" s="1739"/>
      <c r="J82" s="1739"/>
      <c r="K82" s="1739"/>
      <c r="L82" s="1739"/>
      <c r="M82" s="1739"/>
      <c r="N82" s="1739"/>
      <c r="O82" s="1739"/>
      <c r="P82" s="1739"/>
      <c r="Q82" s="1739"/>
      <c r="R82" s="1739"/>
      <c r="S82" s="1739"/>
      <c r="T82" s="1739"/>
      <c r="U82" s="1739"/>
      <c r="V82" s="1739"/>
      <c r="W82" s="1739"/>
      <c r="X82" s="1739"/>
      <c r="Y82" s="1739"/>
      <c r="Z82" s="1739"/>
      <c r="AA82" s="1739"/>
      <c r="AB82" s="1739"/>
      <c r="AC82" s="1739"/>
      <c r="AD82" s="1739"/>
      <c r="AE82" s="1739"/>
    </row>
    <row r="83" spans="1:31" s="1704" customFormat="1" ht="17.100000000000001" customHeight="1">
      <c r="B83" s="4635"/>
      <c r="C83" s="4635"/>
      <c r="D83" s="4635"/>
      <c r="E83" s="4635"/>
      <c r="F83" s="4635"/>
      <c r="G83" s="4635"/>
      <c r="H83" s="4635"/>
      <c r="I83" s="4635"/>
      <c r="J83" s="4635"/>
      <c r="K83" s="4635"/>
      <c r="L83" s="4635"/>
      <c r="M83" s="4635"/>
      <c r="N83" s="4635"/>
      <c r="O83" s="4635"/>
      <c r="P83" s="4635"/>
      <c r="Q83" s="4635"/>
      <c r="R83" s="4635"/>
      <c r="S83" s="4635"/>
      <c r="T83" s="4635"/>
      <c r="U83" s="4635"/>
      <c r="V83" s="4635"/>
      <c r="W83" s="4635"/>
      <c r="X83" s="4635"/>
      <c r="Y83" s="4635"/>
      <c r="Z83" s="4635"/>
      <c r="AA83" s="4635"/>
      <c r="AB83" s="4635"/>
      <c r="AC83" s="4635"/>
      <c r="AD83" s="4635"/>
      <c r="AE83" s="4635"/>
    </row>
    <row r="84" spans="1:31" s="1704" customFormat="1" ht="4.5" customHeight="1"/>
    <row r="85" spans="1:31" s="1704" customFormat="1" ht="17.100000000000001" customHeight="1">
      <c r="A85" s="1704" t="s">
        <v>3047</v>
      </c>
      <c r="F85" s="4620" t="str">
        <f>cst_wskakunin_BUILD_NAME</f>
        <v>テスト０７１１－１</v>
      </c>
      <c r="G85" s="4620"/>
      <c r="H85" s="4620"/>
      <c r="I85" s="4620"/>
      <c r="J85" s="4620"/>
      <c r="K85" s="4620"/>
      <c r="L85" s="4620"/>
      <c r="M85" s="4620"/>
      <c r="N85" s="4620"/>
      <c r="O85" s="4620"/>
      <c r="P85" s="4620"/>
      <c r="Q85" s="4620"/>
      <c r="R85" s="4620"/>
      <c r="S85" s="4620"/>
      <c r="T85" s="4620"/>
      <c r="U85" s="4620"/>
      <c r="V85" s="4620"/>
      <c r="W85" s="4620"/>
      <c r="X85" s="4620"/>
      <c r="Y85" s="4620"/>
      <c r="Z85" s="4620"/>
      <c r="AA85" s="4620"/>
      <c r="AB85" s="4620"/>
      <c r="AC85" s="4620"/>
      <c r="AD85" s="4620"/>
      <c r="AE85" s="1704" t="s">
        <v>57</v>
      </c>
    </row>
    <row r="86" spans="1:31" s="1704" customFormat="1" ht="18" customHeight="1">
      <c r="A86" s="4617" t="s">
        <v>3057</v>
      </c>
      <c r="B86" s="4617"/>
      <c r="C86" s="4617"/>
      <c r="D86" s="4617"/>
      <c r="E86" s="4617"/>
      <c r="F86" s="4617"/>
      <c r="G86" s="4617"/>
      <c r="H86" s="4617"/>
      <c r="I86" s="4617"/>
      <c r="J86" s="4617"/>
      <c r="K86" s="4617"/>
      <c r="L86" s="4617"/>
      <c r="M86" s="4617"/>
      <c r="N86" s="4617"/>
      <c r="O86" s="4617"/>
      <c r="P86" s="4617"/>
      <c r="Q86" s="4617"/>
      <c r="R86" s="4617"/>
      <c r="S86" s="4617"/>
      <c r="T86" s="4617"/>
      <c r="U86" s="4617"/>
      <c r="V86" s="4617"/>
      <c r="W86" s="4617"/>
      <c r="X86" s="4617"/>
      <c r="Y86" s="4617"/>
      <c r="Z86" s="4617"/>
      <c r="AA86" s="4617"/>
      <c r="AB86" s="4617"/>
      <c r="AC86" s="4617"/>
      <c r="AD86" s="4617"/>
      <c r="AE86" s="4617"/>
    </row>
    <row r="87" spans="1:31" s="1704" customFormat="1" ht="24.75" customHeight="1">
      <c r="A87" s="1724"/>
      <c r="B87" s="1737"/>
      <c r="C87" s="1724"/>
      <c r="D87" s="1724"/>
      <c r="E87" s="1724"/>
      <c r="F87" s="1724"/>
      <c r="G87" s="1724"/>
      <c r="H87" s="1724"/>
      <c r="I87" s="1724"/>
      <c r="J87" s="1724"/>
      <c r="K87" s="1724"/>
      <c r="L87" s="1724"/>
      <c r="M87" s="1724"/>
      <c r="N87" s="1724"/>
      <c r="O87" s="1724"/>
      <c r="P87" s="1724"/>
      <c r="Q87" s="1724"/>
      <c r="R87" s="1724"/>
      <c r="S87" s="1724"/>
      <c r="T87" s="1724"/>
      <c r="U87" s="1724"/>
      <c r="V87" s="1724"/>
      <c r="W87" s="1724"/>
      <c r="X87" s="1724"/>
      <c r="Y87" s="1724"/>
      <c r="Z87" s="1724"/>
      <c r="AA87" s="1724"/>
      <c r="AB87" s="1724"/>
      <c r="AC87" s="1724"/>
      <c r="AD87" s="1724"/>
      <c r="AE87" s="1724"/>
    </row>
    <row r="88" spans="1:31" s="1704" customFormat="1" ht="6.75" customHeight="1"/>
    <row r="89" spans="1:31" s="1704" customFormat="1" ht="17.25" customHeight="1">
      <c r="A89" s="1738" t="s">
        <v>3058</v>
      </c>
      <c r="B89" s="1739"/>
      <c r="C89" s="1739"/>
      <c r="D89" s="1739"/>
      <c r="E89" s="1739"/>
      <c r="F89" s="1739"/>
      <c r="G89" s="1739"/>
      <c r="H89" s="1739"/>
      <c r="I89" s="1739"/>
      <c r="J89" s="1739"/>
      <c r="K89" s="1739"/>
      <c r="L89" s="1739"/>
      <c r="M89" s="1739"/>
      <c r="N89" s="1739"/>
      <c r="O89" s="1739"/>
      <c r="P89" s="1739"/>
      <c r="Q89" s="1739"/>
      <c r="R89" s="1739"/>
      <c r="S89" s="1739"/>
      <c r="T89" s="1739"/>
      <c r="U89" s="1739"/>
      <c r="V89" s="1739"/>
      <c r="W89" s="1739"/>
      <c r="X89" s="1739"/>
      <c r="Y89" s="1739"/>
      <c r="Z89" s="1739"/>
      <c r="AA89" s="1739"/>
      <c r="AB89" s="1739"/>
      <c r="AC89" s="1739"/>
      <c r="AD89" s="1739"/>
      <c r="AE89" s="1739"/>
    </row>
    <row r="90" spans="1:31" s="1704" customFormat="1" ht="17.25" customHeight="1">
      <c r="C90" s="1741" t="s">
        <v>139</v>
      </c>
      <c r="D90" s="1704" t="s">
        <v>3059</v>
      </c>
      <c r="J90" s="1706"/>
      <c r="K90" s="1742"/>
      <c r="L90" s="1742"/>
      <c r="M90" s="1742"/>
      <c r="N90" s="1742"/>
      <c r="O90" s="1742"/>
      <c r="P90" s="1742"/>
      <c r="Q90" s="1742"/>
      <c r="R90" s="1742"/>
      <c r="S90" s="1742"/>
      <c r="T90" s="1742"/>
      <c r="U90" s="1742"/>
      <c r="V90" s="1742"/>
      <c r="W90" s="1742"/>
      <c r="X90" s="1742"/>
      <c r="Y90" s="1742"/>
      <c r="Z90" s="1742"/>
      <c r="AA90" s="1742"/>
      <c r="AB90" s="1742"/>
      <c r="AC90" s="1742"/>
      <c r="AD90" s="1742"/>
      <c r="AE90" s="1742"/>
    </row>
    <row r="91" spans="1:31" s="1704" customFormat="1" ht="17.25" customHeight="1">
      <c r="C91" s="1741" t="s">
        <v>139</v>
      </c>
      <c r="D91" s="1704" t="s">
        <v>3060</v>
      </c>
      <c r="J91" s="1706"/>
      <c r="K91" s="1742"/>
      <c r="L91" s="1742"/>
      <c r="M91" s="1742"/>
      <c r="N91" s="1742"/>
      <c r="O91" s="1742"/>
      <c r="P91" s="1742"/>
      <c r="Q91" s="1742"/>
      <c r="R91" s="1742"/>
      <c r="S91" s="1742"/>
      <c r="T91" s="1742"/>
      <c r="U91" s="1742"/>
      <c r="V91" s="1742"/>
      <c r="W91" s="1742"/>
      <c r="X91" s="1742"/>
      <c r="Y91" s="1742"/>
      <c r="Z91" s="1742"/>
      <c r="AA91" s="1742"/>
      <c r="AB91" s="1742"/>
      <c r="AC91" s="1742"/>
      <c r="AD91" s="1742"/>
      <c r="AE91" s="1742"/>
    </row>
    <row r="92" spans="1:31" s="1704" customFormat="1" ht="17.25" customHeight="1">
      <c r="A92" s="1738" t="s">
        <v>5047</v>
      </c>
      <c r="B92" s="1739"/>
      <c r="C92" s="1739"/>
      <c r="D92" s="1739"/>
      <c r="E92" s="1739"/>
      <c r="F92" s="1739"/>
      <c r="G92" s="1739"/>
      <c r="H92" s="1739"/>
      <c r="I92" s="1739"/>
      <c r="J92" s="1739"/>
      <c r="K92" s="1739"/>
      <c r="L92" s="1739"/>
      <c r="M92" s="1739"/>
      <c r="N92" s="1739"/>
      <c r="O92" s="1739"/>
      <c r="P92" s="1739"/>
      <c r="Q92" s="1739"/>
      <c r="R92" s="1739"/>
      <c r="S92" s="1739"/>
      <c r="T92" s="1739"/>
      <c r="U92" s="1739"/>
      <c r="V92" s="1739"/>
      <c r="W92" s="1739"/>
      <c r="X92" s="1739"/>
      <c r="Y92" s="1739"/>
      <c r="Z92" s="1739"/>
      <c r="AA92" s="1739"/>
      <c r="AB92" s="1739"/>
      <c r="AC92" s="1739"/>
      <c r="AD92" s="1739"/>
      <c r="AE92" s="1739"/>
    </row>
    <row r="93" spans="1:31" s="1704" customFormat="1" ht="17.25" customHeight="1">
      <c r="A93" s="1743"/>
      <c r="B93" s="1744">
        <v>1</v>
      </c>
      <c r="C93" s="1744" t="s">
        <v>3062</v>
      </c>
      <c r="D93" s="1744" t="s">
        <v>3063</v>
      </c>
      <c r="J93" s="1706"/>
      <c r="K93" s="1742"/>
      <c r="L93" s="1742"/>
      <c r="M93" s="1742"/>
      <c r="N93" s="1742"/>
      <c r="O93" s="1742"/>
      <c r="P93" s="1742"/>
      <c r="Q93" s="1742"/>
      <c r="R93" s="1742"/>
      <c r="S93" s="1742"/>
      <c r="T93" s="1742"/>
      <c r="U93" s="1742"/>
      <c r="V93" s="1742"/>
      <c r="W93" s="1742"/>
      <c r="X93" s="1742"/>
      <c r="Y93" s="1742"/>
      <c r="Z93" s="1742"/>
      <c r="AA93" s="1742"/>
      <c r="AB93" s="1742"/>
      <c r="AC93" s="1742"/>
      <c r="AD93" s="1742"/>
      <c r="AE93" s="1742"/>
    </row>
    <row r="94" spans="1:31" s="1704" customFormat="1" ht="17.25" customHeight="1">
      <c r="C94" s="1741" t="s">
        <v>139</v>
      </c>
      <c r="D94" s="4632" t="s">
        <v>3064</v>
      </c>
      <c r="E94" s="4632"/>
      <c r="F94" s="1704" t="s">
        <v>3065</v>
      </c>
      <c r="J94" s="1706"/>
      <c r="K94" s="1742"/>
      <c r="L94" s="1742"/>
      <c r="M94" s="1742"/>
      <c r="N94" s="1742"/>
      <c r="O94" s="1742"/>
      <c r="P94" s="1742"/>
      <c r="Q94" s="1742"/>
      <c r="R94" s="1742"/>
      <c r="S94" s="1742"/>
      <c r="T94" s="1742"/>
      <c r="U94" s="1742"/>
      <c r="V94" s="1742"/>
      <c r="W94" s="1742"/>
      <c r="X94" s="1742"/>
      <c r="Y94" s="1742"/>
      <c r="Z94" s="1742"/>
      <c r="AA94" s="1742"/>
      <c r="AB94" s="1742"/>
      <c r="AC94" s="1742"/>
      <c r="AD94" s="1742"/>
      <c r="AE94" s="1742"/>
    </row>
    <row r="95" spans="1:31" s="1704" customFormat="1" ht="17.25" customHeight="1">
      <c r="C95" s="1741" t="s">
        <v>139</v>
      </c>
      <c r="D95" s="4632" t="s">
        <v>3066</v>
      </c>
      <c r="E95" s="4632"/>
      <c r="F95" s="1704" t="s">
        <v>3067</v>
      </c>
      <c r="J95" s="1706"/>
      <c r="K95" s="1742"/>
      <c r="L95" s="1742"/>
      <c r="M95" s="1742"/>
      <c r="N95" s="1742"/>
      <c r="O95" s="1742"/>
      <c r="P95" s="1742"/>
    </row>
    <row r="96" spans="1:31" s="1704" customFormat="1" ht="17.25" customHeight="1">
      <c r="C96" s="1741" t="s">
        <v>139</v>
      </c>
      <c r="D96" s="4632" t="s">
        <v>3068</v>
      </c>
      <c r="E96" s="4632"/>
      <c r="F96" s="1704" t="s">
        <v>3069</v>
      </c>
      <c r="J96" s="1706"/>
      <c r="K96" s="1742"/>
      <c r="L96" s="1742"/>
      <c r="M96" s="1742"/>
      <c r="N96" s="1742"/>
      <c r="O96" s="1742"/>
      <c r="P96" s="1742"/>
      <c r="Q96" s="1742"/>
      <c r="R96" s="1742"/>
      <c r="S96" s="1742"/>
      <c r="T96" s="1742"/>
      <c r="U96" s="1742"/>
      <c r="V96" s="1742"/>
      <c r="W96" s="1742"/>
      <c r="X96" s="1742"/>
      <c r="Y96" s="1742"/>
      <c r="Z96" s="1742"/>
      <c r="AA96" s="1742"/>
      <c r="AB96" s="1742"/>
      <c r="AC96" s="1742"/>
      <c r="AD96" s="1742"/>
      <c r="AE96" s="1742"/>
    </row>
    <row r="97" spans="1:31" s="1704" customFormat="1" ht="17.25" customHeight="1">
      <c r="A97" s="1745"/>
      <c r="B97" s="1746">
        <v>2</v>
      </c>
      <c r="C97" s="1746" t="s">
        <v>3062</v>
      </c>
      <c r="D97" s="1746" t="s">
        <v>3070</v>
      </c>
      <c r="E97" s="1747"/>
      <c r="F97" s="1747"/>
      <c r="G97" s="1747"/>
      <c r="H97" s="1747"/>
      <c r="I97" s="1747"/>
      <c r="J97" s="1748"/>
      <c r="K97" s="1749"/>
      <c r="L97" s="1749"/>
      <c r="M97" s="1749"/>
      <c r="N97" s="1749"/>
      <c r="O97" s="1749"/>
      <c r="P97" s="1749"/>
      <c r="Q97" s="1749"/>
      <c r="R97" s="1749"/>
      <c r="S97" s="1749"/>
      <c r="T97" s="1749"/>
      <c r="U97" s="1749"/>
      <c r="V97" s="1749"/>
      <c r="W97" s="1749"/>
      <c r="X97" s="1749"/>
      <c r="Y97" s="1749"/>
      <c r="Z97" s="1749"/>
      <c r="AA97" s="1749"/>
      <c r="AB97" s="1749"/>
      <c r="AC97" s="1749"/>
      <c r="AD97" s="1749"/>
      <c r="AE97" s="1749"/>
    </row>
    <row r="98" spans="1:31" s="1704" customFormat="1" ht="17.25" customHeight="1">
      <c r="C98" s="1741" t="s">
        <v>139</v>
      </c>
      <c r="D98" s="4632" t="s">
        <v>3071</v>
      </c>
      <c r="E98" s="4632"/>
      <c r="F98" s="1704" t="s">
        <v>3072</v>
      </c>
      <c r="J98" s="1706"/>
      <c r="K98" s="1742"/>
      <c r="L98" s="1742"/>
      <c r="M98" s="1742"/>
      <c r="N98" s="1742"/>
      <c r="O98" s="1742"/>
      <c r="P98" s="1742"/>
      <c r="Q98" s="1742"/>
      <c r="R98" s="1742"/>
      <c r="S98" s="1742"/>
      <c r="T98" s="1742"/>
      <c r="U98" s="1742"/>
      <c r="V98" s="1742"/>
      <c r="W98" s="1742"/>
      <c r="X98" s="1742"/>
      <c r="Y98" s="1742"/>
      <c r="Z98" s="1742"/>
      <c r="AA98" s="1742"/>
      <c r="AB98" s="1742"/>
      <c r="AC98" s="1742"/>
      <c r="AD98" s="1742"/>
      <c r="AE98" s="1742"/>
    </row>
    <row r="99" spans="1:31" s="1704" customFormat="1" ht="17.25" customHeight="1">
      <c r="C99" s="1741" t="s">
        <v>139</v>
      </c>
      <c r="D99" s="4632" t="s">
        <v>3073</v>
      </c>
      <c r="E99" s="4632"/>
      <c r="F99" s="1704" t="s">
        <v>3074</v>
      </c>
      <c r="J99" s="1706"/>
      <c r="K99" s="1742"/>
      <c r="L99" s="1742"/>
      <c r="M99" s="1742"/>
      <c r="N99" s="1742"/>
      <c r="O99" s="1742"/>
      <c r="P99" s="1742"/>
    </row>
    <row r="100" spans="1:31" s="1704" customFormat="1" ht="17.25" customHeight="1">
      <c r="C100" s="1741" t="s">
        <v>139</v>
      </c>
      <c r="D100" s="4632" t="s">
        <v>3075</v>
      </c>
      <c r="E100" s="4632"/>
      <c r="F100" s="1704" t="s">
        <v>3076</v>
      </c>
      <c r="J100" s="1706"/>
      <c r="K100" s="1742"/>
      <c r="L100" s="1742"/>
      <c r="M100" s="1742"/>
      <c r="N100" s="1742"/>
      <c r="O100" s="1742"/>
      <c r="P100" s="1742"/>
      <c r="Q100" s="1742"/>
      <c r="R100" s="1742"/>
      <c r="S100" s="1742"/>
      <c r="T100" s="1742"/>
      <c r="U100" s="1742"/>
      <c r="V100" s="1742"/>
      <c r="W100" s="1742"/>
      <c r="X100" s="1742"/>
      <c r="Y100" s="1742"/>
      <c r="Z100" s="1742"/>
      <c r="AA100" s="1742"/>
      <c r="AB100" s="1742"/>
      <c r="AC100" s="1742"/>
      <c r="AD100" s="1742"/>
      <c r="AE100" s="1742"/>
    </row>
    <row r="101" spans="1:31" s="1704" customFormat="1" ht="17.25" customHeight="1">
      <c r="C101" s="1741" t="s">
        <v>139</v>
      </c>
      <c r="D101" s="4632" t="s">
        <v>3077</v>
      </c>
      <c r="E101" s="4632"/>
      <c r="F101" s="1704" t="s">
        <v>3078</v>
      </c>
      <c r="J101" s="1706"/>
      <c r="K101" s="1742"/>
      <c r="L101" s="1742"/>
      <c r="M101" s="1742"/>
      <c r="N101" s="1742"/>
      <c r="O101" s="1742"/>
      <c r="P101" s="1742"/>
      <c r="Q101" s="1742"/>
      <c r="R101" s="1742"/>
      <c r="S101" s="1742"/>
    </row>
    <row r="102" spans="1:31" s="1704" customFormat="1" ht="17.25" customHeight="1">
      <c r="A102" s="1745"/>
      <c r="B102" s="1746">
        <v>5</v>
      </c>
      <c r="C102" s="1746" t="s">
        <v>3062</v>
      </c>
      <c r="D102" s="1746" t="s">
        <v>3079</v>
      </c>
      <c r="E102" s="1747"/>
      <c r="F102" s="1747"/>
      <c r="G102" s="1747"/>
      <c r="H102" s="1747"/>
      <c r="I102" s="1747"/>
      <c r="J102" s="1748"/>
      <c r="K102" s="1749"/>
      <c r="L102" s="1749"/>
      <c r="M102" s="1749"/>
      <c r="N102" s="1749"/>
      <c r="O102" s="1749"/>
      <c r="P102" s="1749"/>
      <c r="Q102" s="1749"/>
      <c r="R102" s="1749"/>
      <c r="S102" s="1749"/>
      <c r="T102" s="1749"/>
      <c r="U102" s="1749"/>
      <c r="V102" s="1749"/>
      <c r="W102" s="1749"/>
      <c r="X102" s="1749"/>
      <c r="Y102" s="1749"/>
      <c r="Z102" s="1749"/>
      <c r="AA102" s="1749"/>
      <c r="AB102" s="1749"/>
      <c r="AC102" s="1749"/>
      <c r="AD102" s="1749"/>
      <c r="AE102" s="1749"/>
    </row>
    <row r="103" spans="1:31" s="1704" customFormat="1" ht="17.25" customHeight="1">
      <c r="A103" s="1743"/>
      <c r="B103" s="1744"/>
      <c r="C103" s="1744" t="s">
        <v>3080</v>
      </c>
      <c r="D103" s="1744"/>
      <c r="J103" s="1706"/>
      <c r="K103" s="1742"/>
      <c r="L103" s="1742"/>
      <c r="M103" s="1742"/>
      <c r="N103" s="1742"/>
      <c r="O103" s="1742"/>
      <c r="P103" s="1742"/>
      <c r="Q103" s="1742"/>
      <c r="R103" s="1742"/>
      <c r="S103" s="1742"/>
      <c r="T103" s="1742"/>
      <c r="U103" s="1742"/>
      <c r="V103" s="1742"/>
      <c r="W103" s="1742"/>
      <c r="X103" s="1742"/>
      <c r="Y103" s="1742"/>
      <c r="Z103" s="1742"/>
      <c r="AA103" s="1742"/>
      <c r="AB103" s="1742"/>
      <c r="AC103" s="1742"/>
      <c r="AD103" s="1742"/>
      <c r="AE103" s="1742"/>
    </row>
    <row r="104" spans="1:31" s="1704" customFormat="1" ht="17.25" customHeight="1">
      <c r="C104" s="1741" t="s">
        <v>139</v>
      </c>
      <c r="D104" s="4632" t="s">
        <v>3081</v>
      </c>
      <c r="E104" s="4632"/>
      <c r="F104" s="1704" t="s">
        <v>3082</v>
      </c>
      <c r="J104" s="1706"/>
      <c r="K104" s="1742"/>
      <c r="L104" s="1742"/>
      <c r="M104" s="1742"/>
      <c r="N104" s="1742"/>
      <c r="O104" s="1742"/>
      <c r="P104" s="1742"/>
      <c r="Q104" s="1742"/>
      <c r="R104" s="1742"/>
      <c r="S104" s="1742"/>
      <c r="T104" s="1742"/>
      <c r="U104" s="1742"/>
      <c r="V104" s="1742"/>
      <c r="W104" s="1742"/>
      <c r="X104" s="1742"/>
      <c r="Y104" s="1742"/>
      <c r="Z104" s="1742"/>
      <c r="AA104" s="1742"/>
      <c r="AB104" s="1742"/>
      <c r="AC104" s="1742"/>
      <c r="AD104" s="1742"/>
      <c r="AE104" s="1742"/>
    </row>
    <row r="105" spans="1:31" s="1704" customFormat="1" ht="17.25" customHeight="1">
      <c r="C105" s="1741" t="s">
        <v>139</v>
      </c>
      <c r="D105" s="4632" t="s">
        <v>3083</v>
      </c>
      <c r="E105" s="4632"/>
      <c r="F105" s="1704" t="s">
        <v>3084</v>
      </c>
      <c r="J105" s="1706"/>
      <c r="K105" s="1742"/>
      <c r="L105" s="1742"/>
      <c r="M105" s="1742"/>
      <c r="N105" s="1742"/>
      <c r="O105" s="1742"/>
      <c r="P105" s="1742"/>
    </row>
    <row r="106" spans="1:31" s="1704" customFormat="1" ht="17.25" customHeight="1">
      <c r="A106" s="1745"/>
      <c r="B106" s="1746">
        <v>6</v>
      </c>
      <c r="C106" s="1746" t="s">
        <v>3062</v>
      </c>
      <c r="D106" s="1746" t="s">
        <v>3085</v>
      </c>
      <c r="E106" s="1747"/>
      <c r="F106" s="1747"/>
      <c r="G106" s="1747"/>
      <c r="H106" s="1747"/>
      <c r="I106" s="1747"/>
      <c r="J106" s="1748"/>
      <c r="K106" s="1749"/>
      <c r="L106" s="1749"/>
      <c r="M106" s="1749"/>
      <c r="N106" s="1749"/>
      <c r="O106" s="1749"/>
      <c r="P106" s="1749"/>
      <c r="Q106" s="1749"/>
      <c r="R106" s="1749"/>
      <c r="S106" s="1749"/>
      <c r="T106" s="1749"/>
      <c r="U106" s="1749"/>
      <c r="V106" s="1749"/>
      <c r="W106" s="1749"/>
      <c r="X106" s="1749"/>
      <c r="Y106" s="1749"/>
      <c r="Z106" s="1749"/>
      <c r="AA106" s="1749"/>
      <c r="AB106" s="1749"/>
      <c r="AC106" s="1749"/>
      <c r="AD106" s="1749"/>
      <c r="AE106" s="1749"/>
    </row>
    <row r="107" spans="1:31" s="1704" customFormat="1" ht="17.25" customHeight="1">
      <c r="C107" s="1741" t="s">
        <v>139</v>
      </c>
      <c r="D107" s="4632" t="s">
        <v>3086</v>
      </c>
      <c r="E107" s="4632"/>
      <c r="F107" s="1704" t="s">
        <v>3087</v>
      </c>
      <c r="J107" s="1706"/>
      <c r="K107" s="1742"/>
      <c r="L107" s="1742"/>
      <c r="M107" s="1742"/>
      <c r="N107" s="1742"/>
      <c r="O107" s="1742"/>
      <c r="P107" s="1742"/>
      <c r="Q107" s="1742"/>
      <c r="R107" s="1742"/>
      <c r="S107" s="1742"/>
      <c r="T107" s="1742"/>
      <c r="U107" s="1742"/>
      <c r="V107" s="1742"/>
      <c r="W107" s="1742"/>
      <c r="X107" s="1742"/>
      <c r="Y107" s="1742"/>
      <c r="Z107" s="1742"/>
      <c r="AA107" s="1742"/>
      <c r="AB107" s="1742"/>
      <c r="AC107" s="1742"/>
      <c r="AD107" s="1742"/>
      <c r="AE107" s="1742"/>
    </row>
    <row r="108" spans="1:31" s="1704" customFormat="1" ht="17.25" customHeight="1">
      <c r="C108" s="1741" t="s">
        <v>139</v>
      </c>
      <c r="D108" s="4632" t="s">
        <v>3088</v>
      </c>
      <c r="E108" s="4632"/>
      <c r="F108" s="1704" t="s">
        <v>3089</v>
      </c>
      <c r="J108" s="1706"/>
      <c r="K108" s="1742"/>
      <c r="L108" s="1742"/>
      <c r="M108" s="1742"/>
      <c r="N108" s="1742"/>
      <c r="O108" s="1742"/>
      <c r="P108" s="1742"/>
    </row>
    <row r="109" spans="1:31" s="1704" customFormat="1" ht="17.25" customHeight="1">
      <c r="C109" s="1741" t="s">
        <v>139</v>
      </c>
      <c r="D109" s="4632" t="s">
        <v>3090</v>
      </c>
      <c r="E109" s="4632"/>
      <c r="F109" s="1704" t="s">
        <v>3091</v>
      </c>
      <c r="J109" s="1706"/>
      <c r="K109" s="1742"/>
      <c r="L109" s="1742"/>
      <c r="M109" s="1742"/>
      <c r="N109" s="1742"/>
      <c r="O109" s="1742"/>
      <c r="P109" s="1742"/>
      <c r="Q109" s="1742"/>
      <c r="R109" s="1742"/>
      <c r="S109" s="1742"/>
    </row>
    <row r="110" spans="1:31" s="1704" customFormat="1" ht="17.25" customHeight="1">
      <c r="F110" s="1704" t="s">
        <v>3092</v>
      </c>
      <c r="J110" s="1706"/>
      <c r="K110" s="1742"/>
      <c r="L110" s="1742"/>
      <c r="M110" s="1742"/>
      <c r="N110" s="1704" t="s">
        <v>3093</v>
      </c>
      <c r="O110" s="1750"/>
      <c r="P110" s="1750"/>
      <c r="Q110" s="1750"/>
      <c r="R110" s="1750"/>
      <c r="S110" s="1750"/>
    </row>
    <row r="111" spans="1:31" s="1704" customFormat="1" ht="17.25" customHeight="1">
      <c r="F111" s="1704" t="s">
        <v>3094</v>
      </c>
      <c r="J111" s="1706"/>
      <c r="K111" s="1742"/>
      <c r="L111" s="1742"/>
      <c r="M111" s="1742"/>
      <c r="N111" s="1741" t="s">
        <v>139</v>
      </c>
      <c r="O111" s="1704" t="s">
        <v>3095</v>
      </c>
      <c r="R111" s="1741" t="s">
        <v>139</v>
      </c>
      <c r="S111" s="1704" t="s">
        <v>3096</v>
      </c>
      <c r="V111" s="1741" t="s">
        <v>139</v>
      </c>
      <c r="W111" s="1704" t="s">
        <v>3097</v>
      </c>
      <c r="AB111" s="1741" t="s">
        <v>139</v>
      </c>
      <c r="AC111" s="1704" t="s">
        <v>3098</v>
      </c>
    </row>
    <row r="112" spans="1:31" s="1704" customFormat="1" ht="17.25" customHeight="1">
      <c r="A112" s="1745"/>
      <c r="B112" s="1746">
        <v>7</v>
      </c>
      <c r="C112" s="1746" t="s">
        <v>3062</v>
      </c>
      <c r="D112" s="1746" t="s">
        <v>3099</v>
      </c>
      <c r="E112" s="1747"/>
      <c r="F112" s="1747"/>
      <c r="G112" s="1747"/>
      <c r="H112" s="1747"/>
      <c r="I112" s="1747"/>
      <c r="J112" s="1748"/>
      <c r="K112" s="1749"/>
      <c r="L112" s="1749"/>
      <c r="M112" s="1749"/>
      <c r="N112" s="1749"/>
      <c r="O112" s="1749"/>
      <c r="P112" s="1749"/>
      <c r="Q112" s="1749"/>
      <c r="R112" s="1749"/>
      <c r="S112" s="1749"/>
      <c r="T112" s="1749"/>
      <c r="U112" s="1749"/>
      <c r="V112" s="1749"/>
      <c r="W112" s="1749"/>
      <c r="X112" s="1749"/>
      <c r="Y112" s="1749"/>
      <c r="Z112" s="1749"/>
      <c r="AA112" s="1749"/>
      <c r="AB112" s="1749"/>
      <c r="AC112" s="1749"/>
      <c r="AD112" s="1749"/>
      <c r="AE112" s="1749"/>
    </row>
    <row r="113" spans="1:32" s="1704" customFormat="1" ht="17.25" customHeight="1">
      <c r="C113" s="1741" t="s">
        <v>139</v>
      </c>
      <c r="D113" s="4632" t="s">
        <v>3100</v>
      </c>
      <c r="E113" s="4632"/>
      <c r="F113" s="1704" t="s">
        <v>3101</v>
      </c>
      <c r="J113" s="1706"/>
      <c r="K113" s="1742"/>
      <c r="L113" s="1742"/>
      <c r="M113" s="1742"/>
      <c r="N113" s="1742"/>
      <c r="O113" s="1742"/>
      <c r="P113" s="1742"/>
      <c r="Q113" s="1742"/>
      <c r="R113" s="1742"/>
      <c r="S113" s="1742"/>
      <c r="T113" s="1742"/>
      <c r="U113" s="1742"/>
      <c r="V113" s="1742"/>
      <c r="W113" s="1742"/>
      <c r="X113" s="1742"/>
      <c r="Y113" s="1742"/>
      <c r="Z113" s="1742"/>
      <c r="AA113" s="1742"/>
      <c r="AB113" s="1742"/>
      <c r="AC113" s="1742"/>
      <c r="AD113" s="1742"/>
      <c r="AE113" s="1742"/>
    </row>
    <row r="114" spans="1:32" s="1704" customFormat="1" ht="17.25" customHeight="1">
      <c r="C114" s="1741" t="s">
        <v>139</v>
      </c>
      <c r="D114" s="4632" t="s">
        <v>3102</v>
      </c>
      <c r="E114" s="4632"/>
      <c r="F114" s="1704" t="s">
        <v>3103</v>
      </c>
      <c r="J114" s="1706"/>
      <c r="K114" s="1742"/>
      <c r="L114" s="1742"/>
      <c r="M114" s="1742"/>
      <c r="N114" s="1742"/>
      <c r="O114" s="1742"/>
      <c r="P114" s="1742"/>
    </row>
    <row r="115" spans="1:32" s="1704" customFormat="1" ht="17.25" customHeight="1">
      <c r="A115" s="1745"/>
      <c r="B115" s="1746">
        <v>8</v>
      </c>
      <c r="C115" s="1746" t="s">
        <v>3062</v>
      </c>
      <c r="D115" s="1746" t="s">
        <v>3104</v>
      </c>
      <c r="E115" s="1747"/>
      <c r="F115" s="1747"/>
      <c r="G115" s="1747"/>
      <c r="H115" s="1747"/>
      <c r="I115" s="1747"/>
      <c r="J115" s="1748"/>
      <c r="K115" s="1749"/>
      <c r="L115" s="1749"/>
      <c r="M115" s="1749"/>
      <c r="N115" s="1749"/>
      <c r="O115" s="1749"/>
      <c r="P115" s="1749"/>
      <c r="Q115" s="1749"/>
      <c r="R115" s="1749"/>
      <c r="S115" s="1749"/>
      <c r="T115" s="1749"/>
      <c r="U115" s="1749"/>
      <c r="V115" s="1749"/>
      <c r="W115" s="1749"/>
      <c r="X115" s="1749"/>
      <c r="Y115" s="1749"/>
      <c r="Z115" s="1749"/>
      <c r="AA115" s="1749"/>
      <c r="AB115" s="1749"/>
      <c r="AC115" s="1749"/>
      <c r="AD115" s="1749"/>
      <c r="AE115" s="1749"/>
    </row>
    <row r="116" spans="1:32" s="1704" customFormat="1" ht="17.25" customHeight="1">
      <c r="C116" s="1741" t="s">
        <v>139</v>
      </c>
      <c r="D116" s="4632" t="s">
        <v>3105</v>
      </c>
      <c r="E116" s="4632"/>
      <c r="F116" s="1704" t="s">
        <v>3106</v>
      </c>
      <c r="J116" s="1706"/>
      <c r="K116" s="1742"/>
      <c r="L116" s="1742"/>
      <c r="M116" s="1742"/>
      <c r="N116" s="1742"/>
      <c r="O116" s="1742"/>
      <c r="P116" s="1742"/>
      <c r="Q116" s="1742"/>
      <c r="R116" s="1742"/>
      <c r="S116" s="1742"/>
      <c r="T116" s="1742"/>
      <c r="U116" s="1742"/>
      <c r="V116" s="1742"/>
      <c r="W116" s="1742"/>
      <c r="X116" s="1742"/>
      <c r="Y116" s="1742"/>
      <c r="Z116" s="1742"/>
      <c r="AA116" s="1742"/>
      <c r="AB116" s="1742"/>
      <c r="AC116" s="1742"/>
      <c r="AD116" s="1742"/>
      <c r="AE116" s="1742"/>
    </row>
    <row r="117" spans="1:32" s="1704" customFormat="1" ht="17.25" customHeight="1">
      <c r="A117" s="1745"/>
      <c r="B117" s="1746">
        <v>9</v>
      </c>
      <c r="C117" s="1746" t="s">
        <v>3062</v>
      </c>
      <c r="D117" s="1746" t="s">
        <v>3107</v>
      </c>
      <c r="E117" s="1747"/>
      <c r="F117" s="1747"/>
      <c r="G117" s="1747"/>
      <c r="H117" s="1747"/>
      <c r="I117" s="1747"/>
      <c r="J117" s="1748"/>
      <c r="K117" s="1749"/>
      <c r="L117" s="1749"/>
      <c r="M117" s="1749"/>
      <c r="N117" s="1749"/>
      <c r="O117" s="1749"/>
      <c r="P117" s="1749"/>
      <c r="Q117" s="1749"/>
      <c r="R117" s="1749"/>
      <c r="S117" s="1749"/>
      <c r="T117" s="1749"/>
      <c r="U117" s="1749"/>
      <c r="V117" s="1749"/>
      <c r="W117" s="1749"/>
      <c r="X117" s="1749"/>
      <c r="Y117" s="1749"/>
      <c r="Z117" s="1749"/>
      <c r="AA117" s="1749"/>
      <c r="AB117" s="1749"/>
      <c r="AC117" s="1749"/>
      <c r="AD117" s="1749"/>
      <c r="AE117" s="1749"/>
    </row>
    <row r="118" spans="1:32" s="1704" customFormat="1" ht="17.25" customHeight="1">
      <c r="C118" s="1741" t="s">
        <v>139</v>
      </c>
      <c r="D118" s="4632" t="s">
        <v>3108</v>
      </c>
      <c r="E118" s="4632"/>
      <c r="F118" s="1704" t="s">
        <v>3109</v>
      </c>
      <c r="J118" s="1706"/>
      <c r="K118" s="1742"/>
      <c r="L118" s="1742"/>
      <c r="M118" s="1742"/>
      <c r="N118" s="1742"/>
      <c r="O118" s="1742"/>
      <c r="P118" s="1742"/>
      <c r="Q118" s="1742"/>
      <c r="R118" s="1742"/>
      <c r="S118" s="1742"/>
      <c r="T118" s="1742"/>
      <c r="U118" s="1742"/>
      <c r="V118" s="1742"/>
      <c r="W118" s="1742"/>
      <c r="X118" s="1742"/>
      <c r="Y118" s="1742"/>
      <c r="Z118" s="1742"/>
      <c r="AA118" s="1742"/>
      <c r="AB118" s="1742"/>
      <c r="AC118" s="1742"/>
      <c r="AD118" s="1742"/>
      <c r="AE118" s="1742"/>
    </row>
    <row r="119" spans="1:32" s="1704" customFormat="1" ht="17.25" customHeight="1">
      <c r="A119" s="1745"/>
      <c r="B119" s="1746">
        <v>10</v>
      </c>
      <c r="C119" s="1746" t="s">
        <v>3062</v>
      </c>
      <c r="D119" s="1746" t="s">
        <v>3110</v>
      </c>
      <c r="E119" s="1747"/>
      <c r="F119" s="1747"/>
      <c r="G119" s="1747"/>
      <c r="H119" s="1747"/>
      <c r="I119" s="1747"/>
      <c r="J119" s="1748"/>
      <c r="K119" s="1749"/>
      <c r="L119" s="1749"/>
      <c r="M119" s="1749"/>
      <c r="N119" s="1749"/>
      <c r="O119" s="1749"/>
      <c r="P119" s="1749"/>
      <c r="Q119" s="1749"/>
      <c r="R119" s="1749"/>
      <c r="S119" s="1749"/>
      <c r="T119" s="1749"/>
      <c r="U119" s="1749"/>
      <c r="V119" s="1749"/>
      <c r="W119" s="1749"/>
      <c r="X119" s="1749"/>
      <c r="Y119" s="1749"/>
      <c r="Z119" s="1749"/>
      <c r="AA119" s="1749"/>
      <c r="AB119" s="1749"/>
      <c r="AC119" s="1749"/>
      <c r="AD119" s="1749"/>
      <c r="AE119" s="1749"/>
    </row>
    <row r="120" spans="1:32" s="1704" customFormat="1" ht="17.25" customHeight="1">
      <c r="C120" s="1741" t="s">
        <v>139</v>
      </c>
      <c r="D120" s="4632" t="s">
        <v>3111</v>
      </c>
      <c r="E120" s="4632"/>
      <c r="F120" s="1704" t="s">
        <v>3112</v>
      </c>
      <c r="J120" s="1706"/>
      <c r="K120" s="1742"/>
      <c r="L120" s="1742"/>
      <c r="M120" s="1742"/>
      <c r="N120" s="1742"/>
      <c r="O120" s="1742"/>
      <c r="P120" s="1742"/>
      <c r="Q120" s="1742"/>
      <c r="R120" s="1742"/>
      <c r="S120" s="1742"/>
      <c r="T120" s="1742"/>
      <c r="U120" s="1742"/>
      <c r="V120" s="1742"/>
      <c r="W120" s="1742"/>
      <c r="X120" s="1742"/>
      <c r="Y120" s="1742"/>
      <c r="Z120" s="1742"/>
      <c r="AA120" s="1742"/>
      <c r="AB120" s="1742"/>
      <c r="AC120" s="1742"/>
      <c r="AD120" s="1742"/>
      <c r="AE120" s="1742"/>
    </row>
    <row r="121" spans="1:32" ht="11.25" customHeight="1">
      <c r="A121" s="1751"/>
      <c r="B121" s="1751"/>
      <c r="C121" s="1751"/>
      <c r="D121" s="1751"/>
      <c r="E121" s="1751"/>
      <c r="F121" s="1751"/>
      <c r="G121" s="1751"/>
      <c r="H121" s="1751"/>
      <c r="I121" s="1751"/>
      <c r="J121" s="1751"/>
      <c r="K121" s="1751"/>
      <c r="L121" s="1751"/>
      <c r="M121" s="1751"/>
      <c r="N121" s="1751"/>
      <c r="O121" s="1751"/>
      <c r="P121" s="1751"/>
      <c r="Q121" s="1751"/>
      <c r="R121" s="1751"/>
      <c r="S121" s="1751"/>
      <c r="T121" s="1751"/>
      <c r="U121" s="1751"/>
      <c r="V121" s="1751"/>
      <c r="W121" s="1751"/>
      <c r="X121" s="1751"/>
      <c r="Y121" s="1751"/>
      <c r="Z121" s="1751"/>
      <c r="AA121" s="1751"/>
      <c r="AB121" s="1751"/>
      <c r="AC121" s="1751"/>
      <c r="AD121" s="1751"/>
      <c r="AE121" s="1751"/>
    </row>
    <row r="122" spans="1:32" ht="15.75" customHeight="1">
      <c r="A122" s="1720" t="s">
        <v>2943</v>
      </c>
    </row>
    <row r="123" spans="1:32" s="1736" customFormat="1" ht="15.75" customHeight="1">
      <c r="B123" s="1736" t="s">
        <v>2892</v>
      </c>
      <c r="C123" s="1736" t="s">
        <v>3113</v>
      </c>
    </row>
    <row r="124" spans="1:32" s="1736" customFormat="1" ht="15.75" customHeight="1">
      <c r="B124" s="1736" t="s">
        <v>2895</v>
      </c>
      <c r="C124" s="1736" t="s">
        <v>3114</v>
      </c>
      <c r="D124" s="2078"/>
      <c r="E124" s="2078"/>
      <c r="F124" s="2078"/>
      <c r="G124" s="2078"/>
      <c r="H124" s="2078"/>
      <c r="I124" s="2078"/>
      <c r="J124" s="2078"/>
      <c r="K124" s="2078"/>
      <c r="L124" s="2078"/>
      <c r="M124" s="2078"/>
      <c r="N124" s="2078"/>
      <c r="O124" s="2078"/>
      <c r="P124" s="2078"/>
      <c r="Q124" s="2078"/>
      <c r="R124" s="2078"/>
      <c r="S124" s="2078"/>
      <c r="T124" s="2078"/>
      <c r="U124" s="2078"/>
      <c r="V124" s="2078"/>
      <c r="W124" s="2078"/>
      <c r="X124" s="2078"/>
      <c r="Y124" s="2078"/>
      <c r="Z124" s="2078"/>
      <c r="AA124" s="2078"/>
      <c r="AB124" s="2078"/>
      <c r="AC124" s="2078"/>
      <c r="AD124" s="2078"/>
      <c r="AE124" s="2078"/>
      <c r="AF124" s="2078"/>
    </row>
    <row r="125" spans="1:32" s="1736" customFormat="1" ht="15.75" customHeight="1">
      <c r="B125" s="1736" t="s">
        <v>3115</v>
      </c>
      <c r="C125" s="2078"/>
      <c r="D125" s="2078"/>
      <c r="E125" s="2078"/>
      <c r="F125" s="2078"/>
      <c r="G125" s="2078"/>
      <c r="H125" s="2078"/>
      <c r="I125" s="2078"/>
      <c r="J125" s="2078"/>
      <c r="K125" s="2078"/>
      <c r="L125" s="2078"/>
      <c r="M125" s="2078"/>
      <c r="N125" s="2078"/>
      <c r="O125" s="2078"/>
      <c r="P125" s="2078"/>
      <c r="Q125" s="2078"/>
      <c r="R125" s="2078"/>
      <c r="S125" s="2078"/>
      <c r="T125" s="2078"/>
      <c r="U125" s="2078"/>
      <c r="V125" s="2078"/>
      <c r="W125" s="2078"/>
      <c r="X125" s="2078"/>
      <c r="Y125" s="2078"/>
      <c r="Z125" s="2078"/>
      <c r="AA125" s="2078"/>
      <c r="AB125" s="2078"/>
      <c r="AC125" s="2078"/>
      <c r="AD125" s="2078"/>
      <c r="AE125" s="2078"/>
      <c r="AF125" s="2078"/>
    </row>
    <row r="126" spans="1:32" s="1736" customFormat="1" ht="15.75" customHeight="1"/>
    <row r="127" spans="1:32" s="1736" customFormat="1" ht="15.75" customHeight="1"/>
    <row r="128" spans="1:32" s="1736" customFormat="1" ht="15.75" customHeight="1"/>
    <row r="129" spans="1:32" s="1736" customFormat="1" ht="15.75" customHeight="1"/>
    <row r="130" spans="1:32" ht="15.75" customHeight="1">
      <c r="B130" s="1736"/>
    </row>
    <row r="131" spans="1:32" ht="18" customHeight="1"/>
    <row r="132" spans="1:32" s="1704" customFormat="1" ht="15" customHeight="1">
      <c r="A132" s="4617" t="s">
        <v>85</v>
      </c>
      <c r="B132" s="4617"/>
      <c r="C132" s="4617"/>
      <c r="D132" s="4617"/>
      <c r="E132" s="4617"/>
      <c r="F132" s="4617"/>
      <c r="G132" s="4617"/>
      <c r="H132" s="4617"/>
      <c r="I132" s="4617"/>
      <c r="J132" s="4617"/>
      <c r="K132" s="4617"/>
      <c r="L132" s="4617"/>
      <c r="M132" s="4617"/>
      <c r="N132" s="4617"/>
      <c r="O132" s="4617"/>
      <c r="P132" s="4617"/>
      <c r="Q132" s="4617"/>
      <c r="R132" s="4617"/>
      <c r="S132" s="4617"/>
      <c r="T132" s="4617"/>
      <c r="U132" s="4617"/>
      <c r="V132" s="4617"/>
      <c r="W132" s="4617"/>
      <c r="X132" s="4617"/>
      <c r="Y132" s="4617"/>
      <c r="Z132" s="4617"/>
      <c r="AA132" s="4617"/>
      <c r="AB132" s="4617"/>
      <c r="AC132" s="4617"/>
      <c r="AD132" s="4617"/>
      <c r="AE132" s="4617"/>
      <c r="AF132" s="4617"/>
    </row>
    <row r="133" spans="1:32" s="1704" customFormat="1" ht="21" customHeight="1">
      <c r="A133" s="1724"/>
      <c r="B133" s="1737" t="s">
        <v>5048</v>
      </c>
      <c r="C133" s="1724"/>
      <c r="D133" s="1724"/>
      <c r="E133" s="1724"/>
      <c r="F133" s="1724"/>
      <c r="G133" s="1724"/>
      <c r="H133" s="1724"/>
      <c r="I133" s="1724"/>
      <c r="J133" s="1724"/>
      <c r="K133" s="1724"/>
      <c r="L133" s="1724"/>
      <c r="M133" s="1724"/>
      <c r="N133" s="1724"/>
      <c r="O133" s="1724"/>
      <c r="P133" s="1724"/>
      <c r="Q133" s="1724"/>
      <c r="R133" s="1724"/>
      <c r="S133" s="1724"/>
      <c r="T133" s="1724"/>
      <c r="U133" s="1724"/>
      <c r="V133" s="1724"/>
      <c r="W133" s="1724"/>
      <c r="X133" s="1724"/>
      <c r="Y133" s="1724"/>
      <c r="Z133" s="1724"/>
      <c r="AA133" s="1724"/>
      <c r="AB133" s="1724"/>
      <c r="AC133" s="1724"/>
      <c r="AD133" s="1724"/>
      <c r="AE133" s="1724"/>
    </row>
    <row r="134" spans="1:32" s="1704" customFormat="1" ht="6.75" customHeight="1"/>
    <row r="135" spans="1:32" s="1704" customFormat="1" ht="16.5" customHeight="1">
      <c r="A135" s="2070" t="s">
        <v>5801</v>
      </c>
      <c r="B135" s="2071"/>
      <c r="C135" s="2071"/>
      <c r="D135" s="2071"/>
      <c r="E135" s="2071"/>
      <c r="F135" s="2071"/>
      <c r="G135" s="2071"/>
      <c r="H135" s="2071"/>
      <c r="I135" s="2071"/>
      <c r="J135" s="2071"/>
      <c r="K135" s="2071"/>
      <c r="L135" s="2071"/>
      <c r="M135" s="2071"/>
      <c r="N135" s="2071"/>
      <c r="O135" s="2071"/>
      <c r="P135" s="2071"/>
      <c r="Q135" s="2071"/>
      <c r="R135" s="2071"/>
      <c r="S135" s="2071"/>
      <c r="T135" s="2071"/>
      <c r="U135" s="2071"/>
      <c r="V135" s="2071"/>
      <c r="W135" s="2071"/>
      <c r="X135" s="2071"/>
      <c r="Y135" s="2071"/>
      <c r="Z135" s="2071"/>
      <c r="AA135" s="2071"/>
      <c r="AB135" s="2071"/>
      <c r="AC135" s="2071"/>
      <c r="AD135" s="2071"/>
      <c r="AE135" s="2071"/>
      <c r="AF135" s="2071"/>
    </row>
    <row r="136" spans="1:32" s="1704" customFormat="1" ht="16.5" customHeight="1">
      <c r="A136" s="2066"/>
      <c r="C136" s="4641" t="str">
        <f>cst_wskakunin_BUILD__address</f>
        <v>埼玉県さいたま市緑区</v>
      </c>
      <c r="D136" s="4641"/>
      <c r="E136" s="4641"/>
      <c r="F136" s="4641"/>
      <c r="G136" s="4641"/>
      <c r="H136" s="4641"/>
      <c r="I136" s="4641"/>
      <c r="J136" s="4641"/>
      <c r="K136" s="4641"/>
      <c r="L136" s="4641"/>
      <c r="M136" s="4641"/>
      <c r="N136" s="4641"/>
      <c r="O136" s="4641"/>
      <c r="P136" s="4641"/>
      <c r="Q136" s="4641"/>
      <c r="R136" s="4641"/>
      <c r="S136" s="4641"/>
      <c r="T136" s="4641"/>
      <c r="U136" s="4641"/>
      <c r="V136" s="4641"/>
      <c r="W136" s="4641"/>
      <c r="X136" s="4641"/>
      <c r="Y136" s="4641"/>
      <c r="Z136" s="4641"/>
      <c r="AA136" s="4641"/>
      <c r="AB136" s="4641"/>
      <c r="AC136" s="4641"/>
      <c r="AD136" s="4641"/>
      <c r="AE136" s="4641"/>
    </row>
    <row r="137" spans="1:32" s="1704" customFormat="1" ht="16.5" customHeight="1">
      <c r="A137" s="2066"/>
      <c r="C137" s="4641"/>
      <c r="D137" s="4641"/>
      <c r="E137" s="4641"/>
      <c r="F137" s="4641"/>
      <c r="G137" s="4641"/>
      <c r="H137" s="4641"/>
      <c r="I137" s="4641"/>
      <c r="J137" s="4641"/>
      <c r="K137" s="4641"/>
      <c r="L137" s="4641"/>
      <c r="M137" s="4641"/>
      <c r="N137" s="4641"/>
      <c r="O137" s="4641"/>
      <c r="P137" s="4641"/>
      <c r="Q137" s="4641"/>
      <c r="R137" s="4641"/>
      <c r="S137" s="4641"/>
      <c r="T137" s="4641"/>
      <c r="U137" s="4641"/>
      <c r="V137" s="4641"/>
      <c r="W137" s="4641"/>
      <c r="X137" s="4641"/>
      <c r="Y137" s="4641"/>
      <c r="Z137" s="4641"/>
      <c r="AA137" s="4641"/>
      <c r="AB137" s="4641"/>
      <c r="AC137" s="4641"/>
      <c r="AD137" s="4641"/>
      <c r="AE137" s="4641"/>
    </row>
    <row r="138" spans="1:32" s="1704" customFormat="1" ht="4.5" customHeight="1"/>
    <row r="139" spans="1:32" s="1704" customFormat="1" ht="16.5" customHeight="1">
      <c r="A139" s="1738" t="s">
        <v>5049</v>
      </c>
      <c r="B139" s="1739"/>
      <c r="C139" s="1739"/>
      <c r="D139" s="1739"/>
      <c r="E139" s="1739"/>
      <c r="F139" s="1739"/>
      <c r="G139" s="1739"/>
      <c r="H139" s="1739"/>
      <c r="I139" s="1739"/>
      <c r="J139" s="1739"/>
      <c r="K139" s="2071"/>
      <c r="L139" s="2071"/>
      <c r="M139" s="2071"/>
      <c r="N139" s="2071"/>
      <c r="O139" s="2071"/>
      <c r="P139" s="2071"/>
      <c r="Q139" s="2071"/>
      <c r="R139" s="2071"/>
      <c r="S139" s="2071"/>
      <c r="T139" s="2071"/>
      <c r="U139" s="2071"/>
      <c r="V139" s="2071"/>
      <c r="W139" s="2071"/>
      <c r="X139" s="2071"/>
      <c r="Y139" s="2071"/>
      <c r="Z139" s="2071"/>
      <c r="AA139" s="2071"/>
      <c r="AB139" s="2071"/>
      <c r="AC139" s="2071"/>
      <c r="AD139" s="2071"/>
      <c r="AE139" s="2071"/>
      <c r="AF139" s="2071"/>
    </row>
    <row r="140" spans="1:32" s="1704" customFormat="1" ht="16.5" customHeight="1">
      <c r="A140" s="2066"/>
      <c r="C140" s="1704" t="s">
        <v>6</v>
      </c>
      <c r="D140" s="4642"/>
      <c r="E140" s="4642"/>
      <c r="F140" s="4642"/>
      <c r="G140" s="4642"/>
      <c r="H140" s="4642"/>
      <c r="I140" s="4642"/>
      <c r="J140" s="1704" t="s">
        <v>7</v>
      </c>
      <c r="K140" s="2066"/>
      <c r="L140" s="2066"/>
      <c r="M140" s="2066"/>
      <c r="N140" s="2066"/>
      <c r="O140" s="2066"/>
      <c r="P140" s="2066"/>
      <c r="Q140" s="2066"/>
      <c r="R140" s="2066"/>
      <c r="S140" s="2066"/>
      <c r="AD140" s="2066"/>
    </row>
    <row r="141" spans="1:32" s="1704" customFormat="1" ht="4.5" customHeight="1"/>
    <row r="142" spans="1:32" s="1704" customFormat="1" ht="16.5" customHeight="1">
      <c r="A142" s="1738" t="s">
        <v>5050</v>
      </c>
      <c r="B142" s="1739"/>
      <c r="C142" s="1739"/>
      <c r="D142" s="1739"/>
      <c r="E142" s="1739"/>
      <c r="F142" s="1739"/>
      <c r="G142" s="1739"/>
      <c r="H142" s="1739"/>
      <c r="I142" s="1739"/>
      <c r="J142" s="2071"/>
      <c r="K142" s="2071"/>
      <c r="L142" s="2071"/>
      <c r="M142" s="2071"/>
      <c r="N142" s="2071"/>
      <c r="O142" s="2071"/>
      <c r="P142" s="2071"/>
      <c r="Q142" s="2071"/>
      <c r="R142" s="2071"/>
      <c r="S142" s="2071"/>
      <c r="T142" s="2071"/>
      <c r="U142" s="2071"/>
      <c r="V142" s="2071"/>
      <c r="W142" s="2071"/>
      <c r="X142" s="2071"/>
      <c r="Y142" s="2071"/>
      <c r="Z142" s="2071"/>
      <c r="AA142" s="2071"/>
      <c r="AB142" s="2071"/>
      <c r="AC142" s="2071"/>
      <c r="AD142" s="2071"/>
      <c r="AE142" s="2071"/>
      <c r="AF142" s="2071"/>
    </row>
    <row r="143" spans="1:32" s="1704" customFormat="1" ht="16.5" customHeight="1">
      <c r="A143" s="2066"/>
      <c r="C143" s="4642"/>
      <c r="D143" s="4642"/>
      <c r="E143" s="4642"/>
      <c r="F143" s="1704" t="s">
        <v>477</v>
      </c>
      <c r="G143" s="4642"/>
      <c r="H143" s="4642"/>
      <c r="I143" s="1704" t="s">
        <v>5</v>
      </c>
      <c r="J143" s="4642"/>
      <c r="K143" s="4642"/>
      <c r="L143" s="1704" t="s">
        <v>478</v>
      </c>
      <c r="M143" s="2066"/>
      <c r="N143" s="2066"/>
      <c r="O143" s="2066"/>
      <c r="Z143" s="2066"/>
      <c r="AA143" s="2066"/>
      <c r="AB143" s="2066"/>
      <c r="AC143" s="2066"/>
    </row>
    <row r="144" spans="1:32" s="1704" customFormat="1" ht="4.5" customHeight="1"/>
    <row r="145" spans="1:33" s="1704" customFormat="1" ht="16.5" customHeight="1">
      <c r="A145" s="1738" t="s">
        <v>5051</v>
      </c>
      <c r="B145" s="1739"/>
      <c r="C145" s="1739"/>
      <c r="D145" s="1739"/>
      <c r="E145" s="1739"/>
      <c r="F145" s="1739"/>
      <c r="G145" s="1739"/>
      <c r="H145" s="1739"/>
      <c r="I145" s="1739"/>
      <c r="J145" s="1739"/>
      <c r="K145" s="1739"/>
      <c r="L145" s="2071"/>
      <c r="M145" s="2071"/>
      <c r="N145" s="2071"/>
      <c r="O145" s="2071"/>
      <c r="P145" s="2071"/>
      <c r="Q145" s="2071"/>
      <c r="R145" s="2071"/>
      <c r="S145" s="2071"/>
      <c r="T145" s="2071"/>
      <c r="U145" s="2071"/>
      <c r="V145" s="2071"/>
      <c r="W145" s="2071"/>
      <c r="X145" s="2071"/>
      <c r="Y145" s="2071"/>
      <c r="Z145" s="2071"/>
      <c r="AA145" s="2071"/>
      <c r="AB145" s="2071"/>
      <c r="AC145" s="2071"/>
      <c r="AD145" s="2071"/>
      <c r="AE145" s="2071"/>
      <c r="AF145" s="2071"/>
    </row>
    <row r="146" spans="1:33" s="1704" customFormat="1" ht="16.5" customHeight="1">
      <c r="A146" s="2066"/>
      <c r="C146" s="4636"/>
      <c r="D146" s="4636"/>
      <c r="E146" s="4636"/>
      <c r="F146" s="4636"/>
      <c r="G146" s="4636"/>
      <c r="H146" s="4636"/>
      <c r="I146" s="4636"/>
      <c r="J146" s="4636"/>
      <c r="K146" s="4636"/>
      <c r="L146" s="4636"/>
      <c r="M146" s="4636"/>
      <c r="N146" s="4636"/>
      <c r="O146" s="4636"/>
      <c r="P146" s="4636"/>
      <c r="Q146" s="4636"/>
      <c r="R146" s="4636"/>
      <c r="S146" s="4636"/>
      <c r="T146" s="4636"/>
      <c r="U146" s="4636"/>
      <c r="V146" s="4636"/>
      <c r="W146" s="2066"/>
      <c r="X146" s="2066"/>
      <c r="Y146" s="2066"/>
      <c r="Z146" s="2066"/>
    </row>
    <row r="147" spans="1:33" s="1704" customFormat="1" ht="4.5" customHeight="1">
      <c r="V147" s="2066"/>
      <c r="W147" s="2066"/>
      <c r="X147" s="2066"/>
      <c r="Y147" s="2066"/>
      <c r="Z147" s="2066"/>
      <c r="AA147" s="2066"/>
      <c r="AB147" s="2066"/>
      <c r="AC147" s="2066"/>
      <c r="AD147" s="2066"/>
      <c r="AE147" s="2066"/>
      <c r="AF147" s="2066"/>
      <c r="AG147" s="2066"/>
    </row>
    <row r="148" spans="1:33" s="1704" customFormat="1" ht="16.5" customHeight="1">
      <c r="A148" s="1738" t="s">
        <v>5052</v>
      </c>
      <c r="B148" s="1739"/>
      <c r="C148" s="1739"/>
      <c r="D148" s="1739"/>
      <c r="E148" s="1739"/>
      <c r="F148" s="1739"/>
      <c r="G148" s="2071"/>
      <c r="H148" s="2071"/>
      <c r="I148" s="2071"/>
      <c r="J148" s="2071"/>
      <c r="K148" s="2071"/>
      <c r="L148" s="2071"/>
      <c r="M148" s="2071"/>
      <c r="N148" s="2071"/>
      <c r="O148" s="2071"/>
      <c r="P148" s="2071"/>
      <c r="Q148" s="2071"/>
      <c r="R148" s="2071"/>
      <c r="S148" s="2071"/>
      <c r="T148" s="2071"/>
      <c r="U148" s="2071"/>
      <c r="V148" s="2071"/>
      <c r="W148" s="2071"/>
      <c r="X148" s="2071"/>
      <c r="Y148" s="2071"/>
      <c r="Z148" s="2071"/>
      <c r="AA148" s="2071"/>
      <c r="AB148" s="2071"/>
      <c r="AC148" s="2071"/>
      <c r="AD148" s="2071"/>
      <c r="AE148" s="2071"/>
      <c r="AF148" s="2071"/>
    </row>
    <row r="149" spans="1:33" s="1704" customFormat="1" ht="16.5" customHeight="1">
      <c r="A149" s="2066"/>
      <c r="C149" s="1704" t="s">
        <v>6</v>
      </c>
      <c r="D149" s="4633" t="str">
        <f ca="1">cst_shinsei_KAKU_SUMI_NO_JOB_KIND</f>
        <v/>
      </c>
      <c r="E149" s="4633"/>
      <c r="F149" s="4633"/>
      <c r="G149" s="4633"/>
      <c r="H149" s="4633"/>
      <c r="I149" s="4633"/>
      <c r="J149" s="1704" t="s">
        <v>7</v>
      </c>
    </row>
    <row r="150" spans="1:33" s="1704" customFormat="1" ht="4.5" customHeight="1"/>
    <row r="151" spans="1:33" s="1704" customFormat="1" ht="16.5" customHeight="1">
      <c r="A151" s="1738" t="s">
        <v>5053</v>
      </c>
      <c r="B151" s="1739"/>
      <c r="C151" s="1739"/>
      <c r="D151" s="1739"/>
      <c r="E151" s="1739"/>
      <c r="F151" s="1739"/>
      <c r="G151" s="1739"/>
      <c r="H151" s="1752"/>
      <c r="I151" s="2072"/>
      <c r="J151" s="2072"/>
      <c r="K151" s="2072"/>
      <c r="L151" s="2071"/>
      <c r="M151" s="2071"/>
      <c r="N151" s="2071"/>
      <c r="O151" s="2071"/>
      <c r="P151" s="2071"/>
      <c r="Q151" s="2071"/>
      <c r="R151" s="2071"/>
      <c r="S151" s="2071"/>
      <c r="T151" s="2071"/>
      <c r="U151" s="2071"/>
      <c r="V151" s="2071"/>
      <c r="W151" s="2071"/>
      <c r="X151" s="2071"/>
      <c r="Y151" s="2071"/>
      <c r="Z151" s="2071"/>
      <c r="AA151" s="2071"/>
      <c r="AB151" s="2071"/>
      <c r="AC151" s="2071"/>
      <c r="AD151" s="2071"/>
      <c r="AE151" s="2071"/>
      <c r="AF151" s="2071"/>
    </row>
    <row r="152" spans="1:33" s="1704" customFormat="1" ht="16.5" customHeight="1">
      <c r="A152" s="2066"/>
      <c r="B152" s="4637" t="str">
        <f ca="1">IF(cst_KAKU_SUMI_KOUFU_DATE_JOB_KIND="","令和",cst_KAKU_SUMI_KOUFU_DATE_JOB_KIND)</f>
        <v>令和</v>
      </c>
      <c r="C152" s="4637"/>
      <c r="D152" s="4637"/>
      <c r="E152" s="4638" t="str">
        <f ca="1">cst_KAKU_SUMI_KOUFU_DATE_JOB_KIND</f>
        <v/>
      </c>
      <c r="F152" s="4638"/>
      <c r="G152" s="4638"/>
      <c r="H152" s="1704" t="s">
        <v>477</v>
      </c>
      <c r="I152" s="4639" t="str">
        <f ca="1">cst_KAKU_SUMI_KOUFU_DATE_JOB_KIND</f>
        <v/>
      </c>
      <c r="J152" s="4639"/>
      <c r="K152" s="1704" t="s">
        <v>5</v>
      </c>
      <c r="L152" s="4640" t="str">
        <f ca="1">cst_KAKU_SUMI_KOUFU_DATE_JOB_KIND</f>
        <v/>
      </c>
      <c r="M152" s="4640"/>
      <c r="N152" s="1704" t="s">
        <v>478</v>
      </c>
    </row>
    <row r="153" spans="1:33" s="1704" customFormat="1" ht="4.5" customHeight="1"/>
    <row r="154" spans="1:33" s="1704" customFormat="1" ht="16.5" customHeight="1">
      <c r="A154" s="1738" t="s">
        <v>5054</v>
      </c>
      <c r="B154" s="1739"/>
      <c r="C154" s="1739"/>
      <c r="D154" s="1739"/>
      <c r="E154" s="1739"/>
      <c r="F154" s="1739"/>
      <c r="G154" s="2071"/>
      <c r="H154" s="2072"/>
      <c r="I154" s="2071"/>
      <c r="J154" s="2071"/>
      <c r="K154" s="2071"/>
      <c r="L154" s="2071"/>
      <c r="M154" s="2071"/>
      <c r="N154" s="2071"/>
      <c r="O154" s="2071"/>
      <c r="P154" s="2071"/>
      <c r="Q154" s="2071"/>
      <c r="R154" s="2071"/>
      <c r="S154" s="2071"/>
      <c r="T154" s="2071"/>
      <c r="U154" s="2071"/>
      <c r="V154" s="2071"/>
      <c r="W154" s="2071"/>
      <c r="X154" s="2071"/>
      <c r="Y154" s="2071"/>
      <c r="Z154" s="2071"/>
      <c r="AA154" s="2071"/>
      <c r="AB154" s="2071"/>
      <c r="AC154" s="2071"/>
      <c r="AD154" s="2071"/>
      <c r="AE154" s="2071"/>
      <c r="AF154" s="2071"/>
    </row>
    <row r="155" spans="1:33" s="1704" customFormat="1" ht="16.5" customHeight="1">
      <c r="C155" s="4631" t="str">
        <f ca="1">cst_KAKU_SUMI_KOUFU_NAME_JOB_KIND</f>
        <v/>
      </c>
      <c r="D155" s="4631"/>
      <c r="E155" s="4631"/>
      <c r="F155" s="4631"/>
      <c r="G155" s="4631"/>
      <c r="H155" s="4631"/>
      <c r="I155" s="4631"/>
      <c r="J155" s="4631"/>
      <c r="K155" s="4631"/>
      <c r="L155" s="4631"/>
      <c r="M155" s="4631"/>
      <c r="N155" s="4631"/>
      <c r="O155" s="4631"/>
      <c r="P155" s="4631"/>
      <c r="Q155" s="4631"/>
      <c r="R155" s="4631"/>
      <c r="S155" s="4631"/>
      <c r="T155" s="4631"/>
      <c r="U155" s="4631"/>
      <c r="V155" s="4631"/>
      <c r="W155" s="4631"/>
      <c r="X155" s="4631"/>
      <c r="Y155" s="4631"/>
    </row>
    <row r="156" spans="1:33" s="1704" customFormat="1" ht="4.5" customHeight="1"/>
    <row r="157" spans="1:33" s="1704" customFormat="1" ht="16.5" customHeight="1">
      <c r="A157" s="1738" t="s">
        <v>5055</v>
      </c>
      <c r="B157" s="1739"/>
      <c r="C157" s="1739"/>
      <c r="D157" s="1739"/>
      <c r="E157" s="1739"/>
      <c r="F157" s="1739"/>
      <c r="G157" s="1739"/>
      <c r="H157" s="1739"/>
      <c r="I157" s="1739"/>
      <c r="J157" s="2071"/>
      <c r="K157" s="2071"/>
      <c r="L157" s="2071"/>
      <c r="M157" s="2071"/>
      <c r="N157" s="2071"/>
      <c r="O157" s="2071"/>
      <c r="P157" s="2071"/>
      <c r="Q157" s="2071"/>
      <c r="R157" s="2071"/>
      <c r="S157" s="2071"/>
      <c r="T157" s="2071"/>
      <c r="U157" s="2071"/>
      <c r="V157" s="2071"/>
      <c r="W157" s="2071"/>
      <c r="X157" s="2071"/>
      <c r="Y157" s="2071"/>
      <c r="Z157" s="2071"/>
      <c r="AA157" s="2071"/>
      <c r="AB157" s="2071"/>
      <c r="AC157" s="2071"/>
      <c r="AD157" s="2071"/>
      <c r="AE157" s="2071"/>
      <c r="AF157" s="2071"/>
    </row>
    <row r="158" spans="1:33" s="1704" customFormat="1" ht="16.5" customHeight="1">
      <c r="B158" s="4637" t="str">
        <f>IF(cst_wskakunin_KOUJI_TYAKUSYU_YOTEI_DATE="","令和",cst_wskakunin_KOUJI_TYAKUSYU_YOTEI_DATE)</f>
        <v>令和</v>
      </c>
      <c r="C158" s="4637"/>
      <c r="D158" s="4637"/>
      <c r="E158" s="4638" t="str">
        <f>cst_wskakunin_KOUJI_TYAKUSYU_YOTEI_DATE</f>
        <v/>
      </c>
      <c r="F158" s="4638"/>
      <c r="G158" s="4638"/>
      <c r="H158" s="1704" t="s">
        <v>477</v>
      </c>
      <c r="I158" s="4639" t="str">
        <f>cst_wskakunin_KOUJI_TYAKUSYU_YOTEI_DATE</f>
        <v/>
      </c>
      <c r="J158" s="4639"/>
      <c r="K158" s="1704" t="s">
        <v>5</v>
      </c>
      <c r="L158" s="4640" t="str">
        <f>cst_wskakunin_KOUJI_TYAKUSYU_YOTEI_DATE</f>
        <v/>
      </c>
      <c r="M158" s="4640"/>
      <c r="N158" s="1704" t="s">
        <v>478</v>
      </c>
    </row>
    <row r="159" spans="1:33" s="1704" customFormat="1" ht="4.5" customHeight="1"/>
    <row r="160" spans="1:33" s="1704" customFormat="1" ht="16.5" customHeight="1">
      <c r="A160" s="1738" t="s">
        <v>5056</v>
      </c>
      <c r="B160" s="1739"/>
      <c r="C160" s="1739"/>
      <c r="D160" s="1739"/>
      <c r="E160" s="1739"/>
      <c r="F160" s="1739"/>
      <c r="G160" s="1739"/>
      <c r="H160" s="1739"/>
      <c r="I160" s="2071"/>
      <c r="J160" s="2071"/>
      <c r="K160" s="2071"/>
      <c r="L160" s="2071"/>
      <c r="M160" s="2071"/>
      <c r="N160" s="2071"/>
      <c r="O160" s="2071"/>
      <c r="P160" s="2071"/>
      <c r="Q160" s="2071"/>
      <c r="R160" s="2071"/>
      <c r="S160" s="2071"/>
      <c r="T160" s="2071"/>
      <c r="U160" s="2071"/>
      <c r="V160" s="2071"/>
      <c r="W160" s="2071"/>
      <c r="X160" s="2071"/>
      <c r="Y160" s="2071"/>
      <c r="Z160" s="2071"/>
      <c r="AA160" s="2071"/>
      <c r="AB160" s="2071"/>
      <c r="AC160" s="2071"/>
      <c r="AD160" s="2071"/>
      <c r="AE160" s="2071"/>
      <c r="AF160" s="2071"/>
    </row>
    <row r="161" spans="1:32" s="1704" customFormat="1" ht="16.5" customHeight="1">
      <c r="B161" s="4637" t="str">
        <f>IF(cst_wskakunin_KOUJI_KANRYOU_YOTEI_DATE="","令和",cst_wskakunin_KOUJI_KANRYOU_YOTEI_DATE)</f>
        <v>令和</v>
      </c>
      <c r="C161" s="4637"/>
      <c r="D161" s="4637"/>
      <c r="E161" s="4638" t="str">
        <f>cst_wskakunin_KOUJI_KANRYOU_YOTEI_DATE</f>
        <v/>
      </c>
      <c r="F161" s="4638"/>
      <c r="G161" s="4638"/>
      <c r="H161" s="1704" t="s">
        <v>477</v>
      </c>
      <c r="I161" s="4639" t="str">
        <f>cst_wskakunin_KOUJI_KANRYOU_YOTEI_DATE</f>
        <v/>
      </c>
      <c r="J161" s="4639"/>
      <c r="K161" s="1704" t="s">
        <v>5</v>
      </c>
      <c r="L161" s="4640" t="str">
        <f>cst_wskakunin_KOUJI_KANRYOU_YOTEI_DATE</f>
        <v/>
      </c>
      <c r="M161" s="4640"/>
      <c r="N161" s="1704" t="s">
        <v>478</v>
      </c>
    </row>
    <row r="162" spans="1:32" s="1704" customFormat="1" ht="4.5" customHeight="1"/>
    <row r="163" spans="1:32" s="1704" customFormat="1" ht="16.5" customHeight="1">
      <c r="A163" s="1738" t="s">
        <v>5057</v>
      </c>
      <c r="B163" s="1739"/>
      <c r="C163" s="1739"/>
      <c r="D163" s="1739"/>
      <c r="E163" s="1739"/>
      <c r="F163" s="1739"/>
      <c r="G163" s="1739"/>
      <c r="H163" s="1739"/>
      <c r="I163" s="1739"/>
      <c r="J163" s="1739"/>
      <c r="K163" s="1739"/>
      <c r="L163" s="1739"/>
      <c r="M163" s="2071"/>
      <c r="N163" s="2071"/>
      <c r="O163" s="2071"/>
      <c r="P163" s="2071"/>
      <c r="Q163" s="2071"/>
      <c r="R163" s="2071"/>
      <c r="S163" s="2071"/>
      <c r="T163" s="2071"/>
      <c r="U163" s="2071"/>
      <c r="V163" s="2071"/>
      <c r="W163" s="2071"/>
      <c r="X163" s="2071"/>
      <c r="Y163" s="2071"/>
      <c r="Z163" s="2071"/>
      <c r="AA163" s="2071"/>
      <c r="AB163" s="2071"/>
      <c r="AC163" s="2071"/>
      <c r="AD163" s="2071"/>
      <c r="AE163" s="2071"/>
      <c r="AF163" s="2071"/>
    </row>
    <row r="164" spans="1:32" s="1704" customFormat="1" ht="16.5" customHeight="1">
      <c r="T164" s="4617" t="s">
        <v>5058</v>
      </c>
      <c r="U164" s="4617"/>
      <c r="V164" s="4617"/>
      <c r="W164" s="4617"/>
      <c r="X164" s="4617"/>
      <c r="Y164" s="4617"/>
      <c r="Z164" s="4617"/>
      <c r="AA164" s="4617"/>
      <c r="AB164" s="4617"/>
      <c r="AC164" s="4617"/>
    </row>
    <row r="165" spans="1:32" s="1704" customFormat="1" ht="16.5" customHeight="1">
      <c r="A165" s="1744"/>
      <c r="C165" s="1704" t="s">
        <v>6</v>
      </c>
      <c r="D165" s="4642"/>
      <c r="E165" s="4642"/>
      <c r="F165" s="1704" t="s">
        <v>5059</v>
      </c>
      <c r="I165" s="4642"/>
      <c r="J165" s="4642"/>
      <c r="K165" s="4642"/>
      <c r="L165" s="1704" t="s">
        <v>477</v>
      </c>
      <c r="M165" s="4642"/>
      <c r="N165" s="4642"/>
      <c r="O165" s="1704" t="s">
        <v>5</v>
      </c>
      <c r="P165" s="4642"/>
      <c r="Q165" s="4642"/>
      <c r="R165" s="1704" t="s">
        <v>478</v>
      </c>
      <c r="S165" s="1704" t="s">
        <v>9</v>
      </c>
      <c r="T165" s="4642"/>
      <c r="U165" s="4642"/>
      <c r="V165" s="4642"/>
      <c r="W165" s="4642"/>
      <c r="X165" s="4642"/>
      <c r="Y165" s="4642"/>
      <c r="Z165" s="4642"/>
      <c r="AA165" s="4642"/>
      <c r="AB165" s="4642"/>
      <c r="AC165" s="4642"/>
      <c r="AD165" s="1704" t="s">
        <v>10</v>
      </c>
    </row>
    <row r="166" spans="1:32" s="1704" customFormat="1" ht="16.5" customHeight="1">
      <c r="A166" s="1744"/>
      <c r="C166" s="1704" t="s">
        <v>6</v>
      </c>
      <c r="D166" s="4642"/>
      <c r="E166" s="4642"/>
      <c r="F166" s="1704" t="s">
        <v>5059</v>
      </c>
      <c r="I166" s="4642"/>
      <c r="J166" s="4642"/>
      <c r="K166" s="4642"/>
      <c r="L166" s="1704" t="s">
        <v>477</v>
      </c>
      <c r="M166" s="4642"/>
      <c r="N166" s="4642"/>
      <c r="O166" s="1704" t="s">
        <v>5</v>
      </c>
      <c r="P166" s="4642"/>
      <c r="Q166" s="4642"/>
      <c r="R166" s="1704" t="s">
        <v>478</v>
      </c>
      <c r="S166" s="1704" t="s">
        <v>9</v>
      </c>
      <c r="T166" s="4642"/>
      <c r="U166" s="4642"/>
      <c r="V166" s="4642"/>
      <c r="W166" s="4642"/>
      <c r="X166" s="4642"/>
      <c r="Y166" s="4642"/>
      <c r="Z166" s="4642"/>
      <c r="AA166" s="4642"/>
      <c r="AB166" s="4642"/>
      <c r="AC166" s="4642"/>
      <c r="AD166" s="1704" t="s">
        <v>10</v>
      </c>
    </row>
    <row r="167" spans="1:32" s="1704" customFormat="1" ht="16.5" customHeight="1">
      <c r="A167" s="1744"/>
      <c r="C167" s="1704" t="s">
        <v>6</v>
      </c>
      <c r="D167" s="4642"/>
      <c r="E167" s="4642"/>
      <c r="F167" s="1704" t="s">
        <v>5059</v>
      </c>
      <c r="I167" s="4642"/>
      <c r="J167" s="4642"/>
      <c r="K167" s="4642"/>
      <c r="L167" s="1704" t="s">
        <v>477</v>
      </c>
      <c r="M167" s="4642"/>
      <c r="N167" s="4642"/>
      <c r="O167" s="1704" t="s">
        <v>5</v>
      </c>
      <c r="P167" s="4642"/>
      <c r="Q167" s="4642"/>
      <c r="R167" s="1704" t="s">
        <v>478</v>
      </c>
      <c r="S167" s="1704" t="s">
        <v>9</v>
      </c>
      <c r="T167" s="4642"/>
      <c r="U167" s="4642"/>
      <c r="V167" s="4642"/>
      <c r="W167" s="4642"/>
      <c r="X167" s="4642"/>
      <c r="Y167" s="4642"/>
      <c r="Z167" s="4642"/>
      <c r="AA167" s="4642"/>
      <c r="AB167" s="4642"/>
      <c r="AC167" s="4642"/>
      <c r="AD167" s="1704" t="s">
        <v>10</v>
      </c>
    </row>
    <row r="168" spans="1:32" s="1704" customFormat="1" ht="16.5" customHeight="1">
      <c r="A168" s="1744"/>
      <c r="C168" s="1704" t="s">
        <v>6</v>
      </c>
      <c r="D168" s="4642"/>
      <c r="E168" s="4642"/>
      <c r="F168" s="1704" t="s">
        <v>5059</v>
      </c>
      <c r="I168" s="4642"/>
      <c r="J168" s="4642"/>
      <c r="K168" s="4642"/>
      <c r="L168" s="1704" t="s">
        <v>477</v>
      </c>
      <c r="M168" s="4642"/>
      <c r="N168" s="4642"/>
      <c r="O168" s="1704" t="s">
        <v>5</v>
      </c>
      <c r="P168" s="4642"/>
      <c r="Q168" s="4642"/>
      <c r="R168" s="1704" t="s">
        <v>478</v>
      </c>
      <c r="S168" s="1704" t="s">
        <v>9</v>
      </c>
      <c r="T168" s="4642"/>
      <c r="U168" s="4642"/>
      <c r="V168" s="4642"/>
      <c r="W168" s="4642"/>
      <c r="X168" s="4642"/>
      <c r="Y168" s="4642"/>
      <c r="Z168" s="4642"/>
      <c r="AA168" s="4642"/>
      <c r="AB168" s="4642"/>
      <c r="AC168" s="4642"/>
      <c r="AD168" s="1704" t="s">
        <v>10</v>
      </c>
    </row>
    <row r="169" spans="1:32" s="1704" customFormat="1" ht="16.5" customHeight="1">
      <c r="A169" s="1744"/>
      <c r="C169" s="1704" t="s">
        <v>6</v>
      </c>
      <c r="D169" s="4642"/>
      <c r="E169" s="4642"/>
      <c r="F169" s="1704" t="s">
        <v>5059</v>
      </c>
      <c r="I169" s="4642"/>
      <c r="J169" s="4642"/>
      <c r="K169" s="4642"/>
      <c r="L169" s="1704" t="s">
        <v>477</v>
      </c>
      <c r="M169" s="4642"/>
      <c r="N169" s="4642"/>
      <c r="O169" s="1704" t="s">
        <v>5</v>
      </c>
      <c r="P169" s="4642"/>
      <c r="Q169" s="4642"/>
      <c r="R169" s="1704" t="s">
        <v>478</v>
      </c>
      <c r="S169" s="1704" t="s">
        <v>9</v>
      </c>
      <c r="T169" s="4642"/>
      <c r="U169" s="4642"/>
      <c r="V169" s="4642"/>
      <c r="W169" s="4642"/>
      <c r="X169" s="4642"/>
      <c r="Y169" s="4642"/>
      <c r="Z169" s="4642"/>
      <c r="AA169" s="4642"/>
      <c r="AB169" s="4642"/>
      <c r="AC169" s="4642"/>
      <c r="AD169" s="1704" t="s">
        <v>10</v>
      </c>
    </row>
    <row r="170" spans="1:32" s="1704" customFormat="1" ht="16.5" customHeight="1">
      <c r="A170" s="1744"/>
      <c r="C170" s="1704" t="s">
        <v>6</v>
      </c>
      <c r="D170" s="4642"/>
      <c r="E170" s="4642"/>
      <c r="F170" s="1704" t="s">
        <v>5059</v>
      </c>
      <c r="I170" s="4642"/>
      <c r="J170" s="4642"/>
      <c r="K170" s="4642"/>
      <c r="L170" s="1704" t="s">
        <v>477</v>
      </c>
      <c r="M170" s="4642"/>
      <c r="N170" s="4642"/>
      <c r="O170" s="1704" t="s">
        <v>5</v>
      </c>
      <c r="P170" s="4642"/>
      <c r="Q170" s="4642"/>
      <c r="R170" s="1704" t="s">
        <v>478</v>
      </c>
      <c r="S170" s="1704" t="s">
        <v>9</v>
      </c>
      <c r="T170" s="4642"/>
      <c r="U170" s="4642"/>
      <c r="V170" s="4642"/>
      <c r="W170" s="4642"/>
      <c r="X170" s="4642"/>
      <c r="Y170" s="4642"/>
      <c r="Z170" s="4642"/>
      <c r="AA170" s="4642"/>
      <c r="AB170" s="4642"/>
      <c r="AC170" s="4642"/>
      <c r="AD170" s="1704" t="s">
        <v>10</v>
      </c>
    </row>
    <row r="171" spans="1:32" s="1704" customFormat="1" ht="4.5" customHeight="1"/>
    <row r="172" spans="1:32" s="1704" customFormat="1" ht="16.5" customHeight="1">
      <c r="A172" s="1738" t="s">
        <v>3141</v>
      </c>
      <c r="B172" s="1739"/>
      <c r="C172" s="1739"/>
      <c r="D172" s="1739"/>
      <c r="E172" s="1739"/>
      <c r="F172" s="2071"/>
      <c r="G172" s="2071"/>
      <c r="H172" s="2071"/>
      <c r="I172" s="2071"/>
      <c r="J172" s="2071"/>
      <c r="K172" s="2071"/>
      <c r="L172" s="2071"/>
      <c r="M172" s="2071"/>
      <c r="N172" s="2071"/>
      <c r="O172" s="2071"/>
      <c r="P172" s="2071"/>
      <c r="Q172" s="2071"/>
      <c r="R172" s="2071"/>
      <c r="S172" s="2071"/>
      <c r="T172" s="2071"/>
      <c r="U172" s="2071"/>
      <c r="V172" s="2071"/>
      <c r="W172" s="2071"/>
      <c r="X172" s="2071"/>
      <c r="Y172" s="2071"/>
      <c r="Z172" s="2071"/>
      <c r="AA172" s="2071"/>
      <c r="AB172" s="2071"/>
      <c r="AC172" s="2071"/>
      <c r="AD172" s="2071"/>
      <c r="AE172" s="2071"/>
      <c r="AF172" s="2071"/>
    </row>
    <row r="173" spans="1:32" s="1704" customFormat="1" ht="17.25" customHeight="1">
      <c r="C173" s="4643"/>
      <c r="D173" s="4644"/>
      <c r="E173" s="4644"/>
      <c r="F173" s="4644"/>
      <c r="G173" s="4644"/>
      <c r="H173" s="4644"/>
      <c r="I173" s="4644"/>
      <c r="J173" s="4644"/>
      <c r="K173" s="4644"/>
      <c r="L173" s="4644"/>
      <c r="M173" s="4644"/>
      <c r="N173" s="4644"/>
      <c r="O173" s="4644"/>
      <c r="P173" s="4644"/>
      <c r="Q173" s="4644"/>
      <c r="R173" s="4644"/>
      <c r="S173" s="4644"/>
      <c r="T173" s="4644"/>
      <c r="U173" s="4644"/>
      <c r="V173" s="4644"/>
      <c r="W173" s="4644"/>
      <c r="X173" s="4644"/>
      <c r="Y173" s="4644"/>
      <c r="Z173" s="4644"/>
      <c r="AA173" s="4644"/>
      <c r="AB173" s="4644"/>
      <c r="AC173" s="4644"/>
      <c r="AD173" s="4644"/>
      <c r="AE173" s="4644"/>
    </row>
    <row r="174" spans="1:32" s="1704" customFormat="1" ht="17.25" customHeight="1">
      <c r="C174" s="4645"/>
      <c r="D174" s="4645"/>
      <c r="E174" s="4645"/>
      <c r="F174" s="4645"/>
      <c r="G174" s="4645"/>
      <c r="H174" s="4645"/>
      <c r="I174" s="4645"/>
      <c r="J174" s="4645"/>
      <c r="K174" s="4645"/>
      <c r="L174" s="4645"/>
      <c r="M174" s="4645"/>
      <c r="N174" s="4645"/>
      <c r="O174" s="4645"/>
      <c r="P174" s="4645"/>
      <c r="Q174" s="4645"/>
      <c r="R174" s="4645"/>
      <c r="S174" s="4645"/>
      <c r="T174" s="4645"/>
      <c r="U174" s="4645"/>
      <c r="V174" s="4645"/>
      <c r="W174" s="4645"/>
      <c r="X174" s="4645"/>
      <c r="Y174" s="4645"/>
      <c r="Z174" s="4645"/>
      <c r="AA174" s="4645"/>
      <c r="AB174" s="4645"/>
      <c r="AC174" s="4645"/>
      <c r="AD174" s="4645"/>
      <c r="AE174" s="4645"/>
    </row>
    <row r="175" spans="1:32" s="1704" customFormat="1" ht="4.5" customHeight="1"/>
    <row r="176" spans="1:32" s="1704" customFormat="1" ht="16.5" customHeight="1">
      <c r="A176" s="1738" t="s">
        <v>3142</v>
      </c>
      <c r="B176" s="1739"/>
      <c r="C176" s="1739"/>
      <c r="D176" s="1739"/>
      <c r="E176" s="1739"/>
      <c r="F176" s="2071"/>
      <c r="G176" s="2071"/>
      <c r="H176" s="2071"/>
      <c r="I176" s="2071"/>
      <c r="J176" s="2071"/>
      <c r="K176" s="2071"/>
      <c r="L176" s="2071"/>
      <c r="M176" s="2071"/>
      <c r="N176" s="2071"/>
      <c r="O176" s="2071"/>
      <c r="P176" s="2071"/>
      <c r="Q176" s="2071"/>
      <c r="R176" s="2071"/>
      <c r="S176" s="2071"/>
      <c r="T176" s="2071"/>
      <c r="U176" s="2071"/>
      <c r="V176" s="2071"/>
      <c r="W176" s="2071"/>
      <c r="X176" s="2071"/>
      <c r="Y176" s="2071"/>
      <c r="Z176" s="2071"/>
      <c r="AA176" s="2071"/>
      <c r="AB176" s="2071"/>
      <c r="AC176" s="2071"/>
      <c r="AD176" s="2071"/>
      <c r="AE176" s="2071"/>
      <c r="AF176" s="2071"/>
    </row>
    <row r="177" spans="1:31" s="1704" customFormat="1" ht="17.25" customHeight="1">
      <c r="C177" s="4643"/>
      <c r="D177" s="4644"/>
      <c r="E177" s="4644"/>
      <c r="F177" s="4644"/>
      <c r="G177" s="4644"/>
      <c r="H177" s="4644"/>
      <c r="I177" s="4644"/>
      <c r="J177" s="4644"/>
      <c r="K177" s="4644"/>
      <c r="L177" s="4644"/>
      <c r="M177" s="4644"/>
      <c r="N177" s="4644"/>
      <c r="O177" s="4644"/>
      <c r="P177" s="4644"/>
      <c r="Q177" s="4644"/>
      <c r="R177" s="4644"/>
      <c r="S177" s="4644"/>
      <c r="T177" s="4644"/>
      <c r="U177" s="4644"/>
      <c r="V177" s="4644"/>
      <c r="W177" s="4644"/>
      <c r="X177" s="4644"/>
      <c r="Y177" s="4644"/>
      <c r="Z177" s="4644"/>
      <c r="AA177" s="4644"/>
      <c r="AB177" s="4644"/>
      <c r="AC177" s="4644"/>
      <c r="AD177" s="4644"/>
      <c r="AE177" s="4644"/>
    </row>
    <row r="178" spans="1:31" ht="17.25" customHeight="1">
      <c r="C178" s="4645"/>
      <c r="D178" s="4645"/>
      <c r="E178" s="4645"/>
      <c r="F178" s="4645"/>
      <c r="G178" s="4645"/>
      <c r="H178" s="4645"/>
      <c r="I178" s="4645"/>
      <c r="J178" s="4645"/>
      <c r="K178" s="4645"/>
      <c r="L178" s="4645"/>
      <c r="M178" s="4645"/>
      <c r="N178" s="4645"/>
      <c r="O178" s="4645"/>
      <c r="P178" s="4645"/>
      <c r="Q178" s="4645"/>
      <c r="R178" s="4645"/>
      <c r="S178" s="4645"/>
      <c r="T178" s="4645"/>
      <c r="U178" s="4645"/>
      <c r="V178" s="4645"/>
      <c r="W178" s="4645"/>
      <c r="X178" s="4645"/>
      <c r="Y178" s="4645"/>
      <c r="Z178" s="4645"/>
      <c r="AA178" s="4645"/>
      <c r="AB178" s="4645"/>
      <c r="AC178" s="4645"/>
      <c r="AD178" s="4645"/>
      <c r="AE178" s="4645"/>
    </row>
    <row r="179" spans="1:31" ht="5.25" customHeight="1">
      <c r="A179" s="1751"/>
      <c r="B179" s="1751"/>
      <c r="C179" s="1751"/>
      <c r="D179" s="1751"/>
      <c r="E179" s="1751"/>
      <c r="F179" s="1751"/>
      <c r="G179" s="1751"/>
      <c r="H179" s="1751"/>
      <c r="I179" s="1751"/>
      <c r="J179" s="1751"/>
      <c r="K179" s="1751"/>
      <c r="L179" s="1751"/>
      <c r="M179" s="1751"/>
      <c r="N179" s="1751"/>
      <c r="O179" s="1751"/>
      <c r="P179" s="1751"/>
      <c r="Q179" s="1751"/>
      <c r="R179" s="1751"/>
      <c r="S179" s="1751"/>
      <c r="T179" s="1751"/>
      <c r="U179" s="1751"/>
      <c r="V179" s="1751"/>
      <c r="W179" s="1751"/>
      <c r="X179" s="1751"/>
      <c r="Y179" s="1751"/>
      <c r="Z179" s="1751"/>
      <c r="AA179" s="1751"/>
      <c r="AB179" s="1751"/>
      <c r="AC179" s="1751"/>
      <c r="AD179" s="1751"/>
      <c r="AE179" s="1751"/>
    </row>
    <row r="180" spans="1:31" ht="4.5" customHeight="1"/>
    <row r="181" spans="1:31" ht="15.75" customHeight="1">
      <c r="A181" s="1720" t="s">
        <v>2943</v>
      </c>
    </row>
    <row r="182" spans="1:31" s="2080" customFormat="1" ht="13.5" customHeight="1">
      <c r="A182" s="1736" t="s">
        <v>5060</v>
      </c>
      <c r="B182" s="1720"/>
      <c r="C182" s="1720"/>
      <c r="D182" s="1720"/>
      <c r="E182" s="1720"/>
      <c r="F182" s="1720"/>
      <c r="G182" s="1720"/>
      <c r="H182" s="1720"/>
      <c r="I182" s="1720"/>
      <c r="J182" s="1720"/>
      <c r="K182" s="1720"/>
      <c r="L182" s="1720"/>
      <c r="M182" s="1720"/>
      <c r="N182" s="1720"/>
      <c r="O182" s="1720"/>
      <c r="P182" s="1720"/>
      <c r="Q182" s="1720"/>
      <c r="R182" s="1720"/>
      <c r="S182" s="1720"/>
      <c r="T182" s="1720"/>
      <c r="U182" s="1720"/>
      <c r="V182" s="1720"/>
      <c r="W182" s="1720"/>
      <c r="X182" s="1720"/>
      <c r="Y182" s="1720"/>
      <c r="Z182" s="1720"/>
      <c r="AA182" s="1720"/>
      <c r="AB182" s="1720"/>
      <c r="AC182" s="1720"/>
      <c r="AD182" s="1720"/>
      <c r="AE182" s="2079"/>
    </row>
    <row r="183" spans="1:31" s="2080" customFormat="1" ht="13.5" customHeight="1">
      <c r="A183" s="1736"/>
      <c r="B183" s="1736" t="s">
        <v>5061</v>
      </c>
      <c r="C183" s="1736"/>
      <c r="D183" s="1736"/>
      <c r="E183" s="1736"/>
      <c r="F183" s="1736"/>
      <c r="G183" s="1736"/>
      <c r="H183" s="1736"/>
      <c r="I183" s="1736"/>
      <c r="J183" s="1736"/>
      <c r="K183" s="1736"/>
      <c r="L183" s="1736"/>
      <c r="M183" s="1736"/>
      <c r="N183" s="1736"/>
      <c r="O183" s="1736"/>
      <c r="P183" s="1736"/>
      <c r="Q183" s="1736"/>
      <c r="R183" s="1736"/>
      <c r="S183" s="1736"/>
      <c r="T183" s="1736"/>
      <c r="U183" s="1736"/>
      <c r="V183" s="1736"/>
      <c r="W183" s="1736"/>
      <c r="X183" s="1736"/>
      <c r="Y183" s="1736"/>
      <c r="Z183" s="1736"/>
      <c r="AA183" s="1736"/>
      <c r="AB183" s="1736"/>
      <c r="AC183" s="1736"/>
      <c r="AD183" s="1736"/>
      <c r="AE183" s="2079"/>
    </row>
    <row r="184" spans="1:31" s="2080" customFormat="1" ht="13.5" customHeight="1">
      <c r="A184" s="1736"/>
      <c r="B184" s="1736" t="s">
        <v>5792</v>
      </c>
      <c r="C184" s="1736"/>
      <c r="D184" s="1736"/>
      <c r="E184" s="1736"/>
      <c r="F184" s="1736"/>
      <c r="G184" s="1736"/>
      <c r="H184" s="1736"/>
      <c r="I184" s="1736"/>
      <c r="J184" s="1736"/>
      <c r="K184" s="1736"/>
      <c r="L184" s="1736"/>
      <c r="M184" s="1736"/>
      <c r="N184" s="1736"/>
      <c r="O184" s="1736"/>
      <c r="P184" s="1736"/>
      <c r="Q184" s="1736"/>
      <c r="R184" s="1736"/>
      <c r="S184" s="1736"/>
      <c r="T184" s="1736"/>
      <c r="U184" s="1736"/>
      <c r="V184" s="1736"/>
      <c r="W184" s="1736"/>
      <c r="X184" s="1736"/>
      <c r="Y184" s="1736"/>
      <c r="Z184" s="1736"/>
      <c r="AA184" s="1736"/>
      <c r="AB184" s="1736"/>
      <c r="AC184" s="1736"/>
      <c r="AD184" s="1736"/>
      <c r="AE184" s="2079"/>
    </row>
    <row r="185" spans="1:31" s="2080" customFormat="1" ht="13.5" customHeight="1">
      <c r="A185" s="1736"/>
      <c r="B185" s="1736" t="s">
        <v>5062</v>
      </c>
      <c r="C185" s="1736"/>
      <c r="D185" s="1736"/>
      <c r="E185" s="1736"/>
      <c r="F185" s="1736"/>
      <c r="G185" s="1736"/>
      <c r="H185" s="1736"/>
      <c r="I185" s="1736"/>
      <c r="J185" s="1736"/>
      <c r="K185" s="1736"/>
      <c r="L185" s="1736"/>
      <c r="M185" s="1736"/>
      <c r="N185" s="1736"/>
      <c r="O185" s="1736"/>
      <c r="P185" s="1736"/>
      <c r="Q185" s="1736"/>
      <c r="R185" s="1736"/>
      <c r="S185" s="1736"/>
      <c r="T185" s="1736"/>
      <c r="U185" s="1736"/>
      <c r="V185" s="1736"/>
      <c r="W185" s="1736"/>
      <c r="X185" s="1736"/>
      <c r="Y185" s="1736"/>
      <c r="Z185" s="1736"/>
      <c r="AA185" s="1736"/>
      <c r="AB185" s="1736"/>
      <c r="AC185" s="1736"/>
      <c r="AD185" s="1736"/>
    </row>
    <row r="186" spans="1:31" s="2080" customFormat="1" ht="13.5" customHeight="1">
      <c r="A186" s="1736"/>
      <c r="B186" s="1736" t="s">
        <v>5793</v>
      </c>
      <c r="C186" s="1736"/>
      <c r="D186" s="1736"/>
      <c r="E186" s="1736"/>
      <c r="F186" s="1736"/>
      <c r="G186" s="1736"/>
      <c r="H186" s="1736"/>
      <c r="I186" s="1736"/>
      <c r="J186" s="1736"/>
      <c r="K186" s="1736"/>
      <c r="L186" s="1736"/>
      <c r="M186" s="1736"/>
      <c r="N186" s="1736"/>
      <c r="O186" s="1736"/>
      <c r="P186" s="1736"/>
      <c r="Q186" s="1736"/>
      <c r="R186" s="1736"/>
      <c r="S186" s="1736"/>
      <c r="T186" s="1736"/>
      <c r="U186" s="1736"/>
      <c r="V186" s="1736"/>
      <c r="W186" s="1736"/>
      <c r="X186" s="1736"/>
      <c r="Y186" s="1736"/>
      <c r="Z186" s="1736"/>
      <c r="AA186" s="1736"/>
      <c r="AB186" s="1736"/>
      <c r="AC186" s="1736"/>
      <c r="AD186" s="1736"/>
    </row>
    <row r="187" spans="1:31" s="2080" customFormat="1" ht="13.5" customHeight="1">
      <c r="A187" s="1736"/>
      <c r="B187" s="1736" t="s">
        <v>5063</v>
      </c>
      <c r="C187" s="1736"/>
      <c r="D187" s="1736"/>
      <c r="E187" s="1736"/>
      <c r="F187" s="1736"/>
      <c r="G187" s="1736"/>
      <c r="H187" s="1736"/>
      <c r="I187" s="1736"/>
      <c r="J187" s="1736"/>
      <c r="K187" s="1736"/>
      <c r="L187" s="1736"/>
      <c r="M187" s="1736"/>
      <c r="N187" s="1736"/>
      <c r="O187" s="1736"/>
      <c r="P187" s="1736"/>
      <c r="Q187" s="1736"/>
      <c r="R187" s="1736"/>
      <c r="S187" s="1736"/>
      <c r="T187" s="1736"/>
      <c r="U187" s="1736"/>
      <c r="V187" s="1736"/>
      <c r="W187" s="1736"/>
      <c r="X187" s="1736"/>
      <c r="Y187" s="1736"/>
      <c r="Z187" s="1736"/>
      <c r="AA187" s="1736"/>
      <c r="AB187" s="1736"/>
      <c r="AC187" s="1736"/>
      <c r="AD187" s="1736"/>
    </row>
    <row r="188" spans="1:31" s="2080" customFormat="1" ht="13.5" customHeight="1">
      <c r="A188" s="1736"/>
      <c r="B188" s="1736" t="s">
        <v>5064</v>
      </c>
      <c r="C188" s="1736"/>
      <c r="D188" s="1736"/>
      <c r="E188" s="1736"/>
      <c r="F188" s="1736"/>
      <c r="G188" s="1736"/>
      <c r="H188" s="1736"/>
      <c r="I188" s="1736"/>
      <c r="J188" s="1736"/>
      <c r="K188" s="1736"/>
      <c r="L188" s="1736"/>
      <c r="M188" s="1736"/>
      <c r="N188" s="1736"/>
      <c r="O188" s="1736"/>
      <c r="P188" s="1736"/>
      <c r="Q188" s="1736"/>
      <c r="R188" s="1736"/>
      <c r="S188" s="1736"/>
      <c r="T188" s="1736"/>
      <c r="U188" s="1736"/>
      <c r="V188" s="1736"/>
      <c r="W188" s="1736"/>
      <c r="X188" s="1736"/>
      <c r="Y188" s="1736"/>
      <c r="Z188" s="1736"/>
      <c r="AA188" s="1736"/>
      <c r="AB188" s="1736"/>
      <c r="AC188" s="1736"/>
      <c r="AD188" s="1736"/>
    </row>
    <row r="189" spans="1:31" s="2080" customFormat="1" ht="13.5" customHeight="1">
      <c r="A189" s="1720"/>
      <c r="B189" s="1736" t="s">
        <v>5794</v>
      </c>
      <c r="C189" s="1720"/>
      <c r="D189" s="1720"/>
      <c r="E189" s="1720"/>
      <c r="F189" s="1720"/>
      <c r="G189" s="1720"/>
      <c r="H189" s="1720"/>
      <c r="I189" s="1720"/>
      <c r="J189" s="1720"/>
      <c r="K189" s="1720"/>
      <c r="L189" s="1720"/>
      <c r="M189" s="1720"/>
      <c r="N189" s="1720"/>
      <c r="O189" s="1720"/>
      <c r="P189" s="1720"/>
      <c r="Q189" s="1720"/>
      <c r="R189" s="1720"/>
      <c r="S189" s="1720"/>
      <c r="T189" s="1720"/>
      <c r="U189" s="1720"/>
      <c r="V189" s="1720"/>
      <c r="W189" s="1720"/>
      <c r="X189" s="1720"/>
      <c r="Y189" s="1720"/>
      <c r="Z189" s="1720"/>
      <c r="AA189" s="1720"/>
      <c r="AB189" s="1720"/>
      <c r="AC189" s="1720"/>
      <c r="AD189" s="1720"/>
    </row>
    <row r="190" spans="1:31" s="2080" customFormat="1" ht="13.5" customHeight="1">
      <c r="A190" s="1720"/>
      <c r="B190" s="1736" t="s">
        <v>5065</v>
      </c>
      <c r="C190" s="1720"/>
      <c r="D190" s="1720"/>
      <c r="E190" s="1720"/>
      <c r="F190" s="1720"/>
      <c r="G190" s="1720"/>
      <c r="H190" s="1720"/>
      <c r="I190" s="1720"/>
      <c r="J190" s="1720"/>
      <c r="K190" s="1720"/>
      <c r="L190" s="1720"/>
      <c r="M190" s="1720"/>
      <c r="N190" s="1720"/>
      <c r="O190" s="1720"/>
      <c r="P190" s="1720"/>
      <c r="Q190" s="1720"/>
      <c r="R190" s="1720"/>
      <c r="S190" s="1720"/>
      <c r="T190" s="1720"/>
      <c r="U190" s="1720"/>
      <c r="V190" s="1720"/>
      <c r="W190" s="1720"/>
      <c r="X190" s="1720"/>
      <c r="Y190" s="1720"/>
      <c r="Z190" s="1720"/>
      <c r="AA190" s="1720"/>
      <c r="AB190" s="1720"/>
      <c r="AC190" s="1720"/>
      <c r="AD190" s="1720"/>
    </row>
    <row r="191" spans="1:31" s="2080" customFormat="1" ht="13.5" customHeight="1">
      <c r="A191" s="1736" t="s">
        <v>5066</v>
      </c>
      <c r="B191" s="1720"/>
      <c r="C191" s="1720"/>
      <c r="D191" s="1720"/>
      <c r="E191" s="1720"/>
      <c r="F191" s="1720"/>
      <c r="G191" s="1720"/>
      <c r="H191" s="1720"/>
      <c r="I191" s="1720"/>
      <c r="J191" s="1720"/>
      <c r="K191" s="1720"/>
      <c r="L191" s="1720"/>
      <c r="M191" s="1720"/>
      <c r="N191" s="1720"/>
      <c r="O191" s="1720"/>
      <c r="P191" s="1720"/>
      <c r="Q191" s="1720"/>
      <c r="R191" s="1720"/>
      <c r="S191" s="1720"/>
      <c r="T191" s="1720"/>
      <c r="U191" s="1720"/>
      <c r="V191" s="1720"/>
      <c r="W191" s="1720"/>
      <c r="X191" s="1720"/>
      <c r="Y191" s="1720"/>
      <c r="Z191" s="1720"/>
      <c r="AA191" s="1720"/>
      <c r="AB191" s="1720"/>
      <c r="AC191" s="1720"/>
      <c r="AD191" s="1720"/>
    </row>
    <row r="192" spans="1:31" s="2080" customFormat="1" ht="13.5" customHeight="1">
      <c r="A192" s="1720"/>
      <c r="B192" s="1736" t="s">
        <v>5795</v>
      </c>
      <c r="C192" s="1720"/>
      <c r="D192" s="1720"/>
      <c r="E192" s="1720"/>
      <c r="F192" s="1720"/>
      <c r="G192" s="1720"/>
      <c r="H192" s="1720"/>
      <c r="I192" s="1720"/>
      <c r="J192" s="1720"/>
      <c r="K192" s="1720"/>
      <c r="L192" s="1720"/>
      <c r="M192" s="1720"/>
      <c r="N192" s="1720"/>
      <c r="O192" s="1720"/>
      <c r="P192" s="1720"/>
      <c r="Q192" s="1720"/>
      <c r="R192" s="1720"/>
      <c r="S192" s="1720"/>
      <c r="T192" s="1720"/>
      <c r="U192" s="1720"/>
      <c r="V192" s="1720"/>
      <c r="W192" s="1720"/>
      <c r="X192" s="1720"/>
      <c r="Y192" s="1720"/>
      <c r="Z192" s="1720"/>
      <c r="AA192" s="1720"/>
      <c r="AB192" s="1720"/>
      <c r="AC192" s="1720"/>
      <c r="AD192" s="1720"/>
    </row>
    <row r="193" spans="1:30" s="2080" customFormat="1" ht="13.5" customHeight="1">
      <c r="A193" s="1720"/>
      <c r="B193" s="1736" t="s">
        <v>5796</v>
      </c>
      <c r="C193" s="1720"/>
      <c r="D193" s="1720"/>
      <c r="E193" s="1720"/>
      <c r="F193" s="1720"/>
      <c r="G193" s="1720"/>
      <c r="H193" s="1720"/>
      <c r="I193" s="1720"/>
      <c r="J193" s="1720"/>
      <c r="K193" s="1720"/>
      <c r="L193" s="1720"/>
      <c r="M193" s="1720"/>
      <c r="N193" s="1720"/>
      <c r="O193" s="1720"/>
      <c r="P193" s="1720"/>
      <c r="Q193" s="1720"/>
      <c r="R193" s="1720"/>
      <c r="S193" s="1720"/>
      <c r="T193" s="1720"/>
      <c r="U193" s="1720"/>
      <c r="V193" s="1720"/>
      <c r="W193" s="1720"/>
      <c r="X193" s="1720"/>
      <c r="Y193" s="1720"/>
      <c r="Z193" s="1720"/>
      <c r="AA193" s="1720"/>
      <c r="AB193" s="1720"/>
      <c r="AC193" s="1720"/>
      <c r="AD193" s="1720"/>
    </row>
    <row r="194" spans="1:30" s="2080" customFormat="1" ht="13.5" customHeight="1">
      <c r="A194" s="1720"/>
      <c r="B194" s="1736" t="s">
        <v>5797</v>
      </c>
      <c r="C194" s="1720"/>
      <c r="D194" s="1720"/>
      <c r="E194" s="1720"/>
      <c r="F194" s="1720"/>
      <c r="G194" s="1720"/>
      <c r="H194" s="1720"/>
      <c r="I194" s="1720"/>
      <c r="J194" s="1720"/>
      <c r="K194" s="1720"/>
      <c r="L194" s="1720"/>
      <c r="M194" s="1720"/>
      <c r="N194" s="1720"/>
      <c r="O194" s="1720"/>
      <c r="P194" s="1720"/>
      <c r="Q194" s="1720"/>
      <c r="R194" s="1720"/>
      <c r="S194" s="1720"/>
      <c r="T194" s="1720"/>
      <c r="U194" s="1720"/>
      <c r="V194" s="1720"/>
      <c r="W194" s="1720"/>
      <c r="X194" s="1720"/>
      <c r="Y194" s="1720"/>
      <c r="Z194" s="1720"/>
      <c r="AA194" s="1720"/>
      <c r="AB194" s="1720"/>
      <c r="AC194" s="1720"/>
      <c r="AD194" s="1720"/>
    </row>
    <row r="195" spans="1:30" s="2080" customFormat="1" ht="13.5" customHeight="1">
      <c r="A195" s="1720"/>
      <c r="B195" s="1736" t="s">
        <v>5798</v>
      </c>
      <c r="C195" s="1720"/>
      <c r="D195" s="1720"/>
      <c r="E195" s="1720"/>
      <c r="F195" s="1720"/>
      <c r="G195" s="1720"/>
      <c r="H195" s="1720"/>
      <c r="I195" s="1720"/>
      <c r="J195" s="1720"/>
      <c r="K195" s="1720"/>
      <c r="L195" s="1720"/>
      <c r="M195" s="1720"/>
      <c r="N195" s="1720"/>
      <c r="O195" s="1720"/>
      <c r="P195" s="1720"/>
      <c r="Q195" s="1720"/>
      <c r="R195" s="1720"/>
      <c r="S195" s="1720"/>
      <c r="T195" s="1720"/>
      <c r="U195" s="1720"/>
      <c r="V195" s="1720"/>
      <c r="W195" s="1720"/>
      <c r="X195" s="1720"/>
      <c r="Y195" s="1720"/>
      <c r="Z195" s="1720"/>
      <c r="AA195" s="1720"/>
      <c r="AB195" s="1720"/>
      <c r="AC195" s="1720"/>
      <c r="AD195" s="1720"/>
    </row>
    <row r="196" spans="1:30" s="2080" customFormat="1" ht="13.5" customHeight="1">
      <c r="A196" s="1720"/>
      <c r="B196" s="1736" t="s">
        <v>5799</v>
      </c>
      <c r="C196" s="1720"/>
      <c r="D196" s="1720"/>
      <c r="E196" s="1720"/>
      <c r="F196" s="1720"/>
      <c r="G196" s="1720"/>
      <c r="H196" s="1720"/>
      <c r="I196" s="1720"/>
      <c r="J196" s="1720"/>
      <c r="K196" s="1720"/>
      <c r="L196" s="1720"/>
      <c r="M196" s="1720"/>
      <c r="N196" s="1720"/>
      <c r="O196" s="1720"/>
      <c r="P196" s="1720"/>
      <c r="Q196" s="1720"/>
      <c r="R196" s="1720"/>
      <c r="S196" s="1720"/>
      <c r="T196" s="1720"/>
      <c r="U196" s="1720"/>
      <c r="V196" s="1720"/>
      <c r="W196" s="1720"/>
      <c r="X196" s="1720"/>
      <c r="Y196" s="1720"/>
      <c r="Z196" s="1720"/>
      <c r="AA196" s="1720"/>
      <c r="AB196" s="1720"/>
      <c r="AC196" s="1720"/>
      <c r="AD196" s="1720"/>
    </row>
    <row r="197" spans="1:30" s="2080" customFormat="1" ht="13.5" customHeight="1">
      <c r="A197" s="1720"/>
      <c r="B197" s="1736" t="s">
        <v>3160</v>
      </c>
      <c r="C197" s="1736"/>
      <c r="D197" s="1720"/>
      <c r="E197" s="1720"/>
      <c r="F197" s="1720"/>
      <c r="G197" s="1720"/>
      <c r="H197" s="1720"/>
      <c r="I197" s="1720"/>
      <c r="J197" s="1720"/>
      <c r="K197" s="1720"/>
      <c r="L197" s="1720"/>
      <c r="M197" s="1720"/>
      <c r="N197" s="1720"/>
      <c r="O197" s="1720"/>
      <c r="P197" s="1720"/>
      <c r="Q197" s="1720"/>
      <c r="R197" s="1720"/>
      <c r="S197" s="1720"/>
      <c r="T197" s="1720"/>
      <c r="U197" s="1720"/>
      <c r="V197" s="1720"/>
      <c r="W197" s="1720"/>
      <c r="X197" s="1720"/>
      <c r="Y197" s="1720"/>
      <c r="Z197" s="1720"/>
      <c r="AA197" s="1720"/>
      <c r="AB197" s="1720"/>
      <c r="AC197" s="1720"/>
      <c r="AD197" s="1720"/>
    </row>
    <row r="198" spans="1:30" s="2080" customFormat="1" ht="13.5" customHeight="1">
      <c r="A198" s="1720"/>
      <c r="B198" s="1736"/>
      <c r="C198" s="1736"/>
      <c r="D198" s="1720"/>
      <c r="E198" s="1720"/>
      <c r="F198" s="1720"/>
      <c r="G198" s="1720"/>
      <c r="H198" s="1720"/>
      <c r="I198" s="1720"/>
      <c r="J198" s="1720"/>
      <c r="K198" s="1720"/>
      <c r="L198" s="1720"/>
      <c r="M198" s="1720"/>
      <c r="N198" s="1720"/>
      <c r="O198" s="1720"/>
      <c r="P198" s="1720"/>
      <c r="Q198" s="1720"/>
      <c r="R198" s="1720"/>
      <c r="S198" s="1720"/>
      <c r="T198" s="1720"/>
      <c r="U198" s="1720"/>
      <c r="V198" s="1720"/>
      <c r="W198" s="1720"/>
      <c r="X198" s="1720"/>
      <c r="Y198" s="1720"/>
      <c r="Z198" s="1720"/>
      <c r="AA198" s="1720"/>
      <c r="AB198" s="1720"/>
      <c r="AC198" s="1720"/>
      <c r="AD198" s="1720"/>
    </row>
    <row r="199" spans="1:30" s="2080" customFormat="1" ht="13.5" customHeight="1">
      <c r="A199" s="1720"/>
      <c r="B199" s="1720"/>
      <c r="C199" s="1720"/>
      <c r="D199" s="1720"/>
      <c r="E199" s="1720"/>
      <c r="F199" s="1720"/>
      <c r="G199" s="1720"/>
      <c r="H199" s="1720"/>
      <c r="I199" s="1720"/>
      <c r="J199" s="1720"/>
      <c r="K199" s="1720"/>
      <c r="L199" s="1720"/>
      <c r="M199" s="1720"/>
      <c r="N199" s="1720"/>
      <c r="O199" s="1720"/>
      <c r="P199" s="1720"/>
      <c r="Q199" s="1720"/>
      <c r="R199" s="1720"/>
      <c r="S199" s="1720"/>
      <c r="T199" s="1720"/>
      <c r="U199" s="1720"/>
      <c r="V199" s="1720"/>
      <c r="W199" s="1720"/>
      <c r="X199" s="1720"/>
      <c r="Y199" s="1720"/>
      <c r="Z199" s="1720"/>
      <c r="AA199" s="1720"/>
      <c r="AB199" s="1720"/>
      <c r="AC199" s="1720"/>
      <c r="AD199" s="1720"/>
    </row>
    <row r="200" spans="1:30" s="2080" customFormat="1" ht="13.5" customHeight="1">
      <c r="A200" s="1720"/>
      <c r="B200" s="1720"/>
      <c r="C200" s="1720"/>
      <c r="D200" s="1720"/>
      <c r="E200" s="1720"/>
      <c r="F200" s="1720"/>
      <c r="G200" s="1720"/>
      <c r="H200" s="1720"/>
      <c r="I200" s="1720"/>
      <c r="J200" s="1720"/>
      <c r="K200" s="1720"/>
      <c r="L200" s="1720"/>
      <c r="M200" s="1720"/>
      <c r="N200" s="1720"/>
      <c r="O200" s="1720"/>
      <c r="P200" s="1720"/>
      <c r="Q200" s="1720"/>
      <c r="R200" s="1720"/>
      <c r="S200" s="1720"/>
      <c r="T200" s="1720"/>
      <c r="U200" s="1720"/>
      <c r="V200" s="1720"/>
      <c r="W200" s="1720"/>
      <c r="X200" s="1720"/>
      <c r="Y200" s="1720"/>
      <c r="Z200" s="1720"/>
      <c r="AA200" s="1720"/>
      <c r="AB200" s="1720"/>
      <c r="AC200" s="1720"/>
      <c r="AD200" s="1720"/>
    </row>
    <row r="201" spans="1:30" s="2080" customFormat="1" ht="13.5" customHeight="1">
      <c r="A201" s="1720"/>
      <c r="B201" s="1720"/>
      <c r="C201" s="1720"/>
      <c r="D201" s="1720"/>
      <c r="E201" s="1720"/>
      <c r="F201" s="1720"/>
      <c r="G201" s="1720"/>
      <c r="H201" s="1720"/>
      <c r="I201" s="1720"/>
      <c r="J201" s="1720"/>
      <c r="K201" s="1720"/>
      <c r="L201" s="1720"/>
      <c r="M201" s="1720"/>
      <c r="N201" s="1720"/>
      <c r="O201" s="1720"/>
      <c r="P201" s="1720"/>
      <c r="Q201" s="1720"/>
      <c r="R201" s="1720"/>
      <c r="S201" s="1720"/>
      <c r="T201" s="1720"/>
      <c r="U201" s="1720"/>
      <c r="V201" s="1720"/>
      <c r="W201" s="1720"/>
      <c r="X201" s="1720"/>
      <c r="Y201" s="1720"/>
      <c r="Z201" s="1720"/>
      <c r="AA201" s="1720"/>
      <c r="AB201" s="1720"/>
      <c r="AC201" s="1720"/>
      <c r="AD201" s="1720"/>
    </row>
    <row r="202" spans="1:30" s="2080" customFormat="1" ht="13.5" customHeight="1">
      <c r="A202" s="1720"/>
      <c r="B202" s="1720"/>
      <c r="C202" s="1720"/>
      <c r="D202" s="1720"/>
      <c r="E202" s="1720"/>
      <c r="F202" s="1720"/>
      <c r="G202" s="1720"/>
      <c r="H202" s="1720"/>
      <c r="I202" s="1720"/>
      <c r="J202" s="1720"/>
      <c r="K202" s="1720"/>
      <c r="L202" s="1720"/>
      <c r="M202" s="1720"/>
      <c r="N202" s="1720"/>
      <c r="O202" s="1720"/>
      <c r="P202" s="1720"/>
      <c r="Q202" s="1720"/>
      <c r="R202" s="1720"/>
      <c r="S202" s="1720"/>
      <c r="T202" s="1720"/>
      <c r="U202" s="1720"/>
      <c r="V202" s="1720"/>
      <c r="W202" s="1720"/>
      <c r="X202" s="1720"/>
      <c r="Y202" s="1720"/>
      <c r="Z202" s="1720"/>
      <c r="AA202" s="1720"/>
      <c r="AB202" s="1720"/>
      <c r="AC202" s="1720"/>
      <c r="AD202" s="1720"/>
    </row>
  </sheetData>
  <mergeCells count="135">
    <mergeCell ref="C177:AE178"/>
    <mergeCell ref="D170:E170"/>
    <mergeCell ref="I170:K170"/>
    <mergeCell ref="M170:N170"/>
    <mergeCell ref="P170:Q170"/>
    <mergeCell ref="T170:AC170"/>
    <mergeCell ref="C173:AE174"/>
    <mergeCell ref="D168:E168"/>
    <mergeCell ref="I168:K168"/>
    <mergeCell ref="M168:N168"/>
    <mergeCell ref="P168:Q168"/>
    <mergeCell ref="T168:AC168"/>
    <mergeCell ref="D169:E169"/>
    <mergeCell ref="I169:K169"/>
    <mergeCell ref="M169:N169"/>
    <mergeCell ref="P169:Q169"/>
    <mergeCell ref="T169:AC169"/>
    <mergeCell ref="D166:E166"/>
    <mergeCell ref="I166:K166"/>
    <mergeCell ref="M166:N166"/>
    <mergeCell ref="P166:Q166"/>
    <mergeCell ref="T166:AC166"/>
    <mergeCell ref="D167:E167"/>
    <mergeCell ref="I167:K167"/>
    <mergeCell ref="M167:N167"/>
    <mergeCell ref="P167:Q167"/>
    <mergeCell ref="T167:AC167"/>
    <mergeCell ref="T164:AC164"/>
    <mergeCell ref="D165:E165"/>
    <mergeCell ref="I165:K165"/>
    <mergeCell ref="M165:N165"/>
    <mergeCell ref="P165:Q165"/>
    <mergeCell ref="T165:AC165"/>
    <mergeCell ref="C155:Y155"/>
    <mergeCell ref="B158:D158"/>
    <mergeCell ref="E158:G158"/>
    <mergeCell ref="I158:J158"/>
    <mergeCell ref="L158:M158"/>
    <mergeCell ref="B161:D161"/>
    <mergeCell ref="E161:G161"/>
    <mergeCell ref="I161:J161"/>
    <mergeCell ref="L161:M161"/>
    <mergeCell ref="C146:V146"/>
    <mergeCell ref="D149:I149"/>
    <mergeCell ref="B152:D152"/>
    <mergeCell ref="E152:G152"/>
    <mergeCell ref="I152:J152"/>
    <mergeCell ref="L152:M152"/>
    <mergeCell ref="D120:E120"/>
    <mergeCell ref="A132:AF132"/>
    <mergeCell ref="C136:AE137"/>
    <mergeCell ref="D140:I140"/>
    <mergeCell ref="C143:E143"/>
    <mergeCell ref="G143:H143"/>
    <mergeCell ref="J143:K143"/>
    <mergeCell ref="D108:E108"/>
    <mergeCell ref="D109:E109"/>
    <mergeCell ref="D113:E113"/>
    <mergeCell ref="D114:E114"/>
    <mergeCell ref="D116:E116"/>
    <mergeCell ref="D118:E118"/>
    <mergeCell ref="D99:E99"/>
    <mergeCell ref="D100:E100"/>
    <mergeCell ref="D101:E101"/>
    <mergeCell ref="D104:E104"/>
    <mergeCell ref="D105:E105"/>
    <mergeCell ref="D107:E107"/>
    <mergeCell ref="F85:AD85"/>
    <mergeCell ref="A86:AE86"/>
    <mergeCell ref="D94:E94"/>
    <mergeCell ref="D95:E95"/>
    <mergeCell ref="D96:E96"/>
    <mergeCell ref="D98:E98"/>
    <mergeCell ref="O75:R75"/>
    <mergeCell ref="U75:X75"/>
    <mergeCell ref="J76:P76"/>
    <mergeCell ref="J77:AE77"/>
    <mergeCell ref="J78:S78"/>
    <mergeCell ref="B83:AE83"/>
    <mergeCell ref="I68:AE68"/>
    <mergeCell ref="J69:P69"/>
    <mergeCell ref="J70:AE70"/>
    <mergeCell ref="J71:S71"/>
    <mergeCell ref="I73:AE73"/>
    <mergeCell ref="I74:AE74"/>
    <mergeCell ref="I66:AE66"/>
    <mergeCell ref="I67:J67"/>
    <mergeCell ref="L67:O67"/>
    <mergeCell ref="Q67:T67"/>
    <mergeCell ref="V67:Y67"/>
    <mergeCell ref="Z67:AD67"/>
    <mergeCell ref="J61:P61"/>
    <mergeCell ref="J62:AE62"/>
    <mergeCell ref="J63:S63"/>
    <mergeCell ref="I65:J65"/>
    <mergeCell ref="L65:O65"/>
    <mergeCell ref="Q65:T65"/>
    <mergeCell ref="V65:Y65"/>
    <mergeCell ref="Z65:AD65"/>
    <mergeCell ref="I59:J59"/>
    <mergeCell ref="L59:O59"/>
    <mergeCell ref="Q59:T59"/>
    <mergeCell ref="V59:Y59"/>
    <mergeCell ref="Z59:AD59"/>
    <mergeCell ref="I60:AE60"/>
    <mergeCell ref="I57:J57"/>
    <mergeCell ref="L57:O57"/>
    <mergeCell ref="Q57:T57"/>
    <mergeCell ref="V57:Y57"/>
    <mergeCell ref="Z57:AD57"/>
    <mergeCell ref="I58:AE58"/>
    <mergeCell ref="J49:S49"/>
    <mergeCell ref="J51:AE51"/>
    <mergeCell ref="J52:AE52"/>
    <mergeCell ref="J53:P53"/>
    <mergeCell ref="J54:AE54"/>
    <mergeCell ref="J55:S55"/>
    <mergeCell ref="J46:AE46"/>
    <mergeCell ref="J47:P47"/>
    <mergeCell ref="J48:AE48"/>
    <mergeCell ref="R20:AD20"/>
    <mergeCell ref="R22:AD22"/>
    <mergeCell ref="A35:AE35"/>
    <mergeCell ref="J39:AE39"/>
    <mergeCell ref="J40:AE40"/>
    <mergeCell ref="J41:P41"/>
    <mergeCell ref="A5:AE5"/>
    <mergeCell ref="A6:AE6"/>
    <mergeCell ref="X7:Z7"/>
    <mergeCell ref="R11:AD11"/>
    <mergeCell ref="R13:AD13"/>
    <mergeCell ref="R18:AD18"/>
    <mergeCell ref="J42:AE42"/>
    <mergeCell ref="J43:S43"/>
    <mergeCell ref="J45:AE45"/>
  </mergeCells>
  <phoneticPr fontId="129"/>
  <printOptions horizontalCentered="1"/>
  <pageMargins left="0.51181102362204722" right="0.51181102362204722" top="0.74803149606299213" bottom="0.74803149606299213" header="0.31496062992125984" footer="0.31496062992125984"/>
  <pageSetup paperSize="9" scale="94" orientation="portrait" blackAndWhite="1" r:id="rId1"/>
  <rowBreaks count="4" manualBreakCount="4">
    <brk id="34" max="16383" man="1"/>
    <brk id="85" max="16383" man="1"/>
    <brk id="131" max="16383" man="1"/>
    <brk id="179"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ED253786-1798-4F1B-9EDF-625DABB9DC2A}">
          <x14:formula1>
            <xm:f>"□,■"</xm:f>
          </x14:formula1>
          <xm:sqref>C118 IY118 SU118 ACQ118 AMM118 AWI118 BGE118 BQA118 BZW118 CJS118 CTO118 DDK118 DNG118 DXC118 EGY118 EQU118 FAQ118 FKM118 FUI118 GEE118 GOA118 GXW118 HHS118 HRO118 IBK118 ILG118 IVC118 JEY118 JOU118 JYQ118 KIM118 KSI118 LCE118 LMA118 LVW118 MFS118 MPO118 MZK118 NJG118 NTC118 OCY118 OMU118 OWQ118 PGM118 PQI118 QAE118 QKA118 QTW118 RDS118 RNO118 RXK118 SHG118 SRC118 TAY118 TKU118 TUQ118 UEM118 UOI118 UYE118 VIA118 VRW118 WBS118 WLO118 WVK118 C65663 IY65663 SU65663 ACQ65663 AMM65663 AWI65663 BGE65663 BQA65663 BZW65663 CJS65663 CTO65663 DDK65663 DNG65663 DXC65663 EGY65663 EQU65663 FAQ65663 FKM65663 FUI65663 GEE65663 GOA65663 GXW65663 HHS65663 HRO65663 IBK65663 ILG65663 IVC65663 JEY65663 JOU65663 JYQ65663 KIM65663 KSI65663 LCE65663 LMA65663 LVW65663 MFS65663 MPO65663 MZK65663 NJG65663 NTC65663 OCY65663 OMU65663 OWQ65663 PGM65663 PQI65663 QAE65663 QKA65663 QTW65663 RDS65663 RNO65663 RXK65663 SHG65663 SRC65663 TAY65663 TKU65663 TUQ65663 UEM65663 UOI65663 UYE65663 VIA65663 VRW65663 WBS65663 WLO65663 WVK65663 C131199 IY131199 SU131199 ACQ131199 AMM131199 AWI131199 BGE131199 BQA131199 BZW131199 CJS131199 CTO131199 DDK131199 DNG131199 DXC131199 EGY131199 EQU131199 FAQ131199 FKM131199 FUI131199 GEE131199 GOA131199 GXW131199 HHS131199 HRO131199 IBK131199 ILG131199 IVC131199 JEY131199 JOU131199 JYQ131199 KIM131199 KSI131199 LCE131199 LMA131199 LVW131199 MFS131199 MPO131199 MZK131199 NJG131199 NTC131199 OCY131199 OMU131199 OWQ131199 PGM131199 PQI131199 QAE131199 QKA131199 QTW131199 RDS131199 RNO131199 RXK131199 SHG131199 SRC131199 TAY131199 TKU131199 TUQ131199 UEM131199 UOI131199 UYE131199 VIA131199 VRW131199 WBS131199 WLO131199 WVK131199 C196735 IY196735 SU196735 ACQ196735 AMM196735 AWI196735 BGE196735 BQA196735 BZW196735 CJS196735 CTO196735 DDK196735 DNG196735 DXC196735 EGY196735 EQU196735 FAQ196735 FKM196735 FUI196735 GEE196735 GOA196735 GXW196735 HHS196735 HRO196735 IBK196735 ILG196735 IVC196735 JEY196735 JOU196735 JYQ196735 KIM196735 KSI196735 LCE196735 LMA196735 LVW196735 MFS196735 MPO196735 MZK196735 NJG196735 NTC196735 OCY196735 OMU196735 OWQ196735 PGM196735 PQI196735 QAE196735 QKA196735 QTW196735 RDS196735 RNO196735 RXK196735 SHG196735 SRC196735 TAY196735 TKU196735 TUQ196735 UEM196735 UOI196735 UYE196735 VIA196735 VRW196735 WBS196735 WLO196735 WVK196735 C262271 IY262271 SU262271 ACQ262271 AMM262271 AWI262271 BGE262271 BQA262271 BZW262271 CJS262271 CTO262271 DDK262271 DNG262271 DXC262271 EGY262271 EQU262271 FAQ262271 FKM262271 FUI262271 GEE262271 GOA262271 GXW262271 HHS262271 HRO262271 IBK262271 ILG262271 IVC262271 JEY262271 JOU262271 JYQ262271 KIM262271 KSI262271 LCE262271 LMA262271 LVW262271 MFS262271 MPO262271 MZK262271 NJG262271 NTC262271 OCY262271 OMU262271 OWQ262271 PGM262271 PQI262271 QAE262271 QKA262271 QTW262271 RDS262271 RNO262271 RXK262271 SHG262271 SRC262271 TAY262271 TKU262271 TUQ262271 UEM262271 UOI262271 UYE262271 VIA262271 VRW262271 WBS262271 WLO262271 WVK262271 C327807 IY327807 SU327807 ACQ327807 AMM327807 AWI327807 BGE327807 BQA327807 BZW327807 CJS327807 CTO327807 DDK327807 DNG327807 DXC327807 EGY327807 EQU327807 FAQ327807 FKM327807 FUI327807 GEE327807 GOA327807 GXW327807 HHS327807 HRO327807 IBK327807 ILG327807 IVC327807 JEY327807 JOU327807 JYQ327807 KIM327807 KSI327807 LCE327807 LMA327807 LVW327807 MFS327807 MPO327807 MZK327807 NJG327807 NTC327807 OCY327807 OMU327807 OWQ327807 PGM327807 PQI327807 QAE327807 QKA327807 QTW327807 RDS327807 RNO327807 RXK327807 SHG327807 SRC327807 TAY327807 TKU327807 TUQ327807 UEM327807 UOI327807 UYE327807 VIA327807 VRW327807 WBS327807 WLO327807 WVK327807 C393343 IY393343 SU393343 ACQ393343 AMM393343 AWI393343 BGE393343 BQA393343 BZW393343 CJS393343 CTO393343 DDK393343 DNG393343 DXC393343 EGY393343 EQU393343 FAQ393343 FKM393343 FUI393343 GEE393343 GOA393343 GXW393343 HHS393343 HRO393343 IBK393343 ILG393343 IVC393343 JEY393343 JOU393343 JYQ393343 KIM393343 KSI393343 LCE393343 LMA393343 LVW393343 MFS393343 MPO393343 MZK393343 NJG393343 NTC393343 OCY393343 OMU393343 OWQ393343 PGM393343 PQI393343 QAE393343 QKA393343 QTW393343 RDS393343 RNO393343 RXK393343 SHG393343 SRC393343 TAY393343 TKU393343 TUQ393343 UEM393343 UOI393343 UYE393343 VIA393343 VRW393343 WBS393343 WLO393343 WVK393343 C458879 IY458879 SU458879 ACQ458879 AMM458879 AWI458879 BGE458879 BQA458879 BZW458879 CJS458879 CTO458879 DDK458879 DNG458879 DXC458879 EGY458879 EQU458879 FAQ458879 FKM458879 FUI458879 GEE458879 GOA458879 GXW458879 HHS458879 HRO458879 IBK458879 ILG458879 IVC458879 JEY458879 JOU458879 JYQ458879 KIM458879 KSI458879 LCE458879 LMA458879 LVW458879 MFS458879 MPO458879 MZK458879 NJG458879 NTC458879 OCY458879 OMU458879 OWQ458879 PGM458879 PQI458879 QAE458879 QKA458879 QTW458879 RDS458879 RNO458879 RXK458879 SHG458879 SRC458879 TAY458879 TKU458879 TUQ458879 UEM458879 UOI458879 UYE458879 VIA458879 VRW458879 WBS458879 WLO458879 WVK458879 C524415 IY524415 SU524415 ACQ524415 AMM524415 AWI524415 BGE524415 BQA524415 BZW524415 CJS524415 CTO524415 DDK524415 DNG524415 DXC524415 EGY524415 EQU524415 FAQ524415 FKM524415 FUI524415 GEE524415 GOA524415 GXW524415 HHS524415 HRO524415 IBK524415 ILG524415 IVC524415 JEY524415 JOU524415 JYQ524415 KIM524415 KSI524415 LCE524415 LMA524415 LVW524415 MFS524415 MPO524415 MZK524415 NJG524415 NTC524415 OCY524415 OMU524415 OWQ524415 PGM524415 PQI524415 QAE524415 QKA524415 QTW524415 RDS524415 RNO524415 RXK524415 SHG524415 SRC524415 TAY524415 TKU524415 TUQ524415 UEM524415 UOI524415 UYE524415 VIA524415 VRW524415 WBS524415 WLO524415 WVK524415 C589951 IY589951 SU589951 ACQ589951 AMM589951 AWI589951 BGE589951 BQA589951 BZW589951 CJS589951 CTO589951 DDK589951 DNG589951 DXC589951 EGY589951 EQU589951 FAQ589951 FKM589951 FUI589951 GEE589951 GOA589951 GXW589951 HHS589951 HRO589951 IBK589951 ILG589951 IVC589951 JEY589951 JOU589951 JYQ589951 KIM589951 KSI589951 LCE589951 LMA589951 LVW589951 MFS589951 MPO589951 MZK589951 NJG589951 NTC589951 OCY589951 OMU589951 OWQ589951 PGM589951 PQI589951 QAE589951 QKA589951 QTW589951 RDS589951 RNO589951 RXK589951 SHG589951 SRC589951 TAY589951 TKU589951 TUQ589951 UEM589951 UOI589951 UYE589951 VIA589951 VRW589951 WBS589951 WLO589951 WVK589951 C655487 IY655487 SU655487 ACQ655487 AMM655487 AWI655487 BGE655487 BQA655487 BZW655487 CJS655487 CTO655487 DDK655487 DNG655487 DXC655487 EGY655487 EQU655487 FAQ655487 FKM655487 FUI655487 GEE655487 GOA655487 GXW655487 HHS655487 HRO655487 IBK655487 ILG655487 IVC655487 JEY655487 JOU655487 JYQ655487 KIM655487 KSI655487 LCE655487 LMA655487 LVW655487 MFS655487 MPO655487 MZK655487 NJG655487 NTC655487 OCY655487 OMU655487 OWQ655487 PGM655487 PQI655487 QAE655487 QKA655487 QTW655487 RDS655487 RNO655487 RXK655487 SHG655487 SRC655487 TAY655487 TKU655487 TUQ655487 UEM655487 UOI655487 UYE655487 VIA655487 VRW655487 WBS655487 WLO655487 WVK655487 C721023 IY721023 SU721023 ACQ721023 AMM721023 AWI721023 BGE721023 BQA721023 BZW721023 CJS721023 CTO721023 DDK721023 DNG721023 DXC721023 EGY721023 EQU721023 FAQ721023 FKM721023 FUI721023 GEE721023 GOA721023 GXW721023 HHS721023 HRO721023 IBK721023 ILG721023 IVC721023 JEY721023 JOU721023 JYQ721023 KIM721023 KSI721023 LCE721023 LMA721023 LVW721023 MFS721023 MPO721023 MZK721023 NJG721023 NTC721023 OCY721023 OMU721023 OWQ721023 PGM721023 PQI721023 QAE721023 QKA721023 QTW721023 RDS721023 RNO721023 RXK721023 SHG721023 SRC721023 TAY721023 TKU721023 TUQ721023 UEM721023 UOI721023 UYE721023 VIA721023 VRW721023 WBS721023 WLO721023 WVK721023 C786559 IY786559 SU786559 ACQ786559 AMM786559 AWI786559 BGE786559 BQA786559 BZW786559 CJS786559 CTO786559 DDK786559 DNG786559 DXC786559 EGY786559 EQU786559 FAQ786559 FKM786559 FUI786559 GEE786559 GOA786559 GXW786559 HHS786559 HRO786559 IBK786559 ILG786559 IVC786559 JEY786559 JOU786559 JYQ786559 KIM786559 KSI786559 LCE786559 LMA786559 LVW786559 MFS786559 MPO786559 MZK786559 NJG786559 NTC786559 OCY786559 OMU786559 OWQ786559 PGM786559 PQI786559 QAE786559 QKA786559 QTW786559 RDS786559 RNO786559 RXK786559 SHG786559 SRC786559 TAY786559 TKU786559 TUQ786559 UEM786559 UOI786559 UYE786559 VIA786559 VRW786559 WBS786559 WLO786559 WVK786559 C852095 IY852095 SU852095 ACQ852095 AMM852095 AWI852095 BGE852095 BQA852095 BZW852095 CJS852095 CTO852095 DDK852095 DNG852095 DXC852095 EGY852095 EQU852095 FAQ852095 FKM852095 FUI852095 GEE852095 GOA852095 GXW852095 HHS852095 HRO852095 IBK852095 ILG852095 IVC852095 JEY852095 JOU852095 JYQ852095 KIM852095 KSI852095 LCE852095 LMA852095 LVW852095 MFS852095 MPO852095 MZK852095 NJG852095 NTC852095 OCY852095 OMU852095 OWQ852095 PGM852095 PQI852095 QAE852095 QKA852095 QTW852095 RDS852095 RNO852095 RXK852095 SHG852095 SRC852095 TAY852095 TKU852095 TUQ852095 UEM852095 UOI852095 UYE852095 VIA852095 VRW852095 WBS852095 WLO852095 WVK852095 C917631 IY917631 SU917631 ACQ917631 AMM917631 AWI917631 BGE917631 BQA917631 BZW917631 CJS917631 CTO917631 DDK917631 DNG917631 DXC917631 EGY917631 EQU917631 FAQ917631 FKM917631 FUI917631 GEE917631 GOA917631 GXW917631 HHS917631 HRO917631 IBK917631 ILG917631 IVC917631 JEY917631 JOU917631 JYQ917631 KIM917631 KSI917631 LCE917631 LMA917631 LVW917631 MFS917631 MPO917631 MZK917631 NJG917631 NTC917631 OCY917631 OMU917631 OWQ917631 PGM917631 PQI917631 QAE917631 QKA917631 QTW917631 RDS917631 RNO917631 RXK917631 SHG917631 SRC917631 TAY917631 TKU917631 TUQ917631 UEM917631 UOI917631 UYE917631 VIA917631 VRW917631 WBS917631 WLO917631 WVK917631 C983167 IY983167 SU983167 ACQ983167 AMM983167 AWI983167 BGE983167 BQA983167 BZW983167 CJS983167 CTO983167 DDK983167 DNG983167 DXC983167 EGY983167 EQU983167 FAQ983167 FKM983167 FUI983167 GEE983167 GOA983167 GXW983167 HHS983167 HRO983167 IBK983167 ILG983167 IVC983167 JEY983167 JOU983167 JYQ983167 KIM983167 KSI983167 LCE983167 LMA983167 LVW983167 MFS983167 MPO983167 MZK983167 NJG983167 NTC983167 OCY983167 OMU983167 OWQ983167 PGM983167 PQI983167 QAE983167 QKA983167 QTW983167 RDS983167 RNO983167 RXK983167 SHG983167 SRC983167 TAY983167 TKU983167 TUQ983167 UEM983167 UOI983167 UYE983167 VIA983167 VRW983167 WBS983167 WLO983167 WVK983167 C120 IY120 SU120 ACQ120 AMM120 AWI120 BGE120 BQA120 BZW120 CJS120 CTO120 DDK120 DNG120 DXC120 EGY120 EQU120 FAQ120 FKM120 FUI120 GEE120 GOA120 GXW120 HHS120 HRO120 IBK120 ILG120 IVC120 JEY120 JOU120 JYQ120 KIM120 KSI120 LCE120 LMA120 LVW120 MFS120 MPO120 MZK120 NJG120 NTC120 OCY120 OMU120 OWQ120 PGM120 PQI120 QAE120 QKA120 QTW120 RDS120 RNO120 RXK120 SHG120 SRC120 TAY120 TKU120 TUQ120 UEM120 UOI120 UYE120 VIA120 VRW120 WBS120 WLO120 WVK120 C65665 IY65665 SU65665 ACQ65665 AMM65665 AWI65665 BGE65665 BQA65665 BZW65665 CJS65665 CTO65665 DDK65665 DNG65665 DXC65665 EGY65665 EQU65665 FAQ65665 FKM65665 FUI65665 GEE65665 GOA65665 GXW65665 HHS65665 HRO65665 IBK65665 ILG65665 IVC65665 JEY65665 JOU65665 JYQ65665 KIM65665 KSI65665 LCE65665 LMA65665 LVW65665 MFS65665 MPO65665 MZK65665 NJG65665 NTC65665 OCY65665 OMU65665 OWQ65665 PGM65665 PQI65665 QAE65665 QKA65665 QTW65665 RDS65665 RNO65665 RXK65665 SHG65665 SRC65665 TAY65665 TKU65665 TUQ65665 UEM65665 UOI65665 UYE65665 VIA65665 VRW65665 WBS65665 WLO65665 WVK65665 C131201 IY131201 SU131201 ACQ131201 AMM131201 AWI131201 BGE131201 BQA131201 BZW131201 CJS131201 CTO131201 DDK131201 DNG131201 DXC131201 EGY131201 EQU131201 FAQ131201 FKM131201 FUI131201 GEE131201 GOA131201 GXW131201 HHS131201 HRO131201 IBK131201 ILG131201 IVC131201 JEY131201 JOU131201 JYQ131201 KIM131201 KSI131201 LCE131201 LMA131201 LVW131201 MFS131201 MPO131201 MZK131201 NJG131201 NTC131201 OCY131201 OMU131201 OWQ131201 PGM131201 PQI131201 QAE131201 QKA131201 QTW131201 RDS131201 RNO131201 RXK131201 SHG131201 SRC131201 TAY131201 TKU131201 TUQ131201 UEM131201 UOI131201 UYE131201 VIA131201 VRW131201 WBS131201 WLO131201 WVK131201 C196737 IY196737 SU196737 ACQ196737 AMM196737 AWI196737 BGE196737 BQA196737 BZW196737 CJS196737 CTO196737 DDK196737 DNG196737 DXC196737 EGY196737 EQU196737 FAQ196737 FKM196737 FUI196737 GEE196737 GOA196737 GXW196737 HHS196737 HRO196737 IBK196737 ILG196737 IVC196737 JEY196737 JOU196737 JYQ196737 KIM196737 KSI196737 LCE196737 LMA196737 LVW196737 MFS196737 MPO196737 MZK196737 NJG196737 NTC196737 OCY196737 OMU196737 OWQ196737 PGM196737 PQI196737 QAE196737 QKA196737 QTW196737 RDS196737 RNO196737 RXK196737 SHG196737 SRC196737 TAY196737 TKU196737 TUQ196737 UEM196737 UOI196737 UYE196737 VIA196737 VRW196737 WBS196737 WLO196737 WVK196737 C262273 IY262273 SU262273 ACQ262273 AMM262273 AWI262273 BGE262273 BQA262273 BZW262273 CJS262273 CTO262273 DDK262273 DNG262273 DXC262273 EGY262273 EQU262273 FAQ262273 FKM262273 FUI262273 GEE262273 GOA262273 GXW262273 HHS262273 HRO262273 IBK262273 ILG262273 IVC262273 JEY262273 JOU262273 JYQ262273 KIM262273 KSI262273 LCE262273 LMA262273 LVW262273 MFS262273 MPO262273 MZK262273 NJG262273 NTC262273 OCY262273 OMU262273 OWQ262273 PGM262273 PQI262273 QAE262273 QKA262273 QTW262273 RDS262273 RNO262273 RXK262273 SHG262273 SRC262273 TAY262273 TKU262273 TUQ262273 UEM262273 UOI262273 UYE262273 VIA262273 VRW262273 WBS262273 WLO262273 WVK262273 C327809 IY327809 SU327809 ACQ327809 AMM327809 AWI327809 BGE327809 BQA327809 BZW327809 CJS327809 CTO327809 DDK327809 DNG327809 DXC327809 EGY327809 EQU327809 FAQ327809 FKM327809 FUI327809 GEE327809 GOA327809 GXW327809 HHS327809 HRO327809 IBK327809 ILG327809 IVC327809 JEY327809 JOU327809 JYQ327809 KIM327809 KSI327809 LCE327809 LMA327809 LVW327809 MFS327809 MPO327809 MZK327809 NJG327809 NTC327809 OCY327809 OMU327809 OWQ327809 PGM327809 PQI327809 QAE327809 QKA327809 QTW327809 RDS327809 RNO327809 RXK327809 SHG327809 SRC327809 TAY327809 TKU327809 TUQ327809 UEM327809 UOI327809 UYE327809 VIA327809 VRW327809 WBS327809 WLO327809 WVK327809 C393345 IY393345 SU393345 ACQ393345 AMM393345 AWI393345 BGE393345 BQA393345 BZW393345 CJS393345 CTO393345 DDK393345 DNG393345 DXC393345 EGY393345 EQU393345 FAQ393345 FKM393345 FUI393345 GEE393345 GOA393345 GXW393345 HHS393345 HRO393345 IBK393345 ILG393345 IVC393345 JEY393345 JOU393345 JYQ393345 KIM393345 KSI393345 LCE393345 LMA393345 LVW393345 MFS393345 MPO393345 MZK393345 NJG393345 NTC393345 OCY393345 OMU393345 OWQ393345 PGM393345 PQI393345 QAE393345 QKA393345 QTW393345 RDS393345 RNO393345 RXK393345 SHG393345 SRC393345 TAY393345 TKU393345 TUQ393345 UEM393345 UOI393345 UYE393345 VIA393345 VRW393345 WBS393345 WLO393345 WVK393345 C458881 IY458881 SU458881 ACQ458881 AMM458881 AWI458881 BGE458881 BQA458881 BZW458881 CJS458881 CTO458881 DDK458881 DNG458881 DXC458881 EGY458881 EQU458881 FAQ458881 FKM458881 FUI458881 GEE458881 GOA458881 GXW458881 HHS458881 HRO458881 IBK458881 ILG458881 IVC458881 JEY458881 JOU458881 JYQ458881 KIM458881 KSI458881 LCE458881 LMA458881 LVW458881 MFS458881 MPO458881 MZK458881 NJG458881 NTC458881 OCY458881 OMU458881 OWQ458881 PGM458881 PQI458881 QAE458881 QKA458881 QTW458881 RDS458881 RNO458881 RXK458881 SHG458881 SRC458881 TAY458881 TKU458881 TUQ458881 UEM458881 UOI458881 UYE458881 VIA458881 VRW458881 WBS458881 WLO458881 WVK458881 C524417 IY524417 SU524417 ACQ524417 AMM524417 AWI524417 BGE524417 BQA524417 BZW524417 CJS524417 CTO524417 DDK524417 DNG524417 DXC524417 EGY524417 EQU524417 FAQ524417 FKM524417 FUI524417 GEE524417 GOA524417 GXW524417 HHS524417 HRO524417 IBK524417 ILG524417 IVC524417 JEY524417 JOU524417 JYQ524417 KIM524417 KSI524417 LCE524417 LMA524417 LVW524417 MFS524417 MPO524417 MZK524417 NJG524417 NTC524417 OCY524417 OMU524417 OWQ524417 PGM524417 PQI524417 QAE524417 QKA524417 QTW524417 RDS524417 RNO524417 RXK524417 SHG524417 SRC524417 TAY524417 TKU524417 TUQ524417 UEM524417 UOI524417 UYE524417 VIA524417 VRW524417 WBS524417 WLO524417 WVK524417 C589953 IY589953 SU589953 ACQ589953 AMM589953 AWI589953 BGE589953 BQA589953 BZW589953 CJS589953 CTO589953 DDK589953 DNG589953 DXC589953 EGY589953 EQU589953 FAQ589953 FKM589953 FUI589953 GEE589953 GOA589953 GXW589953 HHS589953 HRO589953 IBK589953 ILG589953 IVC589953 JEY589953 JOU589953 JYQ589953 KIM589953 KSI589953 LCE589953 LMA589953 LVW589953 MFS589953 MPO589953 MZK589953 NJG589953 NTC589953 OCY589953 OMU589953 OWQ589953 PGM589953 PQI589953 QAE589953 QKA589953 QTW589953 RDS589953 RNO589953 RXK589953 SHG589953 SRC589953 TAY589953 TKU589953 TUQ589953 UEM589953 UOI589953 UYE589953 VIA589953 VRW589953 WBS589953 WLO589953 WVK589953 C655489 IY655489 SU655489 ACQ655489 AMM655489 AWI655489 BGE655489 BQA655489 BZW655489 CJS655489 CTO655489 DDK655489 DNG655489 DXC655489 EGY655489 EQU655489 FAQ655489 FKM655489 FUI655489 GEE655489 GOA655489 GXW655489 HHS655489 HRO655489 IBK655489 ILG655489 IVC655489 JEY655489 JOU655489 JYQ655489 KIM655489 KSI655489 LCE655489 LMA655489 LVW655489 MFS655489 MPO655489 MZK655489 NJG655489 NTC655489 OCY655489 OMU655489 OWQ655489 PGM655489 PQI655489 QAE655489 QKA655489 QTW655489 RDS655489 RNO655489 RXK655489 SHG655489 SRC655489 TAY655489 TKU655489 TUQ655489 UEM655489 UOI655489 UYE655489 VIA655489 VRW655489 WBS655489 WLO655489 WVK655489 C721025 IY721025 SU721025 ACQ721025 AMM721025 AWI721025 BGE721025 BQA721025 BZW721025 CJS721025 CTO721025 DDK721025 DNG721025 DXC721025 EGY721025 EQU721025 FAQ721025 FKM721025 FUI721025 GEE721025 GOA721025 GXW721025 HHS721025 HRO721025 IBK721025 ILG721025 IVC721025 JEY721025 JOU721025 JYQ721025 KIM721025 KSI721025 LCE721025 LMA721025 LVW721025 MFS721025 MPO721025 MZK721025 NJG721025 NTC721025 OCY721025 OMU721025 OWQ721025 PGM721025 PQI721025 QAE721025 QKA721025 QTW721025 RDS721025 RNO721025 RXK721025 SHG721025 SRC721025 TAY721025 TKU721025 TUQ721025 UEM721025 UOI721025 UYE721025 VIA721025 VRW721025 WBS721025 WLO721025 WVK721025 C786561 IY786561 SU786561 ACQ786561 AMM786561 AWI786561 BGE786561 BQA786561 BZW786561 CJS786561 CTO786561 DDK786561 DNG786561 DXC786561 EGY786561 EQU786561 FAQ786561 FKM786561 FUI786561 GEE786561 GOA786561 GXW786561 HHS786561 HRO786561 IBK786561 ILG786561 IVC786561 JEY786561 JOU786561 JYQ786561 KIM786561 KSI786561 LCE786561 LMA786561 LVW786561 MFS786561 MPO786561 MZK786561 NJG786561 NTC786561 OCY786561 OMU786561 OWQ786561 PGM786561 PQI786561 QAE786561 QKA786561 QTW786561 RDS786561 RNO786561 RXK786561 SHG786561 SRC786561 TAY786561 TKU786561 TUQ786561 UEM786561 UOI786561 UYE786561 VIA786561 VRW786561 WBS786561 WLO786561 WVK786561 C852097 IY852097 SU852097 ACQ852097 AMM852097 AWI852097 BGE852097 BQA852097 BZW852097 CJS852097 CTO852097 DDK852097 DNG852097 DXC852097 EGY852097 EQU852097 FAQ852097 FKM852097 FUI852097 GEE852097 GOA852097 GXW852097 HHS852097 HRO852097 IBK852097 ILG852097 IVC852097 JEY852097 JOU852097 JYQ852097 KIM852097 KSI852097 LCE852097 LMA852097 LVW852097 MFS852097 MPO852097 MZK852097 NJG852097 NTC852097 OCY852097 OMU852097 OWQ852097 PGM852097 PQI852097 QAE852097 QKA852097 QTW852097 RDS852097 RNO852097 RXK852097 SHG852097 SRC852097 TAY852097 TKU852097 TUQ852097 UEM852097 UOI852097 UYE852097 VIA852097 VRW852097 WBS852097 WLO852097 WVK852097 C917633 IY917633 SU917633 ACQ917633 AMM917633 AWI917633 BGE917633 BQA917633 BZW917633 CJS917633 CTO917633 DDK917633 DNG917633 DXC917633 EGY917633 EQU917633 FAQ917633 FKM917633 FUI917633 GEE917633 GOA917633 GXW917633 HHS917633 HRO917633 IBK917633 ILG917633 IVC917633 JEY917633 JOU917633 JYQ917633 KIM917633 KSI917633 LCE917633 LMA917633 LVW917633 MFS917633 MPO917633 MZK917633 NJG917633 NTC917633 OCY917633 OMU917633 OWQ917633 PGM917633 PQI917633 QAE917633 QKA917633 QTW917633 RDS917633 RNO917633 RXK917633 SHG917633 SRC917633 TAY917633 TKU917633 TUQ917633 UEM917633 UOI917633 UYE917633 VIA917633 VRW917633 WBS917633 WLO917633 WVK917633 C983169 IY983169 SU983169 ACQ983169 AMM983169 AWI983169 BGE983169 BQA983169 BZW983169 CJS983169 CTO983169 DDK983169 DNG983169 DXC983169 EGY983169 EQU983169 FAQ983169 FKM983169 FUI983169 GEE983169 GOA983169 GXW983169 HHS983169 HRO983169 IBK983169 ILG983169 IVC983169 JEY983169 JOU983169 JYQ983169 KIM983169 KSI983169 LCE983169 LMA983169 LVW983169 MFS983169 MPO983169 MZK983169 NJG983169 NTC983169 OCY983169 OMU983169 OWQ983169 PGM983169 PQI983169 QAE983169 QKA983169 QTW983169 RDS983169 RNO983169 RXK983169 SHG983169 SRC983169 TAY983169 TKU983169 TUQ983169 UEM983169 UOI983169 UYE983169 VIA983169 VRW983169 WBS983169 WLO983169 WVK983169 AB111 JX111 TT111 ADP111 ANL111 AXH111 BHD111 BQZ111 CAV111 CKR111 CUN111 DEJ111 DOF111 DYB111 EHX111 ERT111 FBP111 FLL111 FVH111 GFD111 GOZ111 GYV111 HIR111 HSN111 ICJ111 IMF111 IWB111 JFX111 JPT111 JZP111 KJL111 KTH111 LDD111 LMZ111 LWV111 MGR111 MQN111 NAJ111 NKF111 NUB111 ODX111 ONT111 OXP111 PHL111 PRH111 QBD111 QKZ111 QUV111 RER111 RON111 RYJ111 SIF111 SSB111 TBX111 TLT111 TVP111 UFL111 UPH111 UZD111 VIZ111 VSV111 WCR111 WMN111 WWJ111 AB65656 JX65656 TT65656 ADP65656 ANL65656 AXH65656 BHD65656 BQZ65656 CAV65656 CKR65656 CUN65656 DEJ65656 DOF65656 DYB65656 EHX65656 ERT65656 FBP65656 FLL65656 FVH65656 GFD65656 GOZ65656 GYV65656 HIR65656 HSN65656 ICJ65656 IMF65656 IWB65656 JFX65656 JPT65656 JZP65656 KJL65656 KTH65656 LDD65656 LMZ65656 LWV65656 MGR65656 MQN65656 NAJ65656 NKF65656 NUB65656 ODX65656 ONT65656 OXP65656 PHL65656 PRH65656 QBD65656 QKZ65656 QUV65656 RER65656 RON65656 RYJ65656 SIF65656 SSB65656 TBX65656 TLT65656 TVP65656 UFL65656 UPH65656 UZD65656 VIZ65656 VSV65656 WCR65656 WMN65656 WWJ65656 AB131192 JX131192 TT131192 ADP131192 ANL131192 AXH131192 BHD131192 BQZ131192 CAV131192 CKR131192 CUN131192 DEJ131192 DOF131192 DYB131192 EHX131192 ERT131192 FBP131192 FLL131192 FVH131192 GFD131192 GOZ131192 GYV131192 HIR131192 HSN131192 ICJ131192 IMF131192 IWB131192 JFX131192 JPT131192 JZP131192 KJL131192 KTH131192 LDD131192 LMZ131192 LWV131192 MGR131192 MQN131192 NAJ131192 NKF131192 NUB131192 ODX131192 ONT131192 OXP131192 PHL131192 PRH131192 QBD131192 QKZ131192 QUV131192 RER131192 RON131192 RYJ131192 SIF131192 SSB131192 TBX131192 TLT131192 TVP131192 UFL131192 UPH131192 UZD131192 VIZ131192 VSV131192 WCR131192 WMN131192 WWJ131192 AB196728 JX196728 TT196728 ADP196728 ANL196728 AXH196728 BHD196728 BQZ196728 CAV196728 CKR196728 CUN196728 DEJ196728 DOF196728 DYB196728 EHX196728 ERT196728 FBP196728 FLL196728 FVH196728 GFD196728 GOZ196728 GYV196728 HIR196728 HSN196728 ICJ196728 IMF196728 IWB196728 JFX196728 JPT196728 JZP196728 KJL196728 KTH196728 LDD196728 LMZ196728 LWV196728 MGR196728 MQN196728 NAJ196728 NKF196728 NUB196728 ODX196728 ONT196728 OXP196728 PHL196728 PRH196728 QBD196728 QKZ196728 QUV196728 RER196728 RON196728 RYJ196728 SIF196728 SSB196728 TBX196728 TLT196728 TVP196728 UFL196728 UPH196728 UZD196728 VIZ196728 VSV196728 WCR196728 WMN196728 WWJ196728 AB262264 JX262264 TT262264 ADP262264 ANL262264 AXH262264 BHD262264 BQZ262264 CAV262264 CKR262264 CUN262264 DEJ262264 DOF262264 DYB262264 EHX262264 ERT262264 FBP262264 FLL262264 FVH262264 GFD262264 GOZ262264 GYV262264 HIR262264 HSN262264 ICJ262264 IMF262264 IWB262264 JFX262264 JPT262264 JZP262264 KJL262264 KTH262264 LDD262264 LMZ262264 LWV262264 MGR262264 MQN262264 NAJ262264 NKF262264 NUB262264 ODX262264 ONT262264 OXP262264 PHL262264 PRH262264 QBD262264 QKZ262264 QUV262264 RER262264 RON262264 RYJ262264 SIF262264 SSB262264 TBX262264 TLT262264 TVP262264 UFL262264 UPH262264 UZD262264 VIZ262264 VSV262264 WCR262264 WMN262264 WWJ262264 AB327800 JX327800 TT327800 ADP327800 ANL327800 AXH327800 BHD327800 BQZ327800 CAV327800 CKR327800 CUN327800 DEJ327800 DOF327800 DYB327800 EHX327800 ERT327800 FBP327800 FLL327800 FVH327800 GFD327800 GOZ327800 GYV327800 HIR327800 HSN327800 ICJ327800 IMF327800 IWB327800 JFX327800 JPT327800 JZP327800 KJL327800 KTH327800 LDD327800 LMZ327800 LWV327800 MGR327800 MQN327800 NAJ327800 NKF327800 NUB327800 ODX327800 ONT327800 OXP327800 PHL327800 PRH327800 QBD327800 QKZ327800 QUV327800 RER327800 RON327800 RYJ327800 SIF327800 SSB327800 TBX327800 TLT327800 TVP327800 UFL327800 UPH327800 UZD327800 VIZ327800 VSV327800 WCR327800 WMN327800 WWJ327800 AB393336 JX393336 TT393336 ADP393336 ANL393336 AXH393336 BHD393336 BQZ393336 CAV393336 CKR393336 CUN393336 DEJ393336 DOF393336 DYB393336 EHX393336 ERT393336 FBP393336 FLL393336 FVH393336 GFD393336 GOZ393336 GYV393336 HIR393336 HSN393336 ICJ393336 IMF393336 IWB393336 JFX393336 JPT393336 JZP393336 KJL393336 KTH393336 LDD393336 LMZ393336 LWV393336 MGR393336 MQN393336 NAJ393336 NKF393336 NUB393336 ODX393336 ONT393336 OXP393336 PHL393336 PRH393336 QBD393336 QKZ393336 QUV393336 RER393336 RON393336 RYJ393336 SIF393336 SSB393336 TBX393336 TLT393336 TVP393336 UFL393336 UPH393336 UZD393336 VIZ393336 VSV393336 WCR393336 WMN393336 WWJ393336 AB458872 JX458872 TT458872 ADP458872 ANL458872 AXH458872 BHD458872 BQZ458872 CAV458872 CKR458872 CUN458872 DEJ458872 DOF458872 DYB458872 EHX458872 ERT458872 FBP458872 FLL458872 FVH458872 GFD458872 GOZ458872 GYV458872 HIR458872 HSN458872 ICJ458872 IMF458872 IWB458872 JFX458872 JPT458872 JZP458872 KJL458872 KTH458872 LDD458872 LMZ458872 LWV458872 MGR458872 MQN458872 NAJ458872 NKF458872 NUB458872 ODX458872 ONT458872 OXP458872 PHL458872 PRH458872 QBD458872 QKZ458872 QUV458872 RER458872 RON458872 RYJ458872 SIF458872 SSB458872 TBX458872 TLT458872 TVP458872 UFL458872 UPH458872 UZD458872 VIZ458872 VSV458872 WCR458872 WMN458872 WWJ458872 AB524408 JX524408 TT524408 ADP524408 ANL524408 AXH524408 BHD524408 BQZ524408 CAV524408 CKR524408 CUN524408 DEJ524408 DOF524408 DYB524408 EHX524408 ERT524408 FBP524408 FLL524408 FVH524408 GFD524408 GOZ524408 GYV524408 HIR524408 HSN524408 ICJ524408 IMF524408 IWB524408 JFX524408 JPT524408 JZP524408 KJL524408 KTH524408 LDD524408 LMZ524408 LWV524408 MGR524408 MQN524408 NAJ524408 NKF524408 NUB524408 ODX524408 ONT524408 OXP524408 PHL524408 PRH524408 QBD524408 QKZ524408 QUV524408 RER524408 RON524408 RYJ524408 SIF524408 SSB524408 TBX524408 TLT524408 TVP524408 UFL524408 UPH524408 UZD524408 VIZ524408 VSV524408 WCR524408 WMN524408 WWJ524408 AB589944 JX589944 TT589944 ADP589944 ANL589944 AXH589944 BHD589944 BQZ589944 CAV589944 CKR589944 CUN589944 DEJ589944 DOF589944 DYB589944 EHX589944 ERT589944 FBP589944 FLL589944 FVH589944 GFD589944 GOZ589944 GYV589944 HIR589944 HSN589944 ICJ589944 IMF589944 IWB589944 JFX589944 JPT589944 JZP589944 KJL589944 KTH589944 LDD589944 LMZ589944 LWV589944 MGR589944 MQN589944 NAJ589944 NKF589944 NUB589944 ODX589944 ONT589944 OXP589944 PHL589944 PRH589944 QBD589944 QKZ589944 QUV589944 RER589944 RON589944 RYJ589944 SIF589944 SSB589944 TBX589944 TLT589944 TVP589944 UFL589944 UPH589944 UZD589944 VIZ589944 VSV589944 WCR589944 WMN589944 WWJ589944 AB655480 JX655480 TT655480 ADP655480 ANL655480 AXH655480 BHD655480 BQZ655480 CAV655480 CKR655480 CUN655480 DEJ655480 DOF655480 DYB655480 EHX655480 ERT655480 FBP655480 FLL655480 FVH655480 GFD655480 GOZ655480 GYV655480 HIR655480 HSN655480 ICJ655480 IMF655480 IWB655480 JFX655480 JPT655480 JZP655480 KJL655480 KTH655480 LDD655480 LMZ655480 LWV655480 MGR655480 MQN655480 NAJ655480 NKF655480 NUB655480 ODX655480 ONT655480 OXP655480 PHL655480 PRH655480 QBD655480 QKZ655480 QUV655480 RER655480 RON655480 RYJ655480 SIF655480 SSB655480 TBX655480 TLT655480 TVP655480 UFL655480 UPH655480 UZD655480 VIZ655480 VSV655480 WCR655480 WMN655480 WWJ655480 AB721016 JX721016 TT721016 ADP721016 ANL721016 AXH721016 BHD721016 BQZ721016 CAV721016 CKR721016 CUN721016 DEJ721016 DOF721016 DYB721016 EHX721016 ERT721016 FBP721016 FLL721016 FVH721016 GFD721016 GOZ721016 GYV721016 HIR721016 HSN721016 ICJ721016 IMF721016 IWB721016 JFX721016 JPT721016 JZP721016 KJL721016 KTH721016 LDD721016 LMZ721016 LWV721016 MGR721016 MQN721016 NAJ721016 NKF721016 NUB721016 ODX721016 ONT721016 OXP721016 PHL721016 PRH721016 QBD721016 QKZ721016 QUV721016 RER721016 RON721016 RYJ721016 SIF721016 SSB721016 TBX721016 TLT721016 TVP721016 UFL721016 UPH721016 UZD721016 VIZ721016 VSV721016 WCR721016 WMN721016 WWJ721016 AB786552 JX786552 TT786552 ADP786552 ANL786552 AXH786552 BHD786552 BQZ786552 CAV786552 CKR786552 CUN786552 DEJ786552 DOF786552 DYB786552 EHX786552 ERT786552 FBP786552 FLL786552 FVH786552 GFD786552 GOZ786552 GYV786552 HIR786552 HSN786552 ICJ786552 IMF786552 IWB786552 JFX786552 JPT786552 JZP786552 KJL786552 KTH786552 LDD786552 LMZ786552 LWV786552 MGR786552 MQN786552 NAJ786552 NKF786552 NUB786552 ODX786552 ONT786552 OXP786552 PHL786552 PRH786552 QBD786552 QKZ786552 QUV786552 RER786552 RON786552 RYJ786552 SIF786552 SSB786552 TBX786552 TLT786552 TVP786552 UFL786552 UPH786552 UZD786552 VIZ786552 VSV786552 WCR786552 WMN786552 WWJ786552 AB852088 JX852088 TT852088 ADP852088 ANL852088 AXH852088 BHD852088 BQZ852088 CAV852088 CKR852088 CUN852088 DEJ852088 DOF852088 DYB852088 EHX852088 ERT852088 FBP852088 FLL852088 FVH852088 GFD852088 GOZ852088 GYV852088 HIR852088 HSN852088 ICJ852088 IMF852088 IWB852088 JFX852088 JPT852088 JZP852088 KJL852088 KTH852088 LDD852088 LMZ852088 LWV852088 MGR852088 MQN852088 NAJ852088 NKF852088 NUB852088 ODX852088 ONT852088 OXP852088 PHL852088 PRH852088 QBD852088 QKZ852088 QUV852088 RER852088 RON852088 RYJ852088 SIF852088 SSB852088 TBX852088 TLT852088 TVP852088 UFL852088 UPH852088 UZD852088 VIZ852088 VSV852088 WCR852088 WMN852088 WWJ852088 AB917624 JX917624 TT917624 ADP917624 ANL917624 AXH917624 BHD917624 BQZ917624 CAV917624 CKR917624 CUN917624 DEJ917624 DOF917624 DYB917624 EHX917624 ERT917624 FBP917624 FLL917624 FVH917624 GFD917624 GOZ917624 GYV917624 HIR917624 HSN917624 ICJ917624 IMF917624 IWB917624 JFX917624 JPT917624 JZP917624 KJL917624 KTH917624 LDD917624 LMZ917624 LWV917624 MGR917624 MQN917624 NAJ917624 NKF917624 NUB917624 ODX917624 ONT917624 OXP917624 PHL917624 PRH917624 QBD917624 QKZ917624 QUV917624 RER917624 RON917624 RYJ917624 SIF917624 SSB917624 TBX917624 TLT917624 TVP917624 UFL917624 UPH917624 UZD917624 VIZ917624 VSV917624 WCR917624 WMN917624 WWJ917624 AB983160 JX983160 TT983160 ADP983160 ANL983160 AXH983160 BHD983160 BQZ983160 CAV983160 CKR983160 CUN983160 DEJ983160 DOF983160 DYB983160 EHX983160 ERT983160 FBP983160 FLL983160 FVH983160 GFD983160 GOZ983160 GYV983160 HIR983160 HSN983160 ICJ983160 IMF983160 IWB983160 JFX983160 JPT983160 JZP983160 KJL983160 KTH983160 LDD983160 LMZ983160 LWV983160 MGR983160 MQN983160 NAJ983160 NKF983160 NUB983160 ODX983160 ONT983160 OXP983160 PHL983160 PRH983160 QBD983160 QKZ983160 QUV983160 RER983160 RON983160 RYJ983160 SIF983160 SSB983160 TBX983160 TLT983160 TVP983160 UFL983160 UPH983160 UZD983160 VIZ983160 VSV983160 WCR983160 WMN983160 WWJ983160 C852081:C852082 IY852081:IY852082 SU852081:SU852082 ACQ852081:ACQ852082 AMM852081:AMM852082 AWI852081:AWI852082 BGE852081:BGE852082 BQA852081:BQA852082 BZW852081:BZW852082 CJS852081:CJS852082 CTO852081:CTO852082 DDK852081:DDK852082 DNG852081:DNG852082 DXC852081:DXC852082 EGY852081:EGY852082 EQU852081:EQU852082 FAQ852081:FAQ852082 FKM852081:FKM852082 FUI852081:FUI852082 GEE852081:GEE852082 GOA852081:GOA852082 GXW852081:GXW852082 HHS852081:HHS852082 HRO852081:HRO852082 IBK852081:IBK852082 ILG852081:ILG852082 IVC852081:IVC852082 JEY852081:JEY852082 JOU852081:JOU852082 JYQ852081:JYQ852082 KIM852081:KIM852082 KSI852081:KSI852082 LCE852081:LCE852082 LMA852081:LMA852082 LVW852081:LVW852082 MFS852081:MFS852082 MPO852081:MPO852082 MZK852081:MZK852082 NJG852081:NJG852082 NTC852081:NTC852082 OCY852081:OCY852082 OMU852081:OMU852082 OWQ852081:OWQ852082 PGM852081:PGM852082 PQI852081:PQI852082 QAE852081:QAE852082 QKA852081:QKA852082 QTW852081:QTW852082 RDS852081:RDS852082 RNO852081:RNO852082 RXK852081:RXK852082 SHG852081:SHG852082 SRC852081:SRC852082 TAY852081:TAY852082 TKU852081:TKU852082 TUQ852081:TUQ852082 UEM852081:UEM852082 UOI852081:UOI852082 UYE852081:UYE852082 VIA852081:VIA852082 VRW852081:VRW852082 WBS852081:WBS852082 WLO852081:WLO852082 WVK852081:WVK852082 H65688 JD65688 SZ65688 ACV65688 AMR65688 AWN65688 BGJ65688 BQF65688 CAB65688 CJX65688 CTT65688 DDP65688 DNL65688 DXH65688 EHD65688 EQZ65688 FAV65688 FKR65688 FUN65688 GEJ65688 GOF65688 GYB65688 HHX65688 HRT65688 IBP65688 ILL65688 IVH65688 JFD65688 JOZ65688 JYV65688 KIR65688 KSN65688 LCJ65688 LMF65688 LWB65688 MFX65688 MPT65688 MZP65688 NJL65688 NTH65688 ODD65688 OMZ65688 OWV65688 PGR65688 PQN65688 QAJ65688 QKF65688 QUB65688 RDX65688 RNT65688 RXP65688 SHL65688 SRH65688 TBD65688 TKZ65688 TUV65688 UER65688 UON65688 UYJ65688 VIF65688 VSB65688 WBX65688 WLT65688 WVP65688 H131224 JD131224 SZ131224 ACV131224 AMR131224 AWN131224 BGJ131224 BQF131224 CAB131224 CJX131224 CTT131224 DDP131224 DNL131224 DXH131224 EHD131224 EQZ131224 FAV131224 FKR131224 FUN131224 GEJ131224 GOF131224 GYB131224 HHX131224 HRT131224 IBP131224 ILL131224 IVH131224 JFD131224 JOZ131224 JYV131224 KIR131224 KSN131224 LCJ131224 LMF131224 LWB131224 MFX131224 MPT131224 MZP131224 NJL131224 NTH131224 ODD131224 OMZ131224 OWV131224 PGR131224 PQN131224 QAJ131224 QKF131224 QUB131224 RDX131224 RNT131224 RXP131224 SHL131224 SRH131224 TBD131224 TKZ131224 TUV131224 UER131224 UON131224 UYJ131224 VIF131224 VSB131224 WBX131224 WLT131224 WVP131224 H196760 JD196760 SZ196760 ACV196760 AMR196760 AWN196760 BGJ196760 BQF196760 CAB196760 CJX196760 CTT196760 DDP196760 DNL196760 DXH196760 EHD196760 EQZ196760 FAV196760 FKR196760 FUN196760 GEJ196760 GOF196760 GYB196760 HHX196760 HRT196760 IBP196760 ILL196760 IVH196760 JFD196760 JOZ196760 JYV196760 KIR196760 KSN196760 LCJ196760 LMF196760 LWB196760 MFX196760 MPT196760 MZP196760 NJL196760 NTH196760 ODD196760 OMZ196760 OWV196760 PGR196760 PQN196760 QAJ196760 QKF196760 QUB196760 RDX196760 RNT196760 RXP196760 SHL196760 SRH196760 TBD196760 TKZ196760 TUV196760 UER196760 UON196760 UYJ196760 VIF196760 VSB196760 WBX196760 WLT196760 WVP196760 H262296 JD262296 SZ262296 ACV262296 AMR262296 AWN262296 BGJ262296 BQF262296 CAB262296 CJX262296 CTT262296 DDP262296 DNL262296 DXH262296 EHD262296 EQZ262296 FAV262296 FKR262296 FUN262296 GEJ262296 GOF262296 GYB262296 HHX262296 HRT262296 IBP262296 ILL262296 IVH262296 JFD262296 JOZ262296 JYV262296 KIR262296 KSN262296 LCJ262296 LMF262296 LWB262296 MFX262296 MPT262296 MZP262296 NJL262296 NTH262296 ODD262296 OMZ262296 OWV262296 PGR262296 PQN262296 QAJ262296 QKF262296 QUB262296 RDX262296 RNT262296 RXP262296 SHL262296 SRH262296 TBD262296 TKZ262296 TUV262296 UER262296 UON262296 UYJ262296 VIF262296 VSB262296 WBX262296 WLT262296 WVP262296 H327832 JD327832 SZ327832 ACV327832 AMR327832 AWN327832 BGJ327832 BQF327832 CAB327832 CJX327832 CTT327832 DDP327832 DNL327832 DXH327832 EHD327832 EQZ327832 FAV327832 FKR327832 FUN327832 GEJ327832 GOF327832 GYB327832 HHX327832 HRT327832 IBP327832 ILL327832 IVH327832 JFD327832 JOZ327832 JYV327832 KIR327832 KSN327832 LCJ327832 LMF327832 LWB327832 MFX327832 MPT327832 MZP327832 NJL327832 NTH327832 ODD327832 OMZ327832 OWV327832 PGR327832 PQN327832 QAJ327832 QKF327832 QUB327832 RDX327832 RNT327832 RXP327832 SHL327832 SRH327832 TBD327832 TKZ327832 TUV327832 UER327832 UON327832 UYJ327832 VIF327832 VSB327832 WBX327832 WLT327832 WVP327832 H393368 JD393368 SZ393368 ACV393368 AMR393368 AWN393368 BGJ393368 BQF393368 CAB393368 CJX393368 CTT393368 DDP393368 DNL393368 DXH393368 EHD393368 EQZ393368 FAV393368 FKR393368 FUN393368 GEJ393368 GOF393368 GYB393368 HHX393368 HRT393368 IBP393368 ILL393368 IVH393368 JFD393368 JOZ393368 JYV393368 KIR393368 KSN393368 LCJ393368 LMF393368 LWB393368 MFX393368 MPT393368 MZP393368 NJL393368 NTH393368 ODD393368 OMZ393368 OWV393368 PGR393368 PQN393368 QAJ393368 QKF393368 QUB393368 RDX393368 RNT393368 RXP393368 SHL393368 SRH393368 TBD393368 TKZ393368 TUV393368 UER393368 UON393368 UYJ393368 VIF393368 VSB393368 WBX393368 WLT393368 WVP393368 H458904 JD458904 SZ458904 ACV458904 AMR458904 AWN458904 BGJ458904 BQF458904 CAB458904 CJX458904 CTT458904 DDP458904 DNL458904 DXH458904 EHD458904 EQZ458904 FAV458904 FKR458904 FUN458904 GEJ458904 GOF458904 GYB458904 HHX458904 HRT458904 IBP458904 ILL458904 IVH458904 JFD458904 JOZ458904 JYV458904 KIR458904 KSN458904 LCJ458904 LMF458904 LWB458904 MFX458904 MPT458904 MZP458904 NJL458904 NTH458904 ODD458904 OMZ458904 OWV458904 PGR458904 PQN458904 QAJ458904 QKF458904 QUB458904 RDX458904 RNT458904 RXP458904 SHL458904 SRH458904 TBD458904 TKZ458904 TUV458904 UER458904 UON458904 UYJ458904 VIF458904 VSB458904 WBX458904 WLT458904 WVP458904 H524440 JD524440 SZ524440 ACV524440 AMR524440 AWN524440 BGJ524440 BQF524440 CAB524440 CJX524440 CTT524440 DDP524440 DNL524440 DXH524440 EHD524440 EQZ524440 FAV524440 FKR524440 FUN524440 GEJ524440 GOF524440 GYB524440 HHX524440 HRT524440 IBP524440 ILL524440 IVH524440 JFD524440 JOZ524440 JYV524440 KIR524440 KSN524440 LCJ524440 LMF524440 LWB524440 MFX524440 MPT524440 MZP524440 NJL524440 NTH524440 ODD524440 OMZ524440 OWV524440 PGR524440 PQN524440 QAJ524440 QKF524440 QUB524440 RDX524440 RNT524440 RXP524440 SHL524440 SRH524440 TBD524440 TKZ524440 TUV524440 UER524440 UON524440 UYJ524440 VIF524440 VSB524440 WBX524440 WLT524440 WVP524440 H589976 JD589976 SZ589976 ACV589976 AMR589976 AWN589976 BGJ589976 BQF589976 CAB589976 CJX589976 CTT589976 DDP589976 DNL589976 DXH589976 EHD589976 EQZ589976 FAV589976 FKR589976 FUN589976 GEJ589976 GOF589976 GYB589976 HHX589976 HRT589976 IBP589976 ILL589976 IVH589976 JFD589976 JOZ589976 JYV589976 KIR589976 KSN589976 LCJ589976 LMF589976 LWB589976 MFX589976 MPT589976 MZP589976 NJL589976 NTH589976 ODD589976 OMZ589976 OWV589976 PGR589976 PQN589976 QAJ589976 QKF589976 QUB589976 RDX589976 RNT589976 RXP589976 SHL589976 SRH589976 TBD589976 TKZ589976 TUV589976 UER589976 UON589976 UYJ589976 VIF589976 VSB589976 WBX589976 WLT589976 WVP589976 H655512 JD655512 SZ655512 ACV655512 AMR655512 AWN655512 BGJ655512 BQF655512 CAB655512 CJX655512 CTT655512 DDP655512 DNL655512 DXH655512 EHD655512 EQZ655512 FAV655512 FKR655512 FUN655512 GEJ655512 GOF655512 GYB655512 HHX655512 HRT655512 IBP655512 ILL655512 IVH655512 JFD655512 JOZ655512 JYV655512 KIR655512 KSN655512 LCJ655512 LMF655512 LWB655512 MFX655512 MPT655512 MZP655512 NJL655512 NTH655512 ODD655512 OMZ655512 OWV655512 PGR655512 PQN655512 QAJ655512 QKF655512 QUB655512 RDX655512 RNT655512 RXP655512 SHL655512 SRH655512 TBD655512 TKZ655512 TUV655512 UER655512 UON655512 UYJ655512 VIF655512 VSB655512 WBX655512 WLT655512 WVP655512 H721048 JD721048 SZ721048 ACV721048 AMR721048 AWN721048 BGJ721048 BQF721048 CAB721048 CJX721048 CTT721048 DDP721048 DNL721048 DXH721048 EHD721048 EQZ721048 FAV721048 FKR721048 FUN721048 GEJ721048 GOF721048 GYB721048 HHX721048 HRT721048 IBP721048 ILL721048 IVH721048 JFD721048 JOZ721048 JYV721048 KIR721048 KSN721048 LCJ721048 LMF721048 LWB721048 MFX721048 MPT721048 MZP721048 NJL721048 NTH721048 ODD721048 OMZ721048 OWV721048 PGR721048 PQN721048 QAJ721048 QKF721048 QUB721048 RDX721048 RNT721048 RXP721048 SHL721048 SRH721048 TBD721048 TKZ721048 TUV721048 UER721048 UON721048 UYJ721048 VIF721048 VSB721048 WBX721048 WLT721048 WVP721048 H786584 JD786584 SZ786584 ACV786584 AMR786584 AWN786584 BGJ786584 BQF786584 CAB786584 CJX786584 CTT786584 DDP786584 DNL786584 DXH786584 EHD786584 EQZ786584 FAV786584 FKR786584 FUN786584 GEJ786584 GOF786584 GYB786584 HHX786584 HRT786584 IBP786584 ILL786584 IVH786584 JFD786584 JOZ786584 JYV786584 KIR786584 KSN786584 LCJ786584 LMF786584 LWB786584 MFX786584 MPT786584 MZP786584 NJL786584 NTH786584 ODD786584 OMZ786584 OWV786584 PGR786584 PQN786584 QAJ786584 QKF786584 QUB786584 RDX786584 RNT786584 RXP786584 SHL786584 SRH786584 TBD786584 TKZ786584 TUV786584 UER786584 UON786584 UYJ786584 VIF786584 VSB786584 WBX786584 WLT786584 WVP786584 H852120 JD852120 SZ852120 ACV852120 AMR852120 AWN852120 BGJ852120 BQF852120 CAB852120 CJX852120 CTT852120 DDP852120 DNL852120 DXH852120 EHD852120 EQZ852120 FAV852120 FKR852120 FUN852120 GEJ852120 GOF852120 GYB852120 HHX852120 HRT852120 IBP852120 ILL852120 IVH852120 JFD852120 JOZ852120 JYV852120 KIR852120 KSN852120 LCJ852120 LMF852120 LWB852120 MFX852120 MPT852120 MZP852120 NJL852120 NTH852120 ODD852120 OMZ852120 OWV852120 PGR852120 PQN852120 QAJ852120 QKF852120 QUB852120 RDX852120 RNT852120 RXP852120 SHL852120 SRH852120 TBD852120 TKZ852120 TUV852120 UER852120 UON852120 UYJ852120 VIF852120 VSB852120 WBX852120 WLT852120 WVP852120 H917656 JD917656 SZ917656 ACV917656 AMR917656 AWN917656 BGJ917656 BQF917656 CAB917656 CJX917656 CTT917656 DDP917656 DNL917656 DXH917656 EHD917656 EQZ917656 FAV917656 FKR917656 FUN917656 GEJ917656 GOF917656 GYB917656 HHX917656 HRT917656 IBP917656 ILL917656 IVH917656 JFD917656 JOZ917656 JYV917656 KIR917656 KSN917656 LCJ917656 LMF917656 LWB917656 MFX917656 MPT917656 MZP917656 NJL917656 NTH917656 ODD917656 OMZ917656 OWV917656 PGR917656 PQN917656 QAJ917656 QKF917656 QUB917656 RDX917656 RNT917656 RXP917656 SHL917656 SRH917656 TBD917656 TKZ917656 TUV917656 UER917656 UON917656 UYJ917656 VIF917656 VSB917656 WBX917656 WLT917656 WVP917656 H983192 JD983192 SZ983192 ACV983192 AMR983192 AWN983192 BGJ983192 BQF983192 CAB983192 CJX983192 CTT983192 DDP983192 DNL983192 DXH983192 EHD983192 EQZ983192 FAV983192 FKR983192 FUN983192 GEJ983192 GOF983192 GYB983192 HHX983192 HRT983192 IBP983192 ILL983192 IVH983192 JFD983192 JOZ983192 JYV983192 KIR983192 KSN983192 LCJ983192 LMF983192 LWB983192 MFX983192 MPT983192 MZP983192 NJL983192 NTH983192 ODD983192 OMZ983192 OWV983192 PGR983192 PQN983192 QAJ983192 QKF983192 QUB983192 RDX983192 RNT983192 RXP983192 SHL983192 SRH983192 TBD983192 TKZ983192 TUV983192 UER983192 UON983192 UYJ983192 VIF983192 VSB983192 WBX983192 WLT983192 WVP983192 C113:C114 IY113:IY114 SU113:SU114 ACQ113:ACQ114 AMM113:AMM114 AWI113:AWI114 BGE113:BGE114 BQA113:BQA114 BZW113:BZW114 CJS113:CJS114 CTO113:CTO114 DDK113:DDK114 DNG113:DNG114 DXC113:DXC114 EGY113:EGY114 EQU113:EQU114 FAQ113:FAQ114 FKM113:FKM114 FUI113:FUI114 GEE113:GEE114 GOA113:GOA114 GXW113:GXW114 HHS113:HHS114 HRO113:HRO114 IBK113:IBK114 ILG113:ILG114 IVC113:IVC114 JEY113:JEY114 JOU113:JOU114 JYQ113:JYQ114 KIM113:KIM114 KSI113:KSI114 LCE113:LCE114 LMA113:LMA114 LVW113:LVW114 MFS113:MFS114 MPO113:MPO114 MZK113:MZK114 NJG113:NJG114 NTC113:NTC114 OCY113:OCY114 OMU113:OMU114 OWQ113:OWQ114 PGM113:PGM114 PQI113:PQI114 QAE113:QAE114 QKA113:QKA114 QTW113:QTW114 RDS113:RDS114 RNO113:RNO114 RXK113:RXK114 SHG113:SHG114 SRC113:SRC114 TAY113:TAY114 TKU113:TKU114 TUQ113:TUQ114 UEM113:UEM114 UOI113:UOI114 UYE113:UYE114 VIA113:VIA114 VRW113:VRW114 WBS113:WBS114 WLO113:WLO114 WVK113:WVK114 C65658:C65659 IY65658:IY65659 SU65658:SU65659 ACQ65658:ACQ65659 AMM65658:AMM65659 AWI65658:AWI65659 BGE65658:BGE65659 BQA65658:BQA65659 BZW65658:BZW65659 CJS65658:CJS65659 CTO65658:CTO65659 DDK65658:DDK65659 DNG65658:DNG65659 DXC65658:DXC65659 EGY65658:EGY65659 EQU65658:EQU65659 FAQ65658:FAQ65659 FKM65658:FKM65659 FUI65658:FUI65659 GEE65658:GEE65659 GOA65658:GOA65659 GXW65658:GXW65659 HHS65658:HHS65659 HRO65658:HRO65659 IBK65658:IBK65659 ILG65658:ILG65659 IVC65658:IVC65659 JEY65658:JEY65659 JOU65658:JOU65659 JYQ65658:JYQ65659 KIM65658:KIM65659 KSI65658:KSI65659 LCE65658:LCE65659 LMA65658:LMA65659 LVW65658:LVW65659 MFS65658:MFS65659 MPO65658:MPO65659 MZK65658:MZK65659 NJG65658:NJG65659 NTC65658:NTC65659 OCY65658:OCY65659 OMU65658:OMU65659 OWQ65658:OWQ65659 PGM65658:PGM65659 PQI65658:PQI65659 QAE65658:QAE65659 QKA65658:QKA65659 QTW65658:QTW65659 RDS65658:RDS65659 RNO65658:RNO65659 RXK65658:RXK65659 SHG65658:SHG65659 SRC65658:SRC65659 TAY65658:TAY65659 TKU65658:TKU65659 TUQ65658:TUQ65659 UEM65658:UEM65659 UOI65658:UOI65659 UYE65658:UYE65659 VIA65658:VIA65659 VRW65658:VRW65659 WBS65658:WBS65659 WLO65658:WLO65659 WVK65658:WVK65659 C131194:C131195 IY131194:IY131195 SU131194:SU131195 ACQ131194:ACQ131195 AMM131194:AMM131195 AWI131194:AWI131195 BGE131194:BGE131195 BQA131194:BQA131195 BZW131194:BZW131195 CJS131194:CJS131195 CTO131194:CTO131195 DDK131194:DDK131195 DNG131194:DNG131195 DXC131194:DXC131195 EGY131194:EGY131195 EQU131194:EQU131195 FAQ131194:FAQ131195 FKM131194:FKM131195 FUI131194:FUI131195 GEE131194:GEE131195 GOA131194:GOA131195 GXW131194:GXW131195 HHS131194:HHS131195 HRO131194:HRO131195 IBK131194:IBK131195 ILG131194:ILG131195 IVC131194:IVC131195 JEY131194:JEY131195 JOU131194:JOU131195 JYQ131194:JYQ131195 KIM131194:KIM131195 KSI131194:KSI131195 LCE131194:LCE131195 LMA131194:LMA131195 LVW131194:LVW131195 MFS131194:MFS131195 MPO131194:MPO131195 MZK131194:MZK131195 NJG131194:NJG131195 NTC131194:NTC131195 OCY131194:OCY131195 OMU131194:OMU131195 OWQ131194:OWQ131195 PGM131194:PGM131195 PQI131194:PQI131195 QAE131194:QAE131195 QKA131194:QKA131195 QTW131194:QTW131195 RDS131194:RDS131195 RNO131194:RNO131195 RXK131194:RXK131195 SHG131194:SHG131195 SRC131194:SRC131195 TAY131194:TAY131195 TKU131194:TKU131195 TUQ131194:TUQ131195 UEM131194:UEM131195 UOI131194:UOI131195 UYE131194:UYE131195 VIA131194:VIA131195 VRW131194:VRW131195 WBS131194:WBS131195 WLO131194:WLO131195 WVK131194:WVK131195 C196730:C196731 IY196730:IY196731 SU196730:SU196731 ACQ196730:ACQ196731 AMM196730:AMM196731 AWI196730:AWI196731 BGE196730:BGE196731 BQA196730:BQA196731 BZW196730:BZW196731 CJS196730:CJS196731 CTO196730:CTO196731 DDK196730:DDK196731 DNG196730:DNG196731 DXC196730:DXC196731 EGY196730:EGY196731 EQU196730:EQU196731 FAQ196730:FAQ196731 FKM196730:FKM196731 FUI196730:FUI196731 GEE196730:GEE196731 GOA196730:GOA196731 GXW196730:GXW196731 HHS196730:HHS196731 HRO196730:HRO196731 IBK196730:IBK196731 ILG196730:ILG196731 IVC196730:IVC196731 JEY196730:JEY196731 JOU196730:JOU196731 JYQ196730:JYQ196731 KIM196730:KIM196731 KSI196730:KSI196731 LCE196730:LCE196731 LMA196730:LMA196731 LVW196730:LVW196731 MFS196730:MFS196731 MPO196730:MPO196731 MZK196730:MZK196731 NJG196730:NJG196731 NTC196730:NTC196731 OCY196730:OCY196731 OMU196730:OMU196731 OWQ196730:OWQ196731 PGM196730:PGM196731 PQI196730:PQI196731 QAE196730:QAE196731 QKA196730:QKA196731 QTW196730:QTW196731 RDS196730:RDS196731 RNO196730:RNO196731 RXK196730:RXK196731 SHG196730:SHG196731 SRC196730:SRC196731 TAY196730:TAY196731 TKU196730:TKU196731 TUQ196730:TUQ196731 UEM196730:UEM196731 UOI196730:UOI196731 UYE196730:UYE196731 VIA196730:VIA196731 VRW196730:VRW196731 WBS196730:WBS196731 WLO196730:WLO196731 WVK196730:WVK196731 C262266:C262267 IY262266:IY262267 SU262266:SU262267 ACQ262266:ACQ262267 AMM262266:AMM262267 AWI262266:AWI262267 BGE262266:BGE262267 BQA262266:BQA262267 BZW262266:BZW262267 CJS262266:CJS262267 CTO262266:CTO262267 DDK262266:DDK262267 DNG262266:DNG262267 DXC262266:DXC262267 EGY262266:EGY262267 EQU262266:EQU262267 FAQ262266:FAQ262267 FKM262266:FKM262267 FUI262266:FUI262267 GEE262266:GEE262267 GOA262266:GOA262267 GXW262266:GXW262267 HHS262266:HHS262267 HRO262266:HRO262267 IBK262266:IBK262267 ILG262266:ILG262267 IVC262266:IVC262267 JEY262266:JEY262267 JOU262266:JOU262267 JYQ262266:JYQ262267 KIM262266:KIM262267 KSI262266:KSI262267 LCE262266:LCE262267 LMA262266:LMA262267 LVW262266:LVW262267 MFS262266:MFS262267 MPO262266:MPO262267 MZK262266:MZK262267 NJG262266:NJG262267 NTC262266:NTC262267 OCY262266:OCY262267 OMU262266:OMU262267 OWQ262266:OWQ262267 PGM262266:PGM262267 PQI262266:PQI262267 QAE262266:QAE262267 QKA262266:QKA262267 QTW262266:QTW262267 RDS262266:RDS262267 RNO262266:RNO262267 RXK262266:RXK262267 SHG262266:SHG262267 SRC262266:SRC262267 TAY262266:TAY262267 TKU262266:TKU262267 TUQ262266:TUQ262267 UEM262266:UEM262267 UOI262266:UOI262267 UYE262266:UYE262267 VIA262266:VIA262267 VRW262266:VRW262267 WBS262266:WBS262267 WLO262266:WLO262267 WVK262266:WVK262267 C327802:C327803 IY327802:IY327803 SU327802:SU327803 ACQ327802:ACQ327803 AMM327802:AMM327803 AWI327802:AWI327803 BGE327802:BGE327803 BQA327802:BQA327803 BZW327802:BZW327803 CJS327802:CJS327803 CTO327802:CTO327803 DDK327802:DDK327803 DNG327802:DNG327803 DXC327802:DXC327803 EGY327802:EGY327803 EQU327802:EQU327803 FAQ327802:FAQ327803 FKM327802:FKM327803 FUI327802:FUI327803 GEE327802:GEE327803 GOA327802:GOA327803 GXW327802:GXW327803 HHS327802:HHS327803 HRO327802:HRO327803 IBK327802:IBK327803 ILG327802:ILG327803 IVC327802:IVC327803 JEY327802:JEY327803 JOU327802:JOU327803 JYQ327802:JYQ327803 KIM327802:KIM327803 KSI327802:KSI327803 LCE327802:LCE327803 LMA327802:LMA327803 LVW327802:LVW327803 MFS327802:MFS327803 MPO327802:MPO327803 MZK327802:MZK327803 NJG327802:NJG327803 NTC327802:NTC327803 OCY327802:OCY327803 OMU327802:OMU327803 OWQ327802:OWQ327803 PGM327802:PGM327803 PQI327802:PQI327803 QAE327802:QAE327803 QKA327802:QKA327803 QTW327802:QTW327803 RDS327802:RDS327803 RNO327802:RNO327803 RXK327802:RXK327803 SHG327802:SHG327803 SRC327802:SRC327803 TAY327802:TAY327803 TKU327802:TKU327803 TUQ327802:TUQ327803 UEM327802:UEM327803 UOI327802:UOI327803 UYE327802:UYE327803 VIA327802:VIA327803 VRW327802:VRW327803 WBS327802:WBS327803 WLO327802:WLO327803 WVK327802:WVK327803 C393338:C393339 IY393338:IY393339 SU393338:SU393339 ACQ393338:ACQ393339 AMM393338:AMM393339 AWI393338:AWI393339 BGE393338:BGE393339 BQA393338:BQA393339 BZW393338:BZW393339 CJS393338:CJS393339 CTO393338:CTO393339 DDK393338:DDK393339 DNG393338:DNG393339 DXC393338:DXC393339 EGY393338:EGY393339 EQU393338:EQU393339 FAQ393338:FAQ393339 FKM393338:FKM393339 FUI393338:FUI393339 GEE393338:GEE393339 GOA393338:GOA393339 GXW393338:GXW393339 HHS393338:HHS393339 HRO393338:HRO393339 IBK393338:IBK393339 ILG393338:ILG393339 IVC393338:IVC393339 JEY393338:JEY393339 JOU393338:JOU393339 JYQ393338:JYQ393339 KIM393338:KIM393339 KSI393338:KSI393339 LCE393338:LCE393339 LMA393338:LMA393339 LVW393338:LVW393339 MFS393338:MFS393339 MPO393338:MPO393339 MZK393338:MZK393339 NJG393338:NJG393339 NTC393338:NTC393339 OCY393338:OCY393339 OMU393338:OMU393339 OWQ393338:OWQ393339 PGM393338:PGM393339 PQI393338:PQI393339 QAE393338:QAE393339 QKA393338:QKA393339 QTW393338:QTW393339 RDS393338:RDS393339 RNO393338:RNO393339 RXK393338:RXK393339 SHG393338:SHG393339 SRC393338:SRC393339 TAY393338:TAY393339 TKU393338:TKU393339 TUQ393338:TUQ393339 UEM393338:UEM393339 UOI393338:UOI393339 UYE393338:UYE393339 VIA393338:VIA393339 VRW393338:VRW393339 WBS393338:WBS393339 WLO393338:WLO393339 WVK393338:WVK393339 C458874:C458875 IY458874:IY458875 SU458874:SU458875 ACQ458874:ACQ458875 AMM458874:AMM458875 AWI458874:AWI458875 BGE458874:BGE458875 BQA458874:BQA458875 BZW458874:BZW458875 CJS458874:CJS458875 CTO458874:CTO458875 DDK458874:DDK458875 DNG458874:DNG458875 DXC458874:DXC458875 EGY458874:EGY458875 EQU458874:EQU458875 FAQ458874:FAQ458875 FKM458874:FKM458875 FUI458874:FUI458875 GEE458874:GEE458875 GOA458874:GOA458875 GXW458874:GXW458875 HHS458874:HHS458875 HRO458874:HRO458875 IBK458874:IBK458875 ILG458874:ILG458875 IVC458874:IVC458875 JEY458874:JEY458875 JOU458874:JOU458875 JYQ458874:JYQ458875 KIM458874:KIM458875 KSI458874:KSI458875 LCE458874:LCE458875 LMA458874:LMA458875 LVW458874:LVW458875 MFS458874:MFS458875 MPO458874:MPO458875 MZK458874:MZK458875 NJG458874:NJG458875 NTC458874:NTC458875 OCY458874:OCY458875 OMU458874:OMU458875 OWQ458874:OWQ458875 PGM458874:PGM458875 PQI458874:PQI458875 QAE458874:QAE458875 QKA458874:QKA458875 QTW458874:QTW458875 RDS458874:RDS458875 RNO458874:RNO458875 RXK458874:RXK458875 SHG458874:SHG458875 SRC458874:SRC458875 TAY458874:TAY458875 TKU458874:TKU458875 TUQ458874:TUQ458875 UEM458874:UEM458875 UOI458874:UOI458875 UYE458874:UYE458875 VIA458874:VIA458875 VRW458874:VRW458875 WBS458874:WBS458875 WLO458874:WLO458875 WVK458874:WVK458875 C524410:C524411 IY524410:IY524411 SU524410:SU524411 ACQ524410:ACQ524411 AMM524410:AMM524411 AWI524410:AWI524411 BGE524410:BGE524411 BQA524410:BQA524411 BZW524410:BZW524411 CJS524410:CJS524411 CTO524410:CTO524411 DDK524410:DDK524411 DNG524410:DNG524411 DXC524410:DXC524411 EGY524410:EGY524411 EQU524410:EQU524411 FAQ524410:FAQ524411 FKM524410:FKM524411 FUI524410:FUI524411 GEE524410:GEE524411 GOA524410:GOA524411 GXW524410:GXW524411 HHS524410:HHS524411 HRO524410:HRO524411 IBK524410:IBK524411 ILG524410:ILG524411 IVC524410:IVC524411 JEY524410:JEY524411 JOU524410:JOU524411 JYQ524410:JYQ524411 KIM524410:KIM524411 KSI524410:KSI524411 LCE524410:LCE524411 LMA524410:LMA524411 LVW524410:LVW524411 MFS524410:MFS524411 MPO524410:MPO524411 MZK524410:MZK524411 NJG524410:NJG524411 NTC524410:NTC524411 OCY524410:OCY524411 OMU524410:OMU524411 OWQ524410:OWQ524411 PGM524410:PGM524411 PQI524410:PQI524411 QAE524410:QAE524411 QKA524410:QKA524411 QTW524410:QTW524411 RDS524410:RDS524411 RNO524410:RNO524411 RXK524410:RXK524411 SHG524410:SHG524411 SRC524410:SRC524411 TAY524410:TAY524411 TKU524410:TKU524411 TUQ524410:TUQ524411 UEM524410:UEM524411 UOI524410:UOI524411 UYE524410:UYE524411 VIA524410:VIA524411 VRW524410:VRW524411 WBS524410:WBS524411 WLO524410:WLO524411 WVK524410:WVK524411 C589946:C589947 IY589946:IY589947 SU589946:SU589947 ACQ589946:ACQ589947 AMM589946:AMM589947 AWI589946:AWI589947 BGE589946:BGE589947 BQA589946:BQA589947 BZW589946:BZW589947 CJS589946:CJS589947 CTO589946:CTO589947 DDK589946:DDK589947 DNG589946:DNG589947 DXC589946:DXC589947 EGY589946:EGY589947 EQU589946:EQU589947 FAQ589946:FAQ589947 FKM589946:FKM589947 FUI589946:FUI589947 GEE589946:GEE589947 GOA589946:GOA589947 GXW589946:GXW589947 HHS589946:HHS589947 HRO589946:HRO589947 IBK589946:IBK589947 ILG589946:ILG589947 IVC589946:IVC589947 JEY589946:JEY589947 JOU589946:JOU589947 JYQ589946:JYQ589947 KIM589946:KIM589947 KSI589946:KSI589947 LCE589946:LCE589947 LMA589946:LMA589947 LVW589946:LVW589947 MFS589946:MFS589947 MPO589946:MPO589947 MZK589946:MZK589947 NJG589946:NJG589947 NTC589946:NTC589947 OCY589946:OCY589947 OMU589946:OMU589947 OWQ589946:OWQ589947 PGM589946:PGM589947 PQI589946:PQI589947 QAE589946:QAE589947 QKA589946:QKA589947 QTW589946:QTW589947 RDS589946:RDS589947 RNO589946:RNO589947 RXK589946:RXK589947 SHG589946:SHG589947 SRC589946:SRC589947 TAY589946:TAY589947 TKU589946:TKU589947 TUQ589946:TUQ589947 UEM589946:UEM589947 UOI589946:UOI589947 UYE589946:UYE589947 VIA589946:VIA589947 VRW589946:VRW589947 WBS589946:WBS589947 WLO589946:WLO589947 WVK589946:WVK589947 C655482:C655483 IY655482:IY655483 SU655482:SU655483 ACQ655482:ACQ655483 AMM655482:AMM655483 AWI655482:AWI655483 BGE655482:BGE655483 BQA655482:BQA655483 BZW655482:BZW655483 CJS655482:CJS655483 CTO655482:CTO655483 DDK655482:DDK655483 DNG655482:DNG655483 DXC655482:DXC655483 EGY655482:EGY655483 EQU655482:EQU655483 FAQ655482:FAQ655483 FKM655482:FKM655483 FUI655482:FUI655483 GEE655482:GEE655483 GOA655482:GOA655483 GXW655482:GXW655483 HHS655482:HHS655483 HRO655482:HRO655483 IBK655482:IBK655483 ILG655482:ILG655483 IVC655482:IVC655483 JEY655482:JEY655483 JOU655482:JOU655483 JYQ655482:JYQ655483 KIM655482:KIM655483 KSI655482:KSI655483 LCE655482:LCE655483 LMA655482:LMA655483 LVW655482:LVW655483 MFS655482:MFS655483 MPO655482:MPO655483 MZK655482:MZK655483 NJG655482:NJG655483 NTC655482:NTC655483 OCY655482:OCY655483 OMU655482:OMU655483 OWQ655482:OWQ655483 PGM655482:PGM655483 PQI655482:PQI655483 QAE655482:QAE655483 QKA655482:QKA655483 QTW655482:QTW655483 RDS655482:RDS655483 RNO655482:RNO655483 RXK655482:RXK655483 SHG655482:SHG655483 SRC655482:SRC655483 TAY655482:TAY655483 TKU655482:TKU655483 TUQ655482:TUQ655483 UEM655482:UEM655483 UOI655482:UOI655483 UYE655482:UYE655483 VIA655482:VIA655483 VRW655482:VRW655483 WBS655482:WBS655483 WLO655482:WLO655483 WVK655482:WVK655483 C721018:C721019 IY721018:IY721019 SU721018:SU721019 ACQ721018:ACQ721019 AMM721018:AMM721019 AWI721018:AWI721019 BGE721018:BGE721019 BQA721018:BQA721019 BZW721018:BZW721019 CJS721018:CJS721019 CTO721018:CTO721019 DDK721018:DDK721019 DNG721018:DNG721019 DXC721018:DXC721019 EGY721018:EGY721019 EQU721018:EQU721019 FAQ721018:FAQ721019 FKM721018:FKM721019 FUI721018:FUI721019 GEE721018:GEE721019 GOA721018:GOA721019 GXW721018:GXW721019 HHS721018:HHS721019 HRO721018:HRO721019 IBK721018:IBK721019 ILG721018:ILG721019 IVC721018:IVC721019 JEY721018:JEY721019 JOU721018:JOU721019 JYQ721018:JYQ721019 KIM721018:KIM721019 KSI721018:KSI721019 LCE721018:LCE721019 LMA721018:LMA721019 LVW721018:LVW721019 MFS721018:MFS721019 MPO721018:MPO721019 MZK721018:MZK721019 NJG721018:NJG721019 NTC721018:NTC721019 OCY721018:OCY721019 OMU721018:OMU721019 OWQ721018:OWQ721019 PGM721018:PGM721019 PQI721018:PQI721019 QAE721018:QAE721019 QKA721018:QKA721019 QTW721018:QTW721019 RDS721018:RDS721019 RNO721018:RNO721019 RXK721018:RXK721019 SHG721018:SHG721019 SRC721018:SRC721019 TAY721018:TAY721019 TKU721018:TKU721019 TUQ721018:TUQ721019 UEM721018:UEM721019 UOI721018:UOI721019 UYE721018:UYE721019 VIA721018:VIA721019 VRW721018:VRW721019 WBS721018:WBS721019 WLO721018:WLO721019 WVK721018:WVK721019 C786554:C786555 IY786554:IY786555 SU786554:SU786555 ACQ786554:ACQ786555 AMM786554:AMM786555 AWI786554:AWI786555 BGE786554:BGE786555 BQA786554:BQA786555 BZW786554:BZW786555 CJS786554:CJS786555 CTO786554:CTO786555 DDK786554:DDK786555 DNG786554:DNG786555 DXC786554:DXC786555 EGY786554:EGY786555 EQU786554:EQU786555 FAQ786554:FAQ786555 FKM786554:FKM786555 FUI786554:FUI786555 GEE786554:GEE786555 GOA786554:GOA786555 GXW786554:GXW786555 HHS786554:HHS786555 HRO786554:HRO786555 IBK786554:IBK786555 ILG786554:ILG786555 IVC786554:IVC786555 JEY786554:JEY786555 JOU786554:JOU786555 JYQ786554:JYQ786555 KIM786554:KIM786555 KSI786554:KSI786555 LCE786554:LCE786555 LMA786554:LMA786555 LVW786554:LVW786555 MFS786554:MFS786555 MPO786554:MPO786555 MZK786554:MZK786555 NJG786554:NJG786555 NTC786554:NTC786555 OCY786554:OCY786555 OMU786554:OMU786555 OWQ786554:OWQ786555 PGM786554:PGM786555 PQI786554:PQI786555 QAE786554:QAE786555 QKA786554:QKA786555 QTW786554:QTW786555 RDS786554:RDS786555 RNO786554:RNO786555 RXK786554:RXK786555 SHG786554:SHG786555 SRC786554:SRC786555 TAY786554:TAY786555 TKU786554:TKU786555 TUQ786554:TUQ786555 UEM786554:UEM786555 UOI786554:UOI786555 UYE786554:UYE786555 VIA786554:VIA786555 VRW786554:VRW786555 WBS786554:WBS786555 WLO786554:WLO786555 WVK786554:WVK786555 C852090:C852091 IY852090:IY852091 SU852090:SU852091 ACQ852090:ACQ852091 AMM852090:AMM852091 AWI852090:AWI852091 BGE852090:BGE852091 BQA852090:BQA852091 BZW852090:BZW852091 CJS852090:CJS852091 CTO852090:CTO852091 DDK852090:DDK852091 DNG852090:DNG852091 DXC852090:DXC852091 EGY852090:EGY852091 EQU852090:EQU852091 FAQ852090:FAQ852091 FKM852090:FKM852091 FUI852090:FUI852091 GEE852090:GEE852091 GOA852090:GOA852091 GXW852090:GXW852091 HHS852090:HHS852091 HRO852090:HRO852091 IBK852090:IBK852091 ILG852090:ILG852091 IVC852090:IVC852091 JEY852090:JEY852091 JOU852090:JOU852091 JYQ852090:JYQ852091 KIM852090:KIM852091 KSI852090:KSI852091 LCE852090:LCE852091 LMA852090:LMA852091 LVW852090:LVW852091 MFS852090:MFS852091 MPO852090:MPO852091 MZK852090:MZK852091 NJG852090:NJG852091 NTC852090:NTC852091 OCY852090:OCY852091 OMU852090:OMU852091 OWQ852090:OWQ852091 PGM852090:PGM852091 PQI852090:PQI852091 QAE852090:QAE852091 QKA852090:QKA852091 QTW852090:QTW852091 RDS852090:RDS852091 RNO852090:RNO852091 RXK852090:RXK852091 SHG852090:SHG852091 SRC852090:SRC852091 TAY852090:TAY852091 TKU852090:TKU852091 TUQ852090:TUQ852091 UEM852090:UEM852091 UOI852090:UOI852091 UYE852090:UYE852091 VIA852090:VIA852091 VRW852090:VRW852091 WBS852090:WBS852091 WLO852090:WLO852091 WVK852090:WVK852091 C917626:C917627 IY917626:IY917627 SU917626:SU917627 ACQ917626:ACQ917627 AMM917626:AMM917627 AWI917626:AWI917627 BGE917626:BGE917627 BQA917626:BQA917627 BZW917626:BZW917627 CJS917626:CJS917627 CTO917626:CTO917627 DDK917626:DDK917627 DNG917626:DNG917627 DXC917626:DXC917627 EGY917626:EGY917627 EQU917626:EQU917627 FAQ917626:FAQ917627 FKM917626:FKM917627 FUI917626:FUI917627 GEE917626:GEE917627 GOA917626:GOA917627 GXW917626:GXW917627 HHS917626:HHS917627 HRO917626:HRO917627 IBK917626:IBK917627 ILG917626:ILG917627 IVC917626:IVC917627 JEY917626:JEY917627 JOU917626:JOU917627 JYQ917626:JYQ917627 KIM917626:KIM917627 KSI917626:KSI917627 LCE917626:LCE917627 LMA917626:LMA917627 LVW917626:LVW917627 MFS917626:MFS917627 MPO917626:MPO917627 MZK917626:MZK917627 NJG917626:NJG917627 NTC917626:NTC917627 OCY917626:OCY917627 OMU917626:OMU917627 OWQ917626:OWQ917627 PGM917626:PGM917627 PQI917626:PQI917627 QAE917626:QAE917627 QKA917626:QKA917627 QTW917626:QTW917627 RDS917626:RDS917627 RNO917626:RNO917627 RXK917626:RXK917627 SHG917626:SHG917627 SRC917626:SRC917627 TAY917626:TAY917627 TKU917626:TKU917627 TUQ917626:TUQ917627 UEM917626:UEM917627 UOI917626:UOI917627 UYE917626:UYE917627 VIA917626:VIA917627 VRW917626:VRW917627 WBS917626:WBS917627 WLO917626:WLO917627 WVK917626:WVK917627 C983162:C983163 IY983162:IY983163 SU983162:SU983163 ACQ983162:ACQ983163 AMM983162:AMM983163 AWI983162:AWI983163 BGE983162:BGE983163 BQA983162:BQA983163 BZW983162:BZW983163 CJS983162:CJS983163 CTO983162:CTO983163 DDK983162:DDK983163 DNG983162:DNG983163 DXC983162:DXC983163 EGY983162:EGY983163 EQU983162:EQU983163 FAQ983162:FAQ983163 FKM983162:FKM983163 FUI983162:FUI983163 GEE983162:GEE983163 GOA983162:GOA983163 GXW983162:GXW983163 HHS983162:HHS983163 HRO983162:HRO983163 IBK983162:IBK983163 ILG983162:ILG983163 IVC983162:IVC983163 JEY983162:JEY983163 JOU983162:JOU983163 JYQ983162:JYQ983163 KIM983162:KIM983163 KSI983162:KSI983163 LCE983162:LCE983163 LMA983162:LMA983163 LVW983162:LVW983163 MFS983162:MFS983163 MPO983162:MPO983163 MZK983162:MZK983163 NJG983162:NJG983163 NTC983162:NTC983163 OCY983162:OCY983163 OMU983162:OMU983163 OWQ983162:OWQ983163 PGM983162:PGM983163 PQI983162:PQI983163 QAE983162:QAE983163 QKA983162:QKA983163 QTW983162:QTW983163 RDS983162:RDS983163 RNO983162:RNO983163 RXK983162:RXK983163 SHG983162:SHG983163 SRC983162:SRC983163 TAY983162:TAY983163 TKU983162:TKU983163 TUQ983162:TUQ983163 UEM983162:UEM983163 UOI983162:UOI983163 UYE983162:UYE983163 VIA983162:VIA983163 VRW983162:VRW983163 WBS983162:WBS983163 WLO983162:WLO983163 WVK983162:WVK983163 C116 IY116 SU116 ACQ116 AMM116 AWI116 BGE116 BQA116 BZW116 CJS116 CTO116 DDK116 DNG116 DXC116 EGY116 EQU116 FAQ116 FKM116 FUI116 GEE116 GOA116 GXW116 HHS116 HRO116 IBK116 ILG116 IVC116 JEY116 JOU116 JYQ116 KIM116 KSI116 LCE116 LMA116 LVW116 MFS116 MPO116 MZK116 NJG116 NTC116 OCY116 OMU116 OWQ116 PGM116 PQI116 QAE116 QKA116 QTW116 RDS116 RNO116 RXK116 SHG116 SRC116 TAY116 TKU116 TUQ116 UEM116 UOI116 UYE116 VIA116 VRW116 WBS116 WLO116 WVK116 C65661 IY65661 SU65661 ACQ65661 AMM65661 AWI65661 BGE65661 BQA65661 BZW65661 CJS65661 CTO65661 DDK65661 DNG65661 DXC65661 EGY65661 EQU65661 FAQ65661 FKM65661 FUI65661 GEE65661 GOA65661 GXW65661 HHS65661 HRO65661 IBK65661 ILG65661 IVC65661 JEY65661 JOU65661 JYQ65661 KIM65661 KSI65661 LCE65661 LMA65661 LVW65661 MFS65661 MPO65661 MZK65661 NJG65661 NTC65661 OCY65661 OMU65661 OWQ65661 PGM65661 PQI65661 QAE65661 QKA65661 QTW65661 RDS65661 RNO65661 RXK65661 SHG65661 SRC65661 TAY65661 TKU65661 TUQ65661 UEM65661 UOI65661 UYE65661 VIA65661 VRW65661 WBS65661 WLO65661 WVK65661 C131197 IY131197 SU131197 ACQ131197 AMM131197 AWI131197 BGE131197 BQA131197 BZW131197 CJS131197 CTO131197 DDK131197 DNG131197 DXC131197 EGY131197 EQU131197 FAQ131197 FKM131197 FUI131197 GEE131197 GOA131197 GXW131197 HHS131197 HRO131197 IBK131197 ILG131197 IVC131197 JEY131197 JOU131197 JYQ131197 KIM131197 KSI131197 LCE131197 LMA131197 LVW131197 MFS131197 MPO131197 MZK131197 NJG131197 NTC131197 OCY131197 OMU131197 OWQ131197 PGM131197 PQI131197 QAE131197 QKA131197 QTW131197 RDS131197 RNO131197 RXK131197 SHG131197 SRC131197 TAY131197 TKU131197 TUQ131197 UEM131197 UOI131197 UYE131197 VIA131197 VRW131197 WBS131197 WLO131197 WVK131197 C196733 IY196733 SU196733 ACQ196733 AMM196733 AWI196733 BGE196733 BQA196733 BZW196733 CJS196733 CTO196733 DDK196733 DNG196733 DXC196733 EGY196733 EQU196733 FAQ196733 FKM196733 FUI196733 GEE196733 GOA196733 GXW196733 HHS196733 HRO196733 IBK196733 ILG196733 IVC196733 JEY196733 JOU196733 JYQ196733 KIM196733 KSI196733 LCE196733 LMA196733 LVW196733 MFS196733 MPO196733 MZK196733 NJG196733 NTC196733 OCY196733 OMU196733 OWQ196733 PGM196733 PQI196733 QAE196733 QKA196733 QTW196733 RDS196733 RNO196733 RXK196733 SHG196733 SRC196733 TAY196733 TKU196733 TUQ196733 UEM196733 UOI196733 UYE196733 VIA196733 VRW196733 WBS196733 WLO196733 WVK196733 C262269 IY262269 SU262269 ACQ262269 AMM262269 AWI262269 BGE262269 BQA262269 BZW262269 CJS262269 CTO262269 DDK262269 DNG262269 DXC262269 EGY262269 EQU262269 FAQ262269 FKM262269 FUI262269 GEE262269 GOA262269 GXW262269 HHS262269 HRO262269 IBK262269 ILG262269 IVC262269 JEY262269 JOU262269 JYQ262269 KIM262269 KSI262269 LCE262269 LMA262269 LVW262269 MFS262269 MPO262269 MZK262269 NJG262269 NTC262269 OCY262269 OMU262269 OWQ262269 PGM262269 PQI262269 QAE262269 QKA262269 QTW262269 RDS262269 RNO262269 RXK262269 SHG262269 SRC262269 TAY262269 TKU262269 TUQ262269 UEM262269 UOI262269 UYE262269 VIA262269 VRW262269 WBS262269 WLO262269 WVK262269 C327805 IY327805 SU327805 ACQ327805 AMM327805 AWI327805 BGE327805 BQA327805 BZW327805 CJS327805 CTO327805 DDK327805 DNG327805 DXC327805 EGY327805 EQU327805 FAQ327805 FKM327805 FUI327805 GEE327805 GOA327805 GXW327805 HHS327805 HRO327805 IBK327805 ILG327805 IVC327805 JEY327805 JOU327805 JYQ327805 KIM327805 KSI327805 LCE327805 LMA327805 LVW327805 MFS327805 MPO327805 MZK327805 NJG327805 NTC327805 OCY327805 OMU327805 OWQ327805 PGM327805 PQI327805 QAE327805 QKA327805 QTW327805 RDS327805 RNO327805 RXK327805 SHG327805 SRC327805 TAY327805 TKU327805 TUQ327805 UEM327805 UOI327805 UYE327805 VIA327805 VRW327805 WBS327805 WLO327805 WVK327805 C393341 IY393341 SU393341 ACQ393341 AMM393341 AWI393341 BGE393341 BQA393341 BZW393341 CJS393341 CTO393341 DDK393341 DNG393341 DXC393341 EGY393341 EQU393341 FAQ393341 FKM393341 FUI393341 GEE393341 GOA393341 GXW393341 HHS393341 HRO393341 IBK393341 ILG393341 IVC393341 JEY393341 JOU393341 JYQ393341 KIM393341 KSI393341 LCE393341 LMA393341 LVW393341 MFS393341 MPO393341 MZK393341 NJG393341 NTC393341 OCY393341 OMU393341 OWQ393341 PGM393341 PQI393341 QAE393341 QKA393341 QTW393341 RDS393341 RNO393341 RXK393341 SHG393341 SRC393341 TAY393341 TKU393341 TUQ393341 UEM393341 UOI393341 UYE393341 VIA393341 VRW393341 WBS393341 WLO393341 WVK393341 C458877 IY458877 SU458877 ACQ458877 AMM458877 AWI458877 BGE458877 BQA458877 BZW458877 CJS458877 CTO458877 DDK458877 DNG458877 DXC458877 EGY458877 EQU458877 FAQ458877 FKM458877 FUI458877 GEE458877 GOA458877 GXW458877 HHS458877 HRO458877 IBK458877 ILG458877 IVC458877 JEY458877 JOU458877 JYQ458877 KIM458877 KSI458877 LCE458877 LMA458877 LVW458877 MFS458877 MPO458877 MZK458877 NJG458877 NTC458877 OCY458877 OMU458877 OWQ458877 PGM458877 PQI458877 QAE458877 QKA458877 QTW458877 RDS458877 RNO458877 RXK458877 SHG458877 SRC458877 TAY458877 TKU458877 TUQ458877 UEM458877 UOI458877 UYE458877 VIA458877 VRW458877 WBS458877 WLO458877 WVK458877 C524413 IY524413 SU524413 ACQ524413 AMM524413 AWI524413 BGE524413 BQA524413 BZW524413 CJS524413 CTO524413 DDK524413 DNG524413 DXC524413 EGY524413 EQU524413 FAQ524413 FKM524413 FUI524413 GEE524413 GOA524413 GXW524413 HHS524413 HRO524413 IBK524413 ILG524413 IVC524413 JEY524413 JOU524413 JYQ524413 KIM524413 KSI524413 LCE524413 LMA524413 LVW524413 MFS524413 MPO524413 MZK524413 NJG524413 NTC524413 OCY524413 OMU524413 OWQ524413 PGM524413 PQI524413 QAE524413 QKA524413 QTW524413 RDS524413 RNO524413 RXK524413 SHG524413 SRC524413 TAY524413 TKU524413 TUQ524413 UEM524413 UOI524413 UYE524413 VIA524413 VRW524413 WBS524413 WLO524413 WVK524413 C589949 IY589949 SU589949 ACQ589949 AMM589949 AWI589949 BGE589949 BQA589949 BZW589949 CJS589949 CTO589949 DDK589949 DNG589949 DXC589949 EGY589949 EQU589949 FAQ589949 FKM589949 FUI589949 GEE589949 GOA589949 GXW589949 HHS589949 HRO589949 IBK589949 ILG589949 IVC589949 JEY589949 JOU589949 JYQ589949 KIM589949 KSI589949 LCE589949 LMA589949 LVW589949 MFS589949 MPO589949 MZK589949 NJG589949 NTC589949 OCY589949 OMU589949 OWQ589949 PGM589949 PQI589949 QAE589949 QKA589949 QTW589949 RDS589949 RNO589949 RXK589949 SHG589949 SRC589949 TAY589949 TKU589949 TUQ589949 UEM589949 UOI589949 UYE589949 VIA589949 VRW589949 WBS589949 WLO589949 WVK589949 C655485 IY655485 SU655485 ACQ655485 AMM655485 AWI655485 BGE655485 BQA655485 BZW655485 CJS655485 CTO655485 DDK655485 DNG655485 DXC655485 EGY655485 EQU655485 FAQ655485 FKM655485 FUI655485 GEE655485 GOA655485 GXW655485 HHS655485 HRO655485 IBK655485 ILG655485 IVC655485 JEY655485 JOU655485 JYQ655485 KIM655485 KSI655485 LCE655485 LMA655485 LVW655485 MFS655485 MPO655485 MZK655485 NJG655485 NTC655485 OCY655485 OMU655485 OWQ655485 PGM655485 PQI655485 QAE655485 QKA655485 QTW655485 RDS655485 RNO655485 RXK655485 SHG655485 SRC655485 TAY655485 TKU655485 TUQ655485 UEM655485 UOI655485 UYE655485 VIA655485 VRW655485 WBS655485 WLO655485 WVK655485 C721021 IY721021 SU721021 ACQ721021 AMM721021 AWI721021 BGE721021 BQA721021 BZW721021 CJS721021 CTO721021 DDK721021 DNG721021 DXC721021 EGY721021 EQU721021 FAQ721021 FKM721021 FUI721021 GEE721021 GOA721021 GXW721021 HHS721021 HRO721021 IBK721021 ILG721021 IVC721021 JEY721021 JOU721021 JYQ721021 KIM721021 KSI721021 LCE721021 LMA721021 LVW721021 MFS721021 MPO721021 MZK721021 NJG721021 NTC721021 OCY721021 OMU721021 OWQ721021 PGM721021 PQI721021 QAE721021 QKA721021 QTW721021 RDS721021 RNO721021 RXK721021 SHG721021 SRC721021 TAY721021 TKU721021 TUQ721021 UEM721021 UOI721021 UYE721021 VIA721021 VRW721021 WBS721021 WLO721021 WVK721021 C786557 IY786557 SU786557 ACQ786557 AMM786557 AWI786557 BGE786557 BQA786557 BZW786557 CJS786557 CTO786557 DDK786557 DNG786557 DXC786557 EGY786557 EQU786557 FAQ786557 FKM786557 FUI786557 GEE786557 GOA786557 GXW786557 HHS786557 HRO786557 IBK786557 ILG786557 IVC786557 JEY786557 JOU786557 JYQ786557 KIM786557 KSI786557 LCE786557 LMA786557 LVW786557 MFS786557 MPO786557 MZK786557 NJG786557 NTC786557 OCY786557 OMU786557 OWQ786557 PGM786557 PQI786557 QAE786557 QKA786557 QTW786557 RDS786557 RNO786557 RXK786557 SHG786557 SRC786557 TAY786557 TKU786557 TUQ786557 UEM786557 UOI786557 UYE786557 VIA786557 VRW786557 WBS786557 WLO786557 WVK786557 C852093 IY852093 SU852093 ACQ852093 AMM852093 AWI852093 BGE852093 BQA852093 BZW852093 CJS852093 CTO852093 DDK852093 DNG852093 DXC852093 EGY852093 EQU852093 FAQ852093 FKM852093 FUI852093 GEE852093 GOA852093 GXW852093 HHS852093 HRO852093 IBK852093 ILG852093 IVC852093 JEY852093 JOU852093 JYQ852093 KIM852093 KSI852093 LCE852093 LMA852093 LVW852093 MFS852093 MPO852093 MZK852093 NJG852093 NTC852093 OCY852093 OMU852093 OWQ852093 PGM852093 PQI852093 QAE852093 QKA852093 QTW852093 RDS852093 RNO852093 RXK852093 SHG852093 SRC852093 TAY852093 TKU852093 TUQ852093 UEM852093 UOI852093 UYE852093 VIA852093 VRW852093 WBS852093 WLO852093 WVK852093 C917629 IY917629 SU917629 ACQ917629 AMM917629 AWI917629 BGE917629 BQA917629 BZW917629 CJS917629 CTO917629 DDK917629 DNG917629 DXC917629 EGY917629 EQU917629 FAQ917629 FKM917629 FUI917629 GEE917629 GOA917629 GXW917629 HHS917629 HRO917629 IBK917629 ILG917629 IVC917629 JEY917629 JOU917629 JYQ917629 KIM917629 KSI917629 LCE917629 LMA917629 LVW917629 MFS917629 MPO917629 MZK917629 NJG917629 NTC917629 OCY917629 OMU917629 OWQ917629 PGM917629 PQI917629 QAE917629 QKA917629 QTW917629 RDS917629 RNO917629 RXK917629 SHG917629 SRC917629 TAY917629 TKU917629 TUQ917629 UEM917629 UOI917629 UYE917629 VIA917629 VRW917629 WBS917629 WLO917629 WVK917629 C983165 IY983165 SU983165 ACQ983165 AMM983165 AWI983165 BGE983165 BQA983165 BZW983165 CJS983165 CTO983165 DDK983165 DNG983165 DXC983165 EGY983165 EQU983165 FAQ983165 FKM983165 FUI983165 GEE983165 GOA983165 GXW983165 HHS983165 HRO983165 IBK983165 ILG983165 IVC983165 JEY983165 JOU983165 JYQ983165 KIM983165 KSI983165 LCE983165 LMA983165 LVW983165 MFS983165 MPO983165 MZK983165 NJG983165 NTC983165 OCY983165 OMU983165 OWQ983165 PGM983165 PQI983165 QAE983165 QKA983165 QTW983165 RDS983165 RNO983165 RXK983165 SHG983165 SRC983165 TAY983165 TKU983165 TUQ983165 UEM983165 UOI983165 UYE983165 VIA983165 VRW983165 WBS983165 WLO983165 WVK983165 C917617:C917618 IY917617:IY917618 SU917617:SU917618 ACQ917617:ACQ917618 AMM917617:AMM917618 AWI917617:AWI917618 BGE917617:BGE917618 BQA917617:BQA917618 BZW917617:BZW917618 CJS917617:CJS917618 CTO917617:CTO917618 DDK917617:DDK917618 DNG917617:DNG917618 DXC917617:DXC917618 EGY917617:EGY917618 EQU917617:EQU917618 FAQ917617:FAQ917618 FKM917617:FKM917618 FUI917617:FUI917618 GEE917617:GEE917618 GOA917617:GOA917618 GXW917617:GXW917618 HHS917617:HHS917618 HRO917617:HRO917618 IBK917617:IBK917618 ILG917617:ILG917618 IVC917617:IVC917618 JEY917617:JEY917618 JOU917617:JOU917618 JYQ917617:JYQ917618 KIM917617:KIM917618 KSI917617:KSI917618 LCE917617:LCE917618 LMA917617:LMA917618 LVW917617:LVW917618 MFS917617:MFS917618 MPO917617:MPO917618 MZK917617:MZK917618 NJG917617:NJG917618 NTC917617:NTC917618 OCY917617:OCY917618 OMU917617:OMU917618 OWQ917617:OWQ917618 PGM917617:PGM917618 PQI917617:PQI917618 QAE917617:QAE917618 QKA917617:QKA917618 QTW917617:QTW917618 RDS917617:RDS917618 RNO917617:RNO917618 RXK917617:RXK917618 SHG917617:SHG917618 SRC917617:SRC917618 TAY917617:TAY917618 TKU917617:TKU917618 TUQ917617:TUQ917618 UEM917617:UEM917618 UOI917617:UOI917618 UYE917617:UYE917618 VIA917617:VIA917618 VRW917617:VRW917618 WBS917617:WBS917618 WLO917617:WLO917618 WVK917617:WVK917618 N65684 JJ65684 TF65684 ADB65684 AMX65684 AWT65684 BGP65684 BQL65684 CAH65684 CKD65684 CTZ65684 DDV65684 DNR65684 DXN65684 EHJ65684 ERF65684 FBB65684 FKX65684 FUT65684 GEP65684 GOL65684 GYH65684 HID65684 HRZ65684 IBV65684 ILR65684 IVN65684 JFJ65684 JPF65684 JZB65684 KIX65684 KST65684 LCP65684 LML65684 LWH65684 MGD65684 MPZ65684 MZV65684 NJR65684 NTN65684 ODJ65684 ONF65684 OXB65684 PGX65684 PQT65684 QAP65684 QKL65684 QUH65684 RED65684 RNZ65684 RXV65684 SHR65684 SRN65684 TBJ65684 TLF65684 TVB65684 UEX65684 UOT65684 UYP65684 VIL65684 VSH65684 WCD65684 WLZ65684 WVV65684 N131220 JJ131220 TF131220 ADB131220 AMX131220 AWT131220 BGP131220 BQL131220 CAH131220 CKD131220 CTZ131220 DDV131220 DNR131220 DXN131220 EHJ131220 ERF131220 FBB131220 FKX131220 FUT131220 GEP131220 GOL131220 GYH131220 HID131220 HRZ131220 IBV131220 ILR131220 IVN131220 JFJ131220 JPF131220 JZB131220 KIX131220 KST131220 LCP131220 LML131220 LWH131220 MGD131220 MPZ131220 MZV131220 NJR131220 NTN131220 ODJ131220 ONF131220 OXB131220 PGX131220 PQT131220 QAP131220 QKL131220 QUH131220 RED131220 RNZ131220 RXV131220 SHR131220 SRN131220 TBJ131220 TLF131220 TVB131220 UEX131220 UOT131220 UYP131220 VIL131220 VSH131220 WCD131220 WLZ131220 WVV131220 N196756 JJ196756 TF196756 ADB196756 AMX196756 AWT196756 BGP196756 BQL196756 CAH196756 CKD196756 CTZ196756 DDV196756 DNR196756 DXN196756 EHJ196756 ERF196756 FBB196756 FKX196756 FUT196756 GEP196756 GOL196756 GYH196756 HID196756 HRZ196756 IBV196756 ILR196756 IVN196756 JFJ196756 JPF196756 JZB196756 KIX196756 KST196756 LCP196756 LML196756 LWH196756 MGD196756 MPZ196756 MZV196756 NJR196756 NTN196756 ODJ196756 ONF196756 OXB196756 PGX196756 PQT196756 QAP196756 QKL196756 QUH196756 RED196756 RNZ196756 RXV196756 SHR196756 SRN196756 TBJ196756 TLF196756 TVB196756 UEX196756 UOT196756 UYP196756 VIL196756 VSH196756 WCD196756 WLZ196756 WVV196756 N262292 JJ262292 TF262292 ADB262292 AMX262292 AWT262292 BGP262292 BQL262292 CAH262292 CKD262292 CTZ262292 DDV262292 DNR262292 DXN262292 EHJ262292 ERF262292 FBB262292 FKX262292 FUT262292 GEP262292 GOL262292 GYH262292 HID262292 HRZ262292 IBV262292 ILR262292 IVN262292 JFJ262292 JPF262292 JZB262292 KIX262292 KST262292 LCP262292 LML262292 LWH262292 MGD262292 MPZ262292 MZV262292 NJR262292 NTN262292 ODJ262292 ONF262292 OXB262292 PGX262292 PQT262292 QAP262292 QKL262292 QUH262292 RED262292 RNZ262292 RXV262292 SHR262292 SRN262292 TBJ262292 TLF262292 TVB262292 UEX262292 UOT262292 UYP262292 VIL262292 VSH262292 WCD262292 WLZ262292 WVV262292 N327828 JJ327828 TF327828 ADB327828 AMX327828 AWT327828 BGP327828 BQL327828 CAH327828 CKD327828 CTZ327828 DDV327828 DNR327828 DXN327828 EHJ327828 ERF327828 FBB327828 FKX327828 FUT327828 GEP327828 GOL327828 GYH327828 HID327828 HRZ327828 IBV327828 ILR327828 IVN327828 JFJ327828 JPF327828 JZB327828 KIX327828 KST327828 LCP327828 LML327828 LWH327828 MGD327828 MPZ327828 MZV327828 NJR327828 NTN327828 ODJ327828 ONF327828 OXB327828 PGX327828 PQT327828 QAP327828 QKL327828 QUH327828 RED327828 RNZ327828 RXV327828 SHR327828 SRN327828 TBJ327828 TLF327828 TVB327828 UEX327828 UOT327828 UYP327828 VIL327828 VSH327828 WCD327828 WLZ327828 WVV327828 N393364 JJ393364 TF393364 ADB393364 AMX393364 AWT393364 BGP393364 BQL393364 CAH393364 CKD393364 CTZ393364 DDV393364 DNR393364 DXN393364 EHJ393364 ERF393364 FBB393364 FKX393364 FUT393364 GEP393364 GOL393364 GYH393364 HID393364 HRZ393364 IBV393364 ILR393364 IVN393364 JFJ393364 JPF393364 JZB393364 KIX393364 KST393364 LCP393364 LML393364 LWH393364 MGD393364 MPZ393364 MZV393364 NJR393364 NTN393364 ODJ393364 ONF393364 OXB393364 PGX393364 PQT393364 QAP393364 QKL393364 QUH393364 RED393364 RNZ393364 RXV393364 SHR393364 SRN393364 TBJ393364 TLF393364 TVB393364 UEX393364 UOT393364 UYP393364 VIL393364 VSH393364 WCD393364 WLZ393364 WVV393364 N458900 JJ458900 TF458900 ADB458900 AMX458900 AWT458900 BGP458900 BQL458900 CAH458900 CKD458900 CTZ458900 DDV458900 DNR458900 DXN458900 EHJ458900 ERF458900 FBB458900 FKX458900 FUT458900 GEP458900 GOL458900 GYH458900 HID458900 HRZ458900 IBV458900 ILR458900 IVN458900 JFJ458900 JPF458900 JZB458900 KIX458900 KST458900 LCP458900 LML458900 LWH458900 MGD458900 MPZ458900 MZV458900 NJR458900 NTN458900 ODJ458900 ONF458900 OXB458900 PGX458900 PQT458900 QAP458900 QKL458900 QUH458900 RED458900 RNZ458900 RXV458900 SHR458900 SRN458900 TBJ458900 TLF458900 TVB458900 UEX458900 UOT458900 UYP458900 VIL458900 VSH458900 WCD458900 WLZ458900 WVV458900 N524436 JJ524436 TF524436 ADB524436 AMX524436 AWT524436 BGP524436 BQL524436 CAH524436 CKD524436 CTZ524436 DDV524436 DNR524436 DXN524436 EHJ524436 ERF524436 FBB524436 FKX524436 FUT524436 GEP524436 GOL524436 GYH524436 HID524436 HRZ524436 IBV524436 ILR524436 IVN524436 JFJ524436 JPF524436 JZB524436 KIX524436 KST524436 LCP524436 LML524436 LWH524436 MGD524436 MPZ524436 MZV524436 NJR524436 NTN524436 ODJ524436 ONF524436 OXB524436 PGX524436 PQT524436 QAP524436 QKL524436 QUH524436 RED524436 RNZ524436 RXV524436 SHR524436 SRN524436 TBJ524436 TLF524436 TVB524436 UEX524436 UOT524436 UYP524436 VIL524436 VSH524436 WCD524436 WLZ524436 WVV524436 N589972 JJ589972 TF589972 ADB589972 AMX589972 AWT589972 BGP589972 BQL589972 CAH589972 CKD589972 CTZ589972 DDV589972 DNR589972 DXN589972 EHJ589972 ERF589972 FBB589972 FKX589972 FUT589972 GEP589972 GOL589972 GYH589972 HID589972 HRZ589972 IBV589972 ILR589972 IVN589972 JFJ589972 JPF589972 JZB589972 KIX589972 KST589972 LCP589972 LML589972 LWH589972 MGD589972 MPZ589972 MZV589972 NJR589972 NTN589972 ODJ589972 ONF589972 OXB589972 PGX589972 PQT589972 QAP589972 QKL589972 QUH589972 RED589972 RNZ589972 RXV589972 SHR589972 SRN589972 TBJ589972 TLF589972 TVB589972 UEX589972 UOT589972 UYP589972 VIL589972 VSH589972 WCD589972 WLZ589972 WVV589972 N655508 JJ655508 TF655508 ADB655508 AMX655508 AWT655508 BGP655508 BQL655508 CAH655508 CKD655508 CTZ655508 DDV655508 DNR655508 DXN655508 EHJ655508 ERF655508 FBB655508 FKX655508 FUT655508 GEP655508 GOL655508 GYH655508 HID655508 HRZ655508 IBV655508 ILR655508 IVN655508 JFJ655508 JPF655508 JZB655508 KIX655508 KST655508 LCP655508 LML655508 LWH655508 MGD655508 MPZ655508 MZV655508 NJR655508 NTN655508 ODJ655508 ONF655508 OXB655508 PGX655508 PQT655508 QAP655508 QKL655508 QUH655508 RED655508 RNZ655508 RXV655508 SHR655508 SRN655508 TBJ655508 TLF655508 TVB655508 UEX655508 UOT655508 UYP655508 VIL655508 VSH655508 WCD655508 WLZ655508 WVV655508 N721044 JJ721044 TF721044 ADB721044 AMX721044 AWT721044 BGP721044 BQL721044 CAH721044 CKD721044 CTZ721044 DDV721044 DNR721044 DXN721044 EHJ721044 ERF721044 FBB721044 FKX721044 FUT721044 GEP721044 GOL721044 GYH721044 HID721044 HRZ721044 IBV721044 ILR721044 IVN721044 JFJ721044 JPF721044 JZB721044 KIX721044 KST721044 LCP721044 LML721044 LWH721044 MGD721044 MPZ721044 MZV721044 NJR721044 NTN721044 ODJ721044 ONF721044 OXB721044 PGX721044 PQT721044 QAP721044 QKL721044 QUH721044 RED721044 RNZ721044 RXV721044 SHR721044 SRN721044 TBJ721044 TLF721044 TVB721044 UEX721044 UOT721044 UYP721044 VIL721044 VSH721044 WCD721044 WLZ721044 WVV721044 N786580 JJ786580 TF786580 ADB786580 AMX786580 AWT786580 BGP786580 BQL786580 CAH786580 CKD786580 CTZ786580 DDV786580 DNR786580 DXN786580 EHJ786580 ERF786580 FBB786580 FKX786580 FUT786580 GEP786580 GOL786580 GYH786580 HID786580 HRZ786580 IBV786580 ILR786580 IVN786580 JFJ786580 JPF786580 JZB786580 KIX786580 KST786580 LCP786580 LML786580 LWH786580 MGD786580 MPZ786580 MZV786580 NJR786580 NTN786580 ODJ786580 ONF786580 OXB786580 PGX786580 PQT786580 QAP786580 QKL786580 QUH786580 RED786580 RNZ786580 RXV786580 SHR786580 SRN786580 TBJ786580 TLF786580 TVB786580 UEX786580 UOT786580 UYP786580 VIL786580 VSH786580 WCD786580 WLZ786580 WVV786580 N852116 JJ852116 TF852116 ADB852116 AMX852116 AWT852116 BGP852116 BQL852116 CAH852116 CKD852116 CTZ852116 DDV852116 DNR852116 DXN852116 EHJ852116 ERF852116 FBB852116 FKX852116 FUT852116 GEP852116 GOL852116 GYH852116 HID852116 HRZ852116 IBV852116 ILR852116 IVN852116 JFJ852116 JPF852116 JZB852116 KIX852116 KST852116 LCP852116 LML852116 LWH852116 MGD852116 MPZ852116 MZV852116 NJR852116 NTN852116 ODJ852116 ONF852116 OXB852116 PGX852116 PQT852116 QAP852116 QKL852116 QUH852116 RED852116 RNZ852116 RXV852116 SHR852116 SRN852116 TBJ852116 TLF852116 TVB852116 UEX852116 UOT852116 UYP852116 VIL852116 VSH852116 WCD852116 WLZ852116 WVV852116 N917652 JJ917652 TF917652 ADB917652 AMX917652 AWT917652 BGP917652 BQL917652 CAH917652 CKD917652 CTZ917652 DDV917652 DNR917652 DXN917652 EHJ917652 ERF917652 FBB917652 FKX917652 FUT917652 GEP917652 GOL917652 GYH917652 HID917652 HRZ917652 IBV917652 ILR917652 IVN917652 JFJ917652 JPF917652 JZB917652 KIX917652 KST917652 LCP917652 LML917652 LWH917652 MGD917652 MPZ917652 MZV917652 NJR917652 NTN917652 ODJ917652 ONF917652 OXB917652 PGX917652 PQT917652 QAP917652 QKL917652 QUH917652 RED917652 RNZ917652 RXV917652 SHR917652 SRN917652 TBJ917652 TLF917652 TVB917652 UEX917652 UOT917652 UYP917652 VIL917652 VSH917652 WCD917652 WLZ917652 WVV917652 N983188 JJ983188 TF983188 ADB983188 AMX983188 AWT983188 BGP983188 BQL983188 CAH983188 CKD983188 CTZ983188 DDV983188 DNR983188 DXN983188 EHJ983188 ERF983188 FBB983188 FKX983188 FUT983188 GEP983188 GOL983188 GYH983188 HID983188 HRZ983188 IBV983188 ILR983188 IVN983188 JFJ983188 JPF983188 JZB983188 KIX983188 KST983188 LCP983188 LML983188 LWH983188 MGD983188 MPZ983188 MZV983188 NJR983188 NTN983188 ODJ983188 ONF983188 OXB983188 PGX983188 PQT983188 QAP983188 QKL983188 QUH983188 RED983188 RNZ983188 RXV983188 SHR983188 SRN983188 TBJ983188 TLF983188 TVB983188 UEX983188 UOT983188 UYP983188 VIL983188 VSH983188 WCD983188 WLZ983188 WVV983188 V111 JR111 TN111 ADJ111 ANF111 AXB111 BGX111 BQT111 CAP111 CKL111 CUH111 DED111 DNZ111 DXV111 EHR111 ERN111 FBJ111 FLF111 FVB111 GEX111 GOT111 GYP111 HIL111 HSH111 ICD111 ILZ111 IVV111 JFR111 JPN111 JZJ111 KJF111 KTB111 LCX111 LMT111 LWP111 MGL111 MQH111 NAD111 NJZ111 NTV111 ODR111 ONN111 OXJ111 PHF111 PRB111 QAX111 QKT111 QUP111 REL111 ROH111 RYD111 SHZ111 SRV111 TBR111 TLN111 TVJ111 UFF111 UPB111 UYX111 VIT111 VSP111 WCL111 WMH111 WWD111 V65656 JR65656 TN65656 ADJ65656 ANF65656 AXB65656 BGX65656 BQT65656 CAP65656 CKL65656 CUH65656 DED65656 DNZ65656 DXV65656 EHR65656 ERN65656 FBJ65656 FLF65656 FVB65656 GEX65656 GOT65656 GYP65656 HIL65656 HSH65656 ICD65656 ILZ65656 IVV65656 JFR65656 JPN65656 JZJ65656 KJF65656 KTB65656 LCX65656 LMT65656 LWP65656 MGL65656 MQH65656 NAD65656 NJZ65656 NTV65656 ODR65656 ONN65656 OXJ65656 PHF65656 PRB65656 QAX65656 QKT65656 QUP65656 REL65656 ROH65656 RYD65656 SHZ65656 SRV65656 TBR65656 TLN65656 TVJ65656 UFF65656 UPB65656 UYX65656 VIT65656 VSP65656 WCL65656 WMH65656 WWD65656 V131192 JR131192 TN131192 ADJ131192 ANF131192 AXB131192 BGX131192 BQT131192 CAP131192 CKL131192 CUH131192 DED131192 DNZ131192 DXV131192 EHR131192 ERN131192 FBJ131192 FLF131192 FVB131192 GEX131192 GOT131192 GYP131192 HIL131192 HSH131192 ICD131192 ILZ131192 IVV131192 JFR131192 JPN131192 JZJ131192 KJF131192 KTB131192 LCX131192 LMT131192 LWP131192 MGL131192 MQH131192 NAD131192 NJZ131192 NTV131192 ODR131192 ONN131192 OXJ131192 PHF131192 PRB131192 QAX131192 QKT131192 QUP131192 REL131192 ROH131192 RYD131192 SHZ131192 SRV131192 TBR131192 TLN131192 TVJ131192 UFF131192 UPB131192 UYX131192 VIT131192 VSP131192 WCL131192 WMH131192 WWD131192 V196728 JR196728 TN196728 ADJ196728 ANF196728 AXB196728 BGX196728 BQT196728 CAP196728 CKL196728 CUH196728 DED196728 DNZ196728 DXV196728 EHR196728 ERN196728 FBJ196728 FLF196728 FVB196728 GEX196728 GOT196728 GYP196728 HIL196728 HSH196728 ICD196728 ILZ196728 IVV196728 JFR196728 JPN196728 JZJ196728 KJF196728 KTB196728 LCX196728 LMT196728 LWP196728 MGL196728 MQH196728 NAD196728 NJZ196728 NTV196728 ODR196728 ONN196728 OXJ196728 PHF196728 PRB196728 QAX196728 QKT196728 QUP196728 REL196728 ROH196728 RYD196728 SHZ196728 SRV196728 TBR196728 TLN196728 TVJ196728 UFF196728 UPB196728 UYX196728 VIT196728 VSP196728 WCL196728 WMH196728 WWD196728 V262264 JR262264 TN262264 ADJ262264 ANF262264 AXB262264 BGX262264 BQT262264 CAP262264 CKL262264 CUH262264 DED262264 DNZ262264 DXV262264 EHR262264 ERN262264 FBJ262264 FLF262264 FVB262264 GEX262264 GOT262264 GYP262264 HIL262264 HSH262264 ICD262264 ILZ262264 IVV262264 JFR262264 JPN262264 JZJ262264 KJF262264 KTB262264 LCX262264 LMT262264 LWP262264 MGL262264 MQH262264 NAD262264 NJZ262264 NTV262264 ODR262264 ONN262264 OXJ262264 PHF262264 PRB262264 QAX262264 QKT262264 QUP262264 REL262264 ROH262264 RYD262264 SHZ262264 SRV262264 TBR262264 TLN262264 TVJ262264 UFF262264 UPB262264 UYX262264 VIT262264 VSP262264 WCL262264 WMH262264 WWD262264 V327800 JR327800 TN327800 ADJ327800 ANF327800 AXB327800 BGX327800 BQT327800 CAP327800 CKL327800 CUH327800 DED327800 DNZ327800 DXV327800 EHR327800 ERN327800 FBJ327800 FLF327800 FVB327800 GEX327800 GOT327800 GYP327800 HIL327800 HSH327800 ICD327800 ILZ327800 IVV327800 JFR327800 JPN327800 JZJ327800 KJF327800 KTB327800 LCX327800 LMT327800 LWP327800 MGL327800 MQH327800 NAD327800 NJZ327800 NTV327800 ODR327800 ONN327800 OXJ327800 PHF327800 PRB327800 QAX327800 QKT327800 QUP327800 REL327800 ROH327800 RYD327800 SHZ327800 SRV327800 TBR327800 TLN327800 TVJ327800 UFF327800 UPB327800 UYX327800 VIT327800 VSP327800 WCL327800 WMH327800 WWD327800 V393336 JR393336 TN393336 ADJ393336 ANF393336 AXB393336 BGX393336 BQT393336 CAP393336 CKL393336 CUH393336 DED393336 DNZ393336 DXV393336 EHR393336 ERN393336 FBJ393336 FLF393336 FVB393336 GEX393336 GOT393336 GYP393336 HIL393336 HSH393336 ICD393336 ILZ393336 IVV393336 JFR393336 JPN393336 JZJ393336 KJF393336 KTB393336 LCX393336 LMT393336 LWP393336 MGL393336 MQH393336 NAD393336 NJZ393336 NTV393336 ODR393336 ONN393336 OXJ393336 PHF393336 PRB393336 QAX393336 QKT393336 QUP393336 REL393336 ROH393336 RYD393336 SHZ393336 SRV393336 TBR393336 TLN393336 TVJ393336 UFF393336 UPB393336 UYX393336 VIT393336 VSP393336 WCL393336 WMH393336 WWD393336 V458872 JR458872 TN458872 ADJ458872 ANF458872 AXB458872 BGX458872 BQT458872 CAP458872 CKL458872 CUH458872 DED458872 DNZ458872 DXV458872 EHR458872 ERN458872 FBJ458872 FLF458872 FVB458872 GEX458872 GOT458872 GYP458872 HIL458872 HSH458872 ICD458872 ILZ458872 IVV458872 JFR458872 JPN458872 JZJ458872 KJF458872 KTB458872 LCX458872 LMT458872 LWP458872 MGL458872 MQH458872 NAD458872 NJZ458872 NTV458872 ODR458872 ONN458872 OXJ458872 PHF458872 PRB458872 QAX458872 QKT458872 QUP458872 REL458872 ROH458872 RYD458872 SHZ458872 SRV458872 TBR458872 TLN458872 TVJ458872 UFF458872 UPB458872 UYX458872 VIT458872 VSP458872 WCL458872 WMH458872 WWD458872 V524408 JR524408 TN524408 ADJ524408 ANF524408 AXB524408 BGX524408 BQT524408 CAP524408 CKL524408 CUH524408 DED524408 DNZ524408 DXV524408 EHR524408 ERN524408 FBJ524408 FLF524408 FVB524408 GEX524408 GOT524408 GYP524408 HIL524408 HSH524408 ICD524408 ILZ524408 IVV524408 JFR524408 JPN524408 JZJ524408 KJF524408 KTB524408 LCX524408 LMT524408 LWP524408 MGL524408 MQH524408 NAD524408 NJZ524408 NTV524408 ODR524408 ONN524408 OXJ524408 PHF524408 PRB524408 QAX524408 QKT524408 QUP524408 REL524408 ROH524408 RYD524408 SHZ524408 SRV524408 TBR524408 TLN524408 TVJ524408 UFF524408 UPB524408 UYX524408 VIT524408 VSP524408 WCL524408 WMH524408 WWD524408 V589944 JR589944 TN589944 ADJ589944 ANF589944 AXB589944 BGX589944 BQT589944 CAP589944 CKL589944 CUH589944 DED589944 DNZ589944 DXV589944 EHR589944 ERN589944 FBJ589944 FLF589944 FVB589944 GEX589944 GOT589944 GYP589944 HIL589944 HSH589944 ICD589944 ILZ589944 IVV589944 JFR589944 JPN589944 JZJ589944 KJF589944 KTB589944 LCX589944 LMT589944 LWP589944 MGL589944 MQH589944 NAD589944 NJZ589944 NTV589944 ODR589944 ONN589944 OXJ589944 PHF589944 PRB589944 QAX589944 QKT589944 QUP589944 REL589944 ROH589944 RYD589944 SHZ589944 SRV589944 TBR589944 TLN589944 TVJ589944 UFF589944 UPB589944 UYX589944 VIT589944 VSP589944 WCL589944 WMH589944 WWD589944 V655480 JR655480 TN655480 ADJ655480 ANF655480 AXB655480 BGX655480 BQT655480 CAP655480 CKL655480 CUH655480 DED655480 DNZ655480 DXV655480 EHR655480 ERN655480 FBJ655480 FLF655480 FVB655480 GEX655480 GOT655480 GYP655480 HIL655480 HSH655480 ICD655480 ILZ655480 IVV655480 JFR655480 JPN655480 JZJ655480 KJF655480 KTB655480 LCX655480 LMT655480 LWP655480 MGL655480 MQH655480 NAD655480 NJZ655480 NTV655480 ODR655480 ONN655480 OXJ655480 PHF655480 PRB655480 QAX655480 QKT655480 QUP655480 REL655480 ROH655480 RYD655480 SHZ655480 SRV655480 TBR655480 TLN655480 TVJ655480 UFF655480 UPB655480 UYX655480 VIT655480 VSP655480 WCL655480 WMH655480 WWD655480 V721016 JR721016 TN721016 ADJ721016 ANF721016 AXB721016 BGX721016 BQT721016 CAP721016 CKL721016 CUH721016 DED721016 DNZ721016 DXV721016 EHR721016 ERN721016 FBJ721016 FLF721016 FVB721016 GEX721016 GOT721016 GYP721016 HIL721016 HSH721016 ICD721016 ILZ721016 IVV721016 JFR721016 JPN721016 JZJ721016 KJF721016 KTB721016 LCX721016 LMT721016 LWP721016 MGL721016 MQH721016 NAD721016 NJZ721016 NTV721016 ODR721016 ONN721016 OXJ721016 PHF721016 PRB721016 QAX721016 QKT721016 QUP721016 REL721016 ROH721016 RYD721016 SHZ721016 SRV721016 TBR721016 TLN721016 TVJ721016 UFF721016 UPB721016 UYX721016 VIT721016 VSP721016 WCL721016 WMH721016 WWD721016 V786552 JR786552 TN786552 ADJ786552 ANF786552 AXB786552 BGX786552 BQT786552 CAP786552 CKL786552 CUH786552 DED786552 DNZ786552 DXV786552 EHR786552 ERN786552 FBJ786552 FLF786552 FVB786552 GEX786552 GOT786552 GYP786552 HIL786552 HSH786552 ICD786552 ILZ786552 IVV786552 JFR786552 JPN786552 JZJ786552 KJF786552 KTB786552 LCX786552 LMT786552 LWP786552 MGL786552 MQH786552 NAD786552 NJZ786552 NTV786552 ODR786552 ONN786552 OXJ786552 PHF786552 PRB786552 QAX786552 QKT786552 QUP786552 REL786552 ROH786552 RYD786552 SHZ786552 SRV786552 TBR786552 TLN786552 TVJ786552 UFF786552 UPB786552 UYX786552 VIT786552 VSP786552 WCL786552 WMH786552 WWD786552 V852088 JR852088 TN852088 ADJ852088 ANF852088 AXB852088 BGX852088 BQT852088 CAP852088 CKL852088 CUH852088 DED852088 DNZ852088 DXV852088 EHR852088 ERN852088 FBJ852088 FLF852088 FVB852088 GEX852088 GOT852088 GYP852088 HIL852088 HSH852088 ICD852088 ILZ852088 IVV852088 JFR852088 JPN852088 JZJ852088 KJF852088 KTB852088 LCX852088 LMT852088 LWP852088 MGL852088 MQH852088 NAD852088 NJZ852088 NTV852088 ODR852088 ONN852088 OXJ852088 PHF852088 PRB852088 QAX852088 QKT852088 QUP852088 REL852088 ROH852088 RYD852088 SHZ852088 SRV852088 TBR852088 TLN852088 TVJ852088 UFF852088 UPB852088 UYX852088 VIT852088 VSP852088 WCL852088 WMH852088 WWD852088 V917624 JR917624 TN917624 ADJ917624 ANF917624 AXB917624 BGX917624 BQT917624 CAP917624 CKL917624 CUH917624 DED917624 DNZ917624 DXV917624 EHR917624 ERN917624 FBJ917624 FLF917624 FVB917624 GEX917624 GOT917624 GYP917624 HIL917624 HSH917624 ICD917624 ILZ917624 IVV917624 JFR917624 JPN917624 JZJ917624 KJF917624 KTB917624 LCX917624 LMT917624 LWP917624 MGL917624 MQH917624 NAD917624 NJZ917624 NTV917624 ODR917624 ONN917624 OXJ917624 PHF917624 PRB917624 QAX917624 QKT917624 QUP917624 REL917624 ROH917624 RYD917624 SHZ917624 SRV917624 TBR917624 TLN917624 TVJ917624 UFF917624 UPB917624 UYX917624 VIT917624 VSP917624 WCL917624 WMH917624 WWD917624 V983160 JR983160 TN983160 ADJ983160 ANF983160 AXB983160 BGX983160 BQT983160 CAP983160 CKL983160 CUH983160 DED983160 DNZ983160 DXV983160 EHR983160 ERN983160 FBJ983160 FLF983160 FVB983160 GEX983160 GOT983160 GYP983160 HIL983160 HSH983160 ICD983160 ILZ983160 IVV983160 JFR983160 JPN983160 JZJ983160 KJF983160 KTB983160 LCX983160 LMT983160 LWP983160 MGL983160 MQH983160 NAD983160 NJZ983160 NTV983160 ODR983160 ONN983160 OXJ983160 PHF983160 PRB983160 QAX983160 QKT983160 QUP983160 REL983160 ROH983160 RYD983160 SHZ983160 SRV983160 TBR983160 TLN983160 TVJ983160 UFF983160 UPB983160 UYX983160 VIT983160 VSP983160 WCL983160 WMH983160 WWD983160 R111 JN111 TJ111 ADF111 ANB111 AWX111 BGT111 BQP111 CAL111 CKH111 CUD111 DDZ111 DNV111 DXR111 EHN111 ERJ111 FBF111 FLB111 FUX111 GET111 GOP111 GYL111 HIH111 HSD111 IBZ111 ILV111 IVR111 JFN111 JPJ111 JZF111 KJB111 KSX111 LCT111 LMP111 LWL111 MGH111 MQD111 MZZ111 NJV111 NTR111 ODN111 ONJ111 OXF111 PHB111 PQX111 QAT111 QKP111 QUL111 REH111 ROD111 RXZ111 SHV111 SRR111 TBN111 TLJ111 TVF111 UFB111 UOX111 UYT111 VIP111 VSL111 WCH111 WMD111 WVZ111 R65656 JN65656 TJ65656 ADF65656 ANB65656 AWX65656 BGT65656 BQP65656 CAL65656 CKH65656 CUD65656 DDZ65656 DNV65656 DXR65656 EHN65656 ERJ65656 FBF65656 FLB65656 FUX65656 GET65656 GOP65656 GYL65656 HIH65656 HSD65656 IBZ65656 ILV65656 IVR65656 JFN65656 JPJ65656 JZF65656 KJB65656 KSX65656 LCT65656 LMP65656 LWL65656 MGH65656 MQD65656 MZZ65656 NJV65656 NTR65656 ODN65656 ONJ65656 OXF65656 PHB65656 PQX65656 QAT65656 QKP65656 QUL65656 REH65656 ROD65656 RXZ65656 SHV65656 SRR65656 TBN65656 TLJ65656 TVF65656 UFB65656 UOX65656 UYT65656 VIP65656 VSL65656 WCH65656 WMD65656 WVZ65656 R131192 JN131192 TJ131192 ADF131192 ANB131192 AWX131192 BGT131192 BQP131192 CAL131192 CKH131192 CUD131192 DDZ131192 DNV131192 DXR131192 EHN131192 ERJ131192 FBF131192 FLB131192 FUX131192 GET131192 GOP131192 GYL131192 HIH131192 HSD131192 IBZ131192 ILV131192 IVR131192 JFN131192 JPJ131192 JZF131192 KJB131192 KSX131192 LCT131192 LMP131192 LWL131192 MGH131192 MQD131192 MZZ131192 NJV131192 NTR131192 ODN131192 ONJ131192 OXF131192 PHB131192 PQX131192 QAT131192 QKP131192 QUL131192 REH131192 ROD131192 RXZ131192 SHV131192 SRR131192 TBN131192 TLJ131192 TVF131192 UFB131192 UOX131192 UYT131192 VIP131192 VSL131192 WCH131192 WMD131192 WVZ131192 R196728 JN196728 TJ196728 ADF196728 ANB196728 AWX196728 BGT196728 BQP196728 CAL196728 CKH196728 CUD196728 DDZ196728 DNV196728 DXR196728 EHN196728 ERJ196728 FBF196728 FLB196728 FUX196728 GET196728 GOP196728 GYL196728 HIH196728 HSD196728 IBZ196728 ILV196728 IVR196728 JFN196728 JPJ196728 JZF196728 KJB196728 KSX196728 LCT196728 LMP196728 LWL196728 MGH196728 MQD196728 MZZ196728 NJV196728 NTR196728 ODN196728 ONJ196728 OXF196728 PHB196728 PQX196728 QAT196728 QKP196728 QUL196728 REH196728 ROD196728 RXZ196728 SHV196728 SRR196728 TBN196728 TLJ196728 TVF196728 UFB196728 UOX196728 UYT196728 VIP196728 VSL196728 WCH196728 WMD196728 WVZ196728 R262264 JN262264 TJ262264 ADF262264 ANB262264 AWX262264 BGT262264 BQP262264 CAL262264 CKH262264 CUD262264 DDZ262264 DNV262264 DXR262264 EHN262264 ERJ262264 FBF262264 FLB262264 FUX262264 GET262264 GOP262264 GYL262264 HIH262264 HSD262264 IBZ262264 ILV262264 IVR262264 JFN262264 JPJ262264 JZF262264 KJB262264 KSX262264 LCT262264 LMP262264 LWL262264 MGH262264 MQD262264 MZZ262264 NJV262264 NTR262264 ODN262264 ONJ262264 OXF262264 PHB262264 PQX262264 QAT262264 QKP262264 QUL262264 REH262264 ROD262264 RXZ262264 SHV262264 SRR262264 TBN262264 TLJ262264 TVF262264 UFB262264 UOX262264 UYT262264 VIP262264 VSL262264 WCH262264 WMD262264 WVZ262264 R327800 JN327800 TJ327800 ADF327800 ANB327800 AWX327800 BGT327800 BQP327800 CAL327800 CKH327800 CUD327800 DDZ327800 DNV327800 DXR327800 EHN327800 ERJ327800 FBF327800 FLB327800 FUX327800 GET327800 GOP327800 GYL327800 HIH327800 HSD327800 IBZ327800 ILV327800 IVR327800 JFN327800 JPJ327800 JZF327800 KJB327800 KSX327800 LCT327800 LMP327800 LWL327800 MGH327800 MQD327800 MZZ327800 NJV327800 NTR327800 ODN327800 ONJ327800 OXF327800 PHB327800 PQX327800 QAT327800 QKP327800 QUL327800 REH327800 ROD327800 RXZ327800 SHV327800 SRR327800 TBN327800 TLJ327800 TVF327800 UFB327800 UOX327800 UYT327800 VIP327800 VSL327800 WCH327800 WMD327800 WVZ327800 R393336 JN393336 TJ393336 ADF393336 ANB393336 AWX393336 BGT393336 BQP393336 CAL393336 CKH393336 CUD393336 DDZ393336 DNV393336 DXR393336 EHN393336 ERJ393336 FBF393336 FLB393336 FUX393336 GET393336 GOP393336 GYL393336 HIH393336 HSD393336 IBZ393336 ILV393336 IVR393336 JFN393336 JPJ393336 JZF393336 KJB393336 KSX393336 LCT393336 LMP393336 LWL393336 MGH393336 MQD393336 MZZ393336 NJV393336 NTR393336 ODN393336 ONJ393336 OXF393336 PHB393336 PQX393336 QAT393336 QKP393336 QUL393336 REH393336 ROD393336 RXZ393336 SHV393336 SRR393336 TBN393336 TLJ393336 TVF393336 UFB393336 UOX393336 UYT393336 VIP393336 VSL393336 WCH393336 WMD393336 WVZ393336 R458872 JN458872 TJ458872 ADF458872 ANB458872 AWX458872 BGT458872 BQP458872 CAL458872 CKH458872 CUD458872 DDZ458872 DNV458872 DXR458872 EHN458872 ERJ458872 FBF458872 FLB458872 FUX458872 GET458872 GOP458872 GYL458872 HIH458872 HSD458872 IBZ458872 ILV458872 IVR458872 JFN458872 JPJ458872 JZF458872 KJB458872 KSX458872 LCT458872 LMP458872 LWL458872 MGH458872 MQD458872 MZZ458872 NJV458872 NTR458872 ODN458872 ONJ458872 OXF458872 PHB458872 PQX458872 QAT458872 QKP458872 QUL458872 REH458872 ROD458872 RXZ458872 SHV458872 SRR458872 TBN458872 TLJ458872 TVF458872 UFB458872 UOX458872 UYT458872 VIP458872 VSL458872 WCH458872 WMD458872 WVZ458872 R524408 JN524408 TJ524408 ADF524408 ANB524408 AWX524408 BGT524408 BQP524408 CAL524408 CKH524408 CUD524408 DDZ524408 DNV524408 DXR524408 EHN524408 ERJ524408 FBF524408 FLB524408 FUX524408 GET524408 GOP524408 GYL524408 HIH524408 HSD524408 IBZ524408 ILV524408 IVR524408 JFN524408 JPJ524408 JZF524408 KJB524408 KSX524408 LCT524408 LMP524408 LWL524408 MGH524408 MQD524408 MZZ524408 NJV524408 NTR524408 ODN524408 ONJ524408 OXF524408 PHB524408 PQX524408 QAT524408 QKP524408 QUL524408 REH524408 ROD524408 RXZ524408 SHV524408 SRR524408 TBN524408 TLJ524408 TVF524408 UFB524408 UOX524408 UYT524408 VIP524408 VSL524408 WCH524408 WMD524408 WVZ524408 R589944 JN589944 TJ589944 ADF589944 ANB589944 AWX589944 BGT589944 BQP589944 CAL589944 CKH589944 CUD589944 DDZ589944 DNV589944 DXR589944 EHN589944 ERJ589944 FBF589944 FLB589944 FUX589944 GET589944 GOP589944 GYL589944 HIH589944 HSD589944 IBZ589944 ILV589944 IVR589944 JFN589944 JPJ589944 JZF589944 KJB589944 KSX589944 LCT589944 LMP589944 LWL589944 MGH589944 MQD589944 MZZ589944 NJV589944 NTR589944 ODN589944 ONJ589944 OXF589944 PHB589944 PQX589944 QAT589944 QKP589944 QUL589944 REH589944 ROD589944 RXZ589944 SHV589944 SRR589944 TBN589944 TLJ589944 TVF589944 UFB589944 UOX589944 UYT589944 VIP589944 VSL589944 WCH589944 WMD589944 WVZ589944 R655480 JN655480 TJ655480 ADF655480 ANB655480 AWX655480 BGT655480 BQP655480 CAL655480 CKH655480 CUD655480 DDZ655480 DNV655480 DXR655480 EHN655480 ERJ655480 FBF655480 FLB655480 FUX655480 GET655480 GOP655480 GYL655480 HIH655480 HSD655480 IBZ655480 ILV655480 IVR655480 JFN655480 JPJ655480 JZF655480 KJB655480 KSX655480 LCT655480 LMP655480 LWL655480 MGH655480 MQD655480 MZZ655480 NJV655480 NTR655480 ODN655480 ONJ655480 OXF655480 PHB655480 PQX655480 QAT655480 QKP655480 QUL655480 REH655480 ROD655480 RXZ655480 SHV655480 SRR655480 TBN655480 TLJ655480 TVF655480 UFB655480 UOX655480 UYT655480 VIP655480 VSL655480 WCH655480 WMD655480 WVZ655480 R721016 JN721016 TJ721016 ADF721016 ANB721016 AWX721016 BGT721016 BQP721016 CAL721016 CKH721016 CUD721016 DDZ721016 DNV721016 DXR721016 EHN721016 ERJ721016 FBF721016 FLB721016 FUX721016 GET721016 GOP721016 GYL721016 HIH721016 HSD721016 IBZ721016 ILV721016 IVR721016 JFN721016 JPJ721016 JZF721016 KJB721016 KSX721016 LCT721016 LMP721016 LWL721016 MGH721016 MQD721016 MZZ721016 NJV721016 NTR721016 ODN721016 ONJ721016 OXF721016 PHB721016 PQX721016 QAT721016 QKP721016 QUL721016 REH721016 ROD721016 RXZ721016 SHV721016 SRR721016 TBN721016 TLJ721016 TVF721016 UFB721016 UOX721016 UYT721016 VIP721016 VSL721016 WCH721016 WMD721016 WVZ721016 R786552 JN786552 TJ786552 ADF786552 ANB786552 AWX786552 BGT786552 BQP786552 CAL786552 CKH786552 CUD786552 DDZ786552 DNV786552 DXR786552 EHN786552 ERJ786552 FBF786552 FLB786552 FUX786552 GET786552 GOP786552 GYL786552 HIH786552 HSD786552 IBZ786552 ILV786552 IVR786552 JFN786552 JPJ786552 JZF786552 KJB786552 KSX786552 LCT786552 LMP786552 LWL786552 MGH786552 MQD786552 MZZ786552 NJV786552 NTR786552 ODN786552 ONJ786552 OXF786552 PHB786552 PQX786552 QAT786552 QKP786552 QUL786552 REH786552 ROD786552 RXZ786552 SHV786552 SRR786552 TBN786552 TLJ786552 TVF786552 UFB786552 UOX786552 UYT786552 VIP786552 VSL786552 WCH786552 WMD786552 WVZ786552 R852088 JN852088 TJ852088 ADF852088 ANB852088 AWX852088 BGT852088 BQP852088 CAL852088 CKH852088 CUD852088 DDZ852088 DNV852088 DXR852088 EHN852088 ERJ852088 FBF852088 FLB852088 FUX852088 GET852088 GOP852088 GYL852088 HIH852088 HSD852088 IBZ852088 ILV852088 IVR852088 JFN852088 JPJ852088 JZF852088 KJB852088 KSX852088 LCT852088 LMP852088 LWL852088 MGH852088 MQD852088 MZZ852088 NJV852088 NTR852088 ODN852088 ONJ852088 OXF852088 PHB852088 PQX852088 QAT852088 QKP852088 QUL852088 REH852088 ROD852088 RXZ852088 SHV852088 SRR852088 TBN852088 TLJ852088 TVF852088 UFB852088 UOX852088 UYT852088 VIP852088 VSL852088 WCH852088 WMD852088 WVZ852088 R917624 JN917624 TJ917624 ADF917624 ANB917624 AWX917624 BGT917624 BQP917624 CAL917624 CKH917624 CUD917624 DDZ917624 DNV917624 DXR917624 EHN917624 ERJ917624 FBF917624 FLB917624 FUX917624 GET917624 GOP917624 GYL917624 HIH917624 HSD917624 IBZ917624 ILV917624 IVR917624 JFN917624 JPJ917624 JZF917624 KJB917624 KSX917624 LCT917624 LMP917624 LWL917624 MGH917624 MQD917624 MZZ917624 NJV917624 NTR917624 ODN917624 ONJ917624 OXF917624 PHB917624 PQX917624 QAT917624 QKP917624 QUL917624 REH917624 ROD917624 RXZ917624 SHV917624 SRR917624 TBN917624 TLJ917624 TVF917624 UFB917624 UOX917624 UYT917624 VIP917624 VSL917624 WCH917624 WMD917624 WVZ917624 R983160 JN983160 TJ983160 ADF983160 ANB983160 AWX983160 BGT983160 BQP983160 CAL983160 CKH983160 CUD983160 DDZ983160 DNV983160 DXR983160 EHN983160 ERJ983160 FBF983160 FLB983160 FUX983160 GET983160 GOP983160 GYL983160 HIH983160 HSD983160 IBZ983160 ILV983160 IVR983160 JFN983160 JPJ983160 JZF983160 KJB983160 KSX983160 LCT983160 LMP983160 LWL983160 MGH983160 MQD983160 MZZ983160 NJV983160 NTR983160 ODN983160 ONJ983160 OXF983160 PHB983160 PQX983160 QAT983160 QKP983160 QUL983160 REH983160 ROD983160 RXZ983160 SHV983160 SRR983160 TBN983160 TLJ983160 TVF983160 UFB983160 UOX983160 UYT983160 VIP983160 VSL983160 WCH983160 WMD983160 WVZ983160 C983153:C983154 IY983153:IY983154 SU983153:SU983154 ACQ983153:ACQ983154 AMM983153:AMM983154 AWI983153:AWI983154 BGE983153:BGE983154 BQA983153:BQA983154 BZW983153:BZW983154 CJS983153:CJS983154 CTO983153:CTO983154 DDK983153:DDK983154 DNG983153:DNG983154 DXC983153:DXC983154 EGY983153:EGY983154 EQU983153:EQU983154 FAQ983153:FAQ983154 FKM983153:FKM983154 FUI983153:FUI983154 GEE983153:GEE983154 GOA983153:GOA983154 GXW983153:GXW983154 HHS983153:HHS983154 HRO983153:HRO983154 IBK983153:IBK983154 ILG983153:ILG983154 IVC983153:IVC983154 JEY983153:JEY983154 JOU983153:JOU983154 JYQ983153:JYQ983154 KIM983153:KIM983154 KSI983153:KSI983154 LCE983153:LCE983154 LMA983153:LMA983154 LVW983153:LVW983154 MFS983153:MFS983154 MPO983153:MPO983154 MZK983153:MZK983154 NJG983153:NJG983154 NTC983153:NTC983154 OCY983153:OCY983154 OMU983153:OMU983154 OWQ983153:OWQ983154 PGM983153:PGM983154 PQI983153:PQI983154 QAE983153:QAE983154 QKA983153:QKA983154 QTW983153:QTW983154 RDS983153:RDS983154 RNO983153:RNO983154 RXK983153:RXK983154 SHG983153:SHG983154 SRC983153:SRC983154 TAY983153:TAY983154 TKU983153:TKU983154 TUQ983153:TUQ983154 UEM983153:UEM983154 UOI983153:UOI983154 UYE983153:UYE983154 VIA983153:VIA983154 VRW983153:VRW983154 WBS983153:WBS983154 WLO983153:WLO983154 WVK983153:WVK983154 G65699:G65704 JC65699:JC65704 SY65699:SY65704 ACU65699:ACU65704 AMQ65699:AMQ65704 AWM65699:AWM65704 BGI65699:BGI65704 BQE65699:BQE65704 CAA65699:CAA65704 CJW65699:CJW65704 CTS65699:CTS65704 DDO65699:DDO65704 DNK65699:DNK65704 DXG65699:DXG65704 EHC65699:EHC65704 EQY65699:EQY65704 FAU65699:FAU65704 FKQ65699:FKQ65704 FUM65699:FUM65704 GEI65699:GEI65704 GOE65699:GOE65704 GYA65699:GYA65704 HHW65699:HHW65704 HRS65699:HRS65704 IBO65699:IBO65704 ILK65699:ILK65704 IVG65699:IVG65704 JFC65699:JFC65704 JOY65699:JOY65704 JYU65699:JYU65704 KIQ65699:KIQ65704 KSM65699:KSM65704 LCI65699:LCI65704 LME65699:LME65704 LWA65699:LWA65704 MFW65699:MFW65704 MPS65699:MPS65704 MZO65699:MZO65704 NJK65699:NJK65704 NTG65699:NTG65704 ODC65699:ODC65704 OMY65699:OMY65704 OWU65699:OWU65704 PGQ65699:PGQ65704 PQM65699:PQM65704 QAI65699:QAI65704 QKE65699:QKE65704 QUA65699:QUA65704 RDW65699:RDW65704 RNS65699:RNS65704 RXO65699:RXO65704 SHK65699:SHK65704 SRG65699:SRG65704 TBC65699:TBC65704 TKY65699:TKY65704 TUU65699:TUU65704 UEQ65699:UEQ65704 UOM65699:UOM65704 UYI65699:UYI65704 VIE65699:VIE65704 VSA65699:VSA65704 WBW65699:WBW65704 WLS65699:WLS65704 WVO65699:WVO65704 G131235:G131240 JC131235:JC131240 SY131235:SY131240 ACU131235:ACU131240 AMQ131235:AMQ131240 AWM131235:AWM131240 BGI131235:BGI131240 BQE131235:BQE131240 CAA131235:CAA131240 CJW131235:CJW131240 CTS131235:CTS131240 DDO131235:DDO131240 DNK131235:DNK131240 DXG131235:DXG131240 EHC131235:EHC131240 EQY131235:EQY131240 FAU131235:FAU131240 FKQ131235:FKQ131240 FUM131235:FUM131240 GEI131235:GEI131240 GOE131235:GOE131240 GYA131235:GYA131240 HHW131235:HHW131240 HRS131235:HRS131240 IBO131235:IBO131240 ILK131235:ILK131240 IVG131235:IVG131240 JFC131235:JFC131240 JOY131235:JOY131240 JYU131235:JYU131240 KIQ131235:KIQ131240 KSM131235:KSM131240 LCI131235:LCI131240 LME131235:LME131240 LWA131235:LWA131240 MFW131235:MFW131240 MPS131235:MPS131240 MZO131235:MZO131240 NJK131235:NJK131240 NTG131235:NTG131240 ODC131235:ODC131240 OMY131235:OMY131240 OWU131235:OWU131240 PGQ131235:PGQ131240 PQM131235:PQM131240 QAI131235:QAI131240 QKE131235:QKE131240 QUA131235:QUA131240 RDW131235:RDW131240 RNS131235:RNS131240 RXO131235:RXO131240 SHK131235:SHK131240 SRG131235:SRG131240 TBC131235:TBC131240 TKY131235:TKY131240 TUU131235:TUU131240 UEQ131235:UEQ131240 UOM131235:UOM131240 UYI131235:UYI131240 VIE131235:VIE131240 VSA131235:VSA131240 WBW131235:WBW131240 WLS131235:WLS131240 WVO131235:WVO131240 G196771:G196776 JC196771:JC196776 SY196771:SY196776 ACU196771:ACU196776 AMQ196771:AMQ196776 AWM196771:AWM196776 BGI196771:BGI196776 BQE196771:BQE196776 CAA196771:CAA196776 CJW196771:CJW196776 CTS196771:CTS196776 DDO196771:DDO196776 DNK196771:DNK196776 DXG196771:DXG196776 EHC196771:EHC196776 EQY196771:EQY196776 FAU196771:FAU196776 FKQ196771:FKQ196776 FUM196771:FUM196776 GEI196771:GEI196776 GOE196771:GOE196776 GYA196771:GYA196776 HHW196771:HHW196776 HRS196771:HRS196776 IBO196771:IBO196776 ILK196771:ILK196776 IVG196771:IVG196776 JFC196771:JFC196776 JOY196771:JOY196776 JYU196771:JYU196776 KIQ196771:KIQ196776 KSM196771:KSM196776 LCI196771:LCI196776 LME196771:LME196776 LWA196771:LWA196776 MFW196771:MFW196776 MPS196771:MPS196776 MZO196771:MZO196776 NJK196771:NJK196776 NTG196771:NTG196776 ODC196771:ODC196776 OMY196771:OMY196776 OWU196771:OWU196776 PGQ196771:PGQ196776 PQM196771:PQM196776 QAI196771:QAI196776 QKE196771:QKE196776 QUA196771:QUA196776 RDW196771:RDW196776 RNS196771:RNS196776 RXO196771:RXO196776 SHK196771:SHK196776 SRG196771:SRG196776 TBC196771:TBC196776 TKY196771:TKY196776 TUU196771:TUU196776 UEQ196771:UEQ196776 UOM196771:UOM196776 UYI196771:UYI196776 VIE196771:VIE196776 VSA196771:VSA196776 WBW196771:WBW196776 WLS196771:WLS196776 WVO196771:WVO196776 G262307:G262312 JC262307:JC262312 SY262307:SY262312 ACU262307:ACU262312 AMQ262307:AMQ262312 AWM262307:AWM262312 BGI262307:BGI262312 BQE262307:BQE262312 CAA262307:CAA262312 CJW262307:CJW262312 CTS262307:CTS262312 DDO262307:DDO262312 DNK262307:DNK262312 DXG262307:DXG262312 EHC262307:EHC262312 EQY262307:EQY262312 FAU262307:FAU262312 FKQ262307:FKQ262312 FUM262307:FUM262312 GEI262307:GEI262312 GOE262307:GOE262312 GYA262307:GYA262312 HHW262307:HHW262312 HRS262307:HRS262312 IBO262307:IBO262312 ILK262307:ILK262312 IVG262307:IVG262312 JFC262307:JFC262312 JOY262307:JOY262312 JYU262307:JYU262312 KIQ262307:KIQ262312 KSM262307:KSM262312 LCI262307:LCI262312 LME262307:LME262312 LWA262307:LWA262312 MFW262307:MFW262312 MPS262307:MPS262312 MZO262307:MZO262312 NJK262307:NJK262312 NTG262307:NTG262312 ODC262307:ODC262312 OMY262307:OMY262312 OWU262307:OWU262312 PGQ262307:PGQ262312 PQM262307:PQM262312 QAI262307:QAI262312 QKE262307:QKE262312 QUA262307:QUA262312 RDW262307:RDW262312 RNS262307:RNS262312 RXO262307:RXO262312 SHK262307:SHK262312 SRG262307:SRG262312 TBC262307:TBC262312 TKY262307:TKY262312 TUU262307:TUU262312 UEQ262307:UEQ262312 UOM262307:UOM262312 UYI262307:UYI262312 VIE262307:VIE262312 VSA262307:VSA262312 WBW262307:WBW262312 WLS262307:WLS262312 WVO262307:WVO262312 G327843:G327848 JC327843:JC327848 SY327843:SY327848 ACU327843:ACU327848 AMQ327843:AMQ327848 AWM327843:AWM327848 BGI327843:BGI327848 BQE327843:BQE327848 CAA327843:CAA327848 CJW327843:CJW327848 CTS327843:CTS327848 DDO327843:DDO327848 DNK327843:DNK327848 DXG327843:DXG327848 EHC327843:EHC327848 EQY327843:EQY327848 FAU327843:FAU327848 FKQ327843:FKQ327848 FUM327843:FUM327848 GEI327843:GEI327848 GOE327843:GOE327848 GYA327843:GYA327848 HHW327843:HHW327848 HRS327843:HRS327848 IBO327843:IBO327848 ILK327843:ILK327848 IVG327843:IVG327848 JFC327843:JFC327848 JOY327843:JOY327848 JYU327843:JYU327848 KIQ327843:KIQ327848 KSM327843:KSM327848 LCI327843:LCI327848 LME327843:LME327848 LWA327843:LWA327848 MFW327843:MFW327848 MPS327843:MPS327848 MZO327843:MZO327848 NJK327843:NJK327848 NTG327843:NTG327848 ODC327843:ODC327848 OMY327843:OMY327848 OWU327843:OWU327848 PGQ327843:PGQ327848 PQM327843:PQM327848 QAI327843:QAI327848 QKE327843:QKE327848 QUA327843:QUA327848 RDW327843:RDW327848 RNS327843:RNS327848 RXO327843:RXO327848 SHK327843:SHK327848 SRG327843:SRG327848 TBC327843:TBC327848 TKY327843:TKY327848 TUU327843:TUU327848 UEQ327843:UEQ327848 UOM327843:UOM327848 UYI327843:UYI327848 VIE327843:VIE327848 VSA327843:VSA327848 WBW327843:WBW327848 WLS327843:WLS327848 WVO327843:WVO327848 G393379:G393384 JC393379:JC393384 SY393379:SY393384 ACU393379:ACU393384 AMQ393379:AMQ393384 AWM393379:AWM393384 BGI393379:BGI393384 BQE393379:BQE393384 CAA393379:CAA393384 CJW393379:CJW393384 CTS393379:CTS393384 DDO393379:DDO393384 DNK393379:DNK393384 DXG393379:DXG393384 EHC393379:EHC393384 EQY393379:EQY393384 FAU393379:FAU393384 FKQ393379:FKQ393384 FUM393379:FUM393384 GEI393379:GEI393384 GOE393379:GOE393384 GYA393379:GYA393384 HHW393379:HHW393384 HRS393379:HRS393384 IBO393379:IBO393384 ILK393379:ILK393384 IVG393379:IVG393384 JFC393379:JFC393384 JOY393379:JOY393384 JYU393379:JYU393384 KIQ393379:KIQ393384 KSM393379:KSM393384 LCI393379:LCI393384 LME393379:LME393384 LWA393379:LWA393384 MFW393379:MFW393384 MPS393379:MPS393384 MZO393379:MZO393384 NJK393379:NJK393384 NTG393379:NTG393384 ODC393379:ODC393384 OMY393379:OMY393384 OWU393379:OWU393384 PGQ393379:PGQ393384 PQM393379:PQM393384 QAI393379:QAI393384 QKE393379:QKE393384 QUA393379:QUA393384 RDW393379:RDW393384 RNS393379:RNS393384 RXO393379:RXO393384 SHK393379:SHK393384 SRG393379:SRG393384 TBC393379:TBC393384 TKY393379:TKY393384 TUU393379:TUU393384 UEQ393379:UEQ393384 UOM393379:UOM393384 UYI393379:UYI393384 VIE393379:VIE393384 VSA393379:VSA393384 WBW393379:WBW393384 WLS393379:WLS393384 WVO393379:WVO393384 G458915:G458920 JC458915:JC458920 SY458915:SY458920 ACU458915:ACU458920 AMQ458915:AMQ458920 AWM458915:AWM458920 BGI458915:BGI458920 BQE458915:BQE458920 CAA458915:CAA458920 CJW458915:CJW458920 CTS458915:CTS458920 DDO458915:DDO458920 DNK458915:DNK458920 DXG458915:DXG458920 EHC458915:EHC458920 EQY458915:EQY458920 FAU458915:FAU458920 FKQ458915:FKQ458920 FUM458915:FUM458920 GEI458915:GEI458920 GOE458915:GOE458920 GYA458915:GYA458920 HHW458915:HHW458920 HRS458915:HRS458920 IBO458915:IBO458920 ILK458915:ILK458920 IVG458915:IVG458920 JFC458915:JFC458920 JOY458915:JOY458920 JYU458915:JYU458920 KIQ458915:KIQ458920 KSM458915:KSM458920 LCI458915:LCI458920 LME458915:LME458920 LWA458915:LWA458920 MFW458915:MFW458920 MPS458915:MPS458920 MZO458915:MZO458920 NJK458915:NJK458920 NTG458915:NTG458920 ODC458915:ODC458920 OMY458915:OMY458920 OWU458915:OWU458920 PGQ458915:PGQ458920 PQM458915:PQM458920 QAI458915:QAI458920 QKE458915:QKE458920 QUA458915:QUA458920 RDW458915:RDW458920 RNS458915:RNS458920 RXO458915:RXO458920 SHK458915:SHK458920 SRG458915:SRG458920 TBC458915:TBC458920 TKY458915:TKY458920 TUU458915:TUU458920 UEQ458915:UEQ458920 UOM458915:UOM458920 UYI458915:UYI458920 VIE458915:VIE458920 VSA458915:VSA458920 WBW458915:WBW458920 WLS458915:WLS458920 WVO458915:WVO458920 G524451:G524456 JC524451:JC524456 SY524451:SY524456 ACU524451:ACU524456 AMQ524451:AMQ524456 AWM524451:AWM524456 BGI524451:BGI524456 BQE524451:BQE524456 CAA524451:CAA524456 CJW524451:CJW524456 CTS524451:CTS524456 DDO524451:DDO524456 DNK524451:DNK524456 DXG524451:DXG524456 EHC524451:EHC524456 EQY524451:EQY524456 FAU524451:FAU524456 FKQ524451:FKQ524456 FUM524451:FUM524456 GEI524451:GEI524456 GOE524451:GOE524456 GYA524451:GYA524456 HHW524451:HHW524456 HRS524451:HRS524456 IBO524451:IBO524456 ILK524451:ILK524456 IVG524451:IVG524456 JFC524451:JFC524456 JOY524451:JOY524456 JYU524451:JYU524456 KIQ524451:KIQ524456 KSM524451:KSM524456 LCI524451:LCI524456 LME524451:LME524456 LWA524451:LWA524456 MFW524451:MFW524456 MPS524451:MPS524456 MZO524451:MZO524456 NJK524451:NJK524456 NTG524451:NTG524456 ODC524451:ODC524456 OMY524451:OMY524456 OWU524451:OWU524456 PGQ524451:PGQ524456 PQM524451:PQM524456 QAI524451:QAI524456 QKE524451:QKE524456 QUA524451:QUA524456 RDW524451:RDW524456 RNS524451:RNS524456 RXO524451:RXO524456 SHK524451:SHK524456 SRG524451:SRG524456 TBC524451:TBC524456 TKY524451:TKY524456 TUU524451:TUU524456 UEQ524451:UEQ524456 UOM524451:UOM524456 UYI524451:UYI524456 VIE524451:VIE524456 VSA524451:VSA524456 WBW524451:WBW524456 WLS524451:WLS524456 WVO524451:WVO524456 G589987:G589992 JC589987:JC589992 SY589987:SY589992 ACU589987:ACU589992 AMQ589987:AMQ589992 AWM589987:AWM589992 BGI589987:BGI589992 BQE589987:BQE589992 CAA589987:CAA589992 CJW589987:CJW589992 CTS589987:CTS589992 DDO589987:DDO589992 DNK589987:DNK589992 DXG589987:DXG589992 EHC589987:EHC589992 EQY589987:EQY589992 FAU589987:FAU589992 FKQ589987:FKQ589992 FUM589987:FUM589992 GEI589987:GEI589992 GOE589987:GOE589992 GYA589987:GYA589992 HHW589987:HHW589992 HRS589987:HRS589992 IBO589987:IBO589992 ILK589987:ILK589992 IVG589987:IVG589992 JFC589987:JFC589992 JOY589987:JOY589992 JYU589987:JYU589992 KIQ589987:KIQ589992 KSM589987:KSM589992 LCI589987:LCI589992 LME589987:LME589992 LWA589987:LWA589992 MFW589987:MFW589992 MPS589987:MPS589992 MZO589987:MZO589992 NJK589987:NJK589992 NTG589987:NTG589992 ODC589987:ODC589992 OMY589987:OMY589992 OWU589987:OWU589992 PGQ589987:PGQ589992 PQM589987:PQM589992 QAI589987:QAI589992 QKE589987:QKE589992 QUA589987:QUA589992 RDW589987:RDW589992 RNS589987:RNS589992 RXO589987:RXO589992 SHK589987:SHK589992 SRG589987:SRG589992 TBC589987:TBC589992 TKY589987:TKY589992 TUU589987:TUU589992 UEQ589987:UEQ589992 UOM589987:UOM589992 UYI589987:UYI589992 VIE589987:VIE589992 VSA589987:VSA589992 WBW589987:WBW589992 WLS589987:WLS589992 WVO589987:WVO589992 G655523:G655528 JC655523:JC655528 SY655523:SY655528 ACU655523:ACU655528 AMQ655523:AMQ655528 AWM655523:AWM655528 BGI655523:BGI655528 BQE655523:BQE655528 CAA655523:CAA655528 CJW655523:CJW655528 CTS655523:CTS655528 DDO655523:DDO655528 DNK655523:DNK655528 DXG655523:DXG655528 EHC655523:EHC655528 EQY655523:EQY655528 FAU655523:FAU655528 FKQ655523:FKQ655528 FUM655523:FUM655528 GEI655523:GEI655528 GOE655523:GOE655528 GYA655523:GYA655528 HHW655523:HHW655528 HRS655523:HRS655528 IBO655523:IBO655528 ILK655523:ILK655528 IVG655523:IVG655528 JFC655523:JFC655528 JOY655523:JOY655528 JYU655523:JYU655528 KIQ655523:KIQ655528 KSM655523:KSM655528 LCI655523:LCI655528 LME655523:LME655528 LWA655523:LWA655528 MFW655523:MFW655528 MPS655523:MPS655528 MZO655523:MZO655528 NJK655523:NJK655528 NTG655523:NTG655528 ODC655523:ODC655528 OMY655523:OMY655528 OWU655523:OWU655528 PGQ655523:PGQ655528 PQM655523:PQM655528 QAI655523:QAI655528 QKE655523:QKE655528 QUA655523:QUA655528 RDW655523:RDW655528 RNS655523:RNS655528 RXO655523:RXO655528 SHK655523:SHK655528 SRG655523:SRG655528 TBC655523:TBC655528 TKY655523:TKY655528 TUU655523:TUU655528 UEQ655523:UEQ655528 UOM655523:UOM655528 UYI655523:UYI655528 VIE655523:VIE655528 VSA655523:VSA655528 WBW655523:WBW655528 WLS655523:WLS655528 WVO655523:WVO655528 G721059:G721064 JC721059:JC721064 SY721059:SY721064 ACU721059:ACU721064 AMQ721059:AMQ721064 AWM721059:AWM721064 BGI721059:BGI721064 BQE721059:BQE721064 CAA721059:CAA721064 CJW721059:CJW721064 CTS721059:CTS721064 DDO721059:DDO721064 DNK721059:DNK721064 DXG721059:DXG721064 EHC721059:EHC721064 EQY721059:EQY721064 FAU721059:FAU721064 FKQ721059:FKQ721064 FUM721059:FUM721064 GEI721059:GEI721064 GOE721059:GOE721064 GYA721059:GYA721064 HHW721059:HHW721064 HRS721059:HRS721064 IBO721059:IBO721064 ILK721059:ILK721064 IVG721059:IVG721064 JFC721059:JFC721064 JOY721059:JOY721064 JYU721059:JYU721064 KIQ721059:KIQ721064 KSM721059:KSM721064 LCI721059:LCI721064 LME721059:LME721064 LWA721059:LWA721064 MFW721059:MFW721064 MPS721059:MPS721064 MZO721059:MZO721064 NJK721059:NJK721064 NTG721059:NTG721064 ODC721059:ODC721064 OMY721059:OMY721064 OWU721059:OWU721064 PGQ721059:PGQ721064 PQM721059:PQM721064 QAI721059:QAI721064 QKE721059:QKE721064 QUA721059:QUA721064 RDW721059:RDW721064 RNS721059:RNS721064 RXO721059:RXO721064 SHK721059:SHK721064 SRG721059:SRG721064 TBC721059:TBC721064 TKY721059:TKY721064 TUU721059:TUU721064 UEQ721059:UEQ721064 UOM721059:UOM721064 UYI721059:UYI721064 VIE721059:VIE721064 VSA721059:VSA721064 WBW721059:WBW721064 WLS721059:WLS721064 WVO721059:WVO721064 G786595:G786600 JC786595:JC786600 SY786595:SY786600 ACU786595:ACU786600 AMQ786595:AMQ786600 AWM786595:AWM786600 BGI786595:BGI786600 BQE786595:BQE786600 CAA786595:CAA786600 CJW786595:CJW786600 CTS786595:CTS786600 DDO786595:DDO786600 DNK786595:DNK786600 DXG786595:DXG786600 EHC786595:EHC786600 EQY786595:EQY786600 FAU786595:FAU786600 FKQ786595:FKQ786600 FUM786595:FUM786600 GEI786595:GEI786600 GOE786595:GOE786600 GYA786595:GYA786600 HHW786595:HHW786600 HRS786595:HRS786600 IBO786595:IBO786600 ILK786595:ILK786600 IVG786595:IVG786600 JFC786595:JFC786600 JOY786595:JOY786600 JYU786595:JYU786600 KIQ786595:KIQ786600 KSM786595:KSM786600 LCI786595:LCI786600 LME786595:LME786600 LWA786595:LWA786600 MFW786595:MFW786600 MPS786595:MPS786600 MZO786595:MZO786600 NJK786595:NJK786600 NTG786595:NTG786600 ODC786595:ODC786600 OMY786595:OMY786600 OWU786595:OWU786600 PGQ786595:PGQ786600 PQM786595:PQM786600 QAI786595:QAI786600 QKE786595:QKE786600 QUA786595:QUA786600 RDW786595:RDW786600 RNS786595:RNS786600 RXO786595:RXO786600 SHK786595:SHK786600 SRG786595:SRG786600 TBC786595:TBC786600 TKY786595:TKY786600 TUU786595:TUU786600 UEQ786595:UEQ786600 UOM786595:UOM786600 UYI786595:UYI786600 VIE786595:VIE786600 VSA786595:VSA786600 WBW786595:WBW786600 WLS786595:WLS786600 WVO786595:WVO786600 G852131:G852136 JC852131:JC852136 SY852131:SY852136 ACU852131:ACU852136 AMQ852131:AMQ852136 AWM852131:AWM852136 BGI852131:BGI852136 BQE852131:BQE852136 CAA852131:CAA852136 CJW852131:CJW852136 CTS852131:CTS852136 DDO852131:DDO852136 DNK852131:DNK852136 DXG852131:DXG852136 EHC852131:EHC852136 EQY852131:EQY852136 FAU852131:FAU852136 FKQ852131:FKQ852136 FUM852131:FUM852136 GEI852131:GEI852136 GOE852131:GOE852136 GYA852131:GYA852136 HHW852131:HHW852136 HRS852131:HRS852136 IBO852131:IBO852136 ILK852131:ILK852136 IVG852131:IVG852136 JFC852131:JFC852136 JOY852131:JOY852136 JYU852131:JYU852136 KIQ852131:KIQ852136 KSM852131:KSM852136 LCI852131:LCI852136 LME852131:LME852136 LWA852131:LWA852136 MFW852131:MFW852136 MPS852131:MPS852136 MZO852131:MZO852136 NJK852131:NJK852136 NTG852131:NTG852136 ODC852131:ODC852136 OMY852131:OMY852136 OWU852131:OWU852136 PGQ852131:PGQ852136 PQM852131:PQM852136 QAI852131:QAI852136 QKE852131:QKE852136 QUA852131:QUA852136 RDW852131:RDW852136 RNS852131:RNS852136 RXO852131:RXO852136 SHK852131:SHK852136 SRG852131:SRG852136 TBC852131:TBC852136 TKY852131:TKY852136 TUU852131:TUU852136 UEQ852131:UEQ852136 UOM852131:UOM852136 UYI852131:UYI852136 VIE852131:VIE852136 VSA852131:VSA852136 WBW852131:WBW852136 WLS852131:WLS852136 WVO852131:WVO852136 G917667:G917672 JC917667:JC917672 SY917667:SY917672 ACU917667:ACU917672 AMQ917667:AMQ917672 AWM917667:AWM917672 BGI917667:BGI917672 BQE917667:BQE917672 CAA917667:CAA917672 CJW917667:CJW917672 CTS917667:CTS917672 DDO917667:DDO917672 DNK917667:DNK917672 DXG917667:DXG917672 EHC917667:EHC917672 EQY917667:EQY917672 FAU917667:FAU917672 FKQ917667:FKQ917672 FUM917667:FUM917672 GEI917667:GEI917672 GOE917667:GOE917672 GYA917667:GYA917672 HHW917667:HHW917672 HRS917667:HRS917672 IBO917667:IBO917672 ILK917667:ILK917672 IVG917667:IVG917672 JFC917667:JFC917672 JOY917667:JOY917672 JYU917667:JYU917672 KIQ917667:KIQ917672 KSM917667:KSM917672 LCI917667:LCI917672 LME917667:LME917672 LWA917667:LWA917672 MFW917667:MFW917672 MPS917667:MPS917672 MZO917667:MZO917672 NJK917667:NJK917672 NTG917667:NTG917672 ODC917667:ODC917672 OMY917667:OMY917672 OWU917667:OWU917672 PGQ917667:PGQ917672 PQM917667:PQM917672 QAI917667:QAI917672 QKE917667:QKE917672 QUA917667:QUA917672 RDW917667:RDW917672 RNS917667:RNS917672 RXO917667:RXO917672 SHK917667:SHK917672 SRG917667:SRG917672 TBC917667:TBC917672 TKY917667:TKY917672 TUU917667:TUU917672 UEQ917667:UEQ917672 UOM917667:UOM917672 UYI917667:UYI917672 VIE917667:VIE917672 VSA917667:VSA917672 WBW917667:WBW917672 WLS917667:WLS917672 WVO917667:WVO917672 G983203:G983208 JC983203:JC983208 SY983203:SY983208 ACU983203:ACU983208 AMQ983203:AMQ983208 AWM983203:AWM983208 BGI983203:BGI983208 BQE983203:BQE983208 CAA983203:CAA983208 CJW983203:CJW983208 CTS983203:CTS983208 DDO983203:DDO983208 DNK983203:DNK983208 DXG983203:DXG983208 EHC983203:EHC983208 EQY983203:EQY983208 FAU983203:FAU983208 FKQ983203:FKQ983208 FUM983203:FUM983208 GEI983203:GEI983208 GOE983203:GOE983208 GYA983203:GYA983208 HHW983203:HHW983208 HRS983203:HRS983208 IBO983203:IBO983208 ILK983203:ILK983208 IVG983203:IVG983208 JFC983203:JFC983208 JOY983203:JOY983208 JYU983203:JYU983208 KIQ983203:KIQ983208 KSM983203:KSM983208 LCI983203:LCI983208 LME983203:LME983208 LWA983203:LWA983208 MFW983203:MFW983208 MPS983203:MPS983208 MZO983203:MZO983208 NJK983203:NJK983208 NTG983203:NTG983208 ODC983203:ODC983208 OMY983203:OMY983208 OWU983203:OWU983208 PGQ983203:PGQ983208 PQM983203:PQM983208 QAI983203:QAI983208 QKE983203:QKE983208 QUA983203:QUA983208 RDW983203:RDW983208 RNS983203:RNS983208 RXO983203:RXO983208 SHK983203:SHK983208 SRG983203:SRG983208 TBC983203:TBC983208 TKY983203:TKY983208 TUU983203:TUU983208 UEQ983203:UEQ983208 UOM983203:UOM983208 UYI983203:UYI983208 VIE983203:VIE983208 VSA983203:VSA983208 WBW983203:WBW983208 WLS983203:WLS983208 WVO983203:WVO983208 C107:C109 IY107:IY109 SU107:SU109 ACQ107:ACQ109 AMM107:AMM109 AWI107:AWI109 BGE107:BGE109 BQA107:BQA109 BZW107:BZW109 CJS107:CJS109 CTO107:CTO109 DDK107:DDK109 DNG107:DNG109 DXC107:DXC109 EGY107:EGY109 EQU107:EQU109 FAQ107:FAQ109 FKM107:FKM109 FUI107:FUI109 GEE107:GEE109 GOA107:GOA109 GXW107:GXW109 HHS107:HHS109 HRO107:HRO109 IBK107:IBK109 ILG107:ILG109 IVC107:IVC109 JEY107:JEY109 JOU107:JOU109 JYQ107:JYQ109 KIM107:KIM109 KSI107:KSI109 LCE107:LCE109 LMA107:LMA109 LVW107:LVW109 MFS107:MFS109 MPO107:MPO109 MZK107:MZK109 NJG107:NJG109 NTC107:NTC109 OCY107:OCY109 OMU107:OMU109 OWQ107:OWQ109 PGM107:PGM109 PQI107:PQI109 QAE107:QAE109 QKA107:QKA109 QTW107:QTW109 RDS107:RDS109 RNO107:RNO109 RXK107:RXK109 SHG107:SHG109 SRC107:SRC109 TAY107:TAY109 TKU107:TKU109 TUQ107:TUQ109 UEM107:UEM109 UOI107:UOI109 UYE107:UYE109 VIA107:VIA109 VRW107:VRW109 WBS107:WBS109 WLO107:WLO109 WVK107:WVK109 C65652:C65654 IY65652:IY65654 SU65652:SU65654 ACQ65652:ACQ65654 AMM65652:AMM65654 AWI65652:AWI65654 BGE65652:BGE65654 BQA65652:BQA65654 BZW65652:BZW65654 CJS65652:CJS65654 CTO65652:CTO65654 DDK65652:DDK65654 DNG65652:DNG65654 DXC65652:DXC65654 EGY65652:EGY65654 EQU65652:EQU65654 FAQ65652:FAQ65654 FKM65652:FKM65654 FUI65652:FUI65654 GEE65652:GEE65654 GOA65652:GOA65654 GXW65652:GXW65654 HHS65652:HHS65654 HRO65652:HRO65654 IBK65652:IBK65654 ILG65652:ILG65654 IVC65652:IVC65654 JEY65652:JEY65654 JOU65652:JOU65654 JYQ65652:JYQ65654 KIM65652:KIM65654 KSI65652:KSI65654 LCE65652:LCE65654 LMA65652:LMA65654 LVW65652:LVW65654 MFS65652:MFS65654 MPO65652:MPO65654 MZK65652:MZK65654 NJG65652:NJG65654 NTC65652:NTC65654 OCY65652:OCY65654 OMU65652:OMU65654 OWQ65652:OWQ65654 PGM65652:PGM65654 PQI65652:PQI65654 QAE65652:QAE65654 QKA65652:QKA65654 QTW65652:QTW65654 RDS65652:RDS65654 RNO65652:RNO65654 RXK65652:RXK65654 SHG65652:SHG65654 SRC65652:SRC65654 TAY65652:TAY65654 TKU65652:TKU65654 TUQ65652:TUQ65654 UEM65652:UEM65654 UOI65652:UOI65654 UYE65652:UYE65654 VIA65652:VIA65654 VRW65652:VRW65654 WBS65652:WBS65654 WLO65652:WLO65654 WVK65652:WVK65654 C131188:C131190 IY131188:IY131190 SU131188:SU131190 ACQ131188:ACQ131190 AMM131188:AMM131190 AWI131188:AWI131190 BGE131188:BGE131190 BQA131188:BQA131190 BZW131188:BZW131190 CJS131188:CJS131190 CTO131188:CTO131190 DDK131188:DDK131190 DNG131188:DNG131190 DXC131188:DXC131190 EGY131188:EGY131190 EQU131188:EQU131190 FAQ131188:FAQ131190 FKM131188:FKM131190 FUI131188:FUI131190 GEE131188:GEE131190 GOA131188:GOA131190 GXW131188:GXW131190 HHS131188:HHS131190 HRO131188:HRO131190 IBK131188:IBK131190 ILG131188:ILG131190 IVC131188:IVC131190 JEY131188:JEY131190 JOU131188:JOU131190 JYQ131188:JYQ131190 KIM131188:KIM131190 KSI131188:KSI131190 LCE131188:LCE131190 LMA131188:LMA131190 LVW131188:LVW131190 MFS131188:MFS131190 MPO131188:MPO131190 MZK131188:MZK131190 NJG131188:NJG131190 NTC131188:NTC131190 OCY131188:OCY131190 OMU131188:OMU131190 OWQ131188:OWQ131190 PGM131188:PGM131190 PQI131188:PQI131190 QAE131188:QAE131190 QKA131188:QKA131190 QTW131188:QTW131190 RDS131188:RDS131190 RNO131188:RNO131190 RXK131188:RXK131190 SHG131188:SHG131190 SRC131188:SRC131190 TAY131188:TAY131190 TKU131188:TKU131190 TUQ131188:TUQ131190 UEM131188:UEM131190 UOI131188:UOI131190 UYE131188:UYE131190 VIA131188:VIA131190 VRW131188:VRW131190 WBS131188:WBS131190 WLO131188:WLO131190 WVK131188:WVK131190 C196724:C196726 IY196724:IY196726 SU196724:SU196726 ACQ196724:ACQ196726 AMM196724:AMM196726 AWI196724:AWI196726 BGE196724:BGE196726 BQA196724:BQA196726 BZW196724:BZW196726 CJS196724:CJS196726 CTO196724:CTO196726 DDK196724:DDK196726 DNG196724:DNG196726 DXC196724:DXC196726 EGY196724:EGY196726 EQU196724:EQU196726 FAQ196724:FAQ196726 FKM196724:FKM196726 FUI196724:FUI196726 GEE196724:GEE196726 GOA196724:GOA196726 GXW196724:GXW196726 HHS196724:HHS196726 HRO196724:HRO196726 IBK196724:IBK196726 ILG196724:ILG196726 IVC196724:IVC196726 JEY196724:JEY196726 JOU196724:JOU196726 JYQ196724:JYQ196726 KIM196724:KIM196726 KSI196724:KSI196726 LCE196724:LCE196726 LMA196724:LMA196726 LVW196724:LVW196726 MFS196724:MFS196726 MPO196724:MPO196726 MZK196724:MZK196726 NJG196724:NJG196726 NTC196724:NTC196726 OCY196724:OCY196726 OMU196724:OMU196726 OWQ196724:OWQ196726 PGM196724:PGM196726 PQI196724:PQI196726 QAE196724:QAE196726 QKA196724:QKA196726 QTW196724:QTW196726 RDS196724:RDS196726 RNO196724:RNO196726 RXK196724:RXK196726 SHG196724:SHG196726 SRC196724:SRC196726 TAY196724:TAY196726 TKU196724:TKU196726 TUQ196724:TUQ196726 UEM196724:UEM196726 UOI196724:UOI196726 UYE196724:UYE196726 VIA196724:VIA196726 VRW196724:VRW196726 WBS196724:WBS196726 WLO196724:WLO196726 WVK196724:WVK196726 C262260:C262262 IY262260:IY262262 SU262260:SU262262 ACQ262260:ACQ262262 AMM262260:AMM262262 AWI262260:AWI262262 BGE262260:BGE262262 BQA262260:BQA262262 BZW262260:BZW262262 CJS262260:CJS262262 CTO262260:CTO262262 DDK262260:DDK262262 DNG262260:DNG262262 DXC262260:DXC262262 EGY262260:EGY262262 EQU262260:EQU262262 FAQ262260:FAQ262262 FKM262260:FKM262262 FUI262260:FUI262262 GEE262260:GEE262262 GOA262260:GOA262262 GXW262260:GXW262262 HHS262260:HHS262262 HRO262260:HRO262262 IBK262260:IBK262262 ILG262260:ILG262262 IVC262260:IVC262262 JEY262260:JEY262262 JOU262260:JOU262262 JYQ262260:JYQ262262 KIM262260:KIM262262 KSI262260:KSI262262 LCE262260:LCE262262 LMA262260:LMA262262 LVW262260:LVW262262 MFS262260:MFS262262 MPO262260:MPO262262 MZK262260:MZK262262 NJG262260:NJG262262 NTC262260:NTC262262 OCY262260:OCY262262 OMU262260:OMU262262 OWQ262260:OWQ262262 PGM262260:PGM262262 PQI262260:PQI262262 QAE262260:QAE262262 QKA262260:QKA262262 QTW262260:QTW262262 RDS262260:RDS262262 RNO262260:RNO262262 RXK262260:RXK262262 SHG262260:SHG262262 SRC262260:SRC262262 TAY262260:TAY262262 TKU262260:TKU262262 TUQ262260:TUQ262262 UEM262260:UEM262262 UOI262260:UOI262262 UYE262260:UYE262262 VIA262260:VIA262262 VRW262260:VRW262262 WBS262260:WBS262262 WLO262260:WLO262262 WVK262260:WVK262262 C327796:C327798 IY327796:IY327798 SU327796:SU327798 ACQ327796:ACQ327798 AMM327796:AMM327798 AWI327796:AWI327798 BGE327796:BGE327798 BQA327796:BQA327798 BZW327796:BZW327798 CJS327796:CJS327798 CTO327796:CTO327798 DDK327796:DDK327798 DNG327796:DNG327798 DXC327796:DXC327798 EGY327796:EGY327798 EQU327796:EQU327798 FAQ327796:FAQ327798 FKM327796:FKM327798 FUI327796:FUI327798 GEE327796:GEE327798 GOA327796:GOA327798 GXW327796:GXW327798 HHS327796:HHS327798 HRO327796:HRO327798 IBK327796:IBK327798 ILG327796:ILG327798 IVC327796:IVC327798 JEY327796:JEY327798 JOU327796:JOU327798 JYQ327796:JYQ327798 KIM327796:KIM327798 KSI327796:KSI327798 LCE327796:LCE327798 LMA327796:LMA327798 LVW327796:LVW327798 MFS327796:MFS327798 MPO327796:MPO327798 MZK327796:MZK327798 NJG327796:NJG327798 NTC327796:NTC327798 OCY327796:OCY327798 OMU327796:OMU327798 OWQ327796:OWQ327798 PGM327796:PGM327798 PQI327796:PQI327798 QAE327796:QAE327798 QKA327796:QKA327798 QTW327796:QTW327798 RDS327796:RDS327798 RNO327796:RNO327798 RXK327796:RXK327798 SHG327796:SHG327798 SRC327796:SRC327798 TAY327796:TAY327798 TKU327796:TKU327798 TUQ327796:TUQ327798 UEM327796:UEM327798 UOI327796:UOI327798 UYE327796:UYE327798 VIA327796:VIA327798 VRW327796:VRW327798 WBS327796:WBS327798 WLO327796:WLO327798 WVK327796:WVK327798 C393332:C393334 IY393332:IY393334 SU393332:SU393334 ACQ393332:ACQ393334 AMM393332:AMM393334 AWI393332:AWI393334 BGE393332:BGE393334 BQA393332:BQA393334 BZW393332:BZW393334 CJS393332:CJS393334 CTO393332:CTO393334 DDK393332:DDK393334 DNG393332:DNG393334 DXC393332:DXC393334 EGY393332:EGY393334 EQU393332:EQU393334 FAQ393332:FAQ393334 FKM393332:FKM393334 FUI393332:FUI393334 GEE393332:GEE393334 GOA393332:GOA393334 GXW393332:GXW393334 HHS393332:HHS393334 HRO393332:HRO393334 IBK393332:IBK393334 ILG393332:ILG393334 IVC393332:IVC393334 JEY393332:JEY393334 JOU393332:JOU393334 JYQ393332:JYQ393334 KIM393332:KIM393334 KSI393332:KSI393334 LCE393332:LCE393334 LMA393332:LMA393334 LVW393332:LVW393334 MFS393332:MFS393334 MPO393332:MPO393334 MZK393332:MZK393334 NJG393332:NJG393334 NTC393332:NTC393334 OCY393332:OCY393334 OMU393332:OMU393334 OWQ393332:OWQ393334 PGM393332:PGM393334 PQI393332:PQI393334 QAE393332:QAE393334 QKA393332:QKA393334 QTW393332:QTW393334 RDS393332:RDS393334 RNO393332:RNO393334 RXK393332:RXK393334 SHG393332:SHG393334 SRC393332:SRC393334 TAY393332:TAY393334 TKU393332:TKU393334 TUQ393332:TUQ393334 UEM393332:UEM393334 UOI393332:UOI393334 UYE393332:UYE393334 VIA393332:VIA393334 VRW393332:VRW393334 WBS393332:WBS393334 WLO393332:WLO393334 WVK393332:WVK393334 C458868:C458870 IY458868:IY458870 SU458868:SU458870 ACQ458868:ACQ458870 AMM458868:AMM458870 AWI458868:AWI458870 BGE458868:BGE458870 BQA458868:BQA458870 BZW458868:BZW458870 CJS458868:CJS458870 CTO458868:CTO458870 DDK458868:DDK458870 DNG458868:DNG458870 DXC458868:DXC458870 EGY458868:EGY458870 EQU458868:EQU458870 FAQ458868:FAQ458870 FKM458868:FKM458870 FUI458868:FUI458870 GEE458868:GEE458870 GOA458868:GOA458870 GXW458868:GXW458870 HHS458868:HHS458870 HRO458868:HRO458870 IBK458868:IBK458870 ILG458868:ILG458870 IVC458868:IVC458870 JEY458868:JEY458870 JOU458868:JOU458870 JYQ458868:JYQ458870 KIM458868:KIM458870 KSI458868:KSI458870 LCE458868:LCE458870 LMA458868:LMA458870 LVW458868:LVW458870 MFS458868:MFS458870 MPO458868:MPO458870 MZK458868:MZK458870 NJG458868:NJG458870 NTC458868:NTC458870 OCY458868:OCY458870 OMU458868:OMU458870 OWQ458868:OWQ458870 PGM458868:PGM458870 PQI458868:PQI458870 QAE458868:QAE458870 QKA458868:QKA458870 QTW458868:QTW458870 RDS458868:RDS458870 RNO458868:RNO458870 RXK458868:RXK458870 SHG458868:SHG458870 SRC458868:SRC458870 TAY458868:TAY458870 TKU458868:TKU458870 TUQ458868:TUQ458870 UEM458868:UEM458870 UOI458868:UOI458870 UYE458868:UYE458870 VIA458868:VIA458870 VRW458868:VRW458870 WBS458868:WBS458870 WLO458868:WLO458870 WVK458868:WVK458870 C524404:C524406 IY524404:IY524406 SU524404:SU524406 ACQ524404:ACQ524406 AMM524404:AMM524406 AWI524404:AWI524406 BGE524404:BGE524406 BQA524404:BQA524406 BZW524404:BZW524406 CJS524404:CJS524406 CTO524404:CTO524406 DDK524404:DDK524406 DNG524404:DNG524406 DXC524404:DXC524406 EGY524404:EGY524406 EQU524404:EQU524406 FAQ524404:FAQ524406 FKM524404:FKM524406 FUI524404:FUI524406 GEE524404:GEE524406 GOA524404:GOA524406 GXW524404:GXW524406 HHS524404:HHS524406 HRO524404:HRO524406 IBK524404:IBK524406 ILG524404:ILG524406 IVC524404:IVC524406 JEY524404:JEY524406 JOU524404:JOU524406 JYQ524404:JYQ524406 KIM524404:KIM524406 KSI524404:KSI524406 LCE524404:LCE524406 LMA524404:LMA524406 LVW524404:LVW524406 MFS524404:MFS524406 MPO524404:MPO524406 MZK524404:MZK524406 NJG524404:NJG524406 NTC524404:NTC524406 OCY524404:OCY524406 OMU524404:OMU524406 OWQ524404:OWQ524406 PGM524404:PGM524406 PQI524404:PQI524406 QAE524404:QAE524406 QKA524404:QKA524406 QTW524404:QTW524406 RDS524404:RDS524406 RNO524404:RNO524406 RXK524404:RXK524406 SHG524404:SHG524406 SRC524404:SRC524406 TAY524404:TAY524406 TKU524404:TKU524406 TUQ524404:TUQ524406 UEM524404:UEM524406 UOI524404:UOI524406 UYE524404:UYE524406 VIA524404:VIA524406 VRW524404:VRW524406 WBS524404:WBS524406 WLO524404:WLO524406 WVK524404:WVK524406 C589940:C589942 IY589940:IY589942 SU589940:SU589942 ACQ589940:ACQ589942 AMM589940:AMM589942 AWI589940:AWI589942 BGE589940:BGE589942 BQA589940:BQA589942 BZW589940:BZW589942 CJS589940:CJS589942 CTO589940:CTO589942 DDK589940:DDK589942 DNG589940:DNG589942 DXC589940:DXC589942 EGY589940:EGY589942 EQU589940:EQU589942 FAQ589940:FAQ589942 FKM589940:FKM589942 FUI589940:FUI589942 GEE589940:GEE589942 GOA589940:GOA589942 GXW589940:GXW589942 HHS589940:HHS589942 HRO589940:HRO589942 IBK589940:IBK589942 ILG589940:ILG589942 IVC589940:IVC589942 JEY589940:JEY589942 JOU589940:JOU589942 JYQ589940:JYQ589942 KIM589940:KIM589942 KSI589940:KSI589942 LCE589940:LCE589942 LMA589940:LMA589942 LVW589940:LVW589942 MFS589940:MFS589942 MPO589940:MPO589942 MZK589940:MZK589942 NJG589940:NJG589942 NTC589940:NTC589942 OCY589940:OCY589942 OMU589940:OMU589942 OWQ589940:OWQ589942 PGM589940:PGM589942 PQI589940:PQI589942 QAE589940:QAE589942 QKA589940:QKA589942 QTW589940:QTW589942 RDS589940:RDS589942 RNO589940:RNO589942 RXK589940:RXK589942 SHG589940:SHG589942 SRC589940:SRC589942 TAY589940:TAY589942 TKU589940:TKU589942 TUQ589940:TUQ589942 UEM589940:UEM589942 UOI589940:UOI589942 UYE589940:UYE589942 VIA589940:VIA589942 VRW589940:VRW589942 WBS589940:WBS589942 WLO589940:WLO589942 WVK589940:WVK589942 C655476:C655478 IY655476:IY655478 SU655476:SU655478 ACQ655476:ACQ655478 AMM655476:AMM655478 AWI655476:AWI655478 BGE655476:BGE655478 BQA655476:BQA655478 BZW655476:BZW655478 CJS655476:CJS655478 CTO655476:CTO655478 DDK655476:DDK655478 DNG655476:DNG655478 DXC655476:DXC655478 EGY655476:EGY655478 EQU655476:EQU655478 FAQ655476:FAQ655478 FKM655476:FKM655478 FUI655476:FUI655478 GEE655476:GEE655478 GOA655476:GOA655478 GXW655476:GXW655478 HHS655476:HHS655478 HRO655476:HRO655478 IBK655476:IBK655478 ILG655476:ILG655478 IVC655476:IVC655478 JEY655476:JEY655478 JOU655476:JOU655478 JYQ655476:JYQ655478 KIM655476:KIM655478 KSI655476:KSI655478 LCE655476:LCE655478 LMA655476:LMA655478 LVW655476:LVW655478 MFS655476:MFS655478 MPO655476:MPO655478 MZK655476:MZK655478 NJG655476:NJG655478 NTC655476:NTC655478 OCY655476:OCY655478 OMU655476:OMU655478 OWQ655476:OWQ655478 PGM655476:PGM655478 PQI655476:PQI655478 QAE655476:QAE655478 QKA655476:QKA655478 QTW655476:QTW655478 RDS655476:RDS655478 RNO655476:RNO655478 RXK655476:RXK655478 SHG655476:SHG655478 SRC655476:SRC655478 TAY655476:TAY655478 TKU655476:TKU655478 TUQ655476:TUQ655478 UEM655476:UEM655478 UOI655476:UOI655478 UYE655476:UYE655478 VIA655476:VIA655478 VRW655476:VRW655478 WBS655476:WBS655478 WLO655476:WLO655478 WVK655476:WVK655478 C721012:C721014 IY721012:IY721014 SU721012:SU721014 ACQ721012:ACQ721014 AMM721012:AMM721014 AWI721012:AWI721014 BGE721012:BGE721014 BQA721012:BQA721014 BZW721012:BZW721014 CJS721012:CJS721014 CTO721012:CTO721014 DDK721012:DDK721014 DNG721012:DNG721014 DXC721012:DXC721014 EGY721012:EGY721014 EQU721012:EQU721014 FAQ721012:FAQ721014 FKM721012:FKM721014 FUI721012:FUI721014 GEE721012:GEE721014 GOA721012:GOA721014 GXW721012:GXW721014 HHS721012:HHS721014 HRO721012:HRO721014 IBK721012:IBK721014 ILG721012:ILG721014 IVC721012:IVC721014 JEY721012:JEY721014 JOU721012:JOU721014 JYQ721012:JYQ721014 KIM721012:KIM721014 KSI721012:KSI721014 LCE721012:LCE721014 LMA721012:LMA721014 LVW721012:LVW721014 MFS721012:MFS721014 MPO721012:MPO721014 MZK721012:MZK721014 NJG721012:NJG721014 NTC721012:NTC721014 OCY721012:OCY721014 OMU721012:OMU721014 OWQ721012:OWQ721014 PGM721012:PGM721014 PQI721012:PQI721014 QAE721012:QAE721014 QKA721012:QKA721014 QTW721012:QTW721014 RDS721012:RDS721014 RNO721012:RNO721014 RXK721012:RXK721014 SHG721012:SHG721014 SRC721012:SRC721014 TAY721012:TAY721014 TKU721012:TKU721014 TUQ721012:TUQ721014 UEM721012:UEM721014 UOI721012:UOI721014 UYE721012:UYE721014 VIA721012:VIA721014 VRW721012:VRW721014 WBS721012:WBS721014 WLO721012:WLO721014 WVK721012:WVK721014 C786548:C786550 IY786548:IY786550 SU786548:SU786550 ACQ786548:ACQ786550 AMM786548:AMM786550 AWI786548:AWI786550 BGE786548:BGE786550 BQA786548:BQA786550 BZW786548:BZW786550 CJS786548:CJS786550 CTO786548:CTO786550 DDK786548:DDK786550 DNG786548:DNG786550 DXC786548:DXC786550 EGY786548:EGY786550 EQU786548:EQU786550 FAQ786548:FAQ786550 FKM786548:FKM786550 FUI786548:FUI786550 GEE786548:GEE786550 GOA786548:GOA786550 GXW786548:GXW786550 HHS786548:HHS786550 HRO786548:HRO786550 IBK786548:IBK786550 ILG786548:ILG786550 IVC786548:IVC786550 JEY786548:JEY786550 JOU786548:JOU786550 JYQ786548:JYQ786550 KIM786548:KIM786550 KSI786548:KSI786550 LCE786548:LCE786550 LMA786548:LMA786550 LVW786548:LVW786550 MFS786548:MFS786550 MPO786548:MPO786550 MZK786548:MZK786550 NJG786548:NJG786550 NTC786548:NTC786550 OCY786548:OCY786550 OMU786548:OMU786550 OWQ786548:OWQ786550 PGM786548:PGM786550 PQI786548:PQI786550 QAE786548:QAE786550 QKA786548:QKA786550 QTW786548:QTW786550 RDS786548:RDS786550 RNO786548:RNO786550 RXK786548:RXK786550 SHG786548:SHG786550 SRC786548:SRC786550 TAY786548:TAY786550 TKU786548:TKU786550 TUQ786548:TUQ786550 UEM786548:UEM786550 UOI786548:UOI786550 UYE786548:UYE786550 VIA786548:VIA786550 VRW786548:VRW786550 WBS786548:WBS786550 WLO786548:WLO786550 WVK786548:WVK786550 C852084:C852086 IY852084:IY852086 SU852084:SU852086 ACQ852084:ACQ852086 AMM852084:AMM852086 AWI852084:AWI852086 BGE852084:BGE852086 BQA852084:BQA852086 BZW852084:BZW852086 CJS852084:CJS852086 CTO852084:CTO852086 DDK852084:DDK852086 DNG852084:DNG852086 DXC852084:DXC852086 EGY852084:EGY852086 EQU852084:EQU852086 FAQ852084:FAQ852086 FKM852084:FKM852086 FUI852084:FUI852086 GEE852084:GEE852086 GOA852084:GOA852086 GXW852084:GXW852086 HHS852084:HHS852086 HRO852084:HRO852086 IBK852084:IBK852086 ILG852084:ILG852086 IVC852084:IVC852086 JEY852084:JEY852086 JOU852084:JOU852086 JYQ852084:JYQ852086 KIM852084:KIM852086 KSI852084:KSI852086 LCE852084:LCE852086 LMA852084:LMA852086 LVW852084:LVW852086 MFS852084:MFS852086 MPO852084:MPO852086 MZK852084:MZK852086 NJG852084:NJG852086 NTC852084:NTC852086 OCY852084:OCY852086 OMU852084:OMU852086 OWQ852084:OWQ852086 PGM852084:PGM852086 PQI852084:PQI852086 QAE852084:QAE852086 QKA852084:QKA852086 QTW852084:QTW852086 RDS852084:RDS852086 RNO852084:RNO852086 RXK852084:RXK852086 SHG852084:SHG852086 SRC852084:SRC852086 TAY852084:TAY852086 TKU852084:TKU852086 TUQ852084:TUQ852086 UEM852084:UEM852086 UOI852084:UOI852086 UYE852084:UYE852086 VIA852084:VIA852086 VRW852084:VRW852086 WBS852084:WBS852086 WLO852084:WLO852086 WVK852084:WVK852086 C917620:C917622 IY917620:IY917622 SU917620:SU917622 ACQ917620:ACQ917622 AMM917620:AMM917622 AWI917620:AWI917622 BGE917620:BGE917622 BQA917620:BQA917622 BZW917620:BZW917622 CJS917620:CJS917622 CTO917620:CTO917622 DDK917620:DDK917622 DNG917620:DNG917622 DXC917620:DXC917622 EGY917620:EGY917622 EQU917620:EQU917622 FAQ917620:FAQ917622 FKM917620:FKM917622 FUI917620:FUI917622 GEE917620:GEE917622 GOA917620:GOA917622 GXW917620:GXW917622 HHS917620:HHS917622 HRO917620:HRO917622 IBK917620:IBK917622 ILG917620:ILG917622 IVC917620:IVC917622 JEY917620:JEY917622 JOU917620:JOU917622 JYQ917620:JYQ917622 KIM917620:KIM917622 KSI917620:KSI917622 LCE917620:LCE917622 LMA917620:LMA917622 LVW917620:LVW917622 MFS917620:MFS917622 MPO917620:MPO917622 MZK917620:MZK917622 NJG917620:NJG917622 NTC917620:NTC917622 OCY917620:OCY917622 OMU917620:OMU917622 OWQ917620:OWQ917622 PGM917620:PGM917622 PQI917620:PQI917622 QAE917620:QAE917622 QKA917620:QKA917622 QTW917620:QTW917622 RDS917620:RDS917622 RNO917620:RNO917622 RXK917620:RXK917622 SHG917620:SHG917622 SRC917620:SRC917622 TAY917620:TAY917622 TKU917620:TKU917622 TUQ917620:TUQ917622 UEM917620:UEM917622 UOI917620:UOI917622 UYE917620:UYE917622 VIA917620:VIA917622 VRW917620:VRW917622 WBS917620:WBS917622 WLO917620:WLO917622 WVK917620:WVK917622 C983156:C983158 IY983156:IY983158 SU983156:SU983158 ACQ983156:ACQ983158 AMM983156:AMM983158 AWI983156:AWI983158 BGE983156:BGE983158 BQA983156:BQA983158 BZW983156:BZW983158 CJS983156:CJS983158 CTO983156:CTO983158 DDK983156:DDK983158 DNG983156:DNG983158 DXC983156:DXC983158 EGY983156:EGY983158 EQU983156:EQU983158 FAQ983156:FAQ983158 FKM983156:FKM983158 FUI983156:FUI983158 GEE983156:GEE983158 GOA983156:GOA983158 GXW983156:GXW983158 HHS983156:HHS983158 HRO983156:HRO983158 IBK983156:IBK983158 ILG983156:ILG983158 IVC983156:IVC983158 JEY983156:JEY983158 JOU983156:JOU983158 JYQ983156:JYQ983158 KIM983156:KIM983158 KSI983156:KSI983158 LCE983156:LCE983158 LMA983156:LMA983158 LVW983156:LVW983158 MFS983156:MFS983158 MPO983156:MPO983158 MZK983156:MZK983158 NJG983156:NJG983158 NTC983156:NTC983158 OCY983156:OCY983158 OMU983156:OMU983158 OWQ983156:OWQ983158 PGM983156:PGM983158 PQI983156:PQI983158 QAE983156:QAE983158 QKA983156:QKA983158 QTW983156:QTW983158 RDS983156:RDS983158 RNO983156:RNO983158 RXK983156:RXK983158 SHG983156:SHG983158 SRC983156:SRC983158 TAY983156:TAY983158 TKU983156:TKU983158 TUQ983156:TUQ983158 UEM983156:UEM983158 UOI983156:UOI983158 UYE983156:UYE983158 VIA983156:VIA983158 VRW983156:VRW983158 WBS983156:WBS983158 WLO983156:WLO983158 WVK983156:WVK983158 N111 JJ111 TF111 ADB111 AMX111 AWT111 BGP111 BQL111 CAH111 CKD111 CTZ111 DDV111 DNR111 DXN111 EHJ111 ERF111 FBB111 FKX111 FUT111 GEP111 GOL111 GYH111 HID111 HRZ111 IBV111 ILR111 IVN111 JFJ111 JPF111 JZB111 KIX111 KST111 LCP111 LML111 LWH111 MGD111 MPZ111 MZV111 NJR111 NTN111 ODJ111 ONF111 OXB111 PGX111 PQT111 QAP111 QKL111 QUH111 RED111 RNZ111 RXV111 SHR111 SRN111 TBJ111 TLF111 TVB111 UEX111 UOT111 UYP111 VIL111 VSH111 WCD111 WLZ111 WVV111 N65656 JJ65656 TF65656 ADB65656 AMX65656 AWT65656 BGP65656 BQL65656 CAH65656 CKD65656 CTZ65656 DDV65656 DNR65656 DXN65656 EHJ65656 ERF65656 FBB65656 FKX65656 FUT65656 GEP65656 GOL65656 GYH65656 HID65656 HRZ65656 IBV65656 ILR65656 IVN65656 JFJ65656 JPF65656 JZB65656 KIX65656 KST65656 LCP65656 LML65656 LWH65656 MGD65656 MPZ65656 MZV65656 NJR65656 NTN65656 ODJ65656 ONF65656 OXB65656 PGX65656 PQT65656 QAP65656 QKL65656 QUH65656 RED65656 RNZ65656 RXV65656 SHR65656 SRN65656 TBJ65656 TLF65656 TVB65656 UEX65656 UOT65656 UYP65656 VIL65656 VSH65656 WCD65656 WLZ65656 WVV65656 N131192 JJ131192 TF131192 ADB131192 AMX131192 AWT131192 BGP131192 BQL131192 CAH131192 CKD131192 CTZ131192 DDV131192 DNR131192 DXN131192 EHJ131192 ERF131192 FBB131192 FKX131192 FUT131192 GEP131192 GOL131192 GYH131192 HID131192 HRZ131192 IBV131192 ILR131192 IVN131192 JFJ131192 JPF131192 JZB131192 KIX131192 KST131192 LCP131192 LML131192 LWH131192 MGD131192 MPZ131192 MZV131192 NJR131192 NTN131192 ODJ131192 ONF131192 OXB131192 PGX131192 PQT131192 QAP131192 QKL131192 QUH131192 RED131192 RNZ131192 RXV131192 SHR131192 SRN131192 TBJ131192 TLF131192 TVB131192 UEX131192 UOT131192 UYP131192 VIL131192 VSH131192 WCD131192 WLZ131192 WVV131192 N196728 JJ196728 TF196728 ADB196728 AMX196728 AWT196728 BGP196728 BQL196728 CAH196728 CKD196728 CTZ196728 DDV196728 DNR196728 DXN196728 EHJ196728 ERF196728 FBB196728 FKX196728 FUT196728 GEP196728 GOL196728 GYH196728 HID196728 HRZ196728 IBV196728 ILR196728 IVN196728 JFJ196728 JPF196728 JZB196728 KIX196728 KST196728 LCP196728 LML196728 LWH196728 MGD196728 MPZ196728 MZV196728 NJR196728 NTN196728 ODJ196728 ONF196728 OXB196728 PGX196728 PQT196728 QAP196728 QKL196728 QUH196728 RED196728 RNZ196728 RXV196728 SHR196728 SRN196728 TBJ196728 TLF196728 TVB196728 UEX196728 UOT196728 UYP196728 VIL196728 VSH196728 WCD196728 WLZ196728 WVV196728 N262264 JJ262264 TF262264 ADB262264 AMX262264 AWT262264 BGP262264 BQL262264 CAH262264 CKD262264 CTZ262264 DDV262264 DNR262264 DXN262264 EHJ262264 ERF262264 FBB262264 FKX262264 FUT262264 GEP262264 GOL262264 GYH262264 HID262264 HRZ262264 IBV262264 ILR262264 IVN262264 JFJ262264 JPF262264 JZB262264 KIX262264 KST262264 LCP262264 LML262264 LWH262264 MGD262264 MPZ262264 MZV262264 NJR262264 NTN262264 ODJ262264 ONF262264 OXB262264 PGX262264 PQT262264 QAP262264 QKL262264 QUH262264 RED262264 RNZ262264 RXV262264 SHR262264 SRN262264 TBJ262264 TLF262264 TVB262264 UEX262264 UOT262264 UYP262264 VIL262264 VSH262264 WCD262264 WLZ262264 WVV262264 N327800 JJ327800 TF327800 ADB327800 AMX327800 AWT327800 BGP327800 BQL327800 CAH327800 CKD327800 CTZ327800 DDV327800 DNR327800 DXN327800 EHJ327800 ERF327800 FBB327800 FKX327800 FUT327800 GEP327800 GOL327800 GYH327800 HID327800 HRZ327800 IBV327800 ILR327800 IVN327800 JFJ327800 JPF327800 JZB327800 KIX327800 KST327800 LCP327800 LML327800 LWH327800 MGD327800 MPZ327800 MZV327800 NJR327800 NTN327800 ODJ327800 ONF327800 OXB327800 PGX327800 PQT327800 QAP327800 QKL327800 QUH327800 RED327800 RNZ327800 RXV327800 SHR327800 SRN327800 TBJ327800 TLF327800 TVB327800 UEX327800 UOT327800 UYP327800 VIL327800 VSH327800 WCD327800 WLZ327800 WVV327800 N393336 JJ393336 TF393336 ADB393336 AMX393336 AWT393336 BGP393336 BQL393336 CAH393336 CKD393336 CTZ393336 DDV393336 DNR393336 DXN393336 EHJ393336 ERF393336 FBB393336 FKX393336 FUT393336 GEP393336 GOL393336 GYH393336 HID393336 HRZ393336 IBV393336 ILR393336 IVN393336 JFJ393336 JPF393336 JZB393336 KIX393336 KST393336 LCP393336 LML393336 LWH393336 MGD393336 MPZ393336 MZV393336 NJR393336 NTN393336 ODJ393336 ONF393336 OXB393336 PGX393336 PQT393336 QAP393336 QKL393336 QUH393336 RED393336 RNZ393336 RXV393336 SHR393336 SRN393336 TBJ393336 TLF393336 TVB393336 UEX393336 UOT393336 UYP393336 VIL393336 VSH393336 WCD393336 WLZ393336 WVV393336 N458872 JJ458872 TF458872 ADB458872 AMX458872 AWT458872 BGP458872 BQL458872 CAH458872 CKD458872 CTZ458872 DDV458872 DNR458872 DXN458872 EHJ458872 ERF458872 FBB458872 FKX458872 FUT458872 GEP458872 GOL458872 GYH458872 HID458872 HRZ458872 IBV458872 ILR458872 IVN458872 JFJ458872 JPF458872 JZB458872 KIX458872 KST458872 LCP458872 LML458872 LWH458872 MGD458872 MPZ458872 MZV458872 NJR458872 NTN458872 ODJ458872 ONF458872 OXB458872 PGX458872 PQT458872 QAP458872 QKL458872 QUH458872 RED458872 RNZ458872 RXV458872 SHR458872 SRN458872 TBJ458872 TLF458872 TVB458872 UEX458872 UOT458872 UYP458872 VIL458872 VSH458872 WCD458872 WLZ458872 WVV458872 N524408 JJ524408 TF524408 ADB524408 AMX524408 AWT524408 BGP524408 BQL524408 CAH524408 CKD524408 CTZ524408 DDV524408 DNR524408 DXN524408 EHJ524408 ERF524408 FBB524408 FKX524408 FUT524408 GEP524408 GOL524408 GYH524408 HID524408 HRZ524408 IBV524408 ILR524408 IVN524408 JFJ524408 JPF524408 JZB524408 KIX524408 KST524408 LCP524408 LML524408 LWH524408 MGD524408 MPZ524408 MZV524408 NJR524408 NTN524408 ODJ524408 ONF524408 OXB524408 PGX524408 PQT524408 QAP524408 QKL524408 QUH524408 RED524408 RNZ524408 RXV524408 SHR524408 SRN524408 TBJ524408 TLF524408 TVB524408 UEX524408 UOT524408 UYP524408 VIL524408 VSH524408 WCD524408 WLZ524408 WVV524408 N589944 JJ589944 TF589944 ADB589944 AMX589944 AWT589944 BGP589944 BQL589944 CAH589944 CKD589944 CTZ589944 DDV589944 DNR589944 DXN589944 EHJ589944 ERF589944 FBB589944 FKX589944 FUT589944 GEP589944 GOL589944 GYH589944 HID589944 HRZ589944 IBV589944 ILR589944 IVN589944 JFJ589944 JPF589944 JZB589944 KIX589944 KST589944 LCP589944 LML589944 LWH589944 MGD589944 MPZ589944 MZV589944 NJR589944 NTN589944 ODJ589944 ONF589944 OXB589944 PGX589944 PQT589944 QAP589944 QKL589944 QUH589944 RED589944 RNZ589944 RXV589944 SHR589944 SRN589944 TBJ589944 TLF589944 TVB589944 UEX589944 UOT589944 UYP589944 VIL589944 VSH589944 WCD589944 WLZ589944 WVV589944 N655480 JJ655480 TF655480 ADB655480 AMX655480 AWT655480 BGP655480 BQL655480 CAH655480 CKD655480 CTZ655480 DDV655480 DNR655480 DXN655480 EHJ655480 ERF655480 FBB655480 FKX655480 FUT655480 GEP655480 GOL655480 GYH655480 HID655480 HRZ655480 IBV655480 ILR655480 IVN655480 JFJ655480 JPF655480 JZB655480 KIX655480 KST655480 LCP655480 LML655480 LWH655480 MGD655480 MPZ655480 MZV655480 NJR655480 NTN655480 ODJ655480 ONF655480 OXB655480 PGX655480 PQT655480 QAP655480 QKL655480 QUH655480 RED655480 RNZ655480 RXV655480 SHR655480 SRN655480 TBJ655480 TLF655480 TVB655480 UEX655480 UOT655480 UYP655480 VIL655480 VSH655480 WCD655480 WLZ655480 WVV655480 N721016 JJ721016 TF721016 ADB721016 AMX721016 AWT721016 BGP721016 BQL721016 CAH721016 CKD721016 CTZ721016 DDV721016 DNR721016 DXN721016 EHJ721016 ERF721016 FBB721016 FKX721016 FUT721016 GEP721016 GOL721016 GYH721016 HID721016 HRZ721016 IBV721016 ILR721016 IVN721016 JFJ721016 JPF721016 JZB721016 KIX721016 KST721016 LCP721016 LML721016 LWH721016 MGD721016 MPZ721016 MZV721016 NJR721016 NTN721016 ODJ721016 ONF721016 OXB721016 PGX721016 PQT721016 QAP721016 QKL721016 QUH721016 RED721016 RNZ721016 RXV721016 SHR721016 SRN721016 TBJ721016 TLF721016 TVB721016 UEX721016 UOT721016 UYP721016 VIL721016 VSH721016 WCD721016 WLZ721016 WVV721016 N786552 JJ786552 TF786552 ADB786552 AMX786552 AWT786552 BGP786552 BQL786552 CAH786552 CKD786552 CTZ786552 DDV786552 DNR786552 DXN786552 EHJ786552 ERF786552 FBB786552 FKX786552 FUT786552 GEP786552 GOL786552 GYH786552 HID786552 HRZ786552 IBV786552 ILR786552 IVN786552 JFJ786552 JPF786552 JZB786552 KIX786552 KST786552 LCP786552 LML786552 LWH786552 MGD786552 MPZ786552 MZV786552 NJR786552 NTN786552 ODJ786552 ONF786552 OXB786552 PGX786552 PQT786552 QAP786552 QKL786552 QUH786552 RED786552 RNZ786552 RXV786552 SHR786552 SRN786552 TBJ786552 TLF786552 TVB786552 UEX786552 UOT786552 UYP786552 VIL786552 VSH786552 WCD786552 WLZ786552 WVV786552 N852088 JJ852088 TF852088 ADB852088 AMX852088 AWT852088 BGP852088 BQL852088 CAH852088 CKD852088 CTZ852088 DDV852088 DNR852088 DXN852088 EHJ852088 ERF852088 FBB852088 FKX852088 FUT852088 GEP852088 GOL852088 GYH852088 HID852088 HRZ852088 IBV852088 ILR852088 IVN852088 JFJ852088 JPF852088 JZB852088 KIX852088 KST852088 LCP852088 LML852088 LWH852088 MGD852088 MPZ852088 MZV852088 NJR852088 NTN852088 ODJ852088 ONF852088 OXB852088 PGX852088 PQT852088 QAP852088 QKL852088 QUH852088 RED852088 RNZ852088 RXV852088 SHR852088 SRN852088 TBJ852088 TLF852088 TVB852088 UEX852088 UOT852088 UYP852088 VIL852088 VSH852088 WCD852088 WLZ852088 WVV852088 N917624 JJ917624 TF917624 ADB917624 AMX917624 AWT917624 BGP917624 BQL917624 CAH917624 CKD917624 CTZ917624 DDV917624 DNR917624 DXN917624 EHJ917624 ERF917624 FBB917624 FKX917624 FUT917624 GEP917624 GOL917624 GYH917624 HID917624 HRZ917624 IBV917624 ILR917624 IVN917624 JFJ917624 JPF917624 JZB917624 KIX917624 KST917624 LCP917624 LML917624 LWH917624 MGD917624 MPZ917624 MZV917624 NJR917624 NTN917624 ODJ917624 ONF917624 OXB917624 PGX917624 PQT917624 QAP917624 QKL917624 QUH917624 RED917624 RNZ917624 RXV917624 SHR917624 SRN917624 TBJ917624 TLF917624 TVB917624 UEX917624 UOT917624 UYP917624 VIL917624 VSH917624 WCD917624 WLZ917624 WVV917624 N983160 JJ983160 TF983160 ADB983160 AMX983160 AWT983160 BGP983160 BQL983160 CAH983160 CKD983160 CTZ983160 DDV983160 DNR983160 DXN983160 EHJ983160 ERF983160 FBB983160 FKX983160 FUT983160 GEP983160 GOL983160 GYH983160 HID983160 HRZ983160 IBV983160 ILR983160 IVN983160 JFJ983160 JPF983160 JZB983160 KIX983160 KST983160 LCP983160 LML983160 LWH983160 MGD983160 MPZ983160 MZV983160 NJR983160 NTN983160 ODJ983160 ONF983160 OXB983160 PGX983160 PQT983160 QAP983160 QKL983160 QUH983160 RED983160 RNZ983160 RXV983160 SHR983160 SRN983160 TBJ983160 TLF983160 TVB983160 UEX983160 UOT983160 UYP983160 VIL983160 VSH983160 WCD983160 WLZ983160 WVV983160 C90:C91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C65635:C65636 IY65635:IY65636 SU65635:SU65636 ACQ65635:ACQ65636 AMM65635:AMM65636 AWI65635:AWI65636 BGE65635:BGE65636 BQA65635:BQA65636 BZW65635:BZW65636 CJS65635:CJS65636 CTO65635:CTO65636 DDK65635:DDK65636 DNG65635:DNG65636 DXC65635:DXC65636 EGY65635:EGY65636 EQU65635:EQU65636 FAQ65635:FAQ65636 FKM65635:FKM65636 FUI65635:FUI65636 GEE65635:GEE65636 GOA65635:GOA65636 GXW65635:GXW65636 HHS65635:HHS65636 HRO65635:HRO65636 IBK65635:IBK65636 ILG65635:ILG65636 IVC65635:IVC65636 JEY65635:JEY65636 JOU65635:JOU65636 JYQ65635:JYQ65636 KIM65635:KIM65636 KSI65635:KSI65636 LCE65635:LCE65636 LMA65635:LMA65636 LVW65635:LVW65636 MFS65635:MFS65636 MPO65635:MPO65636 MZK65635:MZK65636 NJG65635:NJG65636 NTC65635:NTC65636 OCY65635:OCY65636 OMU65635:OMU65636 OWQ65635:OWQ65636 PGM65635:PGM65636 PQI65635:PQI65636 QAE65635:QAE65636 QKA65635:QKA65636 QTW65635:QTW65636 RDS65635:RDS65636 RNO65635:RNO65636 RXK65635:RXK65636 SHG65635:SHG65636 SRC65635:SRC65636 TAY65635:TAY65636 TKU65635:TKU65636 TUQ65635:TUQ65636 UEM65635:UEM65636 UOI65635:UOI65636 UYE65635:UYE65636 VIA65635:VIA65636 VRW65635:VRW65636 WBS65635:WBS65636 WLO65635:WLO65636 WVK65635:WVK65636 C131171:C131172 IY131171:IY131172 SU131171:SU131172 ACQ131171:ACQ131172 AMM131171:AMM131172 AWI131171:AWI131172 BGE131171:BGE131172 BQA131171:BQA131172 BZW131171:BZW131172 CJS131171:CJS131172 CTO131171:CTO131172 DDK131171:DDK131172 DNG131171:DNG131172 DXC131171:DXC131172 EGY131171:EGY131172 EQU131171:EQU131172 FAQ131171:FAQ131172 FKM131171:FKM131172 FUI131171:FUI131172 GEE131171:GEE131172 GOA131171:GOA131172 GXW131171:GXW131172 HHS131171:HHS131172 HRO131171:HRO131172 IBK131171:IBK131172 ILG131171:ILG131172 IVC131171:IVC131172 JEY131171:JEY131172 JOU131171:JOU131172 JYQ131171:JYQ131172 KIM131171:KIM131172 KSI131171:KSI131172 LCE131171:LCE131172 LMA131171:LMA131172 LVW131171:LVW131172 MFS131171:MFS131172 MPO131171:MPO131172 MZK131171:MZK131172 NJG131171:NJG131172 NTC131171:NTC131172 OCY131171:OCY131172 OMU131171:OMU131172 OWQ131171:OWQ131172 PGM131171:PGM131172 PQI131171:PQI131172 QAE131171:QAE131172 QKA131171:QKA131172 QTW131171:QTW131172 RDS131171:RDS131172 RNO131171:RNO131172 RXK131171:RXK131172 SHG131171:SHG131172 SRC131171:SRC131172 TAY131171:TAY131172 TKU131171:TKU131172 TUQ131171:TUQ131172 UEM131171:UEM131172 UOI131171:UOI131172 UYE131171:UYE131172 VIA131171:VIA131172 VRW131171:VRW131172 WBS131171:WBS131172 WLO131171:WLO131172 WVK131171:WVK131172 C196707:C196708 IY196707:IY196708 SU196707:SU196708 ACQ196707:ACQ196708 AMM196707:AMM196708 AWI196707:AWI196708 BGE196707:BGE196708 BQA196707:BQA196708 BZW196707:BZW196708 CJS196707:CJS196708 CTO196707:CTO196708 DDK196707:DDK196708 DNG196707:DNG196708 DXC196707:DXC196708 EGY196707:EGY196708 EQU196707:EQU196708 FAQ196707:FAQ196708 FKM196707:FKM196708 FUI196707:FUI196708 GEE196707:GEE196708 GOA196707:GOA196708 GXW196707:GXW196708 HHS196707:HHS196708 HRO196707:HRO196708 IBK196707:IBK196708 ILG196707:ILG196708 IVC196707:IVC196708 JEY196707:JEY196708 JOU196707:JOU196708 JYQ196707:JYQ196708 KIM196707:KIM196708 KSI196707:KSI196708 LCE196707:LCE196708 LMA196707:LMA196708 LVW196707:LVW196708 MFS196707:MFS196708 MPO196707:MPO196708 MZK196707:MZK196708 NJG196707:NJG196708 NTC196707:NTC196708 OCY196707:OCY196708 OMU196707:OMU196708 OWQ196707:OWQ196708 PGM196707:PGM196708 PQI196707:PQI196708 QAE196707:QAE196708 QKA196707:QKA196708 QTW196707:QTW196708 RDS196707:RDS196708 RNO196707:RNO196708 RXK196707:RXK196708 SHG196707:SHG196708 SRC196707:SRC196708 TAY196707:TAY196708 TKU196707:TKU196708 TUQ196707:TUQ196708 UEM196707:UEM196708 UOI196707:UOI196708 UYE196707:UYE196708 VIA196707:VIA196708 VRW196707:VRW196708 WBS196707:WBS196708 WLO196707:WLO196708 WVK196707:WVK196708 C262243:C262244 IY262243:IY262244 SU262243:SU262244 ACQ262243:ACQ262244 AMM262243:AMM262244 AWI262243:AWI262244 BGE262243:BGE262244 BQA262243:BQA262244 BZW262243:BZW262244 CJS262243:CJS262244 CTO262243:CTO262244 DDK262243:DDK262244 DNG262243:DNG262244 DXC262243:DXC262244 EGY262243:EGY262244 EQU262243:EQU262244 FAQ262243:FAQ262244 FKM262243:FKM262244 FUI262243:FUI262244 GEE262243:GEE262244 GOA262243:GOA262244 GXW262243:GXW262244 HHS262243:HHS262244 HRO262243:HRO262244 IBK262243:IBK262244 ILG262243:ILG262244 IVC262243:IVC262244 JEY262243:JEY262244 JOU262243:JOU262244 JYQ262243:JYQ262244 KIM262243:KIM262244 KSI262243:KSI262244 LCE262243:LCE262244 LMA262243:LMA262244 LVW262243:LVW262244 MFS262243:MFS262244 MPO262243:MPO262244 MZK262243:MZK262244 NJG262243:NJG262244 NTC262243:NTC262244 OCY262243:OCY262244 OMU262243:OMU262244 OWQ262243:OWQ262244 PGM262243:PGM262244 PQI262243:PQI262244 QAE262243:QAE262244 QKA262243:QKA262244 QTW262243:QTW262244 RDS262243:RDS262244 RNO262243:RNO262244 RXK262243:RXK262244 SHG262243:SHG262244 SRC262243:SRC262244 TAY262243:TAY262244 TKU262243:TKU262244 TUQ262243:TUQ262244 UEM262243:UEM262244 UOI262243:UOI262244 UYE262243:UYE262244 VIA262243:VIA262244 VRW262243:VRW262244 WBS262243:WBS262244 WLO262243:WLO262244 WVK262243:WVK262244 C327779:C327780 IY327779:IY327780 SU327779:SU327780 ACQ327779:ACQ327780 AMM327779:AMM327780 AWI327779:AWI327780 BGE327779:BGE327780 BQA327779:BQA327780 BZW327779:BZW327780 CJS327779:CJS327780 CTO327779:CTO327780 DDK327779:DDK327780 DNG327779:DNG327780 DXC327779:DXC327780 EGY327779:EGY327780 EQU327779:EQU327780 FAQ327779:FAQ327780 FKM327779:FKM327780 FUI327779:FUI327780 GEE327779:GEE327780 GOA327779:GOA327780 GXW327779:GXW327780 HHS327779:HHS327780 HRO327779:HRO327780 IBK327779:IBK327780 ILG327779:ILG327780 IVC327779:IVC327780 JEY327779:JEY327780 JOU327779:JOU327780 JYQ327779:JYQ327780 KIM327779:KIM327780 KSI327779:KSI327780 LCE327779:LCE327780 LMA327779:LMA327780 LVW327779:LVW327780 MFS327779:MFS327780 MPO327779:MPO327780 MZK327779:MZK327780 NJG327779:NJG327780 NTC327779:NTC327780 OCY327779:OCY327780 OMU327779:OMU327780 OWQ327779:OWQ327780 PGM327779:PGM327780 PQI327779:PQI327780 QAE327779:QAE327780 QKA327779:QKA327780 QTW327779:QTW327780 RDS327779:RDS327780 RNO327779:RNO327780 RXK327779:RXK327780 SHG327779:SHG327780 SRC327779:SRC327780 TAY327779:TAY327780 TKU327779:TKU327780 TUQ327779:TUQ327780 UEM327779:UEM327780 UOI327779:UOI327780 UYE327779:UYE327780 VIA327779:VIA327780 VRW327779:VRW327780 WBS327779:WBS327780 WLO327779:WLO327780 WVK327779:WVK327780 C393315:C393316 IY393315:IY393316 SU393315:SU393316 ACQ393315:ACQ393316 AMM393315:AMM393316 AWI393315:AWI393316 BGE393315:BGE393316 BQA393315:BQA393316 BZW393315:BZW393316 CJS393315:CJS393316 CTO393315:CTO393316 DDK393315:DDK393316 DNG393315:DNG393316 DXC393315:DXC393316 EGY393315:EGY393316 EQU393315:EQU393316 FAQ393315:FAQ393316 FKM393315:FKM393316 FUI393315:FUI393316 GEE393315:GEE393316 GOA393315:GOA393316 GXW393315:GXW393316 HHS393315:HHS393316 HRO393315:HRO393316 IBK393315:IBK393316 ILG393315:ILG393316 IVC393315:IVC393316 JEY393315:JEY393316 JOU393315:JOU393316 JYQ393315:JYQ393316 KIM393315:KIM393316 KSI393315:KSI393316 LCE393315:LCE393316 LMA393315:LMA393316 LVW393315:LVW393316 MFS393315:MFS393316 MPO393315:MPO393316 MZK393315:MZK393316 NJG393315:NJG393316 NTC393315:NTC393316 OCY393315:OCY393316 OMU393315:OMU393316 OWQ393315:OWQ393316 PGM393315:PGM393316 PQI393315:PQI393316 QAE393315:QAE393316 QKA393315:QKA393316 QTW393315:QTW393316 RDS393315:RDS393316 RNO393315:RNO393316 RXK393315:RXK393316 SHG393315:SHG393316 SRC393315:SRC393316 TAY393315:TAY393316 TKU393315:TKU393316 TUQ393315:TUQ393316 UEM393315:UEM393316 UOI393315:UOI393316 UYE393315:UYE393316 VIA393315:VIA393316 VRW393315:VRW393316 WBS393315:WBS393316 WLO393315:WLO393316 WVK393315:WVK393316 C458851:C458852 IY458851:IY458852 SU458851:SU458852 ACQ458851:ACQ458852 AMM458851:AMM458852 AWI458851:AWI458852 BGE458851:BGE458852 BQA458851:BQA458852 BZW458851:BZW458852 CJS458851:CJS458852 CTO458851:CTO458852 DDK458851:DDK458852 DNG458851:DNG458852 DXC458851:DXC458852 EGY458851:EGY458852 EQU458851:EQU458852 FAQ458851:FAQ458852 FKM458851:FKM458852 FUI458851:FUI458852 GEE458851:GEE458852 GOA458851:GOA458852 GXW458851:GXW458852 HHS458851:HHS458852 HRO458851:HRO458852 IBK458851:IBK458852 ILG458851:ILG458852 IVC458851:IVC458852 JEY458851:JEY458852 JOU458851:JOU458852 JYQ458851:JYQ458852 KIM458851:KIM458852 KSI458851:KSI458852 LCE458851:LCE458852 LMA458851:LMA458852 LVW458851:LVW458852 MFS458851:MFS458852 MPO458851:MPO458852 MZK458851:MZK458852 NJG458851:NJG458852 NTC458851:NTC458852 OCY458851:OCY458852 OMU458851:OMU458852 OWQ458851:OWQ458852 PGM458851:PGM458852 PQI458851:PQI458852 QAE458851:QAE458852 QKA458851:QKA458852 QTW458851:QTW458852 RDS458851:RDS458852 RNO458851:RNO458852 RXK458851:RXK458852 SHG458851:SHG458852 SRC458851:SRC458852 TAY458851:TAY458852 TKU458851:TKU458852 TUQ458851:TUQ458852 UEM458851:UEM458852 UOI458851:UOI458852 UYE458851:UYE458852 VIA458851:VIA458852 VRW458851:VRW458852 WBS458851:WBS458852 WLO458851:WLO458852 WVK458851:WVK458852 C524387:C524388 IY524387:IY524388 SU524387:SU524388 ACQ524387:ACQ524388 AMM524387:AMM524388 AWI524387:AWI524388 BGE524387:BGE524388 BQA524387:BQA524388 BZW524387:BZW524388 CJS524387:CJS524388 CTO524387:CTO524388 DDK524387:DDK524388 DNG524387:DNG524388 DXC524387:DXC524388 EGY524387:EGY524388 EQU524387:EQU524388 FAQ524387:FAQ524388 FKM524387:FKM524388 FUI524387:FUI524388 GEE524387:GEE524388 GOA524387:GOA524388 GXW524387:GXW524388 HHS524387:HHS524388 HRO524387:HRO524388 IBK524387:IBK524388 ILG524387:ILG524388 IVC524387:IVC524388 JEY524387:JEY524388 JOU524387:JOU524388 JYQ524387:JYQ524388 KIM524387:KIM524388 KSI524387:KSI524388 LCE524387:LCE524388 LMA524387:LMA524388 LVW524387:LVW524388 MFS524387:MFS524388 MPO524387:MPO524388 MZK524387:MZK524388 NJG524387:NJG524388 NTC524387:NTC524388 OCY524387:OCY524388 OMU524387:OMU524388 OWQ524387:OWQ524388 PGM524387:PGM524388 PQI524387:PQI524388 QAE524387:QAE524388 QKA524387:QKA524388 QTW524387:QTW524388 RDS524387:RDS524388 RNO524387:RNO524388 RXK524387:RXK524388 SHG524387:SHG524388 SRC524387:SRC524388 TAY524387:TAY524388 TKU524387:TKU524388 TUQ524387:TUQ524388 UEM524387:UEM524388 UOI524387:UOI524388 UYE524387:UYE524388 VIA524387:VIA524388 VRW524387:VRW524388 WBS524387:WBS524388 WLO524387:WLO524388 WVK524387:WVK524388 C589923:C589924 IY589923:IY589924 SU589923:SU589924 ACQ589923:ACQ589924 AMM589923:AMM589924 AWI589923:AWI589924 BGE589923:BGE589924 BQA589923:BQA589924 BZW589923:BZW589924 CJS589923:CJS589924 CTO589923:CTO589924 DDK589923:DDK589924 DNG589923:DNG589924 DXC589923:DXC589924 EGY589923:EGY589924 EQU589923:EQU589924 FAQ589923:FAQ589924 FKM589923:FKM589924 FUI589923:FUI589924 GEE589923:GEE589924 GOA589923:GOA589924 GXW589923:GXW589924 HHS589923:HHS589924 HRO589923:HRO589924 IBK589923:IBK589924 ILG589923:ILG589924 IVC589923:IVC589924 JEY589923:JEY589924 JOU589923:JOU589924 JYQ589923:JYQ589924 KIM589923:KIM589924 KSI589923:KSI589924 LCE589923:LCE589924 LMA589923:LMA589924 LVW589923:LVW589924 MFS589923:MFS589924 MPO589923:MPO589924 MZK589923:MZK589924 NJG589923:NJG589924 NTC589923:NTC589924 OCY589923:OCY589924 OMU589923:OMU589924 OWQ589923:OWQ589924 PGM589923:PGM589924 PQI589923:PQI589924 QAE589923:QAE589924 QKA589923:QKA589924 QTW589923:QTW589924 RDS589923:RDS589924 RNO589923:RNO589924 RXK589923:RXK589924 SHG589923:SHG589924 SRC589923:SRC589924 TAY589923:TAY589924 TKU589923:TKU589924 TUQ589923:TUQ589924 UEM589923:UEM589924 UOI589923:UOI589924 UYE589923:UYE589924 VIA589923:VIA589924 VRW589923:VRW589924 WBS589923:WBS589924 WLO589923:WLO589924 WVK589923:WVK589924 C655459:C655460 IY655459:IY655460 SU655459:SU655460 ACQ655459:ACQ655460 AMM655459:AMM655460 AWI655459:AWI655460 BGE655459:BGE655460 BQA655459:BQA655460 BZW655459:BZW655460 CJS655459:CJS655460 CTO655459:CTO655460 DDK655459:DDK655460 DNG655459:DNG655460 DXC655459:DXC655460 EGY655459:EGY655460 EQU655459:EQU655460 FAQ655459:FAQ655460 FKM655459:FKM655460 FUI655459:FUI655460 GEE655459:GEE655460 GOA655459:GOA655460 GXW655459:GXW655460 HHS655459:HHS655460 HRO655459:HRO655460 IBK655459:IBK655460 ILG655459:ILG655460 IVC655459:IVC655460 JEY655459:JEY655460 JOU655459:JOU655460 JYQ655459:JYQ655460 KIM655459:KIM655460 KSI655459:KSI655460 LCE655459:LCE655460 LMA655459:LMA655460 LVW655459:LVW655460 MFS655459:MFS655460 MPO655459:MPO655460 MZK655459:MZK655460 NJG655459:NJG655460 NTC655459:NTC655460 OCY655459:OCY655460 OMU655459:OMU655460 OWQ655459:OWQ655460 PGM655459:PGM655460 PQI655459:PQI655460 QAE655459:QAE655460 QKA655459:QKA655460 QTW655459:QTW655460 RDS655459:RDS655460 RNO655459:RNO655460 RXK655459:RXK655460 SHG655459:SHG655460 SRC655459:SRC655460 TAY655459:TAY655460 TKU655459:TKU655460 TUQ655459:TUQ655460 UEM655459:UEM655460 UOI655459:UOI655460 UYE655459:UYE655460 VIA655459:VIA655460 VRW655459:VRW655460 WBS655459:WBS655460 WLO655459:WLO655460 WVK655459:WVK655460 C720995:C720996 IY720995:IY720996 SU720995:SU720996 ACQ720995:ACQ720996 AMM720995:AMM720996 AWI720995:AWI720996 BGE720995:BGE720996 BQA720995:BQA720996 BZW720995:BZW720996 CJS720995:CJS720996 CTO720995:CTO720996 DDK720995:DDK720996 DNG720995:DNG720996 DXC720995:DXC720996 EGY720995:EGY720996 EQU720995:EQU720996 FAQ720995:FAQ720996 FKM720995:FKM720996 FUI720995:FUI720996 GEE720995:GEE720996 GOA720995:GOA720996 GXW720995:GXW720996 HHS720995:HHS720996 HRO720995:HRO720996 IBK720995:IBK720996 ILG720995:ILG720996 IVC720995:IVC720996 JEY720995:JEY720996 JOU720995:JOU720996 JYQ720995:JYQ720996 KIM720995:KIM720996 KSI720995:KSI720996 LCE720995:LCE720996 LMA720995:LMA720996 LVW720995:LVW720996 MFS720995:MFS720996 MPO720995:MPO720996 MZK720995:MZK720996 NJG720995:NJG720996 NTC720995:NTC720996 OCY720995:OCY720996 OMU720995:OMU720996 OWQ720995:OWQ720996 PGM720995:PGM720996 PQI720995:PQI720996 QAE720995:QAE720996 QKA720995:QKA720996 QTW720995:QTW720996 RDS720995:RDS720996 RNO720995:RNO720996 RXK720995:RXK720996 SHG720995:SHG720996 SRC720995:SRC720996 TAY720995:TAY720996 TKU720995:TKU720996 TUQ720995:TUQ720996 UEM720995:UEM720996 UOI720995:UOI720996 UYE720995:UYE720996 VIA720995:VIA720996 VRW720995:VRW720996 WBS720995:WBS720996 WLO720995:WLO720996 WVK720995:WVK720996 C786531:C786532 IY786531:IY786532 SU786531:SU786532 ACQ786531:ACQ786532 AMM786531:AMM786532 AWI786531:AWI786532 BGE786531:BGE786532 BQA786531:BQA786532 BZW786531:BZW786532 CJS786531:CJS786532 CTO786531:CTO786532 DDK786531:DDK786532 DNG786531:DNG786532 DXC786531:DXC786532 EGY786531:EGY786532 EQU786531:EQU786532 FAQ786531:FAQ786532 FKM786531:FKM786532 FUI786531:FUI786532 GEE786531:GEE786532 GOA786531:GOA786532 GXW786531:GXW786532 HHS786531:HHS786532 HRO786531:HRO786532 IBK786531:IBK786532 ILG786531:ILG786532 IVC786531:IVC786532 JEY786531:JEY786532 JOU786531:JOU786532 JYQ786531:JYQ786532 KIM786531:KIM786532 KSI786531:KSI786532 LCE786531:LCE786532 LMA786531:LMA786532 LVW786531:LVW786532 MFS786531:MFS786532 MPO786531:MPO786532 MZK786531:MZK786532 NJG786531:NJG786532 NTC786531:NTC786532 OCY786531:OCY786532 OMU786531:OMU786532 OWQ786531:OWQ786532 PGM786531:PGM786532 PQI786531:PQI786532 QAE786531:QAE786532 QKA786531:QKA786532 QTW786531:QTW786532 RDS786531:RDS786532 RNO786531:RNO786532 RXK786531:RXK786532 SHG786531:SHG786532 SRC786531:SRC786532 TAY786531:TAY786532 TKU786531:TKU786532 TUQ786531:TUQ786532 UEM786531:UEM786532 UOI786531:UOI786532 UYE786531:UYE786532 VIA786531:VIA786532 VRW786531:VRW786532 WBS786531:WBS786532 WLO786531:WLO786532 WVK786531:WVK786532 C852067:C852068 IY852067:IY852068 SU852067:SU852068 ACQ852067:ACQ852068 AMM852067:AMM852068 AWI852067:AWI852068 BGE852067:BGE852068 BQA852067:BQA852068 BZW852067:BZW852068 CJS852067:CJS852068 CTO852067:CTO852068 DDK852067:DDK852068 DNG852067:DNG852068 DXC852067:DXC852068 EGY852067:EGY852068 EQU852067:EQU852068 FAQ852067:FAQ852068 FKM852067:FKM852068 FUI852067:FUI852068 GEE852067:GEE852068 GOA852067:GOA852068 GXW852067:GXW852068 HHS852067:HHS852068 HRO852067:HRO852068 IBK852067:IBK852068 ILG852067:ILG852068 IVC852067:IVC852068 JEY852067:JEY852068 JOU852067:JOU852068 JYQ852067:JYQ852068 KIM852067:KIM852068 KSI852067:KSI852068 LCE852067:LCE852068 LMA852067:LMA852068 LVW852067:LVW852068 MFS852067:MFS852068 MPO852067:MPO852068 MZK852067:MZK852068 NJG852067:NJG852068 NTC852067:NTC852068 OCY852067:OCY852068 OMU852067:OMU852068 OWQ852067:OWQ852068 PGM852067:PGM852068 PQI852067:PQI852068 QAE852067:QAE852068 QKA852067:QKA852068 QTW852067:QTW852068 RDS852067:RDS852068 RNO852067:RNO852068 RXK852067:RXK852068 SHG852067:SHG852068 SRC852067:SRC852068 TAY852067:TAY852068 TKU852067:TKU852068 TUQ852067:TUQ852068 UEM852067:UEM852068 UOI852067:UOI852068 UYE852067:UYE852068 VIA852067:VIA852068 VRW852067:VRW852068 WBS852067:WBS852068 WLO852067:WLO852068 WVK852067:WVK852068 C917603:C917604 IY917603:IY917604 SU917603:SU917604 ACQ917603:ACQ917604 AMM917603:AMM917604 AWI917603:AWI917604 BGE917603:BGE917604 BQA917603:BQA917604 BZW917603:BZW917604 CJS917603:CJS917604 CTO917603:CTO917604 DDK917603:DDK917604 DNG917603:DNG917604 DXC917603:DXC917604 EGY917603:EGY917604 EQU917603:EQU917604 FAQ917603:FAQ917604 FKM917603:FKM917604 FUI917603:FUI917604 GEE917603:GEE917604 GOA917603:GOA917604 GXW917603:GXW917604 HHS917603:HHS917604 HRO917603:HRO917604 IBK917603:IBK917604 ILG917603:ILG917604 IVC917603:IVC917604 JEY917603:JEY917604 JOU917603:JOU917604 JYQ917603:JYQ917604 KIM917603:KIM917604 KSI917603:KSI917604 LCE917603:LCE917604 LMA917603:LMA917604 LVW917603:LVW917604 MFS917603:MFS917604 MPO917603:MPO917604 MZK917603:MZK917604 NJG917603:NJG917604 NTC917603:NTC917604 OCY917603:OCY917604 OMU917603:OMU917604 OWQ917603:OWQ917604 PGM917603:PGM917604 PQI917603:PQI917604 QAE917603:QAE917604 QKA917603:QKA917604 QTW917603:QTW917604 RDS917603:RDS917604 RNO917603:RNO917604 RXK917603:RXK917604 SHG917603:SHG917604 SRC917603:SRC917604 TAY917603:TAY917604 TKU917603:TKU917604 TUQ917603:TUQ917604 UEM917603:UEM917604 UOI917603:UOI917604 UYE917603:UYE917604 VIA917603:VIA917604 VRW917603:VRW917604 WBS917603:WBS917604 WLO917603:WLO917604 WVK917603:WVK917604 C983139:C983140 IY983139:IY983140 SU983139:SU983140 ACQ983139:ACQ983140 AMM983139:AMM983140 AWI983139:AWI983140 BGE983139:BGE983140 BQA983139:BQA983140 BZW983139:BZW983140 CJS983139:CJS983140 CTO983139:CTO983140 DDK983139:DDK983140 DNG983139:DNG983140 DXC983139:DXC983140 EGY983139:EGY983140 EQU983139:EQU983140 FAQ983139:FAQ983140 FKM983139:FKM983140 FUI983139:FUI983140 GEE983139:GEE983140 GOA983139:GOA983140 GXW983139:GXW983140 HHS983139:HHS983140 HRO983139:HRO983140 IBK983139:IBK983140 ILG983139:ILG983140 IVC983139:IVC983140 JEY983139:JEY983140 JOU983139:JOU983140 JYQ983139:JYQ983140 KIM983139:KIM983140 KSI983139:KSI983140 LCE983139:LCE983140 LMA983139:LMA983140 LVW983139:LVW983140 MFS983139:MFS983140 MPO983139:MPO983140 MZK983139:MZK983140 NJG983139:NJG983140 NTC983139:NTC983140 OCY983139:OCY983140 OMU983139:OMU983140 OWQ983139:OWQ983140 PGM983139:PGM983140 PQI983139:PQI983140 QAE983139:QAE983140 QKA983139:QKA983140 QTW983139:QTW983140 RDS983139:RDS983140 RNO983139:RNO983140 RXK983139:RXK983140 SHG983139:SHG983140 SRC983139:SRC983140 TAY983139:TAY983140 TKU983139:TKU983140 TUQ983139:TUQ983140 UEM983139:UEM983140 UOI983139:UOI983140 UYE983139:UYE983140 VIA983139:VIA983140 VRW983139:VRW983140 WBS983139:WBS983140 WLO983139:WLO983140 WVK983139:WVK983140 C94:C96 IY94:IY96 SU94:SU96 ACQ94:ACQ96 AMM94:AMM96 AWI94:AWI96 BGE94:BGE96 BQA94:BQA96 BZW94:BZW96 CJS94:CJS96 CTO94:CTO96 DDK94:DDK96 DNG94:DNG96 DXC94:DXC96 EGY94:EGY96 EQU94:EQU96 FAQ94:FAQ96 FKM94:FKM96 FUI94:FUI96 GEE94:GEE96 GOA94:GOA96 GXW94:GXW96 HHS94:HHS96 HRO94:HRO96 IBK94:IBK96 ILG94:ILG96 IVC94:IVC96 JEY94:JEY96 JOU94:JOU96 JYQ94:JYQ96 KIM94:KIM96 KSI94:KSI96 LCE94:LCE96 LMA94:LMA96 LVW94:LVW96 MFS94:MFS96 MPO94:MPO96 MZK94:MZK96 NJG94:NJG96 NTC94:NTC96 OCY94:OCY96 OMU94:OMU96 OWQ94:OWQ96 PGM94:PGM96 PQI94:PQI96 QAE94:QAE96 QKA94:QKA96 QTW94:QTW96 RDS94:RDS96 RNO94:RNO96 RXK94:RXK96 SHG94:SHG96 SRC94:SRC96 TAY94:TAY96 TKU94:TKU96 TUQ94:TUQ96 UEM94:UEM96 UOI94:UOI96 UYE94:UYE96 VIA94:VIA96 VRW94:VRW96 WBS94:WBS96 WLO94:WLO96 WVK94:WVK96 C65639:C65641 IY65639:IY65641 SU65639:SU65641 ACQ65639:ACQ65641 AMM65639:AMM65641 AWI65639:AWI65641 BGE65639:BGE65641 BQA65639:BQA65641 BZW65639:BZW65641 CJS65639:CJS65641 CTO65639:CTO65641 DDK65639:DDK65641 DNG65639:DNG65641 DXC65639:DXC65641 EGY65639:EGY65641 EQU65639:EQU65641 FAQ65639:FAQ65641 FKM65639:FKM65641 FUI65639:FUI65641 GEE65639:GEE65641 GOA65639:GOA65641 GXW65639:GXW65641 HHS65639:HHS65641 HRO65639:HRO65641 IBK65639:IBK65641 ILG65639:ILG65641 IVC65639:IVC65641 JEY65639:JEY65641 JOU65639:JOU65641 JYQ65639:JYQ65641 KIM65639:KIM65641 KSI65639:KSI65641 LCE65639:LCE65641 LMA65639:LMA65641 LVW65639:LVW65641 MFS65639:MFS65641 MPO65639:MPO65641 MZK65639:MZK65641 NJG65639:NJG65641 NTC65639:NTC65641 OCY65639:OCY65641 OMU65639:OMU65641 OWQ65639:OWQ65641 PGM65639:PGM65641 PQI65639:PQI65641 QAE65639:QAE65641 QKA65639:QKA65641 QTW65639:QTW65641 RDS65639:RDS65641 RNO65639:RNO65641 RXK65639:RXK65641 SHG65639:SHG65641 SRC65639:SRC65641 TAY65639:TAY65641 TKU65639:TKU65641 TUQ65639:TUQ65641 UEM65639:UEM65641 UOI65639:UOI65641 UYE65639:UYE65641 VIA65639:VIA65641 VRW65639:VRW65641 WBS65639:WBS65641 WLO65639:WLO65641 WVK65639:WVK65641 C131175:C131177 IY131175:IY131177 SU131175:SU131177 ACQ131175:ACQ131177 AMM131175:AMM131177 AWI131175:AWI131177 BGE131175:BGE131177 BQA131175:BQA131177 BZW131175:BZW131177 CJS131175:CJS131177 CTO131175:CTO131177 DDK131175:DDK131177 DNG131175:DNG131177 DXC131175:DXC131177 EGY131175:EGY131177 EQU131175:EQU131177 FAQ131175:FAQ131177 FKM131175:FKM131177 FUI131175:FUI131177 GEE131175:GEE131177 GOA131175:GOA131177 GXW131175:GXW131177 HHS131175:HHS131177 HRO131175:HRO131177 IBK131175:IBK131177 ILG131175:ILG131177 IVC131175:IVC131177 JEY131175:JEY131177 JOU131175:JOU131177 JYQ131175:JYQ131177 KIM131175:KIM131177 KSI131175:KSI131177 LCE131175:LCE131177 LMA131175:LMA131177 LVW131175:LVW131177 MFS131175:MFS131177 MPO131175:MPO131177 MZK131175:MZK131177 NJG131175:NJG131177 NTC131175:NTC131177 OCY131175:OCY131177 OMU131175:OMU131177 OWQ131175:OWQ131177 PGM131175:PGM131177 PQI131175:PQI131177 QAE131175:QAE131177 QKA131175:QKA131177 QTW131175:QTW131177 RDS131175:RDS131177 RNO131175:RNO131177 RXK131175:RXK131177 SHG131175:SHG131177 SRC131175:SRC131177 TAY131175:TAY131177 TKU131175:TKU131177 TUQ131175:TUQ131177 UEM131175:UEM131177 UOI131175:UOI131177 UYE131175:UYE131177 VIA131175:VIA131177 VRW131175:VRW131177 WBS131175:WBS131177 WLO131175:WLO131177 WVK131175:WVK131177 C196711:C196713 IY196711:IY196713 SU196711:SU196713 ACQ196711:ACQ196713 AMM196711:AMM196713 AWI196711:AWI196713 BGE196711:BGE196713 BQA196711:BQA196713 BZW196711:BZW196713 CJS196711:CJS196713 CTO196711:CTO196713 DDK196711:DDK196713 DNG196711:DNG196713 DXC196711:DXC196713 EGY196711:EGY196713 EQU196711:EQU196713 FAQ196711:FAQ196713 FKM196711:FKM196713 FUI196711:FUI196713 GEE196711:GEE196713 GOA196711:GOA196713 GXW196711:GXW196713 HHS196711:HHS196713 HRO196711:HRO196713 IBK196711:IBK196713 ILG196711:ILG196713 IVC196711:IVC196713 JEY196711:JEY196713 JOU196711:JOU196713 JYQ196711:JYQ196713 KIM196711:KIM196713 KSI196711:KSI196713 LCE196711:LCE196713 LMA196711:LMA196713 LVW196711:LVW196713 MFS196711:MFS196713 MPO196711:MPO196713 MZK196711:MZK196713 NJG196711:NJG196713 NTC196711:NTC196713 OCY196711:OCY196713 OMU196711:OMU196713 OWQ196711:OWQ196713 PGM196711:PGM196713 PQI196711:PQI196713 QAE196711:QAE196713 QKA196711:QKA196713 QTW196711:QTW196713 RDS196711:RDS196713 RNO196711:RNO196713 RXK196711:RXK196713 SHG196711:SHG196713 SRC196711:SRC196713 TAY196711:TAY196713 TKU196711:TKU196713 TUQ196711:TUQ196713 UEM196711:UEM196713 UOI196711:UOI196713 UYE196711:UYE196713 VIA196711:VIA196713 VRW196711:VRW196713 WBS196711:WBS196713 WLO196711:WLO196713 WVK196711:WVK196713 C262247:C262249 IY262247:IY262249 SU262247:SU262249 ACQ262247:ACQ262249 AMM262247:AMM262249 AWI262247:AWI262249 BGE262247:BGE262249 BQA262247:BQA262249 BZW262247:BZW262249 CJS262247:CJS262249 CTO262247:CTO262249 DDK262247:DDK262249 DNG262247:DNG262249 DXC262247:DXC262249 EGY262247:EGY262249 EQU262247:EQU262249 FAQ262247:FAQ262249 FKM262247:FKM262249 FUI262247:FUI262249 GEE262247:GEE262249 GOA262247:GOA262249 GXW262247:GXW262249 HHS262247:HHS262249 HRO262247:HRO262249 IBK262247:IBK262249 ILG262247:ILG262249 IVC262247:IVC262249 JEY262247:JEY262249 JOU262247:JOU262249 JYQ262247:JYQ262249 KIM262247:KIM262249 KSI262247:KSI262249 LCE262247:LCE262249 LMA262247:LMA262249 LVW262247:LVW262249 MFS262247:MFS262249 MPO262247:MPO262249 MZK262247:MZK262249 NJG262247:NJG262249 NTC262247:NTC262249 OCY262247:OCY262249 OMU262247:OMU262249 OWQ262247:OWQ262249 PGM262247:PGM262249 PQI262247:PQI262249 QAE262247:QAE262249 QKA262247:QKA262249 QTW262247:QTW262249 RDS262247:RDS262249 RNO262247:RNO262249 RXK262247:RXK262249 SHG262247:SHG262249 SRC262247:SRC262249 TAY262247:TAY262249 TKU262247:TKU262249 TUQ262247:TUQ262249 UEM262247:UEM262249 UOI262247:UOI262249 UYE262247:UYE262249 VIA262247:VIA262249 VRW262247:VRW262249 WBS262247:WBS262249 WLO262247:WLO262249 WVK262247:WVK262249 C327783:C327785 IY327783:IY327785 SU327783:SU327785 ACQ327783:ACQ327785 AMM327783:AMM327785 AWI327783:AWI327785 BGE327783:BGE327785 BQA327783:BQA327785 BZW327783:BZW327785 CJS327783:CJS327785 CTO327783:CTO327785 DDK327783:DDK327785 DNG327783:DNG327785 DXC327783:DXC327785 EGY327783:EGY327785 EQU327783:EQU327785 FAQ327783:FAQ327785 FKM327783:FKM327785 FUI327783:FUI327785 GEE327783:GEE327785 GOA327783:GOA327785 GXW327783:GXW327785 HHS327783:HHS327785 HRO327783:HRO327785 IBK327783:IBK327785 ILG327783:ILG327785 IVC327783:IVC327785 JEY327783:JEY327785 JOU327783:JOU327785 JYQ327783:JYQ327785 KIM327783:KIM327785 KSI327783:KSI327785 LCE327783:LCE327785 LMA327783:LMA327785 LVW327783:LVW327785 MFS327783:MFS327785 MPO327783:MPO327785 MZK327783:MZK327785 NJG327783:NJG327785 NTC327783:NTC327785 OCY327783:OCY327785 OMU327783:OMU327785 OWQ327783:OWQ327785 PGM327783:PGM327785 PQI327783:PQI327785 QAE327783:QAE327785 QKA327783:QKA327785 QTW327783:QTW327785 RDS327783:RDS327785 RNO327783:RNO327785 RXK327783:RXK327785 SHG327783:SHG327785 SRC327783:SRC327785 TAY327783:TAY327785 TKU327783:TKU327785 TUQ327783:TUQ327785 UEM327783:UEM327785 UOI327783:UOI327785 UYE327783:UYE327785 VIA327783:VIA327785 VRW327783:VRW327785 WBS327783:WBS327785 WLO327783:WLO327785 WVK327783:WVK327785 C393319:C393321 IY393319:IY393321 SU393319:SU393321 ACQ393319:ACQ393321 AMM393319:AMM393321 AWI393319:AWI393321 BGE393319:BGE393321 BQA393319:BQA393321 BZW393319:BZW393321 CJS393319:CJS393321 CTO393319:CTO393321 DDK393319:DDK393321 DNG393319:DNG393321 DXC393319:DXC393321 EGY393319:EGY393321 EQU393319:EQU393321 FAQ393319:FAQ393321 FKM393319:FKM393321 FUI393319:FUI393321 GEE393319:GEE393321 GOA393319:GOA393321 GXW393319:GXW393321 HHS393319:HHS393321 HRO393319:HRO393321 IBK393319:IBK393321 ILG393319:ILG393321 IVC393319:IVC393321 JEY393319:JEY393321 JOU393319:JOU393321 JYQ393319:JYQ393321 KIM393319:KIM393321 KSI393319:KSI393321 LCE393319:LCE393321 LMA393319:LMA393321 LVW393319:LVW393321 MFS393319:MFS393321 MPO393319:MPO393321 MZK393319:MZK393321 NJG393319:NJG393321 NTC393319:NTC393321 OCY393319:OCY393321 OMU393319:OMU393321 OWQ393319:OWQ393321 PGM393319:PGM393321 PQI393319:PQI393321 QAE393319:QAE393321 QKA393319:QKA393321 QTW393319:QTW393321 RDS393319:RDS393321 RNO393319:RNO393321 RXK393319:RXK393321 SHG393319:SHG393321 SRC393319:SRC393321 TAY393319:TAY393321 TKU393319:TKU393321 TUQ393319:TUQ393321 UEM393319:UEM393321 UOI393319:UOI393321 UYE393319:UYE393321 VIA393319:VIA393321 VRW393319:VRW393321 WBS393319:WBS393321 WLO393319:WLO393321 WVK393319:WVK393321 C458855:C458857 IY458855:IY458857 SU458855:SU458857 ACQ458855:ACQ458857 AMM458855:AMM458857 AWI458855:AWI458857 BGE458855:BGE458857 BQA458855:BQA458857 BZW458855:BZW458857 CJS458855:CJS458857 CTO458855:CTO458857 DDK458855:DDK458857 DNG458855:DNG458857 DXC458855:DXC458857 EGY458855:EGY458857 EQU458855:EQU458857 FAQ458855:FAQ458857 FKM458855:FKM458857 FUI458855:FUI458857 GEE458855:GEE458857 GOA458855:GOA458857 GXW458855:GXW458857 HHS458855:HHS458857 HRO458855:HRO458857 IBK458855:IBK458857 ILG458855:ILG458857 IVC458855:IVC458857 JEY458855:JEY458857 JOU458855:JOU458857 JYQ458855:JYQ458857 KIM458855:KIM458857 KSI458855:KSI458857 LCE458855:LCE458857 LMA458855:LMA458857 LVW458855:LVW458857 MFS458855:MFS458857 MPO458855:MPO458857 MZK458855:MZK458857 NJG458855:NJG458857 NTC458855:NTC458857 OCY458855:OCY458857 OMU458855:OMU458857 OWQ458855:OWQ458857 PGM458855:PGM458857 PQI458855:PQI458857 QAE458855:QAE458857 QKA458855:QKA458857 QTW458855:QTW458857 RDS458855:RDS458857 RNO458855:RNO458857 RXK458855:RXK458857 SHG458855:SHG458857 SRC458855:SRC458857 TAY458855:TAY458857 TKU458855:TKU458857 TUQ458855:TUQ458857 UEM458855:UEM458857 UOI458855:UOI458857 UYE458855:UYE458857 VIA458855:VIA458857 VRW458855:VRW458857 WBS458855:WBS458857 WLO458855:WLO458857 WVK458855:WVK458857 C524391:C524393 IY524391:IY524393 SU524391:SU524393 ACQ524391:ACQ524393 AMM524391:AMM524393 AWI524391:AWI524393 BGE524391:BGE524393 BQA524391:BQA524393 BZW524391:BZW524393 CJS524391:CJS524393 CTO524391:CTO524393 DDK524391:DDK524393 DNG524391:DNG524393 DXC524391:DXC524393 EGY524391:EGY524393 EQU524391:EQU524393 FAQ524391:FAQ524393 FKM524391:FKM524393 FUI524391:FUI524393 GEE524391:GEE524393 GOA524391:GOA524393 GXW524391:GXW524393 HHS524391:HHS524393 HRO524391:HRO524393 IBK524391:IBK524393 ILG524391:ILG524393 IVC524391:IVC524393 JEY524391:JEY524393 JOU524391:JOU524393 JYQ524391:JYQ524393 KIM524391:KIM524393 KSI524391:KSI524393 LCE524391:LCE524393 LMA524391:LMA524393 LVW524391:LVW524393 MFS524391:MFS524393 MPO524391:MPO524393 MZK524391:MZK524393 NJG524391:NJG524393 NTC524391:NTC524393 OCY524391:OCY524393 OMU524391:OMU524393 OWQ524391:OWQ524393 PGM524391:PGM524393 PQI524391:PQI524393 QAE524391:QAE524393 QKA524391:QKA524393 QTW524391:QTW524393 RDS524391:RDS524393 RNO524391:RNO524393 RXK524391:RXK524393 SHG524391:SHG524393 SRC524391:SRC524393 TAY524391:TAY524393 TKU524391:TKU524393 TUQ524391:TUQ524393 UEM524391:UEM524393 UOI524391:UOI524393 UYE524391:UYE524393 VIA524391:VIA524393 VRW524391:VRW524393 WBS524391:WBS524393 WLO524391:WLO524393 WVK524391:WVK524393 C589927:C589929 IY589927:IY589929 SU589927:SU589929 ACQ589927:ACQ589929 AMM589927:AMM589929 AWI589927:AWI589929 BGE589927:BGE589929 BQA589927:BQA589929 BZW589927:BZW589929 CJS589927:CJS589929 CTO589927:CTO589929 DDK589927:DDK589929 DNG589927:DNG589929 DXC589927:DXC589929 EGY589927:EGY589929 EQU589927:EQU589929 FAQ589927:FAQ589929 FKM589927:FKM589929 FUI589927:FUI589929 GEE589927:GEE589929 GOA589927:GOA589929 GXW589927:GXW589929 HHS589927:HHS589929 HRO589927:HRO589929 IBK589927:IBK589929 ILG589927:ILG589929 IVC589927:IVC589929 JEY589927:JEY589929 JOU589927:JOU589929 JYQ589927:JYQ589929 KIM589927:KIM589929 KSI589927:KSI589929 LCE589927:LCE589929 LMA589927:LMA589929 LVW589927:LVW589929 MFS589927:MFS589929 MPO589927:MPO589929 MZK589927:MZK589929 NJG589927:NJG589929 NTC589927:NTC589929 OCY589927:OCY589929 OMU589927:OMU589929 OWQ589927:OWQ589929 PGM589927:PGM589929 PQI589927:PQI589929 QAE589927:QAE589929 QKA589927:QKA589929 QTW589927:QTW589929 RDS589927:RDS589929 RNO589927:RNO589929 RXK589927:RXK589929 SHG589927:SHG589929 SRC589927:SRC589929 TAY589927:TAY589929 TKU589927:TKU589929 TUQ589927:TUQ589929 UEM589927:UEM589929 UOI589927:UOI589929 UYE589927:UYE589929 VIA589927:VIA589929 VRW589927:VRW589929 WBS589927:WBS589929 WLO589927:WLO589929 WVK589927:WVK589929 C655463:C655465 IY655463:IY655465 SU655463:SU655465 ACQ655463:ACQ655465 AMM655463:AMM655465 AWI655463:AWI655465 BGE655463:BGE655465 BQA655463:BQA655465 BZW655463:BZW655465 CJS655463:CJS655465 CTO655463:CTO655465 DDK655463:DDK655465 DNG655463:DNG655465 DXC655463:DXC655465 EGY655463:EGY655465 EQU655463:EQU655465 FAQ655463:FAQ655465 FKM655463:FKM655465 FUI655463:FUI655465 GEE655463:GEE655465 GOA655463:GOA655465 GXW655463:GXW655465 HHS655463:HHS655465 HRO655463:HRO655465 IBK655463:IBK655465 ILG655463:ILG655465 IVC655463:IVC655465 JEY655463:JEY655465 JOU655463:JOU655465 JYQ655463:JYQ655465 KIM655463:KIM655465 KSI655463:KSI655465 LCE655463:LCE655465 LMA655463:LMA655465 LVW655463:LVW655465 MFS655463:MFS655465 MPO655463:MPO655465 MZK655463:MZK655465 NJG655463:NJG655465 NTC655463:NTC655465 OCY655463:OCY655465 OMU655463:OMU655465 OWQ655463:OWQ655465 PGM655463:PGM655465 PQI655463:PQI655465 QAE655463:QAE655465 QKA655463:QKA655465 QTW655463:QTW655465 RDS655463:RDS655465 RNO655463:RNO655465 RXK655463:RXK655465 SHG655463:SHG655465 SRC655463:SRC655465 TAY655463:TAY655465 TKU655463:TKU655465 TUQ655463:TUQ655465 UEM655463:UEM655465 UOI655463:UOI655465 UYE655463:UYE655465 VIA655463:VIA655465 VRW655463:VRW655465 WBS655463:WBS655465 WLO655463:WLO655465 WVK655463:WVK655465 C720999:C721001 IY720999:IY721001 SU720999:SU721001 ACQ720999:ACQ721001 AMM720999:AMM721001 AWI720999:AWI721001 BGE720999:BGE721001 BQA720999:BQA721001 BZW720999:BZW721001 CJS720999:CJS721001 CTO720999:CTO721001 DDK720999:DDK721001 DNG720999:DNG721001 DXC720999:DXC721001 EGY720999:EGY721001 EQU720999:EQU721001 FAQ720999:FAQ721001 FKM720999:FKM721001 FUI720999:FUI721001 GEE720999:GEE721001 GOA720999:GOA721001 GXW720999:GXW721001 HHS720999:HHS721001 HRO720999:HRO721001 IBK720999:IBK721001 ILG720999:ILG721001 IVC720999:IVC721001 JEY720999:JEY721001 JOU720999:JOU721001 JYQ720999:JYQ721001 KIM720999:KIM721001 KSI720999:KSI721001 LCE720999:LCE721001 LMA720999:LMA721001 LVW720999:LVW721001 MFS720999:MFS721001 MPO720999:MPO721001 MZK720999:MZK721001 NJG720999:NJG721001 NTC720999:NTC721001 OCY720999:OCY721001 OMU720999:OMU721001 OWQ720999:OWQ721001 PGM720999:PGM721001 PQI720999:PQI721001 QAE720999:QAE721001 QKA720999:QKA721001 QTW720999:QTW721001 RDS720999:RDS721001 RNO720999:RNO721001 RXK720999:RXK721001 SHG720999:SHG721001 SRC720999:SRC721001 TAY720999:TAY721001 TKU720999:TKU721001 TUQ720999:TUQ721001 UEM720999:UEM721001 UOI720999:UOI721001 UYE720999:UYE721001 VIA720999:VIA721001 VRW720999:VRW721001 WBS720999:WBS721001 WLO720999:WLO721001 WVK720999:WVK721001 C786535:C786537 IY786535:IY786537 SU786535:SU786537 ACQ786535:ACQ786537 AMM786535:AMM786537 AWI786535:AWI786537 BGE786535:BGE786537 BQA786535:BQA786537 BZW786535:BZW786537 CJS786535:CJS786537 CTO786535:CTO786537 DDK786535:DDK786537 DNG786535:DNG786537 DXC786535:DXC786537 EGY786535:EGY786537 EQU786535:EQU786537 FAQ786535:FAQ786537 FKM786535:FKM786537 FUI786535:FUI786537 GEE786535:GEE786537 GOA786535:GOA786537 GXW786535:GXW786537 HHS786535:HHS786537 HRO786535:HRO786537 IBK786535:IBK786537 ILG786535:ILG786537 IVC786535:IVC786537 JEY786535:JEY786537 JOU786535:JOU786537 JYQ786535:JYQ786537 KIM786535:KIM786537 KSI786535:KSI786537 LCE786535:LCE786537 LMA786535:LMA786537 LVW786535:LVW786537 MFS786535:MFS786537 MPO786535:MPO786537 MZK786535:MZK786537 NJG786535:NJG786537 NTC786535:NTC786537 OCY786535:OCY786537 OMU786535:OMU786537 OWQ786535:OWQ786537 PGM786535:PGM786537 PQI786535:PQI786537 QAE786535:QAE786537 QKA786535:QKA786537 QTW786535:QTW786537 RDS786535:RDS786537 RNO786535:RNO786537 RXK786535:RXK786537 SHG786535:SHG786537 SRC786535:SRC786537 TAY786535:TAY786537 TKU786535:TKU786537 TUQ786535:TUQ786537 UEM786535:UEM786537 UOI786535:UOI786537 UYE786535:UYE786537 VIA786535:VIA786537 VRW786535:VRW786537 WBS786535:WBS786537 WLO786535:WLO786537 WVK786535:WVK786537 C852071:C852073 IY852071:IY852073 SU852071:SU852073 ACQ852071:ACQ852073 AMM852071:AMM852073 AWI852071:AWI852073 BGE852071:BGE852073 BQA852071:BQA852073 BZW852071:BZW852073 CJS852071:CJS852073 CTO852071:CTO852073 DDK852071:DDK852073 DNG852071:DNG852073 DXC852071:DXC852073 EGY852071:EGY852073 EQU852071:EQU852073 FAQ852071:FAQ852073 FKM852071:FKM852073 FUI852071:FUI852073 GEE852071:GEE852073 GOA852071:GOA852073 GXW852071:GXW852073 HHS852071:HHS852073 HRO852071:HRO852073 IBK852071:IBK852073 ILG852071:ILG852073 IVC852071:IVC852073 JEY852071:JEY852073 JOU852071:JOU852073 JYQ852071:JYQ852073 KIM852071:KIM852073 KSI852071:KSI852073 LCE852071:LCE852073 LMA852071:LMA852073 LVW852071:LVW852073 MFS852071:MFS852073 MPO852071:MPO852073 MZK852071:MZK852073 NJG852071:NJG852073 NTC852071:NTC852073 OCY852071:OCY852073 OMU852071:OMU852073 OWQ852071:OWQ852073 PGM852071:PGM852073 PQI852071:PQI852073 QAE852071:QAE852073 QKA852071:QKA852073 QTW852071:QTW852073 RDS852071:RDS852073 RNO852071:RNO852073 RXK852071:RXK852073 SHG852071:SHG852073 SRC852071:SRC852073 TAY852071:TAY852073 TKU852071:TKU852073 TUQ852071:TUQ852073 UEM852071:UEM852073 UOI852071:UOI852073 UYE852071:UYE852073 VIA852071:VIA852073 VRW852071:VRW852073 WBS852071:WBS852073 WLO852071:WLO852073 WVK852071:WVK852073 C917607:C917609 IY917607:IY917609 SU917607:SU917609 ACQ917607:ACQ917609 AMM917607:AMM917609 AWI917607:AWI917609 BGE917607:BGE917609 BQA917607:BQA917609 BZW917607:BZW917609 CJS917607:CJS917609 CTO917607:CTO917609 DDK917607:DDK917609 DNG917607:DNG917609 DXC917607:DXC917609 EGY917607:EGY917609 EQU917607:EQU917609 FAQ917607:FAQ917609 FKM917607:FKM917609 FUI917607:FUI917609 GEE917607:GEE917609 GOA917607:GOA917609 GXW917607:GXW917609 HHS917607:HHS917609 HRO917607:HRO917609 IBK917607:IBK917609 ILG917607:ILG917609 IVC917607:IVC917609 JEY917607:JEY917609 JOU917607:JOU917609 JYQ917607:JYQ917609 KIM917607:KIM917609 KSI917607:KSI917609 LCE917607:LCE917609 LMA917607:LMA917609 LVW917607:LVW917609 MFS917607:MFS917609 MPO917607:MPO917609 MZK917607:MZK917609 NJG917607:NJG917609 NTC917607:NTC917609 OCY917607:OCY917609 OMU917607:OMU917609 OWQ917607:OWQ917609 PGM917607:PGM917609 PQI917607:PQI917609 QAE917607:QAE917609 QKA917607:QKA917609 QTW917607:QTW917609 RDS917607:RDS917609 RNO917607:RNO917609 RXK917607:RXK917609 SHG917607:SHG917609 SRC917607:SRC917609 TAY917607:TAY917609 TKU917607:TKU917609 TUQ917607:TUQ917609 UEM917607:UEM917609 UOI917607:UOI917609 UYE917607:UYE917609 VIA917607:VIA917609 VRW917607:VRW917609 WBS917607:WBS917609 WLO917607:WLO917609 WVK917607:WVK917609 C983143:C983145 IY983143:IY983145 SU983143:SU983145 ACQ983143:ACQ983145 AMM983143:AMM983145 AWI983143:AWI983145 BGE983143:BGE983145 BQA983143:BQA983145 BZW983143:BZW983145 CJS983143:CJS983145 CTO983143:CTO983145 DDK983143:DDK983145 DNG983143:DNG983145 DXC983143:DXC983145 EGY983143:EGY983145 EQU983143:EQU983145 FAQ983143:FAQ983145 FKM983143:FKM983145 FUI983143:FUI983145 GEE983143:GEE983145 GOA983143:GOA983145 GXW983143:GXW983145 HHS983143:HHS983145 HRO983143:HRO983145 IBK983143:IBK983145 ILG983143:ILG983145 IVC983143:IVC983145 JEY983143:JEY983145 JOU983143:JOU983145 JYQ983143:JYQ983145 KIM983143:KIM983145 KSI983143:KSI983145 LCE983143:LCE983145 LMA983143:LMA983145 LVW983143:LVW983145 MFS983143:MFS983145 MPO983143:MPO983145 MZK983143:MZK983145 NJG983143:NJG983145 NTC983143:NTC983145 OCY983143:OCY983145 OMU983143:OMU983145 OWQ983143:OWQ983145 PGM983143:PGM983145 PQI983143:PQI983145 QAE983143:QAE983145 QKA983143:QKA983145 QTW983143:QTW983145 RDS983143:RDS983145 RNO983143:RNO983145 RXK983143:RXK983145 SHG983143:SHG983145 SRC983143:SRC983145 TAY983143:TAY983145 TKU983143:TKU983145 TUQ983143:TUQ983145 UEM983143:UEM983145 UOI983143:UOI983145 UYE983143:UYE983145 VIA983143:VIA983145 VRW983143:VRW983145 WBS983143:WBS983145 WLO983143:WLO983145 WVK983143:WVK983145 C98:C101 IY98:IY101 SU98:SU101 ACQ98:ACQ101 AMM98:AMM101 AWI98:AWI101 BGE98:BGE101 BQA98:BQA101 BZW98:BZW101 CJS98:CJS101 CTO98:CTO101 DDK98:DDK101 DNG98:DNG101 DXC98:DXC101 EGY98:EGY101 EQU98:EQU101 FAQ98:FAQ101 FKM98:FKM101 FUI98:FUI101 GEE98:GEE101 GOA98:GOA101 GXW98:GXW101 HHS98:HHS101 HRO98:HRO101 IBK98:IBK101 ILG98:ILG101 IVC98:IVC101 JEY98:JEY101 JOU98:JOU101 JYQ98:JYQ101 KIM98:KIM101 KSI98:KSI101 LCE98:LCE101 LMA98:LMA101 LVW98:LVW101 MFS98:MFS101 MPO98:MPO101 MZK98:MZK101 NJG98:NJG101 NTC98:NTC101 OCY98:OCY101 OMU98:OMU101 OWQ98:OWQ101 PGM98:PGM101 PQI98:PQI101 QAE98:QAE101 QKA98:QKA101 QTW98:QTW101 RDS98:RDS101 RNO98:RNO101 RXK98:RXK101 SHG98:SHG101 SRC98:SRC101 TAY98:TAY101 TKU98:TKU101 TUQ98:TUQ101 UEM98:UEM101 UOI98:UOI101 UYE98:UYE101 VIA98:VIA101 VRW98:VRW101 WBS98:WBS101 WLO98:WLO101 WVK98:WVK101 C65643:C65646 IY65643:IY65646 SU65643:SU65646 ACQ65643:ACQ65646 AMM65643:AMM65646 AWI65643:AWI65646 BGE65643:BGE65646 BQA65643:BQA65646 BZW65643:BZW65646 CJS65643:CJS65646 CTO65643:CTO65646 DDK65643:DDK65646 DNG65643:DNG65646 DXC65643:DXC65646 EGY65643:EGY65646 EQU65643:EQU65646 FAQ65643:FAQ65646 FKM65643:FKM65646 FUI65643:FUI65646 GEE65643:GEE65646 GOA65643:GOA65646 GXW65643:GXW65646 HHS65643:HHS65646 HRO65643:HRO65646 IBK65643:IBK65646 ILG65643:ILG65646 IVC65643:IVC65646 JEY65643:JEY65646 JOU65643:JOU65646 JYQ65643:JYQ65646 KIM65643:KIM65646 KSI65643:KSI65646 LCE65643:LCE65646 LMA65643:LMA65646 LVW65643:LVW65646 MFS65643:MFS65646 MPO65643:MPO65646 MZK65643:MZK65646 NJG65643:NJG65646 NTC65643:NTC65646 OCY65643:OCY65646 OMU65643:OMU65646 OWQ65643:OWQ65646 PGM65643:PGM65646 PQI65643:PQI65646 QAE65643:QAE65646 QKA65643:QKA65646 QTW65643:QTW65646 RDS65643:RDS65646 RNO65643:RNO65646 RXK65643:RXK65646 SHG65643:SHG65646 SRC65643:SRC65646 TAY65643:TAY65646 TKU65643:TKU65646 TUQ65643:TUQ65646 UEM65643:UEM65646 UOI65643:UOI65646 UYE65643:UYE65646 VIA65643:VIA65646 VRW65643:VRW65646 WBS65643:WBS65646 WLO65643:WLO65646 WVK65643:WVK65646 C131179:C131182 IY131179:IY131182 SU131179:SU131182 ACQ131179:ACQ131182 AMM131179:AMM131182 AWI131179:AWI131182 BGE131179:BGE131182 BQA131179:BQA131182 BZW131179:BZW131182 CJS131179:CJS131182 CTO131179:CTO131182 DDK131179:DDK131182 DNG131179:DNG131182 DXC131179:DXC131182 EGY131179:EGY131182 EQU131179:EQU131182 FAQ131179:FAQ131182 FKM131179:FKM131182 FUI131179:FUI131182 GEE131179:GEE131182 GOA131179:GOA131182 GXW131179:GXW131182 HHS131179:HHS131182 HRO131179:HRO131182 IBK131179:IBK131182 ILG131179:ILG131182 IVC131179:IVC131182 JEY131179:JEY131182 JOU131179:JOU131182 JYQ131179:JYQ131182 KIM131179:KIM131182 KSI131179:KSI131182 LCE131179:LCE131182 LMA131179:LMA131182 LVW131179:LVW131182 MFS131179:MFS131182 MPO131179:MPO131182 MZK131179:MZK131182 NJG131179:NJG131182 NTC131179:NTC131182 OCY131179:OCY131182 OMU131179:OMU131182 OWQ131179:OWQ131182 PGM131179:PGM131182 PQI131179:PQI131182 QAE131179:QAE131182 QKA131179:QKA131182 QTW131179:QTW131182 RDS131179:RDS131182 RNO131179:RNO131182 RXK131179:RXK131182 SHG131179:SHG131182 SRC131179:SRC131182 TAY131179:TAY131182 TKU131179:TKU131182 TUQ131179:TUQ131182 UEM131179:UEM131182 UOI131179:UOI131182 UYE131179:UYE131182 VIA131179:VIA131182 VRW131179:VRW131182 WBS131179:WBS131182 WLO131179:WLO131182 WVK131179:WVK131182 C196715:C196718 IY196715:IY196718 SU196715:SU196718 ACQ196715:ACQ196718 AMM196715:AMM196718 AWI196715:AWI196718 BGE196715:BGE196718 BQA196715:BQA196718 BZW196715:BZW196718 CJS196715:CJS196718 CTO196715:CTO196718 DDK196715:DDK196718 DNG196715:DNG196718 DXC196715:DXC196718 EGY196715:EGY196718 EQU196715:EQU196718 FAQ196715:FAQ196718 FKM196715:FKM196718 FUI196715:FUI196718 GEE196715:GEE196718 GOA196715:GOA196718 GXW196715:GXW196718 HHS196715:HHS196718 HRO196715:HRO196718 IBK196715:IBK196718 ILG196715:ILG196718 IVC196715:IVC196718 JEY196715:JEY196718 JOU196715:JOU196718 JYQ196715:JYQ196718 KIM196715:KIM196718 KSI196715:KSI196718 LCE196715:LCE196718 LMA196715:LMA196718 LVW196715:LVW196718 MFS196715:MFS196718 MPO196715:MPO196718 MZK196715:MZK196718 NJG196715:NJG196718 NTC196715:NTC196718 OCY196715:OCY196718 OMU196715:OMU196718 OWQ196715:OWQ196718 PGM196715:PGM196718 PQI196715:PQI196718 QAE196715:QAE196718 QKA196715:QKA196718 QTW196715:QTW196718 RDS196715:RDS196718 RNO196715:RNO196718 RXK196715:RXK196718 SHG196715:SHG196718 SRC196715:SRC196718 TAY196715:TAY196718 TKU196715:TKU196718 TUQ196715:TUQ196718 UEM196715:UEM196718 UOI196715:UOI196718 UYE196715:UYE196718 VIA196715:VIA196718 VRW196715:VRW196718 WBS196715:WBS196718 WLO196715:WLO196718 WVK196715:WVK196718 C262251:C262254 IY262251:IY262254 SU262251:SU262254 ACQ262251:ACQ262254 AMM262251:AMM262254 AWI262251:AWI262254 BGE262251:BGE262254 BQA262251:BQA262254 BZW262251:BZW262254 CJS262251:CJS262254 CTO262251:CTO262254 DDK262251:DDK262254 DNG262251:DNG262254 DXC262251:DXC262254 EGY262251:EGY262254 EQU262251:EQU262254 FAQ262251:FAQ262254 FKM262251:FKM262254 FUI262251:FUI262254 GEE262251:GEE262254 GOA262251:GOA262254 GXW262251:GXW262254 HHS262251:HHS262254 HRO262251:HRO262254 IBK262251:IBK262254 ILG262251:ILG262254 IVC262251:IVC262254 JEY262251:JEY262254 JOU262251:JOU262254 JYQ262251:JYQ262254 KIM262251:KIM262254 KSI262251:KSI262254 LCE262251:LCE262254 LMA262251:LMA262254 LVW262251:LVW262254 MFS262251:MFS262254 MPO262251:MPO262254 MZK262251:MZK262254 NJG262251:NJG262254 NTC262251:NTC262254 OCY262251:OCY262254 OMU262251:OMU262254 OWQ262251:OWQ262254 PGM262251:PGM262254 PQI262251:PQI262254 QAE262251:QAE262254 QKA262251:QKA262254 QTW262251:QTW262254 RDS262251:RDS262254 RNO262251:RNO262254 RXK262251:RXK262254 SHG262251:SHG262254 SRC262251:SRC262254 TAY262251:TAY262254 TKU262251:TKU262254 TUQ262251:TUQ262254 UEM262251:UEM262254 UOI262251:UOI262254 UYE262251:UYE262254 VIA262251:VIA262254 VRW262251:VRW262254 WBS262251:WBS262254 WLO262251:WLO262254 WVK262251:WVK262254 C327787:C327790 IY327787:IY327790 SU327787:SU327790 ACQ327787:ACQ327790 AMM327787:AMM327790 AWI327787:AWI327790 BGE327787:BGE327790 BQA327787:BQA327790 BZW327787:BZW327790 CJS327787:CJS327790 CTO327787:CTO327790 DDK327787:DDK327790 DNG327787:DNG327790 DXC327787:DXC327790 EGY327787:EGY327790 EQU327787:EQU327790 FAQ327787:FAQ327790 FKM327787:FKM327790 FUI327787:FUI327790 GEE327787:GEE327790 GOA327787:GOA327790 GXW327787:GXW327790 HHS327787:HHS327790 HRO327787:HRO327790 IBK327787:IBK327790 ILG327787:ILG327790 IVC327787:IVC327790 JEY327787:JEY327790 JOU327787:JOU327790 JYQ327787:JYQ327790 KIM327787:KIM327790 KSI327787:KSI327790 LCE327787:LCE327790 LMA327787:LMA327790 LVW327787:LVW327790 MFS327787:MFS327790 MPO327787:MPO327790 MZK327787:MZK327790 NJG327787:NJG327790 NTC327787:NTC327790 OCY327787:OCY327790 OMU327787:OMU327790 OWQ327787:OWQ327790 PGM327787:PGM327790 PQI327787:PQI327790 QAE327787:QAE327790 QKA327787:QKA327790 QTW327787:QTW327790 RDS327787:RDS327790 RNO327787:RNO327790 RXK327787:RXK327790 SHG327787:SHG327790 SRC327787:SRC327790 TAY327787:TAY327790 TKU327787:TKU327790 TUQ327787:TUQ327790 UEM327787:UEM327790 UOI327787:UOI327790 UYE327787:UYE327790 VIA327787:VIA327790 VRW327787:VRW327790 WBS327787:WBS327790 WLO327787:WLO327790 WVK327787:WVK327790 C393323:C393326 IY393323:IY393326 SU393323:SU393326 ACQ393323:ACQ393326 AMM393323:AMM393326 AWI393323:AWI393326 BGE393323:BGE393326 BQA393323:BQA393326 BZW393323:BZW393326 CJS393323:CJS393326 CTO393323:CTO393326 DDK393323:DDK393326 DNG393323:DNG393326 DXC393323:DXC393326 EGY393323:EGY393326 EQU393323:EQU393326 FAQ393323:FAQ393326 FKM393323:FKM393326 FUI393323:FUI393326 GEE393323:GEE393326 GOA393323:GOA393326 GXW393323:GXW393326 HHS393323:HHS393326 HRO393323:HRO393326 IBK393323:IBK393326 ILG393323:ILG393326 IVC393323:IVC393326 JEY393323:JEY393326 JOU393323:JOU393326 JYQ393323:JYQ393326 KIM393323:KIM393326 KSI393323:KSI393326 LCE393323:LCE393326 LMA393323:LMA393326 LVW393323:LVW393326 MFS393323:MFS393326 MPO393323:MPO393326 MZK393323:MZK393326 NJG393323:NJG393326 NTC393323:NTC393326 OCY393323:OCY393326 OMU393323:OMU393326 OWQ393323:OWQ393326 PGM393323:PGM393326 PQI393323:PQI393326 QAE393323:QAE393326 QKA393323:QKA393326 QTW393323:QTW393326 RDS393323:RDS393326 RNO393323:RNO393326 RXK393323:RXK393326 SHG393323:SHG393326 SRC393323:SRC393326 TAY393323:TAY393326 TKU393323:TKU393326 TUQ393323:TUQ393326 UEM393323:UEM393326 UOI393323:UOI393326 UYE393323:UYE393326 VIA393323:VIA393326 VRW393323:VRW393326 WBS393323:WBS393326 WLO393323:WLO393326 WVK393323:WVK393326 C458859:C458862 IY458859:IY458862 SU458859:SU458862 ACQ458859:ACQ458862 AMM458859:AMM458862 AWI458859:AWI458862 BGE458859:BGE458862 BQA458859:BQA458862 BZW458859:BZW458862 CJS458859:CJS458862 CTO458859:CTO458862 DDK458859:DDK458862 DNG458859:DNG458862 DXC458859:DXC458862 EGY458859:EGY458862 EQU458859:EQU458862 FAQ458859:FAQ458862 FKM458859:FKM458862 FUI458859:FUI458862 GEE458859:GEE458862 GOA458859:GOA458862 GXW458859:GXW458862 HHS458859:HHS458862 HRO458859:HRO458862 IBK458859:IBK458862 ILG458859:ILG458862 IVC458859:IVC458862 JEY458859:JEY458862 JOU458859:JOU458862 JYQ458859:JYQ458862 KIM458859:KIM458862 KSI458859:KSI458862 LCE458859:LCE458862 LMA458859:LMA458862 LVW458859:LVW458862 MFS458859:MFS458862 MPO458859:MPO458862 MZK458859:MZK458862 NJG458859:NJG458862 NTC458859:NTC458862 OCY458859:OCY458862 OMU458859:OMU458862 OWQ458859:OWQ458862 PGM458859:PGM458862 PQI458859:PQI458862 QAE458859:QAE458862 QKA458859:QKA458862 QTW458859:QTW458862 RDS458859:RDS458862 RNO458859:RNO458862 RXK458859:RXK458862 SHG458859:SHG458862 SRC458859:SRC458862 TAY458859:TAY458862 TKU458859:TKU458862 TUQ458859:TUQ458862 UEM458859:UEM458862 UOI458859:UOI458862 UYE458859:UYE458862 VIA458859:VIA458862 VRW458859:VRW458862 WBS458859:WBS458862 WLO458859:WLO458862 WVK458859:WVK458862 C524395:C524398 IY524395:IY524398 SU524395:SU524398 ACQ524395:ACQ524398 AMM524395:AMM524398 AWI524395:AWI524398 BGE524395:BGE524398 BQA524395:BQA524398 BZW524395:BZW524398 CJS524395:CJS524398 CTO524395:CTO524398 DDK524395:DDK524398 DNG524395:DNG524398 DXC524395:DXC524398 EGY524395:EGY524398 EQU524395:EQU524398 FAQ524395:FAQ524398 FKM524395:FKM524398 FUI524395:FUI524398 GEE524395:GEE524398 GOA524395:GOA524398 GXW524395:GXW524398 HHS524395:HHS524398 HRO524395:HRO524398 IBK524395:IBK524398 ILG524395:ILG524398 IVC524395:IVC524398 JEY524395:JEY524398 JOU524395:JOU524398 JYQ524395:JYQ524398 KIM524395:KIM524398 KSI524395:KSI524398 LCE524395:LCE524398 LMA524395:LMA524398 LVW524395:LVW524398 MFS524395:MFS524398 MPO524395:MPO524398 MZK524395:MZK524398 NJG524395:NJG524398 NTC524395:NTC524398 OCY524395:OCY524398 OMU524395:OMU524398 OWQ524395:OWQ524398 PGM524395:PGM524398 PQI524395:PQI524398 QAE524395:QAE524398 QKA524395:QKA524398 QTW524395:QTW524398 RDS524395:RDS524398 RNO524395:RNO524398 RXK524395:RXK524398 SHG524395:SHG524398 SRC524395:SRC524398 TAY524395:TAY524398 TKU524395:TKU524398 TUQ524395:TUQ524398 UEM524395:UEM524398 UOI524395:UOI524398 UYE524395:UYE524398 VIA524395:VIA524398 VRW524395:VRW524398 WBS524395:WBS524398 WLO524395:WLO524398 WVK524395:WVK524398 C589931:C589934 IY589931:IY589934 SU589931:SU589934 ACQ589931:ACQ589934 AMM589931:AMM589934 AWI589931:AWI589934 BGE589931:BGE589934 BQA589931:BQA589934 BZW589931:BZW589934 CJS589931:CJS589934 CTO589931:CTO589934 DDK589931:DDK589934 DNG589931:DNG589934 DXC589931:DXC589934 EGY589931:EGY589934 EQU589931:EQU589934 FAQ589931:FAQ589934 FKM589931:FKM589934 FUI589931:FUI589934 GEE589931:GEE589934 GOA589931:GOA589934 GXW589931:GXW589934 HHS589931:HHS589934 HRO589931:HRO589934 IBK589931:IBK589934 ILG589931:ILG589934 IVC589931:IVC589934 JEY589931:JEY589934 JOU589931:JOU589934 JYQ589931:JYQ589934 KIM589931:KIM589934 KSI589931:KSI589934 LCE589931:LCE589934 LMA589931:LMA589934 LVW589931:LVW589934 MFS589931:MFS589934 MPO589931:MPO589934 MZK589931:MZK589934 NJG589931:NJG589934 NTC589931:NTC589934 OCY589931:OCY589934 OMU589931:OMU589934 OWQ589931:OWQ589934 PGM589931:PGM589934 PQI589931:PQI589934 QAE589931:QAE589934 QKA589931:QKA589934 QTW589931:QTW589934 RDS589931:RDS589934 RNO589931:RNO589934 RXK589931:RXK589934 SHG589931:SHG589934 SRC589931:SRC589934 TAY589931:TAY589934 TKU589931:TKU589934 TUQ589931:TUQ589934 UEM589931:UEM589934 UOI589931:UOI589934 UYE589931:UYE589934 VIA589931:VIA589934 VRW589931:VRW589934 WBS589931:WBS589934 WLO589931:WLO589934 WVK589931:WVK589934 C655467:C655470 IY655467:IY655470 SU655467:SU655470 ACQ655467:ACQ655470 AMM655467:AMM655470 AWI655467:AWI655470 BGE655467:BGE655470 BQA655467:BQA655470 BZW655467:BZW655470 CJS655467:CJS655470 CTO655467:CTO655470 DDK655467:DDK655470 DNG655467:DNG655470 DXC655467:DXC655470 EGY655467:EGY655470 EQU655467:EQU655470 FAQ655467:FAQ655470 FKM655467:FKM655470 FUI655467:FUI655470 GEE655467:GEE655470 GOA655467:GOA655470 GXW655467:GXW655470 HHS655467:HHS655470 HRO655467:HRO655470 IBK655467:IBK655470 ILG655467:ILG655470 IVC655467:IVC655470 JEY655467:JEY655470 JOU655467:JOU655470 JYQ655467:JYQ655470 KIM655467:KIM655470 KSI655467:KSI655470 LCE655467:LCE655470 LMA655467:LMA655470 LVW655467:LVW655470 MFS655467:MFS655470 MPO655467:MPO655470 MZK655467:MZK655470 NJG655467:NJG655470 NTC655467:NTC655470 OCY655467:OCY655470 OMU655467:OMU655470 OWQ655467:OWQ655470 PGM655467:PGM655470 PQI655467:PQI655470 QAE655467:QAE655470 QKA655467:QKA655470 QTW655467:QTW655470 RDS655467:RDS655470 RNO655467:RNO655470 RXK655467:RXK655470 SHG655467:SHG655470 SRC655467:SRC655470 TAY655467:TAY655470 TKU655467:TKU655470 TUQ655467:TUQ655470 UEM655467:UEM655470 UOI655467:UOI655470 UYE655467:UYE655470 VIA655467:VIA655470 VRW655467:VRW655470 WBS655467:WBS655470 WLO655467:WLO655470 WVK655467:WVK655470 C721003:C721006 IY721003:IY721006 SU721003:SU721006 ACQ721003:ACQ721006 AMM721003:AMM721006 AWI721003:AWI721006 BGE721003:BGE721006 BQA721003:BQA721006 BZW721003:BZW721006 CJS721003:CJS721006 CTO721003:CTO721006 DDK721003:DDK721006 DNG721003:DNG721006 DXC721003:DXC721006 EGY721003:EGY721006 EQU721003:EQU721006 FAQ721003:FAQ721006 FKM721003:FKM721006 FUI721003:FUI721006 GEE721003:GEE721006 GOA721003:GOA721006 GXW721003:GXW721006 HHS721003:HHS721006 HRO721003:HRO721006 IBK721003:IBK721006 ILG721003:ILG721006 IVC721003:IVC721006 JEY721003:JEY721006 JOU721003:JOU721006 JYQ721003:JYQ721006 KIM721003:KIM721006 KSI721003:KSI721006 LCE721003:LCE721006 LMA721003:LMA721006 LVW721003:LVW721006 MFS721003:MFS721006 MPO721003:MPO721006 MZK721003:MZK721006 NJG721003:NJG721006 NTC721003:NTC721006 OCY721003:OCY721006 OMU721003:OMU721006 OWQ721003:OWQ721006 PGM721003:PGM721006 PQI721003:PQI721006 QAE721003:QAE721006 QKA721003:QKA721006 QTW721003:QTW721006 RDS721003:RDS721006 RNO721003:RNO721006 RXK721003:RXK721006 SHG721003:SHG721006 SRC721003:SRC721006 TAY721003:TAY721006 TKU721003:TKU721006 TUQ721003:TUQ721006 UEM721003:UEM721006 UOI721003:UOI721006 UYE721003:UYE721006 VIA721003:VIA721006 VRW721003:VRW721006 WBS721003:WBS721006 WLO721003:WLO721006 WVK721003:WVK721006 C786539:C786542 IY786539:IY786542 SU786539:SU786542 ACQ786539:ACQ786542 AMM786539:AMM786542 AWI786539:AWI786542 BGE786539:BGE786542 BQA786539:BQA786542 BZW786539:BZW786542 CJS786539:CJS786542 CTO786539:CTO786542 DDK786539:DDK786542 DNG786539:DNG786542 DXC786539:DXC786542 EGY786539:EGY786542 EQU786539:EQU786542 FAQ786539:FAQ786542 FKM786539:FKM786542 FUI786539:FUI786542 GEE786539:GEE786542 GOA786539:GOA786542 GXW786539:GXW786542 HHS786539:HHS786542 HRO786539:HRO786542 IBK786539:IBK786542 ILG786539:ILG786542 IVC786539:IVC786542 JEY786539:JEY786542 JOU786539:JOU786542 JYQ786539:JYQ786542 KIM786539:KIM786542 KSI786539:KSI786542 LCE786539:LCE786542 LMA786539:LMA786542 LVW786539:LVW786542 MFS786539:MFS786542 MPO786539:MPO786542 MZK786539:MZK786542 NJG786539:NJG786542 NTC786539:NTC786542 OCY786539:OCY786542 OMU786539:OMU786542 OWQ786539:OWQ786542 PGM786539:PGM786542 PQI786539:PQI786542 QAE786539:QAE786542 QKA786539:QKA786542 QTW786539:QTW786542 RDS786539:RDS786542 RNO786539:RNO786542 RXK786539:RXK786542 SHG786539:SHG786542 SRC786539:SRC786542 TAY786539:TAY786542 TKU786539:TKU786542 TUQ786539:TUQ786542 UEM786539:UEM786542 UOI786539:UOI786542 UYE786539:UYE786542 VIA786539:VIA786542 VRW786539:VRW786542 WBS786539:WBS786542 WLO786539:WLO786542 WVK786539:WVK786542 C852075:C852078 IY852075:IY852078 SU852075:SU852078 ACQ852075:ACQ852078 AMM852075:AMM852078 AWI852075:AWI852078 BGE852075:BGE852078 BQA852075:BQA852078 BZW852075:BZW852078 CJS852075:CJS852078 CTO852075:CTO852078 DDK852075:DDK852078 DNG852075:DNG852078 DXC852075:DXC852078 EGY852075:EGY852078 EQU852075:EQU852078 FAQ852075:FAQ852078 FKM852075:FKM852078 FUI852075:FUI852078 GEE852075:GEE852078 GOA852075:GOA852078 GXW852075:GXW852078 HHS852075:HHS852078 HRO852075:HRO852078 IBK852075:IBK852078 ILG852075:ILG852078 IVC852075:IVC852078 JEY852075:JEY852078 JOU852075:JOU852078 JYQ852075:JYQ852078 KIM852075:KIM852078 KSI852075:KSI852078 LCE852075:LCE852078 LMA852075:LMA852078 LVW852075:LVW852078 MFS852075:MFS852078 MPO852075:MPO852078 MZK852075:MZK852078 NJG852075:NJG852078 NTC852075:NTC852078 OCY852075:OCY852078 OMU852075:OMU852078 OWQ852075:OWQ852078 PGM852075:PGM852078 PQI852075:PQI852078 QAE852075:QAE852078 QKA852075:QKA852078 QTW852075:QTW852078 RDS852075:RDS852078 RNO852075:RNO852078 RXK852075:RXK852078 SHG852075:SHG852078 SRC852075:SRC852078 TAY852075:TAY852078 TKU852075:TKU852078 TUQ852075:TUQ852078 UEM852075:UEM852078 UOI852075:UOI852078 UYE852075:UYE852078 VIA852075:VIA852078 VRW852075:VRW852078 WBS852075:WBS852078 WLO852075:WLO852078 WVK852075:WVK852078 C917611:C917614 IY917611:IY917614 SU917611:SU917614 ACQ917611:ACQ917614 AMM917611:AMM917614 AWI917611:AWI917614 BGE917611:BGE917614 BQA917611:BQA917614 BZW917611:BZW917614 CJS917611:CJS917614 CTO917611:CTO917614 DDK917611:DDK917614 DNG917611:DNG917614 DXC917611:DXC917614 EGY917611:EGY917614 EQU917611:EQU917614 FAQ917611:FAQ917614 FKM917611:FKM917614 FUI917611:FUI917614 GEE917611:GEE917614 GOA917611:GOA917614 GXW917611:GXW917614 HHS917611:HHS917614 HRO917611:HRO917614 IBK917611:IBK917614 ILG917611:ILG917614 IVC917611:IVC917614 JEY917611:JEY917614 JOU917611:JOU917614 JYQ917611:JYQ917614 KIM917611:KIM917614 KSI917611:KSI917614 LCE917611:LCE917614 LMA917611:LMA917614 LVW917611:LVW917614 MFS917611:MFS917614 MPO917611:MPO917614 MZK917611:MZK917614 NJG917611:NJG917614 NTC917611:NTC917614 OCY917611:OCY917614 OMU917611:OMU917614 OWQ917611:OWQ917614 PGM917611:PGM917614 PQI917611:PQI917614 QAE917611:QAE917614 QKA917611:QKA917614 QTW917611:QTW917614 RDS917611:RDS917614 RNO917611:RNO917614 RXK917611:RXK917614 SHG917611:SHG917614 SRC917611:SRC917614 TAY917611:TAY917614 TKU917611:TKU917614 TUQ917611:TUQ917614 UEM917611:UEM917614 UOI917611:UOI917614 UYE917611:UYE917614 VIA917611:VIA917614 VRW917611:VRW917614 WBS917611:WBS917614 WLO917611:WLO917614 WVK917611:WVK917614 C983147:C983150 IY983147:IY983150 SU983147:SU983150 ACQ983147:ACQ983150 AMM983147:AMM983150 AWI983147:AWI983150 BGE983147:BGE983150 BQA983147:BQA983150 BZW983147:BZW983150 CJS983147:CJS983150 CTO983147:CTO983150 DDK983147:DDK983150 DNG983147:DNG983150 DXC983147:DXC983150 EGY983147:EGY983150 EQU983147:EQU983150 FAQ983147:FAQ983150 FKM983147:FKM983150 FUI983147:FUI983150 GEE983147:GEE983150 GOA983147:GOA983150 GXW983147:GXW983150 HHS983147:HHS983150 HRO983147:HRO983150 IBK983147:IBK983150 ILG983147:ILG983150 IVC983147:IVC983150 JEY983147:JEY983150 JOU983147:JOU983150 JYQ983147:JYQ983150 KIM983147:KIM983150 KSI983147:KSI983150 LCE983147:LCE983150 LMA983147:LMA983150 LVW983147:LVW983150 MFS983147:MFS983150 MPO983147:MPO983150 MZK983147:MZK983150 NJG983147:NJG983150 NTC983147:NTC983150 OCY983147:OCY983150 OMU983147:OMU983150 OWQ983147:OWQ983150 PGM983147:PGM983150 PQI983147:PQI983150 QAE983147:QAE983150 QKA983147:QKA983150 QTW983147:QTW983150 RDS983147:RDS983150 RNO983147:RNO983150 RXK983147:RXK983150 SHG983147:SHG983150 SRC983147:SRC983150 TAY983147:TAY983150 TKU983147:TKU983150 TUQ983147:TUQ983150 UEM983147:UEM983150 UOI983147:UOI983150 UYE983147:UYE983150 VIA983147:VIA983150 VRW983147:VRW983150 WBS983147:WBS983150 WLO983147:WLO983150 WVK983147:WVK983150 C104:C105 IY104:IY105 SU104:SU105 ACQ104:ACQ105 AMM104:AMM105 AWI104:AWI105 BGE104:BGE105 BQA104:BQA105 BZW104:BZW105 CJS104:CJS105 CTO104:CTO105 DDK104:DDK105 DNG104:DNG105 DXC104:DXC105 EGY104:EGY105 EQU104:EQU105 FAQ104:FAQ105 FKM104:FKM105 FUI104:FUI105 GEE104:GEE105 GOA104:GOA105 GXW104:GXW105 HHS104:HHS105 HRO104:HRO105 IBK104:IBK105 ILG104:ILG105 IVC104:IVC105 JEY104:JEY105 JOU104:JOU105 JYQ104:JYQ105 KIM104:KIM105 KSI104:KSI105 LCE104:LCE105 LMA104:LMA105 LVW104:LVW105 MFS104:MFS105 MPO104:MPO105 MZK104:MZK105 NJG104:NJG105 NTC104:NTC105 OCY104:OCY105 OMU104:OMU105 OWQ104:OWQ105 PGM104:PGM105 PQI104:PQI105 QAE104:QAE105 QKA104:QKA105 QTW104:QTW105 RDS104:RDS105 RNO104:RNO105 RXK104:RXK105 SHG104:SHG105 SRC104:SRC105 TAY104:TAY105 TKU104:TKU105 TUQ104:TUQ105 UEM104:UEM105 UOI104:UOI105 UYE104:UYE105 VIA104:VIA105 VRW104:VRW105 WBS104:WBS105 WLO104:WLO105 WVK104:WVK105 C65649:C65650 IY65649:IY65650 SU65649:SU65650 ACQ65649:ACQ65650 AMM65649:AMM65650 AWI65649:AWI65650 BGE65649:BGE65650 BQA65649:BQA65650 BZW65649:BZW65650 CJS65649:CJS65650 CTO65649:CTO65650 DDK65649:DDK65650 DNG65649:DNG65650 DXC65649:DXC65650 EGY65649:EGY65650 EQU65649:EQU65650 FAQ65649:FAQ65650 FKM65649:FKM65650 FUI65649:FUI65650 GEE65649:GEE65650 GOA65649:GOA65650 GXW65649:GXW65650 HHS65649:HHS65650 HRO65649:HRO65650 IBK65649:IBK65650 ILG65649:ILG65650 IVC65649:IVC65650 JEY65649:JEY65650 JOU65649:JOU65650 JYQ65649:JYQ65650 KIM65649:KIM65650 KSI65649:KSI65650 LCE65649:LCE65650 LMA65649:LMA65650 LVW65649:LVW65650 MFS65649:MFS65650 MPO65649:MPO65650 MZK65649:MZK65650 NJG65649:NJG65650 NTC65649:NTC65650 OCY65649:OCY65650 OMU65649:OMU65650 OWQ65649:OWQ65650 PGM65649:PGM65650 PQI65649:PQI65650 QAE65649:QAE65650 QKA65649:QKA65650 QTW65649:QTW65650 RDS65649:RDS65650 RNO65649:RNO65650 RXK65649:RXK65650 SHG65649:SHG65650 SRC65649:SRC65650 TAY65649:TAY65650 TKU65649:TKU65650 TUQ65649:TUQ65650 UEM65649:UEM65650 UOI65649:UOI65650 UYE65649:UYE65650 VIA65649:VIA65650 VRW65649:VRW65650 WBS65649:WBS65650 WLO65649:WLO65650 WVK65649:WVK65650 C131185:C131186 IY131185:IY131186 SU131185:SU131186 ACQ131185:ACQ131186 AMM131185:AMM131186 AWI131185:AWI131186 BGE131185:BGE131186 BQA131185:BQA131186 BZW131185:BZW131186 CJS131185:CJS131186 CTO131185:CTO131186 DDK131185:DDK131186 DNG131185:DNG131186 DXC131185:DXC131186 EGY131185:EGY131186 EQU131185:EQU131186 FAQ131185:FAQ131186 FKM131185:FKM131186 FUI131185:FUI131186 GEE131185:GEE131186 GOA131185:GOA131186 GXW131185:GXW131186 HHS131185:HHS131186 HRO131185:HRO131186 IBK131185:IBK131186 ILG131185:ILG131186 IVC131185:IVC131186 JEY131185:JEY131186 JOU131185:JOU131186 JYQ131185:JYQ131186 KIM131185:KIM131186 KSI131185:KSI131186 LCE131185:LCE131186 LMA131185:LMA131186 LVW131185:LVW131186 MFS131185:MFS131186 MPO131185:MPO131186 MZK131185:MZK131186 NJG131185:NJG131186 NTC131185:NTC131186 OCY131185:OCY131186 OMU131185:OMU131186 OWQ131185:OWQ131186 PGM131185:PGM131186 PQI131185:PQI131186 QAE131185:QAE131186 QKA131185:QKA131186 QTW131185:QTW131186 RDS131185:RDS131186 RNO131185:RNO131186 RXK131185:RXK131186 SHG131185:SHG131186 SRC131185:SRC131186 TAY131185:TAY131186 TKU131185:TKU131186 TUQ131185:TUQ131186 UEM131185:UEM131186 UOI131185:UOI131186 UYE131185:UYE131186 VIA131185:VIA131186 VRW131185:VRW131186 WBS131185:WBS131186 WLO131185:WLO131186 WVK131185:WVK131186 C196721:C196722 IY196721:IY196722 SU196721:SU196722 ACQ196721:ACQ196722 AMM196721:AMM196722 AWI196721:AWI196722 BGE196721:BGE196722 BQA196721:BQA196722 BZW196721:BZW196722 CJS196721:CJS196722 CTO196721:CTO196722 DDK196721:DDK196722 DNG196721:DNG196722 DXC196721:DXC196722 EGY196721:EGY196722 EQU196721:EQU196722 FAQ196721:FAQ196722 FKM196721:FKM196722 FUI196721:FUI196722 GEE196721:GEE196722 GOA196721:GOA196722 GXW196721:GXW196722 HHS196721:HHS196722 HRO196721:HRO196722 IBK196721:IBK196722 ILG196721:ILG196722 IVC196721:IVC196722 JEY196721:JEY196722 JOU196721:JOU196722 JYQ196721:JYQ196722 KIM196721:KIM196722 KSI196721:KSI196722 LCE196721:LCE196722 LMA196721:LMA196722 LVW196721:LVW196722 MFS196721:MFS196722 MPO196721:MPO196722 MZK196721:MZK196722 NJG196721:NJG196722 NTC196721:NTC196722 OCY196721:OCY196722 OMU196721:OMU196722 OWQ196721:OWQ196722 PGM196721:PGM196722 PQI196721:PQI196722 QAE196721:QAE196722 QKA196721:QKA196722 QTW196721:QTW196722 RDS196721:RDS196722 RNO196721:RNO196722 RXK196721:RXK196722 SHG196721:SHG196722 SRC196721:SRC196722 TAY196721:TAY196722 TKU196721:TKU196722 TUQ196721:TUQ196722 UEM196721:UEM196722 UOI196721:UOI196722 UYE196721:UYE196722 VIA196721:VIA196722 VRW196721:VRW196722 WBS196721:WBS196722 WLO196721:WLO196722 WVK196721:WVK196722 C262257:C262258 IY262257:IY262258 SU262257:SU262258 ACQ262257:ACQ262258 AMM262257:AMM262258 AWI262257:AWI262258 BGE262257:BGE262258 BQA262257:BQA262258 BZW262257:BZW262258 CJS262257:CJS262258 CTO262257:CTO262258 DDK262257:DDK262258 DNG262257:DNG262258 DXC262257:DXC262258 EGY262257:EGY262258 EQU262257:EQU262258 FAQ262257:FAQ262258 FKM262257:FKM262258 FUI262257:FUI262258 GEE262257:GEE262258 GOA262257:GOA262258 GXW262257:GXW262258 HHS262257:HHS262258 HRO262257:HRO262258 IBK262257:IBK262258 ILG262257:ILG262258 IVC262257:IVC262258 JEY262257:JEY262258 JOU262257:JOU262258 JYQ262257:JYQ262258 KIM262257:KIM262258 KSI262257:KSI262258 LCE262257:LCE262258 LMA262257:LMA262258 LVW262257:LVW262258 MFS262257:MFS262258 MPO262257:MPO262258 MZK262257:MZK262258 NJG262257:NJG262258 NTC262257:NTC262258 OCY262257:OCY262258 OMU262257:OMU262258 OWQ262257:OWQ262258 PGM262257:PGM262258 PQI262257:PQI262258 QAE262257:QAE262258 QKA262257:QKA262258 QTW262257:QTW262258 RDS262257:RDS262258 RNO262257:RNO262258 RXK262257:RXK262258 SHG262257:SHG262258 SRC262257:SRC262258 TAY262257:TAY262258 TKU262257:TKU262258 TUQ262257:TUQ262258 UEM262257:UEM262258 UOI262257:UOI262258 UYE262257:UYE262258 VIA262257:VIA262258 VRW262257:VRW262258 WBS262257:WBS262258 WLO262257:WLO262258 WVK262257:WVK262258 C327793:C327794 IY327793:IY327794 SU327793:SU327794 ACQ327793:ACQ327794 AMM327793:AMM327794 AWI327793:AWI327794 BGE327793:BGE327794 BQA327793:BQA327794 BZW327793:BZW327794 CJS327793:CJS327794 CTO327793:CTO327794 DDK327793:DDK327794 DNG327793:DNG327794 DXC327793:DXC327794 EGY327793:EGY327794 EQU327793:EQU327794 FAQ327793:FAQ327794 FKM327793:FKM327794 FUI327793:FUI327794 GEE327793:GEE327794 GOA327793:GOA327794 GXW327793:GXW327794 HHS327793:HHS327794 HRO327793:HRO327794 IBK327793:IBK327794 ILG327793:ILG327794 IVC327793:IVC327794 JEY327793:JEY327794 JOU327793:JOU327794 JYQ327793:JYQ327794 KIM327793:KIM327794 KSI327793:KSI327794 LCE327793:LCE327794 LMA327793:LMA327794 LVW327793:LVW327794 MFS327793:MFS327794 MPO327793:MPO327794 MZK327793:MZK327794 NJG327793:NJG327794 NTC327793:NTC327794 OCY327793:OCY327794 OMU327793:OMU327794 OWQ327793:OWQ327794 PGM327793:PGM327794 PQI327793:PQI327794 QAE327793:QAE327794 QKA327793:QKA327794 QTW327793:QTW327794 RDS327793:RDS327794 RNO327793:RNO327794 RXK327793:RXK327794 SHG327793:SHG327794 SRC327793:SRC327794 TAY327793:TAY327794 TKU327793:TKU327794 TUQ327793:TUQ327794 UEM327793:UEM327794 UOI327793:UOI327794 UYE327793:UYE327794 VIA327793:VIA327794 VRW327793:VRW327794 WBS327793:WBS327794 WLO327793:WLO327794 WVK327793:WVK327794 C393329:C393330 IY393329:IY393330 SU393329:SU393330 ACQ393329:ACQ393330 AMM393329:AMM393330 AWI393329:AWI393330 BGE393329:BGE393330 BQA393329:BQA393330 BZW393329:BZW393330 CJS393329:CJS393330 CTO393329:CTO393330 DDK393329:DDK393330 DNG393329:DNG393330 DXC393329:DXC393330 EGY393329:EGY393330 EQU393329:EQU393330 FAQ393329:FAQ393330 FKM393329:FKM393330 FUI393329:FUI393330 GEE393329:GEE393330 GOA393329:GOA393330 GXW393329:GXW393330 HHS393329:HHS393330 HRO393329:HRO393330 IBK393329:IBK393330 ILG393329:ILG393330 IVC393329:IVC393330 JEY393329:JEY393330 JOU393329:JOU393330 JYQ393329:JYQ393330 KIM393329:KIM393330 KSI393329:KSI393330 LCE393329:LCE393330 LMA393329:LMA393330 LVW393329:LVW393330 MFS393329:MFS393330 MPO393329:MPO393330 MZK393329:MZK393330 NJG393329:NJG393330 NTC393329:NTC393330 OCY393329:OCY393330 OMU393329:OMU393330 OWQ393329:OWQ393330 PGM393329:PGM393330 PQI393329:PQI393330 QAE393329:QAE393330 QKA393329:QKA393330 QTW393329:QTW393330 RDS393329:RDS393330 RNO393329:RNO393330 RXK393329:RXK393330 SHG393329:SHG393330 SRC393329:SRC393330 TAY393329:TAY393330 TKU393329:TKU393330 TUQ393329:TUQ393330 UEM393329:UEM393330 UOI393329:UOI393330 UYE393329:UYE393330 VIA393329:VIA393330 VRW393329:VRW393330 WBS393329:WBS393330 WLO393329:WLO393330 WVK393329:WVK393330 C458865:C458866 IY458865:IY458866 SU458865:SU458866 ACQ458865:ACQ458866 AMM458865:AMM458866 AWI458865:AWI458866 BGE458865:BGE458866 BQA458865:BQA458866 BZW458865:BZW458866 CJS458865:CJS458866 CTO458865:CTO458866 DDK458865:DDK458866 DNG458865:DNG458866 DXC458865:DXC458866 EGY458865:EGY458866 EQU458865:EQU458866 FAQ458865:FAQ458866 FKM458865:FKM458866 FUI458865:FUI458866 GEE458865:GEE458866 GOA458865:GOA458866 GXW458865:GXW458866 HHS458865:HHS458866 HRO458865:HRO458866 IBK458865:IBK458866 ILG458865:ILG458866 IVC458865:IVC458866 JEY458865:JEY458866 JOU458865:JOU458866 JYQ458865:JYQ458866 KIM458865:KIM458866 KSI458865:KSI458866 LCE458865:LCE458866 LMA458865:LMA458866 LVW458865:LVW458866 MFS458865:MFS458866 MPO458865:MPO458866 MZK458865:MZK458866 NJG458865:NJG458866 NTC458865:NTC458866 OCY458865:OCY458866 OMU458865:OMU458866 OWQ458865:OWQ458866 PGM458865:PGM458866 PQI458865:PQI458866 QAE458865:QAE458866 QKA458865:QKA458866 QTW458865:QTW458866 RDS458865:RDS458866 RNO458865:RNO458866 RXK458865:RXK458866 SHG458865:SHG458866 SRC458865:SRC458866 TAY458865:TAY458866 TKU458865:TKU458866 TUQ458865:TUQ458866 UEM458865:UEM458866 UOI458865:UOI458866 UYE458865:UYE458866 VIA458865:VIA458866 VRW458865:VRW458866 WBS458865:WBS458866 WLO458865:WLO458866 WVK458865:WVK458866 C524401:C524402 IY524401:IY524402 SU524401:SU524402 ACQ524401:ACQ524402 AMM524401:AMM524402 AWI524401:AWI524402 BGE524401:BGE524402 BQA524401:BQA524402 BZW524401:BZW524402 CJS524401:CJS524402 CTO524401:CTO524402 DDK524401:DDK524402 DNG524401:DNG524402 DXC524401:DXC524402 EGY524401:EGY524402 EQU524401:EQU524402 FAQ524401:FAQ524402 FKM524401:FKM524402 FUI524401:FUI524402 GEE524401:GEE524402 GOA524401:GOA524402 GXW524401:GXW524402 HHS524401:HHS524402 HRO524401:HRO524402 IBK524401:IBK524402 ILG524401:ILG524402 IVC524401:IVC524402 JEY524401:JEY524402 JOU524401:JOU524402 JYQ524401:JYQ524402 KIM524401:KIM524402 KSI524401:KSI524402 LCE524401:LCE524402 LMA524401:LMA524402 LVW524401:LVW524402 MFS524401:MFS524402 MPO524401:MPO524402 MZK524401:MZK524402 NJG524401:NJG524402 NTC524401:NTC524402 OCY524401:OCY524402 OMU524401:OMU524402 OWQ524401:OWQ524402 PGM524401:PGM524402 PQI524401:PQI524402 QAE524401:QAE524402 QKA524401:QKA524402 QTW524401:QTW524402 RDS524401:RDS524402 RNO524401:RNO524402 RXK524401:RXK524402 SHG524401:SHG524402 SRC524401:SRC524402 TAY524401:TAY524402 TKU524401:TKU524402 TUQ524401:TUQ524402 UEM524401:UEM524402 UOI524401:UOI524402 UYE524401:UYE524402 VIA524401:VIA524402 VRW524401:VRW524402 WBS524401:WBS524402 WLO524401:WLO524402 WVK524401:WVK524402 C589937:C589938 IY589937:IY589938 SU589937:SU589938 ACQ589937:ACQ589938 AMM589937:AMM589938 AWI589937:AWI589938 BGE589937:BGE589938 BQA589937:BQA589938 BZW589937:BZW589938 CJS589937:CJS589938 CTO589937:CTO589938 DDK589937:DDK589938 DNG589937:DNG589938 DXC589937:DXC589938 EGY589937:EGY589938 EQU589937:EQU589938 FAQ589937:FAQ589938 FKM589937:FKM589938 FUI589937:FUI589938 GEE589937:GEE589938 GOA589937:GOA589938 GXW589937:GXW589938 HHS589937:HHS589938 HRO589937:HRO589938 IBK589937:IBK589938 ILG589937:ILG589938 IVC589937:IVC589938 JEY589937:JEY589938 JOU589937:JOU589938 JYQ589937:JYQ589938 KIM589937:KIM589938 KSI589937:KSI589938 LCE589937:LCE589938 LMA589937:LMA589938 LVW589937:LVW589938 MFS589937:MFS589938 MPO589937:MPO589938 MZK589937:MZK589938 NJG589937:NJG589938 NTC589937:NTC589938 OCY589937:OCY589938 OMU589937:OMU589938 OWQ589937:OWQ589938 PGM589937:PGM589938 PQI589937:PQI589938 QAE589937:QAE589938 QKA589937:QKA589938 QTW589937:QTW589938 RDS589937:RDS589938 RNO589937:RNO589938 RXK589937:RXK589938 SHG589937:SHG589938 SRC589937:SRC589938 TAY589937:TAY589938 TKU589937:TKU589938 TUQ589937:TUQ589938 UEM589937:UEM589938 UOI589937:UOI589938 UYE589937:UYE589938 VIA589937:VIA589938 VRW589937:VRW589938 WBS589937:WBS589938 WLO589937:WLO589938 WVK589937:WVK589938 C655473:C655474 IY655473:IY655474 SU655473:SU655474 ACQ655473:ACQ655474 AMM655473:AMM655474 AWI655473:AWI655474 BGE655473:BGE655474 BQA655473:BQA655474 BZW655473:BZW655474 CJS655473:CJS655474 CTO655473:CTO655474 DDK655473:DDK655474 DNG655473:DNG655474 DXC655473:DXC655474 EGY655473:EGY655474 EQU655473:EQU655474 FAQ655473:FAQ655474 FKM655473:FKM655474 FUI655473:FUI655474 GEE655473:GEE655474 GOA655473:GOA655474 GXW655473:GXW655474 HHS655473:HHS655474 HRO655473:HRO655474 IBK655473:IBK655474 ILG655473:ILG655474 IVC655473:IVC655474 JEY655473:JEY655474 JOU655473:JOU655474 JYQ655473:JYQ655474 KIM655473:KIM655474 KSI655473:KSI655474 LCE655473:LCE655474 LMA655473:LMA655474 LVW655473:LVW655474 MFS655473:MFS655474 MPO655473:MPO655474 MZK655473:MZK655474 NJG655473:NJG655474 NTC655473:NTC655474 OCY655473:OCY655474 OMU655473:OMU655474 OWQ655473:OWQ655474 PGM655473:PGM655474 PQI655473:PQI655474 QAE655473:QAE655474 QKA655473:QKA655474 QTW655473:QTW655474 RDS655473:RDS655474 RNO655473:RNO655474 RXK655473:RXK655474 SHG655473:SHG655474 SRC655473:SRC655474 TAY655473:TAY655474 TKU655473:TKU655474 TUQ655473:TUQ655474 UEM655473:UEM655474 UOI655473:UOI655474 UYE655473:UYE655474 VIA655473:VIA655474 VRW655473:VRW655474 WBS655473:WBS655474 WLO655473:WLO655474 WVK655473:WVK655474 C721009:C721010 IY721009:IY721010 SU721009:SU721010 ACQ721009:ACQ721010 AMM721009:AMM721010 AWI721009:AWI721010 BGE721009:BGE721010 BQA721009:BQA721010 BZW721009:BZW721010 CJS721009:CJS721010 CTO721009:CTO721010 DDK721009:DDK721010 DNG721009:DNG721010 DXC721009:DXC721010 EGY721009:EGY721010 EQU721009:EQU721010 FAQ721009:FAQ721010 FKM721009:FKM721010 FUI721009:FUI721010 GEE721009:GEE721010 GOA721009:GOA721010 GXW721009:GXW721010 HHS721009:HHS721010 HRO721009:HRO721010 IBK721009:IBK721010 ILG721009:ILG721010 IVC721009:IVC721010 JEY721009:JEY721010 JOU721009:JOU721010 JYQ721009:JYQ721010 KIM721009:KIM721010 KSI721009:KSI721010 LCE721009:LCE721010 LMA721009:LMA721010 LVW721009:LVW721010 MFS721009:MFS721010 MPO721009:MPO721010 MZK721009:MZK721010 NJG721009:NJG721010 NTC721009:NTC721010 OCY721009:OCY721010 OMU721009:OMU721010 OWQ721009:OWQ721010 PGM721009:PGM721010 PQI721009:PQI721010 QAE721009:QAE721010 QKA721009:QKA721010 QTW721009:QTW721010 RDS721009:RDS721010 RNO721009:RNO721010 RXK721009:RXK721010 SHG721009:SHG721010 SRC721009:SRC721010 TAY721009:TAY721010 TKU721009:TKU721010 TUQ721009:TUQ721010 UEM721009:UEM721010 UOI721009:UOI721010 UYE721009:UYE721010 VIA721009:VIA721010 VRW721009:VRW721010 WBS721009:WBS721010 WLO721009:WLO721010 WVK721009:WVK721010 C786545:C786546 IY786545:IY786546 SU786545:SU786546 ACQ786545:ACQ786546 AMM786545:AMM786546 AWI786545:AWI786546 BGE786545:BGE786546 BQA786545:BQA786546 BZW786545:BZW786546 CJS786545:CJS786546 CTO786545:CTO786546 DDK786545:DDK786546 DNG786545:DNG786546 DXC786545:DXC786546 EGY786545:EGY786546 EQU786545:EQU786546 FAQ786545:FAQ786546 FKM786545:FKM786546 FUI786545:FUI786546 GEE786545:GEE786546 GOA786545:GOA786546 GXW786545:GXW786546 HHS786545:HHS786546 HRO786545:HRO786546 IBK786545:IBK786546 ILG786545:ILG786546 IVC786545:IVC786546 JEY786545:JEY786546 JOU786545:JOU786546 JYQ786545:JYQ786546 KIM786545:KIM786546 KSI786545:KSI786546 LCE786545:LCE786546 LMA786545:LMA786546 LVW786545:LVW786546 MFS786545:MFS786546 MPO786545:MPO786546 MZK786545:MZK786546 NJG786545:NJG786546 NTC786545:NTC786546 OCY786545:OCY786546 OMU786545:OMU786546 OWQ786545:OWQ786546 PGM786545:PGM786546 PQI786545:PQI786546 QAE786545:QAE786546 QKA786545:QKA786546 QTW786545:QTW786546 RDS786545:RDS786546 RNO786545:RNO786546 RXK786545:RXK786546 SHG786545:SHG786546 SRC786545:SRC786546 TAY786545:TAY786546 TKU786545:TKU786546 TUQ786545:TUQ786546 UEM786545:UEM786546 UOI786545:UOI786546 UYE786545:UYE786546 VIA786545:VIA786546 VRW786545:VRW786546 WBS786545:WBS786546 WLO786545:WLO786546 WVK786545:WVK786546 JD148:JD149 SZ148:SZ149 ACV148:ACV149 AMR148:AMR149 AWN148:AWN149 BGJ148:BGJ149 BQF148:BQF149 CAB148:CAB149 CJX148:CJX149 CTT148:CTT149 DDP148:DDP149 DNL148:DNL149 DXH148:DXH149 EHD148:EHD149 EQZ148:EQZ149 FAV148:FAV149 FKR148:FKR149 FUN148:FUN149 GEJ148:GEJ149 GOF148:GOF149 GYB148:GYB149 HHX148:HHX149 HRT148:HRT149 IBP148:IBP149 ILL148:ILL149 IVH148:IVH149 JFD148:JFD149 JOZ148:JOZ149 JYV148:JYV149 KIR148:KIR149 KSN148:KSN149 LCJ148:LCJ149 LMF148:LMF149 LWB148:LWB149 MFX148:MFX149 MPT148:MPT149 MZP148:MZP149 NJL148:NJL149 NTH148:NTH149 ODD148:ODD149 OMZ148:OMZ149 OWV148:OWV149 PGR148:PGR149 PQN148:PQN149 QAJ148:QAJ149 QKF148:QKF149 QUB148:QUB149 RDX148:RDX149 RNT148:RNT149 RXP148:RXP149 SHL148:SHL149 SRH148:SRH149 TBD148:TBD149 TKZ148:TKZ149 TUV148:TUV149 UER148:UER149 UON148:UON149 UYJ148:UYJ149 VIF148:VIF149 VSB148:VSB149 WBX148:WBX149 WLT148:WLT149 WVP148:WVP149 H148 JJ142:JJ143 TF142:TF143 ADB142:ADB143 AMX142:AMX143 AWT142:AWT143 BGP142:BGP143 BQL142:BQL143 CAH142:CAH143 CKD142:CKD143 CTZ142:CTZ143 DDV142:DDV143 DNR142:DNR143 DXN142:DXN143 EHJ142:EHJ143 ERF142:ERF143 FBB142:FBB143 FKX142:FKX143 FUT142:FUT143 GEP142:GEP143 GOL142:GOL143 GYH142:GYH143 HID142:HID143 HRZ142:HRZ143 IBV142:IBV143 ILR142:ILR143 IVN142:IVN143 JFJ142:JFJ143 JPF142:JPF143 JZB142:JZB143 KIX142:KIX143 KST142:KST143 LCP142:LCP143 LML142:LML143 LWH142:LWH143 MGD142:MGD143 MPZ142:MPZ143 MZV142:MZV143 NJR142:NJR143 NTN142:NTN143 ODJ142:ODJ143 ONF142:ONF143 OXB142:OXB143 PGX142:PGX143 PQT142:PQT143 QAP142:QAP143 QKL142:QKL143 QUH142:QUH143 RED142:RED143 RNZ142:RNZ143 RXV142:RXV143 SHR142:SHR143 SRN142:SRN143 TBJ142:TBJ143 TLF142:TLF143 TVB142:TVB143 UEX142:UEX143 UOT142:UOT143 UYP142:UYP143 VIL142:VIL143 VSH142:VSH143 WCD142:WCD143 WLZ142:WLZ143 WVV142:WVV143 G165:G170 JC165:JC170 SY165:SY170 ACU165:ACU170 AMQ165:AMQ170 AWM165:AWM170 BGI165:BGI170 BQE165:BQE170 CAA165:CAA170 CJW165:CJW170 CTS165:CTS170 DDO165:DDO170 DNK165:DNK170 DXG165:DXG170 EHC165:EHC170 EQY165:EQY170 FAU165:FAU170 FKQ165:FKQ170 FUM165:FUM170 GEI165:GEI170 GOE165:GOE170 GYA165:GYA170 HHW165:HHW170 HRS165:HRS170 IBO165:IBO170 ILK165:ILK170 IVG165:IVG170 JFC165:JFC170 JOY165:JOY170 JYU165:JYU170 KIQ165:KIQ170 KSM165:KSM170 LCI165:LCI170 LME165:LME170 LWA165:LWA170 MFW165:MFW170 MPS165:MPS170 MZO165:MZO170 NJK165:NJK170 NTG165:NTG170 ODC165:ODC170 OMY165:OMY170 OWU165:OWU170 PGQ165:PGQ170 PQM165:PQM170 QAI165:QAI170 QKE165:QKE170 QUA165:QUA170 RDW165:RDW170 RNS165:RNS170 RXO165:RXO170 SHK165:SHK170 SRG165:SRG170 TBC165:TBC170 TKY165:TKY170 TUU165:TUU170 UEQ165:UEQ170 UOM165:UOM170 UYI165:UYI170 VIE165:VIE170 VSA165:VSA170 WBW165:WBW170 WLS165:WLS170 WVO165:WVO170 N142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G196"/>
  <sheetViews>
    <sheetView zoomScaleNormal="100" zoomScaleSheetLayoutView="93" workbookViewId="0"/>
  </sheetViews>
  <sheetFormatPr defaultColWidth="9" defaultRowHeight="13.5"/>
  <cols>
    <col min="1" max="31" width="2.75" style="1720" customWidth="1"/>
    <col min="32" max="32" width="2.125" style="1720" customWidth="1"/>
    <col min="33" max="256" width="9" style="1720" customWidth="1"/>
    <col min="257" max="287" width="2.75" style="1720" customWidth="1"/>
    <col min="288" max="288" width="2.125" style="1720" customWidth="1"/>
    <col min="289" max="512" width="9" style="1720" customWidth="1"/>
    <col min="513" max="543" width="2.75" style="1720" customWidth="1"/>
    <col min="544" max="544" width="2.125" style="1720" customWidth="1"/>
    <col min="545" max="768" width="9" style="1720" customWidth="1"/>
    <col min="769" max="799" width="2.75" style="1720" customWidth="1"/>
    <col min="800" max="800" width="2.125" style="1720" customWidth="1"/>
    <col min="801" max="1024" width="9" style="1720" customWidth="1"/>
    <col min="1025" max="1055" width="2.75" style="1720" customWidth="1"/>
    <col min="1056" max="1056" width="2.125" style="1720" customWidth="1"/>
    <col min="1057" max="1280" width="9" style="1720" customWidth="1"/>
    <col min="1281" max="1311" width="2.75" style="1720" customWidth="1"/>
    <col min="1312" max="1312" width="2.125" style="1720" customWidth="1"/>
    <col min="1313" max="1536" width="9" style="1720" customWidth="1"/>
    <col min="1537" max="1567" width="2.75" style="1720" customWidth="1"/>
    <col min="1568" max="1568" width="2.125" style="1720" customWidth="1"/>
    <col min="1569" max="1792" width="9" style="1720" customWidth="1"/>
    <col min="1793" max="1823" width="2.75" style="1720" customWidth="1"/>
    <col min="1824" max="1824" width="2.125" style="1720" customWidth="1"/>
    <col min="1825" max="2048" width="9" style="1720" customWidth="1"/>
    <col min="2049" max="2079" width="2.75" style="1720" customWidth="1"/>
    <col min="2080" max="2080" width="2.125" style="1720" customWidth="1"/>
    <col min="2081" max="2304" width="9" style="1720" customWidth="1"/>
    <col min="2305" max="2335" width="2.75" style="1720" customWidth="1"/>
    <col min="2336" max="2336" width="2.125" style="1720" customWidth="1"/>
    <col min="2337" max="2560" width="9" style="1720" customWidth="1"/>
    <col min="2561" max="2591" width="2.75" style="1720" customWidth="1"/>
    <col min="2592" max="2592" width="2.125" style="1720" customWidth="1"/>
    <col min="2593" max="2816" width="9" style="1720" customWidth="1"/>
    <col min="2817" max="2847" width="2.75" style="1720" customWidth="1"/>
    <col min="2848" max="2848" width="2.125" style="1720" customWidth="1"/>
    <col min="2849" max="3072" width="9" style="1720" customWidth="1"/>
    <col min="3073" max="3103" width="2.75" style="1720" customWidth="1"/>
    <col min="3104" max="3104" width="2.125" style="1720" customWidth="1"/>
    <col min="3105" max="3328" width="9" style="1720" customWidth="1"/>
    <col min="3329" max="3359" width="2.75" style="1720" customWidth="1"/>
    <col min="3360" max="3360" width="2.125" style="1720" customWidth="1"/>
    <col min="3361" max="3584" width="9" style="1720" customWidth="1"/>
    <col min="3585" max="3615" width="2.75" style="1720" customWidth="1"/>
    <col min="3616" max="3616" width="2.125" style="1720" customWidth="1"/>
    <col min="3617" max="3840" width="9" style="1720" customWidth="1"/>
    <col min="3841" max="3871" width="2.75" style="1720" customWidth="1"/>
    <col min="3872" max="3872" width="2.125" style="1720" customWidth="1"/>
    <col min="3873" max="4096" width="9" style="1720" customWidth="1"/>
    <col min="4097" max="4127" width="2.75" style="1720" customWidth="1"/>
    <col min="4128" max="4128" width="2.125" style="1720" customWidth="1"/>
    <col min="4129" max="4352" width="9" style="1720" customWidth="1"/>
    <col min="4353" max="4383" width="2.75" style="1720" customWidth="1"/>
    <col min="4384" max="4384" width="2.125" style="1720" customWidth="1"/>
    <col min="4385" max="4608" width="9" style="1720" customWidth="1"/>
    <col min="4609" max="4639" width="2.75" style="1720" customWidth="1"/>
    <col min="4640" max="4640" width="2.125" style="1720" customWidth="1"/>
    <col min="4641" max="4864" width="9" style="1720" customWidth="1"/>
    <col min="4865" max="4895" width="2.75" style="1720" customWidth="1"/>
    <col min="4896" max="4896" width="2.125" style="1720" customWidth="1"/>
    <col min="4897" max="5120" width="9" style="1720" customWidth="1"/>
    <col min="5121" max="5151" width="2.75" style="1720" customWidth="1"/>
    <col min="5152" max="5152" width="2.125" style="1720" customWidth="1"/>
    <col min="5153" max="5376" width="9" style="1720" customWidth="1"/>
    <col min="5377" max="5407" width="2.75" style="1720" customWidth="1"/>
    <col min="5408" max="5408" width="2.125" style="1720" customWidth="1"/>
    <col min="5409" max="5632" width="9" style="1720" customWidth="1"/>
    <col min="5633" max="5663" width="2.75" style="1720" customWidth="1"/>
    <col min="5664" max="5664" width="2.125" style="1720" customWidth="1"/>
    <col min="5665" max="5888" width="9" style="1720" customWidth="1"/>
    <col min="5889" max="5919" width="2.75" style="1720" customWidth="1"/>
    <col min="5920" max="5920" width="2.125" style="1720" customWidth="1"/>
    <col min="5921" max="6144" width="9" style="1720" customWidth="1"/>
    <col min="6145" max="6175" width="2.75" style="1720" customWidth="1"/>
    <col min="6176" max="6176" width="2.125" style="1720" customWidth="1"/>
    <col min="6177" max="6400" width="9" style="1720" customWidth="1"/>
    <col min="6401" max="6431" width="2.75" style="1720" customWidth="1"/>
    <col min="6432" max="6432" width="2.125" style="1720" customWidth="1"/>
    <col min="6433" max="6656" width="9" style="1720" customWidth="1"/>
    <col min="6657" max="6687" width="2.75" style="1720" customWidth="1"/>
    <col min="6688" max="6688" width="2.125" style="1720" customWidth="1"/>
    <col min="6689" max="6912" width="9" style="1720" customWidth="1"/>
    <col min="6913" max="6943" width="2.75" style="1720" customWidth="1"/>
    <col min="6944" max="6944" width="2.125" style="1720" customWidth="1"/>
    <col min="6945" max="7168" width="9" style="1720" customWidth="1"/>
    <col min="7169" max="7199" width="2.75" style="1720" customWidth="1"/>
    <col min="7200" max="7200" width="2.125" style="1720" customWidth="1"/>
    <col min="7201" max="7424" width="9" style="1720" customWidth="1"/>
    <col min="7425" max="7455" width="2.75" style="1720" customWidth="1"/>
    <col min="7456" max="7456" width="2.125" style="1720" customWidth="1"/>
    <col min="7457" max="7680" width="9" style="1720" customWidth="1"/>
    <col min="7681" max="7711" width="2.75" style="1720" customWidth="1"/>
    <col min="7712" max="7712" width="2.125" style="1720" customWidth="1"/>
    <col min="7713" max="7936" width="9" style="1720" customWidth="1"/>
    <col min="7937" max="7967" width="2.75" style="1720" customWidth="1"/>
    <col min="7968" max="7968" width="2.125" style="1720" customWidth="1"/>
    <col min="7969" max="8192" width="9" style="1720" customWidth="1"/>
    <col min="8193" max="8223" width="2.75" style="1720" customWidth="1"/>
    <col min="8224" max="8224" width="2.125" style="1720" customWidth="1"/>
    <col min="8225" max="8448" width="9" style="1720" customWidth="1"/>
    <col min="8449" max="8479" width="2.75" style="1720" customWidth="1"/>
    <col min="8480" max="8480" width="2.125" style="1720" customWidth="1"/>
    <col min="8481" max="8704" width="9" style="1720" customWidth="1"/>
    <col min="8705" max="8735" width="2.75" style="1720" customWidth="1"/>
    <col min="8736" max="8736" width="2.125" style="1720" customWidth="1"/>
    <col min="8737" max="8960" width="9" style="1720" customWidth="1"/>
    <col min="8961" max="8991" width="2.75" style="1720" customWidth="1"/>
    <col min="8992" max="8992" width="2.125" style="1720" customWidth="1"/>
    <col min="8993" max="9216" width="9" style="1720" customWidth="1"/>
    <col min="9217" max="9247" width="2.75" style="1720" customWidth="1"/>
    <col min="9248" max="9248" width="2.125" style="1720" customWidth="1"/>
    <col min="9249" max="9472" width="9" style="1720" customWidth="1"/>
    <col min="9473" max="9503" width="2.75" style="1720" customWidth="1"/>
    <col min="9504" max="9504" width="2.125" style="1720" customWidth="1"/>
    <col min="9505" max="9728" width="9" style="1720" customWidth="1"/>
    <col min="9729" max="9759" width="2.75" style="1720" customWidth="1"/>
    <col min="9760" max="9760" width="2.125" style="1720" customWidth="1"/>
    <col min="9761" max="9984" width="9" style="1720" customWidth="1"/>
    <col min="9985" max="10015" width="2.75" style="1720" customWidth="1"/>
    <col min="10016" max="10016" width="2.125" style="1720" customWidth="1"/>
    <col min="10017" max="10240" width="9" style="1720" customWidth="1"/>
    <col min="10241" max="10271" width="2.75" style="1720" customWidth="1"/>
    <col min="10272" max="10272" width="2.125" style="1720" customWidth="1"/>
    <col min="10273" max="10496" width="9" style="1720" customWidth="1"/>
    <col min="10497" max="10527" width="2.75" style="1720" customWidth="1"/>
    <col min="10528" max="10528" width="2.125" style="1720" customWidth="1"/>
    <col min="10529" max="10752" width="9" style="1720" customWidth="1"/>
    <col min="10753" max="10783" width="2.75" style="1720" customWidth="1"/>
    <col min="10784" max="10784" width="2.125" style="1720" customWidth="1"/>
    <col min="10785" max="11008" width="9" style="1720" customWidth="1"/>
    <col min="11009" max="11039" width="2.75" style="1720" customWidth="1"/>
    <col min="11040" max="11040" width="2.125" style="1720" customWidth="1"/>
    <col min="11041" max="11264" width="9" style="1720" customWidth="1"/>
    <col min="11265" max="11295" width="2.75" style="1720" customWidth="1"/>
    <col min="11296" max="11296" width="2.125" style="1720" customWidth="1"/>
    <col min="11297" max="11520" width="9" style="1720" customWidth="1"/>
    <col min="11521" max="11551" width="2.75" style="1720" customWidth="1"/>
    <col min="11552" max="11552" width="2.125" style="1720" customWidth="1"/>
    <col min="11553" max="11776" width="9" style="1720" customWidth="1"/>
    <col min="11777" max="11807" width="2.75" style="1720" customWidth="1"/>
    <col min="11808" max="11808" width="2.125" style="1720" customWidth="1"/>
    <col min="11809" max="12032" width="9" style="1720" customWidth="1"/>
    <col min="12033" max="12063" width="2.75" style="1720" customWidth="1"/>
    <col min="12064" max="12064" width="2.125" style="1720" customWidth="1"/>
    <col min="12065" max="12288" width="9" style="1720" customWidth="1"/>
    <col min="12289" max="12319" width="2.75" style="1720" customWidth="1"/>
    <col min="12320" max="12320" width="2.125" style="1720" customWidth="1"/>
    <col min="12321" max="12544" width="9" style="1720" customWidth="1"/>
    <col min="12545" max="12575" width="2.75" style="1720" customWidth="1"/>
    <col min="12576" max="12576" width="2.125" style="1720" customWidth="1"/>
    <col min="12577" max="12800" width="9" style="1720" customWidth="1"/>
    <col min="12801" max="12831" width="2.75" style="1720" customWidth="1"/>
    <col min="12832" max="12832" width="2.125" style="1720" customWidth="1"/>
    <col min="12833" max="13056" width="9" style="1720" customWidth="1"/>
    <col min="13057" max="13087" width="2.75" style="1720" customWidth="1"/>
    <col min="13088" max="13088" width="2.125" style="1720" customWidth="1"/>
    <col min="13089" max="13312" width="9" style="1720" customWidth="1"/>
    <col min="13313" max="13343" width="2.75" style="1720" customWidth="1"/>
    <col min="13344" max="13344" width="2.125" style="1720" customWidth="1"/>
    <col min="13345" max="13568" width="9" style="1720" customWidth="1"/>
    <col min="13569" max="13599" width="2.75" style="1720" customWidth="1"/>
    <col min="13600" max="13600" width="2.125" style="1720" customWidth="1"/>
    <col min="13601" max="13824" width="9" style="1720" customWidth="1"/>
    <col min="13825" max="13855" width="2.75" style="1720" customWidth="1"/>
    <col min="13856" max="13856" width="2.125" style="1720" customWidth="1"/>
    <col min="13857" max="14080" width="9" style="1720" customWidth="1"/>
    <col min="14081" max="14111" width="2.75" style="1720" customWidth="1"/>
    <col min="14112" max="14112" width="2.125" style="1720" customWidth="1"/>
    <col min="14113" max="14336" width="9" style="1720" customWidth="1"/>
    <col min="14337" max="14367" width="2.75" style="1720" customWidth="1"/>
    <col min="14368" max="14368" width="2.125" style="1720" customWidth="1"/>
    <col min="14369" max="14592" width="9" style="1720" customWidth="1"/>
    <col min="14593" max="14623" width="2.75" style="1720" customWidth="1"/>
    <col min="14624" max="14624" width="2.125" style="1720" customWidth="1"/>
    <col min="14625" max="14848" width="9" style="1720" customWidth="1"/>
    <col min="14849" max="14879" width="2.75" style="1720" customWidth="1"/>
    <col min="14880" max="14880" width="2.125" style="1720" customWidth="1"/>
    <col min="14881" max="15104" width="9" style="1720" customWidth="1"/>
    <col min="15105" max="15135" width="2.75" style="1720" customWidth="1"/>
    <col min="15136" max="15136" width="2.125" style="1720" customWidth="1"/>
    <col min="15137" max="15360" width="9" style="1720" customWidth="1"/>
    <col min="15361" max="15391" width="2.75" style="1720" customWidth="1"/>
    <col min="15392" max="15392" width="2.125" style="1720" customWidth="1"/>
    <col min="15393" max="15616" width="9" style="1720" customWidth="1"/>
    <col min="15617" max="15647" width="2.75" style="1720" customWidth="1"/>
    <col min="15648" max="15648" width="2.125" style="1720" customWidth="1"/>
    <col min="15649" max="15872" width="9" style="1720" customWidth="1"/>
    <col min="15873" max="15903" width="2.75" style="1720" customWidth="1"/>
    <col min="15904" max="15904" width="2.125" style="1720" customWidth="1"/>
    <col min="15905" max="16128" width="9" style="1720" customWidth="1"/>
    <col min="16129" max="16159" width="2.75" style="1720" customWidth="1"/>
    <col min="16160" max="16160" width="2.125" style="1720" customWidth="1"/>
    <col min="16161" max="16384" width="9" style="1720" customWidth="1"/>
  </cols>
  <sheetData>
    <row r="1" spans="1:32" s="1704" customFormat="1" ht="18" customHeight="1">
      <c r="A1" s="1704" t="s">
        <v>5035</v>
      </c>
    </row>
    <row r="2" spans="1:32" s="1704" customFormat="1" ht="18" customHeight="1"/>
    <row r="3" spans="1:32" ht="21">
      <c r="A3" s="4616" t="s">
        <v>5036</v>
      </c>
      <c r="B3" s="4616"/>
      <c r="C3" s="4616"/>
      <c r="D3" s="4616"/>
      <c r="E3" s="4616"/>
      <c r="F3" s="4616"/>
      <c r="G3" s="4616"/>
      <c r="H3" s="4616"/>
      <c r="I3" s="4616"/>
      <c r="J3" s="4616"/>
      <c r="K3" s="4616"/>
      <c r="L3" s="4616"/>
      <c r="M3" s="4616"/>
      <c r="N3" s="4616"/>
      <c r="O3" s="4616"/>
      <c r="P3" s="4616"/>
      <c r="Q3" s="4616"/>
      <c r="R3" s="4616"/>
      <c r="S3" s="4616"/>
      <c r="T3" s="4616"/>
      <c r="U3" s="4616"/>
      <c r="V3" s="4616"/>
      <c r="W3" s="4616"/>
      <c r="X3" s="4616"/>
      <c r="Y3" s="4616"/>
      <c r="Z3" s="4616"/>
      <c r="AA3" s="4616"/>
      <c r="AB3" s="4616"/>
      <c r="AC3" s="4616"/>
      <c r="AD3" s="4616"/>
      <c r="AE3" s="4616"/>
    </row>
    <row r="4" spans="1:32" s="1704" customFormat="1" ht="18" customHeight="1"/>
    <row r="5" spans="1:32" s="1704" customFormat="1" ht="18" customHeight="1">
      <c r="A5" s="4617" t="s">
        <v>15</v>
      </c>
      <c r="B5" s="4617"/>
      <c r="C5" s="4617"/>
      <c r="D5" s="4617"/>
      <c r="E5" s="4617"/>
      <c r="F5" s="4617"/>
      <c r="G5" s="4617"/>
      <c r="H5" s="4617"/>
      <c r="I5" s="4617"/>
      <c r="J5" s="4617"/>
      <c r="K5" s="4617"/>
      <c r="L5" s="4617"/>
      <c r="M5" s="4617"/>
      <c r="N5" s="4617"/>
      <c r="O5" s="4617"/>
      <c r="P5" s="4617"/>
      <c r="Q5" s="4617"/>
      <c r="R5" s="4617"/>
      <c r="S5" s="4617"/>
      <c r="T5" s="4617"/>
      <c r="U5" s="4617"/>
      <c r="V5" s="4617"/>
      <c r="W5" s="4617"/>
      <c r="X5" s="4617"/>
      <c r="Y5" s="4617"/>
      <c r="Z5" s="4617"/>
      <c r="AA5" s="4617"/>
      <c r="AB5" s="4617"/>
      <c r="AC5" s="4617"/>
      <c r="AD5" s="4617"/>
      <c r="AE5" s="4617"/>
      <c r="AF5" s="4617"/>
    </row>
    <row r="6" spans="1:32" ht="24" customHeight="1"/>
    <row r="7" spans="1:32" s="1704" customFormat="1" ht="24" customHeight="1">
      <c r="X7" s="4618"/>
      <c r="Y7" s="4619"/>
      <c r="Z7" s="4619"/>
      <c r="AA7" s="1704" t="s">
        <v>477</v>
      </c>
      <c r="AB7" s="1721"/>
      <c r="AC7" s="1704" t="s">
        <v>5</v>
      </c>
      <c r="AD7" s="1721"/>
      <c r="AE7" s="1704" t="s">
        <v>478</v>
      </c>
    </row>
    <row r="8" spans="1:32" s="1704" customFormat="1" ht="24" customHeight="1"/>
    <row r="9" spans="1:32" s="1704" customFormat="1" ht="24" customHeight="1">
      <c r="A9" s="1704" t="s">
        <v>3024</v>
      </c>
    </row>
    <row r="10" spans="1:32" s="1704" customFormat="1" ht="18" customHeight="1"/>
    <row r="11" spans="1:32" s="1704" customFormat="1" ht="24" customHeight="1">
      <c r="J11" s="1704" t="s">
        <v>3025</v>
      </c>
      <c r="R11" s="4620" t="str">
        <f>cst_wskakunin_owner1__line1</f>
        <v>テスト建て主</v>
      </c>
      <c r="S11" s="4620"/>
      <c r="T11" s="4620"/>
      <c r="U11" s="4620"/>
      <c r="V11" s="4620"/>
      <c r="W11" s="4620"/>
      <c r="X11" s="4620"/>
      <c r="Y11" s="4620"/>
      <c r="Z11" s="4620"/>
      <c r="AA11" s="4620"/>
      <c r="AB11" s="4620"/>
      <c r="AC11" s="4620"/>
      <c r="AD11" s="4620"/>
    </row>
    <row r="12" spans="1:32" s="1704" customFormat="1" ht="18" customHeight="1"/>
    <row r="13" spans="1:32" s="1704" customFormat="1" ht="24" customHeight="1">
      <c r="J13" s="1704" t="s">
        <v>3026</v>
      </c>
      <c r="R13" s="4620" t="str">
        <f>cst_wskakunin_owner1__line2</f>
        <v>代表取締役社長　テストさん</v>
      </c>
      <c r="S13" s="4620"/>
      <c r="T13" s="4620"/>
      <c r="U13" s="4620"/>
      <c r="V13" s="4620"/>
      <c r="W13" s="4620"/>
      <c r="X13" s="4620"/>
      <c r="Y13" s="4620"/>
      <c r="Z13" s="4620"/>
      <c r="AA13" s="4620"/>
      <c r="AB13" s="4620"/>
      <c r="AC13" s="4620"/>
      <c r="AD13" s="4620"/>
    </row>
    <row r="14" spans="1:32" s="1704" customFormat="1" ht="18" customHeight="1"/>
    <row r="15" spans="1:32" s="1704" customFormat="1" ht="24" customHeight="1">
      <c r="B15" s="1704" t="s">
        <v>5037</v>
      </c>
    </row>
    <row r="16" spans="1:32" s="1704" customFormat="1" ht="24" customHeight="1">
      <c r="A16" s="1704" t="s">
        <v>3028</v>
      </c>
    </row>
    <row r="17" spans="1:31" s="1704" customFormat="1" ht="18" customHeight="1"/>
    <row r="18" spans="1:31" s="1704" customFormat="1" ht="24" customHeight="1">
      <c r="B18" s="1722"/>
      <c r="C18" s="1722"/>
      <c r="D18" s="1722"/>
      <c r="E18" s="1722"/>
      <c r="F18" s="1722"/>
      <c r="G18" s="1722"/>
      <c r="H18" s="1722"/>
      <c r="I18" s="1722"/>
      <c r="J18" s="1723"/>
      <c r="K18" s="1723"/>
      <c r="L18" s="1723"/>
      <c r="M18" s="1723"/>
      <c r="N18" s="1723"/>
      <c r="O18" s="1723"/>
      <c r="P18" s="1723"/>
      <c r="Q18" s="1723" t="s">
        <v>5038</v>
      </c>
      <c r="R18" s="4621" t="str">
        <f>IF(cst_wskakunin_sekou1_JIMU_NAME="",cst_wskakunin_sekou1_NAME,cst_wskakunin_sekou1_JIMU_NAME)</f>
        <v>XXXアーキ</v>
      </c>
      <c r="S18" s="4621"/>
      <c r="T18" s="4621"/>
      <c r="U18" s="4621"/>
      <c r="V18" s="4621"/>
      <c r="W18" s="4621"/>
      <c r="X18" s="4621"/>
      <c r="Y18" s="4621"/>
      <c r="Z18" s="4621"/>
      <c r="AA18" s="4621"/>
      <c r="AB18" s="4621"/>
      <c r="AC18" s="4621"/>
      <c r="AD18" s="4621"/>
      <c r="AE18" s="1722"/>
    </row>
    <row r="19" spans="1:31" s="1704" customFormat="1" ht="18" customHeight="1"/>
    <row r="20" spans="1:31" s="1704" customFormat="1" ht="24" customHeight="1">
      <c r="Q20" s="1719" t="s">
        <v>3026</v>
      </c>
      <c r="R20" s="4620" t="str">
        <f>IF(cst_wskakunin_sekou1_JIMU_NAME="","",cst_wskakunin_sekou1_NAME)</f>
        <v>テスト施工者</v>
      </c>
      <c r="S20" s="4620"/>
      <c r="T20" s="4620"/>
      <c r="U20" s="4620"/>
      <c r="V20" s="4620"/>
      <c r="W20" s="4620"/>
      <c r="X20" s="4620"/>
      <c r="Y20" s="4620"/>
      <c r="Z20" s="4620"/>
      <c r="AA20" s="4620"/>
      <c r="AB20" s="4620"/>
      <c r="AC20" s="4620"/>
      <c r="AD20" s="4620"/>
    </row>
    <row r="21" spans="1:31" s="1704" customFormat="1" ht="18" customHeight="1"/>
    <row r="22" spans="1:31" s="1704" customFormat="1" ht="24" customHeight="1">
      <c r="B22" s="1724"/>
      <c r="C22" s="1724"/>
      <c r="D22" s="1724"/>
      <c r="E22" s="1724"/>
      <c r="F22" s="1724"/>
      <c r="G22" s="1724"/>
      <c r="H22" s="1724"/>
      <c r="I22" s="1724"/>
      <c r="J22" s="1725"/>
      <c r="K22" s="1725"/>
      <c r="L22" s="1725"/>
      <c r="M22" s="1725"/>
      <c r="N22" s="1725"/>
      <c r="O22" s="1725"/>
      <c r="P22" s="1725"/>
      <c r="Q22" s="1725" t="s">
        <v>5039</v>
      </c>
      <c r="R22" s="4626" t="str">
        <f>cst_wskakunin_kanri1_JIMU_NAME&amp;IF(cst_wskakunin_kanri1_NAME="",""," "&amp;cst_wskakunin_kanri1_NAME)</f>
        <v/>
      </c>
      <c r="S22" s="4626"/>
      <c r="T22" s="4626"/>
      <c r="U22" s="4626"/>
      <c r="V22" s="4626"/>
      <c r="W22" s="4626"/>
      <c r="X22" s="4626"/>
      <c r="Y22" s="4626"/>
      <c r="Z22" s="4626"/>
      <c r="AA22" s="4626"/>
      <c r="AB22" s="4626"/>
      <c r="AC22" s="4626"/>
      <c r="AD22" s="4626"/>
      <c r="AE22" s="1724"/>
    </row>
    <row r="23" spans="1:31" s="1704" customFormat="1" ht="18" customHeight="1"/>
    <row r="24" spans="1:31" s="1704" customFormat="1" ht="18" customHeight="1"/>
    <row r="25" spans="1:31" s="1704" customFormat="1" ht="25.5" customHeight="1">
      <c r="B25" s="1726" t="s">
        <v>3029</v>
      </c>
      <c r="C25" s="1722"/>
      <c r="D25" s="1722"/>
      <c r="E25" s="1722"/>
      <c r="F25" s="1722"/>
      <c r="G25" s="1722"/>
      <c r="H25" s="1722"/>
      <c r="I25" s="1722"/>
      <c r="J25" s="1722"/>
      <c r="K25" s="1722"/>
      <c r="L25" s="1722"/>
      <c r="M25" s="1722"/>
      <c r="N25" s="1722"/>
      <c r="O25" s="1722"/>
      <c r="P25" s="1727"/>
      <c r="Q25" s="1726" t="s">
        <v>3030</v>
      </c>
      <c r="R25" s="1722"/>
      <c r="S25" s="1722"/>
      <c r="T25" s="1722"/>
      <c r="U25" s="1722"/>
      <c r="V25" s="1722"/>
      <c r="W25" s="1722"/>
      <c r="X25" s="1722"/>
      <c r="Y25" s="1722"/>
      <c r="Z25" s="1722"/>
      <c r="AA25" s="1722"/>
      <c r="AB25" s="1722"/>
      <c r="AC25" s="1722"/>
      <c r="AD25" s="1727"/>
    </row>
    <row r="26" spans="1:31" s="1704" customFormat="1" ht="25.5" customHeight="1">
      <c r="B26" s="1728"/>
      <c r="C26" s="1729"/>
      <c r="D26" s="1729"/>
      <c r="E26" s="1729"/>
      <c r="F26" s="1729" t="s">
        <v>477</v>
      </c>
      <c r="G26" s="1729"/>
      <c r="H26" s="1729"/>
      <c r="I26" s="1729" t="s">
        <v>5</v>
      </c>
      <c r="J26" s="1729"/>
      <c r="K26" s="1729"/>
      <c r="L26" s="1729" t="s">
        <v>478</v>
      </c>
      <c r="M26" s="1729"/>
      <c r="N26" s="1729"/>
      <c r="O26" s="1729"/>
      <c r="P26" s="1730"/>
      <c r="Q26" s="1731"/>
      <c r="AD26" s="1732"/>
    </row>
    <row r="27" spans="1:31" s="1704" customFormat="1" ht="25.5" customHeight="1">
      <c r="B27" s="1728"/>
      <c r="C27" s="1729" t="s">
        <v>6</v>
      </c>
      <c r="D27" s="1729"/>
      <c r="E27" s="1729"/>
      <c r="F27" s="1729"/>
      <c r="G27" s="1729"/>
      <c r="H27" s="1729"/>
      <c r="I27" s="1729"/>
      <c r="J27" s="1729"/>
      <c r="K27" s="1729"/>
      <c r="L27" s="1729" t="s">
        <v>7</v>
      </c>
      <c r="M27" s="1729"/>
      <c r="N27" s="1729"/>
      <c r="O27" s="1729"/>
      <c r="P27" s="1730"/>
      <c r="Q27" s="1731"/>
      <c r="AD27" s="1732"/>
    </row>
    <row r="28" spans="1:31" s="1704" customFormat="1" ht="25.5" customHeight="1">
      <c r="B28" s="1733"/>
      <c r="C28" s="1724" t="s">
        <v>3868</v>
      </c>
      <c r="D28" s="1724"/>
      <c r="E28" s="1724"/>
      <c r="F28" s="1724"/>
      <c r="G28" s="1724"/>
      <c r="H28" s="1724"/>
      <c r="I28" s="1724"/>
      <c r="J28" s="1724"/>
      <c r="K28" s="1724"/>
      <c r="L28" s="1724"/>
      <c r="M28" s="1724"/>
      <c r="N28" s="1724"/>
      <c r="O28" s="1724"/>
      <c r="P28" s="1734"/>
      <c r="Q28" s="1733"/>
      <c r="R28" s="1724"/>
      <c r="S28" s="1724"/>
      <c r="T28" s="1724"/>
      <c r="U28" s="1724"/>
      <c r="V28" s="1724"/>
      <c r="W28" s="1724"/>
      <c r="X28" s="1724"/>
      <c r="Y28" s="1724"/>
      <c r="Z28" s="1724"/>
      <c r="AA28" s="1724"/>
      <c r="AB28" s="1724"/>
      <c r="AC28" s="1724"/>
      <c r="AD28" s="1734"/>
    </row>
    <row r="29" spans="1:31" s="1704" customFormat="1" ht="24" customHeight="1"/>
    <row r="30" spans="1:31" ht="18" customHeight="1">
      <c r="A30" s="1735" t="s">
        <v>2943</v>
      </c>
    </row>
    <row r="31" spans="1:31" ht="18" customHeight="1">
      <c r="B31" s="1736" t="s">
        <v>5040</v>
      </c>
    </row>
    <row r="32" spans="1:31" ht="18" customHeight="1">
      <c r="B32" s="1736" t="s">
        <v>5041</v>
      </c>
    </row>
    <row r="33" spans="1:32" ht="18" customHeight="1">
      <c r="B33" s="1736" t="s">
        <v>5042</v>
      </c>
    </row>
    <row r="34" spans="1:32" ht="18" customHeight="1"/>
    <row r="35" spans="1:32" s="1704" customFormat="1" ht="18" customHeight="1">
      <c r="A35" s="4617" t="s">
        <v>32</v>
      </c>
      <c r="B35" s="4617"/>
      <c r="C35" s="4617"/>
      <c r="D35" s="4617"/>
      <c r="E35" s="4617"/>
      <c r="F35" s="4617"/>
      <c r="G35" s="4617"/>
      <c r="H35" s="4617"/>
      <c r="I35" s="4617"/>
      <c r="J35" s="4617"/>
      <c r="K35" s="4617"/>
      <c r="L35" s="4617"/>
      <c r="M35" s="4617"/>
      <c r="N35" s="4617"/>
      <c r="O35" s="4617"/>
      <c r="P35" s="4617"/>
      <c r="Q35" s="4617"/>
      <c r="R35" s="4617"/>
      <c r="S35" s="4617"/>
      <c r="T35" s="4617"/>
      <c r="U35" s="4617"/>
      <c r="V35" s="4617"/>
      <c r="W35" s="4617"/>
      <c r="X35" s="4617"/>
      <c r="Y35" s="4617"/>
      <c r="Z35" s="4617"/>
      <c r="AA35" s="4617"/>
      <c r="AB35" s="4617"/>
      <c r="AC35" s="4617"/>
      <c r="AD35" s="4617"/>
      <c r="AE35" s="4617"/>
      <c r="AF35" s="4617"/>
    </row>
    <row r="36" spans="1:32" s="1704" customFormat="1" ht="24.75" customHeight="1">
      <c r="A36" s="1724"/>
      <c r="B36" s="1737" t="s">
        <v>3033</v>
      </c>
      <c r="C36" s="1724"/>
      <c r="D36" s="1724"/>
      <c r="E36" s="1724"/>
      <c r="F36" s="1724"/>
      <c r="G36" s="1724"/>
      <c r="H36" s="1724"/>
      <c r="I36" s="1724"/>
      <c r="J36" s="1724"/>
      <c r="K36" s="1724"/>
      <c r="L36" s="1724"/>
      <c r="M36" s="1724"/>
      <c r="N36" s="1724"/>
      <c r="O36" s="1724"/>
      <c r="P36" s="1724"/>
      <c r="Q36" s="1724"/>
      <c r="R36" s="1724"/>
      <c r="S36" s="1724"/>
      <c r="T36" s="1724"/>
      <c r="U36" s="1724"/>
      <c r="V36" s="1724"/>
      <c r="W36" s="1724"/>
      <c r="X36" s="1724"/>
      <c r="Y36" s="1724"/>
      <c r="Z36" s="1724"/>
      <c r="AA36" s="1724"/>
      <c r="AB36" s="1724"/>
      <c r="AC36" s="1724"/>
      <c r="AD36" s="1724"/>
      <c r="AE36" s="1724"/>
    </row>
    <row r="37" spans="1:32" s="1704" customFormat="1" ht="6.75" customHeight="1"/>
    <row r="38" spans="1:32" s="1704" customFormat="1" ht="17.100000000000001" customHeight="1">
      <c r="A38" s="1738" t="s">
        <v>3034</v>
      </c>
      <c r="B38" s="1739"/>
      <c r="C38" s="1739"/>
      <c r="D38" s="1739"/>
      <c r="E38" s="1739"/>
      <c r="F38" s="1739"/>
      <c r="G38" s="1739"/>
      <c r="H38" s="1739"/>
      <c r="I38" s="1739"/>
      <c r="J38" s="1739"/>
      <c r="K38" s="1739"/>
      <c r="L38" s="1739"/>
      <c r="M38" s="1739"/>
      <c r="N38" s="1739"/>
      <c r="O38" s="1739"/>
      <c r="P38" s="1739"/>
      <c r="Q38" s="1739"/>
      <c r="R38" s="1739"/>
      <c r="S38" s="1739"/>
      <c r="T38" s="1739"/>
      <c r="U38" s="1739"/>
      <c r="V38" s="1739"/>
      <c r="W38" s="1739"/>
      <c r="X38" s="1739"/>
      <c r="Y38" s="1739"/>
      <c r="Z38" s="1739"/>
      <c r="AA38" s="1739"/>
      <c r="AB38" s="1739"/>
      <c r="AC38" s="1739"/>
      <c r="AD38" s="1739"/>
      <c r="AE38" s="1739"/>
    </row>
    <row r="39" spans="1:32" s="1704" customFormat="1" ht="17.100000000000001" customHeight="1">
      <c r="B39" s="1704" t="s">
        <v>3035</v>
      </c>
      <c r="J39" s="4622" t="str">
        <f>cst_wskakunin_owner1__space_KANA</f>
        <v>テスト建て主　ﾀﾞｲﾋｮｳﾄﾘｼﾏﾘﾔｸｼｬﾁｮｳ　テスト</v>
      </c>
      <c r="K39" s="4623"/>
      <c r="L39" s="4623"/>
      <c r="M39" s="4623"/>
      <c r="N39" s="4623"/>
      <c r="O39" s="4623"/>
      <c r="P39" s="4623"/>
      <c r="Q39" s="4623"/>
      <c r="R39" s="4623"/>
      <c r="S39" s="4623"/>
      <c r="T39" s="4623"/>
      <c r="U39" s="4623"/>
      <c r="V39" s="4623"/>
      <c r="W39" s="4623"/>
      <c r="X39" s="4623"/>
      <c r="Y39" s="4623"/>
      <c r="Z39" s="4623"/>
      <c r="AA39" s="4623"/>
      <c r="AB39" s="4623"/>
      <c r="AC39" s="4623"/>
      <c r="AD39" s="4623"/>
      <c r="AE39" s="4623"/>
    </row>
    <row r="40" spans="1:32" s="1704" customFormat="1" ht="17.100000000000001" customHeight="1">
      <c r="B40" s="1704" t="s">
        <v>3036</v>
      </c>
      <c r="J40" s="4622" t="str">
        <f>cst_wskakunin_owner1__space</f>
        <v>テスト建て主　代表取締役社長　テストさん</v>
      </c>
      <c r="K40" s="4623"/>
      <c r="L40" s="4623"/>
      <c r="M40" s="4623"/>
      <c r="N40" s="4623"/>
      <c r="O40" s="4623"/>
      <c r="P40" s="4623"/>
      <c r="Q40" s="4623"/>
      <c r="R40" s="4623"/>
      <c r="S40" s="4623"/>
      <c r="T40" s="4623"/>
      <c r="U40" s="4623"/>
      <c r="V40" s="4623"/>
      <c r="W40" s="4623"/>
      <c r="X40" s="4623"/>
      <c r="Y40" s="4623"/>
      <c r="Z40" s="4623"/>
      <c r="AA40" s="4623"/>
      <c r="AB40" s="4623"/>
      <c r="AC40" s="4623"/>
      <c r="AD40" s="4623"/>
      <c r="AE40" s="4623"/>
    </row>
    <row r="41" spans="1:32" s="1704" customFormat="1" ht="17.100000000000001" customHeight="1">
      <c r="B41" s="1704" t="s">
        <v>3037</v>
      </c>
      <c r="I41" s="1704" t="s">
        <v>2595</v>
      </c>
      <c r="J41" s="4622" t="str">
        <f>cst_wskakunin_owner1_ZIP</f>
        <v>330-0064</v>
      </c>
      <c r="K41" s="4623"/>
      <c r="L41" s="4623"/>
      <c r="M41" s="4623"/>
      <c r="N41" s="4623"/>
      <c r="O41" s="4623"/>
      <c r="P41" s="4623"/>
      <c r="Q41" s="1705"/>
      <c r="R41" s="1705"/>
      <c r="S41" s="1705"/>
      <c r="T41" s="1705"/>
      <c r="U41" s="1705"/>
      <c r="V41" s="1705"/>
      <c r="W41" s="1705"/>
      <c r="X41" s="1705"/>
      <c r="Y41" s="1705"/>
      <c r="Z41" s="1705"/>
      <c r="AA41" s="1705"/>
      <c r="AB41" s="1705"/>
      <c r="AC41" s="1705"/>
      <c r="AD41" s="1705"/>
      <c r="AE41" s="1705"/>
    </row>
    <row r="42" spans="1:32" s="1704" customFormat="1" ht="17.100000000000001" customHeight="1">
      <c r="B42" s="1704" t="s">
        <v>3038</v>
      </c>
      <c r="J42" s="4622" t="str">
        <f>cst_wskakunin_owner1__address</f>
        <v>埼玉県埼玉県さいたま市浦和区岸町７－１２－３</v>
      </c>
      <c r="K42" s="4623"/>
      <c r="L42" s="4623"/>
      <c r="M42" s="4623"/>
      <c r="N42" s="4623"/>
      <c r="O42" s="4623"/>
      <c r="P42" s="4623"/>
      <c r="Q42" s="4623"/>
      <c r="R42" s="4623"/>
      <c r="S42" s="4623"/>
      <c r="T42" s="4623"/>
      <c r="U42" s="4623"/>
      <c r="V42" s="4623"/>
      <c r="W42" s="4623"/>
      <c r="X42" s="4623"/>
      <c r="Y42" s="4623"/>
      <c r="Z42" s="4623"/>
      <c r="AA42" s="4623"/>
      <c r="AB42" s="4623"/>
      <c r="AC42" s="4623"/>
      <c r="AD42" s="4623"/>
      <c r="AE42" s="4623"/>
    </row>
    <row r="43" spans="1:32" s="1704" customFormat="1" ht="17.100000000000001" customHeight="1">
      <c r="B43" s="1704" t="s">
        <v>3039</v>
      </c>
      <c r="J43" s="4622" t="str">
        <f>cst_wskakunin_owner1_TEL</f>
        <v>048-222-2222</v>
      </c>
      <c r="K43" s="4623"/>
      <c r="L43" s="4623"/>
      <c r="M43" s="4623"/>
      <c r="N43" s="4623"/>
      <c r="O43" s="4623"/>
      <c r="P43" s="4623"/>
      <c r="Q43" s="4623"/>
      <c r="R43" s="4623"/>
      <c r="S43" s="4623"/>
      <c r="T43" s="1705"/>
      <c r="U43" s="1705"/>
      <c r="V43" s="1705"/>
      <c r="W43" s="1705"/>
      <c r="X43" s="1705"/>
      <c r="Y43" s="1705"/>
      <c r="Z43" s="1705"/>
      <c r="AA43" s="1705"/>
      <c r="AB43" s="1705"/>
      <c r="AC43" s="1705"/>
      <c r="AD43" s="1705"/>
      <c r="AE43" s="1705"/>
    </row>
    <row r="44" spans="1:32" s="1704" customFormat="1" ht="17.100000000000001" customHeight="1">
      <c r="A44" s="1738" t="s">
        <v>120</v>
      </c>
      <c r="B44" s="1739"/>
      <c r="C44" s="1739"/>
      <c r="D44" s="1739"/>
      <c r="E44" s="1739"/>
      <c r="F44" s="1739"/>
      <c r="G44" s="1739"/>
      <c r="H44" s="1739"/>
      <c r="I44" s="1739"/>
      <c r="J44" s="1739"/>
      <c r="K44" s="1739"/>
      <c r="L44" s="1739"/>
      <c r="M44" s="1739"/>
      <c r="N44" s="1739"/>
      <c r="O44" s="1739"/>
      <c r="P44" s="1739"/>
      <c r="Q44" s="1739"/>
      <c r="R44" s="1739"/>
      <c r="S44" s="1739"/>
      <c r="T44" s="1739"/>
      <c r="U44" s="1739"/>
      <c r="V44" s="1739"/>
      <c r="W44" s="1739"/>
      <c r="X44" s="1739"/>
      <c r="Y44" s="1739"/>
      <c r="Z44" s="1739"/>
      <c r="AA44" s="1739"/>
      <c r="AB44" s="1739"/>
      <c r="AC44" s="1739"/>
      <c r="AD44" s="1739"/>
      <c r="AE44" s="1739"/>
    </row>
    <row r="45" spans="1:32" s="1704" customFormat="1" ht="17.100000000000001" customHeight="1">
      <c r="B45" s="1704" t="s">
        <v>3035</v>
      </c>
      <c r="J45" s="4624"/>
      <c r="K45" s="4625"/>
      <c r="L45" s="4625"/>
      <c r="M45" s="4625"/>
      <c r="N45" s="4625"/>
      <c r="O45" s="4625"/>
      <c r="P45" s="4625"/>
      <c r="Q45" s="4625"/>
      <c r="R45" s="4625"/>
      <c r="S45" s="4625"/>
      <c r="T45" s="4625"/>
      <c r="U45" s="4625"/>
      <c r="V45" s="4625"/>
      <c r="W45" s="4625"/>
      <c r="X45" s="4625"/>
      <c r="Y45" s="4625"/>
      <c r="Z45" s="4625"/>
      <c r="AA45" s="4625"/>
      <c r="AB45" s="4625"/>
      <c r="AC45" s="4625"/>
      <c r="AD45" s="4625"/>
      <c r="AE45" s="4625"/>
    </row>
    <row r="46" spans="1:32" s="1704" customFormat="1" ht="17.100000000000001" customHeight="1">
      <c r="B46" s="1704" t="s">
        <v>3036</v>
      </c>
      <c r="J46" s="4622" t="str">
        <f>cst_wskakunin_dairi1__space</f>
        <v>XXXアーキ　テスト代理人</v>
      </c>
      <c r="K46" s="4623"/>
      <c r="L46" s="4623"/>
      <c r="M46" s="4623"/>
      <c r="N46" s="4623"/>
      <c r="O46" s="4623"/>
      <c r="P46" s="4623"/>
      <c r="Q46" s="4623"/>
      <c r="R46" s="4623"/>
      <c r="S46" s="4623"/>
      <c r="T46" s="4623"/>
      <c r="U46" s="4623"/>
      <c r="V46" s="4623"/>
      <c r="W46" s="4623"/>
      <c r="X46" s="4623"/>
      <c r="Y46" s="4623"/>
      <c r="Z46" s="4623"/>
      <c r="AA46" s="4623"/>
      <c r="AB46" s="4623"/>
      <c r="AC46" s="4623"/>
      <c r="AD46" s="4623"/>
      <c r="AE46" s="4623"/>
    </row>
    <row r="47" spans="1:32" s="1704" customFormat="1" ht="17.100000000000001" customHeight="1">
      <c r="B47" s="1704" t="s">
        <v>3037</v>
      </c>
      <c r="I47" s="1704" t="s">
        <v>2595</v>
      </c>
      <c r="J47" s="4622" t="str">
        <f>cst_wskakunin_dairi1_ZIP</f>
        <v>359-0034</v>
      </c>
      <c r="K47" s="4623"/>
      <c r="L47" s="4623"/>
      <c r="M47" s="4623"/>
      <c r="N47" s="4623"/>
      <c r="O47" s="4623"/>
      <c r="P47" s="4623"/>
      <c r="Q47" s="1705"/>
      <c r="R47" s="1705"/>
      <c r="S47" s="1705"/>
      <c r="T47" s="1705"/>
      <c r="U47" s="1705"/>
      <c r="V47" s="1705"/>
      <c r="W47" s="1705"/>
      <c r="X47" s="1705"/>
      <c r="Y47" s="1705"/>
      <c r="Z47" s="1705"/>
      <c r="AA47" s="1705"/>
      <c r="AB47" s="1705"/>
      <c r="AC47" s="1705"/>
      <c r="AD47" s="1705"/>
      <c r="AE47" s="1705"/>
    </row>
    <row r="48" spans="1:32" s="1704" customFormat="1" ht="17.100000000000001" customHeight="1">
      <c r="B48" s="1704" t="s">
        <v>3038</v>
      </c>
      <c r="J48" s="4622" t="str">
        <f>cst_wskakunin_dairi1__address</f>
        <v>埼玉県所沢市東新井町307-7</v>
      </c>
      <c r="K48" s="4623"/>
      <c r="L48" s="4623"/>
      <c r="M48" s="4623"/>
      <c r="N48" s="4623"/>
      <c r="O48" s="4623"/>
      <c r="P48" s="4623"/>
      <c r="Q48" s="4623"/>
      <c r="R48" s="4623"/>
      <c r="S48" s="4623"/>
      <c r="T48" s="4623"/>
      <c r="U48" s="4623"/>
      <c r="V48" s="4623"/>
      <c r="W48" s="4623"/>
      <c r="X48" s="4623"/>
      <c r="Y48" s="4623"/>
      <c r="Z48" s="4623"/>
      <c r="AA48" s="4623"/>
      <c r="AB48" s="4623"/>
      <c r="AC48" s="4623"/>
      <c r="AD48" s="4623"/>
      <c r="AE48" s="4623"/>
    </row>
    <row r="49" spans="1:32" s="1704" customFormat="1" ht="17.100000000000001" customHeight="1">
      <c r="B49" s="1704" t="s">
        <v>3039</v>
      </c>
      <c r="J49" s="4622" t="str">
        <f>cst_wskakunin_dairi1_TEL</f>
        <v>048-222-2222</v>
      </c>
      <c r="K49" s="4623"/>
      <c r="L49" s="4623"/>
      <c r="M49" s="4623"/>
      <c r="N49" s="4623"/>
      <c r="O49" s="4623"/>
      <c r="P49" s="4623"/>
      <c r="Q49" s="4623"/>
      <c r="R49" s="4623"/>
      <c r="S49" s="4623"/>
      <c r="T49" s="1705"/>
      <c r="U49" s="1705"/>
      <c r="V49" s="1705"/>
      <c r="W49" s="1705"/>
      <c r="X49" s="1705"/>
      <c r="Y49" s="1705"/>
      <c r="Z49" s="1705"/>
      <c r="AA49" s="1705"/>
      <c r="AB49" s="1705"/>
      <c r="AC49" s="1705"/>
      <c r="AD49" s="1705"/>
      <c r="AE49" s="1705"/>
    </row>
    <row r="50" spans="1:32" s="1704" customFormat="1" ht="17.100000000000001" customHeight="1">
      <c r="A50" s="1738" t="s">
        <v>3040</v>
      </c>
      <c r="B50" s="1739"/>
      <c r="C50" s="1739"/>
      <c r="D50" s="1739"/>
      <c r="E50" s="1739"/>
      <c r="F50" s="1739"/>
      <c r="G50" s="1739"/>
      <c r="H50" s="1739"/>
      <c r="I50" s="1739"/>
      <c r="J50" s="1739"/>
      <c r="K50" s="1739"/>
      <c r="L50" s="1739"/>
      <c r="M50" s="1739"/>
      <c r="N50" s="1739"/>
      <c r="O50" s="1739"/>
      <c r="P50" s="1739"/>
      <c r="Q50" s="1739"/>
      <c r="R50" s="1739"/>
      <c r="S50" s="1739"/>
      <c r="T50" s="1739"/>
      <c r="U50" s="1739"/>
      <c r="V50" s="1739"/>
      <c r="W50" s="1739"/>
      <c r="X50" s="1739"/>
      <c r="Y50" s="1739"/>
      <c r="Z50" s="1739"/>
      <c r="AA50" s="1739"/>
      <c r="AB50" s="1739"/>
      <c r="AC50" s="1739"/>
      <c r="AD50" s="1739"/>
      <c r="AE50" s="1739"/>
    </row>
    <row r="51" spans="1:32" s="1704" customFormat="1" ht="17.100000000000001" customHeight="1">
      <c r="B51" s="1704" t="s">
        <v>3035</v>
      </c>
      <c r="J51" s="4622" t="str">
        <f>cst_wskakunin_owner1__space_KANA</f>
        <v>テスト建て主　ﾀﾞｲﾋｮｳﾄﾘｼﾏﾘﾔｸｼｬﾁｮｳ　テスト</v>
      </c>
      <c r="K51" s="4623"/>
      <c r="L51" s="4623"/>
      <c r="M51" s="4623"/>
      <c r="N51" s="4623"/>
      <c r="O51" s="4623"/>
      <c r="P51" s="4623"/>
      <c r="Q51" s="4623"/>
      <c r="R51" s="4623"/>
      <c r="S51" s="4623"/>
      <c r="T51" s="4623"/>
      <c r="U51" s="4623"/>
      <c r="V51" s="4623"/>
      <c r="W51" s="4623"/>
      <c r="X51" s="4623"/>
      <c r="Y51" s="4623"/>
      <c r="Z51" s="4623"/>
      <c r="AA51" s="4623"/>
      <c r="AB51" s="4623"/>
      <c r="AC51" s="4623"/>
      <c r="AD51" s="4623"/>
      <c r="AE51" s="4623"/>
    </row>
    <row r="52" spans="1:32" s="1704" customFormat="1" ht="17.100000000000001" customHeight="1">
      <c r="B52" s="1704" t="s">
        <v>3036</v>
      </c>
      <c r="J52" s="4622" t="str">
        <f>cst_wskakunin_owner1__space</f>
        <v>テスト建て主　代表取締役社長　テストさん</v>
      </c>
      <c r="K52" s="4623"/>
      <c r="L52" s="4623"/>
      <c r="M52" s="4623"/>
      <c r="N52" s="4623"/>
      <c r="O52" s="4623"/>
      <c r="P52" s="4623"/>
      <c r="Q52" s="4623"/>
      <c r="R52" s="4623"/>
      <c r="S52" s="4623"/>
      <c r="T52" s="4623"/>
      <c r="U52" s="4623"/>
      <c r="V52" s="4623"/>
      <c r="W52" s="4623"/>
      <c r="X52" s="4623"/>
      <c r="Y52" s="4623"/>
      <c r="Z52" s="4623"/>
      <c r="AA52" s="4623"/>
      <c r="AB52" s="4623"/>
      <c r="AC52" s="4623"/>
      <c r="AD52" s="4623"/>
      <c r="AE52" s="4623"/>
    </row>
    <row r="53" spans="1:32" s="1704" customFormat="1" ht="17.100000000000001" customHeight="1">
      <c r="B53" s="1704" t="s">
        <v>3037</v>
      </c>
      <c r="I53" s="1704" t="s">
        <v>2595</v>
      </c>
      <c r="J53" s="4622" t="str">
        <f>cst_wskakunin_owner1_ZIP</f>
        <v>330-0064</v>
      </c>
      <c r="K53" s="4623"/>
      <c r="L53" s="4623"/>
      <c r="M53" s="4623"/>
      <c r="N53" s="4623"/>
      <c r="O53" s="4623"/>
      <c r="P53" s="4623"/>
      <c r="Q53" s="1705"/>
      <c r="R53" s="1705"/>
      <c r="S53" s="1705"/>
      <c r="T53" s="1705"/>
      <c r="U53" s="1705"/>
      <c r="V53" s="1705"/>
      <c r="W53" s="1705"/>
      <c r="X53" s="1705"/>
      <c r="Y53" s="1705"/>
      <c r="Z53" s="1705"/>
      <c r="AA53" s="1705"/>
      <c r="AB53" s="1705"/>
      <c r="AC53" s="1705"/>
      <c r="AD53" s="1705"/>
      <c r="AE53" s="1705"/>
    </row>
    <row r="54" spans="1:32" s="1704" customFormat="1" ht="17.100000000000001" customHeight="1">
      <c r="B54" s="1704" t="s">
        <v>3038</v>
      </c>
      <c r="J54" s="4622" t="str">
        <f>cst_wskakunin_owner1__address</f>
        <v>埼玉県埼玉県さいたま市浦和区岸町７－１２－３</v>
      </c>
      <c r="K54" s="4623"/>
      <c r="L54" s="4623"/>
      <c r="M54" s="4623"/>
      <c r="N54" s="4623"/>
      <c r="O54" s="4623"/>
      <c r="P54" s="4623"/>
      <c r="Q54" s="4623"/>
      <c r="R54" s="4623"/>
      <c r="S54" s="4623"/>
      <c r="T54" s="4623"/>
      <c r="U54" s="4623"/>
      <c r="V54" s="4623"/>
      <c r="W54" s="4623"/>
      <c r="X54" s="4623"/>
      <c r="Y54" s="4623"/>
      <c r="Z54" s="4623"/>
      <c r="AA54" s="4623"/>
      <c r="AB54" s="4623"/>
      <c r="AC54" s="4623"/>
      <c r="AD54" s="4623"/>
      <c r="AE54" s="4623"/>
    </row>
    <row r="55" spans="1:32" s="1704" customFormat="1" ht="17.100000000000001" customHeight="1">
      <c r="B55" s="1704" t="s">
        <v>3039</v>
      </c>
      <c r="J55" s="4622" t="str">
        <f>cst_wskakunin_owner1_TEL</f>
        <v>048-222-2222</v>
      </c>
      <c r="K55" s="4623"/>
      <c r="L55" s="4623"/>
      <c r="M55" s="4623"/>
      <c r="N55" s="4623"/>
      <c r="O55" s="4623"/>
      <c r="P55" s="4623"/>
      <c r="Q55" s="4623"/>
      <c r="R55" s="4623"/>
      <c r="S55" s="4623"/>
      <c r="T55" s="1705"/>
      <c r="U55" s="1705"/>
      <c r="V55" s="1705"/>
      <c r="W55" s="1705"/>
      <c r="X55" s="1705"/>
      <c r="Y55" s="1705"/>
      <c r="Z55" s="1705"/>
      <c r="AA55" s="1705"/>
      <c r="AB55" s="1705"/>
      <c r="AC55" s="1705"/>
      <c r="AD55" s="1705"/>
      <c r="AE55" s="1705"/>
    </row>
    <row r="56" spans="1:32" s="1704" customFormat="1" ht="17.100000000000001" customHeight="1">
      <c r="A56" s="1738" t="s">
        <v>3041</v>
      </c>
      <c r="B56" s="1739"/>
      <c r="C56" s="1739"/>
      <c r="D56" s="1739"/>
      <c r="E56" s="1739"/>
      <c r="F56" s="1739"/>
      <c r="G56" s="1739"/>
      <c r="H56" s="1739"/>
      <c r="I56" s="1739"/>
      <c r="J56" s="1739"/>
      <c r="K56" s="1739"/>
      <c r="L56" s="1739"/>
      <c r="M56" s="1739"/>
      <c r="N56" s="1739"/>
      <c r="O56" s="1739"/>
      <c r="P56" s="1739"/>
      <c r="Q56" s="1739"/>
      <c r="R56" s="1739"/>
      <c r="S56" s="1739"/>
      <c r="T56" s="1739"/>
      <c r="U56" s="1739"/>
      <c r="V56" s="1739"/>
      <c r="W56" s="1739"/>
      <c r="X56" s="1739"/>
      <c r="Y56" s="1739"/>
      <c r="Z56" s="1739"/>
      <c r="AA56" s="1739"/>
      <c r="AB56" s="1739"/>
      <c r="AC56" s="1739"/>
      <c r="AD56" s="1739"/>
      <c r="AE56" s="1739"/>
    </row>
    <row r="57" spans="1:32" s="1704" customFormat="1" ht="17.100000000000001" customHeight="1">
      <c r="B57" s="1704" t="s">
        <v>3042</v>
      </c>
      <c r="H57" s="1157" t="s">
        <v>9</v>
      </c>
      <c r="I57" s="4646" t="str">
        <f>cst_wskakunin_sekkei1_SIKAKU</f>
        <v/>
      </c>
      <c r="J57" s="4646"/>
      <c r="K57" s="1158" t="s">
        <v>10</v>
      </c>
      <c r="L57" s="4647" t="s">
        <v>2974</v>
      </c>
      <c r="M57" s="4647"/>
      <c r="N57" s="4647"/>
      <c r="O57" s="4647"/>
      <c r="P57" s="1157" t="s">
        <v>9</v>
      </c>
      <c r="Q57" s="4646" t="str">
        <f>cst_wskakunin_sekkei1_TOUROKU_KIKAN</f>
        <v/>
      </c>
      <c r="R57" s="4646"/>
      <c r="S57" s="4646"/>
      <c r="T57" s="4646"/>
      <c r="U57" s="1158" t="s">
        <v>10</v>
      </c>
      <c r="V57" s="4647" t="s">
        <v>4337</v>
      </c>
      <c r="W57" s="4647"/>
      <c r="X57" s="4647"/>
      <c r="Y57" s="4647"/>
      <c r="Z57" s="4646" t="str">
        <f>cst_wskakunin_sekkei1_KENTIKUSI_NO</f>
        <v/>
      </c>
      <c r="AA57" s="4646"/>
      <c r="AB57" s="4646"/>
      <c r="AC57" s="4646"/>
      <c r="AD57" s="4646"/>
      <c r="AE57" s="1740" t="s">
        <v>7</v>
      </c>
    </row>
    <row r="58" spans="1:32" s="1704" customFormat="1" ht="17.100000000000001" customHeight="1">
      <c r="B58" s="1704" t="s">
        <v>3043</v>
      </c>
      <c r="H58" s="1142"/>
      <c r="I58" s="4648" t="str">
        <f>cst_wskakunin_sekkei1_NAME</f>
        <v/>
      </c>
      <c r="J58" s="4648"/>
      <c r="K58" s="4648"/>
      <c r="L58" s="4648"/>
      <c r="M58" s="4648"/>
      <c r="N58" s="4648"/>
      <c r="O58" s="4648"/>
      <c r="P58" s="4648"/>
      <c r="Q58" s="4648"/>
      <c r="R58" s="4648"/>
      <c r="S58" s="4648"/>
      <c r="T58" s="4648"/>
      <c r="U58" s="4648"/>
      <c r="V58" s="4648"/>
      <c r="W58" s="4648"/>
      <c r="X58" s="4648"/>
      <c r="Y58" s="4648"/>
      <c r="Z58" s="4648"/>
      <c r="AA58" s="4648"/>
      <c r="AB58" s="4648"/>
      <c r="AC58" s="4648"/>
      <c r="AD58" s="4648"/>
      <c r="AE58" s="4648"/>
      <c r="AF58" s="1142"/>
    </row>
    <row r="59" spans="1:32" s="1704" customFormat="1" ht="17.100000000000001" customHeight="1">
      <c r="B59" s="1704" t="s">
        <v>3044</v>
      </c>
      <c r="H59" s="1157" t="s">
        <v>9</v>
      </c>
      <c r="I59" s="4649" t="str">
        <f>cst_wskakunin_sekkei1_JIMU_SIKAKU</f>
        <v/>
      </c>
      <c r="J59" s="4649"/>
      <c r="K59" s="1158" t="s">
        <v>10</v>
      </c>
      <c r="L59" s="4647" t="s">
        <v>2977</v>
      </c>
      <c r="M59" s="4647"/>
      <c r="N59" s="4647"/>
      <c r="O59" s="4647"/>
      <c r="P59" s="1232" t="s">
        <v>9</v>
      </c>
      <c r="Q59" s="4646" t="str">
        <f>cst_wskakunin_sekkei1_JIMU_TOUROKU_KIKAN</f>
        <v/>
      </c>
      <c r="R59" s="4646"/>
      <c r="S59" s="4646"/>
      <c r="T59" s="4646"/>
      <c r="U59" s="1158" t="s">
        <v>10</v>
      </c>
      <c r="V59" s="4647" t="s">
        <v>3917</v>
      </c>
      <c r="W59" s="4647"/>
      <c r="X59" s="4647"/>
      <c r="Y59" s="4647"/>
      <c r="Z59" s="4649" t="str">
        <f>cst_wskakunin_sekkei1_JIMU_NO</f>
        <v/>
      </c>
      <c r="AA59" s="4649"/>
      <c r="AB59" s="4649"/>
      <c r="AC59" s="4649"/>
      <c r="AD59" s="4649"/>
      <c r="AE59" s="1740" t="s">
        <v>7</v>
      </c>
    </row>
    <row r="60" spans="1:32" s="1704" customFormat="1" ht="17.100000000000001" customHeight="1">
      <c r="I60" s="4631" t="str">
        <f>cst_wskakunin_sekkei1_JIMU_NAME</f>
        <v/>
      </c>
      <c r="J60" s="4631"/>
      <c r="K60" s="4631"/>
      <c r="L60" s="4631"/>
      <c r="M60" s="4631"/>
      <c r="N60" s="4631"/>
      <c r="O60" s="4631"/>
      <c r="P60" s="4631"/>
      <c r="Q60" s="4631"/>
      <c r="R60" s="4631"/>
      <c r="S60" s="4631"/>
      <c r="T60" s="4631"/>
      <c r="U60" s="4631"/>
      <c r="V60" s="4631"/>
      <c r="W60" s="4631"/>
      <c r="X60" s="4631"/>
      <c r="Y60" s="4631"/>
      <c r="Z60" s="4631"/>
      <c r="AA60" s="4631"/>
      <c r="AB60" s="4631"/>
      <c r="AC60" s="4631"/>
      <c r="AD60" s="4631"/>
      <c r="AE60" s="4631"/>
    </row>
    <row r="61" spans="1:32" s="1704" customFormat="1" ht="17.100000000000001" customHeight="1">
      <c r="B61" s="1704" t="s">
        <v>3037</v>
      </c>
      <c r="I61" s="1705" t="s">
        <v>2595</v>
      </c>
      <c r="J61" s="4622" t="str">
        <f>cst_wskakunin_sekkei1_ZIP</f>
        <v/>
      </c>
      <c r="K61" s="4623"/>
      <c r="L61" s="4623"/>
      <c r="M61" s="4623"/>
      <c r="N61" s="4623"/>
      <c r="O61" s="4623"/>
      <c r="P61" s="4623"/>
      <c r="Q61" s="1705"/>
      <c r="R61" s="1705"/>
      <c r="S61" s="1705"/>
      <c r="T61" s="1705"/>
      <c r="U61" s="1705"/>
      <c r="V61" s="1705"/>
      <c r="W61" s="1705"/>
      <c r="X61" s="1705"/>
      <c r="Y61" s="1705"/>
      <c r="Z61" s="1705"/>
      <c r="AA61" s="1705"/>
      <c r="AB61" s="1705"/>
      <c r="AC61" s="1705"/>
      <c r="AD61" s="1705"/>
      <c r="AE61" s="1705"/>
    </row>
    <row r="62" spans="1:32" s="1704" customFormat="1" ht="17.100000000000001" customHeight="1">
      <c r="B62" s="1704" t="s">
        <v>2979</v>
      </c>
      <c r="I62" s="1705"/>
      <c r="J62" s="4622" t="str">
        <f>cst_wskakunin_sekkei1__address</f>
        <v/>
      </c>
      <c r="K62" s="4623"/>
      <c r="L62" s="4623"/>
      <c r="M62" s="4623"/>
      <c r="N62" s="4623"/>
      <c r="O62" s="4623"/>
      <c r="P62" s="4623"/>
      <c r="Q62" s="4623"/>
      <c r="R62" s="4623"/>
      <c r="S62" s="4623"/>
      <c r="T62" s="4623"/>
      <c r="U62" s="4623"/>
      <c r="V62" s="4623"/>
      <c r="W62" s="4623"/>
      <c r="X62" s="4623"/>
      <c r="Y62" s="4623"/>
      <c r="Z62" s="4623"/>
      <c r="AA62" s="4623"/>
      <c r="AB62" s="4623"/>
      <c r="AC62" s="4623"/>
      <c r="AD62" s="4623"/>
      <c r="AE62" s="4623"/>
    </row>
    <row r="63" spans="1:32" s="1704" customFormat="1" ht="17.100000000000001" customHeight="1">
      <c r="B63" s="1704" t="s">
        <v>3039</v>
      </c>
      <c r="I63" s="1705"/>
      <c r="J63" s="4622" t="str">
        <f>cst_wskakunin_sekkei1_TEL</f>
        <v/>
      </c>
      <c r="K63" s="4623"/>
      <c r="L63" s="4623"/>
      <c r="M63" s="4623"/>
      <c r="N63" s="4623"/>
      <c r="O63" s="4623"/>
      <c r="P63" s="4623"/>
      <c r="Q63" s="4623"/>
      <c r="R63" s="4623"/>
      <c r="S63" s="4623"/>
      <c r="T63" s="1705"/>
      <c r="U63" s="1705"/>
      <c r="V63" s="1705"/>
      <c r="W63" s="1705"/>
      <c r="X63" s="1705"/>
      <c r="Y63" s="1705"/>
      <c r="Z63" s="1705"/>
      <c r="AA63" s="1705"/>
      <c r="AB63" s="1705"/>
      <c r="AC63" s="1705"/>
      <c r="AD63" s="1705"/>
      <c r="AE63" s="1705"/>
    </row>
    <row r="64" spans="1:32" s="1704" customFormat="1" ht="17.100000000000001" customHeight="1">
      <c r="A64" s="1738" t="s">
        <v>5043</v>
      </c>
      <c r="B64" s="1739"/>
      <c r="C64" s="1739"/>
      <c r="D64" s="1739"/>
      <c r="E64" s="1739"/>
      <c r="F64" s="1739"/>
      <c r="G64" s="1739"/>
      <c r="H64" s="1739"/>
      <c r="I64" s="1739"/>
      <c r="J64" s="1739"/>
      <c r="K64" s="1739"/>
      <c r="L64" s="1739"/>
      <c r="M64" s="1739"/>
      <c r="N64" s="1739"/>
      <c r="O64" s="1739"/>
      <c r="P64" s="1739"/>
      <c r="Q64" s="1739"/>
      <c r="R64" s="1739"/>
      <c r="S64" s="1739"/>
      <c r="T64" s="1739"/>
      <c r="U64" s="1739"/>
      <c r="V64" s="1739"/>
      <c r="W64" s="1739"/>
      <c r="X64" s="1739"/>
      <c r="Y64" s="1739"/>
      <c r="Z64" s="1739"/>
      <c r="AA64" s="1739"/>
      <c r="AB64" s="1739"/>
      <c r="AC64" s="1739"/>
      <c r="AD64" s="1739"/>
      <c r="AE64" s="1739"/>
    </row>
    <row r="65" spans="1:31" s="1704" customFormat="1" ht="17.100000000000001" customHeight="1">
      <c r="B65" s="1704" t="s">
        <v>3042</v>
      </c>
      <c r="H65" s="1157" t="s">
        <v>9</v>
      </c>
      <c r="I65" s="4646" t="str">
        <f>cst_wskakunin_kanri1_SIKAKU</f>
        <v/>
      </c>
      <c r="J65" s="4646"/>
      <c r="K65" s="1158" t="s">
        <v>10</v>
      </c>
      <c r="L65" s="4647" t="s">
        <v>2974</v>
      </c>
      <c r="M65" s="4647"/>
      <c r="N65" s="4647"/>
      <c r="O65" s="4647"/>
      <c r="P65" s="1157" t="s">
        <v>9</v>
      </c>
      <c r="Q65" s="4646" t="str">
        <f>cst_wskakunin_kanri1_TOUROKU_KIKAN</f>
        <v/>
      </c>
      <c r="R65" s="4646"/>
      <c r="S65" s="4646"/>
      <c r="T65" s="4646"/>
      <c r="U65" s="1158" t="s">
        <v>10</v>
      </c>
      <c r="V65" s="4647" t="s">
        <v>4337</v>
      </c>
      <c r="W65" s="4647"/>
      <c r="X65" s="4647"/>
      <c r="Y65" s="4647"/>
      <c r="Z65" s="4646" t="str">
        <f>cst_wskakunin_kanri1_KENTIKUSI_NO</f>
        <v/>
      </c>
      <c r="AA65" s="4646"/>
      <c r="AB65" s="4646"/>
      <c r="AC65" s="4646"/>
      <c r="AD65" s="4646"/>
      <c r="AE65" s="1740" t="s">
        <v>7</v>
      </c>
    </row>
    <row r="66" spans="1:31" s="1704" customFormat="1" ht="17.100000000000001" customHeight="1">
      <c r="B66" s="1704" t="s">
        <v>3043</v>
      </c>
      <c r="H66" s="1142"/>
      <c r="I66" s="4648" t="str">
        <f>cst_wskakunin_kanri1_NAME</f>
        <v/>
      </c>
      <c r="J66" s="4648"/>
      <c r="K66" s="4648"/>
      <c r="L66" s="4648"/>
      <c r="M66" s="4648"/>
      <c r="N66" s="4648"/>
      <c r="O66" s="4648"/>
      <c r="P66" s="4648"/>
      <c r="Q66" s="4648"/>
      <c r="R66" s="4648"/>
      <c r="S66" s="4648"/>
      <c r="T66" s="4648"/>
      <c r="U66" s="4648"/>
      <c r="V66" s="4648"/>
      <c r="W66" s="4648"/>
      <c r="X66" s="4648"/>
      <c r="Y66" s="4648"/>
      <c r="Z66" s="4648"/>
      <c r="AA66" s="4648"/>
      <c r="AB66" s="4648"/>
      <c r="AC66" s="4648"/>
      <c r="AD66" s="4648"/>
      <c r="AE66" s="4648"/>
    </row>
    <row r="67" spans="1:31" s="1704" customFormat="1" ht="17.100000000000001" customHeight="1">
      <c r="B67" s="1704" t="s">
        <v>3044</v>
      </c>
      <c r="H67" s="1157" t="s">
        <v>9</v>
      </c>
      <c r="I67" s="4649" t="str">
        <f>cst_wskakunin_kanri1_JIMU_SIKAKU</f>
        <v/>
      </c>
      <c r="J67" s="4649"/>
      <c r="K67" s="1158" t="s">
        <v>10</v>
      </c>
      <c r="L67" s="4647" t="s">
        <v>2977</v>
      </c>
      <c r="M67" s="4647"/>
      <c r="N67" s="4647"/>
      <c r="O67" s="4647"/>
      <c r="P67" s="1232" t="s">
        <v>9</v>
      </c>
      <c r="Q67" s="4646" t="str">
        <f>cst_wskakunin_kanri1_JIMU_TOUROKU_KIKAN</f>
        <v/>
      </c>
      <c r="R67" s="4646"/>
      <c r="S67" s="4646"/>
      <c r="T67" s="4646"/>
      <c r="U67" s="1158" t="s">
        <v>10</v>
      </c>
      <c r="V67" s="4647" t="s">
        <v>3917</v>
      </c>
      <c r="W67" s="4647"/>
      <c r="X67" s="4647"/>
      <c r="Y67" s="4647"/>
      <c r="Z67" s="4649" t="str">
        <f>cst_wskakunin_kanri1_JIMU_NO</f>
        <v/>
      </c>
      <c r="AA67" s="4649"/>
      <c r="AB67" s="4649"/>
      <c r="AC67" s="4649"/>
      <c r="AD67" s="4649"/>
      <c r="AE67" s="1740" t="s">
        <v>7</v>
      </c>
    </row>
    <row r="68" spans="1:31" s="1704" customFormat="1" ht="17.100000000000001" customHeight="1">
      <c r="I68" s="4631" t="str">
        <f>cst_wskakunin_kanri1_JIMU_NAME</f>
        <v/>
      </c>
      <c r="J68" s="4631"/>
      <c r="K68" s="4631"/>
      <c r="L68" s="4631"/>
      <c r="M68" s="4631"/>
      <c r="N68" s="4631"/>
      <c r="O68" s="4631"/>
      <c r="P68" s="4631"/>
      <c r="Q68" s="4631"/>
      <c r="R68" s="4631"/>
      <c r="S68" s="4631"/>
      <c r="T68" s="4631"/>
      <c r="U68" s="4631"/>
      <c r="V68" s="4631"/>
      <c r="W68" s="4631"/>
      <c r="X68" s="4631"/>
      <c r="Y68" s="4631"/>
      <c r="Z68" s="4631"/>
      <c r="AA68" s="4631"/>
      <c r="AB68" s="4631"/>
      <c r="AC68" s="4631"/>
      <c r="AD68" s="4631"/>
      <c r="AE68" s="4631"/>
    </row>
    <row r="69" spans="1:31" s="1704" customFormat="1" ht="17.100000000000001" customHeight="1">
      <c r="B69" s="1704" t="s">
        <v>3037</v>
      </c>
      <c r="I69" s="1705" t="s">
        <v>2595</v>
      </c>
      <c r="J69" s="4622" t="str">
        <f>cst_wskakunin_kanri1_ZIP</f>
        <v/>
      </c>
      <c r="K69" s="4623"/>
      <c r="L69" s="4623"/>
      <c r="M69" s="4623"/>
      <c r="N69" s="4623"/>
      <c r="O69" s="4623"/>
      <c r="P69" s="4623"/>
      <c r="Q69" s="1705"/>
      <c r="R69" s="1705"/>
      <c r="S69" s="1705"/>
      <c r="T69" s="1705"/>
      <c r="U69" s="1705"/>
      <c r="V69" s="1705"/>
      <c r="W69" s="1705"/>
      <c r="X69" s="1705"/>
      <c r="Y69" s="1705"/>
      <c r="Z69" s="1705"/>
      <c r="AA69" s="1705"/>
      <c r="AB69" s="1705"/>
      <c r="AC69" s="1705"/>
      <c r="AD69" s="1705"/>
      <c r="AE69" s="1705"/>
    </row>
    <row r="70" spans="1:31" s="1704" customFormat="1" ht="17.100000000000001" customHeight="1">
      <c r="B70" s="1704" t="s">
        <v>2979</v>
      </c>
      <c r="I70" s="1705"/>
      <c r="J70" s="4622" t="str">
        <f>cst_wskakunin_kanri1__address</f>
        <v/>
      </c>
      <c r="K70" s="4623"/>
      <c r="L70" s="4623"/>
      <c r="M70" s="4623"/>
      <c r="N70" s="4623"/>
      <c r="O70" s="4623"/>
      <c r="P70" s="4623"/>
      <c r="Q70" s="4623"/>
      <c r="R70" s="4623"/>
      <c r="S70" s="4623"/>
      <c r="T70" s="4623"/>
      <c r="U70" s="4623"/>
      <c r="V70" s="4623"/>
      <c r="W70" s="4623"/>
      <c r="X70" s="4623"/>
      <c r="Y70" s="4623"/>
      <c r="Z70" s="4623"/>
      <c r="AA70" s="4623"/>
      <c r="AB70" s="4623"/>
      <c r="AC70" s="4623"/>
      <c r="AD70" s="4623"/>
      <c r="AE70" s="4623"/>
    </row>
    <row r="71" spans="1:31" s="1704" customFormat="1" ht="17.100000000000001" customHeight="1">
      <c r="B71" s="1704" t="s">
        <v>3039</v>
      </c>
      <c r="I71" s="1705"/>
      <c r="J71" s="4622" t="str">
        <f>cst_wskakunin_kanri1_TEL</f>
        <v/>
      </c>
      <c r="K71" s="4623"/>
      <c r="L71" s="4623"/>
      <c r="M71" s="4623"/>
      <c r="N71" s="4623"/>
      <c r="O71" s="4623"/>
      <c r="P71" s="4623"/>
      <c r="Q71" s="4623"/>
      <c r="R71" s="4623"/>
      <c r="S71" s="4623"/>
      <c r="T71" s="1705"/>
      <c r="U71" s="1705"/>
      <c r="V71" s="1705"/>
      <c r="W71" s="1705"/>
      <c r="X71" s="1705"/>
      <c r="Y71" s="1705"/>
      <c r="Z71" s="1705"/>
      <c r="AA71" s="1705"/>
      <c r="AB71" s="1705"/>
      <c r="AC71" s="1705"/>
      <c r="AD71" s="1705"/>
      <c r="AE71" s="1705"/>
    </row>
    <row r="72" spans="1:31" s="1704" customFormat="1" ht="17.100000000000001" customHeight="1">
      <c r="A72" s="1738" t="s">
        <v>5044</v>
      </c>
      <c r="B72" s="1739"/>
      <c r="C72" s="1739"/>
      <c r="D72" s="1739"/>
      <c r="E72" s="1739"/>
      <c r="F72" s="1739"/>
      <c r="G72" s="1739"/>
      <c r="H72" s="1739"/>
      <c r="I72" s="1739"/>
      <c r="J72" s="1739"/>
      <c r="K72" s="1739"/>
      <c r="L72" s="1739"/>
      <c r="M72" s="1739"/>
      <c r="N72" s="1739"/>
      <c r="O72" s="1739"/>
      <c r="P72" s="1739"/>
      <c r="Q72" s="1739"/>
      <c r="R72" s="1739"/>
      <c r="S72" s="1739"/>
      <c r="T72" s="1739"/>
      <c r="U72" s="1739"/>
      <c r="V72" s="1739"/>
      <c r="W72" s="1739"/>
      <c r="X72" s="1739"/>
      <c r="Y72" s="1739"/>
      <c r="Z72" s="1739"/>
      <c r="AA72" s="1739"/>
      <c r="AB72" s="1739"/>
      <c r="AC72" s="1739"/>
      <c r="AD72" s="1739"/>
      <c r="AE72" s="1739"/>
    </row>
    <row r="73" spans="1:31" s="1704" customFormat="1" ht="17.100000000000001" customHeight="1">
      <c r="B73" s="1704" t="s">
        <v>3036</v>
      </c>
      <c r="I73" s="4622" t="str">
        <f>cst_wskakunin_sekou1_NAME</f>
        <v>テスト施工者</v>
      </c>
      <c r="J73" s="4622"/>
      <c r="K73" s="4622"/>
      <c r="L73" s="4622"/>
      <c r="M73" s="4622"/>
      <c r="N73" s="4622"/>
      <c r="O73" s="4622"/>
      <c r="P73" s="4622"/>
      <c r="Q73" s="4622"/>
      <c r="R73" s="4622"/>
      <c r="S73" s="4622"/>
      <c r="T73" s="4622"/>
      <c r="U73" s="4622"/>
      <c r="V73" s="4622"/>
      <c r="W73" s="4622"/>
      <c r="X73" s="4622"/>
      <c r="Y73" s="4622"/>
      <c r="Z73" s="4622"/>
      <c r="AA73" s="4622"/>
      <c r="AB73" s="4622"/>
      <c r="AC73" s="4622"/>
      <c r="AD73" s="4622"/>
      <c r="AE73" s="4622"/>
    </row>
    <row r="74" spans="1:31" s="1704" customFormat="1" ht="17.100000000000001" customHeight="1">
      <c r="B74" s="1704" t="s">
        <v>2976</v>
      </c>
      <c r="I74" s="4622" t="str">
        <f>cst_wskakunin_sekou1_JIMU_NAME</f>
        <v>XXXアーキ</v>
      </c>
      <c r="J74" s="4622"/>
      <c r="K74" s="4622"/>
      <c r="L74" s="4622"/>
      <c r="M74" s="4622"/>
      <c r="N74" s="4622"/>
      <c r="O74" s="4622"/>
      <c r="P74" s="4622"/>
      <c r="Q74" s="4622"/>
      <c r="R74" s="4622"/>
      <c r="S74" s="4622"/>
      <c r="T74" s="4622"/>
      <c r="U74" s="4622"/>
      <c r="V74" s="4622"/>
      <c r="W74" s="4622"/>
      <c r="X74" s="4622"/>
      <c r="Y74" s="4622"/>
      <c r="Z74" s="4622"/>
      <c r="AA74" s="4622"/>
      <c r="AB74" s="4622"/>
      <c r="AC74" s="4622"/>
      <c r="AD74" s="4622"/>
      <c r="AE74" s="4622"/>
    </row>
    <row r="75" spans="1:31" s="1704" customFormat="1" ht="17.100000000000001" customHeight="1">
      <c r="I75" s="1705" t="s">
        <v>710</v>
      </c>
      <c r="J75" s="1706"/>
      <c r="K75" s="1706"/>
      <c r="L75" s="1706"/>
      <c r="N75" s="1704" t="s">
        <v>11</v>
      </c>
      <c r="O75" s="4633" t="str">
        <f>cst_wskakunin_sekou1_SEKOU_SIKAKU</f>
        <v>大臣</v>
      </c>
      <c r="P75" s="4633"/>
      <c r="Q75" s="4633"/>
      <c r="R75" s="4633"/>
      <c r="S75" s="1704" t="s">
        <v>57</v>
      </c>
      <c r="T75" s="1706" t="s">
        <v>6</v>
      </c>
      <c r="U75" s="4634" t="str">
        <f>cst_wskakunin_sekou1_SEKOU_NO</f>
        <v/>
      </c>
      <c r="V75" s="4634"/>
      <c r="W75" s="4634"/>
      <c r="X75" s="4634"/>
      <c r="Y75" s="1704" t="s">
        <v>7</v>
      </c>
      <c r="AB75" s="1706"/>
      <c r="AC75" s="1706"/>
      <c r="AD75" s="1706"/>
    </row>
    <row r="76" spans="1:31" s="1704" customFormat="1" ht="17.100000000000001" customHeight="1">
      <c r="B76" s="1704" t="s">
        <v>3037</v>
      </c>
      <c r="I76" s="1704" t="s">
        <v>2595</v>
      </c>
      <c r="J76" s="4622" t="str">
        <f>cst_wskakunin_sekou1_ZIP</f>
        <v>359-0034</v>
      </c>
      <c r="K76" s="4623"/>
      <c r="L76" s="4623"/>
      <c r="M76" s="4623"/>
      <c r="N76" s="4623"/>
      <c r="O76" s="4623"/>
      <c r="P76" s="4623"/>
    </row>
    <row r="77" spans="1:31" s="1704" customFormat="1" ht="17.100000000000001" customHeight="1">
      <c r="B77" s="1704" t="s">
        <v>2979</v>
      </c>
      <c r="J77" s="4622" t="str">
        <f>cst_wskakunin_sekou1__address</f>
        <v>埼玉県所沢市東新井町307-7</v>
      </c>
      <c r="K77" s="4623"/>
      <c r="L77" s="4623"/>
      <c r="M77" s="4623"/>
      <c r="N77" s="4623"/>
      <c r="O77" s="4623"/>
      <c r="P77" s="4623"/>
      <c r="Q77" s="4623"/>
      <c r="R77" s="4623"/>
      <c r="S77" s="4623"/>
      <c r="T77" s="4623"/>
      <c r="U77" s="4623"/>
      <c r="V77" s="4623"/>
      <c r="W77" s="4623"/>
      <c r="X77" s="4623"/>
      <c r="Y77" s="4623"/>
      <c r="Z77" s="4623"/>
      <c r="AA77" s="4623"/>
      <c r="AB77" s="4623"/>
      <c r="AC77" s="4623"/>
      <c r="AD77" s="4623"/>
      <c r="AE77" s="4623"/>
    </row>
    <row r="78" spans="1:31" s="1704" customFormat="1" ht="17.100000000000001" customHeight="1">
      <c r="B78" s="1704" t="s">
        <v>3039</v>
      </c>
      <c r="J78" s="4622" t="str">
        <f>cst_wskakunin_sekou1_TEL</f>
        <v>048-222-2222</v>
      </c>
      <c r="K78" s="4623"/>
      <c r="L78" s="4623"/>
      <c r="M78" s="4623"/>
      <c r="N78" s="4623"/>
      <c r="O78" s="4623"/>
      <c r="P78" s="4623"/>
      <c r="Q78" s="4623"/>
      <c r="R78" s="4623"/>
      <c r="S78" s="4623"/>
    </row>
    <row r="79" spans="1:31" s="1704" customFormat="1" ht="17.100000000000001" customHeight="1">
      <c r="A79" s="1738" t="s">
        <v>5045</v>
      </c>
      <c r="B79" s="1739"/>
      <c r="C79" s="1739"/>
      <c r="D79" s="1739"/>
      <c r="E79" s="1739"/>
      <c r="F79" s="1739"/>
      <c r="G79" s="1739"/>
      <c r="H79" s="1739"/>
      <c r="I79" s="1739"/>
      <c r="J79" s="1739"/>
      <c r="K79" s="1739"/>
      <c r="L79" s="1739"/>
      <c r="M79" s="1739"/>
      <c r="N79" s="1739"/>
      <c r="O79" s="1739"/>
      <c r="P79" s="1739"/>
      <c r="Q79" s="1739"/>
      <c r="R79" s="1739"/>
      <c r="S79" s="1739"/>
      <c r="T79" s="1739"/>
      <c r="U79" s="1739"/>
      <c r="V79" s="1739"/>
      <c r="W79" s="1739"/>
      <c r="X79" s="1739"/>
      <c r="Y79" s="1739"/>
      <c r="Z79" s="1739"/>
      <c r="AA79" s="1739"/>
      <c r="AB79" s="1739"/>
      <c r="AC79" s="1739"/>
      <c r="AD79" s="1739"/>
      <c r="AE79" s="1739"/>
    </row>
    <row r="80" spans="1:31" s="1704" customFormat="1" ht="17.100000000000001" customHeight="1"/>
    <row r="81" spans="1:32" ht="17.100000000000001" customHeight="1"/>
    <row r="82" spans="1:32" s="1704" customFormat="1" ht="17.100000000000001" customHeight="1">
      <c r="A82" s="1738" t="s">
        <v>5046</v>
      </c>
      <c r="B82" s="1739"/>
      <c r="C82" s="1739"/>
      <c r="D82" s="1739"/>
      <c r="E82" s="1739"/>
      <c r="F82" s="1739"/>
      <c r="G82" s="1739"/>
      <c r="H82" s="1739"/>
      <c r="I82" s="1739"/>
      <c r="J82" s="1739"/>
      <c r="K82" s="1739"/>
      <c r="L82" s="1739"/>
      <c r="M82" s="1739"/>
      <c r="N82" s="1739"/>
      <c r="O82" s="1739"/>
      <c r="P82" s="1739"/>
      <c r="Q82" s="1739"/>
      <c r="R82" s="1739"/>
      <c r="S82" s="1739"/>
      <c r="T82" s="1739"/>
      <c r="U82" s="1739"/>
      <c r="V82" s="1739"/>
      <c r="W82" s="1739"/>
      <c r="X82" s="1739"/>
      <c r="Y82" s="1739"/>
      <c r="Z82" s="1739"/>
      <c r="AA82" s="1739"/>
      <c r="AB82" s="1739"/>
      <c r="AC82" s="1739"/>
      <c r="AD82" s="1739"/>
      <c r="AE82" s="1739"/>
    </row>
    <row r="83" spans="1:32" s="1704" customFormat="1" ht="17.100000000000001" customHeight="1">
      <c r="B83" s="4635"/>
      <c r="C83" s="4635"/>
      <c r="D83" s="4635"/>
      <c r="E83" s="4635"/>
      <c r="F83" s="4635"/>
      <c r="G83" s="4635"/>
      <c r="H83" s="4635"/>
      <c r="I83" s="4635"/>
      <c r="J83" s="4635"/>
      <c r="K83" s="4635"/>
      <c r="L83" s="4635"/>
      <c r="M83" s="4635"/>
      <c r="N83" s="4635"/>
      <c r="O83" s="4635"/>
      <c r="P83" s="4635"/>
      <c r="Q83" s="4635"/>
      <c r="R83" s="4635"/>
      <c r="S83" s="4635"/>
      <c r="T83" s="4635"/>
      <c r="U83" s="4635"/>
      <c r="V83" s="4635"/>
      <c r="W83" s="4635"/>
      <c r="X83" s="4635"/>
      <c r="Y83" s="4635"/>
      <c r="Z83" s="4635"/>
      <c r="AA83" s="4635"/>
      <c r="AB83" s="4635"/>
      <c r="AC83" s="4635"/>
      <c r="AD83" s="4635"/>
      <c r="AE83" s="4635"/>
    </row>
    <row r="84" spans="1:32" s="1704" customFormat="1" ht="4.5" customHeight="1"/>
    <row r="85" spans="1:32" s="1704" customFormat="1" ht="17.100000000000001" customHeight="1">
      <c r="A85" s="1704" t="s">
        <v>3047</v>
      </c>
      <c r="F85" s="4620" t="str">
        <f>cst_wskakunin_BUILD_NAME</f>
        <v>テスト０７１１－１</v>
      </c>
      <c r="G85" s="4620"/>
      <c r="H85" s="4620"/>
      <c r="I85" s="4620"/>
      <c r="J85" s="4620"/>
      <c r="K85" s="4620"/>
      <c r="L85" s="4620"/>
      <c r="M85" s="4620"/>
      <c r="N85" s="4620"/>
      <c r="O85" s="4620"/>
      <c r="P85" s="4620"/>
      <c r="Q85" s="4620"/>
      <c r="R85" s="4620"/>
      <c r="S85" s="4620"/>
      <c r="T85" s="4620"/>
      <c r="U85" s="4620"/>
      <c r="V85" s="4620"/>
      <c r="W85" s="4620"/>
      <c r="X85" s="4620"/>
      <c r="Y85" s="4620"/>
      <c r="Z85" s="4620"/>
      <c r="AA85" s="4620"/>
      <c r="AB85" s="4620"/>
      <c r="AC85" s="4620"/>
      <c r="AD85" s="4620"/>
      <c r="AE85" s="1704" t="s">
        <v>57</v>
      </c>
    </row>
    <row r="86" spans="1:32" s="1704" customFormat="1" ht="18" customHeight="1">
      <c r="A86" s="4617" t="s">
        <v>3057</v>
      </c>
      <c r="B86" s="4617"/>
      <c r="C86" s="4617"/>
      <c r="D86" s="4617"/>
      <c r="E86" s="4617"/>
      <c r="F86" s="4617"/>
      <c r="G86" s="4617"/>
      <c r="H86" s="4617"/>
      <c r="I86" s="4617"/>
      <c r="J86" s="4617"/>
      <c r="K86" s="4617"/>
      <c r="L86" s="4617"/>
      <c r="M86" s="4617"/>
      <c r="N86" s="4617"/>
      <c r="O86" s="4617"/>
      <c r="P86" s="4617"/>
      <c r="Q86" s="4617"/>
      <c r="R86" s="4617"/>
      <c r="S86" s="4617"/>
      <c r="T86" s="4617"/>
      <c r="U86" s="4617"/>
      <c r="V86" s="4617"/>
      <c r="W86" s="4617"/>
      <c r="X86" s="4617"/>
      <c r="Y86" s="4617"/>
      <c r="Z86" s="4617"/>
      <c r="AA86" s="4617"/>
      <c r="AB86" s="4617"/>
      <c r="AC86" s="4617"/>
      <c r="AD86" s="4617"/>
      <c r="AE86" s="4617"/>
      <c r="AF86" s="4617"/>
    </row>
    <row r="87" spans="1:32" s="1704" customFormat="1" ht="24.75" customHeight="1">
      <c r="A87" s="1724"/>
      <c r="B87" s="1737"/>
      <c r="C87" s="1724"/>
      <c r="D87" s="1724"/>
      <c r="E87" s="1724"/>
      <c r="F87" s="1724"/>
      <c r="G87" s="1724"/>
      <c r="H87" s="1724"/>
      <c r="I87" s="1724"/>
      <c r="J87" s="1724"/>
      <c r="K87" s="1724"/>
      <c r="L87" s="1724"/>
      <c r="M87" s="1724"/>
      <c r="N87" s="1724"/>
      <c r="O87" s="1724"/>
      <c r="P87" s="1724"/>
      <c r="Q87" s="1724"/>
      <c r="R87" s="1724"/>
      <c r="S87" s="1724"/>
      <c r="T87" s="1724"/>
      <c r="U87" s="1724"/>
      <c r="V87" s="1724"/>
      <c r="W87" s="1724"/>
      <c r="X87" s="1724"/>
      <c r="Y87" s="1724"/>
      <c r="Z87" s="1724"/>
      <c r="AA87" s="1724"/>
      <c r="AB87" s="1724"/>
      <c r="AC87" s="1724"/>
      <c r="AD87" s="1724"/>
      <c r="AE87" s="1724"/>
    </row>
    <row r="88" spans="1:32" s="1704" customFormat="1" ht="6.75" customHeight="1"/>
    <row r="89" spans="1:32" s="1704" customFormat="1" ht="17.25" customHeight="1">
      <c r="A89" s="1738" t="s">
        <v>3058</v>
      </c>
      <c r="B89" s="1739"/>
      <c r="C89" s="1739"/>
      <c r="D89" s="1739"/>
      <c r="E89" s="1739"/>
      <c r="F89" s="1739"/>
      <c r="G89" s="1739"/>
      <c r="H89" s="1739"/>
      <c r="I89" s="1739"/>
      <c r="J89" s="1739"/>
      <c r="K89" s="1739"/>
      <c r="L89" s="1739"/>
      <c r="M89" s="1739"/>
      <c r="N89" s="1739"/>
      <c r="O89" s="1739"/>
      <c r="P89" s="1739"/>
      <c r="Q89" s="1739"/>
      <c r="R89" s="1739"/>
      <c r="S89" s="1739"/>
      <c r="T89" s="1739"/>
      <c r="U89" s="1739"/>
      <c r="V89" s="1739"/>
      <c r="W89" s="1739"/>
      <c r="X89" s="1739"/>
      <c r="Y89" s="1739"/>
      <c r="Z89" s="1739"/>
      <c r="AA89" s="1739"/>
      <c r="AB89" s="1739"/>
      <c r="AC89" s="1739"/>
      <c r="AD89" s="1739"/>
      <c r="AE89" s="1739"/>
    </row>
    <row r="90" spans="1:32" s="1704" customFormat="1" ht="17.25" customHeight="1">
      <c r="C90" s="1741" t="s">
        <v>139</v>
      </c>
      <c r="D90" s="1704" t="s">
        <v>3059</v>
      </c>
      <c r="J90" s="1706"/>
      <c r="K90" s="1742"/>
      <c r="L90" s="1742"/>
      <c r="M90" s="1742"/>
      <c r="N90" s="1742"/>
      <c r="O90" s="1742"/>
      <c r="P90" s="1742"/>
      <c r="Q90" s="1742"/>
      <c r="R90" s="1742"/>
      <c r="S90" s="1742"/>
      <c r="T90" s="1742"/>
      <c r="U90" s="1742"/>
      <c r="V90" s="1742"/>
      <c r="W90" s="1742"/>
      <c r="X90" s="1742"/>
      <c r="Y90" s="1742"/>
      <c r="Z90" s="1742"/>
      <c r="AA90" s="1742"/>
      <c r="AB90" s="1742"/>
      <c r="AC90" s="1742"/>
      <c r="AD90" s="1742"/>
      <c r="AE90" s="1742"/>
    </row>
    <row r="91" spans="1:32" s="1704" customFormat="1" ht="17.25" customHeight="1">
      <c r="C91" s="1741" t="s">
        <v>139</v>
      </c>
      <c r="D91" s="1704" t="s">
        <v>3060</v>
      </c>
      <c r="J91" s="1706"/>
      <c r="K91" s="1742"/>
      <c r="L91" s="1742"/>
      <c r="M91" s="1742"/>
      <c r="N91" s="1742"/>
      <c r="O91" s="1742"/>
      <c r="P91" s="1742"/>
      <c r="Q91" s="1742"/>
      <c r="R91" s="1742"/>
      <c r="S91" s="1742"/>
      <c r="T91" s="1742"/>
      <c r="U91" s="1742"/>
      <c r="V91" s="1742"/>
      <c r="W91" s="1742"/>
      <c r="X91" s="1742"/>
      <c r="Y91" s="1742"/>
      <c r="Z91" s="1742"/>
      <c r="AA91" s="1742"/>
      <c r="AB91" s="1742"/>
      <c r="AC91" s="1742"/>
      <c r="AD91" s="1742"/>
      <c r="AE91" s="1742"/>
    </row>
    <row r="92" spans="1:32" s="1704" customFormat="1" ht="17.25" customHeight="1">
      <c r="A92" s="1738" t="s">
        <v>5047</v>
      </c>
      <c r="B92" s="1739"/>
      <c r="C92" s="1739"/>
      <c r="D92" s="1739"/>
      <c r="E92" s="1739"/>
      <c r="F92" s="1739"/>
      <c r="G92" s="1739"/>
      <c r="H92" s="1739"/>
      <c r="I92" s="1739"/>
      <c r="J92" s="1739"/>
      <c r="K92" s="1739"/>
      <c r="L92" s="1739"/>
      <c r="M92" s="1739"/>
      <c r="N92" s="1739"/>
      <c r="O92" s="1739"/>
      <c r="P92" s="1739"/>
      <c r="Q92" s="1739"/>
      <c r="R92" s="1739"/>
      <c r="S92" s="1739"/>
      <c r="T92" s="1739"/>
      <c r="U92" s="1739"/>
      <c r="V92" s="1739"/>
      <c r="W92" s="1739"/>
      <c r="X92" s="1739"/>
      <c r="Y92" s="1739"/>
      <c r="Z92" s="1739"/>
      <c r="AA92" s="1739"/>
      <c r="AB92" s="1739"/>
      <c r="AC92" s="1739"/>
      <c r="AD92" s="1739"/>
      <c r="AE92" s="1739"/>
    </row>
    <row r="93" spans="1:32" s="1704" customFormat="1" ht="17.25" customHeight="1">
      <c r="A93" s="1743"/>
      <c r="B93" s="1744">
        <v>1</v>
      </c>
      <c r="C93" s="1744" t="s">
        <v>3062</v>
      </c>
      <c r="D93" s="1744" t="s">
        <v>3063</v>
      </c>
      <c r="J93" s="1706"/>
      <c r="K93" s="1742"/>
      <c r="L93" s="1742"/>
      <c r="M93" s="1742"/>
      <c r="N93" s="1742"/>
      <c r="O93" s="1742"/>
      <c r="P93" s="1742"/>
      <c r="Q93" s="1742"/>
      <c r="R93" s="1742"/>
      <c r="S93" s="1742"/>
      <c r="T93" s="1742"/>
      <c r="U93" s="1742"/>
      <c r="V93" s="1742"/>
      <c r="W93" s="1742"/>
      <c r="X93" s="1742"/>
      <c r="Y93" s="1742"/>
      <c r="Z93" s="1742"/>
      <c r="AA93" s="1742"/>
      <c r="AB93" s="1742"/>
      <c r="AC93" s="1742"/>
      <c r="AD93" s="1742"/>
      <c r="AE93" s="1742"/>
    </row>
    <row r="94" spans="1:32" s="1704" customFormat="1" ht="17.25" customHeight="1">
      <c r="C94" s="1741" t="s">
        <v>139</v>
      </c>
      <c r="D94" s="4632" t="s">
        <v>3064</v>
      </c>
      <c r="E94" s="4632"/>
      <c r="F94" s="1704" t="s">
        <v>3065</v>
      </c>
      <c r="J94" s="1706"/>
      <c r="K94" s="1742"/>
      <c r="L94" s="1742"/>
      <c r="M94" s="1742"/>
      <c r="N94" s="1742"/>
      <c r="O94" s="1742"/>
      <c r="P94" s="1742"/>
      <c r="Q94" s="1742"/>
      <c r="R94" s="1742"/>
      <c r="S94" s="1742"/>
      <c r="T94" s="1742"/>
      <c r="U94" s="1742"/>
      <c r="V94" s="1742"/>
      <c r="W94" s="1742"/>
      <c r="X94" s="1742"/>
      <c r="Y94" s="1742"/>
      <c r="Z94" s="1742"/>
      <c r="AA94" s="1742"/>
      <c r="AB94" s="1742"/>
      <c r="AC94" s="1742"/>
      <c r="AD94" s="1742"/>
      <c r="AE94" s="1742"/>
    </row>
    <row r="95" spans="1:32" s="1704" customFormat="1" ht="17.25" customHeight="1">
      <c r="C95" s="1741" t="s">
        <v>139</v>
      </c>
      <c r="D95" s="4632" t="s">
        <v>3066</v>
      </c>
      <c r="E95" s="4632"/>
      <c r="F95" s="1704" t="s">
        <v>3067</v>
      </c>
      <c r="J95" s="1706"/>
      <c r="K95" s="1742"/>
      <c r="L95" s="1742"/>
      <c r="M95" s="1742"/>
      <c r="N95" s="1742"/>
      <c r="O95" s="1742"/>
      <c r="P95" s="1742"/>
    </row>
    <row r="96" spans="1:32" s="1704" customFormat="1" ht="17.25" customHeight="1">
      <c r="C96" s="1741" t="s">
        <v>139</v>
      </c>
      <c r="D96" s="4632" t="s">
        <v>3068</v>
      </c>
      <c r="E96" s="4632"/>
      <c r="F96" s="1704" t="s">
        <v>3069</v>
      </c>
      <c r="J96" s="1706"/>
      <c r="K96" s="1742"/>
      <c r="L96" s="1742"/>
      <c r="M96" s="1742"/>
      <c r="N96" s="1742"/>
      <c r="O96" s="1742"/>
      <c r="P96" s="1742"/>
      <c r="Q96" s="1742"/>
      <c r="R96" s="1742"/>
      <c r="S96" s="1742"/>
      <c r="T96" s="1742"/>
      <c r="U96" s="1742"/>
      <c r="V96" s="1742"/>
      <c r="W96" s="1742"/>
      <c r="X96" s="1742"/>
      <c r="Y96" s="1742"/>
      <c r="Z96" s="1742"/>
      <c r="AA96" s="1742"/>
      <c r="AB96" s="1742"/>
      <c r="AC96" s="1742"/>
      <c r="AD96" s="1742"/>
      <c r="AE96" s="1742"/>
    </row>
    <row r="97" spans="1:31" s="1704" customFormat="1" ht="17.25" customHeight="1">
      <c r="A97" s="1745"/>
      <c r="B97" s="1746">
        <v>2</v>
      </c>
      <c r="C97" s="1746" t="s">
        <v>3062</v>
      </c>
      <c r="D97" s="1746" t="s">
        <v>3070</v>
      </c>
      <c r="E97" s="1747"/>
      <c r="F97" s="1747"/>
      <c r="G97" s="1747"/>
      <c r="H97" s="1747"/>
      <c r="I97" s="1747"/>
      <c r="J97" s="1748"/>
      <c r="K97" s="1749"/>
      <c r="L97" s="1749"/>
      <c r="M97" s="1749"/>
      <c r="N97" s="1749"/>
      <c r="O97" s="1749"/>
      <c r="P97" s="1749"/>
      <c r="Q97" s="1749"/>
      <c r="R97" s="1749"/>
      <c r="S97" s="1749"/>
      <c r="T97" s="1749"/>
      <c r="U97" s="1749"/>
      <c r="V97" s="1749"/>
      <c r="W97" s="1749"/>
      <c r="X97" s="1749"/>
      <c r="Y97" s="1749"/>
      <c r="Z97" s="1749"/>
      <c r="AA97" s="1749"/>
      <c r="AB97" s="1749"/>
      <c r="AC97" s="1749"/>
      <c r="AD97" s="1749"/>
      <c r="AE97" s="1749"/>
    </row>
    <row r="98" spans="1:31" s="1704" customFormat="1" ht="17.25" customHeight="1">
      <c r="C98" s="1741" t="s">
        <v>139</v>
      </c>
      <c r="D98" s="4632" t="s">
        <v>3071</v>
      </c>
      <c r="E98" s="4632"/>
      <c r="F98" s="1704" t="s">
        <v>3072</v>
      </c>
      <c r="J98" s="1706"/>
      <c r="K98" s="1742"/>
      <c r="L98" s="1742"/>
      <c r="M98" s="1742"/>
      <c r="N98" s="1742"/>
      <c r="O98" s="1742"/>
      <c r="P98" s="1742"/>
      <c r="Q98" s="1742"/>
      <c r="R98" s="1742"/>
      <c r="S98" s="1742"/>
      <c r="T98" s="1742"/>
      <c r="U98" s="1742"/>
      <c r="V98" s="1742"/>
      <c r="W98" s="1742"/>
      <c r="X98" s="1742"/>
      <c r="Y98" s="1742"/>
      <c r="Z98" s="1742"/>
      <c r="AA98" s="1742"/>
      <c r="AB98" s="1742"/>
      <c r="AC98" s="1742"/>
      <c r="AD98" s="1742"/>
      <c r="AE98" s="1742"/>
    </row>
    <row r="99" spans="1:31" s="1704" customFormat="1" ht="17.25" customHeight="1">
      <c r="C99" s="1741" t="s">
        <v>139</v>
      </c>
      <c r="D99" s="4632" t="s">
        <v>3073</v>
      </c>
      <c r="E99" s="4632"/>
      <c r="F99" s="1704" t="s">
        <v>3074</v>
      </c>
      <c r="J99" s="1706"/>
      <c r="K99" s="1742"/>
      <c r="L99" s="1742"/>
      <c r="M99" s="1742"/>
      <c r="N99" s="1742"/>
      <c r="O99" s="1742"/>
      <c r="P99" s="1742"/>
    </row>
    <row r="100" spans="1:31" s="1704" customFormat="1" ht="17.25" customHeight="1">
      <c r="C100" s="1741" t="s">
        <v>139</v>
      </c>
      <c r="D100" s="4632" t="s">
        <v>3075</v>
      </c>
      <c r="E100" s="4632"/>
      <c r="F100" s="1704" t="s">
        <v>3076</v>
      </c>
      <c r="J100" s="1706"/>
      <c r="K100" s="1742"/>
      <c r="L100" s="1742"/>
      <c r="M100" s="1742"/>
      <c r="N100" s="1742"/>
      <c r="O100" s="1742"/>
      <c r="P100" s="1742"/>
      <c r="Q100" s="1742"/>
      <c r="R100" s="1742"/>
      <c r="S100" s="1742"/>
      <c r="T100" s="1742"/>
      <c r="U100" s="1742"/>
      <c r="V100" s="1742"/>
      <c r="W100" s="1742"/>
      <c r="X100" s="1742"/>
      <c r="Y100" s="1742"/>
      <c r="Z100" s="1742"/>
      <c r="AA100" s="1742"/>
      <c r="AB100" s="1742"/>
      <c r="AC100" s="1742"/>
      <c r="AD100" s="1742"/>
      <c r="AE100" s="1742"/>
    </row>
    <row r="101" spans="1:31" s="1704" customFormat="1" ht="17.25" customHeight="1">
      <c r="C101" s="1741" t="s">
        <v>139</v>
      </c>
      <c r="D101" s="4632" t="s">
        <v>3077</v>
      </c>
      <c r="E101" s="4632"/>
      <c r="F101" s="1704" t="s">
        <v>3078</v>
      </c>
      <c r="J101" s="1706"/>
      <c r="K101" s="1742"/>
      <c r="L101" s="1742"/>
      <c r="M101" s="1742"/>
      <c r="N101" s="1742"/>
      <c r="O101" s="1742"/>
      <c r="P101" s="1742"/>
      <c r="Q101" s="1742"/>
      <c r="R101" s="1742"/>
      <c r="S101" s="1742"/>
    </row>
    <row r="102" spans="1:31" s="1704" customFormat="1" ht="17.25" customHeight="1">
      <c r="A102" s="1745"/>
      <c r="B102" s="1746">
        <v>6</v>
      </c>
      <c r="C102" s="1746" t="s">
        <v>3062</v>
      </c>
      <c r="D102" s="1746" t="s">
        <v>3085</v>
      </c>
      <c r="E102" s="1747"/>
      <c r="F102" s="1747"/>
      <c r="G102" s="1747"/>
      <c r="H102" s="1747"/>
      <c r="I102" s="1747"/>
      <c r="J102" s="1748"/>
      <c r="K102" s="1749"/>
      <c r="L102" s="1749"/>
      <c r="M102" s="1749"/>
      <c r="N102" s="1749"/>
      <c r="O102" s="1749"/>
      <c r="P102" s="1749"/>
      <c r="Q102" s="1749"/>
      <c r="R102" s="1749"/>
      <c r="S102" s="1749"/>
      <c r="T102" s="1749"/>
      <c r="U102" s="1749"/>
      <c r="V102" s="1749"/>
      <c r="W102" s="1749"/>
      <c r="X102" s="1749"/>
      <c r="Y102" s="1749"/>
      <c r="Z102" s="1749"/>
      <c r="AA102" s="1749"/>
      <c r="AB102" s="1749"/>
      <c r="AC102" s="1749"/>
      <c r="AD102" s="1749"/>
      <c r="AE102" s="1749"/>
    </row>
    <row r="103" spans="1:31" s="1704" customFormat="1" ht="17.25" customHeight="1">
      <c r="C103" s="1741" t="s">
        <v>139</v>
      </c>
      <c r="D103" s="4632" t="s">
        <v>3086</v>
      </c>
      <c r="E103" s="4632"/>
      <c r="F103" s="1704" t="s">
        <v>3087</v>
      </c>
      <c r="J103" s="1706"/>
      <c r="K103" s="1742"/>
      <c r="L103" s="1742"/>
      <c r="M103" s="1742"/>
      <c r="N103" s="1742"/>
      <c r="O103" s="1742"/>
      <c r="P103" s="1742"/>
      <c r="Q103" s="1742"/>
      <c r="R103" s="1742"/>
      <c r="S103" s="1742"/>
      <c r="T103" s="1742"/>
      <c r="U103" s="1742"/>
      <c r="V103" s="1742"/>
      <c r="W103" s="1742"/>
      <c r="X103" s="1742"/>
      <c r="Y103" s="1742"/>
      <c r="Z103" s="1742"/>
      <c r="AA103" s="1742"/>
      <c r="AB103" s="1742"/>
      <c r="AC103" s="1742"/>
      <c r="AD103" s="1742"/>
      <c r="AE103" s="1742"/>
    </row>
    <row r="104" spans="1:31" s="1704" customFormat="1" ht="17.25" customHeight="1">
      <c r="C104" s="1741" t="s">
        <v>139</v>
      </c>
      <c r="D104" s="4632" t="s">
        <v>3088</v>
      </c>
      <c r="E104" s="4632"/>
      <c r="F104" s="1704" t="s">
        <v>3089</v>
      </c>
      <c r="J104" s="1706"/>
      <c r="K104" s="1742"/>
      <c r="L104" s="1742"/>
      <c r="M104" s="1742"/>
      <c r="N104" s="1742"/>
      <c r="O104" s="1742"/>
      <c r="P104" s="1742"/>
    </row>
    <row r="105" spans="1:31" s="1704" customFormat="1" ht="17.25" customHeight="1">
      <c r="C105" s="1741" t="s">
        <v>139</v>
      </c>
      <c r="D105" s="4632" t="s">
        <v>3090</v>
      </c>
      <c r="E105" s="4632"/>
      <c r="F105" s="1704" t="s">
        <v>3091</v>
      </c>
      <c r="J105" s="1706"/>
      <c r="K105" s="1742"/>
      <c r="L105" s="1742"/>
      <c r="M105" s="1742"/>
      <c r="N105" s="1742"/>
      <c r="O105" s="1742"/>
      <c r="P105" s="1742"/>
      <c r="Q105" s="1742"/>
      <c r="R105" s="1742"/>
      <c r="S105" s="1742"/>
    </row>
    <row r="106" spans="1:31" s="1704" customFormat="1" ht="17.25" customHeight="1">
      <c r="F106" s="1704" t="s">
        <v>3092</v>
      </c>
      <c r="J106" s="1706"/>
      <c r="K106" s="1742"/>
      <c r="L106" s="1742"/>
      <c r="M106" s="1742"/>
      <c r="N106" s="1704" t="s">
        <v>3093</v>
      </c>
      <c r="O106" s="1750"/>
      <c r="P106" s="1750"/>
      <c r="Q106" s="1750"/>
      <c r="R106" s="1750"/>
      <c r="S106" s="1750"/>
    </row>
    <row r="107" spans="1:31" s="1704" customFormat="1" ht="17.25" customHeight="1">
      <c r="F107" s="1704" t="s">
        <v>3094</v>
      </c>
      <c r="J107" s="1706"/>
      <c r="K107" s="1742"/>
      <c r="L107" s="1742"/>
      <c r="M107" s="1742"/>
      <c r="N107" s="1741" t="s">
        <v>139</v>
      </c>
      <c r="O107" s="1704" t="s">
        <v>3095</v>
      </c>
      <c r="R107" s="1741" t="s">
        <v>139</v>
      </c>
      <c r="S107" s="1704" t="s">
        <v>3096</v>
      </c>
      <c r="V107" s="1741" t="s">
        <v>139</v>
      </c>
      <c r="W107" s="1704" t="s">
        <v>3097</v>
      </c>
      <c r="AB107" s="1741" t="s">
        <v>139</v>
      </c>
      <c r="AC107" s="1704" t="s">
        <v>3098</v>
      </c>
    </row>
    <row r="108" spans="1:31" s="1704" customFormat="1" ht="17.25" customHeight="1">
      <c r="A108" s="1745"/>
      <c r="B108" s="1746">
        <v>7</v>
      </c>
      <c r="C108" s="1746" t="s">
        <v>3062</v>
      </c>
      <c r="D108" s="1746" t="s">
        <v>3099</v>
      </c>
      <c r="E108" s="1747"/>
      <c r="F108" s="1747"/>
      <c r="G108" s="1747"/>
      <c r="H108" s="1747"/>
      <c r="I108" s="1747"/>
      <c r="J108" s="1748"/>
      <c r="K108" s="1749"/>
      <c r="L108" s="1749"/>
      <c r="M108" s="1749"/>
      <c r="N108" s="1749"/>
      <c r="O108" s="1749"/>
      <c r="P108" s="1749"/>
      <c r="Q108" s="1749"/>
      <c r="R108" s="1749"/>
      <c r="S108" s="1749"/>
      <c r="T108" s="1749"/>
      <c r="U108" s="1749"/>
      <c r="V108" s="1749"/>
      <c r="W108" s="1749"/>
      <c r="X108" s="1749"/>
      <c r="Y108" s="1749"/>
      <c r="Z108" s="1749"/>
      <c r="AA108" s="1749"/>
      <c r="AB108" s="1749"/>
      <c r="AC108" s="1749"/>
      <c r="AD108" s="1749"/>
      <c r="AE108" s="1749"/>
    </row>
    <row r="109" spans="1:31" s="1704" customFormat="1" ht="17.25" customHeight="1">
      <c r="C109" s="1741" t="s">
        <v>139</v>
      </c>
      <c r="D109" s="4632" t="s">
        <v>3100</v>
      </c>
      <c r="E109" s="4632"/>
      <c r="F109" s="1704" t="s">
        <v>3101</v>
      </c>
      <c r="J109" s="1706"/>
      <c r="K109" s="1742"/>
      <c r="L109" s="1742"/>
      <c r="M109" s="1742"/>
      <c r="N109" s="1742"/>
      <c r="O109" s="1742"/>
      <c r="P109" s="1742"/>
      <c r="Q109" s="1742"/>
      <c r="R109" s="1742"/>
      <c r="S109" s="1742"/>
      <c r="T109" s="1742"/>
      <c r="U109" s="1742"/>
      <c r="V109" s="1742"/>
      <c r="W109" s="1742"/>
      <c r="X109" s="1742"/>
      <c r="Y109" s="1742"/>
      <c r="Z109" s="1742"/>
      <c r="AA109" s="1742"/>
      <c r="AB109" s="1742"/>
      <c r="AC109" s="1742"/>
      <c r="AD109" s="1742"/>
      <c r="AE109" s="1742"/>
    </row>
    <row r="110" spans="1:31" s="1704" customFormat="1" ht="17.25" customHeight="1">
      <c r="C110" s="1741" t="s">
        <v>139</v>
      </c>
      <c r="D110" s="4632" t="s">
        <v>3102</v>
      </c>
      <c r="E110" s="4632"/>
      <c r="F110" s="1704" t="s">
        <v>3103</v>
      </c>
      <c r="J110" s="1706"/>
      <c r="K110" s="1742"/>
      <c r="L110" s="1742"/>
      <c r="M110" s="1742"/>
      <c r="N110" s="1742"/>
      <c r="O110" s="1742"/>
      <c r="P110" s="1742"/>
    </row>
    <row r="111" spans="1:31" s="1704" customFormat="1" ht="17.25" customHeight="1">
      <c r="A111" s="1745"/>
      <c r="B111" s="1746">
        <v>8</v>
      </c>
      <c r="C111" s="1746" t="s">
        <v>3062</v>
      </c>
      <c r="D111" s="1746" t="s">
        <v>3104</v>
      </c>
      <c r="E111" s="1747"/>
      <c r="F111" s="1747"/>
      <c r="G111" s="1747"/>
      <c r="H111" s="1747"/>
      <c r="I111" s="1747"/>
      <c r="J111" s="1748"/>
      <c r="K111" s="1749"/>
      <c r="L111" s="1749"/>
      <c r="M111" s="1749"/>
      <c r="N111" s="1749"/>
      <c r="O111" s="1749"/>
      <c r="P111" s="1749"/>
      <c r="Q111" s="1749"/>
      <c r="R111" s="1749"/>
      <c r="S111" s="1749"/>
      <c r="T111" s="1749"/>
      <c r="U111" s="1749"/>
      <c r="V111" s="1749"/>
      <c r="W111" s="1749"/>
      <c r="X111" s="1749"/>
      <c r="Y111" s="1749"/>
      <c r="Z111" s="1749"/>
      <c r="AA111" s="1749"/>
      <c r="AB111" s="1749"/>
      <c r="AC111" s="1749"/>
      <c r="AD111" s="1749"/>
      <c r="AE111" s="1749"/>
    </row>
    <row r="112" spans="1:31" s="1704" customFormat="1" ht="17.25" customHeight="1">
      <c r="C112" s="1741" t="s">
        <v>139</v>
      </c>
      <c r="D112" s="4632" t="s">
        <v>3105</v>
      </c>
      <c r="E112" s="4632"/>
      <c r="F112" s="1704" t="s">
        <v>3106</v>
      </c>
      <c r="J112" s="1706"/>
      <c r="K112" s="1742"/>
      <c r="L112" s="1742"/>
      <c r="M112" s="1742"/>
      <c r="N112" s="1742"/>
      <c r="O112" s="1742"/>
      <c r="P112" s="1742"/>
      <c r="Q112" s="1742"/>
      <c r="R112" s="1742"/>
      <c r="S112" s="1742"/>
      <c r="T112" s="1742"/>
      <c r="U112" s="1742"/>
      <c r="V112" s="1742"/>
      <c r="W112" s="1742"/>
      <c r="X112" s="1742"/>
      <c r="Y112" s="1742"/>
      <c r="Z112" s="1742"/>
      <c r="AA112" s="1742"/>
      <c r="AB112" s="1742"/>
      <c r="AC112" s="1742"/>
      <c r="AD112" s="1742"/>
      <c r="AE112" s="1742"/>
    </row>
    <row r="113" spans="1:32" s="1704" customFormat="1" ht="17.25" customHeight="1">
      <c r="A113" s="1745"/>
      <c r="B113" s="1746">
        <v>9</v>
      </c>
      <c r="C113" s="1746" t="s">
        <v>3062</v>
      </c>
      <c r="D113" s="1746" t="s">
        <v>3107</v>
      </c>
      <c r="E113" s="1747"/>
      <c r="F113" s="1747"/>
      <c r="G113" s="1747"/>
      <c r="H113" s="1747"/>
      <c r="I113" s="1747"/>
      <c r="J113" s="1748"/>
      <c r="K113" s="1749"/>
      <c r="L113" s="1749"/>
      <c r="M113" s="1749"/>
      <c r="N113" s="1749"/>
      <c r="O113" s="1749"/>
      <c r="P113" s="1749"/>
      <c r="Q113" s="1749"/>
      <c r="R113" s="1749"/>
      <c r="S113" s="1749"/>
      <c r="T113" s="1749"/>
      <c r="U113" s="1749"/>
      <c r="V113" s="1749"/>
      <c r="W113" s="1749"/>
      <c r="X113" s="1749"/>
      <c r="Y113" s="1749"/>
      <c r="Z113" s="1749"/>
      <c r="AA113" s="1749"/>
      <c r="AB113" s="1749"/>
      <c r="AC113" s="1749"/>
      <c r="AD113" s="1749"/>
      <c r="AE113" s="1749"/>
    </row>
    <row r="114" spans="1:32" s="1704" customFormat="1" ht="17.25" customHeight="1">
      <c r="C114" s="1741" t="s">
        <v>139</v>
      </c>
      <c r="D114" s="4632" t="s">
        <v>3108</v>
      </c>
      <c r="E114" s="4632"/>
      <c r="F114" s="1704" t="s">
        <v>3109</v>
      </c>
      <c r="J114" s="1706"/>
      <c r="K114" s="1742"/>
      <c r="L114" s="1742"/>
      <c r="M114" s="1742"/>
      <c r="N114" s="1742"/>
      <c r="O114" s="1742"/>
      <c r="P114" s="1742"/>
      <c r="Q114" s="1742"/>
      <c r="R114" s="1742"/>
      <c r="S114" s="1742"/>
      <c r="T114" s="1742"/>
      <c r="U114" s="1742"/>
      <c r="V114" s="1742"/>
      <c r="W114" s="1742"/>
      <c r="X114" s="1742"/>
      <c r="Y114" s="1742"/>
      <c r="Z114" s="1742"/>
      <c r="AA114" s="1742"/>
      <c r="AB114" s="1742"/>
      <c r="AC114" s="1742"/>
      <c r="AD114" s="1742"/>
      <c r="AE114" s="1742"/>
    </row>
    <row r="115" spans="1:32" s="1704" customFormat="1" ht="17.25" customHeight="1">
      <c r="A115" s="1745"/>
      <c r="B115" s="1746">
        <v>10</v>
      </c>
      <c r="C115" s="1746" t="s">
        <v>3062</v>
      </c>
      <c r="D115" s="1746" t="s">
        <v>3110</v>
      </c>
      <c r="E115" s="1747"/>
      <c r="F115" s="1747"/>
      <c r="G115" s="1747"/>
      <c r="H115" s="1747"/>
      <c r="I115" s="1747"/>
      <c r="J115" s="1748"/>
      <c r="K115" s="1749"/>
      <c r="L115" s="1749"/>
      <c r="M115" s="1749"/>
      <c r="N115" s="1749"/>
      <c r="O115" s="1749"/>
      <c r="P115" s="1749"/>
      <c r="Q115" s="1749"/>
      <c r="R115" s="1749"/>
      <c r="S115" s="1749"/>
      <c r="T115" s="1749"/>
      <c r="U115" s="1749"/>
      <c r="V115" s="1749"/>
      <c r="W115" s="1749"/>
      <c r="X115" s="1749"/>
      <c r="Y115" s="1749"/>
      <c r="Z115" s="1749"/>
      <c r="AA115" s="1749"/>
      <c r="AB115" s="1749"/>
      <c r="AC115" s="1749"/>
      <c r="AD115" s="1749"/>
      <c r="AE115" s="1749"/>
    </row>
    <row r="116" spans="1:32" s="1704" customFormat="1" ht="17.25" customHeight="1">
      <c r="C116" s="1741" t="s">
        <v>139</v>
      </c>
      <c r="D116" s="4632" t="s">
        <v>3111</v>
      </c>
      <c r="E116" s="4632"/>
      <c r="F116" s="1704" t="s">
        <v>3112</v>
      </c>
      <c r="J116" s="1706"/>
      <c r="K116" s="1742"/>
      <c r="L116" s="1742"/>
      <c r="M116" s="1742"/>
      <c r="N116" s="1742"/>
      <c r="O116" s="1742"/>
      <c r="P116" s="1742"/>
      <c r="Q116" s="1742"/>
      <c r="R116" s="1742"/>
      <c r="S116" s="1742"/>
      <c r="T116" s="1742"/>
      <c r="U116" s="1742"/>
      <c r="V116" s="1742"/>
      <c r="W116" s="1742"/>
      <c r="X116" s="1742"/>
      <c r="Y116" s="1742"/>
      <c r="Z116" s="1742"/>
      <c r="AA116" s="1742"/>
      <c r="AB116" s="1742"/>
      <c r="AC116" s="1742"/>
      <c r="AD116" s="1742"/>
      <c r="AE116" s="1742"/>
    </row>
    <row r="117" spans="1:32" ht="11.25" customHeight="1">
      <c r="A117" s="1751"/>
      <c r="B117" s="1751"/>
      <c r="C117" s="1751"/>
      <c r="D117" s="1751"/>
      <c r="E117" s="1751"/>
      <c r="F117" s="1751"/>
      <c r="G117" s="1751"/>
      <c r="H117" s="1751"/>
      <c r="I117" s="1751"/>
      <c r="J117" s="1751"/>
      <c r="K117" s="1751"/>
      <c r="L117" s="1751"/>
      <c r="M117" s="1751"/>
      <c r="N117" s="1751"/>
      <c r="O117" s="1751"/>
      <c r="P117" s="1751"/>
      <c r="Q117" s="1751"/>
      <c r="R117" s="1751"/>
      <c r="S117" s="1751"/>
      <c r="T117" s="1751"/>
      <c r="U117" s="1751"/>
      <c r="V117" s="1751"/>
      <c r="W117" s="1751"/>
      <c r="X117" s="1751"/>
      <c r="Y117" s="1751"/>
      <c r="Z117" s="1751"/>
      <c r="AA117" s="1751"/>
      <c r="AB117" s="1751"/>
      <c r="AC117" s="1751"/>
      <c r="AD117" s="1751"/>
      <c r="AE117" s="1751"/>
    </row>
    <row r="118" spans="1:32" ht="15.75" customHeight="1">
      <c r="A118" s="1720" t="s">
        <v>2943</v>
      </c>
    </row>
    <row r="119" spans="1:32" s="1736" customFormat="1" ht="15.75" customHeight="1">
      <c r="B119" s="1736" t="s">
        <v>2892</v>
      </c>
      <c r="C119" s="1736" t="s">
        <v>3113</v>
      </c>
    </row>
    <row r="120" spans="1:32" s="1736" customFormat="1" ht="15.75" customHeight="1"/>
    <row r="121" spans="1:32" s="1736" customFormat="1" ht="15.75" customHeight="1"/>
    <row r="122" spans="1:32" s="1736" customFormat="1" ht="15.75" customHeight="1"/>
    <row r="123" spans="1:32" s="1736" customFormat="1" ht="15.75" customHeight="1"/>
    <row r="124" spans="1:32" ht="15.75" customHeight="1">
      <c r="B124" s="1736"/>
    </row>
    <row r="125" spans="1:32" ht="18" customHeight="1"/>
    <row r="126" spans="1:32" s="1704" customFormat="1" ht="15" customHeight="1">
      <c r="A126" s="4617" t="s">
        <v>85</v>
      </c>
      <c r="B126" s="4617"/>
      <c r="C126" s="4617"/>
      <c r="D126" s="4617"/>
      <c r="E126" s="4617"/>
      <c r="F126" s="4617"/>
      <c r="G126" s="4617"/>
      <c r="H126" s="4617"/>
      <c r="I126" s="4617"/>
      <c r="J126" s="4617"/>
      <c r="K126" s="4617"/>
      <c r="L126" s="4617"/>
      <c r="M126" s="4617"/>
      <c r="N126" s="4617"/>
      <c r="O126" s="4617"/>
      <c r="P126" s="4617"/>
      <c r="Q126" s="4617"/>
      <c r="R126" s="4617"/>
      <c r="S126" s="4617"/>
      <c r="T126" s="4617"/>
      <c r="U126" s="4617"/>
      <c r="V126" s="4617"/>
      <c r="W126" s="4617"/>
      <c r="X126" s="4617"/>
      <c r="Y126" s="4617"/>
      <c r="Z126" s="4617"/>
      <c r="AA126" s="4617"/>
      <c r="AB126" s="4617"/>
      <c r="AC126" s="4617"/>
      <c r="AD126" s="4617"/>
      <c r="AE126" s="4617"/>
      <c r="AF126" s="4617"/>
    </row>
    <row r="127" spans="1:32" s="1704" customFormat="1" ht="21" customHeight="1">
      <c r="A127" s="1724"/>
      <c r="B127" s="1737" t="s">
        <v>5048</v>
      </c>
      <c r="C127" s="1724"/>
      <c r="D127" s="1724"/>
      <c r="E127" s="1724"/>
      <c r="F127" s="1724"/>
      <c r="G127" s="1724"/>
      <c r="H127" s="1724"/>
      <c r="I127" s="1724"/>
      <c r="J127" s="1724"/>
      <c r="K127" s="1724"/>
      <c r="L127" s="1724"/>
      <c r="M127" s="1724"/>
      <c r="N127" s="1724"/>
      <c r="O127" s="1724"/>
      <c r="P127" s="1724"/>
      <c r="Q127" s="1724"/>
      <c r="R127" s="1724"/>
      <c r="S127" s="1724"/>
      <c r="T127" s="1724"/>
      <c r="U127" s="1724"/>
      <c r="V127" s="1724"/>
      <c r="W127" s="1724"/>
      <c r="X127" s="1724"/>
      <c r="Y127" s="1724"/>
      <c r="Z127" s="1724"/>
      <c r="AA127" s="1724"/>
      <c r="AB127" s="1724"/>
      <c r="AC127" s="1724"/>
      <c r="AD127" s="1724"/>
      <c r="AE127" s="1724"/>
    </row>
    <row r="128" spans="1:32" s="1704" customFormat="1" ht="6.75" customHeight="1"/>
    <row r="129" spans="1:33" s="1704" customFormat="1" ht="16.5" customHeight="1">
      <c r="A129" s="2070" t="s">
        <v>5801</v>
      </c>
      <c r="B129" s="2071"/>
      <c r="C129" s="2071"/>
      <c r="D129" s="2071"/>
      <c r="E129" s="2071"/>
      <c r="F129" s="2071"/>
      <c r="G129" s="2071"/>
      <c r="H129" s="2071"/>
      <c r="I129" s="2071"/>
      <c r="J129" s="2071"/>
      <c r="K129" s="2071"/>
      <c r="L129" s="2071"/>
      <c r="M129" s="2071"/>
      <c r="N129" s="2071"/>
      <c r="O129" s="2071"/>
      <c r="P129" s="2071"/>
      <c r="Q129" s="2071"/>
      <c r="R129" s="2071"/>
      <c r="S129" s="2071"/>
      <c r="T129" s="2071"/>
      <c r="U129" s="2071"/>
      <c r="V129" s="2071"/>
      <c r="W129" s="2071"/>
      <c r="X129" s="2071"/>
      <c r="Y129" s="2071"/>
      <c r="Z129" s="2071"/>
      <c r="AA129" s="2071"/>
      <c r="AB129" s="2071"/>
      <c r="AC129" s="2071"/>
      <c r="AD129" s="2071"/>
      <c r="AE129" s="2071"/>
      <c r="AF129" s="2071"/>
    </row>
    <row r="130" spans="1:33" s="1704" customFormat="1" ht="16.5" customHeight="1">
      <c r="A130" s="2066"/>
      <c r="C130" s="4641" t="str">
        <f>cst_wskakunin_BUILD__address</f>
        <v>埼玉県さいたま市緑区</v>
      </c>
      <c r="D130" s="4641"/>
      <c r="E130" s="4641"/>
      <c r="F130" s="4641"/>
      <c r="G130" s="4641"/>
      <c r="H130" s="4641"/>
      <c r="I130" s="4641"/>
      <c r="J130" s="4641"/>
      <c r="K130" s="4641"/>
      <c r="L130" s="4641"/>
      <c r="M130" s="4641"/>
      <c r="N130" s="4641"/>
      <c r="O130" s="4641"/>
      <c r="P130" s="4641"/>
      <c r="Q130" s="4641"/>
      <c r="R130" s="4641"/>
      <c r="S130" s="4641"/>
      <c r="T130" s="4641"/>
      <c r="U130" s="4641"/>
      <c r="V130" s="4641"/>
      <c r="W130" s="4641"/>
      <c r="X130" s="4641"/>
      <c r="Y130" s="4641"/>
      <c r="Z130" s="4641"/>
      <c r="AA130" s="4641"/>
      <c r="AB130" s="4641"/>
      <c r="AC130" s="4641"/>
      <c r="AD130" s="4641"/>
      <c r="AE130" s="4641"/>
    </row>
    <row r="131" spans="1:33" s="1704" customFormat="1" ht="16.5" customHeight="1">
      <c r="A131" s="2066"/>
      <c r="C131" s="4641"/>
      <c r="D131" s="4641"/>
      <c r="E131" s="4641"/>
      <c r="F131" s="4641"/>
      <c r="G131" s="4641"/>
      <c r="H131" s="4641"/>
      <c r="I131" s="4641"/>
      <c r="J131" s="4641"/>
      <c r="K131" s="4641"/>
      <c r="L131" s="4641"/>
      <c r="M131" s="4641"/>
      <c r="N131" s="4641"/>
      <c r="O131" s="4641"/>
      <c r="P131" s="4641"/>
      <c r="Q131" s="4641"/>
      <c r="R131" s="4641"/>
      <c r="S131" s="4641"/>
      <c r="T131" s="4641"/>
      <c r="U131" s="4641"/>
      <c r="V131" s="4641"/>
      <c r="W131" s="4641"/>
      <c r="X131" s="4641"/>
      <c r="Y131" s="4641"/>
      <c r="Z131" s="4641"/>
      <c r="AA131" s="4641"/>
      <c r="AB131" s="4641"/>
      <c r="AC131" s="4641"/>
      <c r="AD131" s="4641"/>
      <c r="AE131" s="4641"/>
    </row>
    <row r="132" spans="1:33" s="1704" customFormat="1" ht="4.5" customHeight="1"/>
    <row r="133" spans="1:33" s="1704" customFormat="1" ht="16.5" customHeight="1">
      <c r="A133" s="1738" t="s">
        <v>5049</v>
      </c>
      <c r="B133" s="1739"/>
      <c r="C133" s="1739"/>
      <c r="D133" s="1739"/>
      <c r="E133" s="1739"/>
      <c r="F133" s="1739"/>
      <c r="G133" s="1739"/>
      <c r="H133" s="1739"/>
      <c r="I133" s="1739"/>
      <c r="J133" s="1739"/>
      <c r="K133" s="2071"/>
      <c r="L133" s="2071"/>
      <c r="M133" s="2071"/>
      <c r="N133" s="2071"/>
      <c r="O133" s="2071"/>
      <c r="P133" s="2071"/>
      <c r="Q133" s="2071"/>
      <c r="R133" s="2071"/>
      <c r="S133" s="2071"/>
      <c r="T133" s="2071"/>
      <c r="U133" s="2071"/>
      <c r="V133" s="2071"/>
      <c r="W133" s="2071"/>
      <c r="X133" s="2071"/>
      <c r="Y133" s="2071"/>
      <c r="Z133" s="2071"/>
      <c r="AA133" s="2071"/>
      <c r="AB133" s="2071"/>
      <c r="AC133" s="2071"/>
      <c r="AD133" s="2071"/>
      <c r="AE133" s="2071"/>
      <c r="AF133" s="2071"/>
    </row>
    <row r="134" spans="1:33" s="1704" customFormat="1" ht="16.5" customHeight="1">
      <c r="A134" s="2066"/>
      <c r="C134" s="1704" t="s">
        <v>6</v>
      </c>
      <c r="D134" s="4642"/>
      <c r="E134" s="4642"/>
      <c r="F134" s="4642"/>
      <c r="G134" s="4642"/>
      <c r="H134" s="4642"/>
      <c r="I134" s="4642"/>
      <c r="J134" s="1704" t="s">
        <v>7</v>
      </c>
      <c r="K134" s="2066"/>
      <c r="L134" s="2066"/>
      <c r="M134" s="2066"/>
      <c r="N134" s="2066"/>
      <c r="O134" s="2066"/>
      <c r="P134" s="2066"/>
      <c r="Q134" s="2066"/>
      <c r="R134" s="2066"/>
      <c r="S134" s="2066"/>
      <c r="AD134" s="2066"/>
    </row>
    <row r="135" spans="1:33" s="1704" customFormat="1" ht="4.5" customHeight="1"/>
    <row r="136" spans="1:33" s="1704" customFormat="1" ht="16.5" customHeight="1">
      <c r="A136" s="1738" t="s">
        <v>5050</v>
      </c>
      <c r="B136" s="1739"/>
      <c r="C136" s="1739"/>
      <c r="D136" s="1739"/>
      <c r="E136" s="1739"/>
      <c r="F136" s="1739"/>
      <c r="G136" s="1739"/>
      <c r="H136" s="1739"/>
      <c r="I136" s="1739"/>
      <c r="J136" s="2071"/>
      <c r="K136" s="2071"/>
      <c r="L136" s="2071"/>
      <c r="M136" s="2071"/>
      <c r="N136" s="2071"/>
      <c r="O136" s="2071"/>
      <c r="P136" s="2071"/>
      <c r="Q136" s="2071"/>
      <c r="R136" s="2071"/>
      <c r="S136" s="2071"/>
      <c r="T136" s="2071"/>
      <c r="U136" s="2071"/>
      <c r="V136" s="2071"/>
      <c r="W136" s="2071"/>
      <c r="X136" s="2071"/>
      <c r="Y136" s="2071"/>
      <c r="Z136" s="2071"/>
      <c r="AA136" s="2071"/>
      <c r="AB136" s="2071"/>
      <c r="AC136" s="2071"/>
      <c r="AD136" s="2071"/>
      <c r="AE136" s="2071"/>
      <c r="AF136" s="2071"/>
    </row>
    <row r="137" spans="1:33" s="1704" customFormat="1" ht="16.5" customHeight="1">
      <c r="A137" s="2066"/>
      <c r="C137" s="4642"/>
      <c r="D137" s="4642"/>
      <c r="E137" s="4642"/>
      <c r="F137" s="1704" t="s">
        <v>477</v>
      </c>
      <c r="G137" s="4642"/>
      <c r="H137" s="4642"/>
      <c r="I137" s="1704" t="s">
        <v>5</v>
      </c>
      <c r="J137" s="4642"/>
      <c r="K137" s="4642"/>
      <c r="L137" s="1704" t="s">
        <v>478</v>
      </c>
      <c r="M137" s="2066"/>
      <c r="N137" s="2066"/>
      <c r="O137" s="2066"/>
      <c r="Z137" s="2066"/>
      <c r="AA137" s="2066"/>
      <c r="AB137" s="2066"/>
      <c r="AC137" s="2066"/>
    </row>
    <row r="138" spans="1:33" s="1704" customFormat="1" ht="4.5" customHeight="1"/>
    <row r="139" spans="1:33" s="1704" customFormat="1" ht="16.5" customHeight="1">
      <c r="A139" s="1738" t="s">
        <v>5051</v>
      </c>
      <c r="B139" s="1739"/>
      <c r="C139" s="1739"/>
      <c r="D139" s="1739"/>
      <c r="E139" s="1739"/>
      <c r="F139" s="1739"/>
      <c r="G139" s="1739"/>
      <c r="H139" s="1739"/>
      <c r="I139" s="1739"/>
      <c r="J139" s="1739"/>
      <c r="K139" s="1739"/>
    </row>
    <row r="140" spans="1:33" s="1704" customFormat="1" ht="16.5" customHeight="1">
      <c r="A140" s="2066"/>
      <c r="C140" s="4636"/>
      <c r="D140" s="4636"/>
      <c r="E140" s="4636"/>
      <c r="F140" s="4636"/>
      <c r="G140" s="4636"/>
      <c r="H140" s="4636"/>
      <c r="I140" s="4636"/>
      <c r="J140" s="4636"/>
      <c r="K140" s="4636"/>
      <c r="L140" s="4636"/>
      <c r="M140" s="4636"/>
      <c r="N140" s="4636"/>
      <c r="O140" s="4636"/>
      <c r="P140" s="4636"/>
      <c r="Q140" s="4636"/>
      <c r="R140" s="4636"/>
      <c r="S140" s="4636"/>
      <c r="T140" s="4636"/>
      <c r="U140" s="4636"/>
      <c r="V140" s="4636"/>
      <c r="W140" s="2066"/>
      <c r="X140" s="2066"/>
      <c r="Y140" s="2066"/>
      <c r="Z140" s="2066"/>
    </row>
    <row r="141" spans="1:33" s="1704" customFormat="1" ht="4.5" customHeight="1">
      <c r="V141" s="2066"/>
      <c r="W141" s="2066"/>
      <c r="X141" s="2066"/>
      <c r="Y141" s="2066"/>
      <c r="Z141" s="2066"/>
      <c r="AA141" s="2066"/>
      <c r="AB141" s="2066"/>
      <c r="AC141" s="2066"/>
      <c r="AD141" s="2066"/>
      <c r="AE141" s="2066"/>
      <c r="AF141" s="2066"/>
      <c r="AG141" s="2066"/>
    </row>
    <row r="142" spans="1:33" s="1704" customFormat="1" ht="16.5" customHeight="1">
      <c r="A142" s="1738" t="s">
        <v>5052</v>
      </c>
      <c r="B142" s="1739"/>
      <c r="C142" s="1739"/>
      <c r="D142" s="1739"/>
      <c r="E142" s="1739"/>
      <c r="F142" s="1739"/>
      <c r="G142" s="2071"/>
      <c r="H142" s="2071"/>
      <c r="I142" s="2071"/>
      <c r="J142" s="2071"/>
      <c r="K142" s="2071"/>
      <c r="L142" s="2071"/>
      <c r="M142" s="2071"/>
      <c r="N142" s="2071"/>
      <c r="O142" s="2071"/>
      <c r="P142" s="2071"/>
      <c r="Q142" s="2071"/>
      <c r="R142" s="2071"/>
      <c r="S142" s="2071"/>
      <c r="T142" s="2071"/>
      <c r="U142" s="2071"/>
      <c r="V142" s="2071"/>
      <c r="W142" s="2071"/>
      <c r="X142" s="2071"/>
      <c r="Y142" s="2071"/>
      <c r="Z142" s="2071"/>
      <c r="AA142" s="2071"/>
      <c r="AB142" s="2071"/>
      <c r="AC142" s="2071"/>
      <c r="AD142" s="2071"/>
      <c r="AE142" s="2071"/>
      <c r="AF142" s="2071"/>
    </row>
    <row r="143" spans="1:33" s="1704" customFormat="1" ht="16.5" customHeight="1">
      <c r="A143" s="2066"/>
      <c r="C143" s="1704" t="s">
        <v>6</v>
      </c>
      <c r="D143" s="4633" t="str">
        <f ca="1">cst_shinsei_KAKU_SUMI_NO_JOB_KIND</f>
        <v/>
      </c>
      <c r="E143" s="4633"/>
      <c r="F143" s="4633"/>
      <c r="G143" s="4633"/>
      <c r="H143" s="4633"/>
      <c r="I143" s="4633"/>
      <c r="J143" s="1704" t="s">
        <v>7</v>
      </c>
    </row>
    <row r="144" spans="1:33" s="1704" customFormat="1" ht="4.5" customHeight="1"/>
    <row r="145" spans="1:32" s="1704" customFormat="1" ht="16.5" customHeight="1">
      <c r="A145" s="1738" t="s">
        <v>5053</v>
      </c>
      <c r="B145" s="1739"/>
      <c r="C145" s="1739"/>
      <c r="D145" s="1739"/>
      <c r="E145" s="1739"/>
      <c r="F145" s="1739"/>
      <c r="G145" s="1739"/>
      <c r="H145" s="1752"/>
      <c r="I145" s="2072"/>
      <c r="J145" s="2072"/>
      <c r="K145" s="2072"/>
      <c r="L145" s="2071"/>
      <c r="M145" s="2071"/>
      <c r="N145" s="2071"/>
      <c r="O145" s="2071"/>
      <c r="P145" s="2071"/>
      <c r="Q145" s="2071"/>
      <c r="R145" s="2071"/>
      <c r="S145" s="2071"/>
      <c r="T145" s="2071"/>
      <c r="U145" s="2071"/>
      <c r="V145" s="2071"/>
      <c r="W145" s="2071"/>
      <c r="X145" s="2071"/>
      <c r="Y145" s="2071"/>
      <c r="Z145" s="2071"/>
      <c r="AA145" s="2071"/>
      <c r="AB145" s="2071"/>
      <c r="AC145" s="2071"/>
      <c r="AD145" s="2071"/>
      <c r="AE145" s="2071"/>
      <c r="AF145" s="2071"/>
    </row>
    <row r="146" spans="1:32" s="1704" customFormat="1" ht="16.5" customHeight="1">
      <c r="A146" s="2066"/>
      <c r="B146" s="4637" t="str">
        <f ca="1">IF(cst_KAKU_SUMI_KOUFU_DATE_JOB_KIND="","令和",cst_KAKU_SUMI_KOUFU_DATE_JOB_KIND)</f>
        <v>令和</v>
      </c>
      <c r="C146" s="4637"/>
      <c r="D146" s="4637"/>
      <c r="E146" s="4638" t="str">
        <f ca="1">cst_KAKU_SUMI_KOUFU_DATE_JOB_KIND</f>
        <v/>
      </c>
      <c r="F146" s="4638"/>
      <c r="G146" s="4638"/>
      <c r="H146" s="1704" t="s">
        <v>477</v>
      </c>
      <c r="I146" s="4639" t="str">
        <f ca="1">cst_KAKU_SUMI_KOUFU_DATE_JOB_KIND</f>
        <v/>
      </c>
      <c r="J146" s="4639"/>
      <c r="K146" s="1704" t="s">
        <v>5</v>
      </c>
      <c r="L146" s="4640" t="str">
        <f ca="1">cst_KAKU_SUMI_KOUFU_DATE_JOB_KIND</f>
        <v/>
      </c>
      <c r="M146" s="4640"/>
      <c r="N146" s="1704" t="s">
        <v>478</v>
      </c>
    </row>
    <row r="147" spans="1:32" s="1704" customFormat="1" ht="4.5" customHeight="1"/>
    <row r="148" spans="1:32" s="1704" customFormat="1" ht="16.5" customHeight="1">
      <c r="A148" s="1738" t="s">
        <v>5054</v>
      </c>
      <c r="B148" s="1739"/>
      <c r="C148" s="1739"/>
      <c r="D148" s="1739"/>
      <c r="E148" s="1739"/>
      <c r="F148" s="1739"/>
      <c r="G148" s="2071"/>
      <c r="H148" s="2072"/>
      <c r="I148" s="2071"/>
      <c r="J148" s="2071"/>
      <c r="K148" s="2071"/>
      <c r="L148" s="2071"/>
      <c r="M148" s="2071"/>
      <c r="N148" s="2071"/>
      <c r="O148" s="2071"/>
      <c r="P148" s="2071"/>
      <c r="Q148" s="2071"/>
      <c r="R148" s="2071"/>
      <c r="S148" s="2071"/>
      <c r="T148" s="2071"/>
      <c r="U148" s="2071"/>
      <c r="V148" s="2071"/>
      <c r="W148" s="2071"/>
      <c r="X148" s="2071"/>
      <c r="Y148" s="2071"/>
      <c r="Z148" s="2071"/>
      <c r="AA148" s="2071"/>
      <c r="AB148" s="2071"/>
      <c r="AC148" s="2071"/>
      <c r="AD148" s="2071"/>
      <c r="AE148" s="2071"/>
      <c r="AF148" s="2071"/>
    </row>
    <row r="149" spans="1:32" s="1704" customFormat="1" ht="16.5" customHeight="1">
      <c r="C149" s="4631" t="str">
        <f ca="1">cst_KAKU_SUMI_KOUFU_NAME_JOB_KIND</f>
        <v/>
      </c>
      <c r="D149" s="4631"/>
      <c r="E149" s="4631"/>
      <c r="F149" s="4631"/>
      <c r="G149" s="4631"/>
      <c r="H149" s="4631"/>
      <c r="I149" s="4631"/>
      <c r="J149" s="4631"/>
      <c r="K149" s="4631"/>
      <c r="L149" s="4631"/>
      <c r="M149" s="4631"/>
      <c r="N149" s="4631"/>
      <c r="O149" s="4631"/>
      <c r="P149" s="4631"/>
      <c r="Q149" s="4631"/>
      <c r="R149" s="4631"/>
      <c r="S149" s="4631"/>
      <c r="T149" s="4631"/>
      <c r="U149" s="4631"/>
      <c r="V149" s="4631"/>
      <c r="W149" s="4631"/>
      <c r="X149" s="4631"/>
      <c r="Y149" s="4631"/>
    </row>
    <row r="150" spans="1:32" s="1704" customFormat="1" ht="4.5" customHeight="1"/>
    <row r="151" spans="1:32" s="1704" customFormat="1" ht="16.5" customHeight="1">
      <c r="A151" s="1738" t="s">
        <v>5055</v>
      </c>
      <c r="B151" s="1739"/>
      <c r="C151" s="1739"/>
      <c r="D151" s="1739"/>
      <c r="E151" s="1739"/>
      <c r="F151" s="1739"/>
      <c r="G151" s="1739"/>
      <c r="H151" s="1739"/>
      <c r="I151" s="1739"/>
      <c r="J151" s="2071"/>
      <c r="K151" s="2071"/>
      <c r="L151" s="2071"/>
      <c r="M151" s="2071"/>
      <c r="N151" s="2071"/>
      <c r="O151" s="2071"/>
      <c r="P151" s="2071"/>
      <c r="Q151" s="2071"/>
      <c r="R151" s="2071"/>
      <c r="S151" s="2071"/>
      <c r="T151" s="2071"/>
      <c r="U151" s="2071"/>
      <c r="V151" s="2071"/>
      <c r="W151" s="2071"/>
      <c r="X151" s="2071"/>
      <c r="Y151" s="2071"/>
      <c r="Z151" s="2071"/>
      <c r="AA151" s="2071"/>
      <c r="AB151" s="2071"/>
      <c r="AC151" s="2071"/>
      <c r="AD151" s="2071"/>
      <c r="AE151" s="2071"/>
      <c r="AF151" s="2071"/>
    </row>
    <row r="152" spans="1:32" s="1704" customFormat="1" ht="16.5" customHeight="1">
      <c r="B152" s="4637" t="str">
        <f>IF(cst_wskakunin_KOUJI_TYAKUSYU_YOTEI_DATE="","令和",cst_wskakunin_KOUJI_TYAKUSYU_YOTEI_DATE)</f>
        <v>令和</v>
      </c>
      <c r="C152" s="4637"/>
      <c r="D152" s="4637"/>
      <c r="E152" s="4638" t="str">
        <f>cst_wskakunin_KOUJI_TYAKUSYU_YOTEI_DATE</f>
        <v/>
      </c>
      <c r="F152" s="4638"/>
      <c r="G152" s="4638"/>
      <c r="H152" s="1704" t="s">
        <v>477</v>
      </c>
      <c r="I152" s="4639" t="str">
        <f>cst_wskakunin_KOUJI_TYAKUSYU_YOTEI_DATE</f>
        <v/>
      </c>
      <c r="J152" s="4639"/>
      <c r="K152" s="1704" t="s">
        <v>5</v>
      </c>
      <c r="L152" s="4640" t="str">
        <f>cst_wskakunin_KOUJI_TYAKUSYU_YOTEI_DATE</f>
        <v/>
      </c>
      <c r="M152" s="4640"/>
      <c r="N152" s="1704" t="s">
        <v>478</v>
      </c>
    </row>
    <row r="153" spans="1:32" s="1704" customFormat="1" ht="4.5" customHeight="1"/>
    <row r="154" spans="1:32" s="1704" customFormat="1" ht="16.5" customHeight="1">
      <c r="A154" s="1738" t="s">
        <v>5056</v>
      </c>
      <c r="B154" s="1739"/>
      <c r="C154" s="1739"/>
      <c r="D154" s="1739"/>
      <c r="E154" s="1739"/>
      <c r="F154" s="1739"/>
      <c r="G154" s="1739"/>
      <c r="H154" s="1739"/>
      <c r="I154" s="2071"/>
      <c r="J154" s="2071"/>
      <c r="K154" s="2071"/>
      <c r="L154" s="2071"/>
      <c r="M154" s="2071"/>
      <c r="N154" s="2071"/>
      <c r="O154" s="2071"/>
      <c r="P154" s="2071"/>
      <c r="Q154" s="2071"/>
      <c r="R154" s="2071"/>
      <c r="S154" s="2071"/>
      <c r="T154" s="2071"/>
      <c r="U154" s="2071"/>
      <c r="V154" s="2071"/>
      <c r="W154" s="2071"/>
      <c r="X154" s="2071"/>
      <c r="Y154" s="2071"/>
      <c r="Z154" s="2071"/>
      <c r="AA154" s="2071"/>
      <c r="AB154" s="2071"/>
      <c r="AC154" s="2071"/>
      <c r="AD154" s="2071"/>
      <c r="AE154" s="2071"/>
      <c r="AF154" s="2071"/>
    </row>
    <row r="155" spans="1:32" s="1704" customFormat="1" ht="16.5" customHeight="1">
      <c r="B155" s="4637" t="str">
        <f>IF(cst_wskakunin_KOUJI_KANRYOU_YOTEI_DATE="","令和",cst_wskakunin_KOUJI_KANRYOU_YOTEI_DATE)</f>
        <v>令和</v>
      </c>
      <c r="C155" s="4637"/>
      <c r="D155" s="4637"/>
      <c r="E155" s="4638" t="str">
        <f>cst_wskakunin_KOUJI_KANRYOU_YOTEI_DATE</f>
        <v/>
      </c>
      <c r="F155" s="4638"/>
      <c r="G155" s="4638"/>
      <c r="H155" s="1704" t="s">
        <v>477</v>
      </c>
      <c r="I155" s="4639" t="str">
        <f>cst_wskakunin_KOUJI_KANRYOU_YOTEI_DATE</f>
        <v/>
      </c>
      <c r="J155" s="4639"/>
      <c r="K155" s="1704" t="s">
        <v>5</v>
      </c>
      <c r="L155" s="4640" t="str">
        <f>cst_wskakunin_KOUJI_KANRYOU_YOTEI_DATE</f>
        <v/>
      </c>
      <c r="M155" s="4640"/>
      <c r="N155" s="1704" t="s">
        <v>478</v>
      </c>
    </row>
    <row r="156" spans="1:32" s="1704" customFormat="1" ht="4.5" customHeight="1"/>
    <row r="157" spans="1:32" s="1704" customFormat="1" ht="16.5" customHeight="1">
      <c r="A157" s="1738" t="s">
        <v>5057</v>
      </c>
      <c r="B157" s="1739"/>
      <c r="C157" s="1739"/>
      <c r="D157" s="1739"/>
      <c r="E157" s="1739"/>
      <c r="F157" s="1739"/>
      <c r="G157" s="1739"/>
      <c r="H157" s="1739"/>
      <c r="I157" s="1739"/>
      <c r="J157" s="1739"/>
      <c r="K157" s="1739"/>
      <c r="L157" s="1739"/>
      <c r="M157" s="2071"/>
      <c r="N157" s="2071"/>
      <c r="O157" s="2071"/>
      <c r="P157" s="2071"/>
      <c r="Q157" s="2071"/>
      <c r="R157" s="2071"/>
      <c r="S157" s="2071"/>
      <c r="T157" s="2071"/>
      <c r="U157" s="2071"/>
      <c r="V157" s="2071"/>
      <c r="W157" s="2071"/>
      <c r="X157" s="2071"/>
      <c r="Y157" s="2071"/>
      <c r="Z157" s="2071"/>
      <c r="AA157" s="2071"/>
      <c r="AB157" s="2071"/>
      <c r="AC157" s="2071"/>
      <c r="AD157" s="2071"/>
      <c r="AE157" s="2071"/>
      <c r="AF157" s="2071"/>
    </row>
    <row r="158" spans="1:32" s="1704" customFormat="1" ht="16.5" customHeight="1">
      <c r="T158" s="4617" t="s">
        <v>5058</v>
      </c>
      <c r="U158" s="4617"/>
      <c r="V158" s="4617"/>
      <c r="W158" s="4617"/>
      <c r="X158" s="4617"/>
      <c r="Y158" s="4617"/>
      <c r="Z158" s="4617"/>
      <c r="AA158" s="4617"/>
      <c r="AB158" s="4617"/>
      <c r="AC158" s="4617"/>
    </row>
    <row r="159" spans="1:32" s="1704" customFormat="1" ht="16.5" customHeight="1">
      <c r="A159" s="1744"/>
      <c r="C159" s="1704" t="s">
        <v>6</v>
      </c>
      <c r="D159" s="4642"/>
      <c r="E159" s="4642"/>
      <c r="F159" s="1704" t="s">
        <v>5059</v>
      </c>
      <c r="I159" s="4642"/>
      <c r="J159" s="4642"/>
      <c r="K159" s="4642"/>
      <c r="L159" s="1704" t="s">
        <v>477</v>
      </c>
      <c r="M159" s="4642"/>
      <c r="N159" s="4642"/>
      <c r="O159" s="1704" t="s">
        <v>5</v>
      </c>
      <c r="P159" s="4642"/>
      <c r="Q159" s="4642"/>
      <c r="R159" s="1704" t="s">
        <v>478</v>
      </c>
      <c r="S159" s="1704" t="s">
        <v>9</v>
      </c>
      <c r="T159" s="4642"/>
      <c r="U159" s="4642"/>
      <c r="V159" s="4642"/>
      <c r="W159" s="4642"/>
      <c r="X159" s="4642"/>
      <c r="Y159" s="4642"/>
      <c r="Z159" s="4642"/>
      <c r="AA159" s="4642"/>
      <c r="AB159" s="4642"/>
      <c r="AC159" s="4642"/>
      <c r="AD159" s="1704" t="s">
        <v>10</v>
      </c>
    </row>
    <row r="160" spans="1:32" s="1704" customFormat="1" ht="16.5" customHeight="1">
      <c r="A160" s="1744"/>
      <c r="C160" s="1704" t="s">
        <v>6</v>
      </c>
      <c r="D160" s="4642"/>
      <c r="E160" s="4642"/>
      <c r="F160" s="1704" t="s">
        <v>5059</v>
      </c>
      <c r="I160" s="4642"/>
      <c r="J160" s="4642"/>
      <c r="K160" s="4642"/>
      <c r="L160" s="1704" t="s">
        <v>477</v>
      </c>
      <c r="M160" s="4642"/>
      <c r="N160" s="4642"/>
      <c r="O160" s="1704" t="s">
        <v>5</v>
      </c>
      <c r="P160" s="4642"/>
      <c r="Q160" s="4642"/>
      <c r="R160" s="1704" t="s">
        <v>478</v>
      </c>
      <c r="S160" s="1704" t="s">
        <v>9</v>
      </c>
      <c r="T160" s="4642"/>
      <c r="U160" s="4642"/>
      <c r="V160" s="4642"/>
      <c r="W160" s="4642"/>
      <c r="X160" s="4642"/>
      <c r="Y160" s="4642"/>
      <c r="Z160" s="4642"/>
      <c r="AA160" s="4642"/>
      <c r="AB160" s="4642"/>
      <c r="AC160" s="4642"/>
      <c r="AD160" s="1704" t="s">
        <v>10</v>
      </c>
    </row>
    <row r="161" spans="1:32" s="1704" customFormat="1" ht="16.5" customHeight="1">
      <c r="A161" s="1744"/>
      <c r="C161" s="1704" t="s">
        <v>6</v>
      </c>
      <c r="D161" s="4642"/>
      <c r="E161" s="4642"/>
      <c r="F161" s="1704" t="s">
        <v>5059</v>
      </c>
      <c r="I161" s="4642"/>
      <c r="J161" s="4642"/>
      <c r="K161" s="4642"/>
      <c r="L161" s="1704" t="s">
        <v>477</v>
      </c>
      <c r="M161" s="4642"/>
      <c r="N161" s="4642"/>
      <c r="O161" s="1704" t="s">
        <v>5</v>
      </c>
      <c r="P161" s="4642"/>
      <c r="Q161" s="4642"/>
      <c r="R161" s="1704" t="s">
        <v>478</v>
      </c>
      <c r="S161" s="1704" t="s">
        <v>9</v>
      </c>
      <c r="T161" s="4642"/>
      <c r="U161" s="4642"/>
      <c r="V161" s="4642"/>
      <c r="W161" s="4642"/>
      <c r="X161" s="4642"/>
      <c r="Y161" s="4642"/>
      <c r="Z161" s="4642"/>
      <c r="AA161" s="4642"/>
      <c r="AB161" s="4642"/>
      <c r="AC161" s="4642"/>
      <c r="AD161" s="1704" t="s">
        <v>10</v>
      </c>
    </row>
    <row r="162" spans="1:32" s="1704" customFormat="1" ht="16.5" customHeight="1">
      <c r="A162" s="1744"/>
      <c r="C162" s="1704" t="s">
        <v>6</v>
      </c>
      <c r="D162" s="4642"/>
      <c r="E162" s="4642"/>
      <c r="F162" s="1704" t="s">
        <v>5059</v>
      </c>
      <c r="I162" s="4642"/>
      <c r="J162" s="4642"/>
      <c r="K162" s="4642"/>
      <c r="L162" s="1704" t="s">
        <v>477</v>
      </c>
      <c r="M162" s="4642"/>
      <c r="N162" s="4642"/>
      <c r="O162" s="1704" t="s">
        <v>5</v>
      </c>
      <c r="P162" s="4642"/>
      <c r="Q162" s="4642"/>
      <c r="R162" s="1704" t="s">
        <v>478</v>
      </c>
      <c r="S162" s="1704" t="s">
        <v>9</v>
      </c>
      <c r="T162" s="4642"/>
      <c r="U162" s="4642"/>
      <c r="V162" s="4642"/>
      <c r="W162" s="4642"/>
      <c r="X162" s="4642"/>
      <c r="Y162" s="4642"/>
      <c r="Z162" s="4642"/>
      <c r="AA162" s="4642"/>
      <c r="AB162" s="4642"/>
      <c r="AC162" s="4642"/>
      <c r="AD162" s="1704" t="s">
        <v>10</v>
      </c>
    </row>
    <row r="163" spans="1:32" s="1704" customFormat="1" ht="16.5" customHeight="1">
      <c r="A163" s="1744"/>
      <c r="C163" s="1704" t="s">
        <v>6</v>
      </c>
      <c r="D163" s="4642"/>
      <c r="E163" s="4642"/>
      <c r="F163" s="1704" t="s">
        <v>5059</v>
      </c>
      <c r="I163" s="4642"/>
      <c r="J163" s="4642"/>
      <c r="K163" s="4642"/>
      <c r="L163" s="1704" t="s">
        <v>477</v>
      </c>
      <c r="M163" s="4642"/>
      <c r="N163" s="4642"/>
      <c r="O163" s="1704" t="s">
        <v>5</v>
      </c>
      <c r="P163" s="4642"/>
      <c r="Q163" s="4642"/>
      <c r="R163" s="1704" t="s">
        <v>478</v>
      </c>
      <c r="S163" s="1704" t="s">
        <v>9</v>
      </c>
      <c r="T163" s="4642"/>
      <c r="U163" s="4642"/>
      <c r="V163" s="4642"/>
      <c r="W163" s="4642"/>
      <c r="X163" s="4642"/>
      <c r="Y163" s="4642"/>
      <c r="Z163" s="4642"/>
      <c r="AA163" s="4642"/>
      <c r="AB163" s="4642"/>
      <c r="AC163" s="4642"/>
      <c r="AD163" s="1704" t="s">
        <v>10</v>
      </c>
    </row>
    <row r="164" spans="1:32" s="1704" customFormat="1" ht="16.5" customHeight="1">
      <c r="A164" s="1744"/>
      <c r="C164" s="1704" t="s">
        <v>6</v>
      </c>
      <c r="D164" s="4642"/>
      <c r="E164" s="4642"/>
      <c r="F164" s="1704" t="s">
        <v>5059</v>
      </c>
      <c r="I164" s="4642"/>
      <c r="J164" s="4642"/>
      <c r="K164" s="4642"/>
      <c r="L164" s="1704" t="s">
        <v>477</v>
      </c>
      <c r="M164" s="4642"/>
      <c r="N164" s="4642"/>
      <c r="O164" s="1704" t="s">
        <v>5</v>
      </c>
      <c r="P164" s="4642"/>
      <c r="Q164" s="4642"/>
      <c r="R164" s="1704" t="s">
        <v>478</v>
      </c>
      <c r="S164" s="1704" t="s">
        <v>9</v>
      </c>
      <c r="T164" s="4642"/>
      <c r="U164" s="4642"/>
      <c r="V164" s="4642"/>
      <c r="W164" s="4642"/>
      <c r="X164" s="4642"/>
      <c r="Y164" s="4642"/>
      <c r="Z164" s="4642"/>
      <c r="AA164" s="4642"/>
      <c r="AB164" s="4642"/>
      <c r="AC164" s="4642"/>
      <c r="AD164" s="1704" t="s">
        <v>10</v>
      </c>
    </row>
    <row r="165" spans="1:32" s="1704" customFormat="1" ht="4.5" customHeight="1"/>
    <row r="166" spans="1:32" s="1704" customFormat="1" ht="16.5" customHeight="1">
      <c r="A166" s="1738" t="s">
        <v>3141</v>
      </c>
      <c r="B166" s="1739"/>
      <c r="C166" s="1739"/>
      <c r="D166" s="1739"/>
      <c r="E166" s="1739"/>
      <c r="F166" s="2071"/>
      <c r="G166" s="2071"/>
      <c r="H166" s="2071"/>
      <c r="I166" s="2071"/>
      <c r="J166" s="2071"/>
      <c r="K166" s="2071"/>
      <c r="L166" s="2071"/>
      <c r="M166" s="2071"/>
      <c r="N166" s="2071"/>
      <c r="O166" s="2071"/>
      <c r="P166" s="2071"/>
      <c r="Q166" s="2071"/>
      <c r="R166" s="2071"/>
      <c r="S166" s="2071"/>
      <c r="T166" s="2071"/>
      <c r="U166" s="2071"/>
      <c r="V166" s="2071"/>
      <c r="W166" s="2071"/>
      <c r="X166" s="2071"/>
      <c r="Y166" s="2071"/>
      <c r="Z166" s="2071"/>
      <c r="AA166" s="2071"/>
      <c r="AB166" s="2071"/>
      <c r="AC166" s="2071"/>
      <c r="AD166" s="2071"/>
      <c r="AE166" s="2071"/>
      <c r="AF166" s="2071"/>
    </row>
    <row r="167" spans="1:32" s="1704" customFormat="1" ht="17.25" customHeight="1">
      <c r="C167" s="4643"/>
      <c r="D167" s="4644"/>
      <c r="E167" s="4644"/>
      <c r="F167" s="4644"/>
      <c r="G167" s="4644"/>
      <c r="H167" s="4644"/>
      <c r="I167" s="4644"/>
      <c r="J167" s="4644"/>
      <c r="K167" s="4644"/>
      <c r="L167" s="4644"/>
      <c r="M167" s="4644"/>
      <c r="N167" s="4644"/>
      <c r="O167" s="4644"/>
      <c r="P167" s="4644"/>
      <c r="Q167" s="4644"/>
      <c r="R167" s="4644"/>
      <c r="S167" s="4644"/>
      <c r="T167" s="4644"/>
      <c r="U167" s="4644"/>
      <c r="V167" s="4644"/>
      <c r="W167" s="4644"/>
      <c r="X167" s="4644"/>
      <c r="Y167" s="4644"/>
      <c r="Z167" s="4644"/>
      <c r="AA167" s="4644"/>
      <c r="AB167" s="4644"/>
      <c r="AC167" s="4644"/>
      <c r="AD167" s="4644"/>
      <c r="AE167" s="4644"/>
    </row>
    <row r="168" spans="1:32" s="1704" customFormat="1" ht="17.25" customHeight="1">
      <c r="C168" s="4645"/>
      <c r="D168" s="4645"/>
      <c r="E168" s="4645"/>
      <c r="F168" s="4645"/>
      <c r="G168" s="4645"/>
      <c r="H168" s="4645"/>
      <c r="I168" s="4645"/>
      <c r="J168" s="4645"/>
      <c r="K168" s="4645"/>
      <c r="L168" s="4645"/>
      <c r="M168" s="4645"/>
      <c r="N168" s="4645"/>
      <c r="O168" s="4645"/>
      <c r="P168" s="4645"/>
      <c r="Q168" s="4645"/>
      <c r="R168" s="4645"/>
      <c r="S168" s="4645"/>
      <c r="T168" s="4645"/>
      <c r="U168" s="4645"/>
      <c r="V168" s="4645"/>
      <c r="W168" s="4645"/>
      <c r="X168" s="4645"/>
      <c r="Y168" s="4645"/>
      <c r="Z168" s="4645"/>
      <c r="AA168" s="4645"/>
      <c r="AB168" s="4645"/>
      <c r="AC168" s="4645"/>
      <c r="AD168" s="4645"/>
      <c r="AE168" s="4645"/>
    </row>
    <row r="169" spans="1:32" s="1704" customFormat="1" ht="4.5" customHeight="1"/>
    <row r="170" spans="1:32" s="1704" customFormat="1" ht="16.5" customHeight="1">
      <c r="A170" s="1738" t="s">
        <v>3142</v>
      </c>
      <c r="B170" s="1739"/>
      <c r="C170" s="1739"/>
      <c r="D170" s="1739"/>
      <c r="E170" s="1739"/>
      <c r="F170" s="2071"/>
      <c r="G170" s="2071"/>
      <c r="H170" s="2071"/>
      <c r="I170" s="2071"/>
      <c r="J170" s="2071"/>
      <c r="K170" s="2071"/>
      <c r="L170" s="2071"/>
      <c r="M170" s="2071"/>
      <c r="N170" s="2071"/>
      <c r="O170" s="2071"/>
      <c r="P170" s="2071"/>
      <c r="Q170" s="2071"/>
      <c r="R170" s="2071"/>
      <c r="S170" s="2071"/>
      <c r="T170" s="2071"/>
      <c r="U170" s="2071"/>
      <c r="V170" s="2071"/>
      <c r="W170" s="2071"/>
      <c r="X170" s="2071"/>
      <c r="Y170" s="2071"/>
      <c r="Z170" s="2071"/>
      <c r="AA170" s="2071"/>
      <c r="AB170" s="2071"/>
      <c r="AC170" s="2071"/>
      <c r="AD170" s="2071"/>
      <c r="AE170" s="2071"/>
      <c r="AF170" s="2071"/>
    </row>
    <row r="171" spans="1:32" s="1704" customFormat="1" ht="17.25" customHeight="1">
      <c r="C171" s="4643"/>
      <c r="D171" s="4644"/>
      <c r="E171" s="4644"/>
      <c r="F171" s="4644"/>
      <c r="G171" s="4644"/>
      <c r="H171" s="4644"/>
      <c r="I171" s="4644"/>
      <c r="J171" s="4644"/>
      <c r="K171" s="4644"/>
      <c r="L171" s="4644"/>
      <c r="M171" s="4644"/>
      <c r="N171" s="4644"/>
      <c r="O171" s="4644"/>
      <c r="P171" s="4644"/>
      <c r="Q171" s="4644"/>
      <c r="R171" s="4644"/>
      <c r="S171" s="4644"/>
      <c r="T171" s="4644"/>
      <c r="U171" s="4644"/>
      <c r="V171" s="4644"/>
      <c r="W171" s="4644"/>
      <c r="X171" s="4644"/>
      <c r="Y171" s="4644"/>
      <c r="Z171" s="4644"/>
      <c r="AA171" s="4644"/>
      <c r="AB171" s="4644"/>
      <c r="AC171" s="4644"/>
      <c r="AD171" s="4644"/>
      <c r="AE171" s="4644"/>
    </row>
    <row r="172" spans="1:32" ht="17.25" customHeight="1">
      <c r="C172" s="4645"/>
      <c r="D172" s="4645"/>
      <c r="E172" s="4645"/>
      <c r="F172" s="4645"/>
      <c r="G172" s="4645"/>
      <c r="H172" s="4645"/>
      <c r="I172" s="4645"/>
      <c r="J172" s="4645"/>
      <c r="K172" s="4645"/>
      <c r="L172" s="4645"/>
      <c r="M172" s="4645"/>
      <c r="N172" s="4645"/>
      <c r="O172" s="4645"/>
      <c r="P172" s="4645"/>
      <c r="Q172" s="4645"/>
      <c r="R172" s="4645"/>
      <c r="S172" s="4645"/>
      <c r="T172" s="4645"/>
      <c r="U172" s="4645"/>
      <c r="V172" s="4645"/>
      <c r="W172" s="4645"/>
      <c r="X172" s="4645"/>
      <c r="Y172" s="4645"/>
      <c r="Z172" s="4645"/>
      <c r="AA172" s="4645"/>
      <c r="AB172" s="4645"/>
      <c r="AC172" s="4645"/>
      <c r="AD172" s="4645"/>
      <c r="AE172" s="4645"/>
    </row>
    <row r="173" spans="1:32" ht="5.25" customHeight="1">
      <c r="A173" s="1751"/>
      <c r="B173" s="1751"/>
      <c r="C173" s="1751"/>
      <c r="D173" s="1751"/>
      <c r="E173" s="1751"/>
      <c r="F173" s="1751"/>
      <c r="G173" s="1751"/>
      <c r="H173" s="1751"/>
      <c r="I173" s="1751"/>
      <c r="J173" s="1751"/>
      <c r="K173" s="1751"/>
      <c r="L173" s="1751"/>
      <c r="M173" s="1751"/>
      <c r="N173" s="1751"/>
      <c r="O173" s="1751"/>
      <c r="P173" s="1751"/>
      <c r="Q173" s="1751"/>
      <c r="R173" s="1751"/>
      <c r="S173" s="1751"/>
      <c r="T173" s="1751"/>
      <c r="U173" s="1751"/>
      <c r="V173" s="1751"/>
      <c r="W173" s="1751"/>
      <c r="X173" s="1751"/>
      <c r="Y173" s="1751"/>
      <c r="Z173" s="1751"/>
      <c r="AA173" s="1751"/>
      <c r="AB173" s="1751"/>
      <c r="AC173" s="1751"/>
      <c r="AD173" s="1751"/>
      <c r="AE173" s="1751"/>
    </row>
    <row r="174" spans="1:32" ht="4.5" customHeight="1"/>
    <row r="175" spans="1:32" ht="15.75" customHeight="1">
      <c r="A175" s="1720" t="s">
        <v>2943</v>
      </c>
    </row>
    <row r="176" spans="1:32" s="1139" customFormat="1" ht="13.5" customHeight="1">
      <c r="A176" s="1736" t="s">
        <v>5060</v>
      </c>
      <c r="B176" s="1720"/>
      <c r="C176" s="1720"/>
      <c r="D176" s="1720"/>
      <c r="E176" s="1720"/>
      <c r="F176" s="1720"/>
      <c r="G176" s="1720"/>
      <c r="H176" s="1720"/>
      <c r="I176" s="1720"/>
      <c r="J176" s="1720"/>
      <c r="K176" s="1720"/>
      <c r="L176" s="1720"/>
      <c r="M176" s="1720"/>
      <c r="N176" s="1720"/>
      <c r="O176" s="1720"/>
      <c r="P176" s="1720"/>
      <c r="Q176" s="1720"/>
      <c r="R176" s="1720"/>
      <c r="S176" s="1720"/>
      <c r="T176" s="1720"/>
      <c r="U176" s="1720"/>
      <c r="V176" s="1720"/>
      <c r="W176" s="1720"/>
      <c r="X176" s="1720"/>
      <c r="Y176" s="1720"/>
      <c r="Z176" s="1720"/>
      <c r="AA176" s="1720"/>
      <c r="AB176" s="1720"/>
      <c r="AC176" s="1720"/>
      <c r="AD176" s="1720"/>
      <c r="AE176" s="1253"/>
    </row>
    <row r="177" spans="1:31" s="1139" customFormat="1" ht="13.5" customHeight="1">
      <c r="A177" s="1736"/>
      <c r="B177" s="1736" t="s">
        <v>5061</v>
      </c>
      <c r="C177" s="1736"/>
      <c r="D177" s="1736"/>
      <c r="E177" s="1736"/>
      <c r="F177" s="1736"/>
      <c r="G177" s="1736"/>
      <c r="H177" s="1736"/>
      <c r="I177" s="1736"/>
      <c r="J177" s="1736"/>
      <c r="K177" s="1736"/>
      <c r="L177" s="1736"/>
      <c r="M177" s="1736"/>
      <c r="N177" s="1736"/>
      <c r="O177" s="1736"/>
      <c r="P177" s="1736"/>
      <c r="Q177" s="1736"/>
      <c r="R177" s="1736"/>
      <c r="S177" s="1736"/>
      <c r="T177" s="1736"/>
      <c r="U177" s="1736"/>
      <c r="V177" s="1736"/>
      <c r="W177" s="1736"/>
      <c r="X177" s="1736"/>
      <c r="Y177" s="1736"/>
      <c r="Z177" s="1736"/>
      <c r="AA177" s="1736"/>
      <c r="AB177" s="1736"/>
      <c r="AC177" s="1736"/>
      <c r="AD177" s="1736"/>
      <c r="AE177" s="1253"/>
    </row>
    <row r="178" spans="1:31" s="1139" customFormat="1" ht="13.5" customHeight="1">
      <c r="A178" s="1736"/>
      <c r="B178" s="1736" t="s">
        <v>5792</v>
      </c>
      <c r="C178" s="1736"/>
      <c r="D178" s="1736"/>
      <c r="E178" s="1736"/>
      <c r="F178" s="1736"/>
      <c r="G178" s="1736"/>
      <c r="H178" s="1736"/>
      <c r="I178" s="1736"/>
      <c r="J178" s="1736"/>
      <c r="K178" s="1736"/>
      <c r="L178" s="1736"/>
      <c r="M178" s="1736"/>
      <c r="N178" s="1736"/>
      <c r="O178" s="1736"/>
      <c r="P178" s="1736"/>
      <c r="Q178" s="1736"/>
      <c r="R178" s="1736"/>
      <c r="S178" s="1736"/>
      <c r="T178" s="1736"/>
      <c r="U178" s="1736"/>
      <c r="V178" s="1736"/>
      <c r="W178" s="1736"/>
      <c r="X178" s="1736"/>
      <c r="Y178" s="1736"/>
      <c r="Z178" s="1736"/>
      <c r="AA178" s="1736"/>
      <c r="AB178" s="1736"/>
      <c r="AC178" s="1736"/>
      <c r="AD178" s="1736"/>
      <c r="AE178" s="1253"/>
    </row>
    <row r="179" spans="1:31" s="1139" customFormat="1" ht="13.5" customHeight="1">
      <c r="A179" s="1736"/>
      <c r="B179" s="1736" t="s">
        <v>5062</v>
      </c>
      <c r="C179" s="1736"/>
      <c r="D179" s="1736"/>
      <c r="E179" s="1736"/>
      <c r="F179" s="1736"/>
      <c r="G179" s="1736"/>
      <c r="H179" s="1736"/>
      <c r="I179" s="1736"/>
      <c r="J179" s="1736"/>
      <c r="K179" s="1736"/>
      <c r="L179" s="1736"/>
      <c r="M179" s="1736"/>
      <c r="N179" s="1736"/>
      <c r="O179" s="1736"/>
      <c r="P179" s="1736"/>
      <c r="Q179" s="1736"/>
      <c r="R179" s="1736"/>
      <c r="S179" s="1736"/>
      <c r="T179" s="1736"/>
      <c r="U179" s="1736"/>
      <c r="V179" s="1736"/>
      <c r="W179" s="1736"/>
      <c r="X179" s="1736"/>
      <c r="Y179" s="1736"/>
      <c r="Z179" s="1736"/>
      <c r="AA179" s="1736"/>
      <c r="AB179" s="1736"/>
      <c r="AC179" s="1736"/>
      <c r="AD179" s="1736"/>
    </row>
    <row r="180" spans="1:31" s="1139" customFormat="1" ht="13.5" customHeight="1">
      <c r="A180" s="1736"/>
      <c r="B180" s="1736" t="s">
        <v>5793</v>
      </c>
      <c r="C180" s="1736"/>
      <c r="D180" s="1736"/>
      <c r="E180" s="1736"/>
      <c r="F180" s="1736"/>
      <c r="G180" s="1736"/>
      <c r="H180" s="1736"/>
      <c r="I180" s="1736"/>
      <c r="J180" s="1736"/>
      <c r="K180" s="1736"/>
      <c r="L180" s="1736"/>
      <c r="M180" s="1736"/>
      <c r="N180" s="1736"/>
      <c r="O180" s="1736"/>
      <c r="P180" s="1736"/>
      <c r="Q180" s="1736"/>
      <c r="R180" s="1736"/>
      <c r="S180" s="1736"/>
      <c r="T180" s="1736"/>
      <c r="U180" s="1736"/>
      <c r="V180" s="1736"/>
      <c r="W180" s="1736"/>
      <c r="X180" s="1736"/>
      <c r="Y180" s="1736"/>
      <c r="Z180" s="1736"/>
      <c r="AA180" s="1736"/>
      <c r="AB180" s="1736"/>
      <c r="AC180" s="1736"/>
      <c r="AD180" s="1736"/>
    </row>
    <row r="181" spans="1:31" s="1139" customFormat="1" ht="13.5" customHeight="1">
      <c r="A181" s="1736"/>
      <c r="B181" s="1736" t="s">
        <v>5063</v>
      </c>
      <c r="C181" s="1736"/>
      <c r="D181" s="1736"/>
      <c r="E181" s="1736"/>
      <c r="F181" s="1736"/>
      <c r="G181" s="1736"/>
      <c r="H181" s="1736"/>
      <c r="I181" s="1736"/>
      <c r="J181" s="1736"/>
      <c r="K181" s="1736"/>
      <c r="L181" s="1736"/>
      <c r="M181" s="1736"/>
      <c r="N181" s="1736"/>
      <c r="O181" s="1736"/>
      <c r="P181" s="1736"/>
      <c r="Q181" s="1736"/>
      <c r="R181" s="1736"/>
      <c r="S181" s="1736"/>
      <c r="T181" s="1736"/>
      <c r="U181" s="1736"/>
      <c r="V181" s="1736"/>
      <c r="W181" s="1736"/>
      <c r="X181" s="1736"/>
      <c r="Y181" s="1736"/>
      <c r="Z181" s="1736"/>
      <c r="AA181" s="1736"/>
      <c r="AB181" s="1736"/>
      <c r="AC181" s="1736"/>
      <c r="AD181" s="1736"/>
    </row>
    <row r="182" spans="1:31" s="1139" customFormat="1" ht="13.5" customHeight="1">
      <c r="A182" s="1736"/>
      <c r="B182" s="1736" t="s">
        <v>5064</v>
      </c>
      <c r="C182" s="1736"/>
      <c r="D182" s="1736"/>
      <c r="E182" s="1736"/>
      <c r="F182" s="1736"/>
      <c r="G182" s="1736"/>
      <c r="H182" s="1736"/>
      <c r="I182" s="1736"/>
      <c r="J182" s="1736"/>
      <c r="K182" s="1736"/>
      <c r="L182" s="1736"/>
      <c r="M182" s="1736"/>
      <c r="N182" s="1736"/>
      <c r="O182" s="1736"/>
      <c r="P182" s="1736"/>
      <c r="Q182" s="1736"/>
      <c r="R182" s="1736"/>
      <c r="S182" s="1736"/>
      <c r="T182" s="1736"/>
      <c r="U182" s="1736"/>
      <c r="V182" s="1736"/>
      <c r="W182" s="1736"/>
      <c r="X182" s="1736"/>
      <c r="Y182" s="1736"/>
      <c r="Z182" s="1736"/>
      <c r="AA182" s="1736"/>
      <c r="AB182" s="1736"/>
      <c r="AC182" s="1736"/>
      <c r="AD182" s="1736"/>
    </row>
    <row r="183" spans="1:31" s="1139" customFormat="1" ht="13.5" customHeight="1">
      <c r="A183" s="1720"/>
      <c r="B183" s="1736" t="s">
        <v>5794</v>
      </c>
      <c r="C183" s="1720"/>
      <c r="D183" s="1720"/>
      <c r="E183" s="1720"/>
      <c r="F183" s="1720"/>
      <c r="G183" s="1720"/>
      <c r="H183" s="1720"/>
      <c r="I183" s="1720"/>
      <c r="J183" s="1720"/>
      <c r="K183" s="1720"/>
      <c r="L183" s="1720"/>
      <c r="M183" s="1720"/>
      <c r="N183" s="1720"/>
      <c r="O183" s="1720"/>
      <c r="P183" s="1720"/>
      <c r="Q183" s="1720"/>
      <c r="R183" s="1720"/>
      <c r="S183" s="1720"/>
      <c r="T183" s="1720"/>
      <c r="U183" s="1720"/>
      <c r="V183" s="1720"/>
      <c r="W183" s="1720"/>
      <c r="X183" s="1720"/>
      <c r="Y183" s="1720"/>
      <c r="Z183" s="1720"/>
      <c r="AA183" s="1720"/>
      <c r="AB183" s="1720"/>
      <c r="AC183" s="1720"/>
      <c r="AD183" s="1720"/>
    </row>
    <row r="184" spans="1:31" s="1139" customFormat="1" ht="13.5" customHeight="1">
      <c r="A184" s="1720"/>
      <c r="B184" s="1736" t="s">
        <v>5065</v>
      </c>
      <c r="C184" s="1720"/>
      <c r="D184" s="1720"/>
      <c r="E184" s="1720"/>
      <c r="F184" s="1720"/>
      <c r="G184" s="1720"/>
      <c r="H184" s="1720"/>
      <c r="I184" s="1720"/>
      <c r="J184" s="1720"/>
      <c r="K184" s="1720"/>
      <c r="L184" s="1720"/>
      <c r="M184" s="1720"/>
      <c r="N184" s="1720"/>
      <c r="O184" s="1720"/>
      <c r="P184" s="1720"/>
      <c r="Q184" s="1720"/>
      <c r="R184" s="1720"/>
      <c r="S184" s="1720"/>
      <c r="T184" s="1720"/>
      <c r="U184" s="1720"/>
      <c r="V184" s="1720"/>
      <c r="W184" s="1720"/>
      <c r="X184" s="1720"/>
      <c r="Y184" s="1720"/>
      <c r="Z184" s="1720"/>
      <c r="AA184" s="1720"/>
      <c r="AB184" s="1720"/>
      <c r="AC184" s="1720"/>
      <c r="AD184" s="1720"/>
    </row>
    <row r="185" spans="1:31" s="1139" customFormat="1" ht="13.5" customHeight="1">
      <c r="A185" s="1736" t="s">
        <v>5066</v>
      </c>
      <c r="B185" s="1720"/>
      <c r="C185" s="1720"/>
      <c r="D185" s="1720"/>
      <c r="E185" s="1720"/>
      <c r="F185" s="1720"/>
      <c r="G185" s="1720"/>
      <c r="H185" s="1720"/>
      <c r="I185" s="1720"/>
      <c r="J185" s="1720"/>
      <c r="K185" s="1720"/>
      <c r="L185" s="1720"/>
      <c r="M185" s="1720"/>
      <c r="N185" s="1720"/>
      <c r="O185" s="1720"/>
      <c r="P185" s="1720"/>
      <c r="Q185" s="1720"/>
      <c r="R185" s="1720"/>
      <c r="S185" s="1720"/>
      <c r="T185" s="1720"/>
      <c r="U185" s="1720"/>
      <c r="V185" s="1720"/>
      <c r="W185" s="1720"/>
      <c r="X185" s="1720"/>
      <c r="Y185" s="1720"/>
      <c r="Z185" s="1720"/>
      <c r="AA185" s="1720"/>
      <c r="AB185" s="1720"/>
      <c r="AC185" s="1720"/>
      <c r="AD185" s="1720"/>
    </row>
    <row r="186" spans="1:31" s="1139" customFormat="1" ht="13.5" customHeight="1">
      <c r="A186" s="1720"/>
      <c r="B186" s="1736" t="s">
        <v>5795</v>
      </c>
      <c r="C186" s="1720"/>
      <c r="D186" s="1720"/>
      <c r="E186" s="1720"/>
      <c r="F186" s="1720"/>
      <c r="G186" s="1720"/>
      <c r="H186" s="1720"/>
      <c r="I186" s="1720"/>
      <c r="J186" s="1720"/>
      <c r="K186" s="1720"/>
      <c r="L186" s="1720"/>
      <c r="M186" s="1720"/>
      <c r="N186" s="1720"/>
      <c r="O186" s="1720"/>
      <c r="P186" s="1720"/>
      <c r="Q186" s="1720"/>
      <c r="R186" s="1720"/>
      <c r="S186" s="1720"/>
      <c r="T186" s="1720"/>
      <c r="U186" s="1720"/>
      <c r="V186" s="1720"/>
      <c r="W186" s="1720"/>
      <c r="X186" s="1720"/>
      <c r="Y186" s="1720"/>
      <c r="Z186" s="1720"/>
      <c r="AA186" s="1720"/>
      <c r="AB186" s="1720"/>
      <c r="AC186" s="1720"/>
      <c r="AD186" s="1720"/>
    </row>
    <row r="187" spans="1:31" s="1139" customFormat="1" ht="13.5" customHeight="1">
      <c r="A187" s="1720"/>
      <c r="B187" s="1736" t="s">
        <v>5796</v>
      </c>
      <c r="C187" s="1720"/>
      <c r="D187" s="1720"/>
      <c r="E187" s="1720"/>
      <c r="F187" s="1720"/>
      <c r="G187" s="1720"/>
      <c r="H187" s="1720"/>
      <c r="I187" s="1720"/>
      <c r="J187" s="1720"/>
      <c r="K187" s="1720"/>
      <c r="L187" s="1720"/>
      <c r="M187" s="1720"/>
      <c r="N187" s="1720"/>
      <c r="O187" s="1720"/>
      <c r="P187" s="1720"/>
      <c r="Q187" s="1720"/>
      <c r="R187" s="1720"/>
      <c r="S187" s="1720"/>
      <c r="T187" s="1720"/>
      <c r="U187" s="1720"/>
      <c r="V187" s="1720"/>
      <c r="W187" s="1720"/>
      <c r="X187" s="1720"/>
      <c r="Y187" s="1720"/>
      <c r="Z187" s="1720"/>
      <c r="AA187" s="1720"/>
      <c r="AB187" s="1720"/>
      <c r="AC187" s="1720"/>
      <c r="AD187" s="1720"/>
    </row>
    <row r="188" spans="1:31" s="1139" customFormat="1" ht="13.5" customHeight="1">
      <c r="A188" s="1720"/>
      <c r="B188" s="1736" t="s">
        <v>5797</v>
      </c>
      <c r="C188" s="1720"/>
      <c r="D188" s="1720"/>
      <c r="E188" s="1720"/>
      <c r="F188" s="1720"/>
      <c r="G188" s="1720"/>
      <c r="H188" s="1720"/>
      <c r="I188" s="1720"/>
      <c r="J188" s="1720"/>
      <c r="K188" s="1720"/>
      <c r="L188" s="1720"/>
      <c r="M188" s="1720"/>
      <c r="N188" s="1720"/>
      <c r="O188" s="1720"/>
      <c r="P188" s="1720"/>
      <c r="Q188" s="1720"/>
      <c r="R188" s="1720"/>
      <c r="S188" s="1720"/>
      <c r="T188" s="1720"/>
      <c r="U188" s="1720"/>
      <c r="V188" s="1720"/>
      <c r="W188" s="1720"/>
      <c r="X188" s="1720"/>
      <c r="Y188" s="1720"/>
      <c r="Z188" s="1720"/>
      <c r="AA188" s="1720"/>
      <c r="AB188" s="1720"/>
      <c r="AC188" s="1720"/>
      <c r="AD188" s="1720"/>
    </row>
    <row r="189" spans="1:31" s="1139" customFormat="1" ht="13.5" customHeight="1">
      <c r="A189" s="1720"/>
      <c r="B189" s="1736" t="s">
        <v>5798</v>
      </c>
      <c r="C189" s="1720"/>
      <c r="D189" s="1720"/>
      <c r="E189" s="1720"/>
      <c r="F189" s="1720"/>
      <c r="G189" s="1720"/>
      <c r="H189" s="1720"/>
      <c r="I189" s="1720"/>
      <c r="J189" s="1720"/>
      <c r="K189" s="1720"/>
      <c r="L189" s="1720"/>
      <c r="M189" s="1720"/>
      <c r="N189" s="1720"/>
      <c r="O189" s="1720"/>
      <c r="P189" s="1720"/>
      <c r="Q189" s="1720"/>
      <c r="R189" s="1720"/>
      <c r="S189" s="1720"/>
      <c r="T189" s="1720"/>
      <c r="U189" s="1720"/>
      <c r="V189" s="1720"/>
      <c r="W189" s="1720"/>
      <c r="X189" s="1720"/>
      <c r="Y189" s="1720"/>
      <c r="Z189" s="1720"/>
      <c r="AA189" s="1720"/>
      <c r="AB189" s="1720"/>
      <c r="AC189" s="1720"/>
      <c r="AD189" s="1720"/>
    </row>
    <row r="190" spans="1:31" s="1139" customFormat="1" ht="13.5" customHeight="1">
      <c r="A190" s="1720"/>
      <c r="B190" s="1736" t="s">
        <v>5799</v>
      </c>
      <c r="C190" s="1720"/>
      <c r="D190" s="1720"/>
      <c r="E190" s="1720"/>
      <c r="F190" s="1720"/>
      <c r="G190" s="1720"/>
      <c r="H190" s="1720"/>
      <c r="I190" s="1720"/>
      <c r="J190" s="1720"/>
      <c r="K190" s="1720"/>
      <c r="L190" s="1720"/>
      <c r="M190" s="1720"/>
      <c r="N190" s="1720"/>
      <c r="O190" s="1720"/>
      <c r="P190" s="1720"/>
      <c r="Q190" s="1720"/>
      <c r="R190" s="1720"/>
      <c r="S190" s="1720"/>
      <c r="T190" s="1720"/>
      <c r="U190" s="1720"/>
      <c r="V190" s="1720"/>
      <c r="W190" s="1720"/>
      <c r="X190" s="1720"/>
      <c r="Y190" s="1720"/>
      <c r="Z190" s="1720"/>
      <c r="AA190" s="1720"/>
      <c r="AB190" s="1720"/>
      <c r="AC190" s="1720"/>
      <c r="AD190" s="1720"/>
    </row>
    <row r="191" spans="1:31" s="1139" customFormat="1" ht="13.5" customHeight="1">
      <c r="A191" s="1720"/>
      <c r="B191" s="1736" t="s">
        <v>3160</v>
      </c>
      <c r="C191" s="1736"/>
      <c r="D191" s="1720"/>
      <c r="E191" s="1720"/>
      <c r="F191" s="1720"/>
      <c r="G191" s="1720"/>
      <c r="H191" s="1720"/>
      <c r="I191" s="1720"/>
      <c r="J191" s="1720"/>
      <c r="K191" s="1720"/>
      <c r="L191" s="1720"/>
      <c r="M191" s="1720"/>
      <c r="N191" s="1720"/>
      <c r="O191" s="1720"/>
      <c r="P191" s="1720"/>
      <c r="Q191" s="1720"/>
      <c r="R191" s="1720"/>
      <c r="S191" s="1720"/>
      <c r="T191" s="1720"/>
      <c r="U191" s="1720"/>
      <c r="V191" s="1720"/>
      <c r="W191" s="1720"/>
      <c r="X191" s="1720"/>
      <c r="Y191" s="1720"/>
      <c r="Z191" s="1720"/>
      <c r="AA191" s="1720"/>
      <c r="AB191" s="1720"/>
      <c r="AC191" s="1720"/>
      <c r="AD191" s="1720"/>
    </row>
    <row r="192" spans="1:31" s="1139" customFormat="1" ht="13.5" customHeight="1">
      <c r="A192" s="1720"/>
      <c r="B192" s="1736"/>
      <c r="C192" s="1736"/>
      <c r="D192" s="1720"/>
      <c r="E192" s="1720"/>
      <c r="F192" s="1720"/>
      <c r="G192" s="1720"/>
      <c r="H192" s="1720"/>
      <c r="I192" s="1720"/>
      <c r="J192" s="1720"/>
      <c r="K192" s="1720"/>
      <c r="L192" s="1720"/>
      <c r="M192" s="1720"/>
      <c r="N192" s="1720"/>
      <c r="O192" s="1720"/>
      <c r="P192" s="1720"/>
      <c r="Q192" s="1720"/>
      <c r="R192" s="1720"/>
      <c r="S192" s="1720"/>
      <c r="T192" s="1720"/>
      <c r="U192" s="1720"/>
      <c r="V192" s="1720"/>
      <c r="W192" s="1720"/>
      <c r="X192" s="1720"/>
      <c r="Y192" s="1720"/>
      <c r="Z192" s="1720"/>
      <c r="AA192" s="1720"/>
      <c r="AB192" s="1720"/>
      <c r="AC192" s="1720"/>
      <c r="AD192" s="1720"/>
    </row>
    <row r="193" spans="1:30" s="1139" customFormat="1" ht="13.5" customHeight="1">
      <c r="A193" s="1720"/>
      <c r="B193" s="1720"/>
      <c r="C193" s="1720"/>
      <c r="D193" s="1720"/>
      <c r="E193" s="1720"/>
      <c r="F193" s="1720"/>
      <c r="G193" s="1720"/>
      <c r="H193" s="1720"/>
      <c r="I193" s="1720"/>
      <c r="J193" s="1720"/>
      <c r="K193" s="1720"/>
      <c r="L193" s="1720"/>
      <c r="M193" s="1720"/>
      <c r="N193" s="1720"/>
      <c r="O193" s="1720"/>
      <c r="P193" s="1720"/>
      <c r="Q193" s="1720"/>
      <c r="R193" s="1720"/>
      <c r="S193" s="1720"/>
      <c r="T193" s="1720"/>
      <c r="U193" s="1720"/>
      <c r="V193" s="1720"/>
      <c r="W193" s="1720"/>
      <c r="X193" s="1720"/>
      <c r="Y193" s="1720"/>
      <c r="Z193" s="1720"/>
      <c r="AA193" s="1720"/>
      <c r="AB193" s="1720"/>
      <c r="AC193" s="1720"/>
      <c r="AD193" s="1720"/>
    </row>
    <row r="194" spans="1:30" s="1139" customFormat="1" ht="13.5" customHeight="1">
      <c r="A194" s="1720"/>
      <c r="B194" s="1720"/>
      <c r="C194" s="1720"/>
      <c r="D194" s="1720"/>
      <c r="E194" s="1720"/>
      <c r="F194" s="1720"/>
      <c r="G194" s="1720"/>
      <c r="H194" s="1720"/>
      <c r="I194" s="1720"/>
      <c r="J194" s="1720"/>
      <c r="K194" s="1720"/>
      <c r="L194" s="1720"/>
      <c r="M194" s="1720"/>
      <c r="N194" s="1720"/>
      <c r="O194" s="1720"/>
      <c r="P194" s="1720"/>
      <c r="Q194" s="1720"/>
      <c r="R194" s="1720"/>
      <c r="S194" s="1720"/>
      <c r="T194" s="1720"/>
      <c r="U194" s="1720"/>
      <c r="V194" s="1720"/>
      <c r="W194" s="1720"/>
      <c r="X194" s="1720"/>
      <c r="Y194" s="1720"/>
      <c r="Z194" s="1720"/>
      <c r="AA194" s="1720"/>
      <c r="AB194" s="1720"/>
      <c r="AC194" s="1720"/>
      <c r="AD194" s="1720"/>
    </row>
    <row r="195" spans="1:30" s="1139" customFormat="1" ht="13.5" customHeight="1">
      <c r="A195" s="1720"/>
      <c r="B195" s="1720"/>
      <c r="C195" s="1720"/>
      <c r="D195" s="1720"/>
      <c r="E195" s="1720"/>
      <c r="F195" s="1720"/>
      <c r="G195" s="1720"/>
      <c r="H195" s="1720"/>
      <c r="I195" s="1720"/>
      <c r="J195" s="1720"/>
      <c r="K195" s="1720"/>
      <c r="L195" s="1720"/>
      <c r="M195" s="1720"/>
      <c r="N195" s="1720"/>
      <c r="O195" s="1720"/>
      <c r="P195" s="1720"/>
      <c r="Q195" s="1720"/>
      <c r="R195" s="1720"/>
      <c r="S195" s="1720"/>
      <c r="T195" s="1720"/>
      <c r="U195" s="1720"/>
      <c r="V195" s="1720"/>
      <c r="W195" s="1720"/>
      <c r="X195" s="1720"/>
      <c r="Y195" s="1720"/>
      <c r="Z195" s="1720"/>
      <c r="AA195" s="1720"/>
      <c r="AB195" s="1720"/>
      <c r="AC195" s="1720"/>
      <c r="AD195" s="1720"/>
    </row>
    <row r="196" spans="1:30" s="1139" customFormat="1" ht="13.5" customHeight="1">
      <c r="A196" s="1720"/>
      <c r="B196" s="1720"/>
      <c r="C196" s="1720"/>
      <c r="D196" s="1720"/>
      <c r="E196" s="1720"/>
      <c r="F196" s="1720"/>
      <c r="G196" s="1720"/>
      <c r="H196" s="1720"/>
      <c r="I196" s="1720"/>
      <c r="J196" s="1720"/>
      <c r="K196" s="1720"/>
      <c r="L196" s="1720"/>
      <c r="M196" s="1720"/>
      <c r="N196" s="1720"/>
      <c r="O196" s="1720"/>
      <c r="P196" s="1720"/>
      <c r="Q196" s="1720"/>
      <c r="R196" s="1720"/>
      <c r="S196" s="1720"/>
      <c r="T196" s="1720"/>
      <c r="U196" s="1720"/>
      <c r="V196" s="1720"/>
      <c r="W196" s="1720"/>
      <c r="X196" s="1720"/>
      <c r="Y196" s="1720"/>
      <c r="Z196" s="1720"/>
      <c r="AA196" s="1720"/>
      <c r="AB196" s="1720"/>
      <c r="AC196" s="1720"/>
      <c r="AD196" s="1720"/>
    </row>
  </sheetData>
  <mergeCells count="133">
    <mergeCell ref="C171:AE172"/>
    <mergeCell ref="D164:E164"/>
    <mergeCell ref="I164:K164"/>
    <mergeCell ref="M164:N164"/>
    <mergeCell ref="P164:Q164"/>
    <mergeCell ref="T164:AC164"/>
    <mergeCell ref="C167:AE168"/>
    <mergeCell ref="D162:E162"/>
    <mergeCell ref="I162:K162"/>
    <mergeCell ref="M162:N162"/>
    <mergeCell ref="P162:Q162"/>
    <mergeCell ref="T162:AC162"/>
    <mergeCell ref="D163:E163"/>
    <mergeCell ref="I163:K163"/>
    <mergeCell ref="M163:N163"/>
    <mergeCell ref="P163:Q163"/>
    <mergeCell ref="T163:AC163"/>
    <mergeCell ref="D160:E160"/>
    <mergeCell ref="I160:K160"/>
    <mergeCell ref="M160:N160"/>
    <mergeCell ref="P160:Q160"/>
    <mergeCell ref="T160:AC160"/>
    <mergeCell ref="D161:E161"/>
    <mergeCell ref="I161:K161"/>
    <mergeCell ref="M161:N161"/>
    <mergeCell ref="P161:Q161"/>
    <mergeCell ref="T161:AC161"/>
    <mergeCell ref="T158:AC158"/>
    <mergeCell ref="D159:E159"/>
    <mergeCell ref="I159:K159"/>
    <mergeCell ref="M159:N159"/>
    <mergeCell ref="P159:Q159"/>
    <mergeCell ref="T159:AC159"/>
    <mergeCell ref="B152:D152"/>
    <mergeCell ref="E152:G152"/>
    <mergeCell ref="I152:J152"/>
    <mergeCell ref="L152:M152"/>
    <mergeCell ref="B155:D155"/>
    <mergeCell ref="E155:G155"/>
    <mergeCell ref="I155:J155"/>
    <mergeCell ref="L155:M155"/>
    <mergeCell ref="D143:I143"/>
    <mergeCell ref="B146:D146"/>
    <mergeCell ref="E146:G146"/>
    <mergeCell ref="I146:J146"/>
    <mergeCell ref="L146:M146"/>
    <mergeCell ref="C149:Y149"/>
    <mergeCell ref="C130:AE131"/>
    <mergeCell ref="D134:I134"/>
    <mergeCell ref="C137:E137"/>
    <mergeCell ref="G137:H137"/>
    <mergeCell ref="J137:K137"/>
    <mergeCell ref="C140:V140"/>
    <mergeCell ref="D109:E109"/>
    <mergeCell ref="D110:E110"/>
    <mergeCell ref="D112:E112"/>
    <mergeCell ref="D114:E114"/>
    <mergeCell ref="D116:E116"/>
    <mergeCell ref="A126:AF126"/>
    <mergeCell ref="D99:E99"/>
    <mergeCell ref="D100:E100"/>
    <mergeCell ref="D101:E101"/>
    <mergeCell ref="D103:E103"/>
    <mergeCell ref="D104:E104"/>
    <mergeCell ref="D105:E105"/>
    <mergeCell ref="F85:AD85"/>
    <mergeCell ref="A86:AF86"/>
    <mergeCell ref="D94:E94"/>
    <mergeCell ref="D95:E95"/>
    <mergeCell ref="D96:E96"/>
    <mergeCell ref="D98:E98"/>
    <mergeCell ref="O75:R75"/>
    <mergeCell ref="U75:X75"/>
    <mergeCell ref="J76:P76"/>
    <mergeCell ref="J77:AE77"/>
    <mergeCell ref="J78:S78"/>
    <mergeCell ref="B83:AE83"/>
    <mergeCell ref="I68:AE68"/>
    <mergeCell ref="J69:P69"/>
    <mergeCell ref="J70:AE70"/>
    <mergeCell ref="J71:S71"/>
    <mergeCell ref="I73:AE73"/>
    <mergeCell ref="I74:AE74"/>
    <mergeCell ref="I66:AE66"/>
    <mergeCell ref="I67:J67"/>
    <mergeCell ref="L67:O67"/>
    <mergeCell ref="Q67:T67"/>
    <mergeCell ref="V67:Y67"/>
    <mergeCell ref="Z67:AD67"/>
    <mergeCell ref="J61:P61"/>
    <mergeCell ref="J62:AE62"/>
    <mergeCell ref="J63:S63"/>
    <mergeCell ref="I65:J65"/>
    <mergeCell ref="L65:O65"/>
    <mergeCell ref="Q65:T65"/>
    <mergeCell ref="V65:Y65"/>
    <mergeCell ref="Z65:AD65"/>
    <mergeCell ref="I59:J59"/>
    <mergeCell ref="L59:O59"/>
    <mergeCell ref="Q59:T59"/>
    <mergeCell ref="V59:Y59"/>
    <mergeCell ref="Z59:AD59"/>
    <mergeCell ref="I60:AE60"/>
    <mergeCell ref="I57:J57"/>
    <mergeCell ref="L57:O57"/>
    <mergeCell ref="Q57:T57"/>
    <mergeCell ref="V57:Y57"/>
    <mergeCell ref="Z57:AD57"/>
    <mergeCell ref="I58:AE58"/>
    <mergeCell ref="J49:S49"/>
    <mergeCell ref="J51:AE51"/>
    <mergeCell ref="J52:AE52"/>
    <mergeCell ref="J53:P53"/>
    <mergeCell ref="J54:AE54"/>
    <mergeCell ref="J55:S55"/>
    <mergeCell ref="J46:AE46"/>
    <mergeCell ref="J47:P47"/>
    <mergeCell ref="J48:AE48"/>
    <mergeCell ref="R20:AD20"/>
    <mergeCell ref="R22:AD22"/>
    <mergeCell ref="A35:AF35"/>
    <mergeCell ref="J39:AE39"/>
    <mergeCell ref="J40:AE40"/>
    <mergeCell ref="J41:P41"/>
    <mergeCell ref="A3:AE3"/>
    <mergeCell ref="A5:AF5"/>
    <mergeCell ref="X7:Z7"/>
    <mergeCell ref="R11:AD11"/>
    <mergeCell ref="R13:AD13"/>
    <mergeCell ref="R18:AD18"/>
    <mergeCell ref="J42:AE42"/>
    <mergeCell ref="J43:S43"/>
    <mergeCell ref="J45:AE45"/>
  </mergeCells>
  <phoneticPr fontId="129"/>
  <printOptions horizontalCentered="1"/>
  <pageMargins left="0.70866141732283472" right="0.70866141732283472" top="0.74803149606299213" bottom="0.74803149606299213" header="0.31496062992125984" footer="0.31496062992125984"/>
  <pageSetup paperSize="9" scale="92" fitToHeight="5" orientation="portrait" blackAndWhite="1" r:id="rId1"/>
  <rowBreaks count="3" manualBreakCount="3">
    <brk id="34" max="16383" man="1"/>
    <brk id="85" max="31" man="1"/>
    <brk id="125"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62A7B47D-E6B9-4835-B4D9-340A42F25ABB}">
          <x14:formula1>
            <xm:f>"□,■"</xm:f>
          </x14:formula1>
          <xm:sqref>C114 IY114 SU114 ACQ114 AMM114 AWI114 BGE114 BQA114 BZW114 CJS114 CTO114 DDK114 DNG114 DXC114 EGY114 EQU114 FAQ114 FKM114 FUI114 GEE114 GOA114 GXW114 HHS114 HRO114 IBK114 ILG114 IVC114 JEY114 JOU114 JYQ114 KIM114 KSI114 LCE114 LMA114 LVW114 MFS114 MPO114 MZK114 NJG114 NTC114 OCY114 OMU114 OWQ114 PGM114 PQI114 QAE114 QKA114 QTW114 RDS114 RNO114 RXK114 SHG114 SRC114 TAY114 TKU114 TUQ114 UEM114 UOI114 UYE114 VIA114 VRW114 WBS114 WLO114 WVK114 C65657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C131193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C196729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C262265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C327801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C393337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C458873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C524409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C589945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C655481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C721017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C786553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C852089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C917625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C983161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WBS983161 WLO983161 WVK983161 C116 IY116 SU116 ACQ116 AMM116 AWI116 BGE116 BQA116 BZW116 CJS116 CTO116 DDK116 DNG116 DXC116 EGY116 EQU116 FAQ116 FKM116 FUI116 GEE116 GOA116 GXW116 HHS116 HRO116 IBK116 ILG116 IVC116 JEY116 JOU116 JYQ116 KIM116 KSI116 LCE116 LMA116 LVW116 MFS116 MPO116 MZK116 NJG116 NTC116 OCY116 OMU116 OWQ116 PGM116 PQI116 QAE116 QKA116 QTW116 RDS116 RNO116 RXK116 SHG116 SRC116 TAY116 TKU116 TUQ116 UEM116 UOI116 UYE116 VIA116 VRW116 WBS116 WLO116 WVK116 C65659 IY65659 SU65659 ACQ65659 AMM65659 AWI65659 BGE65659 BQA65659 BZW65659 CJS65659 CTO65659 DDK65659 DNG65659 DXC65659 EGY65659 EQU65659 FAQ65659 FKM65659 FUI65659 GEE65659 GOA65659 GXW65659 HHS65659 HRO65659 IBK65659 ILG65659 IVC65659 JEY65659 JOU65659 JYQ65659 KIM65659 KSI65659 LCE65659 LMA65659 LVW65659 MFS65659 MPO65659 MZK65659 NJG65659 NTC65659 OCY65659 OMU65659 OWQ65659 PGM65659 PQI65659 QAE65659 QKA65659 QTW65659 RDS65659 RNO65659 RXK65659 SHG65659 SRC65659 TAY65659 TKU65659 TUQ65659 UEM65659 UOI65659 UYE65659 VIA65659 VRW65659 WBS65659 WLO65659 WVK65659 C131195 IY131195 SU131195 ACQ131195 AMM131195 AWI131195 BGE131195 BQA131195 BZW131195 CJS131195 CTO131195 DDK131195 DNG131195 DXC131195 EGY131195 EQU131195 FAQ131195 FKM131195 FUI131195 GEE131195 GOA131195 GXW131195 HHS131195 HRO131195 IBK131195 ILG131195 IVC131195 JEY131195 JOU131195 JYQ131195 KIM131195 KSI131195 LCE131195 LMA131195 LVW131195 MFS131195 MPO131195 MZK131195 NJG131195 NTC131195 OCY131195 OMU131195 OWQ131195 PGM131195 PQI131195 QAE131195 QKA131195 QTW131195 RDS131195 RNO131195 RXK131195 SHG131195 SRC131195 TAY131195 TKU131195 TUQ131195 UEM131195 UOI131195 UYE131195 VIA131195 VRW131195 WBS131195 WLO131195 WVK131195 C196731 IY196731 SU196731 ACQ196731 AMM196731 AWI196731 BGE196731 BQA196731 BZW196731 CJS196731 CTO196731 DDK196731 DNG196731 DXC196731 EGY196731 EQU196731 FAQ196731 FKM196731 FUI196731 GEE196731 GOA196731 GXW196731 HHS196731 HRO196731 IBK196731 ILG196731 IVC196731 JEY196731 JOU196731 JYQ196731 KIM196731 KSI196731 LCE196731 LMA196731 LVW196731 MFS196731 MPO196731 MZK196731 NJG196731 NTC196731 OCY196731 OMU196731 OWQ196731 PGM196731 PQI196731 QAE196731 QKA196731 QTW196731 RDS196731 RNO196731 RXK196731 SHG196731 SRC196731 TAY196731 TKU196731 TUQ196731 UEM196731 UOI196731 UYE196731 VIA196731 VRW196731 WBS196731 WLO196731 WVK196731 C262267 IY262267 SU262267 ACQ262267 AMM262267 AWI262267 BGE262267 BQA262267 BZW262267 CJS262267 CTO262267 DDK262267 DNG262267 DXC262267 EGY262267 EQU262267 FAQ262267 FKM262267 FUI262267 GEE262267 GOA262267 GXW262267 HHS262267 HRO262267 IBK262267 ILG262267 IVC262267 JEY262267 JOU262267 JYQ262267 KIM262267 KSI262267 LCE262267 LMA262267 LVW262267 MFS262267 MPO262267 MZK262267 NJG262267 NTC262267 OCY262267 OMU262267 OWQ262267 PGM262267 PQI262267 QAE262267 QKA262267 QTW262267 RDS262267 RNO262267 RXK262267 SHG262267 SRC262267 TAY262267 TKU262267 TUQ262267 UEM262267 UOI262267 UYE262267 VIA262267 VRW262267 WBS262267 WLO262267 WVK262267 C327803 IY327803 SU327803 ACQ327803 AMM327803 AWI327803 BGE327803 BQA327803 BZW327803 CJS327803 CTO327803 DDK327803 DNG327803 DXC327803 EGY327803 EQU327803 FAQ327803 FKM327803 FUI327803 GEE327803 GOA327803 GXW327803 HHS327803 HRO327803 IBK327803 ILG327803 IVC327803 JEY327803 JOU327803 JYQ327803 KIM327803 KSI327803 LCE327803 LMA327803 LVW327803 MFS327803 MPO327803 MZK327803 NJG327803 NTC327803 OCY327803 OMU327803 OWQ327803 PGM327803 PQI327803 QAE327803 QKA327803 QTW327803 RDS327803 RNO327803 RXK327803 SHG327803 SRC327803 TAY327803 TKU327803 TUQ327803 UEM327803 UOI327803 UYE327803 VIA327803 VRW327803 WBS327803 WLO327803 WVK327803 C393339 IY393339 SU393339 ACQ393339 AMM393339 AWI393339 BGE393339 BQA393339 BZW393339 CJS393339 CTO393339 DDK393339 DNG393339 DXC393339 EGY393339 EQU393339 FAQ393339 FKM393339 FUI393339 GEE393339 GOA393339 GXW393339 HHS393339 HRO393339 IBK393339 ILG393339 IVC393339 JEY393339 JOU393339 JYQ393339 KIM393339 KSI393339 LCE393339 LMA393339 LVW393339 MFS393339 MPO393339 MZK393339 NJG393339 NTC393339 OCY393339 OMU393339 OWQ393339 PGM393339 PQI393339 QAE393339 QKA393339 QTW393339 RDS393339 RNO393339 RXK393339 SHG393339 SRC393339 TAY393339 TKU393339 TUQ393339 UEM393339 UOI393339 UYE393339 VIA393339 VRW393339 WBS393339 WLO393339 WVK393339 C458875 IY458875 SU458875 ACQ458875 AMM458875 AWI458875 BGE458875 BQA458875 BZW458875 CJS458875 CTO458875 DDK458875 DNG458875 DXC458875 EGY458875 EQU458875 FAQ458875 FKM458875 FUI458875 GEE458875 GOA458875 GXW458875 HHS458875 HRO458875 IBK458875 ILG458875 IVC458875 JEY458875 JOU458875 JYQ458875 KIM458875 KSI458875 LCE458875 LMA458875 LVW458875 MFS458875 MPO458875 MZK458875 NJG458875 NTC458875 OCY458875 OMU458875 OWQ458875 PGM458875 PQI458875 QAE458875 QKA458875 QTW458875 RDS458875 RNO458875 RXK458875 SHG458875 SRC458875 TAY458875 TKU458875 TUQ458875 UEM458875 UOI458875 UYE458875 VIA458875 VRW458875 WBS458875 WLO458875 WVK458875 C524411 IY524411 SU524411 ACQ524411 AMM524411 AWI524411 BGE524411 BQA524411 BZW524411 CJS524411 CTO524411 DDK524411 DNG524411 DXC524411 EGY524411 EQU524411 FAQ524411 FKM524411 FUI524411 GEE524411 GOA524411 GXW524411 HHS524411 HRO524411 IBK524411 ILG524411 IVC524411 JEY524411 JOU524411 JYQ524411 KIM524411 KSI524411 LCE524411 LMA524411 LVW524411 MFS524411 MPO524411 MZK524411 NJG524411 NTC524411 OCY524411 OMU524411 OWQ524411 PGM524411 PQI524411 QAE524411 QKA524411 QTW524411 RDS524411 RNO524411 RXK524411 SHG524411 SRC524411 TAY524411 TKU524411 TUQ524411 UEM524411 UOI524411 UYE524411 VIA524411 VRW524411 WBS524411 WLO524411 WVK524411 C589947 IY589947 SU589947 ACQ589947 AMM589947 AWI589947 BGE589947 BQA589947 BZW589947 CJS589947 CTO589947 DDK589947 DNG589947 DXC589947 EGY589947 EQU589947 FAQ589947 FKM589947 FUI589947 GEE589947 GOA589947 GXW589947 HHS589947 HRO589947 IBK589947 ILG589947 IVC589947 JEY589947 JOU589947 JYQ589947 KIM589947 KSI589947 LCE589947 LMA589947 LVW589947 MFS589947 MPO589947 MZK589947 NJG589947 NTC589947 OCY589947 OMU589947 OWQ589947 PGM589947 PQI589947 QAE589947 QKA589947 QTW589947 RDS589947 RNO589947 RXK589947 SHG589947 SRC589947 TAY589947 TKU589947 TUQ589947 UEM589947 UOI589947 UYE589947 VIA589947 VRW589947 WBS589947 WLO589947 WVK589947 C655483 IY655483 SU655483 ACQ655483 AMM655483 AWI655483 BGE655483 BQA655483 BZW655483 CJS655483 CTO655483 DDK655483 DNG655483 DXC655483 EGY655483 EQU655483 FAQ655483 FKM655483 FUI655483 GEE655483 GOA655483 GXW655483 HHS655483 HRO655483 IBK655483 ILG655483 IVC655483 JEY655483 JOU655483 JYQ655483 KIM655483 KSI655483 LCE655483 LMA655483 LVW655483 MFS655483 MPO655483 MZK655483 NJG655483 NTC655483 OCY655483 OMU655483 OWQ655483 PGM655483 PQI655483 QAE655483 QKA655483 QTW655483 RDS655483 RNO655483 RXK655483 SHG655483 SRC655483 TAY655483 TKU655483 TUQ655483 UEM655483 UOI655483 UYE655483 VIA655483 VRW655483 WBS655483 WLO655483 WVK655483 C721019 IY721019 SU721019 ACQ721019 AMM721019 AWI721019 BGE721019 BQA721019 BZW721019 CJS721019 CTO721019 DDK721019 DNG721019 DXC721019 EGY721019 EQU721019 FAQ721019 FKM721019 FUI721019 GEE721019 GOA721019 GXW721019 HHS721019 HRO721019 IBK721019 ILG721019 IVC721019 JEY721019 JOU721019 JYQ721019 KIM721019 KSI721019 LCE721019 LMA721019 LVW721019 MFS721019 MPO721019 MZK721019 NJG721019 NTC721019 OCY721019 OMU721019 OWQ721019 PGM721019 PQI721019 QAE721019 QKA721019 QTW721019 RDS721019 RNO721019 RXK721019 SHG721019 SRC721019 TAY721019 TKU721019 TUQ721019 UEM721019 UOI721019 UYE721019 VIA721019 VRW721019 WBS721019 WLO721019 WVK721019 C786555 IY786555 SU786555 ACQ786555 AMM786555 AWI786555 BGE786555 BQA786555 BZW786555 CJS786555 CTO786555 DDK786555 DNG786555 DXC786555 EGY786555 EQU786555 FAQ786555 FKM786555 FUI786555 GEE786555 GOA786555 GXW786555 HHS786555 HRO786555 IBK786555 ILG786555 IVC786555 JEY786555 JOU786555 JYQ786555 KIM786555 KSI786555 LCE786555 LMA786555 LVW786555 MFS786555 MPO786555 MZK786555 NJG786555 NTC786555 OCY786555 OMU786555 OWQ786555 PGM786555 PQI786555 QAE786555 QKA786555 QTW786555 RDS786555 RNO786555 RXK786555 SHG786555 SRC786555 TAY786555 TKU786555 TUQ786555 UEM786555 UOI786555 UYE786555 VIA786555 VRW786555 WBS786555 WLO786555 WVK786555 C852091 IY852091 SU852091 ACQ852091 AMM852091 AWI852091 BGE852091 BQA852091 BZW852091 CJS852091 CTO852091 DDK852091 DNG852091 DXC852091 EGY852091 EQU852091 FAQ852091 FKM852091 FUI852091 GEE852091 GOA852091 GXW852091 HHS852091 HRO852091 IBK852091 ILG852091 IVC852091 JEY852091 JOU852091 JYQ852091 KIM852091 KSI852091 LCE852091 LMA852091 LVW852091 MFS852091 MPO852091 MZK852091 NJG852091 NTC852091 OCY852091 OMU852091 OWQ852091 PGM852091 PQI852091 QAE852091 QKA852091 QTW852091 RDS852091 RNO852091 RXK852091 SHG852091 SRC852091 TAY852091 TKU852091 TUQ852091 UEM852091 UOI852091 UYE852091 VIA852091 VRW852091 WBS852091 WLO852091 WVK852091 C917627 IY917627 SU917627 ACQ917627 AMM917627 AWI917627 BGE917627 BQA917627 BZW917627 CJS917627 CTO917627 DDK917627 DNG917627 DXC917627 EGY917627 EQU917627 FAQ917627 FKM917627 FUI917627 GEE917627 GOA917627 GXW917627 HHS917627 HRO917627 IBK917627 ILG917627 IVC917627 JEY917627 JOU917627 JYQ917627 KIM917627 KSI917627 LCE917627 LMA917627 LVW917627 MFS917627 MPO917627 MZK917627 NJG917627 NTC917627 OCY917627 OMU917627 OWQ917627 PGM917627 PQI917627 QAE917627 QKA917627 QTW917627 RDS917627 RNO917627 RXK917627 SHG917627 SRC917627 TAY917627 TKU917627 TUQ917627 UEM917627 UOI917627 UYE917627 VIA917627 VRW917627 WBS917627 WLO917627 WVK917627 C983163 IY983163 SU983163 ACQ983163 AMM983163 AWI983163 BGE983163 BQA983163 BZW983163 CJS983163 CTO983163 DDK983163 DNG983163 DXC983163 EGY983163 EQU983163 FAQ983163 FKM983163 FUI983163 GEE983163 GOA983163 GXW983163 HHS983163 HRO983163 IBK983163 ILG983163 IVC983163 JEY983163 JOU983163 JYQ983163 KIM983163 KSI983163 LCE983163 LMA983163 LVW983163 MFS983163 MPO983163 MZK983163 NJG983163 NTC983163 OCY983163 OMU983163 OWQ983163 PGM983163 PQI983163 QAE983163 QKA983163 QTW983163 RDS983163 RNO983163 RXK983163 SHG983163 SRC983163 TAY983163 TKU983163 TUQ983163 UEM983163 UOI983163 UYE983163 VIA983163 VRW983163 WBS983163 WLO983163 WVK983163 AB107 JX107 TT107 ADP107 ANL107 AXH107 BHD107 BQZ107 CAV107 CKR107 CUN107 DEJ107 DOF107 DYB107 EHX107 ERT107 FBP107 FLL107 FVH107 GFD107 GOZ107 GYV107 HIR107 HSN107 ICJ107 IMF107 IWB107 JFX107 JPT107 JZP107 KJL107 KTH107 LDD107 LMZ107 LWV107 MGR107 MQN107 NAJ107 NKF107 NUB107 ODX107 ONT107 OXP107 PHL107 PRH107 QBD107 QKZ107 QUV107 RER107 RON107 RYJ107 SIF107 SSB107 TBX107 TLT107 TVP107 UFL107 UPH107 UZD107 VIZ107 VSV107 WCR107 WMN107 WWJ107 AB65650 JX65650 TT65650 ADP65650 ANL65650 AXH65650 BHD65650 BQZ65650 CAV65650 CKR65650 CUN65650 DEJ65650 DOF65650 DYB65650 EHX65650 ERT65650 FBP65650 FLL65650 FVH65650 GFD65650 GOZ65650 GYV65650 HIR65650 HSN65650 ICJ65650 IMF65650 IWB65650 JFX65650 JPT65650 JZP65650 KJL65650 KTH65650 LDD65650 LMZ65650 LWV65650 MGR65650 MQN65650 NAJ65650 NKF65650 NUB65650 ODX65650 ONT65650 OXP65650 PHL65650 PRH65650 QBD65650 QKZ65650 QUV65650 RER65650 RON65650 RYJ65650 SIF65650 SSB65650 TBX65650 TLT65650 TVP65650 UFL65650 UPH65650 UZD65650 VIZ65650 VSV65650 WCR65650 WMN65650 WWJ65650 AB131186 JX131186 TT131186 ADP131186 ANL131186 AXH131186 BHD131186 BQZ131186 CAV131186 CKR131186 CUN131186 DEJ131186 DOF131186 DYB131186 EHX131186 ERT131186 FBP131186 FLL131186 FVH131186 GFD131186 GOZ131186 GYV131186 HIR131186 HSN131186 ICJ131186 IMF131186 IWB131186 JFX131186 JPT131186 JZP131186 KJL131186 KTH131186 LDD131186 LMZ131186 LWV131186 MGR131186 MQN131186 NAJ131186 NKF131186 NUB131186 ODX131186 ONT131186 OXP131186 PHL131186 PRH131186 QBD131186 QKZ131186 QUV131186 RER131186 RON131186 RYJ131186 SIF131186 SSB131186 TBX131186 TLT131186 TVP131186 UFL131186 UPH131186 UZD131186 VIZ131186 VSV131186 WCR131186 WMN131186 WWJ131186 AB196722 JX196722 TT196722 ADP196722 ANL196722 AXH196722 BHD196722 BQZ196722 CAV196722 CKR196722 CUN196722 DEJ196722 DOF196722 DYB196722 EHX196722 ERT196722 FBP196722 FLL196722 FVH196722 GFD196722 GOZ196722 GYV196722 HIR196722 HSN196722 ICJ196722 IMF196722 IWB196722 JFX196722 JPT196722 JZP196722 KJL196722 KTH196722 LDD196722 LMZ196722 LWV196722 MGR196722 MQN196722 NAJ196722 NKF196722 NUB196722 ODX196722 ONT196722 OXP196722 PHL196722 PRH196722 QBD196722 QKZ196722 QUV196722 RER196722 RON196722 RYJ196722 SIF196722 SSB196722 TBX196722 TLT196722 TVP196722 UFL196722 UPH196722 UZD196722 VIZ196722 VSV196722 WCR196722 WMN196722 WWJ196722 AB262258 JX262258 TT262258 ADP262258 ANL262258 AXH262258 BHD262258 BQZ262258 CAV262258 CKR262258 CUN262258 DEJ262258 DOF262258 DYB262258 EHX262258 ERT262258 FBP262258 FLL262258 FVH262258 GFD262258 GOZ262258 GYV262258 HIR262258 HSN262258 ICJ262258 IMF262258 IWB262258 JFX262258 JPT262258 JZP262258 KJL262258 KTH262258 LDD262258 LMZ262258 LWV262258 MGR262258 MQN262258 NAJ262258 NKF262258 NUB262258 ODX262258 ONT262258 OXP262258 PHL262258 PRH262258 QBD262258 QKZ262258 QUV262258 RER262258 RON262258 RYJ262258 SIF262258 SSB262258 TBX262258 TLT262258 TVP262258 UFL262258 UPH262258 UZD262258 VIZ262258 VSV262258 WCR262258 WMN262258 WWJ262258 AB327794 JX327794 TT327794 ADP327794 ANL327794 AXH327794 BHD327794 BQZ327794 CAV327794 CKR327794 CUN327794 DEJ327794 DOF327794 DYB327794 EHX327794 ERT327794 FBP327794 FLL327794 FVH327794 GFD327794 GOZ327794 GYV327794 HIR327794 HSN327794 ICJ327794 IMF327794 IWB327794 JFX327794 JPT327794 JZP327794 KJL327794 KTH327794 LDD327794 LMZ327794 LWV327794 MGR327794 MQN327794 NAJ327794 NKF327794 NUB327794 ODX327794 ONT327794 OXP327794 PHL327794 PRH327794 QBD327794 QKZ327794 QUV327794 RER327794 RON327794 RYJ327794 SIF327794 SSB327794 TBX327794 TLT327794 TVP327794 UFL327794 UPH327794 UZD327794 VIZ327794 VSV327794 WCR327794 WMN327794 WWJ327794 AB393330 JX393330 TT393330 ADP393330 ANL393330 AXH393330 BHD393330 BQZ393330 CAV393330 CKR393330 CUN393330 DEJ393330 DOF393330 DYB393330 EHX393330 ERT393330 FBP393330 FLL393330 FVH393330 GFD393330 GOZ393330 GYV393330 HIR393330 HSN393330 ICJ393330 IMF393330 IWB393330 JFX393330 JPT393330 JZP393330 KJL393330 KTH393330 LDD393330 LMZ393330 LWV393330 MGR393330 MQN393330 NAJ393330 NKF393330 NUB393330 ODX393330 ONT393330 OXP393330 PHL393330 PRH393330 QBD393330 QKZ393330 QUV393330 RER393330 RON393330 RYJ393330 SIF393330 SSB393330 TBX393330 TLT393330 TVP393330 UFL393330 UPH393330 UZD393330 VIZ393330 VSV393330 WCR393330 WMN393330 WWJ393330 AB458866 JX458866 TT458866 ADP458866 ANL458866 AXH458866 BHD458866 BQZ458866 CAV458866 CKR458866 CUN458866 DEJ458866 DOF458866 DYB458866 EHX458866 ERT458866 FBP458866 FLL458866 FVH458866 GFD458866 GOZ458866 GYV458866 HIR458866 HSN458866 ICJ458866 IMF458866 IWB458866 JFX458866 JPT458866 JZP458866 KJL458866 KTH458866 LDD458866 LMZ458866 LWV458866 MGR458866 MQN458866 NAJ458866 NKF458866 NUB458866 ODX458866 ONT458866 OXP458866 PHL458866 PRH458866 QBD458866 QKZ458866 QUV458866 RER458866 RON458866 RYJ458866 SIF458866 SSB458866 TBX458866 TLT458866 TVP458866 UFL458866 UPH458866 UZD458866 VIZ458866 VSV458866 WCR458866 WMN458866 WWJ458866 AB524402 JX524402 TT524402 ADP524402 ANL524402 AXH524402 BHD524402 BQZ524402 CAV524402 CKR524402 CUN524402 DEJ524402 DOF524402 DYB524402 EHX524402 ERT524402 FBP524402 FLL524402 FVH524402 GFD524402 GOZ524402 GYV524402 HIR524402 HSN524402 ICJ524402 IMF524402 IWB524402 JFX524402 JPT524402 JZP524402 KJL524402 KTH524402 LDD524402 LMZ524402 LWV524402 MGR524402 MQN524402 NAJ524402 NKF524402 NUB524402 ODX524402 ONT524402 OXP524402 PHL524402 PRH524402 QBD524402 QKZ524402 QUV524402 RER524402 RON524402 RYJ524402 SIF524402 SSB524402 TBX524402 TLT524402 TVP524402 UFL524402 UPH524402 UZD524402 VIZ524402 VSV524402 WCR524402 WMN524402 WWJ524402 AB589938 JX589938 TT589938 ADP589938 ANL589938 AXH589938 BHD589938 BQZ589938 CAV589938 CKR589938 CUN589938 DEJ589938 DOF589938 DYB589938 EHX589938 ERT589938 FBP589938 FLL589938 FVH589938 GFD589938 GOZ589938 GYV589938 HIR589938 HSN589938 ICJ589938 IMF589938 IWB589938 JFX589938 JPT589938 JZP589938 KJL589938 KTH589938 LDD589938 LMZ589938 LWV589938 MGR589938 MQN589938 NAJ589938 NKF589938 NUB589938 ODX589938 ONT589938 OXP589938 PHL589938 PRH589938 QBD589938 QKZ589938 QUV589938 RER589938 RON589938 RYJ589938 SIF589938 SSB589938 TBX589938 TLT589938 TVP589938 UFL589938 UPH589938 UZD589938 VIZ589938 VSV589938 WCR589938 WMN589938 WWJ589938 AB655474 JX655474 TT655474 ADP655474 ANL655474 AXH655474 BHD655474 BQZ655474 CAV655474 CKR655474 CUN655474 DEJ655474 DOF655474 DYB655474 EHX655474 ERT655474 FBP655474 FLL655474 FVH655474 GFD655474 GOZ655474 GYV655474 HIR655474 HSN655474 ICJ655474 IMF655474 IWB655474 JFX655474 JPT655474 JZP655474 KJL655474 KTH655474 LDD655474 LMZ655474 LWV655474 MGR655474 MQN655474 NAJ655474 NKF655474 NUB655474 ODX655474 ONT655474 OXP655474 PHL655474 PRH655474 QBD655474 QKZ655474 QUV655474 RER655474 RON655474 RYJ655474 SIF655474 SSB655474 TBX655474 TLT655474 TVP655474 UFL655474 UPH655474 UZD655474 VIZ655474 VSV655474 WCR655474 WMN655474 WWJ655474 AB721010 JX721010 TT721010 ADP721010 ANL721010 AXH721010 BHD721010 BQZ721010 CAV721010 CKR721010 CUN721010 DEJ721010 DOF721010 DYB721010 EHX721010 ERT721010 FBP721010 FLL721010 FVH721010 GFD721010 GOZ721010 GYV721010 HIR721010 HSN721010 ICJ721010 IMF721010 IWB721010 JFX721010 JPT721010 JZP721010 KJL721010 KTH721010 LDD721010 LMZ721010 LWV721010 MGR721010 MQN721010 NAJ721010 NKF721010 NUB721010 ODX721010 ONT721010 OXP721010 PHL721010 PRH721010 QBD721010 QKZ721010 QUV721010 RER721010 RON721010 RYJ721010 SIF721010 SSB721010 TBX721010 TLT721010 TVP721010 UFL721010 UPH721010 UZD721010 VIZ721010 VSV721010 WCR721010 WMN721010 WWJ721010 AB786546 JX786546 TT786546 ADP786546 ANL786546 AXH786546 BHD786546 BQZ786546 CAV786546 CKR786546 CUN786546 DEJ786546 DOF786546 DYB786546 EHX786546 ERT786546 FBP786546 FLL786546 FVH786546 GFD786546 GOZ786546 GYV786546 HIR786546 HSN786546 ICJ786546 IMF786546 IWB786546 JFX786546 JPT786546 JZP786546 KJL786546 KTH786546 LDD786546 LMZ786546 LWV786546 MGR786546 MQN786546 NAJ786546 NKF786546 NUB786546 ODX786546 ONT786546 OXP786546 PHL786546 PRH786546 QBD786546 QKZ786546 QUV786546 RER786546 RON786546 RYJ786546 SIF786546 SSB786546 TBX786546 TLT786546 TVP786546 UFL786546 UPH786546 UZD786546 VIZ786546 VSV786546 WCR786546 WMN786546 WWJ786546 AB852082 JX852082 TT852082 ADP852082 ANL852082 AXH852082 BHD852082 BQZ852082 CAV852082 CKR852082 CUN852082 DEJ852082 DOF852082 DYB852082 EHX852082 ERT852082 FBP852082 FLL852082 FVH852082 GFD852082 GOZ852082 GYV852082 HIR852082 HSN852082 ICJ852082 IMF852082 IWB852082 JFX852082 JPT852082 JZP852082 KJL852082 KTH852082 LDD852082 LMZ852082 LWV852082 MGR852082 MQN852082 NAJ852082 NKF852082 NUB852082 ODX852082 ONT852082 OXP852082 PHL852082 PRH852082 QBD852082 QKZ852082 QUV852082 RER852082 RON852082 RYJ852082 SIF852082 SSB852082 TBX852082 TLT852082 TVP852082 UFL852082 UPH852082 UZD852082 VIZ852082 VSV852082 WCR852082 WMN852082 WWJ852082 AB917618 JX917618 TT917618 ADP917618 ANL917618 AXH917618 BHD917618 BQZ917618 CAV917618 CKR917618 CUN917618 DEJ917618 DOF917618 DYB917618 EHX917618 ERT917618 FBP917618 FLL917618 FVH917618 GFD917618 GOZ917618 GYV917618 HIR917618 HSN917618 ICJ917618 IMF917618 IWB917618 JFX917618 JPT917618 JZP917618 KJL917618 KTH917618 LDD917618 LMZ917618 LWV917618 MGR917618 MQN917618 NAJ917618 NKF917618 NUB917618 ODX917618 ONT917618 OXP917618 PHL917618 PRH917618 QBD917618 QKZ917618 QUV917618 RER917618 RON917618 RYJ917618 SIF917618 SSB917618 TBX917618 TLT917618 TVP917618 UFL917618 UPH917618 UZD917618 VIZ917618 VSV917618 WCR917618 WMN917618 WWJ917618 AB983154 JX983154 TT983154 ADP983154 ANL983154 AXH983154 BHD983154 BQZ983154 CAV983154 CKR983154 CUN983154 DEJ983154 DOF983154 DYB983154 EHX983154 ERT983154 FBP983154 FLL983154 FVH983154 GFD983154 GOZ983154 GYV983154 HIR983154 HSN983154 ICJ983154 IMF983154 IWB983154 JFX983154 JPT983154 JZP983154 KJL983154 KTH983154 LDD983154 LMZ983154 LWV983154 MGR983154 MQN983154 NAJ983154 NKF983154 NUB983154 ODX983154 ONT983154 OXP983154 PHL983154 PRH983154 QBD983154 QKZ983154 QUV983154 RER983154 RON983154 RYJ983154 SIF983154 SSB983154 TBX983154 TLT983154 TVP983154 UFL983154 UPH983154 UZD983154 VIZ983154 VSV983154 WCR983154 WMN983154 WWJ983154 WVK983147:WVK983148 JD142:JD143 SZ142:SZ143 ACV142:ACV143 AMR142:AMR143 AWN142:AWN143 BGJ142:BGJ143 BQF142:BQF143 CAB142:CAB143 CJX142:CJX143 CTT142:CTT143 DDP142:DDP143 DNL142:DNL143 DXH142:DXH143 EHD142:EHD143 EQZ142:EQZ143 FAV142:FAV143 FKR142:FKR143 FUN142:FUN143 GEJ142:GEJ143 GOF142:GOF143 GYB142:GYB143 HHX142:HHX143 HRT142:HRT143 IBP142:IBP143 ILL142:ILL143 IVH142:IVH143 JFD142:JFD143 JOZ142:JOZ143 JYV142:JYV143 KIR142:KIR143 KSN142:KSN143 LCJ142:LCJ143 LMF142:LMF143 LWB142:LWB143 MFX142:MFX143 MPT142:MPT143 MZP142:MZP143 NJL142:NJL143 NTH142:NTH143 ODD142:ODD143 OMZ142:OMZ143 OWV142:OWV143 PGR142:PGR143 PQN142:PQN143 QAJ142:QAJ143 QKF142:QKF143 QUB142:QUB143 RDX142:RDX143 RNT142:RNT143 RXP142:RXP143 SHL142:SHL143 SRH142:SRH143 TBD142:TBD143 TKZ142:TKZ143 TUV142:TUV143 UER142:UER143 UON142:UON143 UYJ142:UYJ143 VIF142:VIF143 VSB142:VSB143 WBX142:WBX143 WLT142:WLT143 WVP142:WVP143 H65682 JD65682 SZ65682 ACV65682 AMR65682 AWN65682 BGJ65682 BQF65682 CAB65682 CJX65682 CTT65682 DDP65682 DNL65682 DXH65682 EHD65682 EQZ65682 FAV65682 FKR65682 FUN65682 GEJ65682 GOF65682 GYB65682 HHX65682 HRT65682 IBP65682 ILL65682 IVH65682 JFD65682 JOZ65682 JYV65682 KIR65682 KSN65682 LCJ65682 LMF65682 LWB65682 MFX65682 MPT65682 MZP65682 NJL65682 NTH65682 ODD65682 OMZ65682 OWV65682 PGR65682 PQN65682 QAJ65682 QKF65682 QUB65682 RDX65682 RNT65682 RXP65682 SHL65682 SRH65682 TBD65682 TKZ65682 TUV65682 UER65682 UON65682 UYJ65682 VIF65682 VSB65682 WBX65682 WLT65682 WVP65682 H131218 JD131218 SZ131218 ACV131218 AMR131218 AWN131218 BGJ131218 BQF131218 CAB131218 CJX131218 CTT131218 DDP131218 DNL131218 DXH131218 EHD131218 EQZ131218 FAV131218 FKR131218 FUN131218 GEJ131218 GOF131218 GYB131218 HHX131218 HRT131218 IBP131218 ILL131218 IVH131218 JFD131218 JOZ131218 JYV131218 KIR131218 KSN131218 LCJ131218 LMF131218 LWB131218 MFX131218 MPT131218 MZP131218 NJL131218 NTH131218 ODD131218 OMZ131218 OWV131218 PGR131218 PQN131218 QAJ131218 QKF131218 QUB131218 RDX131218 RNT131218 RXP131218 SHL131218 SRH131218 TBD131218 TKZ131218 TUV131218 UER131218 UON131218 UYJ131218 VIF131218 VSB131218 WBX131218 WLT131218 WVP131218 H196754 JD196754 SZ196754 ACV196754 AMR196754 AWN196754 BGJ196754 BQF196754 CAB196754 CJX196754 CTT196754 DDP196754 DNL196754 DXH196754 EHD196754 EQZ196754 FAV196754 FKR196754 FUN196754 GEJ196754 GOF196754 GYB196754 HHX196754 HRT196754 IBP196754 ILL196754 IVH196754 JFD196754 JOZ196754 JYV196754 KIR196754 KSN196754 LCJ196754 LMF196754 LWB196754 MFX196754 MPT196754 MZP196754 NJL196754 NTH196754 ODD196754 OMZ196754 OWV196754 PGR196754 PQN196754 QAJ196754 QKF196754 QUB196754 RDX196754 RNT196754 RXP196754 SHL196754 SRH196754 TBD196754 TKZ196754 TUV196754 UER196754 UON196754 UYJ196754 VIF196754 VSB196754 WBX196754 WLT196754 WVP196754 H262290 JD262290 SZ262290 ACV262290 AMR262290 AWN262290 BGJ262290 BQF262290 CAB262290 CJX262290 CTT262290 DDP262290 DNL262290 DXH262290 EHD262290 EQZ262290 FAV262290 FKR262290 FUN262290 GEJ262290 GOF262290 GYB262290 HHX262290 HRT262290 IBP262290 ILL262290 IVH262290 JFD262290 JOZ262290 JYV262290 KIR262290 KSN262290 LCJ262290 LMF262290 LWB262290 MFX262290 MPT262290 MZP262290 NJL262290 NTH262290 ODD262290 OMZ262290 OWV262290 PGR262290 PQN262290 QAJ262290 QKF262290 QUB262290 RDX262290 RNT262290 RXP262290 SHL262290 SRH262290 TBD262290 TKZ262290 TUV262290 UER262290 UON262290 UYJ262290 VIF262290 VSB262290 WBX262290 WLT262290 WVP262290 H327826 JD327826 SZ327826 ACV327826 AMR327826 AWN327826 BGJ327826 BQF327826 CAB327826 CJX327826 CTT327826 DDP327826 DNL327826 DXH327826 EHD327826 EQZ327826 FAV327826 FKR327826 FUN327826 GEJ327826 GOF327826 GYB327826 HHX327826 HRT327826 IBP327826 ILL327826 IVH327826 JFD327826 JOZ327826 JYV327826 KIR327826 KSN327826 LCJ327826 LMF327826 LWB327826 MFX327826 MPT327826 MZP327826 NJL327826 NTH327826 ODD327826 OMZ327826 OWV327826 PGR327826 PQN327826 QAJ327826 QKF327826 QUB327826 RDX327826 RNT327826 RXP327826 SHL327826 SRH327826 TBD327826 TKZ327826 TUV327826 UER327826 UON327826 UYJ327826 VIF327826 VSB327826 WBX327826 WLT327826 WVP327826 H393362 JD393362 SZ393362 ACV393362 AMR393362 AWN393362 BGJ393362 BQF393362 CAB393362 CJX393362 CTT393362 DDP393362 DNL393362 DXH393362 EHD393362 EQZ393362 FAV393362 FKR393362 FUN393362 GEJ393362 GOF393362 GYB393362 HHX393362 HRT393362 IBP393362 ILL393362 IVH393362 JFD393362 JOZ393362 JYV393362 KIR393362 KSN393362 LCJ393362 LMF393362 LWB393362 MFX393362 MPT393362 MZP393362 NJL393362 NTH393362 ODD393362 OMZ393362 OWV393362 PGR393362 PQN393362 QAJ393362 QKF393362 QUB393362 RDX393362 RNT393362 RXP393362 SHL393362 SRH393362 TBD393362 TKZ393362 TUV393362 UER393362 UON393362 UYJ393362 VIF393362 VSB393362 WBX393362 WLT393362 WVP393362 H458898 JD458898 SZ458898 ACV458898 AMR458898 AWN458898 BGJ458898 BQF458898 CAB458898 CJX458898 CTT458898 DDP458898 DNL458898 DXH458898 EHD458898 EQZ458898 FAV458898 FKR458898 FUN458898 GEJ458898 GOF458898 GYB458898 HHX458898 HRT458898 IBP458898 ILL458898 IVH458898 JFD458898 JOZ458898 JYV458898 KIR458898 KSN458898 LCJ458898 LMF458898 LWB458898 MFX458898 MPT458898 MZP458898 NJL458898 NTH458898 ODD458898 OMZ458898 OWV458898 PGR458898 PQN458898 QAJ458898 QKF458898 QUB458898 RDX458898 RNT458898 RXP458898 SHL458898 SRH458898 TBD458898 TKZ458898 TUV458898 UER458898 UON458898 UYJ458898 VIF458898 VSB458898 WBX458898 WLT458898 WVP458898 H524434 JD524434 SZ524434 ACV524434 AMR524434 AWN524434 BGJ524434 BQF524434 CAB524434 CJX524434 CTT524434 DDP524434 DNL524434 DXH524434 EHD524434 EQZ524434 FAV524434 FKR524434 FUN524434 GEJ524434 GOF524434 GYB524434 HHX524434 HRT524434 IBP524434 ILL524434 IVH524434 JFD524434 JOZ524434 JYV524434 KIR524434 KSN524434 LCJ524434 LMF524434 LWB524434 MFX524434 MPT524434 MZP524434 NJL524434 NTH524434 ODD524434 OMZ524434 OWV524434 PGR524434 PQN524434 QAJ524434 QKF524434 QUB524434 RDX524434 RNT524434 RXP524434 SHL524434 SRH524434 TBD524434 TKZ524434 TUV524434 UER524434 UON524434 UYJ524434 VIF524434 VSB524434 WBX524434 WLT524434 WVP524434 H589970 JD589970 SZ589970 ACV589970 AMR589970 AWN589970 BGJ589970 BQF589970 CAB589970 CJX589970 CTT589970 DDP589970 DNL589970 DXH589970 EHD589970 EQZ589970 FAV589970 FKR589970 FUN589970 GEJ589970 GOF589970 GYB589970 HHX589970 HRT589970 IBP589970 ILL589970 IVH589970 JFD589970 JOZ589970 JYV589970 KIR589970 KSN589970 LCJ589970 LMF589970 LWB589970 MFX589970 MPT589970 MZP589970 NJL589970 NTH589970 ODD589970 OMZ589970 OWV589970 PGR589970 PQN589970 QAJ589970 QKF589970 QUB589970 RDX589970 RNT589970 RXP589970 SHL589970 SRH589970 TBD589970 TKZ589970 TUV589970 UER589970 UON589970 UYJ589970 VIF589970 VSB589970 WBX589970 WLT589970 WVP589970 H655506 JD655506 SZ655506 ACV655506 AMR655506 AWN655506 BGJ655506 BQF655506 CAB655506 CJX655506 CTT655506 DDP655506 DNL655506 DXH655506 EHD655506 EQZ655506 FAV655506 FKR655506 FUN655506 GEJ655506 GOF655506 GYB655506 HHX655506 HRT655506 IBP655506 ILL655506 IVH655506 JFD655506 JOZ655506 JYV655506 KIR655506 KSN655506 LCJ655506 LMF655506 LWB655506 MFX655506 MPT655506 MZP655506 NJL655506 NTH655506 ODD655506 OMZ655506 OWV655506 PGR655506 PQN655506 QAJ655506 QKF655506 QUB655506 RDX655506 RNT655506 RXP655506 SHL655506 SRH655506 TBD655506 TKZ655506 TUV655506 UER655506 UON655506 UYJ655506 VIF655506 VSB655506 WBX655506 WLT655506 WVP655506 H721042 JD721042 SZ721042 ACV721042 AMR721042 AWN721042 BGJ721042 BQF721042 CAB721042 CJX721042 CTT721042 DDP721042 DNL721042 DXH721042 EHD721042 EQZ721042 FAV721042 FKR721042 FUN721042 GEJ721042 GOF721042 GYB721042 HHX721042 HRT721042 IBP721042 ILL721042 IVH721042 JFD721042 JOZ721042 JYV721042 KIR721042 KSN721042 LCJ721042 LMF721042 LWB721042 MFX721042 MPT721042 MZP721042 NJL721042 NTH721042 ODD721042 OMZ721042 OWV721042 PGR721042 PQN721042 QAJ721042 QKF721042 QUB721042 RDX721042 RNT721042 RXP721042 SHL721042 SRH721042 TBD721042 TKZ721042 TUV721042 UER721042 UON721042 UYJ721042 VIF721042 VSB721042 WBX721042 WLT721042 WVP721042 H786578 JD786578 SZ786578 ACV786578 AMR786578 AWN786578 BGJ786578 BQF786578 CAB786578 CJX786578 CTT786578 DDP786578 DNL786578 DXH786578 EHD786578 EQZ786578 FAV786578 FKR786578 FUN786578 GEJ786578 GOF786578 GYB786578 HHX786578 HRT786578 IBP786578 ILL786578 IVH786578 JFD786578 JOZ786578 JYV786578 KIR786578 KSN786578 LCJ786578 LMF786578 LWB786578 MFX786578 MPT786578 MZP786578 NJL786578 NTH786578 ODD786578 OMZ786578 OWV786578 PGR786578 PQN786578 QAJ786578 QKF786578 QUB786578 RDX786578 RNT786578 RXP786578 SHL786578 SRH786578 TBD786578 TKZ786578 TUV786578 UER786578 UON786578 UYJ786578 VIF786578 VSB786578 WBX786578 WLT786578 WVP786578 H852114 JD852114 SZ852114 ACV852114 AMR852114 AWN852114 BGJ852114 BQF852114 CAB852114 CJX852114 CTT852114 DDP852114 DNL852114 DXH852114 EHD852114 EQZ852114 FAV852114 FKR852114 FUN852114 GEJ852114 GOF852114 GYB852114 HHX852114 HRT852114 IBP852114 ILL852114 IVH852114 JFD852114 JOZ852114 JYV852114 KIR852114 KSN852114 LCJ852114 LMF852114 LWB852114 MFX852114 MPT852114 MZP852114 NJL852114 NTH852114 ODD852114 OMZ852114 OWV852114 PGR852114 PQN852114 QAJ852114 QKF852114 QUB852114 RDX852114 RNT852114 RXP852114 SHL852114 SRH852114 TBD852114 TKZ852114 TUV852114 UER852114 UON852114 UYJ852114 VIF852114 VSB852114 WBX852114 WLT852114 WVP852114 H917650 JD917650 SZ917650 ACV917650 AMR917650 AWN917650 BGJ917650 BQF917650 CAB917650 CJX917650 CTT917650 DDP917650 DNL917650 DXH917650 EHD917650 EQZ917650 FAV917650 FKR917650 FUN917650 GEJ917650 GOF917650 GYB917650 HHX917650 HRT917650 IBP917650 ILL917650 IVH917650 JFD917650 JOZ917650 JYV917650 KIR917650 KSN917650 LCJ917650 LMF917650 LWB917650 MFX917650 MPT917650 MZP917650 NJL917650 NTH917650 ODD917650 OMZ917650 OWV917650 PGR917650 PQN917650 QAJ917650 QKF917650 QUB917650 RDX917650 RNT917650 RXP917650 SHL917650 SRH917650 TBD917650 TKZ917650 TUV917650 UER917650 UON917650 UYJ917650 VIF917650 VSB917650 WBX917650 WLT917650 WVP917650 H983186 JD983186 SZ983186 ACV983186 AMR983186 AWN983186 BGJ983186 BQF983186 CAB983186 CJX983186 CTT983186 DDP983186 DNL983186 DXH983186 EHD983186 EQZ983186 FAV983186 FKR983186 FUN983186 GEJ983186 GOF983186 GYB983186 HHX983186 HRT983186 IBP983186 ILL983186 IVH983186 JFD983186 JOZ983186 JYV983186 KIR983186 KSN983186 LCJ983186 LMF983186 LWB983186 MFX983186 MPT983186 MZP983186 NJL983186 NTH983186 ODD983186 OMZ983186 OWV983186 PGR983186 PQN983186 QAJ983186 QKF983186 QUB983186 RDX983186 RNT983186 RXP983186 SHL983186 SRH983186 TBD983186 TKZ983186 TUV983186 UER983186 UON983186 UYJ983186 VIF983186 VSB983186 WBX983186 WLT983186 WVP983186 C109:C110 IY109:IY110 SU109:SU110 ACQ109:ACQ110 AMM109:AMM110 AWI109:AWI110 BGE109:BGE110 BQA109:BQA110 BZW109:BZW110 CJS109:CJS110 CTO109:CTO110 DDK109:DDK110 DNG109:DNG110 DXC109:DXC110 EGY109:EGY110 EQU109:EQU110 FAQ109:FAQ110 FKM109:FKM110 FUI109:FUI110 GEE109:GEE110 GOA109:GOA110 GXW109:GXW110 HHS109:HHS110 HRO109:HRO110 IBK109:IBK110 ILG109:ILG110 IVC109:IVC110 JEY109:JEY110 JOU109:JOU110 JYQ109:JYQ110 KIM109:KIM110 KSI109:KSI110 LCE109:LCE110 LMA109:LMA110 LVW109:LVW110 MFS109:MFS110 MPO109:MPO110 MZK109:MZK110 NJG109:NJG110 NTC109:NTC110 OCY109:OCY110 OMU109:OMU110 OWQ109:OWQ110 PGM109:PGM110 PQI109:PQI110 QAE109:QAE110 QKA109:QKA110 QTW109:QTW110 RDS109:RDS110 RNO109:RNO110 RXK109:RXK110 SHG109:SHG110 SRC109:SRC110 TAY109:TAY110 TKU109:TKU110 TUQ109:TUQ110 UEM109:UEM110 UOI109:UOI110 UYE109:UYE110 VIA109:VIA110 VRW109:VRW110 WBS109:WBS110 WLO109:WLO110 WVK109:WVK110 C65652:C65653 IY65652:IY65653 SU65652:SU65653 ACQ65652:ACQ65653 AMM65652:AMM65653 AWI65652:AWI65653 BGE65652:BGE65653 BQA65652:BQA65653 BZW65652:BZW65653 CJS65652:CJS65653 CTO65652:CTO65653 DDK65652:DDK65653 DNG65652:DNG65653 DXC65652:DXC65653 EGY65652:EGY65653 EQU65652:EQU65653 FAQ65652:FAQ65653 FKM65652:FKM65653 FUI65652:FUI65653 GEE65652:GEE65653 GOA65652:GOA65653 GXW65652:GXW65653 HHS65652:HHS65653 HRO65652:HRO65653 IBK65652:IBK65653 ILG65652:ILG65653 IVC65652:IVC65653 JEY65652:JEY65653 JOU65652:JOU65653 JYQ65652:JYQ65653 KIM65652:KIM65653 KSI65652:KSI65653 LCE65652:LCE65653 LMA65652:LMA65653 LVW65652:LVW65653 MFS65652:MFS65653 MPO65652:MPO65653 MZK65652:MZK65653 NJG65652:NJG65653 NTC65652:NTC65653 OCY65652:OCY65653 OMU65652:OMU65653 OWQ65652:OWQ65653 PGM65652:PGM65653 PQI65652:PQI65653 QAE65652:QAE65653 QKA65652:QKA65653 QTW65652:QTW65653 RDS65652:RDS65653 RNO65652:RNO65653 RXK65652:RXK65653 SHG65652:SHG65653 SRC65652:SRC65653 TAY65652:TAY65653 TKU65652:TKU65653 TUQ65652:TUQ65653 UEM65652:UEM65653 UOI65652:UOI65653 UYE65652:UYE65653 VIA65652:VIA65653 VRW65652:VRW65653 WBS65652:WBS65653 WLO65652:WLO65653 WVK65652:WVK65653 C131188:C131189 IY131188:IY131189 SU131188:SU131189 ACQ131188:ACQ131189 AMM131188:AMM131189 AWI131188:AWI131189 BGE131188:BGE131189 BQA131188:BQA131189 BZW131188:BZW131189 CJS131188:CJS131189 CTO131188:CTO131189 DDK131188:DDK131189 DNG131188:DNG131189 DXC131188:DXC131189 EGY131188:EGY131189 EQU131188:EQU131189 FAQ131188:FAQ131189 FKM131188:FKM131189 FUI131188:FUI131189 GEE131188:GEE131189 GOA131188:GOA131189 GXW131188:GXW131189 HHS131188:HHS131189 HRO131188:HRO131189 IBK131188:IBK131189 ILG131188:ILG131189 IVC131188:IVC131189 JEY131188:JEY131189 JOU131188:JOU131189 JYQ131188:JYQ131189 KIM131188:KIM131189 KSI131188:KSI131189 LCE131188:LCE131189 LMA131188:LMA131189 LVW131188:LVW131189 MFS131188:MFS131189 MPO131188:MPO131189 MZK131188:MZK131189 NJG131188:NJG131189 NTC131188:NTC131189 OCY131188:OCY131189 OMU131188:OMU131189 OWQ131188:OWQ131189 PGM131188:PGM131189 PQI131188:PQI131189 QAE131188:QAE131189 QKA131188:QKA131189 QTW131188:QTW131189 RDS131188:RDS131189 RNO131188:RNO131189 RXK131188:RXK131189 SHG131188:SHG131189 SRC131188:SRC131189 TAY131188:TAY131189 TKU131188:TKU131189 TUQ131188:TUQ131189 UEM131188:UEM131189 UOI131188:UOI131189 UYE131188:UYE131189 VIA131188:VIA131189 VRW131188:VRW131189 WBS131188:WBS131189 WLO131188:WLO131189 WVK131188:WVK131189 C196724:C196725 IY196724:IY196725 SU196724:SU196725 ACQ196724:ACQ196725 AMM196724:AMM196725 AWI196724:AWI196725 BGE196724:BGE196725 BQA196724:BQA196725 BZW196724:BZW196725 CJS196724:CJS196725 CTO196724:CTO196725 DDK196724:DDK196725 DNG196724:DNG196725 DXC196724:DXC196725 EGY196724:EGY196725 EQU196724:EQU196725 FAQ196724:FAQ196725 FKM196724:FKM196725 FUI196724:FUI196725 GEE196724:GEE196725 GOA196724:GOA196725 GXW196724:GXW196725 HHS196724:HHS196725 HRO196724:HRO196725 IBK196724:IBK196725 ILG196724:ILG196725 IVC196724:IVC196725 JEY196724:JEY196725 JOU196724:JOU196725 JYQ196724:JYQ196725 KIM196724:KIM196725 KSI196724:KSI196725 LCE196724:LCE196725 LMA196724:LMA196725 LVW196724:LVW196725 MFS196724:MFS196725 MPO196724:MPO196725 MZK196724:MZK196725 NJG196724:NJG196725 NTC196724:NTC196725 OCY196724:OCY196725 OMU196724:OMU196725 OWQ196724:OWQ196725 PGM196724:PGM196725 PQI196724:PQI196725 QAE196724:QAE196725 QKA196724:QKA196725 QTW196724:QTW196725 RDS196724:RDS196725 RNO196724:RNO196725 RXK196724:RXK196725 SHG196724:SHG196725 SRC196724:SRC196725 TAY196724:TAY196725 TKU196724:TKU196725 TUQ196724:TUQ196725 UEM196724:UEM196725 UOI196724:UOI196725 UYE196724:UYE196725 VIA196724:VIA196725 VRW196724:VRW196725 WBS196724:WBS196725 WLO196724:WLO196725 WVK196724:WVK196725 C262260:C262261 IY262260:IY262261 SU262260:SU262261 ACQ262260:ACQ262261 AMM262260:AMM262261 AWI262260:AWI262261 BGE262260:BGE262261 BQA262260:BQA262261 BZW262260:BZW262261 CJS262260:CJS262261 CTO262260:CTO262261 DDK262260:DDK262261 DNG262260:DNG262261 DXC262260:DXC262261 EGY262260:EGY262261 EQU262260:EQU262261 FAQ262260:FAQ262261 FKM262260:FKM262261 FUI262260:FUI262261 GEE262260:GEE262261 GOA262260:GOA262261 GXW262260:GXW262261 HHS262260:HHS262261 HRO262260:HRO262261 IBK262260:IBK262261 ILG262260:ILG262261 IVC262260:IVC262261 JEY262260:JEY262261 JOU262260:JOU262261 JYQ262260:JYQ262261 KIM262260:KIM262261 KSI262260:KSI262261 LCE262260:LCE262261 LMA262260:LMA262261 LVW262260:LVW262261 MFS262260:MFS262261 MPO262260:MPO262261 MZK262260:MZK262261 NJG262260:NJG262261 NTC262260:NTC262261 OCY262260:OCY262261 OMU262260:OMU262261 OWQ262260:OWQ262261 PGM262260:PGM262261 PQI262260:PQI262261 QAE262260:QAE262261 QKA262260:QKA262261 QTW262260:QTW262261 RDS262260:RDS262261 RNO262260:RNO262261 RXK262260:RXK262261 SHG262260:SHG262261 SRC262260:SRC262261 TAY262260:TAY262261 TKU262260:TKU262261 TUQ262260:TUQ262261 UEM262260:UEM262261 UOI262260:UOI262261 UYE262260:UYE262261 VIA262260:VIA262261 VRW262260:VRW262261 WBS262260:WBS262261 WLO262260:WLO262261 WVK262260:WVK262261 C327796:C327797 IY327796:IY327797 SU327796:SU327797 ACQ327796:ACQ327797 AMM327796:AMM327797 AWI327796:AWI327797 BGE327796:BGE327797 BQA327796:BQA327797 BZW327796:BZW327797 CJS327796:CJS327797 CTO327796:CTO327797 DDK327796:DDK327797 DNG327796:DNG327797 DXC327796:DXC327797 EGY327796:EGY327797 EQU327796:EQU327797 FAQ327796:FAQ327797 FKM327796:FKM327797 FUI327796:FUI327797 GEE327796:GEE327797 GOA327796:GOA327797 GXW327796:GXW327797 HHS327796:HHS327797 HRO327796:HRO327797 IBK327796:IBK327797 ILG327796:ILG327797 IVC327796:IVC327797 JEY327796:JEY327797 JOU327796:JOU327797 JYQ327796:JYQ327797 KIM327796:KIM327797 KSI327796:KSI327797 LCE327796:LCE327797 LMA327796:LMA327797 LVW327796:LVW327797 MFS327796:MFS327797 MPO327796:MPO327797 MZK327796:MZK327797 NJG327796:NJG327797 NTC327796:NTC327797 OCY327796:OCY327797 OMU327796:OMU327797 OWQ327796:OWQ327797 PGM327796:PGM327797 PQI327796:PQI327797 QAE327796:QAE327797 QKA327796:QKA327797 QTW327796:QTW327797 RDS327796:RDS327797 RNO327796:RNO327797 RXK327796:RXK327797 SHG327796:SHG327797 SRC327796:SRC327797 TAY327796:TAY327797 TKU327796:TKU327797 TUQ327796:TUQ327797 UEM327796:UEM327797 UOI327796:UOI327797 UYE327796:UYE327797 VIA327796:VIA327797 VRW327796:VRW327797 WBS327796:WBS327797 WLO327796:WLO327797 WVK327796:WVK327797 C393332:C393333 IY393332:IY393333 SU393332:SU393333 ACQ393332:ACQ393333 AMM393332:AMM393333 AWI393332:AWI393333 BGE393332:BGE393333 BQA393332:BQA393333 BZW393332:BZW393333 CJS393332:CJS393333 CTO393332:CTO393333 DDK393332:DDK393333 DNG393332:DNG393333 DXC393332:DXC393333 EGY393332:EGY393333 EQU393332:EQU393333 FAQ393332:FAQ393333 FKM393332:FKM393333 FUI393332:FUI393333 GEE393332:GEE393333 GOA393332:GOA393333 GXW393332:GXW393333 HHS393332:HHS393333 HRO393332:HRO393333 IBK393332:IBK393333 ILG393332:ILG393333 IVC393332:IVC393333 JEY393332:JEY393333 JOU393332:JOU393333 JYQ393332:JYQ393333 KIM393332:KIM393333 KSI393332:KSI393333 LCE393332:LCE393333 LMA393332:LMA393333 LVW393332:LVW393333 MFS393332:MFS393333 MPO393332:MPO393333 MZK393332:MZK393333 NJG393332:NJG393333 NTC393332:NTC393333 OCY393332:OCY393333 OMU393332:OMU393333 OWQ393332:OWQ393333 PGM393332:PGM393333 PQI393332:PQI393333 QAE393332:QAE393333 QKA393332:QKA393333 QTW393332:QTW393333 RDS393332:RDS393333 RNO393332:RNO393333 RXK393332:RXK393333 SHG393332:SHG393333 SRC393332:SRC393333 TAY393332:TAY393333 TKU393332:TKU393333 TUQ393332:TUQ393333 UEM393332:UEM393333 UOI393332:UOI393333 UYE393332:UYE393333 VIA393332:VIA393333 VRW393332:VRW393333 WBS393332:WBS393333 WLO393332:WLO393333 WVK393332:WVK393333 C458868:C458869 IY458868:IY458869 SU458868:SU458869 ACQ458868:ACQ458869 AMM458868:AMM458869 AWI458868:AWI458869 BGE458868:BGE458869 BQA458868:BQA458869 BZW458868:BZW458869 CJS458868:CJS458869 CTO458868:CTO458869 DDK458868:DDK458869 DNG458868:DNG458869 DXC458868:DXC458869 EGY458868:EGY458869 EQU458868:EQU458869 FAQ458868:FAQ458869 FKM458868:FKM458869 FUI458868:FUI458869 GEE458868:GEE458869 GOA458868:GOA458869 GXW458868:GXW458869 HHS458868:HHS458869 HRO458868:HRO458869 IBK458868:IBK458869 ILG458868:ILG458869 IVC458868:IVC458869 JEY458868:JEY458869 JOU458868:JOU458869 JYQ458868:JYQ458869 KIM458868:KIM458869 KSI458868:KSI458869 LCE458868:LCE458869 LMA458868:LMA458869 LVW458868:LVW458869 MFS458868:MFS458869 MPO458868:MPO458869 MZK458868:MZK458869 NJG458868:NJG458869 NTC458868:NTC458869 OCY458868:OCY458869 OMU458868:OMU458869 OWQ458868:OWQ458869 PGM458868:PGM458869 PQI458868:PQI458869 QAE458868:QAE458869 QKA458868:QKA458869 QTW458868:QTW458869 RDS458868:RDS458869 RNO458868:RNO458869 RXK458868:RXK458869 SHG458868:SHG458869 SRC458868:SRC458869 TAY458868:TAY458869 TKU458868:TKU458869 TUQ458868:TUQ458869 UEM458868:UEM458869 UOI458868:UOI458869 UYE458868:UYE458869 VIA458868:VIA458869 VRW458868:VRW458869 WBS458868:WBS458869 WLO458868:WLO458869 WVK458868:WVK458869 C524404:C524405 IY524404:IY524405 SU524404:SU524405 ACQ524404:ACQ524405 AMM524404:AMM524405 AWI524404:AWI524405 BGE524404:BGE524405 BQA524404:BQA524405 BZW524404:BZW524405 CJS524404:CJS524405 CTO524404:CTO524405 DDK524404:DDK524405 DNG524404:DNG524405 DXC524404:DXC524405 EGY524404:EGY524405 EQU524404:EQU524405 FAQ524404:FAQ524405 FKM524404:FKM524405 FUI524404:FUI524405 GEE524404:GEE524405 GOA524404:GOA524405 GXW524404:GXW524405 HHS524404:HHS524405 HRO524404:HRO524405 IBK524404:IBK524405 ILG524404:ILG524405 IVC524404:IVC524405 JEY524404:JEY524405 JOU524404:JOU524405 JYQ524404:JYQ524405 KIM524404:KIM524405 KSI524404:KSI524405 LCE524404:LCE524405 LMA524404:LMA524405 LVW524404:LVW524405 MFS524404:MFS524405 MPO524404:MPO524405 MZK524404:MZK524405 NJG524404:NJG524405 NTC524404:NTC524405 OCY524404:OCY524405 OMU524404:OMU524405 OWQ524404:OWQ524405 PGM524404:PGM524405 PQI524404:PQI524405 QAE524404:QAE524405 QKA524404:QKA524405 QTW524404:QTW524405 RDS524404:RDS524405 RNO524404:RNO524405 RXK524404:RXK524405 SHG524404:SHG524405 SRC524404:SRC524405 TAY524404:TAY524405 TKU524404:TKU524405 TUQ524404:TUQ524405 UEM524404:UEM524405 UOI524404:UOI524405 UYE524404:UYE524405 VIA524404:VIA524405 VRW524404:VRW524405 WBS524404:WBS524405 WLO524404:WLO524405 WVK524404:WVK524405 C589940:C589941 IY589940:IY589941 SU589940:SU589941 ACQ589940:ACQ589941 AMM589940:AMM589941 AWI589940:AWI589941 BGE589940:BGE589941 BQA589940:BQA589941 BZW589940:BZW589941 CJS589940:CJS589941 CTO589940:CTO589941 DDK589940:DDK589941 DNG589940:DNG589941 DXC589940:DXC589941 EGY589940:EGY589941 EQU589940:EQU589941 FAQ589940:FAQ589941 FKM589940:FKM589941 FUI589940:FUI589941 GEE589940:GEE589941 GOA589940:GOA589941 GXW589940:GXW589941 HHS589940:HHS589941 HRO589940:HRO589941 IBK589940:IBK589941 ILG589940:ILG589941 IVC589940:IVC589941 JEY589940:JEY589941 JOU589940:JOU589941 JYQ589940:JYQ589941 KIM589940:KIM589941 KSI589940:KSI589941 LCE589940:LCE589941 LMA589940:LMA589941 LVW589940:LVW589941 MFS589940:MFS589941 MPO589940:MPO589941 MZK589940:MZK589941 NJG589940:NJG589941 NTC589940:NTC589941 OCY589940:OCY589941 OMU589940:OMU589941 OWQ589940:OWQ589941 PGM589940:PGM589941 PQI589940:PQI589941 QAE589940:QAE589941 QKA589940:QKA589941 QTW589940:QTW589941 RDS589940:RDS589941 RNO589940:RNO589941 RXK589940:RXK589941 SHG589940:SHG589941 SRC589940:SRC589941 TAY589940:TAY589941 TKU589940:TKU589941 TUQ589940:TUQ589941 UEM589940:UEM589941 UOI589940:UOI589941 UYE589940:UYE589941 VIA589940:VIA589941 VRW589940:VRW589941 WBS589940:WBS589941 WLO589940:WLO589941 WVK589940:WVK589941 C655476:C655477 IY655476:IY655477 SU655476:SU655477 ACQ655476:ACQ655477 AMM655476:AMM655477 AWI655476:AWI655477 BGE655476:BGE655477 BQA655476:BQA655477 BZW655476:BZW655477 CJS655476:CJS655477 CTO655476:CTO655477 DDK655476:DDK655477 DNG655476:DNG655477 DXC655476:DXC655477 EGY655476:EGY655477 EQU655476:EQU655477 FAQ655476:FAQ655477 FKM655476:FKM655477 FUI655476:FUI655477 GEE655476:GEE655477 GOA655476:GOA655477 GXW655476:GXW655477 HHS655476:HHS655477 HRO655476:HRO655477 IBK655476:IBK655477 ILG655476:ILG655477 IVC655476:IVC655477 JEY655476:JEY655477 JOU655476:JOU655477 JYQ655476:JYQ655477 KIM655476:KIM655477 KSI655476:KSI655477 LCE655476:LCE655477 LMA655476:LMA655477 LVW655476:LVW655477 MFS655476:MFS655477 MPO655476:MPO655477 MZK655476:MZK655477 NJG655476:NJG655477 NTC655476:NTC655477 OCY655476:OCY655477 OMU655476:OMU655477 OWQ655476:OWQ655477 PGM655476:PGM655477 PQI655476:PQI655477 QAE655476:QAE655477 QKA655476:QKA655477 QTW655476:QTW655477 RDS655476:RDS655477 RNO655476:RNO655477 RXK655476:RXK655477 SHG655476:SHG655477 SRC655476:SRC655477 TAY655476:TAY655477 TKU655476:TKU655477 TUQ655476:TUQ655477 UEM655476:UEM655477 UOI655476:UOI655477 UYE655476:UYE655477 VIA655476:VIA655477 VRW655476:VRW655477 WBS655476:WBS655477 WLO655476:WLO655477 WVK655476:WVK655477 C721012:C721013 IY721012:IY721013 SU721012:SU721013 ACQ721012:ACQ721013 AMM721012:AMM721013 AWI721012:AWI721013 BGE721012:BGE721013 BQA721012:BQA721013 BZW721012:BZW721013 CJS721012:CJS721013 CTO721012:CTO721013 DDK721012:DDK721013 DNG721012:DNG721013 DXC721012:DXC721013 EGY721012:EGY721013 EQU721012:EQU721013 FAQ721012:FAQ721013 FKM721012:FKM721013 FUI721012:FUI721013 GEE721012:GEE721013 GOA721012:GOA721013 GXW721012:GXW721013 HHS721012:HHS721013 HRO721012:HRO721013 IBK721012:IBK721013 ILG721012:ILG721013 IVC721012:IVC721013 JEY721012:JEY721013 JOU721012:JOU721013 JYQ721012:JYQ721013 KIM721012:KIM721013 KSI721012:KSI721013 LCE721012:LCE721013 LMA721012:LMA721013 LVW721012:LVW721013 MFS721012:MFS721013 MPO721012:MPO721013 MZK721012:MZK721013 NJG721012:NJG721013 NTC721012:NTC721013 OCY721012:OCY721013 OMU721012:OMU721013 OWQ721012:OWQ721013 PGM721012:PGM721013 PQI721012:PQI721013 QAE721012:QAE721013 QKA721012:QKA721013 QTW721012:QTW721013 RDS721012:RDS721013 RNO721012:RNO721013 RXK721012:RXK721013 SHG721012:SHG721013 SRC721012:SRC721013 TAY721012:TAY721013 TKU721012:TKU721013 TUQ721012:TUQ721013 UEM721012:UEM721013 UOI721012:UOI721013 UYE721012:UYE721013 VIA721012:VIA721013 VRW721012:VRW721013 WBS721012:WBS721013 WLO721012:WLO721013 WVK721012:WVK721013 C786548:C786549 IY786548:IY786549 SU786548:SU786549 ACQ786548:ACQ786549 AMM786548:AMM786549 AWI786548:AWI786549 BGE786548:BGE786549 BQA786548:BQA786549 BZW786548:BZW786549 CJS786548:CJS786549 CTO786548:CTO786549 DDK786548:DDK786549 DNG786548:DNG786549 DXC786548:DXC786549 EGY786548:EGY786549 EQU786548:EQU786549 FAQ786548:FAQ786549 FKM786548:FKM786549 FUI786548:FUI786549 GEE786548:GEE786549 GOA786548:GOA786549 GXW786548:GXW786549 HHS786548:HHS786549 HRO786548:HRO786549 IBK786548:IBK786549 ILG786548:ILG786549 IVC786548:IVC786549 JEY786548:JEY786549 JOU786548:JOU786549 JYQ786548:JYQ786549 KIM786548:KIM786549 KSI786548:KSI786549 LCE786548:LCE786549 LMA786548:LMA786549 LVW786548:LVW786549 MFS786548:MFS786549 MPO786548:MPO786549 MZK786548:MZK786549 NJG786548:NJG786549 NTC786548:NTC786549 OCY786548:OCY786549 OMU786548:OMU786549 OWQ786548:OWQ786549 PGM786548:PGM786549 PQI786548:PQI786549 QAE786548:QAE786549 QKA786548:QKA786549 QTW786548:QTW786549 RDS786548:RDS786549 RNO786548:RNO786549 RXK786548:RXK786549 SHG786548:SHG786549 SRC786548:SRC786549 TAY786548:TAY786549 TKU786548:TKU786549 TUQ786548:TUQ786549 UEM786548:UEM786549 UOI786548:UOI786549 UYE786548:UYE786549 VIA786548:VIA786549 VRW786548:VRW786549 WBS786548:WBS786549 WLO786548:WLO786549 WVK786548:WVK786549 C852084:C852085 IY852084:IY852085 SU852084:SU852085 ACQ852084:ACQ852085 AMM852084:AMM852085 AWI852084:AWI852085 BGE852084:BGE852085 BQA852084:BQA852085 BZW852084:BZW852085 CJS852084:CJS852085 CTO852084:CTO852085 DDK852084:DDK852085 DNG852084:DNG852085 DXC852084:DXC852085 EGY852084:EGY852085 EQU852084:EQU852085 FAQ852084:FAQ852085 FKM852084:FKM852085 FUI852084:FUI852085 GEE852084:GEE852085 GOA852084:GOA852085 GXW852084:GXW852085 HHS852084:HHS852085 HRO852084:HRO852085 IBK852084:IBK852085 ILG852084:ILG852085 IVC852084:IVC852085 JEY852084:JEY852085 JOU852084:JOU852085 JYQ852084:JYQ852085 KIM852084:KIM852085 KSI852084:KSI852085 LCE852084:LCE852085 LMA852084:LMA852085 LVW852084:LVW852085 MFS852084:MFS852085 MPO852084:MPO852085 MZK852084:MZK852085 NJG852084:NJG852085 NTC852084:NTC852085 OCY852084:OCY852085 OMU852084:OMU852085 OWQ852084:OWQ852085 PGM852084:PGM852085 PQI852084:PQI852085 QAE852084:QAE852085 QKA852084:QKA852085 QTW852084:QTW852085 RDS852084:RDS852085 RNO852084:RNO852085 RXK852084:RXK852085 SHG852084:SHG852085 SRC852084:SRC852085 TAY852084:TAY852085 TKU852084:TKU852085 TUQ852084:TUQ852085 UEM852084:UEM852085 UOI852084:UOI852085 UYE852084:UYE852085 VIA852084:VIA852085 VRW852084:VRW852085 WBS852084:WBS852085 WLO852084:WLO852085 WVK852084:WVK852085 C917620:C917621 IY917620:IY917621 SU917620:SU917621 ACQ917620:ACQ917621 AMM917620:AMM917621 AWI917620:AWI917621 BGE917620:BGE917621 BQA917620:BQA917621 BZW917620:BZW917621 CJS917620:CJS917621 CTO917620:CTO917621 DDK917620:DDK917621 DNG917620:DNG917621 DXC917620:DXC917621 EGY917620:EGY917621 EQU917620:EQU917621 FAQ917620:FAQ917621 FKM917620:FKM917621 FUI917620:FUI917621 GEE917620:GEE917621 GOA917620:GOA917621 GXW917620:GXW917621 HHS917620:HHS917621 HRO917620:HRO917621 IBK917620:IBK917621 ILG917620:ILG917621 IVC917620:IVC917621 JEY917620:JEY917621 JOU917620:JOU917621 JYQ917620:JYQ917621 KIM917620:KIM917621 KSI917620:KSI917621 LCE917620:LCE917621 LMA917620:LMA917621 LVW917620:LVW917621 MFS917620:MFS917621 MPO917620:MPO917621 MZK917620:MZK917621 NJG917620:NJG917621 NTC917620:NTC917621 OCY917620:OCY917621 OMU917620:OMU917621 OWQ917620:OWQ917621 PGM917620:PGM917621 PQI917620:PQI917621 QAE917620:QAE917621 QKA917620:QKA917621 QTW917620:QTW917621 RDS917620:RDS917621 RNO917620:RNO917621 RXK917620:RXK917621 SHG917620:SHG917621 SRC917620:SRC917621 TAY917620:TAY917621 TKU917620:TKU917621 TUQ917620:TUQ917621 UEM917620:UEM917621 UOI917620:UOI917621 UYE917620:UYE917621 VIA917620:VIA917621 VRW917620:VRW917621 WBS917620:WBS917621 WLO917620:WLO917621 WVK917620:WVK917621 C983156:C983157 IY983156:IY983157 SU983156:SU983157 ACQ983156:ACQ983157 AMM983156:AMM983157 AWI983156:AWI983157 BGE983156:BGE983157 BQA983156:BQA983157 BZW983156:BZW983157 CJS983156:CJS983157 CTO983156:CTO983157 DDK983156:DDK983157 DNG983156:DNG983157 DXC983156:DXC983157 EGY983156:EGY983157 EQU983156:EQU983157 FAQ983156:FAQ983157 FKM983156:FKM983157 FUI983156:FUI983157 GEE983156:GEE983157 GOA983156:GOA983157 GXW983156:GXW983157 HHS983156:HHS983157 HRO983156:HRO983157 IBK983156:IBK983157 ILG983156:ILG983157 IVC983156:IVC983157 JEY983156:JEY983157 JOU983156:JOU983157 JYQ983156:JYQ983157 KIM983156:KIM983157 KSI983156:KSI983157 LCE983156:LCE983157 LMA983156:LMA983157 LVW983156:LVW983157 MFS983156:MFS983157 MPO983156:MPO983157 MZK983156:MZK983157 NJG983156:NJG983157 NTC983156:NTC983157 OCY983156:OCY983157 OMU983156:OMU983157 OWQ983156:OWQ983157 PGM983156:PGM983157 PQI983156:PQI983157 QAE983156:QAE983157 QKA983156:QKA983157 QTW983156:QTW983157 RDS983156:RDS983157 RNO983156:RNO983157 RXK983156:RXK983157 SHG983156:SHG983157 SRC983156:SRC983157 TAY983156:TAY983157 TKU983156:TKU983157 TUQ983156:TUQ983157 UEM983156:UEM983157 UOI983156:UOI983157 UYE983156:UYE983157 VIA983156:VIA983157 VRW983156:VRW983157 WBS983156:WBS983157 WLO983156:WLO983157 WVK983156:WVK983157 C112 IY112 SU112 ACQ112 AMM112 AWI112 BGE112 BQA112 BZW112 CJS112 CTO112 DDK112 DNG112 DXC112 EGY112 EQU112 FAQ112 FKM112 FUI112 GEE112 GOA112 GXW112 HHS112 HRO112 IBK112 ILG112 IVC112 JEY112 JOU112 JYQ112 KIM112 KSI112 LCE112 LMA112 LVW112 MFS112 MPO112 MZK112 NJG112 NTC112 OCY112 OMU112 OWQ112 PGM112 PQI112 QAE112 QKA112 QTW112 RDS112 RNO112 RXK112 SHG112 SRC112 TAY112 TKU112 TUQ112 UEM112 UOI112 UYE112 VIA112 VRW112 WBS112 WLO112 WVK112 C65655 IY65655 SU65655 ACQ65655 AMM65655 AWI65655 BGE65655 BQA65655 BZW65655 CJS65655 CTO65655 DDK65655 DNG65655 DXC65655 EGY65655 EQU65655 FAQ65655 FKM65655 FUI65655 GEE65655 GOA65655 GXW65655 HHS65655 HRO65655 IBK65655 ILG65655 IVC65655 JEY65655 JOU65655 JYQ65655 KIM65655 KSI65655 LCE65655 LMA65655 LVW65655 MFS65655 MPO65655 MZK65655 NJG65655 NTC65655 OCY65655 OMU65655 OWQ65655 PGM65655 PQI65655 QAE65655 QKA65655 QTW65655 RDS65655 RNO65655 RXK65655 SHG65655 SRC65655 TAY65655 TKU65655 TUQ65655 UEM65655 UOI65655 UYE65655 VIA65655 VRW65655 WBS65655 WLO65655 WVK65655 C131191 IY131191 SU131191 ACQ131191 AMM131191 AWI131191 BGE131191 BQA131191 BZW131191 CJS131191 CTO131191 DDK131191 DNG131191 DXC131191 EGY131191 EQU131191 FAQ131191 FKM131191 FUI131191 GEE131191 GOA131191 GXW131191 HHS131191 HRO131191 IBK131191 ILG131191 IVC131191 JEY131191 JOU131191 JYQ131191 KIM131191 KSI131191 LCE131191 LMA131191 LVW131191 MFS131191 MPO131191 MZK131191 NJG131191 NTC131191 OCY131191 OMU131191 OWQ131191 PGM131191 PQI131191 QAE131191 QKA131191 QTW131191 RDS131191 RNO131191 RXK131191 SHG131191 SRC131191 TAY131191 TKU131191 TUQ131191 UEM131191 UOI131191 UYE131191 VIA131191 VRW131191 WBS131191 WLO131191 WVK131191 C196727 IY196727 SU196727 ACQ196727 AMM196727 AWI196727 BGE196727 BQA196727 BZW196727 CJS196727 CTO196727 DDK196727 DNG196727 DXC196727 EGY196727 EQU196727 FAQ196727 FKM196727 FUI196727 GEE196727 GOA196727 GXW196727 HHS196727 HRO196727 IBK196727 ILG196727 IVC196727 JEY196727 JOU196727 JYQ196727 KIM196727 KSI196727 LCE196727 LMA196727 LVW196727 MFS196727 MPO196727 MZK196727 NJG196727 NTC196727 OCY196727 OMU196727 OWQ196727 PGM196727 PQI196727 QAE196727 QKA196727 QTW196727 RDS196727 RNO196727 RXK196727 SHG196727 SRC196727 TAY196727 TKU196727 TUQ196727 UEM196727 UOI196727 UYE196727 VIA196727 VRW196727 WBS196727 WLO196727 WVK196727 C262263 IY262263 SU262263 ACQ262263 AMM262263 AWI262263 BGE262263 BQA262263 BZW262263 CJS262263 CTO262263 DDK262263 DNG262263 DXC262263 EGY262263 EQU262263 FAQ262263 FKM262263 FUI262263 GEE262263 GOA262263 GXW262263 HHS262263 HRO262263 IBK262263 ILG262263 IVC262263 JEY262263 JOU262263 JYQ262263 KIM262263 KSI262263 LCE262263 LMA262263 LVW262263 MFS262263 MPO262263 MZK262263 NJG262263 NTC262263 OCY262263 OMU262263 OWQ262263 PGM262263 PQI262263 QAE262263 QKA262263 QTW262263 RDS262263 RNO262263 RXK262263 SHG262263 SRC262263 TAY262263 TKU262263 TUQ262263 UEM262263 UOI262263 UYE262263 VIA262263 VRW262263 WBS262263 WLO262263 WVK262263 C327799 IY327799 SU327799 ACQ327799 AMM327799 AWI327799 BGE327799 BQA327799 BZW327799 CJS327799 CTO327799 DDK327799 DNG327799 DXC327799 EGY327799 EQU327799 FAQ327799 FKM327799 FUI327799 GEE327799 GOA327799 GXW327799 HHS327799 HRO327799 IBK327799 ILG327799 IVC327799 JEY327799 JOU327799 JYQ327799 KIM327799 KSI327799 LCE327799 LMA327799 LVW327799 MFS327799 MPO327799 MZK327799 NJG327799 NTC327799 OCY327799 OMU327799 OWQ327799 PGM327799 PQI327799 QAE327799 QKA327799 QTW327799 RDS327799 RNO327799 RXK327799 SHG327799 SRC327799 TAY327799 TKU327799 TUQ327799 UEM327799 UOI327799 UYE327799 VIA327799 VRW327799 WBS327799 WLO327799 WVK327799 C393335 IY393335 SU393335 ACQ393335 AMM393335 AWI393335 BGE393335 BQA393335 BZW393335 CJS393335 CTO393335 DDK393335 DNG393335 DXC393335 EGY393335 EQU393335 FAQ393335 FKM393335 FUI393335 GEE393335 GOA393335 GXW393335 HHS393335 HRO393335 IBK393335 ILG393335 IVC393335 JEY393335 JOU393335 JYQ393335 KIM393335 KSI393335 LCE393335 LMA393335 LVW393335 MFS393335 MPO393335 MZK393335 NJG393335 NTC393335 OCY393335 OMU393335 OWQ393335 PGM393335 PQI393335 QAE393335 QKA393335 QTW393335 RDS393335 RNO393335 RXK393335 SHG393335 SRC393335 TAY393335 TKU393335 TUQ393335 UEM393335 UOI393335 UYE393335 VIA393335 VRW393335 WBS393335 WLO393335 WVK393335 C458871 IY458871 SU458871 ACQ458871 AMM458871 AWI458871 BGE458871 BQA458871 BZW458871 CJS458871 CTO458871 DDK458871 DNG458871 DXC458871 EGY458871 EQU458871 FAQ458871 FKM458871 FUI458871 GEE458871 GOA458871 GXW458871 HHS458871 HRO458871 IBK458871 ILG458871 IVC458871 JEY458871 JOU458871 JYQ458871 KIM458871 KSI458871 LCE458871 LMA458871 LVW458871 MFS458871 MPO458871 MZK458871 NJG458871 NTC458871 OCY458871 OMU458871 OWQ458871 PGM458871 PQI458871 QAE458871 QKA458871 QTW458871 RDS458871 RNO458871 RXK458871 SHG458871 SRC458871 TAY458871 TKU458871 TUQ458871 UEM458871 UOI458871 UYE458871 VIA458871 VRW458871 WBS458871 WLO458871 WVK458871 C524407 IY524407 SU524407 ACQ524407 AMM524407 AWI524407 BGE524407 BQA524407 BZW524407 CJS524407 CTO524407 DDK524407 DNG524407 DXC524407 EGY524407 EQU524407 FAQ524407 FKM524407 FUI524407 GEE524407 GOA524407 GXW524407 HHS524407 HRO524407 IBK524407 ILG524407 IVC524407 JEY524407 JOU524407 JYQ524407 KIM524407 KSI524407 LCE524407 LMA524407 LVW524407 MFS524407 MPO524407 MZK524407 NJG524407 NTC524407 OCY524407 OMU524407 OWQ524407 PGM524407 PQI524407 QAE524407 QKA524407 QTW524407 RDS524407 RNO524407 RXK524407 SHG524407 SRC524407 TAY524407 TKU524407 TUQ524407 UEM524407 UOI524407 UYE524407 VIA524407 VRW524407 WBS524407 WLO524407 WVK524407 C589943 IY589943 SU589943 ACQ589943 AMM589943 AWI589943 BGE589943 BQA589943 BZW589943 CJS589943 CTO589943 DDK589943 DNG589943 DXC589943 EGY589943 EQU589943 FAQ589943 FKM589943 FUI589943 GEE589943 GOA589943 GXW589943 HHS589943 HRO589943 IBK589943 ILG589943 IVC589943 JEY589943 JOU589943 JYQ589943 KIM589943 KSI589943 LCE589943 LMA589943 LVW589943 MFS589943 MPO589943 MZK589943 NJG589943 NTC589943 OCY589943 OMU589943 OWQ589943 PGM589943 PQI589943 QAE589943 QKA589943 QTW589943 RDS589943 RNO589943 RXK589943 SHG589943 SRC589943 TAY589943 TKU589943 TUQ589943 UEM589943 UOI589943 UYE589943 VIA589943 VRW589943 WBS589943 WLO589943 WVK589943 C655479 IY655479 SU655479 ACQ655479 AMM655479 AWI655479 BGE655479 BQA655479 BZW655479 CJS655479 CTO655479 DDK655479 DNG655479 DXC655479 EGY655479 EQU655479 FAQ655479 FKM655479 FUI655479 GEE655479 GOA655479 GXW655479 HHS655479 HRO655479 IBK655479 ILG655479 IVC655479 JEY655479 JOU655479 JYQ655479 KIM655479 KSI655479 LCE655479 LMA655479 LVW655479 MFS655479 MPO655479 MZK655479 NJG655479 NTC655479 OCY655479 OMU655479 OWQ655479 PGM655479 PQI655479 QAE655479 QKA655479 QTW655479 RDS655479 RNO655479 RXK655479 SHG655479 SRC655479 TAY655479 TKU655479 TUQ655479 UEM655479 UOI655479 UYE655479 VIA655479 VRW655479 WBS655479 WLO655479 WVK655479 C721015 IY721015 SU721015 ACQ721015 AMM721015 AWI721015 BGE721015 BQA721015 BZW721015 CJS721015 CTO721015 DDK721015 DNG721015 DXC721015 EGY721015 EQU721015 FAQ721015 FKM721015 FUI721015 GEE721015 GOA721015 GXW721015 HHS721015 HRO721015 IBK721015 ILG721015 IVC721015 JEY721015 JOU721015 JYQ721015 KIM721015 KSI721015 LCE721015 LMA721015 LVW721015 MFS721015 MPO721015 MZK721015 NJG721015 NTC721015 OCY721015 OMU721015 OWQ721015 PGM721015 PQI721015 QAE721015 QKA721015 QTW721015 RDS721015 RNO721015 RXK721015 SHG721015 SRC721015 TAY721015 TKU721015 TUQ721015 UEM721015 UOI721015 UYE721015 VIA721015 VRW721015 WBS721015 WLO721015 WVK721015 C786551 IY786551 SU786551 ACQ786551 AMM786551 AWI786551 BGE786551 BQA786551 BZW786551 CJS786551 CTO786551 DDK786551 DNG786551 DXC786551 EGY786551 EQU786551 FAQ786551 FKM786551 FUI786551 GEE786551 GOA786551 GXW786551 HHS786551 HRO786551 IBK786551 ILG786551 IVC786551 JEY786551 JOU786551 JYQ786551 KIM786551 KSI786551 LCE786551 LMA786551 LVW786551 MFS786551 MPO786551 MZK786551 NJG786551 NTC786551 OCY786551 OMU786551 OWQ786551 PGM786551 PQI786551 QAE786551 QKA786551 QTW786551 RDS786551 RNO786551 RXK786551 SHG786551 SRC786551 TAY786551 TKU786551 TUQ786551 UEM786551 UOI786551 UYE786551 VIA786551 VRW786551 WBS786551 WLO786551 WVK786551 C852087 IY852087 SU852087 ACQ852087 AMM852087 AWI852087 BGE852087 BQA852087 BZW852087 CJS852087 CTO852087 DDK852087 DNG852087 DXC852087 EGY852087 EQU852087 FAQ852087 FKM852087 FUI852087 GEE852087 GOA852087 GXW852087 HHS852087 HRO852087 IBK852087 ILG852087 IVC852087 JEY852087 JOU852087 JYQ852087 KIM852087 KSI852087 LCE852087 LMA852087 LVW852087 MFS852087 MPO852087 MZK852087 NJG852087 NTC852087 OCY852087 OMU852087 OWQ852087 PGM852087 PQI852087 QAE852087 QKA852087 QTW852087 RDS852087 RNO852087 RXK852087 SHG852087 SRC852087 TAY852087 TKU852087 TUQ852087 UEM852087 UOI852087 UYE852087 VIA852087 VRW852087 WBS852087 WLO852087 WVK852087 C917623 IY917623 SU917623 ACQ917623 AMM917623 AWI917623 BGE917623 BQA917623 BZW917623 CJS917623 CTO917623 DDK917623 DNG917623 DXC917623 EGY917623 EQU917623 FAQ917623 FKM917623 FUI917623 GEE917623 GOA917623 GXW917623 HHS917623 HRO917623 IBK917623 ILG917623 IVC917623 JEY917623 JOU917623 JYQ917623 KIM917623 KSI917623 LCE917623 LMA917623 LVW917623 MFS917623 MPO917623 MZK917623 NJG917623 NTC917623 OCY917623 OMU917623 OWQ917623 PGM917623 PQI917623 QAE917623 QKA917623 QTW917623 RDS917623 RNO917623 RXK917623 SHG917623 SRC917623 TAY917623 TKU917623 TUQ917623 UEM917623 UOI917623 UYE917623 VIA917623 VRW917623 WBS917623 WLO917623 WVK917623 C983159 IY983159 SU983159 ACQ983159 AMM983159 AWI983159 BGE983159 BQA983159 BZW983159 CJS983159 CTO983159 DDK983159 DNG983159 DXC983159 EGY983159 EQU983159 FAQ983159 FKM983159 FUI983159 GEE983159 GOA983159 GXW983159 HHS983159 HRO983159 IBK983159 ILG983159 IVC983159 JEY983159 JOU983159 JYQ983159 KIM983159 KSI983159 LCE983159 LMA983159 LVW983159 MFS983159 MPO983159 MZK983159 NJG983159 NTC983159 OCY983159 OMU983159 OWQ983159 PGM983159 PQI983159 QAE983159 QKA983159 QTW983159 RDS983159 RNO983159 RXK983159 SHG983159 SRC983159 TAY983159 TKU983159 TUQ983159 UEM983159 UOI983159 UYE983159 VIA983159 VRW983159 WBS983159 WLO983159 WVK983159 H142 JJ136:JJ137 TF136:TF137 ADB136:ADB137 AMX136:AMX137 AWT136:AWT137 BGP136:BGP137 BQL136:BQL137 CAH136:CAH137 CKD136:CKD137 CTZ136:CTZ137 DDV136:DDV137 DNR136:DNR137 DXN136:DXN137 EHJ136:EHJ137 ERF136:ERF137 FBB136:FBB137 FKX136:FKX137 FUT136:FUT137 GEP136:GEP137 GOL136:GOL137 GYH136:GYH137 HID136:HID137 HRZ136:HRZ137 IBV136:IBV137 ILR136:ILR137 IVN136:IVN137 JFJ136:JFJ137 JPF136:JPF137 JZB136:JZB137 KIX136:KIX137 KST136:KST137 LCP136:LCP137 LML136:LML137 LWH136:LWH137 MGD136:MGD137 MPZ136:MPZ137 MZV136:MZV137 NJR136:NJR137 NTN136:NTN137 ODJ136:ODJ137 ONF136:ONF137 OXB136:OXB137 PGX136:PGX137 PQT136:PQT137 QAP136:QAP137 QKL136:QKL137 QUH136:QUH137 RED136:RED137 RNZ136:RNZ137 RXV136:RXV137 SHR136:SHR137 SRN136:SRN137 TBJ136:TBJ137 TLF136:TLF137 TVB136:TVB137 UEX136:UEX137 UOT136:UOT137 UYP136:UYP137 VIL136:VIL137 VSH136:VSH137 WCD136:WCD137 WLZ136:WLZ137 WVV136:WVV137 N65678 JJ65678 TF65678 ADB65678 AMX65678 AWT65678 BGP65678 BQL65678 CAH65678 CKD65678 CTZ65678 DDV65678 DNR65678 DXN65678 EHJ65678 ERF65678 FBB65678 FKX65678 FUT65678 GEP65678 GOL65678 GYH65678 HID65678 HRZ65678 IBV65678 ILR65678 IVN65678 JFJ65678 JPF65678 JZB65678 KIX65678 KST65678 LCP65678 LML65678 LWH65678 MGD65678 MPZ65678 MZV65678 NJR65678 NTN65678 ODJ65678 ONF65678 OXB65678 PGX65678 PQT65678 QAP65678 QKL65678 QUH65678 RED65678 RNZ65678 RXV65678 SHR65678 SRN65678 TBJ65678 TLF65678 TVB65678 UEX65678 UOT65678 UYP65678 VIL65678 VSH65678 WCD65678 WLZ65678 WVV65678 N131214 JJ131214 TF131214 ADB131214 AMX131214 AWT131214 BGP131214 BQL131214 CAH131214 CKD131214 CTZ131214 DDV131214 DNR131214 DXN131214 EHJ131214 ERF131214 FBB131214 FKX131214 FUT131214 GEP131214 GOL131214 GYH131214 HID131214 HRZ131214 IBV131214 ILR131214 IVN131214 JFJ131214 JPF131214 JZB131214 KIX131214 KST131214 LCP131214 LML131214 LWH131214 MGD131214 MPZ131214 MZV131214 NJR131214 NTN131214 ODJ131214 ONF131214 OXB131214 PGX131214 PQT131214 QAP131214 QKL131214 QUH131214 RED131214 RNZ131214 RXV131214 SHR131214 SRN131214 TBJ131214 TLF131214 TVB131214 UEX131214 UOT131214 UYP131214 VIL131214 VSH131214 WCD131214 WLZ131214 WVV131214 N196750 JJ196750 TF196750 ADB196750 AMX196750 AWT196750 BGP196750 BQL196750 CAH196750 CKD196750 CTZ196750 DDV196750 DNR196750 DXN196750 EHJ196750 ERF196750 FBB196750 FKX196750 FUT196750 GEP196750 GOL196750 GYH196750 HID196750 HRZ196750 IBV196750 ILR196750 IVN196750 JFJ196750 JPF196750 JZB196750 KIX196750 KST196750 LCP196750 LML196750 LWH196750 MGD196750 MPZ196750 MZV196750 NJR196750 NTN196750 ODJ196750 ONF196750 OXB196750 PGX196750 PQT196750 QAP196750 QKL196750 QUH196750 RED196750 RNZ196750 RXV196750 SHR196750 SRN196750 TBJ196750 TLF196750 TVB196750 UEX196750 UOT196750 UYP196750 VIL196750 VSH196750 WCD196750 WLZ196750 WVV196750 N262286 JJ262286 TF262286 ADB262286 AMX262286 AWT262286 BGP262286 BQL262286 CAH262286 CKD262286 CTZ262286 DDV262286 DNR262286 DXN262286 EHJ262286 ERF262286 FBB262286 FKX262286 FUT262286 GEP262286 GOL262286 GYH262286 HID262286 HRZ262286 IBV262286 ILR262286 IVN262286 JFJ262286 JPF262286 JZB262286 KIX262286 KST262286 LCP262286 LML262286 LWH262286 MGD262286 MPZ262286 MZV262286 NJR262286 NTN262286 ODJ262286 ONF262286 OXB262286 PGX262286 PQT262286 QAP262286 QKL262286 QUH262286 RED262286 RNZ262286 RXV262286 SHR262286 SRN262286 TBJ262286 TLF262286 TVB262286 UEX262286 UOT262286 UYP262286 VIL262286 VSH262286 WCD262286 WLZ262286 WVV262286 N327822 JJ327822 TF327822 ADB327822 AMX327822 AWT327822 BGP327822 BQL327822 CAH327822 CKD327822 CTZ327822 DDV327822 DNR327822 DXN327822 EHJ327822 ERF327822 FBB327822 FKX327822 FUT327822 GEP327822 GOL327822 GYH327822 HID327822 HRZ327822 IBV327822 ILR327822 IVN327822 JFJ327822 JPF327822 JZB327822 KIX327822 KST327822 LCP327822 LML327822 LWH327822 MGD327822 MPZ327822 MZV327822 NJR327822 NTN327822 ODJ327822 ONF327822 OXB327822 PGX327822 PQT327822 QAP327822 QKL327822 QUH327822 RED327822 RNZ327822 RXV327822 SHR327822 SRN327822 TBJ327822 TLF327822 TVB327822 UEX327822 UOT327822 UYP327822 VIL327822 VSH327822 WCD327822 WLZ327822 WVV327822 N393358 JJ393358 TF393358 ADB393358 AMX393358 AWT393358 BGP393358 BQL393358 CAH393358 CKD393358 CTZ393358 DDV393358 DNR393358 DXN393358 EHJ393358 ERF393358 FBB393358 FKX393358 FUT393358 GEP393358 GOL393358 GYH393358 HID393358 HRZ393358 IBV393358 ILR393358 IVN393358 JFJ393358 JPF393358 JZB393358 KIX393358 KST393358 LCP393358 LML393358 LWH393358 MGD393358 MPZ393358 MZV393358 NJR393358 NTN393358 ODJ393358 ONF393358 OXB393358 PGX393358 PQT393358 QAP393358 QKL393358 QUH393358 RED393358 RNZ393358 RXV393358 SHR393358 SRN393358 TBJ393358 TLF393358 TVB393358 UEX393358 UOT393358 UYP393358 VIL393358 VSH393358 WCD393358 WLZ393358 WVV393358 N458894 JJ458894 TF458894 ADB458894 AMX458894 AWT458894 BGP458894 BQL458894 CAH458894 CKD458894 CTZ458894 DDV458894 DNR458894 DXN458894 EHJ458894 ERF458894 FBB458894 FKX458894 FUT458894 GEP458894 GOL458894 GYH458894 HID458894 HRZ458894 IBV458894 ILR458894 IVN458894 JFJ458894 JPF458894 JZB458894 KIX458894 KST458894 LCP458894 LML458894 LWH458894 MGD458894 MPZ458894 MZV458894 NJR458894 NTN458894 ODJ458894 ONF458894 OXB458894 PGX458894 PQT458894 QAP458894 QKL458894 QUH458894 RED458894 RNZ458894 RXV458894 SHR458894 SRN458894 TBJ458894 TLF458894 TVB458894 UEX458894 UOT458894 UYP458894 VIL458894 VSH458894 WCD458894 WLZ458894 WVV458894 N524430 JJ524430 TF524430 ADB524430 AMX524430 AWT524430 BGP524430 BQL524430 CAH524430 CKD524430 CTZ524430 DDV524430 DNR524430 DXN524430 EHJ524430 ERF524430 FBB524430 FKX524430 FUT524430 GEP524430 GOL524430 GYH524430 HID524430 HRZ524430 IBV524430 ILR524430 IVN524430 JFJ524430 JPF524430 JZB524430 KIX524430 KST524430 LCP524430 LML524430 LWH524430 MGD524430 MPZ524430 MZV524430 NJR524430 NTN524430 ODJ524430 ONF524430 OXB524430 PGX524430 PQT524430 QAP524430 QKL524430 QUH524430 RED524430 RNZ524430 RXV524430 SHR524430 SRN524430 TBJ524430 TLF524430 TVB524430 UEX524430 UOT524430 UYP524430 VIL524430 VSH524430 WCD524430 WLZ524430 WVV524430 N589966 JJ589966 TF589966 ADB589966 AMX589966 AWT589966 BGP589966 BQL589966 CAH589966 CKD589966 CTZ589966 DDV589966 DNR589966 DXN589966 EHJ589966 ERF589966 FBB589966 FKX589966 FUT589966 GEP589966 GOL589966 GYH589966 HID589966 HRZ589966 IBV589966 ILR589966 IVN589966 JFJ589966 JPF589966 JZB589966 KIX589966 KST589966 LCP589966 LML589966 LWH589966 MGD589966 MPZ589966 MZV589966 NJR589966 NTN589966 ODJ589966 ONF589966 OXB589966 PGX589966 PQT589966 QAP589966 QKL589966 QUH589966 RED589966 RNZ589966 RXV589966 SHR589966 SRN589966 TBJ589966 TLF589966 TVB589966 UEX589966 UOT589966 UYP589966 VIL589966 VSH589966 WCD589966 WLZ589966 WVV589966 N655502 JJ655502 TF655502 ADB655502 AMX655502 AWT655502 BGP655502 BQL655502 CAH655502 CKD655502 CTZ655502 DDV655502 DNR655502 DXN655502 EHJ655502 ERF655502 FBB655502 FKX655502 FUT655502 GEP655502 GOL655502 GYH655502 HID655502 HRZ655502 IBV655502 ILR655502 IVN655502 JFJ655502 JPF655502 JZB655502 KIX655502 KST655502 LCP655502 LML655502 LWH655502 MGD655502 MPZ655502 MZV655502 NJR655502 NTN655502 ODJ655502 ONF655502 OXB655502 PGX655502 PQT655502 QAP655502 QKL655502 QUH655502 RED655502 RNZ655502 RXV655502 SHR655502 SRN655502 TBJ655502 TLF655502 TVB655502 UEX655502 UOT655502 UYP655502 VIL655502 VSH655502 WCD655502 WLZ655502 WVV655502 N721038 JJ721038 TF721038 ADB721038 AMX721038 AWT721038 BGP721038 BQL721038 CAH721038 CKD721038 CTZ721038 DDV721038 DNR721038 DXN721038 EHJ721038 ERF721038 FBB721038 FKX721038 FUT721038 GEP721038 GOL721038 GYH721038 HID721038 HRZ721038 IBV721038 ILR721038 IVN721038 JFJ721038 JPF721038 JZB721038 KIX721038 KST721038 LCP721038 LML721038 LWH721038 MGD721038 MPZ721038 MZV721038 NJR721038 NTN721038 ODJ721038 ONF721038 OXB721038 PGX721038 PQT721038 QAP721038 QKL721038 QUH721038 RED721038 RNZ721038 RXV721038 SHR721038 SRN721038 TBJ721038 TLF721038 TVB721038 UEX721038 UOT721038 UYP721038 VIL721038 VSH721038 WCD721038 WLZ721038 WVV721038 N786574 JJ786574 TF786574 ADB786574 AMX786574 AWT786574 BGP786574 BQL786574 CAH786574 CKD786574 CTZ786574 DDV786574 DNR786574 DXN786574 EHJ786574 ERF786574 FBB786574 FKX786574 FUT786574 GEP786574 GOL786574 GYH786574 HID786574 HRZ786574 IBV786574 ILR786574 IVN786574 JFJ786574 JPF786574 JZB786574 KIX786574 KST786574 LCP786574 LML786574 LWH786574 MGD786574 MPZ786574 MZV786574 NJR786574 NTN786574 ODJ786574 ONF786574 OXB786574 PGX786574 PQT786574 QAP786574 QKL786574 QUH786574 RED786574 RNZ786574 RXV786574 SHR786574 SRN786574 TBJ786574 TLF786574 TVB786574 UEX786574 UOT786574 UYP786574 VIL786574 VSH786574 WCD786574 WLZ786574 WVV786574 N852110 JJ852110 TF852110 ADB852110 AMX852110 AWT852110 BGP852110 BQL852110 CAH852110 CKD852110 CTZ852110 DDV852110 DNR852110 DXN852110 EHJ852110 ERF852110 FBB852110 FKX852110 FUT852110 GEP852110 GOL852110 GYH852110 HID852110 HRZ852110 IBV852110 ILR852110 IVN852110 JFJ852110 JPF852110 JZB852110 KIX852110 KST852110 LCP852110 LML852110 LWH852110 MGD852110 MPZ852110 MZV852110 NJR852110 NTN852110 ODJ852110 ONF852110 OXB852110 PGX852110 PQT852110 QAP852110 QKL852110 QUH852110 RED852110 RNZ852110 RXV852110 SHR852110 SRN852110 TBJ852110 TLF852110 TVB852110 UEX852110 UOT852110 UYP852110 VIL852110 VSH852110 WCD852110 WLZ852110 WVV852110 N917646 JJ917646 TF917646 ADB917646 AMX917646 AWT917646 BGP917646 BQL917646 CAH917646 CKD917646 CTZ917646 DDV917646 DNR917646 DXN917646 EHJ917646 ERF917646 FBB917646 FKX917646 FUT917646 GEP917646 GOL917646 GYH917646 HID917646 HRZ917646 IBV917646 ILR917646 IVN917646 JFJ917646 JPF917646 JZB917646 KIX917646 KST917646 LCP917646 LML917646 LWH917646 MGD917646 MPZ917646 MZV917646 NJR917646 NTN917646 ODJ917646 ONF917646 OXB917646 PGX917646 PQT917646 QAP917646 QKL917646 QUH917646 RED917646 RNZ917646 RXV917646 SHR917646 SRN917646 TBJ917646 TLF917646 TVB917646 UEX917646 UOT917646 UYP917646 VIL917646 VSH917646 WCD917646 WLZ917646 WVV917646 N983182 JJ983182 TF983182 ADB983182 AMX983182 AWT983182 BGP983182 BQL983182 CAH983182 CKD983182 CTZ983182 DDV983182 DNR983182 DXN983182 EHJ983182 ERF983182 FBB983182 FKX983182 FUT983182 GEP983182 GOL983182 GYH983182 HID983182 HRZ983182 IBV983182 ILR983182 IVN983182 JFJ983182 JPF983182 JZB983182 KIX983182 KST983182 LCP983182 LML983182 LWH983182 MGD983182 MPZ983182 MZV983182 NJR983182 NTN983182 ODJ983182 ONF983182 OXB983182 PGX983182 PQT983182 QAP983182 QKL983182 QUH983182 RED983182 RNZ983182 RXV983182 SHR983182 SRN983182 TBJ983182 TLF983182 TVB983182 UEX983182 UOT983182 UYP983182 VIL983182 VSH983182 WCD983182 WLZ983182 WVV983182 V107 JR107 TN107 ADJ107 ANF107 AXB107 BGX107 BQT107 CAP107 CKL107 CUH107 DED107 DNZ107 DXV107 EHR107 ERN107 FBJ107 FLF107 FVB107 GEX107 GOT107 GYP107 HIL107 HSH107 ICD107 ILZ107 IVV107 JFR107 JPN107 JZJ107 KJF107 KTB107 LCX107 LMT107 LWP107 MGL107 MQH107 NAD107 NJZ107 NTV107 ODR107 ONN107 OXJ107 PHF107 PRB107 QAX107 QKT107 QUP107 REL107 ROH107 RYD107 SHZ107 SRV107 TBR107 TLN107 TVJ107 UFF107 UPB107 UYX107 VIT107 VSP107 WCL107 WMH107 WWD107 V65650 JR65650 TN65650 ADJ65650 ANF65650 AXB65650 BGX65650 BQT65650 CAP65650 CKL65650 CUH65650 DED65650 DNZ65650 DXV65650 EHR65650 ERN65650 FBJ65650 FLF65650 FVB65650 GEX65650 GOT65650 GYP65650 HIL65650 HSH65650 ICD65650 ILZ65650 IVV65650 JFR65650 JPN65650 JZJ65650 KJF65650 KTB65650 LCX65650 LMT65650 LWP65650 MGL65650 MQH65650 NAD65650 NJZ65650 NTV65650 ODR65650 ONN65650 OXJ65650 PHF65650 PRB65650 QAX65650 QKT65650 QUP65650 REL65650 ROH65650 RYD65650 SHZ65650 SRV65650 TBR65650 TLN65650 TVJ65650 UFF65650 UPB65650 UYX65650 VIT65650 VSP65650 WCL65650 WMH65650 WWD65650 V131186 JR131186 TN131186 ADJ131186 ANF131186 AXB131186 BGX131186 BQT131186 CAP131186 CKL131186 CUH131186 DED131186 DNZ131186 DXV131186 EHR131186 ERN131186 FBJ131186 FLF131186 FVB131186 GEX131186 GOT131186 GYP131186 HIL131186 HSH131186 ICD131186 ILZ131186 IVV131186 JFR131186 JPN131186 JZJ131186 KJF131186 KTB131186 LCX131186 LMT131186 LWP131186 MGL131186 MQH131186 NAD131186 NJZ131186 NTV131186 ODR131186 ONN131186 OXJ131186 PHF131186 PRB131186 QAX131186 QKT131186 QUP131186 REL131186 ROH131186 RYD131186 SHZ131186 SRV131186 TBR131186 TLN131186 TVJ131186 UFF131186 UPB131186 UYX131186 VIT131186 VSP131186 WCL131186 WMH131186 WWD131186 V196722 JR196722 TN196722 ADJ196722 ANF196722 AXB196722 BGX196722 BQT196722 CAP196722 CKL196722 CUH196722 DED196722 DNZ196722 DXV196722 EHR196722 ERN196722 FBJ196722 FLF196722 FVB196722 GEX196722 GOT196722 GYP196722 HIL196722 HSH196722 ICD196722 ILZ196722 IVV196722 JFR196722 JPN196722 JZJ196722 KJF196722 KTB196722 LCX196722 LMT196722 LWP196722 MGL196722 MQH196722 NAD196722 NJZ196722 NTV196722 ODR196722 ONN196722 OXJ196722 PHF196722 PRB196722 QAX196722 QKT196722 QUP196722 REL196722 ROH196722 RYD196722 SHZ196722 SRV196722 TBR196722 TLN196722 TVJ196722 UFF196722 UPB196722 UYX196722 VIT196722 VSP196722 WCL196722 WMH196722 WWD196722 V262258 JR262258 TN262258 ADJ262258 ANF262258 AXB262258 BGX262258 BQT262258 CAP262258 CKL262258 CUH262258 DED262258 DNZ262258 DXV262258 EHR262258 ERN262258 FBJ262258 FLF262258 FVB262258 GEX262258 GOT262258 GYP262258 HIL262258 HSH262258 ICD262258 ILZ262258 IVV262258 JFR262258 JPN262258 JZJ262258 KJF262258 KTB262258 LCX262258 LMT262258 LWP262258 MGL262258 MQH262258 NAD262258 NJZ262258 NTV262258 ODR262258 ONN262258 OXJ262258 PHF262258 PRB262258 QAX262258 QKT262258 QUP262258 REL262258 ROH262258 RYD262258 SHZ262258 SRV262258 TBR262258 TLN262258 TVJ262258 UFF262258 UPB262258 UYX262258 VIT262258 VSP262258 WCL262258 WMH262258 WWD262258 V327794 JR327794 TN327794 ADJ327794 ANF327794 AXB327794 BGX327794 BQT327794 CAP327794 CKL327794 CUH327794 DED327794 DNZ327794 DXV327794 EHR327794 ERN327794 FBJ327794 FLF327794 FVB327794 GEX327794 GOT327794 GYP327794 HIL327794 HSH327794 ICD327794 ILZ327794 IVV327794 JFR327794 JPN327794 JZJ327794 KJF327794 KTB327794 LCX327794 LMT327794 LWP327794 MGL327794 MQH327794 NAD327794 NJZ327794 NTV327794 ODR327794 ONN327794 OXJ327794 PHF327794 PRB327794 QAX327794 QKT327794 QUP327794 REL327794 ROH327794 RYD327794 SHZ327794 SRV327794 TBR327794 TLN327794 TVJ327794 UFF327794 UPB327794 UYX327794 VIT327794 VSP327794 WCL327794 WMH327794 WWD327794 V393330 JR393330 TN393330 ADJ393330 ANF393330 AXB393330 BGX393330 BQT393330 CAP393330 CKL393330 CUH393330 DED393330 DNZ393330 DXV393330 EHR393330 ERN393330 FBJ393330 FLF393330 FVB393330 GEX393330 GOT393330 GYP393330 HIL393330 HSH393330 ICD393330 ILZ393330 IVV393330 JFR393330 JPN393330 JZJ393330 KJF393330 KTB393330 LCX393330 LMT393330 LWP393330 MGL393330 MQH393330 NAD393330 NJZ393330 NTV393330 ODR393330 ONN393330 OXJ393330 PHF393330 PRB393330 QAX393330 QKT393330 QUP393330 REL393330 ROH393330 RYD393330 SHZ393330 SRV393330 TBR393330 TLN393330 TVJ393330 UFF393330 UPB393330 UYX393330 VIT393330 VSP393330 WCL393330 WMH393330 WWD393330 V458866 JR458866 TN458866 ADJ458866 ANF458866 AXB458866 BGX458866 BQT458866 CAP458866 CKL458866 CUH458866 DED458866 DNZ458866 DXV458866 EHR458866 ERN458866 FBJ458866 FLF458866 FVB458866 GEX458866 GOT458866 GYP458866 HIL458866 HSH458866 ICD458866 ILZ458866 IVV458866 JFR458866 JPN458866 JZJ458866 KJF458866 KTB458866 LCX458866 LMT458866 LWP458866 MGL458866 MQH458866 NAD458866 NJZ458866 NTV458866 ODR458866 ONN458866 OXJ458866 PHF458866 PRB458866 QAX458866 QKT458866 QUP458866 REL458866 ROH458866 RYD458866 SHZ458866 SRV458866 TBR458866 TLN458866 TVJ458866 UFF458866 UPB458866 UYX458866 VIT458866 VSP458866 WCL458866 WMH458866 WWD458866 V524402 JR524402 TN524402 ADJ524402 ANF524402 AXB524402 BGX524402 BQT524402 CAP524402 CKL524402 CUH524402 DED524402 DNZ524402 DXV524402 EHR524402 ERN524402 FBJ524402 FLF524402 FVB524402 GEX524402 GOT524402 GYP524402 HIL524402 HSH524402 ICD524402 ILZ524402 IVV524402 JFR524402 JPN524402 JZJ524402 KJF524402 KTB524402 LCX524402 LMT524402 LWP524402 MGL524402 MQH524402 NAD524402 NJZ524402 NTV524402 ODR524402 ONN524402 OXJ524402 PHF524402 PRB524402 QAX524402 QKT524402 QUP524402 REL524402 ROH524402 RYD524402 SHZ524402 SRV524402 TBR524402 TLN524402 TVJ524402 UFF524402 UPB524402 UYX524402 VIT524402 VSP524402 WCL524402 WMH524402 WWD524402 V589938 JR589938 TN589938 ADJ589938 ANF589938 AXB589938 BGX589938 BQT589938 CAP589938 CKL589938 CUH589938 DED589938 DNZ589938 DXV589938 EHR589938 ERN589938 FBJ589938 FLF589938 FVB589938 GEX589938 GOT589938 GYP589938 HIL589938 HSH589938 ICD589938 ILZ589938 IVV589938 JFR589938 JPN589938 JZJ589938 KJF589938 KTB589938 LCX589938 LMT589938 LWP589938 MGL589938 MQH589938 NAD589938 NJZ589938 NTV589938 ODR589938 ONN589938 OXJ589938 PHF589938 PRB589938 QAX589938 QKT589938 QUP589938 REL589938 ROH589938 RYD589938 SHZ589938 SRV589938 TBR589938 TLN589938 TVJ589938 UFF589938 UPB589938 UYX589938 VIT589938 VSP589938 WCL589938 WMH589938 WWD589938 V655474 JR655474 TN655474 ADJ655474 ANF655474 AXB655474 BGX655474 BQT655474 CAP655474 CKL655474 CUH655474 DED655474 DNZ655474 DXV655474 EHR655474 ERN655474 FBJ655474 FLF655474 FVB655474 GEX655474 GOT655474 GYP655474 HIL655474 HSH655474 ICD655474 ILZ655474 IVV655474 JFR655474 JPN655474 JZJ655474 KJF655474 KTB655474 LCX655474 LMT655474 LWP655474 MGL655474 MQH655474 NAD655474 NJZ655474 NTV655474 ODR655474 ONN655474 OXJ655474 PHF655474 PRB655474 QAX655474 QKT655474 QUP655474 REL655474 ROH655474 RYD655474 SHZ655474 SRV655474 TBR655474 TLN655474 TVJ655474 UFF655474 UPB655474 UYX655474 VIT655474 VSP655474 WCL655474 WMH655474 WWD655474 V721010 JR721010 TN721010 ADJ721010 ANF721010 AXB721010 BGX721010 BQT721010 CAP721010 CKL721010 CUH721010 DED721010 DNZ721010 DXV721010 EHR721010 ERN721010 FBJ721010 FLF721010 FVB721010 GEX721010 GOT721010 GYP721010 HIL721010 HSH721010 ICD721010 ILZ721010 IVV721010 JFR721010 JPN721010 JZJ721010 KJF721010 KTB721010 LCX721010 LMT721010 LWP721010 MGL721010 MQH721010 NAD721010 NJZ721010 NTV721010 ODR721010 ONN721010 OXJ721010 PHF721010 PRB721010 QAX721010 QKT721010 QUP721010 REL721010 ROH721010 RYD721010 SHZ721010 SRV721010 TBR721010 TLN721010 TVJ721010 UFF721010 UPB721010 UYX721010 VIT721010 VSP721010 WCL721010 WMH721010 WWD721010 V786546 JR786546 TN786546 ADJ786546 ANF786546 AXB786546 BGX786546 BQT786546 CAP786546 CKL786546 CUH786546 DED786546 DNZ786546 DXV786546 EHR786546 ERN786546 FBJ786546 FLF786546 FVB786546 GEX786546 GOT786546 GYP786546 HIL786546 HSH786546 ICD786546 ILZ786546 IVV786546 JFR786546 JPN786546 JZJ786546 KJF786546 KTB786546 LCX786546 LMT786546 LWP786546 MGL786546 MQH786546 NAD786546 NJZ786546 NTV786546 ODR786546 ONN786546 OXJ786546 PHF786546 PRB786546 QAX786546 QKT786546 QUP786546 REL786546 ROH786546 RYD786546 SHZ786546 SRV786546 TBR786546 TLN786546 TVJ786546 UFF786546 UPB786546 UYX786546 VIT786546 VSP786546 WCL786546 WMH786546 WWD786546 V852082 JR852082 TN852082 ADJ852082 ANF852082 AXB852082 BGX852082 BQT852082 CAP852082 CKL852082 CUH852082 DED852082 DNZ852082 DXV852082 EHR852082 ERN852082 FBJ852082 FLF852082 FVB852082 GEX852082 GOT852082 GYP852082 HIL852082 HSH852082 ICD852082 ILZ852082 IVV852082 JFR852082 JPN852082 JZJ852082 KJF852082 KTB852082 LCX852082 LMT852082 LWP852082 MGL852082 MQH852082 NAD852082 NJZ852082 NTV852082 ODR852082 ONN852082 OXJ852082 PHF852082 PRB852082 QAX852082 QKT852082 QUP852082 REL852082 ROH852082 RYD852082 SHZ852082 SRV852082 TBR852082 TLN852082 TVJ852082 UFF852082 UPB852082 UYX852082 VIT852082 VSP852082 WCL852082 WMH852082 WWD852082 V917618 JR917618 TN917618 ADJ917618 ANF917618 AXB917618 BGX917618 BQT917618 CAP917618 CKL917618 CUH917618 DED917618 DNZ917618 DXV917618 EHR917618 ERN917618 FBJ917618 FLF917618 FVB917618 GEX917618 GOT917618 GYP917618 HIL917618 HSH917618 ICD917618 ILZ917618 IVV917618 JFR917618 JPN917618 JZJ917618 KJF917618 KTB917618 LCX917618 LMT917618 LWP917618 MGL917618 MQH917618 NAD917618 NJZ917618 NTV917618 ODR917618 ONN917618 OXJ917618 PHF917618 PRB917618 QAX917618 QKT917618 QUP917618 REL917618 ROH917618 RYD917618 SHZ917618 SRV917618 TBR917618 TLN917618 TVJ917618 UFF917618 UPB917618 UYX917618 VIT917618 VSP917618 WCL917618 WMH917618 WWD917618 V983154 JR983154 TN983154 ADJ983154 ANF983154 AXB983154 BGX983154 BQT983154 CAP983154 CKL983154 CUH983154 DED983154 DNZ983154 DXV983154 EHR983154 ERN983154 FBJ983154 FLF983154 FVB983154 GEX983154 GOT983154 GYP983154 HIL983154 HSH983154 ICD983154 ILZ983154 IVV983154 JFR983154 JPN983154 JZJ983154 KJF983154 KTB983154 LCX983154 LMT983154 LWP983154 MGL983154 MQH983154 NAD983154 NJZ983154 NTV983154 ODR983154 ONN983154 OXJ983154 PHF983154 PRB983154 QAX983154 QKT983154 QUP983154 REL983154 ROH983154 RYD983154 SHZ983154 SRV983154 TBR983154 TLN983154 TVJ983154 UFF983154 UPB983154 UYX983154 VIT983154 VSP983154 WCL983154 WMH983154 WWD983154 R107 JN107 TJ107 ADF107 ANB107 AWX107 BGT107 BQP107 CAL107 CKH107 CUD107 DDZ107 DNV107 DXR107 EHN107 ERJ107 FBF107 FLB107 FUX107 GET107 GOP107 GYL107 HIH107 HSD107 IBZ107 ILV107 IVR107 JFN107 JPJ107 JZF107 KJB107 KSX107 LCT107 LMP107 LWL107 MGH107 MQD107 MZZ107 NJV107 NTR107 ODN107 ONJ107 OXF107 PHB107 PQX107 QAT107 QKP107 QUL107 REH107 ROD107 RXZ107 SHV107 SRR107 TBN107 TLJ107 TVF107 UFB107 UOX107 UYT107 VIP107 VSL107 WCH107 WMD107 WVZ107 R65650 JN65650 TJ65650 ADF65650 ANB65650 AWX65650 BGT65650 BQP65650 CAL65650 CKH65650 CUD65650 DDZ65650 DNV65650 DXR65650 EHN65650 ERJ65650 FBF65650 FLB65650 FUX65650 GET65650 GOP65650 GYL65650 HIH65650 HSD65650 IBZ65650 ILV65650 IVR65650 JFN65650 JPJ65650 JZF65650 KJB65650 KSX65650 LCT65650 LMP65650 LWL65650 MGH65650 MQD65650 MZZ65650 NJV65650 NTR65650 ODN65650 ONJ65650 OXF65650 PHB65650 PQX65650 QAT65650 QKP65650 QUL65650 REH65650 ROD65650 RXZ65650 SHV65650 SRR65650 TBN65650 TLJ65650 TVF65650 UFB65650 UOX65650 UYT65650 VIP65650 VSL65650 WCH65650 WMD65650 WVZ65650 R131186 JN131186 TJ131186 ADF131186 ANB131186 AWX131186 BGT131186 BQP131186 CAL131186 CKH131186 CUD131186 DDZ131186 DNV131186 DXR131186 EHN131186 ERJ131186 FBF131186 FLB131186 FUX131186 GET131186 GOP131186 GYL131186 HIH131186 HSD131186 IBZ131186 ILV131186 IVR131186 JFN131186 JPJ131186 JZF131186 KJB131186 KSX131186 LCT131186 LMP131186 LWL131186 MGH131186 MQD131186 MZZ131186 NJV131186 NTR131186 ODN131186 ONJ131186 OXF131186 PHB131186 PQX131186 QAT131186 QKP131186 QUL131186 REH131186 ROD131186 RXZ131186 SHV131186 SRR131186 TBN131186 TLJ131186 TVF131186 UFB131186 UOX131186 UYT131186 VIP131186 VSL131186 WCH131186 WMD131186 WVZ131186 R196722 JN196722 TJ196722 ADF196722 ANB196722 AWX196722 BGT196722 BQP196722 CAL196722 CKH196722 CUD196722 DDZ196722 DNV196722 DXR196722 EHN196722 ERJ196722 FBF196722 FLB196722 FUX196722 GET196722 GOP196722 GYL196722 HIH196722 HSD196722 IBZ196722 ILV196722 IVR196722 JFN196722 JPJ196722 JZF196722 KJB196722 KSX196722 LCT196722 LMP196722 LWL196722 MGH196722 MQD196722 MZZ196722 NJV196722 NTR196722 ODN196722 ONJ196722 OXF196722 PHB196722 PQX196722 QAT196722 QKP196722 QUL196722 REH196722 ROD196722 RXZ196722 SHV196722 SRR196722 TBN196722 TLJ196722 TVF196722 UFB196722 UOX196722 UYT196722 VIP196722 VSL196722 WCH196722 WMD196722 WVZ196722 R262258 JN262258 TJ262258 ADF262258 ANB262258 AWX262258 BGT262258 BQP262258 CAL262258 CKH262258 CUD262258 DDZ262258 DNV262258 DXR262258 EHN262258 ERJ262258 FBF262258 FLB262258 FUX262258 GET262258 GOP262258 GYL262258 HIH262258 HSD262258 IBZ262258 ILV262258 IVR262258 JFN262258 JPJ262258 JZF262258 KJB262258 KSX262258 LCT262258 LMP262258 LWL262258 MGH262258 MQD262258 MZZ262258 NJV262258 NTR262258 ODN262258 ONJ262258 OXF262258 PHB262258 PQX262258 QAT262258 QKP262258 QUL262258 REH262258 ROD262258 RXZ262258 SHV262258 SRR262258 TBN262258 TLJ262258 TVF262258 UFB262258 UOX262258 UYT262258 VIP262258 VSL262258 WCH262258 WMD262258 WVZ262258 R327794 JN327794 TJ327794 ADF327794 ANB327794 AWX327794 BGT327794 BQP327794 CAL327794 CKH327794 CUD327794 DDZ327794 DNV327794 DXR327794 EHN327794 ERJ327794 FBF327794 FLB327794 FUX327794 GET327794 GOP327794 GYL327794 HIH327794 HSD327794 IBZ327794 ILV327794 IVR327794 JFN327794 JPJ327794 JZF327794 KJB327794 KSX327794 LCT327794 LMP327794 LWL327794 MGH327794 MQD327794 MZZ327794 NJV327794 NTR327794 ODN327794 ONJ327794 OXF327794 PHB327794 PQX327794 QAT327794 QKP327794 QUL327794 REH327794 ROD327794 RXZ327794 SHV327794 SRR327794 TBN327794 TLJ327794 TVF327794 UFB327794 UOX327794 UYT327794 VIP327794 VSL327794 WCH327794 WMD327794 WVZ327794 R393330 JN393330 TJ393330 ADF393330 ANB393330 AWX393330 BGT393330 BQP393330 CAL393330 CKH393330 CUD393330 DDZ393330 DNV393330 DXR393330 EHN393330 ERJ393330 FBF393330 FLB393330 FUX393330 GET393330 GOP393330 GYL393330 HIH393330 HSD393330 IBZ393330 ILV393330 IVR393330 JFN393330 JPJ393330 JZF393330 KJB393330 KSX393330 LCT393330 LMP393330 LWL393330 MGH393330 MQD393330 MZZ393330 NJV393330 NTR393330 ODN393330 ONJ393330 OXF393330 PHB393330 PQX393330 QAT393330 QKP393330 QUL393330 REH393330 ROD393330 RXZ393330 SHV393330 SRR393330 TBN393330 TLJ393330 TVF393330 UFB393330 UOX393330 UYT393330 VIP393330 VSL393330 WCH393330 WMD393330 WVZ393330 R458866 JN458866 TJ458866 ADF458866 ANB458866 AWX458866 BGT458866 BQP458866 CAL458866 CKH458866 CUD458866 DDZ458866 DNV458866 DXR458866 EHN458866 ERJ458866 FBF458866 FLB458866 FUX458866 GET458866 GOP458866 GYL458866 HIH458866 HSD458866 IBZ458866 ILV458866 IVR458866 JFN458866 JPJ458866 JZF458866 KJB458866 KSX458866 LCT458866 LMP458866 LWL458866 MGH458866 MQD458866 MZZ458866 NJV458866 NTR458866 ODN458866 ONJ458866 OXF458866 PHB458866 PQX458866 QAT458866 QKP458866 QUL458866 REH458866 ROD458866 RXZ458866 SHV458866 SRR458866 TBN458866 TLJ458866 TVF458866 UFB458866 UOX458866 UYT458866 VIP458866 VSL458866 WCH458866 WMD458866 WVZ458866 R524402 JN524402 TJ524402 ADF524402 ANB524402 AWX524402 BGT524402 BQP524402 CAL524402 CKH524402 CUD524402 DDZ524402 DNV524402 DXR524402 EHN524402 ERJ524402 FBF524402 FLB524402 FUX524402 GET524402 GOP524402 GYL524402 HIH524402 HSD524402 IBZ524402 ILV524402 IVR524402 JFN524402 JPJ524402 JZF524402 KJB524402 KSX524402 LCT524402 LMP524402 LWL524402 MGH524402 MQD524402 MZZ524402 NJV524402 NTR524402 ODN524402 ONJ524402 OXF524402 PHB524402 PQX524402 QAT524402 QKP524402 QUL524402 REH524402 ROD524402 RXZ524402 SHV524402 SRR524402 TBN524402 TLJ524402 TVF524402 UFB524402 UOX524402 UYT524402 VIP524402 VSL524402 WCH524402 WMD524402 WVZ524402 R589938 JN589938 TJ589938 ADF589938 ANB589938 AWX589938 BGT589938 BQP589938 CAL589938 CKH589938 CUD589938 DDZ589938 DNV589938 DXR589938 EHN589938 ERJ589938 FBF589938 FLB589938 FUX589938 GET589938 GOP589938 GYL589938 HIH589938 HSD589938 IBZ589938 ILV589938 IVR589938 JFN589938 JPJ589938 JZF589938 KJB589938 KSX589938 LCT589938 LMP589938 LWL589938 MGH589938 MQD589938 MZZ589938 NJV589938 NTR589938 ODN589938 ONJ589938 OXF589938 PHB589938 PQX589938 QAT589938 QKP589938 QUL589938 REH589938 ROD589938 RXZ589938 SHV589938 SRR589938 TBN589938 TLJ589938 TVF589938 UFB589938 UOX589938 UYT589938 VIP589938 VSL589938 WCH589938 WMD589938 WVZ589938 R655474 JN655474 TJ655474 ADF655474 ANB655474 AWX655474 BGT655474 BQP655474 CAL655474 CKH655474 CUD655474 DDZ655474 DNV655474 DXR655474 EHN655474 ERJ655474 FBF655474 FLB655474 FUX655474 GET655474 GOP655474 GYL655474 HIH655474 HSD655474 IBZ655474 ILV655474 IVR655474 JFN655474 JPJ655474 JZF655474 KJB655474 KSX655474 LCT655474 LMP655474 LWL655474 MGH655474 MQD655474 MZZ655474 NJV655474 NTR655474 ODN655474 ONJ655474 OXF655474 PHB655474 PQX655474 QAT655474 QKP655474 QUL655474 REH655474 ROD655474 RXZ655474 SHV655474 SRR655474 TBN655474 TLJ655474 TVF655474 UFB655474 UOX655474 UYT655474 VIP655474 VSL655474 WCH655474 WMD655474 WVZ655474 R721010 JN721010 TJ721010 ADF721010 ANB721010 AWX721010 BGT721010 BQP721010 CAL721010 CKH721010 CUD721010 DDZ721010 DNV721010 DXR721010 EHN721010 ERJ721010 FBF721010 FLB721010 FUX721010 GET721010 GOP721010 GYL721010 HIH721010 HSD721010 IBZ721010 ILV721010 IVR721010 JFN721010 JPJ721010 JZF721010 KJB721010 KSX721010 LCT721010 LMP721010 LWL721010 MGH721010 MQD721010 MZZ721010 NJV721010 NTR721010 ODN721010 ONJ721010 OXF721010 PHB721010 PQX721010 QAT721010 QKP721010 QUL721010 REH721010 ROD721010 RXZ721010 SHV721010 SRR721010 TBN721010 TLJ721010 TVF721010 UFB721010 UOX721010 UYT721010 VIP721010 VSL721010 WCH721010 WMD721010 WVZ721010 R786546 JN786546 TJ786546 ADF786546 ANB786546 AWX786546 BGT786546 BQP786546 CAL786546 CKH786546 CUD786546 DDZ786546 DNV786546 DXR786546 EHN786546 ERJ786546 FBF786546 FLB786546 FUX786546 GET786546 GOP786546 GYL786546 HIH786546 HSD786546 IBZ786546 ILV786546 IVR786546 JFN786546 JPJ786546 JZF786546 KJB786546 KSX786546 LCT786546 LMP786546 LWL786546 MGH786546 MQD786546 MZZ786546 NJV786546 NTR786546 ODN786546 ONJ786546 OXF786546 PHB786546 PQX786546 QAT786546 QKP786546 QUL786546 REH786546 ROD786546 RXZ786546 SHV786546 SRR786546 TBN786546 TLJ786546 TVF786546 UFB786546 UOX786546 UYT786546 VIP786546 VSL786546 WCH786546 WMD786546 WVZ786546 R852082 JN852082 TJ852082 ADF852082 ANB852082 AWX852082 BGT852082 BQP852082 CAL852082 CKH852082 CUD852082 DDZ852082 DNV852082 DXR852082 EHN852082 ERJ852082 FBF852082 FLB852082 FUX852082 GET852082 GOP852082 GYL852082 HIH852082 HSD852082 IBZ852082 ILV852082 IVR852082 JFN852082 JPJ852082 JZF852082 KJB852082 KSX852082 LCT852082 LMP852082 LWL852082 MGH852082 MQD852082 MZZ852082 NJV852082 NTR852082 ODN852082 ONJ852082 OXF852082 PHB852082 PQX852082 QAT852082 QKP852082 QUL852082 REH852082 ROD852082 RXZ852082 SHV852082 SRR852082 TBN852082 TLJ852082 TVF852082 UFB852082 UOX852082 UYT852082 VIP852082 VSL852082 WCH852082 WMD852082 WVZ852082 R917618 JN917618 TJ917618 ADF917618 ANB917618 AWX917618 BGT917618 BQP917618 CAL917618 CKH917618 CUD917618 DDZ917618 DNV917618 DXR917618 EHN917618 ERJ917618 FBF917618 FLB917618 FUX917618 GET917618 GOP917618 GYL917618 HIH917618 HSD917618 IBZ917618 ILV917618 IVR917618 JFN917618 JPJ917618 JZF917618 KJB917618 KSX917618 LCT917618 LMP917618 LWL917618 MGH917618 MQD917618 MZZ917618 NJV917618 NTR917618 ODN917618 ONJ917618 OXF917618 PHB917618 PQX917618 QAT917618 QKP917618 QUL917618 REH917618 ROD917618 RXZ917618 SHV917618 SRR917618 TBN917618 TLJ917618 TVF917618 UFB917618 UOX917618 UYT917618 VIP917618 VSL917618 WCH917618 WMD917618 WVZ917618 R983154 JN983154 TJ983154 ADF983154 ANB983154 AWX983154 BGT983154 BQP983154 CAL983154 CKH983154 CUD983154 DDZ983154 DNV983154 DXR983154 EHN983154 ERJ983154 FBF983154 FLB983154 FUX983154 GET983154 GOP983154 GYL983154 HIH983154 HSD983154 IBZ983154 ILV983154 IVR983154 JFN983154 JPJ983154 JZF983154 KJB983154 KSX983154 LCT983154 LMP983154 LWL983154 MGH983154 MQD983154 MZZ983154 NJV983154 NTR983154 ODN983154 ONJ983154 OXF983154 PHB983154 PQX983154 QAT983154 QKP983154 QUL983154 REH983154 ROD983154 RXZ983154 SHV983154 SRR983154 TBN983154 TLJ983154 TVF983154 UFB983154 UOX983154 UYT983154 VIP983154 VSL983154 WCH983154 WMD983154 WVZ983154 G159:G164 JC159:JC164 SY159:SY164 ACU159:ACU164 AMQ159:AMQ164 AWM159:AWM164 BGI159:BGI164 BQE159:BQE164 CAA159:CAA164 CJW159:CJW164 CTS159:CTS164 DDO159:DDO164 DNK159:DNK164 DXG159:DXG164 EHC159:EHC164 EQY159:EQY164 FAU159:FAU164 FKQ159:FKQ164 FUM159:FUM164 GEI159:GEI164 GOE159:GOE164 GYA159:GYA164 HHW159:HHW164 HRS159:HRS164 IBO159:IBO164 ILK159:ILK164 IVG159:IVG164 JFC159:JFC164 JOY159:JOY164 JYU159:JYU164 KIQ159:KIQ164 KSM159:KSM164 LCI159:LCI164 LME159:LME164 LWA159:LWA164 MFW159:MFW164 MPS159:MPS164 MZO159:MZO164 NJK159:NJK164 NTG159:NTG164 ODC159:ODC164 OMY159:OMY164 OWU159:OWU164 PGQ159:PGQ164 PQM159:PQM164 QAI159:QAI164 QKE159:QKE164 QUA159:QUA164 RDW159:RDW164 RNS159:RNS164 RXO159:RXO164 SHK159:SHK164 SRG159:SRG164 TBC159:TBC164 TKY159:TKY164 TUU159:TUU164 UEQ159:UEQ164 UOM159:UOM164 UYI159:UYI164 VIE159:VIE164 VSA159:VSA164 WBW159:WBW164 WLS159:WLS164 WVO159:WVO164 G65693:G65698 JC65693:JC65698 SY65693:SY65698 ACU65693:ACU65698 AMQ65693:AMQ65698 AWM65693:AWM65698 BGI65693:BGI65698 BQE65693:BQE65698 CAA65693:CAA65698 CJW65693:CJW65698 CTS65693:CTS65698 DDO65693:DDO65698 DNK65693:DNK65698 DXG65693:DXG65698 EHC65693:EHC65698 EQY65693:EQY65698 FAU65693:FAU65698 FKQ65693:FKQ65698 FUM65693:FUM65698 GEI65693:GEI65698 GOE65693:GOE65698 GYA65693:GYA65698 HHW65693:HHW65698 HRS65693:HRS65698 IBO65693:IBO65698 ILK65693:ILK65698 IVG65693:IVG65698 JFC65693:JFC65698 JOY65693:JOY65698 JYU65693:JYU65698 KIQ65693:KIQ65698 KSM65693:KSM65698 LCI65693:LCI65698 LME65693:LME65698 LWA65693:LWA65698 MFW65693:MFW65698 MPS65693:MPS65698 MZO65693:MZO65698 NJK65693:NJK65698 NTG65693:NTG65698 ODC65693:ODC65698 OMY65693:OMY65698 OWU65693:OWU65698 PGQ65693:PGQ65698 PQM65693:PQM65698 QAI65693:QAI65698 QKE65693:QKE65698 QUA65693:QUA65698 RDW65693:RDW65698 RNS65693:RNS65698 RXO65693:RXO65698 SHK65693:SHK65698 SRG65693:SRG65698 TBC65693:TBC65698 TKY65693:TKY65698 TUU65693:TUU65698 UEQ65693:UEQ65698 UOM65693:UOM65698 UYI65693:UYI65698 VIE65693:VIE65698 VSA65693:VSA65698 WBW65693:WBW65698 WLS65693:WLS65698 WVO65693:WVO65698 G131229:G131234 JC131229:JC131234 SY131229:SY131234 ACU131229:ACU131234 AMQ131229:AMQ131234 AWM131229:AWM131234 BGI131229:BGI131234 BQE131229:BQE131234 CAA131229:CAA131234 CJW131229:CJW131234 CTS131229:CTS131234 DDO131229:DDO131234 DNK131229:DNK131234 DXG131229:DXG131234 EHC131229:EHC131234 EQY131229:EQY131234 FAU131229:FAU131234 FKQ131229:FKQ131234 FUM131229:FUM131234 GEI131229:GEI131234 GOE131229:GOE131234 GYA131229:GYA131234 HHW131229:HHW131234 HRS131229:HRS131234 IBO131229:IBO131234 ILK131229:ILK131234 IVG131229:IVG131234 JFC131229:JFC131234 JOY131229:JOY131234 JYU131229:JYU131234 KIQ131229:KIQ131234 KSM131229:KSM131234 LCI131229:LCI131234 LME131229:LME131234 LWA131229:LWA131234 MFW131229:MFW131234 MPS131229:MPS131234 MZO131229:MZO131234 NJK131229:NJK131234 NTG131229:NTG131234 ODC131229:ODC131234 OMY131229:OMY131234 OWU131229:OWU131234 PGQ131229:PGQ131234 PQM131229:PQM131234 QAI131229:QAI131234 QKE131229:QKE131234 QUA131229:QUA131234 RDW131229:RDW131234 RNS131229:RNS131234 RXO131229:RXO131234 SHK131229:SHK131234 SRG131229:SRG131234 TBC131229:TBC131234 TKY131229:TKY131234 TUU131229:TUU131234 UEQ131229:UEQ131234 UOM131229:UOM131234 UYI131229:UYI131234 VIE131229:VIE131234 VSA131229:VSA131234 WBW131229:WBW131234 WLS131229:WLS131234 WVO131229:WVO131234 G196765:G196770 JC196765:JC196770 SY196765:SY196770 ACU196765:ACU196770 AMQ196765:AMQ196770 AWM196765:AWM196770 BGI196765:BGI196770 BQE196765:BQE196770 CAA196765:CAA196770 CJW196765:CJW196770 CTS196765:CTS196770 DDO196765:DDO196770 DNK196765:DNK196770 DXG196765:DXG196770 EHC196765:EHC196770 EQY196765:EQY196770 FAU196765:FAU196770 FKQ196765:FKQ196770 FUM196765:FUM196770 GEI196765:GEI196770 GOE196765:GOE196770 GYA196765:GYA196770 HHW196765:HHW196770 HRS196765:HRS196770 IBO196765:IBO196770 ILK196765:ILK196770 IVG196765:IVG196770 JFC196765:JFC196770 JOY196765:JOY196770 JYU196765:JYU196770 KIQ196765:KIQ196770 KSM196765:KSM196770 LCI196765:LCI196770 LME196765:LME196770 LWA196765:LWA196770 MFW196765:MFW196770 MPS196765:MPS196770 MZO196765:MZO196770 NJK196765:NJK196770 NTG196765:NTG196770 ODC196765:ODC196770 OMY196765:OMY196770 OWU196765:OWU196770 PGQ196765:PGQ196770 PQM196765:PQM196770 QAI196765:QAI196770 QKE196765:QKE196770 QUA196765:QUA196770 RDW196765:RDW196770 RNS196765:RNS196770 RXO196765:RXO196770 SHK196765:SHK196770 SRG196765:SRG196770 TBC196765:TBC196770 TKY196765:TKY196770 TUU196765:TUU196770 UEQ196765:UEQ196770 UOM196765:UOM196770 UYI196765:UYI196770 VIE196765:VIE196770 VSA196765:VSA196770 WBW196765:WBW196770 WLS196765:WLS196770 WVO196765:WVO196770 G262301:G262306 JC262301:JC262306 SY262301:SY262306 ACU262301:ACU262306 AMQ262301:AMQ262306 AWM262301:AWM262306 BGI262301:BGI262306 BQE262301:BQE262306 CAA262301:CAA262306 CJW262301:CJW262306 CTS262301:CTS262306 DDO262301:DDO262306 DNK262301:DNK262306 DXG262301:DXG262306 EHC262301:EHC262306 EQY262301:EQY262306 FAU262301:FAU262306 FKQ262301:FKQ262306 FUM262301:FUM262306 GEI262301:GEI262306 GOE262301:GOE262306 GYA262301:GYA262306 HHW262301:HHW262306 HRS262301:HRS262306 IBO262301:IBO262306 ILK262301:ILK262306 IVG262301:IVG262306 JFC262301:JFC262306 JOY262301:JOY262306 JYU262301:JYU262306 KIQ262301:KIQ262306 KSM262301:KSM262306 LCI262301:LCI262306 LME262301:LME262306 LWA262301:LWA262306 MFW262301:MFW262306 MPS262301:MPS262306 MZO262301:MZO262306 NJK262301:NJK262306 NTG262301:NTG262306 ODC262301:ODC262306 OMY262301:OMY262306 OWU262301:OWU262306 PGQ262301:PGQ262306 PQM262301:PQM262306 QAI262301:QAI262306 QKE262301:QKE262306 QUA262301:QUA262306 RDW262301:RDW262306 RNS262301:RNS262306 RXO262301:RXO262306 SHK262301:SHK262306 SRG262301:SRG262306 TBC262301:TBC262306 TKY262301:TKY262306 TUU262301:TUU262306 UEQ262301:UEQ262306 UOM262301:UOM262306 UYI262301:UYI262306 VIE262301:VIE262306 VSA262301:VSA262306 WBW262301:WBW262306 WLS262301:WLS262306 WVO262301:WVO262306 G327837:G327842 JC327837:JC327842 SY327837:SY327842 ACU327837:ACU327842 AMQ327837:AMQ327842 AWM327837:AWM327842 BGI327837:BGI327842 BQE327837:BQE327842 CAA327837:CAA327842 CJW327837:CJW327842 CTS327837:CTS327842 DDO327837:DDO327842 DNK327837:DNK327842 DXG327837:DXG327842 EHC327837:EHC327842 EQY327837:EQY327842 FAU327837:FAU327842 FKQ327837:FKQ327842 FUM327837:FUM327842 GEI327837:GEI327842 GOE327837:GOE327842 GYA327837:GYA327842 HHW327837:HHW327842 HRS327837:HRS327842 IBO327837:IBO327842 ILK327837:ILK327842 IVG327837:IVG327842 JFC327837:JFC327842 JOY327837:JOY327842 JYU327837:JYU327842 KIQ327837:KIQ327842 KSM327837:KSM327842 LCI327837:LCI327842 LME327837:LME327842 LWA327837:LWA327842 MFW327837:MFW327842 MPS327837:MPS327842 MZO327837:MZO327842 NJK327837:NJK327842 NTG327837:NTG327842 ODC327837:ODC327842 OMY327837:OMY327842 OWU327837:OWU327842 PGQ327837:PGQ327842 PQM327837:PQM327842 QAI327837:QAI327842 QKE327837:QKE327842 QUA327837:QUA327842 RDW327837:RDW327842 RNS327837:RNS327842 RXO327837:RXO327842 SHK327837:SHK327842 SRG327837:SRG327842 TBC327837:TBC327842 TKY327837:TKY327842 TUU327837:TUU327842 UEQ327837:UEQ327842 UOM327837:UOM327842 UYI327837:UYI327842 VIE327837:VIE327842 VSA327837:VSA327842 WBW327837:WBW327842 WLS327837:WLS327842 WVO327837:WVO327842 G393373:G393378 JC393373:JC393378 SY393373:SY393378 ACU393373:ACU393378 AMQ393373:AMQ393378 AWM393373:AWM393378 BGI393373:BGI393378 BQE393373:BQE393378 CAA393373:CAA393378 CJW393373:CJW393378 CTS393373:CTS393378 DDO393373:DDO393378 DNK393373:DNK393378 DXG393373:DXG393378 EHC393373:EHC393378 EQY393373:EQY393378 FAU393373:FAU393378 FKQ393373:FKQ393378 FUM393373:FUM393378 GEI393373:GEI393378 GOE393373:GOE393378 GYA393373:GYA393378 HHW393373:HHW393378 HRS393373:HRS393378 IBO393373:IBO393378 ILK393373:ILK393378 IVG393373:IVG393378 JFC393373:JFC393378 JOY393373:JOY393378 JYU393373:JYU393378 KIQ393373:KIQ393378 KSM393373:KSM393378 LCI393373:LCI393378 LME393373:LME393378 LWA393373:LWA393378 MFW393373:MFW393378 MPS393373:MPS393378 MZO393373:MZO393378 NJK393373:NJK393378 NTG393373:NTG393378 ODC393373:ODC393378 OMY393373:OMY393378 OWU393373:OWU393378 PGQ393373:PGQ393378 PQM393373:PQM393378 QAI393373:QAI393378 QKE393373:QKE393378 QUA393373:QUA393378 RDW393373:RDW393378 RNS393373:RNS393378 RXO393373:RXO393378 SHK393373:SHK393378 SRG393373:SRG393378 TBC393373:TBC393378 TKY393373:TKY393378 TUU393373:TUU393378 UEQ393373:UEQ393378 UOM393373:UOM393378 UYI393373:UYI393378 VIE393373:VIE393378 VSA393373:VSA393378 WBW393373:WBW393378 WLS393373:WLS393378 WVO393373:WVO393378 G458909:G458914 JC458909:JC458914 SY458909:SY458914 ACU458909:ACU458914 AMQ458909:AMQ458914 AWM458909:AWM458914 BGI458909:BGI458914 BQE458909:BQE458914 CAA458909:CAA458914 CJW458909:CJW458914 CTS458909:CTS458914 DDO458909:DDO458914 DNK458909:DNK458914 DXG458909:DXG458914 EHC458909:EHC458914 EQY458909:EQY458914 FAU458909:FAU458914 FKQ458909:FKQ458914 FUM458909:FUM458914 GEI458909:GEI458914 GOE458909:GOE458914 GYA458909:GYA458914 HHW458909:HHW458914 HRS458909:HRS458914 IBO458909:IBO458914 ILK458909:ILK458914 IVG458909:IVG458914 JFC458909:JFC458914 JOY458909:JOY458914 JYU458909:JYU458914 KIQ458909:KIQ458914 KSM458909:KSM458914 LCI458909:LCI458914 LME458909:LME458914 LWA458909:LWA458914 MFW458909:MFW458914 MPS458909:MPS458914 MZO458909:MZO458914 NJK458909:NJK458914 NTG458909:NTG458914 ODC458909:ODC458914 OMY458909:OMY458914 OWU458909:OWU458914 PGQ458909:PGQ458914 PQM458909:PQM458914 QAI458909:QAI458914 QKE458909:QKE458914 QUA458909:QUA458914 RDW458909:RDW458914 RNS458909:RNS458914 RXO458909:RXO458914 SHK458909:SHK458914 SRG458909:SRG458914 TBC458909:TBC458914 TKY458909:TKY458914 TUU458909:TUU458914 UEQ458909:UEQ458914 UOM458909:UOM458914 UYI458909:UYI458914 VIE458909:VIE458914 VSA458909:VSA458914 WBW458909:WBW458914 WLS458909:WLS458914 WVO458909:WVO458914 G524445:G524450 JC524445:JC524450 SY524445:SY524450 ACU524445:ACU524450 AMQ524445:AMQ524450 AWM524445:AWM524450 BGI524445:BGI524450 BQE524445:BQE524450 CAA524445:CAA524450 CJW524445:CJW524450 CTS524445:CTS524450 DDO524445:DDO524450 DNK524445:DNK524450 DXG524445:DXG524450 EHC524445:EHC524450 EQY524445:EQY524450 FAU524445:FAU524450 FKQ524445:FKQ524450 FUM524445:FUM524450 GEI524445:GEI524450 GOE524445:GOE524450 GYA524445:GYA524450 HHW524445:HHW524450 HRS524445:HRS524450 IBO524445:IBO524450 ILK524445:ILK524450 IVG524445:IVG524450 JFC524445:JFC524450 JOY524445:JOY524450 JYU524445:JYU524450 KIQ524445:KIQ524450 KSM524445:KSM524450 LCI524445:LCI524450 LME524445:LME524450 LWA524445:LWA524450 MFW524445:MFW524450 MPS524445:MPS524450 MZO524445:MZO524450 NJK524445:NJK524450 NTG524445:NTG524450 ODC524445:ODC524450 OMY524445:OMY524450 OWU524445:OWU524450 PGQ524445:PGQ524450 PQM524445:PQM524450 QAI524445:QAI524450 QKE524445:QKE524450 QUA524445:QUA524450 RDW524445:RDW524450 RNS524445:RNS524450 RXO524445:RXO524450 SHK524445:SHK524450 SRG524445:SRG524450 TBC524445:TBC524450 TKY524445:TKY524450 TUU524445:TUU524450 UEQ524445:UEQ524450 UOM524445:UOM524450 UYI524445:UYI524450 VIE524445:VIE524450 VSA524445:VSA524450 WBW524445:WBW524450 WLS524445:WLS524450 WVO524445:WVO524450 G589981:G589986 JC589981:JC589986 SY589981:SY589986 ACU589981:ACU589986 AMQ589981:AMQ589986 AWM589981:AWM589986 BGI589981:BGI589986 BQE589981:BQE589986 CAA589981:CAA589986 CJW589981:CJW589986 CTS589981:CTS589986 DDO589981:DDO589986 DNK589981:DNK589986 DXG589981:DXG589986 EHC589981:EHC589986 EQY589981:EQY589986 FAU589981:FAU589986 FKQ589981:FKQ589986 FUM589981:FUM589986 GEI589981:GEI589986 GOE589981:GOE589986 GYA589981:GYA589986 HHW589981:HHW589986 HRS589981:HRS589986 IBO589981:IBO589986 ILK589981:ILK589986 IVG589981:IVG589986 JFC589981:JFC589986 JOY589981:JOY589986 JYU589981:JYU589986 KIQ589981:KIQ589986 KSM589981:KSM589986 LCI589981:LCI589986 LME589981:LME589986 LWA589981:LWA589986 MFW589981:MFW589986 MPS589981:MPS589986 MZO589981:MZO589986 NJK589981:NJK589986 NTG589981:NTG589986 ODC589981:ODC589986 OMY589981:OMY589986 OWU589981:OWU589986 PGQ589981:PGQ589986 PQM589981:PQM589986 QAI589981:QAI589986 QKE589981:QKE589986 QUA589981:QUA589986 RDW589981:RDW589986 RNS589981:RNS589986 RXO589981:RXO589986 SHK589981:SHK589986 SRG589981:SRG589986 TBC589981:TBC589986 TKY589981:TKY589986 TUU589981:TUU589986 UEQ589981:UEQ589986 UOM589981:UOM589986 UYI589981:UYI589986 VIE589981:VIE589986 VSA589981:VSA589986 WBW589981:WBW589986 WLS589981:WLS589986 WVO589981:WVO589986 G655517:G655522 JC655517:JC655522 SY655517:SY655522 ACU655517:ACU655522 AMQ655517:AMQ655522 AWM655517:AWM655522 BGI655517:BGI655522 BQE655517:BQE655522 CAA655517:CAA655522 CJW655517:CJW655522 CTS655517:CTS655522 DDO655517:DDO655522 DNK655517:DNK655522 DXG655517:DXG655522 EHC655517:EHC655522 EQY655517:EQY655522 FAU655517:FAU655522 FKQ655517:FKQ655522 FUM655517:FUM655522 GEI655517:GEI655522 GOE655517:GOE655522 GYA655517:GYA655522 HHW655517:HHW655522 HRS655517:HRS655522 IBO655517:IBO655522 ILK655517:ILK655522 IVG655517:IVG655522 JFC655517:JFC655522 JOY655517:JOY655522 JYU655517:JYU655522 KIQ655517:KIQ655522 KSM655517:KSM655522 LCI655517:LCI655522 LME655517:LME655522 LWA655517:LWA655522 MFW655517:MFW655522 MPS655517:MPS655522 MZO655517:MZO655522 NJK655517:NJK655522 NTG655517:NTG655522 ODC655517:ODC655522 OMY655517:OMY655522 OWU655517:OWU655522 PGQ655517:PGQ655522 PQM655517:PQM655522 QAI655517:QAI655522 QKE655517:QKE655522 QUA655517:QUA655522 RDW655517:RDW655522 RNS655517:RNS655522 RXO655517:RXO655522 SHK655517:SHK655522 SRG655517:SRG655522 TBC655517:TBC655522 TKY655517:TKY655522 TUU655517:TUU655522 UEQ655517:UEQ655522 UOM655517:UOM655522 UYI655517:UYI655522 VIE655517:VIE655522 VSA655517:VSA655522 WBW655517:WBW655522 WLS655517:WLS655522 WVO655517:WVO655522 G721053:G721058 JC721053:JC721058 SY721053:SY721058 ACU721053:ACU721058 AMQ721053:AMQ721058 AWM721053:AWM721058 BGI721053:BGI721058 BQE721053:BQE721058 CAA721053:CAA721058 CJW721053:CJW721058 CTS721053:CTS721058 DDO721053:DDO721058 DNK721053:DNK721058 DXG721053:DXG721058 EHC721053:EHC721058 EQY721053:EQY721058 FAU721053:FAU721058 FKQ721053:FKQ721058 FUM721053:FUM721058 GEI721053:GEI721058 GOE721053:GOE721058 GYA721053:GYA721058 HHW721053:HHW721058 HRS721053:HRS721058 IBO721053:IBO721058 ILK721053:ILK721058 IVG721053:IVG721058 JFC721053:JFC721058 JOY721053:JOY721058 JYU721053:JYU721058 KIQ721053:KIQ721058 KSM721053:KSM721058 LCI721053:LCI721058 LME721053:LME721058 LWA721053:LWA721058 MFW721053:MFW721058 MPS721053:MPS721058 MZO721053:MZO721058 NJK721053:NJK721058 NTG721053:NTG721058 ODC721053:ODC721058 OMY721053:OMY721058 OWU721053:OWU721058 PGQ721053:PGQ721058 PQM721053:PQM721058 QAI721053:QAI721058 QKE721053:QKE721058 QUA721053:QUA721058 RDW721053:RDW721058 RNS721053:RNS721058 RXO721053:RXO721058 SHK721053:SHK721058 SRG721053:SRG721058 TBC721053:TBC721058 TKY721053:TKY721058 TUU721053:TUU721058 UEQ721053:UEQ721058 UOM721053:UOM721058 UYI721053:UYI721058 VIE721053:VIE721058 VSA721053:VSA721058 WBW721053:WBW721058 WLS721053:WLS721058 WVO721053:WVO721058 G786589:G786594 JC786589:JC786594 SY786589:SY786594 ACU786589:ACU786594 AMQ786589:AMQ786594 AWM786589:AWM786594 BGI786589:BGI786594 BQE786589:BQE786594 CAA786589:CAA786594 CJW786589:CJW786594 CTS786589:CTS786594 DDO786589:DDO786594 DNK786589:DNK786594 DXG786589:DXG786594 EHC786589:EHC786594 EQY786589:EQY786594 FAU786589:FAU786594 FKQ786589:FKQ786594 FUM786589:FUM786594 GEI786589:GEI786594 GOE786589:GOE786594 GYA786589:GYA786594 HHW786589:HHW786594 HRS786589:HRS786594 IBO786589:IBO786594 ILK786589:ILK786594 IVG786589:IVG786594 JFC786589:JFC786594 JOY786589:JOY786594 JYU786589:JYU786594 KIQ786589:KIQ786594 KSM786589:KSM786594 LCI786589:LCI786594 LME786589:LME786594 LWA786589:LWA786594 MFW786589:MFW786594 MPS786589:MPS786594 MZO786589:MZO786594 NJK786589:NJK786594 NTG786589:NTG786594 ODC786589:ODC786594 OMY786589:OMY786594 OWU786589:OWU786594 PGQ786589:PGQ786594 PQM786589:PQM786594 QAI786589:QAI786594 QKE786589:QKE786594 QUA786589:QUA786594 RDW786589:RDW786594 RNS786589:RNS786594 RXO786589:RXO786594 SHK786589:SHK786594 SRG786589:SRG786594 TBC786589:TBC786594 TKY786589:TKY786594 TUU786589:TUU786594 UEQ786589:UEQ786594 UOM786589:UOM786594 UYI786589:UYI786594 VIE786589:VIE786594 VSA786589:VSA786594 WBW786589:WBW786594 WLS786589:WLS786594 WVO786589:WVO786594 G852125:G852130 JC852125:JC852130 SY852125:SY852130 ACU852125:ACU852130 AMQ852125:AMQ852130 AWM852125:AWM852130 BGI852125:BGI852130 BQE852125:BQE852130 CAA852125:CAA852130 CJW852125:CJW852130 CTS852125:CTS852130 DDO852125:DDO852130 DNK852125:DNK852130 DXG852125:DXG852130 EHC852125:EHC852130 EQY852125:EQY852130 FAU852125:FAU852130 FKQ852125:FKQ852130 FUM852125:FUM852130 GEI852125:GEI852130 GOE852125:GOE852130 GYA852125:GYA852130 HHW852125:HHW852130 HRS852125:HRS852130 IBO852125:IBO852130 ILK852125:ILK852130 IVG852125:IVG852130 JFC852125:JFC852130 JOY852125:JOY852130 JYU852125:JYU852130 KIQ852125:KIQ852130 KSM852125:KSM852130 LCI852125:LCI852130 LME852125:LME852130 LWA852125:LWA852130 MFW852125:MFW852130 MPS852125:MPS852130 MZO852125:MZO852130 NJK852125:NJK852130 NTG852125:NTG852130 ODC852125:ODC852130 OMY852125:OMY852130 OWU852125:OWU852130 PGQ852125:PGQ852130 PQM852125:PQM852130 QAI852125:QAI852130 QKE852125:QKE852130 QUA852125:QUA852130 RDW852125:RDW852130 RNS852125:RNS852130 RXO852125:RXO852130 SHK852125:SHK852130 SRG852125:SRG852130 TBC852125:TBC852130 TKY852125:TKY852130 TUU852125:TUU852130 UEQ852125:UEQ852130 UOM852125:UOM852130 UYI852125:UYI852130 VIE852125:VIE852130 VSA852125:VSA852130 WBW852125:WBW852130 WLS852125:WLS852130 WVO852125:WVO852130 G917661:G917666 JC917661:JC917666 SY917661:SY917666 ACU917661:ACU917666 AMQ917661:AMQ917666 AWM917661:AWM917666 BGI917661:BGI917666 BQE917661:BQE917666 CAA917661:CAA917666 CJW917661:CJW917666 CTS917661:CTS917666 DDO917661:DDO917666 DNK917661:DNK917666 DXG917661:DXG917666 EHC917661:EHC917666 EQY917661:EQY917666 FAU917661:FAU917666 FKQ917661:FKQ917666 FUM917661:FUM917666 GEI917661:GEI917666 GOE917661:GOE917666 GYA917661:GYA917666 HHW917661:HHW917666 HRS917661:HRS917666 IBO917661:IBO917666 ILK917661:ILK917666 IVG917661:IVG917666 JFC917661:JFC917666 JOY917661:JOY917666 JYU917661:JYU917666 KIQ917661:KIQ917666 KSM917661:KSM917666 LCI917661:LCI917666 LME917661:LME917666 LWA917661:LWA917666 MFW917661:MFW917666 MPS917661:MPS917666 MZO917661:MZO917666 NJK917661:NJK917666 NTG917661:NTG917666 ODC917661:ODC917666 OMY917661:OMY917666 OWU917661:OWU917666 PGQ917661:PGQ917666 PQM917661:PQM917666 QAI917661:QAI917666 QKE917661:QKE917666 QUA917661:QUA917666 RDW917661:RDW917666 RNS917661:RNS917666 RXO917661:RXO917666 SHK917661:SHK917666 SRG917661:SRG917666 TBC917661:TBC917666 TKY917661:TKY917666 TUU917661:TUU917666 UEQ917661:UEQ917666 UOM917661:UOM917666 UYI917661:UYI917666 VIE917661:VIE917666 VSA917661:VSA917666 WBW917661:WBW917666 WLS917661:WLS917666 WVO917661:WVO917666 G983197:G983202 JC983197:JC983202 SY983197:SY983202 ACU983197:ACU983202 AMQ983197:AMQ983202 AWM983197:AWM983202 BGI983197:BGI983202 BQE983197:BQE983202 CAA983197:CAA983202 CJW983197:CJW983202 CTS983197:CTS983202 DDO983197:DDO983202 DNK983197:DNK983202 DXG983197:DXG983202 EHC983197:EHC983202 EQY983197:EQY983202 FAU983197:FAU983202 FKQ983197:FKQ983202 FUM983197:FUM983202 GEI983197:GEI983202 GOE983197:GOE983202 GYA983197:GYA983202 HHW983197:HHW983202 HRS983197:HRS983202 IBO983197:IBO983202 ILK983197:ILK983202 IVG983197:IVG983202 JFC983197:JFC983202 JOY983197:JOY983202 JYU983197:JYU983202 KIQ983197:KIQ983202 KSM983197:KSM983202 LCI983197:LCI983202 LME983197:LME983202 LWA983197:LWA983202 MFW983197:MFW983202 MPS983197:MPS983202 MZO983197:MZO983202 NJK983197:NJK983202 NTG983197:NTG983202 ODC983197:ODC983202 OMY983197:OMY983202 OWU983197:OWU983202 PGQ983197:PGQ983202 PQM983197:PQM983202 QAI983197:QAI983202 QKE983197:QKE983202 QUA983197:QUA983202 RDW983197:RDW983202 RNS983197:RNS983202 RXO983197:RXO983202 SHK983197:SHK983202 SRG983197:SRG983202 TBC983197:TBC983202 TKY983197:TKY983202 TUU983197:TUU983202 UEQ983197:UEQ983202 UOM983197:UOM983202 UYI983197:UYI983202 VIE983197:VIE983202 VSA983197:VSA983202 WBW983197:WBW983202 WLS983197:WLS983202 WVO983197:WVO983202 C103:C105 IY103:IY105 SU103:SU105 ACQ103:ACQ105 AMM103:AMM105 AWI103:AWI105 BGE103:BGE105 BQA103:BQA105 BZW103:BZW105 CJS103:CJS105 CTO103:CTO105 DDK103:DDK105 DNG103:DNG105 DXC103:DXC105 EGY103:EGY105 EQU103:EQU105 FAQ103:FAQ105 FKM103:FKM105 FUI103:FUI105 GEE103:GEE105 GOA103:GOA105 GXW103:GXW105 HHS103:HHS105 HRO103:HRO105 IBK103:IBK105 ILG103:ILG105 IVC103:IVC105 JEY103:JEY105 JOU103:JOU105 JYQ103:JYQ105 KIM103:KIM105 KSI103:KSI105 LCE103:LCE105 LMA103:LMA105 LVW103:LVW105 MFS103:MFS105 MPO103:MPO105 MZK103:MZK105 NJG103:NJG105 NTC103:NTC105 OCY103:OCY105 OMU103:OMU105 OWQ103:OWQ105 PGM103:PGM105 PQI103:PQI105 QAE103:QAE105 QKA103:QKA105 QTW103:QTW105 RDS103:RDS105 RNO103:RNO105 RXK103:RXK105 SHG103:SHG105 SRC103:SRC105 TAY103:TAY105 TKU103:TKU105 TUQ103:TUQ105 UEM103:UEM105 UOI103:UOI105 UYE103:UYE105 VIA103:VIA105 VRW103:VRW105 WBS103:WBS105 WLO103:WLO105 WVK103:WVK105 C65646:C65648 IY65646:IY65648 SU65646:SU65648 ACQ65646:ACQ65648 AMM65646:AMM65648 AWI65646:AWI65648 BGE65646:BGE65648 BQA65646:BQA65648 BZW65646:BZW65648 CJS65646:CJS65648 CTO65646:CTO65648 DDK65646:DDK65648 DNG65646:DNG65648 DXC65646:DXC65648 EGY65646:EGY65648 EQU65646:EQU65648 FAQ65646:FAQ65648 FKM65646:FKM65648 FUI65646:FUI65648 GEE65646:GEE65648 GOA65646:GOA65648 GXW65646:GXW65648 HHS65646:HHS65648 HRO65646:HRO65648 IBK65646:IBK65648 ILG65646:ILG65648 IVC65646:IVC65648 JEY65646:JEY65648 JOU65646:JOU65648 JYQ65646:JYQ65648 KIM65646:KIM65648 KSI65646:KSI65648 LCE65646:LCE65648 LMA65646:LMA65648 LVW65646:LVW65648 MFS65646:MFS65648 MPO65646:MPO65648 MZK65646:MZK65648 NJG65646:NJG65648 NTC65646:NTC65648 OCY65646:OCY65648 OMU65646:OMU65648 OWQ65646:OWQ65648 PGM65646:PGM65648 PQI65646:PQI65648 QAE65646:QAE65648 QKA65646:QKA65648 QTW65646:QTW65648 RDS65646:RDS65648 RNO65646:RNO65648 RXK65646:RXK65648 SHG65646:SHG65648 SRC65646:SRC65648 TAY65646:TAY65648 TKU65646:TKU65648 TUQ65646:TUQ65648 UEM65646:UEM65648 UOI65646:UOI65648 UYE65646:UYE65648 VIA65646:VIA65648 VRW65646:VRW65648 WBS65646:WBS65648 WLO65646:WLO65648 WVK65646:WVK65648 C131182:C131184 IY131182:IY131184 SU131182:SU131184 ACQ131182:ACQ131184 AMM131182:AMM131184 AWI131182:AWI131184 BGE131182:BGE131184 BQA131182:BQA131184 BZW131182:BZW131184 CJS131182:CJS131184 CTO131182:CTO131184 DDK131182:DDK131184 DNG131182:DNG131184 DXC131182:DXC131184 EGY131182:EGY131184 EQU131182:EQU131184 FAQ131182:FAQ131184 FKM131182:FKM131184 FUI131182:FUI131184 GEE131182:GEE131184 GOA131182:GOA131184 GXW131182:GXW131184 HHS131182:HHS131184 HRO131182:HRO131184 IBK131182:IBK131184 ILG131182:ILG131184 IVC131182:IVC131184 JEY131182:JEY131184 JOU131182:JOU131184 JYQ131182:JYQ131184 KIM131182:KIM131184 KSI131182:KSI131184 LCE131182:LCE131184 LMA131182:LMA131184 LVW131182:LVW131184 MFS131182:MFS131184 MPO131182:MPO131184 MZK131182:MZK131184 NJG131182:NJG131184 NTC131182:NTC131184 OCY131182:OCY131184 OMU131182:OMU131184 OWQ131182:OWQ131184 PGM131182:PGM131184 PQI131182:PQI131184 QAE131182:QAE131184 QKA131182:QKA131184 QTW131182:QTW131184 RDS131182:RDS131184 RNO131182:RNO131184 RXK131182:RXK131184 SHG131182:SHG131184 SRC131182:SRC131184 TAY131182:TAY131184 TKU131182:TKU131184 TUQ131182:TUQ131184 UEM131182:UEM131184 UOI131182:UOI131184 UYE131182:UYE131184 VIA131182:VIA131184 VRW131182:VRW131184 WBS131182:WBS131184 WLO131182:WLO131184 WVK131182:WVK131184 C196718:C196720 IY196718:IY196720 SU196718:SU196720 ACQ196718:ACQ196720 AMM196718:AMM196720 AWI196718:AWI196720 BGE196718:BGE196720 BQA196718:BQA196720 BZW196718:BZW196720 CJS196718:CJS196720 CTO196718:CTO196720 DDK196718:DDK196720 DNG196718:DNG196720 DXC196718:DXC196720 EGY196718:EGY196720 EQU196718:EQU196720 FAQ196718:FAQ196720 FKM196718:FKM196720 FUI196718:FUI196720 GEE196718:GEE196720 GOA196718:GOA196720 GXW196718:GXW196720 HHS196718:HHS196720 HRO196718:HRO196720 IBK196718:IBK196720 ILG196718:ILG196720 IVC196718:IVC196720 JEY196718:JEY196720 JOU196718:JOU196720 JYQ196718:JYQ196720 KIM196718:KIM196720 KSI196718:KSI196720 LCE196718:LCE196720 LMA196718:LMA196720 LVW196718:LVW196720 MFS196718:MFS196720 MPO196718:MPO196720 MZK196718:MZK196720 NJG196718:NJG196720 NTC196718:NTC196720 OCY196718:OCY196720 OMU196718:OMU196720 OWQ196718:OWQ196720 PGM196718:PGM196720 PQI196718:PQI196720 QAE196718:QAE196720 QKA196718:QKA196720 QTW196718:QTW196720 RDS196718:RDS196720 RNO196718:RNO196720 RXK196718:RXK196720 SHG196718:SHG196720 SRC196718:SRC196720 TAY196718:TAY196720 TKU196718:TKU196720 TUQ196718:TUQ196720 UEM196718:UEM196720 UOI196718:UOI196720 UYE196718:UYE196720 VIA196718:VIA196720 VRW196718:VRW196720 WBS196718:WBS196720 WLO196718:WLO196720 WVK196718:WVK196720 C262254:C262256 IY262254:IY262256 SU262254:SU262256 ACQ262254:ACQ262256 AMM262254:AMM262256 AWI262254:AWI262256 BGE262254:BGE262256 BQA262254:BQA262256 BZW262254:BZW262256 CJS262254:CJS262256 CTO262254:CTO262256 DDK262254:DDK262256 DNG262254:DNG262256 DXC262254:DXC262256 EGY262254:EGY262256 EQU262254:EQU262256 FAQ262254:FAQ262256 FKM262254:FKM262256 FUI262254:FUI262256 GEE262254:GEE262256 GOA262254:GOA262256 GXW262254:GXW262256 HHS262254:HHS262256 HRO262254:HRO262256 IBK262254:IBK262256 ILG262254:ILG262256 IVC262254:IVC262256 JEY262254:JEY262256 JOU262254:JOU262256 JYQ262254:JYQ262256 KIM262254:KIM262256 KSI262254:KSI262256 LCE262254:LCE262256 LMA262254:LMA262256 LVW262254:LVW262256 MFS262254:MFS262256 MPO262254:MPO262256 MZK262254:MZK262256 NJG262254:NJG262256 NTC262254:NTC262256 OCY262254:OCY262256 OMU262254:OMU262256 OWQ262254:OWQ262256 PGM262254:PGM262256 PQI262254:PQI262256 QAE262254:QAE262256 QKA262254:QKA262256 QTW262254:QTW262256 RDS262254:RDS262256 RNO262254:RNO262256 RXK262254:RXK262256 SHG262254:SHG262256 SRC262254:SRC262256 TAY262254:TAY262256 TKU262254:TKU262256 TUQ262254:TUQ262256 UEM262254:UEM262256 UOI262254:UOI262256 UYE262254:UYE262256 VIA262254:VIA262256 VRW262254:VRW262256 WBS262254:WBS262256 WLO262254:WLO262256 WVK262254:WVK262256 C327790:C327792 IY327790:IY327792 SU327790:SU327792 ACQ327790:ACQ327792 AMM327790:AMM327792 AWI327790:AWI327792 BGE327790:BGE327792 BQA327790:BQA327792 BZW327790:BZW327792 CJS327790:CJS327792 CTO327790:CTO327792 DDK327790:DDK327792 DNG327790:DNG327792 DXC327790:DXC327792 EGY327790:EGY327792 EQU327790:EQU327792 FAQ327790:FAQ327792 FKM327790:FKM327792 FUI327790:FUI327792 GEE327790:GEE327792 GOA327790:GOA327792 GXW327790:GXW327792 HHS327790:HHS327792 HRO327790:HRO327792 IBK327790:IBK327792 ILG327790:ILG327792 IVC327790:IVC327792 JEY327790:JEY327792 JOU327790:JOU327792 JYQ327790:JYQ327792 KIM327790:KIM327792 KSI327790:KSI327792 LCE327790:LCE327792 LMA327790:LMA327792 LVW327790:LVW327792 MFS327790:MFS327792 MPO327790:MPO327792 MZK327790:MZK327792 NJG327790:NJG327792 NTC327790:NTC327792 OCY327790:OCY327792 OMU327790:OMU327792 OWQ327790:OWQ327792 PGM327790:PGM327792 PQI327790:PQI327792 QAE327790:QAE327792 QKA327790:QKA327792 QTW327790:QTW327792 RDS327790:RDS327792 RNO327790:RNO327792 RXK327790:RXK327792 SHG327790:SHG327792 SRC327790:SRC327792 TAY327790:TAY327792 TKU327790:TKU327792 TUQ327790:TUQ327792 UEM327790:UEM327792 UOI327790:UOI327792 UYE327790:UYE327792 VIA327790:VIA327792 VRW327790:VRW327792 WBS327790:WBS327792 WLO327790:WLO327792 WVK327790:WVK327792 C393326:C393328 IY393326:IY393328 SU393326:SU393328 ACQ393326:ACQ393328 AMM393326:AMM393328 AWI393326:AWI393328 BGE393326:BGE393328 BQA393326:BQA393328 BZW393326:BZW393328 CJS393326:CJS393328 CTO393326:CTO393328 DDK393326:DDK393328 DNG393326:DNG393328 DXC393326:DXC393328 EGY393326:EGY393328 EQU393326:EQU393328 FAQ393326:FAQ393328 FKM393326:FKM393328 FUI393326:FUI393328 GEE393326:GEE393328 GOA393326:GOA393328 GXW393326:GXW393328 HHS393326:HHS393328 HRO393326:HRO393328 IBK393326:IBK393328 ILG393326:ILG393328 IVC393326:IVC393328 JEY393326:JEY393328 JOU393326:JOU393328 JYQ393326:JYQ393328 KIM393326:KIM393328 KSI393326:KSI393328 LCE393326:LCE393328 LMA393326:LMA393328 LVW393326:LVW393328 MFS393326:MFS393328 MPO393326:MPO393328 MZK393326:MZK393328 NJG393326:NJG393328 NTC393326:NTC393328 OCY393326:OCY393328 OMU393326:OMU393328 OWQ393326:OWQ393328 PGM393326:PGM393328 PQI393326:PQI393328 QAE393326:QAE393328 QKA393326:QKA393328 QTW393326:QTW393328 RDS393326:RDS393328 RNO393326:RNO393328 RXK393326:RXK393328 SHG393326:SHG393328 SRC393326:SRC393328 TAY393326:TAY393328 TKU393326:TKU393328 TUQ393326:TUQ393328 UEM393326:UEM393328 UOI393326:UOI393328 UYE393326:UYE393328 VIA393326:VIA393328 VRW393326:VRW393328 WBS393326:WBS393328 WLO393326:WLO393328 WVK393326:WVK393328 C458862:C458864 IY458862:IY458864 SU458862:SU458864 ACQ458862:ACQ458864 AMM458862:AMM458864 AWI458862:AWI458864 BGE458862:BGE458864 BQA458862:BQA458864 BZW458862:BZW458864 CJS458862:CJS458864 CTO458862:CTO458864 DDK458862:DDK458864 DNG458862:DNG458864 DXC458862:DXC458864 EGY458862:EGY458864 EQU458862:EQU458864 FAQ458862:FAQ458864 FKM458862:FKM458864 FUI458862:FUI458864 GEE458862:GEE458864 GOA458862:GOA458864 GXW458862:GXW458864 HHS458862:HHS458864 HRO458862:HRO458864 IBK458862:IBK458864 ILG458862:ILG458864 IVC458862:IVC458864 JEY458862:JEY458864 JOU458862:JOU458864 JYQ458862:JYQ458864 KIM458862:KIM458864 KSI458862:KSI458864 LCE458862:LCE458864 LMA458862:LMA458864 LVW458862:LVW458864 MFS458862:MFS458864 MPO458862:MPO458864 MZK458862:MZK458864 NJG458862:NJG458864 NTC458862:NTC458864 OCY458862:OCY458864 OMU458862:OMU458864 OWQ458862:OWQ458864 PGM458862:PGM458864 PQI458862:PQI458864 QAE458862:QAE458864 QKA458862:QKA458864 QTW458862:QTW458864 RDS458862:RDS458864 RNO458862:RNO458864 RXK458862:RXK458864 SHG458862:SHG458864 SRC458862:SRC458864 TAY458862:TAY458864 TKU458862:TKU458864 TUQ458862:TUQ458864 UEM458862:UEM458864 UOI458862:UOI458864 UYE458862:UYE458864 VIA458862:VIA458864 VRW458862:VRW458864 WBS458862:WBS458864 WLO458862:WLO458864 WVK458862:WVK458864 C524398:C524400 IY524398:IY524400 SU524398:SU524400 ACQ524398:ACQ524400 AMM524398:AMM524400 AWI524398:AWI524400 BGE524398:BGE524400 BQA524398:BQA524400 BZW524398:BZW524400 CJS524398:CJS524400 CTO524398:CTO524400 DDK524398:DDK524400 DNG524398:DNG524400 DXC524398:DXC524400 EGY524398:EGY524400 EQU524398:EQU524400 FAQ524398:FAQ524400 FKM524398:FKM524400 FUI524398:FUI524400 GEE524398:GEE524400 GOA524398:GOA524400 GXW524398:GXW524400 HHS524398:HHS524400 HRO524398:HRO524400 IBK524398:IBK524400 ILG524398:ILG524400 IVC524398:IVC524400 JEY524398:JEY524400 JOU524398:JOU524400 JYQ524398:JYQ524400 KIM524398:KIM524400 KSI524398:KSI524400 LCE524398:LCE524400 LMA524398:LMA524400 LVW524398:LVW524400 MFS524398:MFS524400 MPO524398:MPO524400 MZK524398:MZK524400 NJG524398:NJG524400 NTC524398:NTC524400 OCY524398:OCY524400 OMU524398:OMU524400 OWQ524398:OWQ524400 PGM524398:PGM524400 PQI524398:PQI524400 QAE524398:QAE524400 QKA524398:QKA524400 QTW524398:QTW524400 RDS524398:RDS524400 RNO524398:RNO524400 RXK524398:RXK524400 SHG524398:SHG524400 SRC524398:SRC524400 TAY524398:TAY524400 TKU524398:TKU524400 TUQ524398:TUQ524400 UEM524398:UEM524400 UOI524398:UOI524400 UYE524398:UYE524400 VIA524398:VIA524400 VRW524398:VRW524400 WBS524398:WBS524400 WLO524398:WLO524400 WVK524398:WVK524400 C589934:C589936 IY589934:IY589936 SU589934:SU589936 ACQ589934:ACQ589936 AMM589934:AMM589936 AWI589934:AWI589936 BGE589934:BGE589936 BQA589934:BQA589936 BZW589934:BZW589936 CJS589934:CJS589936 CTO589934:CTO589936 DDK589934:DDK589936 DNG589934:DNG589936 DXC589934:DXC589936 EGY589934:EGY589936 EQU589934:EQU589936 FAQ589934:FAQ589936 FKM589934:FKM589936 FUI589934:FUI589936 GEE589934:GEE589936 GOA589934:GOA589936 GXW589934:GXW589936 HHS589934:HHS589936 HRO589934:HRO589936 IBK589934:IBK589936 ILG589934:ILG589936 IVC589934:IVC589936 JEY589934:JEY589936 JOU589934:JOU589936 JYQ589934:JYQ589936 KIM589934:KIM589936 KSI589934:KSI589936 LCE589934:LCE589936 LMA589934:LMA589936 LVW589934:LVW589936 MFS589934:MFS589936 MPO589934:MPO589936 MZK589934:MZK589936 NJG589934:NJG589936 NTC589934:NTC589936 OCY589934:OCY589936 OMU589934:OMU589936 OWQ589934:OWQ589936 PGM589934:PGM589936 PQI589934:PQI589936 QAE589934:QAE589936 QKA589934:QKA589936 QTW589934:QTW589936 RDS589934:RDS589936 RNO589934:RNO589936 RXK589934:RXK589936 SHG589934:SHG589936 SRC589934:SRC589936 TAY589934:TAY589936 TKU589934:TKU589936 TUQ589934:TUQ589936 UEM589934:UEM589936 UOI589934:UOI589936 UYE589934:UYE589936 VIA589934:VIA589936 VRW589934:VRW589936 WBS589934:WBS589936 WLO589934:WLO589936 WVK589934:WVK589936 C655470:C655472 IY655470:IY655472 SU655470:SU655472 ACQ655470:ACQ655472 AMM655470:AMM655472 AWI655470:AWI655472 BGE655470:BGE655472 BQA655470:BQA655472 BZW655470:BZW655472 CJS655470:CJS655472 CTO655470:CTO655472 DDK655470:DDK655472 DNG655470:DNG655472 DXC655470:DXC655472 EGY655470:EGY655472 EQU655470:EQU655472 FAQ655470:FAQ655472 FKM655470:FKM655472 FUI655470:FUI655472 GEE655470:GEE655472 GOA655470:GOA655472 GXW655470:GXW655472 HHS655470:HHS655472 HRO655470:HRO655472 IBK655470:IBK655472 ILG655470:ILG655472 IVC655470:IVC655472 JEY655470:JEY655472 JOU655470:JOU655472 JYQ655470:JYQ655472 KIM655470:KIM655472 KSI655470:KSI655472 LCE655470:LCE655472 LMA655470:LMA655472 LVW655470:LVW655472 MFS655470:MFS655472 MPO655470:MPO655472 MZK655470:MZK655472 NJG655470:NJG655472 NTC655470:NTC655472 OCY655470:OCY655472 OMU655470:OMU655472 OWQ655470:OWQ655472 PGM655470:PGM655472 PQI655470:PQI655472 QAE655470:QAE655472 QKA655470:QKA655472 QTW655470:QTW655472 RDS655470:RDS655472 RNO655470:RNO655472 RXK655470:RXK655472 SHG655470:SHG655472 SRC655470:SRC655472 TAY655470:TAY655472 TKU655470:TKU655472 TUQ655470:TUQ655472 UEM655470:UEM655472 UOI655470:UOI655472 UYE655470:UYE655472 VIA655470:VIA655472 VRW655470:VRW655472 WBS655470:WBS655472 WLO655470:WLO655472 WVK655470:WVK655472 C721006:C721008 IY721006:IY721008 SU721006:SU721008 ACQ721006:ACQ721008 AMM721006:AMM721008 AWI721006:AWI721008 BGE721006:BGE721008 BQA721006:BQA721008 BZW721006:BZW721008 CJS721006:CJS721008 CTO721006:CTO721008 DDK721006:DDK721008 DNG721006:DNG721008 DXC721006:DXC721008 EGY721006:EGY721008 EQU721006:EQU721008 FAQ721006:FAQ721008 FKM721006:FKM721008 FUI721006:FUI721008 GEE721006:GEE721008 GOA721006:GOA721008 GXW721006:GXW721008 HHS721006:HHS721008 HRO721006:HRO721008 IBK721006:IBK721008 ILG721006:ILG721008 IVC721006:IVC721008 JEY721006:JEY721008 JOU721006:JOU721008 JYQ721006:JYQ721008 KIM721006:KIM721008 KSI721006:KSI721008 LCE721006:LCE721008 LMA721006:LMA721008 LVW721006:LVW721008 MFS721006:MFS721008 MPO721006:MPO721008 MZK721006:MZK721008 NJG721006:NJG721008 NTC721006:NTC721008 OCY721006:OCY721008 OMU721006:OMU721008 OWQ721006:OWQ721008 PGM721006:PGM721008 PQI721006:PQI721008 QAE721006:QAE721008 QKA721006:QKA721008 QTW721006:QTW721008 RDS721006:RDS721008 RNO721006:RNO721008 RXK721006:RXK721008 SHG721006:SHG721008 SRC721006:SRC721008 TAY721006:TAY721008 TKU721006:TKU721008 TUQ721006:TUQ721008 UEM721006:UEM721008 UOI721006:UOI721008 UYE721006:UYE721008 VIA721006:VIA721008 VRW721006:VRW721008 WBS721006:WBS721008 WLO721006:WLO721008 WVK721006:WVK721008 C786542:C786544 IY786542:IY786544 SU786542:SU786544 ACQ786542:ACQ786544 AMM786542:AMM786544 AWI786542:AWI786544 BGE786542:BGE786544 BQA786542:BQA786544 BZW786542:BZW786544 CJS786542:CJS786544 CTO786542:CTO786544 DDK786542:DDK786544 DNG786542:DNG786544 DXC786542:DXC786544 EGY786542:EGY786544 EQU786542:EQU786544 FAQ786542:FAQ786544 FKM786542:FKM786544 FUI786542:FUI786544 GEE786542:GEE786544 GOA786542:GOA786544 GXW786542:GXW786544 HHS786542:HHS786544 HRO786542:HRO786544 IBK786542:IBK786544 ILG786542:ILG786544 IVC786542:IVC786544 JEY786542:JEY786544 JOU786542:JOU786544 JYQ786542:JYQ786544 KIM786542:KIM786544 KSI786542:KSI786544 LCE786542:LCE786544 LMA786542:LMA786544 LVW786542:LVW786544 MFS786542:MFS786544 MPO786542:MPO786544 MZK786542:MZK786544 NJG786542:NJG786544 NTC786542:NTC786544 OCY786542:OCY786544 OMU786542:OMU786544 OWQ786542:OWQ786544 PGM786542:PGM786544 PQI786542:PQI786544 QAE786542:QAE786544 QKA786542:QKA786544 QTW786542:QTW786544 RDS786542:RDS786544 RNO786542:RNO786544 RXK786542:RXK786544 SHG786542:SHG786544 SRC786542:SRC786544 TAY786542:TAY786544 TKU786542:TKU786544 TUQ786542:TUQ786544 UEM786542:UEM786544 UOI786542:UOI786544 UYE786542:UYE786544 VIA786542:VIA786544 VRW786542:VRW786544 WBS786542:WBS786544 WLO786542:WLO786544 WVK786542:WVK786544 C852078:C852080 IY852078:IY852080 SU852078:SU852080 ACQ852078:ACQ852080 AMM852078:AMM852080 AWI852078:AWI852080 BGE852078:BGE852080 BQA852078:BQA852080 BZW852078:BZW852080 CJS852078:CJS852080 CTO852078:CTO852080 DDK852078:DDK852080 DNG852078:DNG852080 DXC852078:DXC852080 EGY852078:EGY852080 EQU852078:EQU852080 FAQ852078:FAQ852080 FKM852078:FKM852080 FUI852078:FUI852080 GEE852078:GEE852080 GOA852078:GOA852080 GXW852078:GXW852080 HHS852078:HHS852080 HRO852078:HRO852080 IBK852078:IBK852080 ILG852078:ILG852080 IVC852078:IVC852080 JEY852078:JEY852080 JOU852078:JOU852080 JYQ852078:JYQ852080 KIM852078:KIM852080 KSI852078:KSI852080 LCE852078:LCE852080 LMA852078:LMA852080 LVW852078:LVW852080 MFS852078:MFS852080 MPO852078:MPO852080 MZK852078:MZK852080 NJG852078:NJG852080 NTC852078:NTC852080 OCY852078:OCY852080 OMU852078:OMU852080 OWQ852078:OWQ852080 PGM852078:PGM852080 PQI852078:PQI852080 QAE852078:QAE852080 QKA852078:QKA852080 QTW852078:QTW852080 RDS852078:RDS852080 RNO852078:RNO852080 RXK852078:RXK852080 SHG852078:SHG852080 SRC852078:SRC852080 TAY852078:TAY852080 TKU852078:TKU852080 TUQ852078:TUQ852080 UEM852078:UEM852080 UOI852078:UOI852080 UYE852078:UYE852080 VIA852078:VIA852080 VRW852078:VRW852080 WBS852078:WBS852080 WLO852078:WLO852080 WVK852078:WVK852080 C917614:C917616 IY917614:IY917616 SU917614:SU917616 ACQ917614:ACQ917616 AMM917614:AMM917616 AWI917614:AWI917616 BGE917614:BGE917616 BQA917614:BQA917616 BZW917614:BZW917616 CJS917614:CJS917616 CTO917614:CTO917616 DDK917614:DDK917616 DNG917614:DNG917616 DXC917614:DXC917616 EGY917614:EGY917616 EQU917614:EQU917616 FAQ917614:FAQ917616 FKM917614:FKM917616 FUI917614:FUI917616 GEE917614:GEE917616 GOA917614:GOA917616 GXW917614:GXW917616 HHS917614:HHS917616 HRO917614:HRO917616 IBK917614:IBK917616 ILG917614:ILG917616 IVC917614:IVC917616 JEY917614:JEY917616 JOU917614:JOU917616 JYQ917614:JYQ917616 KIM917614:KIM917616 KSI917614:KSI917616 LCE917614:LCE917616 LMA917614:LMA917616 LVW917614:LVW917616 MFS917614:MFS917616 MPO917614:MPO917616 MZK917614:MZK917616 NJG917614:NJG917616 NTC917614:NTC917616 OCY917614:OCY917616 OMU917614:OMU917616 OWQ917614:OWQ917616 PGM917614:PGM917616 PQI917614:PQI917616 QAE917614:QAE917616 QKA917614:QKA917616 QTW917614:QTW917616 RDS917614:RDS917616 RNO917614:RNO917616 RXK917614:RXK917616 SHG917614:SHG917616 SRC917614:SRC917616 TAY917614:TAY917616 TKU917614:TKU917616 TUQ917614:TUQ917616 UEM917614:UEM917616 UOI917614:UOI917616 UYE917614:UYE917616 VIA917614:VIA917616 VRW917614:VRW917616 WBS917614:WBS917616 WLO917614:WLO917616 WVK917614:WVK917616 C983150:C983152 IY983150:IY983152 SU983150:SU983152 ACQ983150:ACQ983152 AMM983150:AMM983152 AWI983150:AWI983152 BGE983150:BGE983152 BQA983150:BQA983152 BZW983150:BZW983152 CJS983150:CJS983152 CTO983150:CTO983152 DDK983150:DDK983152 DNG983150:DNG983152 DXC983150:DXC983152 EGY983150:EGY983152 EQU983150:EQU983152 FAQ983150:FAQ983152 FKM983150:FKM983152 FUI983150:FUI983152 GEE983150:GEE983152 GOA983150:GOA983152 GXW983150:GXW983152 HHS983150:HHS983152 HRO983150:HRO983152 IBK983150:IBK983152 ILG983150:ILG983152 IVC983150:IVC983152 JEY983150:JEY983152 JOU983150:JOU983152 JYQ983150:JYQ983152 KIM983150:KIM983152 KSI983150:KSI983152 LCE983150:LCE983152 LMA983150:LMA983152 LVW983150:LVW983152 MFS983150:MFS983152 MPO983150:MPO983152 MZK983150:MZK983152 NJG983150:NJG983152 NTC983150:NTC983152 OCY983150:OCY983152 OMU983150:OMU983152 OWQ983150:OWQ983152 PGM983150:PGM983152 PQI983150:PQI983152 QAE983150:QAE983152 QKA983150:QKA983152 QTW983150:QTW983152 RDS983150:RDS983152 RNO983150:RNO983152 RXK983150:RXK983152 SHG983150:SHG983152 SRC983150:SRC983152 TAY983150:TAY983152 TKU983150:TKU983152 TUQ983150:TUQ983152 UEM983150:UEM983152 UOI983150:UOI983152 UYE983150:UYE983152 VIA983150:VIA983152 VRW983150:VRW983152 WBS983150:WBS983152 WLO983150:WLO983152 WVK983150:WVK983152 N107 JJ107 TF107 ADB107 AMX107 AWT107 BGP107 BQL107 CAH107 CKD107 CTZ107 DDV107 DNR107 DXN107 EHJ107 ERF107 FBB107 FKX107 FUT107 GEP107 GOL107 GYH107 HID107 HRZ107 IBV107 ILR107 IVN107 JFJ107 JPF107 JZB107 KIX107 KST107 LCP107 LML107 LWH107 MGD107 MPZ107 MZV107 NJR107 NTN107 ODJ107 ONF107 OXB107 PGX107 PQT107 QAP107 QKL107 QUH107 RED107 RNZ107 RXV107 SHR107 SRN107 TBJ107 TLF107 TVB107 UEX107 UOT107 UYP107 VIL107 VSH107 WCD107 WLZ107 WVV107 N65650 JJ65650 TF65650 ADB65650 AMX65650 AWT65650 BGP65650 BQL65650 CAH65650 CKD65650 CTZ65650 DDV65650 DNR65650 DXN65650 EHJ65650 ERF65650 FBB65650 FKX65650 FUT65650 GEP65650 GOL65650 GYH65650 HID65650 HRZ65650 IBV65650 ILR65650 IVN65650 JFJ65650 JPF65650 JZB65650 KIX65650 KST65650 LCP65650 LML65650 LWH65650 MGD65650 MPZ65650 MZV65650 NJR65650 NTN65650 ODJ65650 ONF65650 OXB65650 PGX65650 PQT65650 QAP65650 QKL65650 QUH65650 RED65650 RNZ65650 RXV65650 SHR65650 SRN65650 TBJ65650 TLF65650 TVB65650 UEX65650 UOT65650 UYP65650 VIL65650 VSH65650 WCD65650 WLZ65650 WVV65650 N131186 JJ131186 TF131186 ADB131186 AMX131186 AWT131186 BGP131186 BQL131186 CAH131186 CKD131186 CTZ131186 DDV131186 DNR131186 DXN131186 EHJ131186 ERF131186 FBB131186 FKX131186 FUT131186 GEP131186 GOL131186 GYH131186 HID131186 HRZ131186 IBV131186 ILR131186 IVN131186 JFJ131186 JPF131186 JZB131186 KIX131186 KST131186 LCP131186 LML131186 LWH131186 MGD131186 MPZ131186 MZV131186 NJR131186 NTN131186 ODJ131186 ONF131186 OXB131186 PGX131186 PQT131186 QAP131186 QKL131186 QUH131186 RED131186 RNZ131186 RXV131186 SHR131186 SRN131186 TBJ131186 TLF131186 TVB131186 UEX131186 UOT131186 UYP131186 VIL131186 VSH131186 WCD131186 WLZ131186 WVV131186 N196722 JJ196722 TF196722 ADB196722 AMX196722 AWT196722 BGP196722 BQL196722 CAH196722 CKD196722 CTZ196722 DDV196722 DNR196722 DXN196722 EHJ196722 ERF196722 FBB196722 FKX196722 FUT196722 GEP196722 GOL196722 GYH196722 HID196722 HRZ196722 IBV196722 ILR196722 IVN196722 JFJ196722 JPF196722 JZB196722 KIX196722 KST196722 LCP196722 LML196722 LWH196722 MGD196722 MPZ196722 MZV196722 NJR196722 NTN196722 ODJ196722 ONF196722 OXB196722 PGX196722 PQT196722 QAP196722 QKL196722 QUH196722 RED196722 RNZ196722 RXV196722 SHR196722 SRN196722 TBJ196722 TLF196722 TVB196722 UEX196722 UOT196722 UYP196722 VIL196722 VSH196722 WCD196722 WLZ196722 WVV196722 N262258 JJ262258 TF262258 ADB262258 AMX262258 AWT262258 BGP262258 BQL262258 CAH262258 CKD262258 CTZ262258 DDV262258 DNR262258 DXN262258 EHJ262258 ERF262258 FBB262258 FKX262258 FUT262258 GEP262258 GOL262258 GYH262258 HID262258 HRZ262258 IBV262258 ILR262258 IVN262258 JFJ262258 JPF262258 JZB262258 KIX262258 KST262258 LCP262258 LML262258 LWH262258 MGD262258 MPZ262258 MZV262258 NJR262258 NTN262258 ODJ262258 ONF262258 OXB262258 PGX262258 PQT262258 QAP262258 QKL262258 QUH262258 RED262258 RNZ262258 RXV262258 SHR262258 SRN262258 TBJ262258 TLF262258 TVB262258 UEX262258 UOT262258 UYP262258 VIL262258 VSH262258 WCD262258 WLZ262258 WVV262258 N327794 JJ327794 TF327794 ADB327794 AMX327794 AWT327794 BGP327794 BQL327794 CAH327794 CKD327794 CTZ327794 DDV327794 DNR327794 DXN327794 EHJ327794 ERF327794 FBB327794 FKX327794 FUT327794 GEP327794 GOL327794 GYH327794 HID327794 HRZ327794 IBV327794 ILR327794 IVN327794 JFJ327794 JPF327794 JZB327794 KIX327794 KST327794 LCP327794 LML327794 LWH327794 MGD327794 MPZ327794 MZV327794 NJR327794 NTN327794 ODJ327794 ONF327794 OXB327794 PGX327794 PQT327794 QAP327794 QKL327794 QUH327794 RED327794 RNZ327794 RXV327794 SHR327794 SRN327794 TBJ327794 TLF327794 TVB327794 UEX327794 UOT327794 UYP327794 VIL327794 VSH327794 WCD327794 WLZ327794 WVV327794 N393330 JJ393330 TF393330 ADB393330 AMX393330 AWT393330 BGP393330 BQL393330 CAH393330 CKD393330 CTZ393330 DDV393330 DNR393330 DXN393330 EHJ393330 ERF393330 FBB393330 FKX393330 FUT393330 GEP393330 GOL393330 GYH393330 HID393330 HRZ393330 IBV393330 ILR393330 IVN393330 JFJ393330 JPF393330 JZB393330 KIX393330 KST393330 LCP393330 LML393330 LWH393330 MGD393330 MPZ393330 MZV393330 NJR393330 NTN393330 ODJ393330 ONF393330 OXB393330 PGX393330 PQT393330 QAP393330 QKL393330 QUH393330 RED393330 RNZ393330 RXV393330 SHR393330 SRN393330 TBJ393330 TLF393330 TVB393330 UEX393330 UOT393330 UYP393330 VIL393330 VSH393330 WCD393330 WLZ393330 WVV393330 N458866 JJ458866 TF458866 ADB458866 AMX458866 AWT458866 BGP458866 BQL458866 CAH458866 CKD458866 CTZ458866 DDV458866 DNR458866 DXN458866 EHJ458866 ERF458866 FBB458866 FKX458866 FUT458866 GEP458866 GOL458866 GYH458866 HID458866 HRZ458866 IBV458866 ILR458866 IVN458866 JFJ458866 JPF458866 JZB458866 KIX458866 KST458866 LCP458866 LML458866 LWH458866 MGD458866 MPZ458866 MZV458866 NJR458866 NTN458866 ODJ458866 ONF458866 OXB458866 PGX458866 PQT458866 QAP458866 QKL458866 QUH458866 RED458866 RNZ458866 RXV458866 SHR458866 SRN458866 TBJ458866 TLF458866 TVB458866 UEX458866 UOT458866 UYP458866 VIL458866 VSH458866 WCD458866 WLZ458866 WVV458866 N524402 JJ524402 TF524402 ADB524402 AMX524402 AWT524402 BGP524402 BQL524402 CAH524402 CKD524402 CTZ524402 DDV524402 DNR524402 DXN524402 EHJ524402 ERF524402 FBB524402 FKX524402 FUT524402 GEP524402 GOL524402 GYH524402 HID524402 HRZ524402 IBV524402 ILR524402 IVN524402 JFJ524402 JPF524402 JZB524402 KIX524402 KST524402 LCP524402 LML524402 LWH524402 MGD524402 MPZ524402 MZV524402 NJR524402 NTN524402 ODJ524402 ONF524402 OXB524402 PGX524402 PQT524402 QAP524402 QKL524402 QUH524402 RED524402 RNZ524402 RXV524402 SHR524402 SRN524402 TBJ524402 TLF524402 TVB524402 UEX524402 UOT524402 UYP524402 VIL524402 VSH524402 WCD524402 WLZ524402 WVV524402 N589938 JJ589938 TF589938 ADB589938 AMX589938 AWT589938 BGP589938 BQL589938 CAH589938 CKD589938 CTZ589938 DDV589938 DNR589938 DXN589938 EHJ589938 ERF589938 FBB589938 FKX589938 FUT589938 GEP589938 GOL589938 GYH589938 HID589938 HRZ589938 IBV589938 ILR589938 IVN589938 JFJ589938 JPF589938 JZB589938 KIX589938 KST589938 LCP589938 LML589938 LWH589938 MGD589938 MPZ589938 MZV589938 NJR589938 NTN589938 ODJ589938 ONF589938 OXB589938 PGX589938 PQT589938 QAP589938 QKL589938 QUH589938 RED589938 RNZ589938 RXV589938 SHR589938 SRN589938 TBJ589938 TLF589938 TVB589938 UEX589938 UOT589938 UYP589938 VIL589938 VSH589938 WCD589938 WLZ589938 WVV589938 N655474 JJ655474 TF655474 ADB655474 AMX655474 AWT655474 BGP655474 BQL655474 CAH655474 CKD655474 CTZ655474 DDV655474 DNR655474 DXN655474 EHJ655474 ERF655474 FBB655474 FKX655474 FUT655474 GEP655474 GOL655474 GYH655474 HID655474 HRZ655474 IBV655474 ILR655474 IVN655474 JFJ655474 JPF655474 JZB655474 KIX655474 KST655474 LCP655474 LML655474 LWH655474 MGD655474 MPZ655474 MZV655474 NJR655474 NTN655474 ODJ655474 ONF655474 OXB655474 PGX655474 PQT655474 QAP655474 QKL655474 QUH655474 RED655474 RNZ655474 RXV655474 SHR655474 SRN655474 TBJ655474 TLF655474 TVB655474 UEX655474 UOT655474 UYP655474 VIL655474 VSH655474 WCD655474 WLZ655474 WVV655474 N721010 JJ721010 TF721010 ADB721010 AMX721010 AWT721010 BGP721010 BQL721010 CAH721010 CKD721010 CTZ721010 DDV721010 DNR721010 DXN721010 EHJ721010 ERF721010 FBB721010 FKX721010 FUT721010 GEP721010 GOL721010 GYH721010 HID721010 HRZ721010 IBV721010 ILR721010 IVN721010 JFJ721010 JPF721010 JZB721010 KIX721010 KST721010 LCP721010 LML721010 LWH721010 MGD721010 MPZ721010 MZV721010 NJR721010 NTN721010 ODJ721010 ONF721010 OXB721010 PGX721010 PQT721010 QAP721010 QKL721010 QUH721010 RED721010 RNZ721010 RXV721010 SHR721010 SRN721010 TBJ721010 TLF721010 TVB721010 UEX721010 UOT721010 UYP721010 VIL721010 VSH721010 WCD721010 WLZ721010 WVV721010 N786546 JJ786546 TF786546 ADB786546 AMX786546 AWT786546 BGP786546 BQL786546 CAH786546 CKD786546 CTZ786546 DDV786546 DNR786546 DXN786546 EHJ786546 ERF786546 FBB786546 FKX786546 FUT786546 GEP786546 GOL786546 GYH786546 HID786546 HRZ786546 IBV786546 ILR786546 IVN786546 JFJ786546 JPF786546 JZB786546 KIX786546 KST786546 LCP786546 LML786546 LWH786546 MGD786546 MPZ786546 MZV786546 NJR786546 NTN786546 ODJ786546 ONF786546 OXB786546 PGX786546 PQT786546 QAP786546 QKL786546 QUH786546 RED786546 RNZ786546 RXV786546 SHR786546 SRN786546 TBJ786546 TLF786546 TVB786546 UEX786546 UOT786546 UYP786546 VIL786546 VSH786546 WCD786546 WLZ786546 WVV786546 N852082 JJ852082 TF852082 ADB852082 AMX852082 AWT852082 BGP852082 BQL852082 CAH852082 CKD852082 CTZ852082 DDV852082 DNR852082 DXN852082 EHJ852082 ERF852082 FBB852082 FKX852082 FUT852082 GEP852082 GOL852082 GYH852082 HID852082 HRZ852082 IBV852082 ILR852082 IVN852082 JFJ852082 JPF852082 JZB852082 KIX852082 KST852082 LCP852082 LML852082 LWH852082 MGD852082 MPZ852082 MZV852082 NJR852082 NTN852082 ODJ852082 ONF852082 OXB852082 PGX852082 PQT852082 QAP852082 QKL852082 QUH852082 RED852082 RNZ852082 RXV852082 SHR852082 SRN852082 TBJ852082 TLF852082 TVB852082 UEX852082 UOT852082 UYP852082 VIL852082 VSH852082 WCD852082 WLZ852082 WVV852082 N917618 JJ917618 TF917618 ADB917618 AMX917618 AWT917618 BGP917618 BQL917618 CAH917618 CKD917618 CTZ917618 DDV917618 DNR917618 DXN917618 EHJ917618 ERF917618 FBB917618 FKX917618 FUT917618 GEP917618 GOL917618 GYH917618 HID917618 HRZ917618 IBV917618 ILR917618 IVN917618 JFJ917618 JPF917618 JZB917618 KIX917618 KST917618 LCP917618 LML917618 LWH917618 MGD917618 MPZ917618 MZV917618 NJR917618 NTN917618 ODJ917618 ONF917618 OXB917618 PGX917618 PQT917618 QAP917618 QKL917618 QUH917618 RED917618 RNZ917618 RXV917618 SHR917618 SRN917618 TBJ917618 TLF917618 TVB917618 UEX917618 UOT917618 UYP917618 VIL917618 VSH917618 WCD917618 WLZ917618 WVV917618 N983154 JJ983154 TF983154 ADB983154 AMX983154 AWT983154 BGP983154 BQL983154 CAH983154 CKD983154 CTZ983154 DDV983154 DNR983154 DXN983154 EHJ983154 ERF983154 FBB983154 FKX983154 FUT983154 GEP983154 GOL983154 GYH983154 HID983154 HRZ983154 IBV983154 ILR983154 IVN983154 JFJ983154 JPF983154 JZB983154 KIX983154 KST983154 LCP983154 LML983154 LWH983154 MGD983154 MPZ983154 MZV983154 NJR983154 NTN983154 ODJ983154 ONF983154 OXB983154 PGX983154 PQT983154 QAP983154 QKL983154 QUH983154 RED983154 RNZ983154 RXV983154 SHR983154 SRN983154 TBJ983154 TLF983154 TVB983154 UEX983154 UOT983154 UYP983154 VIL983154 VSH983154 WCD983154 WLZ983154 WVV983154 C90:C91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C65629:C65630 IY65629:IY65630 SU65629:SU65630 ACQ65629:ACQ65630 AMM65629:AMM65630 AWI65629:AWI65630 BGE65629:BGE65630 BQA65629:BQA65630 BZW65629:BZW65630 CJS65629:CJS65630 CTO65629:CTO65630 DDK65629:DDK65630 DNG65629:DNG65630 DXC65629:DXC65630 EGY65629:EGY65630 EQU65629:EQU65630 FAQ65629:FAQ65630 FKM65629:FKM65630 FUI65629:FUI65630 GEE65629:GEE65630 GOA65629:GOA65630 GXW65629:GXW65630 HHS65629:HHS65630 HRO65629:HRO65630 IBK65629:IBK65630 ILG65629:ILG65630 IVC65629:IVC65630 JEY65629:JEY65630 JOU65629:JOU65630 JYQ65629:JYQ65630 KIM65629:KIM65630 KSI65629:KSI65630 LCE65629:LCE65630 LMA65629:LMA65630 LVW65629:LVW65630 MFS65629:MFS65630 MPO65629:MPO65630 MZK65629:MZK65630 NJG65629:NJG65630 NTC65629:NTC65630 OCY65629:OCY65630 OMU65629:OMU65630 OWQ65629:OWQ65630 PGM65629:PGM65630 PQI65629:PQI65630 QAE65629:QAE65630 QKA65629:QKA65630 QTW65629:QTW65630 RDS65629:RDS65630 RNO65629:RNO65630 RXK65629:RXK65630 SHG65629:SHG65630 SRC65629:SRC65630 TAY65629:TAY65630 TKU65629:TKU65630 TUQ65629:TUQ65630 UEM65629:UEM65630 UOI65629:UOI65630 UYE65629:UYE65630 VIA65629:VIA65630 VRW65629:VRW65630 WBS65629:WBS65630 WLO65629:WLO65630 WVK65629:WVK65630 C131165:C131166 IY131165:IY131166 SU131165:SU131166 ACQ131165:ACQ131166 AMM131165:AMM131166 AWI131165:AWI131166 BGE131165:BGE131166 BQA131165:BQA131166 BZW131165:BZW131166 CJS131165:CJS131166 CTO131165:CTO131166 DDK131165:DDK131166 DNG131165:DNG131166 DXC131165:DXC131166 EGY131165:EGY131166 EQU131165:EQU131166 FAQ131165:FAQ131166 FKM131165:FKM131166 FUI131165:FUI131166 GEE131165:GEE131166 GOA131165:GOA131166 GXW131165:GXW131166 HHS131165:HHS131166 HRO131165:HRO131166 IBK131165:IBK131166 ILG131165:ILG131166 IVC131165:IVC131166 JEY131165:JEY131166 JOU131165:JOU131166 JYQ131165:JYQ131166 KIM131165:KIM131166 KSI131165:KSI131166 LCE131165:LCE131166 LMA131165:LMA131166 LVW131165:LVW131166 MFS131165:MFS131166 MPO131165:MPO131166 MZK131165:MZK131166 NJG131165:NJG131166 NTC131165:NTC131166 OCY131165:OCY131166 OMU131165:OMU131166 OWQ131165:OWQ131166 PGM131165:PGM131166 PQI131165:PQI131166 QAE131165:QAE131166 QKA131165:QKA131166 QTW131165:QTW131166 RDS131165:RDS131166 RNO131165:RNO131166 RXK131165:RXK131166 SHG131165:SHG131166 SRC131165:SRC131166 TAY131165:TAY131166 TKU131165:TKU131166 TUQ131165:TUQ131166 UEM131165:UEM131166 UOI131165:UOI131166 UYE131165:UYE131166 VIA131165:VIA131166 VRW131165:VRW131166 WBS131165:WBS131166 WLO131165:WLO131166 WVK131165:WVK131166 C196701:C196702 IY196701:IY196702 SU196701:SU196702 ACQ196701:ACQ196702 AMM196701:AMM196702 AWI196701:AWI196702 BGE196701:BGE196702 BQA196701:BQA196702 BZW196701:BZW196702 CJS196701:CJS196702 CTO196701:CTO196702 DDK196701:DDK196702 DNG196701:DNG196702 DXC196701:DXC196702 EGY196701:EGY196702 EQU196701:EQU196702 FAQ196701:FAQ196702 FKM196701:FKM196702 FUI196701:FUI196702 GEE196701:GEE196702 GOA196701:GOA196702 GXW196701:GXW196702 HHS196701:HHS196702 HRO196701:HRO196702 IBK196701:IBK196702 ILG196701:ILG196702 IVC196701:IVC196702 JEY196701:JEY196702 JOU196701:JOU196702 JYQ196701:JYQ196702 KIM196701:KIM196702 KSI196701:KSI196702 LCE196701:LCE196702 LMA196701:LMA196702 LVW196701:LVW196702 MFS196701:MFS196702 MPO196701:MPO196702 MZK196701:MZK196702 NJG196701:NJG196702 NTC196701:NTC196702 OCY196701:OCY196702 OMU196701:OMU196702 OWQ196701:OWQ196702 PGM196701:PGM196702 PQI196701:PQI196702 QAE196701:QAE196702 QKA196701:QKA196702 QTW196701:QTW196702 RDS196701:RDS196702 RNO196701:RNO196702 RXK196701:RXK196702 SHG196701:SHG196702 SRC196701:SRC196702 TAY196701:TAY196702 TKU196701:TKU196702 TUQ196701:TUQ196702 UEM196701:UEM196702 UOI196701:UOI196702 UYE196701:UYE196702 VIA196701:VIA196702 VRW196701:VRW196702 WBS196701:WBS196702 WLO196701:WLO196702 WVK196701:WVK196702 C262237:C262238 IY262237:IY262238 SU262237:SU262238 ACQ262237:ACQ262238 AMM262237:AMM262238 AWI262237:AWI262238 BGE262237:BGE262238 BQA262237:BQA262238 BZW262237:BZW262238 CJS262237:CJS262238 CTO262237:CTO262238 DDK262237:DDK262238 DNG262237:DNG262238 DXC262237:DXC262238 EGY262237:EGY262238 EQU262237:EQU262238 FAQ262237:FAQ262238 FKM262237:FKM262238 FUI262237:FUI262238 GEE262237:GEE262238 GOA262237:GOA262238 GXW262237:GXW262238 HHS262237:HHS262238 HRO262237:HRO262238 IBK262237:IBK262238 ILG262237:ILG262238 IVC262237:IVC262238 JEY262237:JEY262238 JOU262237:JOU262238 JYQ262237:JYQ262238 KIM262237:KIM262238 KSI262237:KSI262238 LCE262237:LCE262238 LMA262237:LMA262238 LVW262237:LVW262238 MFS262237:MFS262238 MPO262237:MPO262238 MZK262237:MZK262238 NJG262237:NJG262238 NTC262237:NTC262238 OCY262237:OCY262238 OMU262237:OMU262238 OWQ262237:OWQ262238 PGM262237:PGM262238 PQI262237:PQI262238 QAE262237:QAE262238 QKA262237:QKA262238 QTW262237:QTW262238 RDS262237:RDS262238 RNO262237:RNO262238 RXK262237:RXK262238 SHG262237:SHG262238 SRC262237:SRC262238 TAY262237:TAY262238 TKU262237:TKU262238 TUQ262237:TUQ262238 UEM262237:UEM262238 UOI262237:UOI262238 UYE262237:UYE262238 VIA262237:VIA262238 VRW262237:VRW262238 WBS262237:WBS262238 WLO262237:WLO262238 WVK262237:WVK262238 C327773:C327774 IY327773:IY327774 SU327773:SU327774 ACQ327773:ACQ327774 AMM327773:AMM327774 AWI327773:AWI327774 BGE327773:BGE327774 BQA327773:BQA327774 BZW327773:BZW327774 CJS327773:CJS327774 CTO327773:CTO327774 DDK327773:DDK327774 DNG327773:DNG327774 DXC327773:DXC327774 EGY327773:EGY327774 EQU327773:EQU327774 FAQ327773:FAQ327774 FKM327773:FKM327774 FUI327773:FUI327774 GEE327773:GEE327774 GOA327773:GOA327774 GXW327773:GXW327774 HHS327773:HHS327774 HRO327773:HRO327774 IBK327773:IBK327774 ILG327773:ILG327774 IVC327773:IVC327774 JEY327773:JEY327774 JOU327773:JOU327774 JYQ327773:JYQ327774 KIM327773:KIM327774 KSI327773:KSI327774 LCE327773:LCE327774 LMA327773:LMA327774 LVW327773:LVW327774 MFS327773:MFS327774 MPO327773:MPO327774 MZK327773:MZK327774 NJG327773:NJG327774 NTC327773:NTC327774 OCY327773:OCY327774 OMU327773:OMU327774 OWQ327773:OWQ327774 PGM327773:PGM327774 PQI327773:PQI327774 QAE327773:QAE327774 QKA327773:QKA327774 QTW327773:QTW327774 RDS327773:RDS327774 RNO327773:RNO327774 RXK327773:RXK327774 SHG327773:SHG327774 SRC327773:SRC327774 TAY327773:TAY327774 TKU327773:TKU327774 TUQ327773:TUQ327774 UEM327773:UEM327774 UOI327773:UOI327774 UYE327773:UYE327774 VIA327773:VIA327774 VRW327773:VRW327774 WBS327773:WBS327774 WLO327773:WLO327774 WVK327773:WVK327774 C393309:C393310 IY393309:IY393310 SU393309:SU393310 ACQ393309:ACQ393310 AMM393309:AMM393310 AWI393309:AWI393310 BGE393309:BGE393310 BQA393309:BQA393310 BZW393309:BZW393310 CJS393309:CJS393310 CTO393309:CTO393310 DDK393309:DDK393310 DNG393309:DNG393310 DXC393309:DXC393310 EGY393309:EGY393310 EQU393309:EQU393310 FAQ393309:FAQ393310 FKM393309:FKM393310 FUI393309:FUI393310 GEE393309:GEE393310 GOA393309:GOA393310 GXW393309:GXW393310 HHS393309:HHS393310 HRO393309:HRO393310 IBK393309:IBK393310 ILG393309:ILG393310 IVC393309:IVC393310 JEY393309:JEY393310 JOU393309:JOU393310 JYQ393309:JYQ393310 KIM393309:KIM393310 KSI393309:KSI393310 LCE393309:LCE393310 LMA393309:LMA393310 LVW393309:LVW393310 MFS393309:MFS393310 MPO393309:MPO393310 MZK393309:MZK393310 NJG393309:NJG393310 NTC393309:NTC393310 OCY393309:OCY393310 OMU393309:OMU393310 OWQ393309:OWQ393310 PGM393309:PGM393310 PQI393309:PQI393310 QAE393309:QAE393310 QKA393309:QKA393310 QTW393309:QTW393310 RDS393309:RDS393310 RNO393309:RNO393310 RXK393309:RXK393310 SHG393309:SHG393310 SRC393309:SRC393310 TAY393309:TAY393310 TKU393309:TKU393310 TUQ393309:TUQ393310 UEM393309:UEM393310 UOI393309:UOI393310 UYE393309:UYE393310 VIA393309:VIA393310 VRW393309:VRW393310 WBS393309:WBS393310 WLO393309:WLO393310 WVK393309:WVK393310 C458845:C458846 IY458845:IY458846 SU458845:SU458846 ACQ458845:ACQ458846 AMM458845:AMM458846 AWI458845:AWI458846 BGE458845:BGE458846 BQA458845:BQA458846 BZW458845:BZW458846 CJS458845:CJS458846 CTO458845:CTO458846 DDK458845:DDK458846 DNG458845:DNG458846 DXC458845:DXC458846 EGY458845:EGY458846 EQU458845:EQU458846 FAQ458845:FAQ458846 FKM458845:FKM458846 FUI458845:FUI458846 GEE458845:GEE458846 GOA458845:GOA458846 GXW458845:GXW458846 HHS458845:HHS458846 HRO458845:HRO458846 IBK458845:IBK458846 ILG458845:ILG458846 IVC458845:IVC458846 JEY458845:JEY458846 JOU458845:JOU458846 JYQ458845:JYQ458846 KIM458845:KIM458846 KSI458845:KSI458846 LCE458845:LCE458846 LMA458845:LMA458846 LVW458845:LVW458846 MFS458845:MFS458846 MPO458845:MPO458846 MZK458845:MZK458846 NJG458845:NJG458846 NTC458845:NTC458846 OCY458845:OCY458846 OMU458845:OMU458846 OWQ458845:OWQ458846 PGM458845:PGM458846 PQI458845:PQI458846 QAE458845:QAE458846 QKA458845:QKA458846 QTW458845:QTW458846 RDS458845:RDS458846 RNO458845:RNO458846 RXK458845:RXK458846 SHG458845:SHG458846 SRC458845:SRC458846 TAY458845:TAY458846 TKU458845:TKU458846 TUQ458845:TUQ458846 UEM458845:UEM458846 UOI458845:UOI458846 UYE458845:UYE458846 VIA458845:VIA458846 VRW458845:VRW458846 WBS458845:WBS458846 WLO458845:WLO458846 WVK458845:WVK458846 C524381:C524382 IY524381:IY524382 SU524381:SU524382 ACQ524381:ACQ524382 AMM524381:AMM524382 AWI524381:AWI524382 BGE524381:BGE524382 BQA524381:BQA524382 BZW524381:BZW524382 CJS524381:CJS524382 CTO524381:CTO524382 DDK524381:DDK524382 DNG524381:DNG524382 DXC524381:DXC524382 EGY524381:EGY524382 EQU524381:EQU524382 FAQ524381:FAQ524382 FKM524381:FKM524382 FUI524381:FUI524382 GEE524381:GEE524382 GOA524381:GOA524382 GXW524381:GXW524382 HHS524381:HHS524382 HRO524381:HRO524382 IBK524381:IBK524382 ILG524381:ILG524382 IVC524381:IVC524382 JEY524381:JEY524382 JOU524381:JOU524382 JYQ524381:JYQ524382 KIM524381:KIM524382 KSI524381:KSI524382 LCE524381:LCE524382 LMA524381:LMA524382 LVW524381:LVW524382 MFS524381:MFS524382 MPO524381:MPO524382 MZK524381:MZK524382 NJG524381:NJG524382 NTC524381:NTC524382 OCY524381:OCY524382 OMU524381:OMU524382 OWQ524381:OWQ524382 PGM524381:PGM524382 PQI524381:PQI524382 QAE524381:QAE524382 QKA524381:QKA524382 QTW524381:QTW524382 RDS524381:RDS524382 RNO524381:RNO524382 RXK524381:RXK524382 SHG524381:SHG524382 SRC524381:SRC524382 TAY524381:TAY524382 TKU524381:TKU524382 TUQ524381:TUQ524382 UEM524381:UEM524382 UOI524381:UOI524382 UYE524381:UYE524382 VIA524381:VIA524382 VRW524381:VRW524382 WBS524381:WBS524382 WLO524381:WLO524382 WVK524381:WVK524382 C589917:C589918 IY589917:IY589918 SU589917:SU589918 ACQ589917:ACQ589918 AMM589917:AMM589918 AWI589917:AWI589918 BGE589917:BGE589918 BQA589917:BQA589918 BZW589917:BZW589918 CJS589917:CJS589918 CTO589917:CTO589918 DDK589917:DDK589918 DNG589917:DNG589918 DXC589917:DXC589918 EGY589917:EGY589918 EQU589917:EQU589918 FAQ589917:FAQ589918 FKM589917:FKM589918 FUI589917:FUI589918 GEE589917:GEE589918 GOA589917:GOA589918 GXW589917:GXW589918 HHS589917:HHS589918 HRO589917:HRO589918 IBK589917:IBK589918 ILG589917:ILG589918 IVC589917:IVC589918 JEY589917:JEY589918 JOU589917:JOU589918 JYQ589917:JYQ589918 KIM589917:KIM589918 KSI589917:KSI589918 LCE589917:LCE589918 LMA589917:LMA589918 LVW589917:LVW589918 MFS589917:MFS589918 MPO589917:MPO589918 MZK589917:MZK589918 NJG589917:NJG589918 NTC589917:NTC589918 OCY589917:OCY589918 OMU589917:OMU589918 OWQ589917:OWQ589918 PGM589917:PGM589918 PQI589917:PQI589918 QAE589917:QAE589918 QKA589917:QKA589918 QTW589917:QTW589918 RDS589917:RDS589918 RNO589917:RNO589918 RXK589917:RXK589918 SHG589917:SHG589918 SRC589917:SRC589918 TAY589917:TAY589918 TKU589917:TKU589918 TUQ589917:TUQ589918 UEM589917:UEM589918 UOI589917:UOI589918 UYE589917:UYE589918 VIA589917:VIA589918 VRW589917:VRW589918 WBS589917:WBS589918 WLO589917:WLO589918 WVK589917:WVK589918 C655453:C655454 IY655453:IY655454 SU655453:SU655454 ACQ655453:ACQ655454 AMM655453:AMM655454 AWI655453:AWI655454 BGE655453:BGE655454 BQA655453:BQA655454 BZW655453:BZW655454 CJS655453:CJS655454 CTO655453:CTO655454 DDK655453:DDK655454 DNG655453:DNG655454 DXC655453:DXC655454 EGY655453:EGY655454 EQU655453:EQU655454 FAQ655453:FAQ655454 FKM655453:FKM655454 FUI655453:FUI655454 GEE655453:GEE655454 GOA655453:GOA655454 GXW655453:GXW655454 HHS655453:HHS655454 HRO655453:HRO655454 IBK655453:IBK655454 ILG655453:ILG655454 IVC655453:IVC655454 JEY655453:JEY655454 JOU655453:JOU655454 JYQ655453:JYQ655454 KIM655453:KIM655454 KSI655453:KSI655454 LCE655453:LCE655454 LMA655453:LMA655454 LVW655453:LVW655454 MFS655453:MFS655454 MPO655453:MPO655454 MZK655453:MZK655454 NJG655453:NJG655454 NTC655453:NTC655454 OCY655453:OCY655454 OMU655453:OMU655454 OWQ655453:OWQ655454 PGM655453:PGM655454 PQI655453:PQI655454 QAE655453:QAE655454 QKA655453:QKA655454 QTW655453:QTW655454 RDS655453:RDS655454 RNO655453:RNO655454 RXK655453:RXK655454 SHG655453:SHG655454 SRC655453:SRC655454 TAY655453:TAY655454 TKU655453:TKU655454 TUQ655453:TUQ655454 UEM655453:UEM655454 UOI655453:UOI655454 UYE655453:UYE655454 VIA655453:VIA655454 VRW655453:VRW655454 WBS655453:WBS655454 WLO655453:WLO655454 WVK655453:WVK655454 C720989:C720990 IY720989:IY720990 SU720989:SU720990 ACQ720989:ACQ720990 AMM720989:AMM720990 AWI720989:AWI720990 BGE720989:BGE720990 BQA720989:BQA720990 BZW720989:BZW720990 CJS720989:CJS720990 CTO720989:CTO720990 DDK720989:DDK720990 DNG720989:DNG720990 DXC720989:DXC720990 EGY720989:EGY720990 EQU720989:EQU720990 FAQ720989:FAQ720990 FKM720989:FKM720990 FUI720989:FUI720990 GEE720989:GEE720990 GOA720989:GOA720990 GXW720989:GXW720990 HHS720989:HHS720990 HRO720989:HRO720990 IBK720989:IBK720990 ILG720989:ILG720990 IVC720989:IVC720990 JEY720989:JEY720990 JOU720989:JOU720990 JYQ720989:JYQ720990 KIM720989:KIM720990 KSI720989:KSI720990 LCE720989:LCE720990 LMA720989:LMA720990 LVW720989:LVW720990 MFS720989:MFS720990 MPO720989:MPO720990 MZK720989:MZK720990 NJG720989:NJG720990 NTC720989:NTC720990 OCY720989:OCY720990 OMU720989:OMU720990 OWQ720989:OWQ720990 PGM720989:PGM720990 PQI720989:PQI720990 QAE720989:QAE720990 QKA720989:QKA720990 QTW720989:QTW720990 RDS720989:RDS720990 RNO720989:RNO720990 RXK720989:RXK720990 SHG720989:SHG720990 SRC720989:SRC720990 TAY720989:TAY720990 TKU720989:TKU720990 TUQ720989:TUQ720990 UEM720989:UEM720990 UOI720989:UOI720990 UYE720989:UYE720990 VIA720989:VIA720990 VRW720989:VRW720990 WBS720989:WBS720990 WLO720989:WLO720990 WVK720989:WVK720990 C786525:C786526 IY786525:IY786526 SU786525:SU786526 ACQ786525:ACQ786526 AMM786525:AMM786526 AWI786525:AWI786526 BGE786525:BGE786526 BQA786525:BQA786526 BZW786525:BZW786526 CJS786525:CJS786526 CTO786525:CTO786526 DDK786525:DDK786526 DNG786525:DNG786526 DXC786525:DXC786526 EGY786525:EGY786526 EQU786525:EQU786526 FAQ786525:FAQ786526 FKM786525:FKM786526 FUI786525:FUI786526 GEE786525:GEE786526 GOA786525:GOA786526 GXW786525:GXW786526 HHS786525:HHS786526 HRO786525:HRO786526 IBK786525:IBK786526 ILG786525:ILG786526 IVC786525:IVC786526 JEY786525:JEY786526 JOU786525:JOU786526 JYQ786525:JYQ786526 KIM786525:KIM786526 KSI786525:KSI786526 LCE786525:LCE786526 LMA786525:LMA786526 LVW786525:LVW786526 MFS786525:MFS786526 MPO786525:MPO786526 MZK786525:MZK786526 NJG786525:NJG786526 NTC786525:NTC786526 OCY786525:OCY786526 OMU786525:OMU786526 OWQ786525:OWQ786526 PGM786525:PGM786526 PQI786525:PQI786526 QAE786525:QAE786526 QKA786525:QKA786526 QTW786525:QTW786526 RDS786525:RDS786526 RNO786525:RNO786526 RXK786525:RXK786526 SHG786525:SHG786526 SRC786525:SRC786526 TAY786525:TAY786526 TKU786525:TKU786526 TUQ786525:TUQ786526 UEM786525:UEM786526 UOI786525:UOI786526 UYE786525:UYE786526 VIA786525:VIA786526 VRW786525:VRW786526 WBS786525:WBS786526 WLO786525:WLO786526 WVK786525:WVK786526 C852061:C852062 IY852061:IY852062 SU852061:SU852062 ACQ852061:ACQ852062 AMM852061:AMM852062 AWI852061:AWI852062 BGE852061:BGE852062 BQA852061:BQA852062 BZW852061:BZW852062 CJS852061:CJS852062 CTO852061:CTO852062 DDK852061:DDK852062 DNG852061:DNG852062 DXC852061:DXC852062 EGY852061:EGY852062 EQU852061:EQU852062 FAQ852061:FAQ852062 FKM852061:FKM852062 FUI852061:FUI852062 GEE852061:GEE852062 GOA852061:GOA852062 GXW852061:GXW852062 HHS852061:HHS852062 HRO852061:HRO852062 IBK852061:IBK852062 ILG852061:ILG852062 IVC852061:IVC852062 JEY852061:JEY852062 JOU852061:JOU852062 JYQ852061:JYQ852062 KIM852061:KIM852062 KSI852061:KSI852062 LCE852061:LCE852062 LMA852061:LMA852062 LVW852061:LVW852062 MFS852061:MFS852062 MPO852061:MPO852062 MZK852061:MZK852062 NJG852061:NJG852062 NTC852061:NTC852062 OCY852061:OCY852062 OMU852061:OMU852062 OWQ852061:OWQ852062 PGM852061:PGM852062 PQI852061:PQI852062 QAE852061:QAE852062 QKA852061:QKA852062 QTW852061:QTW852062 RDS852061:RDS852062 RNO852061:RNO852062 RXK852061:RXK852062 SHG852061:SHG852062 SRC852061:SRC852062 TAY852061:TAY852062 TKU852061:TKU852062 TUQ852061:TUQ852062 UEM852061:UEM852062 UOI852061:UOI852062 UYE852061:UYE852062 VIA852061:VIA852062 VRW852061:VRW852062 WBS852061:WBS852062 WLO852061:WLO852062 WVK852061:WVK852062 C917597:C917598 IY917597:IY917598 SU917597:SU917598 ACQ917597:ACQ917598 AMM917597:AMM917598 AWI917597:AWI917598 BGE917597:BGE917598 BQA917597:BQA917598 BZW917597:BZW917598 CJS917597:CJS917598 CTO917597:CTO917598 DDK917597:DDK917598 DNG917597:DNG917598 DXC917597:DXC917598 EGY917597:EGY917598 EQU917597:EQU917598 FAQ917597:FAQ917598 FKM917597:FKM917598 FUI917597:FUI917598 GEE917597:GEE917598 GOA917597:GOA917598 GXW917597:GXW917598 HHS917597:HHS917598 HRO917597:HRO917598 IBK917597:IBK917598 ILG917597:ILG917598 IVC917597:IVC917598 JEY917597:JEY917598 JOU917597:JOU917598 JYQ917597:JYQ917598 KIM917597:KIM917598 KSI917597:KSI917598 LCE917597:LCE917598 LMA917597:LMA917598 LVW917597:LVW917598 MFS917597:MFS917598 MPO917597:MPO917598 MZK917597:MZK917598 NJG917597:NJG917598 NTC917597:NTC917598 OCY917597:OCY917598 OMU917597:OMU917598 OWQ917597:OWQ917598 PGM917597:PGM917598 PQI917597:PQI917598 QAE917597:QAE917598 QKA917597:QKA917598 QTW917597:QTW917598 RDS917597:RDS917598 RNO917597:RNO917598 RXK917597:RXK917598 SHG917597:SHG917598 SRC917597:SRC917598 TAY917597:TAY917598 TKU917597:TKU917598 TUQ917597:TUQ917598 UEM917597:UEM917598 UOI917597:UOI917598 UYE917597:UYE917598 VIA917597:VIA917598 VRW917597:VRW917598 WBS917597:WBS917598 WLO917597:WLO917598 WVK917597:WVK917598 C983133:C983134 IY983133:IY983134 SU983133:SU983134 ACQ983133:ACQ983134 AMM983133:AMM983134 AWI983133:AWI983134 BGE983133:BGE983134 BQA983133:BQA983134 BZW983133:BZW983134 CJS983133:CJS983134 CTO983133:CTO983134 DDK983133:DDK983134 DNG983133:DNG983134 DXC983133:DXC983134 EGY983133:EGY983134 EQU983133:EQU983134 FAQ983133:FAQ983134 FKM983133:FKM983134 FUI983133:FUI983134 GEE983133:GEE983134 GOA983133:GOA983134 GXW983133:GXW983134 HHS983133:HHS983134 HRO983133:HRO983134 IBK983133:IBK983134 ILG983133:ILG983134 IVC983133:IVC983134 JEY983133:JEY983134 JOU983133:JOU983134 JYQ983133:JYQ983134 KIM983133:KIM983134 KSI983133:KSI983134 LCE983133:LCE983134 LMA983133:LMA983134 LVW983133:LVW983134 MFS983133:MFS983134 MPO983133:MPO983134 MZK983133:MZK983134 NJG983133:NJG983134 NTC983133:NTC983134 OCY983133:OCY983134 OMU983133:OMU983134 OWQ983133:OWQ983134 PGM983133:PGM983134 PQI983133:PQI983134 QAE983133:QAE983134 QKA983133:QKA983134 QTW983133:QTW983134 RDS983133:RDS983134 RNO983133:RNO983134 RXK983133:RXK983134 SHG983133:SHG983134 SRC983133:SRC983134 TAY983133:TAY983134 TKU983133:TKU983134 TUQ983133:TUQ983134 UEM983133:UEM983134 UOI983133:UOI983134 UYE983133:UYE983134 VIA983133:VIA983134 VRW983133:VRW983134 WBS983133:WBS983134 WLO983133:WLO983134 WVK983133:WVK983134 C94:C96 IY94:IY96 SU94:SU96 ACQ94:ACQ96 AMM94:AMM96 AWI94:AWI96 BGE94:BGE96 BQA94:BQA96 BZW94:BZW96 CJS94:CJS96 CTO94:CTO96 DDK94:DDK96 DNG94:DNG96 DXC94:DXC96 EGY94:EGY96 EQU94:EQU96 FAQ94:FAQ96 FKM94:FKM96 FUI94:FUI96 GEE94:GEE96 GOA94:GOA96 GXW94:GXW96 HHS94:HHS96 HRO94:HRO96 IBK94:IBK96 ILG94:ILG96 IVC94:IVC96 JEY94:JEY96 JOU94:JOU96 JYQ94:JYQ96 KIM94:KIM96 KSI94:KSI96 LCE94:LCE96 LMA94:LMA96 LVW94:LVW96 MFS94:MFS96 MPO94:MPO96 MZK94:MZK96 NJG94:NJG96 NTC94:NTC96 OCY94:OCY96 OMU94:OMU96 OWQ94:OWQ96 PGM94:PGM96 PQI94:PQI96 QAE94:QAE96 QKA94:QKA96 QTW94:QTW96 RDS94:RDS96 RNO94:RNO96 RXK94:RXK96 SHG94:SHG96 SRC94:SRC96 TAY94:TAY96 TKU94:TKU96 TUQ94:TUQ96 UEM94:UEM96 UOI94:UOI96 UYE94:UYE96 VIA94:VIA96 VRW94:VRW96 WBS94:WBS96 WLO94:WLO96 WVK94:WVK96 C65633:C65635 IY65633:IY65635 SU65633:SU65635 ACQ65633:ACQ65635 AMM65633:AMM65635 AWI65633:AWI65635 BGE65633:BGE65635 BQA65633:BQA65635 BZW65633:BZW65635 CJS65633:CJS65635 CTO65633:CTO65635 DDK65633:DDK65635 DNG65633:DNG65635 DXC65633:DXC65635 EGY65633:EGY65635 EQU65633:EQU65635 FAQ65633:FAQ65635 FKM65633:FKM65635 FUI65633:FUI65635 GEE65633:GEE65635 GOA65633:GOA65635 GXW65633:GXW65635 HHS65633:HHS65635 HRO65633:HRO65635 IBK65633:IBK65635 ILG65633:ILG65635 IVC65633:IVC65635 JEY65633:JEY65635 JOU65633:JOU65635 JYQ65633:JYQ65635 KIM65633:KIM65635 KSI65633:KSI65635 LCE65633:LCE65635 LMA65633:LMA65635 LVW65633:LVW65635 MFS65633:MFS65635 MPO65633:MPO65635 MZK65633:MZK65635 NJG65633:NJG65635 NTC65633:NTC65635 OCY65633:OCY65635 OMU65633:OMU65635 OWQ65633:OWQ65635 PGM65633:PGM65635 PQI65633:PQI65635 QAE65633:QAE65635 QKA65633:QKA65635 QTW65633:QTW65635 RDS65633:RDS65635 RNO65633:RNO65635 RXK65633:RXK65635 SHG65633:SHG65635 SRC65633:SRC65635 TAY65633:TAY65635 TKU65633:TKU65635 TUQ65633:TUQ65635 UEM65633:UEM65635 UOI65633:UOI65635 UYE65633:UYE65635 VIA65633:VIA65635 VRW65633:VRW65635 WBS65633:WBS65635 WLO65633:WLO65635 WVK65633:WVK65635 C131169:C131171 IY131169:IY131171 SU131169:SU131171 ACQ131169:ACQ131171 AMM131169:AMM131171 AWI131169:AWI131171 BGE131169:BGE131171 BQA131169:BQA131171 BZW131169:BZW131171 CJS131169:CJS131171 CTO131169:CTO131171 DDK131169:DDK131171 DNG131169:DNG131171 DXC131169:DXC131171 EGY131169:EGY131171 EQU131169:EQU131171 FAQ131169:FAQ131171 FKM131169:FKM131171 FUI131169:FUI131171 GEE131169:GEE131171 GOA131169:GOA131171 GXW131169:GXW131171 HHS131169:HHS131171 HRO131169:HRO131171 IBK131169:IBK131171 ILG131169:ILG131171 IVC131169:IVC131171 JEY131169:JEY131171 JOU131169:JOU131171 JYQ131169:JYQ131171 KIM131169:KIM131171 KSI131169:KSI131171 LCE131169:LCE131171 LMA131169:LMA131171 LVW131169:LVW131171 MFS131169:MFS131171 MPO131169:MPO131171 MZK131169:MZK131171 NJG131169:NJG131171 NTC131169:NTC131171 OCY131169:OCY131171 OMU131169:OMU131171 OWQ131169:OWQ131171 PGM131169:PGM131171 PQI131169:PQI131171 QAE131169:QAE131171 QKA131169:QKA131171 QTW131169:QTW131171 RDS131169:RDS131171 RNO131169:RNO131171 RXK131169:RXK131171 SHG131169:SHG131171 SRC131169:SRC131171 TAY131169:TAY131171 TKU131169:TKU131171 TUQ131169:TUQ131171 UEM131169:UEM131171 UOI131169:UOI131171 UYE131169:UYE131171 VIA131169:VIA131171 VRW131169:VRW131171 WBS131169:WBS131171 WLO131169:WLO131171 WVK131169:WVK131171 C196705:C196707 IY196705:IY196707 SU196705:SU196707 ACQ196705:ACQ196707 AMM196705:AMM196707 AWI196705:AWI196707 BGE196705:BGE196707 BQA196705:BQA196707 BZW196705:BZW196707 CJS196705:CJS196707 CTO196705:CTO196707 DDK196705:DDK196707 DNG196705:DNG196707 DXC196705:DXC196707 EGY196705:EGY196707 EQU196705:EQU196707 FAQ196705:FAQ196707 FKM196705:FKM196707 FUI196705:FUI196707 GEE196705:GEE196707 GOA196705:GOA196707 GXW196705:GXW196707 HHS196705:HHS196707 HRO196705:HRO196707 IBK196705:IBK196707 ILG196705:ILG196707 IVC196705:IVC196707 JEY196705:JEY196707 JOU196705:JOU196707 JYQ196705:JYQ196707 KIM196705:KIM196707 KSI196705:KSI196707 LCE196705:LCE196707 LMA196705:LMA196707 LVW196705:LVW196707 MFS196705:MFS196707 MPO196705:MPO196707 MZK196705:MZK196707 NJG196705:NJG196707 NTC196705:NTC196707 OCY196705:OCY196707 OMU196705:OMU196707 OWQ196705:OWQ196707 PGM196705:PGM196707 PQI196705:PQI196707 QAE196705:QAE196707 QKA196705:QKA196707 QTW196705:QTW196707 RDS196705:RDS196707 RNO196705:RNO196707 RXK196705:RXK196707 SHG196705:SHG196707 SRC196705:SRC196707 TAY196705:TAY196707 TKU196705:TKU196707 TUQ196705:TUQ196707 UEM196705:UEM196707 UOI196705:UOI196707 UYE196705:UYE196707 VIA196705:VIA196707 VRW196705:VRW196707 WBS196705:WBS196707 WLO196705:WLO196707 WVK196705:WVK196707 C262241:C262243 IY262241:IY262243 SU262241:SU262243 ACQ262241:ACQ262243 AMM262241:AMM262243 AWI262241:AWI262243 BGE262241:BGE262243 BQA262241:BQA262243 BZW262241:BZW262243 CJS262241:CJS262243 CTO262241:CTO262243 DDK262241:DDK262243 DNG262241:DNG262243 DXC262241:DXC262243 EGY262241:EGY262243 EQU262241:EQU262243 FAQ262241:FAQ262243 FKM262241:FKM262243 FUI262241:FUI262243 GEE262241:GEE262243 GOA262241:GOA262243 GXW262241:GXW262243 HHS262241:HHS262243 HRO262241:HRO262243 IBK262241:IBK262243 ILG262241:ILG262243 IVC262241:IVC262243 JEY262241:JEY262243 JOU262241:JOU262243 JYQ262241:JYQ262243 KIM262241:KIM262243 KSI262241:KSI262243 LCE262241:LCE262243 LMA262241:LMA262243 LVW262241:LVW262243 MFS262241:MFS262243 MPO262241:MPO262243 MZK262241:MZK262243 NJG262241:NJG262243 NTC262241:NTC262243 OCY262241:OCY262243 OMU262241:OMU262243 OWQ262241:OWQ262243 PGM262241:PGM262243 PQI262241:PQI262243 QAE262241:QAE262243 QKA262241:QKA262243 QTW262241:QTW262243 RDS262241:RDS262243 RNO262241:RNO262243 RXK262241:RXK262243 SHG262241:SHG262243 SRC262241:SRC262243 TAY262241:TAY262243 TKU262241:TKU262243 TUQ262241:TUQ262243 UEM262241:UEM262243 UOI262241:UOI262243 UYE262241:UYE262243 VIA262241:VIA262243 VRW262241:VRW262243 WBS262241:WBS262243 WLO262241:WLO262243 WVK262241:WVK262243 C327777:C327779 IY327777:IY327779 SU327777:SU327779 ACQ327777:ACQ327779 AMM327777:AMM327779 AWI327777:AWI327779 BGE327777:BGE327779 BQA327777:BQA327779 BZW327777:BZW327779 CJS327777:CJS327779 CTO327777:CTO327779 DDK327777:DDK327779 DNG327777:DNG327779 DXC327777:DXC327779 EGY327777:EGY327779 EQU327777:EQU327779 FAQ327777:FAQ327779 FKM327777:FKM327779 FUI327777:FUI327779 GEE327777:GEE327779 GOA327777:GOA327779 GXW327777:GXW327779 HHS327777:HHS327779 HRO327777:HRO327779 IBK327777:IBK327779 ILG327777:ILG327779 IVC327777:IVC327779 JEY327777:JEY327779 JOU327777:JOU327779 JYQ327777:JYQ327779 KIM327777:KIM327779 KSI327777:KSI327779 LCE327777:LCE327779 LMA327777:LMA327779 LVW327777:LVW327779 MFS327777:MFS327779 MPO327777:MPO327779 MZK327777:MZK327779 NJG327777:NJG327779 NTC327777:NTC327779 OCY327777:OCY327779 OMU327777:OMU327779 OWQ327777:OWQ327779 PGM327777:PGM327779 PQI327777:PQI327779 QAE327777:QAE327779 QKA327777:QKA327779 QTW327777:QTW327779 RDS327777:RDS327779 RNO327777:RNO327779 RXK327777:RXK327779 SHG327777:SHG327779 SRC327777:SRC327779 TAY327777:TAY327779 TKU327777:TKU327779 TUQ327777:TUQ327779 UEM327777:UEM327779 UOI327777:UOI327779 UYE327777:UYE327779 VIA327777:VIA327779 VRW327777:VRW327779 WBS327777:WBS327779 WLO327777:WLO327779 WVK327777:WVK327779 C393313:C393315 IY393313:IY393315 SU393313:SU393315 ACQ393313:ACQ393315 AMM393313:AMM393315 AWI393313:AWI393315 BGE393313:BGE393315 BQA393313:BQA393315 BZW393313:BZW393315 CJS393313:CJS393315 CTO393313:CTO393315 DDK393313:DDK393315 DNG393313:DNG393315 DXC393313:DXC393315 EGY393313:EGY393315 EQU393313:EQU393315 FAQ393313:FAQ393315 FKM393313:FKM393315 FUI393313:FUI393315 GEE393313:GEE393315 GOA393313:GOA393315 GXW393313:GXW393315 HHS393313:HHS393315 HRO393313:HRO393315 IBK393313:IBK393315 ILG393313:ILG393315 IVC393313:IVC393315 JEY393313:JEY393315 JOU393313:JOU393315 JYQ393313:JYQ393315 KIM393313:KIM393315 KSI393313:KSI393315 LCE393313:LCE393315 LMA393313:LMA393315 LVW393313:LVW393315 MFS393313:MFS393315 MPO393313:MPO393315 MZK393313:MZK393315 NJG393313:NJG393315 NTC393313:NTC393315 OCY393313:OCY393315 OMU393313:OMU393315 OWQ393313:OWQ393315 PGM393313:PGM393315 PQI393313:PQI393315 QAE393313:QAE393315 QKA393313:QKA393315 QTW393313:QTW393315 RDS393313:RDS393315 RNO393313:RNO393315 RXK393313:RXK393315 SHG393313:SHG393315 SRC393313:SRC393315 TAY393313:TAY393315 TKU393313:TKU393315 TUQ393313:TUQ393315 UEM393313:UEM393315 UOI393313:UOI393315 UYE393313:UYE393315 VIA393313:VIA393315 VRW393313:VRW393315 WBS393313:WBS393315 WLO393313:WLO393315 WVK393313:WVK393315 C458849:C458851 IY458849:IY458851 SU458849:SU458851 ACQ458849:ACQ458851 AMM458849:AMM458851 AWI458849:AWI458851 BGE458849:BGE458851 BQA458849:BQA458851 BZW458849:BZW458851 CJS458849:CJS458851 CTO458849:CTO458851 DDK458849:DDK458851 DNG458849:DNG458851 DXC458849:DXC458851 EGY458849:EGY458851 EQU458849:EQU458851 FAQ458849:FAQ458851 FKM458849:FKM458851 FUI458849:FUI458851 GEE458849:GEE458851 GOA458849:GOA458851 GXW458849:GXW458851 HHS458849:HHS458851 HRO458849:HRO458851 IBK458849:IBK458851 ILG458849:ILG458851 IVC458849:IVC458851 JEY458849:JEY458851 JOU458849:JOU458851 JYQ458849:JYQ458851 KIM458849:KIM458851 KSI458849:KSI458851 LCE458849:LCE458851 LMA458849:LMA458851 LVW458849:LVW458851 MFS458849:MFS458851 MPO458849:MPO458851 MZK458849:MZK458851 NJG458849:NJG458851 NTC458849:NTC458851 OCY458849:OCY458851 OMU458849:OMU458851 OWQ458849:OWQ458851 PGM458849:PGM458851 PQI458849:PQI458851 QAE458849:QAE458851 QKA458849:QKA458851 QTW458849:QTW458851 RDS458849:RDS458851 RNO458849:RNO458851 RXK458849:RXK458851 SHG458849:SHG458851 SRC458849:SRC458851 TAY458849:TAY458851 TKU458849:TKU458851 TUQ458849:TUQ458851 UEM458849:UEM458851 UOI458849:UOI458851 UYE458849:UYE458851 VIA458849:VIA458851 VRW458849:VRW458851 WBS458849:WBS458851 WLO458849:WLO458851 WVK458849:WVK458851 C524385:C524387 IY524385:IY524387 SU524385:SU524387 ACQ524385:ACQ524387 AMM524385:AMM524387 AWI524385:AWI524387 BGE524385:BGE524387 BQA524385:BQA524387 BZW524385:BZW524387 CJS524385:CJS524387 CTO524385:CTO524387 DDK524385:DDK524387 DNG524385:DNG524387 DXC524385:DXC524387 EGY524385:EGY524387 EQU524385:EQU524387 FAQ524385:FAQ524387 FKM524385:FKM524387 FUI524385:FUI524387 GEE524385:GEE524387 GOA524385:GOA524387 GXW524385:GXW524387 HHS524385:HHS524387 HRO524385:HRO524387 IBK524385:IBK524387 ILG524385:ILG524387 IVC524385:IVC524387 JEY524385:JEY524387 JOU524385:JOU524387 JYQ524385:JYQ524387 KIM524385:KIM524387 KSI524385:KSI524387 LCE524385:LCE524387 LMA524385:LMA524387 LVW524385:LVW524387 MFS524385:MFS524387 MPO524385:MPO524387 MZK524385:MZK524387 NJG524385:NJG524387 NTC524385:NTC524387 OCY524385:OCY524387 OMU524385:OMU524387 OWQ524385:OWQ524387 PGM524385:PGM524387 PQI524385:PQI524387 QAE524385:QAE524387 QKA524385:QKA524387 QTW524385:QTW524387 RDS524385:RDS524387 RNO524385:RNO524387 RXK524385:RXK524387 SHG524385:SHG524387 SRC524385:SRC524387 TAY524385:TAY524387 TKU524385:TKU524387 TUQ524385:TUQ524387 UEM524385:UEM524387 UOI524385:UOI524387 UYE524385:UYE524387 VIA524385:VIA524387 VRW524385:VRW524387 WBS524385:WBS524387 WLO524385:WLO524387 WVK524385:WVK524387 C589921:C589923 IY589921:IY589923 SU589921:SU589923 ACQ589921:ACQ589923 AMM589921:AMM589923 AWI589921:AWI589923 BGE589921:BGE589923 BQA589921:BQA589923 BZW589921:BZW589923 CJS589921:CJS589923 CTO589921:CTO589923 DDK589921:DDK589923 DNG589921:DNG589923 DXC589921:DXC589923 EGY589921:EGY589923 EQU589921:EQU589923 FAQ589921:FAQ589923 FKM589921:FKM589923 FUI589921:FUI589923 GEE589921:GEE589923 GOA589921:GOA589923 GXW589921:GXW589923 HHS589921:HHS589923 HRO589921:HRO589923 IBK589921:IBK589923 ILG589921:ILG589923 IVC589921:IVC589923 JEY589921:JEY589923 JOU589921:JOU589923 JYQ589921:JYQ589923 KIM589921:KIM589923 KSI589921:KSI589923 LCE589921:LCE589923 LMA589921:LMA589923 LVW589921:LVW589923 MFS589921:MFS589923 MPO589921:MPO589923 MZK589921:MZK589923 NJG589921:NJG589923 NTC589921:NTC589923 OCY589921:OCY589923 OMU589921:OMU589923 OWQ589921:OWQ589923 PGM589921:PGM589923 PQI589921:PQI589923 QAE589921:QAE589923 QKA589921:QKA589923 QTW589921:QTW589923 RDS589921:RDS589923 RNO589921:RNO589923 RXK589921:RXK589923 SHG589921:SHG589923 SRC589921:SRC589923 TAY589921:TAY589923 TKU589921:TKU589923 TUQ589921:TUQ589923 UEM589921:UEM589923 UOI589921:UOI589923 UYE589921:UYE589923 VIA589921:VIA589923 VRW589921:VRW589923 WBS589921:WBS589923 WLO589921:WLO589923 WVK589921:WVK589923 C655457:C655459 IY655457:IY655459 SU655457:SU655459 ACQ655457:ACQ655459 AMM655457:AMM655459 AWI655457:AWI655459 BGE655457:BGE655459 BQA655457:BQA655459 BZW655457:BZW655459 CJS655457:CJS655459 CTO655457:CTO655459 DDK655457:DDK655459 DNG655457:DNG655459 DXC655457:DXC655459 EGY655457:EGY655459 EQU655457:EQU655459 FAQ655457:FAQ655459 FKM655457:FKM655459 FUI655457:FUI655459 GEE655457:GEE655459 GOA655457:GOA655459 GXW655457:GXW655459 HHS655457:HHS655459 HRO655457:HRO655459 IBK655457:IBK655459 ILG655457:ILG655459 IVC655457:IVC655459 JEY655457:JEY655459 JOU655457:JOU655459 JYQ655457:JYQ655459 KIM655457:KIM655459 KSI655457:KSI655459 LCE655457:LCE655459 LMA655457:LMA655459 LVW655457:LVW655459 MFS655457:MFS655459 MPO655457:MPO655459 MZK655457:MZK655459 NJG655457:NJG655459 NTC655457:NTC655459 OCY655457:OCY655459 OMU655457:OMU655459 OWQ655457:OWQ655459 PGM655457:PGM655459 PQI655457:PQI655459 QAE655457:QAE655459 QKA655457:QKA655459 QTW655457:QTW655459 RDS655457:RDS655459 RNO655457:RNO655459 RXK655457:RXK655459 SHG655457:SHG655459 SRC655457:SRC655459 TAY655457:TAY655459 TKU655457:TKU655459 TUQ655457:TUQ655459 UEM655457:UEM655459 UOI655457:UOI655459 UYE655457:UYE655459 VIA655457:VIA655459 VRW655457:VRW655459 WBS655457:WBS655459 WLO655457:WLO655459 WVK655457:WVK655459 C720993:C720995 IY720993:IY720995 SU720993:SU720995 ACQ720993:ACQ720995 AMM720993:AMM720995 AWI720993:AWI720995 BGE720993:BGE720995 BQA720993:BQA720995 BZW720993:BZW720995 CJS720993:CJS720995 CTO720993:CTO720995 DDK720993:DDK720995 DNG720993:DNG720995 DXC720993:DXC720995 EGY720993:EGY720995 EQU720993:EQU720995 FAQ720993:FAQ720995 FKM720993:FKM720995 FUI720993:FUI720995 GEE720993:GEE720995 GOA720993:GOA720995 GXW720993:GXW720995 HHS720993:HHS720995 HRO720993:HRO720995 IBK720993:IBK720995 ILG720993:ILG720995 IVC720993:IVC720995 JEY720993:JEY720995 JOU720993:JOU720995 JYQ720993:JYQ720995 KIM720993:KIM720995 KSI720993:KSI720995 LCE720993:LCE720995 LMA720993:LMA720995 LVW720993:LVW720995 MFS720993:MFS720995 MPO720993:MPO720995 MZK720993:MZK720995 NJG720993:NJG720995 NTC720993:NTC720995 OCY720993:OCY720995 OMU720993:OMU720995 OWQ720993:OWQ720995 PGM720993:PGM720995 PQI720993:PQI720995 QAE720993:QAE720995 QKA720993:QKA720995 QTW720993:QTW720995 RDS720993:RDS720995 RNO720993:RNO720995 RXK720993:RXK720995 SHG720993:SHG720995 SRC720993:SRC720995 TAY720993:TAY720995 TKU720993:TKU720995 TUQ720993:TUQ720995 UEM720993:UEM720995 UOI720993:UOI720995 UYE720993:UYE720995 VIA720993:VIA720995 VRW720993:VRW720995 WBS720993:WBS720995 WLO720993:WLO720995 WVK720993:WVK720995 C786529:C786531 IY786529:IY786531 SU786529:SU786531 ACQ786529:ACQ786531 AMM786529:AMM786531 AWI786529:AWI786531 BGE786529:BGE786531 BQA786529:BQA786531 BZW786529:BZW786531 CJS786529:CJS786531 CTO786529:CTO786531 DDK786529:DDK786531 DNG786529:DNG786531 DXC786529:DXC786531 EGY786529:EGY786531 EQU786529:EQU786531 FAQ786529:FAQ786531 FKM786529:FKM786531 FUI786529:FUI786531 GEE786529:GEE786531 GOA786529:GOA786531 GXW786529:GXW786531 HHS786529:HHS786531 HRO786529:HRO786531 IBK786529:IBK786531 ILG786529:ILG786531 IVC786529:IVC786531 JEY786529:JEY786531 JOU786529:JOU786531 JYQ786529:JYQ786531 KIM786529:KIM786531 KSI786529:KSI786531 LCE786529:LCE786531 LMA786529:LMA786531 LVW786529:LVW786531 MFS786529:MFS786531 MPO786529:MPO786531 MZK786529:MZK786531 NJG786529:NJG786531 NTC786529:NTC786531 OCY786529:OCY786531 OMU786529:OMU786531 OWQ786529:OWQ786531 PGM786529:PGM786531 PQI786529:PQI786531 QAE786529:QAE786531 QKA786529:QKA786531 QTW786529:QTW786531 RDS786529:RDS786531 RNO786529:RNO786531 RXK786529:RXK786531 SHG786529:SHG786531 SRC786529:SRC786531 TAY786529:TAY786531 TKU786529:TKU786531 TUQ786529:TUQ786531 UEM786529:UEM786531 UOI786529:UOI786531 UYE786529:UYE786531 VIA786529:VIA786531 VRW786529:VRW786531 WBS786529:WBS786531 WLO786529:WLO786531 WVK786529:WVK786531 C852065:C852067 IY852065:IY852067 SU852065:SU852067 ACQ852065:ACQ852067 AMM852065:AMM852067 AWI852065:AWI852067 BGE852065:BGE852067 BQA852065:BQA852067 BZW852065:BZW852067 CJS852065:CJS852067 CTO852065:CTO852067 DDK852065:DDK852067 DNG852065:DNG852067 DXC852065:DXC852067 EGY852065:EGY852067 EQU852065:EQU852067 FAQ852065:FAQ852067 FKM852065:FKM852067 FUI852065:FUI852067 GEE852065:GEE852067 GOA852065:GOA852067 GXW852065:GXW852067 HHS852065:HHS852067 HRO852065:HRO852067 IBK852065:IBK852067 ILG852065:ILG852067 IVC852065:IVC852067 JEY852065:JEY852067 JOU852065:JOU852067 JYQ852065:JYQ852067 KIM852065:KIM852067 KSI852065:KSI852067 LCE852065:LCE852067 LMA852065:LMA852067 LVW852065:LVW852067 MFS852065:MFS852067 MPO852065:MPO852067 MZK852065:MZK852067 NJG852065:NJG852067 NTC852065:NTC852067 OCY852065:OCY852067 OMU852065:OMU852067 OWQ852065:OWQ852067 PGM852065:PGM852067 PQI852065:PQI852067 QAE852065:QAE852067 QKA852065:QKA852067 QTW852065:QTW852067 RDS852065:RDS852067 RNO852065:RNO852067 RXK852065:RXK852067 SHG852065:SHG852067 SRC852065:SRC852067 TAY852065:TAY852067 TKU852065:TKU852067 TUQ852065:TUQ852067 UEM852065:UEM852067 UOI852065:UOI852067 UYE852065:UYE852067 VIA852065:VIA852067 VRW852065:VRW852067 WBS852065:WBS852067 WLO852065:WLO852067 WVK852065:WVK852067 C917601:C917603 IY917601:IY917603 SU917601:SU917603 ACQ917601:ACQ917603 AMM917601:AMM917603 AWI917601:AWI917603 BGE917601:BGE917603 BQA917601:BQA917603 BZW917601:BZW917603 CJS917601:CJS917603 CTO917601:CTO917603 DDK917601:DDK917603 DNG917601:DNG917603 DXC917601:DXC917603 EGY917601:EGY917603 EQU917601:EQU917603 FAQ917601:FAQ917603 FKM917601:FKM917603 FUI917601:FUI917603 GEE917601:GEE917603 GOA917601:GOA917603 GXW917601:GXW917603 HHS917601:HHS917603 HRO917601:HRO917603 IBK917601:IBK917603 ILG917601:ILG917603 IVC917601:IVC917603 JEY917601:JEY917603 JOU917601:JOU917603 JYQ917601:JYQ917603 KIM917601:KIM917603 KSI917601:KSI917603 LCE917601:LCE917603 LMA917601:LMA917603 LVW917601:LVW917603 MFS917601:MFS917603 MPO917601:MPO917603 MZK917601:MZK917603 NJG917601:NJG917603 NTC917601:NTC917603 OCY917601:OCY917603 OMU917601:OMU917603 OWQ917601:OWQ917603 PGM917601:PGM917603 PQI917601:PQI917603 QAE917601:QAE917603 QKA917601:QKA917603 QTW917601:QTW917603 RDS917601:RDS917603 RNO917601:RNO917603 RXK917601:RXK917603 SHG917601:SHG917603 SRC917601:SRC917603 TAY917601:TAY917603 TKU917601:TKU917603 TUQ917601:TUQ917603 UEM917601:UEM917603 UOI917601:UOI917603 UYE917601:UYE917603 VIA917601:VIA917603 VRW917601:VRW917603 WBS917601:WBS917603 WLO917601:WLO917603 WVK917601:WVK917603 C983137:C983139 IY983137:IY983139 SU983137:SU983139 ACQ983137:ACQ983139 AMM983137:AMM983139 AWI983137:AWI983139 BGE983137:BGE983139 BQA983137:BQA983139 BZW983137:BZW983139 CJS983137:CJS983139 CTO983137:CTO983139 DDK983137:DDK983139 DNG983137:DNG983139 DXC983137:DXC983139 EGY983137:EGY983139 EQU983137:EQU983139 FAQ983137:FAQ983139 FKM983137:FKM983139 FUI983137:FUI983139 GEE983137:GEE983139 GOA983137:GOA983139 GXW983137:GXW983139 HHS983137:HHS983139 HRO983137:HRO983139 IBK983137:IBK983139 ILG983137:ILG983139 IVC983137:IVC983139 JEY983137:JEY983139 JOU983137:JOU983139 JYQ983137:JYQ983139 KIM983137:KIM983139 KSI983137:KSI983139 LCE983137:LCE983139 LMA983137:LMA983139 LVW983137:LVW983139 MFS983137:MFS983139 MPO983137:MPO983139 MZK983137:MZK983139 NJG983137:NJG983139 NTC983137:NTC983139 OCY983137:OCY983139 OMU983137:OMU983139 OWQ983137:OWQ983139 PGM983137:PGM983139 PQI983137:PQI983139 QAE983137:QAE983139 QKA983137:QKA983139 QTW983137:QTW983139 RDS983137:RDS983139 RNO983137:RNO983139 RXK983137:RXK983139 SHG983137:SHG983139 SRC983137:SRC983139 TAY983137:TAY983139 TKU983137:TKU983139 TUQ983137:TUQ983139 UEM983137:UEM983139 UOI983137:UOI983139 UYE983137:UYE983139 VIA983137:VIA983139 VRW983137:VRW983139 WBS983137:WBS983139 WLO983137:WLO983139 WVK983137:WVK983139 C98:C101 IY98:IY101 SU98:SU101 ACQ98:ACQ101 AMM98:AMM101 AWI98:AWI101 BGE98:BGE101 BQA98:BQA101 BZW98:BZW101 CJS98:CJS101 CTO98:CTO101 DDK98:DDK101 DNG98:DNG101 DXC98:DXC101 EGY98:EGY101 EQU98:EQU101 FAQ98:FAQ101 FKM98:FKM101 FUI98:FUI101 GEE98:GEE101 GOA98:GOA101 GXW98:GXW101 HHS98:HHS101 HRO98:HRO101 IBK98:IBK101 ILG98:ILG101 IVC98:IVC101 JEY98:JEY101 JOU98:JOU101 JYQ98:JYQ101 KIM98:KIM101 KSI98:KSI101 LCE98:LCE101 LMA98:LMA101 LVW98:LVW101 MFS98:MFS101 MPO98:MPO101 MZK98:MZK101 NJG98:NJG101 NTC98:NTC101 OCY98:OCY101 OMU98:OMU101 OWQ98:OWQ101 PGM98:PGM101 PQI98:PQI101 QAE98:QAE101 QKA98:QKA101 QTW98:QTW101 RDS98:RDS101 RNO98:RNO101 RXK98:RXK101 SHG98:SHG101 SRC98:SRC101 TAY98:TAY101 TKU98:TKU101 TUQ98:TUQ101 UEM98:UEM101 UOI98:UOI101 UYE98:UYE101 VIA98:VIA101 VRW98:VRW101 WBS98:WBS101 WLO98:WLO101 WVK98:WVK101 C65637:C65640 IY65637:IY65640 SU65637:SU65640 ACQ65637:ACQ65640 AMM65637:AMM65640 AWI65637:AWI65640 BGE65637:BGE65640 BQA65637:BQA65640 BZW65637:BZW65640 CJS65637:CJS65640 CTO65637:CTO65640 DDK65637:DDK65640 DNG65637:DNG65640 DXC65637:DXC65640 EGY65637:EGY65640 EQU65637:EQU65640 FAQ65637:FAQ65640 FKM65637:FKM65640 FUI65637:FUI65640 GEE65637:GEE65640 GOA65637:GOA65640 GXW65637:GXW65640 HHS65637:HHS65640 HRO65637:HRO65640 IBK65637:IBK65640 ILG65637:ILG65640 IVC65637:IVC65640 JEY65637:JEY65640 JOU65637:JOU65640 JYQ65637:JYQ65640 KIM65637:KIM65640 KSI65637:KSI65640 LCE65637:LCE65640 LMA65637:LMA65640 LVW65637:LVW65640 MFS65637:MFS65640 MPO65637:MPO65640 MZK65637:MZK65640 NJG65637:NJG65640 NTC65637:NTC65640 OCY65637:OCY65640 OMU65637:OMU65640 OWQ65637:OWQ65640 PGM65637:PGM65640 PQI65637:PQI65640 QAE65637:QAE65640 QKA65637:QKA65640 QTW65637:QTW65640 RDS65637:RDS65640 RNO65637:RNO65640 RXK65637:RXK65640 SHG65637:SHG65640 SRC65637:SRC65640 TAY65637:TAY65640 TKU65637:TKU65640 TUQ65637:TUQ65640 UEM65637:UEM65640 UOI65637:UOI65640 UYE65637:UYE65640 VIA65637:VIA65640 VRW65637:VRW65640 WBS65637:WBS65640 WLO65637:WLO65640 WVK65637:WVK65640 C131173:C131176 IY131173:IY131176 SU131173:SU131176 ACQ131173:ACQ131176 AMM131173:AMM131176 AWI131173:AWI131176 BGE131173:BGE131176 BQA131173:BQA131176 BZW131173:BZW131176 CJS131173:CJS131176 CTO131173:CTO131176 DDK131173:DDK131176 DNG131173:DNG131176 DXC131173:DXC131176 EGY131173:EGY131176 EQU131173:EQU131176 FAQ131173:FAQ131176 FKM131173:FKM131176 FUI131173:FUI131176 GEE131173:GEE131176 GOA131173:GOA131176 GXW131173:GXW131176 HHS131173:HHS131176 HRO131173:HRO131176 IBK131173:IBK131176 ILG131173:ILG131176 IVC131173:IVC131176 JEY131173:JEY131176 JOU131173:JOU131176 JYQ131173:JYQ131176 KIM131173:KIM131176 KSI131173:KSI131176 LCE131173:LCE131176 LMA131173:LMA131176 LVW131173:LVW131176 MFS131173:MFS131176 MPO131173:MPO131176 MZK131173:MZK131176 NJG131173:NJG131176 NTC131173:NTC131176 OCY131173:OCY131176 OMU131173:OMU131176 OWQ131173:OWQ131176 PGM131173:PGM131176 PQI131173:PQI131176 QAE131173:QAE131176 QKA131173:QKA131176 QTW131173:QTW131176 RDS131173:RDS131176 RNO131173:RNO131176 RXK131173:RXK131176 SHG131173:SHG131176 SRC131173:SRC131176 TAY131173:TAY131176 TKU131173:TKU131176 TUQ131173:TUQ131176 UEM131173:UEM131176 UOI131173:UOI131176 UYE131173:UYE131176 VIA131173:VIA131176 VRW131173:VRW131176 WBS131173:WBS131176 WLO131173:WLO131176 WVK131173:WVK131176 C196709:C196712 IY196709:IY196712 SU196709:SU196712 ACQ196709:ACQ196712 AMM196709:AMM196712 AWI196709:AWI196712 BGE196709:BGE196712 BQA196709:BQA196712 BZW196709:BZW196712 CJS196709:CJS196712 CTO196709:CTO196712 DDK196709:DDK196712 DNG196709:DNG196712 DXC196709:DXC196712 EGY196709:EGY196712 EQU196709:EQU196712 FAQ196709:FAQ196712 FKM196709:FKM196712 FUI196709:FUI196712 GEE196709:GEE196712 GOA196709:GOA196712 GXW196709:GXW196712 HHS196709:HHS196712 HRO196709:HRO196712 IBK196709:IBK196712 ILG196709:ILG196712 IVC196709:IVC196712 JEY196709:JEY196712 JOU196709:JOU196712 JYQ196709:JYQ196712 KIM196709:KIM196712 KSI196709:KSI196712 LCE196709:LCE196712 LMA196709:LMA196712 LVW196709:LVW196712 MFS196709:MFS196712 MPO196709:MPO196712 MZK196709:MZK196712 NJG196709:NJG196712 NTC196709:NTC196712 OCY196709:OCY196712 OMU196709:OMU196712 OWQ196709:OWQ196712 PGM196709:PGM196712 PQI196709:PQI196712 QAE196709:QAE196712 QKA196709:QKA196712 QTW196709:QTW196712 RDS196709:RDS196712 RNO196709:RNO196712 RXK196709:RXK196712 SHG196709:SHG196712 SRC196709:SRC196712 TAY196709:TAY196712 TKU196709:TKU196712 TUQ196709:TUQ196712 UEM196709:UEM196712 UOI196709:UOI196712 UYE196709:UYE196712 VIA196709:VIA196712 VRW196709:VRW196712 WBS196709:WBS196712 WLO196709:WLO196712 WVK196709:WVK196712 C262245:C262248 IY262245:IY262248 SU262245:SU262248 ACQ262245:ACQ262248 AMM262245:AMM262248 AWI262245:AWI262248 BGE262245:BGE262248 BQA262245:BQA262248 BZW262245:BZW262248 CJS262245:CJS262248 CTO262245:CTO262248 DDK262245:DDK262248 DNG262245:DNG262248 DXC262245:DXC262248 EGY262245:EGY262248 EQU262245:EQU262248 FAQ262245:FAQ262248 FKM262245:FKM262248 FUI262245:FUI262248 GEE262245:GEE262248 GOA262245:GOA262248 GXW262245:GXW262248 HHS262245:HHS262248 HRO262245:HRO262248 IBK262245:IBK262248 ILG262245:ILG262248 IVC262245:IVC262248 JEY262245:JEY262248 JOU262245:JOU262248 JYQ262245:JYQ262248 KIM262245:KIM262248 KSI262245:KSI262248 LCE262245:LCE262248 LMA262245:LMA262248 LVW262245:LVW262248 MFS262245:MFS262248 MPO262245:MPO262248 MZK262245:MZK262248 NJG262245:NJG262248 NTC262245:NTC262248 OCY262245:OCY262248 OMU262245:OMU262248 OWQ262245:OWQ262248 PGM262245:PGM262248 PQI262245:PQI262248 QAE262245:QAE262248 QKA262245:QKA262248 QTW262245:QTW262248 RDS262245:RDS262248 RNO262245:RNO262248 RXK262245:RXK262248 SHG262245:SHG262248 SRC262245:SRC262248 TAY262245:TAY262248 TKU262245:TKU262248 TUQ262245:TUQ262248 UEM262245:UEM262248 UOI262245:UOI262248 UYE262245:UYE262248 VIA262245:VIA262248 VRW262245:VRW262248 WBS262245:WBS262248 WLO262245:WLO262248 WVK262245:WVK262248 C327781:C327784 IY327781:IY327784 SU327781:SU327784 ACQ327781:ACQ327784 AMM327781:AMM327784 AWI327781:AWI327784 BGE327781:BGE327784 BQA327781:BQA327784 BZW327781:BZW327784 CJS327781:CJS327784 CTO327781:CTO327784 DDK327781:DDK327784 DNG327781:DNG327784 DXC327781:DXC327784 EGY327781:EGY327784 EQU327781:EQU327784 FAQ327781:FAQ327784 FKM327781:FKM327784 FUI327781:FUI327784 GEE327781:GEE327784 GOA327781:GOA327784 GXW327781:GXW327784 HHS327781:HHS327784 HRO327781:HRO327784 IBK327781:IBK327784 ILG327781:ILG327784 IVC327781:IVC327784 JEY327781:JEY327784 JOU327781:JOU327784 JYQ327781:JYQ327784 KIM327781:KIM327784 KSI327781:KSI327784 LCE327781:LCE327784 LMA327781:LMA327784 LVW327781:LVW327784 MFS327781:MFS327784 MPO327781:MPO327784 MZK327781:MZK327784 NJG327781:NJG327784 NTC327781:NTC327784 OCY327781:OCY327784 OMU327781:OMU327784 OWQ327781:OWQ327784 PGM327781:PGM327784 PQI327781:PQI327784 QAE327781:QAE327784 QKA327781:QKA327784 QTW327781:QTW327784 RDS327781:RDS327784 RNO327781:RNO327784 RXK327781:RXK327784 SHG327781:SHG327784 SRC327781:SRC327784 TAY327781:TAY327784 TKU327781:TKU327784 TUQ327781:TUQ327784 UEM327781:UEM327784 UOI327781:UOI327784 UYE327781:UYE327784 VIA327781:VIA327784 VRW327781:VRW327784 WBS327781:WBS327784 WLO327781:WLO327784 WVK327781:WVK327784 C393317:C393320 IY393317:IY393320 SU393317:SU393320 ACQ393317:ACQ393320 AMM393317:AMM393320 AWI393317:AWI393320 BGE393317:BGE393320 BQA393317:BQA393320 BZW393317:BZW393320 CJS393317:CJS393320 CTO393317:CTO393320 DDK393317:DDK393320 DNG393317:DNG393320 DXC393317:DXC393320 EGY393317:EGY393320 EQU393317:EQU393320 FAQ393317:FAQ393320 FKM393317:FKM393320 FUI393317:FUI393320 GEE393317:GEE393320 GOA393317:GOA393320 GXW393317:GXW393320 HHS393317:HHS393320 HRO393317:HRO393320 IBK393317:IBK393320 ILG393317:ILG393320 IVC393317:IVC393320 JEY393317:JEY393320 JOU393317:JOU393320 JYQ393317:JYQ393320 KIM393317:KIM393320 KSI393317:KSI393320 LCE393317:LCE393320 LMA393317:LMA393320 LVW393317:LVW393320 MFS393317:MFS393320 MPO393317:MPO393320 MZK393317:MZK393320 NJG393317:NJG393320 NTC393317:NTC393320 OCY393317:OCY393320 OMU393317:OMU393320 OWQ393317:OWQ393320 PGM393317:PGM393320 PQI393317:PQI393320 QAE393317:QAE393320 QKA393317:QKA393320 QTW393317:QTW393320 RDS393317:RDS393320 RNO393317:RNO393320 RXK393317:RXK393320 SHG393317:SHG393320 SRC393317:SRC393320 TAY393317:TAY393320 TKU393317:TKU393320 TUQ393317:TUQ393320 UEM393317:UEM393320 UOI393317:UOI393320 UYE393317:UYE393320 VIA393317:VIA393320 VRW393317:VRW393320 WBS393317:WBS393320 WLO393317:WLO393320 WVK393317:WVK393320 C458853:C458856 IY458853:IY458856 SU458853:SU458856 ACQ458853:ACQ458856 AMM458853:AMM458856 AWI458853:AWI458856 BGE458853:BGE458856 BQA458853:BQA458856 BZW458853:BZW458856 CJS458853:CJS458856 CTO458853:CTO458856 DDK458853:DDK458856 DNG458853:DNG458856 DXC458853:DXC458856 EGY458853:EGY458856 EQU458853:EQU458856 FAQ458853:FAQ458856 FKM458853:FKM458856 FUI458853:FUI458856 GEE458853:GEE458856 GOA458853:GOA458856 GXW458853:GXW458856 HHS458853:HHS458856 HRO458853:HRO458856 IBK458853:IBK458856 ILG458853:ILG458856 IVC458853:IVC458856 JEY458853:JEY458856 JOU458853:JOU458856 JYQ458853:JYQ458856 KIM458853:KIM458856 KSI458853:KSI458856 LCE458853:LCE458856 LMA458853:LMA458856 LVW458853:LVW458856 MFS458853:MFS458856 MPO458853:MPO458856 MZK458853:MZK458856 NJG458853:NJG458856 NTC458853:NTC458856 OCY458853:OCY458856 OMU458853:OMU458856 OWQ458853:OWQ458856 PGM458853:PGM458856 PQI458853:PQI458856 QAE458853:QAE458856 QKA458853:QKA458856 QTW458853:QTW458856 RDS458853:RDS458856 RNO458853:RNO458856 RXK458853:RXK458856 SHG458853:SHG458856 SRC458853:SRC458856 TAY458853:TAY458856 TKU458853:TKU458856 TUQ458853:TUQ458856 UEM458853:UEM458856 UOI458853:UOI458856 UYE458853:UYE458856 VIA458853:VIA458856 VRW458853:VRW458856 WBS458853:WBS458856 WLO458853:WLO458856 WVK458853:WVK458856 C524389:C524392 IY524389:IY524392 SU524389:SU524392 ACQ524389:ACQ524392 AMM524389:AMM524392 AWI524389:AWI524392 BGE524389:BGE524392 BQA524389:BQA524392 BZW524389:BZW524392 CJS524389:CJS524392 CTO524389:CTO524392 DDK524389:DDK524392 DNG524389:DNG524392 DXC524389:DXC524392 EGY524389:EGY524392 EQU524389:EQU524392 FAQ524389:FAQ524392 FKM524389:FKM524392 FUI524389:FUI524392 GEE524389:GEE524392 GOA524389:GOA524392 GXW524389:GXW524392 HHS524389:HHS524392 HRO524389:HRO524392 IBK524389:IBK524392 ILG524389:ILG524392 IVC524389:IVC524392 JEY524389:JEY524392 JOU524389:JOU524392 JYQ524389:JYQ524392 KIM524389:KIM524392 KSI524389:KSI524392 LCE524389:LCE524392 LMA524389:LMA524392 LVW524389:LVW524392 MFS524389:MFS524392 MPO524389:MPO524392 MZK524389:MZK524392 NJG524389:NJG524392 NTC524389:NTC524392 OCY524389:OCY524392 OMU524389:OMU524392 OWQ524389:OWQ524392 PGM524389:PGM524392 PQI524389:PQI524392 QAE524389:QAE524392 QKA524389:QKA524392 QTW524389:QTW524392 RDS524389:RDS524392 RNO524389:RNO524392 RXK524389:RXK524392 SHG524389:SHG524392 SRC524389:SRC524392 TAY524389:TAY524392 TKU524389:TKU524392 TUQ524389:TUQ524392 UEM524389:UEM524392 UOI524389:UOI524392 UYE524389:UYE524392 VIA524389:VIA524392 VRW524389:VRW524392 WBS524389:WBS524392 WLO524389:WLO524392 WVK524389:WVK524392 C589925:C589928 IY589925:IY589928 SU589925:SU589928 ACQ589925:ACQ589928 AMM589925:AMM589928 AWI589925:AWI589928 BGE589925:BGE589928 BQA589925:BQA589928 BZW589925:BZW589928 CJS589925:CJS589928 CTO589925:CTO589928 DDK589925:DDK589928 DNG589925:DNG589928 DXC589925:DXC589928 EGY589925:EGY589928 EQU589925:EQU589928 FAQ589925:FAQ589928 FKM589925:FKM589928 FUI589925:FUI589928 GEE589925:GEE589928 GOA589925:GOA589928 GXW589925:GXW589928 HHS589925:HHS589928 HRO589925:HRO589928 IBK589925:IBK589928 ILG589925:ILG589928 IVC589925:IVC589928 JEY589925:JEY589928 JOU589925:JOU589928 JYQ589925:JYQ589928 KIM589925:KIM589928 KSI589925:KSI589928 LCE589925:LCE589928 LMA589925:LMA589928 LVW589925:LVW589928 MFS589925:MFS589928 MPO589925:MPO589928 MZK589925:MZK589928 NJG589925:NJG589928 NTC589925:NTC589928 OCY589925:OCY589928 OMU589925:OMU589928 OWQ589925:OWQ589928 PGM589925:PGM589928 PQI589925:PQI589928 QAE589925:QAE589928 QKA589925:QKA589928 QTW589925:QTW589928 RDS589925:RDS589928 RNO589925:RNO589928 RXK589925:RXK589928 SHG589925:SHG589928 SRC589925:SRC589928 TAY589925:TAY589928 TKU589925:TKU589928 TUQ589925:TUQ589928 UEM589925:UEM589928 UOI589925:UOI589928 UYE589925:UYE589928 VIA589925:VIA589928 VRW589925:VRW589928 WBS589925:WBS589928 WLO589925:WLO589928 WVK589925:WVK589928 C655461:C655464 IY655461:IY655464 SU655461:SU655464 ACQ655461:ACQ655464 AMM655461:AMM655464 AWI655461:AWI655464 BGE655461:BGE655464 BQA655461:BQA655464 BZW655461:BZW655464 CJS655461:CJS655464 CTO655461:CTO655464 DDK655461:DDK655464 DNG655461:DNG655464 DXC655461:DXC655464 EGY655461:EGY655464 EQU655461:EQU655464 FAQ655461:FAQ655464 FKM655461:FKM655464 FUI655461:FUI655464 GEE655461:GEE655464 GOA655461:GOA655464 GXW655461:GXW655464 HHS655461:HHS655464 HRO655461:HRO655464 IBK655461:IBK655464 ILG655461:ILG655464 IVC655461:IVC655464 JEY655461:JEY655464 JOU655461:JOU655464 JYQ655461:JYQ655464 KIM655461:KIM655464 KSI655461:KSI655464 LCE655461:LCE655464 LMA655461:LMA655464 LVW655461:LVW655464 MFS655461:MFS655464 MPO655461:MPO655464 MZK655461:MZK655464 NJG655461:NJG655464 NTC655461:NTC655464 OCY655461:OCY655464 OMU655461:OMU655464 OWQ655461:OWQ655464 PGM655461:PGM655464 PQI655461:PQI655464 QAE655461:QAE655464 QKA655461:QKA655464 QTW655461:QTW655464 RDS655461:RDS655464 RNO655461:RNO655464 RXK655461:RXK655464 SHG655461:SHG655464 SRC655461:SRC655464 TAY655461:TAY655464 TKU655461:TKU655464 TUQ655461:TUQ655464 UEM655461:UEM655464 UOI655461:UOI655464 UYE655461:UYE655464 VIA655461:VIA655464 VRW655461:VRW655464 WBS655461:WBS655464 WLO655461:WLO655464 WVK655461:WVK655464 C720997:C721000 IY720997:IY721000 SU720997:SU721000 ACQ720997:ACQ721000 AMM720997:AMM721000 AWI720997:AWI721000 BGE720997:BGE721000 BQA720997:BQA721000 BZW720997:BZW721000 CJS720997:CJS721000 CTO720997:CTO721000 DDK720997:DDK721000 DNG720997:DNG721000 DXC720997:DXC721000 EGY720997:EGY721000 EQU720997:EQU721000 FAQ720997:FAQ721000 FKM720997:FKM721000 FUI720997:FUI721000 GEE720997:GEE721000 GOA720997:GOA721000 GXW720997:GXW721000 HHS720997:HHS721000 HRO720997:HRO721000 IBK720997:IBK721000 ILG720997:ILG721000 IVC720997:IVC721000 JEY720997:JEY721000 JOU720997:JOU721000 JYQ720997:JYQ721000 KIM720997:KIM721000 KSI720997:KSI721000 LCE720997:LCE721000 LMA720997:LMA721000 LVW720997:LVW721000 MFS720997:MFS721000 MPO720997:MPO721000 MZK720997:MZK721000 NJG720997:NJG721000 NTC720997:NTC721000 OCY720997:OCY721000 OMU720997:OMU721000 OWQ720997:OWQ721000 PGM720997:PGM721000 PQI720997:PQI721000 QAE720997:QAE721000 QKA720997:QKA721000 QTW720997:QTW721000 RDS720997:RDS721000 RNO720997:RNO721000 RXK720997:RXK721000 SHG720997:SHG721000 SRC720997:SRC721000 TAY720997:TAY721000 TKU720997:TKU721000 TUQ720997:TUQ721000 UEM720997:UEM721000 UOI720997:UOI721000 UYE720997:UYE721000 VIA720997:VIA721000 VRW720997:VRW721000 WBS720997:WBS721000 WLO720997:WLO721000 WVK720997:WVK721000 C786533:C786536 IY786533:IY786536 SU786533:SU786536 ACQ786533:ACQ786536 AMM786533:AMM786536 AWI786533:AWI786536 BGE786533:BGE786536 BQA786533:BQA786536 BZW786533:BZW786536 CJS786533:CJS786536 CTO786533:CTO786536 DDK786533:DDK786536 DNG786533:DNG786536 DXC786533:DXC786536 EGY786533:EGY786536 EQU786533:EQU786536 FAQ786533:FAQ786536 FKM786533:FKM786536 FUI786533:FUI786536 GEE786533:GEE786536 GOA786533:GOA786536 GXW786533:GXW786536 HHS786533:HHS786536 HRO786533:HRO786536 IBK786533:IBK786536 ILG786533:ILG786536 IVC786533:IVC786536 JEY786533:JEY786536 JOU786533:JOU786536 JYQ786533:JYQ786536 KIM786533:KIM786536 KSI786533:KSI786536 LCE786533:LCE786536 LMA786533:LMA786536 LVW786533:LVW786536 MFS786533:MFS786536 MPO786533:MPO786536 MZK786533:MZK786536 NJG786533:NJG786536 NTC786533:NTC786536 OCY786533:OCY786536 OMU786533:OMU786536 OWQ786533:OWQ786536 PGM786533:PGM786536 PQI786533:PQI786536 QAE786533:QAE786536 QKA786533:QKA786536 QTW786533:QTW786536 RDS786533:RDS786536 RNO786533:RNO786536 RXK786533:RXK786536 SHG786533:SHG786536 SRC786533:SRC786536 TAY786533:TAY786536 TKU786533:TKU786536 TUQ786533:TUQ786536 UEM786533:UEM786536 UOI786533:UOI786536 UYE786533:UYE786536 VIA786533:VIA786536 VRW786533:VRW786536 WBS786533:WBS786536 WLO786533:WLO786536 WVK786533:WVK786536 C852069:C852072 IY852069:IY852072 SU852069:SU852072 ACQ852069:ACQ852072 AMM852069:AMM852072 AWI852069:AWI852072 BGE852069:BGE852072 BQA852069:BQA852072 BZW852069:BZW852072 CJS852069:CJS852072 CTO852069:CTO852072 DDK852069:DDK852072 DNG852069:DNG852072 DXC852069:DXC852072 EGY852069:EGY852072 EQU852069:EQU852072 FAQ852069:FAQ852072 FKM852069:FKM852072 FUI852069:FUI852072 GEE852069:GEE852072 GOA852069:GOA852072 GXW852069:GXW852072 HHS852069:HHS852072 HRO852069:HRO852072 IBK852069:IBK852072 ILG852069:ILG852072 IVC852069:IVC852072 JEY852069:JEY852072 JOU852069:JOU852072 JYQ852069:JYQ852072 KIM852069:KIM852072 KSI852069:KSI852072 LCE852069:LCE852072 LMA852069:LMA852072 LVW852069:LVW852072 MFS852069:MFS852072 MPO852069:MPO852072 MZK852069:MZK852072 NJG852069:NJG852072 NTC852069:NTC852072 OCY852069:OCY852072 OMU852069:OMU852072 OWQ852069:OWQ852072 PGM852069:PGM852072 PQI852069:PQI852072 QAE852069:QAE852072 QKA852069:QKA852072 QTW852069:QTW852072 RDS852069:RDS852072 RNO852069:RNO852072 RXK852069:RXK852072 SHG852069:SHG852072 SRC852069:SRC852072 TAY852069:TAY852072 TKU852069:TKU852072 TUQ852069:TUQ852072 UEM852069:UEM852072 UOI852069:UOI852072 UYE852069:UYE852072 VIA852069:VIA852072 VRW852069:VRW852072 WBS852069:WBS852072 WLO852069:WLO852072 WVK852069:WVK852072 C917605:C917608 IY917605:IY917608 SU917605:SU917608 ACQ917605:ACQ917608 AMM917605:AMM917608 AWI917605:AWI917608 BGE917605:BGE917608 BQA917605:BQA917608 BZW917605:BZW917608 CJS917605:CJS917608 CTO917605:CTO917608 DDK917605:DDK917608 DNG917605:DNG917608 DXC917605:DXC917608 EGY917605:EGY917608 EQU917605:EQU917608 FAQ917605:FAQ917608 FKM917605:FKM917608 FUI917605:FUI917608 GEE917605:GEE917608 GOA917605:GOA917608 GXW917605:GXW917608 HHS917605:HHS917608 HRO917605:HRO917608 IBK917605:IBK917608 ILG917605:ILG917608 IVC917605:IVC917608 JEY917605:JEY917608 JOU917605:JOU917608 JYQ917605:JYQ917608 KIM917605:KIM917608 KSI917605:KSI917608 LCE917605:LCE917608 LMA917605:LMA917608 LVW917605:LVW917608 MFS917605:MFS917608 MPO917605:MPO917608 MZK917605:MZK917608 NJG917605:NJG917608 NTC917605:NTC917608 OCY917605:OCY917608 OMU917605:OMU917608 OWQ917605:OWQ917608 PGM917605:PGM917608 PQI917605:PQI917608 QAE917605:QAE917608 QKA917605:QKA917608 QTW917605:QTW917608 RDS917605:RDS917608 RNO917605:RNO917608 RXK917605:RXK917608 SHG917605:SHG917608 SRC917605:SRC917608 TAY917605:TAY917608 TKU917605:TKU917608 TUQ917605:TUQ917608 UEM917605:UEM917608 UOI917605:UOI917608 UYE917605:UYE917608 VIA917605:VIA917608 VRW917605:VRW917608 WBS917605:WBS917608 WLO917605:WLO917608 WVK917605:WVK917608 C983141:C983144 IY983141:IY983144 SU983141:SU983144 ACQ983141:ACQ983144 AMM983141:AMM983144 AWI983141:AWI983144 BGE983141:BGE983144 BQA983141:BQA983144 BZW983141:BZW983144 CJS983141:CJS983144 CTO983141:CTO983144 DDK983141:DDK983144 DNG983141:DNG983144 DXC983141:DXC983144 EGY983141:EGY983144 EQU983141:EQU983144 FAQ983141:FAQ983144 FKM983141:FKM983144 FUI983141:FUI983144 GEE983141:GEE983144 GOA983141:GOA983144 GXW983141:GXW983144 HHS983141:HHS983144 HRO983141:HRO983144 IBK983141:IBK983144 ILG983141:ILG983144 IVC983141:IVC983144 JEY983141:JEY983144 JOU983141:JOU983144 JYQ983141:JYQ983144 KIM983141:KIM983144 KSI983141:KSI983144 LCE983141:LCE983144 LMA983141:LMA983144 LVW983141:LVW983144 MFS983141:MFS983144 MPO983141:MPO983144 MZK983141:MZK983144 NJG983141:NJG983144 NTC983141:NTC983144 OCY983141:OCY983144 OMU983141:OMU983144 OWQ983141:OWQ983144 PGM983141:PGM983144 PQI983141:PQI983144 QAE983141:QAE983144 QKA983141:QKA983144 QTW983141:QTW983144 RDS983141:RDS983144 RNO983141:RNO983144 RXK983141:RXK983144 SHG983141:SHG983144 SRC983141:SRC983144 TAY983141:TAY983144 TKU983141:TKU983144 TUQ983141:TUQ983144 UEM983141:UEM983144 UOI983141:UOI983144 UYE983141:UYE983144 VIA983141:VIA983144 VRW983141:VRW983144 WBS983141:WBS983144 WLO983141:WLO983144 WVK983141:WVK983144 C65643:C65644 IY65643:IY65644 SU65643:SU65644 ACQ65643:ACQ65644 AMM65643:AMM65644 AWI65643:AWI65644 BGE65643:BGE65644 BQA65643:BQA65644 BZW65643:BZW65644 CJS65643:CJS65644 CTO65643:CTO65644 DDK65643:DDK65644 DNG65643:DNG65644 DXC65643:DXC65644 EGY65643:EGY65644 EQU65643:EQU65644 FAQ65643:FAQ65644 FKM65643:FKM65644 FUI65643:FUI65644 GEE65643:GEE65644 GOA65643:GOA65644 GXW65643:GXW65644 HHS65643:HHS65644 HRO65643:HRO65644 IBK65643:IBK65644 ILG65643:ILG65644 IVC65643:IVC65644 JEY65643:JEY65644 JOU65643:JOU65644 JYQ65643:JYQ65644 KIM65643:KIM65644 KSI65643:KSI65644 LCE65643:LCE65644 LMA65643:LMA65644 LVW65643:LVW65644 MFS65643:MFS65644 MPO65643:MPO65644 MZK65643:MZK65644 NJG65643:NJG65644 NTC65643:NTC65644 OCY65643:OCY65644 OMU65643:OMU65644 OWQ65643:OWQ65644 PGM65643:PGM65644 PQI65643:PQI65644 QAE65643:QAE65644 QKA65643:QKA65644 QTW65643:QTW65644 RDS65643:RDS65644 RNO65643:RNO65644 RXK65643:RXK65644 SHG65643:SHG65644 SRC65643:SRC65644 TAY65643:TAY65644 TKU65643:TKU65644 TUQ65643:TUQ65644 UEM65643:UEM65644 UOI65643:UOI65644 UYE65643:UYE65644 VIA65643:VIA65644 VRW65643:VRW65644 WBS65643:WBS65644 WLO65643:WLO65644 WVK65643:WVK65644 C131179:C131180 IY131179:IY131180 SU131179:SU131180 ACQ131179:ACQ131180 AMM131179:AMM131180 AWI131179:AWI131180 BGE131179:BGE131180 BQA131179:BQA131180 BZW131179:BZW131180 CJS131179:CJS131180 CTO131179:CTO131180 DDK131179:DDK131180 DNG131179:DNG131180 DXC131179:DXC131180 EGY131179:EGY131180 EQU131179:EQU131180 FAQ131179:FAQ131180 FKM131179:FKM131180 FUI131179:FUI131180 GEE131179:GEE131180 GOA131179:GOA131180 GXW131179:GXW131180 HHS131179:HHS131180 HRO131179:HRO131180 IBK131179:IBK131180 ILG131179:ILG131180 IVC131179:IVC131180 JEY131179:JEY131180 JOU131179:JOU131180 JYQ131179:JYQ131180 KIM131179:KIM131180 KSI131179:KSI131180 LCE131179:LCE131180 LMA131179:LMA131180 LVW131179:LVW131180 MFS131179:MFS131180 MPO131179:MPO131180 MZK131179:MZK131180 NJG131179:NJG131180 NTC131179:NTC131180 OCY131179:OCY131180 OMU131179:OMU131180 OWQ131179:OWQ131180 PGM131179:PGM131180 PQI131179:PQI131180 QAE131179:QAE131180 QKA131179:QKA131180 QTW131179:QTW131180 RDS131179:RDS131180 RNO131179:RNO131180 RXK131179:RXK131180 SHG131179:SHG131180 SRC131179:SRC131180 TAY131179:TAY131180 TKU131179:TKU131180 TUQ131179:TUQ131180 UEM131179:UEM131180 UOI131179:UOI131180 UYE131179:UYE131180 VIA131179:VIA131180 VRW131179:VRW131180 WBS131179:WBS131180 WLO131179:WLO131180 WVK131179:WVK131180 C196715:C196716 IY196715:IY196716 SU196715:SU196716 ACQ196715:ACQ196716 AMM196715:AMM196716 AWI196715:AWI196716 BGE196715:BGE196716 BQA196715:BQA196716 BZW196715:BZW196716 CJS196715:CJS196716 CTO196715:CTO196716 DDK196715:DDK196716 DNG196715:DNG196716 DXC196715:DXC196716 EGY196715:EGY196716 EQU196715:EQU196716 FAQ196715:FAQ196716 FKM196715:FKM196716 FUI196715:FUI196716 GEE196715:GEE196716 GOA196715:GOA196716 GXW196715:GXW196716 HHS196715:HHS196716 HRO196715:HRO196716 IBK196715:IBK196716 ILG196715:ILG196716 IVC196715:IVC196716 JEY196715:JEY196716 JOU196715:JOU196716 JYQ196715:JYQ196716 KIM196715:KIM196716 KSI196715:KSI196716 LCE196715:LCE196716 LMA196715:LMA196716 LVW196715:LVW196716 MFS196715:MFS196716 MPO196715:MPO196716 MZK196715:MZK196716 NJG196715:NJG196716 NTC196715:NTC196716 OCY196715:OCY196716 OMU196715:OMU196716 OWQ196715:OWQ196716 PGM196715:PGM196716 PQI196715:PQI196716 QAE196715:QAE196716 QKA196715:QKA196716 QTW196715:QTW196716 RDS196715:RDS196716 RNO196715:RNO196716 RXK196715:RXK196716 SHG196715:SHG196716 SRC196715:SRC196716 TAY196715:TAY196716 TKU196715:TKU196716 TUQ196715:TUQ196716 UEM196715:UEM196716 UOI196715:UOI196716 UYE196715:UYE196716 VIA196715:VIA196716 VRW196715:VRW196716 WBS196715:WBS196716 WLO196715:WLO196716 WVK196715:WVK196716 C262251:C262252 IY262251:IY262252 SU262251:SU262252 ACQ262251:ACQ262252 AMM262251:AMM262252 AWI262251:AWI262252 BGE262251:BGE262252 BQA262251:BQA262252 BZW262251:BZW262252 CJS262251:CJS262252 CTO262251:CTO262252 DDK262251:DDK262252 DNG262251:DNG262252 DXC262251:DXC262252 EGY262251:EGY262252 EQU262251:EQU262252 FAQ262251:FAQ262252 FKM262251:FKM262252 FUI262251:FUI262252 GEE262251:GEE262252 GOA262251:GOA262252 GXW262251:GXW262252 HHS262251:HHS262252 HRO262251:HRO262252 IBK262251:IBK262252 ILG262251:ILG262252 IVC262251:IVC262252 JEY262251:JEY262252 JOU262251:JOU262252 JYQ262251:JYQ262252 KIM262251:KIM262252 KSI262251:KSI262252 LCE262251:LCE262252 LMA262251:LMA262252 LVW262251:LVW262252 MFS262251:MFS262252 MPO262251:MPO262252 MZK262251:MZK262252 NJG262251:NJG262252 NTC262251:NTC262252 OCY262251:OCY262252 OMU262251:OMU262252 OWQ262251:OWQ262252 PGM262251:PGM262252 PQI262251:PQI262252 QAE262251:QAE262252 QKA262251:QKA262252 QTW262251:QTW262252 RDS262251:RDS262252 RNO262251:RNO262252 RXK262251:RXK262252 SHG262251:SHG262252 SRC262251:SRC262252 TAY262251:TAY262252 TKU262251:TKU262252 TUQ262251:TUQ262252 UEM262251:UEM262252 UOI262251:UOI262252 UYE262251:UYE262252 VIA262251:VIA262252 VRW262251:VRW262252 WBS262251:WBS262252 WLO262251:WLO262252 WVK262251:WVK262252 C327787:C327788 IY327787:IY327788 SU327787:SU327788 ACQ327787:ACQ327788 AMM327787:AMM327788 AWI327787:AWI327788 BGE327787:BGE327788 BQA327787:BQA327788 BZW327787:BZW327788 CJS327787:CJS327788 CTO327787:CTO327788 DDK327787:DDK327788 DNG327787:DNG327788 DXC327787:DXC327788 EGY327787:EGY327788 EQU327787:EQU327788 FAQ327787:FAQ327788 FKM327787:FKM327788 FUI327787:FUI327788 GEE327787:GEE327788 GOA327787:GOA327788 GXW327787:GXW327788 HHS327787:HHS327788 HRO327787:HRO327788 IBK327787:IBK327788 ILG327787:ILG327788 IVC327787:IVC327788 JEY327787:JEY327788 JOU327787:JOU327788 JYQ327787:JYQ327788 KIM327787:KIM327788 KSI327787:KSI327788 LCE327787:LCE327788 LMA327787:LMA327788 LVW327787:LVW327788 MFS327787:MFS327788 MPO327787:MPO327788 MZK327787:MZK327788 NJG327787:NJG327788 NTC327787:NTC327788 OCY327787:OCY327788 OMU327787:OMU327788 OWQ327787:OWQ327788 PGM327787:PGM327788 PQI327787:PQI327788 QAE327787:QAE327788 QKA327787:QKA327788 QTW327787:QTW327788 RDS327787:RDS327788 RNO327787:RNO327788 RXK327787:RXK327788 SHG327787:SHG327788 SRC327787:SRC327788 TAY327787:TAY327788 TKU327787:TKU327788 TUQ327787:TUQ327788 UEM327787:UEM327788 UOI327787:UOI327788 UYE327787:UYE327788 VIA327787:VIA327788 VRW327787:VRW327788 WBS327787:WBS327788 WLO327787:WLO327788 WVK327787:WVK327788 C393323:C393324 IY393323:IY393324 SU393323:SU393324 ACQ393323:ACQ393324 AMM393323:AMM393324 AWI393323:AWI393324 BGE393323:BGE393324 BQA393323:BQA393324 BZW393323:BZW393324 CJS393323:CJS393324 CTO393323:CTO393324 DDK393323:DDK393324 DNG393323:DNG393324 DXC393323:DXC393324 EGY393323:EGY393324 EQU393323:EQU393324 FAQ393323:FAQ393324 FKM393323:FKM393324 FUI393323:FUI393324 GEE393323:GEE393324 GOA393323:GOA393324 GXW393323:GXW393324 HHS393323:HHS393324 HRO393323:HRO393324 IBK393323:IBK393324 ILG393323:ILG393324 IVC393323:IVC393324 JEY393323:JEY393324 JOU393323:JOU393324 JYQ393323:JYQ393324 KIM393323:KIM393324 KSI393323:KSI393324 LCE393323:LCE393324 LMA393323:LMA393324 LVW393323:LVW393324 MFS393323:MFS393324 MPO393323:MPO393324 MZK393323:MZK393324 NJG393323:NJG393324 NTC393323:NTC393324 OCY393323:OCY393324 OMU393323:OMU393324 OWQ393323:OWQ393324 PGM393323:PGM393324 PQI393323:PQI393324 QAE393323:QAE393324 QKA393323:QKA393324 QTW393323:QTW393324 RDS393323:RDS393324 RNO393323:RNO393324 RXK393323:RXK393324 SHG393323:SHG393324 SRC393323:SRC393324 TAY393323:TAY393324 TKU393323:TKU393324 TUQ393323:TUQ393324 UEM393323:UEM393324 UOI393323:UOI393324 UYE393323:UYE393324 VIA393323:VIA393324 VRW393323:VRW393324 WBS393323:WBS393324 WLO393323:WLO393324 WVK393323:WVK393324 C458859:C458860 IY458859:IY458860 SU458859:SU458860 ACQ458859:ACQ458860 AMM458859:AMM458860 AWI458859:AWI458860 BGE458859:BGE458860 BQA458859:BQA458860 BZW458859:BZW458860 CJS458859:CJS458860 CTO458859:CTO458860 DDK458859:DDK458860 DNG458859:DNG458860 DXC458859:DXC458860 EGY458859:EGY458860 EQU458859:EQU458860 FAQ458859:FAQ458860 FKM458859:FKM458860 FUI458859:FUI458860 GEE458859:GEE458860 GOA458859:GOA458860 GXW458859:GXW458860 HHS458859:HHS458860 HRO458859:HRO458860 IBK458859:IBK458860 ILG458859:ILG458860 IVC458859:IVC458860 JEY458859:JEY458860 JOU458859:JOU458860 JYQ458859:JYQ458860 KIM458859:KIM458860 KSI458859:KSI458860 LCE458859:LCE458860 LMA458859:LMA458860 LVW458859:LVW458860 MFS458859:MFS458860 MPO458859:MPO458860 MZK458859:MZK458860 NJG458859:NJG458860 NTC458859:NTC458860 OCY458859:OCY458860 OMU458859:OMU458860 OWQ458859:OWQ458860 PGM458859:PGM458860 PQI458859:PQI458860 QAE458859:QAE458860 QKA458859:QKA458860 QTW458859:QTW458860 RDS458859:RDS458860 RNO458859:RNO458860 RXK458859:RXK458860 SHG458859:SHG458860 SRC458859:SRC458860 TAY458859:TAY458860 TKU458859:TKU458860 TUQ458859:TUQ458860 UEM458859:UEM458860 UOI458859:UOI458860 UYE458859:UYE458860 VIA458859:VIA458860 VRW458859:VRW458860 WBS458859:WBS458860 WLO458859:WLO458860 WVK458859:WVK458860 C524395:C524396 IY524395:IY524396 SU524395:SU524396 ACQ524395:ACQ524396 AMM524395:AMM524396 AWI524395:AWI524396 BGE524395:BGE524396 BQA524395:BQA524396 BZW524395:BZW524396 CJS524395:CJS524396 CTO524395:CTO524396 DDK524395:DDK524396 DNG524395:DNG524396 DXC524395:DXC524396 EGY524395:EGY524396 EQU524395:EQU524396 FAQ524395:FAQ524396 FKM524395:FKM524396 FUI524395:FUI524396 GEE524395:GEE524396 GOA524395:GOA524396 GXW524395:GXW524396 HHS524395:HHS524396 HRO524395:HRO524396 IBK524395:IBK524396 ILG524395:ILG524396 IVC524395:IVC524396 JEY524395:JEY524396 JOU524395:JOU524396 JYQ524395:JYQ524396 KIM524395:KIM524396 KSI524395:KSI524396 LCE524395:LCE524396 LMA524395:LMA524396 LVW524395:LVW524396 MFS524395:MFS524396 MPO524395:MPO524396 MZK524395:MZK524396 NJG524395:NJG524396 NTC524395:NTC524396 OCY524395:OCY524396 OMU524395:OMU524396 OWQ524395:OWQ524396 PGM524395:PGM524396 PQI524395:PQI524396 QAE524395:QAE524396 QKA524395:QKA524396 QTW524395:QTW524396 RDS524395:RDS524396 RNO524395:RNO524396 RXK524395:RXK524396 SHG524395:SHG524396 SRC524395:SRC524396 TAY524395:TAY524396 TKU524395:TKU524396 TUQ524395:TUQ524396 UEM524395:UEM524396 UOI524395:UOI524396 UYE524395:UYE524396 VIA524395:VIA524396 VRW524395:VRW524396 WBS524395:WBS524396 WLO524395:WLO524396 WVK524395:WVK524396 C589931:C589932 IY589931:IY589932 SU589931:SU589932 ACQ589931:ACQ589932 AMM589931:AMM589932 AWI589931:AWI589932 BGE589931:BGE589932 BQA589931:BQA589932 BZW589931:BZW589932 CJS589931:CJS589932 CTO589931:CTO589932 DDK589931:DDK589932 DNG589931:DNG589932 DXC589931:DXC589932 EGY589931:EGY589932 EQU589931:EQU589932 FAQ589931:FAQ589932 FKM589931:FKM589932 FUI589931:FUI589932 GEE589931:GEE589932 GOA589931:GOA589932 GXW589931:GXW589932 HHS589931:HHS589932 HRO589931:HRO589932 IBK589931:IBK589932 ILG589931:ILG589932 IVC589931:IVC589932 JEY589931:JEY589932 JOU589931:JOU589932 JYQ589931:JYQ589932 KIM589931:KIM589932 KSI589931:KSI589932 LCE589931:LCE589932 LMA589931:LMA589932 LVW589931:LVW589932 MFS589931:MFS589932 MPO589931:MPO589932 MZK589931:MZK589932 NJG589931:NJG589932 NTC589931:NTC589932 OCY589931:OCY589932 OMU589931:OMU589932 OWQ589931:OWQ589932 PGM589931:PGM589932 PQI589931:PQI589932 QAE589931:QAE589932 QKA589931:QKA589932 QTW589931:QTW589932 RDS589931:RDS589932 RNO589931:RNO589932 RXK589931:RXK589932 SHG589931:SHG589932 SRC589931:SRC589932 TAY589931:TAY589932 TKU589931:TKU589932 TUQ589931:TUQ589932 UEM589931:UEM589932 UOI589931:UOI589932 UYE589931:UYE589932 VIA589931:VIA589932 VRW589931:VRW589932 WBS589931:WBS589932 WLO589931:WLO589932 WVK589931:WVK589932 C655467:C655468 IY655467:IY655468 SU655467:SU655468 ACQ655467:ACQ655468 AMM655467:AMM655468 AWI655467:AWI655468 BGE655467:BGE655468 BQA655467:BQA655468 BZW655467:BZW655468 CJS655467:CJS655468 CTO655467:CTO655468 DDK655467:DDK655468 DNG655467:DNG655468 DXC655467:DXC655468 EGY655467:EGY655468 EQU655467:EQU655468 FAQ655467:FAQ655468 FKM655467:FKM655468 FUI655467:FUI655468 GEE655467:GEE655468 GOA655467:GOA655468 GXW655467:GXW655468 HHS655467:HHS655468 HRO655467:HRO655468 IBK655467:IBK655468 ILG655467:ILG655468 IVC655467:IVC655468 JEY655467:JEY655468 JOU655467:JOU655468 JYQ655467:JYQ655468 KIM655467:KIM655468 KSI655467:KSI655468 LCE655467:LCE655468 LMA655467:LMA655468 LVW655467:LVW655468 MFS655467:MFS655468 MPO655467:MPO655468 MZK655467:MZK655468 NJG655467:NJG655468 NTC655467:NTC655468 OCY655467:OCY655468 OMU655467:OMU655468 OWQ655467:OWQ655468 PGM655467:PGM655468 PQI655467:PQI655468 QAE655467:QAE655468 QKA655467:QKA655468 QTW655467:QTW655468 RDS655467:RDS655468 RNO655467:RNO655468 RXK655467:RXK655468 SHG655467:SHG655468 SRC655467:SRC655468 TAY655467:TAY655468 TKU655467:TKU655468 TUQ655467:TUQ655468 UEM655467:UEM655468 UOI655467:UOI655468 UYE655467:UYE655468 VIA655467:VIA655468 VRW655467:VRW655468 WBS655467:WBS655468 WLO655467:WLO655468 WVK655467:WVK655468 C721003:C721004 IY721003:IY721004 SU721003:SU721004 ACQ721003:ACQ721004 AMM721003:AMM721004 AWI721003:AWI721004 BGE721003:BGE721004 BQA721003:BQA721004 BZW721003:BZW721004 CJS721003:CJS721004 CTO721003:CTO721004 DDK721003:DDK721004 DNG721003:DNG721004 DXC721003:DXC721004 EGY721003:EGY721004 EQU721003:EQU721004 FAQ721003:FAQ721004 FKM721003:FKM721004 FUI721003:FUI721004 GEE721003:GEE721004 GOA721003:GOA721004 GXW721003:GXW721004 HHS721003:HHS721004 HRO721003:HRO721004 IBK721003:IBK721004 ILG721003:ILG721004 IVC721003:IVC721004 JEY721003:JEY721004 JOU721003:JOU721004 JYQ721003:JYQ721004 KIM721003:KIM721004 KSI721003:KSI721004 LCE721003:LCE721004 LMA721003:LMA721004 LVW721003:LVW721004 MFS721003:MFS721004 MPO721003:MPO721004 MZK721003:MZK721004 NJG721003:NJG721004 NTC721003:NTC721004 OCY721003:OCY721004 OMU721003:OMU721004 OWQ721003:OWQ721004 PGM721003:PGM721004 PQI721003:PQI721004 QAE721003:QAE721004 QKA721003:QKA721004 QTW721003:QTW721004 RDS721003:RDS721004 RNO721003:RNO721004 RXK721003:RXK721004 SHG721003:SHG721004 SRC721003:SRC721004 TAY721003:TAY721004 TKU721003:TKU721004 TUQ721003:TUQ721004 UEM721003:UEM721004 UOI721003:UOI721004 UYE721003:UYE721004 VIA721003:VIA721004 VRW721003:VRW721004 WBS721003:WBS721004 WLO721003:WLO721004 WVK721003:WVK721004 C786539:C786540 IY786539:IY786540 SU786539:SU786540 ACQ786539:ACQ786540 AMM786539:AMM786540 AWI786539:AWI786540 BGE786539:BGE786540 BQA786539:BQA786540 BZW786539:BZW786540 CJS786539:CJS786540 CTO786539:CTO786540 DDK786539:DDK786540 DNG786539:DNG786540 DXC786539:DXC786540 EGY786539:EGY786540 EQU786539:EQU786540 FAQ786539:FAQ786540 FKM786539:FKM786540 FUI786539:FUI786540 GEE786539:GEE786540 GOA786539:GOA786540 GXW786539:GXW786540 HHS786539:HHS786540 HRO786539:HRO786540 IBK786539:IBK786540 ILG786539:ILG786540 IVC786539:IVC786540 JEY786539:JEY786540 JOU786539:JOU786540 JYQ786539:JYQ786540 KIM786539:KIM786540 KSI786539:KSI786540 LCE786539:LCE786540 LMA786539:LMA786540 LVW786539:LVW786540 MFS786539:MFS786540 MPO786539:MPO786540 MZK786539:MZK786540 NJG786539:NJG786540 NTC786539:NTC786540 OCY786539:OCY786540 OMU786539:OMU786540 OWQ786539:OWQ786540 PGM786539:PGM786540 PQI786539:PQI786540 QAE786539:QAE786540 QKA786539:QKA786540 QTW786539:QTW786540 RDS786539:RDS786540 RNO786539:RNO786540 RXK786539:RXK786540 SHG786539:SHG786540 SRC786539:SRC786540 TAY786539:TAY786540 TKU786539:TKU786540 TUQ786539:TUQ786540 UEM786539:UEM786540 UOI786539:UOI786540 UYE786539:UYE786540 VIA786539:VIA786540 VRW786539:VRW786540 WBS786539:WBS786540 WLO786539:WLO786540 WVK786539:WVK786540 C852075:C852076 IY852075:IY852076 SU852075:SU852076 ACQ852075:ACQ852076 AMM852075:AMM852076 AWI852075:AWI852076 BGE852075:BGE852076 BQA852075:BQA852076 BZW852075:BZW852076 CJS852075:CJS852076 CTO852075:CTO852076 DDK852075:DDK852076 DNG852075:DNG852076 DXC852075:DXC852076 EGY852075:EGY852076 EQU852075:EQU852076 FAQ852075:FAQ852076 FKM852075:FKM852076 FUI852075:FUI852076 GEE852075:GEE852076 GOA852075:GOA852076 GXW852075:GXW852076 HHS852075:HHS852076 HRO852075:HRO852076 IBK852075:IBK852076 ILG852075:ILG852076 IVC852075:IVC852076 JEY852075:JEY852076 JOU852075:JOU852076 JYQ852075:JYQ852076 KIM852075:KIM852076 KSI852075:KSI852076 LCE852075:LCE852076 LMA852075:LMA852076 LVW852075:LVW852076 MFS852075:MFS852076 MPO852075:MPO852076 MZK852075:MZK852076 NJG852075:NJG852076 NTC852075:NTC852076 OCY852075:OCY852076 OMU852075:OMU852076 OWQ852075:OWQ852076 PGM852075:PGM852076 PQI852075:PQI852076 QAE852075:QAE852076 QKA852075:QKA852076 QTW852075:QTW852076 RDS852075:RDS852076 RNO852075:RNO852076 RXK852075:RXK852076 SHG852075:SHG852076 SRC852075:SRC852076 TAY852075:TAY852076 TKU852075:TKU852076 TUQ852075:TUQ852076 UEM852075:UEM852076 UOI852075:UOI852076 UYE852075:UYE852076 VIA852075:VIA852076 VRW852075:VRW852076 WBS852075:WBS852076 WLO852075:WLO852076 WVK852075:WVK852076 C917611:C917612 IY917611:IY917612 SU917611:SU917612 ACQ917611:ACQ917612 AMM917611:AMM917612 AWI917611:AWI917612 BGE917611:BGE917612 BQA917611:BQA917612 BZW917611:BZW917612 CJS917611:CJS917612 CTO917611:CTO917612 DDK917611:DDK917612 DNG917611:DNG917612 DXC917611:DXC917612 EGY917611:EGY917612 EQU917611:EQU917612 FAQ917611:FAQ917612 FKM917611:FKM917612 FUI917611:FUI917612 GEE917611:GEE917612 GOA917611:GOA917612 GXW917611:GXW917612 HHS917611:HHS917612 HRO917611:HRO917612 IBK917611:IBK917612 ILG917611:ILG917612 IVC917611:IVC917612 JEY917611:JEY917612 JOU917611:JOU917612 JYQ917611:JYQ917612 KIM917611:KIM917612 KSI917611:KSI917612 LCE917611:LCE917612 LMA917611:LMA917612 LVW917611:LVW917612 MFS917611:MFS917612 MPO917611:MPO917612 MZK917611:MZK917612 NJG917611:NJG917612 NTC917611:NTC917612 OCY917611:OCY917612 OMU917611:OMU917612 OWQ917611:OWQ917612 PGM917611:PGM917612 PQI917611:PQI917612 QAE917611:QAE917612 QKA917611:QKA917612 QTW917611:QTW917612 RDS917611:RDS917612 RNO917611:RNO917612 RXK917611:RXK917612 SHG917611:SHG917612 SRC917611:SRC917612 TAY917611:TAY917612 TKU917611:TKU917612 TUQ917611:TUQ917612 UEM917611:UEM917612 UOI917611:UOI917612 UYE917611:UYE917612 VIA917611:VIA917612 VRW917611:VRW917612 WBS917611:WBS917612 WLO917611:WLO917612 WVK917611:WVK917612 C983147:C983148 IY983147:IY983148 SU983147:SU983148 ACQ983147:ACQ983148 AMM983147:AMM983148 AWI983147:AWI983148 BGE983147:BGE983148 BQA983147:BQA983148 BZW983147:BZW983148 CJS983147:CJS983148 CTO983147:CTO983148 DDK983147:DDK983148 DNG983147:DNG983148 DXC983147:DXC983148 EGY983147:EGY983148 EQU983147:EQU983148 FAQ983147:FAQ983148 FKM983147:FKM983148 FUI983147:FUI983148 GEE983147:GEE983148 GOA983147:GOA983148 GXW983147:GXW983148 HHS983147:HHS983148 HRO983147:HRO983148 IBK983147:IBK983148 ILG983147:ILG983148 IVC983147:IVC983148 JEY983147:JEY983148 JOU983147:JOU983148 JYQ983147:JYQ983148 KIM983147:KIM983148 KSI983147:KSI983148 LCE983147:LCE983148 LMA983147:LMA983148 LVW983147:LVW983148 MFS983147:MFS983148 MPO983147:MPO983148 MZK983147:MZK983148 NJG983147:NJG983148 NTC983147:NTC983148 OCY983147:OCY983148 OMU983147:OMU983148 OWQ983147:OWQ983148 PGM983147:PGM983148 PQI983147:PQI983148 QAE983147:QAE983148 QKA983147:QKA983148 QTW983147:QTW983148 RDS983147:RDS983148 RNO983147:RNO983148 RXK983147:RXK983148 SHG983147:SHG983148 SRC983147:SRC983148 TAY983147:TAY983148 TKU983147:TKU983148 TUQ983147:TUQ983148 UEM983147:UEM983148 UOI983147:UOI983148 UYE983147:UYE983148 VIA983147:VIA983148 VRW983147:VRW983148 WBS983147:WBS983148 WLO983147:WLO983148 N136</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H100"/>
  <sheetViews>
    <sheetView zoomScaleNormal="100" zoomScaleSheetLayoutView="100" workbookViewId="0"/>
  </sheetViews>
  <sheetFormatPr defaultColWidth="9" defaultRowHeight="13.5"/>
  <cols>
    <col min="1" max="31" width="2.75" style="1101" customWidth="1"/>
    <col min="32" max="32" width="2.125" style="1101" customWidth="1"/>
    <col min="33" max="33" width="9" style="1101" customWidth="1"/>
    <col min="34" max="16384" width="9" style="1101"/>
  </cols>
  <sheetData>
    <row r="1" spans="1:31" s="1139" customFormat="1" ht="17.25" customHeight="1">
      <c r="A1" s="4651" t="s">
        <v>5012</v>
      </c>
      <c r="B1" s="4651"/>
      <c r="C1" s="4651"/>
      <c r="D1" s="4651"/>
      <c r="E1" s="4651"/>
      <c r="F1" s="4651"/>
      <c r="G1" s="4651"/>
      <c r="H1" s="4651"/>
      <c r="I1" s="4651"/>
      <c r="J1" s="4651"/>
      <c r="K1" s="4651"/>
      <c r="L1" s="4651"/>
      <c r="M1" s="4651"/>
      <c r="N1" s="4651"/>
      <c r="O1" s="4651"/>
      <c r="P1" s="4651"/>
      <c r="Q1" s="4651"/>
      <c r="R1" s="4651"/>
      <c r="S1" s="4651"/>
      <c r="T1" s="4651"/>
      <c r="U1" s="4651"/>
      <c r="V1" s="4651"/>
      <c r="W1" s="4651"/>
      <c r="X1" s="4651"/>
      <c r="Y1" s="4651"/>
      <c r="Z1" s="4651"/>
      <c r="AA1" s="4651"/>
      <c r="AB1" s="4651"/>
      <c r="AC1" s="4651"/>
      <c r="AD1" s="4651"/>
      <c r="AE1" s="4651"/>
    </row>
    <row r="2" spans="1:31" s="1139" customFormat="1" ht="17.25" customHeight="1"/>
    <row r="3" spans="1:31" s="1139" customFormat="1" ht="18" customHeight="1">
      <c r="A3" s="1140"/>
      <c r="B3" s="1141" t="s">
        <v>3033</v>
      </c>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row>
    <row r="4" spans="1:31" s="1139" customFormat="1" ht="6.75" customHeight="1">
      <c r="A4" s="1142"/>
      <c r="B4" s="1142"/>
      <c r="C4" s="1142"/>
      <c r="D4" s="1142"/>
      <c r="E4" s="1142"/>
      <c r="F4" s="1142"/>
      <c r="G4" s="1142"/>
      <c r="H4" s="1142"/>
      <c r="I4" s="1142"/>
      <c r="J4" s="1142"/>
      <c r="K4" s="1142"/>
      <c r="L4" s="1142"/>
      <c r="M4" s="1142"/>
      <c r="N4" s="1142"/>
      <c r="O4" s="1142"/>
      <c r="P4" s="1142"/>
      <c r="Q4" s="1142"/>
      <c r="R4" s="1142"/>
      <c r="S4" s="1142"/>
      <c r="T4" s="1142"/>
      <c r="U4" s="1142"/>
      <c r="V4" s="1142"/>
      <c r="W4" s="1142"/>
      <c r="X4" s="1142"/>
      <c r="Y4" s="1142"/>
      <c r="Z4" s="1142"/>
      <c r="AA4" s="1142"/>
      <c r="AB4" s="1142"/>
      <c r="AC4" s="1142"/>
      <c r="AD4" s="1142"/>
      <c r="AE4" s="1142"/>
    </row>
    <row r="5" spans="1:31" s="1139" customFormat="1" ht="17.25" customHeight="1">
      <c r="A5" s="1143" t="s">
        <v>3034</v>
      </c>
      <c r="B5" s="1144"/>
      <c r="C5" s="1144"/>
      <c r="D5" s="1144"/>
      <c r="E5" s="1144"/>
      <c r="F5" s="1144"/>
      <c r="G5" s="1144"/>
      <c r="H5" s="1144"/>
      <c r="I5" s="1144"/>
      <c r="J5" s="1144"/>
      <c r="K5" s="1144"/>
      <c r="L5" s="1144"/>
      <c r="M5" s="1144"/>
      <c r="N5" s="1144"/>
      <c r="O5" s="1144"/>
      <c r="P5" s="1144"/>
      <c r="Q5" s="1144"/>
      <c r="R5" s="1144"/>
      <c r="S5" s="1144"/>
      <c r="T5" s="1144"/>
      <c r="U5" s="1144"/>
      <c r="V5" s="1144"/>
      <c r="W5" s="1144"/>
      <c r="X5" s="1144"/>
      <c r="Y5" s="1144"/>
      <c r="Z5" s="1144"/>
      <c r="AA5" s="1144"/>
      <c r="AB5" s="1144"/>
      <c r="AC5" s="1144"/>
      <c r="AD5" s="1144"/>
      <c r="AE5" s="1144"/>
    </row>
    <row r="6" spans="1:31" s="1139" customFormat="1" ht="17.25" customHeight="1">
      <c r="A6" s="1142"/>
      <c r="B6" s="1142" t="s">
        <v>3035</v>
      </c>
      <c r="C6" s="1142"/>
      <c r="D6" s="1142"/>
      <c r="E6" s="1142"/>
      <c r="F6" s="1142"/>
      <c r="G6" s="1142"/>
      <c r="H6" s="1142"/>
      <c r="I6" s="1142"/>
      <c r="J6" s="4652"/>
      <c r="K6" s="4652"/>
      <c r="L6" s="4652"/>
      <c r="M6" s="4652"/>
      <c r="N6" s="4652"/>
      <c r="O6" s="4652"/>
      <c r="P6" s="4652"/>
      <c r="Q6" s="4652"/>
      <c r="R6" s="4652"/>
      <c r="S6" s="4652"/>
      <c r="T6" s="4652"/>
      <c r="U6" s="4652"/>
      <c r="V6" s="4652"/>
      <c r="W6" s="4652"/>
      <c r="X6" s="4652"/>
      <c r="Y6" s="4652"/>
      <c r="Z6" s="4652"/>
      <c r="AA6" s="4652"/>
      <c r="AB6" s="4652"/>
      <c r="AC6" s="4652"/>
      <c r="AD6" s="4652"/>
      <c r="AE6" s="4652"/>
    </row>
    <row r="7" spans="1:31" s="1139" customFormat="1" ht="17.25" customHeight="1">
      <c r="A7" s="1142"/>
      <c r="B7" s="1142" t="s">
        <v>3036</v>
      </c>
      <c r="C7" s="1142"/>
      <c r="D7" s="1142"/>
      <c r="E7" s="1142"/>
      <c r="F7" s="1142"/>
      <c r="G7" s="1142"/>
      <c r="H7" s="1142"/>
      <c r="I7" s="1142"/>
      <c r="J7" s="4652"/>
      <c r="K7" s="4652"/>
      <c r="L7" s="4652"/>
      <c r="M7" s="4652"/>
      <c r="N7" s="4652"/>
      <c r="O7" s="4652"/>
      <c r="P7" s="4652"/>
      <c r="Q7" s="4652"/>
      <c r="R7" s="4652"/>
      <c r="S7" s="4652"/>
      <c r="T7" s="4652"/>
      <c r="U7" s="4652"/>
      <c r="V7" s="4652"/>
      <c r="W7" s="4652"/>
      <c r="X7" s="4652"/>
      <c r="Y7" s="4652"/>
      <c r="Z7" s="4652"/>
      <c r="AA7" s="4652"/>
      <c r="AB7" s="4652"/>
      <c r="AC7" s="4652"/>
      <c r="AD7" s="4652"/>
      <c r="AE7" s="4652"/>
    </row>
    <row r="8" spans="1:31" s="1139" customFormat="1" ht="17.25" customHeight="1">
      <c r="A8" s="1142"/>
      <c r="B8" s="1142" t="s">
        <v>3037</v>
      </c>
      <c r="C8" s="1142"/>
      <c r="D8" s="1142"/>
      <c r="E8" s="1142"/>
      <c r="F8" s="1142"/>
      <c r="G8" s="1142"/>
      <c r="H8" s="1142"/>
      <c r="I8" s="1142" t="s">
        <v>2595</v>
      </c>
      <c r="J8" s="4652"/>
      <c r="K8" s="4652"/>
      <c r="L8" s="4652"/>
      <c r="M8" s="4652"/>
      <c r="N8" s="4652"/>
      <c r="O8" s="4652"/>
      <c r="P8" s="4652"/>
    </row>
    <row r="9" spans="1:31" s="1139" customFormat="1" ht="17.25" customHeight="1">
      <c r="A9" s="1142"/>
      <c r="B9" s="1142" t="s">
        <v>3038</v>
      </c>
      <c r="C9" s="1142"/>
      <c r="D9" s="1142"/>
      <c r="E9" s="1142"/>
      <c r="F9" s="1142"/>
      <c r="G9" s="1142"/>
      <c r="H9" s="1142"/>
      <c r="I9" s="1142"/>
      <c r="J9" s="4652"/>
      <c r="K9" s="4652"/>
      <c r="L9" s="4652"/>
      <c r="M9" s="4652"/>
      <c r="N9" s="4652"/>
      <c r="O9" s="4652"/>
      <c r="P9" s="4652"/>
      <c r="Q9" s="4652"/>
      <c r="R9" s="4652"/>
      <c r="S9" s="4652"/>
      <c r="T9" s="4652"/>
      <c r="U9" s="4652"/>
      <c r="V9" s="4652"/>
      <c r="W9" s="4652"/>
      <c r="X9" s="4652"/>
      <c r="Y9" s="4652"/>
      <c r="Z9" s="4652"/>
      <c r="AA9" s="4652"/>
      <c r="AB9" s="4652"/>
      <c r="AC9" s="4652"/>
      <c r="AD9" s="4652"/>
      <c r="AE9" s="4652"/>
    </row>
    <row r="10" spans="1:31" s="1139" customFormat="1" ht="17.25" customHeight="1">
      <c r="A10" s="1140"/>
      <c r="B10" s="1140" t="s">
        <v>3039</v>
      </c>
      <c r="C10" s="1140"/>
      <c r="D10" s="1140"/>
      <c r="E10" s="1140"/>
      <c r="F10" s="1140"/>
      <c r="G10" s="1140"/>
      <c r="H10" s="1140"/>
      <c r="I10" s="1140"/>
      <c r="J10" s="4650"/>
      <c r="K10" s="4650"/>
      <c r="L10" s="4650"/>
      <c r="M10" s="4650"/>
      <c r="N10" s="4650"/>
      <c r="O10" s="4650"/>
      <c r="P10" s="4650"/>
      <c r="Q10" s="4650"/>
      <c r="R10" s="4650"/>
      <c r="S10" s="4650"/>
      <c r="T10" s="1145"/>
      <c r="U10" s="1145"/>
      <c r="V10" s="1145"/>
      <c r="W10" s="1145"/>
      <c r="X10" s="1145"/>
      <c r="Y10" s="1145"/>
      <c r="Z10" s="1145"/>
      <c r="AA10" s="1145"/>
      <c r="AB10" s="1145"/>
      <c r="AC10" s="1145"/>
      <c r="AD10" s="1145"/>
      <c r="AE10" s="1145"/>
    </row>
    <row r="11" spans="1:31" s="1139" customFormat="1" ht="6.75" customHeight="1"/>
    <row r="12" spans="1:31" s="1139" customFormat="1" ht="17.25" customHeight="1">
      <c r="A12" s="1142"/>
      <c r="B12" s="1142" t="s">
        <v>3035</v>
      </c>
      <c r="C12" s="1142"/>
      <c r="D12" s="1142"/>
      <c r="E12" s="1142"/>
      <c r="F12" s="1142"/>
      <c r="G12" s="1142"/>
      <c r="H12" s="1142"/>
      <c r="I12" s="1142"/>
      <c r="J12" s="4652"/>
      <c r="K12" s="4652"/>
      <c r="L12" s="4652"/>
      <c r="M12" s="4652"/>
      <c r="N12" s="4652"/>
      <c r="O12" s="4652"/>
      <c r="P12" s="4652"/>
      <c r="Q12" s="4652"/>
      <c r="R12" s="4652"/>
      <c r="S12" s="4652"/>
      <c r="T12" s="4652"/>
      <c r="U12" s="4652"/>
      <c r="V12" s="4652"/>
      <c r="W12" s="4652"/>
      <c r="X12" s="4652"/>
      <c r="Y12" s="4652"/>
      <c r="Z12" s="4652"/>
      <c r="AA12" s="4652"/>
      <c r="AB12" s="4652"/>
      <c r="AC12" s="4652"/>
      <c r="AD12" s="4652"/>
      <c r="AE12" s="4652"/>
    </row>
    <row r="13" spans="1:31" s="1139" customFormat="1" ht="17.25" customHeight="1">
      <c r="A13" s="1142"/>
      <c r="B13" s="1142" t="s">
        <v>3036</v>
      </c>
      <c r="C13" s="1142"/>
      <c r="D13" s="1142"/>
      <c r="E13" s="1142"/>
      <c r="F13" s="1142"/>
      <c r="G13" s="1142"/>
      <c r="H13" s="1142"/>
      <c r="I13" s="1142"/>
      <c r="J13" s="4652"/>
      <c r="K13" s="4652"/>
      <c r="L13" s="4652"/>
      <c r="M13" s="4652"/>
      <c r="N13" s="4652"/>
      <c r="O13" s="4652"/>
      <c r="P13" s="4652"/>
      <c r="Q13" s="4652"/>
      <c r="R13" s="4652"/>
      <c r="S13" s="4652"/>
      <c r="T13" s="4652"/>
      <c r="U13" s="4652"/>
      <c r="V13" s="4652"/>
      <c r="W13" s="4652"/>
      <c r="X13" s="4652"/>
      <c r="Y13" s="4652"/>
      <c r="Z13" s="4652"/>
      <c r="AA13" s="4652"/>
      <c r="AB13" s="4652"/>
      <c r="AC13" s="4652"/>
      <c r="AD13" s="4652"/>
      <c r="AE13" s="4652"/>
    </row>
    <row r="14" spans="1:31" s="1139" customFormat="1" ht="17.25" customHeight="1">
      <c r="A14" s="1142"/>
      <c r="B14" s="1142" t="s">
        <v>3037</v>
      </c>
      <c r="C14" s="1142"/>
      <c r="D14" s="1142"/>
      <c r="E14" s="1142"/>
      <c r="F14" s="1142"/>
      <c r="G14" s="1142"/>
      <c r="H14" s="1142"/>
      <c r="I14" s="1142" t="s">
        <v>2595</v>
      </c>
      <c r="J14" s="4652"/>
      <c r="K14" s="4652"/>
      <c r="L14" s="4652"/>
      <c r="M14" s="4652"/>
      <c r="N14" s="4652"/>
      <c r="O14" s="4652"/>
      <c r="P14" s="4652"/>
    </row>
    <row r="15" spans="1:31" s="1139" customFormat="1" ht="17.25" customHeight="1">
      <c r="A15" s="1142"/>
      <c r="B15" s="1142" t="s">
        <v>3038</v>
      </c>
      <c r="C15" s="1142"/>
      <c r="D15" s="1142"/>
      <c r="E15" s="1142"/>
      <c r="F15" s="1142"/>
      <c r="G15" s="1142"/>
      <c r="H15" s="1142"/>
      <c r="I15" s="1142"/>
      <c r="J15" s="4652"/>
      <c r="K15" s="4652"/>
      <c r="L15" s="4652"/>
      <c r="M15" s="4652"/>
      <c r="N15" s="4652"/>
      <c r="O15" s="4652"/>
      <c r="P15" s="4652"/>
      <c r="Q15" s="4652"/>
      <c r="R15" s="4652"/>
      <c r="S15" s="4652"/>
      <c r="T15" s="4652"/>
      <c r="U15" s="4652"/>
      <c r="V15" s="4652"/>
      <c r="W15" s="4652"/>
      <c r="X15" s="4652"/>
      <c r="Y15" s="4652"/>
      <c r="Z15" s="4652"/>
      <c r="AA15" s="4652"/>
      <c r="AB15" s="4652"/>
      <c r="AC15" s="4652"/>
      <c r="AD15" s="4652"/>
      <c r="AE15" s="4652"/>
    </row>
    <row r="16" spans="1:31" s="1139" customFormat="1" ht="17.25" customHeight="1">
      <c r="A16" s="1140"/>
      <c r="B16" s="1140" t="s">
        <v>3039</v>
      </c>
      <c r="C16" s="1140"/>
      <c r="D16" s="1140"/>
      <c r="E16" s="1140"/>
      <c r="F16" s="1140"/>
      <c r="G16" s="1140"/>
      <c r="H16" s="1140"/>
      <c r="I16" s="1140"/>
      <c r="J16" s="4650"/>
      <c r="K16" s="4650"/>
      <c r="L16" s="4650"/>
      <c r="M16" s="4650"/>
      <c r="N16" s="4650"/>
      <c r="O16" s="4650"/>
      <c r="P16" s="4650"/>
      <c r="Q16" s="4650"/>
      <c r="R16" s="4650"/>
      <c r="S16" s="4650"/>
      <c r="T16" s="1145"/>
      <c r="U16" s="1145"/>
      <c r="V16" s="1145"/>
      <c r="W16" s="1145"/>
      <c r="X16" s="1145"/>
      <c r="Y16" s="1145"/>
      <c r="Z16" s="1145"/>
      <c r="AA16" s="1145"/>
      <c r="AB16" s="1145"/>
      <c r="AC16" s="1145"/>
      <c r="AD16" s="1145"/>
      <c r="AE16" s="1145"/>
    </row>
    <row r="17" spans="1:31" s="1139" customFormat="1" ht="6.75" customHeight="1"/>
    <row r="18" spans="1:31" s="1139" customFormat="1" ht="17.25" customHeight="1">
      <c r="A18" s="1142"/>
      <c r="B18" s="1142" t="s">
        <v>3035</v>
      </c>
      <c r="C18" s="1142"/>
      <c r="D18" s="1142"/>
      <c r="E18" s="1142"/>
      <c r="F18" s="1142"/>
      <c r="G18" s="1142"/>
      <c r="H18" s="1142"/>
      <c r="I18" s="1142"/>
      <c r="J18" s="4652"/>
      <c r="K18" s="4652"/>
      <c r="L18" s="4652"/>
      <c r="M18" s="4652"/>
      <c r="N18" s="4652"/>
      <c r="O18" s="4652"/>
      <c r="P18" s="4652"/>
      <c r="Q18" s="4652"/>
      <c r="R18" s="4652"/>
      <c r="S18" s="4652"/>
      <c r="T18" s="4652"/>
      <c r="U18" s="4652"/>
      <c r="V18" s="4652"/>
      <c r="W18" s="4652"/>
      <c r="X18" s="4652"/>
      <c r="Y18" s="4652"/>
      <c r="Z18" s="4652"/>
      <c r="AA18" s="4652"/>
      <c r="AB18" s="4652"/>
      <c r="AC18" s="4652"/>
      <c r="AD18" s="4652"/>
      <c r="AE18" s="4652"/>
    </row>
    <row r="19" spans="1:31" s="1139" customFormat="1" ht="17.25" customHeight="1">
      <c r="A19" s="1142"/>
      <c r="B19" s="1142" t="s">
        <v>3036</v>
      </c>
      <c r="C19" s="1142"/>
      <c r="D19" s="1142"/>
      <c r="E19" s="1142"/>
      <c r="F19" s="1142"/>
      <c r="G19" s="1142"/>
      <c r="H19" s="1142"/>
      <c r="I19" s="1142"/>
      <c r="J19" s="4652"/>
      <c r="K19" s="4652"/>
      <c r="L19" s="4652"/>
      <c r="M19" s="4652"/>
      <c r="N19" s="4652"/>
      <c r="O19" s="4652"/>
      <c r="P19" s="4652"/>
      <c r="Q19" s="4652"/>
      <c r="R19" s="4652"/>
      <c r="S19" s="4652"/>
      <c r="T19" s="4652"/>
      <c r="U19" s="4652"/>
      <c r="V19" s="4652"/>
      <c r="W19" s="4652"/>
      <c r="X19" s="4652"/>
      <c r="Y19" s="4652"/>
      <c r="Z19" s="4652"/>
      <c r="AA19" s="4652"/>
      <c r="AB19" s="4652"/>
      <c r="AC19" s="4652"/>
      <c r="AD19" s="4652"/>
      <c r="AE19" s="4652"/>
    </row>
    <row r="20" spans="1:31" s="1139" customFormat="1" ht="17.25" customHeight="1">
      <c r="A20" s="1142"/>
      <c r="B20" s="1142" t="s">
        <v>3037</v>
      </c>
      <c r="C20" s="1142"/>
      <c r="D20" s="1142"/>
      <c r="E20" s="1142"/>
      <c r="F20" s="1142"/>
      <c r="G20" s="1142"/>
      <c r="H20" s="1142"/>
      <c r="I20" s="1142" t="s">
        <v>2595</v>
      </c>
      <c r="J20" s="4652"/>
      <c r="K20" s="4652"/>
      <c r="L20" s="4652"/>
      <c r="M20" s="4652"/>
      <c r="N20" s="4652"/>
      <c r="O20" s="4652"/>
      <c r="P20" s="4652"/>
    </row>
    <row r="21" spans="1:31" s="1139" customFormat="1" ht="17.25" customHeight="1">
      <c r="A21" s="1142"/>
      <c r="B21" s="1142" t="s">
        <v>3038</v>
      </c>
      <c r="C21" s="1142"/>
      <c r="D21" s="1142"/>
      <c r="E21" s="1142"/>
      <c r="F21" s="1142"/>
      <c r="G21" s="1142"/>
      <c r="H21" s="1142"/>
      <c r="I21" s="1142"/>
      <c r="J21" s="4652"/>
      <c r="K21" s="4652"/>
      <c r="L21" s="4652"/>
      <c r="M21" s="4652"/>
      <c r="N21" s="4652"/>
      <c r="O21" s="4652"/>
      <c r="P21" s="4652"/>
      <c r="Q21" s="4652"/>
      <c r="R21" s="4652"/>
      <c r="S21" s="4652"/>
      <c r="T21" s="4652"/>
      <c r="U21" s="4652"/>
      <c r="V21" s="4652"/>
      <c r="W21" s="4652"/>
      <c r="X21" s="4652"/>
      <c r="Y21" s="4652"/>
      <c r="Z21" s="4652"/>
      <c r="AA21" s="4652"/>
      <c r="AB21" s="4652"/>
      <c r="AC21" s="4652"/>
      <c r="AD21" s="4652"/>
      <c r="AE21" s="4652"/>
    </row>
    <row r="22" spans="1:31" s="1139" customFormat="1" ht="17.25" customHeight="1">
      <c r="A22" s="1140"/>
      <c r="B22" s="1140" t="s">
        <v>3039</v>
      </c>
      <c r="C22" s="1140"/>
      <c r="D22" s="1140"/>
      <c r="E22" s="1140"/>
      <c r="F22" s="1140"/>
      <c r="G22" s="1140"/>
      <c r="H22" s="1140"/>
      <c r="I22" s="1140"/>
      <c r="J22" s="4650"/>
      <c r="K22" s="4650"/>
      <c r="L22" s="4650"/>
      <c r="M22" s="4650"/>
      <c r="N22" s="4650"/>
      <c r="O22" s="4650"/>
      <c r="P22" s="4650"/>
      <c r="Q22" s="4650"/>
      <c r="R22" s="4650"/>
      <c r="S22" s="4650"/>
      <c r="T22" s="1145"/>
      <c r="U22" s="1145"/>
      <c r="V22" s="1145"/>
      <c r="W22" s="1145"/>
      <c r="X22" s="1145"/>
      <c r="Y22" s="1145"/>
      <c r="Z22" s="1145"/>
      <c r="AA22" s="1145"/>
      <c r="AB22" s="1145"/>
      <c r="AC22" s="1145"/>
      <c r="AD22" s="1145"/>
      <c r="AE22" s="1145"/>
    </row>
    <row r="23" spans="1:31" s="1139" customFormat="1" ht="6.75" customHeight="1"/>
    <row r="24" spans="1:31" s="1139" customFormat="1" ht="17.25" customHeight="1">
      <c r="A24" s="1142"/>
      <c r="B24" s="1142" t="s">
        <v>3035</v>
      </c>
      <c r="C24" s="1142"/>
      <c r="D24" s="1142"/>
      <c r="E24" s="1142"/>
      <c r="F24" s="1142"/>
      <c r="G24" s="1142"/>
      <c r="H24" s="1142"/>
      <c r="I24" s="1142"/>
      <c r="J24" s="4652"/>
      <c r="K24" s="4652"/>
      <c r="L24" s="4652"/>
      <c r="M24" s="4652"/>
      <c r="N24" s="4652"/>
      <c r="O24" s="4652"/>
      <c r="P24" s="4652"/>
      <c r="Q24" s="4652"/>
      <c r="R24" s="4652"/>
      <c r="S24" s="4652"/>
      <c r="T24" s="4652"/>
      <c r="U24" s="4652"/>
      <c r="V24" s="4652"/>
      <c r="W24" s="4652"/>
      <c r="X24" s="4652"/>
      <c r="Y24" s="4652"/>
      <c r="Z24" s="4652"/>
      <c r="AA24" s="4652"/>
      <c r="AB24" s="4652"/>
      <c r="AC24" s="4652"/>
      <c r="AD24" s="4652"/>
      <c r="AE24" s="4652"/>
    </row>
    <row r="25" spans="1:31" s="1139" customFormat="1" ht="17.25" customHeight="1">
      <c r="A25" s="1142"/>
      <c r="B25" s="1142" t="s">
        <v>3036</v>
      </c>
      <c r="C25" s="1142"/>
      <c r="D25" s="1142"/>
      <c r="E25" s="1142"/>
      <c r="F25" s="1142"/>
      <c r="G25" s="1142"/>
      <c r="H25" s="1142"/>
      <c r="I25" s="1142"/>
      <c r="J25" s="4652"/>
      <c r="K25" s="4652"/>
      <c r="L25" s="4652"/>
      <c r="M25" s="4652"/>
      <c r="N25" s="4652"/>
      <c r="O25" s="4652"/>
      <c r="P25" s="4652"/>
      <c r="Q25" s="4652"/>
      <c r="R25" s="4652"/>
      <c r="S25" s="4652"/>
      <c r="T25" s="4652"/>
      <c r="U25" s="4652"/>
      <c r="V25" s="4652"/>
      <c r="W25" s="4652"/>
      <c r="X25" s="4652"/>
      <c r="Y25" s="4652"/>
      <c r="Z25" s="4652"/>
      <c r="AA25" s="4652"/>
      <c r="AB25" s="4652"/>
      <c r="AC25" s="4652"/>
      <c r="AD25" s="4652"/>
      <c r="AE25" s="4652"/>
    </row>
    <row r="26" spans="1:31" s="1139" customFormat="1" ht="17.25" customHeight="1">
      <c r="A26" s="1142"/>
      <c r="B26" s="1142" t="s">
        <v>3037</v>
      </c>
      <c r="C26" s="1142"/>
      <c r="D26" s="1142"/>
      <c r="E26" s="1142"/>
      <c r="F26" s="1142"/>
      <c r="G26" s="1142"/>
      <c r="H26" s="1142"/>
      <c r="I26" s="1142" t="s">
        <v>2595</v>
      </c>
      <c r="J26" s="4652"/>
      <c r="K26" s="4652"/>
      <c r="L26" s="4652"/>
      <c r="M26" s="4652"/>
      <c r="N26" s="4652"/>
      <c r="O26" s="4652"/>
      <c r="P26" s="4652"/>
    </row>
    <row r="27" spans="1:31" s="1139" customFormat="1" ht="17.25" customHeight="1">
      <c r="A27" s="1142"/>
      <c r="B27" s="1142" t="s">
        <v>3038</v>
      </c>
      <c r="C27" s="1142"/>
      <c r="D27" s="1142"/>
      <c r="E27" s="1142"/>
      <c r="F27" s="1142"/>
      <c r="G27" s="1142"/>
      <c r="H27" s="1142"/>
      <c r="I27" s="1142"/>
      <c r="J27" s="4652"/>
      <c r="K27" s="4652"/>
      <c r="L27" s="4652"/>
      <c r="M27" s="4652"/>
      <c r="N27" s="4652"/>
      <c r="O27" s="4652"/>
      <c r="P27" s="4652"/>
      <c r="Q27" s="4652"/>
      <c r="R27" s="4652"/>
      <c r="S27" s="4652"/>
      <c r="T27" s="4652"/>
      <c r="U27" s="4652"/>
      <c r="V27" s="4652"/>
      <c r="W27" s="4652"/>
      <c r="X27" s="4652"/>
      <c r="Y27" s="4652"/>
      <c r="Z27" s="4652"/>
      <c r="AA27" s="4652"/>
      <c r="AB27" s="4652"/>
      <c r="AC27" s="4652"/>
      <c r="AD27" s="4652"/>
      <c r="AE27" s="4652"/>
    </row>
    <row r="28" spans="1:31" s="1139" customFormat="1" ht="17.25" customHeight="1">
      <c r="A28" s="1140"/>
      <c r="B28" s="1140" t="s">
        <v>3039</v>
      </c>
      <c r="C28" s="1140"/>
      <c r="D28" s="1140"/>
      <c r="E28" s="1140"/>
      <c r="F28" s="1140"/>
      <c r="G28" s="1140"/>
      <c r="H28" s="1140"/>
      <c r="I28" s="1140"/>
      <c r="J28" s="4650"/>
      <c r="K28" s="4650"/>
      <c r="L28" s="4650"/>
      <c r="M28" s="4650"/>
      <c r="N28" s="4650"/>
      <c r="O28" s="4650"/>
      <c r="P28" s="4650"/>
      <c r="Q28" s="4650"/>
      <c r="R28" s="4650"/>
      <c r="S28" s="4650"/>
      <c r="T28" s="1145"/>
      <c r="U28" s="1145"/>
      <c r="V28" s="1145"/>
      <c r="W28" s="1145"/>
      <c r="X28" s="1145"/>
      <c r="Y28" s="1145"/>
      <c r="Z28" s="1145"/>
      <c r="AA28" s="1145"/>
      <c r="AB28" s="1145"/>
      <c r="AC28" s="1145"/>
      <c r="AD28" s="1145"/>
      <c r="AE28" s="1145"/>
    </row>
    <row r="29" spans="1:31" s="1139" customFormat="1" ht="6.75" customHeight="1"/>
    <row r="30" spans="1:31" s="1139" customFormat="1" ht="17.25" customHeight="1">
      <c r="A30" s="1142"/>
      <c r="B30" s="1142" t="s">
        <v>3035</v>
      </c>
      <c r="C30" s="1142"/>
      <c r="D30" s="1142"/>
      <c r="E30" s="1142"/>
      <c r="F30" s="1142"/>
      <c r="G30" s="1142"/>
      <c r="H30" s="1142"/>
      <c r="I30" s="1142"/>
      <c r="J30" s="4652"/>
      <c r="K30" s="4652"/>
      <c r="L30" s="4652"/>
      <c r="M30" s="4652"/>
      <c r="N30" s="4652"/>
      <c r="O30" s="4652"/>
      <c r="P30" s="4652"/>
      <c r="Q30" s="4652"/>
      <c r="R30" s="4652"/>
      <c r="S30" s="4652"/>
      <c r="T30" s="4652"/>
      <c r="U30" s="4652"/>
      <c r="V30" s="4652"/>
      <c r="W30" s="4652"/>
      <c r="X30" s="4652"/>
      <c r="Y30" s="4652"/>
      <c r="Z30" s="4652"/>
      <c r="AA30" s="4652"/>
      <c r="AB30" s="4652"/>
      <c r="AC30" s="4652"/>
      <c r="AD30" s="4652"/>
      <c r="AE30" s="4652"/>
    </row>
    <row r="31" spans="1:31" s="1139" customFormat="1" ht="17.25" customHeight="1">
      <c r="A31" s="1142"/>
      <c r="B31" s="1142" t="s">
        <v>3036</v>
      </c>
      <c r="C31" s="1142"/>
      <c r="D31" s="1142"/>
      <c r="E31" s="1142"/>
      <c r="F31" s="1142"/>
      <c r="G31" s="1142"/>
      <c r="H31" s="1142"/>
      <c r="I31" s="1142"/>
      <c r="J31" s="4652"/>
      <c r="K31" s="4652"/>
      <c r="L31" s="4652"/>
      <c r="M31" s="4652"/>
      <c r="N31" s="4652"/>
      <c r="O31" s="4652"/>
      <c r="P31" s="4652"/>
      <c r="Q31" s="4652"/>
      <c r="R31" s="4652"/>
      <c r="S31" s="4652"/>
      <c r="T31" s="4652"/>
      <c r="U31" s="4652"/>
      <c r="V31" s="4652"/>
      <c r="W31" s="4652"/>
      <c r="X31" s="4652"/>
      <c r="Y31" s="4652"/>
      <c r="Z31" s="4652"/>
      <c r="AA31" s="4652"/>
      <c r="AB31" s="4652"/>
      <c r="AC31" s="4652"/>
      <c r="AD31" s="4652"/>
      <c r="AE31" s="4652"/>
    </row>
    <row r="32" spans="1:31" s="1139" customFormat="1" ht="17.25" customHeight="1">
      <c r="A32" s="1142"/>
      <c r="B32" s="1142" t="s">
        <v>3037</v>
      </c>
      <c r="C32" s="1142"/>
      <c r="D32" s="1142"/>
      <c r="E32" s="1142"/>
      <c r="F32" s="1142"/>
      <c r="G32" s="1142"/>
      <c r="H32" s="1142"/>
      <c r="I32" s="1142" t="s">
        <v>2595</v>
      </c>
      <c r="J32" s="4652"/>
      <c r="K32" s="4652"/>
      <c r="L32" s="4652"/>
      <c r="M32" s="4652"/>
      <c r="N32" s="4652"/>
      <c r="O32" s="4652"/>
      <c r="P32" s="4652"/>
    </row>
    <row r="33" spans="1:34" s="1139" customFormat="1" ht="17.25" customHeight="1">
      <c r="A33" s="1142"/>
      <c r="B33" s="1142" t="s">
        <v>3038</v>
      </c>
      <c r="C33" s="1142"/>
      <c r="D33" s="1142"/>
      <c r="E33" s="1142"/>
      <c r="F33" s="1142"/>
      <c r="G33" s="1142"/>
      <c r="H33" s="1142"/>
      <c r="I33" s="1142"/>
      <c r="J33" s="4652"/>
      <c r="K33" s="4652"/>
      <c r="L33" s="4652"/>
      <c r="M33" s="4652"/>
      <c r="N33" s="4652"/>
      <c r="O33" s="4652"/>
      <c r="P33" s="4652"/>
      <c r="Q33" s="4652"/>
      <c r="R33" s="4652"/>
      <c r="S33" s="4652"/>
      <c r="T33" s="4652"/>
      <c r="U33" s="4652"/>
      <c r="V33" s="4652"/>
      <c r="W33" s="4652"/>
      <c r="X33" s="4652"/>
      <c r="Y33" s="4652"/>
      <c r="Z33" s="4652"/>
      <c r="AA33" s="4652"/>
      <c r="AB33" s="4652"/>
      <c r="AC33" s="4652"/>
      <c r="AD33" s="4652"/>
      <c r="AE33" s="4652"/>
    </row>
    <row r="34" spans="1:34" s="1139" customFormat="1" ht="17.25" customHeight="1">
      <c r="A34" s="1140"/>
      <c r="B34" s="1140" t="s">
        <v>3039</v>
      </c>
      <c r="C34" s="1140"/>
      <c r="D34" s="1140"/>
      <c r="E34" s="1140"/>
      <c r="F34" s="1140"/>
      <c r="G34" s="1140"/>
      <c r="H34" s="1140"/>
      <c r="I34" s="1140"/>
      <c r="J34" s="4650"/>
      <c r="K34" s="4650"/>
      <c r="L34" s="4650"/>
      <c r="M34" s="4650"/>
      <c r="N34" s="4650"/>
      <c r="O34" s="4650"/>
      <c r="P34" s="4650"/>
      <c r="Q34" s="4650"/>
      <c r="R34" s="4650"/>
      <c r="S34" s="4650"/>
      <c r="T34" s="1145"/>
      <c r="U34" s="1145"/>
      <c r="V34" s="1145"/>
      <c r="W34" s="1145"/>
      <c r="X34" s="1145"/>
      <c r="Y34" s="1145"/>
      <c r="Z34" s="1145"/>
      <c r="AA34" s="1145"/>
      <c r="AB34" s="1145"/>
      <c r="AC34" s="1145"/>
      <c r="AD34" s="1145"/>
      <c r="AE34" s="1145"/>
    </row>
    <row r="35" spans="1:34" s="1139" customFormat="1" ht="17.25" customHeight="1">
      <c r="AH35" s="1698"/>
    </row>
    <row r="36" spans="1:34" s="1139" customFormat="1" ht="17.25" customHeight="1"/>
    <row r="37" spans="1:34" s="1139" customFormat="1" ht="17.25" customHeight="1"/>
    <row r="38" spans="1:34" s="1139" customFormat="1" ht="17.25" customHeight="1"/>
    <row r="39" spans="1:34" s="1139" customFormat="1" ht="17.25" customHeight="1"/>
    <row r="40" spans="1:34" s="1139" customFormat="1" ht="17.25" customHeight="1"/>
    <row r="41" spans="1:34" s="1139" customFormat="1" ht="17.25" customHeight="1"/>
    <row r="42" spans="1:34" s="1139" customFormat="1" ht="17.25" customHeight="1"/>
    <row r="43" spans="1:34" s="1139" customFormat="1" ht="17.25" customHeight="1"/>
    <row r="44" spans="1:34" s="1139" customFormat="1" ht="17.25" customHeight="1"/>
    <row r="45" spans="1:34" s="1139" customFormat="1" ht="17.25" customHeight="1"/>
    <row r="46" spans="1:34" s="1139" customFormat="1" ht="17.25" customHeight="1"/>
    <row r="47" spans="1:34" s="1139" customFormat="1" ht="17.25" customHeight="1"/>
    <row r="48" spans="1:34" s="1139" customFormat="1" ht="17.25" customHeight="1"/>
    <row r="49" s="1139" customFormat="1" ht="17.25" customHeight="1"/>
    <row r="50" s="1139" customFormat="1" ht="17.25" customHeight="1"/>
    <row r="51" s="1139" customFormat="1" ht="17.25" customHeight="1"/>
    <row r="52" s="1139" customFormat="1" ht="17.25" customHeight="1"/>
    <row r="53" s="1139" customFormat="1" ht="17.25" customHeight="1"/>
    <row r="54" s="1139" customFormat="1" ht="17.25" customHeight="1"/>
    <row r="55" s="1139" customFormat="1" ht="17.25" customHeight="1"/>
    <row r="56" s="1139" customFormat="1" ht="17.25" customHeight="1"/>
    <row r="57" s="1139" customFormat="1" ht="17.25" customHeight="1"/>
    <row r="58" s="1139" customFormat="1" ht="17.25" customHeight="1"/>
    <row r="59" s="1139" customFormat="1" ht="17.25" customHeight="1"/>
    <row r="60" s="1139" customFormat="1" ht="17.25" customHeight="1"/>
    <row r="61" s="1139" customFormat="1" ht="17.25" customHeight="1"/>
    <row r="62" s="1139" customFormat="1" ht="17.25" customHeight="1"/>
    <row r="63" s="1139" customFormat="1" ht="17.25" customHeight="1"/>
    <row r="64" s="1139" customFormat="1" ht="17.25" customHeight="1"/>
    <row r="65" s="1139" customFormat="1" ht="17.25" customHeight="1"/>
    <row r="66" s="1139" customFormat="1"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row r="97" ht="17.25" customHeight="1"/>
    <row r="98" ht="17.25" customHeight="1"/>
    <row r="99" ht="17.25" customHeight="1"/>
    <row r="100" ht="17.25" customHeight="1"/>
  </sheetData>
  <mergeCells count="26">
    <mergeCell ref="J33:AE33"/>
    <mergeCell ref="J34:S34"/>
    <mergeCell ref="J26:P26"/>
    <mergeCell ref="J27:AE27"/>
    <mergeCell ref="J28:S28"/>
    <mergeCell ref="J30:AE30"/>
    <mergeCell ref="J31:AE31"/>
    <mergeCell ref="J32:P32"/>
    <mergeCell ref="J25:AE25"/>
    <mergeCell ref="J12:AE12"/>
    <mergeCell ref="J13:AE13"/>
    <mergeCell ref="J14:P14"/>
    <mergeCell ref="J15:AE15"/>
    <mergeCell ref="J16:S16"/>
    <mergeCell ref="J18:AE18"/>
    <mergeCell ref="J19:AE19"/>
    <mergeCell ref="J20:P20"/>
    <mergeCell ref="J21:AE21"/>
    <mergeCell ref="J22:S22"/>
    <mergeCell ref="J24:AE24"/>
    <mergeCell ref="J10:S10"/>
    <mergeCell ref="A1:AE1"/>
    <mergeCell ref="J6:AE6"/>
    <mergeCell ref="J7:AE7"/>
    <mergeCell ref="J8:P8"/>
    <mergeCell ref="J9:AE9"/>
  </mergeCells>
  <phoneticPr fontId="129"/>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E88"/>
  <sheetViews>
    <sheetView workbookViewId="0"/>
  </sheetViews>
  <sheetFormatPr defaultColWidth="9" defaultRowHeight="13.5"/>
  <cols>
    <col min="1" max="31" width="2.75" style="1101" customWidth="1"/>
    <col min="32" max="32" width="2.125" style="1101" customWidth="1"/>
    <col min="33" max="33" width="9" style="1101" customWidth="1"/>
    <col min="34" max="16384" width="9" style="1101"/>
  </cols>
  <sheetData>
    <row r="1" spans="1:31" s="1139" customFormat="1" ht="17.25" customHeight="1">
      <c r="A1" s="4651" t="s">
        <v>5012</v>
      </c>
      <c r="B1" s="4651"/>
      <c r="C1" s="4651"/>
      <c r="D1" s="4651"/>
      <c r="E1" s="4651"/>
      <c r="F1" s="4651"/>
      <c r="G1" s="4651"/>
      <c r="H1" s="4651"/>
      <c r="I1" s="4651"/>
      <c r="J1" s="4651"/>
      <c r="K1" s="4651"/>
      <c r="L1" s="4651"/>
      <c r="M1" s="4651"/>
      <c r="N1" s="4651"/>
      <c r="O1" s="4651"/>
      <c r="P1" s="4651"/>
      <c r="Q1" s="4651"/>
      <c r="R1" s="4651"/>
      <c r="S1" s="4651"/>
      <c r="T1" s="4651"/>
      <c r="U1" s="4651"/>
      <c r="V1" s="4651"/>
      <c r="W1" s="4651"/>
      <c r="X1" s="4651"/>
      <c r="Y1" s="4651"/>
      <c r="Z1" s="4651"/>
      <c r="AA1" s="4651"/>
      <c r="AB1" s="4651"/>
      <c r="AC1" s="4651"/>
      <c r="AD1" s="4651"/>
      <c r="AE1" s="4651"/>
    </row>
    <row r="2" spans="1:31" s="1139" customFormat="1" ht="17.25" customHeight="1"/>
    <row r="3" spans="1:31" s="1139" customFormat="1" ht="18" customHeight="1">
      <c r="A3" s="1140"/>
      <c r="B3" s="1141" t="s">
        <v>3033</v>
      </c>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row>
    <row r="4" spans="1:31" s="1139" customFormat="1" ht="6.75" customHeight="1">
      <c r="A4" s="1142"/>
      <c r="B4" s="1142"/>
      <c r="C4" s="1142"/>
      <c r="D4" s="1142"/>
      <c r="E4" s="1142"/>
      <c r="F4" s="1142"/>
      <c r="G4" s="1142"/>
      <c r="H4" s="1142"/>
      <c r="I4" s="1142"/>
      <c r="J4" s="1142"/>
      <c r="K4" s="1142"/>
      <c r="L4" s="1142"/>
      <c r="M4" s="1142"/>
      <c r="N4" s="1142"/>
      <c r="O4" s="1142"/>
      <c r="P4" s="1142"/>
      <c r="Q4" s="1142"/>
      <c r="R4" s="1142"/>
      <c r="S4" s="1142"/>
      <c r="T4" s="1142"/>
      <c r="U4" s="1142"/>
      <c r="V4" s="1142"/>
      <c r="W4" s="1142"/>
      <c r="X4" s="1142"/>
      <c r="Y4" s="1142"/>
      <c r="Z4" s="1142"/>
      <c r="AA4" s="1142"/>
      <c r="AB4" s="1142"/>
      <c r="AC4" s="1142"/>
      <c r="AD4" s="1142"/>
      <c r="AE4" s="1142"/>
    </row>
    <row r="5" spans="1:31" s="1139" customFormat="1" ht="17.25" customHeight="1">
      <c r="A5" s="1143" t="s">
        <v>120</v>
      </c>
      <c r="B5" s="1144"/>
      <c r="C5" s="1144"/>
      <c r="D5" s="1144"/>
      <c r="E5" s="1144"/>
      <c r="F5" s="1144"/>
      <c r="G5" s="1144"/>
      <c r="H5" s="1144"/>
      <c r="I5" s="1144"/>
      <c r="J5" s="1144"/>
      <c r="K5" s="1144"/>
      <c r="L5" s="1144"/>
      <c r="M5" s="1144"/>
      <c r="N5" s="1144"/>
      <c r="O5" s="1144"/>
      <c r="P5" s="1144"/>
      <c r="Q5" s="1144"/>
      <c r="R5" s="1144"/>
      <c r="S5" s="1144"/>
      <c r="T5" s="1144"/>
      <c r="U5" s="1144"/>
      <c r="V5" s="1144"/>
      <c r="W5" s="1144"/>
      <c r="X5" s="1144"/>
      <c r="Y5" s="1144"/>
      <c r="Z5" s="1144"/>
      <c r="AA5" s="1144"/>
      <c r="AB5" s="1144"/>
      <c r="AC5" s="1144"/>
      <c r="AD5" s="1144"/>
      <c r="AE5" s="1144"/>
    </row>
    <row r="6" spans="1:31" s="1139" customFormat="1" ht="17.25" customHeight="1">
      <c r="A6" s="1142"/>
      <c r="B6" s="1142" t="s">
        <v>3035</v>
      </c>
      <c r="C6" s="1142"/>
      <c r="D6" s="1142"/>
      <c r="E6" s="1142"/>
      <c r="F6" s="1142"/>
      <c r="G6" s="1142"/>
      <c r="H6" s="1142"/>
      <c r="I6" s="1142"/>
      <c r="J6" s="4562"/>
      <c r="K6" s="4563"/>
      <c r="L6" s="4563"/>
      <c r="M6" s="4563"/>
      <c r="N6" s="4563"/>
      <c r="O6" s="4563"/>
      <c r="P6" s="4563"/>
      <c r="Q6" s="4563"/>
      <c r="R6" s="4563"/>
      <c r="S6" s="4563"/>
      <c r="T6" s="4563"/>
      <c r="U6" s="4563"/>
      <c r="V6" s="4563"/>
      <c r="W6" s="4563"/>
      <c r="X6" s="4563"/>
      <c r="Y6" s="4563"/>
      <c r="Z6" s="4563"/>
      <c r="AA6" s="4563"/>
      <c r="AB6" s="4563"/>
      <c r="AC6" s="4563"/>
      <c r="AD6" s="4563"/>
      <c r="AE6" s="4563"/>
    </row>
    <row r="7" spans="1:31" s="1139" customFormat="1" ht="17.25" customHeight="1">
      <c r="A7" s="1142"/>
      <c r="B7" s="1142" t="s">
        <v>3036</v>
      </c>
      <c r="C7" s="1142"/>
      <c r="D7" s="1142"/>
      <c r="E7" s="1142"/>
      <c r="F7" s="1142"/>
      <c r="G7" s="1142"/>
      <c r="H7" s="1142"/>
      <c r="I7" s="1142"/>
      <c r="J7" s="2379" t="str">
        <f>cst_wskakunin_dairi2__space</f>
        <v/>
      </c>
      <c r="K7" s="2379"/>
      <c r="L7" s="2379"/>
      <c r="M7" s="2379"/>
      <c r="N7" s="2379"/>
      <c r="O7" s="2379"/>
      <c r="P7" s="2379"/>
      <c r="Q7" s="2379"/>
      <c r="R7" s="2379"/>
      <c r="S7" s="2379"/>
      <c r="T7" s="2379"/>
      <c r="U7" s="2379"/>
      <c r="V7" s="2379"/>
      <c r="W7" s="2379"/>
      <c r="X7" s="2379"/>
      <c r="Y7" s="2379"/>
      <c r="Z7" s="2379"/>
      <c r="AA7" s="2379"/>
      <c r="AB7" s="2379"/>
      <c r="AC7" s="2379"/>
      <c r="AD7" s="2379"/>
      <c r="AE7" s="2379"/>
    </row>
    <row r="8" spans="1:31" s="1139" customFormat="1" ht="17.25" customHeight="1">
      <c r="A8" s="1142"/>
      <c r="B8" s="1142" t="s">
        <v>3037</v>
      </c>
      <c r="C8" s="1142"/>
      <c r="D8" s="1142"/>
      <c r="E8" s="1142"/>
      <c r="F8" s="1142"/>
      <c r="G8" s="1142"/>
      <c r="H8" s="1142"/>
      <c r="I8" s="1142" t="s">
        <v>2595</v>
      </c>
      <c r="J8" s="2379" t="str">
        <f>cst_wskakunin_dairi2_ZIP</f>
        <v/>
      </c>
      <c r="K8" s="2379"/>
      <c r="L8" s="2379"/>
      <c r="M8" s="2379"/>
      <c r="N8" s="2379"/>
      <c r="O8" s="2379"/>
      <c r="P8" s="2379"/>
    </row>
    <row r="9" spans="1:31" s="1139" customFormat="1" ht="17.25" customHeight="1">
      <c r="A9" s="1142"/>
      <c r="B9" s="1142" t="s">
        <v>3038</v>
      </c>
      <c r="C9" s="1142"/>
      <c r="D9" s="1142"/>
      <c r="E9" s="1142"/>
      <c r="F9" s="1142"/>
      <c r="G9" s="1142"/>
      <c r="H9" s="1142"/>
      <c r="I9" s="1142"/>
      <c r="J9" s="2379" t="str">
        <f>cst_wskakunin_dairi2__address</f>
        <v/>
      </c>
      <c r="K9" s="2379"/>
      <c r="L9" s="2379"/>
      <c r="M9" s="2379"/>
      <c r="N9" s="2379"/>
      <c r="O9" s="2379"/>
      <c r="P9" s="2379"/>
      <c r="Q9" s="2379"/>
      <c r="R9" s="2379"/>
      <c r="S9" s="2379"/>
      <c r="T9" s="2379"/>
      <c r="U9" s="2379"/>
      <c r="V9" s="2379"/>
      <c r="W9" s="2379"/>
      <c r="X9" s="2379"/>
      <c r="Y9" s="2379"/>
      <c r="Z9" s="2379"/>
      <c r="AA9" s="2379"/>
      <c r="AB9" s="2379"/>
      <c r="AC9" s="2379"/>
      <c r="AD9" s="2379"/>
      <c r="AE9" s="2379"/>
    </row>
    <row r="10" spans="1:31" s="1139" customFormat="1" ht="17.25" customHeight="1">
      <c r="A10" s="1140"/>
      <c r="B10" s="1140" t="s">
        <v>3039</v>
      </c>
      <c r="C10" s="1140"/>
      <c r="D10" s="1140"/>
      <c r="E10" s="1140"/>
      <c r="F10" s="1140"/>
      <c r="G10" s="1140"/>
      <c r="H10" s="1140"/>
      <c r="I10" s="1140"/>
      <c r="J10" s="2373" t="str">
        <f>cst_wskakunin_dairi2_TEL</f>
        <v/>
      </c>
      <c r="K10" s="2373"/>
      <c r="L10" s="2373"/>
      <c r="M10" s="2373"/>
      <c r="N10" s="2373"/>
      <c r="O10" s="2373"/>
      <c r="P10" s="2373"/>
      <c r="Q10" s="2373"/>
      <c r="R10" s="2373"/>
      <c r="S10" s="2373"/>
      <c r="T10" s="1145"/>
      <c r="U10" s="1145"/>
      <c r="V10" s="1145"/>
      <c r="W10" s="1145"/>
      <c r="X10" s="1145"/>
      <c r="Y10" s="1145"/>
      <c r="Z10" s="1145"/>
      <c r="AA10" s="1145"/>
      <c r="AB10" s="1145"/>
      <c r="AC10" s="1145"/>
      <c r="AD10" s="1145"/>
      <c r="AE10" s="1145"/>
    </row>
    <row r="11" spans="1:31" s="1139" customFormat="1" ht="6.75" customHeight="1"/>
    <row r="12" spans="1:31" s="1139" customFormat="1" ht="17.25" customHeight="1">
      <c r="A12" s="1142"/>
      <c r="B12" s="1142" t="s">
        <v>3035</v>
      </c>
      <c r="C12" s="1142"/>
      <c r="D12" s="1142"/>
      <c r="E12" s="1142"/>
      <c r="F12" s="1142"/>
      <c r="G12" s="1142"/>
      <c r="H12" s="1142"/>
      <c r="I12" s="1142"/>
      <c r="J12" s="4562"/>
      <c r="K12" s="4563"/>
      <c r="L12" s="4563"/>
      <c r="M12" s="4563"/>
      <c r="N12" s="4563"/>
      <c r="O12" s="4563"/>
      <c r="P12" s="4563"/>
      <c r="Q12" s="4563"/>
      <c r="R12" s="4563"/>
      <c r="S12" s="4563"/>
      <c r="T12" s="4563"/>
      <c r="U12" s="4563"/>
      <c r="V12" s="4563"/>
      <c r="W12" s="4563"/>
      <c r="X12" s="4563"/>
      <c r="Y12" s="4563"/>
      <c r="Z12" s="4563"/>
      <c r="AA12" s="4563"/>
      <c r="AB12" s="4563"/>
      <c r="AC12" s="4563"/>
      <c r="AD12" s="4563"/>
      <c r="AE12" s="4563"/>
    </row>
    <row r="13" spans="1:31" s="1139" customFormat="1" ht="17.25" customHeight="1">
      <c r="A13" s="1142"/>
      <c r="B13" s="1142" t="s">
        <v>3036</v>
      </c>
      <c r="C13" s="1142"/>
      <c r="D13" s="1142"/>
      <c r="E13" s="1142"/>
      <c r="F13" s="1142"/>
      <c r="G13" s="1142"/>
      <c r="H13" s="1142"/>
      <c r="I13" s="1142"/>
      <c r="J13" s="2379" t="str">
        <f>cst_wskakunin_dairi3__space</f>
        <v/>
      </c>
      <c r="K13" s="2379"/>
      <c r="L13" s="2379"/>
      <c r="M13" s="2379"/>
      <c r="N13" s="2379"/>
      <c r="O13" s="2379"/>
      <c r="P13" s="2379"/>
      <c r="Q13" s="2379"/>
      <c r="R13" s="2379"/>
      <c r="S13" s="2379"/>
      <c r="T13" s="2379"/>
      <c r="U13" s="2379"/>
      <c r="V13" s="2379"/>
      <c r="W13" s="2379"/>
      <c r="X13" s="2379"/>
      <c r="Y13" s="2379"/>
      <c r="Z13" s="2379"/>
      <c r="AA13" s="2379"/>
      <c r="AB13" s="2379"/>
      <c r="AC13" s="2379"/>
      <c r="AD13" s="2379"/>
      <c r="AE13" s="2379"/>
    </row>
    <row r="14" spans="1:31" s="1139" customFormat="1" ht="17.25" customHeight="1">
      <c r="A14" s="1142"/>
      <c r="B14" s="1142" t="s">
        <v>3037</v>
      </c>
      <c r="C14" s="1142"/>
      <c r="D14" s="1142"/>
      <c r="E14" s="1142"/>
      <c r="F14" s="1142"/>
      <c r="G14" s="1142"/>
      <c r="H14" s="1142"/>
      <c r="I14" s="1142" t="s">
        <v>2595</v>
      </c>
      <c r="J14" s="2379" t="str">
        <f>cst_wskakunin_dairi3_ZIP</f>
        <v/>
      </c>
      <c r="K14" s="2379"/>
      <c r="L14" s="2379"/>
      <c r="M14" s="2379"/>
      <c r="N14" s="2379"/>
      <c r="O14" s="2379"/>
      <c r="P14" s="2379"/>
    </row>
    <row r="15" spans="1:31" s="1139" customFormat="1" ht="17.25" customHeight="1">
      <c r="A15" s="1142"/>
      <c r="B15" s="1142" t="s">
        <v>3038</v>
      </c>
      <c r="C15" s="1142"/>
      <c r="D15" s="1142"/>
      <c r="E15" s="1142"/>
      <c r="F15" s="1142"/>
      <c r="G15" s="1142"/>
      <c r="H15" s="1142"/>
      <c r="I15" s="1142"/>
      <c r="J15" s="2379" t="str">
        <f>cst_wskakunin_dairi3__address</f>
        <v/>
      </c>
      <c r="K15" s="2379"/>
      <c r="L15" s="2379"/>
      <c r="M15" s="2379"/>
      <c r="N15" s="2379"/>
      <c r="O15" s="2379"/>
      <c r="P15" s="2379"/>
      <c r="Q15" s="2379"/>
      <c r="R15" s="2379"/>
      <c r="S15" s="2379"/>
      <c r="T15" s="2379"/>
      <c r="U15" s="2379"/>
      <c r="V15" s="2379"/>
      <c r="W15" s="2379"/>
      <c r="X15" s="2379"/>
      <c r="Y15" s="2379"/>
      <c r="Z15" s="2379"/>
      <c r="AA15" s="2379"/>
      <c r="AB15" s="2379"/>
      <c r="AC15" s="2379"/>
      <c r="AD15" s="2379"/>
      <c r="AE15" s="2379"/>
    </row>
    <row r="16" spans="1:31" s="1139" customFormat="1" ht="17.25" customHeight="1">
      <c r="A16" s="1140"/>
      <c r="B16" s="1140" t="s">
        <v>3039</v>
      </c>
      <c r="C16" s="1140"/>
      <c r="D16" s="1140"/>
      <c r="E16" s="1140"/>
      <c r="F16" s="1140"/>
      <c r="G16" s="1140"/>
      <c r="H16" s="1140"/>
      <c r="I16" s="1140"/>
      <c r="J16" s="2373" t="str">
        <f>cst_wskakunin_dairi3_TEL</f>
        <v/>
      </c>
      <c r="K16" s="2373"/>
      <c r="L16" s="2373"/>
      <c r="M16" s="2373"/>
      <c r="N16" s="2373"/>
      <c r="O16" s="2373"/>
      <c r="P16" s="2373"/>
      <c r="Q16" s="2373"/>
      <c r="R16" s="2373"/>
      <c r="S16" s="2373"/>
      <c r="T16" s="1145"/>
      <c r="U16" s="1145"/>
      <c r="V16" s="1145"/>
      <c r="W16" s="1145"/>
      <c r="X16" s="1145"/>
      <c r="Y16" s="1145"/>
      <c r="Z16" s="1145"/>
      <c r="AA16" s="1145"/>
      <c r="AB16" s="1145"/>
      <c r="AC16" s="1145"/>
      <c r="AD16" s="1145"/>
      <c r="AE16" s="1145"/>
    </row>
    <row r="17" spans="1:31" s="1139" customFormat="1" ht="6.75" customHeight="1"/>
    <row r="18" spans="1:31" s="1139" customFormat="1" ht="17.25" customHeight="1">
      <c r="A18" s="1142"/>
      <c r="B18" s="1142" t="s">
        <v>3035</v>
      </c>
      <c r="C18" s="1142"/>
      <c r="D18" s="1142"/>
      <c r="E18" s="1142"/>
      <c r="F18" s="1142"/>
      <c r="G18" s="1142"/>
      <c r="H18" s="1142"/>
      <c r="I18" s="1142"/>
      <c r="J18" s="4562"/>
      <c r="K18" s="4563"/>
      <c r="L18" s="4563"/>
      <c r="M18" s="4563"/>
      <c r="N18" s="4563"/>
      <c r="O18" s="4563"/>
      <c r="P18" s="4563"/>
      <c r="Q18" s="4563"/>
      <c r="R18" s="4563"/>
      <c r="S18" s="4563"/>
      <c r="T18" s="4563"/>
      <c r="U18" s="4563"/>
      <c r="V18" s="4563"/>
      <c r="W18" s="4563"/>
      <c r="X18" s="4563"/>
      <c r="Y18" s="4563"/>
      <c r="Z18" s="4563"/>
      <c r="AA18" s="4563"/>
      <c r="AB18" s="4563"/>
      <c r="AC18" s="4563"/>
      <c r="AD18" s="4563"/>
      <c r="AE18" s="4563"/>
    </row>
    <row r="19" spans="1:31" s="1139" customFormat="1" ht="17.25" customHeight="1">
      <c r="A19" s="1142"/>
      <c r="B19" s="1142" t="s">
        <v>3036</v>
      </c>
      <c r="C19" s="1142"/>
      <c r="D19" s="1142"/>
      <c r="E19" s="1142"/>
      <c r="F19" s="1142"/>
      <c r="G19" s="1142"/>
      <c r="H19" s="1142"/>
      <c r="I19" s="1142"/>
      <c r="J19" s="2379" t="str">
        <f>cst_wskakunin_dairi4__space</f>
        <v/>
      </c>
      <c r="K19" s="2379"/>
      <c r="L19" s="2379"/>
      <c r="M19" s="2379"/>
      <c r="N19" s="2379"/>
      <c r="O19" s="2379"/>
      <c r="P19" s="2379"/>
      <c r="Q19" s="2379"/>
      <c r="R19" s="2379"/>
      <c r="S19" s="2379"/>
      <c r="T19" s="2379"/>
      <c r="U19" s="2379"/>
      <c r="V19" s="2379"/>
      <c r="W19" s="2379"/>
      <c r="X19" s="2379"/>
      <c r="Y19" s="2379"/>
      <c r="Z19" s="2379"/>
      <c r="AA19" s="2379"/>
      <c r="AB19" s="2379"/>
      <c r="AC19" s="2379"/>
      <c r="AD19" s="2379"/>
      <c r="AE19" s="2379"/>
    </row>
    <row r="20" spans="1:31" s="1139" customFormat="1" ht="17.25" customHeight="1">
      <c r="A20" s="1142"/>
      <c r="B20" s="1142" t="s">
        <v>3037</v>
      </c>
      <c r="C20" s="1142"/>
      <c r="D20" s="1142"/>
      <c r="E20" s="1142"/>
      <c r="F20" s="1142"/>
      <c r="G20" s="1142"/>
      <c r="H20" s="1142"/>
      <c r="I20" s="1142" t="s">
        <v>2595</v>
      </c>
      <c r="J20" s="2379" t="str">
        <f>cst_wskakunin_dairi4_ZIP</f>
        <v/>
      </c>
      <c r="K20" s="2379"/>
      <c r="L20" s="2379"/>
      <c r="M20" s="2379"/>
      <c r="N20" s="2379"/>
      <c r="O20" s="2379"/>
      <c r="P20" s="2379"/>
    </row>
    <row r="21" spans="1:31" s="1139" customFormat="1" ht="17.25" customHeight="1">
      <c r="A21" s="1142"/>
      <c r="B21" s="1142" t="s">
        <v>3038</v>
      </c>
      <c r="C21" s="1142"/>
      <c r="D21" s="1142"/>
      <c r="E21" s="1142"/>
      <c r="F21" s="1142"/>
      <c r="G21" s="1142"/>
      <c r="H21" s="1142"/>
      <c r="I21" s="1142"/>
      <c r="J21" s="2379" t="str">
        <f>cst_wskakunin_dairi4__address</f>
        <v/>
      </c>
      <c r="K21" s="2379"/>
      <c r="L21" s="2379"/>
      <c r="M21" s="2379"/>
      <c r="N21" s="2379"/>
      <c r="O21" s="2379"/>
      <c r="P21" s="2379"/>
      <c r="Q21" s="2379"/>
      <c r="R21" s="2379"/>
      <c r="S21" s="2379"/>
      <c r="T21" s="2379"/>
      <c r="U21" s="2379"/>
      <c r="V21" s="2379"/>
      <c r="W21" s="2379"/>
      <c r="X21" s="2379"/>
      <c r="Y21" s="2379"/>
      <c r="Z21" s="2379"/>
      <c r="AA21" s="2379"/>
      <c r="AB21" s="2379"/>
      <c r="AC21" s="2379"/>
      <c r="AD21" s="2379"/>
      <c r="AE21" s="2379"/>
    </row>
    <row r="22" spans="1:31" s="1139" customFormat="1" ht="17.25" customHeight="1">
      <c r="A22" s="1140"/>
      <c r="B22" s="1140" t="s">
        <v>3039</v>
      </c>
      <c r="C22" s="1140"/>
      <c r="D22" s="1140"/>
      <c r="E22" s="1140"/>
      <c r="F22" s="1140"/>
      <c r="G22" s="1140"/>
      <c r="H22" s="1140"/>
      <c r="I22" s="1140"/>
      <c r="J22" s="2373" t="str">
        <f>cst_wskakunin_dairi4_TEL</f>
        <v/>
      </c>
      <c r="K22" s="2373"/>
      <c r="L22" s="2373"/>
      <c r="M22" s="2373"/>
      <c r="N22" s="2373"/>
      <c r="O22" s="2373"/>
      <c r="P22" s="2373"/>
      <c r="Q22" s="2373"/>
      <c r="R22" s="2373"/>
      <c r="S22" s="2373"/>
      <c r="T22" s="1145"/>
      <c r="U22" s="1145"/>
      <c r="V22" s="1145"/>
      <c r="W22" s="1145"/>
      <c r="X22" s="1145"/>
      <c r="Y22" s="1145"/>
      <c r="Z22" s="1145"/>
      <c r="AA22" s="1145"/>
      <c r="AB22" s="1145"/>
      <c r="AC22" s="1145"/>
      <c r="AD22" s="1145"/>
      <c r="AE22" s="1145"/>
    </row>
    <row r="23" spans="1:31" s="1139" customFormat="1" ht="6.75" customHeight="1"/>
    <row r="24" spans="1:31" s="1139" customFormat="1" ht="17.25" customHeight="1">
      <c r="A24" s="1142"/>
      <c r="B24" s="1142" t="s">
        <v>3035</v>
      </c>
      <c r="C24" s="1142"/>
      <c r="D24" s="1142"/>
      <c r="E24" s="1142"/>
      <c r="F24" s="1142"/>
      <c r="G24" s="1142"/>
      <c r="H24" s="1142"/>
      <c r="I24" s="1142"/>
      <c r="J24" s="4562"/>
      <c r="K24" s="4563"/>
      <c r="L24" s="4563"/>
      <c r="M24" s="4563"/>
      <c r="N24" s="4563"/>
      <c r="O24" s="4563"/>
      <c r="P24" s="4563"/>
      <c r="Q24" s="4563"/>
      <c r="R24" s="4563"/>
      <c r="S24" s="4563"/>
      <c r="T24" s="4563"/>
      <c r="U24" s="4563"/>
      <c r="V24" s="4563"/>
      <c r="W24" s="4563"/>
      <c r="X24" s="4563"/>
      <c r="Y24" s="4563"/>
      <c r="Z24" s="4563"/>
      <c r="AA24" s="4563"/>
      <c r="AB24" s="4563"/>
      <c r="AC24" s="4563"/>
      <c r="AD24" s="4563"/>
      <c r="AE24" s="4563"/>
    </row>
    <row r="25" spans="1:31" s="1139" customFormat="1" ht="17.25" customHeight="1">
      <c r="A25" s="1142"/>
      <c r="B25" s="1142" t="s">
        <v>3036</v>
      </c>
      <c r="C25" s="1142"/>
      <c r="D25" s="1142"/>
      <c r="E25" s="1142"/>
      <c r="F25" s="1142"/>
      <c r="G25" s="1142"/>
      <c r="H25" s="1142"/>
      <c r="I25" s="1142"/>
      <c r="J25" s="2379" t="str">
        <f>cst_wskakunin_dairi5__space</f>
        <v/>
      </c>
      <c r="K25" s="2379"/>
      <c r="L25" s="2379"/>
      <c r="M25" s="2379"/>
      <c r="N25" s="2379"/>
      <c r="O25" s="2379"/>
      <c r="P25" s="2379"/>
      <c r="Q25" s="2379"/>
      <c r="R25" s="2379"/>
      <c r="S25" s="2379"/>
      <c r="T25" s="2379"/>
      <c r="U25" s="2379"/>
      <c r="V25" s="2379"/>
      <c r="W25" s="2379"/>
      <c r="X25" s="2379"/>
      <c r="Y25" s="2379"/>
      <c r="Z25" s="2379"/>
      <c r="AA25" s="2379"/>
      <c r="AB25" s="2379"/>
      <c r="AC25" s="2379"/>
      <c r="AD25" s="2379"/>
      <c r="AE25" s="2379"/>
    </row>
    <row r="26" spans="1:31" s="1139" customFormat="1" ht="17.25" customHeight="1">
      <c r="A26" s="1142"/>
      <c r="B26" s="1142" t="s">
        <v>3037</v>
      </c>
      <c r="C26" s="1142"/>
      <c r="D26" s="1142"/>
      <c r="E26" s="1142"/>
      <c r="F26" s="1142"/>
      <c r="G26" s="1142"/>
      <c r="H26" s="1142"/>
      <c r="I26" s="1142" t="s">
        <v>2595</v>
      </c>
      <c r="J26" s="2379" t="str">
        <f>cst_wskakunin_dairi5_ZIP</f>
        <v/>
      </c>
      <c r="K26" s="2379"/>
      <c r="L26" s="2379"/>
      <c r="M26" s="2379"/>
      <c r="N26" s="2379"/>
      <c r="O26" s="2379"/>
      <c r="P26" s="2379"/>
    </row>
    <row r="27" spans="1:31" s="1139" customFormat="1" ht="17.25" customHeight="1">
      <c r="A27" s="1142"/>
      <c r="B27" s="1142" t="s">
        <v>3038</v>
      </c>
      <c r="C27" s="1142"/>
      <c r="D27" s="1142"/>
      <c r="E27" s="1142"/>
      <c r="F27" s="1142"/>
      <c r="G27" s="1142"/>
      <c r="H27" s="1142"/>
      <c r="I27" s="1142"/>
      <c r="J27" s="2379" t="str">
        <f>cst_wskakunin_dairi5__address</f>
        <v/>
      </c>
      <c r="K27" s="2379"/>
      <c r="L27" s="2379"/>
      <c r="M27" s="2379"/>
      <c r="N27" s="2379"/>
      <c r="O27" s="2379"/>
      <c r="P27" s="2379"/>
      <c r="Q27" s="2379"/>
      <c r="R27" s="2379"/>
      <c r="S27" s="2379"/>
      <c r="T27" s="2379"/>
      <c r="U27" s="2379"/>
      <c r="V27" s="2379"/>
      <c r="W27" s="2379"/>
      <c r="X27" s="2379"/>
      <c r="Y27" s="2379"/>
      <c r="Z27" s="2379"/>
      <c r="AA27" s="2379"/>
      <c r="AB27" s="2379"/>
      <c r="AC27" s="2379"/>
      <c r="AD27" s="2379"/>
      <c r="AE27" s="2379"/>
    </row>
    <row r="28" spans="1:31" s="1139" customFormat="1" ht="17.25" customHeight="1">
      <c r="A28" s="1140"/>
      <c r="B28" s="1140" t="s">
        <v>3039</v>
      </c>
      <c r="C28" s="1140"/>
      <c r="D28" s="1140"/>
      <c r="E28" s="1140"/>
      <c r="F28" s="1140"/>
      <c r="G28" s="1140"/>
      <c r="H28" s="1140"/>
      <c r="I28" s="1140"/>
      <c r="J28" s="2373" t="str">
        <f>cst_wskakunin_dairi5_TEL</f>
        <v/>
      </c>
      <c r="K28" s="2373"/>
      <c r="L28" s="2373"/>
      <c r="M28" s="2373"/>
      <c r="N28" s="2373"/>
      <c r="O28" s="2373"/>
      <c r="P28" s="2373"/>
      <c r="Q28" s="2373"/>
      <c r="R28" s="2373"/>
      <c r="S28" s="2373"/>
      <c r="T28" s="1145"/>
      <c r="U28" s="1145"/>
      <c r="V28" s="1145"/>
      <c r="W28" s="1145"/>
      <c r="X28" s="1145"/>
      <c r="Y28" s="1145"/>
      <c r="Z28" s="1145"/>
      <c r="AA28" s="1145"/>
      <c r="AB28" s="1145"/>
      <c r="AC28" s="1145"/>
      <c r="AD28" s="1145"/>
      <c r="AE28" s="1145"/>
    </row>
    <row r="29" spans="1:31" s="1139" customFormat="1" ht="6.75" customHeight="1"/>
    <row r="30" spans="1:31" s="1139" customFormat="1" ht="17.25" customHeight="1">
      <c r="A30" s="1142"/>
      <c r="B30" s="1142" t="s">
        <v>3035</v>
      </c>
      <c r="C30" s="1142"/>
      <c r="D30" s="1142"/>
      <c r="E30" s="1142"/>
      <c r="F30" s="1142"/>
      <c r="G30" s="1142"/>
      <c r="H30" s="1142"/>
      <c r="I30" s="1142"/>
      <c r="J30" s="4562"/>
      <c r="K30" s="4563"/>
      <c r="L30" s="4563"/>
      <c r="M30" s="4563"/>
      <c r="N30" s="4563"/>
      <c r="O30" s="4563"/>
      <c r="P30" s="4563"/>
      <c r="Q30" s="4563"/>
      <c r="R30" s="4563"/>
      <c r="S30" s="4563"/>
      <c r="T30" s="4563"/>
      <c r="U30" s="4563"/>
      <c r="V30" s="4563"/>
      <c r="W30" s="4563"/>
      <c r="X30" s="4563"/>
      <c r="Y30" s="4563"/>
      <c r="Z30" s="4563"/>
      <c r="AA30" s="4563"/>
      <c r="AB30" s="4563"/>
      <c r="AC30" s="4563"/>
      <c r="AD30" s="4563"/>
      <c r="AE30" s="4563"/>
    </row>
    <row r="31" spans="1:31" s="1139" customFormat="1" ht="17.25" customHeight="1">
      <c r="A31" s="1142"/>
      <c r="B31" s="1142" t="s">
        <v>3036</v>
      </c>
      <c r="C31" s="1142"/>
      <c r="D31" s="1142"/>
      <c r="E31" s="1142"/>
      <c r="F31" s="1142"/>
      <c r="G31" s="1142"/>
      <c r="H31" s="1142"/>
      <c r="I31" s="1142"/>
      <c r="J31" s="2379" t="str">
        <f>cst_wskakunin_dairi6__space</f>
        <v/>
      </c>
      <c r="K31" s="2379"/>
      <c r="L31" s="2379"/>
      <c r="M31" s="2379"/>
      <c r="N31" s="2379"/>
      <c r="O31" s="2379"/>
      <c r="P31" s="2379"/>
      <c r="Q31" s="2379"/>
      <c r="R31" s="2379"/>
      <c r="S31" s="2379"/>
      <c r="T31" s="2379"/>
      <c r="U31" s="2379"/>
      <c r="V31" s="2379"/>
      <c r="W31" s="2379"/>
      <c r="X31" s="2379"/>
      <c r="Y31" s="2379"/>
      <c r="Z31" s="2379"/>
      <c r="AA31" s="2379"/>
      <c r="AB31" s="2379"/>
      <c r="AC31" s="2379"/>
      <c r="AD31" s="2379"/>
      <c r="AE31" s="2379"/>
    </row>
    <row r="32" spans="1:31" s="1139" customFormat="1" ht="17.25" customHeight="1">
      <c r="A32" s="1142"/>
      <c r="B32" s="1142" t="s">
        <v>3037</v>
      </c>
      <c r="C32" s="1142"/>
      <c r="D32" s="1142"/>
      <c r="E32" s="1142"/>
      <c r="F32" s="1142"/>
      <c r="G32" s="1142"/>
      <c r="H32" s="1142"/>
      <c r="I32" s="1142" t="s">
        <v>2595</v>
      </c>
      <c r="J32" s="2379" t="str">
        <f>cst_wskakunin_dairi6_ZIP</f>
        <v/>
      </c>
      <c r="K32" s="2379"/>
      <c r="L32" s="2379"/>
      <c r="M32" s="2379"/>
      <c r="N32" s="2379"/>
      <c r="O32" s="2379"/>
      <c r="P32" s="2379"/>
    </row>
    <row r="33" spans="1:31" s="1139" customFormat="1" ht="17.25" customHeight="1">
      <c r="A33" s="1142"/>
      <c r="B33" s="1142" t="s">
        <v>3038</v>
      </c>
      <c r="C33" s="1142"/>
      <c r="D33" s="1142"/>
      <c r="E33" s="1142"/>
      <c r="F33" s="1142"/>
      <c r="G33" s="1142"/>
      <c r="H33" s="1142"/>
      <c r="I33" s="1142"/>
      <c r="J33" s="2379" t="str">
        <f>cst_wskakunin_dairi6__address</f>
        <v/>
      </c>
      <c r="K33" s="2379"/>
      <c r="L33" s="2379"/>
      <c r="M33" s="2379"/>
      <c r="N33" s="2379"/>
      <c r="O33" s="2379"/>
      <c r="P33" s="2379"/>
      <c r="Q33" s="2379"/>
      <c r="R33" s="2379"/>
      <c r="S33" s="2379"/>
      <c r="T33" s="2379"/>
      <c r="U33" s="2379"/>
      <c r="V33" s="2379"/>
      <c r="W33" s="2379"/>
      <c r="X33" s="2379"/>
      <c r="Y33" s="2379"/>
      <c r="Z33" s="2379"/>
      <c r="AA33" s="2379"/>
      <c r="AB33" s="2379"/>
      <c r="AC33" s="2379"/>
      <c r="AD33" s="2379"/>
      <c r="AE33" s="2379"/>
    </row>
    <row r="34" spans="1:31" s="1139" customFormat="1" ht="17.25" customHeight="1">
      <c r="A34" s="1140"/>
      <c r="B34" s="1140" t="s">
        <v>3039</v>
      </c>
      <c r="C34" s="1140"/>
      <c r="D34" s="1140"/>
      <c r="E34" s="1140"/>
      <c r="F34" s="1140"/>
      <c r="G34" s="1140"/>
      <c r="H34" s="1140"/>
      <c r="I34" s="1140"/>
      <c r="J34" s="2373" t="str">
        <f>cst_wskakunin_dairi6_TEL</f>
        <v/>
      </c>
      <c r="K34" s="2373"/>
      <c r="L34" s="2373"/>
      <c r="M34" s="2373"/>
      <c r="N34" s="2373"/>
      <c r="O34" s="2373"/>
      <c r="P34" s="2373"/>
      <c r="Q34" s="2373"/>
      <c r="R34" s="2373"/>
      <c r="S34" s="2373"/>
      <c r="T34" s="1145"/>
      <c r="U34" s="1145"/>
      <c r="V34" s="1145"/>
      <c r="W34" s="1145"/>
      <c r="X34" s="1145"/>
      <c r="Y34" s="1145"/>
      <c r="Z34" s="1145"/>
      <c r="AA34" s="1145"/>
      <c r="AB34" s="1145"/>
      <c r="AC34" s="1145"/>
      <c r="AD34" s="1145"/>
      <c r="AE34" s="1145"/>
    </row>
    <row r="35" spans="1:31" s="1139" customFormat="1" ht="17.25" customHeight="1"/>
    <row r="36" spans="1:31" s="1139" customFormat="1" ht="17.25" customHeight="1"/>
    <row r="37" spans="1:31" s="1139" customFormat="1" ht="17.25" customHeight="1"/>
    <row r="38" spans="1:31" s="1139" customFormat="1" ht="17.25" customHeight="1"/>
    <row r="39" spans="1:31" s="1139" customFormat="1" ht="17.25" customHeight="1"/>
    <row r="40" spans="1:31" s="1139" customFormat="1" ht="17.25" customHeight="1"/>
    <row r="41" spans="1:31" s="1139" customFormat="1" ht="17.25" customHeight="1"/>
    <row r="42" spans="1:31" s="1139" customFormat="1" ht="17.25" customHeight="1"/>
    <row r="43" spans="1:31" s="1139" customFormat="1" ht="17.25" customHeight="1"/>
    <row r="44" spans="1:31" s="1139" customFormat="1" ht="17.25" customHeight="1"/>
    <row r="45" spans="1:31" s="1139" customFormat="1" ht="17.25" customHeight="1"/>
    <row r="46" spans="1:31" s="1139" customFormat="1" ht="17.25" customHeight="1"/>
    <row r="47" spans="1:31" s="1139" customFormat="1" ht="17.25" customHeight="1"/>
    <row r="48" spans="1:31" s="1139" customFormat="1" ht="17.25" customHeight="1"/>
    <row r="49" s="1139" customFormat="1" ht="17.25" customHeight="1"/>
    <row r="50" s="1139" customFormat="1" ht="17.25" customHeight="1"/>
    <row r="51" s="1139" customFormat="1" ht="17.25" customHeight="1"/>
    <row r="52" s="1139" customFormat="1" ht="17.25" customHeight="1"/>
    <row r="53" s="1139" customFormat="1" ht="17.25" customHeight="1"/>
    <row r="54" s="1139" customFormat="1"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sheetData>
  <mergeCells count="26">
    <mergeCell ref="J33:AE33"/>
    <mergeCell ref="J34:S34"/>
    <mergeCell ref="J26:P26"/>
    <mergeCell ref="J27:AE27"/>
    <mergeCell ref="J28:S28"/>
    <mergeCell ref="J30:AE30"/>
    <mergeCell ref="J31:AE31"/>
    <mergeCell ref="J32:P32"/>
    <mergeCell ref="J25:AE25"/>
    <mergeCell ref="J12:AE12"/>
    <mergeCell ref="J13:AE13"/>
    <mergeCell ref="J14:P14"/>
    <mergeCell ref="J15:AE15"/>
    <mergeCell ref="J16:S16"/>
    <mergeCell ref="J18:AE18"/>
    <mergeCell ref="J19:AE19"/>
    <mergeCell ref="J20:P20"/>
    <mergeCell ref="J21:AE21"/>
    <mergeCell ref="J22:S22"/>
    <mergeCell ref="J24:AE24"/>
    <mergeCell ref="J10:S10"/>
    <mergeCell ref="A1:AE1"/>
    <mergeCell ref="J6:AE6"/>
    <mergeCell ref="J7:AE7"/>
    <mergeCell ref="J8:P8"/>
    <mergeCell ref="J9:AE9"/>
  </mergeCells>
  <phoneticPr fontId="129"/>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E88"/>
  <sheetViews>
    <sheetView workbookViewId="0"/>
  </sheetViews>
  <sheetFormatPr defaultColWidth="9" defaultRowHeight="13.5"/>
  <cols>
    <col min="1" max="31" width="2.75" style="1101" customWidth="1"/>
    <col min="32" max="32" width="2.125" style="1101" customWidth="1"/>
    <col min="33" max="33" width="9" style="1101" customWidth="1"/>
    <col min="34" max="16384" width="9" style="1101"/>
  </cols>
  <sheetData>
    <row r="1" spans="1:31" s="1139" customFormat="1" ht="17.25" customHeight="1">
      <c r="A1" s="4651" t="s">
        <v>5012</v>
      </c>
      <c r="B1" s="4651"/>
      <c r="C1" s="4651"/>
      <c r="D1" s="4651"/>
      <c r="E1" s="4651"/>
      <c r="F1" s="4651"/>
      <c r="G1" s="4651"/>
      <c r="H1" s="4651"/>
      <c r="I1" s="4651"/>
      <c r="J1" s="4651"/>
      <c r="K1" s="4651"/>
      <c r="L1" s="4651"/>
      <c r="M1" s="4651"/>
      <c r="N1" s="4651"/>
      <c r="O1" s="4651"/>
      <c r="P1" s="4651"/>
      <c r="Q1" s="4651"/>
      <c r="R1" s="4651"/>
      <c r="S1" s="4651"/>
      <c r="T1" s="4651"/>
      <c r="U1" s="4651"/>
      <c r="V1" s="4651"/>
      <c r="W1" s="4651"/>
      <c r="X1" s="4651"/>
      <c r="Y1" s="4651"/>
      <c r="Z1" s="4651"/>
      <c r="AA1" s="4651"/>
      <c r="AB1" s="4651"/>
      <c r="AC1" s="4651"/>
      <c r="AD1" s="4651"/>
      <c r="AE1" s="4651"/>
    </row>
    <row r="2" spans="1:31" s="1139" customFormat="1" ht="17.25" customHeight="1"/>
    <row r="3" spans="1:31" s="1139" customFormat="1" ht="18" customHeight="1">
      <c r="A3" s="1140"/>
      <c r="B3" s="1141" t="s">
        <v>3033</v>
      </c>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row>
    <row r="4" spans="1:31" s="1139" customFormat="1" ht="6.75" customHeight="1">
      <c r="A4" s="1142"/>
      <c r="B4" s="1142"/>
      <c r="C4" s="1142"/>
      <c r="D4" s="1142"/>
      <c r="E4" s="1142"/>
      <c r="F4" s="1142"/>
      <c r="G4" s="1142"/>
      <c r="H4" s="1142"/>
      <c r="I4" s="1142"/>
      <c r="J4" s="1142"/>
      <c r="K4" s="1142"/>
      <c r="L4" s="1142"/>
      <c r="M4" s="1142"/>
      <c r="N4" s="1142"/>
      <c r="O4" s="1142"/>
      <c r="P4" s="1142"/>
      <c r="Q4" s="1142"/>
      <c r="R4" s="1142"/>
      <c r="S4" s="1142"/>
      <c r="T4" s="1142"/>
      <c r="U4" s="1142"/>
      <c r="V4" s="1142"/>
      <c r="W4" s="1142"/>
      <c r="X4" s="1142"/>
      <c r="Y4" s="1142"/>
      <c r="Z4" s="1142"/>
      <c r="AA4" s="1142"/>
      <c r="AB4" s="1142"/>
      <c r="AC4" s="1142"/>
      <c r="AD4" s="1142"/>
      <c r="AE4" s="1142"/>
    </row>
    <row r="5" spans="1:31" s="1139" customFormat="1" ht="17.25" customHeight="1">
      <c r="A5" s="1143" t="s">
        <v>3040</v>
      </c>
      <c r="B5" s="1144"/>
      <c r="C5" s="1144"/>
      <c r="D5" s="1144"/>
      <c r="E5" s="1144"/>
      <c r="F5" s="1144"/>
      <c r="G5" s="1144"/>
      <c r="H5" s="1144"/>
      <c r="I5" s="1144"/>
      <c r="J5" s="1144"/>
      <c r="K5" s="1144"/>
      <c r="L5" s="1144"/>
      <c r="M5" s="1144"/>
      <c r="N5" s="1144"/>
      <c r="O5" s="1144"/>
      <c r="P5" s="1144"/>
      <c r="Q5" s="1144"/>
      <c r="R5" s="1144"/>
      <c r="S5" s="1144"/>
      <c r="T5" s="1144"/>
      <c r="U5" s="1144"/>
      <c r="V5" s="1144"/>
      <c r="W5" s="1144"/>
      <c r="X5" s="1144"/>
      <c r="Y5" s="1144"/>
      <c r="Z5" s="1144"/>
      <c r="AA5" s="1144"/>
      <c r="AB5" s="1144"/>
      <c r="AC5" s="1144"/>
      <c r="AD5" s="1144"/>
      <c r="AE5" s="1144"/>
    </row>
    <row r="6" spans="1:31" s="1139" customFormat="1" ht="17.25" customHeight="1">
      <c r="A6" s="1142"/>
      <c r="B6" s="1142" t="s">
        <v>3035</v>
      </c>
      <c r="C6" s="1142"/>
      <c r="D6" s="1142"/>
      <c r="E6" s="1142"/>
      <c r="F6" s="1142"/>
      <c r="G6" s="1142"/>
      <c r="H6" s="1142"/>
      <c r="I6" s="1142"/>
      <c r="J6" s="2379" t="str">
        <f>cst_wskakunin_owner2__space_KANA</f>
        <v/>
      </c>
      <c r="K6" s="2379"/>
      <c r="L6" s="2379"/>
      <c r="M6" s="2379"/>
      <c r="N6" s="2379"/>
      <c r="O6" s="2379"/>
      <c r="P6" s="2379"/>
      <c r="Q6" s="2379"/>
      <c r="R6" s="2379"/>
      <c r="S6" s="2379"/>
      <c r="T6" s="2379"/>
      <c r="U6" s="2379"/>
      <c r="V6" s="2379"/>
      <c r="W6" s="2379"/>
      <c r="X6" s="2379"/>
      <c r="Y6" s="2379"/>
      <c r="Z6" s="2379"/>
      <c r="AA6" s="2379"/>
      <c r="AB6" s="2379"/>
      <c r="AC6" s="2379"/>
      <c r="AD6" s="2379"/>
      <c r="AE6" s="2379"/>
    </row>
    <row r="7" spans="1:31" s="1139" customFormat="1" ht="17.25" customHeight="1">
      <c r="A7" s="1142"/>
      <c r="B7" s="1142" t="s">
        <v>3036</v>
      </c>
      <c r="C7" s="1142"/>
      <c r="D7" s="1142"/>
      <c r="E7" s="1142"/>
      <c r="F7" s="1142"/>
      <c r="G7" s="1142"/>
      <c r="H7" s="1142"/>
      <c r="I7" s="1142"/>
      <c r="J7" s="2379" t="str">
        <f>cst_wskakunin_owner2__space</f>
        <v/>
      </c>
      <c r="K7" s="2379"/>
      <c r="L7" s="2379"/>
      <c r="M7" s="2379"/>
      <c r="N7" s="2379"/>
      <c r="O7" s="2379"/>
      <c r="P7" s="2379"/>
      <c r="Q7" s="2379"/>
      <c r="R7" s="2379"/>
      <c r="S7" s="2379"/>
      <c r="T7" s="2379"/>
      <c r="U7" s="2379"/>
      <c r="V7" s="2379"/>
      <c r="W7" s="2379"/>
      <c r="X7" s="2379"/>
      <c r="Y7" s="2379"/>
      <c r="Z7" s="2379"/>
      <c r="AA7" s="2379"/>
      <c r="AB7" s="2379"/>
      <c r="AC7" s="2379"/>
      <c r="AD7" s="2379"/>
      <c r="AE7" s="2379"/>
    </row>
    <row r="8" spans="1:31" s="1139" customFormat="1" ht="17.25" customHeight="1">
      <c r="A8" s="1142"/>
      <c r="B8" s="1142" t="s">
        <v>3037</v>
      </c>
      <c r="C8" s="1142"/>
      <c r="D8" s="1142"/>
      <c r="E8" s="1142"/>
      <c r="F8" s="1142"/>
      <c r="G8" s="1142"/>
      <c r="H8" s="1142"/>
      <c r="I8" s="1142" t="s">
        <v>2595</v>
      </c>
      <c r="J8" s="2379" t="str">
        <f>cst_wskakunin_owner2_ZIP</f>
        <v/>
      </c>
      <c r="K8" s="2379"/>
      <c r="L8" s="2379"/>
      <c r="M8" s="2379"/>
      <c r="N8" s="2379"/>
      <c r="O8" s="2379"/>
      <c r="P8" s="2379"/>
    </row>
    <row r="9" spans="1:31" s="1139" customFormat="1" ht="17.25" customHeight="1">
      <c r="A9" s="1142"/>
      <c r="B9" s="1142" t="s">
        <v>3038</v>
      </c>
      <c r="C9" s="1142"/>
      <c r="D9" s="1142"/>
      <c r="E9" s="1142"/>
      <c r="F9" s="1142"/>
      <c r="G9" s="1142"/>
      <c r="H9" s="1142"/>
      <c r="I9" s="1142"/>
      <c r="J9" s="2379" t="str">
        <f>cst_wskakunin_owner2__address</f>
        <v/>
      </c>
      <c r="K9" s="2379"/>
      <c r="L9" s="2379"/>
      <c r="M9" s="2379"/>
      <c r="N9" s="2379"/>
      <c r="O9" s="2379"/>
      <c r="P9" s="2379"/>
      <c r="Q9" s="2379"/>
      <c r="R9" s="2379"/>
      <c r="S9" s="2379"/>
      <c r="T9" s="2379"/>
      <c r="U9" s="2379"/>
      <c r="V9" s="2379"/>
      <c r="W9" s="2379"/>
      <c r="X9" s="2379"/>
      <c r="Y9" s="2379"/>
      <c r="Z9" s="2379"/>
      <c r="AA9" s="2379"/>
      <c r="AB9" s="2379"/>
      <c r="AC9" s="2379"/>
      <c r="AD9" s="2379"/>
      <c r="AE9" s="2379"/>
    </row>
    <row r="10" spans="1:31" s="1139" customFormat="1" ht="17.25" customHeight="1">
      <c r="A10" s="1140"/>
      <c r="B10" s="1140" t="s">
        <v>3039</v>
      </c>
      <c r="C10" s="1140"/>
      <c r="D10" s="1140"/>
      <c r="E10" s="1140"/>
      <c r="F10" s="1140"/>
      <c r="G10" s="1140"/>
      <c r="H10" s="1140"/>
      <c r="I10" s="1140"/>
      <c r="J10" s="2373" t="str">
        <f>cst_wskakunin_owner2_TEL</f>
        <v/>
      </c>
      <c r="K10" s="2373"/>
      <c r="L10" s="2373"/>
      <c r="M10" s="2373"/>
      <c r="N10" s="2373"/>
      <c r="O10" s="2373"/>
      <c r="P10" s="2373"/>
      <c r="Q10" s="2373"/>
      <c r="R10" s="2373"/>
      <c r="S10" s="2373"/>
      <c r="T10" s="1145"/>
      <c r="U10" s="1145"/>
      <c r="V10" s="1145"/>
      <c r="W10" s="1145"/>
      <c r="X10" s="1145"/>
      <c r="Y10" s="1145"/>
      <c r="Z10" s="1145"/>
      <c r="AA10" s="1145"/>
      <c r="AB10" s="1145"/>
      <c r="AC10" s="1145"/>
      <c r="AD10" s="1145"/>
      <c r="AE10" s="1145"/>
    </row>
    <row r="11" spans="1:31" s="1139" customFormat="1" ht="6.75" customHeight="1"/>
    <row r="12" spans="1:31" s="1139" customFormat="1" ht="17.25" customHeight="1">
      <c r="A12" s="1142"/>
      <c r="B12" s="1142" t="s">
        <v>3035</v>
      </c>
      <c r="C12" s="1142"/>
      <c r="D12" s="1142"/>
      <c r="E12" s="1142"/>
      <c r="F12" s="1142"/>
      <c r="G12" s="1142"/>
      <c r="H12" s="1142"/>
      <c r="I12" s="1142"/>
      <c r="J12" s="2379" t="str">
        <f>cst_wskakunin_owner3__space_KANA</f>
        <v/>
      </c>
      <c r="K12" s="2379"/>
      <c r="L12" s="2379"/>
      <c r="M12" s="2379"/>
      <c r="N12" s="2379"/>
      <c r="O12" s="2379"/>
      <c r="P12" s="2379"/>
      <c r="Q12" s="2379"/>
      <c r="R12" s="2379"/>
      <c r="S12" s="2379"/>
      <c r="T12" s="2379"/>
      <c r="U12" s="2379"/>
      <c r="V12" s="2379"/>
      <c r="W12" s="2379"/>
      <c r="X12" s="2379"/>
      <c r="Y12" s="2379"/>
      <c r="Z12" s="2379"/>
      <c r="AA12" s="2379"/>
      <c r="AB12" s="2379"/>
      <c r="AC12" s="2379"/>
      <c r="AD12" s="2379"/>
      <c r="AE12" s="2379"/>
    </row>
    <row r="13" spans="1:31" s="1139" customFormat="1" ht="17.25" customHeight="1">
      <c r="A13" s="1142"/>
      <c r="B13" s="1142" t="s">
        <v>3036</v>
      </c>
      <c r="C13" s="1142"/>
      <c r="D13" s="1142"/>
      <c r="E13" s="1142"/>
      <c r="F13" s="1142"/>
      <c r="G13" s="1142"/>
      <c r="H13" s="1142"/>
      <c r="I13" s="1142"/>
      <c r="J13" s="2379" t="str">
        <f>cst_wskakunin_owner3__space</f>
        <v/>
      </c>
      <c r="K13" s="2379"/>
      <c r="L13" s="2379"/>
      <c r="M13" s="2379"/>
      <c r="N13" s="2379"/>
      <c r="O13" s="2379"/>
      <c r="P13" s="2379"/>
      <c r="Q13" s="2379"/>
      <c r="R13" s="2379"/>
      <c r="S13" s="2379"/>
      <c r="T13" s="2379"/>
      <c r="U13" s="2379"/>
      <c r="V13" s="2379"/>
      <c r="W13" s="2379"/>
      <c r="X13" s="2379"/>
      <c r="Y13" s="2379"/>
      <c r="Z13" s="2379"/>
      <c r="AA13" s="2379"/>
      <c r="AB13" s="2379"/>
      <c r="AC13" s="2379"/>
      <c r="AD13" s="2379"/>
      <c r="AE13" s="2379"/>
    </row>
    <row r="14" spans="1:31" s="1139" customFormat="1" ht="17.25" customHeight="1">
      <c r="A14" s="1142"/>
      <c r="B14" s="1142" t="s">
        <v>3037</v>
      </c>
      <c r="C14" s="1142"/>
      <c r="D14" s="1142"/>
      <c r="E14" s="1142"/>
      <c r="F14" s="1142"/>
      <c r="G14" s="1142"/>
      <c r="H14" s="1142"/>
      <c r="I14" s="1142" t="s">
        <v>2595</v>
      </c>
      <c r="J14" s="2379" t="str">
        <f>cst_wskakunin_owner3_ZIP</f>
        <v/>
      </c>
      <c r="K14" s="2379"/>
      <c r="L14" s="2379"/>
      <c r="M14" s="2379"/>
      <c r="N14" s="2379"/>
      <c r="O14" s="2379"/>
      <c r="P14" s="2379"/>
    </row>
    <row r="15" spans="1:31" s="1139" customFormat="1" ht="17.25" customHeight="1">
      <c r="A15" s="1142"/>
      <c r="B15" s="1142" t="s">
        <v>3038</v>
      </c>
      <c r="C15" s="1142"/>
      <c r="D15" s="1142"/>
      <c r="E15" s="1142"/>
      <c r="F15" s="1142"/>
      <c r="G15" s="1142"/>
      <c r="H15" s="1142"/>
      <c r="I15" s="1142"/>
      <c r="J15" s="2379" t="str">
        <f>cst_wskakunin_owner3__address</f>
        <v/>
      </c>
      <c r="K15" s="2379"/>
      <c r="L15" s="2379"/>
      <c r="M15" s="2379"/>
      <c r="N15" s="2379"/>
      <c r="O15" s="2379"/>
      <c r="P15" s="2379"/>
      <c r="Q15" s="2379"/>
      <c r="R15" s="2379"/>
      <c r="S15" s="2379"/>
      <c r="T15" s="2379"/>
      <c r="U15" s="2379"/>
      <c r="V15" s="2379"/>
      <c r="W15" s="2379"/>
      <c r="X15" s="2379"/>
      <c r="Y15" s="2379"/>
      <c r="Z15" s="2379"/>
      <c r="AA15" s="2379"/>
      <c r="AB15" s="2379"/>
      <c r="AC15" s="2379"/>
      <c r="AD15" s="2379"/>
      <c r="AE15" s="2379"/>
    </row>
    <row r="16" spans="1:31" s="1139" customFormat="1" ht="17.25" customHeight="1">
      <c r="A16" s="1140"/>
      <c r="B16" s="1140" t="s">
        <v>3039</v>
      </c>
      <c r="C16" s="1140"/>
      <c r="D16" s="1140"/>
      <c r="E16" s="1140"/>
      <c r="F16" s="1140"/>
      <c r="G16" s="1140"/>
      <c r="H16" s="1140"/>
      <c r="I16" s="1140"/>
      <c r="J16" s="2373" t="str">
        <f>cst_wskakunin_owner3_TEL</f>
        <v/>
      </c>
      <c r="K16" s="2373"/>
      <c r="L16" s="2373"/>
      <c r="M16" s="2373"/>
      <c r="N16" s="2373"/>
      <c r="O16" s="2373"/>
      <c r="P16" s="2373"/>
      <c r="Q16" s="2373"/>
      <c r="R16" s="2373"/>
      <c r="S16" s="2373"/>
      <c r="T16" s="1145"/>
      <c r="U16" s="1145"/>
      <c r="V16" s="1145"/>
      <c r="W16" s="1145"/>
      <c r="X16" s="1145"/>
      <c r="Y16" s="1145"/>
      <c r="Z16" s="1145"/>
      <c r="AA16" s="1145"/>
      <c r="AB16" s="1145"/>
      <c r="AC16" s="1145"/>
      <c r="AD16" s="1145"/>
      <c r="AE16" s="1145"/>
    </row>
    <row r="17" spans="1:31" s="1139" customFormat="1" ht="6.75" customHeight="1"/>
    <row r="18" spans="1:31" s="1139" customFormat="1" ht="17.25" customHeight="1">
      <c r="A18" s="1142"/>
      <c r="B18" s="1142" t="s">
        <v>3035</v>
      </c>
      <c r="C18" s="1142"/>
      <c r="D18" s="1142"/>
      <c r="E18" s="1142"/>
      <c r="F18" s="1142"/>
      <c r="G18" s="1142"/>
      <c r="H18" s="1142"/>
      <c r="I18" s="1142"/>
      <c r="J18" s="2379" t="str">
        <f>cst_wskakunin_owner4__space_KANA</f>
        <v/>
      </c>
      <c r="K18" s="2379"/>
      <c r="L18" s="2379"/>
      <c r="M18" s="2379"/>
      <c r="N18" s="2379"/>
      <c r="O18" s="2379"/>
      <c r="P18" s="2379"/>
      <c r="Q18" s="2379"/>
      <c r="R18" s="2379"/>
      <c r="S18" s="2379"/>
      <c r="T18" s="2379"/>
      <c r="U18" s="2379"/>
      <c r="V18" s="2379"/>
      <c r="W18" s="2379"/>
      <c r="X18" s="2379"/>
      <c r="Y18" s="2379"/>
      <c r="Z18" s="2379"/>
      <c r="AA18" s="2379"/>
      <c r="AB18" s="2379"/>
      <c r="AC18" s="2379"/>
      <c r="AD18" s="2379"/>
      <c r="AE18" s="2379"/>
    </row>
    <row r="19" spans="1:31" s="1139" customFormat="1" ht="17.25" customHeight="1">
      <c r="A19" s="1142"/>
      <c r="B19" s="1142" t="s">
        <v>3036</v>
      </c>
      <c r="C19" s="1142"/>
      <c r="D19" s="1142"/>
      <c r="E19" s="1142"/>
      <c r="F19" s="1142"/>
      <c r="G19" s="1142"/>
      <c r="H19" s="1142"/>
      <c r="I19" s="1142"/>
      <c r="J19" s="2379" t="str">
        <f>cst_wskakunin_owner4__space</f>
        <v/>
      </c>
      <c r="K19" s="2379"/>
      <c r="L19" s="2379"/>
      <c r="M19" s="2379"/>
      <c r="N19" s="2379"/>
      <c r="O19" s="2379"/>
      <c r="P19" s="2379"/>
      <c r="Q19" s="2379"/>
      <c r="R19" s="2379"/>
      <c r="S19" s="2379"/>
      <c r="T19" s="2379"/>
      <c r="U19" s="2379"/>
      <c r="V19" s="2379"/>
      <c r="W19" s="2379"/>
      <c r="X19" s="2379"/>
      <c r="Y19" s="2379"/>
      <c r="Z19" s="2379"/>
      <c r="AA19" s="2379"/>
      <c r="AB19" s="2379"/>
      <c r="AC19" s="2379"/>
      <c r="AD19" s="2379"/>
      <c r="AE19" s="2379"/>
    </row>
    <row r="20" spans="1:31" s="1139" customFormat="1" ht="17.25" customHeight="1">
      <c r="A20" s="1142"/>
      <c r="B20" s="1142" t="s">
        <v>3037</v>
      </c>
      <c r="C20" s="1142"/>
      <c r="D20" s="1142"/>
      <c r="E20" s="1142"/>
      <c r="F20" s="1142"/>
      <c r="G20" s="1142"/>
      <c r="H20" s="1142"/>
      <c r="I20" s="1142" t="s">
        <v>2595</v>
      </c>
      <c r="J20" s="2379" t="str">
        <f>cst_wskakunin_owner4_ZIP</f>
        <v/>
      </c>
      <c r="K20" s="2379"/>
      <c r="L20" s="2379"/>
      <c r="M20" s="2379"/>
      <c r="N20" s="2379"/>
      <c r="O20" s="2379"/>
      <c r="P20" s="2379"/>
    </row>
    <row r="21" spans="1:31" s="1139" customFormat="1" ht="17.25" customHeight="1">
      <c r="A21" s="1142"/>
      <c r="B21" s="1142" t="s">
        <v>3038</v>
      </c>
      <c r="C21" s="1142"/>
      <c r="D21" s="1142"/>
      <c r="E21" s="1142"/>
      <c r="F21" s="1142"/>
      <c r="G21" s="1142"/>
      <c r="H21" s="1142"/>
      <c r="I21" s="1142"/>
      <c r="J21" s="2379" t="str">
        <f>cst_wskakunin_owner4__address</f>
        <v/>
      </c>
      <c r="K21" s="2379"/>
      <c r="L21" s="2379"/>
      <c r="M21" s="2379"/>
      <c r="N21" s="2379"/>
      <c r="O21" s="2379"/>
      <c r="P21" s="2379"/>
      <c r="Q21" s="2379"/>
      <c r="R21" s="2379"/>
      <c r="S21" s="2379"/>
      <c r="T21" s="2379"/>
      <c r="U21" s="2379"/>
      <c r="V21" s="2379"/>
      <c r="W21" s="2379"/>
      <c r="X21" s="2379"/>
      <c r="Y21" s="2379"/>
      <c r="Z21" s="2379"/>
      <c r="AA21" s="2379"/>
      <c r="AB21" s="2379"/>
      <c r="AC21" s="2379"/>
      <c r="AD21" s="2379"/>
      <c r="AE21" s="2379"/>
    </row>
    <row r="22" spans="1:31" s="1139" customFormat="1" ht="17.25" customHeight="1">
      <c r="A22" s="1140"/>
      <c r="B22" s="1140" t="s">
        <v>3039</v>
      </c>
      <c r="C22" s="1140"/>
      <c r="D22" s="1140"/>
      <c r="E22" s="1140"/>
      <c r="F22" s="1140"/>
      <c r="G22" s="1140"/>
      <c r="H22" s="1140"/>
      <c r="I22" s="1140"/>
      <c r="J22" s="2373" t="str">
        <f>cst_wskakunin_owner4_TEL</f>
        <v/>
      </c>
      <c r="K22" s="2373"/>
      <c r="L22" s="2373"/>
      <c r="M22" s="2373"/>
      <c r="N22" s="2373"/>
      <c r="O22" s="2373"/>
      <c r="P22" s="2373"/>
      <c r="Q22" s="2373"/>
      <c r="R22" s="2373"/>
      <c r="S22" s="2373"/>
      <c r="T22" s="1145"/>
      <c r="U22" s="1145"/>
      <c r="V22" s="1145"/>
      <c r="W22" s="1145"/>
      <c r="X22" s="1145"/>
      <c r="Y22" s="1145"/>
      <c r="Z22" s="1145"/>
      <c r="AA22" s="1145"/>
      <c r="AB22" s="1145"/>
      <c r="AC22" s="1145"/>
      <c r="AD22" s="1145"/>
      <c r="AE22" s="1145"/>
    </row>
    <row r="23" spans="1:31" s="1139" customFormat="1" ht="6.75" customHeight="1"/>
    <row r="24" spans="1:31" s="1139" customFormat="1" ht="17.25" customHeight="1">
      <c r="A24" s="1142"/>
      <c r="B24" s="1142" t="s">
        <v>3035</v>
      </c>
      <c r="C24" s="1142"/>
      <c r="D24" s="1142"/>
      <c r="E24" s="1142"/>
      <c r="F24" s="1142"/>
      <c r="G24" s="1142"/>
      <c r="H24" s="1142"/>
      <c r="I24" s="1142"/>
      <c r="J24" s="2379" t="str">
        <f>cst_wskakunin_owner5__space_KANA</f>
        <v/>
      </c>
      <c r="K24" s="2379"/>
      <c r="L24" s="2379"/>
      <c r="M24" s="2379"/>
      <c r="N24" s="2379"/>
      <c r="O24" s="2379"/>
      <c r="P24" s="2379"/>
      <c r="Q24" s="2379"/>
      <c r="R24" s="2379"/>
      <c r="S24" s="2379"/>
      <c r="T24" s="2379"/>
      <c r="U24" s="2379"/>
      <c r="V24" s="2379"/>
      <c r="W24" s="2379"/>
      <c r="X24" s="2379"/>
      <c r="Y24" s="2379"/>
      <c r="Z24" s="2379"/>
      <c r="AA24" s="2379"/>
      <c r="AB24" s="2379"/>
      <c r="AC24" s="2379"/>
      <c r="AD24" s="2379"/>
      <c r="AE24" s="2379"/>
    </row>
    <row r="25" spans="1:31" s="1139" customFormat="1" ht="17.25" customHeight="1">
      <c r="A25" s="1142"/>
      <c r="B25" s="1142" t="s">
        <v>3036</v>
      </c>
      <c r="C25" s="1142"/>
      <c r="D25" s="1142"/>
      <c r="E25" s="1142"/>
      <c r="F25" s="1142"/>
      <c r="G25" s="1142"/>
      <c r="H25" s="1142"/>
      <c r="I25" s="1142"/>
      <c r="J25" s="2379" t="str">
        <f>cst_wskakunin_owner5__space</f>
        <v/>
      </c>
      <c r="K25" s="2379"/>
      <c r="L25" s="2379"/>
      <c r="M25" s="2379"/>
      <c r="N25" s="2379"/>
      <c r="O25" s="2379"/>
      <c r="P25" s="2379"/>
      <c r="Q25" s="2379"/>
      <c r="R25" s="2379"/>
      <c r="S25" s="2379"/>
      <c r="T25" s="2379"/>
      <c r="U25" s="2379"/>
      <c r="V25" s="2379"/>
      <c r="W25" s="2379"/>
      <c r="X25" s="2379"/>
      <c r="Y25" s="2379"/>
      <c r="Z25" s="2379"/>
      <c r="AA25" s="2379"/>
      <c r="AB25" s="2379"/>
      <c r="AC25" s="2379"/>
      <c r="AD25" s="2379"/>
      <c r="AE25" s="2379"/>
    </row>
    <row r="26" spans="1:31" s="1139" customFormat="1" ht="17.25" customHeight="1">
      <c r="A26" s="1142"/>
      <c r="B26" s="1142" t="s">
        <v>3037</v>
      </c>
      <c r="C26" s="1142"/>
      <c r="D26" s="1142"/>
      <c r="E26" s="1142"/>
      <c r="F26" s="1142"/>
      <c r="G26" s="1142"/>
      <c r="H26" s="1142"/>
      <c r="I26" s="1142" t="s">
        <v>2595</v>
      </c>
      <c r="J26" s="2379" t="str">
        <f>cst_wskakunin_owner5_ZIP</f>
        <v/>
      </c>
      <c r="K26" s="2379"/>
      <c r="L26" s="2379"/>
      <c r="M26" s="2379"/>
      <c r="N26" s="2379"/>
      <c r="O26" s="2379"/>
      <c r="P26" s="2379"/>
    </row>
    <row r="27" spans="1:31" s="1139" customFormat="1" ht="17.25" customHeight="1">
      <c r="A27" s="1142"/>
      <c r="B27" s="1142" t="s">
        <v>3038</v>
      </c>
      <c r="C27" s="1142"/>
      <c r="D27" s="1142"/>
      <c r="E27" s="1142"/>
      <c r="F27" s="1142"/>
      <c r="G27" s="1142"/>
      <c r="H27" s="1142"/>
      <c r="I27" s="1142"/>
      <c r="J27" s="2379" t="str">
        <f>cst_wskakunin_owner5__address</f>
        <v/>
      </c>
      <c r="K27" s="2379"/>
      <c r="L27" s="2379"/>
      <c r="M27" s="2379"/>
      <c r="N27" s="2379"/>
      <c r="O27" s="2379"/>
      <c r="P27" s="2379"/>
      <c r="Q27" s="2379"/>
      <c r="R27" s="2379"/>
      <c r="S27" s="2379"/>
      <c r="T27" s="2379"/>
      <c r="U27" s="2379"/>
      <c r="V27" s="2379"/>
      <c r="W27" s="2379"/>
      <c r="X27" s="2379"/>
      <c r="Y27" s="2379"/>
      <c r="Z27" s="2379"/>
      <c r="AA27" s="2379"/>
      <c r="AB27" s="2379"/>
      <c r="AC27" s="2379"/>
      <c r="AD27" s="2379"/>
      <c r="AE27" s="2379"/>
    </row>
    <row r="28" spans="1:31" s="1139" customFormat="1" ht="17.25" customHeight="1">
      <c r="A28" s="1140"/>
      <c r="B28" s="1140" t="s">
        <v>3039</v>
      </c>
      <c r="C28" s="1140"/>
      <c r="D28" s="1140"/>
      <c r="E28" s="1140"/>
      <c r="F28" s="1140"/>
      <c r="G28" s="1140"/>
      <c r="H28" s="1140"/>
      <c r="I28" s="1140"/>
      <c r="J28" s="2373" t="str">
        <f>cst_wskakunin_owner5_TEL</f>
        <v/>
      </c>
      <c r="K28" s="2373"/>
      <c r="L28" s="2373"/>
      <c r="M28" s="2373"/>
      <c r="N28" s="2373"/>
      <c r="O28" s="2373"/>
      <c r="P28" s="2373"/>
      <c r="Q28" s="2373"/>
      <c r="R28" s="2373"/>
      <c r="S28" s="2373"/>
      <c r="T28" s="1145"/>
      <c r="U28" s="1145"/>
      <c r="V28" s="1145"/>
      <c r="W28" s="1145"/>
      <c r="X28" s="1145"/>
      <c r="Y28" s="1145"/>
      <c r="Z28" s="1145"/>
      <c r="AA28" s="1145"/>
      <c r="AB28" s="1145"/>
      <c r="AC28" s="1145"/>
      <c r="AD28" s="1145"/>
      <c r="AE28" s="1145"/>
    </row>
    <row r="29" spans="1:31" s="1139" customFormat="1" ht="6.75" customHeight="1"/>
    <row r="30" spans="1:31" s="1139" customFormat="1" ht="17.25" customHeight="1">
      <c r="A30" s="1142"/>
      <c r="B30" s="1142" t="s">
        <v>3035</v>
      </c>
      <c r="C30" s="1142"/>
      <c r="D30" s="1142"/>
      <c r="E30" s="1142"/>
      <c r="F30" s="1142"/>
      <c r="G30" s="1142"/>
      <c r="H30" s="1142"/>
      <c r="I30" s="1142"/>
      <c r="J30" s="2379" t="str">
        <f>cst_wskakunin_owner6__space_KANA</f>
        <v/>
      </c>
      <c r="K30" s="2379"/>
      <c r="L30" s="2379"/>
      <c r="M30" s="2379"/>
      <c r="N30" s="2379"/>
      <c r="O30" s="2379"/>
      <c r="P30" s="2379"/>
      <c r="Q30" s="2379"/>
      <c r="R30" s="2379"/>
      <c r="S30" s="2379"/>
      <c r="T30" s="2379"/>
      <c r="U30" s="2379"/>
      <c r="V30" s="2379"/>
      <c r="W30" s="2379"/>
      <c r="X30" s="2379"/>
      <c r="Y30" s="2379"/>
      <c r="Z30" s="2379"/>
      <c r="AA30" s="2379"/>
      <c r="AB30" s="2379"/>
      <c r="AC30" s="2379"/>
      <c r="AD30" s="2379"/>
      <c r="AE30" s="2379"/>
    </row>
    <row r="31" spans="1:31" s="1139" customFormat="1" ht="17.25" customHeight="1">
      <c r="A31" s="1142"/>
      <c r="B31" s="1142" t="s">
        <v>3036</v>
      </c>
      <c r="C31" s="1142"/>
      <c r="D31" s="1142"/>
      <c r="E31" s="1142"/>
      <c r="F31" s="1142"/>
      <c r="G31" s="1142"/>
      <c r="H31" s="1142"/>
      <c r="I31" s="1142"/>
      <c r="J31" s="2379" t="str">
        <f>cst_wskakunin_owner6__space</f>
        <v/>
      </c>
      <c r="K31" s="2379"/>
      <c r="L31" s="2379"/>
      <c r="M31" s="2379"/>
      <c r="N31" s="2379"/>
      <c r="O31" s="2379"/>
      <c r="P31" s="2379"/>
      <c r="Q31" s="2379"/>
      <c r="R31" s="2379"/>
      <c r="S31" s="2379"/>
      <c r="T31" s="2379"/>
      <c r="U31" s="2379"/>
      <c r="V31" s="2379"/>
      <c r="W31" s="2379"/>
      <c r="X31" s="2379"/>
      <c r="Y31" s="2379"/>
      <c r="Z31" s="2379"/>
      <c r="AA31" s="2379"/>
      <c r="AB31" s="2379"/>
      <c r="AC31" s="2379"/>
      <c r="AD31" s="2379"/>
      <c r="AE31" s="2379"/>
    </row>
    <row r="32" spans="1:31" s="1139" customFormat="1" ht="17.25" customHeight="1">
      <c r="A32" s="1142"/>
      <c r="B32" s="1142" t="s">
        <v>3037</v>
      </c>
      <c r="C32" s="1142"/>
      <c r="D32" s="1142"/>
      <c r="E32" s="1142"/>
      <c r="F32" s="1142"/>
      <c r="G32" s="1142"/>
      <c r="H32" s="1142"/>
      <c r="I32" s="1142" t="s">
        <v>2595</v>
      </c>
      <c r="J32" s="2379" t="str">
        <f>cst_wskakunin_owner6_ZIP</f>
        <v/>
      </c>
      <c r="K32" s="2379"/>
      <c r="L32" s="2379"/>
      <c r="M32" s="2379"/>
      <c r="N32" s="2379"/>
      <c r="O32" s="2379"/>
      <c r="P32" s="2379"/>
    </row>
    <row r="33" spans="1:31" s="1139" customFormat="1" ht="17.25" customHeight="1">
      <c r="A33" s="1142"/>
      <c r="B33" s="1142" t="s">
        <v>3038</v>
      </c>
      <c r="C33" s="1142"/>
      <c r="D33" s="1142"/>
      <c r="E33" s="1142"/>
      <c r="F33" s="1142"/>
      <c r="G33" s="1142"/>
      <c r="H33" s="1142"/>
      <c r="I33" s="1142"/>
      <c r="J33" s="2379" t="str">
        <f>cst_wskakunin_owner6__address</f>
        <v/>
      </c>
      <c r="K33" s="2379"/>
      <c r="L33" s="2379"/>
      <c r="M33" s="2379"/>
      <c r="N33" s="2379"/>
      <c r="O33" s="2379"/>
      <c r="P33" s="2379"/>
      <c r="Q33" s="2379"/>
      <c r="R33" s="2379"/>
      <c r="S33" s="2379"/>
      <c r="T33" s="2379"/>
      <c r="U33" s="2379"/>
      <c r="V33" s="2379"/>
      <c r="W33" s="2379"/>
      <c r="X33" s="2379"/>
      <c r="Y33" s="2379"/>
      <c r="Z33" s="2379"/>
      <c r="AA33" s="2379"/>
      <c r="AB33" s="2379"/>
      <c r="AC33" s="2379"/>
      <c r="AD33" s="2379"/>
      <c r="AE33" s="2379"/>
    </row>
    <row r="34" spans="1:31" s="1139" customFormat="1" ht="17.25" customHeight="1">
      <c r="A34" s="1140"/>
      <c r="B34" s="1140" t="s">
        <v>3039</v>
      </c>
      <c r="C34" s="1140"/>
      <c r="D34" s="1140"/>
      <c r="E34" s="1140"/>
      <c r="F34" s="1140"/>
      <c r="G34" s="1140"/>
      <c r="H34" s="1140"/>
      <c r="I34" s="1140"/>
      <c r="J34" s="2373" t="str">
        <f>cst_wskakunin_owner6_TEL</f>
        <v/>
      </c>
      <c r="K34" s="2373"/>
      <c r="L34" s="2373"/>
      <c r="M34" s="2373"/>
      <c r="N34" s="2373"/>
      <c r="O34" s="2373"/>
      <c r="P34" s="2373"/>
      <c r="Q34" s="2373"/>
      <c r="R34" s="2373"/>
      <c r="S34" s="2373"/>
      <c r="T34" s="1145"/>
      <c r="U34" s="1145"/>
      <c r="V34" s="1145"/>
      <c r="W34" s="1145"/>
      <c r="X34" s="1145"/>
      <c r="Y34" s="1145"/>
      <c r="Z34" s="1145"/>
      <c r="AA34" s="1145"/>
      <c r="AB34" s="1145"/>
      <c r="AC34" s="1145"/>
      <c r="AD34" s="1145"/>
      <c r="AE34" s="1145"/>
    </row>
    <row r="35" spans="1:31" s="1139" customFormat="1" ht="17.25" customHeight="1"/>
    <row r="36" spans="1:31" s="1139" customFormat="1" ht="17.25" customHeight="1"/>
    <row r="37" spans="1:31" s="1139" customFormat="1" ht="17.25" customHeight="1"/>
    <row r="38" spans="1:31" s="1139" customFormat="1" ht="17.25" customHeight="1"/>
    <row r="39" spans="1:31" s="1139" customFormat="1" ht="17.25" customHeight="1"/>
    <row r="40" spans="1:31" s="1139" customFormat="1" ht="17.25" customHeight="1"/>
    <row r="41" spans="1:31" s="1139" customFormat="1" ht="17.25" customHeight="1"/>
    <row r="42" spans="1:31" s="1139" customFormat="1" ht="17.25" customHeight="1"/>
    <row r="43" spans="1:31" s="1139" customFormat="1" ht="17.25" customHeight="1"/>
    <row r="44" spans="1:31" s="1139" customFormat="1" ht="17.25" customHeight="1"/>
    <row r="45" spans="1:31" s="1139" customFormat="1" ht="17.25" customHeight="1"/>
    <row r="46" spans="1:31" s="1139" customFormat="1" ht="17.25" customHeight="1"/>
    <row r="47" spans="1:31" s="1139" customFormat="1" ht="17.25" customHeight="1"/>
    <row r="48" spans="1:31" s="1139" customFormat="1" ht="17.25" customHeight="1"/>
    <row r="49" s="1139" customFormat="1" ht="17.25" customHeight="1"/>
    <row r="50" s="1139" customFormat="1" ht="17.25" customHeight="1"/>
    <row r="51" s="1139" customFormat="1" ht="17.25" customHeight="1"/>
    <row r="52" s="1139" customFormat="1" ht="17.25" customHeight="1"/>
    <row r="53" s="1139" customFormat="1" ht="17.25" customHeight="1"/>
    <row r="54" s="1139" customFormat="1"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sheetData>
  <mergeCells count="26">
    <mergeCell ref="J33:AE33"/>
    <mergeCell ref="J34:S34"/>
    <mergeCell ref="J26:P26"/>
    <mergeCell ref="J27:AE27"/>
    <mergeCell ref="J28:S28"/>
    <mergeCell ref="J30:AE30"/>
    <mergeCell ref="J31:AE31"/>
    <mergeCell ref="J32:P32"/>
    <mergeCell ref="J25:AE25"/>
    <mergeCell ref="J12:AE12"/>
    <mergeCell ref="J13:AE13"/>
    <mergeCell ref="J14:P14"/>
    <mergeCell ref="J15:AE15"/>
    <mergeCell ref="J16:S16"/>
    <mergeCell ref="J18:AE18"/>
    <mergeCell ref="J19:AE19"/>
    <mergeCell ref="J20:P20"/>
    <mergeCell ref="J21:AE21"/>
    <mergeCell ref="J22:S22"/>
    <mergeCell ref="J24:AE24"/>
    <mergeCell ref="J10:S10"/>
    <mergeCell ref="A1:AE1"/>
    <mergeCell ref="J6:AE6"/>
    <mergeCell ref="J7:AE7"/>
    <mergeCell ref="J8:P8"/>
    <mergeCell ref="J9:AE9"/>
  </mergeCells>
  <phoneticPr fontId="129"/>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E92"/>
  <sheetViews>
    <sheetView workbookViewId="0"/>
  </sheetViews>
  <sheetFormatPr defaultColWidth="9" defaultRowHeight="13.5"/>
  <cols>
    <col min="1" max="31" width="2.75" style="1101" customWidth="1"/>
    <col min="32" max="32" width="2.125" style="1101" customWidth="1"/>
    <col min="33" max="33" width="9" style="1101" customWidth="1"/>
    <col min="34" max="16384" width="9" style="1101"/>
  </cols>
  <sheetData>
    <row r="1" spans="1:31" s="1139" customFormat="1" ht="17.25" customHeight="1">
      <c r="A1" s="4651" t="s">
        <v>5012</v>
      </c>
      <c r="B1" s="4651"/>
      <c r="C1" s="4651"/>
      <c r="D1" s="4651"/>
      <c r="E1" s="4651"/>
      <c r="F1" s="4651"/>
      <c r="G1" s="4651"/>
      <c r="H1" s="4651"/>
      <c r="I1" s="4651"/>
      <c r="J1" s="4651"/>
      <c r="K1" s="4651"/>
      <c r="L1" s="4651"/>
      <c r="M1" s="4651"/>
      <c r="N1" s="4651"/>
      <c r="O1" s="4651"/>
      <c r="P1" s="4651"/>
      <c r="Q1" s="4651"/>
      <c r="R1" s="4651"/>
      <c r="S1" s="4651"/>
      <c r="T1" s="4651"/>
      <c r="U1" s="4651"/>
      <c r="V1" s="4651"/>
      <c r="W1" s="4651"/>
      <c r="X1" s="4651"/>
      <c r="Y1" s="4651"/>
      <c r="Z1" s="4651"/>
      <c r="AA1" s="4651"/>
      <c r="AB1" s="4651"/>
      <c r="AC1" s="4651"/>
      <c r="AD1" s="4651"/>
      <c r="AE1" s="4651"/>
    </row>
    <row r="2" spans="1:31" s="1139" customFormat="1" ht="17.25" customHeight="1"/>
    <row r="3" spans="1:31" s="1139" customFormat="1" ht="18" customHeight="1">
      <c r="A3" s="1140"/>
      <c r="B3" s="1141" t="s">
        <v>3033</v>
      </c>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row>
    <row r="4" spans="1:31" s="1139" customFormat="1" ht="6.75" customHeight="1">
      <c r="A4" s="1142"/>
      <c r="B4" s="1142"/>
      <c r="C4" s="1142"/>
      <c r="D4" s="1142"/>
      <c r="E4" s="1142"/>
      <c r="F4" s="1142"/>
      <c r="G4" s="1142"/>
      <c r="H4" s="1142"/>
      <c r="I4" s="1142"/>
      <c r="J4" s="1142"/>
      <c r="K4" s="1142"/>
      <c r="L4" s="1142"/>
      <c r="M4" s="1142"/>
      <c r="N4" s="1142"/>
      <c r="O4" s="1142"/>
      <c r="P4" s="1142"/>
      <c r="Q4" s="1142"/>
      <c r="R4" s="1142"/>
      <c r="S4" s="1142"/>
      <c r="T4" s="1142"/>
      <c r="U4" s="1142"/>
      <c r="V4" s="1142"/>
      <c r="W4" s="1142"/>
      <c r="X4" s="1142"/>
      <c r="Y4" s="1142"/>
      <c r="Z4" s="1142"/>
      <c r="AA4" s="1142"/>
      <c r="AB4" s="1142"/>
      <c r="AC4" s="1142"/>
      <c r="AD4" s="1142"/>
      <c r="AE4" s="1142"/>
    </row>
    <row r="5" spans="1:31" s="1139" customFormat="1" ht="17.25" customHeight="1">
      <c r="A5" s="1143" t="s">
        <v>5789</v>
      </c>
      <c r="B5" s="1144"/>
      <c r="C5" s="1144"/>
      <c r="D5" s="1144"/>
      <c r="E5" s="1144"/>
      <c r="F5" s="1144"/>
      <c r="G5" s="1144"/>
      <c r="H5" s="1144"/>
      <c r="I5" s="1144"/>
      <c r="J5" s="1144"/>
      <c r="K5" s="1144"/>
      <c r="L5" s="1144"/>
      <c r="M5" s="1144"/>
      <c r="N5" s="1144"/>
      <c r="O5" s="1144"/>
      <c r="P5" s="1144"/>
      <c r="Q5" s="1144"/>
      <c r="R5" s="1144"/>
      <c r="S5" s="1144"/>
      <c r="T5" s="1144"/>
      <c r="U5" s="1144"/>
      <c r="V5" s="1144"/>
      <c r="W5" s="1144"/>
      <c r="X5" s="1144"/>
      <c r="Y5" s="1144"/>
      <c r="Z5" s="1144"/>
      <c r="AA5" s="1144"/>
      <c r="AB5" s="1144"/>
      <c r="AC5" s="1144"/>
      <c r="AD5" s="1144"/>
      <c r="AE5" s="1144"/>
    </row>
    <row r="6" spans="1:31" s="1139" customFormat="1" ht="17.25" customHeight="1">
      <c r="B6" s="1142" t="s">
        <v>3042</v>
      </c>
      <c r="C6" s="1142"/>
      <c r="H6" s="1157" t="s">
        <v>9</v>
      </c>
      <c r="I6" s="4646" t="str">
        <f>cst_wskakunin_sekkei2_SIKAKU</f>
        <v/>
      </c>
      <c r="J6" s="4646"/>
      <c r="K6" s="1158" t="s">
        <v>10</v>
      </c>
      <c r="L6" s="4647" t="s">
        <v>2974</v>
      </c>
      <c r="M6" s="4647"/>
      <c r="N6" s="4647"/>
      <c r="O6" s="4647"/>
      <c r="P6" s="1157" t="s">
        <v>9</v>
      </c>
      <c r="Q6" s="4646" t="str">
        <f>cst_wskakunin_sekkei2_TOUROKU_KIKAN</f>
        <v/>
      </c>
      <c r="R6" s="4646"/>
      <c r="S6" s="4646"/>
      <c r="T6" s="4646"/>
      <c r="U6" s="1158" t="s">
        <v>10</v>
      </c>
      <c r="V6" s="4647" t="s">
        <v>4337</v>
      </c>
      <c r="W6" s="4647"/>
      <c r="X6" s="4647"/>
      <c r="Y6" s="4647"/>
      <c r="Z6" s="4646" t="str">
        <f>cst_wskakunin_sekkei2_KENTIKUSI_NO</f>
        <v/>
      </c>
      <c r="AA6" s="4646"/>
      <c r="AB6" s="4646"/>
      <c r="AC6" s="4646"/>
      <c r="AD6" s="4646"/>
      <c r="AE6" s="1740" t="s">
        <v>7</v>
      </c>
    </row>
    <row r="7" spans="1:31" s="1139" customFormat="1" ht="17.25" customHeight="1">
      <c r="B7" s="1142" t="s">
        <v>3043</v>
      </c>
      <c r="C7" s="1142"/>
      <c r="H7" s="1142"/>
      <c r="I7" s="4648" t="str">
        <f>cst_wskakunin_sekkei2_NAME</f>
        <v/>
      </c>
      <c r="J7" s="4648"/>
      <c r="K7" s="4648"/>
      <c r="L7" s="4648"/>
      <c r="M7" s="4648"/>
      <c r="N7" s="4648"/>
      <c r="O7" s="4648"/>
      <c r="P7" s="4648"/>
      <c r="Q7" s="4648"/>
      <c r="R7" s="4648"/>
      <c r="S7" s="4648"/>
      <c r="T7" s="4648"/>
      <c r="U7" s="4648"/>
      <c r="V7" s="4648"/>
      <c r="W7" s="4648"/>
      <c r="X7" s="4648"/>
      <c r="Y7" s="4648"/>
      <c r="Z7" s="4648"/>
      <c r="AA7" s="4648"/>
      <c r="AB7" s="4648"/>
      <c r="AC7" s="4648"/>
      <c r="AD7" s="4648"/>
      <c r="AE7" s="4648"/>
    </row>
    <row r="8" spans="1:31" s="1139" customFormat="1" ht="17.25" customHeight="1">
      <c r="B8" s="1142" t="s">
        <v>3044</v>
      </c>
      <c r="C8" s="1142"/>
      <c r="H8" s="1157" t="s">
        <v>9</v>
      </c>
      <c r="I8" s="4649" t="str">
        <f>cst_wskakunin_sekkei2_JIMU_SIKAKU</f>
        <v/>
      </c>
      <c r="J8" s="4649"/>
      <c r="K8" s="1158" t="s">
        <v>10</v>
      </c>
      <c r="L8" s="4647" t="s">
        <v>2977</v>
      </c>
      <c r="M8" s="4647"/>
      <c r="N8" s="4647"/>
      <c r="O8" s="4647"/>
      <c r="P8" s="1232" t="s">
        <v>9</v>
      </c>
      <c r="Q8" s="4646" t="str">
        <f>cst_wskakunin_sekkei2_JIMU_TOUROKU_KIKAN</f>
        <v/>
      </c>
      <c r="R8" s="4646"/>
      <c r="S8" s="4646"/>
      <c r="T8" s="4646"/>
      <c r="U8" s="1158" t="s">
        <v>10</v>
      </c>
      <c r="V8" s="4647" t="s">
        <v>3917</v>
      </c>
      <c r="W8" s="4647"/>
      <c r="X8" s="4647"/>
      <c r="Y8" s="4647"/>
      <c r="Z8" s="4649" t="str">
        <f>cst_wskakunin_sekkei2_JIMU_NO</f>
        <v/>
      </c>
      <c r="AA8" s="4649"/>
      <c r="AB8" s="4649"/>
      <c r="AC8" s="4649"/>
      <c r="AD8" s="4649"/>
      <c r="AE8" s="1740" t="s">
        <v>7</v>
      </c>
    </row>
    <row r="9" spans="1:31" s="1139" customFormat="1" ht="17.25" customHeight="1">
      <c r="B9" s="1142"/>
      <c r="C9" s="1142"/>
      <c r="I9" s="2379" t="str">
        <f>cst_wskakunin_sekkei2_JIMU_NAME</f>
        <v/>
      </c>
      <c r="J9" s="2379"/>
      <c r="K9" s="2379"/>
      <c r="L9" s="2379"/>
      <c r="M9" s="2379"/>
      <c r="N9" s="2379"/>
      <c r="O9" s="2379"/>
      <c r="P9" s="2379"/>
      <c r="Q9" s="2379"/>
      <c r="R9" s="2379"/>
      <c r="S9" s="2379"/>
      <c r="T9" s="2379"/>
      <c r="U9" s="2379"/>
      <c r="V9" s="2379"/>
      <c r="W9" s="2379"/>
      <c r="X9" s="2379"/>
      <c r="Y9" s="2379"/>
      <c r="Z9" s="2379"/>
      <c r="AA9" s="2379"/>
      <c r="AB9" s="2379"/>
      <c r="AC9" s="2379"/>
      <c r="AD9" s="2379"/>
      <c r="AE9" s="2379"/>
    </row>
    <row r="10" spans="1:31" s="1139" customFormat="1" ht="17.25" customHeight="1">
      <c r="B10" s="1142" t="s">
        <v>3037</v>
      </c>
      <c r="C10" s="1142"/>
      <c r="I10" s="1142" t="s">
        <v>2595</v>
      </c>
      <c r="J10" s="2379" t="str">
        <f>cst_wskakunin_sekkei2_ZIP</f>
        <v/>
      </c>
      <c r="K10" s="2379"/>
      <c r="L10" s="2379"/>
      <c r="M10" s="2379"/>
      <c r="N10" s="2379"/>
      <c r="O10" s="2379"/>
      <c r="P10" s="2379"/>
    </row>
    <row r="11" spans="1:31" s="1139" customFormat="1" ht="17.25" customHeight="1">
      <c r="B11" s="1142" t="s">
        <v>2979</v>
      </c>
      <c r="C11" s="1142"/>
      <c r="J11" s="2379" t="str">
        <f>cst_wskakunin_sekkei2__address</f>
        <v/>
      </c>
      <c r="K11" s="2379"/>
      <c r="L11" s="2379"/>
      <c r="M11" s="2379"/>
      <c r="N11" s="2379"/>
      <c r="O11" s="2379"/>
      <c r="P11" s="2379"/>
      <c r="Q11" s="2379"/>
      <c r="R11" s="2379"/>
      <c r="S11" s="2379"/>
      <c r="T11" s="2379"/>
      <c r="U11" s="2379"/>
      <c r="V11" s="2379"/>
      <c r="W11" s="2379"/>
      <c r="X11" s="2379"/>
      <c r="Y11" s="2379"/>
      <c r="Z11" s="2379"/>
      <c r="AA11" s="2379"/>
      <c r="AB11" s="2379"/>
      <c r="AC11" s="2379"/>
      <c r="AD11" s="2379"/>
      <c r="AE11" s="2379"/>
    </row>
    <row r="12" spans="1:31" s="1139" customFormat="1" ht="17.25" customHeight="1">
      <c r="A12" s="1145"/>
      <c r="B12" s="1140" t="s">
        <v>3039</v>
      </c>
      <c r="C12" s="1140"/>
      <c r="D12" s="1145"/>
      <c r="E12" s="1145"/>
      <c r="F12" s="1145"/>
      <c r="G12" s="1145"/>
      <c r="H12" s="1145"/>
      <c r="I12" s="1145"/>
      <c r="J12" s="2373" t="str">
        <f>cst_wskakunin_sekkei2_TEL</f>
        <v/>
      </c>
      <c r="K12" s="2373"/>
      <c r="L12" s="2373"/>
      <c r="M12" s="2373"/>
      <c r="N12" s="2373"/>
      <c r="O12" s="2373"/>
      <c r="P12" s="2373"/>
      <c r="Q12" s="2373"/>
      <c r="R12" s="2373"/>
      <c r="S12" s="2373"/>
      <c r="T12" s="1145"/>
      <c r="U12" s="1145"/>
      <c r="V12" s="1145"/>
      <c r="W12" s="1145"/>
      <c r="X12" s="1145"/>
      <c r="Y12" s="1145"/>
      <c r="Z12" s="1145"/>
      <c r="AA12" s="1145"/>
      <c r="AB12" s="1145"/>
      <c r="AC12" s="1145"/>
      <c r="AD12" s="1145"/>
      <c r="AE12" s="1145"/>
    </row>
    <row r="13" spans="1:31" s="1139" customFormat="1" ht="6.75" customHeight="1">
      <c r="A13" s="1142"/>
      <c r="B13" s="1142"/>
      <c r="C13" s="1142"/>
      <c r="D13" s="1142"/>
      <c r="E13" s="1142"/>
      <c r="F13" s="1142"/>
      <c r="G13" s="1142"/>
      <c r="H13" s="1142"/>
      <c r="I13" s="1142"/>
      <c r="J13" s="1142"/>
      <c r="K13" s="1142"/>
      <c r="L13" s="1142"/>
      <c r="M13" s="1142"/>
      <c r="N13" s="1142"/>
      <c r="O13" s="1142"/>
      <c r="P13" s="1142"/>
      <c r="Q13" s="1142"/>
      <c r="R13" s="1142"/>
      <c r="S13" s="1142"/>
      <c r="T13" s="1142"/>
      <c r="U13" s="1142"/>
      <c r="V13" s="1142"/>
      <c r="W13" s="1142"/>
      <c r="X13" s="1142"/>
      <c r="Y13" s="1142"/>
      <c r="Z13" s="1142"/>
      <c r="AA13" s="1142"/>
      <c r="AB13" s="1142"/>
      <c r="AC13" s="1142"/>
      <c r="AD13" s="1142"/>
      <c r="AE13" s="1142"/>
    </row>
    <row r="14" spans="1:31" s="1139" customFormat="1" ht="17.25" customHeight="1">
      <c r="B14" s="1142" t="s">
        <v>3042</v>
      </c>
      <c r="C14" s="1142"/>
      <c r="H14" s="1157" t="s">
        <v>9</v>
      </c>
      <c r="I14" s="4646" t="str">
        <f>cst_wskakunin_sekkei3_SIKAKU</f>
        <v/>
      </c>
      <c r="J14" s="4646"/>
      <c r="K14" s="1158" t="s">
        <v>10</v>
      </c>
      <c r="L14" s="4647" t="s">
        <v>2974</v>
      </c>
      <c r="M14" s="4647"/>
      <c r="N14" s="4647"/>
      <c r="O14" s="4647"/>
      <c r="P14" s="1157" t="s">
        <v>9</v>
      </c>
      <c r="Q14" s="4646" t="str">
        <f>cst_wskakunin_sekkei3_TOUROKU_KIKAN</f>
        <v/>
      </c>
      <c r="R14" s="4646"/>
      <c r="S14" s="4646"/>
      <c r="T14" s="4646"/>
      <c r="U14" s="1158" t="s">
        <v>10</v>
      </c>
      <c r="V14" s="4647" t="s">
        <v>4337</v>
      </c>
      <c r="W14" s="4647"/>
      <c r="X14" s="4647"/>
      <c r="Y14" s="4647"/>
      <c r="Z14" s="4646" t="str">
        <f>cst_wskakunin_sekkei3_KENTIKUSI_NO</f>
        <v/>
      </c>
      <c r="AA14" s="4646"/>
      <c r="AB14" s="4646"/>
      <c r="AC14" s="4646"/>
      <c r="AD14" s="4646"/>
      <c r="AE14" s="1740" t="s">
        <v>7</v>
      </c>
    </row>
    <row r="15" spans="1:31" s="1139" customFormat="1" ht="17.25" customHeight="1">
      <c r="B15" s="1142" t="s">
        <v>3043</v>
      </c>
      <c r="C15" s="1142"/>
      <c r="H15" s="1142"/>
      <c r="I15" s="4648" t="str">
        <f>cst_wskakunin_sekkei3_NAME</f>
        <v/>
      </c>
      <c r="J15" s="4648"/>
      <c r="K15" s="4648"/>
      <c r="L15" s="4648"/>
      <c r="M15" s="4648"/>
      <c r="N15" s="4648"/>
      <c r="O15" s="4648"/>
      <c r="P15" s="4648"/>
      <c r="Q15" s="4648"/>
      <c r="R15" s="4648"/>
      <c r="S15" s="4648"/>
      <c r="T15" s="4648"/>
      <c r="U15" s="4648"/>
      <c r="V15" s="4648"/>
      <c r="W15" s="4648"/>
      <c r="X15" s="4648"/>
      <c r="Y15" s="4648"/>
      <c r="Z15" s="4648"/>
      <c r="AA15" s="4648"/>
      <c r="AB15" s="4648"/>
      <c r="AC15" s="4648"/>
      <c r="AD15" s="4648"/>
      <c r="AE15" s="4648"/>
    </row>
    <row r="16" spans="1:31" s="1139" customFormat="1" ht="17.25" customHeight="1">
      <c r="B16" s="1142" t="s">
        <v>3044</v>
      </c>
      <c r="C16" s="1142"/>
      <c r="H16" s="1157" t="s">
        <v>9</v>
      </c>
      <c r="I16" s="4649" t="str">
        <f>cst_wskakunin_sekkei3_JIMU_SIKAKU</f>
        <v/>
      </c>
      <c r="J16" s="4649"/>
      <c r="K16" s="1158" t="s">
        <v>10</v>
      </c>
      <c r="L16" s="4647" t="s">
        <v>2977</v>
      </c>
      <c r="M16" s="4647"/>
      <c r="N16" s="4647"/>
      <c r="O16" s="4647"/>
      <c r="P16" s="1232" t="s">
        <v>9</v>
      </c>
      <c r="Q16" s="4646" t="str">
        <f>cst_wskakunin_sekkei3_JIMU_TOUROKU_KIKAN</f>
        <v/>
      </c>
      <c r="R16" s="4646"/>
      <c r="S16" s="4646"/>
      <c r="T16" s="4646"/>
      <c r="U16" s="1158" t="s">
        <v>10</v>
      </c>
      <c r="V16" s="4647" t="s">
        <v>3917</v>
      </c>
      <c r="W16" s="4647"/>
      <c r="X16" s="4647"/>
      <c r="Y16" s="4647"/>
      <c r="Z16" s="4649" t="str">
        <f>cst_wskakunin_sekkei3_JIMU_NO</f>
        <v/>
      </c>
      <c r="AA16" s="4649"/>
      <c r="AB16" s="4649"/>
      <c r="AC16" s="4649"/>
      <c r="AD16" s="4649"/>
      <c r="AE16" s="1740" t="s">
        <v>7</v>
      </c>
    </row>
    <row r="17" spans="1:31" s="1139" customFormat="1" ht="17.25" customHeight="1">
      <c r="B17" s="1142"/>
      <c r="C17" s="1142"/>
      <c r="I17" s="2379" t="str">
        <f>cst_wskakunin_sekkei3_JIMU_NAME</f>
        <v/>
      </c>
      <c r="J17" s="2379"/>
      <c r="K17" s="2379"/>
      <c r="L17" s="2379"/>
      <c r="M17" s="2379"/>
      <c r="N17" s="2379"/>
      <c r="O17" s="2379"/>
      <c r="P17" s="2379"/>
      <c r="Q17" s="2379"/>
      <c r="R17" s="2379"/>
      <c r="S17" s="2379"/>
      <c r="T17" s="2379"/>
      <c r="U17" s="2379"/>
      <c r="V17" s="2379"/>
      <c r="W17" s="2379"/>
      <c r="X17" s="2379"/>
      <c r="Y17" s="2379"/>
      <c r="Z17" s="2379"/>
      <c r="AA17" s="2379"/>
      <c r="AB17" s="2379"/>
      <c r="AC17" s="2379"/>
      <c r="AD17" s="2379"/>
      <c r="AE17" s="2379"/>
    </row>
    <row r="18" spans="1:31" s="1139" customFormat="1" ht="17.25" customHeight="1">
      <c r="B18" s="1142" t="s">
        <v>3037</v>
      </c>
      <c r="C18" s="1142"/>
      <c r="I18" s="1142" t="s">
        <v>2595</v>
      </c>
      <c r="J18" s="2379" t="str">
        <f>cst_wskakunin_sekkei3_ZIP</f>
        <v/>
      </c>
      <c r="K18" s="2379"/>
      <c r="L18" s="2379"/>
      <c r="M18" s="2379"/>
      <c r="N18" s="2379"/>
      <c r="O18" s="2379"/>
      <c r="P18" s="2379"/>
    </row>
    <row r="19" spans="1:31" s="1139" customFormat="1" ht="17.25" customHeight="1">
      <c r="B19" s="1142" t="s">
        <v>2979</v>
      </c>
      <c r="C19" s="1142"/>
      <c r="J19" s="2379" t="str">
        <f>cst_wskakunin_sekkei3__address</f>
        <v/>
      </c>
      <c r="K19" s="2379"/>
      <c r="L19" s="2379"/>
      <c r="M19" s="2379"/>
      <c r="N19" s="2379"/>
      <c r="O19" s="2379"/>
      <c r="P19" s="2379"/>
      <c r="Q19" s="2379"/>
      <c r="R19" s="2379"/>
      <c r="S19" s="2379"/>
      <c r="T19" s="2379"/>
      <c r="U19" s="2379"/>
      <c r="V19" s="2379"/>
      <c r="W19" s="2379"/>
      <c r="X19" s="2379"/>
      <c r="Y19" s="2379"/>
      <c r="Z19" s="2379"/>
      <c r="AA19" s="2379"/>
      <c r="AB19" s="2379"/>
      <c r="AC19" s="2379"/>
      <c r="AD19" s="2379"/>
      <c r="AE19" s="2379"/>
    </row>
    <row r="20" spans="1:31" s="1139" customFormat="1" ht="17.25" customHeight="1">
      <c r="A20" s="1145"/>
      <c r="B20" s="1140" t="s">
        <v>3039</v>
      </c>
      <c r="C20" s="1140"/>
      <c r="D20" s="1145"/>
      <c r="E20" s="1145"/>
      <c r="F20" s="1145"/>
      <c r="G20" s="1145"/>
      <c r="H20" s="1145"/>
      <c r="I20" s="1145"/>
      <c r="J20" s="2373" t="str">
        <f>cst_wskakunin_sekkei3_TEL</f>
        <v/>
      </c>
      <c r="K20" s="2373"/>
      <c r="L20" s="2373"/>
      <c r="M20" s="2373"/>
      <c r="N20" s="2373"/>
      <c r="O20" s="2373"/>
      <c r="P20" s="2373"/>
      <c r="Q20" s="2373"/>
      <c r="R20" s="2373"/>
      <c r="S20" s="2373"/>
      <c r="T20" s="1145"/>
      <c r="U20" s="1145"/>
      <c r="V20" s="1145"/>
      <c r="W20" s="1145"/>
      <c r="X20" s="1145"/>
      <c r="Y20" s="1145"/>
      <c r="Z20" s="1145"/>
      <c r="AA20" s="1145"/>
      <c r="AB20" s="1145"/>
      <c r="AC20" s="1145"/>
      <c r="AD20" s="1145"/>
      <c r="AE20" s="1145"/>
    </row>
    <row r="21" spans="1:31" s="1139" customFormat="1" ht="6.75" customHeight="1">
      <c r="A21" s="1142"/>
      <c r="B21" s="1142"/>
      <c r="C21" s="1142"/>
      <c r="D21" s="1142"/>
      <c r="E21" s="1142"/>
      <c r="F21" s="1142"/>
      <c r="G21" s="1142"/>
      <c r="H21" s="1142"/>
      <c r="I21" s="1142"/>
      <c r="J21" s="1142"/>
      <c r="K21" s="1142"/>
      <c r="L21" s="1142"/>
      <c r="M21" s="1142"/>
      <c r="N21" s="1142"/>
      <c r="O21" s="1142"/>
      <c r="P21" s="1142"/>
      <c r="Q21" s="1142"/>
      <c r="R21" s="1142"/>
      <c r="S21" s="1142"/>
      <c r="T21" s="1142"/>
      <c r="U21" s="1142"/>
      <c r="V21" s="1142"/>
      <c r="W21" s="1142"/>
      <c r="X21" s="1142"/>
      <c r="Y21" s="1142"/>
      <c r="Z21" s="1142"/>
      <c r="AA21" s="1142"/>
      <c r="AB21" s="1142"/>
      <c r="AC21" s="1142"/>
      <c r="AD21" s="1142"/>
      <c r="AE21" s="1142"/>
    </row>
    <row r="22" spans="1:31" s="1139" customFormat="1" ht="17.25" customHeight="1">
      <c r="B22" s="1142" t="s">
        <v>3042</v>
      </c>
      <c r="C22" s="1142"/>
      <c r="H22" s="1157" t="s">
        <v>9</v>
      </c>
      <c r="I22" s="4646" t="str">
        <f>cst_wskakunin_sekkei4_SIKAKU</f>
        <v/>
      </c>
      <c r="J22" s="4646"/>
      <c r="K22" s="1158" t="s">
        <v>10</v>
      </c>
      <c r="L22" s="4647" t="s">
        <v>2974</v>
      </c>
      <c r="M22" s="4647"/>
      <c r="N22" s="4647"/>
      <c r="O22" s="4647"/>
      <c r="P22" s="1157" t="s">
        <v>9</v>
      </c>
      <c r="Q22" s="4646" t="str">
        <f>cst_wskakunin_sekkei4_TOUROKU_KIKAN</f>
        <v/>
      </c>
      <c r="R22" s="4646"/>
      <c r="S22" s="4646"/>
      <c r="T22" s="4646"/>
      <c r="U22" s="1158" t="s">
        <v>10</v>
      </c>
      <c r="V22" s="4647" t="s">
        <v>4337</v>
      </c>
      <c r="W22" s="4647"/>
      <c r="X22" s="4647"/>
      <c r="Y22" s="4647"/>
      <c r="Z22" s="4646" t="str">
        <f>cst_wskakunin_sekkei4_KENTIKUSI_NO</f>
        <v/>
      </c>
      <c r="AA22" s="4646"/>
      <c r="AB22" s="4646"/>
      <c r="AC22" s="4646"/>
      <c r="AD22" s="4646"/>
      <c r="AE22" s="1740" t="s">
        <v>7</v>
      </c>
    </row>
    <row r="23" spans="1:31" s="1139" customFormat="1" ht="17.25" customHeight="1">
      <c r="B23" s="1142" t="s">
        <v>3043</v>
      </c>
      <c r="C23" s="1142"/>
      <c r="H23" s="1142"/>
      <c r="I23" s="4648" t="str">
        <f>cst_wskakunin_sekkei4_NAME</f>
        <v/>
      </c>
      <c r="J23" s="4648"/>
      <c r="K23" s="4648"/>
      <c r="L23" s="4648"/>
      <c r="M23" s="4648"/>
      <c r="N23" s="4648"/>
      <c r="O23" s="4648"/>
      <c r="P23" s="4648"/>
      <c r="Q23" s="4648"/>
      <c r="R23" s="4648"/>
      <c r="S23" s="4648"/>
      <c r="T23" s="4648"/>
      <c r="U23" s="4648"/>
      <c r="V23" s="4648"/>
      <c r="W23" s="4648"/>
      <c r="X23" s="4648"/>
      <c r="Y23" s="4648"/>
      <c r="Z23" s="4648"/>
      <c r="AA23" s="4648"/>
      <c r="AB23" s="4648"/>
      <c r="AC23" s="4648"/>
      <c r="AD23" s="4648"/>
      <c r="AE23" s="4648"/>
    </row>
    <row r="24" spans="1:31" s="1139" customFormat="1" ht="17.25" customHeight="1">
      <c r="B24" s="1142" t="s">
        <v>3044</v>
      </c>
      <c r="C24" s="1142"/>
      <c r="H24" s="1157" t="s">
        <v>9</v>
      </c>
      <c r="I24" s="4649" t="str">
        <f>cst_wskakunin_sekkei4_JIMU_SIKAKU</f>
        <v/>
      </c>
      <c r="J24" s="4649"/>
      <c r="K24" s="1158" t="s">
        <v>10</v>
      </c>
      <c r="L24" s="4647" t="s">
        <v>2977</v>
      </c>
      <c r="M24" s="4647"/>
      <c r="N24" s="4647"/>
      <c r="O24" s="4647"/>
      <c r="P24" s="1232" t="s">
        <v>9</v>
      </c>
      <c r="Q24" s="4646" t="str">
        <f>cst_wskakunin_sekkei4_JIMU_TOUROKU_KIKAN</f>
        <v/>
      </c>
      <c r="R24" s="4646"/>
      <c r="S24" s="4646"/>
      <c r="T24" s="4646"/>
      <c r="U24" s="1158" t="s">
        <v>10</v>
      </c>
      <c r="V24" s="4647" t="s">
        <v>3917</v>
      </c>
      <c r="W24" s="4647"/>
      <c r="X24" s="4647"/>
      <c r="Y24" s="4647"/>
      <c r="Z24" s="4649" t="str">
        <f>cst_wskakunin_sekkei4_JIMU_NO</f>
        <v/>
      </c>
      <c r="AA24" s="4649"/>
      <c r="AB24" s="4649"/>
      <c r="AC24" s="4649"/>
      <c r="AD24" s="4649"/>
      <c r="AE24" s="1740" t="s">
        <v>7</v>
      </c>
    </row>
    <row r="25" spans="1:31" s="1139" customFormat="1" ht="17.25" customHeight="1">
      <c r="B25" s="1142"/>
      <c r="C25" s="1142"/>
      <c r="I25" s="2379" t="str">
        <f>cst_wskakunin_sekkei4_JIMU_NAME</f>
        <v/>
      </c>
      <c r="J25" s="2379"/>
      <c r="K25" s="2379"/>
      <c r="L25" s="2379"/>
      <c r="M25" s="2379"/>
      <c r="N25" s="2379"/>
      <c r="O25" s="2379"/>
      <c r="P25" s="2379"/>
      <c r="Q25" s="2379"/>
      <c r="R25" s="2379"/>
      <c r="S25" s="2379"/>
      <c r="T25" s="2379"/>
      <c r="U25" s="2379"/>
      <c r="V25" s="2379"/>
      <c r="W25" s="2379"/>
      <c r="X25" s="2379"/>
      <c r="Y25" s="2379"/>
      <c r="Z25" s="2379"/>
      <c r="AA25" s="2379"/>
      <c r="AB25" s="2379"/>
      <c r="AC25" s="2379"/>
      <c r="AD25" s="2379"/>
      <c r="AE25" s="2379"/>
    </row>
    <row r="26" spans="1:31" s="1139" customFormat="1" ht="17.25" customHeight="1">
      <c r="B26" s="1142" t="s">
        <v>3037</v>
      </c>
      <c r="C26" s="1142"/>
      <c r="I26" s="1142" t="s">
        <v>2595</v>
      </c>
      <c r="J26" s="2379" t="str">
        <f>cst_wskakunin_sekkei4_ZIP</f>
        <v/>
      </c>
      <c r="K26" s="2379"/>
      <c r="L26" s="2379"/>
      <c r="M26" s="2379"/>
      <c r="N26" s="2379"/>
      <c r="O26" s="2379"/>
      <c r="P26" s="2379"/>
    </row>
    <row r="27" spans="1:31" s="1139" customFormat="1" ht="17.25" customHeight="1">
      <c r="B27" s="1142" t="s">
        <v>2979</v>
      </c>
      <c r="C27" s="1142"/>
      <c r="J27" s="2379" t="str">
        <f>cst_wskakunin_sekkei4__address</f>
        <v/>
      </c>
      <c r="K27" s="2379"/>
      <c r="L27" s="2379"/>
      <c r="M27" s="2379"/>
      <c r="N27" s="2379"/>
      <c r="O27" s="2379"/>
      <c r="P27" s="2379"/>
      <c r="Q27" s="2379"/>
      <c r="R27" s="2379"/>
      <c r="S27" s="2379"/>
      <c r="T27" s="2379"/>
      <c r="U27" s="2379"/>
      <c r="V27" s="2379"/>
      <c r="W27" s="2379"/>
      <c r="X27" s="2379"/>
      <c r="Y27" s="2379"/>
      <c r="Z27" s="2379"/>
      <c r="AA27" s="2379"/>
      <c r="AB27" s="2379"/>
      <c r="AC27" s="2379"/>
      <c r="AD27" s="2379"/>
      <c r="AE27" s="2379"/>
    </row>
    <row r="28" spans="1:31" s="1139" customFormat="1" ht="17.25" customHeight="1">
      <c r="A28" s="1145"/>
      <c r="B28" s="1140" t="s">
        <v>3039</v>
      </c>
      <c r="C28" s="1140"/>
      <c r="D28" s="1145"/>
      <c r="E28" s="1145"/>
      <c r="F28" s="1145"/>
      <c r="G28" s="1145"/>
      <c r="H28" s="1145"/>
      <c r="I28" s="1145"/>
      <c r="J28" s="2373" t="str">
        <f>cst_wskakunin_sekkei4_TEL</f>
        <v/>
      </c>
      <c r="K28" s="2373"/>
      <c r="L28" s="2373"/>
      <c r="M28" s="2373"/>
      <c r="N28" s="2373"/>
      <c r="O28" s="2373"/>
      <c r="P28" s="2373"/>
      <c r="Q28" s="2373"/>
      <c r="R28" s="2373"/>
      <c r="S28" s="2373"/>
      <c r="T28" s="1145"/>
      <c r="U28" s="1145"/>
      <c r="V28" s="1145"/>
      <c r="W28" s="1145"/>
      <c r="X28" s="1145"/>
      <c r="Y28" s="1145"/>
      <c r="Z28" s="1145"/>
      <c r="AA28" s="1145"/>
      <c r="AB28" s="1145"/>
      <c r="AC28" s="1145"/>
      <c r="AD28" s="1145"/>
      <c r="AE28" s="1145"/>
    </row>
    <row r="29" spans="1:31" s="1139" customFormat="1" ht="6.75" customHeight="1">
      <c r="A29" s="1142"/>
      <c r="B29" s="1142"/>
      <c r="C29" s="1142"/>
      <c r="D29" s="1142"/>
      <c r="E29" s="1142"/>
      <c r="F29" s="1142"/>
      <c r="G29" s="1142"/>
      <c r="H29" s="1142"/>
      <c r="I29" s="1142"/>
      <c r="J29" s="1142"/>
      <c r="K29" s="1142"/>
      <c r="L29" s="1142"/>
      <c r="M29" s="1142"/>
      <c r="N29" s="1142"/>
      <c r="O29" s="1142"/>
      <c r="P29" s="1142"/>
      <c r="Q29" s="1142"/>
      <c r="R29" s="1142"/>
      <c r="S29" s="1142"/>
      <c r="T29" s="1142"/>
      <c r="U29" s="1142"/>
      <c r="V29" s="1142"/>
      <c r="W29" s="1142"/>
      <c r="X29" s="1142"/>
      <c r="Y29" s="1142"/>
      <c r="Z29" s="1142"/>
      <c r="AA29" s="1142"/>
      <c r="AB29" s="1142"/>
      <c r="AC29" s="1142"/>
      <c r="AD29" s="1142"/>
      <c r="AE29" s="1142"/>
    </row>
    <row r="30" spans="1:31" s="1139" customFormat="1" ht="17.25" customHeight="1">
      <c r="B30" s="1142" t="s">
        <v>3042</v>
      </c>
      <c r="C30" s="1142"/>
      <c r="H30" s="1157" t="s">
        <v>9</v>
      </c>
      <c r="I30" s="4646" t="str">
        <f>cst_wskakunin_sekkei5_SIKAKU</f>
        <v/>
      </c>
      <c r="J30" s="4646"/>
      <c r="K30" s="1158" t="s">
        <v>10</v>
      </c>
      <c r="L30" s="4647" t="s">
        <v>2974</v>
      </c>
      <c r="M30" s="4647"/>
      <c r="N30" s="4647"/>
      <c r="O30" s="4647"/>
      <c r="P30" s="1157" t="s">
        <v>9</v>
      </c>
      <c r="Q30" s="4646" t="str">
        <f>cst_wskakunin_sekkei5_TOUROKU_KIKAN</f>
        <v/>
      </c>
      <c r="R30" s="4646"/>
      <c r="S30" s="4646"/>
      <c r="T30" s="4646"/>
      <c r="U30" s="1158" t="s">
        <v>10</v>
      </c>
      <c r="V30" s="4647" t="s">
        <v>4337</v>
      </c>
      <c r="W30" s="4647"/>
      <c r="X30" s="4647"/>
      <c r="Y30" s="4647"/>
      <c r="Z30" s="4646" t="str">
        <f>cst_wskakunin_sekkei5_KENTIKUSI_NO</f>
        <v/>
      </c>
      <c r="AA30" s="4646"/>
      <c r="AB30" s="4646"/>
      <c r="AC30" s="4646"/>
      <c r="AD30" s="4646"/>
      <c r="AE30" s="1740" t="s">
        <v>7</v>
      </c>
    </row>
    <row r="31" spans="1:31" s="1139" customFormat="1" ht="17.25" customHeight="1">
      <c r="B31" s="1142" t="s">
        <v>3043</v>
      </c>
      <c r="C31" s="1142"/>
      <c r="H31" s="1142"/>
      <c r="I31" s="4648" t="str">
        <f>cst_wskakunin_sekkei5_NAME</f>
        <v/>
      </c>
      <c r="J31" s="4648"/>
      <c r="K31" s="4648"/>
      <c r="L31" s="4648"/>
      <c r="M31" s="4648"/>
      <c r="N31" s="4648"/>
      <c r="O31" s="4648"/>
      <c r="P31" s="4648"/>
      <c r="Q31" s="4648"/>
      <c r="R31" s="4648"/>
      <c r="S31" s="4648"/>
      <c r="T31" s="4648"/>
      <c r="U31" s="4648"/>
      <c r="V31" s="4648"/>
      <c r="W31" s="4648"/>
      <c r="X31" s="4648"/>
      <c r="Y31" s="4648"/>
      <c r="Z31" s="4648"/>
      <c r="AA31" s="4648"/>
      <c r="AB31" s="4648"/>
      <c r="AC31" s="4648"/>
      <c r="AD31" s="4648"/>
      <c r="AE31" s="4648"/>
    </row>
    <row r="32" spans="1:31" s="1139" customFormat="1" ht="17.25" customHeight="1">
      <c r="B32" s="1142" t="s">
        <v>3044</v>
      </c>
      <c r="C32" s="1142"/>
      <c r="H32" s="1157" t="s">
        <v>9</v>
      </c>
      <c r="I32" s="4649" t="str">
        <f>cst_wskakunin_sekkei5_JIMU_SIKAKU</f>
        <v/>
      </c>
      <c r="J32" s="4649"/>
      <c r="K32" s="1158" t="s">
        <v>10</v>
      </c>
      <c r="L32" s="4647" t="s">
        <v>2977</v>
      </c>
      <c r="M32" s="4647"/>
      <c r="N32" s="4647"/>
      <c r="O32" s="4647"/>
      <c r="P32" s="1232" t="s">
        <v>9</v>
      </c>
      <c r="Q32" s="4646" t="str">
        <f>cst_wskakunin_sekkei5_JIMU_TOUROKU_KIKAN</f>
        <v/>
      </c>
      <c r="R32" s="4646"/>
      <c r="S32" s="4646"/>
      <c r="T32" s="4646"/>
      <c r="U32" s="1158" t="s">
        <v>10</v>
      </c>
      <c r="V32" s="4647" t="s">
        <v>3917</v>
      </c>
      <c r="W32" s="4647"/>
      <c r="X32" s="4647"/>
      <c r="Y32" s="4647"/>
      <c r="Z32" s="4649" t="str">
        <f>cst_wskakunin_sekkei5_JIMU_NO</f>
        <v/>
      </c>
      <c r="AA32" s="4649"/>
      <c r="AB32" s="4649"/>
      <c r="AC32" s="4649"/>
      <c r="AD32" s="4649"/>
      <c r="AE32" s="1740" t="s">
        <v>7</v>
      </c>
    </row>
    <row r="33" spans="1:31" s="1139" customFormat="1" ht="17.25" customHeight="1">
      <c r="B33" s="1142"/>
      <c r="C33" s="1142"/>
      <c r="I33" s="2379" t="str">
        <f>cst_wskakunin_sekkei5_JIMU_NAME</f>
        <v/>
      </c>
      <c r="J33" s="2379"/>
      <c r="K33" s="2379"/>
      <c r="L33" s="2379"/>
      <c r="M33" s="2379"/>
      <c r="N33" s="2379"/>
      <c r="O33" s="2379"/>
      <c r="P33" s="2379"/>
      <c r="Q33" s="2379"/>
      <c r="R33" s="2379"/>
      <c r="S33" s="2379"/>
      <c r="T33" s="2379"/>
      <c r="U33" s="2379"/>
      <c r="V33" s="2379"/>
      <c r="W33" s="2379"/>
      <c r="X33" s="2379"/>
      <c r="Y33" s="2379"/>
      <c r="Z33" s="2379"/>
      <c r="AA33" s="2379"/>
      <c r="AB33" s="2379"/>
      <c r="AC33" s="2379"/>
      <c r="AD33" s="2379"/>
      <c r="AE33" s="2379"/>
    </row>
    <row r="34" spans="1:31" s="1139" customFormat="1" ht="17.25" customHeight="1">
      <c r="B34" s="1142" t="s">
        <v>3037</v>
      </c>
      <c r="C34" s="1142"/>
      <c r="I34" s="1142" t="s">
        <v>2595</v>
      </c>
      <c r="J34" s="2379" t="str">
        <f>cst_wskakunin_sekkei5_ZIP</f>
        <v/>
      </c>
      <c r="K34" s="2379"/>
      <c r="L34" s="2379"/>
      <c r="M34" s="2379"/>
      <c r="N34" s="2379"/>
      <c r="O34" s="2379"/>
      <c r="P34" s="2379"/>
    </row>
    <row r="35" spans="1:31" s="1139" customFormat="1" ht="17.25" customHeight="1">
      <c r="B35" s="1142" t="s">
        <v>2979</v>
      </c>
      <c r="C35" s="1142"/>
      <c r="J35" s="2379" t="str">
        <f>cst_wskakunin_sekkei5__address</f>
        <v/>
      </c>
      <c r="K35" s="2379"/>
      <c r="L35" s="2379"/>
      <c r="M35" s="2379"/>
      <c r="N35" s="2379"/>
      <c r="O35" s="2379"/>
      <c r="P35" s="2379"/>
      <c r="Q35" s="2379"/>
      <c r="R35" s="2379"/>
      <c r="S35" s="2379"/>
      <c r="T35" s="2379"/>
      <c r="U35" s="2379"/>
      <c r="V35" s="2379"/>
      <c r="W35" s="2379"/>
      <c r="X35" s="2379"/>
      <c r="Y35" s="2379"/>
      <c r="Z35" s="2379"/>
      <c r="AA35" s="2379"/>
      <c r="AB35" s="2379"/>
      <c r="AC35" s="2379"/>
      <c r="AD35" s="2379"/>
      <c r="AE35" s="2379"/>
    </row>
    <row r="36" spans="1:31" s="1139" customFormat="1" ht="17.25" customHeight="1">
      <c r="A36" s="1145"/>
      <c r="B36" s="1140" t="s">
        <v>3039</v>
      </c>
      <c r="C36" s="1140"/>
      <c r="D36" s="1145"/>
      <c r="E36" s="1145"/>
      <c r="F36" s="1145"/>
      <c r="G36" s="1145"/>
      <c r="H36" s="1145"/>
      <c r="I36" s="1145"/>
      <c r="J36" s="2373" t="str">
        <f>cst_wskakunin_sekkei5_TEL</f>
        <v/>
      </c>
      <c r="K36" s="2373"/>
      <c r="L36" s="2373"/>
      <c r="M36" s="2373"/>
      <c r="N36" s="2373"/>
      <c r="O36" s="2373"/>
      <c r="P36" s="2373"/>
      <c r="Q36" s="2373"/>
      <c r="R36" s="2373"/>
      <c r="S36" s="2373"/>
      <c r="T36" s="1145"/>
      <c r="U36" s="1145"/>
      <c r="V36" s="1145"/>
      <c r="W36" s="1145"/>
      <c r="X36" s="1145"/>
      <c r="Y36" s="1145"/>
      <c r="Z36" s="1145"/>
      <c r="AA36" s="1145"/>
      <c r="AB36" s="1145"/>
      <c r="AC36" s="1145"/>
      <c r="AD36" s="1145"/>
      <c r="AE36" s="1145"/>
    </row>
    <row r="37" spans="1:31" s="1139" customFormat="1" ht="6.75" customHeight="1">
      <c r="A37" s="1142"/>
      <c r="B37" s="1142"/>
      <c r="C37" s="1142"/>
      <c r="D37" s="1142"/>
      <c r="E37" s="1142"/>
      <c r="F37" s="1142"/>
      <c r="G37" s="1142"/>
      <c r="H37" s="1142"/>
      <c r="I37" s="1142"/>
      <c r="J37" s="1142"/>
      <c r="K37" s="1142"/>
      <c r="L37" s="1142"/>
      <c r="M37" s="1142"/>
      <c r="N37" s="1142"/>
      <c r="O37" s="1142"/>
      <c r="P37" s="1142"/>
      <c r="Q37" s="1142"/>
      <c r="R37" s="1142"/>
      <c r="S37" s="1142"/>
      <c r="T37" s="1142"/>
      <c r="U37" s="1142"/>
      <c r="V37" s="1142"/>
      <c r="W37" s="1142"/>
      <c r="X37" s="1142"/>
      <c r="Y37" s="1142"/>
      <c r="Z37" s="1142"/>
      <c r="AA37" s="1142"/>
      <c r="AB37" s="1142"/>
      <c r="AC37" s="1142"/>
      <c r="AD37" s="1142"/>
      <c r="AE37" s="1142"/>
    </row>
    <row r="38" spans="1:31" s="1139" customFormat="1" ht="17.25" customHeight="1">
      <c r="B38" s="1142" t="s">
        <v>3042</v>
      </c>
      <c r="C38" s="1142"/>
      <c r="H38" s="1157" t="s">
        <v>9</v>
      </c>
      <c r="I38" s="4646" t="str">
        <f>cst_wskakunin_sekkei6_SIKAKU</f>
        <v/>
      </c>
      <c r="J38" s="4646"/>
      <c r="K38" s="1158" t="s">
        <v>10</v>
      </c>
      <c r="L38" s="4647" t="s">
        <v>2974</v>
      </c>
      <c r="M38" s="4647"/>
      <c r="N38" s="4647"/>
      <c r="O38" s="4647"/>
      <c r="P38" s="1157" t="s">
        <v>9</v>
      </c>
      <c r="Q38" s="4646" t="str">
        <f>cst_wskakunin_sekkei6_TOUROKU_KIKAN</f>
        <v/>
      </c>
      <c r="R38" s="4646"/>
      <c r="S38" s="4646"/>
      <c r="T38" s="4646"/>
      <c r="U38" s="1158" t="s">
        <v>10</v>
      </c>
      <c r="V38" s="4647" t="s">
        <v>4337</v>
      </c>
      <c r="W38" s="4647"/>
      <c r="X38" s="4647"/>
      <c r="Y38" s="4647"/>
      <c r="Z38" s="4646" t="str">
        <f>cst_wskakunin_sekkei6_KENTIKUSI_NO</f>
        <v/>
      </c>
      <c r="AA38" s="4646"/>
      <c r="AB38" s="4646"/>
      <c r="AC38" s="4646"/>
      <c r="AD38" s="4646"/>
      <c r="AE38" s="1740" t="s">
        <v>7</v>
      </c>
    </row>
    <row r="39" spans="1:31" s="1139" customFormat="1" ht="17.25" customHeight="1">
      <c r="B39" s="1142" t="s">
        <v>3043</v>
      </c>
      <c r="C39" s="1142"/>
      <c r="H39" s="1142"/>
      <c r="I39" s="4648" t="str">
        <f>cst_wskakunin_sekkei6_NAME</f>
        <v/>
      </c>
      <c r="J39" s="4648"/>
      <c r="K39" s="4648"/>
      <c r="L39" s="4648"/>
      <c r="M39" s="4648"/>
      <c r="N39" s="4648"/>
      <c r="O39" s="4648"/>
      <c r="P39" s="4648"/>
      <c r="Q39" s="4648"/>
      <c r="R39" s="4648"/>
      <c r="S39" s="4648"/>
      <c r="T39" s="4648"/>
      <c r="U39" s="4648"/>
      <c r="V39" s="4648"/>
      <c r="W39" s="4648"/>
      <c r="X39" s="4648"/>
      <c r="Y39" s="4648"/>
      <c r="Z39" s="4648"/>
      <c r="AA39" s="4648"/>
      <c r="AB39" s="4648"/>
      <c r="AC39" s="4648"/>
      <c r="AD39" s="4648"/>
      <c r="AE39" s="4648"/>
    </row>
    <row r="40" spans="1:31" s="1139" customFormat="1" ht="17.25" customHeight="1">
      <c r="B40" s="1142" t="s">
        <v>3044</v>
      </c>
      <c r="C40" s="1142"/>
      <c r="H40" s="1157" t="s">
        <v>9</v>
      </c>
      <c r="I40" s="4649" t="str">
        <f>cst_wskakunin_sekkei6_JIMU_SIKAKU</f>
        <v/>
      </c>
      <c r="J40" s="4649"/>
      <c r="K40" s="1158" t="s">
        <v>10</v>
      </c>
      <c r="L40" s="4647" t="s">
        <v>2977</v>
      </c>
      <c r="M40" s="4647"/>
      <c r="N40" s="4647"/>
      <c r="O40" s="4647"/>
      <c r="P40" s="1232" t="s">
        <v>9</v>
      </c>
      <c r="Q40" s="4646" t="str">
        <f>cst_wskakunin_sekkei6_JIMU_TOUROKU_KIKAN</f>
        <v/>
      </c>
      <c r="R40" s="4646"/>
      <c r="S40" s="4646"/>
      <c r="T40" s="4646"/>
      <c r="U40" s="1158" t="s">
        <v>10</v>
      </c>
      <c r="V40" s="4647" t="s">
        <v>3917</v>
      </c>
      <c r="W40" s="4647"/>
      <c r="X40" s="4647"/>
      <c r="Y40" s="4647"/>
      <c r="Z40" s="4649" t="str">
        <f>cst_wskakunin_sekkei6_JIMU_NO</f>
        <v/>
      </c>
      <c r="AA40" s="4649"/>
      <c r="AB40" s="4649"/>
      <c r="AC40" s="4649"/>
      <c r="AD40" s="4649"/>
      <c r="AE40" s="1740" t="s">
        <v>7</v>
      </c>
    </row>
    <row r="41" spans="1:31" s="1139" customFormat="1" ht="17.25" customHeight="1">
      <c r="B41" s="1142"/>
      <c r="C41" s="1142"/>
      <c r="I41" s="2379" t="str">
        <f>cst_wskakunin_sekkei6_JIMU_NAME</f>
        <v/>
      </c>
      <c r="J41" s="2379"/>
      <c r="K41" s="2379"/>
      <c r="L41" s="2379"/>
      <c r="M41" s="2379"/>
      <c r="N41" s="2379"/>
      <c r="O41" s="2379"/>
      <c r="P41" s="2379"/>
      <c r="Q41" s="2379"/>
      <c r="R41" s="2379"/>
      <c r="S41" s="2379"/>
      <c r="T41" s="2379"/>
      <c r="U41" s="2379"/>
      <c r="V41" s="2379"/>
      <c r="W41" s="2379"/>
      <c r="X41" s="2379"/>
      <c r="Y41" s="2379"/>
      <c r="Z41" s="2379"/>
      <c r="AA41" s="2379"/>
      <c r="AB41" s="2379"/>
      <c r="AC41" s="2379"/>
      <c r="AD41" s="2379"/>
      <c r="AE41" s="2379"/>
    </row>
    <row r="42" spans="1:31" s="1139" customFormat="1" ht="17.25" customHeight="1">
      <c r="B42" s="1142" t="s">
        <v>3037</v>
      </c>
      <c r="C42" s="1142"/>
      <c r="I42" s="1142" t="s">
        <v>2595</v>
      </c>
      <c r="J42" s="2379" t="str">
        <f>cst_wskakunin_sekkei6_ZIP</f>
        <v/>
      </c>
      <c r="K42" s="2379"/>
      <c r="L42" s="2379"/>
      <c r="M42" s="2379"/>
      <c r="N42" s="2379"/>
      <c r="O42" s="2379"/>
      <c r="P42" s="2379"/>
    </row>
    <row r="43" spans="1:31" s="1139" customFormat="1" ht="17.25" customHeight="1">
      <c r="B43" s="1142" t="s">
        <v>2979</v>
      </c>
      <c r="C43" s="1142"/>
      <c r="J43" s="2379" t="str">
        <f>cst_wskakunin_sekkei6__address</f>
        <v/>
      </c>
      <c r="K43" s="2379"/>
      <c r="L43" s="2379"/>
      <c r="M43" s="2379"/>
      <c r="N43" s="2379"/>
      <c r="O43" s="2379"/>
      <c r="P43" s="2379"/>
      <c r="Q43" s="2379"/>
      <c r="R43" s="2379"/>
      <c r="S43" s="2379"/>
      <c r="T43" s="2379"/>
      <c r="U43" s="2379"/>
      <c r="V43" s="2379"/>
      <c r="W43" s="2379"/>
      <c r="X43" s="2379"/>
      <c r="Y43" s="2379"/>
      <c r="Z43" s="2379"/>
      <c r="AA43" s="2379"/>
      <c r="AB43" s="2379"/>
      <c r="AC43" s="2379"/>
      <c r="AD43" s="2379"/>
      <c r="AE43" s="2379"/>
    </row>
    <row r="44" spans="1:31" s="1139" customFormat="1" ht="17.25" customHeight="1">
      <c r="A44" s="1145"/>
      <c r="B44" s="1140" t="s">
        <v>3039</v>
      </c>
      <c r="C44" s="1140"/>
      <c r="D44" s="1145"/>
      <c r="E44" s="1145"/>
      <c r="F44" s="1145"/>
      <c r="G44" s="1145"/>
      <c r="H44" s="1145"/>
      <c r="I44" s="1145"/>
      <c r="J44" s="2373" t="str">
        <f>cst_wskakunin_sekkei6_TEL</f>
        <v/>
      </c>
      <c r="K44" s="2373"/>
      <c r="L44" s="2373"/>
      <c r="M44" s="2373"/>
      <c r="N44" s="2373"/>
      <c r="O44" s="2373"/>
      <c r="P44" s="2373"/>
      <c r="Q44" s="2373"/>
      <c r="R44" s="2373"/>
      <c r="S44" s="2373"/>
      <c r="T44" s="1145"/>
      <c r="U44" s="1145"/>
      <c r="V44" s="1145"/>
      <c r="W44" s="1145"/>
      <c r="X44" s="1145"/>
      <c r="Y44" s="1145"/>
      <c r="Z44" s="1145"/>
      <c r="AA44" s="1145"/>
      <c r="AB44" s="1145"/>
      <c r="AC44" s="1145"/>
      <c r="AD44" s="1145"/>
      <c r="AE44" s="1145"/>
    </row>
    <row r="45" spans="1:31" s="1139" customFormat="1" ht="17.25" customHeight="1"/>
    <row r="46" spans="1:31" s="1139" customFormat="1" ht="17.25" customHeight="1"/>
    <row r="47" spans="1:31" s="1139" customFormat="1" ht="17.25" customHeight="1"/>
    <row r="48" spans="1:31" s="1139" customFormat="1" ht="17.25" customHeight="1"/>
    <row r="49" s="1139" customFormat="1" ht="17.25" customHeight="1"/>
    <row r="50" s="1139" customFormat="1" ht="17.25" customHeight="1"/>
    <row r="51" s="1139" customFormat="1" ht="17.25" customHeight="1"/>
    <row r="52" s="1139" customFormat="1" ht="17.25" customHeight="1"/>
    <row r="53" s="1139" customFormat="1" ht="17.25" customHeight="1"/>
    <row r="54" s="1139" customFormat="1" ht="17.25" customHeight="1"/>
    <row r="55" s="1139" customFormat="1" ht="17.25" customHeight="1"/>
    <row r="56" s="1139" customFormat="1" ht="17.25" customHeight="1"/>
    <row r="57" s="1139" customFormat="1" ht="17.25" customHeight="1"/>
    <row r="58" s="1139" customFormat="1"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sheetData>
  <mergeCells count="76">
    <mergeCell ref="I41:AE41"/>
    <mergeCell ref="J42:P42"/>
    <mergeCell ref="J43:AE43"/>
    <mergeCell ref="J44:S44"/>
    <mergeCell ref="I39:AE39"/>
    <mergeCell ref="I40:J40"/>
    <mergeCell ref="L40:O40"/>
    <mergeCell ref="Q40:T40"/>
    <mergeCell ref="V40:Y40"/>
    <mergeCell ref="Z40:AD40"/>
    <mergeCell ref="I33:AE33"/>
    <mergeCell ref="J34:P34"/>
    <mergeCell ref="J35:AE35"/>
    <mergeCell ref="J36:S36"/>
    <mergeCell ref="I38:J38"/>
    <mergeCell ref="L38:O38"/>
    <mergeCell ref="Q38:T38"/>
    <mergeCell ref="V38:Y38"/>
    <mergeCell ref="Z38:AD38"/>
    <mergeCell ref="I31:AE31"/>
    <mergeCell ref="I32:J32"/>
    <mergeCell ref="L32:O32"/>
    <mergeCell ref="Q32:T32"/>
    <mergeCell ref="V32:Y32"/>
    <mergeCell ref="Z32:AD32"/>
    <mergeCell ref="I25:AE25"/>
    <mergeCell ref="J26:P26"/>
    <mergeCell ref="J27:AE27"/>
    <mergeCell ref="J28:S28"/>
    <mergeCell ref="I30:J30"/>
    <mergeCell ref="L30:O30"/>
    <mergeCell ref="Q30:T30"/>
    <mergeCell ref="V30:Y30"/>
    <mergeCell ref="Z30:AD30"/>
    <mergeCell ref="I23:AE23"/>
    <mergeCell ref="I24:J24"/>
    <mergeCell ref="L24:O24"/>
    <mergeCell ref="Q24:T24"/>
    <mergeCell ref="V24:Y24"/>
    <mergeCell ref="Z24:AD24"/>
    <mergeCell ref="I17:AE17"/>
    <mergeCell ref="J18:P18"/>
    <mergeCell ref="J19:AE19"/>
    <mergeCell ref="J20:S20"/>
    <mergeCell ref="I22:J22"/>
    <mergeCell ref="L22:O22"/>
    <mergeCell ref="Q22:T22"/>
    <mergeCell ref="V22:Y22"/>
    <mergeCell ref="Z22:AD22"/>
    <mergeCell ref="I15:AE15"/>
    <mergeCell ref="I16:J16"/>
    <mergeCell ref="L16:O16"/>
    <mergeCell ref="Q16:T16"/>
    <mergeCell ref="V16:Y16"/>
    <mergeCell ref="Z16:AD16"/>
    <mergeCell ref="I9:AE9"/>
    <mergeCell ref="J10:P10"/>
    <mergeCell ref="J11:AE11"/>
    <mergeCell ref="J12:S12"/>
    <mergeCell ref="I14:J14"/>
    <mergeCell ref="L14:O14"/>
    <mergeCell ref="Q14:T14"/>
    <mergeCell ref="V14:Y14"/>
    <mergeCell ref="Z14:AD14"/>
    <mergeCell ref="I7:AE7"/>
    <mergeCell ref="I8:J8"/>
    <mergeCell ref="L8:O8"/>
    <mergeCell ref="Q8:T8"/>
    <mergeCell ref="V8:Y8"/>
    <mergeCell ref="Z8:AD8"/>
    <mergeCell ref="A1:AE1"/>
    <mergeCell ref="I6:J6"/>
    <mergeCell ref="L6:O6"/>
    <mergeCell ref="Q6:T6"/>
    <mergeCell ref="V6:Y6"/>
    <mergeCell ref="Z6:AD6"/>
  </mergeCells>
  <phoneticPr fontId="129"/>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E92"/>
  <sheetViews>
    <sheetView workbookViewId="0"/>
  </sheetViews>
  <sheetFormatPr defaultColWidth="9" defaultRowHeight="13.5"/>
  <cols>
    <col min="1" max="31" width="2.75" style="1101" customWidth="1"/>
    <col min="32" max="32" width="2.125" style="1101" customWidth="1"/>
    <col min="33" max="33" width="9" style="1101" customWidth="1"/>
    <col min="34" max="16384" width="9" style="1101"/>
  </cols>
  <sheetData>
    <row r="1" spans="1:31" s="1139" customFormat="1" ht="17.25" customHeight="1">
      <c r="A1" s="4651" t="s">
        <v>5012</v>
      </c>
      <c r="B1" s="4651"/>
      <c r="C1" s="4651"/>
      <c r="D1" s="4651"/>
      <c r="E1" s="4651"/>
      <c r="F1" s="4651"/>
      <c r="G1" s="4651"/>
      <c r="H1" s="4651"/>
      <c r="I1" s="4651"/>
      <c r="J1" s="4651"/>
      <c r="K1" s="4651"/>
      <c r="L1" s="4651"/>
      <c r="M1" s="4651"/>
      <c r="N1" s="4651"/>
      <c r="O1" s="4651"/>
      <c r="P1" s="4651"/>
      <c r="Q1" s="4651"/>
      <c r="R1" s="4651"/>
      <c r="S1" s="4651"/>
      <c r="T1" s="4651"/>
      <c r="U1" s="4651"/>
      <c r="V1" s="4651"/>
      <c r="W1" s="4651"/>
      <c r="X1" s="4651"/>
      <c r="Y1" s="4651"/>
      <c r="Z1" s="4651"/>
      <c r="AA1" s="4651"/>
      <c r="AB1" s="4651"/>
      <c r="AC1" s="4651"/>
      <c r="AD1" s="4651"/>
      <c r="AE1" s="4651"/>
    </row>
    <row r="2" spans="1:31" s="1139" customFormat="1" ht="17.25" customHeight="1"/>
    <row r="3" spans="1:31" s="1139" customFormat="1" ht="18" customHeight="1">
      <c r="A3" s="1140"/>
      <c r="B3" s="1141" t="s">
        <v>3033</v>
      </c>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row>
    <row r="4" spans="1:31" s="1139" customFormat="1" ht="6.75" customHeight="1">
      <c r="A4" s="1142"/>
      <c r="B4" s="1142"/>
      <c r="C4" s="1142"/>
      <c r="D4" s="1142"/>
      <c r="E4" s="1142"/>
      <c r="F4" s="1142"/>
      <c r="G4" s="1142"/>
      <c r="H4" s="1142"/>
      <c r="I4" s="1142"/>
      <c r="J4" s="1142"/>
      <c r="K4" s="1142"/>
      <c r="L4" s="1142"/>
      <c r="M4" s="1142"/>
      <c r="N4" s="1142"/>
      <c r="O4" s="1142"/>
      <c r="P4" s="1142"/>
      <c r="Q4" s="1142"/>
      <c r="R4" s="1142"/>
      <c r="S4" s="1142"/>
      <c r="T4" s="1142"/>
      <c r="U4" s="1142"/>
      <c r="V4" s="1142"/>
      <c r="W4" s="1142"/>
      <c r="X4" s="1142"/>
      <c r="Y4" s="1142"/>
      <c r="Z4" s="1142"/>
      <c r="AA4" s="1142"/>
      <c r="AB4" s="1142"/>
      <c r="AC4" s="1142"/>
      <c r="AD4" s="1142"/>
      <c r="AE4" s="1142"/>
    </row>
    <row r="5" spans="1:31" s="1139" customFormat="1" ht="17.25" customHeight="1">
      <c r="A5" s="1143" t="s">
        <v>5790</v>
      </c>
      <c r="B5" s="1144"/>
      <c r="C5" s="1144"/>
      <c r="D5" s="1144"/>
      <c r="E5" s="1144"/>
      <c r="F5" s="1144"/>
      <c r="G5" s="1144"/>
      <c r="H5" s="1144"/>
      <c r="I5" s="1144"/>
      <c r="J5" s="1144"/>
      <c r="K5" s="1144"/>
      <c r="L5" s="1144"/>
      <c r="M5" s="1144"/>
      <c r="N5" s="1144"/>
      <c r="O5" s="1144"/>
      <c r="P5" s="1144"/>
      <c r="Q5" s="1144"/>
      <c r="R5" s="1144"/>
      <c r="S5" s="1144"/>
      <c r="T5" s="1144"/>
      <c r="U5" s="1144"/>
      <c r="V5" s="1144"/>
      <c r="W5" s="1144"/>
      <c r="X5" s="1144"/>
      <c r="Y5" s="1144"/>
      <c r="Z5" s="1144"/>
      <c r="AA5" s="1144"/>
      <c r="AB5" s="1144"/>
      <c r="AC5" s="1144"/>
      <c r="AD5" s="1144"/>
      <c r="AE5" s="1144"/>
    </row>
    <row r="6" spans="1:31" s="1139" customFormat="1" ht="17.25" customHeight="1">
      <c r="B6" s="1142" t="s">
        <v>3042</v>
      </c>
      <c r="C6" s="1142"/>
      <c r="H6" s="1157" t="s">
        <v>9</v>
      </c>
      <c r="I6" s="4646" t="str">
        <f>cst_wskakunin_kanri2_SIKAKU</f>
        <v/>
      </c>
      <c r="J6" s="4646"/>
      <c r="K6" s="1158" t="s">
        <v>10</v>
      </c>
      <c r="L6" s="4647" t="s">
        <v>2974</v>
      </c>
      <c r="M6" s="4647"/>
      <c r="N6" s="4647"/>
      <c r="O6" s="4647"/>
      <c r="P6" s="1157" t="s">
        <v>9</v>
      </c>
      <c r="Q6" s="4646" t="str">
        <f>cst_wskakunin_kanri2_TOUROKU_KIKAN</f>
        <v/>
      </c>
      <c r="R6" s="4646"/>
      <c r="S6" s="4646"/>
      <c r="T6" s="4646"/>
      <c r="U6" s="1158" t="s">
        <v>10</v>
      </c>
      <c r="V6" s="4647" t="s">
        <v>4337</v>
      </c>
      <c r="W6" s="4647"/>
      <c r="X6" s="4647"/>
      <c r="Y6" s="4647"/>
      <c r="Z6" s="4646" t="str">
        <f>cst_wskakunin_kanri2_KENTIKUSI_NO</f>
        <v/>
      </c>
      <c r="AA6" s="4646"/>
      <c r="AB6" s="4646"/>
      <c r="AC6" s="4646"/>
      <c r="AD6" s="4646"/>
      <c r="AE6" s="1740" t="s">
        <v>7</v>
      </c>
    </row>
    <row r="7" spans="1:31" s="1139" customFormat="1" ht="17.25" customHeight="1">
      <c r="B7" s="1142" t="s">
        <v>3043</v>
      </c>
      <c r="C7" s="1142"/>
      <c r="H7" s="1142"/>
      <c r="I7" s="4648" t="str">
        <f>cst_wskakunin_kanri2_NAME</f>
        <v/>
      </c>
      <c r="J7" s="4648"/>
      <c r="K7" s="4648"/>
      <c r="L7" s="4648"/>
      <c r="M7" s="4648"/>
      <c r="N7" s="4648"/>
      <c r="O7" s="4648"/>
      <c r="P7" s="4648"/>
      <c r="Q7" s="4648"/>
      <c r="R7" s="4648"/>
      <c r="S7" s="4648"/>
      <c r="T7" s="4648"/>
      <c r="U7" s="4648"/>
      <c r="V7" s="4648"/>
      <c r="W7" s="4648"/>
      <c r="X7" s="4648"/>
      <c r="Y7" s="4648"/>
      <c r="Z7" s="4648"/>
      <c r="AA7" s="4648"/>
      <c r="AB7" s="4648"/>
      <c r="AC7" s="4648"/>
      <c r="AD7" s="4648"/>
      <c r="AE7" s="4648"/>
    </row>
    <row r="8" spans="1:31" s="1139" customFormat="1" ht="17.25" customHeight="1">
      <c r="B8" s="1142" t="s">
        <v>3044</v>
      </c>
      <c r="C8" s="1142"/>
      <c r="H8" s="1157" t="s">
        <v>9</v>
      </c>
      <c r="I8" s="4649" t="str">
        <f>cst_wskakunin_kanri2_JIMU_SIKAKU</f>
        <v/>
      </c>
      <c r="J8" s="4649"/>
      <c r="K8" s="1158" t="s">
        <v>10</v>
      </c>
      <c r="L8" s="4647" t="s">
        <v>2977</v>
      </c>
      <c r="M8" s="4647"/>
      <c r="N8" s="4647"/>
      <c r="O8" s="4647"/>
      <c r="P8" s="1232" t="s">
        <v>9</v>
      </c>
      <c r="Q8" s="4646" t="str">
        <f>cst_wskakunin_kanri2_JIMU_TOUROKU_KIKAN</f>
        <v/>
      </c>
      <c r="R8" s="4646"/>
      <c r="S8" s="4646"/>
      <c r="T8" s="4646"/>
      <c r="U8" s="1158" t="s">
        <v>10</v>
      </c>
      <c r="V8" s="4647" t="s">
        <v>3917</v>
      </c>
      <c r="W8" s="4647"/>
      <c r="X8" s="4647"/>
      <c r="Y8" s="4647"/>
      <c r="Z8" s="4649" t="str">
        <f>cst_wskakunin_kanri2_JIMU_NO</f>
        <v/>
      </c>
      <c r="AA8" s="4649"/>
      <c r="AB8" s="4649"/>
      <c r="AC8" s="4649"/>
      <c r="AD8" s="4649"/>
      <c r="AE8" s="1740" t="s">
        <v>7</v>
      </c>
    </row>
    <row r="9" spans="1:31" s="1139" customFormat="1" ht="17.25" customHeight="1">
      <c r="B9" s="1142"/>
      <c r="C9" s="1142"/>
      <c r="I9" s="2379" t="str">
        <f>cst_wskakunin_kanri2_JIMU_NAME</f>
        <v/>
      </c>
      <c r="J9" s="2379"/>
      <c r="K9" s="2379"/>
      <c r="L9" s="2379"/>
      <c r="M9" s="2379"/>
      <c r="N9" s="2379"/>
      <c r="O9" s="2379"/>
      <c r="P9" s="2379"/>
      <c r="Q9" s="2379"/>
      <c r="R9" s="2379"/>
      <c r="S9" s="2379"/>
      <c r="T9" s="2379"/>
      <c r="U9" s="2379"/>
      <c r="V9" s="2379"/>
      <c r="W9" s="2379"/>
      <c r="X9" s="2379"/>
      <c r="Y9" s="2379"/>
      <c r="Z9" s="2379"/>
      <c r="AA9" s="2379"/>
      <c r="AB9" s="2379"/>
      <c r="AC9" s="2379"/>
      <c r="AD9" s="2379"/>
      <c r="AE9" s="2379"/>
    </row>
    <row r="10" spans="1:31" s="1139" customFormat="1" ht="17.25" customHeight="1">
      <c r="B10" s="1142" t="s">
        <v>3037</v>
      </c>
      <c r="C10" s="1142"/>
      <c r="I10" s="1142" t="s">
        <v>2595</v>
      </c>
      <c r="J10" s="2379" t="str">
        <f>cst_wskakunin_kanri2_ZIP</f>
        <v/>
      </c>
      <c r="K10" s="2379"/>
      <c r="L10" s="2379"/>
      <c r="M10" s="2379"/>
      <c r="N10" s="2379"/>
      <c r="O10" s="2379"/>
      <c r="P10" s="2379"/>
    </row>
    <row r="11" spans="1:31" s="1139" customFormat="1" ht="17.25" customHeight="1">
      <c r="B11" s="1142" t="s">
        <v>2979</v>
      </c>
      <c r="C11" s="1142"/>
      <c r="J11" s="2379" t="str">
        <f>cst_wskakunin_kanri2__address</f>
        <v/>
      </c>
      <c r="K11" s="2379"/>
      <c r="L11" s="2379"/>
      <c r="M11" s="2379"/>
      <c r="N11" s="2379"/>
      <c r="O11" s="2379"/>
      <c r="P11" s="2379"/>
      <c r="Q11" s="2379"/>
      <c r="R11" s="2379"/>
      <c r="S11" s="2379"/>
      <c r="T11" s="2379"/>
      <c r="U11" s="2379"/>
      <c r="V11" s="2379"/>
      <c r="W11" s="2379"/>
      <c r="X11" s="2379"/>
      <c r="Y11" s="2379"/>
      <c r="Z11" s="2379"/>
      <c r="AA11" s="2379"/>
      <c r="AB11" s="2379"/>
      <c r="AC11" s="2379"/>
      <c r="AD11" s="2379"/>
      <c r="AE11" s="2379"/>
    </row>
    <row r="12" spans="1:31" s="1139" customFormat="1" ht="17.25" customHeight="1">
      <c r="A12" s="1145"/>
      <c r="B12" s="1140" t="s">
        <v>3039</v>
      </c>
      <c r="C12" s="1140"/>
      <c r="D12" s="1145"/>
      <c r="E12" s="1145"/>
      <c r="F12" s="1145"/>
      <c r="G12" s="1145"/>
      <c r="H12" s="1145"/>
      <c r="I12" s="1145"/>
      <c r="J12" s="2373" t="str">
        <f>cst_wskakunin_kanri2_TEL</f>
        <v/>
      </c>
      <c r="K12" s="2373"/>
      <c r="L12" s="2373"/>
      <c r="M12" s="2373"/>
      <c r="N12" s="2373"/>
      <c r="O12" s="2373"/>
      <c r="P12" s="2373"/>
      <c r="Q12" s="2373"/>
      <c r="R12" s="2373"/>
      <c r="S12" s="2373"/>
      <c r="T12" s="1145"/>
      <c r="U12" s="1145"/>
      <c r="V12" s="1145"/>
      <c r="W12" s="1145"/>
      <c r="X12" s="1145"/>
      <c r="Y12" s="1145"/>
      <c r="Z12" s="1145"/>
      <c r="AA12" s="1145"/>
      <c r="AB12" s="1145"/>
      <c r="AC12" s="1145"/>
      <c r="AD12" s="1145"/>
      <c r="AE12" s="1145"/>
    </row>
    <row r="13" spans="1:31" s="1139" customFormat="1" ht="6.75" customHeight="1">
      <c r="A13" s="1142"/>
      <c r="B13" s="1142"/>
      <c r="C13" s="1142"/>
      <c r="D13" s="1142"/>
      <c r="E13" s="1142"/>
      <c r="F13" s="1142"/>
      <c r="G13" s="1142"/>
      <c r="H13" s="1142"/>
      <c r="I13" s="1142"/>
      <c r="J13" s="1142"/>
      <c r="K13" s="1142"/>
      <c r="L13" s="1142"/>
      <c r="M13" s="1142"/>
      <c r="N13" s="1142"/>
      <c r="O13" s="1142"/>
      <c r="P13" s="1142"/>
      <c r="Q13" s="1142"/>
      <c r="R13" s="1142"/>
      <c r="S13" s="1142"/>
      <c r="T13" s="1142"/>
      <c r="U13" s="1142"/>
      <c r="V13" s="1142"/>
      <c r="W13" s="1142"/>
      <c r="X13" s="1142"/>
      <c r="Y13" s="1142"/>
      <c r="Z13" s="1142"/>
      <c r="AA13" s="1142"/>
      <c r="AB13" s="1142"/>
      <c r="AC13" s="1142"/>
      <c r="AD13" s="1142"/>
      <c r="AE13" s="1142"/>
    </row>
    <row r="14" spans="1:31" s="1139" customFormat="1" ht="17.25" customHeight="1">
      <c r="B14" s="1142" t="s">
        <v>3042</v>
      </c>
      <c r="C14" s="1142"/>
      <c r="H14" s="1157" t="s">
        <v>9</v>
      </c>
      <c r="I14" s="4646" t="str">
        <f>cst_wskakunin_kanri3_SIKAKU</f>
        <v/>
      </c>
      <c r="J14" s="4646"/>
      <c r="K14" s="1158" t="s">
        <v>10</v>
      </c>
      <c r="L14" s="4647" t="s">
        <v>2974</v>
      </c>
      <c r="M14" s="4647"/>
      <c r="N14" s="4647"/>
      <c r="O14" s="4647"/>
      <c r="P14" s="1157" t="s">
        <v>9</v>
      </c>
      <c r="Q14" s="4646" t="str">
        <f>cst_wskakunin_kanri3_TOUROKU_KIKAN</f>
        <v/>
      </c>
      <c r="R14" s="4646"/>
      <c r="S14" s="4646"/>
      <c r="T14" s="4646"/>
      <c r="U14" s="1158" t="s">
        <v>10</v>
      </c>
      <c r="V14" s="4647" t="s">
        <v>4337</v>
      </c>
      <c r="W14" s="4647"/>
      <c r="X14" s="4647"/>
      <c r="Y14" s="4647"/>
      <c r="Z14" s="4646" t="str">
        <f>cst_wskakunin_kanri3_KENTIKUSI_NO</f>
        <v/>
      </c>
      <c r="AA14" s="4646"/>
      <c r="AB14" s="4646"/>
      <c r="AC14" s="4646"/>
      <c r="AD14" s="4646"/>
      <c r="AE14" s="1740" t="s">
        <v>7</v>
      </c>
    </row>
    <row r="15" spans="1:31" s="1139" customFormat="1" ht="17.25" customHeight="1">
      <c r="B15" s="1142" t="s">
        <v>3043</v>
      </c>
      <c r="C15" s="1142"/>
      <c r="H15" s="1142"/>
      <c r="I15" s="4648" t="str">
        <f>cst_wskakunin_kanri3_NAME</f>
        <v/>
      </c>
      <c r="J15" s="4648"/>
      <c r="K15" s="4648"/>
      <c r="L15" s="4648"/>
      <c r="M15" s="4648"/>
      <c r="N15" s="4648"/>
      <c r="O15" s="4648"/>
      <c r="P15" s="4648"/>
      <c r="Q15" s="4648"/>
      <c r="R15" s="4648"/>
      <c r="S15" s="4648"/>
      <c r="T15" s="4648"/>
      <c r="U15" s="4648"/>
      <c r="V15" s="4648"/>
      <c r="W15" s="4648"/>
      <c r="X15" s="4648"/>
      <c r="Y15" s="4648"/>
      <c r="Z15" s="4648"/>
      <c r="AA15" s="4648"/>
      <c r="AB15" s="4648"/>
      <c r="AC15" s="4648"/>
      <c r="AD15" s="4648"/>
      <c r="AE15" s="4648"/>
    </row>
    <row r="16" spans="1:31" s="1139" customFormat="1" ht="17.25" customHeight="1">
      <c r="B16" s="1142" t="s">
        <v>3044</v>
      </c>
      <c r="C16" s="1142"/>
      <c r="H16" s="1157" t="s">
        <v>9</v>
      </c>
      <c r="I16" s="4649" t="str">
        <f>cst_wskakunin_kanri3_JIMU_SIKAKU</f>
        <v/>
      </c>
      <c r="J16" s="4649"/>
      <c r="K16" s="1158" t="s">
        <v>10</v>
      </c>
      <c r="L16" s="4647" t="s">
        <v>2977</v>
      </c>
      <c r="M16" s="4647"/>
      <c r="N16" s="4647"/>
      <c r="O16" s="4647"/>
      <c r="P16" s="1232" t="s">
        <v>9</v>
      </c>
      <c r="Q16" s="4646" t="str">
        <f>cst_wskakunin_kanri3_JIMU_TOUROKU_KIKAN</f>
        <v/>
      </c>
      <c r="R16" s="4646"/>
      <c r="S16" s="4646"/>
      <c r="T16" s="4646"/>
      <c r="U16" s="1158" t="s">
        <v>10</v>
      </c>
      <c r="V16" s="4647" t="s">
        <v>3917</v>
      </c>
      <c r="W16" s="4647"/>
      <c r="X16" s="4647"/>
      <c r="Y16" s="4647"/>
      <c r="Z16" s="4649" t="str">
        <f>cst_wskakunin_kanri3_JIMU_NO</f>
        <v/>
      </c>
      <c r="AA16" s="4649"/>
      <c r="AB16" s="4649"/>
      <c r="AC16" s="4649"/>
      <c r="AD16" s="4649"/>
      <c r="AE16" s="1740" t="s">
        <v>7</v>
      </c>
    </row>
    <row r="17" spans="1:31" s="1139" customFormat="1" ht="17.25" customHeight="1">
      <c r="B17" s="1142"/>
      <c r="C17" s="1142"/>
      <c r="I17" s="2379" t="str">
        <f>cst_wskakunin_kanri3_JIMU_NAME</f>
        <v/>
      </c>
      <c r="J17" s="2379"/>
      <c r="K17" s="2379"/>
      <c r="L17" s="2379"/>
      <c r="M17" s="2379"/>
      <c r="N17" s="2379"/>
      <c r="O17" s="2379"/>
      <c r="P17" s="2379"/>
      <c r="Q17" s="2379"/>
      <c r="R17" s="2379"/>
      <c r="S17" s="2379"/>
      <c r="T17" s="2379"/>
      <c r="U17" s="2379"/>
      <c r="V17" s="2379"/>
      <c r="W17" s="2379"/>
      <c r="X17" s="2379"/>
      <c r="Y17" s="2379"/>
      <c r="Z17" s="2379"/>
      <c r="AA17" s="2379"/>
      <c r="AB17" s="2379"/>
      <c r="AC17" s="2379"/>
      <c r="AD17" s="2379"/>
      <c r="AE17" s="2379"/>
    </row>
    <row r="18" spans="1:31" s="1139" customFormat="1" ht="17.25" customHeight="1">
      <c r="B18" s="1142" t="s">
        <v>3037</v>
      </c>
      <c r="C18" s="1142"/>
      <c r="I18" s="1142" t="s">
        <v>2595</v>
      </c>
      <c r="J18" s="2379" t="str">
        <f>cst_wskakunin_kanri3_ZIP</f>
        <v/>
      </c>
      <c r="K18" s="2379"/>
      <c r="L18" s="2379"/>
      <c r="M18" s="2379"/>
      <c r="N18" s="2379"/>
      <c r="O18" s="2379"/>
      <c r="P18" s="2379"/>
    </row>
    <row r="19" spans="1:31" s="1139" customFormat="1" ht="17.25" customHeight="1">
      <c r="B19" s="1142" t="s">
        <v>2979</v>
      </c>
      <c r="C19" s="1142"/>
      <c r="J19" s="2379" t="str">
        <f>cst_wskakunin_kanri3__address</f>
        <v/>
      </c>
      <c r="K19" s="2379"/>
      <c r="L19" s="2379"/>
      <c r="M19" s="2379"/>
      <c r="N19" s="2379"/>
      <c r="O19" s="2379"/>
      <c r="P19" s="2379"/>
      <c r="Q19" s="2379"/>
      <c r="R19" s="2379"/>
      <c r="S19" s="2379"/>
      <c r="T19" s="2379"/>
      <c r="U19" s="2379"/>
      <c r="V19" s="2379"/>
      <c r="W19" s="2379"/>
      <c r="X19" s="2379"/>
      <c r="Y19" s="2379"/>
      <c r="Z19" s="2379"/>
      <c r="AA19" s="2379"/>
      <c r="AB19" s="2379"/>
      <c r="AC19" s="2379"/>
      <c r="AD19" s="2379"/>
      <c r="AE19" s="2379"/>
    </row>
    <row r="20" spans="1:31" s="1139" customFormat="1" ht="17.25" customHeight="1">
      <c r="A20" s="1145"/>
      <c r="B20" s="1140" t="s">
        <v>3039</v>
      </c>
      <c r="C20" s="1140"/>
      <c r="D20" s="1145"/>
      <c r="E20" s="1145"/>
      <c r="F20" s="1145"/>
      <c r="G20" s="1145"/>
      <c r="H20" s="1145"/>
      <c r="I20" s="1145"/>
      <c r="J20" s="2373" t="str">
        <f>cst_wskakunin_kanri3_TEL</f>
        <v/>
      </c>
      <c r="K20" s="2373"/>
      <c r="L20" s="2373"/>
      <c r="M20" s="2373"/>
      <c r="N20" s="2373"/>
      <c r="O20" s="2373"/>
      <c r="P20" s="2373"/>
      <c r="Q20" s="2373"/>
      <c r="R20" s="2373"/>
      <c r="S20" s="2373"/>
      <c r="T20" s="1145"/>
      <c r="U20" s="1145"/>
      <c r="V20" s="1145"/>
      <c r="W20" s="1145"/>
      <c r="X20" s="1145"/>
      <c r="Y20" s="1145"/>
      <c r="Z20" s="1145"/>
      <c r="AA20" s="1145"/>
      <c r="AB20" s="1145"/>
      <c r="AC20" s="1145"/>
      <c r="AD20" s="1145"/>
      <c r="AE20" s="1145"/>
    </row>
    <row r="21" spans="1:31" s="1139" customFormat="1" ht="6.75" customHeight="1">
      <c r="A21" s="1142"/>
      <c r="B21" s="1142"/>
      <c r="C21" s="1142"/>
      <c r="D21" s="1142"/>
      <c r="E21" s="1142"/>
      <c r="F21" s="1142"/>
      <c r="G21" s="1142"/>
      <c r="H21" s="1142"/>
      <c r="I21" s="1142"/>
      <c r="J21" s="1142"/>
      <c r="K21" s="1142"/>
      <c r="L21" s="1142"/>
      <c r="M21" s="1142"/>
      <c r="N21" s="1142"/>
      <c r="O21" s="1142"/>
      <c r="P21" s="1142"/>
      <c r="Q21" s="1142"/>
      <c r="R21" s="1142"/>
      <c r="S21" s="1142"/>
      <c r="T21" s="1142"/>
      <c r="U21" s="1142"/>
      <c r="V21" s="1142"/>
      <c r="W21" s="1142"/>
      <c r="X21" s="1142"/>
      <c r="Y21" s="1142"/>
      <c r="Z21" s="1142"/>
      <c r="AA21" s="1142"/>
      <c r="AB21" s="1142"/>
      <c r="AC21" s="1142"/>
      <c r="AD21" s="1142"/>
      <c r="AE21" s="1142"/>
    </row>
    <row r="22" spans="1:31" s="1139" customFormat="1" ht="17.25" customHeight="1">
      <c r="B22" s="1142" t="s">
        <v>3042</v>
      </c>
      <c r="C22" s="1142"/>
      <c r="H22" s="1157" t="s">
        <v>9</v>
      </c>
      <c r="I22" s="4646" t="str">
        <f>cst_wskakunin_kanri4_SIKAKU</f>
        <v/>
      </c>
      <c r="J22" s="4646"/>
      <c r="K22" s="1158" t="s">
        <v>10</v>
      </c>
      <c r="L22" s="4647" t="s">
        <v>2974</v>
      </c>
      <c r="M22" s="4647"/>
      <c r="N22" s="4647"/>
      <c r="O22" s="4647"/>
      <c r="P22" s="1157" t="s">
        <v>9</v>
      </c>
      <c r="Q22" s="4646" t="str">
        <f>cst_wskakunin_kanri4_TOUROKU_KIKAN</f>
        <v/>
      </c>
      <c r="R22" s="4646"/>
      <c r="S22" s="4646"/>
      <c r="T22" s="4646"/>
      <c r="U22" s="1158" t="s">
        <v>10</v>
      </c>
      <c r="V22" s="4647" t="s">
        <v>4337</v>
      </c>
      <c r="W22" s="4647"/>
      <c r="X22" s="4647"/>
      <c r="Y22" s="4647"/>
      <c r="Z22" s="4646" t="str">
        <f>cst_wskakunin_kanri4_KENTIKUSI_NO</f>
        <v/>
      </c>
      <c r="AA22" s="4646"/>
      <c r="AB22" s="4646"/>
      <c r="AC22" s="4646"/>
      <c r="AD22" s="4646"/>
      <c r="AE22" s="1740" t="s">
        <v>7</v>
      </c>
    </row>
    <row r="23" spans="1:31" s="1139" customFormat="1" ht="17.25" customHeight="1">
      <c r="B23" s="1142" t="s">
        <v>3043</v>
      </c>
      <c r="C23" s="1142"/>
      <c r="H23" s="1142"/>
      <c r="I23" s="4648" t="str">
        <f>cst_wskakunin_kanri4_NAME</f>
        <v/>
      </c>
      <c r="J23" s="4648"/>
      <c r="K23" s="4648"/>
      <c r="L23" s="4648"/>
      <c r="M23" s="4648"/>
      <c r="N23" s="4648"/>
      <c r="O23" s="4648"/>
      <c r="P23" s="4648"/>
      <c r="Q23" s="4648"/>
      <c r="R23" s="4648"/>
      <c r="S23" s="4648"/>
      <c r="T23" s="4648"/>
      <c r="U23" s="4648"/>
      <c r="V23" s="4648"/>
      <c r="W23" s="4648"/>
      <c r="X23" s="4648"/>
      <c r="Y23" s="4648"/>
      <c r="Z23" s="4648"/>
      <c r="AA23" s="4648"/>
      <c r="AB23" s="4648"/>
      <c r="AC23" s="4648"/>
      <c r="AD23" s="4648"/>
      <c r="AE23" s="4648"/>
    </row>
    <row r="24" spans="1:31" s="1139" customFormat="1" ht="17.25" customHeight="1">
      <c r="B24" s="1142" t="s">
        <v>3044</v>
      </c>
      <c r="C24" s="1142"/>
      <c r="H24" s="1157" t="s">
        <v>9</v>
      </c>
      <c r="I24" s="4649" t="str">
        <f>cst_wskakunin_kanri4_JIMU_SIKAKU</f>
        <v/>
      </c>
      <c r="J24" s="4649"/>
      <c r="K24" s="1158" t="s">
        <v>10</v>
      </c>
      <c r="L24" s="4647" t="s">
        <v>2977</v>
      </c>
      <c r="M24" s="4647"/>
      <c r="N24" s="4647"/>
      <c r="O24" s="4647"/>
      <c r="P24" s="1232" t="s">
        <v>9</v>
      </c>
      <c r="Q24" s="4646" t="str">
        <f>cst_wskakunin_kanri4_JIMU_TOUROKU_KIKAN</f>
        <v/>
      </c>
      <c r="R24" s="4646"/>
      <c r="S24" s="4646"/>
      <c r="T24" s="4646"/>
      <c r="U24" s="1158" t="s">
        <v>10</v>
      </c>
      <c r="V24" s="4647" t="s">
        <v>3917</v>
      </c>
      <c r="W24" s="4647"/>
      <c r="X24" s="4647"/>
      <c r="Y24" s="4647"/>
      <c r="Z24" s="4649" t="str">
        <f>cst_wskakunin_kanri4_JIMU_NO</f>
        <v/>
      </c>
      <c r="AA24" s="4649"/>
      <c r="AB24" s="4649"/>
      <c r="AC24" s="4649"/>
      <c r="AD24" s="4649"/>
      <c r="AE24" s="1740" t="s">
        <v>7</v>
      </c>
    </row>
    <row r="25" spans="1:31" s="1139" customFormat="1" ht="17.25" customHeight="1">
      <c r="B25" s="1142"/>
      <c r="C25" s="1142"/>
      <c r="I25" s="2379" t="str">
        <f>cst_wskakunin_kanri4_JIMU_NAME</f>
        <v/>
      </c>
      <c r="J25" s="2379"/>
      <c r="K25" s="2379"/>
      <c r="L25" s="2379"/>
      <c r="M25" s="2379"/>
      <c r="N25" s="2379"/>
      <c r="O25" s="2379"/>
      <c r="P25" s="2379"/>
      <c r="Q25" s="2379"/>
      <c r="R25" s="2379"/>
      <c r="S25" s="2379"/>
      <c r="T25" s="2379"/>
      <c r="U25" s="2379"/>
      <c r="V25" s="2379"/>
      <c r="W25" s="2379"/>
      <c r="X25" s="2379"/>
      <c r="Y25" s="2379"/>
      <c r="Z25" s="2379"/>
      <c r="AA25" s="2379"/>
      <c r="AB25" s="2379"/>
      <c r="AC25" s="2379"/>
      <c r="AD25" s="2379"/>
      <c r="AE25" s="2379"/>
    </row>
    <row r="26" spans="1:31" s="1139" customFormat="1" ht="17.25" customHeight="1">
      <c r="B26" s="1142" t="s">
        <v>3037</v>
      </c>
      <c r="C26" s="1142"/>
      <c r="I26" s="1142" t="s">
        <v>2595</v>
      </c>
      <c r="J26" s="2379" t="str">
        <f>cst_wskakunin_kanri4_ZIP</f>
        <v/>
      </c>
      <c r="K26" s="2379"/>
      <c r="L26" s="2379"/>
      <c r="M26" s="2379"/>
      <c r="N26" s="2379"/>
      <c r="O26" s="2379"/>
      <c r="P26" s="2379"/>
    </row>
    <row r="27" spans="1:31" s="1139" customFormat="1" ht="17.25" customHeight="1">
      <c r="B27" s="1142" t="s">
        <v>2979</v>
      </c>
      <c r="C27" s="1142"/>
      <c r="J27" s="2379" t="str">
        <f>cst_wskakunin_kanri4__address</f>
        <v/>
      </c>
      <c r="K27" s="2379"/>
      <c r="L27" s="2379"/>
      <c r="M27" s="2379"/>
      <c r="N27" s="2379"/>
      <c r="O27" s="2379"/>
      <c r="P27" s="2379"/>
      <c r="Q27" s="2379"/>
      <c r="R27" s="2379"/>
      <c r="S27" s="2379"/>
      <c r="T27" s="2379"/>
      <c r="U27" s="2379"/>
      <c r="V27" s="2379"/>
      <c r="W27" s="2379"/>
      <c r="X27" s="2379"/>
      <c r="Y27" s="2379"/>
      <c r="Z27" s="2379"/>
      <c r="AA27" s="2379"/>
      <c r="AB27" s="2379"/>
      <c r="AC27" s="2379"/>
      <c r="AD27" s="2379"/>
      <c r="AE27" s="2379"/>
    </row>
    <row r="28" spans="1:31" s="1139" customFormat="1" ht="17.25" customHeight="1">
      <c r="A28" s="1145"/>
      <c r="B28" s="1140" t="s">
        <v>3039</v>
      </c>
      <c r="C28" s="1140"/>
      <c r="D28" s="1145"/>
      <c r="E28" s="1145"/>
      <c r="F28" s="1145"/>
      <c r="G28" s="1145"/>
      <c r="H28" s="1145"/>
      <c r="I28" s="1145"/>
      <c r="J28" s="2373" t="str">
        <f>cst_wskakunin_kanri4_TEL</f>
        <v/>
      </c>
      <c r="K28" s="2373"/>
      <c r="L28" s="2373"/>
      <c r="M28" s="2373"/>
      <c r="N28" s="2373"/>
      <c r="O28" s="2373"/>
      <c r="P28" s="2373"/>
      <c r="Q28" s="2373"/>
      <c r="R28" s="2373"/>
      <c r="S28" s="2373"/>
      <c r="T28" s="1145"/>
      <c r="U28" s="1145"/>
      <c r="V28" s="1145"/>
      <c r="W28" s="1145"/>
      <c r="X28" s="1145"/>
      <c r="Y28" s="1145"/>
      <c r="Z28" s="1145"/>
      <c r="AA28" s="1145"/>
      <c r="AB28" s="1145"/>
      <c r="AC28" s="1145"/>
      <c r="AD28" s="1145"/>
      <c r="AE28" s="1145"/>
    </row>
    <row r="29" spans="1:31" s="1139" customFormat="1" ht="6.75" customHeight="1">
      <c r="A29" s="1142"/>
      <c r="B29" s="1142"/>
      <c r="C29" s="1142"/>
      <c r="D29" s="1142"/>
      <c r="E29" s="1142"/>
      <c r="F29" s="1142"/>
      <c r="G29" s="1142"/>
      <c r="H29" s="1142"/>
      <c r="I29" s="1142"/>
      <c r="J29" s="1142"/>
      <c r="K29" s="1142"/>
      <c r="L29" s="1142"/>
      <c r="M29" s="1142"/>
      <c r="N29" s="1142"/>
      <c r="O29" s="1142"/>
      <c r="P29" s="1142"/>
      <c r="Q29" s="1142"/>
      <c r="R29" s="1142"/>
      <c r="S29" s="1142"/>
      <c r="T29" s="1142"/>
      <c r="U29" s="1142"/>
      <c r="V29" s="1142"/>
      <c r="W29" s="1142"/>
      <c r="X29" s="1142"/>
      <c r="Y29" s="1142"/>
      <c r="Z29" s="1142"/>
      <c r="AA29" s="1142"/>
      <c r="AB29" s="1142"/>
      <c r="AC29" s="1142"/>
      <c r="AD29" s="1142"/>
      <c r="AE29" s="1142"/>
    </row>
    <row r="30" spans="1:31" s="1139" customFormat="1" ht="17.25" customHeight="1">
      <c r="B30" s="1142" t="s">
        <v>3042</v>
      </c>
      <c r="C30" s="1142"/>
      <c r="H30" s="1157" t="s">
        <v>9</v>
      </c>
      <c r="I30" s="4646" t="str">
        <f>cst_wskakunin_kanri5_SIKAKU</f>
        <v/>
      </c>
      <c r="J30" s="4646"/>
      <c r="K30" s="1158" t="s">
        <v>10</v>
      </c>
      <c r="L30" s="4647" t="s">
        <v>2974</v>
      </c>
      <c r="M30" s="4647"/>
      <c r="N30" s="4647"/>
      <c r="O30" s="4647"/>
      <c r="P30" s="1157" t="s">
        <v>9</v>
      </c>
      <c r="Q30" s="4646" t="str">
        <f>cst_wskakunin_kanri5_TOUROKU_KIKAN</f>
        <v/>
      </c>
      <c r="R30" s="4646"/>
      <c r="S30" s="4646"/>
      <c r="T30" s="4646"/>
      <c r="U30" s="1158" t="s">
        <v>10</v>
      </c>
      <c r="V30" s="4647" t="s">
        <v>4337</v>
      </c>
      <c r="W30" s="4647"/>
      <c r="X30" s="4647"/>
      <c r="Y30" s="4647"/>
      <c r="Z30" s="4646" t="str">
        <f>cst_wskakunin_kanri5_KENTIKUSI_NO</f>
        <v/>
      </c>
      <c r="AA30" s="4646"/>
      <c r="AB30" s="4646"/>
      <c r="AC30" s="4646"/>
      <c r="AD30" s="4646"/>
      <c r="AE30" s="1740" t="s">
        <v>7</v>
      </c>
    </row>
    <row r="31" spans="1:31" s="1139" customFormat="1" ht="17.25" customHeight="1">
      <c r="B31" s="1142" t="s">
        <v>3043</v>
      </c>
      <c r="C31" s="1142"/>
      <c r="H31" s="1142"/>
      <c r="I31" s="4648" t="str">
        <f>cst_wskakunin_kanri5_NAME</f>
        <v/>
      </c>
      <c r="J31" s="4648"/>
      <c r="K31" s="4648"/>
      <c r="L31" s="4648"/>
      <c r="M31" s="4648"/>
      <c r="N31" s="4648"/>
      <c r="O31" s="4648"/>
      <c r="P31" s="4648"/>
      <c r="Q31" s="4648"/>
      <c r="R31" s="4648"/>
      <c r="S31" s="4648"/>
      <c r="T31" s="4648"/>
      <c r="U31" s="4648"/>
      <c r="V31" s="4648"/>
      <c r="W31" s="4648"/>
      <c r="X31" s="4648"/>
      <c r="Y31" s="4648"/>
      <c r="Z31" s="4648"/>
      <c r="AA31" s="4648"/>
      <c r="AB31" s="4648"/>
      <c r="AC31" s="4648"/>
      <c r="AD31" s="4648"/>
      <c r="AE31" s="4648"/>
    </row>
    <row r="32" spans="1:31" s="1139" customFormat="1" ht="17.25" customHeight="1">
      <c r="B32" s="1142" t="s">
        <v>3044</v>
      </c>
      <c r="C32" s="1142"/>
      <c r="H32" s="1157" t="s">
        <v>9</v>
      </c>
      <c r="I32" s="4649" t="str">
        <f>cst_wskakunin_kanri5_JIMU_SIKAKU</f>
        <v/>
      </c>
      <c r="J32" s="4649"/>
      <c r="K32" s="1158" t="s">
        <v>10</v>
      </c>
      <c r="L32" s="4647" t="s">
        <v>2977</v>
      </c>
      <c r="M32" s="4647"/>
      <c r="N32" s="4647"/>
      <c r="O32" s="4647"/>
      <c r="P32" s="1232" t="s">
        <v>9</v>
      </c>
      <c r="Q32" s="4646" t="str">
        <f>cst_wskakunin_kanri5_JIMU_TOUROKU_KIKAN</f>
        <v/>
      </c>
      <c r="R32" s="4646"/>
      <c r="S32" s="4646"/>
      <c r="T32" s="4646"/>
      <c r="U32" s="1158" t="s">
        <v>10</v>
      </c>
      <c r="V32" s="4647" t="s">
        <v>3917</v>
      </c>
      <c r="W32" s="4647"/>
      <c r="X32" s="4647"/>
      <c r="Y32" s="4647"/>
      <c r="Z32" s="4649" t="str">
        <f>cst_wskakunin_kanri5_JIMU_NO</f>
        <v/>
      </c>
      <c r="AA32" s="4649"/>
      <c r="AB32" s="4649"/>
      <c r="AC32" s="4649"/>
      <c r="AD32" s="4649"/>
      <c r="AE32" s="1740" t="s">
        <v>7</v>
      </c>
    </row>
    <row r="33" spans="1:31" s="1139" customFormat="1" ht="17.25" customHeight="1">
      <c r="B33" s="1142"/>
      <c r="C33" s="1142"/>
      <c r="I33" s="2379" t="str">
        <f>cst_wskakunin_kanri5_JIMU_NAME</f>
        <v/>
      </c>
      <c r="J33" s="2379"/>
      <c r="K33" s="2379"/>
      <c r="L33" s="2379"/>
      <c r="M33" s="2379"/>
      <c r="N33" s="2379"/>
      <c r="O33" s="2379"/>
      <c r="P33" s="2379"/>
      <c r="Q33" s="2379"/>
      <c r="R33" s="2379"/>
      <c r="S33" s="2379"/>
      <c r="T33" s="2379"/>
      <c r="U33" s="2379"/>
      <c r="V33" s="2379"/>
      <c r="W33" s="2379"/>
      <c r="X33" s="2379"/>
      <c r="Y33" s="2379"/>
      <c r="Z33" s="2379"/>
      <c r="AA33" s="2379"/>
      <c r="AB33" s="2379"/>
      <c r="AC33" s="2379"/>
      <c r="AD33" s="2379"/>
      <c r="AE33" s="2379"/>
    </row>
    <row r="34" spans="1:31" s="1139" customFormat="1" ht="17.25" customHeight="1">
      <c r="B34" s="1142" t="s">
        <v>3037</v>
      </c>
      <c r="C34" s="1142"/>
      <c r="I34" s="1142" t="s">
        <v>2595</v>
      </c>
      <c r="J34" s="2379" t="str">
        <f>cst_wskakunin_kanri5_ZIP</f>
        <v/>
      </c>
      <c r="K34" s="2379"/>
      <c r="L34" s="2379"/>
      <c r="M34" s="2379"/>
      <c r="N34" s="2379"/>
      <c r="O34" s="2379"/>
      <c r="P34" s="2379"/>
    </row>
    <row r="35" spans="1:31" s="1139" customFormat="1" ht="17.25" customHeight="1">
      <c r="B35" s="1142" t="s">
        <v>2979</v>
      </c>
      <c r="C35" s="1142"/>
      <c r="J35" s="2379" t="str">
        <f>cst_wskakunin_kanri5__address</f>
        <v/>
      </c>
      <c r="K35" s="2379"/>
      <c r="L35" s="2379"/>
      <c r="M35" s="2379"/>
      <c r="N35" s="2379"/>
      <c r="O35" s="2379"/>
      <c r="P35" s="2379"/>
      <c r="Q35" s="2379"/>
      <c r="R35" s="2379"/>
      <c r="S35" s="2379"/>
      <c r="T35" s="2379"/>
      <c r="U35" s="2379"/>
      <c r="V35" s="2379"/>
      <c r="W35" s="2379"/>
      <c r="X35" s="2379"/>
      <c r="Y35" s="2379"/>
      <c r="Z35" s="2379"/>
      <c r="AA35" s="2379"/>
      <c r="AB35" s="2379"/>
      <c r="AC35" s="2379"/>
      <c r="AD35" s="2379"/>
      <c r="AE35" s="2379"/>
    </row>
    <row r="36" spans="1:31" s="1139" customFormat="1" ht="17.25" customHeight="1">
      <c r="A36" s="1145"/>
      <c r="B36" s="1140" t="s">
        <v>3039</v>
      </c>
      <c r="C36" s="1140"/>
      <c r="D36" s="1145"/>
      <c r="E36" s="1145"/>
      <c r="F36" s="1145"/>
      <c r="G36" s="1145"/>
      <c r="H36" s="1145"/>
      <c r="I36" s="1145"/>
      <c r="J36" s="2373" t="str">
        <f>cst_wskakunin_kanri5_TEL</f>
        <v/>
      </c>
      <c r="K36" s="2373"/>
      <c r="L36" s="2373"/>
      <c r="M36" s="2373"/>
      <c r="N36" s="2373"/>
      <c r="O36" s="2373"/>
      <c r="P36" s="2373"/>
      <c r="Q36" s="2373"/>
      <c r="R36" s="2373"/>
      <c r="S36" s="2373"/>
      <c r="T36" s="1145"/>
      <c r="U36" s="1145"/>
      <c r="V36" s="1145"/>
      <c r="W36" s="1145"/>
      <c r="X36" s="1145"/>
      <c r="Y36" s="1145"/>
      <c r="Z36" s="1145"/>
      <c r="AA36" s="1145"/>
      <c r="AB36" s="1145"/>
      <c r="AC36" s="1145"/>
      <c r="AD36" s="1145"/>
      <c r="AE36" s="1145"/>
    </row>
    <row r="37" spans="1:31" s="1139" customFormat="1" ht="6.75" customHeight="1">
      <c r="A37" s="1142"/>
      <c r="B37" s="1142"/>
      <c r="C37" s="1142"/>
      <c r="D37" s="1142"/>
      <c r="E37" s="1142"/>
      <c r="F37" s="1142"/>
      <c r="G37" s="1142"/>
      <c r="H37" s="1142"/>
      <c r="I37" s="1142"/>
      <c r="J37" s="1142"/>
      <c r="K37" s="1142"/>
      <c r="L37" s="1142"/>
      <c r="M37" s="1142"/>
      <c r="N37" s="1142"/>
      <c r="O37" s="1142"/>
      <c r="P37" s="1142"/>
      <c r="Q37" s="1142"/>
      <c r="R37" s="1142"/>
      <c r="S37" s="1142"/>
      <c r="T37" s="1142"/>
      <c r="U37" s="1142"/>
      <c r="V37" s="1142"/>
      <c r="W37" s="1142"/>
      <c r="X37" s="1142"/>
      <c r="Y37" s="1142"/>
      <c r="Z37" s="1142"/>
      <c r="AA37" s="1142"/>
      <c r="AB37" s="1142"/>
      <c r="AC37" s="1142"/>
      <c r="AD37" s="1142"/>
      <c r="AE37" s="1142"/>
    </row>
    <row r="38" spans="1:31" s="1139" customFormat="1" ht="17.25" customHeight="1">
      <c r="B38" s="1142" t="s">
        <v>3042</v>
      </c>
      <c r="C38" s="1142"/>
      <c r="H38" s="1157" t="s">
        <v>9</v>
      </c>
      <c r="I38" s="4646" t="str">
        <f>cst_wskakunin_kanri6_SIKAKU</f>
        <v/>
      </c>
      <c r="J38" s="4646"/>
      <c r="K38" s="1158" t="s">
        <v>10</v>
      </c>
      <c r="L38" s="4647" t="s">
        <v>2974</v>
      </c>
      <c r="M38" s="4647"/>
      <c r="N38" s="4647"/>
      <c r="O38" s="4647"/>
      <c r="P38" s="1157" t="s">
        <v>9</v>
      </c>
      <c r="Q38" s="4646" t="str">
        <f>cst_wskakunin_kanri6_TOUROKU_KIKAN</f>
        <v/>
      </c>
      <c r="R38" s="4646"/>
      <c r="S38" s="4646"/>
      <c r="T38" s="4646"/>
      <c r="U38" s="1158" t="s">
        <v>10</v>
      </c>
      <c r="V38" s="4647" t="s">
        <v>4337</v>
      </c>
      <c r="W38" s="4647"/>
      <c r="X38" s="4647"/>
      <c r="Y38" s="4647"/>
      <c r="Z38" s="4646" t="str">
        <f>cst_wskakunin_kanri6_KENTIKUSI_NO</f>
        <v/>
      </c>
      <c r="AA38" s="4646"/>
      <c r="AB38" s="4646"/>
      <c r="AC38" s="4646"/>
      <c r="AD38" s="4646"/>
      <c r="AE38" s="1740" t="s">
        <v>7</v>
      </c>
    </row>
    <row r="39" spans="1:31" s="1139" customFormat="1" ht="17.25" customHeight="1">
      <c r="B39" s="1142" t="s">
        <v>3043</v>
      </c>
      <c r="C39" s="1142"/>
      <c r="H39" s="1142"/>
      <c r="I39" s="4648" t="str">
        <f>cst_wskakunin_kanri6_NAME</f>
        <v/>
      </c>
      <c r="J39" s="4648"/>
      <c r="K39" s="4648"/>
      <c r="L39" s="4648"/>
      <c r="M39" s="4648"/>
      <c r="N39" s="4648"/>
      <c r="O39" s="4648"/>
      <c r="P39" s="4648"/>
      <c r="Q39" s="4648"/>
      <c r="R39" s="4648"/>
      <c r="S39" s="4648"/>
      <c r="T39" s="4648"/>
      <c r="U39" s="4648"/>
      <c r="V39" s="4648"/>
      <c r="W39" s="4648"/>
      <c r="X39" s="4648"/>
      <c r="Y39" s="4648"/>
      <c r="Z39" s="4648"/>
      <c r="AA39" s="4648"/>
      <c r="AB39" s="4648"/>
      <c r="AC39" s="4648"/>
      <c r="AD39" s="4648"/>
      <c r="AE39" s="4648"/>
    </row>
    <row r="40" spans="1:31" s="1139" customFormat="1" ht="17.25" customHeight="1">
      <c r="B40" s="1142" t="s">
        <v>3044</v>
      </c>
      <c r="C40" s="1142"/>
      <c r="H40" s="1157" t="s">
        <v>9</v>
      </c>
      <c r="I40" s="4649" t="str">
        <f>cst_wskakunin_kanri6_JIMU_SIKAKU</f>
        <v/>
      </c>
      <c r="J40" s="4649"/>
      <c r="K40" s="1158" t="s">
        <v>10</v>
      </c>
      <c r="L40" s="4647" t="s">
        <v>2977</v>
      </c>
      <c r="M40" s="4647"/>
      <c r="N40" s="4647"/>
      <c r="O40" s="4647"/>
      <c r="P40" s="1232" t="s">
        <v>9</v>
      </c>
      <c r="Q40" s="4646" t="str">
        <f>cst_wskakunin_kanri6_JIMU_TOUROKU_KIKAN</f>
        <v/>
      </c>
      <c r="R40" s="4646"/>
      <c r="S40" s="4646"/>
      <c r="T40" s="4646"/>
      <c r="U40" s="1158" t="s">
        <v>10</v>
      </c>
      <c r="V40" s="4647" t="s">
        <v>3917</v>
      </c>
      <c r="W40" s="4647"/>
      <c r="X40" s="4647"/>
      <c r="Y40" s="4647"/>
      <c r="Z40" s="4649" t="str">
        <f>cst_wskakunin_kanri6_JIMU_NO</f>
        <v/>
      </c>
      <c r="AA40" s="4649"/>
      <c r="AB40" s="4649"/>
      <c r="AC40" s="4649"/>
      <c r="AD40" s="4649"/>
      <c r="AE40" s="1740" t="s">
        <v>7</v>
      </c>
    </row>
    <row r="41" spans="1:31" s="1139" customFormat="1" ht="17.25" customHeight="1">
      <c r="B41" s="1142"/>
      <c r="C41" s="1142"/>
      <c r="I41" s="2379" t="str">
        <f>cst_wskakunin_kanri6_JIMU_NAME</f>
        <v/>
      </c>
      <c r="J41" s="2379"/>
      <c r="K41" s="2379"/>
      <c r="L41" s="2379"/>
      <c r="M41" s="2379"/>
      <c r="N41" s="2379"/>
      <c r="O41" s="2379"/>
      <c r="P41" s="2379"/>
      <c r="Q41" s="2379"/>
      <c r="R41" s="2379"/>
      <c r="S41" s="2379"/>
      <c r="T41" s="2379"/>
      <c r="U41" s="2379"/>
      <c r="V41" s="2379"/>
      <c r="W41" s="2379"/>
      <c r="X41" s="2379"/>
      <c r="Y41" s="2379"/>
      <c r="Z41" s="2379"/>
      <c r="AA41" s="2379"/>
      <c r="AB41" s="2379"/>
      <c r="AC41" s="2379"/>
      <c r="AD41" s="2379"/>
      <c r="AE41" s="2379"/>
    </row>
    <row r="42" spans="1:31" s="1139" customFormat="1" ht="17.25" customHeight="1">
      <c r="B42" s="1142" t="s">
        <v>3037</v>
      </c>
      <c r="C42" s="1142"/>
      <c r="I42" s="1142" t="s">
        <v>2595</v>
      </c>
      <c r="J42" s="2379" t="str">
        <f>cst_wskakunin_kanri6_ZIP</f>
        <v/>
      </c>
      <c r="K42" s="2379"/>
      <c r="L42" s="2379"/>
      <c r="M42" s="2379"/>
      <c r="N42" s="2379"/>
      <c r="O42" s="2379"/>
      <c r="P42" s="2379"/>
    </row>
    <row r="43" spans="1:31" s="1139" customFormat="1" ht="17.25" customHeight="1">
      <c r="B43" s="1142" t="s">
        <v>2979</v>
      </c>
      <c r="C43" s="1142"/>
      <c r="J43" s="2379" t="str">
        <f>cst_wskakunin_kanri6__address</f>
        <v/>
      </c>
      <c r="K43" s="2379"/>
      <c r="L43" s="2379"/>
      <c r="M43" s="2379"/>
      <c r="N43" s="2379"/>
      <c r="O43" s="2379"/>
      <c r="P43" s="2379"/>
      <c r="Q43" s="2379"/>
      <c r="R43" s="2379"/>
      <c r="S43" s="2379"/>
      <c r="T43" s="2379"/>
      <c r="U43" s="2379"/>
      <c r="V43" s="2379"/>
      <c r="W43" s="2379"/>
      <c r="X43" s="2379"/>
      <c r="Y43" s="2379"/>
      <c r="Z43" s="2379"/>
      <c r="AA43" s="2379"/>
      <c r="AB43" s="2379"/>
      <c r="AC43" s="2379"/>
      <c r="AD43" s="2379"/>
      <c r="AE43" s="2379"/>
    </row>
    <row r="44" spans="1:31" s="1139" customFormat="1" ht="17.25" customHeight="1">
      <c r="A44" s="1145"/>
      <c r="B44" s="1140" t="s">
        <v>3039</v>
      </c>
      <c r="C44" s="1140"/>
      <c r="D44" s="1145"/>
      <c r="E44" s="1145"/>
      <c r="F44" s="1145"/>
      <c r="G44" s="1145"/>
      <c r="H44" s="1145"/>
      <c r="I44" s="1145"/>
      <c r="J44" s="2373" t="str">
        <f>cst_wskakunin_kanri6_TEL</f>
        <v/>
      </c>
      <c r="K44" s="2373"/>
      <c r="L44" s="2373"/>
      <c r="M44" s="2373"/>
      <c r="N44" s="2373"/>
      <c r="O44" s="2373"/>
      <c r="P44" s="2373"/>
      <c r="Q44" s="2373"/>
      <c r="R44" s="2373"/>
      <c r="S44" s="2373"/>
      <c r="T44" s="1145"/>
      <c r="U44" s="1145"/>
      <c r="V44" s="1145"/>
      <c r="W44" s="1145"/>
      <c r="X44" s="1145"/>
      <c r="Y44" s="1145"/>
      <c r="Z44" s="1145"/>
      <c r="AA44" s="1145"/>
      <c r="AB44" s="1145"/>
      <c r="AC44" s="1145"/>
      <c r="AD44" s="1145"/>
      <c r="AE44" s="1145"/>
    </row>
    <row r="45" spans="1:31" s="1139" customFormat="1" ht="17.25" customHeight="1"/>
    <row r="46" spans="1:31" s="1139" customFormat="1" ht="17.25" customHeight="1"/>
    <row r="47" spans="1:31" s="1139" customFormat="1" ht="17.25" customHeight="1"/>
    <row r="48" spans="1:31" s="1139" customFormat="1" ht="17.25" customHeight="1"/>
    <row r="49" s="1139" customFormat="1" ht="17.25" customHeight="1"/>
    <row r="50" s="1139" customFormat="1" ht="17.25" customHeight="1"/>
    <row r="51" s="1139" customFormat="1" ht="17.25" customHeight="1"/>
    <row r="52" s="1139" customFormat="1" ht="17.25" customHeight="1"/>
    <row r="53" s="1139" customFormat="1" ht="17.25" customHeight="1"/>
    <row r="54" s="1139" customFormat="1" ht="17.25" customHeight="1"/>
    <row r="55" s="1139" customFormat="1" ht="17.25" customHeight="1"/>
    <row r="56" s="1139" customFormat="1" ht="17.25" customHeight="1"/>
    <row r="57" s="1139" customFormat="1" ht="17.25" customHeight="1"/>
    <row r="58" s="1139" customFormat="1"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sheetData>
  <mergeCells count="76">
    <mergeCell ref="I41:AE41"/>
    <mergeCell ref="J42:P42"/>
    <mergeCell ref="J43:AE43"/>
    <mergeCell ref="J44:S44"/>
    <mergeCell ref="I39:AE39"/>
    <mergeCell ref="I40:J40"/>
    <mergeCell ref="L40:O40"/>
    <mergeCell ref="Q40:T40"/>
    <mergeCell ref="V40:Y40"/>
    <mergeCell ref="Z40:AD40"/>
    <mergeCell ref="I33:AE33"/>
    <mergeCell ref="J34:P34"/>
    <mergeCell ref="J35:AE35"/>
    <mergeCell ref="J36:S36"/>
    <mergeCell ref="I38:J38"/>
    <mergeCell ref="L38:O38"/>
    <mergeCell ref="Q38:T38"/>
    <mergeCell ref="V38:Y38"/>
    <mergeCell ref="Z38:AD38"/>
    <mergeCell ref="I31:AE31"/>
    <mergeCell ref="I32:J32"/>
    <mergeCell ref="L32:O32"/>
    <mergeCell ref="Q32:T32"/>
    <mergeCell ref="V32:Y32"/>
    <mergeCell ref="Z32:AD32"/>
    <mergeCell ref="I25:AE25"/>
    <mergeCell ref="J26:P26"/>
    <mergeCell ref="J27:AE27"/>
    <mergeCell ref="J28:S28"/>
    <mergeCell ref="I30:J30"/>
    <mergeCell ref="L30:O30"/>
    <mergeCell ref="Q30:T30"/>
    <mergeCell ref="V30:Y30"/>
    <mergeCell ref="Z30:AD30"/>
    <mergeCell ref="I23:AE23"/>
    <mergeCell ref="I24:J24"/>
    <mergeCell ref="L24:O24"/>
    <mergeCell ref="Q24:T24"/>
    <mergeCell ref="V24:Y24"/>
    <mergeCell ref="Z24:AD24"/>
    <mergeCell ref="I17:AE17"/>
    <mergeCell ref="J18:P18"/>
    <mergeCell ref="J19:AE19"/>
    <mergeCell ref="J20:S20"/>
    <mergeCell ref="I22:J22"/>
    <mergeCell ref="L22:O22"/>
    <mergeCell ref="Q22:T22"/>
    <mergeCell ref="V22:Y22"/>
    <mergeCell ref="Z22:AD22"/>
    <mergeCell ref="I15:AE15"/>
    <mergeCell ref="I16:J16"/>
    <mergeCell ref="L16:O16"/>
    <mergeCell ref="Q16:T16"/>
    <mergeCell ref="V16:Y16"/>
    <mergeCell ref="Z16:AD16"/>
    <mergeCell ref="I9:AE9"/>
    <mergeCell ref="J10:P10"/>
    <mergeCell ref="J11:AE11"/>
    <mergeCell ref="J12:S12"/>
    <mergeCell ref="I14:J14"/>
    <mergeCell ref="L14:O14"/>
    <mergeCell ref="Q14:T14"/>
    <mergeCell ref="V14:Y14"/>
    <mergeCell ref="Z14:AD14"/>
    <mergeCell ref="I7:AE7"/>
    <mergeCell ref="I8:J8"/>
    <mergeCell ref="L8:O8"/>
    <mergeCell ref="Q8:T8"/>
    <mergeCell ref="V8:Y8"/>
    <mergeCell ref="Z8:AD8"/>
    <mergeCell ref="A1:AE1"/>
    <mergeCell ref="I6:J6"/>
    <mergeCell ref="L6:O6"/>
    <mergeCell ref="Q6:T6"/>
    <mergeCell ref="V6:Y6"/>
    <mergeCell ref="Z6:AD6"/>
  </mergeCells>
  <phoneticPr fontId="129"/>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H96"/>
  <sheetViews>
    <sheetView zoomScaleNormal="100" zoomScaleSheetLayoutView="112" workbookViewId="0"/>
  </sheetViews>
  <sheetFormatPr defaultColWidth="9" defaultRowHeight="13.5"/>
  <cols>
    <col min="1" max="31" width="2.75" style="1101" customWidth="1"/>
    <col min="32" max="32" width="2.125" style="1101" customWidth="1"/>
    <col min="33" max="33" width="9" style="1101" customWidth="1"/>
    <col min="34" max="16384" width="9" style="1101"/>
  </cols>
  <sheetData>
    <row r="1" spans="1:34" s="1139" customFormat="1" ht="17.25" customHeight="1">
      <c r="A1" s="4651" t="s">
        <v>5012</v>
      </c>
      <c r="B1" s="4651"/>
      <c r="C1" s="4651"/>
      <c r="D1" s="4651"/>
      <c r="E1" s="4651"/>
      <c r="F1" s="4651"/>
      <c r="G1" s="4651"/>
      <c r="H1" s="4651"/>
      <c r="I1" s="4651"/>
      <c r="J1" s="4651"/>
      <c r="K1" s="4651"/>
      <c r="L1" s="4651"/>
      <c r="M1" s="4651"/>
      <c r="N1" s="4651"/>
      <c r="O1" s="4651"/>
      <c r="P1" s="4651"/>
      <c r="Q1" s="4651"/>
      <c r="R1" s="4651"/>
      <c r="S1" s="4651"/>
      <c r="T1" s="4651"/>
      <c r="U1" s="4651"/>
      <c r="V1" s="4651"/>
      <c r="W1" s="4651"/>
      <c r="X1" s="4651"/>
      <c r="Y1" s="4651"/>
      <c r="Z1" s="4651"/>
      <c r="AA1" s="4651"/>
      <c r="AB1" s="4651"/>
      <c r="AC1" s="4651"/>
      <c r="AD1" s="4651"/>
      <c r="AE1" s="4651"/>
    </row>
    <row r="2" spans="1:34" s="1139" customFormat="1" ht="17.25" customHeight="1"/>
    <row r="3" spans="1:34" s="1139" customFormat="1" ht="18" customHeight="1">
      <c r="A3" s="1140"/>
      <c r="B3" s="1141" t="s">
        <v>3033</v>
      </c>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row>
    <row r="4" spans="1:34" s="1139" customFormat="1" ht="6.75" customHeight="1">
      <c r="A4" s="1142"/>
      <c r="B4" s="1142"/>
      <c r="C4" s="1142"/>
      <c r="D4" s="1142"/>
      <c r="E4" s="1142"/>
      <c r="F4" s="1142"/>
      <c r="G4" s="1142"/>
      <c r="H4" s="1142"/>
      <c r="I4" s="1142"/>
      <c r="J4" s="1142"/>
      <c r="K4" s="1142"/>
      <c r="L4" s="1142"/>
      <c r="M4" s="1142"/>
      <c r="N4" s="1142"/>
      <c r="O4" s="1142"/>
      <c r="P4" s="1142"/>
      <c r="Q4" s="1142"/>
      <c r="R4" s="1142"/>
      <c r="S4" s="1142"/>
      <c r="T4" s="1142"/>
      <c r="U4" s="1142"/>
      <c r="V4" s="1142"/>
      <c r="W4" s="1142"/>
      <c r="X4" s="1142"/>
      <c r="Y4" s="1142"/>
      <c r="Z4" s="1142"/>
      <c r="AA4" s="1142"/>
      <c r="AB4" s="1142"/>
      <c r="AC4" s="1142"/>
      <c r="AD4" s="1142"/>
      <c r="AE4" s="1142"/>
    </row>
    <row r="5" spans="1:34" s="1139" customFormat="1" ht="17.25" customHeight="1">
      <c r="A5" s="1143" t="s">
        <v>5791</v>
      </c>
      <c r="B5" s="1144"/>
      <c r="C5" s="1144"/>
      <c r="D5" s="1144"/>
      <c r="E5" s="1144"/>
      <c r="F5" s="1144"/>
      <c r="G5" s="1144"/>
      <c r="H5" s="1144"/>
      <c r="I5" s="1144"/>
      <c r="J5" s="1144"/>
      <c r="K5" s="1144"/>
      <c r="L5" s="1144"/>
      <c r="M5" s="1144"/>
      <c r="N5" s="1144"/>
      <c r="O5" s="1144"/>
      <c r="P5" s="1144"/>
      <c r="Q5" s="1144"/>
      <c r="R5" s="1144"/>
      <c r="S5" s="1144"/>
      <c r="T5" s="1144"/>
      <c r="U5" s="1144"/>
      <c r="V5" s="1144"/>
      <c r="W5" s="1144"/>
      <c r="X5" s="1144"/>
      <c r="Y5" s="1144"/>
      <c r="Z5" s="1144"/>
      <c r="AA5" s="1144"/>
      <c r="AB5" s="1144"/>
      <c r="AC5" s="1144"/>
      <c r="AD5" s="1144"/>
      <c r="AE5" s="1144"/>
    </row>
    <row r="6" spans="1:34" s="1704" customFormat="1" ht="17.100000000000001" customHeight="1">
      <c r="B6" s="1704" t="s">
        <v>3036</v>
      </c>
      <c r="I6" s="4622" t="str">
        <f>cst_wskakunin_sekou2_NAME</f>
        <v/>
      </c>
      <c r="J6" s="4622"/>
      <c r="K6" s="4622"/>
      <c r="L6" s="4622"/>
      <c r="M6" s="4622"/>
      <c r="N6" s="4622"/>
      <c r="O6" s="4622"/>
      <c r="P6" s="4622"/>
      <c r="Q6" s="4622"/>
      <c r="R6" s="4622"/>
      <c r="S6" s="4622"/>
      <c r="T6" s="4622"/>
      <c r="U6" s="4622"/>
      <c r="V6" s="4622"/>
      <c r="W6" s="4622"/>
      <c r="X6" s="4622"/>
      <c r="Y6" s="4622"/>
      <c r="Z6" s="4622"/>
      <c r="AA6" s="4622"/>
      <c r="AB6" s="4622"/>
      <c r="AC6" s="4622"/>
      <c r="AD6" s="4622"/>
      <c r="AE6" s="4622"/>
    </row>
    <row r="7" spans="1:34" s="1704" customFormat="1" ht="17.100000000000001" customHeight="1">
      <c r="B7" s="1704" t="s">
        <v>2976</v>
      </c>
      <c r="I7" s="1705" t="s">
        <v>710</v>
      </c>
      <c r="J7" s="1706"/>
      <c r="K7" s="1706"/>
      <c r="L7" s="1706"/>
      <c r="N7" s="1704" t="s">
        <v>11</v>
      </c>
      <c r="O7" s="4633" t="str">
        <f>cst_wskakunin_sekou2_SEKOU_SIKAKU</f>
        <v/>
      </c>
      <c r="P7" s="4633"/>
      <c r="Q7" s="4633"/>
      <c r="R7" s="4633"/>
      <c r="S7" s="1704" t="s">
        <v>57</v>
      </c>
      <c r="T7" s="1706" t="s">
        <v>6</v>
      </c>
      <c r="U7" s="4634" t="str">
        <f>cst_wskakunin_sekou2_SEKOU_NO</f>
        <v/>
      </c>
      <c r="V7" s="4634"/>
      <c r="W7" s="4634"/>
      <c r="X7" s="4634"/>
      <c r="Y7" s="1704" t="s">
        <v>7</v>
      </c>
      <c r="AB7" s="1706"/>
      <c r="AC7" s="1706"/>
      <c r="AG7" s="1706"/>
    </row>
    <row r="8" spans="1:34" s="1704" customFormat="1" ht="17.100000000000001" customHeight="1">
      <c r="I8" s="4622" t="str">
        <f>cst_wskakunin_sekou2_JIMU_NAME</f>
        <v/>
      </c>
      <c r="J8" s="4622"/>
      <c r="K8" s="4622"/>
      <c r="L8" s="4622"/>
      <c r="M8" s="4622"/>
      <c r="N8" s="4622"/>
      <c r="O8" s="4622"/>
      <c r="P8" s="4622"/>
      <c r="Q8" s="4622"/>
      <c r="R8" s="4622"/>
      <c r="S8" s="4622"/>
      <c r="T8" s="4622"/>
      <c r="U8" s="4622"/>
      <c r="V8" s="4622"/>
      <c r="W8" s="4622"/>
      <c r="X8" s="4622"/>
      <c r="Y8" s="4622"/>
      <c r="Z8" s="4622"/>
      <c r="AA8" s="4622"/>
      <c r="AB8" s="4622"/>
      <c r="AC8" s="4622"/>
      <c r="AD8" s="4622"/>
      <c r="AE8" s="4622"/>
      <c r="AH8" s="1707"/>
    </row>
    <row r="9" spans="1:34" s="1704" customFormat="1" ht="17.100000000000001" customHeight="1">
      <c r="B9" s="1704" t="s">
        <v>3037</v>
      </c>
      <c r="I9" s="1704" t="s">
        <v>2595</v>
      </c>
      <c r="J9" s="4622" t="str">
        <f>cst_wskakunin_sekou2_ZIP</f>
        <v/>
      </c>
      <c r="K9" s="4623"/>
      <c r="L9" s="4623"/>
      <c r="M9" s="4623"/>
      <c r="N9" s="4623"/>
      <c r="O9" s="4623"/>
      <c r="P9" s="4623"/>
    </row>
    <row r="10" spans="1:34" s="1704" customFormat="1" ht="17.100000000000001" customHeight="1">
      <c r="B10" s="1704" t="s">
        <v>2979</v>
      </c>
      <c r="J10" s="4622" t="str">
        <f>cst_wskakunin_sekou2__address</f>
        <v/>
      </c>
      <c r="K10" s="4623"/>
      <c r="L10" s="4623"/>
      <c r="M10" s="4623"/>
      <c r="N10" s="4623"/>
      <c r="O10" s="4623"/>
      <c r="P10" s="4623"/>
      <c r="Q10" s="4623"/>
      <c r="R10" s="4623"/>
      <c r="S10" s="4623"/>
      <c r="T10" s="4623"/>
      <c r="U10" s="4623"/>
      <c r="V10" s="4623"/>
      <c r="W10" s="4623"/>
      <c r="X10" s="4623"/>
      <c r="Y10" s="4623"/>
      <c r="Z10" s="4623"/>
      <c r="AA10" s="4623"/>
      <c r="AB10" s="4623"/>
      <c r="AC10" s="4623"/>
      <c r="AD10" s="4623"/>
      <c r="AE10" s="4623"/>
    </row>
    <row r="11" spans="1:34" s="1139" customFormat="1" ht="17.25" customHeight="1">
      <c r="A11" s="1145"/>
      <c r="B11" s="1140" t="s">
        <v>3039</v>
      </c>
      <c r="C11" s="1140"/>
      <c r="D11" s="1145"/>
      <c r="E11" s="1145"/>
      <c r="F11" s="1145"/>
      <c r="G11" s="1145"/>
      <c r="H11" s="1145"/>
      <c r="I11" s="1145"/>
      <c r="J11" s="2373" t="str">
        <f>cst_wskakunin_sekou2_TEL</f>
        <v/>
      </c>
      <c r="K11" s="2373"/>
      <c r="L11" s="2373"/>
      <c r="M11" s="2373"/>
      <c r="N11" s="2373"/>
      <c r="O11" s="2373"/>
      <c r="P11" s="2373"/>
      <c r="Q11" s="2373"/>
      <c r="R11" s="2373"/>
      <c r="S11" s="2373"/>
      <c r="T11" s="1145"/>
      <c r="U11" s="1145"/>
      <c r="V11" s="1145"/>
      <c r="W11" s="1145"/>
      <c r="X11" s="1145"/>
      <c r="Y11" s="1145"/>
      <c r="Z11" s="1145"/>
      <c r="AA11" s="1145"/>
      <c r="AB11" s="1145"/>
      <c r="AC11" s="1145"/>
      <c r="AD11" s="1145"/>
      <c r="AE11" s="1145"/>
    </row>
    <row r="12" spans="1:34" s="1139" customFormat="1" ht="6.75" customHeight="1">
      <c r="A12" s="1142"/>
      <c r="B12" s="1142"/>
      <c r="C12" s="1142"/>
      <c r="D12" s="1142"/>
      <c r="E12" s="1142"/>
      <c r="F12" s="1142"/>
      <c r="G12" s="1142"/>
      <c r="H12" s="1142"/>
      <c r="I12" s="1142"/>
      <c r="J12" s="1142"/>
      <c r="K12" s="1142"/>
      <c r="L12" s="1142"/>
      <c r="M12" s="1142"/>
      <c r="N12" s="1142"/>
      <c r="O12" s="1142"/>
      <c r="P12" s="1142"/>
      <c r="Q12" s="1142"/>
      <c r="R12" s="1142"/>
      <c r="S12" s="1142"/>
      <c r="T12" s="1142"/>
      <c r="U12" s="1142"/>
      <c r="V12" s="1142"/>
      <c r="W12" s="1142"/>
      <c r="X12" s="1142"/>
      <c r="Y12" s="1142"/>
      <c r="Z12" s="1142"/>
      <c r="AA12" s="1142"/>
      <c r="AB12" s="1142"/>
      <c r="AC12" s="1142"/>
      <c r="AD12" s="1142"/>
      <c r="AE12" s="1142"/>
    </row>
    <row r="13" spans="1:34" s="1704" customFormat="1" ht="17.100000000000001" customHeight="1">
      <c r="B13" s="1704" t="s">
        <v>3036</v>
      </c>
      <c r="I13" s="4622" t="str">
        <f>cst_wskakunin_sekou3_NAME</f>
        <v/>
      </c>
      <c r="J13" s="4622"/>
      <c r="K13" s="4622"/>
      <c r="L13" s="4622"/>
      <c r="M13" s="4622"/>
      <c r="N13" s="4622"/>
      <c r="O13" s="4622"/>
      <c r="P13" s="4622"/>
      <c r="Q13" s="4622"/>
      <c r="R13" s="4622"/>
      <c r="S13" s="4622"/>
      <c r="T13" s="4622"/>
      <c r="U13" s="4622"/>
      <c r="V13" s="4622"/>
      <c r="W13" s="4622"/>
      <c r="X13" s="4622"/>
      <c r="Y13" s="4622"/>
      <c r="Z13" s="4622"/>
      <c r="AA13" s="4622"/>
      <c r="AB13" s="4622"/>
      <c r="AC13" s="4622"/>
      <c r="AD13" s="4622"/>
      <c r="AE13" s="4622"/>
    </row>
    <row r="14" spans="1:34" s="1704" customFormat="1" ht="17.100000000000001" customHeight="1">
      <c r="B14" s="1704" t="s">
        <v>2976</v>
      </c>
      <c r="I14" s="1705" t="s">
        <v>710</v>
      </c>
      <c r="J14" s="1706"/>
      <c r="K14" s="1706"/>
      <c r="L14" s="1706"/>
      <c r="N14" s="1704" t="s">
        <v>11</v>
      </c>
      <c r="O14" s="4633" t="str">
        <f>cst_wskakunin_sekou3_SEKOU_SIKAKU</f>
        <v/>
      </c>
      <c r="P14" s="4633"/>
      <c r="Q14" s="4633"/>
      <c r="R14" s="4633"/>
      <c r="S14" s="1704" t="s">
        <v>57</v>
      </c>
      <c r="T14" s="1706" t="s">
        <v>6</v>
      </c>
      <c r="U14" s="4634" t="str">
        <f>cst_wskakunin_sekou3_SEKOU_NO</f>
        <v/>
      </c>
      <c r="V14" s="4634"/>
      <c r="W14" s="4634"/>
      <c r="X14" s="4634"/>
      <c r="Y14" s="1704" t="s">
        <v>7</v>
      </c>
      <c r="AB14" s="1706"/>
      <c r="AC14" s="1706"/>
      <c r="AG14" s="1706"/>
    </row>
    <row r="15" spans="1:34" s="1704" customFormat="1" ht="17.100000000000001" customHeight="1">
      <c r="I15" s="4622" t="str">
        <f>cst_wskakunin_sekou3_JIMU_NAME</f>
        <v/>
      </c>
      <c r="J15" s="4622"/>
      <c r="K15" s="4622"/>
      <c r="L15" s="4622"/>
      <c r="M15" s="4622"/>
      <c r="N15" s="4622"/>
      <c r="O15" s="4622"/>
      <c r="P15" s="4622"/>
      <c r="Q15" s="4622"/>
      <c r="R15" s="4622"/>
      <c r="S15" s="4622"/>
      <c r="T15" s="4622"/>
      <c r="U15" s="4622"/>
      <c r="V15" s="4622"/>
      <c r="W15" s="4622"/>
      <c r="X15" s="4622"/>
      <c r="Y15" s="4622"/>
      <c r="Z15" s="4622"/>
      <c r="AA15" s="4622"/>
      <c r="AB15" s="4622"/>
      <c r="AC15" s="4622"/>
      <c r="AD15" s="4622"/>
      <c r="AE15" s="4622"/>
      <c r="AH15" s="1707"/>
    </row>
    <row r="16" spans="1:34" s="1704" customFormat="1" ht="17.100000000000001" customHeight="1">
      <c r="B16" s="1704" t="s">
        <v>3037</v>
      </c>
      <c r="I16" s="1704" t="s">
        <v>2595</v>
      </c>
      <c r="J16" s="4622" t="str">
        <f>cst_wskakunin_sekou3_ZIP</f>
        <v/>
      </c>
      <c r="K16" s="4623"/>
      <c r="L16" s="4623"/>
      <c r="M16" s="4623"/>
      <c r="N16" s="4623"/>
      <c r="O16" s="4623"/>
      <c r="P16" s="4623"/>
    </row>
    <row r="17" spans="1:34" s="1704" customFormat="1" ht="17.100000000000001" customHeight="1">
      <c r="B17" s="1704" t="s">
        <v>2979</v>
      </c>
      <c r="J17" s="4622" t="str">
        <f>cst_wskakunin_sekou3__address</f>
        <v/>
      </c>
      <c r="K17" s="4623"/>
      <c r="L17" s="4623"/>
      <c r="M17" s="4623"/>
      <c r="N17" s="4623"/>
      <c r="O17" s="4623"/>
      <c r="P17" s="4623"/>
      <c r="Q17" s="4623"/>
      <c r="R17" s="4623"/>
      <c r="S17" s="4623"/>
      <c r="T17" s="4623"/>
      <c r="U17" s="4623"/>
      <c r="V17" s="4623"/>
      <c r="W17" s="4623"/>
      <c r="X17" s="4623"/>
      <c r="Y17" s="4623"/>
      <c r="Z17" s="4623"/>
      <c r="AA17" s="4623"/>
      <c r="AB17" s="4623"/>
      <c r="AC17" s="4623"/>
      <c r="AD17" s="4623"/>
      <c r="AE17" s="4623"/>
    </row>
    <row r="18" spans="1:34" s="1139" customFormat="1" ht="17.25" customHeight="1">
      <c r="A18" s="1145"/>
      <c r="B18" s="1140" t="s">
        <v>3039</v>
      </c>
      <c r="C18" s="1140"/>
      <c r="D18" s="1145"/>
      <c r="E18" s="1145"/>
      <c r="F18" s="1145"/>
      <c r="G18" s="1145"/>
      <c r="H18" s="1145"/>
      <c r="I18" s="1145"/>
      <c r="J18" s="2373" t="str">
        <f>cst_wskakunin_sekou3_TEL</f>
        <v/>
      </c>
      <c r="K18" s="2373"/>
      <c r="L18" s="2373"/>
      <c r="M18" s="2373"/>
      <c r="N18" s="2373"/>
      <c r="O18" s="2373"/>
      <c r="P18" s="2373"/>
      <c r="Q18" s="2373"/>
      <c r="R18" s="2373"/>
      <c r="S18" s="2373"/>
      <c r="T18" s="1145"/>
      <c r="U18" s="1145"/>
      <c r="V18" s="1145"/>
      <c r="W18" s="1145"/>
      <c r="X18" s="1145"/>
      <c r="Y18" s="1145"/>
      <c r="Z18" s="1145"/>
      <c r="AA18" s="1145"/>
      <c r="AB18" s="1145"/>
      <c r="AC18" s="1145"/>
      <c r="AD18" s="1145"/>
      <c r="AE18" s="1145"/>
    </row>
    <row r="19" spans="1:34" s="1139" customFormat="1" ht="6.75" customHeight="1">
      <c r="A19" s="1142"/>
      <c r="B19" s="1142"/>
      <c r="C19" s="1142"/>
      <c r="D19" s="1142"/>
      <c r="E19" s="1142"/>
      <c r="F19" s="1142"/>
      <c r="G19" s="1142"/>
      <c r="H19" s="1142"/>
      <c r="I19" s="1142"/>
      <c r="J19" s="1142"/>
      <c r="K19" s="1142"/>
      <c r="L19" s="1142"/>
      <c r="M19" s="1142"/>
      <c r="N19" s="1142"/>
      <c r="O19" s="1142"/>
      <c r="P19" s="1142"/>
      <c r="Q19" s="1142"/>
      <c r="R19" s="1142"/>
      <c r="S19" s="1142"/>
      <c r="T19" s="1142"/>
      <c r="U19" s="1142"/>
      <c r="V19" s="1142"/>
      <c r="W19" s="1142"/>
      <c r="X19" s="1142"/>
      <c r="Y19" s="1142"/>
      <c r="Z19" s="1142"/>
      <c r="AA19" s="1142"/>
      <c r="AB19" s="1142"/>
      <c r="AC19" s="1142"/>
      <c r="AD19" s="1142"/>
      <c r="AE19" s="1142"/>
    </row>
    <row r="20" spans="1:34" s="1704" customFormat="1" ht="17.100000000000001" customHeight="1">
      <c r="B20" s="1704" t="s">
        <v>3036</v>
      </c>
      <c r="I20" s="4622" t="str">
        <f>cst_wskakunin_sekou4_NAME</f>
        <v/>
      </c>
      <c r="J20" s="4622"/>
      <c r="K20" s="4622"/>
      <c r="L20" s="4622"/>
      <c r="M20" s="4622"/>
      <c r="N20" s="4622"/>
      <c r="O20" s="4622"/>
      <c r="P20" s="4622"/>
      <c r="Q20" s="4622"/>
      <c r="R20" s="4622"/>
      <c r="S20" s="4622"/>
      <c r="T20" s="4622"/>
      <c r="U20" s="4622"/>
      <c r="V20" s="4622"/>
      <c r="W20" s="4622"/>
      <c r="X20" s="4622"/>
      <c r="Y20" s="4622"/>
      <c r="Z20" s="4622"/>
      <c r="AA20" s="4622"/>
      <c r="AB20" s="4622"/>
      <c r="AC20" s="4622"/>
      <c r="AD20" s="4622"/>
      <c r="AE20" s="4622"/>
    </row>
    <row r="21" spans="1:34" s="1704" customFormat="1" ht="17.100000000000001" customHeight="1">
      <c r="B21" s="1704" t="s">
        <v>2976</v>
      </c>
      <c r="I21" s="1705" t="s">
        <v>710</v>
      </c>
      <c r="J21" s="1706"/>
      <c r="K21" s="1706"/>
      <c r="L21" s="1706"/>
      <c r="N21" s="1704" t="s">
        <v>11</v>
      </c>
      <c r="O21" s="4633" t="str">
        <f>cst_wskakunin_sekou4_SEKOU_SIKAKU</f>
        <v/>
      </c>
      <c r="P21" s="4633"/>
      <c r="Q21" s="4633"/>
      <c r="R21" s="4633"/>
      <c r="S21" s="1704" t="s">
        <v>57</v>
      </c>
      <c r="T21" s="1706" t="s">
        <v>6</v>
      </c>
      <c r="U21" s="4634" t="str">
        <f>cst_wskakunin_sekou4_SEKOU_NO</f>
        <v/>
      </c>
      <c r="V21" s="4634"/>
      <c r="W21" s="4634"/>
      <c r="X21" s="4634"/>
      <c r="Y21" s="1704" t="s">
        <v>7</v>
      </c>
      <c r="AB21" s="1706"/>
      <c r="AC21" s="1706"/>
      <c r="AG21" s="1706"/>
    </row>
    <row r="22" spans="1:34" s="1704" customFormat="1" ht="17.100000000000001" customHeight="1">
      <c r="I22" s="4622" t="str">
        <f>cst_wskakunin_sekou4_JIMU_NAME</f>
        <v/>
      </c>
      <c r="J22" s="4622"/>
      <c r="K22" s="4622"/>
      <c r="L22" s="4622"/>
      <c r="M22" s="4622"/>
      <c r="N22" s="4622"/>
      <c r="O22" s="4622"/>
      <c r="P22" s="4622"/>
      <c r="Q22" s="4622"/>
      <c r="R22" s="4622"/>
      <c r="S22" s="4622"/>
      <c r="T22" s="4622"/>
      <c r="U22" s="4622"/>
      <c r="V22" s="4622"/>
      <c r="W22" s="4622"/>
      <c r="X22" s="4622"/>
      <c r="Y22" s="4622"/>
      <c r="Z22" s="4622"/>
      <c r="AA22" s="4622"/>
      <c r="AB22" s="4622"/>
      <c r="AC22" s="4622"/>
      <c r="AD22" s="4622"/>
      <c r="AE22" s="4622"/>
      <c r="AH22" s="1707"/>
    </row>
    <row r="23" spans="1:34" s="1704" customFormat="1" ht="17.100000000000001" customHeight="1">
      <c r="B23" s="1704" t="s">
        <v>3037</v>
      </c>
      <c r="I23" s="1704" t="s">
        <v>2595</v>
      </c>
      <c r="J23" s="4622" t="str">
        <f>cst_wskakunin_sekou4_ZIP</f>
        <v/>
      </c>
      <c r="K23" s="4623"/>
      <c r="L23" s="4623"/>
      <c r="M23" s="4623"/>
      <c r="N23" s="4623"/>
      <c r="O23" s="4623"/>
      <c r="P23" s="4623"/>
    </row>
    <row r="24" spans="1:34" s="1704" customFormat="1" ht="17.100000000000001" customHeight="1">
      <c r="B24" s="1704" t="s">
        <v>2979</v>
      </c>
      <c r="J24" s="4622" t="str">
        <f>cst_wskakunin_sekou4__address</f>
        <v/>
      </c>
      <c r="K24" s="4623"/>
      <c r="L24" s="4623"/>
      <c r="M24" s="4623"/>
      <c r="N24" s="4623"/>
      <c r="O24" s="4623"/>
      <c r="P24" s="4623"/>
      <c r="Q24" s="4623"/>
      <c r="R24" s="4623"/>
      <c r="S24" s="4623"/>
      <c r="T24" s="4623"/>
      <c r="U24" s="4623"/>
      <c r="V24" s="4623"/>
      <c r="W24" s="4623"/>
      <c r="X24" s="4623"/>
      <c r="Y24" s="4623"/>
      <c r="Z24" s="4623"/>
      <c r="AA24" s="4623"/>
      <c r="AB24" s="4623"/>
      <c r="AC24" s="4623"/>
      <c r="AD24" s="4623"/>
      <c r="AE24" s="4623"/>
    </row>
    <row r="25" spans="1:34" s="1139" customFormat="1" ht="17.25" customHeight="1">
      <c r="A25" s="1145"/>
      <c r="B25" s="1140" t="s">
        <v>3039</v>
      </c>
      <c r="C25" s="1140"/>
      <c r="D25" s="1145"/>
      <c r="E25" s="1145"/>
      <c r="F25" s="1145"/>
      <c r="G25" s="1145"/>
      <c r="H25" s="1145"/>
      <c r="I25" s="1145"/>
      <c r="J25" s="2373" t="str">
        <f>cst_wskakunin_sekou4_TEL</f>
        <v/>
      </c>
      <c r="K25" s="2373"/>
      <c r="L25" s="2373"/>
      <c r="M25" s="2373"/>
      <c r="N25" s="2373"/>
      <c r="O25" s="2373"/>
      <c r="P25" s="2373"/>
      <c r="Q25" s="2373"/>
      <c r="R25" s="2373"/>
      <c r="S25" s="2373"/>
      <c r="T25" s="1145"/>
      <c r="U25" s="1145"/>
      <c r="V25" s="1145"/>
      <c r="W25" s="1145"/>
      <c r="X25" s="1145"/>
      <c r="Y25" s="1145"/>
      <c r="Z25" s="1145"/>
      <c r="AA25" s="1145"/>
      <c r="AB25" s="1145"/>
      <c r="AC25" s="1145"/>
      <c r="AD25" s="1145"/>
      <c r="AE25" s="1145"/>
    </row>
    <row r="26" spans="1:34" s="1139" customFormat="1" ht="6.75" customHeight="1">
      <c r="A26" s="1142"/>
      <c r="B26" s="1142"/>
      <c r="C26" s="1142"/>
      <c r="D26" s="1142"/>
      <c r="E26" s="1142"/>
      <c r="F26" s="1142"/>
      <c r="G26" s="1142"/>
      <c r="H26" s="1142"/>
      <c r="I26" s="1142"/>
      <c r="J26" s="1142"/>
      <c r="K26" s="1142"/>
      <c r="L26" s="1142"/>
      <c r="M26" s="1142"/>
      <c r="N26" s="1142"/>
      <c r="O26" s="1142"/>
      <c r="P26" s="1142"/>
      <c r="Q26" s="1142"/>
      <c r="R26" s="1142"/>
      <c r="S26" s="1142"/>
      <c r="T26" s="1142"/>
      <c r="U26" s="1142"/>
      <c r="V26" s="1142"/>
      <c r="W26" s="1142"/>
      <c r="X26" s="1142"/>
      <c r="Y26" s="1142"/>
      <c r="Z26" s="1142"/>
      <c r="AA26" s="1142"/>
      <c r="AB26" s="1142"/>
      <c r="AC26" s="1142"/>
      <c r="AD26" s="1142"/>
      <c r="AE26" s="1142"/>
    </row>
    <row r="27" spans="1:34" s="1704" customFormat="1" ht="17.100000000000001" customHeight="1">
      <c r="B27" s="1704" t="s">
        <v>3036</v>
      </c>
      <c r="I27" s="4622" t="str">
        <f>cst_wskakunin_sekou5_NAME</f>
        <v/>
      </c>
      <c r="J27" s="4622"/>
      <c r="K27" s="4622"/>
      <c r="L27" s="4622"/>
      <c r="M27" s="4622"/>
      <c r="N27" s="4622"/>
      <c r="O27" s="4622"/>
      <c r="P27" s="4622"/>
      <c r="Q27" s="4622"/>
      <c r="R27" s="4622"/>
      <c r="S27" s="4622"/>
      <c r="T27" s="4622"/>
      <c r="U27" s="4622"/>
      <c r="V27" s="4622"/>
      <c r="W27" s="4622"/>
      <c r="X27" s="4622"/>
      <c r="Y27" s="4622"/>
      <c r="Z27" s="4622"/>
      <c r="AA27" s="4622"/>
      <c r="AB27" s="4622"/>
      <c r="AC27" s="4622"/>
      <c r="AD27" s="4622"/>
      <c r="AE27" s="4622"/>
    </row>
    <row r="28" spans="1:34" s="1704" customFormat="1" ht="17.100000000000001" customHeight="1">
      <c r="B28" s="1704" t="s">
        <v>2976</v>
      </c>
      <c r="I28" s="1705" t="s">
        <v>710</v>
      </c>
      <c r="J28" s="1706"/>
      <c r="K28" s="1706"/>
      <c r="L28" s="1706"/>
      <c r="N28" s="1704" t="s">
        <v>11</v>
      </c>
      <c r="O28" s="4633" t="str">
        <f>cst_wskakunin_sekou5_SEKOU_SIKAKU</f>
        <v/>
      </c>
      <c r="P28" s="4633"/>
      <c r="Q28" s="4633"/>
      <c r="R28" s="4633"/>
      <c r="S28" s="1704" t="s">
        <v>57</v>
      </c>
      <c r="T28" s="1706" t="s">
        <v>6</v>
      </c>
      <c r="U28" s="4634" t="str">
        <f>cst_wskakunin_sekou5_SEKOU_NO</f>
        <v/>
      </c>
      <c r="V28" s="4634"/>
      <c r="W28" s="4634"/>
      <c r="X28" s="4634"/>
      <c r="Y28" s="1704" t="s">
        <v>7</v>
      </c>
      <c r="AB28" s="1706"/>
      <c r="AC28" s="1706"/>
      <c r="AG28" s="1706"/>
    </row>
    <row r="29" spans="1:34" s="1704" customFormat="1" ht="17.100000000000001" customHeight="1">
      <c r="I29" s="4622" t="str">
        <f>cst_wskakunin_sekou5_JIMU_NAME</f>
        <v/>
      </c>
      <c r="J29" s="4622"/>
      <c r="K29" s="4622"/>
      <c r="L29" s="4622"/>
      <c r="M29" s="4622"/>
      <c r="N29" s="4622"/>
      <c r="O29" s="4622"/>
      <c r="P29" s="4622"/>
      <c r="Q29" s="4622"/>
      <c r="R29" s="4622"/>
      <c r="S29" s="4622"/>
      <c r="T29" s="4622"/>
      <c r="U29" s="4622"/>
      <c r="V29" s="4622"/>
      <c r="W29" s="4622"/>
      <c r="X29" s="4622"/>
      <c r="Y29" s="4622"/>
      <c r="Z29" s="4622"/>
      <c r="AA29" s="4622"/>
      <c r="AB29" s="4622"/>
      <c r="AC29" s="4622"/>
      <c r="AD29" s="4622"/>
      <c r="AE29" s="4622"/>
      <c r="AH29" s="1707"/>
    </row>
    <row r="30" spans="1:34" s="1704" customFormat="1" ht="17.100000000000001" customHeight="1">
      <c r="B30" s="1704" t="s">
        <v>3037</v>
      </c>
      <c r="I30" s="1704" t="s">
        <v>2595</v>
      </c>
      <c r="J30" s="4622" t="str">
        <f>cst_wskakunin_sekou5_ZIP</f>
        <v/>
      </c>
      <c r="K30" s="4623"/>
      <c r="L30" s="4623"/>
      <c r="M30" s="4623"/>
      <c r="N30" s="4623"/>
      <c r="O30" s="4623"/>
      <c r="P30" s="4623"/>
    </row>
    <row r="31" spans="1:34" s="1704" customFormat="1" ht="17.100000000000001" customHeight="1">
      <c r="B31" s="1704" t="s">
        <v>2979</v>
      </c>
      <c r="J31" s="4622" t="str">
        <f>cst_wskakunin_sekou5__address</f>
        <v/>
      </c>
      <c r="K31" s="4623"/>
      <c r="L31" s="4623"/>
      <c r="M31" s="4623"/>
      <c r="N31" s="4623"/>
      <c r="O31" s="4623"/>
      <c r="P31" s="4623"/>
      <c r="Q31" s="4623"/>
      <c r="R31" s="4623"/>
      <c r="S31" s="4623"/>
      <c r="T31" s="4623"/>
      <c r="U31" s="4623"/>
      <c r="V31" s="4623"/>
      <c r="W31" s="4623"/>
      <c r="X31" s="4623"/>
      <c r="Y31" s="4623"/>
      <c r="Z31" s="4623"/>
      <c r="AA31" s="4623"/>
      <c r="AB31" s="4623"/>
      <c r="AC31" s="4623"/>
      <c r="AD31" s="4623"/>
      <c r="AE31" s="4623"/>
    </row>
    <row r="32" spans="1:34" s="1139" customFormat="1" ht="17.25" customHeight="1">
      <c r="A32" s="1145"/>
      <c r="B32" s="1140" t="s">
        <v>3039</v>
      </c>
      <c r="C32" s="1140"/>
      <c r="D32" s="1145"/>
      <c r="E32" s="1145"/>
      <c r="F32" s="1145"/>
      <c r="G32" s="1145"/>
      <c r="H32" s="1145"/>
      <c r="I32" s="1145"/>
      <c r="J32" s="2373" t="str">
        <f>cst_wskakunin_sekou5_TEL</f>
        <v/>
      </c>
      <c r="K32" s="2373"/>
      <c r="L32" s="2373"/>
      <c r="M32" s="2373"/>
      <c r="N32" s="2373"/>
      <c r="O32" s="2373"/>
      <c r="P32" s="2373"/>
      <c r="Q32" s="2373"/>
      <c r="R32" s="2373"/>
      <c r="S32" s="2373"/>
      <c r="T32" s="1145"/>
      <c r="U32" s="1145"/>
      <c r="V32" s="1145"/>
      <c r="W32" s="1145"/>
      <c r="X32" s="1145"/>
      <c r="Y32" s="1145"/>
      <c r="Z32" s="1145"/>
      <c r="AA32" s="1145"/>
      <c r="AB32" s="1145"/>
      <c r="AC32" s="1145"/>
      <c r="AD32" s="1145"/>
      <c r="AE32" s="1145"/>
    </row>
    <row r="33" spans="1:34" s="1139" customFormat="1" ht="6.75" customHeight="1">
      <c r="A33" s="1142"/>
      <c r="B33" s="1142"/>
      <c r="C33" s="1142"/>
      <c r="D33" s="1142"/>
      <c r="E33" s="1142"/>
      <c r="F33" s="1142"/>
      <c r="G33" s="1142"/>
      <c r="H33" s="1142"/>
      <c r="I33" s="1142"/>
      <c r="J33" s="1142"/>
      <c r="K33" s="1142"/>
      <c r="L33" s="1142"/>
      <c r="M33" s="1142"/>
      <c r="N33" s="1142"/>
      <c r="O33" s="1142"/>
      <c r="P33" s="1142"/>
      <c r="Q33" s="1142"/>
      <c r="R33" s="1142"/>
      <c r="S33" s="1142"/>
      <c r="T33" s="1142"/>
      <c r="U33" s="1142"/>
      <c r="V33" s="1142"/>
      <c r="W33" s="1142"/>
      <c r="X33" s="1142"/>
      <c r="Y33" s="1142"/>
      <c r="Z33" s="1142"/>
      <c r="AA33" s="1142"/>
      <c r="AB33" s="1142"/>
      <c r="AC33" s="1142"/>
      <c r="AD33" s="1142"/>
      <c r="AE33" s="1142"/>
    </row>
    <row r="34" spans="1:34" s="1704" customFormat="1" ht="17.100000000000001" customHeight="1">
      <c r="B34" s="1704" t="s">
        <v>3036</v>
      </c>
      <c r="I34" s="4622" t="str">
        <f>cst_wskakunin_sekou6_NAME</f>
        <v/>
      </c>
      <c r="J34" s="4622"/>
      <c r="K34" s="4622"/>
      <c r="L34" s="4622"/>
      <c r="M34" s="4622"/>
      <c r="N34" s="4622"/>
      <c r="O34" s="4622"/>
      <c r="P34" s="4622"/>
      <c r="Q34" s="4622"/>
      <c r="R34" s="4622"/>
      <c r="S34" s="4622"/>
      <c r="T34" s="4622"/>
      <c r="U34" s="4622"/>
      <c r="V34" s="4622"/>
      <c r="W34" s="4622"/>
      <c r="X34" s="4622"/>
      <c r="Y34" s="4622"/>
      <c r="Z34" s="4622"/>
      <c r="AA34" s="4622"/>
      <c r="AB34" s="4622"/>
      <c r="AC34" s="4622"/>
      <c r="AD34" s="4622"/>
      <c r="AE34" s="4622"/>
    </row>
    <row r="35" spans="1:34" s="1704" customFormat="1" ht="17.100000000000001" customHeight="1">
      <c r="B35" s="1704" t="s">
        <v>2976</v>
      </c>
      <c r="I35" s="1705" t="s">
        <v>710</v>
      </c>
      <c r="J35" s="1706"/>
      <c r="K35" s="1706"/>
      <c r="L35" s="1706"/>
      <c r="N35" s="1704" t="s">
        <v>11</v>
      </c>
      <c r="O35" s="4633" t="str">
        <f>cst_wskakunin_sekou6_SEKOU_SIKAKU</f>
        <v/>
      </c>
      <c r="P35" s="4633"/>
      <c r="Q35" s="4633"/>
      <c r="R35" s="4633"/>
      <c r="S35" s="1704" t="s">
        <v>57</v>
      </c>
      <c r="T35" s="1706" t="s">
        <v>6</v>
      </c>
      <c r="U35" s="4634" t="str">
        <f>cst_wskakunin_sekou6_SEKOU_NO</f>
        <v/>
      </c>
      <c r="V35" s="4634"/>
      <c r="W35" s="4634"/>
      <c r="X35" s="4634"/>
      <c r="Y35" s="1704" t="s">
        <v>7</v>
      </c>
      <c r="AB35" s="1706"/>
      <c r="AC35" s="1706"/>
      <c r="AG35" s="1706"/>
    </row>
    <row r="36" spans="1:34" s="1704" customFormat="1" ht="17.100000000000001" customHeight="1">
      <c r="I36" s="4622" t="str">
        <f>cst_wskakunin_sekou6_JIMU_NAME</f>
        <v/>
      </c>
      <c r="J36" s="4622"/>
      <c r="K36" s="4622"/>
      <c r="L36" s="4622"/>
      <c r="M36" s="4622"/>
      <c r="N36" s="4622"/>
      <c r="O36" s="4622"/>
      <c r="P36" s="4622"/>
      <c r="Q36" s="4622"/>
      <c r="R36" s="4622"/>
      <c r="S36" s="4622"/>
      <c r="T36" s="4622"/>
      <c r="U36" s="4622"/>
      <c r="V36" s="4622"/>
      <c r="W36" s="4622"/>
      <c r="X36" s="4622"/>
      <c r="Y36" s="4622"/>
      <c r="Z36" s="4622"/>
      <c r="AA36" s="4622"/>
      <c r="AB36" s="4622"/>
      <c r="AC36" s="4622"/>
      <c r="AD36" s="4622"/>
      <c r="AE36" s="4622"/>
      <c r="AH36" s="1707"/>
    </row>
    <row r="37" spans="1:34" s="1704" customFormat="1" ht="17.100000000000001" customHeight="1">
      <c r="B37" s="1704" t="s">
        <v>3037</v>
      </c>
      <c r="I37" s="1704" t="s">
        <v>2595</v>
      </c>
      <c r="J37" s="4622" t="str">
        <f>cst_wskakunin_sekou6_ZIP</f>
        <v/>
      </c>
      <c r="K37" s="4623"/>
      <c r="L37" s="4623"/>
      <c r="M37" s="4623"/>
      <c r="N37" s="4623"/>
      <c r="O37" s="4623"/>
      <c r="P37" s="4623"/>
    </row>
    <row r="38" spans="1:34" s="1704" customFormat="1" ht="17.100000000000001" customHeight="1">
      <c r="B38" s="1704" t="s">
        <v>2979</v>
      </c>
      <c r="J38" s="4622" t="str">
        <f>cst_wskakunin_sekou6__address</f>
        <v/>
      </c>
      <c r="K38" s="4623"/>
      <c r="L38" s="4623"/>
      <c r="M38" s="4623"/>
      <c r="N38" s="4623"/>
      <c r="O38" s="4623"/>
      <c r="P38" s="4623"/>
      <c r="Q38" s="4623"/>
      <c r="R38" s="4623"/>
      <c r="S38" s="4623"/>
      <c r="T38" s="4623"/>
      <c r="U38" s="4623"/>
      <c r="V38" s="4623"/>
      <c r="W38" s="4623"/>
      <c r="X38" s="4623"/>
      <c r="Y38" s="4623"/>
      <c r="Z38" s="4623"/>
      <c r="AA38" s="4623"/>
      <c r="AB38" s="4623"/>
      <c r="AC38" s="4623"/>
      <c r="AD38" s="4623"/>
      <c r="AE38" s="4623"/>
    </row>
    <row r="39" spans="1:34" s="1139" customFormat="1" ht="17.25" customHeight="1">
      <c r="A39" s="1145"/>
      <c r="B39" s="1140" t="s">
        <v>3039</v>
      </c>
      <c r="C39" s="1140"/>
      <c r="D39" s="1145"/>
      <c r="E39" s="1145"/>
      <c r="F39" s="1145"/>
      <c r="G39" s="1145"/>
      <c r="H39" s="1145"/>
      <c r="I39" s="1145"/>
      <c r="J39" s="2373" t="str">
        <f>cst_wskakunin_sekou6_TEL</f>
        <v/>
      </c>
      <c r="K39" s="2373"/>
      <c r="L39" s="2373"/>
      <c r="M39" s="2373"/>
      <c r="N39" s="2373"/>
      <c r="O39" s="2373"/>
      <c r="P39" s="2373"/>
      <c r="Q39" s="2373"/>
      <c r="R39" s="2373"/>
      <c r="S39" s="2373"/>
      <c r="T39" s="1145"/>
      <c r="U39" s="1145"/>
      <c r="V39" s="1145"/>
      <c r="W39" s="1145"/>
      <c r="X39" s="1145"/>
      <c r="Y39" s="1145"/>
      <c r="Z39" s="1145"/>
      <c r="AA39" s="1145"/>
      <c r="AB39" s="1145"/>
      <c r="AC39" s="1145"/>
      <c r="AD39" s="1145"/>
      <c r="AE39" s="1145"/>
    </row>
    <row r="40" spans="1:34" s="1139" customFormat="1" ht="6.75" customHeight="1">
      <c r="A40" s="1142"/>
      <c r="B40" s="1142"/>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2"/>
      <c r="Y40" s="1142"/>
      <c r="Z40" s="1142"/>
      <c r="AA40" s="1142"/>
      <c r="AB40" s="1142"/>
      <c r="AC40" s="1142"/>
      <c r="AD40" s="1142"/>
      <c r="AE40" s="1142"/>
    </row>
    <row r="41" spans="1:34" s="1704" customFormat="1" ht="17.100000000000001" customHeight="1">
      <c r="A41" s="1139"/>
      <c r="B41" s="1139"/>
      <c r="C41" s="1139"/>
      <c r="D41" s="1139"/>
      <c r="E41" s="1139"/>
      <c r="F41" s="1139"/>
      <c r="G41" s="1139"/>
      <c r="H41" s="1139"/>
      <c r="I41" s="1139"/>
      <c r="J41" s="1139"/>
      <c r="K41" s="1139"/>
      <c r="L41" s="1139"/>
      <c r="M41" s="1139"/>
      <c r="N41" s="1139"/>
      <c r="O41" s="1139"/>
      <c r="P41" s="1139"/>
      <c r="Q41" s="1139"/>
      <c r="R41" s="1139"/>
      <c r="S41" s="1139"/>
      <c r="T41" s="1139"/>
      <c r="U41" s="1139"/>
      <c r="V41" s="1139"/>
      <c r="W41" s="1139"/>
      <c r="X41" s="1139"/>
      <c r="Y41" s="1139"/>
      <c r="Z41" s="1139"/>
      <c r="AA41" s="1139"/>
      <c r="AB41" s="1139"/>
      <c r="AC41" s="1139"/>
      <c r="AD41" s="1139"/>
      <c r="AE41" s="1139"/>
    </row>
    <row r="42" spans="1:34" s="1704" customFormat="1" ht="17.100000000000001" customHeight="1">
      <c r="A42" s="1139"/>
      <c r="B42" s="1139"/>
      <c r="C42" s="1139"/>
      <c r="D42" s="1139"/>
      <c r="E42" s="1139"/>
      <c r="F42" s="1139"/>
      <c r="G42" s="1139"/>
      <c r="H42" s="1139"/>
      <c r="I42" s="1139"/>
      <c r="J42" s="1139"/>
      <c r="K42" s="1139"/>
      <c r="L42" s="1139"/>
      <c r="M42" s="1139"/>
      <c r="N42" s="1139"/>
      <c r="O42" s="1139"/>
      <c r="P42" s="1139"/>
      <c r="Q42" s="1139"/>
      <c r="R42" s="1139"/>
      <c r="S42" s="1139"/>
      <c r="T42" s="1139"/>
      <c r="U42" s="1139"/>
      <c r="V42" s="1139"/>
      <c r="W42" s="1139"/>
      <c r="X42" s="1139"/>
      <c r="Y42" s="1139"/>
      <c r="Z42" s="1139"/>
      <c r="AA42" s="1139"/>
      <c r="AB42" s="1139"/>
      <c r="AC42" s="1139"/>
      <c r="AD42" s="1139"/>
      <c r="AE42" s="1139"/>
    </row>
    <row r="43" spans="1:34" s="1704" customFormat="1" ht="17.100000000000001" customHeight="1">
      <c r="A43" s="1139"/>
      <c r="B43" s="1139"/>
      <c r="C43" s="1139"/>
      <c r="D43" s="1139"/>
      <c r="E43" s="1139"/>
      <c r="F43" s="1139"/>
      <c r="G43" s="1139"/>
      <c r="H43" s="1139"/>
      <c r="I43" s="1139"/>
      <c r="J43" s="1139"/>
      <c r="K43" s="1139"/>
      <c r="L43" s="1139"/>
      <c r="M43" s="1139"/>
      <c r="N43" s="1139"/>
      <c r="O43" s="1139"/>
      <c r="P43" s="1139"/>
      <c r="Q43" s="1139"/>
      <c r="R43" s="1139"/>
      <c r="S43" s="1139"/>
      <c r="T43" s="1139"/>
      <c r="U43" s="1139"/>
      <c r="V43" s="1139"/>
      <c r="W43" s="1139"/>
      <c r="X43" s="1139"/>
      <c r="Y43" s="1139"/>
      <c r="Z43" s="1139"/>
      <c r="AA43" s="1139"/>
      <c r="AB43" s="1139"/>
      <c r="AC43" s="1139"/>
      <c r="AD43" s="1139"/>
      <c r="AE43" s="1139"/>
    </row>
    <row r="44" spans="1:34" s="1704" customFormat="1" ht="17.100000000000001" customHeight="1">
      <c r="A44" s="1139"/>
      <c r="B44" s="1139"/>
      <c r="C44" s="1139"/>
      <c r="D44" s="1139"/>
      <c r="E44" s="1139"/>
      <c r="F44" s="1139"/>
      <c r="G44" s="1139"/>
      <c r="H44" s="1139"/>
      <c r="I44" s="1139"/>
      <c r="J44" s="1139"/>
      <c r="K44" s="1139"/>
      <c r="L44" s="1139"/>
      <c r="M44" s="1139"/>
      <c r="N44" s="1139"/>
      <c r="O44" s="1139"/>
      <c r="P44" s="1139"/>
      <c r="Q44" s="1139"/>
      <c r="R44" s="1139"/>
      <c r="S44" s="1139"/>
      <c r="T44" s="1139"/>
      <c r="U44" s="1139"/>
      <c r="V44" s="1139"/>
      <c r="W44" s="1139"/>
      <c r="X44" s="1139"/>
      <c r="Y44" s="1139"/>
      <c r="Z44" s="1139"/>
      <c r="AA44" s="1139"/>
      <c r="AB44" s="1139"/>
      <c r="AC44" s="1139"/>
      <c r="AD44" s="1139"/>
      <c r="AE44" s="1139"/>
    </row>
    <row r="45" spans="1:34" s="1704" customFormat="1" ht="17.100000000000001" customHeight="1">
      <c r="A45" s="1139"/>
      <c r="B45" s="1139"/>
      <c r="C45" s="1139"/>
      <c r="D45" s="1139"/>
      <c r="E45" s="1139"/>
      <c r="F45" s="1139"/>
      <c r="G45" s="1139"/>
      <c r="H45" s="1139"/>
      <c r="I45" s="1139"/>
      <c r="J45" s="1139"/>
      <c r="K45" s="1139"/>
      <c r="L45" s="1139"/>
      <c r="M45" s="1139"/>
      <c r="N45" s="1139"/>
      <c r="O45" s="1139"/>
      <c r="P45" s="1139"/>
      <c r="Q45" s="1139"/>
      <c r="R45" s="1139"/>
      <c r="S45" s="1139"/>
      <c r="T45" s="1139"/>
      <c r="U45" s="1139"/>
      <c r="V45" s="1139"/>
      <c r="W45" s="1139"/>
      <c r="X45" s="1139"/>
      <c r="Y45" s="1139"/>
      <c r="Z45" s="1139"/>
      <c r="AA45" s="1139"/>
      <c r="AB45" s="1139"/>
      <c r="AC45" s="1139"/>
      <c r="AD45" s="1139"/>
      <c r="AE45" s="1139"/>
    </row>
    <row r="46" spans="1:34" s="1139" customFormat="1" ht="17.25" customHeight="1"/>
    <row r="47" spans="1:34" s="1139" customFormat="1" ht="17.25" customHeight="1"/>
    <row r="48" spans="1:34" s="1139" customFormat="1" ht="17.25" customHeight="1"/>
    <row r="49" s="1139" customFormat="1" ht="17.25" customHeight="1"/>
    <row r="50" s="1139" customFormat="1" ht="17.25" customHeight="1"/>
    <row r="51" s="1139" customFormat="1" ht="17.25" customHeight="1"/>
    <row r="52" s="1139" customFormat="1" ht="17.25" customHeight="1"/>
    <row r="53" s="1139" customFormat="1" ht="17.25" customHeight="1"/>
    <row r="54" s="1139" customFormat="1" ht="17.25" customHeight="1"/>
    <row r="55" s="1139" customFormat="1" ht="17.25" customHeight="1"/>
    <row r="56" s="1139" customFormat="1" ht="17.25" customHeight="1"/>
    <row r="57" s="1139" customFormat="1" ht="17.25" customHeight="1"/>
    <row r="58" s="1139" customFormat="1" ht="17.25" customHeight="1"/>
    <row r="59" s="1139" customFormat="1" ht="17.25" customHeight="1"/>
    <row r="60" s="1139" customFormat="1" ht="17.25" customHeight="1"/>
    <row r="61" s="1139" customFormat="1" ht="17.25" customHeight="1"/>
    <row r="62" s="1139" customFormat="1"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sheetData>
  <mergeCells count="36">
    <mergeCell ref="I36:AE36"/>
    <mergeCell ref="J37:P37"/>
    <mergeCell ref="J38:AE38"/>
    <mergeCell ref="J39:S39"/>
    <mergeCell ref="I29:AE29"/>
    <mergeCell ref="J30:P30"/>
    <mergeCell ref="J31:AE31"/>
    <mergeCell ref="J32:S32"/>
    <mergeCell ref="I34:AE34"/>
    <mergeCell ref="O35:R35"/>
    <mergeCell ref="U35:X35"/>
    <mergeCell ref="O28:R28"/>
    <mergeCell ref="U28:X28"/>
    <mergeCell ref="J16:P16"/>
    <mergeCell ref="J17:AE17"/>
    <mergeCell ref="J18:S18"/>
    <mergeCell ref="I20:AE20"/>
    <mergeCell ref="O21:R21"/>
    <mergeCell ref="U21:X21"/>
    <mergeCell ref="I22:AE22"/>
    <mergeCell ref="J23:P23"/>
    <mergeCell ref="J24:AE24"/>
    <mergeCell ref="J25:S25"/>
    <mergeCell ref="I27:AE27"/>
    <mergeCell ref="I15:AE15"/>
    <mergeCell ref="A1:AE1"/>
    <mergeCell ref="I6:AE6"/>
    <mergeCell ref="O7:R7"/>
    <mergeCell ref="U7:X7"/>
    <mergeCell ref="I8:AE8"/>
    <mergeCell ref="J9:P9"/>
    <mergeCell ref="J10:AE10"/>
    <mergeCell ref="J11:S11"/>
    <mergeCell ref="I13:AE13"/>
    <mergeCell ref="O14:R14"/>
    <mergeCell ref="U14:X14"/>
  </mergeCells>
  <phoneticPr fontId="129"/>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A1:AP68"/>
  <sheetViews>
    <sheetView topLeftCell="AF1" workbookViewId="0">
      <selection activeCell="AO3" sqref="AO3"/>
    </sheetView>
  </sheetViews>
  <sheetFormatPr defaultColWidth="9" defaultRowHeight="13.5"/>
  <cols>
    <col min="1" max="1" width="7.125" bestFit="1" customWidth="1"/>
    <col min="2" max="2" width="6.125" customWidth="1"/>
    <col min="3" max="3" width="5.25" customWidth="1"/>
    <col min="4" max="4" width="4.875" customWidth="1"/>
    <col min="5" max="30" width="5.875" customWidth="1"/>
    <col min="31" max="31" width="12" customWidth="1"/>
    <col min="32" max="32" width="10" customWidth="1"/>
    <col min="33" max="33" width="9" style="6" customWidth="1"/>
    <col min="34" max="34" width="23.875" customWidth="1"/>
    <col min="35" max="35" width="7.375" style="6" customWidth="1"/>
    <col min="37" max="37" width="9" style="6" customWidth="1"/>
    <col min="41" max="41" width="8" customWidth="1"/>
    <col min="42" max="42" width="6.75" customWidth="1"/>
  </cols>
  <sheetData>
    <row r="1" spans="1:42">
      <c r="A1" t="s">
        <v>212</v>
      </c>
      <c r="E1" t="s">
        <v>213</v>
      </c>
      <c r="R1" t="s">
        <v>214</v>
      </c>
      <c r="AO1" t="s">
        <v>215</v>
      </c>
    </row>
    <row r="2" spans="1:42">
      <c r="A2" s="7" t="s">
        <v>216</v>
      </c>
      <c r="B2" s="7" t="s">
        <v>217</v>
      </c>
      <c r="C2" s="7" t="s">
        <v>74</v>
      </c>
      <c r="D2" s="7" t="s">
        <v>145</v>
      </c>
      <c r="E2" s="8" t="s">
        <v>218</v>
      </c>
      <c r="F2" s="8" t="s">
        <v>219</v>
      </c>
      <c r="G2" s="8" t="s">
        <v>220</v>
      </c>
      <c r="H2" s="8" t="s">
        <v>221</v>
      </c>
      <c r="I2" s="8" t="s">
        <v>222</v>
      </c>
      <c r="J2" s="8" t="s">
        <v>223</v>
      </c>
      <c r="K2" s="8" t="s">
        <v>224</v>
      </c>
      <c r="L2" s="8" t="s">
        <v>225</v>
      </c>
      <c r="M2" s="8" t="s">
        <v>226</v>
      </c>
      <c r="N2" s="8" t="s">
        <v>227</v>
      </c>
      <c r="O2" s="8" t="s">
        <v>228</v>
      </c>
      <c r="P2" s="8" t="s">
        <v>229</v>
      </c>
      <c r="Q2" s="8" t="s">
        <v>230</v>
      </c>
      <c r="R2" s="9" t="s">
        <v>218</v>
      </c>
      <c r="S2" s="9" t="s">
        <v>219</v>
      </c>
      <c r="T2" s="9" t="s">
        <v>220</v>
      </c>
      <c r="U2" s="9" t="s">
        <v>221</v>
      </c>
      <c r="V2" s="9" t="s">
        <v>222</v>
      </c>
      <c r="W2" s="9" t="s">
        <v>223</v>
      </c>
      <c r="X2" s="9" t="s">
        <v>224</v>
      </c>
      <c r="Y2" s="9" t="s">
        <v>225</v>
      </c>
      <c r="Z2" s="9" t="s">
        <v>226</v>
      </c>
      <c r="AA2" s="9" t="s">
        <v>227</v>
      </c>
      <c r="AB2" s="9" t="s">
        <v>228</v>
      </c>
      <c r="AC2" s="9" t="s">
        <v>229</v>
      </c>
      <c r="AD2" s="9" t="s">
        <v>230</v>
      </c>
      <c r="AE2" s="7" t="s">
        <v>231</v>
      </c>
      <c r="AF2" s="7" t="s">
        <v>232</v>
      </c>
      <c r="AG2" s="7" t="s">
        <v>233</v>
      </c>
      <c r="AH2" s="7" t="s">
        <v>234</v>
      </c>
      <c r="AI2" s="7" t="s">
        <v>235</v>
      </c>
      <c r="AJ2" s="7" t="s">
        <v>236</v>
      </c>
      <c r="AK2" s="7" t="s">
        <v>237</v>
      </c>
      <c r="AL2" s="7" t="s">
        <v>238</v>
      </c>
      <c r="AM2" s="7" t="s">
        <v>239</v>
      </c>
      <c r="AN2" s="7" t="s">
        <v>240</v>
      </c>
      <c r="AO2" s="8" t="s">
        <v>137</v>
      </c>
      <c r="AP2" s="8" t="s">
        <v>137</v>
      </c>
    </row>
    <row r="3" spans="1:42">
      <c r="A3" t="s">
        <v>241</v>
      </c>
      <c r="B3" t="s">
        <v>242</v>
      </c>
      <c r="C3" t="s">
        <v>242</v>
      </c>
      <c r="D3" t="s">
        <v>243</v>
      </c>
      <c r="E3">
        <v>0.5</v>
      </c>
      <c r="F3">
        <v>0.5</v>
      </c>
      <c r="G3">
        <v>1</v>
      </c>
      <c r="H3">
        <v>1</v>
      </c>
      <c r="I3">
        <v>1</v>
      </c>
      <c r="J3">
        <v>1</v>
      </c>
      <c r="K3">
        <v>1</v>
      </c>
      <c r="L3">
        <v>1</v>
      </c>
      <c r="M3">
        <v>2</v>
      </c>
      <c r="N3">
        <v>1</v>
      </c>
      <c r="O3">
        <v>1</v>
      </c>
      <c r="P3">
        <v>1</v>
      </c>
      <c r="Q3">
        <v>0.5</v>
      </c>
      <c r="R3">
        <v>0.3</v>
      </c>
      <c r="S3">
        <v>0.3</v>
      </c>
      <c r="T3">
        <v>0.3</v>
      </c>
      <c r="U3">
        <v>0.3</v>
      </c>
      <c r="V3">
        <v>0.5</v>
      </c>
      <c r="W3">
        <v>0.5</v>
      </c>
      <c r="X3">
        <v>0.5</v>
      </c>
      <c r="Y3">
        <v>0.6</v>
      </c>
      <c r="Z3">
        <v>0.8</v>
      </c>
      <c r="AA3">
        <v>0.5</v>
      </c>
      <c r="AB3">
        <v>0.5</v>
      </c>
      <c r="AC3">
        <v>0.3</v>
      </c>
      <c r="AD3">
        <v>0.3</v>
      </c>
      <c r="AE3" t="s">
        <v>218</v>
      </c>
      <c r="AF3" t="s">
        <v>74</v>
      </c>
      <c r="AG3" s="6" t="s">
        <v>244</v>
      </c>
      <c r="AH3" t="s">
        <v>154</v>
      </c>
      <c r="AI3" s="6" t="s">
        <v>245</v>
      </c>
      <c r="AJ3" t="s">
        <v>246</v>
      </c>
      <c r="AK3" s="6" t="s">
        <v>247</v>
      </c>
      <c r="AL3" t="s">
        <v>248</v>
      </c>
      <c r="AM3" s="6" t="s">
        <v>239</v>
      </c>
      <c r="AN3" t="s">
        <v>249</v>
      </c>
      <c r="AO3" s="6" t="s">
        <v>250</v>
      </c>
      <c r="AP3" t="s">
        <v>4723</v>
      </c>
    </row>
    <row r="4" spans="1:42">
      <c r="B4" t="s">
        <v>251</v>
      </c>
      <c r="C4" t="s">
        <v>251</v>
      </c>
      <c r="D4" t="s">
        <v>241</v>
      </c>
      <c r="E4">
        <v>0.6</v>
      </c>
      <c r="F4">
        <v>0.6</v>
      </c>
      <c r="G4">
        <v>1.5</v>
      </c>
      <c r="H4">
        <v>1.5</v>
      </c>
      <c r="I4">
        <v>1.5</v>
      </c>
      <c r="J4">
        <v>1.5</v>
      </c>
      <c r="K4">
        <v>1.5</v>
      </c>
      <c r="L4">
        <v>1.5</v>
      </c>
      <c r="M4">
        <v>3</v>
      </c>
      <c r="N4">
        <v>1.5</v>
      </c>
      <c r="O4">
        <v>1.5</v>
      </c>
      <c r="P4">
        <v>1.5</v>
      </c>
      <c r="Q4">
        <v>0.8</v>
      </c>
      <c r="R4">
        <v>0.4</v>
      </c>
      <c r="S4">
        <v>0.4</v>
      </c>
      <c r="T4">
        <v>0.4</v>
      </c>
      <c r="U4">
        <v>0.4</v>
      </c>
      <c r="V4">
        <v>0.6</v>
      </c>
      <c r="W4">
        <v>0.6</v>
      </c>
      <c r="X4">
        <v>0.6</v>
      </c>
      <c r="Y4">
        <v>0.8</v>
      </c>
      <c r="AA4">
        <v>0.6</v>
      </c>
      <c r="AB4">
        <v>0.6</v>
      </c>
      <c r="AC4">
        <v>0.4</v>
      </c>
      <c r="AD4">
        <v>0.4</v>
      </c>
      <c r="AE4" t="s">
        <v>219</v>
      </c>
      <c r="AF4" t="s">
        <v>252</v>
      </c>
      <c r="AG4" s="6" t="s">
        <v>253</v>
      </c>
      <c r="AH4" t="s">
        <v>254</v>
      </c>
      <c r="AI4" s="6" t="s">
        <v>255</v>
      </c>
      <c r="AJ4" t="s">
        <v>256</v>
      </c>
      <c r="AK4" s="6" t="s">
        <v>257</v>
      </c>
      <c r="AL4" t="s">
        <v>258</v>
      </c>
      <c r="AM4" s="6" t="s">
        <v>259</v>
      </c>
      <c r="AN4" t="s">
        <v>260</v>
      </c>
      <c r="AO4" s="6" t="s">
        <v>261</v>
      </c>
      <c r="AP4" t="s">
        <v>4724</v>
      </c>
    </row>
    <row r="5" spans="1:42">
      <c r="B5" t="s">
        <v>262</v>
      </c>
      <c r="C5" t="s">
        <v>262</v>
      </c>
      <c r="D5" t="s">
        <v>242</v>
      </c>
      <c r="E5">
        <v>0.8</v>
      </c>
      <c r="F5">
        <v>0.8</v>
      </c>
      <c r="G5">
        <v>2</v>
      </c>
      <c r="H5">
        <v>2</v>
      </c>
      <c r="I5">
        <v>2</v>
      </c>
      <c r="J5">
        <v>2</v>
      </c>
      <c r="K5">
        <v>2</v>
      </c>
      <c r="L5">
        <v>2</v>
      </c>
      <c r="M5">
        <v>4</v>
      </c>
      <c r="N5">
        <v>2</v>
      </c>
      <c r="O5">
        <v>2</v>
      </c>
      <c r="P5">
        <v>2</v>
      </c>
      <c r="Q5">
        <v>1</v>
      </c>
      <c r="R5">
        <v>0.5</v>
      </c>
      <c r="S5">
        <v>0.5</v>
      </c>
      <c r="T5">
        <v>0.5</v>
      </c>
      <c r="U5">
        <v>0.5</v>
      </c>
      <c r="V5">
        <v>0.8</v>
      </c>
      <c r="W5">
        <v>0.8</v>
      </c>
      <c r="X5">
        <v>0.8</v>
      </c>
      <c r="AA5">
        <v>0.8</v>
      </c>
      <c r="AC5">
        <v>0.5</v>
      </c>
      <c r="AD5">
        <v>0.5</v>
      </c>
      <c r="AE5" t="s">
        <v>220</v>
      </c>
      <c r="AF5" t="s">
        <v>263</v>
      </c>
      <c r="AG5" s="6" t="s">
        <v>264</v>
      </c>
      <c r="AH5" t="s">
        <v>265</v>
      </c>
      <c r="AI5" s="6" t="s">
        <v>266</v>
      </c>
      <c r="AJ5" t="s">
        <v>267</v>
      </c>
      <c r="AK5" s="6" t="s">
        <v>268</v>
      </c>
      <c r="AL5" t="s">
        <v>269</v>
      </c>
      <c r="AM5" s="6" t="s">
        <v>270</v>
      </c>
      <c r="AN5" t="s">
        <v>271</v>
      </c>
      <c r="AO5" s="6" t="s">
        <v>272</v>
      </c>
      <c r="AP5" t="s">
        <v>4725</v>
      </c>
    </row>
    <row r="6" spans="1:42">
      <c r="B6" t="s">
        <v>273</v>
      </c>
      <c r="C6" t="s">
        <v>273</v>
      </c>
      <c r="D6" t="s">
        <v>251</v>
      </c>
      <c r="E6">
        <v>1</v>
      </c>
      <c r="F6">
        <v>1</v>
      </c>
      <c r="G6">
        <v>3</v>
      </c>
      <c r="H6">
        <v>3</v>
      </c>
      <c r="I6">
        <v>3</v>
      </c>
      <c r="J6">
        <v>3</v>
      </c>
      <c r="K6">
        <v>3</v>
      </c>
      <c r="L6">
        <v>3</v>
      </c>
      <c r="M6">
        <v>5</v>
      </c>
      <c r="N6">
        <v>3</v>
      </c>
      <c r="O6">
        <v>3</v>
      </c>
      <c r="P6">
        <v>3</v>
      </c>
      <c r="Q6">
        <v>2</v>
      </c>
      <c r="R6">
        <v>0.6</v>
      </c>
      <c r="S6">
        <v>0.6</v>
      </c>
      <c r="T6">
        <v>0.6</v>
      </c>
      <c r="U6">
        <v>0.6</v>
      </c>
      <c r="AC6">
        <v>0.6</v>
      </c>
      <c r="AD6">
        <v>0.6</v>
      </c>
      <c r="AE6" t="s">
        <v>221</v>
      </c>
      <c r="AF6" t="s">
        <v>79</v>
      </c>
      <c r="AG6" s="6" t="s">
        <v>274</v>
      </c>
      <c r="AH6" t="s">
        <v>275</v>
      </c>
      <c r="AI6" s="6" t="s">
        <v>276</v>
      </c>
      <c r="AJ6" t="s">
        <v>277</v>
      </c>
      <c r="AK6" s="6" t="s">
        <v>278</v>
      </c>
      <c r="AL6" t="s">
        <v>279</v>
      </c>
      <c r="AM6" s="6" t="s">
        <v>280</v>
      </c>
      <c r="AO6" s="6" t="s">
        <v>281</v>
      </c>
      <c r="AP6" t="s">
        <v>4726</v>
      </c>
    </row>
    <row r="7" spans="1:42">
      <c r="B7" t="s">
        <v>282</v>
      </c>
      <c r="C7" t="s">
        <v>282</v>
      </c>
      <c r="D7" t="s">
        <v>262</v>
      </c>
      <c r="E7">
        <v>1.5</v>
      </c>
      <c r="F7">
        <v>1.5</v>
      </c>
      <c r="G7">
        <v>4</v>
      </c>
      <c r="H7">
        <v>4</v>
      </c>
      <c r="I7">
        <v>4</v>
      </c>
      <c r="J7">
        <v>4</v>
      </c>
      <c r="K7">
        <v>4</v>
      </c>
      <c r="L7">
        <v>4</v>
      </c>
      <c r="M7">
        <v>6</v>
      </c>
      <c r="N7">
        <v>4</v>
      </c>
      <c r="O7">
        <v>4</v>
      </c>
      <c r="P7">
        <v>4</v>
      </c>
      <c r="Q7">
        <v>3</v>
      </c>
      <c r="AD7">
        <v>0.7</v>
      </c>
      <c r="AE7" t="s">
        <v>222</v>
      </c>
      <c r="AF7" t="s">
        <v>283</v>
      </c>
      <c r="AG7" s="6" t="s">
        <v>284</v>
      </c>
      <c r="AH7" t="s">
        <v>285</v>
      </c>
      <c r="AI7" s="6" t="s">
        <v>286</v>
      </c>
      <c r="AJ7" t="s">
        <v>287</v>
      </c>
      <c r="AK7" s="6" t="s">
        <v>288</v>
      </c>
      <c r="AL7" t="s">
        <v>289</v>
      </c>
      <c r="AM7" s="6" t="s">
        <v>290</v>
      </c>
      <c r="AO7" s="6" t="s">
        <v>291</v>
      </c>
      <c r="AP7" t="s">
        <v>4727</v>
      </c>
    </row>
    <row r="8" spans="1:42">
      <c r="B8" t="s">
        <v>292</v>
      </c>
      <c r="C8" t="s">
        <v>292</v>
      </c>
      <c r="D8" t="s">
        <v>273</v>
      </c>
      <c r="E8">
        <v>2</v>
      </c>
      <c r="F8">
        <v>2</v>
      </c>
      <c r="G8">
        <v>5</v>
      </c>
      <c r="H8">
        <v>5</v>
      </c>
      <c r="I8">
        <v>5</v>
      </c>
      <c r="J8">
        <v>5</v>
      </c>
      <c r="K8">
        <v>5</v>
      </c>
      <c r="L8">
        <v>5</v>
      </c>
      <c r="M8">
        <v>7</v>
      </c>
      <c r="N8">
        <v>5</v>
      </c>
      <c r="Q8">
        <v>4</v>
      </c>
      <c r="AE8" t="s">
        <v>223</v>
      </c>
      <c r="AF8" t="s">
        <v>293</v>
      </c>
      <c r="AG8" s="6" t="s">
        <v>294</v>
      </c>
      <c r="AH8" t="s">
        <v>295</v>
      </c>
      <c r="AI8" s="6" t="s">
        <v>296</v>
      </c>
      <c r="AJ8" t="s">
        <v>297</v>
      </c>
      <c r="AK8" s="6" t="s">
        <v>298</v>
      </c>
      <c r="AL8" t="s">
        <v>8</v>
      </c>
      <c r="AM8" s="6" t="s">
        <v>8</v>
      </c>
      <c r="AO8">
        <v>11</v>
      </c>
      <c r="AP8" t="s">
        <v>4728</v>
      </c>
    </row>
    <row r="9" spans="1:42">
      <c r="B9" t="s">
        <v>299</v>
      </c>
      <c r="C9" t="s">
        <v>299</v>
      </c>
      <c r="D9" t="s">
        <v>282</v>
      </c>
      <c r="M9">
        <v>8</v>
      </c>
      <c r="AE9" t="s">
        <v>224</v>
      </c>
      <c r="AG9" s="6" t="s">
        <v>300</v>
      </c>
      <c r="AH9" t="s">
        <v>301</v>
      </c>
      <c r="AI9" s="6" t="s">
        <v>302</v>
      </c>
      <c r="AJ9" t="s">
        <v>303</v>
      </c>
      <c r="AO9">
        <v>12</v>
      </c>
      <c r="AP9" t="s">
        <v>4729</v>
      </c>
    </row>
    <row r="10" spans="1:42">
      <c r="B10" t="s">
        <v>304</v>
      </c>
      <c r="C10" t="s">
        <v>304</v>
      </c>
      <c r="D10" t="s">
        <v>292</v>
      </c>
      <c r="M10">
        <v>9</v>
      </c>
      <c r="AE10" t="s">
        <v>225</v>
      </c>
      <c r="AG10" s="6" t="s">
        <v>305</v>
      </c>
      <c r="AH10" t="s">
        <v>306</v>
      </c>
      <c r="AO10">
        <v>13</v>
      </c>
      <c r="AP10" t="s">
        <v>4730</v>
      </c>
    </row>
    <row r="11" spans="1:42">
      <c r="B11" t="s">
        <v>307</v>
      </c>
      <c r="C11" t="s">
        <v>307</v>
      </c>
      <c r="D11" t="s">
        <v>299</v>
      </c>
      <c r="M11">
        <v>10</v>
      </c>
      <c r="AE11" t="s">
        <v>226</v>
      </c>
      <c r="AG11" s="6" t="s">
        <v>308</v>
      </c>
      <c r="AH11" t="s">
        <v>309</v>
      </c>
      <c r="AO11">
        <v>14</v>
      </c>
      <c r="AP11" t="s">
        <v>4731</v>
      </c>
    </row>
    <row r="12" spans="1:42">
      <c r="B12" t="s">
        <v>310</v>
      </c>
      <c r="C12" t="s">
        <v>310</v>
      </c>
      <c r="D12" t="s">
        <v>304</v>
      </c>
      <c r="M12">
        <v>11</v>
      </c>
      <c r="AE12" t="s">
        <v>227</v>
      </c>
      <c r="AG12" s="6" t="s">
        <v>311</v>
      </c>
      <c r="AH12" t="s">
        <v>312</v>
      </c>
      <c r="AO12">
        <v>15</v>
      </c>
      <c r="AP12" t="s">
        <v>4732</v>
      </c>
    </row>
    <row r="13" spans="1:42">
      <c r="B13" t="s">
        <v>313</v>
      </c>
      <c r="C13" t="s">
        <v>313</v>
      </c>
      <c r="D13" t="s">
        <v>307</v>
      </c>
      <c r="M13">
        <v>12</v>
      </c>
      <c r="AE13" t="s">
        <v>228</v>
      </c>
      <c r="AG13" s="6" t="s">
        <v>314</v>
      </c>
      <c r="AH13" t="s">
        <v>315</v>
      </c>
      <c r="AO13">
        <v>16</v>
      </c>
      <c r="AP13" t="s">
        <v>4733</v>
      </c>
    </row>
    <row r="14" spans="1:42">
      <c r="B14" t="s">
        <v>316</v>
      </c>
      <c r="C14" t="s">
        <v>316</v>
      </c>
      <c r="D14" t="s">
        <v>310</v>
      </c>
      <c r="M14">
        <v>13</v>
      </c>
      <c r="AE14" t="s">
        <v>229</v>
      </c>
      <c r="AG14" s="6" t="s">
        <v>317</v>
      </c>
      <c r="AH14" t="s">
        <v>318</v>
      </c>
      <c r="AO14">
        <v>17</v>
      </c>
      <c r="AP14" t="s">
        <v>4734</v>
      </c>
    </row>
    <row r="15" spans="1:42">
      <c r="B15" t="s">
        <v>319</v>
      </c>
      <c r="C15" t="s">
        <v>319</v>
      </c>
      <c r="D15" t="s">
        <v>313</v>
      </c>
      <c r="AE15" t="s">
        <v>230</v>
      </c>
      <c r="AG15" s="6" t="s">
        <v>320</v>
      </c>
      <c r="AH15" t="s">
        <v>321</v>
      </c>
      <c r="AO15">
        <v>18</v>
      </c>
      <c r="AP15" t="s">
        <v>4735</v>
      </c>
    </row>
    <row r="16" spans="1:42">
      <c r="B16" t="s">
        <v>322</v>
      </c>
      <c r="C16" t="s">
        <v>322</v>
      </c>
      <c r="D16" t="s">
        <v>316</v>
      </c>
      <c r="AG16" s="6" t="s">
        <v>323</v>
      </c>
      <c r="AH16" t="s">
        <v>324</v>
      </c>
      <c r="AO16">
        <v>19</v>
      </c>
      <c r="AP16" t="s">
        <v>4736</v>
      </c>
    </row>
    <row r="17" spans="2:42">
      <c r="B17" t="s">
        <v>325</v>
      </c>
      <c r="C17" t="s">
        <v>325</v>
      </c>
      <c r="D17" t="s">
        <v>319</v>
      </c>
      <c r="AG17" s="6" t="s">
        <v>326</v>
      </c>
      <c r="AH17" t="s">
        <v>327</v>
      </c>
      <c r="AO17">
        <v>20</v>
      </c>
      <c r="AP17" t="s">
        <v>4737</v>
      </c>
    </row>
    <row r="18" spans="2:42">
      <c r="B18" t="s">
        <v>328</v>
      </c>
      <c r="C18" t="s">
        <v>328</v>
      </c>
      <c r="D18" t="s">
        <v>322</v>
      </c>
      <c r="AG18" s="6" t="s">
        <v>329</v>
      </c>
      <c r="AH18" t="s">
        <v>330</v>
      </c>
      <c r="AO18">
        <v>21</v>
      </c>
      <c r="AP18" t="s">
        <v>4738</v>
      </c>
    </row>
    <row r="19" spans="2:42">
      <c r="B19" t="s">
        <v>331</v>
      </c>
      <c r="C19" t="s">
        <v>331</v>
      </c>
      <c r="D19" t="s">
        <v>325</v>
      </c>
      <c r="AG19" s="6" t="s">
        <v>332</v>
      </c>
      <c r="AH19" t="s">
        <v>333</v>
      </c>
      <c r="AO19">
        <v>22</v>
      </c>
      <c r="AP19" t="s">
        <v>4739</v>
      </c>
    </row>
    <row r="20" spans="2:42">
      <c r="B20" t="s">
        <v>334</v>
      </c>
      <c r="C20" t="s">
        <v>334</v>
      </c>
      <c r="D20" t="s">
        <v>328</v>
      </c>
      <c r="AG20" s="6" t="s">
        <v>335</v>
      </c>
      <c r="AH20" t="s">
        <v>336</v>
      </c>
      <c r="AO20">
        <v>23</v>
      </c>
      <c r="AP20" t="s">
        <v>4740</v>
      </c>
    </row>
    <row r="21" spans="2:42">
      <c r="B21" t="s">
        <v>337</v>
      </c>
      <c r="C21" t="s">
        <v>337</v>
      </c>
      <c r="D21" t="s">
        <v>331</v>
      </c>
      <c r="AG21" s="6" t="s">
        <v>338</v>
      </c>
      <c r="AH21" t="s">
        <v>339</v>
      </c>
      <c r="AO21">
        <v>24</v>
      </c>
      <c r="AP21" t="s">
        <v>4741</v>
      </c>
    </row>
    <row r="22" spans="2:42">
      <c r="B22" t="s">
        <v>340</v>
      </c>
      <c r="C22" t="s">
        <v>340</v>
      </c>
      <c r="D22" t="s">
        <v>334</v>
      </c>
      <c r="AG22" s="6" t="s">
        <v>341</v>
      </c>
      <c r="AH22" t="s">
        <v>342</v>
      </c>
      <c r="AO22">
        <v>25</v>
      </c>
      <c r="AP22" t="s">
        <v>4742</v>
      </c>
    </row>
    <row r="23" spans="2:42">
      <c r="B23" t="s">
        <v>343</v>
      </c>
      <c r="C23" t="s">
        <v>343</v>
      </c>
      <c r="D23" t="s">
        <v>337</v>
      </c>
      <c r="AG23" s="6" t="s">
        <v>344</v>
      </c>
      <c r="AH23" t="s">
        <v>345</v>
      </c>
      <c r="AO23">
        <v>26</v>
      </c>
      <c r="AP23" t="s">
        <v>4743</v>
      </c>
    </row>
    <row r="24" spans="2:42">
      <c r="B24" t="s">
        <v>346</v>
      </c>
      <c r="C24" t="s">
        <v>346</v>
      </c>
      <c r="D24" t="s">
        <v>340</v>
      </c>
      <c r="AG24" s="6" t="s">
        <v>347</v>
      </c>
      <c r="AH24" t="s">
        <v>348</v>
      </c>
      <c r="AO24">
        <v>27</v>
      </c>
      <c r="AP24" t="s">
        <v>4744</v>
      </c>
    </row>
    <row r="25" spans="2:42">
      <c r="B25" t="s">
        <v>349</v>
      </c>
      <c r="C25" t="s">
        <v>349</v>
      </c>
      <c r="D25" t="s">
        <v>343</v>
      </c>
      <c r="AG25" s="6" t="s">
        <v>350</v>
      </c>
      <c r="AH25" t="s">
        <v>351</v>
      </c>
      <c r="AO25">
        <v>28</v>
      </c>
      <c r="AP25" t="s">
        <v>4745</v>
      </c>
    </row>
    <row r="26" spans="2:42">
      <c r="B26" t="s">
        <v>352</v>
      </c>
      <c r="C26" t="s">
        <v>352</v>
      </c>
      <c r="D26" t="s">
        <v>346</v>
      </c>
      <c r="AG26" s="6" t="s">
        <v>353</v>
      </c>
      <c r="AH26" t="s">
        <v>354</v>
      </c>
      <c r="AO26">
        <v>29</v>
      </c>
      <c r="AP26" t="s">
        <v>4746</v>
      </c>
    </row>
    <row r="27" spans="2:42">
      <c r="B27" t="s">
        <v>355</v>
      </c>
      <c r="C27" t="s">
        <v>355</v>
      </c>
      <c r="D27" t="s">
        <v>349</v>
      </c>
      <c r="AG27" s="6" t="s">
        <v>356</v>
      </c>
      <c r="AH27" t="s">
        <v>357</v>
      </c>
      <c r="AO27">
        <v>30</v>
      </c>
      <c r="AP27" t="s">
        <v>4747</v>
      </c>
    </row>
    <row r="28" spans="2:42">
      <c r="B28" t="s">
        <v>358</v>
      </c>
      <c r="C28" t="s">
        <v>358</v>
      </c>
      <c r="D28" t="s">
        <v>352</v>
      </c>
      <c r="AG28" s="6" t="s">
        <v>359</v>
      </c>
      <c r="AH28" t="s">
        <v>360</v>
      </c>
      <c r="AO28">
        <v>31</v>
      </c>
      <c r="AP28" t="s">
        <v>4748</v>
      </c>
    </row>
    <row r="29" spans="2:42">
      <c r="B29" t="s">
        <v>361</v>
      </c>
      <c r="C29" t="s">
        <v>361</v>
      </c>
      <c r="D29" t="s">
        <v>355</v>
      </c>
      <c r="AG29" s="6" t="s">
        <v>362</v>
      </c>
      <c r="AH29" t="s">
        <v>363</v>
      </c>
      <c r="AO29">
        <v>32</v>
      </c>
      <c r="AP29" t="s">
        <v>4749</v>
      </c>
    </row>
    <row r="30" spans="2:42">
      <c r="B30" t="s">
        <v>364</v>
      </c>
      <c r="C30" t="s">
        <v>364</v>
      </c>
      <c r="D30" t="s">
        <v>358</v>
      </c>
      <c r="AG30" s="6" t="s">
        <v>365</v>
      </c>
      <c r="AH30" t="s">
        <v>366</v>
      </c>
      <c r="AO30">
        <v>33</v>
      </c>
      <c r="AP30" t="s">
        <v>4750</v>
      </c>
    </row>
    <row r="31" spans="2:42">
      <c r="B31" t="s">
        <v>367</v>
      </c>
      <c r="C31" t="s">
        <v>367</v>
      </c>
      <c r="D31" t="s">
        <v>361</v>
      </c>
      <c r="AG31" s="6" t="s">
        <v>368</v>
      </c>
      <c r="AH31" t="s">
        <v>369</v>
      </c>
      <c r="AO31">
        <v>34</v>
      </c>
      <c r="AP31" t="s">
        <v>4751</v>
      </c>
    </row>
    <row r="32" spans="2:42">
      <c r="B32" t="s">
        <v>370</v>
      </c>
      <c r="C32" t="s">
        <v>370</v>
      </c>
      <c r="D32" t="s">
        <v>364</v>
      </c>
      <c r="AG32" s="6" t="s">
        <v>371</v>
      </c>
      <c r="AH32" t="s">
        <v>372</v>
      </c>
      <c r="AO32">
        <v>35</v>
      </c>
      <c r="AP32" t="s">
        <v>4752</v>
      </c>
    </row>
    <row r="33" spans="2:42">
      <c r="B33" t="s">
        <v>373</v>
      </c>
      <c r="C33" t="s">
        <v>373</v>
      </c>
      <c r="D33" t="s">
        <v>367</v>
      </c>
      <c r="AG33" s="6" t="s">
        <v>374</v>
      </c>
      <c r="AH33" t="s">
        <v>375</v>
      </c>
      <c r="AO33">
        <v>36</v>
      </c>
      <c r="AP33" t="s">
        <v>4753</v>
      </c>
    </row>
    <row r="34" spans="2:42">
      <c r="B34" t="s">
        <v>376</v>
      </c>
      <c r="C34" t="s">
        <v>376</v>
      </c>
      <c r="D34" t="s">
        <v>370</v>
      </c>
      <c r="AG34" s="6" t="s">
        <v>377</v>
      </c>
      <c r="AH34" t="s">
        <v>378</v>
      </c>
      <c r="AO34">
        <v>37</v>
      </c>
      <c r="AP34" t="s">
        <v>4754</v>
      </c>
    </row>
    <row r="35" spans="2:42">
      <c r="B35" t="s">
        <v>379</v>
      </c>
      <c r="C35" t="s">
        <v>379</v>
      </c>
      <c r="D35" t="s">
        <v>373</v>
      </c>
      <c r="AG35" s="6" t="s">
        <v>380</v>
      </c>
      <c r="AH35" t="s">
        <v>381</v>
      </c>
      <c r="AO35">
        <v>38</v>
      </c>
      <c r="AP35" t="s">
        <v>4755</v>
      </c>
    </row>
    <row r="36" spans="2:42">
      <c r="B36" t="s">
        <v>382</v>
      </c>
      <c r="C36" t="s">
        <v>382</v>
      </c>
      <c r="D36" t="s">
        <v>376</v>
      </c>
      <c r="AG36" s="6" t="s">
        <v>383</v>
      </c>
      <c r="AH36" t="s">
        <v>384</v>
      </c>
      <c r="AO36">
        <v>39</v>
      </c>
      <c r="AP36" t="s">
        <v>4756</v>
      </c>
    </row>
    <row r="37" spans="2:42">
      <c r="B37" t="s">
        <v>385</v>
      </c>
      <c r="C37" t="s">
        <v>385</v>
      </c>
      <c r="D37" t="s">
        <v>379</v>
      </c>
      <c r="AG37" s="6" t="s">
        <v>386</v>
      </c>
      <c r="AH37" t="s">
        <v>387</v>
      </c>
      <c r="AO37">
        <v>40</v>
      </c>
      <c r="AP37" t="s">
        <v>4757</v>
      </c>
    </row>
    <row r="38" spans="2:42">
      <c r="B38" t="s">
        <v>388</v>
      </c>
      <c r="C38" t="s">
        <v>388</v>
      </c>
      <c r="D38" t="s">
        <v>382</v>
      </c>
      <c r="AG38" s="6" t="s">
        <v>389</v>
      </c>
      <c r="AH38" t="s">
        <v>390</v>
      </c>
      <c r="AO38">
        <v>41</v>
      </c>
      <c r="AP38" t="s">
        <v>4758</v>
      </c>
    </row>
    <row r="39" spans="2:42">
      <c r="B39" t="s">
        <v>391</v>
      </c>
      <c r="C39" t="s">
        <v>391</v>
      </c>
      <c r="D39" t="s">
        <v>385</v>
      </c>
      <c r="AG39" s="6" t="s">
        <v>392</v>
      </c>
      <c r="AH39" t="s">
        <v>393</v>
      </c>
      <c r="AO39">
        <v>42</v>
      </c>
      <c r="AP39" t="s">
        <v>4759</v>
      </c>
    </row>
    <row r="40" spans="2:42">
      <c r="B40" t="s">
        <v>394</v>
      </c>
      <c r="C40" t="s">
        <v>394</v>
      </c>
      <c r="D40" t="s">
        <v>388</v>
      </c>
      <c r="AG40" s="6" t="s">
        <v>395</v>
      </c>
      <c r="AH40" t="s">
        <v>396</v>
      </c>
      <c r="AO40">
        <v>43</v>
      </c>
      <c r="AP40" t="s">
        <v>4760</v>
      </c>
    </row>
    <row r="41" spans="2:42">
      <c r="B41" t="s">
        <v>397</v>
      </c>
      <c r="C41" t="s">
        <v>397</v>
      </c>
      <c r="D41" t="s">
        <v>391</v>
      </c>
      <c r="AG41" s="6" t="s">
        <v>398</v>
      </c>
      <c r="AH41" t="s">
        <v>399</v>
      </c>
      <c r="AO41">
        <v>44</v>
      </c>
      <c r="AP41" t="s">
        <v>4761</v>
      </c>
    </row>
    <row r="42" spans="2:42">
      <c r="B42" t="s">
        <v>400</v>
      </c>
      <c r="C42" t="s">
        <v>400</v>
      </c>
      <c r="D42" t="s">
        <v>394</v>
      </c>
      <c r="AG42" s="6" t="s">
        <v>401</v>
      </c>
      <c r="AH42" t="s">
        <v>402</v>
      </c>
      <c r="AO42">
        <v>45</v>
      </c>
      <c r="AP42" t="s">
        <v>4762</v>
      </c>
    </row>
    <row r="43" spans="2:42">
      <c r="B43" t="s">
        <v>403</v>
      </c>
      <c r="C43" t="s">
        <v>403</v>
      </c>
      <c r="D43" t="s">
        <v>397</v>
      </c>
      <c r="AG43" s="6" t="s">
        <v>404</v>
      </c>
      <c r="AH43" t="s">
        <v>405</v>
      </c>
      <c r="AO43">
        <v>46</v>
      </c>
      <c r="AP43" t="s">
        <v>4763</v>
      </c>
    </row>
    <row r="44" spans="2:42">
      <c r="B44" t="s">
        <v>406</v>
      </c>
      <c r="C44" t="s">
        <v>406</v>
      </c>
      <c r="D44" t="s">
        <v>400</v>
      </c>
      <c r="AG44" s="6" t="s">
        <v>407</v>
      </c>
      <c r="AH44" t="s">
        <v>408</v>
      </c>
      <c r="AO44">
        <v>99</v>
      </c>
      <c r="AP44" t="s">
        <v>4764</v>
      </c>
    </row>
    <row r="45" spans="2:42">
      <c r="B45" t="s">
        <v>409</v>
      </c>
      <c r="C45" t="s">
        <v>409</v>
      </c>
      <c r="D45" t="s">
        <v>403</v>
      </c>
      <c r="AG45" s="6" t="s">
        <v>410</v>
      </c>
      <c r="AH45" t="s">
        <v>411</v>
      </c>
    </row>
    <row r="46" spans="2:42">
      <c r="B46" t="s">
        <v>412</v>
      </c>
      <c r="C46" t="s">
        <v>412</v>
      </c>
      <c r="D46" t="s">
        <v>406</v>
      </c>
      <c r="AG46" s="6" t="s">
        <v>413</v>
      </c>
      <c r="AH46" t="s">
        <v>414</v>
      </c>
    </row>
    <row r="47" spans="2:42">
      <c r="B47" t="s">
        <v>415</v>
      </c>
      <c r="C47" t="s">
        <v>415</v>
      </c>
      <c r="D47" t="s">
        <v>409</v>
      </c>
      <c r="AG47" s="6" t="s">
        <v>416</v>
      </c>
      <c r="AH47" t="s">
        <v>417</v>
      </c>
    </row>
    <row r="48" spans="2:42">
      <c r="B48" t="s">
        <v>418</v>
      </c>
      <c r="C48" t="s">
        <v>418</v>
      </c>
      <c r="D48" t="s">
        <v>412</v>
      </c>
      <c r="AG48" s="6" t="s">
        <v>419</v>
      </c>
      <c r="AH48" t="s">
        <v>420</v>
      </c>
    </row>
    <row r="49" spans="2:34">
      <c r="B49" t="s">
        <v>421</v>
      </c>
      <c r="C49" t="s">
        <v>421</v>
      </c>
      <c r="D49" t="s">
        <v>415</v>
      </c>
      <c r="AG49" s="6" t="s">
        <v>422</v>
      </c>
      <c r="AH49" t="s">
        <v>423</v>
      </c>
    </row>
    <row r="50" spans="2:34">
      <c r="D50" t="s">
        <v>418</v>
      </c>
      <c r="AG50" s="6" t="s">
        <v>424</v>
      </c>
      <c r="AH50" t="s">
        <v>425</v>
      </c>
    </row>
    <row r="51" spans="2:34">
      <c r="D51" t="s">
        <v>421</v>
      </c>
      <c r="AG51" s="6" t="s">
        <v>426</v>
      </c>
      <c r="AH51" t="s">
        <v>427</v>
      </c>
    </row>
    <row r="52" spans="2:34">
      <c r="AG52" s="6" t="s">
        <v>428</v>
      </c>
      <c r="AH52" t="s">
        <v>429</v>
      </c>
    </row>
    <row r="53" spans="2:34">
      <c r="AG53" s="6" t="s">
        <v>430</v>
      </c>
      <c r="AH53" t="s">
        <v>431</v>
      </c>
    </row>
    <row r="54" spans="2:34">
      <c r="AG54" s="6" t="s">
        <v>432</v>
      </c>
      <c r="AH54" t="s">
        <v>433</v>
      </c>
    </row>
    <row r="55" spans="2:34">
      <c r="AG55" s="6" t="s">
        <v>434</v>
      </c>
      <c r="AH55" t="s">
        <v>435</v>
      </c>
    </row>
    <row r="56" spans="2:34">
      <c r="AG56" s="6" t="s">
        <v>436</v>
      </c>
      <c r="AH56" t="s">
        <v>437</v>
      </c>
    </row>
    <row r="57" spans="2:34">
      <c r="AG57" s="6" t="s">
        <v>438</v>
      </c>
      <c r="AH57" t="s">
        <v>439</v>
      </c>
    </row>
    <row r="58" spans="2:34">
      <c r="AG58" s="6" t="s">
        <v>440</v>
      </c>
      <c r="AH58" t="s">
        <v>441</v>
      </c>
    </row>
    <row r="59" spans="2:34">
      <c r="AG59" s="6" t="s">
        <v>442</v>
      </c>
      <c r="AH59" t="s">
        <v>443</v>
      </c>
    </row>
    <row r="60" spans="2:34">
      <c r="AG60" s="6" t="s">
        <v>444</v>
      </c>
      <c r="AH60" t="s">
        <v>445</v>
      </c>
    </row>
    <row r="61" spans="2:34">
      <c r="AG61" s="6" t="s">
        <v>446</v>
      </c>
      <c r="AH61" t="s">
        <v>447</v>
      </c>
    </row>
    <row r="62" spans="2:34">
      <c r="AG62" s="6" t="s">
        <v>448</v>
      </c>
      <c r="AH62" t="s">
        <v>449</v>
      </c>
    </row>
    <row r="63" spans="2:34">
      <c r="AG63" s="6" t="s">
        <v>450</v>
      </c>
      <c r="AH63" t="s">
        <v>451</v>
      </c>
    </row>
    <row r="64" spans="2:34">
      <c r="AG64" s="6" t="s">
        <v>452</v>
      </c>
      <c r="AH64" t="s">
        <v>453</v>
      </c>
    </row>
    <row r="65" spans="33:34">
      <c r="AG65" s="6" t="s">
        <v>454</v>
      </c>
      <c r="AH65" t="s">
        <v>455</v>
      </c>
    </row>
    <row r="66" spans="33:34">
      <c r="AG66" s="6" t="s">
        <v>456</v>
      </c>
      <c r="AH66" t="s">
        <v>457</v>
      </c>
    </row>
    <row r="67" spans="33:34">
      <c r="AG67" s="6" t="s">
        <v>458</v>
      </c>
      <c r="AH67" t="s">
        <v>459</v>
      </c>
    </row>
    <row r="68" spans="33:34">
      <c r="AG68" s="6" t="s">
        <v>460</v>
      </c>
      <c r="AH68" t="s">
        <v>461</v>
      </c>
    </row>
  </sheetData>
  <phoneticPr fontId="129"/>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J34"/>
  <sheetViews>
    <sheetView workbookViewId="0"/>
  </sheetViews>
  <sheetFormatPr defaultColWidth="9" defaultRowHeight="13.5"/>
  <cols>
    <col min="1" max="1" width="3.625" style="444" customWidth="1"/>
    <col min="2" max="2" width="11.625" style="444" customWidth="1"/>
    <col min="3" max="4" width="9.625" style="444" customWidth="1"/>
    <col min="5" max="6" width="8.125" style="444" customWidth="1"/>
    <col min="7" max="10" width="10.375" style="444" customWidth="1"/>
    <col min="11" max="11" width="9" style="444" customWidth="1"/>
    <col min="12" max="16384" width="9" style="444"/>
  </cols>
  <sheetData>
    <row r="1" spans="1:10">
      <c r="J1" s="445"/>
    </row>
    <row r="2" spans="1:10" ht="21" customHeight="1">
      <c r="A2" s="4667" t="s">
        <v>3174</v>
      </c>
      <c r="B2" s="4667"/>
      <c r="C2" s="4667"/>
      <c r="D2" s="4667"/>
      <c r="E2" s="4667"/>
      <c r="F2" s="4667"/>
      <c r="G2" s="4667"/>
      <c r="H2" s="4667"/>
      <c r="I2" s="4667"/>
      <c r="J2" s="4667"/>
    </row>
    <row r="4" spans="1:10" ht="41.25" customHeight="1">
      <c r="A4" s="4668" t="s">
        <v>3175</v>
      </c>
      <c r="B4" s="4668"/>
      <c r="C4" s="4668"/>
      <c r="D4" s="4668"/>
      <c r="E4" s="4668"/>
      <c r="F4" s="4668"/>
      <c r="G4" s="4668"/>
      <c r="H4" s="4668"/>
      <c r="I4" s="4668"/>
      <c r="J4" s="4668"/>
    </row>
    <row r="6" spans="1:10" ht="36" customHeight="1">
      <c r="A6" s="4669" t="s">
        <v>3176</v>
      </c>
      <c r="B6" s="4669"/>
      <c r="C6" s="4669"/>
      <c r="D6" s="4655"/>
      <c r="E6" s="4655"/>
      <c r="F6" s="4655"/>
      <c r="G6" s="4655"/>
      <c r="H6" s="4655"/>
      <c r="I6" s="4655"/>
      <c r="J6" s="4655"/>
    </row>
    <row r="7" spans="1:10" ht="36" customHeight="1">
      <c r="A7" s="4669" t="s">
        <v>3177</v>
      </c>
      <c r="B7" s="4669"/>
      <c r="C7" s="4669"/>
      <c r="D7" s="4655"/>
      <c r="E7" s="4655"/>
      <c r="F7" s="4655"/>
      <c r="G7" s="4655"/>
      <c r="H7" s="4655"/>
      <c r="I7" s="4655"/>
      <c r="J7" s="4655"/>
    </row>
    <row r="8" spans="1:10" ht="27" customHeight="1">
      <c r="A8" s="4657" t="s">
        <v>3178</v>
      </c>
      <c r="B8" s="4657"/>
      <c r="C8" s="4657"/>
      <c r="D8" s="4658" t="s">
        <v>19</v>
      </c>
      <c r="E8" s="4659"/>
      <c r="F8" s="4659"/>
      <c r="G8" s="4659"/>
      <c r="H8" s="4659"/>
      <c r="I8" s="4659"/>
      <c r="J8" s="4662"/>
    </row>
    <row r="9" spans="1:10" ht="27" customHeight="1">
      <c r="A9" s="4657"/>
      <c r="B9" s="4657"/>
      <c r="C9" s="4657"/>
      <c r="D9" s="4660"/>
      <c r="E9" s="4661"/>
      <c r="F9" s="4661"/>
      <c r="G9" s="4661"/>
      <c r="H9" s="4661"/>
      <c r="I9" s="4661"/>
      <c r="J9" s="4663"/>
    </row>
    <row r="10" spans="1:10" ht="27" customHeight="1">
      <c r="A10" s="4657"/>
      <c r="B10" s="4657"/>
      <c r="C10" s="4657"/>
      <c r="D10" s="4660" t="s">
        <v>2563</v>
      </c>
      <c r="E10" s="4661"/>
      <c r="F10" s="4661"/>
      <c r="G10" s="4661"/>
      <c r="H10" s="4661"/>
      <c r="I10" s="4661"/>
      <c r="J10" s="4663"/>
    </row>
    <row r="11" spans="1:10" ht="27" customHeight="1">
      <c r="A11" s="4657"/>
      <c r="B11" s="4657"/>
      <c r="C11" s="4657"/>
      <c r="D11" s="4660"/>
      <c r="E11" s="4661"/>
      <c r="F11" s="4661"/>
      <c r="G11" s="4661"/>
      <c r="H11" s="4661"/>
      <c r="I11" s="4661"/>
      <c r="J11" s="4663"/>
    </row>
    <row r="12" spans="1:10" ht="36" customHeight="1">
      <c r="A12" s="4657"/>
      <c r="B12" s="4657"/>
      <c r="C12" s="4657"/>
      <c r="D12" s="4664" t="s">
        <v>2920</v>
      </c>
      <c r="E12" s="4665"/>
      <c r="F12" s="4665" t="s">
        <v>3179</v>
      </c>
      <c r="G12" s="4665"/>
      <c r="H12" s="4665"/>
      <c r="I12" s="4665"/>
      <c r="J12" s="4666"/>
    </row>
    <row r="13" spans="1:10" ht="24" customHeight="1"/>
    <row r="14" spans="1:10" ht="33" customHeight="1">
      <c r="A14" s="4655"/>
      <c r="B14" s="4655"/>
      <c r="C14" s="4655" t="s">
        <v>3180</v>
      </c>
      <c r="D14" s="4655"/>
      <c r="E14" s="4655" t="s">
        <v>3181</v>
      </c>
      <c r="F14" s="4655"/>
      <c r="G14" s="4655" t="s">
        <v>3182</v>
      </c>
      <c r="H14" s="4655"/>
      <c r="I14" s="4655" t="s">
        <v>3183</v>
      </c>
      <c r="J14" s="4655"/>
    </row>
    <row r="15" spans="1:10" ht="40.5" customHeight="1">
      <c r="A15" s="4655" t="s">
        <v>3184</v>
      </c>
      <c r="B15" s="4655"/>
      <c r="C15" s="4656" t="s">
        <v>3185</v>
      </c>
      <c r="D15" s="4655"/>
      <c r="E15" s="4655"/>
      <c r="F15" s="4655"/>
      <c r="G15" s="4655"/>
      <c r="H15" s="4655"/>
      <c r="I15" s="4655"/>
      <c r="J15" s="4655"/>
    </row>
    <row r="16" spans="1:10" ht="40.5" customHeight="1">
      <c r="A16" s="4655" t="s">
        <v>3186</v>
      </c>
      <c r="B16" s="4655"/>
      <c r="C16" s="4655" t="s">
        <v>3187</v>
      </c>
      <c r="D16" s="4655"/>
      <c r="E16" s="4655"/>
      <c r="F16" s="4655"/>
      <c r="G16" s="4655"/>
      <c r="H16" s="4655"/>
      <c r="I16" s="4655"/>
      <c r="J16" s="4655"/>
    </row>
    <row r="17" spans="1:10" ht="40.5" customHeight="1">
      <c r="A17" s="4655" t="s">
        <v>3188</v>
      </c>
      <c r="B17" s="4655"/>
      <c r="C17" s="4656" t="s">
        <v>3189</v>
      </c>
      <c r="D17" s="4655"/>
      <c r="E17" s="4655"/>
      <c r="F17" s="4655"/>
      <c r="G17" s="4655"/>
      <c r="H17" s="4655"/>
      <c r="I17" s="4655"/>
      <c r="J17" s="4655"/>
    </row>
    <row r="18" spans="1:10" ht="40.5" customHeight="1">
      <c r="A18" s="4655" t="s">
        <v>3190</v>
      </c>
      <c r="B18" s="4655"/>
      <c r="C18" s="4655" t="s">
        <v>3191</v>
      </c>
      <c r="D18" s="4655"/>
      <c r="E18" s="4655"/>
      <c r="F18" s="4655"/>
      <c r="G18" s="4655"/>
      <c r="H18" s="4655"/>
      <c r="I18" s="4655"/>
      <c r="J18" s="4655"/>
    </row>
    <row r="19" spans="1:10" ht="24" customHeight="1"/>
    <row r="20" spans="1:10" s="446" customFormat="1">
      <c r="A20" s="4653" t="s">
        <v>3192</v>
      </c>
      <c r="B20" s="4653"/>
    </row>
    <row r="21" spans="1:10" s="446" customFormat="1" ht="21.75" customHeight="1">
      <c r="A21" s="447" t="s">
        <v>1298</v>
      </c>
      <c r="B21" s="4653" t="s">
        <v>3193</v>
      </c>
      <c r="C21" s="4653"/>
      <c r="D21" s="4653"/>
      <c r="E21" s="4653"/>
      <c r="F21" s="4653"/>
      <c r="G21" s="4653"/>
      <c r="H21" s="4653"/>
      <c r="I21" s="4653"/>
      <c r="J21" s="4653"/>
    </row>
    <row r="22" spans="1:10" s="446" customFormat="1" ht="33" customHeight="1">
      <c r="A22" s="447" t="s">
        <v>1305</v>
      </c>
      <c r="B22" s="4654" t="s">
        <v>3194</v>
      </c>
      <c r="C22" s="4654"/>
      <c r="D22" s="4654"/>
      <c r="E22" s="4654"/>
      <c r="F22" s="4654"/>
      <c r="G22" s="4654"/>
      <c r="H22" s="4654"/>
      <c r="I22" s="4654"/>
      <c r="J22" s="4654"/>
    </row>
    <row r="23" spans="1:10" s="446" customFormat="1" ht="33" customHeight="1">
      <c r="A23" s="447" t="s">
        <v>1309</v>
      </c>
      <c r="B23" s="4654" t="s">
        <v>3195</v>
      </c>
      <c r="C23" s="4654"/>
      <c r="D23" s="4654"/>
      <c r="E23" s="4654"/>
      <c r="F23" s="4654"/>
      <c r="G23" s="4654"/>
      <c r="H23" s="4654"/>
      <c r="I23" s="4654"/>
      <c r="J23" s="4654"/>
    </row>
    <row r="24" spans="1:10" s="446" customFormat="1" ht="33" customHeight="1">
      <c r="A24" s="447" t="s">
        <v>2484</v>
      </c>
      <c r="B24" s="4654" t="s">
        <v>3196</v>
      </c>
      <c r="C24" s="4654"/>
      <c r="D24" s="4654"/>
      <c r="E24" s="4654"/>
      <c r="F24" s="4654"/>
      <c r="G24" s="4654"/>
      <c r="H24" s="4654"/>
      <c r="I24" s="4654"/>
      <c r="J24" s="4654"/>
    </row>
    <row r="25" spans="1:10" s="446" customFormat="1" ht="33" customHeight="1">
      <c r="A25" s="447" t="s">
        <v>3197</v>
      </c>
      <c r="B25" s="4654" t="s">
        <v>3198</v>
      </c>
      <c r="C25" s="4654"/>
      <c r="D25" s="4654"/>
      <c r="E25" s="4654"/>
      <c r="F25" s="4654"/>
      <c r="G25" s="4654"/>
      <c r="H25" s="4654"/>
      <c r="I25" s="4654"/>
      <c r="J25" s="4654"/>
    </row>
    <row r="26" spans="1:10" s="446" customFormat="1" ht="21.75" customHeight="1">
      <c r="A26" s="447" t="s">
        <v>3199</v>
      </c>
      <c r="B26" s="4653" t="s">
        <v>3200</v>
      </c>
      <c r="C26" s="4653"/>
      <c r="D26" s="4653"/>
      <c r="E26" s="4653"/>
      <c r="F26" s="4653"/>
      <c r="G26" s="4653"/>
      <c r="H26" s="4653"/>
      <c r="I26" s="4653"/>
      <c r="J26" s="4653"/>
    </row>
    <row r="27" spans="1:10" s="446" customFormat="1" ht="21.75" customHeight="1">
      <c r="A27" s="447" t="s">
        <v>3201</v>
      </c>
      <c r="B27" s="4653" t="s">
        <v>3202</v>
      </c>
      <c r="C27" s="4653"/>
      <c r="D27" s="4653"/>
      <c r="E27" s="4653"/>
      <c r="F27" s="4653"/>
      <c r="G27" s="4653"/>
      <c r="H27" s="4653"/>
      <c r="I27" s="4653"/>
      <c r="J27" s="4653"/>
    </row>
    <row r="28" spans="1:10" s="446" customFormat="1" ht="21.75" customHeight="1">
      <c r="A28" s="447" t="s">
        <v>3203</v>
      </c>
      <c r="B28" s="4653" t="s">
        <v>3204</v>
      </c>
      <c r="C28" s="4653"/>
      <c r="D28" s="4653"/>
      <c r="E28" s="4653"/>
      <c r="F28" s="4653"/>
      <c r="G28" s="4653"/>
      <c r="H28" s="4653"/>
      <c r="I28" s="4653"/>
      <c r="J28" s="4653"/>
    </row>
    <row r="29" spans="1:10" s="446" customFormat="1" ht="21.75" customHeight="1">
      <c r="A29" s="447" t="s">
        <v>3205</v>
      </c>
      <c r="B29" s="4653" t="s">
        <v>3206</v>
      </c>
      <c r="C29" s="4653"/>
      <c r="D29" s="4653"/>
      <c r="E29" s="4653"/>
      <c r="F29" s="4653"/>
      <c r="G29" s="4653"/>
      <c r="H29" s="4653"/>
      <c r="I29" s="4653"/>
      <c r="J29" s="4653"/>
    </row>
    <row r="30" spans="1:10" s="446" customFormat="1">
      <c r="A30" s="447"/>
      <c r="B30" s="448"/>
      <c r="C30" s="448"/>
      <c r="D30" s="448"/>
      <c r="E30" s="448"/>
      <c r="F30" s="448"/>
      <c r="G30" s="448"/>
      <c r="H30" s="448"/>
      <c r="I30" s="448"/>
      <c r="J30" s="448"/>
    </row>
    <row r="31" spans="1:10" s="446" customFormat="1">
      <c r="A31" s="447"/>
    </row>
    <row r="32" spans="1:10" s="446" customFormat="1"/>
    <row r="33" s="446" customFormat="1"/>
    <row r="34" s="446" customFormat="1"/>
  </sheetData>
  <mergeCells count="48">
    <mergeCell ref="A2:J2"/>
    <mergeCell ref="A4:J4"/>
    <mergeCell ref="A6:C6"/>
    <mergeCell ref="D6:J6"/>
    <mergeCell ref="A7:C7"/>
    <mergeCell ref="D7:J7"/>
    <mergeCell ref="A8:C12"/>
    <mergeCell ref="D8:E9"/>
    <mergeCell ref="F8:J9"/>
    <mergeCell ref="D10:E11"/>
    <mergeCell ref="F10:J11"/>
    <mergeCell ref="D12:E12"/>
    <mergeCell ref="F12:J12"/>
    <mergeCell ref="A15:B15"/>
    <mergeCell ref="C15:D15"/>
    <mergeCell ref="E15:F15"/>
    <mergeCell ref="G15:H15"/>
    <mergeCell ref="I15:J15"/>
    <mergeCell ref="A14:B14"/>
    <mergeCell ref="C14:D14"/>
    <mergeCell ref="E14:F14"/>
    <mergeCell ref="G14:H14"/>
    <mergeCell ref="I14:J14"/>
    <mergeCell ref="I16:J16"/>
    <mergeCell ref="A17:B17"/>
    <mergeCell ref="C17:D17"/>
    <mergeCell ref="E17:F17"/>
    <mergeCell ref="G17:H17"/>
    <mergeCell ref="I17:J17"/>
    <mergeCell ref="A16:B16"/>
    <mergeCell ref="C16:D16"/>
    <mergeCell ref="E16:F16"/>
    <mergeCell ref="G16:H16"/>
    <mergeCell ref="A18:B18"/>
    <mergeCell ref="C18:D18"/>
    <mergeCell ref="E18:F18"/>
    <mergeCell ref="G18:H18"/>
    <mergeCell ref="I18:J18"/>
    <mergeCell ref="A20:B20"/>
    <mergeCell ref="B27:J27"/>
    <mergeCell ref="B28:J28"/>
    <mergeCell ref="B29:J29"/>
    <mergeCell ref="B21:J21"/>
    <mergeCell ref="B22:J22"/>
    <mergeCell ref="B23:J23"/>
    <mergeCell ref="B24:J24"/>
    <mergeCell ref="B25:J25"/>
    <mergeCell ref="B26:J26"/>
  </mergeCells>
  <phoneticPr fontId="129"/>
  <pageMargins left="0.7" right="0.46" top="0.72" bottom="0.38"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R137"/>
  <sheetViews>
    <sheetView workbookViewId="0"/>
  </sheetViews>
  <sheetFormatPr defaultColWidth="9" defaultRowHeight="11.25"/>
  <cols>
    <col min="1" max="1" width="3.125" style="968" customWidth="1"/>
    <col min="2" max="2" width="14.125" style="968" customWidth="1"/>
    <col min="3" max="3" width="8.375" style="968" customWidth="1"/>
    <col min="4" max="4" width="2.625" style="968" customWidth="1"/>
    <col min="5" max="5" width="3" style="968" customWidth="1"/>
    <col min="6" max="6" width="2.625" style="969" customWidth="1"/>
    <col min="7" max="7" width="8.375" style="968" customWidth="1"/>
    <col min="8" max="11" width="2.625" style="968" customWidth="1"/>
    <col min="12" max="12" width="2.125" style="968" customWidth="1"/>
    <col min="13" max="13" width="12.125" style="970" customWidth="1"/>
    <col min="14" max="16" width="2.625" style="969" customWidth="1"/>
    <col min="17" max="18" width="10.625" style="969" customWidth="1"/>
    <col min="19" max="19" width="9" style="968" customWidth="1"/>
    <col min="20" max="16384" width="9" style="968"/>
  </cols>
  <sheetData>
    <row r="1" spans="1:18" s="967" customFormat="1" ht="21" customHeight="1">
      <c r="A1" s="962" t="s">
        <v>3174</v>
      </c>
      <c r="B1" s="962"/>
      <c r="C1" s="962"/>
      <c r="D1" s="962"/>
      <c r="E1" s="962"/>
      <c r="F1" s="963"/>
      <c r="G1" s="962"/>
      <c r="H1" s="962"/>
      <c r="I1" s="962"/>
      <c r="J1" s="962"/>
      <c r="K1" s="962"/>
      <c r="L1" s="962"/>
      <c r="M1" s="964"/>
      <c r="N1" s="965"/>
      <c r="O1" s="965"/>
      <c r="P1" s="965"/>
      <c r="Q1" s="965"/>
      <c r="R1" s="966" t="s">
        <v>3738</v>
      </c>
    </row>
    <row r="2" spans="1:18" s="967" customFormat="1" ht="15" customHeight="1">
      <c r="A2" s="962"/>
      <c r="B2" s="962"/>
      <c r="C2" s="962"/>
      <c r="D2" s="962"/>
      <c r="E2" s="962"/>
      <c r="F2" s="963"/>
      <c r="G2" s="962"/>
      <c r="H2" s="962"/>
      <c r="I2" s="962"/>
      <c r="J2" s="4710" t="s">
        <v>3207</v>
      </c>
      <c r="K2" s="4710"/>
      <c r="L2" s="4710"/>
      <c r="M2" s="4710"/>
      <c r="N2" s="4710"/>
      <c r="O2" s="4710"/>
      <c r="P2" s="4710"/>
      <c r="Q2" s="4710"/>
      <c r="R2" s="4710"/>
    </row>
    <row r="3" spans="1:18" s="967" customFormat="1" ht="15" customHeight="1">
      <c r="A3" s="962"/>
      <c r="B3" s="962"/>
      <c r="C3" s="962"/>
      <c r="D3" s="962"/>
      <c r="E3" s="962"/>
      <c r="F3" s="963"/>
      <c r="G3" s="962"/>
      <c r="H3" s="962"/>
      <c r="I3" s="962"/>
      <c r="J3" s="4711" t="s">
        <v>3208</v>
      </c>
      <c r="K3" s="4711"/>
      <c r="L3" s="4711"/>
      <c r="M3" s="4711"/>
      <c r="N3" s="4711"/>
      <c r="O3" s="4711"/>
      <c r="P3" s="4711"/>
      <c r="Q3" s="4711"/>
      <c r="R3" s="4711"/>
    </row>
    <row r="4" spans="1:18" ht="12" thickBot="1"/>
    <row r="5" spans="1:18" s="971" customFormat="1" ht="13.5" customHeight="1">
      <c r="A5" s="4712"/>
      <c r="B5" s="4715" t="s">
        <v>3209</v>
      </c>
      <c r="C5" s="4715" t="s">
        <v>3210</v>
      </c>
      <c r="D5" s="4715" t="s">
        <v>3211</v>
      </c>
      <c r="E5" s="4715"/>
      <c r="F5" s="4715"/>
      <c r="G5" s="4715"/>
      <c r="H5" s="4715"/>
      <c r="I5" s="4715"/>
      <c r="J5" s="4715"/>
      <c r="K5" s="4715"/>
      <c r="L5" s="4715"/>
      <c r="M5" s="4717"/>
      <c r="N5" s="4718" t="s">
        <v>3225</v>
      </c>
      <c r="O5" s="4718"/>
      <c r="P5" s="4718"/>
      <c r="Q5" s="4718"/>
      <c r="R5" s="4719"/>
    </row>
    <row r="6" spans="1:18" s="971" customFormat="1" ht="13.5" customHeight="1">
      <c r="A6" s="4713"/>
      <c r="B6" s="4705"/>
      <c r="C6" s="4705"/>
      <c r="D6" s="4720" t="s">
        <v>3212</v>
      </c>
      <c r="E6" s="4721"/>
      <c r="F6" s="4700" t="s">
        <v>3213</v>
      </c>
      <c r="G6" s="4724"/>
      <c r="H6" s="4705" t="s">
        <v>3214</v>
      </c>
      <c r="I6" s="4705"/>
      <c r="J6" s="4705"/>
      <c r="K6" s="4705"/>
      <c r="L6" s="4700" t="s">
        <v>528</v>
      </c>
      <c r="M6" s="4701"/>
      <c r="N6" s="4704" t="s">
        <v>3215</v>
      </c>
      <c r="O6" s="4705"/>
      <c r="P6" s="4705"/>
      <c r="Q6" s="4705" t="s">
        <v>3216</v>
      </c>
      <c r="R6" s="4706"/>
    </row>
    <row r="7" spans="1:18" s="971" customFormat="1" ht="13.5" customHeight="1" thickBot="1">
      <c r="A7" s="4714"/>
      <c r="B7" s="4716"/>
      <c r="C7" s="4716"/>
      <c r="D7" s="4722"/>
      <c r="E7" s="4723"/>
      <c r="F7" s="4702"/>
      <c r="G7" s="4725"/>
      <c r="H7" s="972">
        <v>1</v>
      </c>
      <c r="I7" s="972">
        <v>2</v>
      </c>
      <c r="J7" s="972">
        <v>3</v>
      </c>
      <c r="K7" s="972">
        <v>4</v>
      </c>
      <c r="L7" s="4702"/>
      <c r="M7" s="4703"/>
      <c r="N7" s="973" t="s">
        <v>3217</v>
      </c>
      <c r="O7" s="972" t="s">
        <v>3218</v>
      </c>
      <c r="P7" s="972" t="s">
        <v>3219</v>
      </c>
      <c r="Q7" s="972" t="s">
        <v>3220</v>
      </c>
      <c r="R7" s="974" t="s">
        <v>3221</v>
      </c>
    </row>
    <row r="8" spans="1:18" s="969" customFormat="1" ht="12" customHeight="1" thickTop="1">
      <c r="A8" s="4707" t="s">
        <v>3739</v>
      </c>
      <c r="B8" s="4671" t="s">
        <v>3808</v>
      </c>
      <c r="C8" s="4726" t="s">
        <v>3809</v>
      </c>
      <c r="D8" s="975" t="s">
        <v>139</v>
      </c>
      <c r="E8" s="976" t="s">
        <v>498</v>
      </c>
      <c r="F8" s="975"/>
      <c r="G8" s="976"/>
      <c r="H8" s="977"/>
      <c r="I8" s="977" t="s">
        <v>139</v>
      </c>
      <c r="J8" s="977"/>
      <c r="K8" s="977"/>
      <c r="L8" s="975" t="s">
        <v>139</v>
      </c>
      <c r="M8" s="4709" t="s">
        <v>3809</v>
      </c>
      <c r="N8" s="978" t="s">
        <v>139</v>
      </c>
      <c r="O8" s="977"/>
      <c r="P8" s="977"/>
      <c r="Q8" s="4677" t="s">
        <v>3222</v>
      </c>
      <c r="R8" s="4680" t="s">
        <v>3222</v>
      </c>
    </row>
    <row r="9" spans="1:18" s="969" customFormat="1" ht="12" customHeight="1">
      <c r="A9" s="4707"/>
      <c r="B9" s="4671"/>
      <c r="C9" s="4691"/>
      <c r="D9" s="979"/>
      <c r="E9" s="980"/>
      <c r="F9" s="979"/>
      <c r="G9" s="980"/>
      <c r="H9" s="981"/>
      <c r="I9" s="981"/>
      <c r="J9" s="981"/>
      <c r="K9" s="981"/>
      <c r="L9" s="979"/>
      <c r="M9" s="4727"/>
      <c r="N9" s="982"/>
      <c r="O9" s="981"/>
      <c r="P9" s="981"/>
      <c r="Q9" s="4691"/>
      <c r="R9" s="4692"/>
    </row>
    <row r="10" spans="1:18" ht="12" customHeight="1">
      <c r="A10" s="4707"/>
      <c r="B10" s="4671"/>
      <c r="C10" s="4670" t="s">
        <v>3810</v>
      </c>
      <c r="D10" s="983" t="s">
        <v>139</v>
      </c>
      <c r="E10" s="984" t="s">
        <v>498</v>
      </c>
      <c r="F10" s="983" t="s">
        <v>139</v>
      </c>
      <c r="G10" s="985" t="s">
        <v>3223</v>
      </c>
      <c r="H10" s="986"/>
      <c r="I10" s="986" t="s">
        <v>139</v>
      </c>
      <c r="J10" s="986"/>
      <c r="K10" s="986"/>
      <c r="L10" s="983" t="s">
        <v>139</v>
      </c>
      <c r="M10" s="4729" t="s">
        <v>3811</v>
      </c>
      <c r="N10" s="987" t="s">
        <v>139</v>
      </c>
      <c r="O10" s="986" t="s">
        <v>139</v>
      </c>
      <c r="P10" s="986"/>
      <c r="Q10" s="4676" t="s">
        <v>3222</v>
      </c>
      <c r="R10" s="4679" t="s">
        <v>3222</v>
      </c>
    </row>
    <row r="11" spans="1:18" ht="12" customHeight="1">
      <c r="A11" s="4707"/>
      <c r="B11" s="4671"/>
      <c r="C11" s="4671"/>
      <c r="D11" s="988"/>
      <c r="E11" s="976"/>
      <c r="F11" s="988"/>
      <c r="G11" s="989"/>
      <c r="H11" s="990"/>
      <c r="I11" s="990"/>
      <c r="J11" s="990"/>
      <c r="K11" s="990"/>
      <c r="L11" s="988"/>
      <c r="M11" s="4709"/>
      <c r="N11" s="991"/>
      <c r="O11" s="990"/>
      <c r="P11" s="990"/>
      <c r="Q11" s="4677"/>
      <c r="R11" s="4680"/>
    </row>
    <row r="12" spans="1:18" ht="12" customHeight="1">
      <c r="A12" s="4707"/>
      <c r="B12" s="4671"/>
      <c r="C12" s="4671"/>
      <c r="D12" s="988"/>
      <c r="E12" s="976"/>
      <c r="F12" s="992" t="s">
        <v>139</v>
      </c>
      <c r="G12" s="989" t="s">
        <v>3224</v>
      </c>
      <c r="H12" s="992" t="s">
        <v>139</v>
      </c>
      <c r="I12" s="992" t="s">
        <v>139</v>
      </c>
      <c r="J12" s="990"/>
      <c r="K12" s="990"/>
      <c r="L12" s="992" t="s">
        <v>139</v>
      </c>
      <c r="M12" s="4675" t="s">
        <v>3812</v>
      </c>
      <c r="N12" s="991" t="s">
        <v>139</v>
      </c>
      <c r="O12" s="990"/>
      <c r="P12" s="992" t="s">
        <v>139</v>
      </c>
      <c r="Q12" s="4677"/>
      <c r="R12" s="4680"/>
    </row>
    <row r="13" spans="1:18" ht="12" customHeight="1">
      <c r="A13" s="4707"/>
      <c r="B13" s="4671"/>
      <c r="C13" s="4671"/>
      <c r="D13" s="988"/>
      <c r="E13" s="976"/>
      <c r="F13" s="988"/>
      <c r="G13" s="989"/>
      <c r="H13" s="990"/>
      <c r="I13" s="990"/>
      <c r="J13" s="990"/>
      <c r="K13" s="990"/>
      <c r="L13" s="988"/>
      <c r="M13" s="4675"/>
      <c r="N13" s="991"/>
      <c r="O13" s="990"/>
      <c r="P13" s="990"/>
      <c r="Q13" s="4677"/>
      <c r="R13" s="4680"/>
    </row>
    <row r="14" spans="1:18" ht="12" customHeight="1">
      <c r="A14" s="4707"/>
      <c r="B14" s="4671"/>
      <c r="C14" s="4671"/>
      <c r="D14" s="988"/>
      <c r="E14" s="976"/>
      <c r="F14" s="992" t="s">
        <v>139</v>
      </c>
      <c r="G14" s="989"/>
      <c r="H14" s="992" t="s">
        <v>139</v>
      </c>
      <c r="I14" s="992" t="s">
        <v>139</v>
      </c>
      <c r="J14" s="990"/>
      <c r="K14" s="990"/>
      <c r="L14" s="992" t="s">
        <v>139</v>
      </c>
      <c r="M14" s="4675" t="s">
        <v>3813</v>
      </c>
      <c r="N14" s="991" t="s">
        <v>139</v>
      </c>
      <c r="O14" s="990"/>
      <c r="P14" s="992" t="s">
        <v>139</v>
      </c>
      <c r="Q14" s="4677"/>
      <c r="R14" s="4680"/>
    </row>
    <row r="15" spans="1:18" ht="12" customHeight="1">
      <c r="A15" s="4707"/>
      <c r="B15" s="4671"/>
      <c r="C15" s="4671"/>
      <c r="D15" s="988"/>
      <c r="E15" s="976"/>
      <c r="F15" s="988"/>
      <c r="G15" s="989"/>
      <c r="H15" s="990"/>
      <c r="I15" s="990"/>
      <c r="J15" s="990"/>
      <c r="K15" s="990"/>
      <c r="L15" s="988"/>
      <c r="M15" s="4675"/>
      <c r="N15" s="991"/>
      <c r="O15" s="990"/>
      <c r="P15" s="990"/>
      <c r="Q15" s="4677"/>
      <c r="R15" s="4680"/>
    </row>
    <row r="16" spans="1:18" ht="12" customHeight="1">
      <c r="A16" s="4707"/>
      <c r="B16" s="4671"/>
      <c r="C16" s="4671"/>
      <c r="D16" s="988"/>
      <c r="E16" s="976"/>
      <c r="F16" s="988"/>
      <c r="G16" s="976"/>
      <c r="H16" s="992" t="s">
        <v>139</v>
      </c>
      <c r="I16" s="992" t="s">
        <v>139</v>
      </c>
      <c r="J16" s="990"/>
      <c r="K16" s="990"/>
      <c r="L16" s="992" t="s">
        <v>139</v>
      </c>
      <c r="M16" s="4675" t="s">
        <v>3814</v>
      </c>
      <c r="N16" s="991" t="s">
        <v>139</v>
      </c>
      <c r="O16" s="992" t="s">
        <v>139</v>
      </c>
      <c r="P16" s="992" t="s">
        <v>139</v>
      </c>
      <c r="Q16" s="4677"/>
      <c r="R16" s="4680"/>
    </row>
    <row r="17" spans="1:18" ht="12" customHeight="1">
      <c r="A17" s="4707"/>
      <c r="B17" s="4671"/>
      <c r="C17" s="4671"/>
      <c r="D17" s="988"/>
      <c r="E17" s="976"/>
      <c r="F17" s="988"/>
      <c r="G17" s="976"/>
      <c r="H17" s="990"/>
      <c r="I17" s="990"/>
      <c r="J17" s="990"/>
      <c r="K17" s="990"/>
      <c r="L17" s="988"/>
      <c r="M17" s="4675"/>
      <c r="N17" s="991"/>
      <c r="O17" s="990"/>
      <c r="P17" s="990"/>
      <c r="Q17" s="4677"/>
      <c r="R17" s="4680"/>
    </row>
    <row r="18" spans="1:18" ht="12" customHeight="1">
      <c r="A18" s="4707"/>
      <c r="B18" s="4671"/>
      <c r="C18" s="4671"/>
      <c r="D18" s="988"/>
      <c r="E18" s="976"/>
      <c r="F18" s="988"/>
      <c r="G18" s="976"/>
      <c r="H18" s="992" t="s">
        <v>139</v>
      </c>
      <c r="I18" s="992" t="s">
        <v>139</v>
      </c>
      <c r="J18" s="990"/>
      <c r="K18" s="990"/>
      <c r="L18" s="992" t="s">
        <v>139</v>
      </c>
      <c r="M18" s="4675" t="s">
        <v>3815</v>
      </c>
      <c r="N18" s="991" t="s">
        <v>139</v>
      </c>
      <c r="O18" s="990"/>
      <c r="P18" s="992" t="s">
        <v>139</v>
      </c>
      <c r="Q18" s="4677"/>
      <c r="R18" s="4680"/>
    </row>
    <row r="19" spans="1:18" ht="12" customHeight="1">
      <c r="A19" s="4707"/>
      <c r="B19" s="4671"/>
      <c r="C19" s="4683"/>
      <c r="D19" s="979"/>
      <c r="E19" s="980"/>
      <c r="F19" s="979"/>
      <c r="G19" s="980"/>
      <c r="H19" s="981"/>
      <c r="I19" s="981"/>
      <c r="J19" s="981"/>
      <c r="K19" s="981"/>
      <c r="L19" s="979"/>
      <c r="M19" s="4690"/>
      <c r="N19" s="982"/>
      <c r="O19" s="981"/>
      <c r="P19" s="981"/>
      <c r="Q19" s="4691"/>
      <c r="R19" s="4692"/>
    </row>
    <row r="20" spans="1:18" ht="12" customHeight="1">
      <c r="A20" s="4707"/>
      <c r="B20" s="4671"/>
      <c r="C20" s="4728" t="s">
        <v>3816</v>
      </c>
      <c r="D20" s="983" t="s">
        <v>139</v>
      </c>
      <c r="E20" s="976" t="s">
        <v>498</v>
      </c>
      <c r="F20" s="983" t="s">
        <v>139</v>
      </c>
      <c r="G20" s="989" t="s">
        <v>3224</v>
      </c>
      <c r="H20" s="986"/>
      <c r="I20" s="986" t="s">
        <v>139</v>
      </c>
      <c r="J20" s="986"/>
      <c r="K20" s="986"/>
      <c r="L20" s="983" t="s">
        <v>139</v>
      </c>
      <c r="M20" s="4689" t="s">
        <v>3817</v>
      </c>
      <c r="N20" s="987" t="s">
        <v>139</v>
      </c>
      <c r="O20" s="986" t="s">
        <v>139</v>
      </c>
      <c r="P20" s="986"/>
      <c r="Q20" s="4676" t="s">
        <v>3222</v>
      </c>
      <c r="R20" s="4679" t="s">
        <v>3222</v>
      </c>
    </row>
    <row r="21" spans="1:18" ht="12" customHeight="1">
      <c r="A21" s="4707"/>
      <c r="B21" s="4671"/>
      <c r="C21" s="4698"/>
      <c r="D21" s="988"/>
      <c r="E21" s="976"/>
      <c r="F21" s="988"/>
      <c r="G21" s="989"/>
      <c r="H21" s="990"/>
      <c r="I21" s="990"/>
      <c r="J21" s="990"/>
      <c r="K21" s="990"/>
      <c r="L21" s="988"/>
      <c r="M21" s="4675"/>
      <c r="N21" s="991"/>
      <c r="O21" s="990"/>
      <c r="P21" s="990"/>
      <c r="Q21" s="4677"/>
      <c r="R21" s="4680"/>
    </row>
    <row r="22" spans="1:18" ht="12" customHeight="1">
      <c r="A22" s="4707"/>
      <c r="B22" s="4671"/>
      <c r="C22" s="4698"/>
      <c r="D22" s="988"/>
      <c r="E22" s="976"/>
      <c r="F22" s="992" t="s">
        <v>139</v>
      </c>
      <c r="G22" s="989"/>
      <c r="H22" s="990"/>
      <c r="I22" s="992" t="s">
        <v>139</v>
      </c>
      <c r="J22" s="990"/>
      <c r="K22" s="990"/>
      <c r="L22" s="992" t="s">
        <v>139</v>
      </c>
      <c r="M22" s="4675" t="s">
        <v>3818</v>
      </c>
      <c r="N22" s="991" t="s">
        <v>139</v>
      </c>
      <c r="O22" s="992" t="s">
        <v>139</v>
      </c>
      <c r="P22" s="990"/>
      <c r="Q22" s="4677"/>
      <c r="R22" s="4680"/>
    </row>
    <row r="23" spans="1:18" ht="12" customHeight="1">
      <c r="A23" s="4707"/>
      <c r="B23" s="4671"/>
      <c r="C23" s="4698"/>
      <c r="D23" s="988"/>
      <c r="E23" s="976"/>
      <c r="F23" s="988"/>
      <c r="G23" s="989"/>
      <c r="H23" s="990"/>
      <c r="I23" s="990"/>
      <c r="J23" s="990"/>
      <c r="K23" s="990"/>
      <c r="L23" s="988"/>
      <c r="M23" s="4675"/>
      <c r="N23" s="991"/>
      <c r="O23" s="990"/>
      <c r="P23" s="990"/>
      <c r="Q23" s="4677"/>
      <c r="R23" s="4680"/>
    </row>
    <row r="24" spans="1:18" ht="12" customHeight="1">
      <c r="A24" s="4707"/>
      <c r="B24" s="4671"/>
      <c r="C24" s="4698"/>
      <c r="D24" s="988"/>
      <c r="E24" s="976"/>
      <c r="F24" s="992" t="s">
        <v>139</v>
      </c>
      <c r="G24" s="989"/>
      <c r="H24" s="990"/>
      <c r="I24" s="992" t="s">
        <v>139</v>
      </c>
      <c r="J24" s="992" t="s">
        <v>139</v>
      </c>
      <c r="K24" s="992" t="s">
        <v>139</v>
      </c>
      <c r="L24" s="992" t="s">
        <v>139</v>
      </c>
      <c r="M24" s="4675" t="s">
        <v>3819</v>
      </c>
      <c r="N24" s="991" t="s">
        <v>139</v>
      </c>
      <c r="O24" s="992" t="s">
        <v>139</v>
      </c>
      <c r="P24" s="992" t="s">
        <v>139</v>
      </c>
      <c r="Q24" s="4677"/>
      <c r="R24" s="4680"/>
    </row>
    <row r="25" spans="1:18" ht="12" customHeight="1">
      <c r="A25" s="4707"/>
      <c r="B25" s="4671"/>
      <c r="C25" s="4698"/>
      <c r="D25" s="988"/>
      <c r="E25" s="976"/>
      <c r="F25" s="988"/>
      <c r="G25" s="989"/>
      <c r="H25" s="990"/>
      <c r="I25" s="990"/>
      <c r="J25" s="990"/>
      <c r="K25" s="990"/>
      <c r="L25" s="988"/>
      <c r="M25" s="4675"/>
      <c r="N25" s="991"/>
      <c r="O25" s="990"/>
      <c r="P25" s="990"/>
      <c r="Q25" s="4677"/>
      <c r="R25" s="4680"/>
    </row>
    <row r="26" spans="1:18" ht="12" customHeight="1">
      <c r="A26" s="4707"/>
      <c r="B26" s="4671"/>
      <c r="C26" s="4698"/>
      <c r="D26" s="988"/>
      <c r="E26" s="976"/>
      <c r="F26" s="988"/>
      <c r="G26" s="976"/>
      <c r="H26" s="990"/>
      <c r="I26" s="992" t="s">
        <v>139</v>
      </c>
      <c r="J26" s="992" t="s">
        <v>139</v>
      </c>
      <c r="K26" s="992" t="s">
        <v>139</v>
      </c>
      <c r="L26" s="992" t="s">
        <v>139</v>
      </c>
      <c r="M26" s="4675" t="s">
        <v>3820</v>
      </c>
      <c r="N26" s="991" t="s">
        <v>139</v>
      </c>
      <c r="O26" s="992" t="s">
        <v>139</v>
      </c>
      <c r="P26" s="992" t="s">
        <v>139</v>
      </c>
      <c r="Q26" s="4677"/>
      <c r="R26" s="4680"/>
    </row>
    <row r="27" spans="1:18" ht="12" customHeight="1">
      <c r="A27" s="4707"/>
      <c r="B27" s="4671"/>
      <c r="C27" s="4698"/>
      <c r="D27" s="988"/>
      <c r="E27" s="976"/>
      <c r="F27" s="988"/>
      <c r="G27" s="976"/>
      <c r="H27" s="990"/>
      <c r="I27" s="990"/>
      <c r="J27" s="990"/>
      <c r="K27" s="990"/>
      <c r="L27" s="988"/>
      <c r="M27" s="4675"/>
      <c r="N27" s="991"/>
      <c r="O27" s="990"/>
      <c r="P27" s="990"/>
      <c r="Q27" s="4677"/>
      <c r="R27" s="4680"/>
    </row>
    <row r="28" spans="1:18" ht="12" customHeight="1">
      <c r="A28" s="4707"/>
      <c r="B28" s="4671"/>
      <c r="C28" s="4698"/>
      <c r="D28" s="988"/>
      <c r="E28" s="976"/>
      <c r="F28" s="988"/>
      <c r="G28" s="976"/>
      <c r="H28" s="990"/>
      <c r="I28" s="992" t="s">
        <v>139</v>
      </c>
      <c r="J28" s="992" t="s">
        <v>139</v>
      </c>
      <c r="K28" s="992" t="s">
        <v>139</v>
      </c>
      <c r="L28" s="992" t="s">
        <v>139</v>
      </c>
      <c r="M28" s="4675" t="s">
        <v>3821</v>
      </c>
      <c r="N28" s="991" t="s">
        <v>139</v>
      </c>
      <c r="O28" s="992" t="s">
        <v>139</v>
      </c>
      <c r="P28" s="992" t="s">
        <v>139</v>
      </c>
      <c r="Q28" s="4677"/>
      <c r="R28" s="4680"/>
    </row>
    <row r="29" spans="1:18" ht="12" customHeight="1">
      <c r="A29" s="4707"/>
      <c r="B29" s="4671"/>
      <c r="C29" s="4699"/>
      <c r="D29" s="979"/>
      <c r="E29" s="980"/>
      <c r="F29" s="979"/>
      <c r="G29" s="980"/>
      <c r="H29" s="981"/>
      <c r="I29" s="981"/>
      <c r="J29" s="981"/>
      <c r="K29" s="981"/>
      <c r="L29" s="979"/>
      <c r="M29" s="4690"/>
      <c r="N29" s="982"/>
      <c r="O29" s="981"/>
      <c r="P29" s="981"/>
      <c r="Q29" s="4691"/>
      <c r="R29" s="4692"/>
    </row>
    <row r="30" spans="1:18" ht="12" customHeight="1">
      <c r="A30" s="4707"/>
      <c r="B30" s="4671"/>
      <c r="C30" s="4697" t="s">
        <v>3822</v>
      </c>
      <c r="D30" s="983" t="s">
        <v>139</v>
      </c>
      <c r="E30" s="976" t="s">
        <v>498</v>
      </c>
      <c r="F30" s="983" t="s">
        <v>139</v>
      </c>
      <c r="G30" s="989" t="s">
        <v>3224</v>
      </c>
      <c r="H30" s="986"/>
      <c r="I30" s="986" t="s">
        <v>139</v>
      </c>
      <c r="J30" s="986" t="s">
        <v>139</v>
      </c>
      <c r="K30" s="986" t="s">
        <v>139</v>
      </c>
      <c r="L30" s="983" t="s">
        <v>139</v>
      </c>
      <c r="M30" s="4689" t="s">
        <v>3823</v>
      </c>
      <c r="N30" s="987" t="s">
        <v>139</v>
      </c>
      <c r="O30" s="986" t="s">
        <v>139</v>
      </c>
      <c r="P30" s="986"/>
      <c r="Q30" s="4676" t="s">
        <v>3222</v>
      </c>
      <c r="R30" s="4679" t="s">
        <v>3222</v>
      </c>
    </row>
    <row r="31" spans="1:18" ht="12" customHeight="1">
      <c r="A31" s="4707"/>
      <c r="B31" s="4671"/>
      <c r="C31" s="4698"/>
      <c r="D31" s="988"/>
      <c r="E31" s="976"/>
      <c r="F31" s="988"/>
      <c r="G31" s="989"/>
      <c r="H31" s="990"/>
      <c r="I31" s="990"/>
      <c r="J31" s="990"/>
      <c r="K31" s="990"/>
      <c r="L31" s="988"/>
      <c r="M31" s="4675"/>
      <c r="N31" s="991"/>
      <c r="O31" s="990"/>
      <c r="P31" s="990"/>
      <c r="Q31" s="4677"/>
      <c r="R31" s="4680"/>
    </row>
    <row r="32" spans="1:18" ht="12" customHeight="1">
      <c r="A32" s="4707"/>
      <c r="B32" s="4671"/>
      <c r="C32" s="4698"/>
      <c r="D32" s="988"/>
      <c r="E32" s="976"/>
      <c r="F32" s="992" t="s">
        <v>139</v>
      </c>
      <c r="G32" s="989"/>
      <c r="H32" s="990"/>
      <c r="I32" s="992" t="s">
        <v>139</v>
      </c>
      <c r="J32" s="992" t="s">
        <v>139</v>
      </c>
      <c r="K32" s="992" t="s">
        <v>139</v>
      </c>
      <c r="L32" s="992" t="s">
        <v>139</v>
      </c>
      <c r="M32" s="4675" t="s">
        <v>3824</v>
      </c>
      <c r="N32" s="991" t="s">
        <v>139</v>
      </c>
      <c r="O32" s="992" t="s">
        <v>139</v>
      </c>
      <c r="P32" s="990"/>
      <c r="Q32" s="4677"/>
      <c r="R32" s="4680"/>
    </row>
    <row r="33" spans="1:18" ht="12" customHeight="1">
      <c r="A33" s="4707"/>
      <c r="B33" s="4671"/>
      <c r="C33" s="4698"/>
      <c r="D33" s="988"/>
      <c r="E33" s="976"/>
      <c r="F33" s="988"/>
      <c r="G33" s="989"/>
      <c r="H33" s="990"/>
      <c r="I33" s="990"/>
      <c r="J33" s="990"/>
      <c r="K33" s="990"/>
      <c r="L33" s="988"/>
      <c r="M33" s="4675"/>
      <c r="N33" s="991"/>
      <c r="O33" s="990"/>
      <c r="P33" s="990"/>
      <c r="Q33" s="4677"/>
      <c r="R33" s="4680"/>
    </row>
    <row r="34" spans="1:18" ht="12" customHeight="1">
      <c r="A34" s="4707"/>
      <c r="B34" s="4671"/>
      <c r="C34" s="4698"/>
      <c r="D34" s="988"/>
      <c r="E34" s="976"/>
      <c r="F34" s="992" t="s">
        <v>139</v>
      </c>
      <c r="G34" s="989"/>
      <c r="H34" s="990"/>
      <c r="I34" s="992" t="s">
        <v>139</v>
      </c>
      <c r="J34" s="992" t="s">
        <v>139</v>
      </c>
      <c r="K34" s="992" t="s">
        <v>139</v>
      </c>
      <c r="L34" s="992" t="s">
        <v>139</v>
      </c>
      <c r="M34" s="4675" t="s">
        <v>3825</v>
      </c>
      <c r="N34" s="991" t="s">
        <v>139</v>
      </c>
      <c r="O34" s="992" t="s">
        <v>139</v>
      </c>
      <c r="P34" s="992" t="s">
        <v>139</v>
      </c>
      <c r="Q34" s="4677"/>
      <c r="R34" s="4680"/>
    </row>
    <row r="35" spans="1:18" ht="12" customHeight="1">
      <c r="A35" s="4707"/>
      <c r="B35" s="4671"/>
      <c r="C35" s="4698"/>
      <c r="D35" s="988"/>
      <c r="E35" s="976"/>
      <c r="F35" s="988"/>
      <c r="G35" s="989"/>
      <c r="H35" s="990"/>
      <c r="I35" s="990"/>
      <c r="J35" s="990"/>
      <c r="K35" s="990"/>
      <c r="L35" s="988"/>
      <c r="M35" s="4675"/>
      <c r="N35" s="991"/>
      <c r="O35" s="990"/>
      <c r="P35" s="990"/>
      <c r="Q35" s="4677"/>
      <c r="R35" s="4680"/>
    </row>
    <row r="36" spans="1:18" ht="12" customHeight="1">
      <c r="A36" s="4707"/>
      <c r="B36" s="4671"/>
      <c r="C36" s="4698"/>
      <c r="D36" s="988"/>
      <c r="E36" s="976"/>
      <c r="F36" s="992" t="s">
        <v>139</v>
      </c>
      <c r="G36" s="989"/>
      <c r="H36" s="990"/>
      <c r="I36" s="992" t="s">
        <v>139</v>
      </c>
      <c r="J36" s="992" t="s">
        <v>139</v>
      </c>
      <c r="K36" s="992" t="s">
        <v>139</v>
      </c>
      <c r="L36" s="992" t="s">
        <v>139</v>
      </c>
      <c r="M36" s="4675" t="s">
        <v>3819</v>
      </c>
      <c r="N36" s="991" t="s">
        <v>139</v>
      </c>
      <c r="O36" s="992" t="s">
        <v>139</v>
      </c>
      <c r="P36" s="992" t="s">
        <v>139</v>
      </c>
      <c r="Q36" s="4677"/>
      <c r="R36" s="4680"/>
    </row>
    <row r="37" spans="1:18" ht="12" customHeight="1">
      <c r="A37" s="4707"/>
      <c r="B37" s="4671"/>
      <c r="C37" s="4698"/>
      <c r="D37" s="988"/>
      <c r="E37" s="976"/>
      <c r="F37" s="988"/>
      <c r="G37" s="989"/>
      <c r="H37" s="990"/>
      <c r="I37" s="990"/>
      <c r="J37" s="990"/>
      <c r="K37" s="990"/>
      <c r="L37" s="988"/>
      <c r="M37" s="4675"/>
      <c r="N37" s="991"/>
      <c r="O37" s="990"/>
      <c r="P37" s="990"/>
      <c r="Q37" s="4677"/>
      <c r="R37" s="4680"/>
    </row>
    <row r="38" spans="1:18" ht="12" customHeight="1">
      <c r="A38" s="4707"/>
      <c r="B38" s="4671"/>
      <c r="C38" s="4698"/>
      <c r="D38" s="988"/>
      <c r="E38" s="976"/>
      <c r="F38" s="988"/>
      <c r="G38" s="976"/>
      <c r="H38" s="990"/>
      <c r="I38" s="992" t="s">
        <v>139</v>
      </c>
      <c r="J38" s="992" t="s">
        <v>139</v>
      </c>
      <c r="K38" s="992" t="s">
        <v>139</v>
      </c>
      <c r="L38" s="992" t="s">
        <v>139</v>
      </c>
      <c r="M38" s="4675" t="s">
        <v>3820</v>
      </c>
      <c r="N38" s="991" t="s">
        <v>139</v>
      </c>
      <c r="O38" s="992" t="s">
        <v>139</v>
      </c>
      <c r="P38" s="992" t="s">
        <v>139</v>
      </c>
      <c r="Q38" s="4677"/>
      <c r="R38" s="4680"/>
    </row>
    <row r="39" spans="1:18" ht="12" customHeight="1">
      <c r="A39" s="4707"/>
      <c r="B39" s="4671"/>
      <c r="C39" s="4698"/>
      <c r="D39" s="988"/>
      <c r="E39" s="976"/>
      <c r="F39" s="988"/>
      <c r="G39" s="976"/>
      <c r="H39" s="990"/>
      <c r="I39" s="990"/>
      <c r="J39" s="990"/>
      <c r="K39" s="990"/>
      <c r="L39" s="988"/>
      <c r="M39" s="4675"/>
      <c r="N39" s="991"/>
      <c r="O39" s="990"/>
      <c r="P39" s="990"/>
      <c r="Q39" s="4677"/>
      <c r="R39" s="4680"/>
    </row>
    <row r="40" spans="1:18" ht="12" customHeight="1">
      <c r="A40" s="4707"/>
      <c r="B40" s="4671"/>
      <c r="C40" s="4698"/>
      <c r="D40" s="988"/>
      <c r="E40" s="976"/>
      <c r="F40" s="988"/>
      <c r="G40" s="976"/>
      <c r="H40" s="990"/>
      <c r="I40" s="992" t="s">
        <v>139</v>
      </c>
      <c r="J40" s="992" t="s">
        <v>139</v>
      </c>
      <c r="K40" s="992" t="s">
        <v>139</v>
      </c>
      <c r="L40" s="992" t="s">
        <v>139</v>
      </c>
      <c r="M40" s="4675" t="s">
        <v>3821</v>
      </c>
      <c r="N40" s="991" t="s">
        <v>139</v>
      </c>
      <c r="O40" s="992" t="s">
        <v>139</v>
      </c>
      <c r="P40" s="992" t="s">
        <v>139</v>
      </c>
      <c r="Q40" s="4677"/>
      <c r="R40" s="4680"/>
    </row>
    <row r="41" spans="1:18" ht="12" customHeight="1">
      <c r="A41" s="4707"/>
      <c r="B41" s="4671"/>
      <c r="C41" s="4699"/>
      <c r="D41" s="979"/>
      <c r="E41" s="980"/>
      <c r="F41" s="979"/>
      <c r="G41" s="980"/>
      <c r="H41" s="981"/>
      <c r="I41" s="981"/>
      <c r="J41" s="981"/>
      <c r="K41" s="981"/>
      <c r="L41" s="979"/>
      <c r="M41" s="4690"/>
      <c r="N41" s="982"/>
      <c r="O41" s="981"/>
      <c r="P41" s="981"/>
      <c r="Q41" s="4691"/>
      <c r="R41" s="4692"/>
    </row>
    <row r="42" spans="1:18" ht="12" customHeight="1">
      <c r="A42" s="4707"/>
      <c r="B42" s="4671"/>
      <c r="C42" s="4694" t="s">
        <v>3826</v>
      </c>
      <c r="D42" s="983" t="s">
        <v>139</v>
      </c>
      <c r="E42" s="984" t="s">
        <v>498</v>
      </c>
      <c r="F42" s="983" t="s">
        <v>139</v>
      </c>
      <c r="G42" s="985" t="s">
        <v>3224</v>
      </c>
      <c r="H42" s="986"/>
      <c r="I42" s="986" t="s">
        <v>139</v>
      </c>
      <c r="J42" s="986"/>
      <c r="K42" s="986"/>
      <c r="L42" s="983" t="s">
        <v>139</v>
      </c>
      <c r="M42" s="4689" t="s">
        <v>3827</v>
      </c>
      <c r="N42" s="987" t="s">
        <v>139</v>
      </c>
      <c r="O42" s="986" t="s">
        <v>139</v>
      </c>
      <c r="P42" s="986" t="s">
        <v>139</v>
      </c>
      <c r="Q42" s="4676" t="s">
        <v>3222</v>
      </c>
      <c r="R42" s="4679" t="s">
        <v>3222</v>
      </c>
    </row>
    <row r="43" spans="1:18" ht="12" customHeight="1">
      <c r="A43" s="4707"/>
      <c r="B43" s="4671"/>
      <c r="C43" s="4695"/>
      <c r="D43" s="988"/>
      <c r="E43" s="976"/>
      <c r="F43" s="988"/>
      <c r="G43" s="989"/>
      <c r="H43" s="990"/>
      <c r="I43" s="990"/>
      <c r="J43" s="990"/>
      <c r="K43" s="990"/>
      <c r="L43" s="988"/>
      <c r="M43" s="4675"/>
      <c r="N43" s="991"/>
      <c r="O43" s="990"/>
      <c r="P43" s="990"/>
      <c r="Q43" s="4677"/>
      <c r="R43" s="4680"/>
    </row>
    <row r="44" spans="1:18" ht="12" customHeight="1">
      <c r="A44" s="4707"/>
      <c r="B44" s="4671"/>
      <c r="C44" s="4695"/>
      <c r="D44" s="988"/>
      <c r="E44" s="976"/>
      <c r="F44" s="992" t="s">
        <v>139</v>
      </c>
      <c r="G44" s="989"/>
      <c r="H44" s="990"/>
      <c r="I44" s="992" t="s">
        <v>139</v>
      </c>
      <c r="J44" s="990"/>
      <c r="K44" s="990"/>
      <c r="L44" s="992" t="s">
        <v>139</v>
      </c>
      <c r="M44" s="4675" t="s">
        <v>3828</v>
      </c>
      <c r="N44" s="991" t="s">
        <v>139</v>
      </c>
      <c r="O44" s="992" t="s">
        <v>139</v>
      </c>
      <c r="P44" s="992" t="s">
        <v>139</v>
      </c>
      <c r="Q44" s="4677"/>
      <c r="R44" s="4680"/>
    </row>
    <row r="45" spans="1:18" ht="12" customHeight="1">
      <c r="A45" s="4707"/>
      <c r="B45" s="4671"/>
      <c r="C45" s="4695"/>
      <c r="D45" s="988"/>
      <c r="E45" s="976"/>
      <c r="F45" s="988"/>
      <c r="G45" s="989"/>
      <c r="H45" s="990"/>
      <c r="I45" s="990"/>
      <c r="J45" s="990"/>
      <c r="K45" s="990"/>
      <c r="L45" s="988"/>
      <c r="M45" s="4675"/>
      <c r="N45" s="991"/>
      <c r="O45" s="990"/>
      <c r="P45" s="990"/>
      <c r="Q45" s="4677"/>
      <c r="R45" s="4680"/>
    </row>
    <row r="46" spans="1:18" ht="12" customHeight="1">
      <c r="A46" s="4707"/>
      <c r="B46" s="4671"/>
      <c r="C46" s="4695"/>
      <c r="D46" s="988"/>
      <c r="E46" s="976"/>
      <c r="F46" s="992" t="s">
        <v>139</v>
      </c>
      <c r="G46" s="989"/>
      <c r="H46" s="990"/>
      <c r="I46" s="992" t="s">
        <v>139</v>
      </c>
      <c r="J46" s="990"/>
      <c r="K46" s="990"/>
      <c r="L46" s="992" t="s">
        <v>139</v>
      </c>
      <c r="M46" s="4675" t="s">
        <v>3829</v>
      </c>
      <c r="N46" s="991" t="s">
        <v>139</v>
      </c>
      <c r="O46" s="992" t="s">
        <v>139</v>
      </c>
      <c r="P46" s="990"/>
      <c r="Q46" s="4677"/>
      <c r="R46" s="4680"/>
    </row>
    <row r="47" spans="1:18" ht="12" customHeight="1">
      <c r="A47" s="4707"/>
      <c r="B47" s="4671"/>
      <c r="C47" s="4695"/>
      <c r="D47" s="988"/>
      <c r="E47" s="976"/>
      <c r="F47" s="988"/>
      <c r="G47" s="989"/>
      <c r="H47" s="990"/>
      <c r="I47" s="990"/>
      <c r="J47" s="990"/>
      <c r="K47" s="990"/>
      <c r="L47" s="988"/>
      <c r="M47" s="4675"/>
      <c r="N47" s="991"/>
      <c r="O47" s="990"/>
      <c r="P47" s="990"/>
      <c r="Q47" s="4677"/>
      <c r="R47" s="4680"/>
    </row>
    <row r="48" spans="1:18" ht="12" customHeight="1">
      <c r="A48" s="4707"/>
      <c r="B48" s="4671"/>
      <c r="C48" s="4695"/>
      <c r="D48" s="988"/>
      <c r="E48" s="976"/>
      <c r="F48" s="992" t="s">
        <v>139</v>
      </c>
      <c r="G48" s="989"/>
      <c r="H48" s="990"/>
      <c r="I48" s="992" t="s">
        <v>139</v>
      </c>
      <c r="J48" s="990"/>
      <c r="K48" s="990"/>
      <c r="L48" s="992" t="s">
        <v>139</v>
      </c>
      <c r="M48" s="4675" t="s">
        <v>3830</v>
      </c>
      <c r="N48" s="991" t="s">
        <v>139</v>
      </c>
      <c r="O48" s="992" t="s">
        <v>139</v>
      </c>
      <c r="P48" s="992" t="s">
        <v>139</v>
      </c>
      <c r="Q48" s="4677"/>
      <c r="R48" s="4680"/>
    </row>
    <row r="49" spans="1:18" ht="12" customHeight="1">
      <c r="A49" s="4707"/>
      <c r="B49" s="4671"/>
      <c r="C49" s="4695"/>
      <c r="D49" s="988"/>
      <c r="E49" s="976"/>
      <c r="F49" s="988"/>
      <c r="G49" s="989"/>
      <c r="H49" s="990"/>
      <c r="I49" s="990"/>
      <c r="J49" s="990"/>
      <c r="K49" s="990"/>
      <c r="L49" s="988"/>
      <c r="M49" s="4675"/>
      <c r="N49" s="991"/>
      <c r="O49" s="990"/>
      <c r="P49" s="990"/>
      <c r="Q49" s="4677"/>
      <c r="R49" s="4680"/>
    </row>
    <row r="50" spans="1:18" ht="12" customHeight="1">
      <c r="A50" s="4707"/>
      <c r="B50" s="4671"/>
      <c r="C50" s="4695"/>
      <c r="D50" s="988"/>
      <c r="E50" s="976"/>
      <c r="F50" s="988"/>
      <c r="G50" s="976"/>
      <c r="H50" s="990"/>
      <c r="I50" s="992" t="s">
        <v>139</v>
      </c>
      <c r="J50" s="990"/>
      <c r="K50" s="990"/>
      <c r="L50" s="992" t="s">
        <v>139</v>
      </c>
      <c r="M50" s="4675" t="s">
        <v>3831</v>
      </c>
      <c r="N50" s="991" t="s">
        <v>139</v>
      </c>
      <c r="O50" s="992" t="s">
        <v>139</v>
      </c>
      <c r="P50" s="992" t="s">
        <v>139</v>
      </c>
      <c r="Q50" s="4677"/>
      <c r="R50" s="4680"/>
    </row>
    <row r="51" spans="1:18" ht="12" customHeight="1">
      <c r="A51" s="4707"/>
      <c r="B51" s="4671"/>
      <c r="C51" s="4695"/>
      <c r="D51" s="988"/>
      <c r="E51" s="976"/>
      <c r="F51" s="988"/>
      <c r="G51" s="976"/>
      <c r="H51" s="990"/>
      <c r="I51" s="990"/>
      <c r="J51" s="990"/>
      <c r="K51" s="990"/>
      <c r="L51" s="988"/>
      <c r="M51" s="4675"/>
      <c r="N51" s="991"/>
      <c r="O51" s="990"/>
      <c r="P51" s="990"/>
      <c r="Q51" s="4677"/>
      <c r="R51" s="4680"/>
    </row>
    <row r="52" spans="1:18" ht="12" customHeight="1">
      <c r="A52" s="4707"/>
      <c r="B52" s="4671"/>
      <c r="C52" s="4695"/>
      <c r="D52" s="988"/>
      <c r="E52" s="976"/>
      <c r="F52" s="988"/>
      <c r="G52" s="976"/>
      <c r="H52" s="990"/>
      <c r="I52" s="992" t="s">
        <v>139</v>
      </c>
      <c r="J52" s="990"/>
      <c r="K52" s="990"/>
      <c r="L52" s="992" t="s">
        <v>139</v>
      </c>
      <c r="M52" s="4675" t="s">
        <v>3832</v>
      </c>
      <c r="N52" s="991" t="s">
        <v>139</v>
      </c>
      <c r="O52" s="990"/>
      <c r="P52" s="992" t="s">
        <v>139</v>
      </c>
      <c r="Q52" s="4677"/>
      <c r="R52" s="4680"/>
    </row>
    <row r="53" spans="1:18" ht="12" customHeight="1">
      <c r="A53" s="4707"/>
      <c r="B53" s="4671"/>
      <c r="C53" s="4695"/>
      <c r="D53" s="988"/>
      <c r="E53" s="976"/>
      <c r="F53" s="988"/>
      <c r="G53" s="976"/>
      <c r="H53" s="990"/>
      <c r="I53" s="990"/>
      <c r="J53" s="990"/>
      <c r="K53" s="990"/>
      <c r="L53" s="988"/>
      <c r="M53" s="4675"/>
      <c r="N53" s="991"/>
      <c r="O53" s="990"/>
      <c r="P53" s="990"/>
      <c r="Q53" s="4677"/>
      <c r="R53" s="4680"/>
    </row>
    <row r="54" spans="1:18" ht="12" customHeight="1">
      <c r="A54" s="4707"/>
      <c r="B54" s="4671"/>
      <c r="C54" s="4695"/>
      <c r="D54" s="988"/>
      <c r="E54" s="976"/>
      <c r="F54" s="988"/>
      <c r="G54" s="976"/>
      <c r="H54" s="990"/>
      <c r="I54" s="992" t="s">
        <v>139</v>
      </c>
      <c r="J54" s="990"/>
      <c r="K54" s="990"/>
      <c r="L54" s="992" t="s">
        <v>139</v>
      </c>
      <c r="M54" s="4675" t="s">
        <v>3821</v>
      </c>
      <c r="N54" s="991" t="s">
        <v>139</v>
      </c>
      <c r="O54" s="992" t="s">
        <v>139</v>
      </c>
      <c r="P54" s="992" t="s">
        <v>139</v>
      </c>
      <c r="Q54" s="4677"/>
      <c r="R54" s="4680"/>
    </row>
    <row r="55" spans="1:18" ht="12" customHeight="1">
      <c r="A55" s="4707"/>
      <c r="B55" s="4671"/>
      <c r="C55" s="4696"/>
      <c r="D55" s="979"/>
      <c r="E55" s="980"/>
      <c r="F55" s="979"/>
      <c r="G55" s="980"/>
      <c r="H55" s="981"/>
      <c r="I55" s="981"/>
      <c r="J55" s="981"/>
      <c r="K55" s="981"/>
      <c r="L55" s="979"/>
      <c r="M55" s="4690"/>
      <c r="N55" s="982"/>
      <c r="O55" s="981"/>
      <c r="P55" s="981"/>
      <c r="Q55" s="4691"/>
      <c r="R55" s="4692"/>
    </row>
    <row r="56" spans="1:18" ht="12" customHeight="1">
      <c r="A56" s="4707"/>
      <c r="B56" s="4671"/>
      <c r="C56" s="4684" t="s">
        <v>3833</v>
      </c>
      <c r="D56" s="983" t="s">
        <v>139</v>
      </c>
      <c r="E56" s="976" t="s">
        <v>498</v>
      </c>
      <c r="F56" s="983" t="s">
        <v>139</v>
      </c>
      <c r="G56" s="989" t="s">
        <v>3224</v>
      </c>
      <c r="H56" s="986"/>
      <c r="I56" s="986" t="s">
        <v>139</v>
      </c>
      <c r="J56" s="986"/>
      <c r="K56" s="986"/>
      <c r="L56" s="983" t="s">
        <v>139</v>
      </c>
      <c r="M56" s="4675" t="s">
        <v>3834</v>
      </c>
      <c r="N56" s="987" t="s">
        <v>139</v>
      </c>
      <c r="O56" s="986" t="s">
        <v>139</v>
      </c>
      <c r="P56" s="986"/>
      <c r="Q56" s="4676" t="s">
        <v>3222</v>
      </c>
      <c r="R56" s="4679" t="s">
        <v>3222</v>
      </c>
    </row>
    <row r="57" spans="1:18" ht="12" customHeight="1">
      <c r="A57" s="4707"/>
      <c r="B57" s="4671"/>
      <c r="C57" s="4673"/>
      <c r="D57" s="988"/>
      <c r="E57" s="976"/>
      <c r="F57" s="988"/>
      <c r="G57" s="989"/>
      <c r="H57" s="990"/>
      <c r="I57" s="990"/>
      <c r="J57" s="990"/>
      <c r="K57" s="990"/>
      <c r="L57" s="988"/>
      <c r="M57" s="4675"/>
      <c r="N57" s="991"/>
      <c r="O57" s="990"/>
      <c r="P57" s="990"/>
      <c r="Q57" s="4677"/>
      <c r="R57" s="4680"/>
    </row>
    <row r="58" spans="1:18" ht="12" customHeight="1">
      <c r="A58" s="4707"/>
      <c r="B58" s="4671"/>
      <c r="C58" s="4673"/>
      <c r="D58" s="988"/>
      <c r="E58" s="976"/>
      <c r="F58" s="992" t="s">
        <v>139</v>
      </c>
      <c r="G58" s="989"/>
      <c r="H58" s="990"/>
      <c r="I58" s="992" t="s">
        <v>139</v>
      </c>
      <c r="J58" s="990"/>
      <c r="K58" s="990"/>
      <c r="L58" s="992" t="s">
        <v>139</v>
      </c>
      <c r="M58" s="4675" t="s">
        <v>3820</v>
      </c>
      <c r="N58" s="991" t="s">
        <v>139</v>
      </c>
      <c r="O58" s="992" t="s">
        <v>139</v>
      </c>
      <c r="P58" s="992" t="s">
        <v>139</v>
      </c>
      <c r="Q58" s="4677"/>
      <c r="R58" s="4680"/>
    </row>
    <row r="59" spans="1:18" ht="12" customHeight="1">
      <c r="A59" s="4707"/>
      <c r="B59" s="4671"/>
      <c r="C59" s="4673"/>
      <c r="D59" s="988"/>
      <c r="E59" s="976"/>
      <c r="F59" s="988"/>
      <c r="G59" s="989"/>
      <c r="H59" s="990"/>
      <c r="I59" s="990"/>
      <c r="J59" s="990"/>
      <c r="K59" s="990"/>
      <c r="L59" s="988"/>
      <c r="M59" s="4675"/>
      <c r="N59" s="991"/>
      <c r="O59" s="990"/>
      <c r="P59" s="990"/>
      <c r="Q59" s="4677"/>
      <c r="R59" s="4680"/>
    </row>
    <row r="60" spans="1:18" ht="12" customHeight="1">
      <c r="A60" s="4707"/>
      <c r="B60" s="4671"/>
      <c r="C60" s="4673"/>
      <c r="D60" s="988"/>
      <c r="E60" s="976"/>
      <c r="F60" s="988"/>
      <c r="G60" s="976"/>
      <c r="H60" s="990"/>
      <c r="I60" s="992" t="s">
        <v>139</v>
      </c>
      <c r="J60" s="990"/>
      <c r="K60" s="990"/>
      <c r="L60" s="992" t="s">
        <v>139</v>
      </c>
      <c r="M60" s="4675" t="s">
        <v>3835</v>
      </c>
      <c r="N60" s="991" t="s">
        <v>139</v>
      </c>
      <c r="O60" s="992" t="s">
        <v>139</v>
      </c>
      <c r="P60" s="992" t="s">
        <v>139</v>
      </c>
      <c r="Q60" s="4677"/>
      <c r="R60" s="4680"/>
    </row>
    <row r="61" spans="1:18" ht="12" customHeight="1">
      <c r="A61" s="4707"/>
      <c r="B61" s="4671"/>
      <c r="C61" s="4673"/>
      <c r="D61" s="988"/>
      <c r="E61" s="976"/>
      <c r="F61" s="988"/>
      <c r="G61" s="976"/>
      <c r="H61" s="990"/>
      <c r="I61" s="990"/>
      <c r="J61" s="990"/>
      <c r="K61" s="990"/>
      <c r="L61" s="988"/>
      <c r="M61" s="4675"/>
      <c r="N61" s="991"/>
      <c r="O61" s="990"/>
      <c r="P61" s="990"/>
      <c r="Q61" s="4677"/>
      <c r="R61" s="4680"/>
    </row>
    <row r="62" spans="1:18" ht="12" customHeight="1">
      <c r="A62" s="4707"/>
      <c r="B62" s="4671"/>
      <c r="C62" s="4673"/>
      <c r="D62" s="988"/>
      <c r="E62" s="976"/>
      <c r="F62" s="988"/>
      <c r="G62" s="976"/>
      <c r="H62" s="990"/>
      <c r="I62" s="992" t="s">
        <v>139</v>
      </c>
      <c r="J62" s="990"/>
      <c r="K62" s="990"/>
      <c r="L62" s="992" t="s">
        <v>139</v>
      </c>
      <c r="M62" s="4675" t="s">
        <v>3821</v>
      </c>
      <c r="N62" s="991" t="s">
        <v>139</v>
      </c>
      <c r="O62" s="992" t="s">
        <v>139</v>
      </c>
      <c r="P62" s="992" t="s">
        <v>139</v>
      </c>
      <c r="Q62" s="4677"/>
      <c r="R62" s="4680"/>
    </row>
    <row r="63" spans="1:18" ht="12" customHeight="1" thickBot="1">
      <c r="A63" s="4708"/>
      <c r="B63" s="4672"/>
      <c r="C63" s="4674"/>
      <c r="D63" s="993"/>
      <c r="E63" s="994"/>
      <c r="F63" s="993"/>
      <c r="G63" s="994"/>
      <c r="H63" s="995"/>
      <c r="I63" s="995"/>
      <c r="J63" s="995"/>
      <c r="K63" s="995"/>
      <c r="L63" s="993"/>
      <c r="M63" s="4682"/>
      <c r="N63" s="996"/>
      <c r="O63" s="995"/>
      <c r="P63" s="995"/>
      <c r="Q63" s="4678"/>
      <c r="R63" s="4681"/>
    </row>
    <row r="64" spans="1:18">
      <c r="Q64" s="968"/>
      <c r="R64" s="968"/>
    </row>
    <row r="65" spans="1:18">
      <c r="Q65" s="968"/>
      <c r="R65" s="968"/>
    </row>
    <row r="71" spans="1:18" s="967" customFormat="1" ht="21" customHeight="1">
      <c r="A71" s="962" t="s">
        <v>3836</v>
      </c>
      <c r="B71" s="962"/>
      <c r="C71" s="962"/>
      <c r="D71" s="962"/>
      <c r="E71" s="962"/>
      <c r="F71" s="963"/>
      <c r="G71" s="962"/>
      <c r="H71" s="962"/>
      <c r="I71" s="962"/>
      <c r="J71" s="962"/>
      <c r="K71" s="962"/>
      <c r="L71" s="962"/>
      <c r="M71" s="964"/>
      <c r="N71" s="965"/>
      <c r="O71" s="965"/>
      <c r="P71" s="965"/>
      <c r="Q71" s="965"/>
      <c r="R71" s="966" t="s">
        <v>3783</v>
      </c>
    </row>
    <row r="72" spans="1:18" s="967" customFormat="1" ht="15" customHeight="1">
      <c r="A72" s="962"/>
      <c r="B72" s="962"/>
      <c r="C72" s="962"/>
      <c r="D72" s="962"/>
      <c r="E72" s="962"/>
      <c r="F72" s="963"/>
      <c r="G72" s="962"/>
      <c r="H72" s="962"/>
      <c r="I72" s="962"/>
      <c r="J72" s="4710" t="s">
        <v>3207</v>
      </c>
      <c r="K72" s="4710"/>
      <c r="L72" s="4710"/>
      <c r="M72" s="4710"/>
      <c r="N72" s="4710"/>
      <c r="O72" s="4710"/>
      <c r="P72" s="4710"/>
      <c r="Q72" s="4710"/>
      <c r="R72" s="4710"/>
    </row>
    <row r="73" spans="1:18" s="967" customFormat="1" ht="15" customHeight="1">
      <c r="A73" s="962"/>
      <c r="B73" s="962"/>
      <c r="C73" s="962"/>
      <c r="D73" s="962"/>
      <c r="E73" s="962"/>
      <c r="F73" s="963"/>
      <c r="G73" s="962"/>
      <c r="H73" s="962"/>
      <c r="I73" s="962"/>
      <c r="J73" s="4711" t="s">
        <v>3208</v>
      </c>
      <c r="K73" s="4711"/>
      <c r="L73" s="4711"/>
      <c r="M73" s="4711"/>
      <c r="N73" s="4711"/>
      <c r="O73" s="4711"/>
      <c r="P73" s="4711"/>
      <c r="Q73" s="4711"/>
      <c r="R73" s="4711"/>
    </row>
    <row r="74" spans="1:18" ht="12" thickBot="1"/>
    <row r="75" spans="1:18" s="971" customFormat="1" ht="13.5" customHeight="1">
      <c r="A75" s="4712"/>
      <c r="B75" s="4715" t="s">
        <v>3209</v>
      </c>
      <c r="C75" s="4715" t="s">
        <v>3210</v>
      </c>
      <c r="D75" s="4715" t="s">
        <v>3211</v>
      </c>
      <c r="E75" s="4715"/>
      <c r="F75" s="4715"/>
      <c r="G75" s="4715"/>
      <c r="H75" s="4715"/>
      <c r="I75" s="4715"/>
      <c r="J75" s="4715"/>
      <c r="K75" s="4715"/>
      <c r="L75" s="4715"/>
      <c r="M75" s="4717"/>
      <c r="N75" s="4718" t="s">
        <v>3225</v>
      </c>
      <c r="O75" s="4718"/>
      <c r="P75" s="4718"/>
      <c r="Q75" s="4718"/>
      <c r="R75" s="4719"/>
    </row>
    <row r="76" spans="1:18" s="971" customFormat="1" ht="13.5" customHeight="1">
      <c r="A76" s="4713"/>
      <c r="B76" s="4705"/>
      <c r="C76" s="4705"/>
      <c r="D76" s="4720" t="s">
        <v>3212</v>
      </c>
      <c r="E76" s="4721"/>
      <c r="F76" s="4700" t="s">
        <v>3213</v>
      </c>
      <c r="G76" s="4724"/>
      <c r="H76" s="4705" t="s">
        <v>3214</v>
      </c>
      <c r="I76" s="4705"/>
      <c r="J76" s="4705"/>
      <c r="K76" s="4705"/>
      <c r="L76" s="4700" t="s">
        <v>528</v>
      </c>
      <c r="M76" s="4701"/>
      <c r="N76" s="4704" t="s">
        <v>3215</v>
      </c>
      <c r="O76" s="4705"/>
      <c r="P76" s="4705"/>
      <c r="Q76" s="4705" t="s">
        <v>3216</v>
      </c>
      <c r="R76" s="4706"/>
    </row>
    <row r="77" spans="1:18" s="971" customFormat="1" ht="13.5" customHeight="1" thickBot="1">
      <c r="A77" s="4714"/>
      <c r="B77" s="4716"/>
      <c r="C77" s="4716"/>
      <c r="D77" s="4722"/>
      <c r="E77" s="4723"/>
      <c r="F77" s="4702"/>
      <c r="G77" s="4725"/>
      <c r="H77" s="972">
        <v>1</v>
      </c>
      <c r="I77" s="972">
        <v>2</v>
      </c>
      <c r="J77" s="972">
        <v>3</v>
      </c>
      <c r="K77" s="972">
        <v>4</v>
      </c>
      <c r="L77" s="4702"/>
      <c r="M77" s="4703"/>
      <c r="N77" s="973" t="s">
        <v>3217</v>
      </c>
      <c r="O77" s="972" t="s">
        <v>3218</v>
      </c>
      <c r="P77" s="972" t="s">
        <v>3219</v>
      </c>
      <c r="Q77" s="972" t="s">
        <v>3220</v>
      </c>
      <c r="R77" s="974" t="s">
        <v>3221</v>
      </c>
    </row>
    <row r="78" spans="1:18" s="969" customFormat="1" ht="12" customHeight="1" thickTop="1">
      <c r="A78" s="4707" t="s">
        <v>3837</v>
      </c>
      <c r="B78" s="4671" t="s">
        <v>3838</v>
      </c>
      <c r="C78" s="4673" t="s">
        <v>3839</v>
      </c>
      <c r="D78" s="975" t="s">
        <v>139</v>
      </c>
      <c r="E78" s="997" t="s">
        <v>498</v>
      </c>
      <c r="F78" s="975" t="s">
        <v>139</v>
      </c>
      <c r="G78" s="998" t="s">
        <v>3224</v>
      </c>
      <c r="H78" s="977"/>
      <c r="I78" s="977" t="s">
        <v>139</v>
      </c>
      <c r="J78" s="977"/>
      <c r="K78" s="977"/>
      <c r="L78" s="975" t="s">
        <v>139</v>
      </c>
      <c r="M78" s="4709" t="s">
        <v>3840</v>
      </c>
      <c r="N78" s="978" t="s">
        <v>139</v>
      </c>
      <c r="O78" s="977"/>
      <c r="P78" s="977" t="s">
        <v>139</v>
      </c>
      <c r="Q78" s="4677" t="s">
        <v>3222</v>
      </c>
      <c r="R78" s="4680" t="s">
        <v>3222</v>
      </c>
    </row>
    <row r="79" spans="1:18" s="969" customFormat="1" ht="12" customHeight="1">
      <c r="A79" s="4707"/>
      <c r="B79" s="4671"/>
      <c r="C79" s="4673"/>
      <c r="D79" s="988"/>
      <c r="E79" s="976"/>
      <c r="F79" s="988"/>
      <c r="G79" s="989"/>
      <c r="H79" s="990"/>
      <c r="I79" s="990"/>
      <c r="J79" s="990"/>
      <c r="K79" s="990"/>
      <c r="L79" s="988"/>
      <c r="M79" s="4709"/>
      <c r="N79" s="991"/>
      <c r="O79" s="990"/>
      <c r="P79" s="990"/>
      <c r="Q79" s="4677"/>
      <c r="R79" s="4680"/>
    </row>
    <row r="80" spans="1:18" ht="12" customHeight="1">
      <c r="A80" s="4707"/>
      <c r="B80" s="4671"/>
      <c r="C80" s="4685"/>
      <c r="D80" s="988"/>
      <c r="E80" s="976"/>
      <c r="F80" s="992" t="s">
        <v>139</v>
      </c>
      <c r="G80" s="989"/>
      <c r="H80" s="990"/>
      <c r="I80" s="992" t="s">
        <v>139</v>
      </c>
      <c r="J80" s="990"/>
      <c r="K80" s="990"/>
      <c r="L80" s="992" t="s">
        <v>139</v>
      </c>
      <c r="M80" s="4675" t="s">
        <v>3841</v>
      </c>
      <c r="N80" s="991" t="s">
        <v>139</v>
      </c>
      <c r="O80" s="990"/>
      <c r="P80" s="992" t="s">
        <v>139</v>
      </c>
      <c r="Q80" s="4677"/>
      <c r="R80" s="4680"/>
    </row>
    <row r="81" spans="1:18" ht="12" customHeight="1">
      <c r="A81" s="4707"/>
      <c r="B81" s="4671"/>
      <c r="C81" s="4685"/>
      <c r="D81" s="988"/>
      <c r="E81" s="976"/>
      <c r="F81" s="988"/>
      <c r="G81" s="989"/>
      <c r="H81" s="990"/>
      <c r="I81" s="990"/>
      <c r="J81" s="990"/>
      <c r="K81" s="990"/>
      <c r="L81" s="988"/>
      <c r="M81" s="4675"/>
      <c r="N81" s="991"/>
      <c r="O81" s="990"/>
      <c r="P81" s="990"/>
      <c r="Q81" s="4677"/>
      <c r="R81" s="4680"/>
    </row>
    <row r="82" spans="1:18" ht="12" customHeight="1">
      <c r="A82" s="4707"/>
      <c r="B82" s="4671"/>
      <c r="C82" s="4685"/>
      <c r="D82" s="988"/>
      <c r="E82" s="976"/>
      <c r="F82" s="992" t="s">
        <v>139</v>
      </c>
      <c r="G82" s="989"/>
      <c r="H82" s="990"/>
      <c r="I82" s="992" t="s">
        <v>139</v>
      </c>
      <c r="J82" s="990"/>
      <c r="K82" s="990"/>
      <c r="L82" s="992" t="s">
        <v>139</v>
      </c>
      <c r="M82" s="4675" t="s">
        <v>3842</v>
      </c>
      <c r="N82" s="991" t="s">
        <v>139</v>
      </c>
      <c r="O82" s="990"/>
      <c r="P82" s="992" t="s">
        <v>139</v>
      </c>
      <c r="Q82" s="4677"/>
      <c r="R82" s="4680"/>
    </row>
    <row r="83" spans="1:18" ht="12" customHeight="1">
      <c r="A83" s="4707"/>
      <c r="B83" s="4671"/>
      <c r="C83" s="4685"/>
      <c r="D83" s="988"/>
      <c r="E83" s="976"/>
      <c r="F83" s="988"/>
      <c r="G83" s="989"/>
      <c r="H83" s="990"/>
      <c r="I83" s="990"/>
      <c r="J83" s="990"/>
      <c r="K83" s="990"/>
      <c r="L83" s="988"/>
      <c r="M83" s="4675"/>
      <c r="N83" s="991"/>
      <c r="O83" s="990"/>
      <c r="P83" s="990"/>
      <c r="Q83" s="4677"/>
      <c r="R83" s="4680"/>
    </row>
    <row r="84" spans="1:18" ht="12" customHeight="1">
      <c r="A84" s="4707"/>
      <c r="B84" s="4671"/>
      <c r="C84" s="4685"/>
      <c r="D84" s="988"/>
      <c r="E84" s="976"/>
      <c r="F84" s="992" t="s">
        <v>139</v>
      </c>
      <c r="G84" s="989"/>
      <c r="H84" s="990"/>
      <c r="I84" s="992" t="s">
        <v>139</v>
      </c>
      <c r="J84" s="990"/>
      <c r="K84" s="990"/>
      <c r="L84" s="992" t="s">
        <v>139</v>
      </c>
      <c r="M84" s="4675" t="s">
        <v>3843</v>
      </c>
      <c r="N84" s="991" t="s">
        <v>139</v>
      </c>
      <c r="O84" s="990"/>
      <c r="P84" s="992" t="s">
        <v>139</v>
      </c>
      <c r="Q84" s="4677"/>
      <c r="R84" s="4680"/>
    </row>
    <row r="85" spans="1:18" ht="12" customHeight="1">
      <c r="A85" s="4707"/>
      <c r="B85" s="4671"/>
      <c r="C85" s="4685"/>
      <c r="D85" s="988"/>
      <c r="E85" s="976"/>
      <c r="F85" s="988"/>
      <c r="G85" s="989"/>
      <c r="H85" s="990"/>
      <c r="I85" s="990"/>
      <c r="J85" s="990"/>
      <c r="K85" s="990"/>
      <c r="L85" s="988"/>
      <c r="M85" s="4675"/>
      <c r="N85" s="991"/>
      <c r="O85" s="990"/>
      <c r="P85" s="990"/>
      <c r="Q85" s="4677"/>
      <c r="R85" s="4680"/>
    </row>
    <row r="86" spans="1:18" ht="12" customHeight="1">
      <c r="A86" s="4707"/>
      <c r="B86" s="4671"/>
      <c r="C86" s="4685"/>
      <c r="D86" s="988"/>
      <c r="E86" s="976"/>
      <c r="F86" s="988"/>
      <c r="G86" s="976"/>
      <c r="H86" s="990"/>
      <c r="I86" s="992" t="s">
        <v>139</v>
      </c>
      <c r="J86" s="990"/>
      <c r="K86" s="990"/>
      <c r="L86" s="992" t="s">
        <v>139</v>
      </c>
      <c r="M86" s="4675" t="s">
        <v>3844</v>
      </c>
      <c r="N86" s="991" t="s">
        <v>139</v>
      </c>
      <c r="O86" s="990"/>
      <c r="P86" s="992" t="s">
        <v>139</v>
      </c>
      <c r="Q86" s="4677"/>
      <c r="R86" s="4680"/>
    </row>
    <row r="87" spans="1:18" ht="12" customHeight="1">
      <c r="A87" s="4707"/>
      <c r="B87" s="4671"/>
      <c r="C87" s="4686"/>
      <c r="D87" s="979"/>
      <c r="E87" s="980"/>
      <c r="F87" s="979"/>
      <c r="G87" s="980"/>
      <c r="H87" s="981"/>
      <c r="I87" s="981"/>
      <c r="J87" s="981"/>
      <c r="K87" s="981"/>
      <c r="L87" s="979"/>
      <c r="M87" s="4690"/>
      <c r="N87" s="982"/>
      <c r="O87" s="981"/>
      <c r="P87" s="981"/>
      <c r="Q87" s="4691"/>
      <c r="R87" s="4692"/>
    </row>
    <row r="88" spans="1:18" ht="12" customHeight="1">
      <c r="A88" s="4707"/>
      <c r="B88" s="4671"/>
      <c r="C88" s="4697" t="s">
        <v>3759</v>
      </c>
      <c r="D88" s="983" t="s">
        <v>139</v>
      </c>
      <c r="E88" s="976" t="s">
        <v>498</v>
      </c>
      <c r="F88" s="983" t="s">
        <v>139</v>
      </c>
      <c r="G88" s="989" t="s">
        <v>3224</v>
      </c>
      <c r="H88" s="986" t="s">
        <v>139</v>
      </c>
      <c r="I88" s="986"/>
      <c r="J88" s="986"/>
      <c r="K88" s="986"/>
      <c r="L88" s="983" t="s">
        <v>139</v>
      </c>
      <c r="M88" s="4689" t="s">
        <v>3761</v>
      </c>
      <c r="N88" s="987" t="s">
        <v>139</v>
      </c>
      <c r="O88" s="986" t="s">
        <v>139</v>
      </c>
      <c r="P88" s="986" t="s">
        <v>139</v>
      </c>
      <c r="Q88" s="4676" t="s">
        <v>3222</v>
      </c>
      <c r="R88" s="4679" t="s">
        <v>3222</v>
      </c>
    </row>
    <row r="89" spans="1:18" ht="12" customHeight="1">
      <c r="A89" s="4707"/>
      <c r="B89" s="4671"/>
      <c r="C89" s="4698"/>
      <c r="D89" s="988"/>
      <c r="E89" s="976"/>
      <c r="F89" s="988"/>
      <c r="G89" s="989"/>
      <c r="H89" s="990"/>
      <c r="I89" s="990"/>
      <c r="J89" s="990"/>
      <c r="K89" s="990"/>
      <c r="L89" s="988"/>
      <c r="M89" s="4675"/>
      <c r="N89" s="991"/>
      <c r="O89" s="990"/>
      <c r="P89" s="990"/>
      <c r="Q89" s="4677"/>
      <c r="R89" s="4680"/>
    </row>
    <row r="90" spans="1:18" ht="12" customHeight="1">
      <c r="A90" s="4707"/>
      <c r="B90" s="4671"/>
      <c r="C90" s="4698"/>
      <c r="D90" s="988"/>
      <c r="E90" s="976"/>
      <c r="F90" s="992" t="s">
        <v>139</v>
      </c>
      <c r="G90" s="989"/>
      <c r="H90" s="992" t="s">
        <v>139</v>
      </c>
      <c r="I90" s="990"/>
      <c r="J90" s="990"/>
      <c r="K90" s="990"/>
      <c r="L90" s="992" t="s">
        <v>139</v>
      </c>
      <c r="M90" s="4675" t="s">
        <v>3763</v>
      </c>
      <c r="N90" s="991" t="s">
        <v>139</v>
      </c>
      <c r="O90" s="992" t="s">
        <v>139</v>
      </c>
      <c r="P90" s="992" t="s">
        <v>139</v>
      </c>
      <c r="Q90" s="4677"/>
      <c r="R90" s="4680"/>
    </row>
    <row r="91" spans="1:18" ht="12" customHeight="1">
      <c r="A91" s="4707"/>
      <c r="B91" s="4671"/>
      <c r="C91" s="4698"/>
      <c r="D91" s="988"/>
      <c r="E91" s="976"/>
      <c r="F91" s="988"/>
      <c r="G91" s="989"/>
      <c r="H91" s="990"/>
      <c r="I91" s="990"/>
      <c r="J91" s="990"/>
      <c r="K91" s="990"/>
      <c r="L91" s="988"/>
      <c r="M91" s="4675"/>
      <c r="N91" s="991"/>
      <c r="O91" s="990"/>
      <c r="P91" s="990"/>
      <c r="Q91" s="4677"/>
      <c r="R91" s="4680"/>
    </row>
    <row r="92" spans="1:18" ht="12" customHeight="1">
      <c r="A92" s="4707"/>
      <c r="B92" s="4671"/>
      <c r="C92" s="4698"/>
      <c r="D92" s="988"/>
      <c r="E92" s="976"/>
      <c r="F92" s="992" t="s">
        <v>139</v>
      </c>
      <c r="G92" s="989"/>
      <c r="H92" s="992" t="s">
        <v>139</v>
      </c>
      <c r="I92" s="992" t="s">
        <v>139</v>
      </c>
      <c r="J92" s="990"/>
      <c r="K92" s="990"/>
      <c r="L92" s="992" t="s">
        <v>139</v>
      </c>
      <c r="M92" s="4675" t="s">
        <v>3845</v>
      </c>
      <c r="N92" s="991" t="s">
        <v>139</v>
      </c>
      <c r="O92" s="992" t="s">
        <v>139</v>
      </c>
      <c r="P92" s="990"/>
      <c r="Q92" s="4677"/>
      <c r="R92" s="4680"/>
    </row>
    <row r="93" spans="1:18" ht="12" customHeight="1">
      <c r="A93" s="4707"/>
      <c r="B93" s="4671"/>
      <c r="C93" s="4698"/>
      <c r="D93" s="988"/>
      <c r="E93" s="976"/>
      <c r="F93" s="988"/>
      <c r="G93" s="989"/>
      <c r="H93" s="990"/>
      <c r="I93" s="990"/>
      <c r="J93" s="990"/>
      <c r="K93" s="990"/>
      <c r="L93" s="988"/>
      <c r="M93" s="4675"/>
      <c r="N93" s="991"/>
      <c r="O93" s="990"/>
      <c r="P93" s="990"/>
      <c r="Q93" s="4677"/>
      <c r="R93" s="4680"/>
    </row>
    <row r="94" spans="1:18" ht="12" customHeight="1">
      <c r="A94" s="4707"/>
      <c r="B94" s="4671"/>
      <c r="C94" s="4698"/>
      <c r="D94" s="988"/>
      <c r="E94" s="976"/>
      <c r="F94" s="992" t="s">
        <v>139</v>
      </c>
      <c r="G94" s="989"/>
      <c r="H94" s="992" t="s">
        <v>139</v>
      </c>
      <c r="I94" s="992" t="s">
        <v>139</v>
      </c>
      <c r="J94" s="990"/>
      <c r="K94" s="990"/>
      <c r="L94" s="992" t="s">
        <v>139</v>
      </c>
      <c r="M94" s="4675" t="s">
        <v>3846</v>
      </c>
      <c r="N94" s="991" t="s">
        <v>139</v>
      </c>
      <c r="O94" s="992" t="s">
        <v>139</v>
      </c>
      <c r="P94" s="992" t="s">
        <v>139</v>
      </c>
      <c r="Q94" s="4677"/>
      <c r="R94" s="4680"/>
    </row>
    <row r="95" spans="1:18" ht="12" customHeight="1">
      <c r="A95" s="4707"/>
      <c r="B95" s="4671"/>
      <c r="C95" s="4698"/>
      <c r="D95" s="988"/>
      <c r="E95" s="976"/>
      <c r="F95" s="988"/>
      <c r="G95" s="989"/>
      <c r="H95" s="990"/>
      <c r="I95" s="990"/>
      <c r="J95" s="990"/>
      <c r="K95" s="990"/>
      <c r="L95" s="988"/>
      <c r="M95" s="4675"/>
      <c r="N95" s="991"/>
      <c r="O95" s="990"/>
      <c r="P95" s="990"/>
      <c r="Q95" s="4677"/>
      <c r="R95" s="4680"/>
    </row>
    <row r="96" spans="1:18" ht="12" customHeight="1">
      <c r="A96" s="4707"/>
      <c r="B96" s="4671"/>
      <c r="C96" s="4698"/>
      <c r="D96" s="988"/>
      <c r="E96" s="976"/>
      <c r="F96" s="992" t="s">
        <v>139</v>
      </c>
      <c r="G96" s="989"/>
      <c r="H96" s="992" t="s">
        <v>139</v>
      </c>
      <c r="I96" s="990"/>
      <c r="J96" s="990"/>
      <c r="K96" s="990"/>
      <c r="L96" s="992" t="s">
        <v>139</v>
      </c>
      <c r="M96" s="4675" t="s">
        <v>3766</v>
      </c>
      <c r="N96" s="991" t="s">
        <v>139</v>
      </c>
      <c r="O96" s="992" t="s">
        <v>139</v>
      </c>
      <c r="P96" s="992" t="s">
        <v>139</v>
      </c>
      <c r="Q96" s="4677"/>
      <c r="R96" s="4680"/>
    </row>
    <row r="97" spans="1:18" ht="12" customHeight="1">
      <c r="A97" s="4707"/>
      <c r="B97" s="4671"/>
      <c r="C97" s="4698"/>
      <c r="D97" s="988"/>
      <c r="E97" s="976"/>
      <c r="F97" s="988"/>
      <c r="G97" s="989"/>
      <c r="H97" s="990"/>
      <c r="I97" s="990"/>
      <c r="J97" s="990"/>
      <c r="K97" s="990"/>
      <c r="L97" s="988"/>
      <c r="M97" s="4675"/>
      <c r="N97" s="991"/>
      <c r="O97" s="990"/>
      <c r="P97" s="990"/>
      <c r="Q97" s="4677"/>
      <c r="R97" s="4680"/>
    </row>
    <row r="98" spans="1:18" ht="12" customHeight="1">
      <c r="A98" s="4707"/>
      <c r="B98" s="4671"/>
      <c r="C98" s="4698"/>
      <c r="D98" s="988"/>
      <c r="E98" s="976"/>
      <c r="F98" s="992" t="s">
        <v>139</v>
      </c>
      <c r="G98" s="989"/>
      <c r="H98" s="992" t="s">
        <v>139</v>
      </c>
      <c r="I98" s="990"/>
      <c r="J98" s="990"/>
      <c r="K98" s="990"/>
      <c r="L98" s="992" t="s">
        <v>139</v>
      </c>
      <c r="M98" s="4675" t="s">
        <v>3847</v>
      </c>
      <c r="N98" s="991" t="s">
        <v>139</v>
      </c>
      <c r="O98" s="992" t="s">
        <v>139</v>
      </c>
      <c r="P98" s="992" t="s">
        <v>139</v>
      </c>
      <c r="Q98" s="4677"/>
      <c r="R98" s="4680"/>
    </row>
    <row r="99" spans="1:18" ht="12" customHeight="1">
      <c r="A99" s="4707"/>
      <c r="B99" s="4671"/>
      <c r="C99" s="4698"/>
      <c r="D99" s="988"/>
      <c r="E99" s="976"/>
      <c r="F99" s="988"/>
      <c r="G99" s="989"/>
      <c r="H99" s="990"/>
      <c r="I99" s="990"/>
      <c r="J99" s="990"/>
      <c r="K99" s="990"/>
      <c r="L99" s="988"/>
      <c r="M99" s="4675"/>
      <c r="N99" s="991"/>
      <c r="O99" s="990"/>
      <c r="P99" s="990"/>
      <c r="Q99" s="4677"/>
      <c r="R99" s="4680"/>
    </row>
    <row r="100" spans="1:18" ht="12" customHeight="1">
      <c r="A100" s="4707"/>
      <c r="B100" s="4671"/>
      <c r="C100" s="4698"/>
      <c r="D100" s="988"/>
      <c r="E100" s="976"/>
      <c r="F100" s="988"/>
      <c r="G100" s="976"/>
      <c r="H100" s="992" t="s">
        <v>139</v>
      </c>
      <c r="I100" s="990"/>
      <c r="J100" s="990"/>
      <c r="K100" s="990"/>
      <c r="L100" s="992" t="s">
        <v>139</v>
      </c>
      <c r="M100" s="4675" t="s">
        <v>3848</v>
      </c>
      <c r="N100" s="991" t="s">
        <v>139</v>
      </c>
      <c r="O100" s="992" t="s">
        <v>139</v>
      </c>
      <c r="P100" s="992" t="s">
        <v>139</v>
      </c>
      <c r="Q100" s="4677"/>
      <c r="R100" s="4680"/>
    </row>
    <row r="101" spans="1:18" ht="12" customHeight="1">
      <c r="A101" s="4707"/>
      <c r="B101" s="4671"/>
      <c r="C101" s="4698"/>
      <c r="D101" s="988"/>
      <c r="E101" s="976"/>
      <c r="F101" s="988"/>
      <c r="G101" s="976"/>
      <c r="H101" s="990"/>
      <c r="I101" s="990"/>
      <c r="J101" s="990"/>
      <c r="K101" s="990"/>
      <c r="L101" s="988"/>
      <c r="M101" s="4675"/>
      <c r="N101" s="991"/>
      <c r="O101" s="990"/>
      <c r="P101" s="990"/>
      <c r="Q101" s="4677"/>
      <c r="R101" s="4680"/>
    </row>
    <row r="102" spans="1:18" ht="12" customHeight="1">
      <c r="A102" s="4707"/>
      <c r="B102" s="4671"/>
      <c r="C102" s="4698"/>
      <c r="D102" s="988"/>
      <c r="E102" s="976"/>
      <c r="F102" s="988"/>
      <c r="G102" s="976"/>
      <c r="H102" s="992" t="s">
        <v>139</v>
      </c>
      <c r="I102" s="990"/>
      <c r="J102" s="990"/>
      <c r="K102" s="990"/>
      <c r="L102" s="992" t="s">
        <v>139</v>
      </c>
      <c r="M102" s="4675" t="s">
        <v>3768</v>
      </c>
      <c r="N102" s="991" t="s">
        <v>139</v>
      </c>
      <c r="O102" s="992" t="s">
        <v>139</v>
      </c>
      <c r="P102" s="992" t="s">
        <v>139</v>
      </c>
      <c r="Q102" s="4677"/>
      <c r="R102" s="4680"/>
    </row>
    <row r="103" spans="1:18" ht="12" customHeight="1">
      <c r="A103" s="4707"/>
      <c r="B103" s="4671"/>
      <c r="C103" s="4699"/>
      <c r="D103" s="979"/>
      <c r="E103" s="980"/>
      <c r="F103" s="979"/>
      <c r="G103" s="976"/>
      <c r="H103" s="981"/>
      <c r="I103" s="981"/>
      <c r="J103" s="981"/>
      <c r="K103" s="981"/>
      <c r="L103" s="979"/>
      <c r="M103" s="4690"/>
      <c r="N103" s="982"/>
      <c r="O103" s="981"/>
      <c r="P103" s="981"/>
      <c r="Q103" s="4691"/>
      <c r="R103" s="4692"/>
    </row>
    <row r="104" spans="1:18" ht="12" customHeight="1">
      <c r="A104" s="4707"/>
      <c r="B104" s="4671"/>
      <c r="C104" s="4697" t="s">
        <v>3849</v>
      </c>
      <c r="D104" s="983" t="s">
        <v>139</v>
      </c>
      <c r="E104" s="976" t="s">
        <v>498</v>
      </c>
      <c r="F104" s="983" t="s">
        <v>139</v>
      </c>
      <c r="G104" s="985" t="s">
        <v>3224</v>
      </c>
      <c r="H104" s="986"/>
      <c r="I104" s="986" t="s">
        <v>139</v>
      </c>
      <c r="J104" s="986"/>
      <c r="K104" s="986"/>
      <c r="L104" s="983" t="s">
        <v>139</v>
      </c>
      <c r="M104" s="4689" t="s">
        <v>3850</v>
      </c>
      <c r="N104" s="987" t="s">
        <v>139</v>
      </c>
      <c r="O104" s="986" t="s">
        <v>139</v>
      </c>
      <c r="P104" s="986" t="s">
        <v>139</v>
      </c>
      <c r="Q104" s="4676" t="s">
        <v>3222</v>
      </c>
      <c r="R104" s="4679" t="s">
        <v>3222</v>
      </c>
    </row>
    <row r="105" spans="1:18" ht="12" customHeight="1">
      <c r="A105" s="4707"/>
      <c r="B105" s="4671"/>
      <c r="C105" s="4698"/>
      <c r="D105" s="988"/>
      <c r="E105" s="976"/>
      <c r="F105" s="988"/>
      <c r="G105" s="989"/>
      <c r="H105" s="990"/>
      <c r="I105" s="990"/>
      <c r="J105" s="990"/>
      <c r="K105" s="990"/>
      <c r="L105" s="988"/>
      <c r="M105" s="4675"/>
      <c r="N105" s="991"/>
      <c r="O105" s="990"/>
      <c r="P105" s="990"/>
      <c r="Q105" s="4677"/>
      <c r="R105" s="4680"/>
    </row>
    <row r="106" spans="1:18" ht="12" customHeight="1">
      <c r="A106" s="4707"/>
      <c r="B106" s="4671"/>
      <c r="C106" s="4698"/>
      <c r="D106" s="988"/>
      <c r="E106" s="976"/>
      <c r="F106" s="992" t="s">
        <v>139</v>
      </c>
      <c r="G106" s="989"/>
      <c r="H106" s="990"/>
      <c r="I106" s="992" t="s">
        <v>139</v>
      </c>
      <c r="J106" s="990"/>
      <c r="K106" s="990"/>
      <c r="L106" s="992" t="s">
        <v>139</v>
      </c>
      <c r="M106" s="4675" t="s">
        <v>3851</v>
      </c>
      <c r="N106" s="991" t="s">
        <v>139</v>
      </c>
      <c r="O106" s="992" t="s">
        <v>139</v>
      </c>
      <c r="P106" s="992" t="s">
        <v>139</v>
      </c>
      <c r="Q106" s="4677"/>
      <c r="R106" s="4680"/>
    </row>
    <row r="107" spans="1:18" ht="12" customHeight="1">
      <c r="A107" s="4707"/>
      <c r="B107" s="4671"/>
      <c r="C107" s="4698"/>
      <c r="D107" s="988"/>
      <c r="E107" s="976"/>
      <c r="F107" s="988"/>
      <c r="G107" s="989"/>
      <c r="H107" s="990"/>
      <c r="I107" s="990"/>
      <c r="J107" s="990"/>
      <c r="K107" s="990"/>
      <c r="L107" s="988"/>
      <c r="M107" s="4675"/>
      <c r="N107" s="991"/>
      <c r="O107" s="990"/>
      <c r="P107" s="990"/>
      <c r="Q107" s="4677"/>
      <c r="R107" s="4680"/>
    </row>
    <row r="108" spans="1:18" ht="12" customHeight="1">
      <c r="A108" s="4707"/>
      <c r="B108" s="4671"/>
      <c r="C108" s="4698"/>
      <c r="D108" s="988"/>
      <c r="E108" s="976"/>
      <c r="F108" s="992" t="s">
        <v>139</v>
      </c>
      <c r="G108" s="989"/>
      <c r="H108" s="990"/>
      <c r="I108" s="992" t="s">
        <v>139</v>
      </c>
      <c r="J108" s="990"/>
      <c r="K108" s="990"/>
      <c r="L108" s="992" t="s">
        <v>139</v>
      </c>
      <c r="M108" s="4675" t="s">
        <v>3852</v>
      </c>
      <c r="N108" s="991" t="s">
        <v>139</v>
      </c>
      <c r="O108" s="992" t="s">
        <v>139</v>
      </c>
      <c r="P108" s="992" t="s">
        <v>139</v>
      </c>
      <c r="Q108" s="4677"/>
      <c r="R108" s="4680"/>
    </row>
    <row r="109" spans="1:18" ht="12" customHeight="1">
      <c r="A109" s="4707"/>
      <c r="B109" s="4671"/>
      <c r="C109" s="4698"/>
      <c r="D109" s="988"/>
      <c r="E109" s="976"/>
      <c r="F109" s="988"/>
      <c r="G109" s="989"/>
      <c r="H109" s="990"/>
      <c r="I109" s="990"/>
      <c r="J109" s="990"/>
      <c r="K109" s="990"/>
      <c r="L109" s="988"/>
      <c r="M109" s="4675"/>
      <c r="N109" s="991"/>
      <c r="O109" s="990"/>
      <c r="P109" s="990"/>
      <c r="Q109" s="4677"/>
      <c r="R109" s="4680"/>
    </row>
    <row r="110" spans="1:18" ht="12" customHeight="1">
      <c r="A110" s="4707"/>
      <c r="B110" s="4671"/>
      <c r="C110" s="4698"/>
      <c r="D110" s="988"/>
      <c r="E110" s="976"/>
      <c r="F110" s="992" t="s">
        <v>139</v>
      </c>
      <c r="G110" s="989"/>
      <c r="H110" s="990"/>
      <c r="I110" s="992" t="s">
        <v>139</v>
      </c>
      <c r="J110" s="990"/>
      <c r="K110" s="990"/>
      <c r="L110" s="992" t="s">
        <v>139</v>
      </c>
      <c r="M110" s="4675" t="s">
        <v>3853</v>
      </c>
      <c r="N110" s="991" t="s">
        <v>139</v>
      </c>
      <c r="O110" s="992" t="s">
        <v>139</v>
      </c>
      <c r="P110" s="992" t="s">
        <v>139</v>
      </c>
      <c r="Q110" s="4677"/>
      <c r="R110" s="4680"/>
    </row>
    <row r="111" spans="1:18" ht="12" customHeight="1">
      <c r="A111" s="4707"/>
      <c r="B111" s="4671"/>
      <c r="C111" s="4698"/>
      <c r="D111" s="988"/>
      <c r="E111" s="976"/>
      <c r="F111" s="988"/>
      <c r="G111" s="989"/>
      <c r="H111" s="990"/>
      <c r="I111" s="990"/>
      <c r="J111" s="990"/>
      <c r="K111" s="990"/>
      <c r="L111" s="988"/>
      <c r="M111" s="4675"/>
      <c r="N111" s="991"/>
      <c r="O111" s="990"/>
      <c r="P111" s="990"/>
      <c r="Q111" s="4677"/>
      <c r="R111" s="4680"/>
    </row>
    <row r="112" spans="1:18" ht="12" customHeight="1">
      <c r="A112" s="4707"/>
      <c r="B112" s="4671"/>
      <c r="C112" s="4698"/>
      <c r="D112" s="988"/>
      <c r="E112" s="976"/>
      <c r="F112" s="988"/>
      <c r="G112" s="976"/>
      <c r="H112" s="990"/>
      <c r="I112" s="992" t="s">
        <v>139</v>
      </c>
      <c r="J112" s="990"/>
      <c r="K112" s="990"/>
      <c r="L112" s="992" t="s">
        <v>139</v>
      </c>
      <c r="M112" s="4675" t="s">
        <v>3854</v>
      </c>
      <c r="N112" s="991" t="s">
        <v>139</v>
      </c>
      <c r="O112" s="992" t="s">
        <v>139</v>
      </c>
      <c r="P112" s="992" t="s">
        <v>139</v>
      </c>
      <c r="Q112" s="4677"/>
      <c r="R112" s="4680"/>
    </row>
    <row r="113" spans="1:18" ht="12" customHeight="1">
      <c r="A113" s="4707"/>
      <c r="B113" s="4671"/>
      <c r="C113" s="4698"/>
      <c r="D113" s="988"/>
      <c r="E113" s="976"/>
      <c r="F113" s="988"/>
      <c r="G113" s="976"/>
      <c r="H113" s="990"/>
      <c r="I113" s="990"/>
      <c r="J113" s="990"/>
      <c r="K113" s="990"/>
      <c r="L113" s="988"/>
      <c r="M113" s="4675"/>
      <c r="N113" s="991"/>
      <c r="O113" s="990"/>
      <c r="P113" s="990"/>
      <c r="Q113" s="4677"/>
      <c r="R113" s="4680"/>
    </row>
    <row r="114" spans="1:18" ht="12" customHeight="1">
      <c r="A114" s="4707"/>
      <c r="B114" s="4671"/>
      <c r="C114" s="4698"/>
      <c r="D114" s="988"/>
      <c r="E114" s="976"/>
      <c r="F114" s="988"/>
      <c r="G114" s="976"/>
      <c r="H114" s="990"/>
      <c r="I114" s="992" t="s">
        <v>139</v>
      </c>
      <c r="J114" s="990"/>
      <c r="K114" s="990"/>
      <c r="L114" s="992" t="s">
        <v>139</v>
      </c>
      <c r="M114" s="4675" t="s">
        <v>3855</v>
      </c>
      <c r="N114" s="991" t="s">
        <v>139</v>
      </c>
      <c r="O114" s="992" t="s">
        <v>139</v>
      </c>
      <c r="P114" s="992" t="s">
        <v>139</v>
      </c>
      <c r="Q114" s="4677"/>
      <c r="R114" s="4680"/>
    </row>
    <row r="115" spans="1:18" ht="12" customHeight="1">
      <c r="A115" s="4707"/>
      <c r="B115" s="4671"/>
      <c r="C115" s="4699"/>
      <c r="D115" s="979"/>
      <c r="E115" s="980"/>
      <c r="F115" s="979"/>
      <c r="G115" s="980"/>
      <c r="H115" s="981"/>
      <c r="I115" s="981"/>
      <c r="J115" s="981"/>
      <c r="K115" s="981"/>
      <c r="L115" s="979"/>
      <c r="M115" s="4690"/>
      <c r="N115" s="982"/>
      <c r="O115" s="981"/>
      <c r="P115" s="981"/>
      <c r="Q115" s="4691"/>
      <c r="R115" s="4692"/>
    </row>
    <row r="116" spans="1:18" ht="12" customHeight="1">
      <c r="A116" s="4707"/>
      <c r="B116" s="4671"/>
      <c r="C116" s="4694" t="s">
        <v>3771</v>
      </c>
      <c r="D116" s="983" t="s">
        <v>139</v>
      </c>
      <c r="E116" s="984" t="s">
        <v>498</v>
      </c>
      <c r="F116" s="983" t="s">
        <v>139</v>
      </c>
      <c r="G116" s="985" t="s">
        <v>3224</v>
      </c>
      <c r="H116" s="986"/>
      <c r="I116" s="986" t="s">
        <v>139</v>
      </c>
      <c r="J116" s="986"/>
      <c r="K116" s="986"/>
      <c r="L116" s="983" t="s">
        <v>139</v>
      </c>
      <c r="M116" s="4689" t="s">
        <v>3772</v>
      </c>
      <c r="N116" s="987" t="s">
        <v>139</v>
      </c>
      <c r="O116" s="986"/>
      <c r="P116" s="986" t="s">
        <v>139</v>
      </c>
      <c r="Q116" s="4676" t="s">
        <v>3222</v>
      </c>
      <c r="R116" s="4679" t="s">
        <v>3222</v>
      </c>
    </row>
    <row r="117" spans="1:18" ht="12" customHeight="1">
      <c r="A117" s="4707"/>
      <c r="B117" s="4671"/>
      <c r="C117" s="4695"/>
      <c r="D117" s="988"/>
      <c r="E117" s="976"/>
      <c r="F117" s="988"/>
      <c r="G117" s="989"/>
      <c r="H117" s="990"/>
      <c r="I117" s="990"/>
      <c r="J117" s="990"/>
      <c r="K117" s="990"/>
      <c r="L117" s="988"/>
      <c r="M117" s="4675"/>
      <c r="N117" s="991"/>
      <c r="O117" s="990"/>
      <c r="P117" s="990"/>
      <c r="Q117" s="4677"/>
      <c r="R117" s="4680"/>
    </row>
    <row r="118" spans="1:18" ht="12" customHeight="1">
      <c r="A118" s="4707"/>
      <c r="B118" s="4671"/>
      <c r="C118" s="4695"/>
      <c r="D118" s="988"/>
      <c r="E118" s="976"/>
      <c r="F118" s="992" t="s">
        <v>139</v>
      </c>
      <c r="G118" s="989"/>
      <c r="H118" s="990"/>
      <c r="I118" s="992" t="s">
        <v>139</v>
      </c>
      <c r="J118" s="990"/>
      <c r="K118" s="990"/>
      <c r="L118" s="992" t="s">
        <v>139</v>
      </c>
      <c r="M118" s="4675" t="s">
        <v>3773</v>
      </c>
      <c r="N118" s="991" t="s">
        <v>139</v>
      </c>
      <c r="O118" s="990"/>
      <c r="P118" s="992" t="s">
        <v>139</v>
      </c>
      <c r="Q118" s="4677"/>
      <c r="R118" s="4680"/>
    </row>
    <row r="119" spans="1:18" ht="12" customHeight="1">
      <c r="A119" s="4707"/>
      <c r="B119" s="4671"/>
      <c r="C119" s="4695"/>
      <c r="D119" s="988"/>
      <c r="E119" s="976"/>
      <c r="F119" s="988"/>
      <c r="G119" s="989"/>
      <c r="H119" s="990"/>
      <c r="I119" s="990"/>
      <c r="J119" s="990"/>
      <c r="K119" s="990"/>
      <c r="L119" s="988"/>
      <c r="M119" s="4675"/>
      <c r="N119" s="991"/>
      <c r="O119" s="990"/>
      <c r="P119" s="990"/>
      <c r="Q119" s="4677"/>
      <c r="R119" s="4680"/>
    </row>
    <row r="120" spans="1:18" ht="12" customHeight="1">
      <c r="A120" s="4707"/>
      <c r="B120" s="4671"/>
      <c r="C120" s="4695"/>
      <c r="D120" s="988"/>
      <c r="E120" s="976"/>
      <c r="F120" s="992" t="s">
        <v>139</v>
      </c>
      <c r="G120" s="989"/>
      <c r="H120" s="990"/>
      <c r="I120" s="992" t="s">
        <v>139</v>
      </c>
      <c r="J120" s="990"/>
      <c r="K120" s="990"/>
      <c r="L120" s="992" t="s">
        <v>139</v>
      </c>
      <c r="M120" s="4675" t="s">
        <v>3774</v>
      </c>
      <c r="N120" s="991" t="s">
        <v>139</v>
      </c>
      <c r="O120" s="990"/>
      <c r="P120" s="992" t="s">
        <v>139</v>
      </c>
      <c r="Q120" s="4677"/>
      <c r="R120" s="4680"/>
    </row>
    <row r="121" spans="1:18" ht="12" customHeight="1">
      <c r="A121" s="4707"/>
      <c r="B121" s="4671"/>
      <c r="C121" s="4695"/>
      <c r="D121" s="988"/>
      <c r="E121" s="976"/>
      <c r="F121" s="988"/>
      <c r="G121" s="989"/>
      <c r="H121" s="990"/>
      <c r="I121" s="990"/>
      <c r="J121" s="990"/>
      <c r="K121" s="990"/>
      <c r="L121" s="988"/>
      <c r="M121" s="4675"/>
      <c r="N121" s="991"/>
      <c r="O121" s="990"/>
      <c r="P121" s="990"/>
      <c r="Q121" s="4677"/>
      <c r="R121" s="4680"/>
    </row>
    <row r="122" spans="1:18" ht="12" customHeight="1">
      <c r="A122" s="4707"/>
      <c r="B122" s="4671"/>
      <c r="C122" s="4695"/>
      <c r="D122" s="988"/>
      <c r="E122" s="976"/>
      <c r="F122" s="992" t="s">
        <v>139</v>
      </c>
      <c r="G122" s="989"/>
      <c r="H122" s="990"/>
      <c r="I122" s="992" t="s">
        <v>139</v>
      </c>
      <c r="J122" s="990"/>
      <c r="K122" s="990"/>
      <c r="L122" s="992" t="s">
        <v>139</v>
      </c>
      <c r="M122" s="4675" t="s">
        <v>3775</v>
      </c>
      <c r="N122" s="991" t="s">
        <v>139</v>
      </c>
      <c r="O122" s="990"/>
      <c r="P122" s="992" t="s">
        <v>139</v>
      </c>
      <c r="Q122" s="4677"/>
      <c r="R122" s="4680"/>
    </row>
    <row r="123" spans="1:18" ht="12" customHeight="1">
      <c r="A123" s="4707"/>
      <c r="B123" s="4671"/>
      <c r="C123" s="4695"/>
      <c r="D123" s="988"/>
      <c r="E123" s="976"/>
      <c r="F123" s="988"/>
      <c r="G123" s="989"/>
      <c r="H123" s="990"/>
      <c r="I123" s="990"/>
      <c r="J123" s="990"/>
      <c r="K123" s="990"/>
      <c r="L123" s="988"/>
      <c r="M123" s="4675"/>
      <c r="N123" s="991"/>
      <c r="O123" s="990"/>
      <c r="P123" s="990"/>
      <c r="Q123" s="4677"/>
      <c r="R123" s="4680"/>
    </row>
    <row r="124" spans="1:18" ht="12" customHeight="1">
      <c r="A124" s="4707"/>
      <c r="B124" s="4671"/>
      <c r="C124" s="4695"/>
      <c r="D124" s="988"/>
      <c r="E124" s="976"/>
      <c r="F124" s="988"/>
      <c r="G124" s="976"/>
      <c r="H124" s="990"/>
      <c r="I124" s="992" t="s">
        <v>139</v>
      </c>
      <c r="J124" s="990"/>
      <c r="K124" s="990"/>
      <c r="L124" s="992" t="s">
        <v>139</v>
      </c>
      <c r="M124" s="4675" t="s">
        <v>3776</v>
      </c>
      <c r="N124" s="991" t="s">
        <v>139</v>
      </c>
      <c r="O124" s="990"/>
      <c r="P124" s="992" t="s">
        <v>139</v>
      </c>
      <c r="Q124" s="4677"/>
      <c r="R124" s="4680"/>
    </row>
    <row r="125" spans="1:18" ht="12" customHeight="1">
      <c r="A125" s="4707"/>
      <c r="B125" s="4671"/>
      <c r="C125" s="4695"/>
      <c r="D125" s="988"/>
      <c r="E125" s="976"/>
      <c r="F125" s="988"/>
      <c r="G125" s="976"/>
      <c r="H125" s="990"/>
      <c r="I125" s="990"/>
      <c r="J125" s="990"/>
      <c r="K125" s="990"/>
      <c r="L125" s="988"/>
      <c r="M125" s="4675"/>
      <c r="N125" s="991"/>
      <c r="O125" s="990"/>
      <c r="P125" s="990"/>
      <c r="Q125" s="4677"/>
      <c r="R125" s="4680"/>
    </row>
    <row r="126" spans="1:18" ht="12" customHeight="1">
      <c r="A126" s="4707"/>
      <c r="B126" s="4671"/>
      <c r="C126" s="4695"/>
      <c r="D126" s="988"/>
      <c r="E126" s="976"/>
      <c r="F126" s="988"/>
      <c r="G126" s="976"/>
      <c r="H126" s="990"/>
      <c r="I126" s="992" t="s">
        <v>139</v>
      </c>
      <c r="J126" s="990"/>
      <c r="K126" s="990"/>
      <c r="L126" s="992" t="s">
        <v>139</v>
      </c>
      <c r="M126" s="4675" t="s">
        <v>3777</v>
      </c>
      <c r="N126" s="991" t="s">
        <v>139</v>
      </c>
      <c r="O126" s="990"/>
      <c r="P126" s="990"/>
      <c r="Q126" s="4677"/>
      <c r="R126" s="4680"/>
    </row>
    <row r="127" spans="1:18" ht="12" customHeight="1">
      <c r="A127" s="4707"/>
      <c r="B127" s="4671"/>
      <c r="C127" s="4695"/>
      <c r="D127" s="988"/>
      <c r="E127" s="976"/>
      <c r="F127" s="988"/>
      <c r="G127" s="976"/>
      <c r="H127" s="990"/>
      <c r="I127" s="990"/>
      <c r="J127" s="990"/>
      <c r="K127" s="990"/>
      <c r="L127" s="988"/>
      <c r="M127" s="4675"/>
      <c r="N127" s="991"/>
      <c r="O127" s="990"/>
      <c r="P127" s="990"/>
      <c r="Q127" s="4677"/>
      <c r="R127" s="4680"/>
    </row>
    <row r="128" spans="1:18" ht="12" customHeight="1">
      <c r="A128" s="4707"/>
      <c r="B128" s="4671"/>
      <c r="C128" s="4695"/>
      <c r="D128" s="988"/>
      <c r="E128" s="976"/>
      <c r="F128" s="988"/>
      <c r="G128" s="976"/>
      <c r="H128" s="990"/>
      <c r="I128" s="992" t="s">
        <v>139</v>
      </c>
      <c r="J128" s="990"/>
      <c r="K128" s="990"/>
      <c r="L128" s="992" t="s">
        <v>139</v>
      </c>
      <c r="M128" s="4675" t="s">
        <v>3778</v>
      </c>
      <c r="N128" s="991"/>
      <c r="O128" s="990"/>
      <c r="P128" s="992" t="s">
        <v>139</v>
      </c>
      <c r="Q128" s="4677"/>
      <c r="R128" s="4680"/>
    </row>
    <row r="129" spans="1:18" ht="12" customHeight="1">
      <c r="A129" s="4707"/>
      <c r="B129" s="4683"/>
      <c r="C129" s="4696"/>
      <c r="D129" s="979"/>
      <c r="E129" s="980"/>
      <c r="F129" s="979"/>
      <c r="G129" s="980"/>
      <c r="H129" s="981"/>
      <c r="I129" s="981"/>
      <c r="J129" s="981"/>
      <c r="K129" s="981"/>
      <c r="L129" s="979"/>
      <c r="M129" s="4690"/>
      <c r="N129" s="982"/>
      <c r="O129" s="981"/>
      <c r="P129" s="981"/>
      <c r="Q129" s="4691"/>
      <c r="R129" s="4692"/>
    </row>
    <row r="130" spans="1:18" ht="12" customHeight="1">
      <c r="A130" s="4707"/>
      <c r="B130" s="4670" t="s">
        <v>3856</v>
      </c>
      <c r="C130" s="4684" t="s">
        <v>3857</v>
      </c>
      <c r="D130" s="983" t="s">
        <v>139</v>
      </c>
      <c r="E130" s="984" t="s">
        <v>498</v>
      </c>
      <c r="F130" s="983" t="s">
        <v>139</v>
      </c>
      <c r="G130" s="4687" t="s">
        <v>3858</v>
      </c>
      <c r="H130" s="986" t="s">
        <v>139</v>
      </c>
      <c r="I130" s="986" t="s">
        <v>139</v>
      </c>
      <c r="J130" s="986"/>
      <c r="K130" s="986"/>
      <c r="L130" s="983" t="s">
        <v>139</v>
      </c>
      <c r="M130" s="4689" t="s">
        <v>3744</v>
      </c>
      <c r="N130" s="987" t="s">
        <v>139</v>
      </c>
      <c r="O130" s="986"/>
      <c r="P130" s="986" t="s">
        <v>139</v>
      </c>
      <c r="Q130" s="4676" t="s">
        <v>3222</v>
      </c>
      <c r="R130" s="4679" t="s">
        <v>3222</v>
      </c>
    </row>
    <row r="131" spans="1:18" ht="12" customHeight="1">
      <c r="A131" s="4707"/>
      <c r="B131" s="4671"/>
      <c r="C131" s="4685"/>
      <c r="D131" s="988"/>
      <c r="E131" s="976"/>
      <c r="F131" s="992"/>
      <c r="G131" s="4688"/>
      <c r="H131" s="990"/>
      <c r="I131" s="990"/>
      <c r="J131" s="990"/>
      <c r="K131" s="990"/>
      <c r="L131" s="988"/>
      <c r="M131" s="4675"/>
      <c r="N131" s="991"/>
      <c r="O131" s="990"/>
      <c r="P131" s="990"/>
      <c r="Q131" s="4677"/>
      <c r="R131" s="4680"/>
    </row>
    <row r="132" spans="1:18" ht="12" customHeight="1">
      <c r="A132" s="4707"/>
      <c r="B132" s="4671"/>
      <c r="C132" s="4685"/>
      <c r="D132" s="988"/>
      <c r="E132" s="976"/>
      <c r="F132" s="992" t="s">
        <v>139</v>
      </c>
      <c r="G132" s="4688" t="s">
        <v>3859</v>
      </c>
      <c r="H132" s="990"/>
      <c r="I132" s="990"/>
      <c r="J132" s="990"/>
      <c r="K132" s="990"/>
      <c r="L132" s="988"/>
      <c r="M132" s="4675"/>
      <c r="N132" s="991"/>
      <c r="O132" s="990"/>
      <c r="P132" s="990"/>
      <c r="Q132" s="4677"/>
      <c r="R132" s="4680"/>
    </row>
    <row r="133" spans="1:18" ht="12" customHeight="1">
      <c r="A133" s="4707"/>
      <c r="B133" s="4683"/>
      <c r="C133" s="4686"/>
      <c r="D133" s="979"/>
      <c r="E133" s="980"/>
      <c r="F133" s="999"/>
      <c r="G133" s="4693"/>
      <c r="H133" s="981"/>
      <c r="I133" s="981"/>
      <c r="J133" s="981"/>
      <c r="K133" s="981"/>
      <c r="L133" s="979"/>
      <c r="M133" s="4690"/>
      <c r="N133" s="982"/>
      <c r="O133" s="981"/>
      <c r="P133" s="981"/>
      <c r="Q133" s="4691"/>
      <c r="R133" s="4692"/>
    </row>
    <row r="134" spans="1:18" ht="12" customHeight="1">
      <c r="A134" s="4707"/>
      <c r="B134" s="4670" t="s">
        <v>3779</v>
      </c>
      <c r="C134" s="4670" t="s">
        <v>3780</v>
      </c>
      <c r="D134" s="983" t="s">
        <v>139</v>
      </c>
      <c r="E134" s="984" t="s">
        <v>498</v>
      </c>
      <c r="F134" s="983"/>
      <c r="G134" s="976"/>
      <c r="H134" s="986" t="s">
        <v>139</v>
      </c>
      <c r="I134" s="986" t="s">
        <v>139</v>
      </c>
      <c r="J134" s="986"/>
      <c r="K134" s="986"/>
      <c r="L134" s="983" t="s">
        <v>139</v>
      </c>
      <c r="M134" s="4675" t="s">
        <v>3781</v>
      </c>
      <c r="N134" s="987" t="s">
        <v>139</v>
      </c>
      <c r="O134" s="986"/>
      <c r="P134" s="986"/>
      <c r="Q134" s="4676" t="s">
        <v>3222</v>
      </c>
      <c r="R134" s="4679" t="s">
        <v>3222</v>
      </c>
    </row>
    <row r="135" spans="1:18" ht="12" customHeight="1">
      <c r="A135" s="4707"/>
      <c r="B135" s="4671"/>
      <c r="C135" s="4673"/>
      <c r="D135" s="988"/>
      <c r="E135" s="976"/>
      <c r="F135" s="988"/>
      <c r="G135" s="976"/>
      <c r="H135" s="990"/>
      <c r="I135" s="990"/>
      <c r="J135" s="990"/>
      <c r="K135" s="990"/>
      <c r="L135" s="988"/>
      <c r="M135" s="4675"/>
      <c r="N135" s="991"/>
      <c r="O135" s="990"/>
      <c r="P135" s="990"/>
      <c r="Q135" s="4677"/>
      <c r="R135" s="4680"/>
    </row>
    <row r="136" spans="1:18" ht="12" customHeight="1">
      <c r="A136" s="4707"/>
      <c r="B136" s="4671"/>
      <c r="C136" s="4673"/>
      <c r="D136" s="988"/>
      <c r="E136" s="976"/>
      <c r="F136" s="988"/>
      <c r="G136" s="976"/>
      <c r="H136" s="992" t="s">
        <v>139</v>
      </c>
      <c r="I136" s="992" t="s">
        <v>139</v>
      </c>
      <c r="J136" s="990"/>
      <c r="K136" s="990"/>
      <c r="L136" s="992" t="s">
        <v>139</v>
      </c>
      <c r="M136" s="4675" t="s">
        <v>3782</v>
      </c>
      <c r="N136" s="991" t="s">
        <v>139</v>
      </c>
      <c r="O136" s="990"/>
      <c r="P136" s="990"/>
      <c r="Q136" s="4677"/>
      <c r="R136" s="4680"/>
    </row>
    <row r="137" spans="1:18" ht="12" customHeight="1" thickBot="1">
      <c r="A137" s="4708"/>
      <c r="B137" s="4672"/>
      <c r="C137" s="4674"/>
      <c r="D137" s="993"/>
      <c r="E137" s="994"/>
      <c r="F137" s="993"/>
      <c r="G137" s="994"/>
      <c r="H137" s="995"/>
      <c r="I137" s="995"/>
      <c r="J137" s="995"/>
      <c r="K137" s="995"/>
      <c r="L137" s="993"/>
      <c r="M137" s="4682"/>
      <c r="N137" s="996"/>
      <c r="O137" s="995"/>
      <c r="P137" s="995"/>
      <c r="Q137" s="4678"/>
      <c r="R137" s="4681"/>
    </row>
  </sheetData>
  <mergeCells count="127">
    <mergeCell ref="J2:R2"/>
    <mergeCell ref="J3:R3"/>
    <mergeCell ref="A5:A7"/>
    <mergeCell ref="B5:B7"/>
    <mergeCell ref="C5:C7"/>
    <mergeCell ref="D5:M5"/>
    <mergeCell ref="N5:R5"/>
    <mergeCell ref="D6:E7"/>
    <mergeCell ref="F6:G7"/>
    <mergeCell ref="H6:K6"/>
    <mergeCell ref="L6:M7"/>
    <mergeCell ref="N6:P6"/>
    <mergeCell ref="Q6:R6"/>
    <mergeCell ref="A8:A63"/>
    <mergeCell ref="B8:B63"/>
    <mergeCell ref="C8:C9"/>
    <mergeCell ref="M8:M9"/>
    <mergeCell ref="Q8:Q9"/>
    <mergeCell ref="R8:R9"/>
    <mergeCell ref="C10:C19"/>
    <mergeCell ref="C20:C29"/>
    <mergeCell ref="M20:M21"/>
    <mergeCell ref="Q20:Q29"/>
    <mergeCell ref="R20:R29"/>
    <mergeCell ref="M22:M23"/>
    <mergeCell ref="M24:M25"/>
    <mergeCell ref="M26:M27"/>
    <mergeCell ref="M28:M29"/>
    <mergeCell ref="M10:M11"/>
    <mergeCell ref="Q10:Q19"/>
    <mergeCell ref="R10:R19"/>
    <mergeCell ref="M12:M13"/>
    <mergeCell ref="M14:M15"/>
    <mergeCell ref="M16:M17"/>
    <mergeCell ref="M18:M19"/>
    <mergeCell ref="C30:C41"/>
    <mergeCell ref="M30:M31"/>
    <mergeCell ref="Q30:Q41"/>
    <mergeCell ref="R30:R41"/>
    <mergeCell ref="M32:M33"/>
    <mergeCell ref="M34:M35"/>
    <mergeCell ref="M36:M37"/>
    <mergeCell ref="M38:M39"/>
    <mergeCell ref="M40:M41"/>
    <mergeCell ref="C56:C63"/>
    <mergeCell ref="M56:M57"/>
    <mergeCell ref="Q56:Q63"/>
    <mergeCell ref="R56:R63"/>
    <mergeCell ref="M58:M59"/>
    <mergeCell ref="M60:M61"/>
    <mergeCell ref="M62:M63"/>
    <mergeCell ref="C42:C55"/>
    <mergeCell ref="M42:M43"/>
    <mergeCell ref="Q42:Q55"/>
    <mergeCell ref="R42:R55"/>
    <mergeCell ref="M44:M45"/>
    <mergeCell ref="M46:M47"/>
    <mergeCell ref="M48:M49"/>
    <mergeCell ref="M50:M51"/>
    <mergeCell ref="M52:M53"/>
    <mergeCell ref="M54:M55"/>
    <mergeCell ref="J72:R72"/>
    <mergeCell ref="J73:R73"/>
    <mergeCell ref="A75:A77"/>
    <mergeCell ref="B75:B77"/>
    <mergeCell ref="C75:C77"/>
    <mergeCell ref="D75:M75"/>
    <mergeCell ref="N75:R75"/>
    <mergeCell ref="D76:E77"/>
    <mergeCell ref="F76:G77"/>
    <mergeCell ref="H76:K76"/>
    <mergeCell ref="C88:C103"/>
    <mergeCell ref="M88:M89"/>
    <mergeCell ref="Q88:Q103"/>
    <mergeCell ref="L76:M77"/>
    <mergeCell ref="N76:P76"/>
    <mergeCell ref="Q76:R76"/>
    <mergeCell ref="A78:A137"/>
    <mergeCell ref="B78:B129"/>
    <mergeCell ref="C78:C87"/>
    <mergeCell ref="M78:M79"/>
    <mergeCell ref="Q78:Q87"/>
    <mergeCell ref="R78:R87"/>
    <mergeCell ref="M80:M81"/>
    <mergeCell ref="R88:R103"/>
    <mergeCell ref="M90:M91"/>
    <mergeCell ref="M92:M93"/>
    <mergeCell ref="M94:M95"/>
    <mergeCell ref="M96:M97"/>
    <mergeCell ref="M98:M99"/>
    <mergeCell ref="M100:M101"/>
    <mergeCell ref="M102:M103"/>
    <mergeCell ref="M82:M83"/>
    <mergeCell ref="M84:M85"/>
    <mergeCell ref="M86:M87"/>
    <mergeCell ref="C104:C115"/>
    <mergeCell ref="M104:M105"/>
    <mergeCell ref="Q104:Q115"/>
    <mergeCell ref="R104:R115"/>
    <mergeCell ref="M106:M107"/>
    <mergeCell ref="M108:M109"/>
    <mergeCell ref="M110:M111"/>
    <mergeCell ref="M112:M113"/>
    <mergeCell ref="M114:M115"/>
    <mergeCell ref="C116:C129"/>
    <mergeCell ref="M116:M117"/>
    <mergeCell ref="Q116:Q129"/>
    <mergeCell ref="R116:R129"/>
    <mergeCell ref="M118:M119"/>
    <mergeCell ref="M120:M121"/>
    <mergeCell ref="M122:M123"/>
    <mergeCell ref="M124:M125"/>
    <mergeCell ref="M126:M127"/>
    <mergeCell ref="M128:M129"/>
    <mergeCell ref="B134:B137"/>
    <mergeCell ref="C134:C137"/>
    <mergeCell ref="M134:M135"/>
    <mergeCell ref="Q134:Q137"/>
    <mergeCell ref="R134:R137"/>
    <mergeCell ref="M136:M137"/>
    <mergeCell ref="B130:B133"/>
    <mergeCell ref="C130:C133"/>
    <mergeCell ref="G130:G131"/>
    <mergeCell ref="M130:M133"/>
    <mergeCell ref="Q130:Q133"/>
    <mergeCell ref="R130:R133"/>
    <mergeCell ref="G132:G133"/>
  </mergeCells>
  <phoneticPr fontId="129"/>
  <dataValidations count="1">
    <dataValidation type="list" allowBlank="1" showInputMessage="1" showErrorMessage="1" sqref="D8 D10 D20 D30 D42 D56 D78 D88 D104 D116 D130 D134 F10 F12 F14 F20 F22 F24 F30 F32 F34 F36 F42 F44 F46 F48 F56 F58 F78 F80 F82 F84 F88 F90 F92 F94 F96 F98 F104 F106 F108 F110 F116 F118 F120 F122 F130 F132 H12:I12 H14:I14 H16:I16 H18:I18 H88 H90 H92:I92 H94:I94 H96 H98 H100 H102 H130:I130 H134:I134 H136:I136 I8 I10 I20 I22 I24:L24 I26:L26 I28:L28 I30:L30 I32:L32 I34:L34 I36:L36 I38:L38 I40:L40 I42 I44 I46 I48 I50 I52 I54 I56 I58 I60 I62 I78 I80 I82 I84 I86 I104 I106 I108 I110 I112 I114 I116 I118 I120 I122 I124 I126 I128 L8 L10 L12 L14 L16 L18 L20 L22 L42 L44 L46 L48 L50 L52 L54 L56 L58 L60 L62 L78 L80 L82 L84 L86 L88 L90 L92 L94 L96 L98 L100 L102 L104 L106 L108 L110 L112 L114 L116 L118 L120 L122 L124 L126 L128 L130 L134 L136 N8 N10:O10 N12 N14 N16:P16 N18 N20:O20 N22:O22 N24:P24 N26:P26 N28:P28 N30:O30 N32:O32 N34:P34 N36:P36 N38:P38 N40:P40 N42:P42 N44:P44 N46:O46 N48:P48 N50:P50 N52 N54:P54 N56:O56 N58:P58 N60:P60 N62:P62 N78 N80 N82 N84 N86 N88:P88 N90:P90 N92:O92 N94:P94 N96:P96 N98:P98 N100:P100 N102:P102 N104:P104 N106:P106 N108:P108 N110:P110 N112:P112 N114:P114 N116 N118 N120 N122 N124 N126 N130 N134 N136 P12 P14 P18 P52 P78 P80 P82 P84 P86 P116 P118 P120 P122 P124 P128 P130" xr:uid="{00000000-0002-0000-3C00-000000000000}">
      <formula1>"□,■"</formula1>
    </dataValidation>
  </dataValidations>
  <pageMargins left="0.61" right="0.24" top="0.59" bottom="0.28999999999999998" header="0.3" footer="0.16"/>
  <pageSetup paperSize="9" orientation="portrait" r:id="rId1"/>
  <rowBreaks count="1" manualBreakCount="1">
    <brk id="7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R33"/>
  <sheetViews>
    <sheetView workbookViewId="0"/>
  </sheetViews>
  <sheetFormatPr defaultColWidth="9" defaultRowHeight="11.25"/>
  <cols>
    <col min="1" max="1" width="3.125" style="453" customWidth="1"/>
    <col min="2" max="2" width="14.125" style="453" customWidth="1"/>
    <col min="3" max="3" width="8.375" style="453" customWidth="1"/>
    <col min="4" max="4" width="2.625" style="453" customWidth="1"/>
    <col min="5" max="5" width="3" style="453" customWidth="1"/>
    <col min="6" max="6" width="2.625" style="454" customWidth="1"/>
    <col min="7" max="7" width="8.375" style="483" customWidth="1"/>
    <col min="8" max="11" width="2.625" style="453" customWidth="1"/>
    <col min="12" max="12" width="2.125" style="453" customWidth="1"/>
    <col min="13" max="13" width="12.125" style="455" customWidth="1"/>
    <col min="14" max="16" width="2.625" style="454" customWidth="1"/>
    <col min="17" max="18" width="10.625" style="454" customWidth="1"/>
    <col min="19" max="19" width="9" style="453" customWidth="1"/>
    <col min="20" max="16384" width="9" style="453"/>
  </cols>
  <sheetData>
    <row r="1" spans="1:18" s="446" customFormat="1" ht="21" customHeight="1">
      <c r="A1" s="449" t="s">
        <v>3174</v>
      </c>
      <c r="B1" s="449"/>
      <c r="C1" s="449"/>
      <c r="D1" s="449"/>
      <c r="E1" s="449"/>
      <c r="F1" s="450"/>
      <c r="G1" s="482"/>
      <c r="H1" s="449"/>
      <c r="I1" s="449"/>
      <c r="J1" s="449"/>
      <c r="K1" s="449"/>
      <c r="L1" s="449"/>
      <c r="M1" s="451"/>
      <c r="N1" s="447"/>
      <c r="O1" s="447"/>
      <c r="P1" s="447"/>
      <c r="Q1" s="447"/>
      <c r="R1" s="452" t="s">
        <v>3226</v>
      </c>
    </row>
    <row r="2" spans="1:18" s="446" customFormat="1" ht="15" customHeight="1">
      <c r="A2" s="449"/>
      <c r="B2" s="449"/>
      <c r="C2" s="449"/>
      <c r="D2" s="449"/>
      <c r="E2" s="449"/>
      <c r="F2" s="450"/>
      <c r="G2" s="482"/>
      <c r="H2" s="449"/>
      <c r="I2" s="449"/>
      <c r="J2" s="4768" t="s">
        <v>3207</v>
      </c>
      <c r="K2" s="4768"/>
      <c r="L2" s="4768"/>
      <c r="M2" s="4768"/>
      <c r="N2" s="4768"/>
      <c r="O2" s="4768"/>
      <c r="P2" s="4768"/>
      <c r="Q2" s="4768"/>
      <c r="R2" s="4768"/>
    </row>
    <row r="3" spans="1:18" s="446" customFormat="1" ht="15" customHeight="1">
      <c r="A3" s="449"/>
      <c r="B3" s="449"/>
      <c r="C3" s="449"/>
      <c r="D3" s="449"/>
      <c r="E3" s="449"/>
      <c r="F3" s="450"/>
      <c r="G3" s="482"/>
      <c r="H3" s="449"/>
      <c r="I3" s="449"/>
      <c r="J3" s="4769" t="s">
        <v>3208</v>
      </c>
      <c r="K3" s="4769"/>
      <c r="L3" s="4769"/>
      <c r="M3" s="4769"/>
      <c r="N3" s="4769"/>
      <c r="O3" s="4769"/>
      <c r="P3" s="4769"/>
      <c r="Q3" s="4769"/>
      <c r="R3" s="4769"/>
    </row>
    <row r="4" spans="1:18" ht="12" thickBot="1"/>
    <row r="5" spans="1:18" s="456" customFormat="1" ht="13.5" customHeight="1">
      <c r="A5" s="4770"/>
      <c r="B5" s="4773" t="s">
        <v>3209</v>
      </c>
      <c r="C5" s="4773" t="s">
        <v>3210</v>
      </c>
      <c r="D5" s="4773" t="s">
        <v>3211</v>
      </c>
      <c r="E5" s="4773"/>
      <c r="F5" s="4773"/>
      <c r="G5" s="4773"/>
      <c r="H5" s="4773"/>
      <c r="I5" s="4773"/>
      <c r="J5" s="4773"/>
      <c r="K5" s="4773"/>
      <c r="L5" s="4773"/>
      <c r="M5" s="4776"/>
      <c r="N5" s="4777" t="s">
        <v>3225</v>
      </c>
      <c r="O5" s="4777"/>
      <c r="P5" s="4777"/>
      <c r="Q5" s="4777"/>
      <c r="R5" s="4778"/>
    </row>
    <row r="6" spans="1:18" s="456" customFormat="1" ht="13.5" customHeight="1">
      <c r="A6" s="4771"/>
      <c r="B6" s="4774"/>
      <c r="C6" s="4774"/>
      <c r="D6" s="4779" t="s">
        <v>3212</v>
      </c>
      <c r="E6" s="4780"/>
      <c r="F6" s="4783" t="s">
        <v>3213</v>
      </c>
      <c r="G6" s="4784"/>
      <c r="H6" s="4774" t="s">
        <v>3214</v>
      </c>
      <c r="I6" s="4774"/>
      <c r="J6" s="4774"/>
      <c r="K6" s="4774"/>
      <c r="L6" s="4783" t="s">
        <v>528</v>
      </c>
      <c r="M6" s="4787"/>
      <c r="N6" s="4789" t="s">
        <v>3215</v>
      </c>
      <c r="O6" s="4774"/>
      <c r="P6" s="4774"/>
      <c r="Q6" s="4774" t="s">
        <v>3216</v>
      </c>
      <c r="R6" s="4790"/>
    </row>
    <row r="7" spans="1:18" s="456" customFormat="1" ht="13.5" customHeight="1" thickBot="1">
      <c r="A7" s="4772"/>
      <c r="B7" s="4775"/>
      <c r="C7" s="4775"/>
      <c r="D7" s="4781"/>
      <c r="E7" s="4782"/>
      <c r="F7" s="4785"/>
      <c r="G7" s="4786"/>
      <c r="H7" s="457">
        <v>1</v>
      </c>
      <c r="I7" s="457">
        <v>2</v>
      </c>
      <c r="J7" s="457">
        <v>3</v>
      </c>
      <c r="K7" s="457">
        <v>4</v>
      </c>
      <c r="L7" s="4785"/>
      <c r="M7" s="4788"/>
      <c r="N7" s="458" t="s">
        <v>3217</v>
      </c>
      <c r="O7" s="457" t="s">
        <v>3218</v>
      </c>
      <c r="P7" s="457" t="s">
        <v>3219</v>
      </c>
      <c r="Q7" s="457" t="s">
        <v>3220</v>
      </c>
      <c r="R7" s="459" t="s">
        <v>3221</v>
      </c>
    </row>
    <row r="8" spans="1:18" s="454" customFormat="1" ht="12" customHeight="1" thickTop="1">
      <c r="A8" s="4756" t="s">
        <v>3227</v>
      </c>
      <c r="B8" s="4759" t="s">
        <v>3228</v>
      </c>
      <c r="C8" s="4759" t="s">
        <v>3229</v>
      </c>
      <c r="D8" s="460" t="s">
        <v>139</v>
      </c>
      <c r="E8" s="480" t="s">
        <v>498</v>
      </c>
      <c r="F8" s="460" t="s">
        <v>139</v>
      </c>
      <c r="G8" s="4763" t="s">
        <v>3230</v>
      </c>
      <c r="H8" s="462"/>
      <c r="I8" s="462"/>
      <c r="J8" s="462"/>
      <c r="K8" s="462" t="s">
        <v>139</v>
      </c>
      <c r="L8" s="460" t="s">
        <v>139</v>
      </c>
      <c r="M8" s="4764" t="s">
        <v>3231</v>
      </c>
      <c r="N8" s="463" t="s">
        <v>139</v>
      </c>
      <c r="O8" s="462"/>
      <c r="P8" s="462"/>
      <c r="Q8" s="4753" t="s">
        <v>3222</v>
      </c>
      <c r="R8" s="4754" t="s">
        <v>3222</v>
      </c>
    </row>
    <row r="9" spans="1:18" s="454" customFormat="1" ht="12" customHeight="1">
      <c r="A9" s="4757"/>
      <c r="B9" s="4760"/>
      <c r="C9" s="4762"/>
      <c r="D9" s="471"/>
      <c r="E9" s="461"/>
      <c r="F9" s="471"/>
      <c r="G9" s="4736"/>
      <c r="H9" s="472"/>
      <c r="I9" s="472"/>
      <c r="J9" s="472"/>
      <c r="K9" s="472"/>
      <c r="L9" s="471"/>
      <c r="M9" s="4737"/>
      <c r="N9" s="473"/>
      <c r="O9" s="472"/>
      <c r="P9" s="472"/>
      <c r="Q9" s="4741"/>
      <c r="R9" s="4734"/>
    </row>
    <row r="10" spans="1:18" ht="12" customHeight="1">
      <c r="A10" s="4757"/>
      <c r="B10" s="4760"/>
      <c r="C10" s="4749"/>
      <c r="D10" s="471"/>
      <c r="E10" s="461"/>
      <c r="F10" s="474" t="s">
        <v>139</v>
      </c>
      <c r="G10" s="4736"/>
      <c r="H10" s="472"/>
      <c r="I10" s="472"/>
      <c r="J10" s="472"/>
      <c r="K10" s="474" t="s">
        <v>139</v>
      </c>
      <c r="L10" s="474" t="s">
        <v>139</v>
      </c>
      <c r="M10" s="4755" t="s">
        <v>3232</v>
      </c>
      <c r="N10" s="473" t="s">
        <v>139</v>
      </c>
      <c r="O10" s="472"/>
      <c r="P10" s="474" t="s">
        <v>139</v>
      </c>
      <c r="Q10" s="4741"/>
      <c r="R10" s="4734"/>
    </row>
    <row r="11" spans="1:18" ht="12" customHeight="1">
      <c r="A11" s="4757"/>
      <c r="B11" s="4760"/>
      <c r="C11" s="4749"/>
      <c r="D11" s="471"/>
      <c r="E11" s="461"/>
      <c r="F11" s="471"/>
      <c r="G11" s="4736"/>
      <c r="H11" s="472"/>
      <c r="I11" s="472"/>
      <c r="J11" s="472"/>
      <c r="K11" s="472"/>
      <c r="L11" s="471"/>
      <c r="M11" s="4755"/>
      <c r="N11" s="473"/>
      <c r="O11" s="472"/>
      <c r="P11" s="472"/>
      <c r="Q11" s="4741"/>
      <c r="R11" s="4734"/>
    </row>
    <row r="12" spans="1:18" ht="12" customHeight="1">
      <c r="A12" s="4757"/>
      <c r="B12" s="4760"/>
      <c r="C12" s="4749"/>
      <c r="D12" s="471"/>
      <c r="E12" s="461"/>
      <c r="F12" s="474" t="s">
        <v>139</v>
      </c>
      <c r="G12" s="4736"/>
      <c r="H12" s="472"/>
      <c r="I12" s="472"/>
      <c r="J12" s="472"/>
      <c r="K12" s="474" t="s">
        <v>139</v>
      </c>
      <c r="L12" s="474" t="s">
        <v>139</v>
      </c>
      <c r="M12" s="4737" t="s">
        <v>3233</v>
      </c>
      <c r="N12" s="473" t="s">
        <v>139</v>
      </c>
      <c r="O12" s="474" t="s">
        <v>139</v>
      </c>
      <c r="P12" s="472"/>
      <c r="Q12" s="4741"/>
      <c r="R12" s="4734"/>
    </row>
    <row r="13" spans="1:18" ht="12" customHeight="1">
      <c r="A13" s="4757"/>
      <c r="B13" s="4760"/>
      <c r="C13" s="4749"/>
      <c r="D13" s="471"/>
      <c r="E13" s="461"/>
      <c r="F13" s="471"/>
      <c r="G13" s="4736"/>
      <c r="H13" s="472"/>
      <c r="I13" s="472"/>
      <c r="J13" s="472"/>
      <c r="K13" s="472"/>
      <c r="L13" s="471"/>
      <c r="M13" s="4737"/>
      <c r="N13" s="473"/>
      <c r="O13" s="472"/>
      <c r="P13" s="472"/>
      <c r="Q13" s="4741"/>
      <c r="R13" s="4734"/>
    </row>
    <row r="14" spans="1:18" ht="12" customHeight="1">
      <c r="A14" s="4757"/>
      <c r="B14" s="4760"/>
      <c r="C14" s="4749"/>
      <c r="D14" s="471"/>
      <c r="E14" s="461"/>
      <c r="F14" s="474" t="s">
        <v>139</v>
      </c>
      <c r="G14" s="4736"/>
      <c r="H14" s="472"/>
      <c r="I14" s="472"/>
      <c r="J14" s="472"/>
      <c r="K14" s="474" t="s">
        <v>139</v>
      </c>
      <c r="L14" s="474" t="s">
        <v>139</v>
      </c>
      <c r="M14" s="4737" t="s">
        <v>3234</v>
      </c>
      <c r="N14" s="473"/>
      <c r="O14" s="472"/>
      <c r="P14" s="474" t="s">
        <v>139</v>
      </c>
      <c r="Q14" s="4741"/>
      <c r="R14" s="4734"/>
    </row>
    <row r="15" spans="1:18" ht="12" customHeight="1">
      <c r="A15" s="4757"/>
      <c r="B15" s="4760"/>
      <c r="C15" s="4749"/>
      <c r="D15" s="471"/>
      <c r="E15" s="461"/>
      <c r="F15" s="471"/>
      <c r="G15" s="4736"/>
      <c r="H15" s="472"/>
      <c r="I15" s="472"/>
      <c r="J15" s="472"/>
      <c r="K15" s="472"/>
      <c r="L15" s="471"/>
      <c r="M15" s="4737"/>
      <c r="N15" s="473"/>
      <c r="O15" s="472"/>
      <c r="P15" s="472"/>
      <c r="Q15" s="4741"/>
      <c r="R15" s="4734"/>
    </row>
    <row r="16" spans="1:18" ht="12" customHeight="1">
      <c r="A16" s="4757"/>
      <c r="B16" s="4760"/>
      <c r="C16" s="4749"/>
      <c r="D16" s="471"/>
      <c r="E16" s="461"/>
      <c r="F16" s="471"/>
      <c r="G16" s="4736"/>
      <c r="H16" s="472"/>
      <c r="I16" s="472"/>
      <c r="J16" s="472"/>
      <c r="K16" s="474" t="s">
        <v>139</v>
      </c>
      <c r="L16" s="474" t="s">
        <v>139</v>
      </c>
      <c r="M16" s="4737" t="s">
        <v>3235</v>
      </c>
      <c r="N16" s="473" t="s">
        <v>139</v>
      </c>
      <c r="O16" s="472"/>
      <c r="P16" s="472"/>
      <c r="Q16" s="4741"/>
      <c r="R16" s="4734"/>
    </row>
    <row r="17" spans="1:18" ht="12" customHeight="1">
      <c r="A17" s="4757"/>
      <c r="B17" s="4760"/>
      <c r="C17" s="4749"/>
      <c r="D17" s="471"/>
      <c r="E17" s="461"/>
      <c r="F17" s="471"/>
      <c r="G17" s="4736"/>
      <c r="H17" s="472"/>
      <c r="I17" s="472"/>
      <c r="J17" s="472"/>
      <c r="K17" s="472"/>
      <c r="L17" s="471"/>
      <c r="M17" s="4737"/>
      <c r="N17" s="473"/>
      <c r="O17" s="472"/>
      <c r="P17" s="472"/>
      <c r="Q17" s="4741"/>
      <c r="R17" s="4734"/>
    </row>
    <row r="18" spans="1:18" ht="12" customHeight="1">
      <c r="A18" s="4757"/>
      <c r="B18" s="4760"/>
      <c r="C18" s="4749"/>
      <c r="D18" s="471"/>
      <c r="E18" s="461"/>
      <c r="F18" s="471"/>
      <c r="G18" s="4736"/>
      <c r="H18" s="472"/>
      <c r="I18" s="472"/>
      <c r="J18" s="472"/>
      <c r="K18" s="474" t="s">
        <v>139</v>
      </c>
      <c r="L18" s="474" t="s">
        <v>139</v>
      </c>
      <c r="M18" s="4737" t="s">
        <v>3236</v>
      </c>
      <c r="N18" s="473"/>
      <c r="O18" s="472"/>
      <c r="P18" s="474" t="s">
        <v>139</v>
      </c>
      <c r="Q18" s="4741"/>
      <c r="R18" s="4734"/>
    </row>
    <row r="19" spans="1:18" ht="12" customHeight="1">
      <c r="A19" s="4757"/>
      <c r="B19" s="4761"/>
      <c r="C19" s="4750"/>
      <c r="D19" s="464"/>
      <c r="E19" s="465"/>
      <c r="F19" s="464"/>
      <c r="G19" s="4744"/>
      <c r="H19" s="475"/>
      <c r="I19" s="475"/>
      <c r="J19" s="475"/>
      <c r="K19" s="475"/>
      <c r="L19" s="464"/>
      <c r="M19" s="4745"/>
      <c r="N19" s="466"/>
      <c r="O19" s="475"/>
      <c r="P19" s="475"/>
      <c r="Q19" s="4742"/>
      <c r="R19" s="4743"/>
    </row>
    <row r="20" spans="1:18" ht="12" customHeight="1">
      <c r="A20" s="4757"/>
      <c r="B20" s="4746" t="s">
        <v>3237</v>
      </c>
      <c r="C20" s="4746" t="s">
        <v>3238</v>
      </c>
      <c r="D20" s="467" t="s">
        <v>139</v>
      </c>
      <c r="E20" s="468" t="s">
        <v>498</v>
      </c>
      <c r="F20" s="467" t="s">
        <v>139</v>
      </c>
      <c r="G20" s="4751"/>
      <c r="H20" s="469"/>
      <c r="I20" s="469"/>
      <c r="J20" s="469"/>
      <c r="K20" s="469" t="s">
        <v>139</v>
      </c>
      <c r="L20" s="467" t="s">
        <v>139</v>
      </c>
      <c r="M20" s="4752" t="s">
        <v>3239</v>
      </c>
      <c r="N20" s="470" t="s">
        <v>139</v>
      </c>
      <c r="O20" s="469"/>
      <c r="P20" s="469"/>
      <c r="Q20" s="4740" t="s">
        <v>3222</v>
      </c>
      <c r="R20" s="4733" t="s">
        <v>3222</v>
      </c>
    </row>
    <row r="21" spans="1:18" ht="12" customHeight="1">
      <c r="A21" s="4757"/>
      <c r="B21" s="4747"/>
      <c r="C21" s="4749"/>
      <c r="D21" s="471"/>
      <c r="E21" s="461"/>
      <c r="F21" s="471"/>
      <c r="G21" s="4736"/>
      <c r="H21" s="472"/>
      <c r="I21" s="472"/>
      <c r="J21" s="472"/>
      <c r="K21" s="472"/>
      <c r="L21" s="471"/>
      <c r="M21" s="4737"/>
      <c r="N21" s="473"/>
      <c r="O21" s="472"/>
      <c r="P21" s="472"/>
      <c r="Q21" s="4741"/>
      <c r="R21" s="4734"/>
    </row>
    <row r="22" spans="1:18" ht="12" customHeight="1">
      <c r="A22" s="4757"/>
      <c r="B22" s="4747"/>
      <c r="C22" s="4749"/>
      <c r="D22" s="471"/>
      <c r="E22" s="461"/>
      <c r="F22" s="474" t="s">
        <v>139</v>
      </c>
      <c r="G22" s="4736"/>
      <c r="H22" s="472"/>
      <c r="I22" s="472"/>
      <c r="J22" s="472"/>
      <c r="K22" s="474" t="s">
        <v>139</v>
      </c>
      <c r="L22" s="474" t="s">
        <v>139</v>
      </c>
      <c r="M22" s="4737" t="s">
        <v>3240</v>
      </c>
      <c r="N22" s="473" t="s">
        <v>139</v>
      </c>
      <c r="O22" s="472"/>
      <c r="P22" s="474" t="s">
        <v>139</v>
      </c>
      <c r="Q22" s="4741"/>
      <c r="R22" s="4734"/>
    </row>
    <row r="23" spans="1:18" ht="12" customHeight="1">
      <c r="A23" s="4757"/>
      <c r="B23" s="4748"/>
      <c r="C23" s="4750"/>
      <c r="D23" s="464"/>
      <c r="E23" s="465"/>
      <c r="F23" s="464"/>
      <c r="G23" s="4744"/>
      <c r="H23" s="475"/>
      <c r="I23" s="475"/>
      <c r="J23" s="475"/>
      <c r="K23" s="475"/>
      <c r="L23" s="464"/>
      <c r="M23" s="4745"/>
      <c r="N23" s="466"/>
      <c r="O23" s="475"/>
      <c r="P23" s="475"/>
      <c r="Q23" s="4742"/>
      <c r="R23" s="4743"/>
    </row>
    <row r="24" spans="1:18" ht="12" customHeight="1">
      <c r="A24" s="4757"/>
      <c r="B24" s="4746" t="s">
        <v>3241</v>
      </c>
      <c r="C24" s="4746" t="s">
        <v>3242</v>
      </c>
      <c r="D24" s="467" t="s">
        <v>139</v>
      </c>
      <c r="E24" s="468" t="s">
        <v>498</v>
      </c>
      <c r="F24" s="467" t="s">
        <v>139</v>
      </c>
      <c r="G24" s="4751"/>
      <c r="H24" s="469"/>
      <c r="I24" s="469"/>
      <c r="J24" s="469" t="s">
        <v>139</v>
      </c>
      <c r="K24" s="469" t="s">
        <v>139</v>
      </c>
      <c r="L24" s="467" t="s">
        <v>139</v>
      </c>
      <c r="M24" s="4752" t="s">
        <v>3243</v>
      </c>
      <c r="N24" s="470" t="s">
        <v>139</v>
      </c>
      <c r="O24" s="469"/>
      <c r="P24" s="469"/>
      <c r="Q24" s="4740" t="s">
        <v>3222</v>
      </c>
      <c r="R24" s="4733" t="s">
        <v>3222</v>
      </c>
    </row>
    <row r="25" spans="1:18" ht="12" customHeight="1">
      <c r="A25" s="4757"/>
      <c r="B25" s="4747"/>
      <c r="C25" s="4749"/>
      <c r="D25" s="471"/>
      <c r="E25" s="461"/>
      <c r="F25" s="471"/>
      <c r="G25" s="4736"/>
      <c r="H25" s="472"/>
      <c r="I25" s="472"/>
      <c r="J25" s="472"/>
      <c r="K25" s="472"/>
      <c r="L25" s="471"/>
      <c r="M25" s="4737"/>
      <c r="N25" s="473"/>
      <c r="O25" s="472"/>
      <c r="P25" s="472"/>
      <c r="Q25" s="4741"/>
      <c r="R25" s="4734"/>
    </row>
    <row r="26" spans="1:18" ht="12" customHeight="1">
      <c r="A26" s="4757"/>
      <c r="B26" s="4747"/>
      <c r="C26" s="4749"/>
      <c r="D26" s="471"/>
      <c r="E26" s="461"/>
      <c r="F26" s="471"/>
      <c r="G26" s="4736"/>
      <c r="H26" s="472"/>
      <c r="I26" s="472"/>
      <c r="J26" s="474" t="s">
        <v>139</v>
      </c>
      <c r="K26" s="474" t="s">
        <v>139</v>
      </c>
      <c r="L26" s="474" t="s">
        <v>139</v>
      </c>
      <c r="M26" s="4737" t="s">
        <v>3244</v>
      </c>
      <c r="N26" s="473" t="s">
        <v>139</v>
      </c>
      <c r="O26" s="472"/>
      <c r="P26" s="474" t="s">
        <v>139</v>
      </c>
      <c r="Q26" s="4741"/>
      <c r="R26" s="4734"/>
    </row>
    <row r="27" spans="1:18" ht="12" customHeight="1">
      <c r="A27" s="4757"/>
      <c r="B27" s="4748"/>
      <c r="C27" s="4750"/>
      <c r="D27" s="464"/>
      <c r="E27" s="465"/>
      <c r="F27" s="464"/>
      <c r="G27" s="4744"/>
      <c r="H27" s="475"/>
      <c r="I27" s="475"/>
      <c r="J27" s="475"/>
      <c r="K27" s="475"/>
      <c r="L27" s="464"/>
      <c r="M27" s="4745"/>
      <c r="N27" s="466"/>
      <c r="O27" s="475"/>
      <c r="P27" s="475"/>
      <c r="Q27" s="4742"/>
      <c r="R27" s="4743"/>
    </row>
    <row r="28" spans="1:18" ht="12" customHeight="1">
      <c r="A28" s="4757"/>
      <c r="B28" s="4746" t="s">
        <v>3245</v>
      </c>
      <c r="C28" s="4746" t="s">
        <v>3246</v>
      </c>
      <c r="D28" s="467" t="s">
        <v>139</v>
      </c>
      <c r="E28" s="468" t="s">
        <v>498</v>
      </c>
      <c r="F28" s="467" t="s">
        <v>139</v>
      </c>
      <c r="G28" s="4766" t="s">
        <v>3247</v>
      </c>
      <c r="H28" s="469"/>
      <c r="I28" s="469"/>
      <c r="J28" s="469" t="s">
        <v>139</v>
      </c>
      <c r="K28" s="469" t="s">
        <v>139</v>
      </c>
      <c r="L28" s="467" t="s">
        <v>139</v>
      </c>
      <c r="M28" s="4752" t="s">
        <v>3243</v>
      </c>
      <c r="N28" s="470" t="s">
        <v>139</v>
      </c>
      <c r="O28" s="469"/>
      <c r="P28" s="469"/>
      <c r="Q28" s="4730" t="s">
        <v>3222</v>
      </c>
      <c r="R28" s="4733" t="s">
        <v>3222</v>
      </c>
    </row>
    <row r="29" spans="1:18" ht="12" customHeight="1">
      <c r="A29" s="4757"/>
      <c r="B29" s="4747"/>
      <c r="C29" s="4760"/>
      <c r="D29" s="471"/>
      <c r="E29" s="461"/>
      <c r="F29" s="474"/>
      <c r="G29" s="4767"/>
      <c r="H29" s="472"/>
      <c r="I29" s="472"/>
      <c r="J29" s="472"/>
      <c r="K29" s="472"/>
      <c r="L29" s="471"/>
      <c r="M29" s="4737"/>
      <c r="N29" s="473"/>
      <c r="O29" s="472"/>
      <c r="P29" s="472"/>
      <c r="Q29" s="4731"/>
      <c r="R29" s="4734"/>
    </row>
    <row r="30" spans="1:18" ht="12" customHeight="1">
      <c r="A30" s="4757"/>
      <c r="B30" s="4747"/>
      <c r="C30" s="4760"/>
      <c r="D30" s="471"/>
      <c r="E30" s="461"/>
      <c r="F30" s="474" t="s">
        <v>139</v>
      </c>
      <c r="G30" s="4736"/>
      <c r="H30" s="472"/>
      <c r="I30" s="472"/>
      <c r="J30" s="474" t="s">
        <v>139</v>
      </c>
      <c r="K30" s="474" t="s">
        <v>139</v>
      </c>
      <c r="L30" s="474" t="s">
        <v>139</v>
      </c>
      <c r="M30" s="4737" t="s">
        <v>3248</v>
      </c>
      <c r="N30" s="473" t="s">
        <v>139</v>
      </c>
      <c r="O30" s="472"/>
      <c r="P30" s="474" t="s">
        <v>139</v>
      </c>
      <c r="Q30" s="4731"/>
      <c r="R30" s="4734"/>
    </row>
    <row r="31" spans="1:18" ht="12" customHeight="1">
      <c r="A31" s="4757"/>
      <c r="B31" s="4747"/>
      <c r="C31" s="4760"/>
      <c r="D31" s="471"/>
      <c r="E31" s="461"/>
      <c r="F31" s="471"/>
      <c r="G31" s="4736"/>
      <c r="H31" s="472"/>
      <c r="I31" s="472"/>
      <c r="J31" s="472"/>
      <c r="K31" s="472"/>
      <c r="L31" s="471"/>
      <c r="M31" s="4737"/>
      <c r="N31" s="473"/>
      <c r="O31" s="472"/>
      <c r="P31" s="472"/>
      <c r="Q31" s="4731"/>
      <c r="R31" s="4734"/>
    </row>
    <row r="32" spans="1:18" ht="12" customHeight="1">
      <c r="A32" s="4757"/>
      <c r="B32" s="4760"/>
      <c r="C32" s="4760"/>
      <c r="D32" s="471"/>
      <c r="E32" s="461"/>
      <c r="F32" s="474" t="s">
        <v>139</v>
      </c>
      <c r="G32" s="4736"/>
      <c r="H32" s="472"/>
      <c r="I32" s="472"/>
      <c r="J32" s="474" t="s">
        <v>139</v>
      </c>
      <c r="K32" s="474" t="s">
        <v>139</v>
      </c>
      <c r="L32" s="474" t="s">
        <v>139</v>
      </c>
      <c r="M32" s="4737" t="s">
        <v>3249</v>
      </c>
      <c r="N32" s="473" t="s">
        <v>139</v>
      </c>
      <c r="O32" s="472"/>
      <c r="P32" s="474" t="s">
        <v>139</v>
      </c>
      <c r="Q32" s="4731"/>
      <c r="R32" s="4734"/>
    </row>
    <row r="33" spans="1:18" ht="12" customHeight="1" thickBot="1">
      <c r="A33" s="4758"/>
      <c r="B33" s="4765"/>
      <c r="C33" s="4765"/>
      <c r="D33" s="476"/>
      <c r="E33" s="477"/>
      <c r="F33" s="476"/>
      <c r="G33" s="4738"/>
      <c r="H33" s="478"/>
      <c r="I33" s="478"/>
      <c r="J33" s="478"/>
      <c r="K33" s="478"/>
      <c r="L33" s="476"/>
      <c r="M33" s="4739"/>
      <c r="N33" s="479"/>
      <c r="O33" s="478"/>
      <c r="P33" s="478"/>
      <c r="Q33" s="4732"/>
      <c r="R33" s="4735"/>
    </row>
  </sheetData>
  <mergeCells count="56">
    <mergeCell ref="J2:R2"/>
    <mergeCell ref="J3:R3"/>
    <mergeCell ref="A5:A7"/>
    <mergeCell ref="B5:B7"/>
    <mergeCell ref="C5:C7"/>
    <mergeCell ref="D5:M5"/>
    <mergeCell ref="N5:R5"/>
    <mergeCell ref="D6:E7"/>
    <mergeCell ref="F6:G7"/>
    <mergeCell ref="H6:K6"/>
    <mergeCell ref="L6:M7"/>
    <mergeCell ref="N6:P6"/>
    <mergeCell ref="Q6:R6"/>
    <mergeCell ref="A8:A33"/>
    <mergeCell ref="B8:B19"/>
    <mergeCell ref="C8:C19"/>
    <mergeCell ref="G8:G9"/>
    <mergeCell ref="M8:M9"/>
    <mergeCell ref="B20:B23"/>
    <mergeCell ref="C20:C23"/>
    <mergeCell ref="G20:G21"/>
    <mergeCell ref="M20:M21"/>
    <mergeCell ref="B28:B33"/>
    <mergeCell ref="C28:C33"/>
    <mergeCell ref="G28:G29"/>
    <mergeCell ref="M28:M29"/>
    <mergeCell ref="Q8:Q19"/>
    <mergeCell ref="R8:R19"/>
    <mergeCell ref="G10:G11"/>
    <mergeCell ref="M10:M11"/>
    <mergeCell ref="G12:G13"/>
    <mergeCell ref="M12:M13"/>
    <mergeCell ref="G14:G15"/>
    <mergeCell ref="M14:M15"/>
    <mergeCell ref="G16:G17"/>
    <mergeCell ref="M16:M17"/>
    <mergeCell ref="G18:G19"/>
    <mergeCell ref="M18:M19"/>
    <mergeCell ref="Q20:Q23"/>
    <mergeCell ref="R20:R23"/>
    <mergeCell ref="G22:G23"/>
    <mergeCell ref="M22:M23"/>
    <mergeCell ref="B24:B27"/>
    <mergeCell ref="C24:C27"/>
    <mergeCell ref="G24:G25"/>
    <mergeCell ref="M24:M25"/>
    <mergeCell ref="Q24:Q27"/>
    <mergeCell ref="R24:R27"/>
    <mergeCell ref="G26:G27"/>
    <mergeCell ref="M26:M27"/>
    <mergeCell ref="Q28:Q33"/>
    <mergeCell ref="R28:R33"/>
    <mergeCell ref="G30:G31"/>
    <mergeCell ref="M30:M31"/>
    <mergeCell ref="G32:G33"/>
    <mergeCell ref="M32:M33"/>
  </mergeCells>
  <phoneticPr fontId="129"/>
  <dataValidations disablePrompts="1" count="1">
    <dataValidation type="list" allowBlank="1" showInputMessage="1" showErrorMessage="1" sqref="D8 D20 D24 D28 F8 F10 F12 F14 F20 F22 F24 F28 F30 F32 J24:L24 J26:L26 J28:L28 J30:L30 J32:L32 K8:L8 K10:L10 K12:L12 K14:L14 K16:L16 K18:L18 K20:L20 K22:L22 N8 N10 N12:O12 N16 N20 N22 N24 N26 N28 N30 N32 P10 P14 P18 P22 P26 P30 P32" xr:uid="{00000000-0002-0000-3D00-000000000000}">
      <formula1>"□,■"</formula1>
    </dataValidation>
  </dataValidations>
  <pageMargins left="0.61" right="0.24" top="0.59" bottom="0.28999999999999998" header="0.3" footer="0.16"/>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R72"/>
  <sheetViews>
    <sheetView workbookViewId="0"/>
  </sheetViews>
  <sheetFormatPr defaultColWidth="9" defaultRowHeight="11.25"/>
  <cols>
    <col min="1" max="1" width="3.125" style="453" customWidth="1"/>
    <col min="2" max="2" width="14.125" style="453" customWidth="1"/>
    <col min="3" max="3" width="8.375" style="453" customWidth="1"/>
    <col min="4" max="4" width="2.625" style="453" customWidth="1"/>
    <col min="5" max="5" width="3" style="453" customWidth="1"/>
    <col min="6" max="6" width="2.625" style="486" customWidth="1"/>
    <col min="7" max="7" width="8.375" style="486" customWidth="1"/>
    <col min="8" max="11" width="2.625" style="453" customWidth="1"/>
    <col min="12" max="12" width="2.125" style="453" customWidth="1"/>
    <col min="13" max="13" width="12.125" style="487" customWidth="1"/>
    <col min="14" max="16" width="2.625" style="454" customWidth="1"/>
    <col min="17" max="18" width="10.625" style="454" customWidth="1"/>
    <col min="19" max="19" width="9" style="453" customWidth="1"/>
    <col min="20" max="16384" width="9" style="453"/>
  </cols>
  <sheetData>
    <row r="1" spans="1:18" s="446" customFormat="1" ht="18" customHeight="1">
      <c r="A1" s="449" t="s">
        <v>3174</v>
      </c>
      <c r="B1" s="449"/>
      <c r="C1" s="449"/>
      <c r="D1" s="449"/>
      <c r="E1" s="449"/>
      <c r="F1" s="484"/>
      <c r="G1" s="484"/>
      <c r="H1" s="449"/>
      <c r="I1" s="449"/>
      <c r="J1" s="449"/>
      <c r="K1" s="449"/>
      <c r="L1" s="449"/>
      <c r="M1" s="485"/>
      <c r="N1" s="447"/>
      <c r="O1" s="447"/>
      <c r="P1" s="447"/>
      <c r="Q1" s="447"/>
      <c r="R1" s="452" t="s">
        <v>3250</v>
      </c>
    </row>
    <row r="2" spans="1:18" s="446" customFormat="1" ht="15" customHeight="1">
      <c r="A2" s="449"/>
      <c r="B2" s="449"/>
      <c r="C2" s="449"/>
      <c r="D2" s="449"/>
      <c r="E2" s="449"/>
      <c r="F2" s="484"/>
      <c r="G2" s="484"/>
      <c r="H2" s="449"/>
      <c r="I2" s="449"/>
      <c r="J2" s="4768" t="s">
        <v>3207</v>
      </c>
      <c r="K2" s="4768"/>
      <c r="L2" s="4768"/>
      <c r="M2" s="4768"/>
      <c r="N2" s="4768"/>
      <c r="O2" s="4768"/>
      <c r="P2" s="4768"/>
      <c r="Q2" s="4768"/>
      <c r="R2" s="4768"/>
    </row>
    <row r="3" spans="1:18" s="446" customFormat="1" ht="15" customHeight="1">
      <c r="A3" s="449"/>
      <c r="B3" s="449"/>
      <c r="C3" s="449"/>
      <c r="D3" s="449"/>
      <c r="E3" s="449"/>
      <c r="F3" s="484"/>
      <c r="G3" s="484"/>
      <c r="H3" s="449"/>
      <c r="I3" s="449"/>
      <c r="J3" s="4769" t="s">
        <v>3208</v>
      </c>
      <c r="K3" s="4769"/>
      <c r="L3" s="4769"/>
      <c r="M3" s="4769"/>
      <c r="N3" s="4769"/>
      <c r="O3" s="4769"/>
      <c r="P3" s="4769"/>
      <c r="Q3" s="4769"/>
      <c r="R3" s="4769"/>
    </row>
    <row r="4" spans="1:18" ht="12" thickBot="1"/>
    <row r="5" spans="1:18" s="456" customFormat="1" ht="13.5" customHeight="1">
      <c r="A5" s="4770"/>
      <c r="B5" s="4773" t="s">
        <v>3209</v>
      </c>
      <c r="C5" s="4773" t="s">
        <v>3210</v>
      </c>
      <c r="D5" s="4773" t="s">
        <v>3211</v>
      </c>
      <c r="E5" s="4773"/>
      <c r="F5" s="4773"/>
      <c r="G5" s="4773"/>
      <c r="H5" s="4773"/>
      <c r="I5" s="4773"/>
      <c r="J5" s="4773"/>
      <c r="K5" s="4773"/>
      <c r="L5" s="4773"/>
      <c r="M5" s="4776"/>
      <c r="N5" s="4777" t="s">
        <v>3225</v>
      </c>
      <c r="O5" s="4777"/>
      <c r="P5" s="4777"/>
      <c r="Q5" s="4777"/>
      <c r="R5" s="4778"/>
    </row>
    <row r="6" spans="1:18" s="456" customFormat="1" ht="13.5" customHeight="1">
      <c r="A6" s="4771"/>
      <c r="B6" s="4774"/>
      <c r="C6" s="4774"/>
      <c r="D6" s="4779" t="s">
        <v>3212</v>
      </c>
      <c r="E6" s="4780"/>
      <c r="F6" s="4779" t="s">
        <v>3213</v>
      </c>
      <c r="G6" s="4780"/>
      <c r="H6" s="4774" t="s">
        <v>3214</v>
      </c>
      <c r="I6" s="4774"/>
      <c r="J6" s="4774"/>
      <c r="K6" s="4774"/>
      <c r="L6" s="4783" t="s">
        <v>528</v>
      </c>
      <c r="M6" s="4787"/>
      <c r="N6" s="4789" t="s">
        <v>3215</v>
      </c>
      <c r="O6" s="4774"/>
      <c r="P6" s="4774"/>
      <c r="Q6" s="4774" t="s">
        <v>3216</v>
      </c>
      <c r="R6" s="4790"/>
    </row>
    <row r="7" spans="1:18" s="456" customFormat="1" ht="13.5" customHeight="1" thickBot="1">
      <c r="A7" s="4772"/>
      <c r="B7" s="4775"/>
      <c r="C7" s="4775"/>
      <c r="D7" s="4781"/>
      <c r="E7" s="4782"/>
      <c r="F7" s="4781"/>
      <c r="G7" s="4782"/>
      <c r="H7" s="457">
        <v>1</v>
      </c>
      <c r="I7" s="457">
        <v>2</v>
      </c>
      <c r="J7" s="457">
        <v>3</v>
      </c>
      <c r="K7" s="457">
        <v>4</v>
      </c>
      <c r="L7" s="4785"/>
      <c r="M7" s="4788"/>
      <c r="N7" s="458" t="s">
        <v>3217</v>
      </c>
      <c r="O7" s="457" t="s">
        <v>3218</v>
      </c>
      <c r="P7" s="457" t="s">
        <v>3219</v>
      </c>
      <c r="Q7" s="457" t="s">
        <v>3220</v>
      </c>
      <c r="R7" s="459" t="s">
        <v>3221</v>
      </c>
    </row>
    <row r="8" spans="1:18" s="454" customFormat="1" ht="12" customHeight="1" thickTop="1">
      <c r="A8" s="4756" t="s">
        <v>3251</v>
      </c>
      <c r="B8" s="4759" t="s">
        <v>3252</v>
      </c>
      <c r="C8" s="4759" t="s">
        <v>3253</v>
      </c>
      <c r="D8" s="460" t="s">
        <v>139</v>
      </c>
      <c r="E8" s="480" t="s">
        <v>498</v>
      </c>
      <c r="F8" s="460" t="s">
        <v>139</v>
      </c>
      <c r="G8" s="488" t="s">
        <v>3254</v>
      </c>
      <c r="H8" s="462"/>
      <c r="I8" s="462" t="s">
        <v>139</v>
      </c>
      <c r="J8" s="462"/>
      <c r="K8" s="462"/>
      <c r="L8" s="460" t="s">
        <v>139</v>
      </c>
      <c r="M8" s="4823" t="s">
        <v>3255</v>
      </c>
      <c r="N8" s="462" t="s">
        <v>139</v>
      </c>
      <c r="O8" s="462"/>
      <c r="P8" s="462" t="s">
        <v>139</v>
      </c>
      <c r="Q8" s="4753" t="s">
        <v>3222</v>
      </c>
      <c r="R8" s="4754" t="s">
        <v>3222</v>
      </c>
    </row>
    <row r="9" spans="1:18" s="454" customFormat="1" ht="12" customHeight="1">
      <c r="A9" s="4757"/>
      <c r="B9" s="4747"/>
      <c r="C9" s="4747"/>
      <c r="D9" s="471"/>
      <c r="E9" s="461"/>
      <c r="F9" s="474"/>
      <c r="G9" s="489"/>
      <c r="H9" s="472"/>
      <c r="I9" s="472"/>
      <c r="J9" s="472"/>
      <c r="K9" s="472"/>
      <c r="L9" s="471"/>
      <c r="M9" s="4804"/>
      <c r="N9" s="473"/>
      <c r="O9" s="472"/>
      <c r="P9" s="472"/>
      <c r="Q9" s="4741"/>
      <c r="R9" s="4734"/>
    </row>
    <row r="10" spans="1:18" ht="12" customHeight="1">
      <c r="A10" s="4757"/>
      <c r="B10" s="4747"/>
      <c r="C10" s="4760"/>
      <c r="D10" s="471"/>
      <c r="E10" s="461"/>
      <c r="F10" s="474" t="s">
        <v>139</v>
      </c>
      <c r="G10" s="489" t="s">
        <v>3223</v>
      </c>
      <c r="H10" s="472"/>
      <c r="I10" s="474" t="s">
        <v>139</v>
      </c>
      <c r="J10" s="472"/>
      <c r="K10" s="472"/>
      <c r="L10" s="474" t="s">
        <v>139</v>
      </c>
      <c r="M10" s="4804" t="s">
        <v>3256</v>
      </c>
      <c r="N10" s="473"/>
      <c r="O10" s="472"/>
      <c r="P10" s="474" t="s">
        <v>139</v>
      </c>
      <c r="Q10" s="4741"/>
      <c r="R10" s="4734"/>
    </row>
    <row r="11" spans="1:18" ht="12" customHeight="1">
      <c r="A11" s="4757"/>
      <c r="B11" s="4747"/>
      <c r="C11" s="4760"/>
      <c r="D11" s="471"/>
      <c r="E11" s="461"/>
      <c r="F11" s="471"/>
      <c r="G11" s="489"/>
      <c r="H11" s="472"/>
      <c r="I11" s="472"/>
      <c r="J11" s="472"/>
      <c r="K11" s="472"/>
      <c r="L11" s="471"/>
      <c r="M11" s="4804"/>
      <c r="N11" s="473"/>
      <c r="O11" s="472"/>
      <c r="P11" s="472"/>
      <c r="Q11" s="4741"/>
      <c r="R11" s="4734"/>
    </row>
    <row r="12" spans="1:18" ht="12" customHeight="1">
      <c r="A12" s="4757"/>
      <c r="B12" s="4747"/>
      <c r="C12" s="4760"/>
      <c r="D12" s="471"/>
      <c r="E12" s="461"/>
      <c r="F12" s="474" t="s">
        <v>139</v>
      </c>
      <c r="G12" s="489"/>
      <c r="H12" s="472"/>
      <c r="I12" s="474" t="s">
        <v>139</v>
      </c>
      <c r="J12" s="472"/>
      <c r="K12" s="472"/>
      <c r="L12" s="474" t="s">
        <v>139</v>
      </c>
      <c r="M12" s="4804" t="s">
        <v>3257</v>
      </c>
      <c r="N12" s="473" t="s">
        <v>139</v>
      </c>
      <c r="O12" s="474" t="s">
        <v>139</v>
      </c>
      <c r="P12" s="474" t="s">
        <v>139</v>
      </c>
      <c r="Q12" s="4741"/>
      <c r="R12" s="4734"/>
    </row>
    <row r="13" spans="1:18" ht="12" customHeight="1">
      <c r="A13" s="4757"/>
      <c r="B13" s="4747"/>
      <c r="C13" s="4760"/>
      <c r="D13" s="471"/>
      <c r="E13" s="461"/>
      <c r="F13" s="471"/>
      <c r="G13" s="489"/>
      <c r="H13" s="472"/>
      <c r="I13" s="472"/>
      <c r="J13" s="472"/>
      <c r="K13" s="472"/>
      <c r="L13" s="471"/>
      <c r="M13" s="4804"/>
      <c r="N13" s="473"/>
      <c r="O13" s="472"/>
      <c r="P13" s="472"/>
      <c r="Q13" s="4741"/>
      <c r="R13" s="4734"/>
    </row>
    <row r="14" spans="1:18" ht="12" customHeight="1">
      <c r="A14" s="4757"/>
      <c r="B14" s="4747"/>
      <c r="C14" s="4760"/>
      <c r="D14" s="471"/>
      <c r="E14" s="461"/>
      <c r="F14" s="474" t="s">
        <v>139</v>
      </c>
      <c r="G14" s="489"/>
      <c r="H14" s="472"/>
      <c r="I14" s="474" t="s">
        <v>139</v>
      </c>
      <c r="J14" s="472"/>
      <c r="K14" s="472"/>
      <c r="L14" s="474" t="s">
        <v>139</v>
      </c>
      <c r="M14" s="4804" t="s">
        <v>3258</v>
      </c>
      <c r="N14" s="473" t="s">
        <v>139</v>
      </c>
      <c r="O14" s="474" t="s">
        <v>139</v>
      </c>
      <c r="P14" s="474" t="s">
        <v>139</v>
      </c>
      <c r="Q14" s="4741"/>
      <c r="R14" s="4734"/>
    </row>
    <row r="15" spans="1:18" ht="12" customHeight="1">
      <c r="A15" s="4757"/>
      <c r="B15" s="4747"/>
      <c r="C15" s="4760"/>
      <c r="D15" s="471"/>
      <c r="E15" s="461"/>
      <c r="F15" s="474"/>
      <c r="G15" s="489"/>
      <c r="H15" s="472"/>
      <c r="I15" s="472"/>
      <c r="J15" s="472"/>
      <c r="K15" s="472"/>
      <c r="L15" s="471"/>
      <c r="M15" s="4804"/>
      <c r="N15" s="473"/>
      <c r="O15" s="472"/>
      <c r="P15" s="472"/>
      <c r="Q15" s="4741"/>
      <c r="R15" s="4734"/>
    </row>
    <row r="16" spans="1:18" ht="12" customHeight="1">
      <c r="A16" s="4757"/>
      <c r="B16" s="4747"/>
      <c r="C16" s="4760"/>
      <c r="D16" s="471"/>
      <c r="E16" s="461"/>
      <c r="F16" s="474"/>
      <c r="G16" s="490"/>
      <c r="H16" s="472"/>
      <c r="I16" s="474" t="s">
        <v>139</v>
      </c>
      <c r="J16" s="472"/>
      <c r="K16" s="472"/>
      <c r="L16" s="474" t="s">
        <v>139</v>
      </c>
      <c r="M16" s="4804" t="s">
        <v>3259</v>
      </c>
      <c r="N16" s="473" t="s">
        <v>139</v>
      </c>
      <c r="O16" s="472"/>
      <c r="P16" s="474" t="s">
        <v>139</v>
      </c>
      <c r="Q16" s="4741"/>
      <c r="R16" s="4734"/>
    </row>
    <row r="17" spans="1:18" ht="12" customHeight="1">
      <c r="A17" s="4757"/>
      <c r="B17" s="4747"/>
      <c r="C17" s="4761"/>
      <c r="D17" s="464"/>
      <c r="E17" s="465"/>
      <c r="F17" s="481"/>
      <c r="G17" s="491"/>
      <c r="H17" s="475"/>
      <c r="I17" s="472"/>
      <c r="J17" s="475"/>
      <c r="K17" s="475"/>
      <c r="L17" s="492"/>
      <c r="M17" s="4802"/>
      <c r="N17" s="466"/>
      <c r="O17" s="475"/>
      <c r="P17" s="475"/>
      <c r="Q17" s="4742"/>
      <c r="R17" s="4743"/>
    </row>
    <row r="18" spans="1:18" ht="12" customHeight="1">
      <c r="A18" s="4757"/>
      <c r="B18" s="4747"/>
      <c r="C18" s="4746" t="s">
        <v>3260</v>
      </c>
      <c r="D18" s="467" t="s">
        <v>139</v>
      </c>
      <c r="E18" s="468" t="s">
        <v>498</v>
      </c>
      <c r="F18" s="467" t="s">
        <v>139</v>
      </c>
      <c r="G18" s="493" t="s">
        <v>3223</v>
      </c>
      <c r="H18" s="469"/>
      <c r="I18" s="469" t="s">
        <v>139</v>
      </c>
      <c r="J18" s="469"/>
      <c r="K18" s="469"/>
      <c r="L18" s="467" t="s">
        <v>139</v>
      </c>
      <c r="M18" s="4795" t="s">
        <v>3259</v>
      </c>
      <c r="N18" s="470" t="s">
        <v>139</v>
      </c>
      <c r="O18" s="469"/>
      <c r="P18" s="469" t="s">
        <v>139</v>
      </c>
      <c r="Q18" s="4740" t="s">
        <v>3222</v>
      </c>
      <c r="R18" s="4733" t="s">
        <v>3222</v>
      </c>
    </row>
    <row r="19" spans="1:18" ht="12" customHeight="1">
      <c r="A19" s="4757"/>
      <c r="B19" s="4747"/>
      <c r="C19" s="4760"/>
      <c r="D19" s="471"/>
      <c r="E19" s="461"/>
      <c r="F19" s="474"/>
      <c r="G19" s="489"/>
      <c r="H19" s="472"/>
      <c r="I19" s="472"/>
      <c r="J19" s="472"/>
      <c r="K19" s="472"/>
      <c r="L19" s="494"/>
      <c r="M19" s="4804"/>
      <c r="N19" s="473"/>
      <c r="O19" s="472"/>
      <c r="P19" s="472"/>
      <c r="Q19" s="4741"/>
      <c r="R19" s="4734"/>
    </row>
    <row r="20" spans="1:18" ht="12" customHeight="1">
      <c r="A20" s="4757"/>
      <c r="B20" s="4747"/>
      <c r="C20" s="4760"/>
      <c r="D20" s="471"/>
      <c r="E20" s="461"/>
      <c r="F20" s="474" t="s">
        <v>139</v>
      </c>
      <c r="G20" s="489"/>
      <c r="H20" s="472"/>
      <c r="I20" s="474" t="s">
        <v>139</v>
      </c>
      <c r="J20" s="472"/>
      <c r="K20" s="472"/>
      <c r="L20" s="474" t="s">
        <v>139</v>
      </c>
      <c r="M20" s="4804" t="s">
        <v>3257</v>
      </c>
      <c r="N20" s="473"/>
      <c r="O20" s="472"/>
      <c r="P20" s="474" t="s">
        <v>139</v>
      </c>
      <c r="Q20" s="4741"/>
      <c r="R20" s="4734"/>
    </row>
    <row r="21" spans="1:18" ht="12" customHeight="1">
      <c r="A21" s="4757"/>
      <c r="B21" s="4747"/>
      <c r="C21" s="4760"/>
      <c r="D21" s="471"/>
      <c r="E21" s="461"/>
      <c r="F21" s="471"/>
      <c r="G21" s="489"/>
      <c r="H21" s="472"/>
      <c r="I21" s="472"/>
      <c r="J21" s="472"/>
      <c r="K21" s="472"/>
      <c r="L21" s="471"/>
      <c r="M21" s="4804"/>
      <c r="N21" s="473"/>
      <c r="O21" s="472"/>
      <c r="P21" s="472"/>
      <c r="Q21" s="4741"/>
      <c r="R21" s="4734"/>
    </row>
    <row r="22" spans="1:18" ht="12" customHeight="1">
      <c r="A22" s="4757"/>
      <c r="B22" s="4747"/>
      <c r="C22" s="4760"/>
      <c r="D22" s="471"/>
      <c r="E22" s="461"/>
      <c r="F22" s="474" t="s">
        <v>139</v>
      </c>
      <c r="G22" s="489"/>
      <c r="H22" s="472"/>
      <c r="I22" s="472"/>
      <c r="J22" s="474" t="s">
        <v>139</v>
      </c>
      <c r="K22" s="472"/>
      <c r="L22" s="474" t="s">
        <v>139</v>
      </c>
      <c r="M22" s="4804" t="s">
        <v>3261</v>
      </c>
      <c r="N22" s="473" t="s">
        <v>139</v>
      </c>
      <c r="O22" s="472"/>
      <c r="P22" s="472"/>
      <c r="Q22" s="4741"/>
      <c r="R22" s="4734"/>
    </row>
    <row r="23" spans="1:18" ht="12" customHeight="1">
      <c r="A23" s="4757"/>
      <c r="B23" s="4747"/>
      <c r="C23" s="4761"/>
      <c r="D23" s="464"/>
      <c r="E23" s="465"/>
      <c r="F23" s="481"/>
      <c r="G23" s="495"/>
      <c r="H23" s="475"/>
      <c r="I23" s="475"/>
      <c r="J23" s="475"/>
      <c r="K23" s="475"/>
      <c r="L23" s="492"/>
      <c r="M23" s="4802"/>
      <c r="N23" s="466"/>
      <c r="O23" s="475"/>
      <c r="P23" s="475"/>
      <c r="Q23" s="4742"/>
      <c r="R23" s="4743"/>
    </row>
    <row r="24" spans="1:18" ht="12" customHeight="1">
      <c r="A24" s="4757"/>
      <c r="B24" s="4747"/>
      <c r="C24" s="4820" t="s">
        <v>3262</v>
      </c>
      <c r="D24" s="467" t="s">
        <v>139</v>
      </c>
      <c r="E24" s="461" t="s">
        <v>498</v>
      </c>
      <c r="F24" s="467" t="s">
        <v>139</v>
      </c>
      <c r="G24" s="489"/>
      <c r="H24" s="469"/>
      <c r="I24" s="469" t="s">
        <v>139</v>
      </c>
      <c r="J24" s="469" t="s">
        <v>139</v>
      </c>
      <c r="K24" s="469" t="s">
        <v>139</v>
      </c>
      <c r="L24" s="467" t="s">
        <v>139</v>
      </c>
      <c r="M24" s="4804" t="s">
        <v>3263</v>
      </c>
      <c r="N24" s="470" t="s">
        <v>139</v>
      </c>
      <c r="O24" s="469"/>
      <c r="P24" s="469" t="s">
        <v>139</v>
      </c>
      <c r="Q24" s="4740" t="s">
        <v>3222</v>
      </c>
      <c r="R24" s="4733" t="s">
        <v>3222</v>
      </c>
    </row>
    <row r="25" spans="1:18" ht="12" customHeight="1">
      <c r="A25" s="4757"/>
      <c r="B25" s="4747"/>
      <c r="C25" s="4749"/>
      <c r="D25" s="471"/>
      <c r="E25" s="461"/>
      <c r="F25" s="474"/>
      <c r="G25" s="489"/>
      <c r="H25" s="472"/>
      <c r="I25" s="472"/>
      <c r="J25" s="472"/>
      <c r="K25" s="472"/>
      <c r="L25" s="494"/>
      <c r="M25" s="4804"/>
      <c r="N25" s="473"/>
      <c r="O25" s="472"/>
      <c r="P25" s="472"/>
      <c r="Q25" s="4741"/>
      <c r="R25" s="4734"/>
    </row>
    <row r="26" spans="1:18" ht="12" customHeight="1">
      <c r="A26" s="4757"/>
      <c r="B26" s="4747"/>
      <c r="C26" s="4749"/>
      <c r="D26" s="471"/>
      <c r="E26" s="461"/>
      <c r="F26" s="474" t="s">
        <v>139</v>
      </c>
      <c r="G26" s="489"/>
      <c r="H26" s="472"/>
      <c r="I26" s="474" t="s">
        <v>139</v>
      </c>
      <c r="J26" s="474" t="s">
        <v>139</v>
      </c>
      <c r="K26" s="474" t="s">
        <v>139</v>
      </c>
      <c r="L26" s="474" t="s">
        <v>139</v>
      </c>
      <c r="M26" s="4804" t="s">
        <v>3264</v>
      </c>
      <c r="N26" s="473" t="s">
        <v>139</v>
      </c>
      <c r="O26" s="472"/>
      <c r="P26" s="474" t="s">
        <v>139</v>
      </c>
      <c r="Q26" s="4741"/>
      <c r="R26" s="4734"/>
    </row>
    <row r="27" spans="1:18" ht="12" customHeight="1">
      <c r="A27" s="4757"/>
      <c r="B27" s="4747"/>
      <c r="C27" s="4750"/>
      <c r="D27" s="464"/>
      <c r="E27" s="465"/>
      <c r="F27" s="481"/>
      <c r="G27" s="495"/>
      <c r="H27" s="475"/>
      <c r="I27" s="475"/>
      <c r="J27" s="475"/>
      <c r="K27" s="475"/>
      <c r="L27" s="492"/>
      <c r="M27" s="4802"/>
      <c r="N27" s="466"/>
      <c r="O27" s="475"/>
      <c r="P27" s="475"/>
      <c r="Q27" s="4742"/>
      <c r="R27" s="4743"/>
    </row>
    <row r="28" spans="1:18" ht="12" customHeight="1">
      <c r="A28" s="4757"/>
      <c r="B28" s="4747"/>
      <c r="C28" s="4746" t="s">
        <v>3265</v>
      </c>
      <c r="D28" s="467" t="s">
        <v>139</v>
      </c>
      <c r="E28" s="468" t="s">
        <v>498</v>
      </c>
      <c r="F28" s="467" t="s">
        <v>139</v>
      </c>
      <c r="G28" s="493"/>
      <c r="H28" s="469"/>
      <c r="I28" s="469" t="s">
        <v>139</v>
      </c>
      <c r="J28" s="469"/>
      <c r="K28" s="469"/>
      <c r="L28" s="467" t="s">
        <v>139</v>
      </c>
      <c r="M28" s="4795" t="s">
        <v>3266</v>
      </c>
      <c r="N28" s="470" t="s">
        <v>139</v>
      </c>
      <c r="O28" s="469"/>
      <c r="P28" s="469" t="s">
        <v>139</v>
      </c>
      <c r="Q28" s="4740" t="s">
        <v>3222</v>
      </c>
      <c r="R28" s="4733" t="s">
        <v>3222</v>
      </c>
    </row>
    <row r="29" spans="1:18" ht="12" customHeight="1">
      <c r="A29" s="4757"/>
      <c r="B29" s="4747"/>
      <c r="C29" s="4749"/>
      <c r="D29" s="471"/>
      <c r="E29" s="461"/>
      <c r="F29" s="474"/>
      <c r="G29" s="489"/>
      <c r="H29" s="472"/>
      <c r="I29" s="472"/>
      <c r="J29" s="472"/>
      <c r="K29" s="472"/>
      <c r="L29" s="494"/>
      <c r="M29" s="4804"/>
      <c r="N29" s="473"/>
      <c r="O29" s="472"/>
      <c r="P29" s="472"/>
      <c r="Q29" s="4741"/>
      <c r="R29" s="4734"/>
    </row>
    <row r="30" spans="1:18" ht="12" customHeight="1">
      <c r="A30" s="4757"/>
      <c r="B30" s="4747"/>
      <c r="C30" s="4749"/>
      <c r="D30" s="471"/>
      <c r="E30" s="461"/>
      <c r="F30" s="474" t="s">
        <v>139</v>
      </c>
      <c r="G30" s="489"/>
      <c r="H30" s="472"/>
      <c r="I30" s="474" t="s">
        <v>139</v>
      </c>
      <c r="J30" s="472"/>
      <c r="K30" s="472"/>
      <c r="L30" s="474" t="s">
        <v>139</v>
      </c>
      <c r="M30" s="4804" t="s">
        <v>3267</v>
      </c>
      <c r="N30" s="473" t="s">
        <v>139</v>
      </c>
      <c r="O30" s="472"/>
      <c r="P30" s="474" t="s">
        <v>139</v>
      </c>
      <c r="Q30" s="4741"/>
      <c r="R30" s="4734"/>
    </row>
    <row r="31" spans="1:18" ht="12" customHeight="1">
      <c r="A31" s="4757"/>
      <c r="B31" s="4747"/>
      <c r="C31" s="4749"/>
      <c r="D31" s="471"/>
      <c r="E31" s="461"/>
      <c r="F31" s="471"/>
      <c r="G31" s="489"/>
      <c r="H31" s="472"/>
      <c r="I31" s="472"/>
      <c r="J31" s="472"/>
      <c r="K31" s="472"/>
      <c r="L31" s="494"/>
      <c r="M31" s="4804"/>
      <c r="N31" s="473"/>
      <c r="O31" s="472"/>
      <c r="P31" s="472"/>
      <c r="Q31" s="4741"/>
      <c r="R31" s="4734"/>
    </row>
    <row r="32" spans="1:18" ht="12" customHeight="1">
      <c r="A32" s="4757"/>
      <c r="B32" s="4747"/>
      <c r="C32" s="4749"/>
      <c r="D32" s="471"/>
      <c r="E32" s="461"/>
      <c r="F32" s="474" t="s">
        <v>139</v>
      </c>
      <c r="G32" s="489"/>
      <c r="H32" s="472"/>
      <c r="I32" s="474" t="s">
        <v>139</v>
      </c>
      <c r="J32" s="472"/>
      <c r="K32" s="472"/>
      <c r="L32" s="474" t="s">
        <v>139</v>
      </c>
      <c r="M32" s="4804" t="s">
        <v>3268</v>
      </c>
      <c r="N32" s="473" t="s">
        <v>139</v>
      </c>
      <c r="O32" s="472"/>
      <c r="P32" s="474" t="s">
        <v>139</v>
      </c>
      <c r="Q32" s="4741"/>
      <c r="R32" s="4734"/>
    </row>
    <row r="33" spans="1:18" ht="12" customHeight="1">
      <c r="A33" s="4757"/>
      <c r="B33" s="4747"/>
      <c r="C33" s="4750"/>
      <c r="D33" s="464"/>
      <c r="E33" s="465"/>
      <c r="F33" s="481"/>
      <c r="G33" s="495"/>
      <c r="H33" s="475"/>
      <c r="I33" s="475"/>
      <c r="J33" s="475"/>
      <c r="K33" s="475"/>
      <c r="L33" s="492"/>
      <c r="M33" s="4802"/>
      <c r="N33" s="466"/>
      <c r="O33" s="475"/>
      <c r="P33" s="475"/>
      <c r="Q33" s="4742"/>
      <c r="R33" s="4743"/>
    </row>
    <row r="34" spans="1:18" ht="12" customHeight="1">
      <c r="A34" s="4757"/>
      <c r="B34" s="4747"/>
      <c r="C34" s="4820" t="s">
        <v>3269</v>
      </c>
      <c r="D34" s="467" t="s">
        <v>139</v>
      </c>
      <c r="E34" s="468" t="s">
        <v>498</v>
      </c>
      <c r="F34" s="467" t="s">
        <v>139</v>
      </c>
      <c r="G34" s="493"/>
      <c r="H34" s="469"/>
      <c r="I34" s="469" t="s">
        <v>139</v>
      </c>
      <c r="J34" s="469" t="s">
        <v>139</v>
      </c>
      <c r="K34" s="469" t="s">
        <v>139</v>
      </c>
      <c r="L34" s="467" t="s">
        <v>139</v>
      </c>
      <c r="M34" s="4795" t="s">
        <v>3270</v>
      </c>
      <c r="N34" s="470" t="s">
        <v>139</v>
      </c>
      <c r="O34" s="469" t="s">
        <v>139</v>
      </c>
      <c r="P34" s="469"/>
      <c r="Q34" s="4740" t="s">
        <v>3222</v>
      </c>
      <c r="R34" s="4733" t="s">
        <v>3222</v>
      </c>
    </row>
    <row r="35" spans="1:18" ht="12" customHeight="1">
      <c r="A35" s="4757"/>
      <c r="B35" s="4747"/>
      <c r="C35" s="4749"/>
      <c r="D35" s="471"/>
      <c r="E35" s="461"/>
      <c r="F35" s="474"/>
      <c r="G35" s="489"/>
      <c r="H35" s="472"/>
      <c r="I35" s="472"/>
      <c r="J35" s="472"/>
      <c r="K35" s="472"/>
      <c r="L35" s="494"/>
      <c r="M35" s="4804"/>
      <c r="N35" s="473"/>
      <c r="O35" s="472"/>
      <c r="P35" s="472"/>
      <c r="Q35" s="4741"/>
      <c r="R35" s="4734"/>
    </row>
    <row r="36" spans="1:18" ht="12" customHeight="1">
      <c r="A36" s="4757"/>
      <c r="B36" s="4747"/>
      <c r="C36" s="4750"/>
      <c r="D36" s="464"/>
      <c r="E36" s="465"/>
      <c r="F36" s="481"/>
      <c r="G36" s="495"/>
      <c r="H36" s="475"/>
      <c r="I36" s="475"/>
      <c r="J36" s="475"/>
      <c r="K36" s="475"/>
      <c r="L36" s="492"/>
      <c r="M36" s="4802"/>
      <c r="N36" s="466"/>
      <c r="O36" s="475"/>
      <c r="P36" s="475"/>
      <c r="Q36" s="4742"/>
      <c r="R36" s="4743"/>
    </row>
    <row r="37" spans="1:18" ht="12" customHeight="1">
      <c r="A37" s="4757"/>
      <c r="B37" s="4747"/>
      <c r="C37" s="4824" t="s">
        <v>3271</v>
      </c>
      <c r="D37" s="467" t="s">
        <v>139</v>
      </c>
      <c r="E37" s="468" t="s">
        <v>498</v>
      </c>
      <c r="F37" s="467" t="s">
        <v>139</v>
      </c>
      <c r="G37" s="493" t="s">
        <v>3272</v>
      </c>
      <c r="H37" s="469"/>
      <c r="I37" s="469" t="s">
        <v>139</v>
      </c>
      <c r="J37" s="469" t="s">
        <v>139</v>
      </c>
      <c r="K37" s="469"/>
      <c r="L37" s="467" t="s">
        <v>139</v>
      </c>
      <c r="M37" s="4795" t="s">
        <v>3273</v>
      </c>
      <c r="N37" s="470" t="s">
        <v>139</v>
      </c>
      <c r="O37" s="469" t="s">
        <v>139</v>
      </c>
      <c r="P37" s="469" t="s">
        <v>139</v>
      </c>
      <c r="Q37" s="4740" t="s">
        <v>3222</v>
      </c>
      <c r="R37" s="4733" t="s">
        <v>3222</v>
      </c>
    </row>
    <row r="38" spans="1:18" ht="12" customHeight="1">
      <c r="A38" s="4757"/>
      <c r="B38" s="4747"/>
      <c r="C38" s="4825"/>
      <c r="D38" s="471"/>
      <c r="E38" s="461"/>
      <c r="F38" s="474"/>
      <c r="G38" s="489"/>
      <c r="H38" s="472"/>
      <c r="I38" s="472"/>
      <c r="J38" s="472"/>
      <c r="K38" s="472"/>
      <c r="L38" s="494"/>
      <c r="M38" s="4804"/>
      <c r="N38" s="473"/>
      <c r="O38" s="472"/>
      <c r="P38" s="472"/>
      <c r="Q38" s="4741"/>
      <c r="R38" s="4734"/>
    </row>
    <row r="39" spans="1:18" ht="12" customHeight="1">
      <c r="A39" s="4757"/>
      <c r="B39" s="4747"/>
      <c r="C39" s="4825"/>
      <c r="D39" s="471"/>
      <c r="E39" s="461"/>
      <c r="F39" s="474" t="s">
        <v>139</v>
      </c>
      <c r="G39" s="489" t="s">
        <v>3224</v>
      </c>
      <c r="H39" s="472"/>
      <c r="I39" s="474" t="s">
        <v>139</v>
      </c>
      <c r="J39" s="474" t="s">
        <v>139</v>
      </c>
      <c r="K39" s="472"/>
      <c r="L39" s="474" t="s">
        <v>139</v>
      </c>
      <c r="M39" s="4804" t="s">
        <v>3274</v>
      </c>
      <c r="N39" s="473" t="s">
        <v>139</v>
      </c>
      <c r="O39" s="472" t="s">
        <v>139</v>
      </c>
      <c r="P39" s="474" t="s">
        <v>139</v>
      </c>
      <c r="Q39" s="4741"/>
      <c r="R39" s="4734"/>
    </row>
    <row r="40" spans="1:18" ht="12" customHeight="1">
      <c r="A40" s="4757"/>
      <c r="B40" s="4747"/>
      <c r="C40" s="4825"/>
      <c r="D40" s="471"/>
      <c r="E40" s="461"/>
      <c r="F40" s="471"/>
      <c r="G40" s="489"/>
      <c r="H40" s="472"/>
      <c r="I40" s="472"/>
      <c r="J40" s="472"/>
      <c r="K40" s="472"/>
      <c r="L40" s="494"/>
      <c r="M40" s="4804"/>
      <c r="N40" s="473"/>
      <c r="O40" s="472"/>
      <c r="P40" s="472"/>
      <c r="Q40" s="4741"/>
      <c r="R40" s="4734"/>
    </row>
    <row r="41" spans="1:18" ht="12" customHeight="1">
      <c r="A41" s="4757"/>
      <c r="B41" s="4747"/>
      <c r="C41" s="4825"/>
      <c r="D41" s="471"/>
      <c r="E41" s="461"/>
      <c r="F41" s="474" t="s">
        <v>139</v>
      </c>
      <c r="G41" s="489"/>
      <c r="H41" s="472"/>
      <c r="I41" s="474" t="s">
        <v>139</v>
      </c>
      <c r="J41" s="474" t="s">
        <v>139</v>
      </c>
      <c r="K41" s="472"/>
      <c r="L41" s="474" t="s">
        <v>139</v>
      </c>
      <c r="M41" s="4804" t="s">
        <v>3275</v>
      </c>
      <c r="N41" s="473" t="s">
        <v>139</v>
      </c>
      <c r="O41" s="472" t="s">
        <v>139</v>
      </c>
      <c r="P41" s="474" t="s">
        <v>139</v>
      </c>
      <c r="Q41" s="4741"/>
      <c r="R41" s="4734"/>
    </row>
    <row r="42" spans="1:18" ht="12" customHeight="1">
      <c r="A42" s="4757"/>
      <c r="B42" s="4747"/>
      <c r="C42" s="4825"/>
      <c r="D42" s="471"/>
      <c r="E42" s="461"/>
      <c r="F42" s="471"/>
      <c r="G42" s="489"/>
      <c r="H42" s="472"/>
      <c r="I42" s="472"/>
      <c r="J42" s="472"/>
      <c r="K42" s="472"/>
      <c r="L42" s="494"/>
      <c r="M42" s="4804"/>
      <c r="N42" s="473"/>
      <c r="O42" s="472"/>
      <c r="P42" s="472"/>
      <c r="Q42" s="4741"/>
      <c r="R42" s="4734"/>
    </row>
    <row r="43" spans="1:18" ht="12" customHeight="1">
      <c r="A43" s="4757"/>
      <c r="B43" s="4747"/>
      <c r="C43" s="4825"/>
      <c r="D43" s="471"/>
      <c r="E43" s="461"/>
      <c r="F43" s="474" t="s">
        <v>139</v>
      </c>
      <c r="G43" s="489"/>
      <c r="H43" s="472"/>
      <c r="I43" s="474" t="s">
        <v>139</v>
      </c>
      <c r="J43" s="474" t="s">
        <v>139</v>
      </c>
      <c r="K43" s="472"/>
      <c r="L43" s="474" t="s">
        <v>139</v>
      </c>
      <c r="M43" s="4804" t="s">
        <v>3276</v>
      </c>
      <c r="N43" s="473" t="s">
        <v>139</v>
      </c>
      <c r="O43" s="472"/>
      <c r="P43" s="474" t="s">
        <v>139</v>
      </c>
      <c r="Q43" s="4741"/>
      <c r="R43" s="4734"/>
    </row>
    <row r="44" spans="1:18" ht="12" customHeight="1">
      <c r="A44" s="4757"/>
      <c r="B44" s="4747"/>
      <c r="C44" s="4825"/>
      <c r="D44" s="471"/>
      <c r="E44" s="461"/>
      <c r="F44" s="474"/>
      <c r="G44" s="489"/>
      <c r="H44" s="472"/>
      <c r="I44" s="472"/>
      <c r="J44" s="472"/>
      <c r="K44" s="472"/>
      <c r="L44" s="494"/>
      <c r="M44" s="4804"/>
      <c r="N44" s="473"/>
      <c r="O44" s="472"/>
      <c r="P44" s="472"/>
      <c r="Q44" s="4741"/>
      <c r="R44" s="4734"/>
    </row>
    <row r="45" spans="1:18" ht="12" customHeight="1">
      <c r="A45" s="4757"/>
      <c r="B45" s="4747"/>
      <c r="C45" s="4825"/>
      <c r="D45" s="471"/>
      <c r="E45" s="461"/>
      <c r="F45" s="474"/>
      <c r="G45" s="490"/>
      <c r="H45" s="472"/>
      <c r="I45" s="474" t="s">
        <v>139</v>
      </c>
      <c r="J45" s="472"/>
      <c r="K45" s="472"/>
      <c r="L45" s="474" t="s">
        <v>139</v>
      </c>
      <c r="M45" s="4804" t="s">
        <v>3266</v>
      </c>
      <c r="N45" s="473" t="s">
        <v>139</v>
      </c>
      <c r="O45" s="472"/>
      <c r="P45" s="474" t="s">
        <v>139</v>
      </c>
      <c r="Q45" s="4741"/>
      <c r="R45" s="4734"/>
    </row>
    <row r="46" spans="1:18" ht="12" customHeight="1">
      <c r="A46" s="4757"/>
      <c r="B46" s="4747"/>
      <c r="C46" s="4825"/>
      <c r="D46" s="471"/>
      <c r="E46" s="461"/>
      <c r="F46" s="474"/>
      <c r="G46" s="490"/>
      <c r="H46" s="472"/>
      <c r="I46" s="472"/>
      <c r="J46" s="472"/>
      <c r="K46" s="472"/>
      <c r="L46" s="494"/>
      <c r="M46" s="4804"/>
      <c r="N46" s="473"/>
      <c r="O46" s="472"/>
      <c r="P46" s="472"/>
      <c r="Q46" s="4741"/>
      <c r="R46" s="4734"/>
    </row>
    <row r="47" spans="1:18" ht="12" customHeight="1">
      <c r="A47" s="4757"/>
      <c r="B47" s="4747"/>
      <c r="C47" s="4825"/>
      <c r="D47" s="471"/>
      <c r="E47" s="461"/>
      <c r="F47" s="474"/>
      <c r="G47" s="490"/>
      <c r="H47" s="472"/>
      <c r="I47" s="474" t="s">
        <v>139</v>
      </c>
      <c r="J47" s="472"/>
      <c r="K47" s="472"/>
      <c r="L47" s="474" t="s">
        <v>139</v>
      </c>
      <c r="M47" s="4804" t="s">
        <v>3277</v>
      </c>
      <c r="N47" s="473" t="s">
        <v>139</v>
      </c>
      <c r="O47" s="472"/>
      <c r="P47" s="474" t="s">
        <v>139</v>
      </c>
      <c r="Q47" s="4741"/>
      <c r="R47" s="4734"/>
    </row>
    <row r="48" spans="1:18" ht="12" customHeight="1">
      <c r="A48" s="4757"/>
      <c r="B48" s="4747"/>
      <c r="C48" s="4825"/>
      <c r="D48" s="471"/>
      <c r="E48" s="461"/>
      <c r="F48" s="474"/>
      <c r="G48" s="490"/>
      <c r="H48" s="472"/>
      <c r="I48" s="472"/>
      <c r="J48" s="472"/>
      <c r="K48" s="472"/>
      <c r="L48" s="494"/>
      <c r="M48" s="4804"/>
      <c r="N48" s="473"/>
      <c r="O48" s="472"/>
      <c r="P48" s="472"/>
      <c r="Q48" s="4741"/>
      <c r="R48" s="4734"/>
    </row>
    <row r="49" spans="1:18" ht="12" customHeight="1">
      <c r="A49" s="4757"/>
      <c r="B49" s="4747"/>
      <c r="C49" s="4825"/>
      <c r="D49" s="471"/>
      <c r="E49" s="461"/>
      <c r="F49" s="474"/>
      <c r="G49" s="490"/>
      <c r="H49" s="472"/>
      <c r="I49" s="474" t="s">
        <v>139</v>
      </c>
      <c r="J49" s="472"/>
      <c r="K49" s="472"/>
      <c r="L49" s="474" t="s">
        <v>139</v>
      </c>
      <c r="M49" s="4804" t="s">
        <v>3278</v>
      </c>
      <c r="N49" s="473" t="s">
        <v>139</v>
      </c>
      <c r="O49" s="472"/>
      <c r="P49" s="474" t="s">
        <v>139</v>
      </c>
      <c r="Q49" s="4741"/>
      <c r="R49" s="4734"/>
    </row>
    <row r="50" spans="1:18" ht="12" customHeight="1">
      <c r="A50" s="4757"/>
      <c r="B50" s="4747"/>
      <c r="C50" s="4825"/>
      <c r="D50" s="471"/>
      <c r="E50" s="461"/>
      <c r="F50" s="474"/>
      <c r="G50" s="490"/>
      <c r="H50" s="472"/>
      <c r="I50" s="472"/>
      <c r="J50" s="472"/>
      <c r="K50" s="472"/>
      <c r="L50" s="494"/>
      <c r="M50" s="4804"/>
      <c r="N50" s="473"/>
      <c r="O50" s="472"/>
      <c r="P50" s="472"/>
      <c r="Q50" s="4741"/>
      <c r="R50" s="4734"/>
    </row>
    <row r="51" spans="1:18" ht="12" customHeight="1">
      <c r="A51" s="4757"/>
      <c r="B51" s="4747"/>
      <c r="C51" s="4825"/>
      <c r="D51" s="471"/>
      <c r="E51" s="461"/>
      <c r="F51" s="474"/>
      <c r="G51" s="490"/>
      <c r="H51" s="472"/>
      <c r="I51" s="474" t="s">
        <v>139</v>
      </c>
      <c r="J51" s="472"/>
      <c r="K51" s="472"/>
      <c r="L51" s="474" t="s">
        <v>139</v>
      </c>
      <c r="M51" s="4804" t="s">
        <v>3279</v>
      </c>
      <c r="N51" s="473" t="s">
        <v>139</v>
      </c>
      <c r="O51" s="472"/>
      <c r="P51" s="474" t="s">
        <v>139</v>
      </c>
      <c r="Q51" s="4741"/>
      <c r="R51" s="4734"/>
    </row>
    <row r="52" spans="1:18" ht="12" customHeight="1">
      <c r="A52" s="4757"/>
      <c r="B52" s="4747"/>
      <c r="C52" s="4826"/>
      <c r="D52" s="464"/>
      <c r="E52" s="465"/>
      <c r="F52" s="481"/>
      <c r="G52" s="491"/>
      <c r="H52" s="475"/>
      <c r="I52" s="475"/>
      <c r="J52" s="475"/>
      <c r="K52" s="475"/>
      <c r="L52" s="492"/>
      <c r="M52" s="4802"/>
      <c r="N52" s="466"/>
      <c r="O52" s="475"/>
      <c r="P52" s="475"/>
      <c r="Q52" s="4742"/>
      <c r="R52" s="4743"/>
    </row>
    <row r="53" spans="1:18" ht="12" customHeight="1">
      <c r="A53" s="4757"/>
      <c r="B53" s="4747"/>
      <c r="C53" s="4746" t="s">
        <v>3280</v>
      </c>
      <c r="D53" s="467" t="s">
        <v>139</v>
      </c>
      <c r="E53" s="461" t="s">
        <v>498</v>
      </c>
      <c r="F53" s="467" t="s">
        <v>139</v>
      </c>
      <c r="G53" s="489" t="s">
        <v>3230</v>
      </c>
      <c r="H53" s="469"/>
      <c r="I53" s="469"/>
      <c r="J53" s="469" t="s">
        <v>139</v>
      </c>
      <c r="K53" s="469" t="s">
        <v>139</v>
      </c>
      <c r="L53" s="467" t="s">
        <v>139</v>
      </c>
      <c r="M53" s="4804" t="s">
        <v>3281</v>
      </c>
      <c r="N53" s="470" t="s">
        <v>139</v>
      </c>
      <c r="O53" s="469"/>
      <c r="P53" s="469" t="s">
        <v>139</v>
      </c>
      <c r="Q53" s="4740" t="s">
        <v>3222</v>
      </c>
      <c r="R53" s="4733" t="s">
        <v>3222</v>
      </c>
    </row>
    <row r="54" spans="1:18" ht="12" customHeight="1">
      <c r="A54" s="4757"/>
      <c r="B54" s="4747"/>
      <c r="C54" s="4762"/>
      <c r="D54" s="471"/>
      <c r="E54" s="461"/>
      <c r="F54" s="474"/>
      <c r="G54" s="489"/>
      <c r="H54" s="472"/>
      <c r="I54" s="472"/>
      <c r="J54" s="472"/>
      <c r="K54" s="472"/>
      <c r="L54" s="494"/>
      <c r="M54" s="4804"/>
      <c r="N54" s="473"/>
      <c r="O54" s="472"/>
      <c r="P54" s="472"/>
      <c r="Q54" s="4741"/>
      <c r="R54" s="4734"/>
    </row>
    <row r="55" spans="1:18" ht="12" customHeight="1">
      <c r="A55" s="4757"/>
      <c r="B55" s="4747"/>
      <c r="C55" s="4762"/>
      <c r="D55" s="471"/>
      <c r="E55" s="461"/>
      <c r="F55" s="474" t="s">
        <v>139</v>
      </c>
      <c r="G55" s="489"/>
      <c r="H55" s="472"/>
      <c r="I55" s="472"/>
      <c r="J55" s="474" t="s">
        <v>139</v>
      </c>
      <c r="K55" s="474" t="s">
        <v>139</v>
      </c>
      <c r="L55" s="474" t="s">
        <v>139</v>
      </c>
      <c r="M55" s="4804" t="s">
        <v>3282</v>
      </c>
      <c r="N55" s="473" t="s">
        <v>139</v>
      </c>
      <c r="O55" s="472"/>
      <c r="P55" s="474" t="s">
        <v>139</v>
      </c>
      <c r="Q55" s="4741"/>
      <c r="R55" s="4734"/>
    </row>
    <row r="56" spans="1:18" ht="12" customHeight="1" thickBot="1">
      <c r="A56" s="4821"/>
      <c r="B56" s="4822"/>
      <c r="C56" s="4819"/>
      <c r="D56" s="496"/>
      <c r="E56" s="497"/>
      <c r="F56" s="498"/>
      <c r="G56" s="499"/>
      <c r="H56" s="500"/>
      <c r="I56" s="500"/>
      <c r="J56" s="500"/>
      <c r="K56" s="500"/>
      <c r="L56" s="501"/>
      <c r="M56" s="4808"/>
      <c r="N56" s="502"/>
      <c r="O56" s="500"/>
      <c r="P56" s="500"/>
      <c r="Q56" s="4827"/>
      <c r="R56" s="4807"/>
    </row>
    <row r="57" spans="1:18" ht="12" customHeight="1" thickTop="1">
      <c r="A57" s="4809" t="s">
        <v>3283</v>
      </c>
      <c r="B57" s="4812" t="s">
        <v>3284</v>
      </c>
      <c r="C57" s="4813" t="s">
        <v>3285</v>
      </c>
      <c r="D57" s="460" t="s">
        <v>139</v>
      </c>
      <c r="E57" s="480" t="s">
        <v>498</v>
      </c>
      <c r="F57" s="460" t="s">
        <v>139</v>
      </c>
      <c r="G57" s="488"/>
      <c r="H57" s="462"/>
      <c r="I57" s="462" t="s">
        <v>139</v>
      </c>
      <c r="J57" s="462" t="s">
        <v>139</v>
      </c>
      <c r="K57" s="462"/>
      <c r="L57" s="460" t="s">
        <v>139</v>
      </c>
      <c r="M57" s="4814" t="s">
        <v>3286</v>
      </c>
      <c r="N57" s="463" t="s">
        <v>139</v>
      </c>
      <c r="O57" s="462"/>
      <c r="P57" s="462" t="s">
        <v>139</v>
      </c>
      <c r="Q57" s="4815" t="s">
        <v>3222</v>
      </c>
      <c r="R57" s="4817" t="s">
        <v>3222</v>
      </c>
    </row>
    <row r="58" spans="1:18" ht="12" customHeight="1">
      <c r="A58" s="4810"/>
      <c r="B58" s="4792"/>
      <c r="C58" s="4792"/>
      <c r="D58" s="464"/>
      <c r="E58" s="465"/>
      <c r="F58" s="481"/>
      <c r="G58" s="495"/>
      <c r="H58" s="475"/>
      <c r="I58" s="475"/>
      <c r="J58" s="475"/>
      <c r="K58" s="475"/>
      <c r="L58" s="492"/>
      <c r="M58" s="4794"/>
      <c r="N58" s="466"/>
      <c r="O58" s="475"/>
      <c r="P58" s="475"/>
      <c r="Q58" s="4816"/>
      <c r="R58" s="4818"/>
    </row>
    <row r="59" spans="1:18" ht="12" customHeight="1">
      <c r="A59" s="4810"/>
      <c r="B59" s="4792"/>
      <c r="C59" s="4791" t="s">
        <v>3287</v>
      </c>
      <c r="D59" s="467" t="s">
        <v>139</v>
      </c>
      <c r="E59" s="468" t="s">
        <v>498</v>
      </c>
      <c r="F59" s="467" t="s">
        <v>139</v>
      </c>
      <c r="G59" s="493"/>
      <c r="H59" s="503"/>
      <c r="I59" s="469" t="s">
        <v>139</v>
      </c>
      <c r="J59" s="469" t="s">
        <v>139</v>
      </c>
      <c r="K59" s="503"/>
      <c r="L59" s="467" t="s">
        <v>139</v>
      </c>
      <c r="M59" s="4794" t="s">
        <v>3288</v>
      </c>
      <c r="N59" s="470" t="s">
        <v>139</v>
      </c>
      <c r="O59" s="503"/>
      <c r="P59" s="469" t="s">
        <v>139</v>
      </c>
      <c r="Q59" s="4796" t="s">
        <v>3222</v>
      </c>
      <c r="R59" s="4799" t="s">
        <v>3222</v>
      </c>
    </row>
    <row r="60" spans="1:18" ht="12" customHeight="1">
      <c r="A60" s="4810"/>
      <c r="B60" s="4792"/>
      <c r="C60" s="4792"/>
      <c r="D60" s="471"/>
      <c r="E60" s="461"/>
      <c r="F60" s="474"/>
      <c r="G60" s="489"/>
      <c r="H60" s="504"/>
      <c r="I60" s="504"/>
      <c r="J60" s="504"/>
      <c r="K60" s="504"/>
      <c r="L60" s="505"/>
      <c r="M60" s="4795"/>
      <c r="N60" s="506"/>
      <c r="O60" s="504"/>
      <c r="P60" s="504"/>
      <c r="Q60" s="4797"/>
      <c r="R60" s="4800"/>
    </row>
    <row r="61" spans="1:18" ht="12" customHeight="1">
      <c r="A61" s="4810"/>
      <c r="B61" s="4792"/>
      <c r="C61" s="4792"/>
      <c r="D61" s="471"/>
      <c r="E61" s="461"/>
      <c r="F61" s="474" t="s">
        <v>139</v>
      </c>
      <c r="G61" s="489"/>
      <c r="H61" s="504"/>
      <c r="I61" s="474" t="s">
        <v>139</v>
      </c>
      <c r="J61" s="474" t="s">
        <v>139</v>
      </c>
      <c r="K61" s="504"/>
      <c r="L61" s="474" t="s">
        <v>139</v>
      </c>
      <c r="M61" s="4802" t="s">
        <v>3289</v>
      </c>
      <c r="N61" s="473" t="s">
        <v>139</v>
      </c>
      <c r="O61" s="504"/>
      <c r="P61" s="474" t="s">
        <v>139</v>
      </c>
      <c r="Q61" s="4797"/>
      <c r="R61" s="4800"/>
    </row>
    <row r="62" spans="1:18" ht="12" customHeight="1">
      <c r="A62" s="4810"/>
      <c r="B62" s="4792"/>
      <c r="C62" s="4792"/>
      <c r="D62" s="464"/>
      <c r="E62" s="465"/>
      <c r="F62" s="481"/>
      <c r="G62" s="495"/>
      <c r="H62" s="507"/>
      <c r="I62" s="507"/>
      <c r="J62" s="507"/>
      <c r="K62" s="507"/>
      <c r="L62" s="508"/>
      <c r="M62" s="4794"/>
      <c r="N62" s="509"/>
      <c r="O62" s="507"/>
      <c r="P62" s="507"/>
      <c r="Q62" s="4805"/>
      <c r="R62" s="4806"/>
    </row>
    <row r="63" spans="1:18" ht="12" customHeight="1">
      <c r="A63" s="4810"/>
      <c r="B63" s="4792"/>
      <c r="C63" s="4791" t="s">
        <v>3290</v>
      </c>
      <c r="D63" s="467" t="s">
        <v>139</v>
      </c>
      <c r="E63" s="468" t="s">
        <v>498</v>
      </c>
      <c r="F63" s="467" t="s">
        <v>139</v>
      </c>
      <c r="G63" s="493" t="s">
        <v>3230</v>
      </c>
      <c r="H63" s="503"/>
      <c r="I63" s="503"/>
      <c r="J63" s="469" t="s">
        <v>139</v>
      </c>
      <c r="K63" s="469" t="s">
        <v>139</v>
      </c>
      <c r="L63" s="467" t="s">
        <v>139</v>
      </c>
      <c r="M63" s="4795" t="s">
        <v>3291</v>
      </c>
      <c r="N63" s="470" t="s">
        <v>139</v>
      </c>
      <c r="O63" s="503"/>
      <c r="P63" s="469" t="s">
        <v>139</v>
      </c>
      <c r="Q63" s="4796" t="s">
        <v>3222</v>
      </c>
      <c r="R63" s="4799" t="s">
        <v>3222</v>
      </c>
    </row>
    <row r="64" spans="1:18" ht="12" customHeight="1">
      <c r="A64" s="4810"/>
      <c r="B64" s="4792"/>
      <c r="C64" s="4792"/>
      <c r="D64" s="471"/>
      <c r="E64" s="461"/>
      <c r="F64" s="474"/>
      <c r="G64" s="489"/>
      <c r="H64" s="504"/>
      <c r="I64" s="504"/>
      <c r="J64" s="504"/>
      <c r="K64" s="504"/>
      <c r="L64" s="505"/>
      <c r="M64" s="4804"/>
      <c r="N64" s="506"/>
      <c r="O64" s="504"/>
      <c r="P64" s="504"/>
      <c r="Q64" s="4797"/>
      <c r="R64" s="4800"/>
    </row>
    <row r="65" spans="1:18" ht="12" customHeight="1">
      <c r="A65" s="4810"/>
      <c r="B65" s="4792"/>
      <c r="C65" s="4792"/>
      <c r="D65" s="471"/>
      <c r="E65" s="461"/>
      <c r="F65" s="474" t="s">
        <v>139</v>
      </c>
      <c r="G65" s="489"/>
      <c r="H65" s="504"/>
      <c r="I65" s="504"/>
      <c r="J65" s="504"/>
      <c r="K65" s="474" t="s">
        <v>139</v>
      </c>
      <c r="L65" s="474" t="s">
        <v>139</v>
      </c>
      <c r="M65" s="4804" t="s">
        <v>3292</v>
      </c>
      <c r="N65" s="473" t="s">
        <v>139</v>
      </c>
      <c r="O65" s="504"/>
      <c r="P65" s="504"/>
      <c r="Q65" s="4797"/>
      <c r="R65" s="4800"/>
    </row>
    <row r="66" spans="1:18" ht="12" customHeight="1">
      <c r="A66" s="4810"/>
      <c r="B66" s="4792"/>
      <c r="C66" s="4792"/>
      <c r="D66" s="471"/>
      <c r="E66" s="461"/>
      <c r="F66" s="474"/>
      <c r="G66" s="489"/>
      <c r="H66" s="504"/>
      <c r="I66" s="504"/>
      <c r="J66" s="504"/>
      <c r="K66" s="504"/>
      <c r="L66" s="505"/>
      <c r="M66" s="4804"/>
      <c r="N66" s="506"/>
      <c r="O66" s="504"/>
      <c r="P66" s="504"/>
      <c r="Q66" s="4797"/>
      <c r="R66" s="4800"/>
    </row>
    <row r="67" spans="1:18" ht="12" customHeight="1">
      <c r="A67" s="4810"/>
      <c r="B67" s="4792"/>
      <c r="C67" s="4792"/>
      <c r="D67" s="471"/>
      <c r="E67" s="461"/>
      <c r="F67" s="474"/>
      <c r="G67" s="490"/>
      <c r="H67" s="504"/>
      <c r="I67" s="504"/>
      <c r="J67" s="504"/>
      <c r="K67" s="474" t="s">
        <v>139</v>
      </c>
      <c r="L67" s="474" t="s">
        <v>139</v>
      </c>
      <c r="M67" s="4804" t="s">
        <v>3293</v>
      </c>
      <c r="N67" s="473" t="s">
        <v>139</v>
      </c>
      <c r="O67" s="504"/>
      <c r="P67" s="504"/>
      <c r="Q67" s="4797"/>
      <c r="R67" s="4800"/>
    </row>
    <row r="68" spans="1:18" ht="12" customHeight="1">
      <c r="A68" s="4810"/>
      <c r="B68" s="4792"/>
      <c r="C68" s="4792"/>
      <c r="D68" s="464"/>
      <c r="E68" s="465"/>
      <c r="F68" s="481"/>
      <c r="G68" s="491"/>
      <c r="H68" s="507"/>
      <c r="I68" s="507"/>
      <c r="J68" s="507"/>
      <c r="K68" s="507"/>
      <c r="L68" s="508"/>
      <c r="M68" s="4802"/>
      <c r="N68" s="509"/>
      <c r="O68" s="507"/>
      <c r="P68" s="507"/>
      <c r="Q68" s="4805"/>
      <c r="R68" s="4806"/>
    </row>
    <row r="69" spans="1:18" ht="12" customHeight="1">
      <c r="A69" s="4810"/>
      <c r="B69" s="4792"/>
      <c r="C69" s="4791" t="s">
        <v>3294</v>
      </c>
      <c r="D69" s="467" t="s">
        <v>139</v>
      </c>
      <c r="E69" s="468" t="s">
        <v>498</v>
      </c>
      <c r="F69" s="467" t="s">
        <v>139</v>
      </c>
      <c r="G69" s="493" t="s">
        <v>3230</v>
      </c>
      <c r="H69" s="503"/>
      <c r="I69" s="503"/>
      <c r="J69" s="503"/>
      <c r="K69" s="469" t="s">
        <v>139</v>
      </c>
      <c r="L69" s="467" t="s">
        <v>139</v>
      </c>
      <c r="M69" s="4794" t="s">
        <v>3295</v>
      </c>
      <c r="N69" s="470" t="s">
        <v>139</v>
      </c>
      <c r="O69" s="503"/>
      <c r="P69" s="503"/>
      <c r="Q69" s="4796" t="s">
        <v>3222</v>
      </c>
      <c r="R69" s="4799" t="s">
        <v>3222</v>
      </c>
    </row>
    <row r="70" spans="1:18" ht="12" customHeight="1">
      <c r="A70" s="4810"/>
      <c r="B70" s="4792"/>
      <c r="C70" s="4792"/>
      <c r="D70" s="471"/>
      <c r="E70" s="461"/>
      <c r="F70" s="474"/>
      <c r="G70" s="489"/>
      <c r="H70" s="504"/>
      <c r="I70" s="504"/>
      <c r="J70" s="504"/>
      <c r="K70" s="504"/>
      <c r="L70" s="505"/>
      <c r="M70" s="4795"/>
      <c r="N70" s="506"/>
      <c r="O70" s="504"/>
      <c r="P70" s="504"/>
      <c r="Q70" s="4797"/>
      <c r="R70" s="4800"/>
    </row>
    <row r="71" spans="1:18" ht="12" customHeight="1">
      <c r="A71" s="4810"/>
      <c r="B71" s="4792"/>
      <c r="C71" s="4792"/>
      <c r="D71" s="471"/>
      <c r="E71" s="461"/>
      <c r="F71" s="474" t="s">
        <v>139</v>
      </c>
      <c r="G71" s="489"/>
      <c r="H71" s="504"/>
      <c r="I71" s="504"/>
      <c r="J71" s="504"/>
      <c r="K71" s="474" t="s">
        <v>139</v>
      </c>
      <c r="L71" s="474" t="s">
        <v>139</v>
      </c>
      <c r="M71" s="4802" t="s">
        <v>3296</v>
      </c>
      <c r="N71" s="473" t="s">
        <v>139</v>
      </c>
      <c r="O71" s="504"/>
      <c r="P71" s="504"/>
      <c r="Q71" s="4797"/>
      <c r="R71" s="4800"/>
    </row>
    <row r="72" spans="1:18" ht="12" customHeight="1" thickBot="1">
      <c r="A72" s="4811"/>
      <c r="B72" s="4793"/>
      <c r="C72" s="4793"/>
      <c r="D72" s="476"/>
      <c r="E72" s="477"/>
      <c r="F72" s="510"/>
      <c r="G72" s="511"/>
      <c r="H72" s="512"/>
      <c r="I72" s="512"/>
      <c r="J72" s="512"/>
      <c r="K72" s="512"/>
      <c r="L72" s="513"/>
      <c r="M72" s="4803"/>
      <c r="N72" s="514"/>
      <c r="O72" s="512"/>
      <c r="P72" s="512"/>
      <c r="Q72" s="4798"/>
      <c r="R72" s="4801"/>
    </row>
  </sheetData>
  <mergeCells count="82">
    <mergeCell ref="J2:R2"/>
    <mergeCell ref="J3:R3"/>
    <mergeCell ref="A5:A7"/>
    <mergeCell ref="B5:B7"/>
    <mergeCell ref="C5:C7"/>
    <mergeCell ref="D5:M5"/>
    <mergeCell ref="N5:R5"/>
    <mergeCell ref="D6:E7"/>
    <mergeCell ref="F6:G7"/>
    <mergeCell ref="H6:K6"/>
    <mergeCell ref="L6:M7"/>
    <mergeCell ref="N6:P6"/>
    <mergeCell ref="Q6:R6"/>
    <mergeCell ref="A8:A56"/>
    <mergeCell ref="B8:B56"/>
    <mergeCell ref="C8:C17"/>
    <mergeCell ref="M8:M9"/>
    <mergeCell ref="Q8:Q17"/>
    <mergeCell ref="C18:C23"/>
    <mergeCell ref="M18:M19"/>
    <mergeCell ref="C28:C33"/>
    <mergeCell ref="M28:M29"/>
    <mergeCell ref="Q28:Q33"/>
    <mergeCell ref="C37:C52"/>
    <mergeCell ref="M37:M38"/>
    <mergeCell ref="Q37:Q52"/>
    <mergeCell ref="Q53:Q56"/>
    <mergeCell ref="R8:R17"/>
    <mergeCell ref="M10:M11"/>
    <mergeCell ref="M12:M13"/>
    <mergeCell ref="M14:M15"/>
    <mergeCell ref="M16:M17"/>
    <mergeCell ref="R18:R23"/>
    <mergeCell ref="M20:M21"/>
    <mergeCell ref="M22:M23"/>
    <mergeCell ref="C24:C27"/>
    <mergeCell ref="M24:M25"/>
    <mergeCell ref="Q24:Q27"/>
    <mergeCell ref="R24:R27"/>
    <mergeCell ref="M26:M27"/>
    <mergeCell ref="Q18:Q23"/>
    <mergeCell ref="R28:R33"/>
    <mergeCell ref="M30:M31"/>
    <mergeCell ref="M32:M33"/>
    <mergeCell ref="C34:C36"/>
    <mergeCell ref="M34:M36"/>
    <mergeCell ref="Q34:Q36"/>
    <mergeCell ref="R34:R36"/>
    <mergeCell ref="R37:R52"/>
    <mergeCell ref="M39:M40"/>
    <mergeCell ref="M41:M42"/>
    <mergeCell ref="M43:M44"/>
    <mergeCell ref="M45:M46"/>
    <mergeCell ref="M47:M48"/>
    <mergeCell ref="M49:M50"/>
    <mergeCell ref="M51:M52"/>
    <mergeCell ref="R53:R56"/>
    <mergeCell ref="M55:M56"/>
    <mergeCell ref="A57:A72"/>
    <mergeCell ref="B57:B72"/>
    <mergeCell ref="C57:C58"/>
    <mergeCell ref="M57:M58"/>
    <mergeCell ref="Q57:Q58"/>
    <mergeCell ref="R57:R58"/>
    <mergeCell ref="C59:C62"/>
    <mergeCell ref="C53:C56"/>
    <mergeCell ref="M53:M54"/>
    <mergeCell ref="M59:M60"/>
    <mergeCell ref="Q59:Q62"/>
    <mergeCell ref="R59:R62"/>
    <mergeCell ref="M61:M62"/>
    <mergeCell ref="C63:C68"/>
    <mergeCell ref="M63:M64"/>
    <mergeCell ref="Q63:Q68"/>
    <mergeCell ref="R63:R68"/>
    <mergeCell ref="M65:M66"/>
    <mergeCell ref="M67:M68"/>
    <mergeCell ref="C69:C72"/>
    <mergeCell ref="M69:M70"/>
    <mergeCell ref="Q69:Q72"/>
    <mergeCell ref="R69:R72"/>
    <mergeCell ref="M71:M72"/>
  </mergeCells>
  <phoneticPr fontId="129"/>
  <dataValidations count="1">
    <dataValidation type="list" allowBlank="1" showInputMessage="1" showErrorMessage="1" sqref="D8 D18 D24 D28 D34 D37 D53 D57 D59 D63 D69 F8 F10 F12 F14 F18 F20 F22 F24 F26 F28 F30 F32 F34 F37 F39 F41 F43 F53 F55 F57 F59 F61 F63 F65 F69 F71 I8 I10 I12 I14 I16 I18 I20 I24:L24 I26:L26 I28 I30 I32 I34:L34 I37:J37 I39:J39 I41:J41 I43:J43 I45 I47 I49 I51 I57:J57 I59:J59 I61:J61 J22 J53:L53 J55:L55 J63:L63 K65:L65 K67:L67 K69:L69 K71:L71 L8 L10 L12 L14 L16 L18 L20 L22 L28 L30 L32 L37 L39 L41 L43 L45 L47 L49 L51 L57 L59 L61 N8 N12:P12 N14:P14 N16 N18 N22 N24 N26 N28 N30 N32 N34 N37 N39 N41 N43 N45 N47 N49 N51 N53 N55 N57 N59 N61 N63 N65 N67 N69 N71 P8 P10 P16 P18 P20 P24 P26 P28 P30 P32 P37 P39 P41 P43 P45 P47 P49 P51 P53 P55 P57 P59 P61 P63" xr:uid="{00000000-0002-0000-3E00-000000000000}">
      <formula1>"□,■"</formula1>
    </dataValidation>
  </dataValidations>
  <pageMargins left="0.61" right="0.24" top="0.43" bottom="0.22" header="0.3" footer="0.16"/>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R55"/>
  <sheetViews>
    <sheetView workbookViewId="0"/>
  </sheetViews>
  <sheetFormatPr defaultColWidth="10" defaultRowHeight="11.25"/>
  <cols>
    <col min="1" max="1" width="3.125" style="523" customWidth="1"/>
    <col min="2" max="2" width="14.125" style="523" customWidth="1"/>
    <col min="3" max="3" width="8.375" style="524" customWidth="1"/>
    <col min="4" max="4" width="2.625" style="523" customWidth="1"/>
    <col min="5" max="5" width="3" style="523" customWidth="1"/>
    <col min="6" max="6" width="2.625" style="525" customWidth="1"/>
    <col min="7" max="7" width="8.375" style="526" customWidth="1"/>
    <col min="8" max="11" width="2.625" style="523" customWidth="1"/>
    <col min="12" max="12" width="2.125" style="523" customWidth="1"/>
    <col min="13" max="13" width="12.125" style="527" customWidth="1"/>
    <col min="14" max="16" width="2.625" style="525" customWidth="1"/>
    <col min="17" max="18" width="10.625" style="525" customWidth="1"/>
    <col min="19" max="19" width="9" style="523" customWidth="1"/>
    <col min="20" max="20" width="10" style="523" customWidth="1"/>
    <col min="21" max="16384" width="10" style="523"/>
  </cols>
  <sheetData>
    <row r="1" spans="1:18" s="522" customFormat="1" ht="16.5" customHeight="1">
      <c r="A1" s="515" t="s">
        <v>3174</v>
      </c>
      <c r="B1" s="515"/>
      <c r="C1" s="516"/>
      <c r="D1" s="515"/>
      <c r="E1" s="515"/>
      <c r="F1" s="517"/>
      <c r="G1" s="518"/>
      <c r="H1" s="515"/>
      <c r="I1" s="515"/>
      <c r="J1" s="515"/>
      <c r="K1" s="515"/>
      <c r="L1" s="515"/>
      <c r="M1" s="519"/>
      <c r="N1" s="520"/>
      <c r="O1" s="520"/>
      <c r="P1" s="520"/>
      <c r="Q1" s="520"/>
      <c r="R1" s="521" t="s">
        <v>3297</v>
      </c>
    </row>
    <row r="2" spans="1:18" s="522" customFormat="1" ht="15" customHeight="1">
      <c r="A2" s="515"/>
      <c r="B2" s="515"/>
      <c r="C2" s="516"/>
      <c r="D2" s="515"/>
      <c r="E2" s="515"/>
      <c r="F2" s="517"/>
      <c r="G2" s="518"/>
      <c r="H2" s="515"/>
      <c r="I2" s="515"/>
      <c r="J2" s="4879" t="s">
        <v>3207</v>
      </c>
      <c r="K2" s="4879"/>
      <c r="L2" s="4879"/>
      <c r="M2" s="4879"/>
      <c r="N2" s="4879"/>
      <c r="O2" s="4879"/>
      <c r="P2" s="4879"/>
      <c r="Q2" s="4879"/>
      <c r="R2" s="4879"/>
    </row>
    <row r="3" spans="1:18" s="522" customFormat="1" ht="15" customHeight="1">
      <c r="A3" s="515"/>
      <c r="B3" s="515"/>
      <c r="C3" s="516"/>
      <c r="D3" s="515"/>
      <c r="E3" s="515"/>
      <c r="F3" s="517"/>
      <c r="G3" s="518"/>
      <c r="H3" s="515"/>
      <c r="I3" s="515"/>
      <c r="J3" s="4880" t="s">
        <v>3208</v>
      </c>
      <c r="K3" s="4880"/>
      <c r="L3" s="4880"/>
      <c r="M3" s="4880"/>
      <c r="N3" s="4880"/>
      <c r="O3" s="4880"/>
      <c r="P3" s="4880"/>
      <c r="Q3" s="4880"/>
      <c r="R3" s="4880"/>
    </row>
    <row r="4" spans="1:18" ht="9.75" customHeight="1" thickBot="1"/>
    <row r="5" spans="1:18" s="528" customFormat="1" ht="13.5" customHeight="1">
      <c r="A5" s="4881"/>
      <c r="B5" s="4884" t="s">
        <v>3209</v>
      </c>
      <c r="C5" s="4887" t="s">
        <v>3210</v>
      </c>
      <c r="D5" s="4884" t="s">
        <v>3211</v>
      </c>
      <c r="E5" s="4884"/>
      <c r="F5" s="4884"/>
      <c r="G5" s="4884"/>
      <c r="H5" s="4884"/>
      <c r="I5" s="4884"/>
      <c r="J5" s="4884"/>
      <c r="K5" s="4884"/>
      <c r="L5" s="4884"/>
      <c r="M5" s="4890"/>
      <c r="N5" s="4891" t="s">
        <v>3225</v>
      </c>
      <c r="O5" s="4891"/>
      <c r="P5" s="4891"/>
      <c r="Q5" s="4891"/>
      <c r="R5" s="4892"/>
    </row>
    <row r="6" spans="1:18" s="528" customFormat="1" ht="13.5" customHeight="1">
      <c r="A6" s="4882"/>
      <c r="B6" s="4885"/>
      <c r="C6" s="4888"/>
      <c r="D6" s="4893" t="s">
        <v>3212</v>
      </c>
      <c r="E6" s="4894"/>
      <c r="F6" s="4897" t="s">
        <v>3213</v>
      </c>
      <c r="G6" s="4898"/>
      <c r="H6" s="4885" t="s">
        <v>3214</v>
      </c>
      <c r="I6" s="4885"/>
      <c r="J6" s="4885"/>
      <c r="K6" s="4885"/>
      <c r="L6" s="4897" t="s">
        <v>528</v>
      </c>
      <c r="M6" s="4901"/>
      <c r="N6" s="4903" t="s">
        <v>3215</v>
      </c>
      <c r="O6" s="4885"/>
      <c r="P6" s="4885"/>
      <c r="Q6" s="4885" t="s">
        <v>3216</v>
      </c>
      <c r="R6" s="4904"/>
    </row>
    <row r="7" spans="1:18" s="528" customFormat="1" ht="13.5" customHeight="1" thickBot="1">
      <c r="A7" s="4883"/>
      <c r="B7" s="4886"/>
      <c r="C7" s="4889"/>
      <c r="D7" s="4895"/>
      <c r="E7" s="4896"/>
      <c r="F7" s="4899"/>
      <c r="G7" s="4900"/>
      <c r="H7" s="529">
        <v>1</v>
      </c>
      <c r="I7" s="529">
        <v>2</v>
      </c>
      <c r="J7" s="529">
        <v>3</v>
      </c>
      <c r="K7" s="529">
        <v>4</v>
      </c>
      <c r="L7" s="4899"/>
      <c r="M7" s="4902"/>
      <c r="N7" s="530" t="s">
        <v>3217</v>
      </c>
      <c r="O7" s="529" t="s">
        <v>3218</v>
      </c>
      <c r="P7" s="529" t="s">
        <v>3219</v>
      </c>
      <c r="Q7" s="529" t="s">
        <v>3220</v>
      </c>
      <c r="R7" s="531" t="s">
        <v>3221</v>
      </c>
    </row>
    <row r="8" spans="1:18" s="525" customFormat="1" ht="12" customHeight="1" thickTop="1">
      <c r="A8" s="4860" t="s">
        <v>3298</v>
      </c>
      <c r="B8" s="4863" t="s">
        <v>3299</v>
      </c>
      <c r="C8" s="4863" t="s">
        <v>3300</v>
      </c>
      <c r="D8" s="532" t="s">
        <v>139</v>
      </c>
      <c r="E8" s="533" t="s">
        <v>498</v>
      </c>
      <c r="F8" s="532" t="s">
        <v>139</v>
      </c>
      <c r="G8" s="4867" t="s">
        <v>3223</v>
      </c>
      <c r="H8" s="534"/>
      <c r="I8" s="534" t="s">
        <v>139</v>
      </c>
      <c r="J8" s="534" t="s">
        <v>139</v>
      </c>
      <c r="K8" s="534"/>
      <c r="L8" s="535" t="s">
        <v>139</v>
      </c>
      <c r="M8" s="4868" t="s">
        <v>3301</v>
      </c>
      <c r="N8" s="536"/>
      <c r="O8" s="534" t="s">
        <v>139</v>
      </c>
      <c r="P8" s="534" t="s">
        <v>139</v>
      </c>
      <c r="Q8" s="4858" t="s">
        <v>3222</v>
      </c>
      <c r="R8" s="4859" t="s">
        <v>3222</v>
      </c>
    </row>
    <row r="9" spans="1:18" s="525" customFormat="1" ht="12" customHeight="1">
      <c r="A9" s="4861"/>
      <c r="B9" s="4864"/>
      <c r="C9" s="4864"/>
      <c r="D9" s="537"/>
      <c r="E9" s="538"/>
      <c r="F9" s="537"/>
      <c r="G9" s="4844"/>
      <c r="H9" s="539"/>
      <c r="I9" s="539"/>
      <c r="J9" s="539"/>
      <c r="K9" s="539"/>
      <c r="L9" s="540"/>
      <c r="M9" s="4869"/>
      <c r="N9" s="541"/>
      <c r="O9" s="539"/>
      <c r="P9" s="539"/>
      <c r="Q9" s="4847"/>
      <c r="R9" s="4842"/>
    </row>
    <row r="10" spans="1:18" ht="12" customHeight="1">
      <c r="A10" s="4861"/>
      <c r="B10" s="4864"/>
      <c r="C10" s="4865"/>
      <c r="D10" s="537"/>
      <c r="E10" s="538"/>
      <c r="F10" s="542" t="s">
        <v>139</v>
      </c>
      <c r="G10" s="4844" t="s">
        <v>3224</v>
      </c>
      <c r="H10" s="539"/>
      <c r="I10" s="542" t="s">
        <v>139</v>
      </c>
      <c r="J10" s="542" t="s">
        <v>139</v>
      </c>
      <c r="K10" s="539"/>
      <c r="L10" s="543" t="s">
        <v>139</v>
      </c>
      <c r="M10" s="4845" t="s">
        <v>529</v>
      </c>
      <c r="N10" s="541"/>
      <c r="O10" s="539"/>
      <c r="P10" s="542" t="s">
        <v>139</v>
      </c>
      <c r="Q10" s="4847"/>
      <c r="R10" s="4842"/>
    </row>
    <row r="11" spans="1:18" ht="12" customHeight="1">
      <c r="A11" s="4861"/>
      <c r="B11" s="4864"/>
      <c r="C11" s="4865"/>
      <c r="D11" s="537"/>
      <c r="E11" s="538"/>
      <c r="F11" s="537"/>
      <c r="G11" s="4844"/>
      <c r="H11" s="539"/>
      <c r="I11" s="539"/>
      <c r="J11" s="539"/>
      <c r="K11" s="539"/>
      <c r="L11" s="540"/>
      <c r="M11" s="4845"/>
      <c r="N11" s="541"/>
      <c r="O11" s="539"/>
      <c r="P11" s="539"/>
      <c r="Q11" s="4847"/>
      <c r="R11" s="4842"/>
    </row>
    <row r="12" spans="1:18" ht="12" customHeight="1">
      <c r="A12" s="4861"/>
      <c r="B12" s="544"/>
      <c r="C12" s="4865"/>
      <c r="D12" s="537"/>
      <c r="E12" s="538"/>
      <c r="F12" s="542" t="s">
        <v>139</v>
      </c>
      <c r="G12" s="4844"/>
      <c r="H12" s="539"/>
      <c r="I12" s="542" t="s">
        <v>139</v>
      </c>
      <c r="J12" s="542" t="s">
        <v>139</v>
      </c>
      <c r="K12" s="539"/>
      <c r="L12" s="543" t="s">
        <v>139</v>
      </c>
      <c r="M12" s="4845" t="s">
        <v>3302</v>
      </c>
      <c r="N12" s="541" t="s">
        <v>139</v>
      </c>
      <c r="O12" s="539"/>
      <c r="P12" s="542" t="s">
        <v>139</v>
      </c>
      <c r="Q12" s="4847"/>
      <c r="R12" s="4842"/>
    </row>
    <row r="13" spans="1:18" ht="12" customHeight="1">
      <c r="A13" s="4861"/>
      <c r="B13" s="545"/>
      <c r="C13" s="4865"/>
      <c r="D13" s="537"/>
      <c r="E13" s="538"/>
      <c r="F13" s="537"/>
      <c r="G13" s="4844"/>
      <c r="H13" s="539"/>
      <c r="I13" s="539"/>
      <c r="J13" s="539"/>
      <c r="K13" s="539"/>
      <c r="L13" s="540"/>
      <c r="M13" s="4845"/>
      <c r="N13" s="541"/>
      <c r="O13" s="539"/>
      <c r="P13" s="539"/>
      <c r="Q13" s="4847"/>
      <c r="R13" s="4842"/>
    </row>
    <row r="14" spans="1:18" ht="12" customHeight="1">
      <c r="A14" s="4861"/>
      <c r="B14" s="4864"/>
      <c r="C14" s="4865"/>
      <c r="D14" s="537"/>
      <c r="E14" s="538"/>
      <c r="F14" s="542" t="s">
        <v>139</v>
      </c>
      <c r="G14" s="4844"/>
      <c r="H14" s="539"/>
      <c r="I14" s="539"/>
      <c r="J14" s="542" t="s">
        <v>139</v>
      </c>
      <c r="K14" s="539"/>
      <c r="L14" s="543" t="s">
        <v>139</v>
      </c>
      <c r="M14" s="4845" t="s">
        <v>530</v>
      </c>
      <c r="N14" s="541" t="s">
        <v>139</v>
      </c>
      <c r="O14" s="539"/>
      <c r="P14" s="542" t="s">
        <v>139</v>
      </c>
      <c r="Q14" s="4847"/>
      <c r="R14" s="4842"/>
    </row>
    <row r="15" spans="1:18" ht="12" customHeight="1">
      <c r="A15" s="4861"/>
      <c r="B15" s="4864"/>
      <c r="C15" s="4865"/>
      <c r="D15" s="537"/>
      <c r="E15" s="538"/>
      <c r="F15" s="537"/>
      <c r="G15" s="4844"/>
      <c r="H15" s="539"/>
      <c r="I15" s="539"/>
      <c r="J15" s="539"/>
      <c r="K15" s="539"/>
      <c r="L15" s="540"/>
      <c r="M15" s="4845"/>
      <c r="N15" s="541"/>
      <c r="O15" s="539"/>
      <c r="P15" s="539"/>
      <c r="Q15" s="4847"/>
      <c r="R15" s="4842"/>
    </row>
    <row r="16" spans="1:18" ht="12" customHeight="1">
      <c r="A16" s="4861"/>
      <c r="B16" s="4864"/>
      <c r="C16" s="4865"/>
      <c r="D16" s="537"/>
      <c r="E16" s="538"/>
      <c r="F16" s="537"/>
      <c r="G16" s="4844"/>
      <c r="H16" s="539"/>
      <c r="I16" s="539"/>
      <c r="J16" s="542" t="s">
        <v>139</v>
      </c>
      <c r="K16" s="539"/>
      <c r="L16" s="543" t="s">
        <v>139</v>
      </c>
      <c r="M16" s="4845" t="s">
        <v>531</v>
      </c>
      <c r="N16" s="541" t="s">
        <v>139</v>
      </c>
      <c r="O16" s="539"/>
      <c r="P16" s="542" t="s">
        <v>139</v>
      </c>
      <c r="Q16" s="4847"/>
      <c r="R16" s="4842"/>
    </row>
    <row r="17" spans="1:18" ht="12" customHeight="1">
      <c r="A17" s="4861"/>
      <c r="B17" s="4864"/>
      <c r="C17" s="4865"/>
      <c r="D17" s="537"/>
      <c r="E17" s="538"/>
      <c r="F17" s="537"/>
      <c r="G17" s="4844"/>
      <c r="H17" s="539"/>
      <c r="I17" s="539"/>
      <c r="J17" s="539"/>
      <c r="K17" s="539"/>
      <c r="L17" s="540"/>
      <c r="M17" s="4845"/>
      <c r="N17" s="541"/>
      <c r="O17" s="539"/>
      <c r="P17" s="539"/>
      <c r="Q17" s="4847"/>
      <c r="R17" s="4842"/>
    </row>
    <row r="18" spans="1:18" ht="12" customHeight="1">
      <c r="A18" s="4861"/>
      <c r="B18" s="546"/>
      <c r="C18" s="4865"/>
      <c r="D18" s="537"/>
      <c r="E18" s="538"/>
      <c r="F18" s="537"/>
      <c r="G18" s="4844"/>
      <c r="H18" s="539"/>
      <c r="I18" s="542" t="s">
        <v>139</v>
      </c>
      <c r="J18" s="542" t="s">
        <v>139</v>
      </c>
      <c r="K18" s="539"/>
      <c r="L18" s="543" t="s">
        <v>139</v>
      </c>
      <c r="M18" s="4845" t="s">
        <v>3303</v>
      </c>
      <c r="N18" s="541" t="s">
        <v>139</v>
      </c>
      <c r="O18" s="539"/>
      <c r="P18" s="542" t="s">
        <v>139</v>
      </c>
      <c r="Q18" s="4847"/>
      <c r="R18" s="4842"/>
    </row>
    <row r="19" spans="1:18" ht="12" customHeight="1">
      <c r="A19" s="4861"/>
      <c r="B19" s="4870"/>
      <c r="C19" s="4866"/>
      <c r="D19" s="547"/>
      <c r="E19" s="548"/>
      <c r="F19" s="547"/>
      <c r="G19" s="4856"/>
      <c r="H19" s="549"/>
      <c r="I19" s="549"/>
      <c r="J19" s="549"/>
      <c r="K19" s="549"/>
      <c r="L19" s="550"/>
      <c r="M19" s="4857"/>
      <c r="N19" s="551"/>
      <c r="O19" s="549"/>
      <c r="P19" s="549"/>
      <c r="Q19" s="4854"/>
      <c r="R19" s="4855"/>
    </row>
    <row r="20" spans="1:18" ht="12" customHeight="1">
      <c r="A20" s="4861"/>
      <c r="B20" s="4870"/>
      <c r="C20" s="4871" t="s">
        <v>3304</v>
      </c>
      <c r="D20" s="552" t="s">
        <v>139</v>
      </c>
      <c r="E20" s="553" t="s">
        <v>498</v>
      </c>
      <c r="F20" s="552" t="s">
        <v>139</v>
      </c>
      <c r="G20" s="4852" t="s">
        <v>3230</v>
      </c>
      <c r="H20" s="554"/>
      <c r="I20" s="554"/>
      <c r="J20" s="554" t="s">
        <v>139</v>
      </c>
      <c r="K20" s="554" t="s">
        <v>139</v>
      </c>
      <c r="L20" s="555" t="s">
        <v>139</v>
      </c>
      <c r="M20" s="4853" t="s">
        <v>532</v>
      </c>
      <c r="N20" s="556" t="s">
        <v>139</v>
      </c>
      <c r="O20" s="554"/>
      <c r="P20" s="554" t="s">
        <v>139</v>
      </c>
      <c r="Q20" s="4846" t="s">
        <v>3222</v>
      </c>
      <c r="R20" s="4841" t="s">
        <v>3222</v>
      </c>
    </row>
    <row r="21" spans="1:18" ht="12" customHeight="1">
      <c r="A21" s="4861"/>
      <c r="B21" s="545"/>
      <c r="C21" s="4865"/>
      <c r="D21" s="537"/>
      <c r="E21" s="538"/>
      <c r="F21" s="537"/>
      <c r="G21" s="4844"/>
      <c r="H21" s="539"/>
      <c r="I21" s="539"/>
      <c r="J21" s="539"/>
      <c r="K21" s="539"/>
      <c r="L21" s="540"/>
      <c r="M21" s="4845"/>
      <c r="N21" s="541"/>
      <c r="O21" s="539"/>
      <c r="P21" s="539"/>
      <c r="Q21" s="4847"/>
      <c r="R21" s="4842"/>
    </row>
    <row r="22" spans="1:18" ht="12" customHeight="1">
      <c r="A22" s="4861"/>
      <c r="B22" s="545"/>
      <c r="C22" s="4865"/>
      <c r="D22" s="537"/>
      <c r="E22" s="538"/>
      <c r="F22" s="542" t="s">
        <v>139</v>
      </c>
      <c r="G22" s="4844"/>
      <c r="H22" s="539"/>
      <c r="I22" s="539"/>
      <c r="J22" s="542" t="s">
        <v>139</v>
      </c>
      <c r="K22" s="542" t="s">
        <v>139</v>
      </c>
      <c r="L22" s="543" t="s">
        <v>139</v>
      </c>
      <c r="M22" s="4845" t="s">
        <v>533</v>
      </c>
      <c r="N22" s="541" t="s">
        <v>139</v>
      </c>
      <c r="O22" s="539"/>
      <c r="P22" s="542" t="s">
        <v>139</v>
      </c>
      <c r="Q22" s="4847"/>
      <c r="R22" s="4842"/>
    </row>
    <row r="23" spans="1:18" ht="12" customHeight="1">
      <c r="A23" s="4861"/>
      <c r="B23" s="545"/>
      <c r="C23" s="4865"/>
      <c r="D23" s="537"/>
      <c r="E23" s="538"/>
      <c r="F23" s="537"/>
      <c r="G23" s="4844"/>
      <c r="H23" s="539"/>
      <c r="I23" s="539"/>
      <c r="J23" s="539"/>
      <c r="K23" s="539"/>
      <c r="L23" s="540"/>
      <c r="M23" s="4845"/>
      <c r="N23" s="541"/>
      <c r="O23" s="539"/>
      <c r="P23" s="539"/>
      <c r="Q23" s="4847"/>
      <c r="R23" s="4842"/>
    </row>
    <row r="24" spans="1:18" ht="12" customHeight="1">
      <c r="A24" s="4861"/>
      <c r="B24" s="545"/>
      <c r="C24" s="4865"/>
      <c r="D24" s="537"/>
      <c r="E24" s="538"/>
      <c r="F24" s="542" t="s">
        <v>139</v>
      </c>
      <c r="G24" s="4844"/>
      <c r="H24" s="539"/>
      <c r="I24" s="539"/>
      <c r="J24" s="539"/>
      <c r="K24" s="542" t="s">
        <v>139</v>
      </c>
      <c r="L24" s="543" t="s">
        <v>139</v>
      </c>
      <c r="M24" s="4845" t="s">
        <v>3305</v>
      </c>
      <c r="N24" s="541" t="s">
        <v>139</v>
      </c>
      <c r="O24" s="542" t="s">
        <v>139</v>
      </c>
      <c r="P24" s="542" t="s">
        <v>139</v>
      </c>
      <c r="Q24" s="4847"/>
      <c r="R24" s="4842"/>
    </row>
    <row r="25" spans="1:18" ht="12" customHeight="1">
      <c r="A25" s="4861"/>
      <c r="B25" s="545"/>
      <c r="C25" s="4866"/>
      <c r="D25" s="547"/>
      <c r="E25" s="548"/>
      <c r="F25" s="547"/>
      <c r="G25" s="4856"/>
      <c r="H25" s="549"/>
      <c r="I25" s="549"/>
      <c r="J25" s="549"/>
      <c r="K25" s="549"/>
      <c r="L25" s="550"/>
      <c r="M25" s="4857"/>
      <c r="N25" s="551"/>
      <c r="O25" s="549"/>
      <c r="P25" s="549"/>
      <c r="Q25" s="4854"/>
      <c r="R25" s="4855"/>
    </row>
    <row r="26" spans="1:18" ht="12" customHeight="1">
      <c r="A26" s="4861"/>
      <c r="B26" s="545"/>
      <c r="C26" s="4871" t="s">
        <v>3306</v>
      </c>
      <c r="D26" s="552" t="s">
        <v>139</v>
      </c>
      <c r="E26" s="553" t="s">
        <v>498</v>
      </c>
      <c r="F26" s="552" t="s">
        <v>139</v>
      </c>
      <c r="G26" s="4852" t="s">
        <v>3230</v>
      </c>
      <c r="H26" s="554"/>
      <c r="I26" s="554"/>
      <c r="J26" s="554"/>
      <c r="K26" s="554" t="s">
        <v>139</v>
      </c>
      <c r="L26" s="555" t="s">
        <v>139</v>
      </c>
      <c r="M26" s="4853" t="s">
        <v>3307</v>
      </c>
      <c r="N26" s="556" t="s">
        <v>139</v>
      </c>
      <c r="O26" s="554" t="s">
        <v>139</v>
      </c>
      <c r="P26" s="554" t="s">
        <v>139</v>
      </c>
      <c r="Q26" s="4846" t="s">
        <v>3222</v>
      </c>
      <c r="R26" s="4841" t="s">
        <v>3222</v>
      </c>
    </row>
    <row r="27" spans="1:18" ht="12" customHeight="1">
      <c r="A27" s="4861"/>
      <c r="B27" s="545"/>
      <c r="C27" s="4864"/>
      <c r="D27" s="537"/>
      <c r="E27" s="538"/>
      <c r="F27" s="537"/>
      <c r="G27" s="4844"/>
      <c r="H27" s="539"/>
      <c r="I27" s="539"/>
      <c r="J27" s="539"/>
      <c r="K27" s="539"/>
      <c r="L27" s="540"/>
      <c r="M27" s="4845"/>
      <c r="N27" s="541"/>
      <c r="O27" s="539"/>
      <c r="P27" s="539"/>
      <c r="Q27" s="4847"/>
      <c r="R27" s="4842"/>
    </row>
    <row r="28" spans="1:18" ht="12" customHeight="1">
      <c r="A28" s="4861"/>
      <c r="B28" s="545"/>
      <c r="C28" s="4864"/>
      <c r="D28" s="537"/>
      <c r="E28" s="538"/>
      <c r="F28" s="542" t="s">
        <v>139</v>
      </c>
      <c r="G28" s="4844"/>
      <c r="H28" s="539"/>
      <c r="I28" s="539"/>
      <c r="J28" s="539"/>
      <c r="K28" s="542" t="s">
        <v>139</v>
      </c>
      <c r="L28" s="543" t="s">
        <v>139</v>
      </c>
      <c r="M28" s="4845" t="s">
        <v>534</v>
      </c>
      <c r="N28" s="541" t="s">
        <v>139</v>
      </c>
      <c r="O28" s="539"/>
      <c r="P28" s="542" t="s">
        <v>139</v>
      </c>
      <c r="Q28" s="4847"/>
      <c r="R28" s="4842"/>
    </row>
    <row r="29" spans="1:18" ht="12" customHeight="1">
      <c r="A29" s="4861"/>
      <c r="B29" s="545"/>
      <c r="C29" s="4864"/>
      <c r="D29" s="537"/>
      <c r="E29" s="538"/>
      <c r="F29" s="537"/>
      <c r="G29" s="4844"/>
      <c r="H29" s="539"/>
      <c r="I29" s="539"/>
      <c r="J29" s="539"/>
      <c r="K29" s="539"/>
      <c r="L29" s="540"/>
      <c r="M29" s="4845"/>
      <c r="N29" s="541"/>
      <c r="O29" s="539"/>
      <c r="P29" s="539"/>
      <c r="Q29" s="4847"/>
      <c r="R29" s="4842"/>
    </row>
    <row r="30" spans="1:18" ht="12" customHeight="1">
      <c r="A30" s="4861"/>
      <c r="B30" s="545"/>
      <c r="C30" s="4864"/>
      <c r="D30" s="537"/>
      <c r="E30" s="538"/>
      <c r="F30" s="542" t="s">
        <v>139</v>
      </c>
      <c r="G30" s="4844"/>
      <c r="H30" s="539"/>
      <c r="I30" s="539"/>
      <c r="J30" s="539"/>
      <c r="K30" s="542" t="s">
        <v>139</v>
      </c>
      <c r="L30" s="543" t="s">
        <v>139</v>
      </c>
      <c r="M30" s="4845" t="s">
        <v>535</v>
      </c>
      <c r="N30" s="541" t="s">
        <v>139</v>
      </c>
      <c r="O30" s="539"/>
      <c r="P30" s="542" t="s">
        <v>139</v>
      </c>
      <c r="Q30" s="4847"/>
      <c r="R30" s="4842"/>
    </row>
    <row r="31" spans="1:18" ht="12" customHeight="1">
      <c r="A31" s="4861"/>
      <c r="B31" s="545"/>
      <c r="C31" s="4864"/>
      <c r="D31" s="537"/>
      <c r="E31" s="538"/>
      <c r="F31" s="537"/>
      <c r="G31" s="4844"/>
      <c r="H31" s="539"/>
      <c r="I31" s="539"/>
      <c r="J31" s="539"/>
      <c r="K31" s="539"/>
      <c r="L31" s="540"/>
      <c r="M31" s="4845"/>
      <c r="N31" s="541"/>
      <c r="O31" s="539"/>
      <c r="P31" s="539"/>
      <c r="Q31" s="4847"/>
      <c r="R31" s="4842"/>
    </row>
    <row r="32" spans="1:18" ht="12" customHeight="1">
      <c r="A32" s="4861"/>
      <c r="B32" s="545"/>
      <c r="C32" s="4864"/>
      <c r="D32" s="537"/>
      <c r="E32" s="538"/>
      <c r="F32" s="537"/>
      <c r="G32" s="4844"/>
      <c r="H32" s="539"/>
      <c r="I32" s="539"/>
      <c r="J32" s="539"/>
      <c r="K32" s="542" t="s">
        <v>139</v>
      </c>
      <c r="L32" s="543" t="s">
        <v>139</v>
      </c>
      <c r="M32" s="4845" t="s">
        <v>3305</v>
      </c>
      <c r="N32" s="541" t="s">
        <v>139</v>
      </c>
      <c r="O32" s="542" t="s">
        <v>139</v>
      </c>
      <c r="P32" s="542" t="s">
        <v>139</v>
      </c>
      <c r="Q32" s="4847"/>
      <c r="R32" s="4842"/>
    </row>
    <row r="33" spans="1:18" ht="12" customHeight="1">
      <c r="A33" s="4861"/>
      <c r="B33" s="557"/>
      <c r="C33" s="4878"/>
      <c r="D33" s="547"/>
      <c r="E33" s="548"/>
      <c r="F33" s="547"/>
      <c r="G33" s="4856"/>
      <c r="H33" s="549"/>
      <c r="I33" s="549"/>
      <c r="J33" s="549"/>
      <c r="K33" s="549"/>
      <c r="L33" s="550"/>
      <c r="M33" s="4857"/>
      <c r="N33" s="551"/>
      <c r="O33" s="549"/>
      <c r="P33" s="549"/>
      <c r="Q33" s="4854"/>
      <c r="R33" s="4855"/>
    </row>
    <row r="34" spans="1:18" ht="12" customHeight="1">
      <c r="A34" s="4861"/>
      <c r="B34" s="4828" t="s">
        <v>5930</v>
      </c>
      <c r="C34" s="4829" t="s">
        <v>5935</v>
      </c>
      <c r="D34" s="2165" t="s">
        <v>139</v>
      </c>
      <c r="E34" s="2166" t="s">
        <v>498</v>
      </c>
      <c r="F34" s="2165" t="s">
        <v>139</v>
      </c>
      <c r="G34" s="2174"/>
      <c r="H34" s="2157"/>
      <c r="I34" s="2157"/>
      <c r="J34" s="2157"/>
      <c r="K34" s="2167" t="s">
        <v>139</v>
      </c>
      <c r="L34" s="2165" t="s">
        <v>139</v>
      </c>
      <c r="M34" s="4832" t="s">
        <v>5936</v>
      </c>
      <c r="N34" s="2158" t="s">
        <v>139</v>
      </c>
      <c r="O34" s="2157"/>
      <c r="P34" s="2157"/>
      <c r="Q34" s="4834" t="s">
        <v>3222</v>
      </c>
      <c r="R34" s="4837" t="s">
        <v>3222</v>
      </c>
    </row>
    <row r="35" spans="1:18" ht="12" customHeight="1">
      <c r="A35" s="4861"/>
      <c r="B35" s="4828"/>
      <c r="C35" s="4830"/>
      <c r="D35" s="2155"/>
      <c r="E35" s="2156"/>
      <c r="F35" s="2155"/>
      <c r="G35" s="2174"/>
      <c r="H35" s="2157"/>
      <c r="I35" s="2157"/>
      <c r="J35" s="2157"/>
      <c r="K35" s="2157"/>
      <c r="L35" s="2155"/>
      <c r="M35" s="4833"/>
      <c r="N35" s="2158"/>
      <c r="O35" s="2157"/>
      <c r="P35" s="2157"/>
      <c r="Q35" s="4835"/>
      <c r="R35" s="4838"/>
    </row>
    <row r="36" spans="1:18" ht="12" customHeight="1">
      <c r="A36" s="4861"/>
      <c r="B36" s="4828"/>
      <c r="C36" s="4830"/>
      <c r="D36" s="2155"/>
      <c r="E36" s="2156"/>
      <c r="F36" s="2159" t="s">
        <v>139</v>
      </c>
      <c r="G36" s="2174"/>
      <c r="H36" s="2157"/>
      <c r="I36" s="2157"/>
      <c r="J36" s="2157"/>
      <c r="K36" s="2159" t="s">
        <v>139</v>
      </c>
      <c r="L36" s="2155" t="s">
        <v>139</v>
      </c>
      <c r="M36" s="4833" t="s">
        <v>5937</v>
      </c>
      <c r="N36" s="2158" t="s">
        <v>139</v>
      </c>
      <c r="O36" s="2159" t="s">
        <v>139</v>
      </c>
      <c r="P36" s="2157"/>
      <c r="Q36" s="4835"/>
      <c r="R36" s="4838"/>
    </row>
    <row r="37" spans="1:18" ht="12" customHeight="1">
      <c r="A37" s="4861"/>
      <c r="B37" s="4828"/>
      <c r="C37" s="4830"/>
      <c r="D37" s="2155"/>
      <c r="E37" s="2156"/>
      <c r="F37" s="2155"/>
      <c r="G37" s="2174"/>
      <c r="H37" s="2157"/>
      <c r="I37" s="2157"/>
      <c r="J37" s="2157"/>
      <c r="K37" s="2157"/>
      <c r="L37" s="2155"/>
      <c r="M37" s="4833"/>
      <c r="N37" s="2158"/>
      <c r="O37" s="2157"/>
      <c r="P37" s="2157"/>
      <c r="Q37" s="4835"/>
      <c r="R37" s="4838"/>
    </row>
    <row r="38" spans="1:18" ht="12" customHeight="1">
      <c r="A38" s="4861"/>
      <c r="B38" s="545"/>
      <c r="C38" s="4830"/>
      <c r="D38" s="2155"/>
      <c r="E38" s="2156"/>
      <c r="F38" s="2159" t="s">
        <v>139</v>
      </c>
      <c r="G38" s="2174"/>
      <c r="H38" s="2157"/>
      <c r="I38" s="2157"/>
      <c r="J38" s="2159" t="s">
        <v>139</v>
      </c>
      <c r="K38" s="2157"/>
      <c r="L38" s="2155" t="s">
        <v>139</v>
      </c>
      <c r="M38" s="4833" t="s">
        <v>5938</v>
      </c>
      <c r="N38" s="2158" t="s">
        <v>139</v>
      </c>
      <c r="O38" s="2157"/>
      <c r="P38" s="2159" t="s">
        <v>139</v>
      </c>
      <c r="Q38" s="4835"/>
      <c r="R38" s="4838"/>
    </row>
    <row r="39" spans="1:18" ht="12" customHeight="1">
      <c r="A39" s="4861"/>
      <c r="B39" s="545"/>
      <c r="C39" s="4830"/>
      <c r="D39" s="2155"/>
      <c r="E39" s="2156"/>
      <c r="F39" s="2155"/>
      <c r="G39" s="2174"/>
      <c r="H39" s="2157"/>
      <c r="I39" s="2157"/>
      <c r="J39" s="2157"/>
      <c r="K39" s="2157"/>
      <c r="L39" s="2155"/>
      <c r="M39" s="4833"/>
      <c r="N39" s="2158"/>
      <c r="O39" s="2157"/>
      <c r="P39" s="2157"/>
      <c r="Q39" s="4835"/>
      <c r="R39" s="4838"/>
    </row>
    <row r="40" spans="1:18" ht="12" customHeight="1">
      <c r="A40" s="4861"/>
      <c r="B40" s="545"/>
      <c r="C40" s="4830"/>
      <c r="D40" s="2155"/>
      <c r="E40" s="2156"/>
      <c r="F40" s="2159" t="s">
        <v>139</v>
      </c>
      <c r="G40" s="2174"/>
      <c r="H40" s="2157"/>
      <c r="I40" s="2159" t="s">
        <v>139</v>
      </c>
      <c r="J40" s="2159" t="s">
        <v>139</v>
      </c>
      <c r="K40" s="2157"/>
      <c r="L40" s="2155" t="s">
        <v>139</v>
      </c>
      <c r="M40" s="4833" t="s">
        <v>5939</v>
      </c>
      <c r="N40" s="2158" t="s">
        <v>139</v>
      </c>
      <c r="O40" s="2157"/>
      <c r="P40" s="2159" t="s">
        <v>139</v>
      </c>
      <c r="Q40" s="4835"/>
      <c r="R40" s="4838"/>
    </row>
    <row r="41" spans="1:18" ht="12" customHeight="1">
      <c r="A41" s="4861"/>
      <c r="B41" s="545"/>
      <c r="C41" s="4831"/>
      <c r="D41" s="2155"/>
      <c r="E41" s="2156"/>
      <c r="F41" s="2155"/>
      <c r="G41" s="2174"/>
      <c r="H41" s="2157"/>
      <c r="I41" s="2157"/>
      <c r="J41" s="2157"/>
      <c r="K41" s="2157"/>
      <c r="L41" s="2155"/>
      <c r="M41" s="4840"/>
      <c r="N41" s="2158"/>
      <c r="O41" s="2157"/>
      <c r="P41" s="2157"/>
      <c r="Q41" s="4836"/>
      <c r="R41" s="4839"/>
    </row>
    <row r="42" spans="1:18" ht="12" customHeight="1">
      <c r="A42" s="4861"/>
      <c r="B42" s="545"/>
      <c r="C42" s="4872" t="s">
        <v>3308</v>
      </c>
      <c r="D42" s="552" t="s">
        <v>139</v>
      </c>
      <c r="E42" s="553" t="s">
        <v>498</v>
      </c>
      <c r="F42" s="552" t="s">
        <v>139</v>
      </c>
      <c r="G42" s="4852" t="s">
        <v>3230</v>
      </c>
      <c r="H42" s="554"/>
      <c r="I42" s="554"/>
      <c r="J42" s="554" t="s">
        <v>139</v>
      </c>
      <c r="K42" s="554" t="s">
        <v>139</v>
      </c>
      <c r="L42" s="555" t="s">
        <v>139</v>
      </c>
      <c r="M42" s="4876" t="s">
        <v>3309</v>
      </c>
      <c r="N42" s="556" t="s">
        <v>139</v>
      </c>
      <c r="O42" s="554"/>
      <c r="P42" s="554" t="s">
        <v>139</v>
      </c>
      <c r="Q42" s="4846" t="s">
        <v>3222</v>
      </c>
      <c r="R42" s="4841" t="s">
        <v>3222</v>
      </c>
    </row>
    <row r="43" spans="1:18" ht="12" customHeight="1">
      <c r="A43" s="4861"/>
      <c r="B43" s="545"/>
      <c r="C43" s="4873"/>
      <c r="D43" s="537"/>
      <c r="E43" s="538"/>
      <c r="F43" s="537"/>
      <c r="G43" s="4844"/>
      <c r="H43" s="539"/>
      <c r="I43" s="539"/>
      <c r="J43" s="539"/>
      <c r="K43" s="539"/>
      <c r="L43" s="540"/>
      <c r="M43" s="4877"/>
      <c r="N43" s="541"/>
      <c r="O43" s="539"/>
      <c r="P43" s="539"/>
      <c r="Q43" s="4847"/>
      <c r="R43" s="4842"/>
    </row>
    <row r="44" spans="1:18" ht="12" customHeight="1">
      <c r="A44" s="4861"/>
      <c r="B44" s="545"/>
      <c r="C44" s="4873"/>
      <c r="D44" s="537"/>
      <c r="E44" s="538"/>
      <c r="F44" s="542" t="s">
        <v>139</v>
      </c>
      <c r="G44" s="4844"/>
      <c r="H44" s="539"/>
      <c r="I44" s="539"/>
      <c r="J44" s="542" t="s">
        <v>139</v>
      </c>
      <c r="K44" s="542" t="s">
        <v>139</v>
      </c>
      <c r="L44" s="543" t="s">
        <v>139</v>
      </c>
      <c r="M44" s="4845" t="s">
        <v>3310</v>
      </c>
      <c r="N44" s="541" t="s">
        <v>139</v>
      </c>
      <c r="O44" s="539"/>
      <c r="P44" s="542" t="s">
        <v>139</v>
      </c>
      <c r="Q44" s="4847"/>
      <c r="R44" s="4842"/>
    </row>
    <row r="45" spans="1:18" ht="12" customHeight="1">
      <c r="A45" s="4861"/>
      <c r="B45" s="2178"/>
      <c r="C45" s="4873"/>
      <c r="D45" s="537"/>
      <c r="E45" s="538"/>
      <c r="F45" s="537"/>
      <c r="G45" s="4844"/>
      <c r="H45" s="539"/>
      <c r="I45" s="539"/>
      <c r="J45" s="539"/>
      <c r="K45" s="539"/>
      <c r="L45" s="540"/>
      <c r="M45" s="4845"/>
      <c r="N45" s="541"/>
      <c r="O45" s="539"/>
      <c r="P45" s="539"/>
      <c r="Q45" s="4847"/>
      <c r="R45" s="4842"/>
    </row>
    <row r="46" spans="1:18" ht="12" customHeight="1">
      <c r="A46" s="4861"/>
      <c r="B46" s="546"/>
      <c r="C46" s="4873"/>
      <c r="D46" s="537"/>
      <c r="E46" s="538"/>
      <c r="F46" s="542" t="s">
        <v>139</v>
      </c>
      <c r="G46" s="4844"/>
      <c r="H46" s="539"/>
      <c r="I46" s="539"/>
      <c r="J46" s="542" t="s">
        <v>139</v>
      </c>
      <c r="K46" s="542" t="s">
        <v>139</v>
      </c>
      <c r="L46" s="543" t="s">
        <v>139</v>
      </c>
      <c r="M46" s="4845" t="s">
        <v>3311</v>
      </c>
      <c r="N46" s="541" t="s">
        <v>139</v>
      </c>
      <c r="O46" s="539"/>
      <c r="P46" s="542" t="s">
        <v>139</v>
      </c>
      <c r="Q46" s="4847"/>
      <c r="R46" s="4842"/>
    </row>
    <row r="47" spans="1:18" ht="12" customHeight="1">
      <c r="A47" s="4861"/>
      <c r="B47" s="2178"/>
      <c r="C47" s="4873"/>
      <c r="D47" s="537"/>
      <c r="E47" s="538"/>
      <c r="F47" s="537"/>
      <c r="G47" s="4844"/>
      <c r="H47" s="539"/>
      <c r="I47" s="539"/>
      <c r="J47" s="539"/>
      <c r="K47" s="539"/>
      <c r="L47" s="540"/>
      <c r="M47" s="4845"/>
      <c r="N47" s="541"/>
      <c r="O47" s="539"/>
      <c r="P47" s="539"/>
      <c r="Q47" s="4847"/>
      <c r="R47" s="4842"/>
    </row>
    <row r="48" spans="1:18" ht="12" customHeight="1">
      <c r="A48" s="4861"/>
      <c r="B48" s="2178"/>
      <c r="C48" s="4873"/>
      <c r="D48" s="537"/>
      <c r="E48" s="538"/>
      <c r="F48" s="542" t="s">
        <v>139</v>
      </c>
      <c r="G48" s="4844"/>
      <c r="H48" s="539"/>
      <c r="I48" s="539"/>
      <c r="J48" s="542" t="s">
        <v>139</v>
      </c>
      <c r="K48" s="542" t="s">
        <v>139</v>
      </c>
      <c r="L48" s="543" t="s">
        <v>139</v>
      </c>
      <c r="M48" s="4845" t="s">
        <v>3312</v>
      </c>
      <c r="N48" s="541" t="s">
        <v>139</v>
      </c>
      <c r="O48" s="539"/>
      <c r="P48" s="542" t="s">
        <v>139</v>
      </c>
      <c r="Q48" s="4847"/>
      <c r="R48" s="4842"/>
    </row>
    <row r="49" spans="1:18" ht="12" customHeight="1">
      <c r="A49" s="4861"/>
      <c r="B49" s="546"/>
      <c r="C49" s="4873"/>
      <c r="D49" s="537"/>
      <c r="E49" s="538"/>
      <c r="F49" s="537"/>
      <c r="G49" s="4844"/>
      <c r="H49" s="539"/>
      <c r="I49" s="539"/>
      <c r="J49" s="539"/>
      <c r="K49" s="539"/>
      <c r="L49" s="540"/>
      <c r="M49" s="4845"/>
      <c r="N49" s="541"/>
      <c r="O49" s="539"/>
      <c r="P49" s="539"/>
      <c r="Q49" s="4847"/>
      <c r="R49" s="4842"/>
    </row>
    <row r="50" spans="1:18" ht="12" customHeight="1">
      <c r="A50" s="4861"/>
      <c r="B50" s="546"/>
      <c r="C50" s="4873"/>
      <c r="D50" s="537"/>
      <c r="E50" s="538"/>
      <c r="F50" s="537"/>
      <c r="G50" s="4844"/>
      <c r="H50" s="539"/>
      <c r="I50" s="539"/>
      <c r="J50" s="539"/>
      <c r="K50" s="542" t="s">
        <v>139</v>
      </c>
      <c r="L50" s="543" t="s">
        <v>139</v>
      </c>
      <c r="M50" s="4845" t="s">
        <v>3313</v>
      </c>
      <c r="N50" s="541" t="s">
        <v>139</v>
      </c>
      <c r="O50" s="539"/>
      <c r="P50" s="542" t="s">
        <v>139</v>
      </c>
      <c r="Q50" s="4847"/>
      <c r="R50" s="4842"/>
    </row>
    <row r="51" spans="1:18" ht="12" customHeight="1">
      <c r="A51" s="4861"/>
      <c r="B51" s="546"/>
      <c r="C51" s="4873"/>
      <c r="D51" s="537"/>
      <c r="E51" s="538"/>
      <c r="F51" s="537"/>
      <c r="G51" s="4844"/>
      <c r="H51" s="539"/>
      <c r="I51" s="539"/>
      <c r="J51" s="539"/>
      <c r="K51" s="539"/>
      <c r="L51" s="540"/>
      <c r="M51" s="4845"/>
      <c r="N51" s="541"/>
      <c r="O51" s="539"/>
      <c r="P51" s="539"/>
      <c r="Q51" s="4847"/>
      <c r="R51" s="4842"/>
    </row>
    <row r="52" spans="1:18" ht="12" customHeight="1">
      <c r="A52" s="4861"/>
      <c r="B52" s="546"/>
      <c r="C52" s="4873"/>
      <c r="D52" s="537"/>
      <c r="E52" s="538"/>
      <c r="F52" s="537"/>
      <c r="G52" s="4844"/>
      <c r="H52" s="539"/>
      <c r="I52" s="539"/>
      <c r="J52" s="539"/>
      <c r="K52" s="542" t="s">
        <v>139</v>
      </c>
      <c r="L52" s="543" t="s">
        <v>139</v>
      </c>
      <c r="M52" s="4845" t="s">
        <v>3314</v>
      </c>
      <c r="N52" s="541" t="s">
        <v>139</v>
      </c>
      <c r="O52" s="539"/>
      <c r="P52" s="542" t="s">
        <v>139</v>
      </c>
      <c r="Q52" s="4847"/>
      <c r="R52" s="4842"/>
    </row>
    <row r="53" spans="1:18" ht="12" customHeight="1">
      <c r="A53" s="4861"/>
      <c r="B53" s="546"/>
      <c r="C53" s="4873"/>
      <c r="D53" s="537"/>
      <c r="E53" s="538"/>
      <c r="F53" s="537"/>
      <c r="G53" s="4844"/>
      <c r="H53" s="539"/>
      <c r="I53" s="539"/>
      <c r="J53" s="539"/>
      <c r="K53" s="539"/>
      <c r="L53" s="540"/>
      <c r="M53" s="4845"/>
      <c r="N53" s="541"/>
      <c r="O53" s="539"/>
      <c r="P53" s="539"/>
      <c r="Q53" s="4847"/>
      <c r="R53" s="4842"/>
    </row>
    <row r="54" spans="1:18" ht="12" customHeight="1">
      <c r="A54" s="4861"/>
      <c r="B54" s="546"/>
      <c r="C54" s="4874"/>
      <c r="D54" s="537"/>
      <c r="E54" s="538"/>
      <c r="F54" s="537"/>
      <c r="G54" s="4844"/>
      <c r="H54" s="539"/>
      <c r="I54" s="539"/>
      <c r="J54" s="539"/>
      <c r="K54" s="542" t="s">
        <v>139</v>
      </c>
      <c r="L54" s="543" t="s">
        <v>139</v>
      </c>
      <c r="M54" s="4850" t="s">
        <v>3315</v>
      </c>
      <c r="N54" s="541" t="s">
        <v>139</v>
      </c>
      <c r="O54" s="539"/>
      <c r="P54" s="542" t="s">
        <v>139</v>
      </c>
      <c r="Q54" s="4847"/>
      <c r="R54" s="4842"/>
    </row>
    <row r="55" spans="1:18" ht="12" customHeight="1" thickBot="1">
      <c r="A55" s="4862"/>
      <c r="B55" s="558"/>
      <c r="C55" s="4875"/>
      <c r="D55" s="559"/>
      <c r="E55" s="560"/>
      <c r="F55" s="559"/>
      <c r="G55" s="4849"/>
      <c r="H55" s="561"/>
      <c r="I55" s="561"/>
      <c r="J55" s="561"/>
      <c r="K55" s="561"/>
      <c r="L55" s="562"/>
      <c r="M55" s="4851"/>
      <c r="N55" s="563"/>
      <c r="O55" s="561"/>
      <c r="P55" s="561"/>
      <c r="Q55" s="4848"/>
      <c r="R55" s="4843"/>
    </row>
  </sheetData>
  <mergeCells count="77">
    <mergeCell ref="J2:R2"/>
    <mergeCell ref="J3:R3"/>
    <mergeCell ref="A5:A7"/>
    <mergeCell ref="B5:B7"/>
    <mergeCell ref="C5:C7"/>
    <mergeCell ref="D5:M5"/>
    <mergeCell ref="N5:R5"/>
    <mergeCell ref="D6:E7"/>
    <mergeCell ref="F6:G7"/>
    <mergeCell ref="H6:K6"/>
    <mergeCell ref="L6:M7"/>
    <mergeCell ref="N6:P6"/>
    <mergeCell ref="Q6:R6"/>
    <mergeCell ref="A8:A55"/>
    <mergeCell ref="B8:B11"/>
    <mergeCell ref="C8:C19"/>
    <mergeCell ref="G8:G9"/>
    <mergeCell ref="M8:M9"/>
    <mergeCell ref="B14:B17"/>
    <mergeCell ref="B19:B20"/>
    <mergeCell ref="C20:C25"/>
    <mergeCell ref="G20:G21"/>
    <mergeCell ref="M20:M21"/>
    <mergeCell ref="C42:C55"/>
    <mergeCell ref="G42:G43"/>
    <mergeCell ref="M42:M43"/>
    <mergeCell ref="G52:G53"/>
    <mergeCell ref="M52:M53"/>
    <mergeCell ref="C26:C33"/>
    <mergeCell ref="Q8:Q19"/>
    <mergeCell ref="R8:R19"/>
    <mergeCell ref="G10:G11"/>
    <mergeCell ref="M10:M11"/>
    <mergeCell ref="G12:G13"/>
    <mergeCell ref="M12:M13"/>
    <mergeCell ref="G14:G15"/>
    <mergeCell ref="M14:M15"/>
    <mergeCell ref="G16:G17"/>
    <mergeCell ref="M16:M17"/>
    <mergeCell ref="G18:G19"/>
    <mergeCell ref="M18:M19"/>
    <mergeCell ref="Q20:Q25"/>
    <mergeCell ref="R20:R25"/>
    <mergeCell ref="G22:G23"/>
    <mergeCell ref="M22:M23"/>
    <mergeCell ref="G24:G25"/>
    <mergeCell ref="M24:M25"/>
    <mergeCell ref="G26:G27"/>
    <mergeCell ref="M26:M27"/>
    <mergeCell ref="Q26:Q33"/>
    <mergeCell ref="R26:R33"/>
    <mergeCell ref="G28:G29"/>
    <mergeCell ref="M28:M29"/>
    <mergeCell ref="G30:G31"/>
    <mergeCell ref="M30:M31"/>
    <mergeCell ref="G32:G33"/>
    <mergeCell ref="M32:M33"/>
    <mergeCell ref="R42:R55"/>
    <mergeCell ref="G44:G45"/>
    <mergeCell ref="M44:M45"/>
    <mergeCell ref="G46:G47"/>
    <mergeCell ref="M46:M47"/>
    <mergeCell ref="Q42:Q55"/>
    <mergeCell ref="G54:G55"/>
    <mergeCell ref="M54:M55"/>
    <mergeCell ref="G48:G49"/>
    <mergeCell ref="M48:M49"/>
    <mergeCell ref="G50:G51"/>
    <mergeCell ref="M50:M51"/>
    <mergeCell ref="B34:B37"/>
    <mergeCell ref="C34:C41"/>
    <mergeCell ref="M34:M35"/>
    <mergeCell ref="Q34:Q41"/>
    <mergeCell ref="R34:R41"/>
    <mergeCell ref="M36:M37"/>
    <mergeCell ref="M38:M39"/>
    <mergeCell ref="M40:M41"/>
  </mergeCells>
  <phoneticPr fontId="129"/>
  <dataValidations count="1">
    <dataValidation type="list" allowBlank="1" showInputMessage="1" showErrorMessage="1" sqref="D8 D20 D26 D34 D42 F8 F10 F12 F14 F20 F22 F24 F26 F28 F30 F34 F36 F38 F40 F42 F44 F46 F48 I8:J8 I10:J10 I12:J12 I18:J18 I40:J40 J14 J16 J20:L20 J22:L22 J38 J42:L42 J44:L44 J46:L46 J48:L48 K24:L24 K26:L26 K28:L28 K30:L30 K32:L32 K34:L34 K36:L36 K50:L50 K52:L52 K54:L54 L8 L10 L12 L14 L16 L18 L38 L40 N12 N14 N16 N18 N20 N22 N24:P24 N26:P26 N28 N30 N32:P32 N34 N36:O36 N38 N40 N42 N44 N46 N48 N50 N52 N54 O8:P8 P10 P12 P14 P16 P18 P20 P22 P28 P30 P38 P40 P42 P44 P46 P48 P50 P52 P54" xr:uid="{00000000-0002-0000-3F00-000000000000}">
      <formula1>"□,■"</formula1>
    </dataValidation>
  </dataValidations>
  <pageMargins left="0.61" right="0.24" top="0.33" bottom="0.16" header="0.3" footer="0.16"/>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S55"/>
  <sheetViews>
    <sheetView workbookViewId="0"/>
  </sheetViews>
  <sheetFormatPr defaultColWidth="9" defaultRowHeight="11.25"/>
  <cols>
    <col min="1" max="1" width="3.125" style="453" customWidth="1"/>
    <col min="2" max="2" width="14.125" style="453" customWidth="1"/>
    <col min="3" max="3" width="2.875" style="453" customWidth="1"/>
    <col min="4" max="4" width="5.875" style="453" customWidth="1"/>
    <col min="5" max="5" width="2.625" style="453" customWidth="1"/>
    <col min="6" max="6" width="3" style="453" customWidth="1"/>
    <col min="7" max="7" width="2.625" style="454" customWidth="1"/>
    <col min="8" max="8" width="8.375" style="483" customWidth="1"/>
    <col min="9" max="12" width="2.625" style="453" customWidth="1"/>
    <col min="13" max="13" width="2.125" style="453" customWidth="1"/>
    <col min="14" max="14" width="12.125" style="455" customWidth="1"/>
    <col min="15" max="17" width="2.625" style="454" customWidth="1"/>
    <col min="18" max="19" width="10.625" style="454" customWidth="1"/>
    <col min="20" max="20" width="9" style="453" customWidth="1"/>
    <col min="21" max="16384" width="9" style="453"/>
  </cols>
  <sheetData>
    <row r="1" spans="1:19" s="446" customFormat="1" ht="21" customHeight="1">
      <c r="A1" s="449" t="s">
        <v>3174</v>
      </c>
      <c r="B1" s="449"/>
      <c r="C1" s="449"/>
      <c r="D1" s="449"/>
      <c r="E1" s="449"/>
      <c r="F1" s="449"/>
      <c r="G1" s="450"/>
      <c r="H1" s="482"/>
      <c r="I1" s="449"/>
      <c r="J1" s="449"/>
      <c r="K1" s="449"/>
      <c r="L1" s="449"/>
      <c r="M1" s="449"/>
      <c r="N1" s="451"/>
      <c r="O1" s="447"/>
      <c r="P1" s="447"/>
      <c r="Q1" s="447"/>
      <c r="R1" s="447"/>
      <c r="S1" s="452" t="s">
        <v>3316</v>
      </c>
    </row>
    <row r="2" spans="1:19" s="446" customFormat="1" ht="15" customHeight="1">
      <c r="A2" s="449"/>
      <c r="B2" s="449"/>
      <c r="C2" s="449"/>
      <c r="D2" s="449"/>
      <c r="E2" s="449"/>
      <c r="F2" s="449"/>
      <c r="G2" s="450"/>
      <c r="H2" s="482"/>
      <c r="I2" s="449"/>
      <c r="J2" s="449"/>
      <c r="K2" s="4768" t="s">
        <v>3207</v>
      </c>
      <c r="L2" s="4768"/>
      <c r="M2" s="4768"/>
      <c r="N2" s="4768"/>
      <c r="O2" s="4768"/>
      <c r="P2" s="4768"/>
      <c r="Q2" s="4768"/>
      <c r="R2" s="4768"/>
      <c r="S2" s="4768"/>
    </row>
    <row r="3" spans="1:19" s="446" customFormat="1" ht="15" customHeight="1">
      <c r="A3" s="449"/>
      <c r="B3" s="449"/>
      <c r="C3" s="449"/>
      <c r="D3" s="449"/>
      <c r="E3" s="449"/>
      <c r="F3" s="449"/>
      <c r="G3" s="450"/>
      <c r="H3" s="482"/>
      <c r="I3" s="449"/>
      <c r="J3" s="449"/>
      <c r="K3" s="4769" t="s">
        <v>3208</v>
      </c>
      <c r="L3" s="4769"/>
      <c r="M3" s="4769"/>
      <c r="N3" s="4769"/>
      <c r="O3" s="4769"/>
      <c r="P3" s="4769"/>
      <c r="Q3" s="4769"/>
      <c r="R3" s="4769"/>
      <c r="S3" s="4769"/>
    </row>
    <row r="4" spans="1:19" ht="12" thickBot="1"/>
    <row r="5" spans="1:19" s="456" customFormat="1" ht="13.5" customHeight="1">
      <c r="A5" s="4770"/>
      <c r="B5" s="4773" t="s">
        <v>3209</v>
      </c>
      <c r="C5" s="4933" t="s">
        <v>3210</v>
      </c>
      <c r="D5" s="4934"/>
      <c r="E5" s="4773" t="s">
        <v>3211</v>
      </c>
      <c r="F5" s="4773"/>
      <c r="G5" s="4773"/>
      <c r="H5" s="4773"/>
      <c r="I5" s="4773"/>
      <c r="J5" s="4773"/>
      <c r="K5" s="4773"/>
      <c r="L5" s="4773"/>
      <c r="M5" s="4773"/>
      <c r="N5" s="4776"/>
      <c r="O5" s="4777" t="s">
        <v>3225</v>
      </c>
      <c r="P5" s="4777"/>
      <c r="Q5" s="4777"/>
      <c r="R5" s="4777"/>
      <c r="S5" s="4778"/>
    </row>
    <row r="6" spans="1:19" s="456" customFormat="1" ht="13.5" customHeight="1">
      <c r="A6" s="4771"/>
      <c r="B6" s="4774"/>
      <c r="C6" s="4935"/>
      <c r="D6" s="4936"/>
      <c r="E6" s="4779" t="s">
        <v>3212</v>
      </c>
      <c r="F6" s="4780"/>
      <c r="G6" s="4783" t="s">
        <v>3213</v>
      </c>
      <c r="H6" s="4784"/>
      <c r="I6" s="4774" t="s">
        <v>3214</v>
      </c>
      <c r="J6" s="4774"/>
      <c r="K6" s="4774"/>
      <c r="L6" s="4774"/>
      <c r="M6" s="4783" t="s">
        <v>528</v>
      </c>
      <c r="N6" s="4787"/>
      <c r="O6" s="4789" t="s">
        <v>3215</v>
      </c>
      <c r="P6" s="4774"/>
      <c r="Q6" s="4774"/>
      <c r="R6" s="4774" t="s">
        <v>3216</v>
      </c>
      <c r="S6" s="4790"/>
    </row>
    <row r="7" spans="1:19" s="456" customFormat="1" ht="13.5" customHeight="1" thickBot="1">
      <c r="A7" s="4772"/>
      <c r="B7" s="4775"/>
      <c r="C7" s="4785"/>
      <c r="D7" s="4786"/>
      <c r="E7" s="4781"/>
      <c r="F7" s="4782"/>
      <c r="G7" s="4785"/>
      <c r="H7" s="4786"/>
      <c r="I7" s="457">
        <v>1</v>
      </c>
      <c r="J7" s="457">
        <v>2</v>
      </c>
      <c r="K7" s="457">
        <v>3</v>
      </c>
      <c r="L7" s="457">
        <v>4</v>
      </c>
      <c r="M7" s="4785"/>
      <c r="N7" s="4788"/>
      <c r="O7" s="458" t="s">
        <v>3217</v>
      </c>
      <c r="P7" s="457" t="s">
        <v>3218</v>
      </c>
      <c r="Q7" s="457" t="s">
        <v>3219</v>
      </c>
      <c r="R7" s="457" t="s">
        <v>3220</v>
      </c>
      <c r="S7" s="459" t="s">
        <v>3221</v>
      </c>
    </row>
    <row r="8" spans="1:19" s="454" customFormat="1" ht="12" customHeight="1" thickTop="1">
      <c r="A8" s="4756" t="s">
        <v>3317</v>
      </c>
      <c r="B8" s="4759" t="s">
        <v>3318</v>
      </c>
      <c r="C8" s="4913" t="s">
        <v>3319</v>
      </c>
      <c r="D8" s="4927"/>
      <c r="E8" s="460" t="s">
        <v>139</v>
      </c>
      <c r="F8" s="480" t="s">
        <v>498</v>
      </c>
      <c r="G8" s="460" t="s">
        <v>139</v>
      </c>
      <c r="H8" s="4763"/>
      <c r="I8" s="462"/>
      <c r="J8" s="462"/>
      <c r="K8" s="462" t="s">
        <v>139</v>
      </c>
      <c r="L8" s="462" t="s">
        <v>139</v>
      </c>
      <c r="M8" s="460" t="s">
        <v>139</v>
      </c>
      <c r="N8" s="4764" t="s">
        <v>3320</v>
      </c>
      <c r="O8" s="463" t="s">
        <v>139</v>
      </c>
      <c r="P8" s="462"/>
      <c r="Q8" s="462" t="s">
        <v>139</v>
      </c>
      <c r="R8" s="4753" t="s">
        <v>3222</v>
      </c>
      <c r="S8" s="4754" t="s">
        <v>3222</v>
      </c>
    </row>
    <row r="9" spans="1:19" s="454" customFormat="1" ht="12" customHeight="1">
      <c r="A9" s="4757"/>
      <c r="B9" s="4911"/>
      <c r="C9" s="4921"/>
      <c r="D9" s="4922"/>
      <c r="E9" s="471"/>
      <c r="F9" s="461"/>
      <c r="G9" s="471"/>
      <c r="H9" s="4736"/>
      <c r="I9" s="472"/>
      <c r="J9" s="472"/>
      <c r="K9" s="472"/>
      <c r="L9" s="472"/>
      <c r="M9" s="471"/>
      <c r="N9" s="4737"/>
      <c r="O9" s="473"/>
      <c r="P9" s="472"/>
      <c r="Q9" s="472"/>
      <c r="R9" s="4741"/>
      <c r="S9" s="4734"/>
    </row>
    <row r="10" spans="1:19" ht="12" customHeight="1">
      <c r="A10" s="4757"/>
      <c r="B10" s="4911"/>
      <c r="C10" s="4921"/>
      <c r="D10" s="4922"/>
      <c r="E10" s="471"/>
      <c r="F10" s="461"/>
      <c r="G10" s="474" t="s">
        <v>139</v>
      </c>
      <c r="H10" s="4736"/>
      <c r="I10" s="472"/>
      <c r="J10" s="472"/>
      <c r="K10" s="474" t="s">
        <v>139</v>
      </c>
      <c r="L10" s="474" t="s">
        <v>139</v>
      </c>
      <c r="M10" s="474" t="s">
        <v>139</v>
      </c>
      <c r="N10" s="4755" t="s">
        <v>3321</v>
      </c>
      <c r="O10" s="473" t="s">
        <v>139</v>
      </c>
      <c r="P10" s="472"/>
      <c r="Q10" s="474" t="s">
        <v>139</v>
      </c>
      <c r="R10" s="4741"/>
      <c r="S10" s="4734"/>
    </row>
    <row r="11" spans="1:19" ht="12" customHeight="1">
      <c r="A11" s="4757"/>
      <c r="B11" s="4911"/>
      <c r="C11" s="4921"/>
      <c r="D11" s="4922"/>
      <c r="E11" s="471"/>
      <c r="F11" s="461"/>
      <c r="G11" s="471"/>
      <c r="H11" s="4736"/>
      <c r="I11" s="472"/>
      <c r="J11" s="472"/>
      <c r="K11" s="472"/>
      <c r="L11" s="472"/>
      <c r="M11" s="471"/>
      <c r="N11" s="4755"/>
      <c r="O11" s="473"/>
      <c r="P11" s="472"/>
      <c r="Q11" s="472"/>
      <c r="R11" s="4741"/>
      <c r="S11" s="4734"/>
    </row>
    <row r="12" spans="1:19" ht="12" customHeight="1">
      <c r="A12" s="4757"/>
      <c r="B12" s="4911"/>
      <c r="C12" s="4921"/>
      <c r="D12" s="4922"/>
      <c r="E12" s="471"/>
      <c r="F12" s="461"/>
      <c r="G12" s="474" t="s">
        <v>139</v>
      </c>
      <c r="H12" s="4736"/>
      <c r="I12" s="472"/>
      <c r="J12" s="472"/>
      <c r="K12" s="474" t="s">
        <v>139</v>
      </c>
      <c r="L12" s="474" t="s">
        <v>139</v>
      </c>
      <c r="M12" s="474" t="s">
        <v>139</v>
      </c>
      <c r="N12" s="4737" t="s">
        <v>3322</v>
      </c>
      <c r="O12" s="473" t="s">
        <v>139</v>
      </c>
      <c r="P12" s="472"/>
      <c r="Q12" s="474" t="s">
        <v>139</v>
      </c>
      <c r="R12" s="4741"/>
      <c r="S12" s="4734"/>
    </row>
    <row r="13" spans="1:19" ht="12" customHeight="1">
      <c r="A13" s="4757"/>
      <c r="B13" s="4911"/>
      <c r="C13" s="4928"/>
      <c r="D13" s="4929"/>
      <c r="E13" s="464"/>
      <c r="F13" s="465"/>
      <c r="G13" s="464"/>
      <c r="H13" s="4744"/>
      <c r="I13" s="475"/>
      <c r="J13" s="475"/>
      <c r="K13" s="475"/>
      <c r="L13" s="475"/>
      <c r="M13" s="464"/>
      <c r="N13" s="4745"/>
      <c r="O13" s="466"/>
      <c r="P13" s="475"/>
      <c r="Q13" s="475"/>
      <c r="R13" s="4741"/>
      <c r="S13" s="4734"/>
    </row>
    <row r="14" spans="1:19" ht="12" customHeight="1">
      <c r="A14" s="4757"/>
      <c r="B14" s="4911"/>
      <c r="C14" s="4919" t="s">
        <v>3323</v>
      </c>
      <c r="D14" s="4920"/>
      <c r="E14" s="467" t="s">
        <v>139</v>
      </c>
      <c r="F14" s="468" t="s">
        <v>498</v>
      </c>
      <c r="G14" s="467" t="s">
        <v>139</v>
      </c>
      <c r="H14" s="4766" t="s">
        <v>3247</v>
      </c>
      <c r="I14" s="469"/>
      <c r="J14" s="469"/>
      <c r="K14" s="469" t="s">
        <v>139</v>
      </c>
      <c r="L14" s="469" t="s">
        <v>139</v>
      </c>
      <c r="M14" s="467" t="s">
        <v>139</v>
      </c>
      <c r="N14" s="4752" t="s">
        <v>3324</v>
      </c>
      <c r="O14" s="470" t="s">
        <v>139</v>
      </c>
      <c r="P14" s="469"/>
      <c r="Q14" s="469" t="s">
        <v>139</v>
      </c>
      <c r="R14" s="4741"/>
      <c r="S14" s="4734"/>
    </row>
    <row r="15" spans="1:19" ht="12" customHeight="1">
      <c r="A15" s="4757"/>
      <c r="B15" s="4911"/>
      <c r="C15" s="4921"/>
      <c r="D15" s="4922"/>
      <c r="E15" s="471"/>
      <c r="F15" s="461"/>
      <c r="G15" s="474"/>
      <c r="H15" s="4767"/>
      <c r="I15" s="472"/>
      <c r="J15" s="472"/>
      <c r="K15" s="472"/>
      <c r="L15" s="472"/>
      <c r="M15" s="471"/>
      <c r="N15" s="4737"/>
      <c r="O15" s="473"/>
      <c r="P15" s="472"/>
      <c r="Q15" s="472"/>
      <c r="R15" s="4741"/>
      <c r="S15" s="4734"/>
    </row>
    <row r="16" spans="1:19" ht="12" customHeight="1">
      <c r="A16" s="4757"/>
      <c r="B16" s="4911"/>
      <c r="C16" s="4921"/>
      <c r="D16" s="4922"/>
      <c r="E16" s="471"/>
      <c r="F16" s="461"/>
      <c r="G16" s="474" t="s">
        <v>139</v>
      </c>
      <c r="H16" s="4736" t="s">
        <v>3224</v>
      </c>
      <c r="I16" s="472"/>
      <c r="J16" s="472"/>
      <c r="K16" s="474" t="s">
        <v>139</v>
      </c>
      <c r="L16" s="474" t="s">
        <v>139</v>
      </c>
      <c r="M16" s="474" t="s">
        <v>139</v>
      </c>
      <c r="N16" s="4737" t="s">
        <v>3325</v>
      </c>
      <c r="O16" s="473" t="s">
        <v>139</v>
      </c>
      <c r="P16" s="472"/>
      <c r="Q16" s="474" t="s">
        <v>139</v>
      </c>
      <c r="R16" s="4741"/>
      <c r="S16" s="4734"/>
    </row>
    <row r="17" spans="1:19" ht="12" customHeight="1">
      <c r="A17" s="4757"/>
      <c r="B17" s="4911"/>
      <c r="C17" s="4928"/>
      <c r="D17" s="4929"/>
      <c r="E17" s="464"/>
      <c r="F17" s="465"/>
      <c r="G17" s="464"/>
      <c r="H17" s="4744"/>
      <c r="I17" s="475"/>
      <c r="J17" s="475"/>
      <c r="K17" s="475"/>
      <c r="L17" s="475"/>
      <c r="M17" s="464"/>
      <c r="N17" s="4745"/>
      <c r="O17" s="466"/>
      <c r="P17" s="475"/>
      <c r="Q17" s="475"/>
      <c r="R17" s="4742"/>
      <c r="S17" s="4743"/>
    </row>
    <row r="18" spans="1:19" ht="12" customHeight="1">
      <c r="A18" s="4757"/>
      <c r="B18" s="4911"/>
      <c r="C18" s="4919" t="s">
        <v>3326</v>
      </c>
      <c r="D18" s="4920"/>
      <c r="E18" s="467" t="s">
        <v>139</v>
      </c>
      <c r="F18" s="468" t="s">
        <v>498</v>
      </c>
      <c r="G18" s="467" t="s">
        <v>139</v>
      </c>
      <c r="H18" s="4751"/>
      <c r="I18" s="469"/>
      <c r="J18" s="469"/>
      <c r="K18" s="469" t="s">
        <v>139</v>
      </c>
      <c r="L18" s="469" t="s">
        <v>139</v>
      </c>
      <c r="M18" s="467" t="s">
        <v>139</v>
      </c>
      <c r="N18" s="4737" t="s">
        <v>3320</v>
      </c>
      <c r="O18" s="470" t="s">
        <v>139</v>
      </c>
      <c r="P18" s="469"/>
      <c r="Q18" s="469" t="s">
        <v>139</v>
      </c>
      <c r="R18" s="4740" t="s">
        <v>3222</v>
      </c>
      <c r="S18" s="4733" t="s">
        <v>3222</v>
      </c>
    </row>
    <row r="19" spans="1:19" ht="12" customHeight="1">
      <c r="A19" s="4757"/>
      <c r="B19" s="4911"/>
      <c r="C19" s="4921"/>
      <c r="D19" s="4922"/>
      <c r="E19" s="471"/>
      <c r="F19" s="461"/>
      <c r="G19" s="471"/>
      <c r="H19" s="4736"/>
      <c r="I19" s="472"/>
      <c r="J19" s="472"/>
      <c r="K19" s="472"/>
      <c r="L19" s="472"/>
      <c r="M19" s="471"/>
      <c r="N19" s="4737"/>
      <c r="O19" s="473"/>
      <c r="P19" s="472"/>
      <c r="Q19" s="472"/>
      <c r="R19" s="4741"/>
      <c r="S19" s="4734"/>
    </row>
    <row r="20" spans="1:19" ht="12" customHeight="1">
      <c r="A20" s="4757"/>
      <c r="B20" s="4911"/>
      <c r="C20" s="4921"/>
      <c r="D20" s="4922"/>
      <c r="E20" s="471"/>
      <c r="F20" s="461"/>
      <c r="G20" s="474" t="s">
        <v>139</v>
      </c>
      <c r="H20" s="4736"/>
      <c r="I20" s="472"/>
      <c r="J20" s="472"/>
      <c r="K20" s="474" t="s">
        <v>139</v>
      </c>
      <c r="L20" s="474" t="s">
        <v>139</v>
      </c>
      <c r="M20" s="474" t="s">
        <v>139</v>
      </c>
      <c r="N20" s="4755" t="s">
        <v>3321</v>
      </c>
      <c r="O20" s="473" t="s">
        <v>139</v>
      </c>
      <c r="P20" s="472"/>
      <c r="Q20" s="474" t="s">
        <v>139</v>
      </c>
      <c r="R20" s="4741"/>
      <c r="S20" s="4734"/>
    </row>
    <row r="21" spans="1:19" ht="12" customHeight="1">
      <c r="A21" s="4757"/>
      <c r="B21" s="4911"/>
      <c r="C21" s="4921"/>
      <c r="D21" s="4922"/>
      <c r="E21" s="471"/>
      <c r="F21" s="461"/>
      <c r="G21" s="471"/>
      <c r="H21" s="4736"/>
      <c r="I21" s="472"/>
      <c r="J21" s="472"/>
      <c r="K21" s="472"/>
      <c r="L21" s="472"/>
      <c r="M21" s="471"/>
      <c r="N21" s="4755"/>
      <c r="O21" s="473"/>
      <c r="P21" s="472"/>
      <c r="Q21" s="472"/>
      <c r="R21" s="4741"/>
      <c r="S21" s="4734"/>
    </row>
    <row r="22" spans="1:19" ht="12" customHeight="1">
      <c r="A22" s="4757"/>
      <c r="B22" s="4911"/>
      <c r="C22" s="4921"/>
      <c r="D22" s="4922"/>
      <c r="E22" s="471"/>
      <c r="F22" s="461"/>
      <c r="G22" s="474" t="s">
        <v>139</v>
      </c>
      <c r="H22" s="4736"/>
      <c r="I22" s="472"/>
      <c r="J22" s="472"/>
      <c r="K22" s="474" t="s">
        <v>139</v>
      </c>
      <c r="L22" s="474" t="s">
        <v>139</v>
      </c>
      <c r="M22" s="474" t="s">
        <v>139</v>
      </c>
      <c r="N22" s="4737" t="s">
        <v>3322</v>
      </c>
      <c r="O22" s="473" t="s">
        <v>139</v>
      </c>
      <c r="P22" s="472"/>
      <c r="Q22" s="474" t="s">
        <v>139</v>
      </c>
      <c r="R22" s="4741"/>
      <c r="S22" s="4734"/>
    </row>
    <row r="23" spans="1:19" ht="12" customHeight="1">
      <c r="A23" s="4757"/>
      <c r="B23" s="4911"/>
      <c r="C23" s="4921"/>
      <c r="D23" s="4922"/>
      <c r="E23" s="471"/>
      <c r="F23" s="461"/>
      <c r="G23" s="471"/>
      <c r="H23" s="4736"/>
      <c r="I23" s="472"/>
      <c r="J23" s="472"/>
      <c r="K23" s="472"/>
      <c r="L23" s="472"/>
      <c r="M23" s="471"/>
      <c r="N23" s="4737"/>
      <c r="O23" s="473"/>
      <c r="P23" s="472"/>
      <c r="Q23" s="472"/>
      <c r="R23" s="4741"/>
      <c r="S23" s="4734"/>
    </row>
    <row r="24" spans="1:19" ht="12" customHeight="1">
      <c r="A24" s="4757"/>
      <c r="B24" s="4911"/>
      <c r="C24" s="4921"/>
      <c r="D24" s="4922"/>
      <c r="E24" s="471"/>
      <c r="F24" s="461"/>
      <c r="G24" s="474" t="s">
        <v>139</v>
      </c>
      <c r="H24" s="4736"/>
      <c r="I24" s="472"/>
      <c r="J24" s="472"/>
      <c r="K24" s="474" t="s">
        <v>139</v>
      </c>
      <c r="L24" s="474" t="s">
        <v>139</v>
      </c>
      <c r="M24" s="474" t="s">
        <v>139</v>
      </c>
      <c r="N24" s="4737" t="s">
        <v>3327</v>
      </c>
      <c r="O24" s="473" t="s">
        <v>139</v>
      </c>
      <c r="P24" s="472"/>
      <c r="Q24" s="474" t="s">
        <v>139</v>
      </c>
      <c r="R24" s="4741"/>
      <c r="S24" s="4734"/>
    </row>
    <row r="25" spans="1:19" ht="12" customHeight="1">
      <c r="A25" s="4757"/>
      <c r="B25" s="4911"/>
      <c r="C25" s="4928"/>
      <c r="D25" s="4929"/>
      <c r="E25" s="464"/>
      <c r="F25" s="465"/>
      <c r="G25" s="464"/>
      <c r="H25" s="4744"/>
      <c r="I25" s="475"/>
      <c r="J25" s="475"/>
      <c r="K25" s="475"/>
      <c r="L25" s="475"/>
      <c r="M25" s="464"/>
      <c r="N25" s="4745"/>
      <c r="O25" s="466"/>
      <c r="P25" s="475"/>
      <c r="Q25" s="475"/>
      <c r="R25" s="4741"/>
      <c r="S25" s="4734"/>
    </row>
    <row r="26" spans="1:19" ht="12" customHeight="1">
      <c r="A26" s="4757"/>
      <c r="B26" s="4911"/>
      <c r="C26" s="4921" t="s">
        <v>3323</v>
      </c>
      <c r="D26" s="4922"/>
      <c r="E26" s="467" t="s">
        <v>139</v>
      </c>
      <c r="F26" s="468" t="s">
        <v>498</v>
      </c>
      <c r="G26" s="467" t="s">
        <v>139</v>
      </c>
      <c r="H26" s="4766" t="s">
        <v>3247</v>
      </c>
      <c r="I26" s="469"/>
      <c r="J26" s="469"/>
      <c r="K26" s="469" t="s">
        <v>139</v>
      </c>
      <c r="L26" s="469" t="s">
        <v>139</v>
      </c>
      <c r="M26" s="467" t="s">
        <v>139</v>
      </c>
      <c r="N26" s="4752" t="s">
        <v>3324</v>
      </c>
      <c r="O26" s="470" t="s">
        <v>139</v>
      </c>
      <c r="P26" s="469"/>
      <c r="Q26" s="469" t="s">
        <v>139</v>
      </c>
      <c r="R26" s="4741"/>
      <c r="S26" s="4734"/>
    </row>
    <row r="27" spans="1:19" ht="12" customHeight="1">
      <c r="A27" s="4757"/>
      <c r="B27" s="4911"/>
      <c r="C27" s="4921"/>
      <c r="D27" s="4922"/>
      <c r="E27" s="471"/>
      <c r="F27" s="461"/>
      <c r="G27" s="474"/>
      <c r="H27" s="4767"/>
      <c r="I27" s="472"/>
      <c r="J27" s="472"/>
      <c r="K27" s="472"/>
      <c r="L27" s="472"/>
      <c r="M27" s="471"/>
      <c r="N27" s="4737"/>
      <c r="O27" s="473"/>
      <c r="P27" s="472"/>
      <c r="Q27" s="472"/>
      <c r="R27" s="4741"/>
      <c r="S27" s="4734"/>
    </row>
    <row r="28" spans="1:19" ht="12" customHeight="1">
      <c r="A28" s="4757"/>
      <c r="B28" s="4911"/>
      <c r="C28" s="4921"/>
      <c r="D28" s="4922"/>
      <c r="E28" s="471"/>
      <c r="F28" s="461"/>
      <c r="G28" s="474" t="s">
        <v>139</v>
      </c>
      <c r="H28" s="4736" t="s">
        <v>3224</v>
      </c>
      <c r="I28" s="472"/>
      <c r="J28" s="472"/>
      <c r="K28" s="474" t="s">
        <v>139</v>
      </c>
      <c r="L28" s="474" t="s">
        <v>139</v>
      </c>
      <c r="M28" s="474" t="s">
        <v>139</v>
      </c>
      <c r="N28" s="4737" t="s">
        <v>3325</v>
      </c>
      <c r="O28" s="473" t="s">
        <v>139</v>
      </c>
      <c r="P28" s="472"/>
      <c r="Q28" s="474" t="s">
        <v>139</v>
      </c>
      <c r="R28" s="4741"/>
      <c r="S28" s="4734"/>
    </row>
    <row r="29" spans="1:19" ht="12" customHeight="1">
      <c r="A29" s="4757"/>
      <c r="B29" s="4926"/>
      <c r="C29" s="4928"/>
      <c r="D29" s="4929"/>
      <c r="E29" s="464"/>
      <c r="F29" s="465"/>
      <c r="G29" s="464"/>
      <c r="H29" s="4744"/>
      <c r="I29" s="475"/>
      <c r="J29" s="475"/>
      <c r="K29" s="475"/>
      <c r="L29" s="475"/>
      <c r="M29" s="464"/>
      <c r="N29" s="4745"/>
      <c r="O29" s="466"/>
      <c r="P29" s="475"/>
      <c r="Q29" s="475"/>
      <c r="R29" s="4742"/>
      <c r="S29" s="4743"/>
    </row>
    <row r="30" spans="1:19" ht="12" customHeight="1">
      <c r="A30" s="4757"/>
      <c r="B30" s="4746" t="s">
        <v>3328</v>
      </c>
      <c r="C30" s="4919" t="s">
        <v>3329</v>
      </c>
      <c r="D30" s="4920"/>
      <c r="E30" s="467" t="s">
        <v>139</v>
      </c>
      <c r="F30" s="468" t="s">
        <v>498</v>
      </c>
      <c r="G30" s="467" t="s">
        <v>139</v>
      </c>
      <c r="H30" s="4751" t="s">
        <v>3230</v>
      </c>
      <c r="I30" s="469"/>
      <c r="J30" s="469"/>
      <c r="K30" s="469" t="s">
        <v>139</v>
      </c>
      <c r="L30" s="469" t="s">
        <v>139</v>
      </c>
      <c r="M30" s="467" t="s">
        <v>139</v>
      </c>
      <c r="N30" s="4737" t="s">
        <v>3330</v>
      </c>
      <c r="O30" s="470" t="s">
        <v>139</v>
      </c>
      <c r="P30" s="469"/>
      <c r="Q30" s="469" t="s">
        <v>139</v>
      </c>
      <c r="R30" s="4740" t="s">
        <v>3222</v>
      </c>
      <c r="S30" s="4733" t="s">
        <v>3222</v>
      </c>
    </row>
    <row r="31" spans="1:19" ht="12" customHeight="1">
      <c r="A31" s="4757"/>
      <c r="B31" s="4747"/>
      <c r="C31" s="4921"/>
      <c r="D31" s="4922"/>
      <c r="E31" s="471"/>
      <c r="F31" s="461"/>
      <c r="G31" s="471"/>
      <c r="H31" s="4736"/>
      <c r="I31" s="472"/>
      <c r="J31" s="472"/>
      <c r="K31" s="472"/>
      <c r="L31" s="472"/>
      <c r="M31" s="471"/>
      <c r="N31" s="4737"/>
      <c r="O31" s="473"/>
      <c r="P31" s="472"/>
      <c r="Q31" s="472"/>
      <c r="R31" s="4741"/>
      <c r="S31" s="4734"/>
    </row>
    <row r="32" spans="1:19" ht="12" customHeight="1">
      <c r="A32" s="4757"/>
      <c r="B32" s="4747"/>
      <c r="C32" s="4921"/>
      <c r="D32" s="4922"/>
      <c r="E32" s="471"/>
      <c r="F32" s="461"/>
      <c r="G32" s="474" t="s">
        <v>139</v>
      </c>
      <c r="H32" s="4736"/>
      <c r="I32" s="472"/>
      <c r="J32" s="472"/>
      <c r="K32" s="474" t="s">
        <v>139</v>
      </c>
      <c r="L32" s="474" t="s">
        <v>139</v>
      </c>
      <c r="M32" s="474" t="s">
        <v>139</v>
      </c>
      <c r="N32" s="4737" t="s">
        <v>3331</v>
      </c>
      <c r="O32" s="473" t="s">
        <v>139</v>
      </c>
      <c r="P32" s="472"/>
      <c r="Q32" s="474" t="s">
        <v>139</v>
      </c>
      <c r="R32" s="4741"/>
      <c r="S32" s="4734"/>
    </row>
    <row r="33" spans="1:19" ht="12" customHeight="1">
      <c r="A33" s="4757"/>
      <c r="B33" s="4747"/>
      <c r="C33" s="4921"/>
      <c r="D33" s="4922"/>
      <c r="E33" s="471"/>
      <c r="F33" s="461"/>
      <c r="G33" s="471"/>
      <c r="H33" s="4736"/>
      <c r="I33" s="472"/>
      <c r="J33" s="472"/>
      <c r="K33" s="472"/>
      <c r="L33" s="472"/>
      <c r="M33" s="471"/>
      <c r="N33" s="4737"/>
      <c r="O33" s="473"/>
      <c r="P33" s="472"/>
      <c r="Q33" s="472"/>
      <c r="R33" s="4741"/>
      <c r="S33" s="4734"/>
    </row>
    <row r="34" spans="1:19" ht="12" customHeight="1">
      <c r="A34" s="4757"/>
      <c r="B34" s="4747"/>
      <c r="C34" s="4921"/>
      <c r="D34" s="4922"/>
      <c r="E34" s="471"/>
      <c r="F34" s="461"/>
      <c r="G34" s="474" t="s">
        <v>139</v>
      </c>
      <c r="H34" s="4736"/>
      <c r="I34" s="472"/>
      <c r="J34" s="472"/>
      <c r="K34" s="472"/>
      <c r="L34" s="474" t="s">
        <v>139</v>
      </c>
      <c r="M34" s="474" t="s">
        <v>139</v>
      </c>
      <c r="N34" s="4737" t="s">
        <v>3332</v>
      </c>
      <c r="O34" s="473" t="s">
        <v>139</v>
      </c>
      <c r="P34" s="472"/>
      <c r="Q34" s="474" t="s">
        <v>139</v>
      </c>
      <c r="R34" s="4741"/>
      <c r="S34" s="4734"/>
    </row>
    <row r="35" spans="1:19" ht="12" customHeight="1">
      <c r="A35" s="4757"/>
      <c r="B35" s="4747"/>
      <c r="C35" s="4921"/>
      <c r="D35" s="4922"/>
      <c r="E35" s="471"/>
      <c r="F35" s="461"/>
      <c r="G35" s="471"/>
      <c r="H35" s="4736"/>
      <c r="I35" s="472"/>
      <c r="J35" s="472"/>
      <c r="K35" s="472"/>
      <c r="L35" s="472"/>
      <c r="M35" s="471"/>
      <c r="N35" s="4737"/>
      <c r="O35" s="473"/>
      <c r="P35" s="472"/>
      <c r="Q35" s="472"/>
      <c r="R35" s="4741"/>
      <c r="S35" s="4734"/>
    </row>
    <row r="36" spans="1:19" ht="12" customHeight="1">
      <c r="A36" s="4757"/>
      <c r="B36" s="4747"/>
      <c r="C36" s="4921"/>
      <c r="D36" s="4922"/>
      <c r="E36" s="471"/>
      <c r="F36" s="461"/>
      <c r="G36" s="474" t="s">
        <v>139</v>
      </c>
      <c r="H36" s="4736"/>
      <c r="I36" s="472"/>
      <c r="J36" s="472"/>
      <c r="K36" s="472"/>
      <c r="L36" s="474" t="s">
        <v>139</v>
      </c>
      <c r="M36" s="474" t="s">
        <v>139</v>
      </c>
      <c r="N36" s="4737" t="s">
        <v>3333</v>
      </c>
      <c r="O36" s="473" t="s">
        <v>139</v>
      </c>
      <c r="P36" s="474" t="s">
        <v>139</v>
      </c>
      <c r="Q36" s="472"/>
      <c r="R36" s="4741"/>
      <c r="S36" s="4734"/>
    </row>
    <row r="37" spans="1:19" ht="12" customHeight="1">
      <c r="A37" s="4757"/>
      <c r="B37" s="4747"/>
      <c r="C37" s="4928"/>
      <c r="D37" s="4929"/>
      <c r="E37" s="464"/>
      <c r="F37" s="465"/>
      <c r="G37" s="464"/>
      <c r="H37" s="4744"/>
      <c r="I37" s="475"/>
      <c r="J37" s="475"/>
      <c r="K37" s="475"/>
      <c r="L37" s="475"/>
      <c r="M37" s="464"/>
      <c r="N37" s="4745"/>
      <c r="O37" s="466"/>
      <c r="P37" s="475"/>
      <c r="Q37" s="475"/>
      <c r="R37" s="4742"/>
      <c r="S37" s="4743"/>
    </row>
    <row r="38" spans="1:19" ht="12" customHeight="1">
      <c r="A38" s="4757"/>
      <c r="B38" s="4747"/>
      <c r="C38" s="4930" t="s">
        <v>3334</v>
      </c>
      <c r="D38" s="4820" t="s">
        <v>3335</v>
      </c>
      <c r="E38" s="467" t="s">
        <v>139</v>
      </c>
      <c r="F38" s="468" t="s">
        <v>498</v>
      </c>
      <c r="G38" s="467" t="s">
        <v>139</v>
      </c>
      <c r="H38" s="4751"/>
      <c r="I38" s="469"/>
      <c r="J38" s="469"/>
      <c r="K38" s="469"/>
      <c r="L38" s="469" t="s">
        <v>139</v>
      </c>
      <c r="M38" s="467" t="s">
        <v>139</v>
      </c>
      <c r="N38" s="564" t="s">
        <v>3336</v>
      </c>
      <c r="O38" s="470" t="s">
        <v>139</v>
      </c>
      <c r="P38" s="469"/>
      <c r="Q38" s="469"/>
      <c r="R38" s="4740" t="s">
        <v>3222</v>
      </c>
      <c r="S38" s="4733" t="s">
        <v>3222</v>
      </c>
    </row>
    <row r="39" spans="1:19" ht="12" customHeight="1">
      <c r="A39" s="4757"/>
      <c r="B39" s="4747"/>
      <c r="C39" s="4931"/>
      <c r="D39" s="4925"/>
      <c r="E39" s="464"/>
      <c r="F39" s="465"/>
      <c r="G39" s="464"/>
      <c r="H39" s="4744"/>
      <c r="I39" s="475"/>
      <c r="J39" s="475"/>
      <c r="K39" s="472"/>
      <c r="L39" s="475" t="s">
        <v>139</v>
      </c>
      <c r="M39" s="464" t="s">
        <v>139</v>
      </c>
      <c r="N39" s="565" t="s">
        <v>3337</v>
      </c>
      <c r="O39" s="461" t="s">
        <v>139</v>
      </c>
      <c r="P39" s="475"/>
      <c r="Q39" s="475"/>
      <c r="R39" s="4741"/>
      <c r="S39" s="4734"/>
    </row>
    <row r="40" spans="1:19" ht="12" customHeight="1">
      <c r="A40" s="4757"/>
      <c r="B40" s="4747"/>
      <c r="C40" s="4931"/>
      <c r="D40" s="4820" t="s">
        <v>3338</v>
      </c>
      <c r="E40" s="467" t="s">
        <v>139</v>
      </c>
      <c r="F40" s="468" t="s">
        <v>498</v>
      </c>
      <c r="G40" s="467" t="s">
        <v>139</v>
      </c>
      <c r="H40" s="4751"/>
      <c r="I40" s="469"/>
      <c r="J40" s="469"/>
      <c r="K40" s="469"/>
      <c r="L40" s="469" t="s">
        <v>139</v>
      </c>
      <c r="M40" s="467" t="s">
        <v>139</v>
      </c>
      <c r="N40" s="564" t="s">
        <v>3336</v>
      </c>
      <c r="O40" s="470" t="s">
        <v>139</v>
      </c>
      <c r="P40" s="469"/>
      <c r="Q40" s="469"/>
      <c r="R40" s="4741"/>
      <c r="S40" s="4734"/>
    </row>
    <row r="41" spans="1:19" ht="12" customHeight="1">
      <c r="A41" s="4757"/>
      <c r="B41" s="4747"/>
      <c r="C41" s="4931"/>
      <c r="D41" s="4925"/>
      <c r="E41" s="464"/>
      <c r="F41" s="465"/>
      <c r="G41" s="464"/>
      <c r="H41" s="4744"/>
      <c r="I41" s="475"/>
      <c r="J41" s="475"/>
      <c r="K41" s="475"/>
      <c r="L41" s="475" t="s">
        <v>139</v>
      </c>
      <c r="M41" s="464" t="s">
        <v>139</v>
      </c>
      <c r="N41" s="565" t="s">
        <v>3337</v>
      </c>
      <c r="O41" s="461" t="s">
        <v>139</v>
      </c>
      <c r="P41" s="475"/>
      <c r="Q41" s="475"/>
      <c r="R41" s="4741"/>
      <c r="S41" s="4734"/>
    </row>
    <row r="42" spans="1:19" ht="12" customHeight="1">
      <c r="A42" s="4757"/>
      <c r="B42" s="4747"/>
      <c r="C42" s="4931"/>
      <c r="D42" s="4762" t="s">
        <v>3339</v>
      </c>
      <c r="E42" s="467" t="s">
        <v>139</v>
      </c>
      <c r="F42" s="468" t="s">
        <v>498</v>
      </c>
      <c r="G42" s="467" t="s">
        <v>139</v>
      </c>
      <c r="H42" s="4751"/>
      <c r="I42" s="469"/>
      <c r="J42" s="469"/>
      <c r="K42" s="472"/>
      <c r="L42" s="469" t="s">
        <v>139</v>
      </c>
      <c r="M42" s="467" t="s">
        <v>139</v>
      </c>
      <c r="N42" s="564" t="s">
        <v>3336</v>
      </c>
      <c r="O42" s="470" t="s">
        <v>139</v>
      </c>
      <c r="P42" s="469"/>
      <c r="Q42" s="469"/>
      <c r="R42" s="4741"/>
      <c r="S42" s="4734"/>
    </row>
    <row r="43" spans="1:19" ht="12" customHeight="1" thickBot="1">
      <c r="A43" s="4821"/>
      <c r="B43" s="4822"/>
      <c r="C43" s="4932"/>
      <c r="D43" s="4819"/>
      <c r="E43" s="496"/>
      <c r="F43" s="497"/>
      <c r="G43" s="496"/>
      <c r="H43" s="4906"/>
      <c r="I43" s="500"/>
      <c r="J43" s="500"/>
      <c r="K43" s="500"/>
      <c r="L43" s="500" t="s">
        <v>139</v>
      </c>
      <c r="M43" s="496" t="s">
        <v>139</v>
      </c>
      <c r="N43" s="566" t="s">
        <v>3337</v>
      </c>
      <c r="O43" s="497" t="s">
        <v>139</v>
      </c>
      <c r="P43" s="500"/>
      <c r="Q43" s="500"/>
      <c r="R43" s="4827"/>
      <c r="S43" s="4807"/>
    </row>
    <row r="44" spans="1:19" ht="12" customHeight="1" thickTop="1">
      <c r="A44" s="4756" t="s">
        <v>3340</v>
      </c>
      <c r="B44" s="4759" t="s">
        <v>3101</v>
      </c>
      <c r="C44" s="4913" t="s">
        <v>3341</v>
      </c>
      <c r="D44" s="4927"/>
      <c r="E44" s="460" t="s">
        <v>139</v>
      </c>
      <c r="F44" s="480" t="s">
        <v>498</v>
      </c>
      <c r="G44" s="460" t="s">
        <v>139</v>
      </c>
      <c r="H44" s="4763"/>
      <c r="I44" s="462"/>
      <c r="J44" s="462"/>
      <c r="K44" s="462" t="s">
        <v>139</v>
      </c>
      <c r="L44" s="462" t="s">
        <v>139</v>
      </c>
      <c r="M44" s="460" t="s">
        <v>139</v>
      </c>
      <c r="N44" s="4752" t="s">
        <v>3342</v>
      </c>
      <c r="O44" s="463" t="s">
        <v>139</v>
      </c>
      <c r="P44" s="462"/>
      <c r="Q44" s="462"/>
      <c r="R44" s="4753" t="s">
        <v>3222</v>
      </c>
      <c r="S44" s="4754" t="s">
        <v>3222</v>
      </c>
    </row>
    <row r="45" spans="1:19" ht="12" customHeight="1">
      <c r="A45" s="4757"/>
      <c r="B45" s="4911"/>
      <c r="C45" s="4921"/>
      <c r="D45" s="4922"/>
      <c r="E45" s="471"/>
      <c r="F45" s="461"/>
      <c r="G45" s="471"/>
      <c r="H45" s="4736"/>
      <c r="I45" s="472"/>
      <c r="J45" s="472"/>
      <c r="K45" s="472"/>
      <c r="L45" s="472"/>
      <c r="M45" s="471"/>
      <c r="N45" s="4737"/>
      <c r="O45" s="473"/>
      <c r="P45" s="472"/>
      <c r="Q45" s="472"/>
      <c r="R45" s="4741"/>
      <c r="S45" s="4734"/>
    </row>
    <row r="46" spans="1:19" ht="12" customHeight="1">
      <c r="A46" s="4757"/>
      <c r="B46" s="4911"/>
      <c r="C46" s="4921"/>
      <c r="D46" s="4922"/>
      <c r="E46" s="471"/>
      <c r="F46" s="461"/>
      <c r="G46" s="471"/>
      <c r="H46" s="4736"/>
      <c r="I46" s="472"/>
      <c r="J46" s="472"/>
      <c r="K46" s="474" t="s">
        <v>139</v>
      </c>
      <c r="L46" s="474" t="s">
        <v>139</v>
      </c>
      <c r="M46" s="474" t="s">
        <v>139</v>
      </c>
      <c r="N46" s="4737" t="s">
        <v>3343</v>
      </c>
      <c r="O46" s="473" t="s">
        <v>139</v>
      </c>
      <c r="P46" s="474" t="s">
        <v>139</v>
      </c>
      <c r="Q46" s="474" t="s">
        <v>139</v>
      </c>
      <c r="R46" s="4741"/>
      <c r="S46" s="4734"/>
    </row>
    <row r="47" spans="1:19" ht="12" customHeight="1">
      <c r="A47" s="4757"/>
      <c r="B47" s="4926"/>
      <c r="C47" s="4928"/>
      <c r="D47" s="4929"/>
      <c r="E47" s="464"/>
      <c r="F47" s="465"/>
      <c r="G47" s="464"/>
      <c r="H47" s="4744"/>
      <c r="I47" s="475"/>
      <c r="J47" s="475"/>
      <c r="K47" s="475"/>
      <c r="L47" s="475"/>
      <c r="M47" s="464"/>
      <c r="N47" s="4745"/>
      <c r="O47" s="466"/>
      <c r="P47" s="475"/>
      <c r="Q47" s="475"/>
      <c r="R47" s="4742"/>
      <c r="S47" s="4743"/>
    </row>
    <row r="48" spans="1:19" ht="12" customHeight="1">
      <c r="A48" s="4757"/>
      <c r="B48" s="4747" t="s">
        <v>3103</v>
      </c>
      <c r="C48" s="4919" t="s">
        <v>3344</v>
      </c>
      <c r="D48" s="4920"/>
      <c r="E48" s="467" t="s">
        <v>139</v>
      </c>
      <c r="F48" s="468" t="s">
        <v>498</v>
      </c>
      <c r="G48" s="467" t="s">
        <v>139</v>
      </c>
      <c r="H48" s="4751"/>
      <c r="I48" s="469"/>
      <c r="J48" s="469"/>
      <c r="K48" s="469" t="s">
        <v>139</v>
      </c>
      <c r="L48" s="469" t="s">
        <v>139</v>
      </c>
      <c r="M48" s="467" t="s">
        <v>139</v>
      </c>
      <c r="N48" s="4737" t="s">
        <v>3342</v>
      </c>
      <c r="O48" s="470" t="s">
        <v>139</v>
      </c>
      <c r="P48" s="469"/>
      <c r="Q48" s="469"/>
      <c r="R48" s="4740" t="s">
        <v>3222</v>
      </c>
      <c r="S48" s="4733" t="s">
        <v>3222</v>
      </c>
    </row>
    <row r="49" spans="1:19" ht="12" customHeight="1">
      <c r="A49" s="4757"/>
      <c r="B49" s="4747"/>
      <c r="C49" s="4921"/>
      <c r="D49" s="4922"/>
      <c r="E49" s="471"/>
      <c r="F49" s="461"/>
      <c r="G49" s="471"/>
      <c r="H49" s="4736"/>
      <c r="I49" s="472"/>
      <c r="J49" s="472"/>
      <c r="K49" s="472"/>
      <c r="L49" s="472"/>
      <c r="M49" s="471"/>
      <c r="N49" s="4737"/>
      <c r="O49" s="473"/>
      <c r="P49" s="472"/>
      <c r="Q49" s="472"/>
      <c r="R49" s="4741"/>
      <c r="S49" s="4734"/>
    </row>
    <row r="50" spans="1:19" ht="12" customHeight="1">
      <c r="A50" s="4757"/>
      <c r="B50" s="4747"/>
      <c r="C50" s="4921"/>
      <c r="D50" s="4922"/>
      <c r="E50" s="471"/>
      <c r="F50" s="461"/>
      <c r="G50" s="471"/>
      <c r="H50" s="4736"/>
      <c r="I50" s="472"/>
      <c r="J50" s="472"/>
      <c r="K50" s="474" t="s">
        <v>139</v>
      </c>
      <c r="L50" s="474" t="s">
        <v>139</v>
      </c>
      <c r="M50" s="474" t="s">
        <v>139</v>
      </c>
      <c r="N50" s="4737" t="s">
        <v>3343</v>
      </c>
      <c r="O50" s="473" t="s">
        <v>139</v>
      </c>
      <c r="P50" s="474" t="s">
        <v>139</v>
      </c>
      <c r="Q50" s="474" t="s">
        <v>139</v>
      </c>
      <c r="R50" s="4741"/>
      <c r="S50" s="4734"/>
    </row>
    <row r="51" spans="1:19" ht="12" customHeight="1" thickBot="1">
      <c r="A51" s="4821"/>
      <c r="B51" s="4822"/>
      <c r="C51" s="4923"/>
      <c r="D51" s="4924"/>
      <c r="E51" s="496"/>
      <c r="F51" s="497"/>
      <c r="G51" s="496"/>
      <c r="H51" s="4906"/>
      <c r="I51" s="500"/>
      <c r="J51" s="500"/>
      <c r="K51" s="500"/>
      <c r="L51" s="500"/>
      <c r="M51" s="496"/>
      <c r="N51" s="4907"/>
      <c r="O51" s="502"/>
      <c r="P51" s="500"/>
      <c r="Q51" s="500"/>
      <c r="R51" s="4827"/>
      <c r="S51" s="4807"/>
    </row>
    <row r="52" spans="1:19" ht="12" customHeight="1" thickTop="1">
      <c r="A52" s="4908" t="s">
        <v>3345</v>
      </c>
      <c r="B52" s="4759" t="s">
        <v>3346</v>
      </c>
      <c r="C52" s="4913" t="s">
        <v>3347</v>
      </c>
      <c r="D52" s="4914"/>
      <c r="E52" s="460" t="s">
        <v>139</v>
      </c>
      <c r="F52" s="480" t="s">
        <v>498</v>
      </c>
      <c r="G52" s="460" t="s">
        <v>139</v>
      </c>
      <c r="H52" s="4763"/>
      <c r="I52" s="462"/>
      <c r="J52" s="462"/>
      <c r="K52" s="462"/>
      <c r="L52" s="462" t="s">
        <v>139</v>
      </c>
      <c r="M52" s="460" t="s">
        <v>139</v>
      </c>
      <c r="N52" s="4737" t="s">
        <v>3348</v>
      </c>
      <c r="O52" s="463" t="s">
        <v>139</v>
      </c>
      <c r="P52" s="462"/>
      <c r="Q52" s="462" t="s">
        <v>139</v>
      </c>
      <c r="R52" s="4753" t="s">
        <v>3222</v>
      </c>
      <c r="S52" s="4754" t="s">
        <v>3222</v>
      </c>
    </row>
    <row r="53" spans="1:19" ht="12" customHeight="1">
      <c r="A53" s="4909"/>
      <c r="B53" s="4911"/>
      <c r="C53" s="4915"/>
      <c r="D53" s="4916"/>
      <c r="E53" s="471"/>
      <c r="F53" s="461"/>
      <c r="G53" s="471"/>
      <c r="H53" s="4736"/>
      <c r="I53" s="472"/>
      <c r="J53" s="472"/>
      <c r="K53" s="472"/>
      <c r="L53" s="472"/>
      <c r="M53" s="471"/>
      <c r="N53" s="4737"/>
      <c r="O53" s="473"/>
      <c r="P53" s="472"/>
      <c r="Q53" s="472"/>
      <c r="R53" s="4741"/>
      <c r="S53" s="4734"/>
    </row>
    <row r="54" spans="1:19" ht="12" customHeight="1">
      <c r="A54" s="4909"/>
      <c r="B54" s="4911"/>
      <c r="C54" s="4915"/>
      <c r="D54" s="4916"/>
      <c r="E54" s="471"/>
      <c r="F54" s="461"/>
      <c r="G54" s="474" t="s">
        <v>139</v>
      </c>
      <c r="H54" s="4736"/>
      <c r="I54" s="472"/>
      <c r="J54" s="472"/>
      <c r="K54" s="472"/>
      <c r="L54" s="474" t="s">
        <v>139</v>
      </c>
      <c r="M54" s="474" t="s">
        <v>139</v>
      </c>
      <c r="N54" s="4737" t="s">
        <v>3349</v>
      </c>
      <c r="O54" s="473" t="s">
        <v>139</v>
      </c>
      <c r="P54" s="472"/>
      <c r="Q54" s="474" t="s">
        <v>139</v>
      </c>
      <c r="R54" s="4741"/>
      <c r="S54" s="4734"/>
    </row>
    <row r="55" spans="1:19" ht="12" customHeight="1" thickBot="1">
      <c r="A55" s="4910"/>
      <c r="B55" s="4912"/>
      <c r="C55" s="4917"/>
      <c r="D55" s="4918"/>
      <c r="E55" s="476"/>
      <c r="F55" s="477"/>
      <c r="G55" s="476"/>
      <c r="H55" s="4738"/>
      <c r="I55" s="478"/>
      <c r="J55" s="478"/>
      <c r="K55" s="478"/>
      <c r="L55" s="478"/>
      <c r="M55" s="476"/>
      <c r="N55" s="4739"/>
      <c r="O55" s="479"/>
      <c r="P55" s="478"/>
      <c r="Q55" s="478"/>
      <c r="R55" s="4905"/>
      <c r="S55" s="4735"/>
    </row>
  </sheetData>
  <mergeCells count="92">
    <mergeCell ref="K2:S2"/>
    <mergeCell ref="K3:S3"/>
    <mergeCell ref="A5:A7"/>
    <mergeCell ref="B5:B7"/>
    <mergeCell ref="C5:D7"/>
    <mergeCell ref="E5:N5"/>
    <mergeCell ref="O5:S5"/>
    <mergeCell ref="E6:F7"/>
    <mergeCell ref="G6:H7"/>
    <mergeCell ref="I6:L6"/>
    <mergeCell ref="M6:N7"/>
    <mergeCell ref="O6:Q6"/>
    <mergeCell ref="R6:S6"/>
    <mergeCell ref="A8:A43"/>
    <mergeCell ref="B8:B29"/>
    <mergeCell ref="C8:D13"/>
    <mergeCell ref="H8:H9"/>
    <mergeCell ref="N8:N9"/>
    <mergeCell ref="C14:D17"/>
    <mergeCell ref="C26:D29"/>
    <mergeCell ref="C18:D25"/>
    <mergeCell ref="B30:B43"/>
    <mergeCell ref="C30:D37"/>
    <mergeCell ref="C38:C43"/>
    <mergeCell ref="D38:D39"/>
    <mergeCell ref="H38:H39"/>
    <mergeCell ref="R8:R17"/>
    <mergeCell ref="S8:S17"/>
    <mergeCell ref="H10:H11"/>
    <mergeCell ref="N10:N11"/>
    <mergeCell ref="H12:H13"/>
    <mergeCell ref="N12:N13"/>
    <mergeCell ref="H14:H15"/>
    <mergeCell ref="N14:N15"/>
    <mergeCell ref="H16:H17"/>
    <mergeCell ref="N16:N17"/>
    <mergeCell ref="R18:R29"/>
    <mergeCell ref="S18:S29"/>
    <mergeCell ref="H20:H21"/>
    <mergeCell ref="N20:N21"/>
    <mergeCell ref="H22:H23"/>
    <mergeCell ref="N22:N23"/>
    <mergeCell ref="H24:H25"/>
    <mergeCell ref="N24:N25"/>
    <mergeCell ref="H26:H27"/>
    <mergeCell ref="N26:N27"/>
    <mergeCell ref="H28:H29"/>
    <mergeCell ref="N28:N29"/>
    <mergeCell ref="H18:H19"/>
    <mergeCell ref="N18:N19"/>
    <mergeCell ref="S30:S37"/>
    <mergeCell ref="H32:H33"/>
    <mergeCell ref="N32:N33"/>
    <mergeCell ref="H34:H35"/>
    <mergeCell ref="N34:N35"/>
    <mergeCell ref="H30:H31"/>
    <mergeCell ref="N30:N31"/>
    <mergeCell ref="R30:R37"/>
    <mergeCell ref="H36:H37"/>
    <mergeCell ref="N36:N37"/>
    <mergeCell ref="A44:A51"/>
    <mergeCell ref="B44:B47"/>
    <mergeCell ref="C44:D47"/>
    <mergeCell ref="H44:H45"/>
    <mergeCell ref="N44:N45"/>
    <mergeCell ref="S38:S43"/>
    <mergeCell ref="D40:D41"/>
    <mergeCell ref="H40:H41"/>
    <mergeCell ref="D42:D43"/>
    <mergeCell ref="H42:H43"/>
    <mergeCell ref="R38:R43"/>
    <mergeCell ref="R44:R47"/>
    <mergeCell ref="S44:S47"/>
    <mergeCell ref="H46:H47"/>
    <mergeCell ref="N46:N47"/>
    <mergeCell ref="B48:B51"/>
    <mergeCell ref="C48:D51"/>
    <mergeCell ref="H48:H49"/>
    <mergeCell ref="N48:N49"/>
    <mergeCell ref="R48:R51"/>
    <mergeCell ref="S48:S51"/>
    <mergeCell ref="A52:A55"/>
    <mergeCell ref="B52:B55"/>
    <mergeCell ref="C52:D55"/>
    <mergeCell ref="H52:H53"/>
    <mergeCell ref="N52:N53"/>
    <mergeCell ref="R52:R55"/>
    <mergeCell ref="S52:S55"/>
    <mergeCell ref="H54:H55"/>
    <mergeCell ref="N54:N55"/>
    <mergeCell ref="H50:H51"/>
    <mergeCell ref="N50:N51"/>
  </mergeCells>
  <phoneticPr fontId="129"/>
  <dataValidations count="1">
    <dataValidation type="list" allowBlank="1" showInputMessage="1" showErrorMessage="1" sqref="E8 E14 E18 E26 E30 E38 E40 E42 E44 E48 E52 G8 G10 G12 G14 G16 G18 G20 G22 G24 G26 G28 G30 G32 G34 G36 G38 G40 G42 G44 G48 G52 G54 K8:M8 K10:M10 K12:M12 K14:M14 K16:M16 K18:M18 K20:M20 K22:M22 K24:M24 K26:M26 K28:M28 K30:M30 K32:M32 K44:M44 K46:M46 K48:M48 K50:M50 L34:M34 L36:M36 L38:M43 L52:M52 L54:M54 O8 O10 O12 O14 O16 O18 O20 O22 O24 O26 O28 O30 O32 O34 O36:P36 O38:O44 O46:Q46 O48 O50:Q50 O52 O54 Q8 Q10 Q12 Q14 Q16 Q18 Q20 Q22 Q24 Q26 Q28 Q30 Q32 Q34 Q52 Q54" xr:uid="{00000000-0002-0000-4000-000000000000}">
      <formula1>"□,■"</formula1>
    </dataValidation>
  </dataValidations>
  <pageMargins left="0.61" right="0.24" top="0.59" bottom="0.28999999999999998" header="0.3" footer="0.16"/>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S63"/>
  <sheetViews>
    <sheetView workbookViewId="0"/>
  </sheetViews>
  <sheetFormatPr defaultColWidth="9" defaultRowHeight="11.25"/>
  <cols>
    <col min="1" max="1" width="3.125" style="453" customWidth="1"/>
    <col min="2" max="2" width="14.125" style="453" customWidth="1"/>
    <col min="3" max="3" width="3.125" style="453" customWidth="1"/>
    <col min="4" max="4" width="5.875" style="453" customWidth="1"/>
    <col min="5" max="5" width="2.625" style="454" customWidth="1"/>
    <col min="6" max="6" width="3" style="453" customWidth="1"/>
    <col min="7" max="7" width="2.625" style="454" customWidth="1"/>
    <col min="8" max="8" width="8.375" style="483" customWidth="1"/>
    <col min="9" max="12" width="2.625" style="453" customWidth="1"/>
    <col min="13" max="13" width="2.125" style="453" customWidth="1"/>
    <col min="14" max="14" width="12.125" style="455" customWidth="1"/>
    <col min="15" max="17" width="2.625" style="454" customWidth="1"/>
    <col min="18" max="19" width="10.625" style="454" customWidth="1"/>
    <col min="20" max="20" width="9" style="453" customWidth="1"/>
    <col min="21" max="16384" width="9" style="453"/>
  </cols>
  <sheetData>
    <row r="1" spans="1:19" s="446" customFormat="1" ht="21" customHeight="1">
      <c r="A1" s="449" t="s">
        <v>3174</v>
      </c>
      <c r="B1" s="449"/>
      <c r="C1" s="449"/>
      <c r="D1" s="449"/>
      <c r="E1" s="450"/>
      <c r="F1" s="449"/>
      <c r="G1" s="450"/>
      <c r="H1" s="482"/>
      <c r="I1" s="449"/>
      <c r="J1" s="449"/>
      <c r="K1" s="449"/>
      <c r="L1" s="449"/>
      <c r="M1" s="449"/>
      <c r="N1" s="451"/>
      <c r="O1" s="447"/>
      <c r="P1" s="447"/>
      <c r="Q1" s="447"/>
      <c r="R1" s="447"/>
      <c r="S1" s="452" t="s">
        <v>3350</v>
      </c>
    </row>
    <row r="2" spans="1:19" s="446" customFormat="1" ht="15" customHeight="1">
      <c r="A2" s="449"/>
      <c r="B2" s="449"/>
      <c r="C2" s="449"/>
      <c r="D2" s="449"/>
      <c r="E2" s="450"/>
      <c r="F2" s="449"/>
      <c r="G2" s="450"/>
      <c r="H2" s="482"/>
      <c r="I2" s="449"/>
      <c r="J2" s="449"/>
      <c r="K2" s="4768" t="s">
        <v>3207</v>
      </c>
      <c r="L2" s="4768"/>
      <c r="M2" s="4768"/>
      <c r="N2" s="4768"/>
      <c r="O2" s="4768"/>
      <c r="P2" s="4768"/>
      <c r="Q2" s="4768"/>
      <c r="R2" s="4768"/>
      <c r="S2" s="4768"/>
    </row>
    <row r="3" spans="1:19" s="446" customFormat="1" ht="15" customHeight="1">
      <c r="A3" s="449"/>
      <c r="B3" s="449"/>
      <c r="C3" s="449"/>
      <c r="D3" s="449"/>
      <c r="E3" s="450"/>
      <c r="F3" s="449"/>
      <c r="G3" s="450"/>
      <c r="H3" s="482"/>
      <c r="I3" s="449"/>
      <c r="J3" s="449"/>
      <c r="K3" s="4769" t="s">
        <v>3208</v>
      </c>
      <c r="L3" s="4769"/>
      <c r="M3" s="4769"/>
      <c r="N3" s="4769"/>
      <c r="O3" s="4769"/>
      <c r="P3" s="4769"/>
      <c r="Q3" s="4769"/>
      <c r="R3" s="4769"/>
      <c r="S3" s="4769"/>
    </row>
    <row r="4" spans="1:19" ht="12" thickBot="1"/>
    <row r="5" spans="1:19" s="456" customFormat="1" ht="13.5" customHeight="1">
      <c r="A5" s="4770"/>
      <c r="B5" s="4773" t="s">
        <v>3209</v>
      </c>
      <c r="C5" s="4933" t="s">
        <v>3210</v>
      </c>
      <c r="D5" s="4934"/>
      <c r="E5" s="4773" t="s">
        <v>3211</v>
      </c>
      <c r="F5" s="4773"/>
      <c r="G5" s="4773"/>
      <c r="H5" s="4773"/>
      <c r="I5" s="4773"/>
      <c r="J5" s="4773"/>
      <c r="K5" s="4773"/>
      <c r="L5" s="4773"/>
      <c r="M5" s="4773"/>
      <c r="N5" s="4776"/>
      <c r="O5" s="4777" t="s">
        <v>3225</v>
      </c>
      <c r="P5" s="4777"/>
      <c r="Q5" s="4777"/>
      <c r="R5" s="4777"/>
      <c r="S5" s="4778"/>
    </row>
    <row r="6" spans="1:19" s="456" customFormat="1" ht="13.5" customHeight="1">
      <c r="A6" s="4771"/>
      <c r="B6" s="4774"/>
      <c r="C6" s="4935"/>
      <c r="D6" s="4936"/>
      <c r="E6" s="4779" t="s">
        <v>3212</v>
      </c>
      <c r="F6" s="4780"/>
      <c r="G6" s="4783" t="s">
        <v>3213</v>
      </c>
      <c r="H6" s="4784"/>
      <c r="I6" s="4774" t="s">
        <v>3214</v>
      </c>
      <c r="J6" s="4774"/>
      <c r="K6" s="4774"/>
      <c r="L6" s="4774"/>
      <c r="M6" s="4783" t="s">
        <v>528</v>
      </c>
      <c r="N6" s="4787"/>
      <c r="O6" s="4789" t="s">
        <v>3215</v>
      </c>
      <c r="P6" s="4774"/>
      <c r="Q6" s="4774"/>
      <c r="R6" s="4774" t="s">
        <v>3216</v>
      </c>
      <c r="S6" s="4790"/>
    </row>
    <row r="7" spans="1:19" s="456" customFormat="1" ht="13.5" customHeight="1" thickBot="1">
      <c r="A7" s="4772"/>
      <c r="B7" s="4775"/>
      <c r="C7" s="4785"/>
      <c r="D7" s="4786"/>
      <c r="E7" s="4781"/>
      <c r="F7" s="4782"/>
      <c r="G7" s="4785"/>
      <c r="H7" s="4786"/>
      <c r="I7" s="457">
        <v>1</v>
      </c>
      <c r="J7" s="457">
        <v>2</v>
      </c>
      <c r="K7" s="457">
        <v>3</v>
      </c>
      <c r="L7" s="457">
        <v>4</v>
      </c>
      <c r="M7" s="4785"/>
      <c r="N7" s="4788"/>
      <c r="O7" s="458" t="s">
        <v>3217</v>
      </c>
      <c r="P7" s="457" t="s">
        <v>3218</v>
      </c>
      <c r="Q7" s="457" t="s">
        <v>3219</v>
      </c>
      <c r="R7" s="457" t="s">
        <v>3220</v>
      </c>
      <c r="S7" s="459" t="s">
        <v>3221</v>
      </c>
    </row>
    <row r="8" spans="1:19" s="454" customFormat="1" ht="12" customHeight="1" thickTop="1">
      <c r="A8" s="4756" t="s">
        <v>3351</v>
      </c>
      <c r="B8" s="4759" t="s">
        <v>3352</v>
      </c>
      <c r="C8" s="4913" t="s">
        <v>3353</v>
      </c>
      <c r="D8" s="4914"/>
      <c r="E8" s="460" t="s">
        <v>139</v>
      </c>
      <c r="F8" s="480" t="s">
        <v>498</v>
      </c>
      <c r="G8" s="460" t="s">
        <v>139</v>
      </c>
      <c r="H8" s="4763"/>
      <c r="I8" s="462"/>
      <c r="J8" s="462"/>
      <c r="K8" s="462"/>
      <c r="L8" s="462" t="s">
        <v>139</v>
      </c>
      <c r="M8" s="460" t="s">
        <v>139</v>
      </c>
      <c r="N8" s="4764" t="s">
        <v>3354</v>
      </c>
      <c r="O8" s="463" t="s">
        <v>139</v>
      </c>
      <c r="P8" s="462"/>
      <c r="Q8" s="462"/>
      <c r="R8" s="4753" t="s">
        <v>3222</v>
      </c>
      <c r="S8" s="4754" t="s">
        <v>3222</v>
      </c>
    </row>
    <row r="9" spans="1:19" s="454" customFormat="1" ht="12" customHeight="1">
      <c r="A9" s="4757"/>
      <c r="B9" s="4911"/>
      <c r="C9" s="4915"/>
      <c r="D9" s="4916"/>
      <c r="E9" s="471"/>
      <c r="F9" s="461"/>
      <c r="G9" s="471"/>
      <c r="H9" s="4736"/>
      <c r="I9" s="472"/>
      <c r="J9" s="472"/>
      <c r="K9" s="472"/>
      <c r="L9" s="472"/>
      <c r="M9" s="471"/>
      <c r="N9" s="4737"/>
      <c r="O9" s="473"/>
      <c r="P9" s="472"/>
      <c r="Q9" s="472"/>
      <c r="R9" s="4741"/>
      <c r="S9" s="4734"/>
    </row>
    <row r="10" spans="1:19" ht="12" customHeight="1">
      <c r="A10" s="4757"/>
      <c r="B10" s="4911"/>
      <c r="C10" s="4915"/>
      <c r="D10" s="4916"/>
      <c r="E10" s="471"/>
      <c r="F10" s="461"/>
      <c r="G10" s="474" t="s">
        <v>139</v>
      </c>
      <c r="H10" s="4736"/>
      <c r="I10" s="472"/>
      <c r="J10" s="472"/>
      <c r="K10" s="472"/>
      <c r="L10" s="474" t="s">
        <v>139</v>
      </c>
      <c r="M10" s="474" t="s">
        <v>139</v>
      </c>
      <c r="N10" s="4737" t="s">
        <v>3355</v>
      </c>
      <c r="O10" s="473" t="s">
        <v>139</v>
      </c>
      <c r="P10" s="474" t="s">
        <v>139</v>
      </c>
      <c r="Q10" s="472"/>
      <c r="R10" s="4741"/>
      <c r="S10" s="4734"/>
    </row>
    <row r="11" spans="1:19" ht="12" customHeight="1">
      <c r="A11" s="4757"/>
      <c r="B11" s="4911"/>
      <c r="C11" s="4937"/>
      <c r="D11" s="4938"/>
      <c r="E11" s="464"/>
      <c r="F11" s="465"/>
      <c r="G11" s="464"/>
      <c r="H11" s="4744"/>
      <c r="I11" s="475"/>
      <c r="J11" s="475"/>
      <c r="K11" s="475"/>
      <c r="L11" s="475"/>
      <c r="M11" s="464"/>
      <c r="N11" s="4745"/>
      <c r="O11" s="466"/>
      <c r="P11" s="475"/>
      <c r="Q11" s="475"/>
      <c r="R11" s="4742"/>
      <c r="S11" s="4743"/>
    </row>
    <row r="12" spans="1:19" ht="12" customHeight="1">
      <c r="A12" s="4757"/>
      <c r="B12" s="4911"/>
      <c r="C12" s="4919" t="s">
        <v>3356</v>
      </c>
      <c r="D12" s="4920"/>
      <c r="E12" s="467" t="s">
        <v>139</v>
      </c>
      <c r="F12" s="468" t="s">
        <v>498</v>
      </c>
      <c r="G12" s="467" t="s">
        <v>139</v>
      </c>
      <c r="H12" s="4751"/>
      <c r="I12" s="469"/>
      <c r="J12" s="469"/>
      <c r="K12" s="469"/>
      <c r="L12" s="469" t="s">
        <v>139</v>
      </c>
      <c r="M12" s="467" t="s">
        <v>139</v>
      </c>
      <c r="N12" s="4752" t="s">
        <v>3357</v>
      </c>
      <c r="O12" s="470" t="s">
        <v>139</v>
      </c>
      <c r="P12" s="469" t="s">
        <v>139</v>
      </c>
      <c r="Q12" s="469"/>
      <c r="R12" s="4740" t="s">
        <v>3222</v>
      </c>
      <c r="S12" s="4733" t="s">
        <v>3222</v>
      </c>
    </row>
    <row r="13" spans="1:19" ht="12" customHeight="1">
      <c r="A13" s="4757"/>
      <c r="B13" s="4911"/>
      <c r="C13" s="4921"/>
      <c r="D13" s="4922"/>
      <c r="E13" s="471"/>
      <c r="F13" s="461"/>
      <c r="G13" s="471"/>
      <c r="H13" s="4736"/>
      <c r="I13" s="472"/>
      <c r="J13" s="472"/>
      <c r="K13" s="472"/>
      <c r="L13" s="472"/>
      <c r="M13" s="471"/>
      <c r="N13" s="4737"/>
      <c r="O13" s="473"/>
      <c r="P13" s="472"/>
      <c r="Q13" s="472"/>
      <c r="R13" s="4741"/>
      <c r="S13" s="4734"/>
    </row>
    <row r="14" spans="1:19" ht="12" customHeight="1">
      <c r="A14" s="4757"/>
      <c r="B14" s="4911"/>
      <c r="C14" s="4921"/>
      <c r="D14" s="4922"/>
      <c r="E14" s="471"/>
      <c r="F14" s="461"/>
      <c r="G14" s="474" t="s">
        <v>139</v>
      </c>
      <c r="H14" s="4736"/>
      <c r="I14" s="472"/>
      <c r="J14" s="472"/>
      <c r="K14" s="472"/>
      <c r="L14" s="474" t="s">
        <v>139</v>
      </c>
      <c r="M14" s="474" t="s">
        <v>139</v>
      </c>
      <c r="N14" s="4737" t="s">
        <v>3358</v>
      </c>
      <c r="O14" s="473" t="s">
        <v>139</v>
      </c>
      <c r="P14" s="474" t="s">
        <v>139</v>
      </c>
      <c r="Q14" s="472"/>
      <c r="R14" s="4741"/>
      <c r="S14" s="4734"/>
    </row>
    <row r="15" spans="1:19" ht="12" customHeight="1">
      <c r="A15" s="4757"/>
      <c r="B15" s="4911"/>
      <c r="C15" s="4921"/>
      <c r="D15" s="4922"/>
      <c r="E15" s="471"/>
      <c r="F15" s="461"/>
      <c r="G15" s="471"/>
      <c r="H15" s="4736"/>
      <c r="I15" s="472"/>
      <c r="J15" s="472"/>
      <c r="K15" s="472"/>
      <c r="L15" s="472"/>
      <c r="M15" s="471"/>
      <c r="N15" s="4737"/>
      <c r="O15" s="473"/>
      <c r="P15" s="472"/>
      <c r="Q15" s="472"/>
      <c r="R15" s="4741"/>
      <c r="S15" s="4734"/>
    </row>
    <row r="16" spans="1:19" ht="12" customHeight="1">
      <c r="A16" s="4757"/>
      <c r="B16" s="4911"/>
      <c r="C16" s="4921"/>
      <c r="D16" s="4922"/>
      <c r="E16" s="471"/>
      <c r="F16" s="461"/>
      <c r="G16" s="474" t="s">
        <v>139</v>
      </c>
      <c r="H16" s="4736"/>
      <c r="I16" s="472"/>
      <c r="J16" s="472"/>
      <c r="K16" s="474" t="s">
        <v>139</v>
      </c>
      <c r="L16" s="474" t="s">
        <v>139</v>
      </c>
      <c r="M16" s="474" t="s">
        <v>139</v>
      </c>
      <c r="N16" s="4737" t="s">
        <v>3359</v>
      </c>
      <c r="O16" s="473" t="s">
        <v>139</v>
      </c>
      <c r="P16" s="474" t="s">
        <v>139</v>
      </c>
      <c r="Q16" s="472"/>
      <c r="R16" s="4741"/>
      <c r="S16" s="4734"/>
    </row>
    <row r="17" spans="1:19" ht="12" customHeight="1">
      <c r="A17" s="4757"/>
      <c r="B17" s="4911"/>
      <c r="C17" s="4921"/>
      <c r="D17" s="4922"/>
      <c r="E17" s="471"/>
      <c r="F17" s="461"/>
      <c r="G17" s="471"/>
      <c r="H17" s="4736"/>
      <c r="I17" s="472"/>
      <c r="J17" s="472"/>
      <c r="K17" s="472"/>
      <c r="L17" s="472"/>
      <c r="M17" s="471"/>
      <c r="N17" s="4737"/>
      <c r="O17" s="473"/>
      <c r="P17" s="472"/>
      <c r="Q17" s="472"/>
      <c r="R17" s="4741"/>
      <c r="S17" s="4734"/>
    </row>
    <row r="18" spans="1:19" ht="12" customHeight="1">
      <c r="A18" s="4757"/>
      <c r="B18" s="4911"/>
      <c r="C18" s="4915"/>
      <c r="D18" s="4916"/>
      <c r="E18" s="471"/>
      <c r="F18" s="461"/>
      <c r="G18" s="471"/>
      <c r="H18" s="4736"/>
      <c r="I18" s="472"/>
      <c r="J18" s="472"/>
      <c r="K18" s="474" t="s">
        <v>139</v>
      </c>
      <c r="L18" s="474" t="s">
        <v>139</v>
      </c>
      <c r="M18" s="474" t="s">
        <v>139</v>
      </c>
      <c r="N18" s="4737" t="s">
        <v>3360</v>
      </c>
      <c r="O18" s="473" t="s">
        <v>139</v>
      </c>
      <c r="P18" s="474" t="s">
        <v>139</v>
      </c>
      <c r="Q18" s="472"/>
      <c r="R18" s="4741"/>
      <c r="S18" s="4734"/>
    </row>
    <row r="19" spans="1:19" ht="12" customHeight="1">
      <c r="A19" s="4757"/>
      <c r="B19" s="4911"/>
      <c r="C19" s="4915"/>
      <c r="D19" s="4916"/>
      <c r="E19" s="471"/>
      <c r="F19" s="461"/>
      <c r="G19" s="471"/>
      <c r="H19" s="4736"/>
      <c r="I19" s="472"/>
      <c r="J19" s="472"/>
      <c r="K19" s="472"/>
      <c r="L19" s="472"/>
      <c r="M19" s="471"/>
      <c r="N19" s="4737"/>
      <c r="O19" s="473"/>
      <c r="P19" s="472"/>
      <c r="Q19" s="472"/>
      <c r="R19" s="4741"/>
      <c r="S19" s="4734"/>
    </row>
    <row r="20" spans="1:19" ht="12" customHeight="1">
      <c r="A20" s="4757"/>
      <c r="B20" s="4911"/>
      <c r="C20" s="4915"/>
      <c r="D20" s="4916"/>
      <c r="E20" s="471"/>
      <c r="F20" s="461"/>
      <c r="G20" s="471"/>
      <c r="H20" s="4736"/>
      <c r="I20" s="472"/>
      <c r="J20" s="472"/>
      <c r="K20" s="472"/>
      <c r="L20" s="474" t="s">
        <v>139</v>
      </c>
      <c r="M20" s="474" t="s">
        <v>139</v>
      </c>
      <c r="N20" s="4737" t="s">
        <v>3361</v>
      </c>
      <c r="O20" s="473" t="s">
        <v>139</v>
      </c>
      <c r="P20" s="474" t="s">
        <v>139</v>
      </c>
      <c r="Q20" s="472"/>
      <c r="R20" s="4741"/>
      <c r="S20" s="4734"/>
    </row>
    <row r="21" spans="1:19" ht="12" customHeight="1">
      <c r="A21" s="4757"/>
      <c r="B21" s="4911"/>
      <c r="C21" s="4915"/>
      <c r="D21" s="4916"/>
      <c r="E21" s="471"/>
      <c r="F21" s="461"/>
      <c r="G21" s="471"/>
      <c r="H21" s="4736"/>
      <c r="I21" s="472"/>
      <c r="J21" s="472"/>
      <c r="K21" s="472"/>
      <c r="L21" s="472"/>
      <c r="M21" s="471"/>
      <c r="N21" s="4737"/>
      <c r="O21" s="473"/>
      <c r="P21" s="472"/>
      <c r="Q21" s="472"/>
      <c r="R21" s="4741"/>
      <c r="S21" s="4734"/>
    </row>
    <row r="22" spans="1:19" ht="12" customHeight="1">
      <c r="A22" s="4757"/>
      <c r="B22" s="4911"/>
      <c r="C22" s="4915"/>
      <c r="D22" s="4916"/>
      <c r="E22" s="471"/>
      <c r="F22" s="461"/>
      <c r="G22" s="471"/>
      <c r="H22" s="4736"/>
      <c r="I22" s="472"/>
      <c r="J22" s="472"/>
      <c r="K22" s="472"/>
      <c r="L22" s="474" t="s">
        <v>139</v>
      </c>
      <c r="M22" s="474" t="s">
        <v>139</v>
      </c>
      <c r="N22" s="4737" t="s">
        <v>3362</v>
      </c>
      <c r="O22" s="473" t="s">
        <v>139</v>
      </c>
      <c r="P22" s="472"/>
      <c r="Q22" s="472"/>
      <c r="R22" s="4741"/>
      <c r="S22" s="4734"/>
    </row>
    <row r="23" spans="1:19" ht="12" customHeight="1">
      <c r="A23" s="4757"/>
      <c r="B23" s="4911"/>
      <c r="C23" s="4915"/>
      <c r="D23" s="4916"/>
      <c r="E23" s="471"/>
      <c r="F23" s="461"/>
      <c r="G23" s="471"/>
      <c r="H23" s="4736"/>
      <c r="I23" s="472"/>
      <c r="J23" s="472"/>
      <c r="K23" s="472"/>
      <c r="L23" s="472"/>
      <c r="M23" s="471"/>
      <c r="N23" s="4737"/>
      <c r="O23" s="473"/>
      <c r="P23" s="472"/>
      <c r="Q23" s="472"/>
      <c r="R23" s="4741"/>
      <c r="S23" s="4734"/>
    </row>
    <row r="24" spans="1:19" ht="12" customHeight="1">
      <c r="A24" s="4757"/>
      <c r="B24" s="4911"/>
      <c r="C24" s="4915"/>
      <c r="D24" s="4916"/>
      <c r="E24" s="471"/>
      <c r="F24" s="461"/>
      <c r="G24" s="471"/>
      <c r="H24" s="4736"/>
      <c r="I24" s="472"/>
      <c r="J24" s="472"/>
      <c r="K24" s="472"/>
      <c r="L24" s="474" t="s">
        <v>139</v>
      </c>
      <c r="M24" s="474" t="s">
        <v>139</v>
      </c>
      <c r="N24" s="4737" t="s">
        <v>3363</v>
      </c>
      <c r="O24" s="473" t="s">
        <v>139</v>
      </c>
      <c r="P24" s="474" t="s">
        <v>139</v>
      </c>
      <c r="Q24" s="472"/>
      <c r="R24" s="4741"/>
      <c r="S24" s="4734"/>
    </row>
    <row r="25" spans="1:19" ht="12" customHeight="1">
      <c r="A25" s="4757"/>
      <c r="B25" s="4911"/>
      <c r="C25" s="4937"/>
      <c r="D25" s="4938"/>
      <c r="E25" s="464"/>
      <c r="F25" s="465"/>
      <c r="G25" s="464"/>
      <c r="H25" s="4744"/>
      <c r="I25" s="475"/>
      <c r="J25" s="475"/>
      <c r="K25" s="475"/>
      <c r="L25" s="475"/>
      <c r="M25" s="464"/>
      <c r="N25" s="4745"/>
      <c r="O25" s="466"/>
      <c r="P25" s="475"/>
      <c r="Q25" s="475"/>
      <c r="R25" s="4742"/>
      <c r="S25" s="4743"/>
    </row>
    <row r="26" spans="1:19" ht="12" customHeight="1">
      <c r="A26" s="4757"/>
      <c r="B26" s="4911"/>
      <c r="C26" s="4919" t="s">
        <v>3364</v>
      </c>
      <c r="D26" s="4920"/>
      <c r="E26" s="467" t="s">
        <v>139</v>
      </c>
      <c r="F26" s="468" t="s">
        <v>498</v>
      </c>
      <c r="G26" s="467" t="s">
        <v>139</v>
      </c>
      <c r="H26" s="4751"/>
      <c r="I26" s="469"/>
      <c r="J26" s="469"/>
      <c r="K26" s="469"/>
      <c r="L26" s="469" t="s">
        <v>139</v>
      </c>
      <c r="M26" s="467" t="s">
        <v>139</v>
      </c>
      <c r="N26" s="4752" t="s">
        <v>3365</v>
      </c>
      <c r="O26" s="470" t="s">
        <v>139</v>
      </c>
      <c r="P26" s="469" t="s">
        <v>139</v>
      </c>
      <c r="Q26" s="469"/>
      <c r="R26" s="4740" t="s">
        <v>3222</v>
      </c>
      <c r="S26" s="4733" t="s">
        <v>3222</v>
      </c>
    </row>
    <row r="27" spans="1:19" ht="12" customHeight="1">
      <c r="A27" s="4757"/>
      <c r="B27" s="4911"/>
      <c r="C27" s="4921"/>
      <c r="D27" s="4922"/>
      <c r="E27" s="471"/>
      <c r="F27" s="461"/>
      <c r="G27" s="471"/>
      <c r="H27" s="4736"/>
      <c r="I27" s="472"/>
      <c r="J27" s="472"/>
      <c r="K27" s="472"/>
      <c r="L27" s="472"/>
      <c r="M27" s="471"/>
      <c r="N27" s="4737"/>
      <c r="O27" s="473"/>
      <c r="P27" s="472"/>
      <c r="Q27" s="472"/>
      <c r="R27" s="4741"/>
      <c r="S27" s="4734"/>
    </row>
    <row r="28" spans="1:19" ht="12" customHeight="1">
      <c r="A28" s="4757"/>
      <c r="B28" s="4911"/>
      <c r="C28" s="4921"/>
      <c r="D28" s="4922"/>
      <c r="E28" s="471"/>
      <c r="F28" s="461"/>
      <c r="G28" s="474" t="s">
        <v>139</v>
      </c>
      <c r="H28" s="4736"/>
      <c r="I28" s="472"/>
      <c r="J28" s="472"/>
      <c r="K28" s="472"/>
      <c r="L28" s="474" t="s">
        <v>139</v>
      </c>
      <c r="M28" s="474" t="s">
        <v>139</v>
      </c>
      <c r="N28" s="4737" t="s">
        <v>3366</v>
      </c>
      <c r="O28" s="473" t="s">
        <v>139</v>
      </c>
      <c r="P28" s="474" t="s">
        <v>139</v>
      </c>
      <c r="Q28" s="472"/>
      <c r="R28" s="4741"/>
      <c r="S28" s="4734"/>
    </row>
    <row r="29" spans="1:19" ht="12" customHeight="1">
      <c r="A29" s="4757"/>
      <c r="B29" s="4911"/>
      <c r="C29" s="4921"/>
      <c r="D29" s="4922"/>
      <c r="E29" s="471"/>
      <c r="F29" s="461"/>
      <c r="G29" s="471"/>
      <c r="H29" s="4736"/>
      <c r="I29" s="472"/>
      <c r="J29" s="472"/>
      <c r="K29" s="472"/>
      <c r="L29" s="472"/>
      <c r="M29" s="471"/>
      <c r="N29" s="4737"/>
      <c r="O29" s="473"/>
      <c r="P29" s="472"/>
      <c r="Q29" s="472"/>
      <c r="R29" s="4741"/>
      <c r="S29" s="4734"/>
    </row>
    <row r="30" spans="1:19" ht="12" customHeight="1">
      <c r="A30" s="4757"/>
      <c r="B30" s="4911"/>
      <c r="C30" s="4915"/>
      <c r="D30" s="4916"/>
      <c r="E30" s="471"/>
      <c r="F30" s="461"/>
      <c r="G30" s="474" t="s">
        <v>139</v>
      </c>
      <c r="H30" s="4736"/>
      <c r="I30" s="472"/>
      <c r="J30" s="472"/>
      <c r="K30" s="472"/>
      <c r="L30" s="474" t="s">
        <v>139</v>
      </c>
      <c r="M30" s="474" t="s">
        <v>139</v>
      </c>
      <c r="N30" s="4737" t="s">
        <v>3367</v>
      </c>
      <c r="O30" s="473" t="s">
        <v>139</v>
      </c>
      <c r="P30" s="472"/>
      <c r="Q30" s="472"/>
      <c r="R30" s="4741"/>
      <c r="S30" s="4734"/>
    </row>
    <row r="31" spans="1:19" ht="12" customHeight="1">
      <c r="A31" s="4757"/>
      <c r="B31" s="4911"/>
      <c r="C31" s="4915"/>
      <c r="D31" s="4916"/>
      <c r="E31" s="471"/>
      <c r="F31" s="461"/>
      <c r="G31" s="471"/>
      <c r="H31" s="4736"/>
      <c r="I31" s="472"/>
      <c r="J31" s="472"/>
      <c r="K31" s="472"/>
      <c r="L31" s="472"/>
      <c r="M31" s="471"/>
      <c r="N31" s="4737"/>
      <c r="O31" s="473"/>
      <c r="P31" s="472"/>
      <c r="Q31" s="472"/>
      <c r="R31" s="4741"/>
      <c r="S31" s="4734"/>
    </row>
    <row r="32" spans="1:19" ht="12" customHeight="1">
      <c r="A32" s="4757"/>
      <c r="B32" s="4911"/>
      <c r="C32" s="4915"/>
      <c r="D32" s="4916"/>
      <c r="E32" s="471"/>
      <c r="F32" s="461"/>
      <c r="G32" s="471"/>
      <c r="H32" s="4736"/>
      <c r="I32" s="472"/>
      <c r="J32" s="472"/>
      <c r="K32" s="472"/>
      <c r="L32" s="474" t="s">
        <v>139</v>
      </c>
      <c r="M32" s="474" t="s">
        <v>139</v>
      </c>
      <c r="N32" s="4737" t="s">
        <v>3368</v>
      </c>
      <c r="O32" s="473" t="s">
        <v>139</v>
      </c>
      <c r="P32" s="472"/>
      <c r="Q32" s="472"/>
      <c r="R32" s="4741"/>
      <c r="S32" s="4734"/>
    </row>
    <row r="33" spans="1:19" ht="12" customHeight="1">
      <c r="A33" s="4757"/>
      <c r="B33" s="4911"/>
      <c r="C33" s="4937"/>
      <c r="D33" s="4938"/>
      <c r="E33" s="464"/>
      <c r="F33" s="465"/>
      <c r="G33" s="464"/>
      <c r="H33" s="4744"/>
      <c r="I33" s="475"/>
      <c r="J33" s="475"/>
      <c r="K33" s="475"/>
      <c r="L33" s="475"/>
      <c r="M33" s="464"/>
      <c r="N33" s="4745"/>
      <c r="O33" s="466"/>
      <c r="P33" s="475"/>
      <c r="Q33" s="475"/>
      <c r="R33" s="4742"/>
      <c r="S33" s="4743"/>
    </row>
    <row r="34" spans="1:19" ht="12" customHeight="1">
      <c r="A34" s="4757"/>
      <c r="B34" s="4911"/>
      <c r="C34" s="4919" t="s">
        <v>3369</v>
      </c>
      <c r="D34" s="4939"/>
      <c r="E34" s="467" t="s">
        <v>139</v>
      </c>
      <c r="F34" s="468" t="s">
        <v>498</v>
      </c>
      <c r="G34" s="467" t="s">
        <v>139</v>
      </c>
      <c r="H34" s="4751" t="s">
        <v>3224</v>
      </c>
      <c r="I34" s="469"/>
      <c r="J34" s="469"/>
      <c r="K34" s="469"/>
      <c r="L34" s="469" t="s">
        <v>139</v>
      </c>
      <c r="M34" s="467" t="s">
        <v>139</v>
      </c>
      <c r="N34" s="4752" t="s">
        <v>3370</v>
      </c>
      <c r="O34" s="470" t="s">
        <v>139</v>
      </c>
      <c r="P34" s="469"/>
      <c r="Q34" s="469"/>
      <c r="R34" s="4740" t="s">
        <v>3222</v>
      </c>
      <c r="S34" s="4733" t="s">
        <v>3222</v>
      </c>
    </row>
    <row r="35" spans="1:19" ht="12" customHeight="1">
      <c r="A35" s="4757"/>
      <c r="B35" s="4911"/>
      <c r="C35" s="4915"/>
      <c r="D35" s="4916"/>
      <c r="E35" s="471"/>
      <c r="F35" s="461"/>
      <c r="G35" s="471"/>
      <c r="H35" s="4736"/>
      <c r="I35" s="472"/>
      <c r="J35" s="472"/>
      <c r="K35" s="472"/>
      <c r="L35" s="472"/>
      <c r="M35" s="471"/>
      <c r="N35" s="4737"/>
      <c r="O35" s="473"/>
      <c r="P35" s="472"/>
      <c r="Q35" s="472"/>
      <c r="R35" s="4741"/>
      <c r="S35" s="4734"/>
    </row>
    <row r="36" spans="1:19" ht="12" customHeight="1">
      <c r="A36" s="4757"/>
      <c r="B36" s="4911"/>
      <c r="C36" s="4915"/>
      <c r="D36" s="4916"/>
      <c r="E36" s="471"/>
      <c r="F36" s="461"/>
      <c r="G36" s="474" t="s">
        <v>139</v>
      </c>
      <c r="H36" s="4736"/>
      <c r="I36" s="472"/>
      <c r="J36" s="472"/>
      <c r="K36" s="472"/>
      <c r="L36" s="474" t="s">
        <v>139</v>
      </c>
      <c r="M36" s="474" t="s">
        <v>139</v>
      </c>
      <c r="N36" s="4737" t="s">
        <v>3371</v>
      </c>
      <c r="O36" s="473" t="s">
        <v>139</v>
      </c>
      <c r="P36" s="472"/>
      <c r="Q36" s="472"/>
      <c r="R36" s="4741"/>
      <c r="S36" s="4734"/>
    </row>
    <row r="37" spans="1:19" ht="12" customHeight="1">
      <c r="A37" s="4757"/>
      <c r="B37" s="4911"/>
      <c r="C37" s="4915"/>
      <c r="D37" s="4916"/>
      <c r="E37" s="471"/>
      <c r="F37" s="461"/>
      <c r="G37" s="471"/>
      <c r="H37" s="4736"/>
      <c r="I37" s="472"/>
      <c r="J37" s="472"/>
      <c r="K37" s="472"/>
      <c r="L37" s="472"/>
      <c r="M37" s="471"/>
      <c r="N37" s="4737"/>
      <c r="O37" s="473"/>
      <c r="P37" s="472"/>
      <c r="Q37" s="472"/>
      <c r="R37" s="4741"/>
      <c r="S37" s="4734"/>
    </row>
    <row r="38" spans="1:19" ht="12" customHeight="1">
      <c r="A38" s="4757"/>
      <c r="B38" s="4911"/>
      <c r="C38" s="4915"/>
      <c r="D38" s="4916"/>
      <c r="E38" s="471"/>
      <c r="F38" s="461"/>
      <c r="G38" s="474" t="s">
        <v>139</v>
      </c>
      <c r="H38" s="4736"/>
      <c r="I38" s="472"/>
      <c r="J38" s="472"/>
      <c r="K38" s="474" t="s">
        <v>139</v>
      </c>
      <c r="L38" s="474" t="s">
        <v>139</v>
      </c>
      <c r="M38" s="474" t="s">
        <v>139</v>
      </c>
      <c r="N38" s="4737" t="s">
        <v>3372</v>
      </c>
      <c r="O38" s="473" t="s">
        <v>139</v>
      </c>
      <c r="P38" s="472"/>
      <c r="Q38" s="472"/>
      <c r="R38" s="4741"/>
      <c r="S38" s="4734"/>
    </row>
    <row r="39" spans="1:19" ht="12" customHeight="1">
      <c r="A39" s="4757"/>
      <c r="B39" s="4911"/>
      <c r="C39" s="4915"/>
      <c r="D39" s="4916"/>
      <c r="E39" s="471"/>
      <c r="F39" s="461"/>
      <c r="G39" s="471"/>
      <c r="H39" s="4736"/>
      <c r="I39" s="472"/>
      <c r="J39" s="472"/>
      <c r="K39" s="472"/>
      <c r="L39" s="472"/>
      <c r="M39" s="471"/>
      <c r="N39" s="4737"/>
      <c r="O39" s="473"/>
      <c r="P39" s="472"/>
      <c r="Q39" s="472"/>
      <c r="R39" s="4741"/>
      <c r="S39" s="4734"/>
    </row>
    <row r="40" spans="1:19" ht="12" customHeight="1">
      <c r="A40" s="4757"/>
      <c r="B40" s="4911"/>
      <c r="C40" s="4915"/>
      <c r="D40" s="4916"/>
      <c r="E40" s="471"/>
      <c r="F40" s="461"/>
      <c r="G40" s="471"/>
      <c r="H40" s="4736"/>
      <c r="I40" s="472"/>
      <c r="J40" s="472"/>
      <c r="K40" s="474" t="s">
        <v>139</v>
      </c>
      <c r="L40" s="474" t="s">
        <v>139</v>
      </c>
      <c r="M40" s="474" t="s">
        <v>139</v>
      </c>
      <c r="N40" s="4737" t="s">
        <v>3373</v>
      </c>
      <c r="O40" s="473" t="s">
        <v>139</v>
      </c>
      <c r="P40" s="472"/>
      <c r="Q40" s="474" t="s">
        <v>139</v>
      </c>
      <c r="R40" s="4741"/>
      <c r="S40" s="4734"/>
    </row>
    <row r="41" spans="1:19" ht="12" customHeight="1">
      <c r="A41" s="4757"/>
      <c r="B41" s="4911"/>
      <c r="C41" s="4915"/>
      <c r="D41" s="4916"/>
      <c r="E41" s="471"/>
      <c r="F41" s="461"/>
      <c r="G41" s="471"/>
      <c r="H41" s="4736"/>
      <c r="I41" s="472"/>
      <c r="J41" s="472"/>
      <c r="K41" s="472"/>
      <c r="L41" s="472"/>
      <c r="M41" s="471"/>
      <c r="N41" s="4737"/>
      <c r="O41" s="473"/>
      <c r="P41" s="472"/>
      <c r="Q41" s="472"/>
      <c r="R41" s="4741"/>
      <c r="S41" s="4734"/>
    </row>
    <row r="42" spans="1:19" ht="12" customHeight="1">
      <c r="A42" s="4757"/>
      <c r="B42" s="4911"/>
      <c r="C42" s="4915"/>
      <c r="D42" s="4916"/>
      <c r="E42" s="471"/>
      <c r="F42" s="461"/>
      <c r="G42" s="471"/>
      <c r="H42" s="4736"/>
      <c r="I42" s="472"/>
      <c r="J42" s="472"/>
      <c r="K42" s="472"/>
      <c r="L42" s="474" t="s">
        <v>139</v>
      </c>
      <c r="M42" s="474" t="s">
        <v>139</v>
      </c>
      <c r="N42" s="4737" t="s">
        <v>3374</v>
      </c>
      <c r="O42" s="473" t="s">
        <v>139</v>
      </c>
      <c r="P42" s="472"/>
      <c r="Q42" s="472"/>
      <c r="R42" s="4741"/>
      <c r="S42" s="4734"/>
    </row>
    <row r="43" spans="1:19" ht="12" customHeight="1">
      <c r="A43" s="4757"/>
      <c r="B43" s="4911"/>
      <c r="C43" s="4915"/>
      <c r="D43" s="4916"/>
      <c r="E43" s="471"/>
      <c r="F43" s="461"/>
      <c r="G43" s="471"/>
      <c r="H43" s="4736"/>
      <c r="I43" s="472"/>
      <c r="J43" s="472"/>
      <c r="K43" s="472"/>
      <c r="L43" s="472"/>
      <c r="M43" s="471"/>
      <c r="N43" s="4737"/>
      <c r="O43" s="473"/>
      <c r="P43" s="472"/>
      <c r="Q43" s="472"/>
      <c r="R43" s="4741"/>
      <c r="S43" s="4734"/>
    </row>
    <row r="44" spans="1:19" ht="12" customHeight="1">
      <c r="A44" s="4757"/>
      <c r="B44" s="4911"/>
      <c r="C44" s="4915"/>
      <c r="D44" s="4916"/>
      <c r="E44" s="471"/>
      <c r="F44" s="461"/>
      <c r="G44" s="471"/>
      <c r="H44" s="4736"/>
      <c r="I44" s="472"/>
      <c r="J44" s="472"/>
      <c r="K44" s="472"/>
      <c r="L44" s="474" t="s">
        <v>139</v>
      </c>
      <c r="M44" s="474" t="s">
        <v>139</v>
      </c>
      <c r="N44" s="4737" t="s">
        <v>3375</v>
      </c>
      <c r="O44" s="473" t="s">
        <v>139</v>
      </c>
      <c r="P44" s="474" t="s">
        <v>139</v>
      </c>
      <c r="Q44" s="472"/>
      <c r="R44" s="4741"/>
      <c r="S44" s="4734"/>
    </row>
    <row r="45" spans="1:19" ht="12" customHeight="1">
      <c r="A45" s="4757"/>
      <c r="B45" s="4911"/>
      <c r="C45" s="4915"/>
      <c r="D45" s="4916"/>
      <c r="E45" s="471"/>
      <c r="F45" s="461"/>
      <c r="G45" s="471"/>
      <c r="H45" s="4736"/>
      <c r="I45" s="472"/>
      <c r="J45" s="472"/>
      <c r="K45" s="472"/>
      <c r="L45" s="472"/>
      <c r="M45" s="471"/>
      <c r="N45" s="4737"/>
      <c r="O45" s="473"/>
      <c r="P45" s="472"/>
      <c r="Q45" s="472"/>
      <c r="R45" s="4741"/>
      <c r="S45" s="4734"/>
    </row>
    <row r="46" spans="1:19" ht="12" customHeight="1">
      <c r="A46" s="4757"/>
      <c r="B46" s="4911"/>
      <c r="C46" s="4915"/>
      <c r="D46" s="4916"/>
      <c r="E46" s="471"/>
      <c r="F46" s="461"/>
      <c r="G46" s="471"/>
      <c r="H46" s="4736"/>
      <c r="I46" s="472"/>
      <c r="J46" s="472"/>
      <c r="K46" s="472"/>
      <c r="L46" s="474" t="s">
        <v>139</v>
      </c>
      <c r="M46" s="474" t="s">
        <v>139</v>
      </c>
      <c r="N46" s="4737" t="s">
        <v>3376</v>
      </c>
      <c r="O46" s="473" t="s">
        <v>139</v>
      </c>
      <c r="P46" s="474" t="s">
        <v>139</v>
      </c>
      <c r="Q46" s="472"/>
      <c r="R46" s="4741"/>
      <c r="S46" s="4734"/>
    </row>
    <row r="47" spans="1:19" ht="12" customHeight="1">
      <c r="A47" s="4757"/>
      <c r="B47" s="4911"/>
      <c r="C47" s="4915"/>
      <c r="D47" s="4916"/>
      <c r="E47" s="471"/>
      <c r="F47" s="461"/>
      <c r="G47" s="471"/>
      <c r="H47" s="4736"/>
      <c r="I47" s="472"/>
      <c r="J47" s="472"/>
      <c r="K47" s="472"/>
      <c r="L47" s="472"/>
      <c r="M47" s="471"/>
      <c r="N47" s="4737"/>
      <c r="O47" s="473"/>
      <c r="P47" s="472"/>
      <c r="Q47" s="472"/>
      <c r="R47" s="4741"/>
      <c r="S47" s="4734"/>
    </row>
    <row r="48" spans="1:19" ht="12" customHeight="1">
      <c r="A48" s="4757"/>
      <c r="B48" s="4911"/>
      <c r="C48" s="4915"/>
      <c r="D48" s="4916"/>
      <c r="E48" s="471"/>
      <c r="F48" s="461"/>
      <c r="G48" s="471"/>
      <c r="H48" s="4736"/>
      <c r="I48" s="472"/>
      <c r="J48" s="472"/>
      <c r="K48" s="472"/>
      <c r="L48" s="474" t="s">
        <v>139</v>
      </c>
      <c r="M48" s="474" t="s">
        <v>139</v>
      </c>
      <c r="N48" s="4737" t="s">
        <v>3377</v>
      </c>
      <c r="O48" s="473" t="s">
        <v>139</v>
      </c>
      <c r="P48" s="474" t="s">
        <v>139</v>
      </c>
      <c r="Q48" s="472"/>
      <c r="R48" s="4741"/>
      <c r="S48" s="4734"/>
    </row>
    <row r="49" spans="1:19" ht="12" customHeight="1">
      <c r="A49" s="4757"/>
      <c r="B49" s="4911"/>
      <c r="C49" s="4937"/>
      <c r="D49" s="4938"/>
      <c r="E49" s="464"/>
      <c r="F49" s="465"/>
      <c r="G49" s="464"/>
      <c r="H49" s="4744"/>
      <c r="I49" s="475"/>
      <c r="J49" s="475"/>
      <c r="K49" s="475"/>
      <c r="L49" s="475"/>
      <c r="M49" s="464"/>
      <c r="N49" s="4745"/>
      <c r="O49" s="466"/>
      <c r="P49" s="475"/>
      <c r="Q49" s="475"/>
      <c r="R49" s="4742"/>
      <c r="S49" s="4743"/>
    </row>
    <row r="50" spans="1:19" ht="12" customHeight="1">
      <c r="A50" s="4757"/>
      <c r="B50" s="4911"/>
      <c r="C50" s="4919" t="s">
        <v>3378</v>
      </c>
      <c r="D50" s="4939"/>
      <c r="E50" s="467" t="s">
        <v>139</v>
      </c>
      <c r="F50" s="468" t="s">
        <v>498</v>
      </c>
      <c r="G50" s="467" t="s">
        <v>139</v>
      </c>
      <c r="H50" s="4751"/>
      <c r="I50" s="469"/>
      <c r="J50" s="469"/>
      <c r="K50" s="469"/>
      <c r="L50" s="469" t="s">
        <v>139</v>
      </c>
      <c r="M50" s="467" t="s">
        <v>139</v>
      </c>
      <c r="N50" s="4737" t="s">
        <v>3379</v>
      </c>
      <c r="O50" s="470" t="s">
        <v>139</v>
      </c>
      <c r="P50" s="469" t="s">
        <v>139</v>
      </c>
      <c r="Q50" s="469"/>
      <c r="R50" s="4740" t="s">
        <v>3222</v>
      </c>
      <c r="S50" s="4733" t="s">
        <v>3222</v>
      </c>
    </row>
    <row r="51" spans="1:19" ht="12" customHeight="1">
      <c r="A51" s="4757"/>
      <c r="B51" s="4911"/>
      <c r="C51" s="4915"/>
      <c r="D51" s="4916"/>
      <c r="E51" s="471"/>
      <c r="F51" s="461"/>
      <c r="G51" s="471"/>
      <c r="H51" s="4736"/>
      <c r="I51" s="472"/>
      <c r="J51" s="472"/>
      <c r="K51" s="472"/>
      <c r="L51" s="472"/>
      <c r="M51" s="471"/>
      <c r="N51" s="4737"/>
      <c r="O51" s="473"/>
      <c r="P51" s="472"/>
      <c r="Q51" s="472"/>
      <c r="R51" s="4741"/>
      <c r="S51" s="4734"/>
    </row>
    <row r="52" spans="1:19" ht="12" customHeight="1">
      <c r="A52" s="4757"/>
      <c r="B52" s="4911"/>
      <c r="C52" s="4915"/>
      <c r="D52" s="4916"/>
      <c r="E52" s="471"/>
      <c r="F52" s="461"/>
      <c r="G52" s="474" t="s">
        <v>139</v>
      </c>
      <c r="H52" s="4736"/>
      <c r="I52" s="472"/>
      <c r="J52" s="472"/>
      <c r="K52" s="472"/>
      <c r="L52" s="474" t="s">
        <v>139</v>
      </c>
      <c r="M52" s="474" t="s">
        <v>139</v>
      </c>
      <c r="N52" s="4737" t="s">
        <v>3380</v>
      </c>
      <c r="O52" s="473" t="s">
        <v>139</v>
      </c>
      <c r="P52" s="474" t="s">
        <v>139</v>
      </c>
      <c r="Q52" s="472"/>
      <c r="R52" s="4741"/>
      <c r="S52" s="4734"/>
    </row>
    <row r="53" spans="1:19" ht="12" customHeight="1">
      <c r="A53" s="4757"/>
      <c r="B53" s="4911"/>
      <c r="C53" s="4915"/>
      <c r="D53" s="4916"/>
      <c r="E53" s="471"/>
      <c r="F53" s="461"/>
      <c r="G53" s="471"/>
      <c r="H53" s="4736"/>
      <c r="I53" s="472"/>
      <c r="J53" s="472"/>
      <c r="K53" s="472"/>
      <c r="L53" s="472"/>
      <c r="M53" s="471"/>
      <c r="N53" s="4737"/>
      <c r="O53" s="473"/>
      <c r="P53" s="472"/>
      <c r="Q53" s="472"/>
      <c r="R53" s="4741"/>
      <c r="S53" s="4734"/>
    </row>
    <row r="54" spans="1:19" ht="12" customHeight="1">
      <c r="A54" s="4757"/>
      <c r="B54" s="4911"/>
      <c r="C54" s="4915"/>
      <c r="D54" s="4916"/>
      <c r="E54" s="471"/>
      <c r="F54" s="461"/>
      <c r="G54" s="474" t="s">
        <v>139</v>
      </c>
      <c r="H54" s="4736"/>
      <c r="I54" s="472"/>
      <c r="J54" s="472"/>
      <c r="K54" s="472"/>
      <c r="L54" s="474" t="s">
        <v>139</v>
      </c>
      <c r="M54" s="474" t="s">
        <v>139</v>
      </c>
      <c r="N54" s="4737" t="s">
        <v>3381</v>
      </c>
      <c r="O54" s="473" t="s">
        <v>139</v>
      </c>
      <c r="P54" s="474" t="s">
        <v>139</v>
      </c>
      <c r="Q54" s="472"/>
      <c r="R54" s="4741"/>
      <c r="S54" s="4734"/>
    </row>
    <row r="55" spans="1:19" ht="12" customHeight="1">
      <c r="A55" s="4757"/>
      <c r="B55" s="4911"/>
      <c r="C55" s="4915"/>
      <c r="D55" s="4916"/>
      <c r="E55" s="471"/>
      <c r="F55" s="461"/>
      <c r="G55" s="471"/>
      <c r="H55" s="4736"/>
      <c r="I55" s="472"/>
      <c r="J55" s="472"/>
      <c r="K55" s="472"/>
      <c r="L55" s="472"/>
      <c r="M55" s="471"/>
      <c r="N55" s="4737"/>
      <c r="O55" s="473"/>
      <c r="P55" s="472"/>
      <c r="Q55" s="472"/>
      <c r="R55" s="4741"/>
      <c r="S55" s="4734"/>
    </row>
    <row r="56" spans="1:19" ht="12" customHeight="1">
      <c r="A56" s="4757"/>
      <c r="B56" s="4911"/>
      <c r="C56" s="4915"/>
      <c r="D56" s="4916"/>
      <c r="E56" s="471"/>
      <c r="F56" s="461"/>
      <c r="G56" s="471"/>
      <c r="H56" s="4736"/>
      <c r="I56" s="472"/>
      <c r="J56" s="472"/>
      <c r="K56" s="472"/>
      <c r="L56" s="474" t="s">
        <v>139</v>
      </c>
      <c r="M56" s="474" t="s">
        <v>139</v>
      </c>
      <c r="N56" s="4737" t="s">
        <v>3382</v>
      </c>
      <c r="O56" s="473" t="s">
        <v>139</v>
      </c>
      <c r="P56" s="474" t="s">
        <v>139</v>
      </c>
      <c r="Q56" s="474" t="s">
        <v>139</v>
      </c>
      <c r="R56" s="4741"/>
      <c r="S56" s="4734"/>
    </row>
    <row r="57" spans="1:19" ht="12" customHeight="1">
      <c r="A57" s="4757"/>
      <c r="B57" s="4911"/>
      <c r="C57" s="4937"/>
      <c r="D57" s="4938"/>
      <c r="E57" s="464"/>
      <c r="F57" s="465"/>
      <c r="G57" s="464"/>
      <c r="H57" s="4744"/>
      <c r="I57" s="475"/>
      <c r="J57" s="475"/>
      <c r="K57" s="475"/>
      <c r="L57" s="475"/>
      <c r="M57" s="464"/>
      <c r="N57" s="4745"/>
      <c r="O57" s="466"/>
      <c r="P57" s="475"/>
      <c r="Q57" s="475"/>
      <c r="R57" s="4742"/>
      <c r="S57" s="4743"/>
    </row>
    <row r="58" spans="1:19" ht="12" customHeight="1">
      <c r="A58" s="4757"/>
      <c r="B58" s="4911"/>
      <c r="C58" s="4919" t="s">
        <v>3383</v>
      </c>
      <c r="D58" s="4920"/>
      <c r="E58" s="467" t="s">
        <v>139</v>
      </c>
      <c r="F58" s="468" t="s">
        <v>498</v>
      </c>
      <c r="G58" s="467" t="s">
        <v>139</v>
      </c>
      <c r="H58" s="4751"/>
      <c r="I58" s="469"/>
      <c r="J58" s="469"/>
      <c r="K58" s="469"/>
      <c r="L58" s="469" t="s">
        <v>139</v>
      </c>
      <c r="M58" s="467" t="s">
        <v>139</v>
      </c>
      <c r="N58" s="4737" t="s">
        <v>3384</v>
      </c>
      <c r="O58" s="470" t="s">
        <v>139</v>
      </c>
      <c r="P58" s="469" t="s">
        <v>139</v>
      </c>
      <c r="Q58" s="469"/>
      <c r="R58" s="4740" t="s">
        <v>3222</v>
      </c>
      <c r="S58" s="4733" t="s">
        <v>3222</v>
      </c>
    </row>
    <row r="59" spans="1:19" ht="12" customHeight="1">
      <c r="A59" s="4757"/>
      <c r="B59" s="4911"/>
      <c r="C59" s="4921"/>
      <c r="D59" s="4922"/>
      <c r="E59" s="471"/>
      <c r="F59" s="461"/>
      <c r="G59" s="471"/>
      <c r="H59" s="4736"/>
      <c r="I59" s="472"/>
      <c r="J59" s="472"/>
      <c r="K59" s="472"/>
      <c r="L59" s="472"/>
      <c r="M59" s="471"/>
      <c r="N59" s="4737"/>
      <c r="O59" s="473"/>
      <c r="P59" s="472"/>
      <c r="Q59" s="472"/>
      <c r="R59" s="4741"/>
      <c r="S59" s="4734"/>
    </row>
    <row r="60" spans="1:19" ht="12" customHeight="1">
      <c r="A60" s="4757"/>
      <c r="B60" s="4911"/>
      <c r="C60" s="4915"/>
      <c r="D60" s="4916"/>
      <c r="E60" s="471"/>
      <c r="F60" s="461"/>
      <c r="G60" s="474" t="s">
        <v>139</v>
      </c>
      <c r="H60" s="4736"/>
      <c r="I60" s="472"/>
      <c r="J60" s="472"/>
      <c r="K60" s="472"/>
      <c r="L60" s="474" t="s">
        <v>139</v>
      </c>
      <c r="M60" s="474" t="s">
        <v>139</v>
      </c>
      <c r="N60" s="4737" t="s">
        <v>3385</v>
      </c>
      <c r="O60" s="473" t="s">
        <v>139</v>
      </c>
      <c r="P60" s="474" t="s">
        <v>139</v>
      </c>
      <c r="Q60" s="474" t="s">
        <v>139</v>
      </c>
      <c r="R60" s="4741"/>
      <c r="S60" s="4734"/>
    </row>
    <row r="61" spans="1:19" ht="12" customHeight="1">
      <c r="A61" s="4757"/>
      <c r="B61" s="4911"/>
      <c r="C61" s="4915"/>
      <c r="D61" s="4916"/>
      <c r="E61" s="471"/>
      <c r="F61" s="461"/>
      <c r="G61" s="471"/>
      <c r="H61" s="4736"/>
      <c r="I61" s="472"/>
      <c r="J61" s="472"/>
      <c r="K61" s="472"/>
      <c r="L61" s="472"/>
      <c r="M61" s="471"/>
      <c r="N61" s="4737"/>
      <c r="O61" s="473"/>
      <c r="P61" s="472"/>
      <c r="Q61" s="472"/>
      <c r="R61" s="4741"/>
      <c r="S61" s="4734"/>
    </row>
    <row r="62" spans="1:19" ht="12" customHeight="1">
      <c r="A62" s="4757"/>
      <c r="B62" s="4911"/>
      <c r="C62" s="4915"/>
      <c r="D62" s="4916"/>
      <c r="E62" s="471"/>
      <c r="F62" s="461"/>
      <c r="G62" s="471"/>
      <c r="H62" s="4736"/>
      <c r="I62" s="472"/>
      <c r="J62" s="472"/>
      <c r="K62" s="472"/>
      <c r="L62" s="474" t="s">
        <v>139</v>
      </c>
      <c r="M62" s="474" t="s">
        <v>139</v>
      </c>
      <c r="N62" s="4737" t="s">
        <v>3386</v>
      </c>
      <c r="O62" s="473" t="s">
        <v>139</v>
      </c>
      <c r="P62" s="474" t="s">
        <v>139</v>
      </c>
      <c r="Q62" s="472"/>
      <c r="R62" s="4741"/>
      <c r="S62" s="4734"/>
    </row>
    <row r="63" spans="1:19" ht="12" customHeight="1" thickBot="1">
      <c r="A63" s="4758"/>
      <c r="B63" s="4912"/>
      <c r="C63" s="4917"/>
      <c r="D63" s="4918"/>
      <c r="E63" s="476"/>
      <c r="F63" s="477"/>
      <c r="G63" s="476"/>
      <c r="H63" s="4738"/>
      <c r="I63" s="478"/>
      <c r="J63" s="478"/>
      <c r="K63" s="478"/>
      <c r="L63" s="478"/>
      <c r="M63" s="476"/>
      <c r="N63" s="4739"/>
      <c r="O63" s="479"/>
      <c r="P63" s="478"/>
      <c r="Q63" s="478"/>
      <c r="R63" s="4905"/>
      <c r="S63" s="4735"/>
    </row>
  </sheetData>
  <mergeCells count="89">
    <mergeCell ref="K2:S2"/>
    <mergeCell ref="K3:S3"/>
    <mergeCell ref="A5:A7"/>
    <mergeCell ref="B5:B7"/>
    <mergeCell ref="C5:D7"/>
    <mergeCell ref="E5:N5"/>
    <mergeCell ref="O5:S5"/>
    <mergeCell ref="E6:F7"/>
    <mergeCell ref="G6:H7"/>
    <mergeCell ref="I6:L6"/>
    <mergeCell ref="M6:N7"/>
    <mergeCell ref="O6:Q6"/>
    <mergeCell ref="R6:S6"/>
    <mergeCell ref="A8:A63"/>
    <mergeCell ref="B8:B63"/>
    <mergeCell ref="C8:D11"/>
    <mergeCell ref="H8:H9"/>
    <mergeCell ref="N8:N9"/>
    <mergeCell ref="N18:N19"/>
    <mergeCell ref="H20:H21"/>
    <mergeCell ref="N20:N21"/>
    <mergeCell ref="H22:H23"/>
    <mergeCell ref="C34:D49"/>
    <mergeCell ref="C26:D33"/>
    <mergeCell ref="H48:H49"/>
    <mergeCell ref="N48:N49"/>
    <mergeCell ref="C50:D57"/>
    <mergeCell ref="H50:H51"/>
    <mergeCell ref="N50:N51"/>
    <mergeCell ref="R8:R11"/>
    <mergeCell ref="S8:S11"/>
    <mergeCell ref="H10:H11"/>
    <mergeCell ref="N10:N11"/>
    <mergeCell ref="C12:D25"/>
    <mergeCell ref="H12:H13"/>
    <mergeCell ref="N12:N13"/>
    <mergeCell ref="N22:N23"/>
    <mergeCell ref="H24:H25"/>
    <mergeCell ref="N24:N25"/>
    <mergeCell ref="S12:S25"/>
    <mergeCell ref="H14:H15"/>
    <mergeCell ref="N14:N15"/>
    <mergeCell ref="H16:H17"/>
    <mergeCell ref="N16:N17"/>
    <mergeCell ref="H18:H19"/>
    <mergeCell ref="R12:R25"/>
    <mergeCell ref="S26:S33"/>
    <mergeCell ref="H28:H29"/>
    <mergeCell ref="N28:N29"/>
    <mergeCell ref="H30:H31"/>
    <mergeCell ref="N30:N31"/>
    <mergeCell ref="H32:H33"/>
    <mergeCell ref="N32:N33"/>
    <mergeCell ref="H26:H27"/>
    <mergeCell ref="N26:N27"/>
    <mergeCell ref="R26:R33"/>
    <mergeCell ref="S34:S49"/>
    <mergeCell ref="H36:H37"/>
    <mergeCell ref="N36:N37"/>
    <mergeCell ref="H38:H39"/>
    <mergeCell ref="N38:N39"/>
    <mergeCell ref="H34:H35"/>
    <mergeCell ref="N34:N35"/>
    <mergeCell ref="R34:R49"/>
    <mergeCell ref="H40:H41"/>
    <mergeCell ref="N40:N41"/>
    <mergeCell ref="H42:H43"/>
    <mergeCell ref="N42:N43"/>
    <mergeCell ref="H44:H45"/>
    <mergeCell ref="N44:N45"/>
    <mergeCell ref="H46:H47"/>
    <mergeCell ref="N46:N47"/>
    <mergeCell ref="R50:R57"/>
    <mergeCell ref="S50:S57"/>
    <mergeCell ref="H52:H53"/>
    <mergeCell ref="N52:N53"/>
    <mergeCell ref="H54:H55"/>
    <mergeCell ref="N54:N55"/>
    <mergeCell ref="H56:H57"/>
    <mergeCell ref="N56:N57"/>
    <mergeCell ref="C58:D63"/>
    <mergeCell ref="H58:H59"/>
    <mergeCell ref="N58:N59"/>
    <mergeCell ref="R58:R63"/>
    <mergeCell ref="S58:S63"/>
    <mergeCell ref="H60:H61"/>
    <mergeCell ref="N60:N61"/>
    <mergeCell ref="H62:H63"/>
    <mergeCell ref="N62:N63"/>
  </mergeCells>
  <phoneticPr fontId="129"/>
  <dataValidations count="1">
    <dataValidation type="list" allowBlank="1" showInputMessage="1" showErrorMessage="1" sqref="E8 E12 E26 E34 E50 E58 G8 G10 G12 G14 G16 G26 G28 G30 G34 G36 G38 G50 G52 G54 G58 G60 K16:M16 K18:M18 K38:M38 K40:M40 L8:M8 L10:M10 L12:M12 L14:M14 L20:M20 L22:M22 L24:M24 L26:M26 L28:M28 L30:M30 L32:M32 L34:M34 L36:M36 L42:M42 L44:M44 L46:M46 L48:M48 L50:M50 L52:M52 L54:M54 L56:M56 L58:M58 L60:M60 L62:M62 O8 O10:P10 O12:P12 O14:P14 O16:P16 O18:P18 O20:P20 O22 O24:P24 O26:P26 O28:P28 O30 O32 O34 O36 O38 O40 O42 O44:P44 O46:P46 O48:P48 O50:P50 O52:P52 O54:P54 O56:Q56 O58:P58 O60:Q60 O62:P62 Q40" xr:uid="{00000000-0002-0000-4100-000000000000}">
      <formula1>"□,■"</formula1>
    </dataValidation>
  </dataValidations>
  <pageMargins left="0.59055118110236227" right="0.23622047244094491" top="0.59055118110236227" bottom="0.27559055118110237" header="0.31496062992125984" footer="0.15748031496062992"/>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U51"/>
  <sheetViews>
    <sheetView workbookViewId="0"/>
  </sheetViews>
  <sheetFormatPr defaultColWidth="9" defaultRowHeight="11.25"/>
  <cols>
    <col min="1" max="1" width="3.125" style="453" customWidth="1"/>
    <col min="2" max="2" width="2.125" style="453" customWidth="1"/>
    <col min="3" max="3" width="3.125" style="453" customWidth="1"/>
    <col min="4" max="4" width="8.625" style="453" customWidth="1"/>
    <col min="5" max="5" width="5.875" style="453" customWidth="1"/>
    <col min="6" max="6" width="2.875" style="453" customWidth="1"/>
    <col min="7" max="7" width="2.625" style="453" customWidth="1"/>
    <col min="8" max="8" width="3" style="453" customWidth="1"/>
    <col min="9" max="9" width="2.625" style="454" customWidth="1"/>
    <col min="10" max="10" width="8.375" style="453" customWidth="1"/>
    <col min="11" max="14" width="2.625" style="453" customWidth="1"/>
    <col min="15" max="15" width="2.125" style="453" customWidth="1"/>
    <col min="16" max="16" width="12.125" style="455" customWidth="1"/>
    <col min="17" max="19" width="2.625" style="454" customWidth="1"/>
    <col min="20" max="21" width="10.625" style="454" customWidth="1"/>
    <col min="22" max="22" width="9" style="453" customWidth="1"/>
    <col min="23" max="16384" width="9" style="453"/>
  </cols>
  <sheetData>
    <row r="1" spans="1:21" s="446" customFormat="1" ht="21" customHeight="1">
      <c r="A1" s="449" t="s">
        <v>3174</v>
      </c>
      <c r="B1" s="449"/>
      <c r="C1" s="449"/>
      <c r="D1" s="449"/>
      <c r="E1" s="449"/>
      <c r="F1" s="449"/>
      <c r="G1" s="449"/>
      <c r="H1" s="449"/>
      <c r="I1" s="450"/>
      <c r="J1" s="449"/>
      <c r="K1" s="449"/>
      <c r="L1" s="449"/>
      <c r="M1" s="449"/>
      <c r="N1" s="449"/>
      <c r="O1" s="449"/>
      <c r="P1" s="451"/>
      <c r="Q1" s="447"/>
      <c r="R1" s="447"/>
      <c r="S1" s="447"/>
      <c r="T1" s="447"/>
      <c r="U1" s="452" t="s">
        <v>3387</v>
      </c>
    </row>
    <row r="2" spans="1:21" s="446" customFormat="1" ht="15" customHeight="1">
      <c r="A2" s="449"/>
      <c r="B2" s="449"/>
      <c r="C2" s="449"/>
      <c r="D2" s="449"/>
      <c r="E2" s="449"/>
      <c r="F2" s="449"/>
      <c r="G2" s="449"/>
      <c r="H2" s="449"/>
      <c r="I2" s="450"/>
      <c r="J2" s="449"/>
      <c r="K2" s="449"/>
      <c r="L2" s="449"/>
      <c r="M2" s="4768" t="s">
        <v>3207</v>
      </c>
      <c r="N2" s="4768"/>
      <c r="O2" s="4768"/>
      <c r="P2" s="4768"/>
      <c r="Q2" s="4768"/>
      <c r="R2" s="4768"/>
      <c r="S2" s="4768"/>
      <c r="T2" s="4768"/>
      <c r="U2" s="4768"/>
    </row>
    <row r="3" spans="1:21" s="446" customFormat="1" ht="15" customHeight="1">
      <c r="A3" s="449"/>
      <c r="B3" s="449"/>
      <c r="C3" s="449"/>
      <c r="D3" s="449"/>
      <c r="E3" s="449"/>
      <c r="F3" s="449"/>
      <c r="G3" s="449"/>
      <c r="H3" s="449"/>
      <c r="I3" s="450"/>
      <c r="J3" s="449"/>
      <c r="K3" s="449"/>
      <c r="L3" s="449"/>
      <c r="M3" s="4769" t="s">
        <v>3208</v>
      </c>
      <c r="N3" s="4769"/>
      <c r="O3" s="4769"/>
      <c r="P3" s="4769"/>
      <c r="Q3" s="4769"/>
      <c r="R3" s="4769"/>
      <c r="S3" s="4769"/>
      <c r="T3" s="4769"/>
      <c r="U3" s="4769"/>
    </row>
    <row r="4" spans="1:21" ht="12" thickBot="1"/>
    <row r="5" spans="1:21" s="456" customFormat="1" ht="13.5" customHeight="1">
      <c r="A5" s="4770"/>
      <c r="B5" s="4933" t="s">
        <v>3209</v>
      </c>
      <c r="C5" s="4957"/>
      <c r="D5" s="4934"/>
      <c r="E5" s="4933" t="s">
        <v>3210</v>
      </c>
      <c r="F5" s="4934"/>
      <c r="G5" s="4773" t="s">
        <v>3211</v>
      </c>
      <c r="H5" s="4773"/>
      <c r="I5" s="4773"/>
      <c r="J5" s="4773"/>
      <c r="K5" s="4773"/>
      <c r="L5" s="4773"/>
      <c r="M5" s="4773"/>
      <c r="N5" s="4773"/>
      <c r="O5" s="4773"/>
      <c r="P5" s="4776"/>
      <c r="Q5" s="4777" t="s">
        <v>3225</v>
      </c>
      <c r="R5" s="4777"/>
      <c r="S5" s="4777"/>
      <c r="T5" s="4777"/>
      <c r="U5" s="4778"/>
    </row>
    <row r="6" spans="1:21" s="456" customFormat="1" ht="13.5" customHeight="1">
      <c r="A6" s="4771"/>
      <c r="B6" s="4935"/>
      <c r="C6" s="4958"/>
      <c r="D6" s="4936"/>
      <c r="E6" s="4935"/>
      <c r="F6" s="4936"/>
      <c r="G6" s="4779" t="s">
        <v>3212</v>
      </c>
      <c r="H6" s="4780"/>
      <c r="I6" s="4783" t="s">
        <v>3213</v>
      </c>
      <c r="J6" s="4784"/>
      <c r="K6" s="4774" t="s">
        <v>3214</v>
      </c>
      <c r="L6" s="4774"/>
      <c r="M6" s="4774"/>
      <c r="N6" s="4774"/>
      <c r="O6" s="4783" t="s">
        <v>528</v>
      </c>
      <c r="P6" s="4787"/>
      <c r="Q6" s="4789" t="s">
        <v>3215</v>
      </c>
      <c r="R6" s="4774"/>
      <c r="S6" s="4774"/>
      <c r="T6" s="4774" t="s">
        <v>3216</v>
      </c>
      <c r="U6" s="4790"/>
    </row>
    <row r="7" spans="1:21" s="456" customFormat="1" ht="13.5" customHeight="1" thickBot="1">
      <c r="A7" s="4772"/>
      <c r="B7" s="4785"/>
      <c r="C7" s="4959"/>
      <c r="D7" s="4786"/>
      <c r="E7" s="4785"/>
      <c r="F7" s="4786"/>
      <c r="G7" s="4781"/>
      <c r="H7" s="4782"/>
      <c r="I7" s="4785"/>
      <c r="J7" s="4786"/>
      <c r="K7" s="457">
        <v>1</v>
      </c>
      <c r="L7" s="457">
        <v>2</v>
      </c>
      <c r="M7" s="457">
        <v>3</v>
      </c>
      <c r="N7" s="457">
        <v>4</v>
      </c>
      <c r="O7" s="4785"/>
      <c r="P7" s="4788"/>
      <c r="Q7" s="458" t="s">
        <v>3217</v>
      </c>
      <c r="R7" s="457" t="s">
        <v>3218</v>
      </c>
      <c r="S7" s="457" t="s">
        <v>3219</v>
      </c>
      <c r="T7" s="457" t="s">
        <v>3220</v>
      </c>
      <c r="U7" s="459" t="s">
        <v>3221</v>
      </c>
    </row>
    <row r="8" spans="1:21" s="454" customFormat="1" ht="12" customHeight="1" thickTop="1">
      <c r="A8" s="4756" t="s">
        <v>3388</v>
      </c>
      <c r="B8" s="4913" t="s">
        <v>3389</v>
      </c>
      <c r="C8" s="4955"/>
      <c r="D8" s="4927"/>
      <c r="E8" s="4913" t="s">
        <v>3390</v>
      </c>
      <c r="F8" s="4914"/>
      <c r="G8" s="460" t="s">
        <v>139</v>
      </c>
      <c r="H8" s="480" t="s">
        <v>498</v>
      </c>
      <c r="I8" s="460" t="s">
        <v>139</v>
      </c>
      <c r="J8" s="4956"/>
      <c r="K8" s="462"/>
      <c r="L8" s="462"/>
      <c r="M8" s="462"/>
      <c r="N8" s="462" t="s">
        <v>139</v>
      </c>
      <c r="O8" s="460" t="s">
        <v>139</v>
      </c>
      <c r="P8" s="4764" t="s">
        <v>3391</v>
      </c>
      <c r="Q8" s="463" t="s">
        <v>139</v>
      </c>
      <c r="R8" s="462"/>
      <c r="S8" s="462" t="s">
        <v>139</v>
      </c>
      <c r="T8" s="4753" t="s">
        <v>3222</v>
      </c>
      <c r="U8" s="4754" t="s">
        <v>3222</v>
      </c>
    </row>
    <row r="9" spans="1:21" s="454" customFormat="1" ht="12" customHeight="1">
      <c r="A9" s="4757"/>
      <c r="B9" s="4921"/>
      <c r="C9" s="4825"/>
      <c r="D9" s="4922"/>
      <c r="E9" s="4915"/>
      <c r="F9" s="4916"/>
      <c r="G9" s="471"/>
      <c r="H9" s="461"/>
      <c r="I9" s="471"/>
      <c r="J9" s="4944"/>
      <c r="K9" s="472"/>
      <c r="L9" s="472"/>
      <c r="M9" s="472"/>
      <c r="N9" s="472"/>
      <c r="O9" s="471"/>
      <c r="P9" s="4737"/>
      <c r="Q9" s="473"/>
      <c r="R9" s="472"/>
      <c r="S9" s="472"/>
      <c r="T9" s="4741"/>
      <c r="U9" s="4734"/>
    </row>
    <row r="10" spans="1:21" ht="12" customHeight="1">
      <c r="A10" s="4757"/>
      <c r="B10" s="4921"/>
      <c r="C10" s="4825"/>
      <c r="D10" s="4922"/>
      <c r="E10" s="4915"/>
      <c r="F10" s="4916"/>
      <c r="G10" s="471"/>
      <c r="H10" s="461"/>
      <c r="I10" s="474" t="s">
        <v>139</v>
      </c>
      <c r="J10" s="4944"/>
      <c r="K10" s="472"/>
      <c r="L10" s="472"/>
      <c r="M10" s="472"/>
      <c r="N10" s="474" t="s">
        <v>139</v>
      </c>
      <c r="O10" s="474" t="s">
        <v>139</v>
      </c>
      <c r="P10" s="4737" t="s">
        <v>3392</v>
      </c>
      <c r="Q10" s="473" t="s">
        <v>139</v>
      </c>
      <c r="R10" s="472"/>
      <c r="S10" s="474" t="s">
        <v>139</v>
      </c>
      <c r="T10" s="4741"/>
      <c r="U10" s="4734"/>
    </row>
    <row r="11" spans="1:21" ht="12" customHeight="1">
      <c r="A11" s="4757"/>
      <c r="B11" s="4921"/>
      <c r="C11" s="4825"/>
      <c r="D11" s="4922"/>
      <c r="E11" s="4915"/>
      <c r="F11" s="4916"/>
      <c r="G11" s="471"/>
      <c r="H11" s="461"/>
      <c r="I11" s="471"/>
      <c r="J11" s="4944"/>
      <c r="K11" s="472"/>
      <c r="L11" s="472"/>
      <c r="M11" s="472"/>
      <c r="N11" s="472"/>
      <c r="O11" s="471"/>
      <c r="P11" s="4737"/>
      <c r="Q11" s="473"/>
      <c r="R11" s="472"/>
      <c r="S11" s="472"/>
      <c r="T11" s="4741"/>
      <c r="U11" s="4734"/>
    </row>
    <row r="12" spans="1:21" ht="12" customHeight="1">
      <c r="A12" s="4757"/>
      <c r="B12" s="474" t="s">
        <v>525</v>
      </c>
      <c r="C12" s="486"/>
      <c r="D12" s="486" t="s">
        <v>3393</v>
      </c>
      <c r="E12" s="4940"/>
      <c r="F12" s="4941"/>
      <c r="G12" s="471"/>
      <c r="H12" s="461"/>
      <c r="I12" s="471"/>
      <c r="J12" s="4944"/>
      <c r="K12" s="472"/>
      <c r="L12" s="472"/>
      <c r="M12" s="472"/>
      <c r="N12" s="474" t="s">
        <v>139</v>
      </c>
      <c r="O12" s="474" t="s">
        <v>139</v>
      </c>
      <c r="P12" s="4737" t="s">
        <v>3394</v>
      </c>
      <c r="Q12" s="473" t="s">
        <v>139</v>
      </c>
      <c r="R12" s="472"/>
      <c r="S12" s="474" t="s">
        <v>139</v>
      </c>
      <c r="T12" s="4741"/>
      <c r="U12" s="4734"/>
    </row>
    <row r="13" spans="1:21" ht="12" customHeight="1">
      <c r="A13" s="4757"/>
      <c r="B13" s="505"/>
      <c r="C13" s="486"/>
      <c r="D13" s="486"/>
      <c r="E13" s="4942"/>
      <c r="F13" s="4943"/>
      <c r="G13" s="464"/>
      <c r="H13" s="465"/>
      <c r="I13" s="464"/>
      <c r="J13" s="4945"/>
      <c r="K13" s="475"/>
      <c r="L13" s="475"/>
      <c r="M13" s="475"/>
      <c r="N13" s="475"/>
      <c r="O13" s="464"/>
      <c r="P13" s="4745"/>
      <c r="Q13" s="466"/>
      <c r="R13" s="475"/>
      <c r="S13" s="475"/>
      <c r="T13" s="4742"/>
      <c r="U13" s="4743"/>
    </row>
    <row r="14" spans="1:21" ht="12" customHeight="1">
      <c r="A14" s="4757"/>
      <c r="B14" s="505"/>
      <c r="C14" s="486"/>
      <c r="D14" s="486"/>
      <c r="E14" s="4919" t="s">
        <v>3395</v>
      </c>
      <c r="F14" s="4947" t="s">
        <v>3396</v>
      </c>
      <c r="G14" s="467" t="s">
        <v>139</v>
      </c>
      <c r="H14" s="468" t="s">
        <v>498</v>
      </c>
      <c r="I14" s="467" t="s">
        <v>139</v>
      </c>
      <c r="J14" s="4949"/>
      <c r="K14" s="469"/>
      <c r="L14" s="469"/>
      <c r="M14" s="469"/>
      <c r="N14" s="469" t="s">
        <v>139</v>
      </c>
      <c r="O14" s="467" t="s">
        <v>139</v>
      </c>
      <c r="P14" s="4752" t="s">
        <v>3397</v>
      </c>
      <c r="Q14" s="470" t="s">
        <v>139</v>
      </c>
      <c r="R14" s="469"/>
      <c r="S14" s="469" t="s">
        <v>139</v>
      </c>
      <c r="T14" s="4741" t="s">
        <v>3222</v>
      </c>
      <c r="U14" s="4734" t="s">
        <v>3222</v>
      </c>
    </row>
    <row r="15" spans="1:21" ht="12" customHeight="1">
      <c r="A15" s="4757"/>
      <c r="B15" s="505"/>
      <c r="C15" s="486"/>
      <c r="D15" s="486"/>
      <c r="E15" s="4921"/>
      <c r="F15" s="4947"/>
      <c r="G15" s="471"/>
      <c r="H15" s="461"/>
      <c r="I15" s="471"/>
      <c r="J15" s="4944"/>
      <c r="K15" s="472"/>
      <c r="L15" s="472"/>
      <c r="M15" s="472"/>
      <c r="N15" s="472"/>
      <c r="O15" s="471"/>
      <c r="P15" s="4737"/>
      <c r="Q15" s="473"/>
      <c r="R15" s="472"/>
      <c r="S15" s="472"/>
      <c r="T15" s="4741"/>
      <c r="U15" s="4734"/>
    </row>
    <row r="16" spans="1:21" ht="12" customHeight="1">
      <c r="A16" s="4757"/>
      <c r="B16" s="505"/>
      <c r="C16" s="486"/>
      <c r="D16" s="486"/>
      <c r="E16" s="4921"/>
      <c r="F16" s="4947"/>
      <c r="G16" s="471"/>
      <c r="H16" s="461"/>
      <c r="I16" s="474" t="s">
        <v>139</v>
      </c>
      <c r="J16" s="4944"/>
      <c r="K16" s="472"/>
      <c r="L16" s="472"/>
      <c r="M16" s="472"/>
      <c r="N16" s="474" t="s">
        <v>139</v>
      </c>
      <c r="O16" s="474" t="s">
        <v>139</v>
      </c>
      <c r="P16" s="4737" t="s">
        <v>3398</v>
      </c>
      <c r="Q16" s="473" t="s">
        <v>139</v>
      </c>
      <c r="R16" s="472"/>
      <c r="S16" s="474" t="s">
        <v>139</v>
      </c>
      <c r="T16" s="4741"/>
      <c r="U16" s="4734"/>
    </row>
    <row r="17" spans="1:21" ht="12" customHeight="1">
      <c r="A17" s="4757"/>
      <c r="B17" s="505"/>
      <c r="C17" s="486"/>
      <c r="D17" s="486"/>
      <c r="E17" s="4921"/>
      <c r="F17" s="4947"/>
      <c r="G17" s="471"/>
      <c r="H17" s="461"/>
      <c r="I17" s="471"/>
      <c r="J17" s="4944"/>
      <c r="K17" s="472"/>
      <c r="L17" s="472"/>
      <c r="M17" s="472"/>
      <c r="N17" s="472"/>
      <c r="O17" s="471"/>
      <c r="P17" s="4737"/>
      <c r="Q17" s="473"/>
      <c r="R17" s="472"/>
      <c r="S17" s="472"/>
      <c r="T17" s="4741"/>
      <c r="U17" s="4734"/>
    </row>
    <row r="18" spans="1:21" ht="12" customHeight="1">
      <c r="A18" s="4757"/>
      <c r="B18" s="505"/>
      <c r="C18" s="486"/>
      <c r="D18" s="486"/>
      <c r="E18" s="4921"/>
      <c r="F18" s="4947"/>
      <c r="G18" s="471"/>
      <c r="H18" s="461"/>
      <c r="I18" s="474" t="s">
        <v>139</v>
      </c>
      <c r="J18" s="4944"/>
      <c r="K18" s="472"/>
      <c r="L18" s="472"/>
      <c r="M18" s="472"/>
      <c r="N18" s="474" t="s">
        <v>139</v>
      </c>
      <c r="O18" s="474" t="s">
        <v>139</v>
      </c>
      <c r="P18" s="4737" t="s">
        <v>3399</v>
      </c>
      <c r="Q18" s="473" t="s">
        <v>139</v>
      </c>
      <c r="R18" s="472"/>
      <c r="S18" s="474" t="s">
        <v>139</v>
      </c>
      <c r="T18" s="4741"/>
      <c r="U18" s="4734"/>
    </row>
    <row r="19" spans="1:21" ht="12" customHeight="1">
      <c r="A19" s="4757"/>
      <c r="B19" s="505"/>
      <c r="C19" s="486"/>
      <c r="D19" s="486"/>
      <c r="E19" s="4921"/>
      <c r="F19" s="4947"/>
      <c r="G19" s="471"/>
      <c r="H19" s="461"/>
      <c r="I19" s="471"/>
      <c r="J19" s="4944"/>
      <c r="K19" s="472"/>
      <c r="L19" s="472"/>
      <c r="M19" s="472"/>
      <c r="N19" s="472"/>
      <c r="O19" s="471"/>
      <c r="P19" s="4737"/>
      <c r="Q19" s="473"/>
      <c r="R19" s="472"/>
      <c r="S19" s="472"/>
      <c r="T19" s="4741"/>
      <c r="U19" s="4734"/>
    </row>
    <row r="20" spans="1:21" ht="12" customHeight="1">
      <c r="A20" s="4757"/>
      <c r="B20" s="505"/>
      <c r="C20" s="486"/>
      <c r="D20" s="486"/>
      <c r="E20" s="4921"/>
      <c r="F20" s="4947"/>
      <c r="G20" s="471"/>
      <c r="H20" s="461"/>
      <c r="I20" s="471"/>
      <c r="J20" s="4944"/>
      <c r="K20" s="472"/>
      <c r="L20" s="472"/>
      <c r="M20" s="472"/>
      <c r="N20" s="474" t="s">
        <v>139</v>
      </c>
      <c r="O20" s="474" t="s">
        <v>139</v>
      </c>
      <c r="P20" s="4737" t="s">
        <v>3391</v>
      </c>
      <c r="Q20" s="473" t="s">
        <v>139</v>
      </c>
      <c r="R20" s="472"/>
      <c r="S20" s="474" t="s">
        <v>139</v>
      </c>
      <c r="T20" s="4741"/>
      <c r="U20" s="4734"/>
    </row>
    <row r="21" spans="1:21" ht="12" customHeight="1">
      <c r="A21" s="4757"/>
      <c r="B21" s="505"/>
      <c r="C21" s="486"/>
      <c r="D21" s="486"/>
      <c r="E21" s="4921"/>
      <c r="F21" s="4947"/>
      <c r="G21" s="471"/>
      <c r="H21" s="461"/>
      <c r="I21" s="471"/>
      <c r="J21" s="4944"/>
      <c r="K21" s="472"/>
      <c r="L21" s="472"/>
      <c r="M21" s="472"/>
      <c r="N21" s="472"/>
      <c r="O21" s="471"/>
      <c r="P21" s="4737"/>
      <c r="Q21" s="473"/>
      <c r="R21" s="472"/>
      <c r="S21" s="472"/>
      <c r="T21" s="4741"/>
      <c r="U21" s="4734"/>
    </row>
    <row r="22" spans="1:21" ht="12" customHeight="1">
      <c r="A22" s="4757"/>
      <c r="B22" s="505"/>
      <c r="C22" s="486"/>
      <c r="D22" s="486"/>
      <c r="E22" s="4921"/>
      <c r="F22" s="4947"/>
      <c r="G22" s="471"/>
      <c r="H22" s="461"/>
      <c r="I22" s="471"/>
      <c r="J22" s="4944"/>
      <c r="K22" s="472"/>
      <c r="L22" s="472"/>
      <c r="M22" s="472"/>
      <c r="N22" s="474" t="s">
        <v>139</v>
      </c>
      <c r="O22" s="474" t="s">
        <v>139</v>
      </c>
      <c r="P22" s="4737" t="s">
        <v>3392</v>
      </c>
      <c r="Q22" s="473" t="s">
        <v>139</v>
      </c>
      <c r="R22" s="472"/>
      <c r="S22" s="474" t="s">
        <v>139</v>
      </c>
      <c r="T22" s="4741"/>
      <c r="U22" s="4734"/>
    </row>
    <row r="23" spans="1:21" ht="12" customHeight="1">
      <c r="A23" s="4757"/>
      <c r="B23" s="505"/>
      <c r="C23" s="486"/>
      <c r="D23" s="486"/>
      <c r="E23" s="4921"/>
      <c r="F23" s="4947"/>
      <c r="G23" s="471"/>
      <c r="H23" s="461"/>
      <c r="I23" s="471"/>
      <c r="J23" s="4944"/>
      <c r="K23" s="472"/>
      <c r="L23" s="472"/>
      <c r="M23" s="472"/>
      <c r="N23" s="472"/>
      <c r="O23" s="471"/>
      <c r="P23" s="4737"/>
      <c r="Q23" s="473"/>
      <c r="R23" s="472"/>
      <c r="S23" s="472"/>
      <c r="T23" s="4741"/>
      <c r="U23" s="4734"/>
    </row>
    <row r="24" spans="1:21" ht="12" customHeight="1">
      <c r="A24" s="4757"/>
      <c r="B24" s="505"/>
      <c r="C24" s="486"/>
      <c r="D24" s="486"/>
      <c r="E24" s="4921"/>
      <c r="F24" s="4947"/>
      <c r="G24" s="471"/>
      <c r="H24" s="461"/>
      <c r="I24" s="471"/>
      <c r="J24" s="4944"/>
      <c r="K24" s="472"/>
      <c r="L24" s="472"/>
      <c r="M24" s="472"/>
      <c r="N24" s="474" t="s">
        <v>139</v>
      </c>
      <c r="O24" s="474" t="s">
        <v>139</v>
      </c>
      <c r="P24" s="4737" t="s">
        <v>3394</v>
      </c>
      <c r="Q24" s="473" t="s">
        <v>139</v>
      </c>
      <c r="R24" s="472"/>
      <c r="S24" s="474" t="s">
        <v>139</v>
      </c>
      <c r="T24" s="4741"/>
      <c r="U24" s="4734"/>
    </row>
    <row r="25" spans="1:21" ht="12" customHeight="1">
      <c r="A25" s="4757"/>
      <c r="B25" s="505"/>
      <c r="C25" s="486"/>
      <c r="D25" s="486"/>
      <c r="E25" s="4921"/>
      <c r="F25" s="4947"/>
      <c r="G25" s="464"/>
      <c r="H25" s="465"/>
      <c r="I25" s="464"/>
      <c r="J25" s="4945"/>
      <c r="K25" s="475"/>
      <c r="L25" s="475"/>
      <c r="M25" s="475"/>
      <c r="N25" s="475"/>
      <c r="O25" s="464"/>
      <c r="P25" s="4745"/>
      <c r="Q25" s="466"/>
      <c r="R25" s="475"/>
      <c r="S25" s="475"/>
      <c r="T25" s="4741"/>
      <c r="U25" s="4734"/>
    </row>
    <row r="26" spans="1:21" ht="12" customHeight="1">
      <c r="A26" s="4757"/>
      <c r="B26" s="505"/>
      <c r="C26" s="486"/>
      <c r="D26" s="486"/>
      <c r="E26" s="4921"/>
      <c r="F26" s="4947" t="s">
        <v>3400</v>
      </c>
      <c r="G26" s="467" t="s">
        <v>139</v>
      </c>
      <c r="H26" s="468" t="s">
        <v>498</v>
      </c>
      <c r="I26" s="467" t="s">
        <v>139</v>
      </c>
      <c r="J26" s="4949"/>
      <c r="K26" s="469"/>
      <c r="L26" s="469"/>
      <c r="M26" s="469"/>
      <c r="N26" s="469" t="s">
        <v>139</v>
      </c>
      <c r="O26" s="467" t="s">
        <v>139</v>
      </c>
      <c r="P26" s="4950" t="s">
        <v>3397</v>
      </c>
      <c r="Q26" s="470" t="s">
        <v>139</v>
      </c>
      <c r="R26" s="469"/>
      <c r="S26" s="469" t="s">
        <v>139</v>
      </c>
      <c r="T26" s="4741"/>
      <c r="U26" s="4734"/>
    </row>
    <row r="27" spans="1:21" ht="12" customHeight="1">
      <c r="A27" s="4757"/>
      <c r="B27" s="505"/>
      <c r="C27" s="486"/>
      <c r="D27" s="486"/>
      <c r="E27" s="4921"/>
      <c r="F27" s="4947"/>
      <c r="G27" s="471"/>
      <c r="H27" s="461"/>
      <c r="I27" s="471"/>
      <c r="J27" s="4944"/>
      <c r="K27" s="472"/>
      <c r="L27" s="472"/>
      <c r="M27" s="472"/>
      <c r="N27" s="472"/>
      <c r="O27" s="471"/>
      <c r="P27" s="4951"/>
      <c r="Q27" s="473"/>
      <c r="R27" s="472"/>
      <c r="S27" s="472"/>
      <c r="T27" s="4741"/>
      <c r="U27" s="4734"/>
    </row>
    <row r="28" spans="1:21" ht="12" customHeight="1">
      <c r="A28" s="4757"/>
      <c r="B28" s="505"/>
      <c r="C28" s="486"/>
      <c r="D28" s="486"/>
      <c r="E28" s="4921"/>
      <c r="F28" s="4947"/>
      <c r="G28" s="471"/>
      <c r="H28" s="461"/>
      <c r="I28" s="474" t="s">
        <v>139</v>
      </c>
      <c r="J28" s="4944"/>
      <c r="K28" s="472"/>
      <c r="L28" s="472"/>
      <c r="M28" s="472"/>
      <c r="N28" s="474" t="s">
        <v>139</v>
      </c>
      <c r="O28" s="474" t="s">
        <v>139</v>
      </c>
      <c r="P28" s="4952" t="s">
        <v>3399</v>
      </c>
      <c r="Q28" s="473" t="s">
        <v>139</v>
      </c>
      <c r="R28" s="472"/>
      <c r="S28" s="474" t="s">
        <v>139</v>
      </c>
      <c r="T28" s="4741"/>
      <c r="U28" s="4734"/>
    </row>
    <row r="29" spans="1:21" ht="12" customHeight="1">
      <c r="A29" s="4757"/>
      <c r="B29" s="505"/>
      <c r="C29" s="486"/>
      <c r="D29" s="486"/>
      <c r="E29" s="4921"/>
      <c r="F29" s="4947"/>
      <c r="G29" s="471"/>
      <c r="H29" s="461"/>
      <c r="I29" s="471"/>
      <c r="J29" s="4944"/>
      <c r="K29" s="472"/>
      <c r="L29" s="472"/>
      <c r="M29" s="472"/>
      <c r="N29" s="472"/>
      <c r="O29" s="471"/>
      <c r="P29" s="4951"/>
      <c r="Q29" s="473"/>
      <c r="R29" s="472"/>
      <c r="S29" s="472"/>
      <c r="T29" s="4741"/>
      <c r="U29" s="4734"/>
    </row>
    <row r="30" spans="1:21" ht="12" customHeight="1">
      <c r="A30" s="4757"/>
      <c r="B30" s="505"/>
      <c r="C30" s="486"/>
      <c r="D30" s="486"/>
      <c r="E30" s="4921"/>
      <c r="F30" s="4947"/>
      <c r="G30" s="471"/>
      <c r="H30" s="461"/>
      <c r="I30" s="471"/>
      <c r="J30" s="4944"/>
      <c r="K30" s="472"/>
      <c r="L30" s="472"/>
      <c r="M30" s="472"/>
      <c r="N30" s="474" t="s">
        <v>139</v>
      </c>
      <c r="O30" s="474" t="s">
        <v>139</v>
      </c>
      <c r="P30" s="4737" t="s">
        <v>3394</v>
      </c>
      <c r="Q30" s="473" t="s">
        <v>139</v>
      </c>
      <c r="R30" s="472"/>
      <c r="S30" s="474" t="s">
        <v>139</v>
      </c>
      <c r="T30" s="4741"/>
      <c r="U30" s="4734"/>
    </row>
    <row r="31" spans="1:21" ht="12" customHeight="1">
      <c r="A31" s="4757"/>
      <c r="B31" s="505"/>
      <c r="C31" s="486"/>
      <c r="D31" s="486"/>
      <c r="E31" s="4928"/>
      <c r="F31" s="4947"/>
      <c r="G31" s="464"/>
      <c r="H31" s="465"/>
      <c r="I31" s="464"/>
      <c r="J31" s="4945"/>
      <c r="K31" s="475"/>
      <c r="L31" s="475"/>
      <c r="M31" s="475"/>
      <c r="N31" s="475"/>
      <c r="O31" s="464"/>
      <c r="P31" s="4745"/>
      <c r="Q31" s="466"/>
      <c r="R31" s="475"/>
      <c r="S31" s="475"/>
      <c r="T31" s="4742"/>
      <c r="U31" s="4743"/>
    </row>
    <row r="32" spans="1:21" ht="12" customHeight="1">
      <c r="A32" s="4757"/>
      <c r="B32" s="505"/>
      <c r="C32" s="486"/>
      <c r="D32" s="486"/>
      <c r="E32" s="4919" t="s">
        <v>3629</v>
      </c>
      <c r="F32" s="4947" t="s">
        <v>3396</v>
      </c>
      <c r="G32" s="467" t="s">
        <v>139</v>
      </c>
      <c r="H32" s="468" t="s">
        <v>498</v>
      </c>
      <c r="I32" s="467" t="s">
        <v>139</v>
      </c>
      <c r="J32" s="4949"/>
      <c r="K32" s="469"/>
      <c r="L32" s="469"/>
      <c r="M32" s="469"/>
      <c r="N32" s="469" t="s">
        <v>139</v>
      </c>
      <c r="O32" s="467" t="s">
        <v>139</v>
      </c>
      <c r="P32" s="4752" t="s">
        <v>3397</v>
      </c>
      <c r="Q32" s="470" t="s">
        <v>139</v>
      </c>
      <c r="R32" s="469"/>
      <c r="S32" s="469" t="s">
        <v>139</v>
      </c>
      <c r="T32" s="4741" t="s">
        <v>3222</v>
      </c>
      <c r="U32" s="4734" t="s">
        <v>3222</v>
      </c>
    </row>
    <row r="33" spans="1:21" ht="12" customHeight="1">
      <c r="A33" s="4757"/>
      <c r="B33" s="505"/>
      <c r="C33" s="486"/>
      <c r="D33" s="486"/>
      <c r="E33" s="4921"/>
      <c r="F33" s="4947"/>
      <c r="G33" s="471"/>
      <c r="H33" s="461"/>
      <c r="I33" s="471"/>
      <c r="J33" s="4944"/>
      <c r="K33" s="472"/>
      <c r="L33" s="472"/>
      <c r="M33" s="472"/>
      <c r="N33" s="472"/>
      <c r="O33" s="471"/>
      <c r="P33" s="4737"/>
      <c r="Q33" s="473"/>
      <c r="R33" s="472"/>
      <c r="S33" s="472"/>
      <c r="T33" s="4741"/>
      <c r="U33" s="4734"/>
    </row>
    <row r="34" spans="1:21" ht="12" customHeight="1">
      <c r="A34" s="4757"/>
      <c r="B34" s="505"/>
      <c r="C34" s="486"/>
      <c r="D34" s="486"/>
      <c r="E34" s="4921"/>
      <c r="F34" s="4947"/>
      <c r="G34" s="471"/>
      <c r="H34" s="461"/>
      <c r="I34" s="474" t="s">
        <v>139</v>
      </c>
      <c r="J34" s="4944"/>
      <c r="K34" s="472"/>
      <c r="L34" s="472"/>
      <c r="M34" s="472"/>
      <c r="N34" s="474" t="s">
        <v>139</v>
      </c>
      <c r="O34" s="474" t="s">
        <v>139</v>
      </c>
      <c r="P34" s="4737" t="s">
        <v>3398</v>
      </c>
      <c r="Q34" s="473" t="s">
        <v>139</v>
      </c>
      <c r="R34" s="472"/>
      <c r="S34" s="474" t="s">
        <v>139</v>
      </c>
      <c r="T34" s="4741"/>
      <c r="U34" s="4734"/>
    </row>
    <row r="35" spans="1:21" ht="12" customHeight="1">
      <c r="A35" s="4757"/>
      <c r="B35" s="505"/>
      <c r="C35" s="486"/>
      <c r="D35" s="486"/>
      <c r="E35" s="4921"/>
      <c r="F35" s="4947"/>
      <c r="G35" s="471"/>
      <c r="H35" s="461"/>
      <c r="I35" s="471"/>
      <c r="J35" s="4944"/>
      <c r="K35" s="472"/>
      <c r="L35" s="472"/>
      <c r="M35" s="472"/>
      <c r="N35" s="472"/>
      <c r="O35" s="471"/>
      <c r="P35" s="4737"/>
      <c r="Q35" s="473"/>
      <c r="R35" s="472"/>
      <c r="S35" s="472"/>
      <c r="T35" s="4741"/>
      <c r="U35" s="4734"/>
    </row>
    <row r="36" spans="1:21" ht="12" customHeight="1">
      <c r="A36" s="4757"/>
      <c r="B36" s="505"/>
      <c r="C36" s="486"/>
      <c r="D36" s="486"/>
      <c r="E36" s="4921"/>
      <c r="F36" s="4947"/>
      <c r="G36" s="471"/>
      <c r="H36" s="461"/>
      <c r="I36" s="474" t="s">
        <v>139</v>
      </c>
      <c r="J36" s="4944"/>
      <c r="K36" s="472"/>
      <c r="L36" s="472"/>
      <c r="M36" s="472"/>
      <c r="N36" s="474" t="s">
        <v>139</v>
      </c>
      <c r="O36" s="474" t="s">
        <v>139</v>
      </c>
      <c r="P36" s="4737" t="s">
        <v>3399</v>
      </c>
      <c r="Q36" s="473" t="s">
        <v>139</v>
      </c>
      <c r="R36" s="472"/>
      <c r="S36" s="474" t="s">
        <v>139</v>
      </c>
      <c r="T36" s="4741"/>
      <c r="U36" s="4734"/>
    </row>
    <row r="37" spans="1:21" ht="12" customHeight="1">
      <c r="A37" s="4757"/>
      <c r="B37" s="505"/>
      <c r="C37" s="486"/>
      <c r="D37" s="486"/>
      <c r="E37" s="4921"/>
      <c r="F37" s="4947"/>
      <c r="G37" s="471"/>
      <c r="H37" s="461"/>
      <c r="I37" s="471"/>
      <c r="J37" s="4944"/>
      <c r="K37" s="472"/>
      <c r="L37" s="472"/>
      <c r="M37" s="472"/>
      <c r="N37" s="472"/>
      <c r="O37" s="471"/>
      <c r="P37" s="4737"/>
      <c r="Q37" s="473"/>
      <c r="R37" s="472"/>
      <c r="S37" s="472"/>
      <c r="T37" s="4741"/>
      <c r="U37" s="4734"/>
    </row>
    <row r="38" spans="1:21" ht="12" customHeight="1">
      <c r="A38" s="4757"/>
      <c r="B38" s="505"/>
      <c r="C38" s="486"/>
      <c r="D38" s="486"/>
      <c r="E38" s="4921"/>
      <c r="F38" s="4947"/>
      <c r="G38" s="471"/>
      <c r="H38" s="461"/>
      <c r="I38" s="471"/>
      <c r="J38" s="4944"/>
      <c r="K38" s="472"/>
      <c r="L38" s="472"/>
      <c r="M38" s="472"/>
      <c r="N38" s="474" t="s">
        <v>139</v>
      </c>
      <c r="O38" s="474" t="s">
        <v>139</v>
      </c>
      <c r="P38" s="4737" t="s">
        <v>3391</v>
      </c>
      <c r="Q38" s="473" t="s">
        <v>139</v>
      </c>
      <c r="R38" s="472"/>
      <c r="S38" s="474" t="s">
        <v>139</v>
      </c>
      <c r="T38" s="4741"/>
      <c r="U38" s="4734"/>
    </row>
    <row r="39" spans="1:21" ht="12" customHeight="1">
      <c r="A39" s="4757"/>
      <c r="B39" s="505"/>
      <c r="C39" s="486"/>
      <c r="D39" s="486"/>
      <c r="E39" s="4921"/>
      <c r="F39" s="4947"/>
      <c r="G39" s="471"/>
      <c r="H39" s="461"/>
      <c r="I39" s="471"/>
      <c r="J39" s="4944"/>
      <c r="K39" s="472"/>
      <c r="L39" s="472"/>
      <c r="M39" s="472"/>
      <c r="N39" s="472"/>
      <c r="O39" s="471"/>
      <c r="P39" s="4737"/>
      <c r="Q39" s="473"/>
      <c r="R39" s="472"/>
      <c r="S39" s="472"/>
      <c r="T39" s="4741"/>
      <c r="U39" s="4734"/>
    </row>
    <row r="40" spans="1:21" ht="12" customHeight="1">
      <c r="A40" s="4757"/>
      <c r="B40" s="505"/>
      <c r="C40" s="486"/>
      <c r="D40" s="486"/>
      <c r="E40" s="4921"/>
      <c r="F40" s="4947"/>
      <c r="G40" s="471"/>
      <c r="H40" s="461"/>
      <c r="I40" s="471"/>
      <c r="J40" s="4944"/>
      <c r="K40" s="472"/>
      <c r="L40" s="472"/>
      <c r="M40" s="472"/>
      <c r="N40" s="474" t="s">
        <v>139</v>
      </c>
      <c r="O40" s="474" t="s">
        <v>139</v>
      </c>
      <c r="P40" s="4737" t="s">
        <v>3392</v>
      </c>
      <c r="Q40" s="473" t="s">
        <v>139</v>
      </c>
      <c r="R40" s="472"/>
      <c r="S40" s="474" t="s">
        <v>139</v>
      </c>
      <c r="T40" s="4741"/>
      <c r="U40" s="4734"/>
    </row>
    <row r="41" spans="1:21" ht="12" customHeight="1">
      <c r="A41" s="4757"/>
      <c r="B41" s="505"/>
      <c r="C41" s="486"/>
      <c r="D41" s="486"/>
      <c r="E41" s="4921"/>
      <c r="F41" s="4947"/>
      <c r="G41" s="471"/>
      <c r="H41" s="461"/>
      <c r="I41" s="471"/>
      <c r="J41" s="4944"/>
      <c r="K41" s="472"/>
      <c r="L41" s="472"/>
      <c r="M41" s="472"/>
      <c r="N41" s="472"/>
      <c r="O41" s="471"/>
      <c r="P41" s="4737"/>
      <c r="Q41" s="473"/>
      <c r="R41" s="472"/>
      <c r="S41" s="472"/>
      <c r="T41" s="4741"/>
      <c r="U41" s="4734"/>
    </row>
    <row r="42" spans="1:21" ht="12" customHeight="1">
      <c r="A42" s="4757"/>
      <c r="B42" s="505"/>
      <c r="C42" s="486"/>
      <c r="D42" s="486"/>
      <c r="E42" s="4921"/>
      <c r="F42" s="4947"/>
      <c r="G42" s="471"/>
      <c r="H42" s="461"/>
      <c r="I42" s="471"/>
      <c r="J42" s="4944"/>
      <c r="K42" s="472"/>
      <c r="L42" s="472"/>
      <c r="M42" s="472"/>
      <c r="N42" s="474" t="s">
        <v>139</v>
      </c>
      <c r="O42" s="474" t="s">
        <v>139</v>
      </c>
      <c r="P42" s="4737" t="s">
        <v>3394</v>
      </c>
      <c r="Q42" s="473" t="s">
        <v>139</v>
      </c>
      <c r="R42" s="472"/>
      <c r="S42" s="474" t="s">
        <v>139</v>
      </c>
      <c r="T42" s="4741"/>
      <c r="U42" s="4734"/>
    </row>
    <row r="43" spans="1:21" ht="12" customHeight="1">
      <c r="A43" s="4757"/>
      <c r="B43" s="505"/>
      <c r="C43" s="486"/>
      <c r="D43" s="486"/>
      <c r="E43" s="4921"/>
      <c r="F43" s="4947"/>
      <c r="G43" s="464"/>
      <c r="H43" s="465"/>
      <c r="I43" s="464"/>
      <c r="J43" s="4945"/>
      <c r="K43" s="475"/>
      <c r="L43" s="475"/>
      <c r="M43" s="475"/>
      <c r="N43" s="475"/>
      <c r="O43" s="464"/>
      <c r="P43" s="4745"/>
      <c r="Q43" s="466"/>
      <c r="R43" s="475"/>
      <c r="S43" s="475"/>
      <c r="T43" s="4741"/>
      <c r="U43" s="4734"/>
    </row>
    <row r="44" spans="1:21" ht="12" customHeight="1">
      <c r="A44" s="4757"/>
      <c r="B44" s="505"/>
      <c r="C44" s="486"/>
      <c r="D44" s="486"/>
      <c r="E44" s="4921"/>
      <c r="F44" s="4947" t="s">
        <v>3400</v>
      </c>
      <c r="G44" s="467" t="s">
        <v>139</v>
      </c>
      <c r="H44" s="468" t="s">
        <v>498</v>
      </c>
      <c r="I44" s="467" t="s">
        <v>139</v>
      </c>
      <c r="J44" s="4949"/>
      <c r="K44" s="469"/>
      <c r="L44" s="469"/>
      <c r="M44" s="469"/>
      <c r="N44" s="469" t="s">
        <v>139</v>
      </c>
      <c r="O44" s="467" t="s">
        <v>139</v>
      </c>
      <c r="P44" s="4950" t="s">
        <v>3397</v>
      </c>
      <c r="Q44" s="470" t="s">
        <v>139</v>
      </c>
      <c r="R44" s="469"/>
      <c r="S44" s="469" t="s">
        <v>139</v>
      </c>
      <c r="T44" s="4741"/>
      <c r="U44" s="4734"/>
    </row>
    <row r="45" spans="1:21" ht="12" customHeight="1">
      <c r="A45" s="4757"/>
      <c r="B45" s="505"/>
      <c r="C45" s="486"/>
      <c r="D45" s="486"/>
      <c r="E45" s="4921"/>
      <c r="F45" s="4947"/>
      <c r="G45" s="471"/>
      <c r="H45" s="461"/>
      <c r="I45" s="471"/>
      <c r="J45" s="4944"/>
      <c r="K45" s="472"/>
      <c r="L45" s="472"/>
      <c r="M45" s="472"/>
      <c r="N45" s="472"/>
      <c r="O45" s="471"/>
      <c r="P45" s="4951"/>
      <c r="Q45" s="473"/>
      <c r="R45" s="472"/>
      <c r="S45" s="472"/>
      <c r="T45" s="4741"/>
      <c r="U45" s="4734"/>
    </row>
    <row r="46" spans="1:21" ht="12" customHeight="1">
      <c r="A46" s="4757"/>
      <c r="B46" s="505"/>
      <c r="C46" s="486"/>
      <c r="D46" s="486"/>
      <c r="E46" s="4921"/>
      <c r="F46" s="4947"/>
      <c r="G46" s="471"/>
      <c r="H46" s="461"/>
      <c r="I46" s="474" t="s">
        <v>139</v>
      </c>
      <c r="J46" s="4944"/>
      <c r="K46" s="472"/>
      <c r="L46" s="472"/>
      <c r="M46" s="472"/>
      <c r="N46" s="474" t="s">
        <v>139</v>
      </c>
      <c r="O46" s="474" t="s">
        <v>139</v>
      </c>
      <c r="P46" s="4952" t="s">
        <v>3399</v>
      </c>
      <c r="Q46" s="473" t="s">
        <v>139</v>
      </c>
      <c r="R46" s="472"/>
      <c r="S46" s="474" t="s">
        <v>139</v>
      </c>
      <c r="T46" s="4741"/>
      <c r="U46" s="4734"/>
    </row>
    <row r="47" spans="1:21" ht="12" customHeight="1">
      <c r="A47" s="4757"/>
      <c r="B47" s="505"/>
      <c r="C47" s="486"/>
      <c r="D47" s="486"/>
      <c r="E47" s="4921"/>
      <c r="F47" s="4947"/>
      <c r="G47" s="471"/>
      <c r="H47" s="461"/>
      <c r="I47" s="471"/>
      <c r="J47" s="4944"/>
      <c r="K47" s="472"/>
      <c r="L47" s="472"/>
      <c r="M47" s="472"/>
      <c r="N47" s="472"/>
      <c r="O47" s="471"/>
      <c r="P47" s="4951"/>
      <c r="Q47" s="473"/>
      <c r="R47" s="472"/>
      <c r="S47" s="472"/>
      <c r="T47" s="4741"/>
      <c r="U47" s="4734"/>
    </row>
    <row r="48" spans="1:21" ht="12" customHeight="1">
      <c r="A48" s="4757"/>
      <c r="B48" s="505"/>
      <c r="C48" s="486"/>
      <c r="D48" s="486"/>
      <c r="E48" s="4921"/>
      <c r="F48" s="4947"/>
      <c r="G48" s="471"/>
      <c r="H48" s="461"/>
      <c r="I48" s="471"/>
      <c r="J48" s="4944"/>
      <c r="K48" s="472"/>
      <c r="L48" s="472"/>
      <c r="M48" s="472"/>
      <c r="N48" s="474" t="s">
        <v>139</v>
      </c>
      <c r="O48" s="474" t="s">
        <v>139</v>
      </c>
      <c r="P48" s="4737" t="s">
        <v>3394</v>
      </c>
      <c r="Q48" s="473" t="s">
        <v>139</v>
      </c>
      <c r="R48" s="472"/>
      <c r="S48" s="474" t="s">
        <v>139</v>
      </c>
      <c r="T48" s="4741"/>
      <c r="U48" s="4734"/>
    </row>
    <row r="49" spans="1:21" ht="12" customHeight="1" thickBot="1">
      <c r="A49" s="4758"/>
      <c r="B49" s="513"/>
      <c r="C49" s="567"/>
      <c r="D49" s="567"/>
      <c r="E49" s="4954"/>
      <c r="F49" s="4948"/>
      <c r="G49" s="476"/>
      <c r="H49" s="477"/>
      <c r="I49" s="476"/>
      <c r="J49" s="4953"/>
      <c r="K49" s="478"/>
      <c r="L49" s="478"/>
      <c r="M49" s="478"/>
      <c r="N49" s="478"/>
      <c r="O49" s="476"/>
      <c r="P49" s="4739"/>
      <c r="Q49" s="479"/>
      <c r="R49" s="478"/>
      <c r="S49" s="478"/>
      <c r="T49" s="4905"/>
      <c r="U49" s="4735"/>
    </row>
    <row r="51" spans="1:21" ht="18" customHeight="1">
      <c r="A51" s="4946" t="s">
        <v>3402</v>
      </c>
      <c r="B51" s="4946"/>
      <c r="C51" s="4946"/>
      <c r="D51" s="4946"/>
      <c r="E51" s="4946"/>
      <c r="F51" s="4946"/>
      <c r="G51" s="4946"/>
      <c r="H51" s="4946"/>
      <c r="I51" s="4946"/>
      <c r="J51" s="4946"/>
      <c r="K51" s="4946"/>
      <c r="L51" s="4946"/>
      <c r="M51" s="4946"/>
      <c r="N51" s="4946"/>
      <c r="O51" s="4946"/>
      <c r="P51" s="4946"/>
      <c r="Q51" s="4946"/>
      <c r="R51" s="4946"/>
      <c r="S51" s="4946"/>
      <c r="T51" s="4946"/>
      <c r="U51" s="4946"/>
    </row>
  </sheetData>
  <mergeCells count="71">
    <mergeCell ref="A5:A7"/>
    <mergeCell ref="B5:D7"/>
    <mergeCell ref="E5:F7"/>
    <mergeCell ref="G5:P5"/>
    <mergeCell ref="Q5:U5"/>
    <mergeCell ref="G6:H7"/>
    <mergeCell ref="I6:J7"/>
    <mergeCell ref="K6:N6"/>
    <mergeCell ref="O6:P7"/>
    <mergeCell ref="Q6:S6"/>
    <mergeCell ref="T6:U6"/>
    <mergeCell ref="F26:F31"/>
    <mergeCell ref="J38:J39"/>
    <mergeCell ref="P38:P39"/>
    <mergeCell ref="M2:U2"/>
    <mergeCell ref="M3:U3"/>
    <mergeCell ref="F14:F25"/>
    <mergeCell ref="J14:J15"/>
    <mergeCell ref="P14:P15"/>
    <mergeCell ref="J24:J25"/>
    <mergeCell ref="P24:P25"/>
    <mergeCell ref="T8:T13"/>
    <mergeCell ref="U8:U13"/>
    <mergeCell ref="J10:J11"/>
    <mergeCell ref="P10:P11"/>
    <mergeCell ref="J12:J13"/>
    <mergeCell ref="P12:P13"/>
    <mergeCell ref="J22:J23"/>
    <mergeCell ref="P22:P23"/>
    <mergeCell ref="J26:J27"/>
    <mergeCell ref="P26:P27"/>
    <mergeCell ref="J28:J29"/>
    <mergeCell ref="P28:P29"/>
    <mergeCell ref="J16:J17"/>
    <mergeCell ref="P16:P17"/>
    <mergeCell ref="J18:J19"/>
    <mergeCell ref="P18:P19"/>
    <mergeCell ref="J20:J21"/>
    <mergeCell ref="P20:P21"/>
    <mergeCell ref="A51:U51"/>
    <mergeCell ref="F44:F49"/>
    <mergeCell ref="J44:J45"/>
    <mergeCell ref="P44:P45"/>
    <mergeCell ref="J46:J47"/>
    <mergeCell ref="P46:P47"/>
    <mergeCell ref="J48:J49"/>
    <mergeCell ref="P48:P49"/>
    <mergeCell ref="E32:E49"/>
    <mergeCell ref="F32:F43"/>
    <mergeCell ref="J32:J33"/>
    <mergeCell ref="P32:P33"/>
    <mergeCell ref="A8:A49"/>
    <mergeCell ref="B8:D11"/>
    <mergeCell ref="J8:J9"/>
    <mergeCell ref="P8:P9"/>
    <mergeCell ref="E8:F13"/>
    <mergeCell ref="E14:E31"/>
    <mergeCell ref="T32:T49"/>
    <mergeCell ref="U32:U49"/>
    <mergeCell ref="J34:J35"/>
    <mergeCell ref="P34:P35"/>
    <mergeCell ref="J40:J41"/>
    <mergeCell ref="P40:P41"/>
    <mergeCell ref="J42:J43"/>
    <mergeCell ref="P42:P43"/>
    <mergeCell ref="J36:J37"/>
    <mergeCell ref="P36:P37"/>
    <mergeCell ref="J30:J31"/>
    <mergeCell ref="P30:P31"/>
    <mergeCell ref="T14:T31"/>
    <mergeCell ref="U14:U31"/>
  </mergeCells>
  <phoneticPr fontId="129"/>
  <dataValidations count="1">
    <dataValidation type="list" allowBlank="1" showInputMessage="1" showErrorMessage="1" sqref="G8 G14 G26 G32 G44 I8 I10 I14 I16 I18 I26 I28 I32 I34 I36 I44 I46 N8:O8 N10:O10 N12:O12 N14:O14 N16:O16 N18:O18 N20:O20 N22:O22 N24:O24 N26:O26 N28:O28 N30:O30 N32:O32 N34:O34 N36:O36 N38:O38 N40:O40 N42:O42 N44:O44 N46:O46 N48:O48 Q8 Q10 Q12 Q14 Q16 Q18 Q20 Q22 Q24 Q26 Q28 Q30 Q32 Q34 Q36 Q38 Q40 Q42 Q44 Q46 Q48 S8 S10 S12 S14 S16 S18 S20 S22 S24 S26 S28 S30 S32 S34 S36 S38 S40 S42 S44 S46 S48" xr:uid="{00000000-0002-0000-4200-000000000000}">
      <formula1>"□,■"</formula1>
    </dataValidation>
  </dataValidations>
  <pageMargins left="0.61" right="0.24" top="0.59" bottom="0.28999999999999998" header="0.3" footer="0.16"/>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J34"/>
  <sheetViews>
    <sheetView zoomScaleNormal="100" zoomScaleSheetLayoutView="100" workbookViewId="0"/>
  </sheetViews>
  <sheetFormatPr defaultColWidth="9" defaultRowHeight="13.5"/>
  <cols>
    <col min="1" max="1" width="3.625" style="568" customWidth="1"/>
    <col min="2" max="2" width="11.625" style="568" customWidth="1"/>
    <col min="3" max="4" width="9.625" style="568" customWidth="1"/>
    <col min="5" max="6" width="8.125" style="568" customWidth="1"/>
    <col min="7" max="10" width="10.375" style="568" customWidth="1"/>
    <col min="11" max="11" width="9" style="568" customWidth="1"/>
    <col min="12" max="16384" width="9" style="568"/>
  </cols>
  <sheetData>
    <row r="1" spans="1:10">
      <c r="J1" s="569"/>
    </row>
    <row r="2" spans="1:10" ht="21" customHeight="1">
      <c r="A2" s="4974" t="s">
        <v>3403</v>
      </c>
      <c r="B2" s="4974"/>
      <c r="C2" s="4974"/>
      <c r="D2" s="4974"/>
      <c r="E2" s="4974"/>
      <c r="F2" s="4974"/>
      <c r="G2" s="4974"/>
      <c r="H2" s="4974"/>
      <c r="I2" s="4974"/>
      <c r="J2" s="4974"/>
    </row>
    <row r="4" spans="1:10" ht="41.25" customHeight="1">
      <c r="A4" s="4975" t="s">
        <v>3175</v>
      </c>
      <c r="B4" s="4975"/>
      <c r="C4" s="4975"/>
      <c r="D4" s="4975"/>
      <c r="E4" s="4975"/>
      <c r="F4" s="4975"/>
      <c r="G4" s="4975"/>
      <c r="H4" s="4975"/>
      <c r="I4" s="4975"/>
      <c r="J4" s="4975"/>
    </row>
    <row r="6" spans="1:10" ht="36" customHeight="1">
      <c r="A6" s="4976" t="s">
        <v>3176</v>
      </c>
      <c r="B6" s="4976"/>
      <c r="C6" s="4976"/>
      <c r="D6" s="4962"/>
      <c r="E6" s="4962"/>
      <c r="F6" s="4962"/>
      <c r="G6" s="4962"/>
      <c r="H6" s="4962"/>
      <c r="I6" s="4962"/>
      <c r="J6" s="4962"/>
    </row>
    <row r="7" spans="1:10" ht="36" customHeight="1">
      <c r="A7" s="4976" t="s">
        <v>3177</v>
      </c>
      <c r="B7" s="4976"/>
      <c r="C7" s="4976"/>
      <c r="D7" s="4962"/>
      <c r="E7" s="4962"/>
      <c r="F7" s="4962"/>
      <c r="G7" s="4962"/>
      <c r="H7" s="4962"/>
      <c r="I7" s="4962"/>
      <c r="J7" s="4962"/>
    </row>
    <row r="8" spans="1:10" ht="27" customHeight="1">
      <c r="A8" s="4964" t="s">
        <v>3178</v>
      </c>
      <c r="B8" s="4964"/>
      <c r="C8" s="4964"/>
      <c r="D8" s="4965" t="s">
        <v>19</v>
      </c>
      <c r="E8" s="4966"/>
      <c r="F8" s="4966"/>
      <c r="G8" s="4966"/>
      <c r="H8" s="4966"/>
      <c r="I8" s="4966"/>
      <c r="J8" s="4969"/>
    </row>
    <row r="9" spans="1:10" ht="27" customHeight="1">
      <c r="A9" s="4964"/>
      <c r="B9" s="4964"/>
      <c r="C9" s="4964"/>
      <c r="D9" s="4967"/>
      <c r="E9" s="4968"/>
      <c r="F9" s="4968"/>
      <c r="G9" s="4968"/>
      <c r="H9" s="4968"/>
      <c r="I9" s="4968"/>
      <c r="J9" s="4970"/>
    </row>
    <row r="10" spans="1:10" ht="27" customHeight="1">
      <c r="A10" s="4964"/>
      <c r="B10" s="4964"/>
      <c r="C10" s="4964"/>
      <c r="D10" s="4967" t="s">
        <v>2563</v>
      </c>
      <c r="E10" s="4968"/>
      <c r="F10" s="4968"/>
      <c r="G10" s="4968"/>
      <c r="H10" s="4968"/>
      <c r="I10" s="4968"/>
      <c r="J10" s="4970"/>
    </row>
    <row r="11" spans="1:10" ht="27" customHeight="1">
      <c r="A11" s="4964"/>
      <c r="B11" s="4964"/>
      <c r="C11" s="4964"/>
      <c r="D11" s="4967"/>
      <c r="E11" s="4968"/>
      <c r="F11" s="4968"/>
      <c r="G11" s="4968"/>
      <c r="H11" s="4968"/>
      <c r="I11" s="4968"/>
      <c r="J11" s="4970"/>
    </row>
    <row r="12" spans="1:10" ht="36" customHeight="1">
      <c r="A12" s="4964"/>
      <c r="B12" s="4964"/>
      <c r="C12" s="4964"/>
      <c r="D12" s="4971" t="s">
        <v>2920</v>
      </c>
      <c r="E12" s="4972"/>
      <c r="F12" s="4972" t="s">
        <v>3179</v>
      </c>
      <c r="G12" s="4972"/>
      <c r="H12" s="4972"/>
      <c r="I12" s="4972"/>
      <c r="J12" s="4973"/>
    </row>
    <row r="13" spans="1:10" ht="24" customHeight="1"/>
    <row r="14" spans="1:10" ht="33" customHeight="1">
      <c r="A14" s="4962"/>
      <c r="B14" s="4962"/>
      <c r="C14" s="4962" t="s">
        <v>3180</v>
      </c>
      <c r="D14" s="4962"/>
      <c r="E14" s="4962" t="s">
        <v>3181</v>
      </c>
      <c r="F14" s="4962"/>
      <c r="G14" s="4962" t="s">
        <v>3182</v>
      </c>
      <c r="H14" s="4962"/>
      <c r="I14" s="4962" t="s">
        <v>3183</v>
      </c>
      <c r="J14" s="4962"/>
    </row>
    <row r="15" spans="1:10" ht="40.5" customHeight="1">
      <c r="A15" s="4962" t="s">
        <v>3184</v>
      </c>
      <c r="B15" s="4962"/>
      <c r="C15" s="4963" t="s">
        <v>3185</v>
      </c>
      <c r="D15" s="4962"/>
      <c r="E15" s="4962"/>
      <c r="F15" s="4962"/>
      <c r="G15" s="4962"/>
      <c r="H15" s="4962"/>
      <c r="I15" s="4962"/>
      <c r="J15" s="4962"/>
    </row>
    <row r="16" spans="1:10" ht="40.5" customHeight="1">
      <c r="A16" s="4962" t="s">
        <v>3186</v>
      </c>
      <c r="B16" s="4962"/>
      <c r="C16" s="4962" t="s">
        <v>3187</v>
      </c>
      <c r="D16" s="4962"/>
      <c r="E16" s="4962"/>
      <c r="F16" s="4962"/>
      <c r="G16" s="4962"/>
      <c r="H16" s="4962"/>
      <c r="I16" s="4962"/>
      <c r="J16" s="4962"/>
    </row>
    <row r="17" spans="1:10" ht="40.5" customHeight="1">
      <c r="A17" s="4962" t="s">
        <v>3188</v>
      </c>
      <c r="B17" s="4962"/>
      <c r="C17" s="4963" t="s">
        <v>3189</v>
      </c>
      <c r="D17" s="4962"/>
      <c r="E17" s="4962"/>
      <c r="F17" s="4962"/>
      <c r="G17" s="4962"/>
      <c r="H17" s="4962"/>
      <c r="I17" s="4962"/>
      <c r="J17" s="4962"/>
    </row>
    <row r="18" spans="1:10" ht="40.5" customHeight="1">
      <c r="A18" s="4962" t="s">
        <v>3190</v>
      </c>
      <c r="B18" s="4962"/>
      <c r="C18" s="4962" t="s">
        <v>3191</v>
      </c>
      <c r="D18" s="4962"/>
      <c r="E18" s="4962"/>
      <c r="F18" s="4962"/>
      <c r="G18" s="4962"/>
      <c r="H18" s="4962"/>
      <c r="I18" s="4962"/>
      <c r="J18" s="4962"/>
    </row>
    <row r="19" spans="1:10" ht="24" customHeight="1"/>
    <row r="20" spans="1:10" s="570" customFormat="1">
      <c r="A20" s="4960" t="s">
        <v>3192</v>
      </c>
      <c r="B20" s="4960"/>
    </row>
    <row r="21" spans="1:10" s="570" customFormat="1" ht="21.75" customHeight="1">
      <c r="A21" s="571" t="s">
        <v>1298</v>
      </c>
      <c r="B21" s="4960" t="s">
        <v>3193</v>
      </c>
      <c r="C21" s="4960"/>
      <c r="D21" s="4960"/>
      <c r="E21" s="4960"/>
      <c r="F21" s="4960"/>
      <c r="G21" s="4960"/>
      <c r="H21" s="4960"/>
      <c r="I21" s="4960"/>
      <c r="J21" s="4960"/>
    </row>
    <row r="22" spans="1:10" s="570" customFormat="1" ht="33" customHeight="1">
      <c r="A22" s="571" t="s">
        <v>1305</v>
      </c>
      <c r="B22" s="4961" t="s">
        <v>3194</v>
      </c>
      <c r="C22" s="4961"/>
      <c r="D22" s="4961"/>
      <c r="E22" s="4961"/>
      <c r="F22" s="4961"/>
      <c r="G22" s="4961"/>
      <c r="H22" s="4961"/>
      <c r="I22" s="4961"/>
      <c r="J22" s="4961"/>
    </row>
    <row r="23" spans="1:10" s="570" customFormat="1" ht="33" customHeight="1">
      <c r="A23" s="571" t="s">
        <v>1309</v>
      </c>
      <c r="B23" s="4961" t="s">
        <v>3195</v>
      </c>
      <c r="C23" s="4961"/>
      <c r="D23" s="4961"/>
      <c r="E23" s="4961"/>
      <c r="F23" s="4961"/>
      <c r="G23" s="4961"/>
      <c r="H23" s="4961"/>
      <c r="I23" s="4961"/>
      <c r="J23" s="4961"/>
    </row>
    <row r="24" spans="1:10" s="570" customFormat="1" ht="33" customHeight="1">
      <c r="A24" s="571" t="s">
        <v>2484</v>
      </c>
      <c r="B24" s="4961" t="s">
        <v>3196</v>
      </c>
      <c r="C24" s="4961"/>
      <c r="D24" s="4961"/>
      <c r="E24" s="4961"/>
      <c r="F24" s="4961"/>
      <c r="G24" s="4961"/>
      <c r="H24" s="4961"/>
      <c r="I24" s="4961"/>
      <c r="J24" s="4961"/>
    </row>
    <row r="25" spans="1:10" s="570" customFormat="1" ht="33" customHeight="1">
      <c r="A25" s="571" t="s">
        <v>3197</v>
      </c>
      <c r="B25" s="4961" t="s">
        <v>3198</v>
      </c>
      <c r="C25" s="4961"/>
      <c r="D25" s="4961"/>
      <c r="E25" s="4961"/>
      <c r="F25" s="4961"/>
      <c r="G25" s="4961"/>
      <c r="H25" s="4961"/>
      <c r="I25" s="4961"/>
      <c r="J25" s="4961"/>
    </row>
    <row r="26" spans="1:10" s="570" customFormat="1" ht="21.75" customHeight="1">
      <c r="A26" s="571" t="s">
        <v>3199</v>
      </c>
      <c r="B26" s="4960" t="s">
        <v>3200</v>
      </c>
      <c r="C26" s="4960"/>
      <c r="D26" s="4960"/>
      <c r="E26" s="4960"/>
      <c r="F26" s="4960"/>
      <c r="G26" s="4960"/>
      <c r="H26" s="4960"/>
      <c r="I26" s="4960"/>
      <c r="J26" s="4960"/>
    </row>
    <row r="27" spans="1:10" s="570" customFormat="1" ht="21.75" customHeight="1">
      <c r="A27" s="571" t="s">
        <v>3201</v>
      </c>
      <c r="B27" s="4960" t="s">
        <v>3202</v>
      </c>
      <c r="C27" s="4960"/>
      <c r="D27" s="4960"/>
      <c r="E27" s="4960"/>
      <c r="F27" s="4960"/>
      <c r="G27" s="4960"/>
      <c r="H27" s="4960"/>
      <c r="I27" s="4960"/>
      <c r="J27" s="4960"/>
    </row>
    <row r="28" spans="1:10" s="570" customFormat="1" ht="21.75" customHeight="1">
      <c r="A28" s="571" t="s">
        <v>3203</v>
      </c>
      <c r="B28" s="4960" t="s">
        <v>3204</v>
      </c>
      <c r="C28" s="4960"/>
      <c r="D28" s="4960"/>
      <c r="E28" s="4960"/>
      <c r="F28" s="4960"/>
      <c r="G28" s="4960"/>
      <c r="H28" s="4960"/>
      <c r="I28" s="4960"/>
      <c r="J28" s="4960"/>
    </row>
    <row r="29" spans="1:10" s="570" customFormat="1" ht="21.75" customHeight="1">
      <c r="A29" s="571" t="s">
        <v>3205</v>
      </c>
      <c r="B29" s="4960" t="s">
        <v>3206</v>
      </c>
      <c r="C29" s="4960"/>
      <c r="D29" s="4960"/>
      <c r="E29" s="4960"/>
      <c r="F29" s="4960"/>
      <c r="G29" s="4960"/>
      <c r="H29" s="4960"/>
      <c r="I29" s="4960"/>
      <c r="J29" s="4960"/>
    </row>
    <row r="30" spans="1:10" s="570" customFormat="1">
      <c r="A30" s="571"/>
      <c r="B30" s="572"/>
      <c r="C30" s="572"/>
      <c r="D30" s="572"/>
      <c r="E30" s="572"/>
      <c r="F30" s="572"/>
      <c r="G30" s="572"/>
      <c r="H30" s="572"/>
      <c r="I30" s="572"/>
      <c r="J30" s="572"/>
    </row>
    <row r="31" spans="1:10" s="570" customFormat="1">
      <c r="A31" s="571"/>
    </row>
    <row r="32" spans="1:10" s="570" customFormat="1"/>
    <row r="33" s="570" customFormat="1"/>
    <row r="34" s="570" customFormat="1"/>
  </sheetData>
  <mergeCells count="48">
    <mergeCell ref="A2:J2"/>
    <mergeCell ref="A4:J4"/>
    <mergeCell ref="A6:C6"/>
    <mergeCell ref="D6:J6"/>
    <mergeCell ref="A7:C7"/>
    <mergeCell ref="D7:J7"/>
    <mergeCell ref="A8:C12"/>
    <mergeCell ref="D8:E9"/>
    <mergeCell ref="F8:J9"/>
    <mergeCell ref="D10:E11"/>
    <mergeCell ref="F10:J11"/>
    <mergeCell ref="D12:E12"/>
    <mergeCell ref="F12:J12"/>
    <mergeCell ref="A15:B15"/>
    <mergeCell ref="C15:D15"/>
    <mergeCell ref="E15:F15"/>
    <mergeCell ref="G15:H15"/>
    <mergeCell ref="I15:J15"/>
    <mergeCell ref="A14:B14"/>
    <mergeCell ref="C14:D14"/>
    <mergeCell ref="E14:F14"/>
    <mergeCell ref="G14:H14"/>
    <mergeCell ref="I14:J14"/>
    <mergeCell ref="I16:J16"/>
    <mergeCell ref="A17:B17"/>
    <mergeCell ref="C17:D17"/>
    <mergeCell ref="E17:F17"/>
    <mergeCell ref="G17:H17"/>
    <mergeCell ref="I17:J17"/>
    <mergeCell ref="A16:B16"/>
    <mergeCell ref="C16:D16"/>
    <mergeCell ref="E16:F16"/>
    <mergeCell ref="G16:H16"/>
    <mergeCell ref="A18:B18"/>
    <mergeCell ref="C18:D18"/>
    <mergeCell ref="E18:F18"/>
    <mergeCell ref="G18:H18"/>
    <mergeCell ref="I18:J18"/>
    <mergeCell ref="A20:B20"/>
    <mergeCell ref="B27:J27"/>
    <mergeCell ref="B28:J28"/>
    <mergeCell ref="B29:J29"/>
    <mergeCell ref="B21:J21"/>
    <mergeCell ref="B22:J22"/>
    <mergeCell ref="B23:J23"/>
    <mergeCell ref="B24:J24"/>
    <mergeCell ref="B25:J25"/>
    <mergeCell ref="B26:J26"/>
  </mergeCells>
  <phoneticPr fontId="129"/>
  <pageMargins left="0.7" right="0.46" top="0.72" bottom="0.38"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R109"/>
  <sheetViews>
    <sheetView zoomScaleNormal="100" workbookViewId="0"/>
  </sheetViews>
  <sheetFormatPr defaultColWidth="9" defaultRowHeight="11.25"/>
  <cols>
    <col min="1" max="1" width="3.125" style="937" customWidth="1"/>
    <col min="2" max="2" width="14.125" style="937" customWidth="1"/>
    <col min="3" max="3" width="8.375" style="937" customWidth="1"/>
    <col min="4" max="4" width="2.75" style="945" customWidth="1"/>
    <col min="5" max="5" width="2.875" style="937" customWidth="1"/>
    <col min="6" max="6" width="2.625" style="945" customWidth="1"/>
    <col min="7" max="7" width="8.125" style="946" customWidth="1"/>
    <col min="8" max="11" width="2.625" style="937" customWidth="1"/>
    <col min="12" max="12" width="2.125" style="937" customWidth="1"/>
    <col min="13" max="13" width="12.125" style="948" customWidth="1"/>
    <col min="14" max="16" width="2.625" style="945" customWidth="1"/>
    <col min="17" max="18" width="10.625" style="945" customWidth="1"/>
    <col min="19" max="19" width="9" style="937" customWidth="1"/>
    <col min="20" max="16384" width="9" style="937"/>
  </cols>
  <sheetData>
    <row r="1" spans="1:18" s="900" customFormat="1" ht="21" customHeight="1">
      <c r="A1" s="894" t="s">
        <v>3403</v>
      </c>
      <c r="B1" s="894"/>
      <c r="C1" s="894"/>
      <c r="D1" s="895"/>
      <c r="E1" s="894"/>
      <c r="F1" s="895"/>
      <c r="G1" s="896"/>
      <c r="H1" s="894"/>
      <c r="I1" s="894"/>
      <c r="J1" s="894"/>
      <c r="K1" s="894"/>
      <c r="L1" s="894"/>
      <c r="M1" s="897"/>
      <c r="N1" s="898"/>
      <c r="O1" s="898"/>
      <c r="P1" s="898"/>
      <c r="Q1" s="898"/>
      <c r="R1" s="899" t="s">
        <v>3738</v>
      </c>
    </row>
    <row r="2" spans="1:18" s="900" customFormat="1" ht="15" customHeight="1">
      <c r="A2" s="894"/>
      <c r="B2" s="894"/>
      <c r="C2" s="894"/>
      <c r="D2" s="895"/>
      <c r="E2" s="894"/>
      <c r="F2" s="895"/>
      <c r="G2" s="896"/>
      <c r="H2" s="894"/>
      <c r="I2" s="894"/>
      <c r="J2" s="5005" t="s">
        <v>3207</v>
      </c>
      <c r="K2" s="5005"/>
      <c r="L2" s="5005"/>
      <c r="M2" s="5005"/>
      <c r="N2" s="5005"/>
      <c r="O2" s="5005"/>
      <c r="P2" s="5005"/>
      <c r="Q2" s="5005"/>
      <c r="R2" s="5005"/>
    </row>
    <row r="3" spans="1:18" s="900" customFormat="1" ht="15" customHeight="1">
      <c r="A3" s="894"/>
      <c r="B3" s="894"/>
      <c r="C3" s="894"/>
      <c r="D3" s="895"/>
      <c r="E3" s="894"/>
      <c r="F3" s="895"/>
      <c r="G3" s="896"/>
      <c r="H3" s="894"/>
      <c r="I3" s="894"/>
      <c r="J3" s="5006" t="s">
        <v>3208</v>
      </c>
      <c r="K3" s="5006"/>
      <c r="L3" s="5006"/>
      <c r="M3" s="5006"/>
      <c r="N3" s="5006"/>
      <c r="O3" s="5006"/>
      <c r="P3" s="5006"/>
      <c r="Q3" s="5006"/>
      <c r="R3" s="5006"/>
    </row>
    <row r="5" spans="1:18" s="901" customFormat="1" ht="13.5" customHeight="1">
      <c r="A5" s="5007"/>
      <c r="B5" s="5010" t="s">
        <v>3209</v>
      </c>
      <c r="C5" s="5010" t="s">
        <v>3210</v>
      </c>
      <c r="D5" s="5010" t="s">
        <v>3211</v>
      </c>
      <c r="E5" s="5010"/>
      <c r="F5" s="5010"/>
      <c r="G5" s="5010"/>
      <c r="H5" s="5010"/>
      <c r="I5" s="5010"/>
      <c r="J5" s="5010"/>
      <c r="K5" s="5010"/>
      <c r="L5" s="5010"/>
      <c r="M5" s="5013"/>
      <c r="N5" s="5014" t="s">
        <v>3225</v>
      </c>
      <c r="O5" s="5014"/>
      <c r="P5" s="5014"/>
      <c r="Q5" s="5014"/>
      <c r="R5" s="5015"/>
    </row>
    <row r="6" spans="1:18" s="901" customFormat="1" ht="13.5" customHeight="1">
      <c r="A6" s="5008"/>
      <c r="B6" s="5011"/>
      <c r="C6" s="5011"/>
      <c r="D6" s="5016" t="s">
        <v>3212</v>
      </c>
      <c r="E6" s="5017"/>
      <c r="F6" s="5020" t="s">
        <v>3213</v>
      </c>
      <c r="G6" s="5021"/>
      <c r="H6" s="5011" t="s">
        <v>3214</v>
      </c>
      <c r="I6" s="5011"/>
      <c r="J6" s="5011"/>
      <c r="K6" s="5011"/>
      <c r="L6" s="5020" t="s">
        <v>528</v>
      </c>
      <c r="M6" s="5024"/>
      <c r="N6" s="5026" t="s">
        <v>3215</v>
      </c>
      <c r="O6" s="5011"/>
      <c r="P6" s="5011"/>
      <c r="Q6" s="5011" t="s">
        <v>3216</v>
      </c>
      <c r="R6" s="5027"/>
    </row>
    <row r="7" spans="1:18" s="901" customFormat="1" ht="13.5" customHeight="1" thickBot="1">
      <c r="A7" s="5009"/>
      <c r="B7" s="5012"/>
      <c r="C7" s="5012"/>
      <c r="D7" s="5018"/>
      <c r="E7" s="5019"/>
      <c r="F7" s="5022"/>
      <c r="G7" s="5023"/>
      <c r="H7" s="902">
        <v>1</v>
      </c>
      <c r="I7" s="902">
        <v>2</v>
      </c>
      <c r="J7" s="902">
        <v>3</v>
      </c>
      <c r="K7" s="902">
        <v>4</v>
      </c>
      <c r="L7" s="5022"/>
      <c r="M7" s="5025"/>
      <c r="N7" s="903" t="s">
        <v>3217</v>
      </c>
      <c r="O7" s="902" t="s">
        <v>3218</v>
      </c>
      <c r="P7" s="902" t="s">
        <v>3219</v>
      </c>
      <c r="Q7" s="902" t="s">
        <v>3220</v>
      </c>
      <c r="R7" s="904" t="s">
        <v>3221</v>
      </c>
    </row>
    <row r="8" spans="1:18" s="901" customFormat="1" ht="13.5" customHeight="1" thickTop="1">
      <c r="A8" s="5044" t="s">
        <v>3739</v>
      </c>
      <c r="B8" s="5045" t="s">
        <v>3740</v>
      </c>
      <c r="C8" s="4979" t="s">
        <v>3741</v>
      </c>
      <c r="D8" s="905" t="s">
        <v>139</v>
      </c>
      <c r="E8" s="906" t="s">
        <v>498</v>
      </c>
      <c r="F8" s="907" t="s">
        <v>3742</v>
      </c>
      <c r="G8" s="4994" t="s">
        <v>3743</v>
      </c>
      <c r="H8" s="908" t="s">
        <v>139</v>
      </c>
      <c r="I8" s="908"/>
      <c r="J8" s="908"/>
      <c r="K8" s="908"/>
      <c r="L8" s="905" t="s">
        <v>139</v>
      </c>
      <c r="M8" s="5043" t="s">
        <v>3744</v>
      </c>
      <c r="N8" s="909" t="s">
        <v>139</v>
      </c>
      <c r="O8" s="908"/>
      <c r="P8" s="908" t="s">
        <v>139</v>
      </c>
      <c r="Q8" s="5034" t="s">
        <v>3222</v>
      </c>
      <c r="R8" s="5035" t="s">
        <v>3222</v>
      </c>
    </row>
    <row r="9" spans="1:18" s="901" customFormat="1" ht="13.5" customHeight="1">
      <c r="A9" s="4991"/>
      <c r="B9" s="4986"/>
      <c r="C9" s="5046"/>
      <c r="D9" s="910"/>
      <c r="E9" s="911"/>
      <c r="F9" s="912"/>
      <c r="G9" s="4995"/>
      <c r="H9" s="913"/>
      <c r="I9" s="913"/>
      <c r="J9" s="913"/>
      <c r="K9" s="913"/>
      <c r="L9" s="910"/>
      <c r="M9" s="4978"/>
      <c r="N9" s="915"/>
      <c r="O9" s="913"/>
      <c r="P9" s="913"/>
      <c r="Q9" s="4999"/>
      <c r="R9" s="5002"/>
    </row>
    <row r="10" spans="1:18" s="901" customFormat="1" ht="13.5" customHeight="1">
      <c r="A10" s="4991"/>
      <c r="B10" s="4986"/>
      <c r="C10" s="5046"/>
      <c r="D10" s="910"/>
      <c r="E10" s="911"/>
      <c r="F10" s="912" t="s">
        <v>139</v>
      </c>
      <c r="G10" s="4995" t="s">
        <v>3745</v>
      </c>
      <c r="H10" s="912" t="s">
        <v>139</v>
      </c>
      <c r="I10" s="913"/>
      <c r="J10" s="913"/>
      <c r="K10" s="913"/>
      <c r="L10" s="910" t="s">
        <v>139</v>
      </c>
      <c r="M10" s="914" t="s">
        <v>3746</v>
      </c>
      <c r="N10" s="915" t="s">
        <v>139</v>
      </c>
      <c r="O10" s="913"/>
      <c r="P10" s="912" t="s">
        <v>139</v>
      </c>
      <c r="Q10" s="4999"/>
      <c r="R10" s="5002"/>
    </row>
    <row r="11" spans="1:18" s="901" customFormat="1" ht="13.5" customHeight="1">
      <c r="A11" s="4991"/>
      <c r="B11" s="4986"/>
      <c r="C11" s="5046"/>
      <c r="D11" s="910"/>
      <c r="E11" s="911"/>
      <c r="F11" s="912"/>
      <c r="G11" s="4995"/>
      <c r="H11" s="913"/>
      <c r="I11" s="913"/>
      <c r="J11" s="913"/>
      <c r="K11" s="913"/>
      <c r="L11" s="910"/>
      <c r="M11" s="914"/>
      <c r="N11" s="915"/>
      <c r="O11" s="913"/>
      <c r="P11" s="913"/>
      <c r="Q11" s="4999"/>
      <c r="R11" s="5002"/>
    </row>
    <row r="12" spans="1:18" s="901" customFormat="1" ht="13.5" customHeight="1">
      <c r="A12" s="4991"/>
      <c r="B12" s="4986"/>
      <c r="C12" s="916"/>
      <c r="D12" s="910"/>
      <c r="E12" s="911"/>
      <c r="F12" s="912" t="s">
        <v>139</v>
      </c>
      <c r="G12" s="917"/>
      <c r="H12" s="913"/>
      <c r="I12" s="913"/>
      <c r="J12" s="913"/>
      <c r="K12" s="913"/>
      <c r="L12" s="910"/>
      <c r="M12" s="918"/>
      <c r="N12" s="915"/>
      <c r="O12" s="913"/>
      <c r="P12" s="913"/>
      <c r="Q12" s="913"/>
      <c r="R12" s="919"/>
    </row>
    <row r="13" spans="1:18" s="901" customFormat="1" ht="13.5" customHeight="1">
      <c r="A13" s="4991"/>
      <c r="B13" s="4986"/>
      <c r="C13" s="916"/>
      <c r="D13" s="920"/>
      <c r="E13" s="921"/>
      <c r="F13" s="912" t="s">
        <v>139</v>
      </c>
      <c r="G13" s="917"/>
      <c r="H13" s="922"/>
      <c r="I13" s="922"/>
      <c r="J13" s="922"/>
      <c r="K13" s="922"/>
      <c r="L13" s="920"/>
      <c r="M13" s="918"/>
      <c r="N13" s="923"/>
      <c r="O13" s="922"/>
      <c r="P13" s="922"/>
      <c r="Q13" s="913"/>
      <c r="R13" s="919"/>
    </row>
    <row r="14" spans="1:18" s="901" customFormat="1" ht="13.5" customHeight="1">
      <c r="A14" s="4991"/>
      <c r="B14" s="4986"/>
      <c r="C14" s="924" t="s">
        <v>3747</v>
      </c>
      <c r="D14" s="925" t="s">
        <v>139</v>
      </c>
      <c r="E14" s="926" t="s">
        <v>498</v>
      </c>
      <c r="F14" s="925" t="s">
        <v>139</v>
      </c>
      <c r="G14" s="5041" t="s">
        <v>3748</v>
      </c>
      <c r="H14" s="927" t="s">
        <v>139</v>
      </c>
      <c r="I14" s="927"/>
      <c r="J14" s="927"/>
      <c r="K14" s="927"/>
      <c r="L14" s="925" t="s">
        <v>139</v>
      </c>
      <c r="M14" s="928" t="s">
        <v>3749</v>
      </c>
      <c r="N14" s="929"/>
      <c r="O14" s="927"/>
      <c r="P14" s="927" t="s">
        <v>139</v>
      </c>
      <c r="Q14" s="5034" t="s">
        <v>3222</v>
      </c>
      <c r="R14" s="5035" t="s">
        <v>3222</v>
      </c>
    </row>
    <row r="15" spans="1:18" s="901" customFormat="1" ht="13.5" customHeight="1">
      <c r="A15" s="4991"/>
      <c r="B15" s="4986"/>
      <c r="C15" s="930" t="s">
        <v>3750</v>
      </c>
      <c r="D15" s="910"/>
      <c r="E15" s="931"/>
      <c r="F15" s="912"/>
      <c r="G15" s="4995"/>
      <c r="H15" s="913"/>
      <c r="I15" s="913"/>
      <c r="J15" s="913"/>
      <c r="K15" s="913"/>
      <c r="L15" s="910"/>
      <c r="M15" s="918"/>
      <c r="N15" s="915"/>
      <c r="O15" s="913"/>
      <c r="P15" s="913"/>
      <c r="Q15" s="4999"/>
      <c r="R15" s="5002"/>
    </row>
    <row r="16" spans="1:18" s="901" customFormat="1" ht="13.5" customHeight="1">
      <c r="A16" s="4991"/>
      <c r="B16" s="4986"/>
      <c r="C16" s="916"/>
      <c r="D16" s="910"/>
      <c r="E16" s="931"/>
      <c r="F16" s="912" t="s">
        <v>139</v>
      </c>
      <c r="G16" s="917" t="s">
        <v>3224</v>
      </c>
      <c r="H16" s="912" t="s">
        <v>139</v>
      </c>
      <c r="I16" s="913"/>
      <c r="J16" s="913"/>
      <c r="K16" s="913"/>
      <c r="L16" s="910" t="s">
        <v>139</v>
      </c>
      <c r="M16" s="914" t="s">
        <v>3751</v>
      </c>
      <c r="N16" s="915"/>
      <c r="O16" s="913"/>
      <c r="P16" s="912" t="s">
        <v>139</v>
      </c>
      <c r="Q16" s="4999"/>
      <c r="R16" s="5002"/>
    </row>
    <row r="17" spans="1:18" s="901" customFormat="1" ht="13.5" customHeight="1">
      <c r="A17" s="4991"/>
      <c r="B17" s="4986"/>
      <c r="C17" s="916"/>
      <c r="D17" s="910"/>
      <c r="E17" s="931"/>
      <c r="F17" s="912" t="s">
        <v>139</v>
      </c>
      <c r="G17" s="917"/>
      <c r="H17" s="913"/>
      <c r="I17" s="913"/>
      <c r="J17" s="913"/>
      <c r="K17" s="913"/>
      <c r="L17" s="910"/>
      <c r="M17" s="914"/>
      <c r="N17" s="915"/>
      <c r="O17" s="913"/>
      <c r="P17" s="913"/>
      <c r="Q17" s="4999"/>
      <c r="R17" s="5002"/>
    </row>
    <row r="18" spans="1:18" s="901" customFormat="1" ht="13.5" customHeight="1">
      <c r="A18" s="4991"/>
      <c r="B18" s="4986"/>
      <c r="C18" s="916"/>
      <c r="D18" s="910"/>
      <c r="E18" s="931"/>
      <c r="F18" s="912"/>
      <c r="G18" s="917"/>
      <c r="H18" s="912" t="s">
        <v>139</v>
      </c>
      <c r="I18" s="913"/>
      <c r="J18" s="913"/>
      <c r="K18" s="913"/>
      <c r="L18" s="910" t="s">
        <v>139</v>
      </c>
      <c r="M18" s="914" t="s">
        <v>3752</v>
      </c>
      <c r="N18" s="915"/>
      <c r="O18" s="913"/>
      <c r="P18" s="912" t="s">
        <v>139</v>
      </c>
      <c r="Q18" s="4999"/>
      <c r="R18" s="5002"/>
    </row>
    <row r="19" spans="1:18" s="901" customFormat="1" ht="13.5" customHeight="1">
      <c r="A19" s="4991"/>
      <c r="B19" s="4986"/>
      <c r="C19" s="916"/>
      <c r="D19" s="910"/>
      <c r="E19" s="931"/>
      <c r="F19" s="912"/>
      <c r="G19" s="917"/>
      <c r="H19" s="913"/>
      <c r="I19" s="913"/>
      <c r="J19" s="913"/>
      <c r="K19" s="913"/>
      <c r="L19" s="910"/>
      <c r="M19" s="914" t="s">
        <v>3753</v>
      </c>
      <c r="N19" s="915"/>
      <c r="O19" s="913"/>
      <c r="P19" s="913"/>
      <c r="Q19" s="4999"/>
      <c r="R19" s="5002"/>
    </row>
    <row r="20" spans="1:18" s="901" customFormat="1" ht="13.5" customHeight="1">
      <c r="A20" s="4991"/>
      <c r="B20" s="4986"/>
      <c r="C20" s="916"/>
      <c r="D20" s="910"/>
      <c r="E20" s="931"/>
      <c r="F20" s="912"/>
      <c r="G20" s="917"/>
      <c r="H20" s="912" t="s">
        <v>139</v>
      </c>
      <c r="I20" s="913"/>
      <c r="J20" s="913"/>
      <c r="K20" s="913"/>
      <c r="L20" s="910" t="s">
        <v>139</v>
      </c>
      <c r="M20" s="914" t="s">
        <v>3754</v>
      </c>
      <c r="N20" s="915"/>
      <c r="O20" s="913"/>
      <c r="P20" s="912" t="s">
        <v>139</v>
      </c>
      <c r="Q20" s="913"/>
      <c r="R20" s="919"/>
    </row>
    <row r="21" spans="1:18" s="901" customFormat="1" ht="13.5" customHeight="1">
      <c r="A21" s="4991"/>
      <c r="B21" s="4986"/>
      <c r="C21" s="916"/>
      <c r="D21" s="910"/>
      <c r="E21" s="931"/>
      <c r="F21" s="912"/>
      <c r="G21" s="917"/>
      <c r="H21" s="913"/>
      <c r="I21" s="913"/>
      <c r="J21" s="913"/>
      <c r="K21" s="913"/>
      <c r="L21" s="910"/>
      <c r="M21" s="914"/>
      <c r="N21" s="915"/>
      <c r="O21" s="913"/>
      <c r="P21" s="913"/>
      <c r="Q21" s="913"/>
      <c r="R21" s="919"/>
    </row>
    <row r="22" spans="1:18" s="901" customFormat="1" ht="13.5" customHeight="1">
      <c r="A22" s="4991"/>
      <c r="B22" s="4986"/>
      <c r="C22" s="916"/>
      <c r="D22" s="910"/>
      <c r="E22" s="931"/>
      <c r="F22" s="912"/>
      <c r="G22" s="917"/>
      <c r="H22" s="912" t="s">
        <v>139</v>
      </c>
      <c r="I22" s="913"/>
      <c r="J22" s="913"/>
      <c r="K22" s="913"/>
      <c r="L22" s="910" t="s">
        <v>139</v>
      </c>
      <c r="M22" s="914" t="s">
        <v>3755</v>
      </c>
      <c r="N22" s="915"/>
      <c r="O22" s="913"/>
      <c r="P22" s="912" t="s">
        <v>139</v>
      </c>
      <c r="Q22" s="913"/>
      <c r="R22" s="919"/>
    </row>
    <row r="23" spans="1:18" s="901" customFormat="1" ht="13.5" customHeight="1">
      <c r="A23" s="4991"/>
      <c r="B23" s="4986"/>
      <c r="C23" s="916"/>
      <c r="D23" s="910"/>
      <c r="E23" s="931"/>
      <c r="F23" s="912"/>
      <c r="G23" s="917"/>
      <c r="H23" s="913"/>
      <c r="I23" s="913"/>
      <c r="J23" s="913"/>
      <c r="K23" s="913"/>
      <c r="L23" s="910"/>
      <c r="M23" s="914"/>
      <c r="N23" s="915"/>
      <c r="O23" s="913"/>
      <c r="P23" s="913"/>
      <c r="Q23" s="913"/>
      <c r="R23" s="919"/>
    </row>
    <row r="24" spans="1:18" s="901" customFormat="1" ht="13.5" customHeight="1">
      <c r="A24" s="4991"/>
      <c r="B24" s="4986"/>
      <c r="C24" s="916"/>
      <c r="D24" s="910"/>
      <c r="E24" s="931"/>
      <c r="F24" s="912"/>
      <c r="G24" s="917"/>
      <c r="H24" s="912" t="s">
        <v>139</v>
      </c>
      <c r="I24" s="913"/>
      <c r="J24" s="913"/>
      <c r="K24" s="913"/>
      <c r="L24" s="910" t="s">
        <v>139</v>
      </c>
      <c r="M24" s="914" t="s">
        <v>3756</v>
      </c>
      <c r="N24" s="915"/>
      <c r="O24" s="913"/>
      <c r="P24" s="912" t="s">
        <v>139</v>
      </c>
      <c r="Q24" s="913"/>
      <c r="R24" s="919"/>
    </row>
    <row r="25" spans="1:18" s="901" customFormat="1" ht="13.5" customHeight="1">
      <c r="A25" s="4991"/>
      <c r="B25" s="4986"/>
      <c r="C25" s="916"/>
      <c r="D25" s="910"/>
      <c r="E25" s="931"/>
      <c r="F25" s="912"/>
      <c r="G25" s="917"/>
      <c r="H25" s="913"/>
      <c r="I25" s="913"/>
      <c r="J25" s="913"/>
      <c r="K25" s="913"/>
      <c r="L25" s="910"/>
      <c r="M25" s="914"/>
      <c r="N25" s="915"/>
      <c r="O25" s="913"/>
      <c r="P25" s="913"/>
      <c r="Q25" s="913"/>
      <c r="R25" s="919"/>
    </row>
    <row r="26" spans="1:18" s="901" customFormat="1" ht="13.5" customHeight="1">
      <c r="A26" s="4991"/>
      <c r="B26" s="4986"/>
      <c r="C26" s="916"/>
      <c r="D26" s="910"/>
      <c r="E26" s="931"/>
      <c r="F26" s="912"/>
      <c r="G26" s="917"/>
      <c r="H26" s="912" t="s">
        <v>139</v>
      </c>
      <c r="I26" s="913"/>
      <c r="J26" s="913"/>
      <c r="K26" s="913"/>
      <c r="L26" s="910" t="s">
        <v>139</v>
      </c>
      <c r="M26" s="914" t="s">
        <v>3757</v>
      </c>
      <c r="N26" s="915" t="s">
        <v>139</v>
      </c>
      <c r="O26" s="913"/>
      <c r="P26" s="912" t="s">
        <v>139</v>
      </c>
      <c r="Q26" s="913"/>
      <c r="R26" s="919"/>
    </row>
    <row r="27" spans="1:18" s="901" customFormat="1" ht="13.5" customHeight="1">
      <c r="A27" s="4991"/>
      <c r="B27" s="4986"/>
      <c r="C27" s="932"/>
      <c r="D27" s="920"/>
      <c r="E27" s="933"/>
      <c r="F27" s="912"/>
      <c r="G27" s="917"/>
      <c r="H27" s="922"/>
      <c r="I27" s="922"/>
      <c r="J27" s="922"/>
      <c r="K27" s="922"/>
      <c r="L27" s="920"/>
      <c r="M27" s="934" t="s">
        <v>3758</v>
      </c>
      <c r="N27" s="923"/>
      <c r="O27" s="922"/>
      <c r="P27" s="922"/>
      <c r="Q27" s="922"/>
      <c r="R27" s="935"/>
    </row>
    <row r="28" spans="1:18" s="901" customFormat="1" ht="13.5" customHeight="1">
      <c r="A28" s="4991"/>
      <c r="B28" s="4986"/>
      <c r="C28" s="5039" t="s">
        <v>3759</v>
      </c>
      <c r="D28" s="925" t="s">
        <v>139</v>
      </c>
      <c r="E28" s="926" t="s">
        <v>498</v>
      </c>
      <c r="F28" s="925" t="s">
        <v>139</v>
      </c>
      <c r="G28" s="5041" t="s">
        <v>3760</v>
      </c>
      <c r="H28" s="927" t="s">
        <v>139</v>
      </c>
      <c r="I28" s="927"/>
      <c r="J28" s="927"/>
      <c r="K28" s="927"/>
      <c r="L28" s="925" t="s">
        <v>139</v>
      </c>
      <c r="M28" s="4988" t="s">
        <v>3761</v>
      </c>
      <c r="N28" s="929" t="s">
        <v>139</v>
      </c>
      <c r="O28" s="927" t="s">
        <v>139</v>
      </c>
      <c r="P28" s="927"/>
      <c r="Q28" s="5034" t="s">
        <v>3222</v>
      </c>
      <c r="R28" s="5035" t="s">
        <v>3222</v>
      </c>
    </row>
    <row r="29" spans="1:18" s="901" customFormat="1" ht="13.5" customHeight="1">
      <c r="A29" s="4991"/>
      <c r="B29" s="4986"/>
      <c r="C29" s="5040"/>
      <c r="D29" s="910"/>
      <c r="E29" s="931"/>
      <c r="F29" s="912"/>
      <c r="G29" s="4995"/>
      <c r="H29" s="913"/>
      <c r="I29" s="913"/>
      <c r="J29" s="913"/>
      <c r="K29" s="913"/>
      <c r="L29" s="910"/>
      <c r="M29" s="4978"/>
      <c r="N29" s="915"/>
      <c r="O29" s="913"/>
      <c r="P29" s="913"/>
      <c r="Q29" s="4999"/>
      <c r="R29" s="5002"/>
    </row>
    <row r="30" spans="1:18" s="901" customFormat="1" ht="13.5" customHeight="1">
      <c r="A30" s="4991"/>
      <c r="B30" s="4986"/>
      <c r="C30" s="5040"/>
      <c r="D30" s="910"/>
      <c r="E30" s="931"/>
      <c r="F30" s="912" t="s">
        <v>139</v>
      </c>
      <c r="G30" s="4995" t="s">
        <v>3762</v>
      </c>
      <c r="H30" s="912" t="s">
        <v>139</v>
      </c>
      <c r="I30" s="913"/>
      <c r="J30" s="913"/>
      <c r="K30" s="913"/>
      <c r="L30" s="910" t="s">
        <v>139</v>
      </c>
      <c r="M30" s="4978" t="s">
        <v>3763</v>
      </c>
      <c r="N30" s="915" t="s">
        <v>139</v>
      </c>
      <c r="O30" s="912" t="s">
        <v>139</v>
      </c>
      <c r="P30" s="913"/>
      <c r="Q30" s="4999"/>
      <c r="R30" s="5002"/>
    </row>
    <row r="31" spans="1:18" s="901" customFormat="1" ht="13.5" customHeight="1">
      <c r="A31" s="4991"/>
      <c r="B31" s="4986"/>
      <c r="C31" s="916"/>
      <c r="D31" s="910"/>
      <c r="E31" s="931"/>
      <c r="F31" s="912"/>
      <c r="G31" s="4995"/>
      <c r="H31" s="913"/>
      <c r="I31" s="913"/>
      <c r="J31" s="913"/>
      <c r="K31" s="913"/>
      <c r="L31" s="910"/>
      <c r="M31" s="4978"/>
      <c r="N31" s="915"/>
      <c r="O31" s="913"/>
      <c r="P31" s="913"/>
      <c r="Q31" s="4999"/>
      <c r="R31" s="5002"/>
    </row>
    <row r="32" spans="1:18" s="901" customFormat="1" ht="13.5" customHeight="1">
      <c r="A32" s="4991"/>
      <c r="B32" s="4986"/>
      <c r="C32" s="916"/>
      <c r="D32" s="910"/>
      <c r="E32" s="931"/>
      <c r="F32" s="912" t="s">
        <v>139</v>
      </c>
      <c r="G32" s="4995" t="s">
        <v>3224</v>
      </c>
      <c r="H32" s="912" t="s">
        <v>139</v>
      </c>
      <c r="I32" s="912" t="s">
        <v>139</v>
      </c>
      <c r="J32" s="912" t="s">
        <v>139</v>
      </c>
      <c r="K32" s="912" t="s">
        <v>139</v>
      </c>
      <c r="L32" s="910" t="s">
        <v>139</v>
      </c>
      <c r="M32" s="4978" t="s">
        <v>3764</v>
      </c>
      <c r="N32" s="915" t="s">
        <v>139</v>
      </c>
      <c r="O32" s="912" t="s">
        <v>139</v>
      </c>
      <c r="P32" s="913"/>
      <c r="Q32" s="4999"/>
      <c r="R32" s="5002"/>
    </row>
    <row r="33" spans="1:18" s="901" customFormat="1" ht="13.5" customHeight="1">
      <c r="A33" s="4991"/>
      <c r="B33" s="4986"/>
      <c r="C33" s="916"/>
      <c r="D33" s="910"/>
      <c r="E33" s="931"/>
      <c r="F33" s="912"/>
      <c r="G33" s="4995"/>
      <c r="H33" s="913"/>
      <c r="I33" s="913"/>
      <c r="J33" s="913"/>
      <c r="K33" s="913"/>
      <c r="L33" s="910"/>
      <c r="M33" s="4978"/>
      <c r="N33" s="915"/>
      <c r="O33" s="913"/>
      <c r="P33" s="913"/>
      <c r="Q33" s="4999"/>
      <c r="R33" s="5002"/>
    </row>
    <row r="34" spans="1:18" s="901" customFormat="1" ht="13.5" customHeight="1">
      <c r="A34" s="4991"/>
      <c r="B34" s="4986"/>
      <c r="C34" s="916"/>
      <c r="D34" s="910"/>
      <c r="E34" s="931"/>
      <c r="F34" s="912" t="s">
        <v>139</v>
      </c>
      <c r="G34" s="4995" t="s">
        <v>3765</v>
      </c>
      <c r="H34" s="912" t="s">
        <v>139</v>
      </c>
      <c r="I34" s="912" t="s">
        <v>139</v>
      </c>
      <c r="J34" s="913"/>
      <c r="K34" s="913"/>
      <c r="L34" s="910" t="s">
        <v>139</v>
      </c>
      <c r="M34" s="4978" t="s">
        <v>3766</v>
      </c>
      <c r="N34" s="915" t="s">
        <v>139</v>
      </c>
      <c r="O34" s="912" t="s">
        <v>139</v>
      </c>
      <c r="P34" s="912" t="s">
        <v>139</v>
      </c>
      <c r="Q34" s="913"/>
      <c r="R34" s="919"/>
    </row>
    <row r="35" spans="1:18" s="901" customFormat="1" ht="13.5" customHeight="1">
      <c r="A35" s="4991"/>
      <c r="B35" s="4986"/>
      <c r="C35" s="916"/>
      <c r="D35" s="910"/>
      <c r="E35" s="931"/>
      <c r="F35" s="912"/>
      <c r="G35" s="4995"/>
      <c r="H35" s="913"/>
      <c r="I35" s="913"/>
      <c r="J35" s="913"/>
      <c r="K35" s="913"/>
      <c r="L35" s="910"/>
      <c r="M35" s="4978"/>
      <c r="N35" s="915"/>
      <c r="O35" s="913"/>
      <c r="P35" s="913"/>
      <c r="Q35" s="913"/>
      <c r="R35" s="919"/>
    </row>
    <row r="36" spans="1:18" s="901" customFormat="1" ht="13.5" customHeight="1">
      <c r="A36" s="4991"/>
      <c r="B36" s="4986"/>
      <c r="C36" s="916"/>
      <c r="D36" s="910"/>
      <c r="E36" s="931"/>
      <c r="F36" s="912" t="s">
        <v>139</v>
      </c>
      <c r="G36" s="4977"/>
      <c r="H36" s="912" t="s">
        <v>139</v>
      </c>
      <c r="I36" s="913"/>
      <c r="J36" s="913"/>
      <c r="K36" s="913"/>
      <c r="L36" s="910" t="s">
        <v>139</v>
      </c>
      <c r="M36" s="4978" t="s">
        <v>3767</v>
      </c>
      <c r="N36" s="915" t="s">
        <v>139</v>
      </c>
      <c r="O36" s="912" t="s">
        <v>139</v>
      </c>
      <c r="P36" s="913"/>
      <c r="Q36" s="913"/>
      <c r="R36" s="919"/>
    </row>
    <row r="37" spans="1:18" s="901" customFormat="1" ht="13.5" customHeight="1">
      <c r="A37" s="4991"/>
      <c r="B37" s="4986"/>
      <c r="C37" s="916"/>
      <c r="D37" s="910"/>
      <c r="E37" s="931"/>
      <c r="F37" s="912"/>
      <c r="G37" s="4977"/>
      <c r="H37" s="913"/>
      <c r="I37" s="913"/>
      <c r="J37" s="913"/>
      <c r="K37" s="913"/>
      <c r="L37" s="910"/>
      <c r="M37" s="4978"/>
      <c r="N37" s="915"/>
      <c r="O37" s="913"/>
      <c r="P37" s="913"/>
      <c r="Q37" s="913"/>
      <c r="R37" s="919"/>
    </row>
    <row r="38" spans="1:18" s="901" customFormat="1" ht="13.5" customHeight="1">
      <c r="A38" s="4991"/>
      <c r="B38" s="4986"/>
      <c r="C38" s="916"/>
      <c r="D38" s="910"/>
      <c r="E38" s="931"/>
      <c r="F38" s="912" t="s">
        <v>139</v>
      </c>
      <c r="G38" s="4977"/>
      <c r="H38" s="912" t="s">
        <v>139</v>
      </c>
      <c r="I38" s="913"/>
      <c r="J38" s="913"/>
      <c r="K38" s="913"/>
      <c r="L38" s="910" t="s">
        <v>139</v>
      </c>
      <c r="M38" s="4978" t="s">
        <v>3768</v>
      </c>
      <c r="N38" s="915" t="s">
        <v>139</v>
      </c>
      <c r="O38" s="912" t="s">
        <v>139</v>
      </c>
      <c r="P38" s="913"/>
      <c r="Q38" s="913"/>
      <c r="R38" s="919"/>
    </row>
    <row r="39" spans="1:18" s="901" customFormat="1" ht="13.5" customHeight="1">
      <c r="A39" s="4991"/>
      <c r="B39" s="4986"/>
      <c r="C39" s="916"/>
      <c r="D39" s="910"/>
      <c r="E39" s="931"/>
      <c r="F39" s="912"/>
      <c r="G39" s="4977"/>
      <c r="H39" s="913"/>
      <c r="I39" s="913"/>
      <c r="J39" s="913"/>
      <c r="K39" s="913"/>
      <c r="L39" s="910"/>
      <c r="M39" s="4978"/>
      <c r="N39" s="915"/>
      <c r="O39" s="913"/>
      <c r="P39" s="913"/>
      <c r="Q39" s="913"/>
      <c r="R39" s="919"/>
    </row>
    <row r="40" spans="1:18" s="901" customFormat="1" ht="13.5" customHeight="1">
      <c r="A40" s="4991"/>
      <c r="B40" s="4986"/>
      <c r="C40" s="916"/>
      <c r="D40" s="910"/>
      <c r="E40" s="931"/>
      <c r="F40" s="912"/>
      <c r="G40" s="4977"/>
      <c r="H40" s="912" t="s">
        <v>139</v>
      </c>
      <c r="I40" s="913"/>
      <c r="J40" s="913"/>
      <c r="K40" s="913"/>
      <c r="L40" s="910" t="s">
        <v>139</v>
      </c>
      <c r="M40" s="4978" t="s">
        <v>3769</v>
      </c>
      <c r="N40" s="915" t="s">
        <v>139</v>
      </c>
      <c r="O40" s="912" t="s">
        <v>139</v>
      </c>
      <c r="P40" s="913"/>
      <c r="Q40" s="913"/>
      <c r="R40" s="919"/>
    </row>
    <row r="41" spans="1:18" s="901" customFormat="1" ht="13.5" customHeight="1">
      <c r="A41" s="4991"/>
      <c r="B41" s="4986"/>
      <c r="C41" s="916"/>
      <c r="D41" s="910"/>
      <c r="E41" s="931"/>
      <c r="F41" s="912"/>
      <c r="G41" s="4977"/>
      <c r="H41" s="913"/>
      <c r="I41" s="913"/>
      <c r="J41" s="913"/>
      <c r="K41" s="913"/>
      <c r="L41" s="910"/>
      <c r="M41" s="4978"/>
      <c r="N41" s="915"/>
      <c r="O41" s="913"/>
      <c r="P41" s="913"/>
      <c r="Q41" s="913"/>
      <c r="R41" s="919"/>
    </row>
    <row r="42" spans="1:18" s="901" customFormat="1" ht="13.5" customHeight="1">
      <c r="A42" s="4991"/>
      <c r="B42" s="4986"/>
      <c r="C42" s="916"/>
      <c r="D42" s="910"/>
      <c r="E42" s="931"/>
      <c r="F42" s="912"/>
      <c r="G42" s="4977"/>
      <c r="H42" s="913"/>
      <c r="I42" s="912" t="s">
        <v>139</v>
      </c>
      <c r="J42" s="913"/>
      <c r="K42" s="913"/>
      <c r="L42" s="910" t="s">
        <v>139</v>
      </c>
      <c r="M42" s="4978" t="s">
        <v>3770</v>
      </c>
      <c r="N42" s="915" t="s">
        <v>139</v>
      </c>
      <c r="O42" s="913"/>
      <c r="P42" s="912" t="s">
        <v>139</v>
      </c>
      <c r="Q42" s="913"/>
      <c r="R42" s="919"/>
    </row>
    <row r="43" spans="1:18" s="901" customFormat="1" ht="13.5" customHeight="1">
      <c r="A43" s="4991"/>
      <c r="B43" s="4986"/>
      <c r="C43" s="916"/>
      <c r="D43" s="920"/>
      <c r="E43" s="933"/>
      <c r="F43" s="936"/>
      <c r="G43" s="5042"/>
      <c r="H43" s="922"/>
      <c r="I43" s="922"/>
      <c r="J43" s="922"/>
      <c r="K43" s="922"/>
      <c r="L43" s="920"/>
      <c r="M43" s="4989"/>
      <c r="N43" s="923"/>
      <c r="O43" s="922"/>
      <c r="P43" s="922"/>
      <c r="Q43" s="913"/>
      <c r="R43" s="919"/>
    </row>
    <row r="44" spans="1:18" ht="12" customHeight="1">
      <c r="A44" s="4991"/>
      <c r="B44" s="4986"/>
      <c r="C44" s="5029" t="s">
        <v>3771</v>
      </c>
      <c r="D44" s="925" t="s">
        <v>139</v>
      </c>
      <c r="E44" s="926" t="s">
        <v>498</v>
      </c>
      <c r="F44" s="925" t="s">
        <v>139</v>
      </c>
      <c r="G44" s="5032" t="s">
        <v>3224</v>
      </c>
      <c r="H44" s="927" t="s">
        <v>139</v>
      </c>
      <c r="I44" s="927" t="s">
        <v>139</v>
      </c>
      <c r="J44" s="927" t="s">
        <v>139</v>
      </c>
      <c r="K44" s="927" t="s">
        <v>139</v>
      </c>
      <c r="L44" s="925" t="s">
        <v>139</v>
      </c>
      <c r="M44" s="4988" t="s">
        <v>3772</v>
      </c>
      <c r="N44" s="929" t="s">
        <v>139</v>
      </c>
      <c r="O44" s="927" t="s">
        <v>139</v>
      </c>
      <c r="P44" s="927" t="s">
        <v>139</v>
      </c>
      <c r="Q44" s="5034" t="s">
        <v>3222</v>
      </c>
      <c r="R44" s="5035" t="s">
        <v>3222</v>
      </c>
    </row>
    <row r="45" spans="1:18" ht="12" customHeight="1">
      <c r="A45" s="4991"/>
      <c r="B45" s="4986"/>
      <c r="C45" s="5030"/>
      <c r="D45" s="910"/>
      <c r="E45" s="931"/>
      <c r="F45" s="910"/>
      <c r="G45" s="5033"/>
      <c r="H45" s="913"/>
      <c r="I45" s="913"/>
      <c r="J45" s="913"/>
      <c r="K45" s="913"/>
      <c r="L45" s="910"/>
      <c r="M45" s="4978"/>
      <c r="N45" s="915"/>
      <c r="O45" s="913"/>
      <c r="P45" s="913"/>
      <c r="Q45" s="4999"/>
      <c r="R45" s="5002"/>
    </row>
    <row r="46" spans="1:18" ht="12" customHeight="1">
      <c r="A46" s="4991"/>
      <c r="B46" s="4986"/>
      <c r="C46" s="5030"/>
      <c r="D46" s="910"/>
      <c r="E46" s="931"/>
      <c r="F46" s="912" t="s">
        <v>139</v>
      </c>
      <c r="G46" s="4982"/>
      <c r="H46" s="912" t="s">
        <v>139</v>
      </c>
      <c r="I46" s="912" t="s">
        <v>139</v>
      </c>
      <c r="J46" s="912" t="s">
        <v>139</v>
      </c>
      <c r="K46" s="912" t="s">
        <v>139</v>
      </c>
      <c r="L46" s="910" t="s">
        <v>139</v>
      </c>
      <c r="M46" s="4978" t="s">
        <v>3773</v>
      </c>
      <c r="N46" s="915" t="s">
        <v>139</v>
      </c>
      <c r="O46" s="912" t="s">
        <v>139</v>
      </c>
      <c r="P46" s="912" t="s">
        <v>139</v>
      </c>
      <c r="Q46" s="4999"/>
      <c r="R46" s="5002"/>
    </row>
    <row r="47" spans="1:18" ht="12" customHeight="1">
      <c r="A47" s="4991"/>
      <c r="B47" s="4986"/>
      <c r="C47" s="5030"/>
      <c r="D47" s="910"/>
      <c r="E47" s="931"/>
      <c r="F47" s="910"/>
      <c r="G47" s="4982"/>
      <c r="H47" s="913"/>
      <c r="I47" s="913"/>
      <c r="J47" s="913"/>
      <c r="K47" s="913"/>
      <c r="L47" s="910"/>
      <c r="M47" s="4978"/>
      <c r="N47" s="915"/>
      <c r="O47" s="913"/>
      <c r="P47" s="913"/>
      <c r="Q47" s="4999"/>
      <c r="R47" s="5002"/>
    </row>
    <row r="48" spans="1:18" ht="12" customHeight="1">
      <c r="A48" s="4991"/>
      <c r="B48" s="4986"/>
      <c r="C48" s="5030"/>
      <c r="D48" s="910"/>
      <c r="E48" s="931"/>
      <c r="F48" s="912" t="s">
        <v>139</v>
      </c>
      <c r="G48" s="4982"/>
      <c r="H48" s="913"/>
      <c r="I48" s="912" t="s">
        <v>139</v>
      </c>
      <c r="J48" s="912" t="s">
        <v>139</v>
      </c>
      <c r="K48" s="912" t="s">
        <v>139</v>
      </c>
      <c r="L48" s="910" t="s">
        <v>139</v>
      </c>
      <c r="M48" s="4978" t="s">
        <v>3774</v>
      </c>
      <c r="N48" s="915" t="s">
        <v>139</v>
      </c>
      <c r="O48" s="912" t="s">
        <v>139</v>
      </c>
      <c r="P48" s="912" t="s">
        <v>139</v>
      </c>
      <c r="Q48" s="4999"/>
      <c r="R48" s="5002"/>
    </row>
    <row r="49" spans="1:18" ht="12" customHeight="1">
      <c r="A49" s="4991"/>
      <c r="B49" s="4986"/>
      <c r="C49" s="5030"/>
      <c r="D49" s="910"/>
      <c r="E49" s="931"/>
      <c r="F49" s="910"/>
      <c r="G49" s="4982"/>
      <c r="H49" s="913"/>
      <c r="I49" s="913"/>
      <c r="J49" s="913"/>
      <c r="K49" s="913"/>
      <c r="L49" s="910"/>
      <c r="M49" s="4978"/>
      <c r="N49" s="915"/>
      <c r="O49" s="913"/>
      <c r="P49" s="913"/>
      <c r="Q49" s="4999"/>
      <c r="R49" s="5002"/>
    </row>
    <row r="50" spans="1:18" ht="12" customHeight="1">
      <c r="A50" s="4991"/>
      <c r="B50" s="4986"/>
      <c r="C50" s="5030"/>
      <c r="D50" s="910"/>
      <c r="E50" s="931"/>
      <c r="F50" s="912" t="s">
        <v>139</v>
      </c>
      <c r="G50" s="4982"/>
      <c r="H50" s="912" t="s">
        <v>139</v>
      </c>
      <c r="I50" s="912" t="s">
        <v>139</v>
      </c>
      <c r="J50" s="912" t="s">
        <v>139</v>
      </c>
      <c r="K50" s="912" t="s">
        <v>139</v>
      </c>
      <c r="L50" s="910" t="s">
        <v>139</v>
      </c>
      <c r="M50" s="4978" t="s">
        <v>3775</v>
      </c>
      <c r="N50" s="915" t="s">
        <v>139</v>
      </c>
      <c r="O50" s="912" t="s">
        <v>139</v>
      </c>
      <c r="P50" s="912" t="s">
        <v>139</v>
      </c>
      <c r="Q50" s="4999"/>
      <c r="R50" s="5002"/>
    </row>
    <row r="51" spans="1:18" ht="12" customHeight="1">
      <c r="A51" s="4991"/>
      <c r="B51" s="4986"/>
      <c r="C51" s="5030"/>
      <c r="D51" s="910"/>
      <c r="E51" s="931"/>
      <c r="F51" s="910"/>
      <c r="G51" s="4982"/>
      <c r="H51" s="913"/>
      <c r="I51" s="913"/>
      <c r="J51" s="913"/>
      <c r="K51" s="913"/>
      <c r="L51" s="910"/>
      <c r="M51" s="4978"/>
      <c r="N51" s="915"/>
      <c r="O51" s="913"/>
      <c r="P51" s="913"/>
      <c r="Q51" s="4999"/>
      <c r="R51" s="5002"/>
    </row>
    <row r="52" spans="1:18" ht="12" customHeight="1">
      <c r="A52" s="4991"/>
      <c r="B52" s="4986"/>
      <c r="C52" s="5030"/>
      <c r="D52" s="910"/>
      <c r="E52" s="931"/>
      <c r="F52" s="910"/>
      <c r="G52" s="4982"/>
      <c r="H52" s="913"/>
      <c r="I52" s="912" t="s">
        <v>139</v>
      </c>
      <c r="J52" s="912" t="s">
        <v>139</v>
      </c>
      <c r="K52" s="912" t="s">
        <v>139</v>
      </c>
      <c r="L52" s="910" t="s">
        <v>139</v>
      </c>
      <c r="M52" s="4978" t="s">
        <v>3776</v>
      </c>
      <c r="N52" s="915" t="s">
        <v>139</v>
      </c>
      <c r="O52" s="912" t="s">
        <v>139</v>
      </c>
      <c r="P52" s="912" t="s">
        <v>139</v>
      </c>
      <c r="Q52" s="4999"/>
      <c r="R52" s="5002"/>
    </row>
    <row r="53" spans="1:18" ht="12" customHeight="1">
      <c r="A53" s="4991"/>
      <c r="B53" s="4986"/>
      <c r="C53" s="5030"/>
      <c r="D53" s="910"/>
      <c r="E53" s="931"/>
      <c r="F53" s="910"/>
      <c r="G53" s="4982"/>
      <c r="H53" s="913"/>
      <c r="I53" s="913"/>
      <c r="J53" s="913"/>
      <c r="K53" s="913"/>
      <c r="L53" s="910"/>
      <c r="M53" s="4978"/>
      <c r="N53" s="915"/>
      <c r="O53" s="913"/>
      <c r="P53" s="913"/>
      <c r="Q53" s="4999"/>
      <c r="R53" s="5002"/>
    </row>
    <row r="54" spans="1:18" ht="12" customHeight="1">
      <c r="A54" s="4991"/>
      <c r="B54" s="4986"/>
      <c r="C54" s="5030"/>
      <c r="D54" s="910"/>
      <c r="E54" s="931"/>
      <c r="F54" s="910"/>
      <c r="G54" s="4982"/>
      <c r="H54" s="913"/>
      <c r="I54" s="913"/>
      <c r="J54" s="913"/>
      <c r="K54" s="912" t="s">
        <v>139</v>
      </c>
      <c r="L54" s="910" t="s">
        <v>139</v>
      </c>
      <c r="M54" s="4978" t="s">
        <v>3777</v>
      </c>
      <c r="N54" s="915" t="s">
        <v>139</v>
      </c>
      <c r="O54" s="913"/>
      <c r="P54" s="913"/>
      <c r="Q54" s="4999"/>
      <c r="R54" s="5002"/>
    </row>
    <row r="55" spans="1:18" ht="12" customHeight="1">
      <c r="A55" s="4991"/>
      <c r="B55" s="4986"/>
      <c r="C55" s="5030"/>
      <c r="D55" s="910"/>
      <c r="E55" s="931"/>
      <c r="F55" s="910"/>
      <c r="G55" s="4982"/>
      <c r="H55" s="913"/>
      <c r="I55" s="913"/>
      <c r="J55" s="913"/>
      <c r="K55" s="913"/>
      <c r="L55" s="910"/>
      <c r="M55" s="4978"/>
      <c r="N55" s="915"/>
      <c r="O55" s="913"/>
      <c r="P55" s="913"/>
      <c r="Q55" s="4999"/>
      <c r="R55" s="5002"/>
    </row>
    <row r="56" spans="1:18" ht="12" customHeight="1">
      <c r="A56" s="4991"/>
      <c r="B56" s="4986"/>
      <c r="C56" s="5030"/>
      <c r="D56" s="910"/>
      <c r="E56" s="931"/>
      <c r="F56" s="910"/>
      <c r="G56" s="4982"/>
      <c r="H56" s="913"/>
      <c r="I56" s="913"/>
      <c r="J56" s="913"/>
      <c r="K56" s="912" t="s">
        <v>139</v>
      </c>
      <c r="L56" s="910" t="s">
        <v>139</v>
      </c>
      <c r="M56" s="4978" t="s">
        <v>3778</v>
      </c>
      <c r="N56" s="915"/>
      <c r="O56" s="913"/>
      <c r="P56" s="912" t="s">
        <v>139</v>
      </c>
      <c r="Q56" s="4999"/>
      <c r="R56" s="5002"/>
    </row>
    <row r="57" spans="1:18" ht="12" customHeight="1">
      <c r="A57" s="4991"/>
      <c r="B57" s="4987"/>
      <c r="C57" s="5031"/>
      <c r="D57" s="920"/>
      <c r="E57" s="933"/>
      <c r="F57" s="920"/>
      <c r="G57" s="5036"/>
      <c r="H57" s="922"/>
      <c r="I57" s="922"/>
      <c r="J57" s="922"/>
      <c r="K57" s="922"/>
      <c r="L57" s="920"/>
      <c r="M57" s="4989"/>
      <c r="N57" s="923"/>
      <c r="O57" s="922"/>
      <c r="P57" s="922"/>
      <c r="Q57" s="5037"/>
      <c r="R57" s="5038"/>
    </row>
    <row r="58" spans="1:18" ht="12" customHeight="1">
      <c r="A58" s="4991"/>
      <c r="B58" s="4985" t="s">
        <v>3779</v>
      </c>
      <c r="C58" s="4985" t="s">
        <v>3780</v>
      </c>
      <c r="D58" s="925" t="s">
        <v>139</v>
      </c>
      <c r="E58" s="926" t="s">
        <v>498</v>
      </c>
      <c r="F58" s="925"/>
      <c r="G58" s="5028"/>
      <c r="H58" s="927" t="s">
        <v>139</v>
      </c>
      <c r="I58" s="927"/>
      <c r="J58" s="927"/>
      <c r="K58" s="927"/>
      <c r="L58" s="925" t="s">
        <v>139</v>
      </c>
      <c r="M58" s="4978" t="s">
        <v>3781</v>
      </c>
      <c r="N58" s="929" t="s">
        <v>139</v>
      </c>
      <c r="O58" s="927"/>
      <c r="P58" s="927"/>
      <c r="Q58" s="5034" t="s">
        <v>3222</v>
      </c>
      <c r="R58" s="5035" t="s">
        <v>3222</v>
      </c>
    </row>
    <row r="59" spans="1:18" ht="12" customHeight="1">
      <c r="A59" s="4991"/>
      <c r="B59" s="4986"/>
      <c r="C59" s="4980"/>
      <c r="D59" s="910"/>
      <c r="E59" s="931"/>
      <c r="F59" s="910"/>
      <c r="G59" s="4982"/>
      <c r="H59" s="913"/>
      <c r="I59" s="913"/>
      <c r="J59" s="913"/>
      <c r="K59" s="913"/>
      <c r="L59" s="910"/>
      <c r="M59" s="4978"/>
      <c r="N59" s="915"/>
      <c r="O59" s="913"/>
      <c r="P59" s="913"/>
      <c r="Q59" s="4999"/>
      <c r="R59" s="5002"/>
    </row>
    <row r="60" spans="1:18" ht="12" customHeight="1">
      <c r="A60" s="4991"/>
      <c r="B60" s="4986"/>
      <c r="C60" s="4980"/>
      <c r="D60" s="910"/>
      <c r="E60" s="931"/>
      <c r="F60" s="910"/>
      <c r="G60" s="4982"/>
      <c r="H60" s="912" t="s">
        <v>139</v>
      </c>
      <c r="I60" s="913"/>
      <c r="J60" s="913"/>
      <c r="K60" s="913"/>
      <c r="L60" s="910" t="s">
        <v>139</v>
      </c>
      <c r="M60" s="4978" t="s">
        <v>3782</v>
      </c>
      <c r="N60" s="915" t="s">
        <v>139</v>
      </c>
      <c r="O60" s="913"/>
      <c r="P60" s="913"/>
      <c r="Q60" s="4999"/>
      <c r="R60" s="5002"/>
    </row>
    <row r="61" spans="1:18" ht="12" customHeight="1" thickBot="1">
      <c r="A61" s="4992"/>
      <c r="B61" s="4993"/>
      <c r="C61" s="4981"/>
      <c r="D61" s="938"/>
      <c r="E61" s="939"/>
      <c r="F61" s="938"/>
      <c r="G61" s="4983"/>
      <c r="H61" s="940"/>
      <c r="I61" s="940"/>
      <c r="J61" s="940"/>
      <c r="K61" s="940"/>
      <c r="L61" s="938"/>
      <c r="M61" s="4984"/>
      <c r="N61" s="941"/>
      <c r="O61" s="940"/>
      <c r="P61" s="940"/>
      <c r="Q61" s="5000"/>
      <c r="R61" s="5003"/>
    </row>
    <row r="62" spans="1:18" ht="12" customHeight="1">
      <c r="A62" s="942"/>
      <c r="B62" s="943"/>
      <c r="C62" s="944"/>
      <c r="E62" s="945"/>
      <c r="H62" s="945"/>
      <c r="I62" s="945"/>
      <c r="J62" s="945"/>
      <c r="K62" s="945"/>
      <c r="L62" s="945"/>
      <c r="M62" s="947"/>
    </row>
    <row r="63" spans="1:18" ht="12" customHeight="1">
      <c r="A63" s="942"/>
      <c r="B63" s="943"/>
      <c r="C63" s="944"/>
      <c r="E63" s="945"/>
      <c r="H63" s="945"/>
      <c r="I63" s="945"/>
      <c r="J63" s="945"/>
      <c r="K63" s="945"/>
      <c r="L63" s="945"/>
      <c r="M63" s="947"/>
    </row>
    <row r="64" spans="1:18" ht="12" customHeight="1">
      <c r="A64" s="942"/>
      <c r="B64" s="943"/>
      <c r="C64" s="944"/>
      <c r="E64" s="945"/>
      <c r="H64" s="945"/>
      <c r="I64" s="945"/>
      <c r="J64" s="945"/>
      <c r="K64" s="945"/>
      <c r="L64" s="945"/>
      <c r="M64" s="947"/>
    </row>
    <row r="65" spans="1:18" ht="12" customHeight="1">
      <c r="A65" s="942"/>
      <c r="B65" s="943"/>
      <c r="C65" s="944"/>
      <c r="E65" s="945"/>
      <c r="H65" s="945"/>
      <c r="I65" s="945"/>
      <c r="J65" s="945"/>
      <c r="K65" s="945"/>
      <c r="L65" s="945"/>
      <c r="M65" s="947"/>
    </row>
    <row r="66" spans="1:18" ht="13.5">
      <c r="C66" s="894"/>
      <c r="D66" s="895"/>
      <c r="E66" s="894"/>
      <c r="F66" s="895"/>
      <c r="G66" s="896"/>
      <c r="H66" s="894"/>
      <c r="I66" s="894"/>
      <c r="J66" s="894"/>
      <c r="K66" s="894"/>
      <c r="L66" s="894"/>
      <c r="M66" s="897"/>
      <c r="N66" s="898"/>
      <c r="O66" s="898"/>
      <c r="P66" s="898"/>
      <c r="Q66" s="898"/>
      <c r="R66" s="899" t="s">
        <v>3783</v>
      </c>
    </row>
    <row r="67" spans="1:18" ht="13.5">
      <c r="C67" s="894"/>
      <c r="D67" s="895"/>
      <c r="E67" s="894"/>
      <c r="F67" s="895"/>
      <c r="G67" s="896"/>
      <c r="H67" s="894"/>
      <c r="I67" s="894"/>
      <c r="J67" s="5005" t="s">
        <v>3207</v>
      </c>
      <c r="K67" s="5005"/>
      <c r="L67" s="5005"/>
      <c r="M67" s="5005"/>
      <c r="N67" s="5005"/>
      <c r="O67" s="5005"/>
      <c r="P67" s="5005"/>
      <c r="Q67" s="5005"/>
      <c r="R67" s="5005"/>
    </row>
    <row r="68" spans="1:18" s="900" customFormat="1" ht="21" customHeight="1">
      <c r="A68" s="894" t="s">
        <v>3784</v>
      </c>
      <c r="B68" s="894"/>
      <c r="C68" s="894"/>
      <c r="D68" s="895"/>
      <c r="E68" s="894"/>
      <c r="F68" s="895"/>
      <c r="G68" s="896"/>
      <c r="H68" s="894"/>
      <c r="I68" s="894"/>
      <c r="J68" s="5006" t="s">
        <v>3208</v>
      </c>
      <c r="K68" s="5006"/>
      <c r="L68" s="5006"/>
      <c r="M68" s="5006"/>
      <c r="N68" s="5006"/>
      <c r="O68" s="5006"/>
      <c r="P68" s="5006"/>
      <c r="Q68" s="5006"/>
      <c r="R68" s="5006"/>
    </row>
    <row r="69" spans="1:18" s="900" customFormat="1" ht="15" customHeight="1" thickBot="1">
      <c r="A69" s="894"/>
      <c r="B69" s="894"/>
      <c r="C69" s="937"/>
      <c r="D69" s="945"/>
      <c r="E69" s="937"/>
      <c r="F69" s="945"/>
      <c r="G69" s="946"/>
      <c r="H69" s="937"/>
      <c r="I69" s="937"/>
      <c r="J69" s="937"/>
      <c r="K69" s="937"/>
      <c r="L69" s="937"/>
      <c r="M69" s="948"/>
      <c r="N69" s="945"/>
      <c r="O69" s="945"/>
      <c r="P69" s="945"/>
      <c r="Q69" s="945"/>
      <c r="R69" s="945"/>
    </row>
    <row r="70" spans="1:18" s="900" customFormat="1" ht="15" customHeight="1">
      <c r="A70" s="5007"/>
      <c r="B70" s="5010" t="s">
        <v>3209</v>
      </c>
      <c r="C70" s="5010" t="s">
        <v>3210</v>
      </c>
      <c r="D70" s="5010" t="s">
        <v>3211</v>
      </c>
      <c r="E70" s="5010"/>
      <c r="F70" s="5010"/>
      <c r="G70" s="5010"/>
      <c r="H70" s="5010"/>
      <c r="I70" s="5010"/>
      <c r="J70" s="5010"/>
      <c r="K70" s="5010"/>
      <c r="L70" s="5010"/>
      <c r="M70" s="5013"/>
      <c r="N70" s="5014" t="s">
        <v>3225</v>
      </c>
      <c r="O70" s="5014"/>
      <c r="P70" s="5014"/>
      <c r="Q70" s="5014"/>
      <c r="R70" s="5015"/>
    </row>
    <row r="71" spans="1:18" ht="13.5" customHeight="1">
      <c r="A71" s="5008"/>
      <c r="B71" s="5011"/>
      <c r="C71" s="5011"/>
      <c r="D71" s="5016" t="s">
        <v>3212</v>
      </c>
      <c r="E71" s="5017"/>
      <c r="F71" s="5020" t="s">
        <v>3213</v>
      </c>
      <c r="G71" s="5021"/>
      <c r="H71" s="5011" t="s">
        <v>3785</v>
      </c>
      <c r="I71" s="5011"/>
      <c r="J71" s="5011"/>
      <c r="K71" s="5011"/>
      <c r="L71" s="5020" t="s">
        <v>528</v>
      </c>
      <c r="M71" s="5024"/>
      <c r="N71" s="5026" t="s">
        <v>3215</v>
      </c>
      <c r="O71" s="5011"/>
      <c r="P71" s="5011"/>
      <c r="Q71" s="5011" t="s">
        <v>3216</v>
      </c>
      <c r="R71" s="5027"/>
    </row>
    <row r="72" spans="1:18" s="901" customFormat="1" ht="13.5" customHeight="1" thickBot="1">
      <c r="A72" s="5009"/>
      <c r="B72" s="5012"/>
      <c r="C72" s="5012"/>
      <c r="D72" s="5018"/>
      <c r="E72" s="5019"/>
      <c r="F72" s="5022"/>
      <c r="G72" s="5023"/>
      <c r="H72" s="902">
        <v>1</v>
      </c>
      <c r="I72" s="902">
        <v>2</v>
      </c>
      <c r="J72" s="902">
        <v>3</v>
      </c>
      <c r="K72" s="902">
        <v>4</v>
      </c>
      <c r="L72" s="5022"/>
      <c r="M72" s="5025"/>
      <c r="N72" s="903" t="s">
        <v>3217</v>
      </c>
      <c r="O72" s="902" t="s">
        <v>3218</v>
      </c>
      <c r="P72" s="902" t="s">
        <v>3219</v>
      </c>
      <c r="Q72" s="902" t="s">
        <v>3220</v>
      </c>
      <c r="R72" s="904" t="s">
        <v>3221</v>
      </c>
    </row>
    <row r="73" spans="1:18" s="945" customFormat="1" ht="12" customHeight="1" thickTop="1">
      <c r="A73" s="4990" t="s">
        <v>3739</v>
      </c>
      <c r="B73" s="4985" t="s">
        <v>3740</v>
      </c>
      <c r="C73" s="4985" t="s">
        <v>3786</v>
      </c>
      <c r="D73" s="905" t="s">
        <v>139</v>
      </c>
      <c r="E73" s="949" t="s">
        <v>498</v>
      </c>
      <c r="F73" s="907" t="s">
        <v>3742</v>
      </c>
      <c r="G73" s="4994" t="s">
        <v>3760</v>
      </c>
      <c r="H73" s="908" t="s">
        <v>139</v>
      </c>
      <c r="I73" s="908" t="s">
        <v>139</v>
      </c>
      <c r="J73" s="908"/>
      <c r="K73" s="908"/>
      <c r="L73" s="905" t="s">
        <v>3742</v>
      </c>
      <c r="M73" s="4996" t="s">
        <v>3787</v>
      </c>
      <c r="N73" s="909" t="s">
        <v>139</v>
      </c>
      <c r="O73" s="908" t="s">
        <v>139</v>
      </c>
      <c r="P73" s="908" t="s">
        <v>139</v>
      </c>
      <c r="Q73" s="4998" t="s">
        <v>3222</v>
      </c>
      <c r="R73" s="5001" t="s">
        <v>3222</v>
      </c>
    </row>
    <row r="74" spans="1:18" s="945" customFormat="1" ht="12" customHeight="1">
      <c r="A74" s="4991"/>
      <c r="B74" s="4986"/>
      <c r="C74" s="4986"/>
      <c r="D74" s="910"/>
      <c r="E74" s="931"/>
      <c r="F74" s="912"/>
      <c r="G74" s="4995"/>
      <c r="H74" s="913"/>
      <c r="I74" s="913"/>
      <c r="J74" s="913"/>
      <c r="K74" s="913"/>
      <c r="L74" s="910"/>
      <c r="M74" s="4997"/>
      <c r="N74" s="915"/>
      <c r="O74" s="913"/>
      <c r="P74" s="913"/>
      <c r="Q74" s="4999"/>
      <c r="R74" s="5002"/>
    </row>
    <row r="75" spans="1:18" ht="12" customHeight="1">
      <c r="A75" s="4991"/>
      <c r="B75" s="4986"/>
      <c r="C75" s="4986"/>
      <c r="D75" s="910"/>
      <c r="E75" s="931"/>
      <c r="F75" s="912" t="s">
        <v>139</v>
      </c>
      <c r="G75" s="4995" t="s">
        <v>3788</v>
      </c>
      <c r="H75" s="912" t="s">
        <v>139</v>
      </c>
      <c r="I75" s="912" t="s">
        <v>139</v>
      </c>
      <c r="J75" s="913"/>
      <c r="K75" s="913"/>
      <c r="L75" s="910" t="s">
        <v>139</v>
      </c>
      <c r="M75" s="4978" t="s">
        <v>3789</v>
      </c>
      <c r="N75" s="915" t="s">
        <v>139</v>
      </c>
      <c r="O75" s="912" t="s">
        <v>139</v>
      </c>
      <c r="P75" s="912" t="s">
        <v>139</v>
      </c>
      <c r="Q75" s="4999"/>
      <c r="R75" s="5002"/>
    </row>
    <row r="76" spans="1:18" ht="12" customHeight="1">
      <c r="A76" s="4991"/>
      <c r="B76" s="4986"/>
      <c r="C76" s="4986"/>
      <c r="D76" s="910"/>
      <c r="E76" s="931"/>
      <c r="F76" s="912"/>
      <c r="G76" s="4995"/>
      <c r="H76" s="913"/>
      <c r="I76" s="913"/>
      <c r="J76" s="913"/>
      <c r="K76" s="913"/>
      <c r="L76" s="910"/>
      <c r="M76" s="4978"/>
      <c r="N76" s="915"/>
      <c r="O76" s="913"/>
      <c r="P76" s="913"/>
      <c r="Q76" s="4999"/>
      <c r="R76" s="5002"/>
    </row>
    <row r="77" spans="1:18" ht="12" customHeight="1">
      <c r="A77" s="4991"/>
      <c r="B77" s="4986"/>
      <c r="C77" s="4986"/>
      <c r="D77" s="910"/>
      <c r="E77" s="931"/>
      <c r="F77" s="912" t="s">
        <v>139</v>
      </c>
      <c r="G77" s="4995" t="s">
        <v>3790</v>
      </c>
      <c r="H77" s="913"/>
      <c r="I77" s="912" t="s">
        <v>139</v>
      </c>
      <c r="J77" s="913"/>
      <c r="K77" s="913"/>
      <c r="L77" s="910" t="s">
        <v>139</v>
      </c>
      <c r="M77" s="4978" t="s">
        <v>3791</v>
      </c>
      <c r="N77" s="915" t="s">
        <v>139</v>
      </c>
      <c r="O77" s="912" t="s">
        <v>139</v>
      </c>
      <c r="P77" s="912" t="s">
        <v>139</v>
      </c>
      <c r="Q77" s="4999"/>
      <c r="R77" s="5002"/>
    </row>
    <row r="78" spans="1:18" ht="12" customHeight="1">
      <c r="A78" s="4991"/>
      <c r="B78" s="4986"/>
      <c r="C78" s="4987"/>
      <c r="D78" s="910"/>
      <c r="E78" s="931"/>
      <c r="F78" s="910"/>
      <c r="G78" s="4995"/>
      <c r="H78" s="922"/>
      <c r="I78" s="922"/>
      <c r="J78" s="922"/>
      <c r="K78" s="922"/>
      <c r="L78" s="920"/>
      <c r="M78" s="4978"/>
      <c r="N78" s="923"/>
      <c r="O78" s="922"/>
      <c r="P78" s="922"/>
      <c r="Q78" s="4999"/>
      <c r="R78" s="5002"/>
    </row>
    <row r="79" spans="1:18" ht="12" customHeight="1">
      <c r="A79" s="4991"/>
      <c r="B79" s="4986"/>
      <c r="C79" s="4985" t="s">
        <v>3792</v>
      </c>
      <c r="D79" s="910"/>
      <c r="E79" s="931"/>
      <c r="F79" s="912" t="s">
        <v>139</v>
      </c>
      <c r="G79" s="4995" t="s">
        <v>3224</v>
      </c>
      <c r="H79" s="927"/>
      <c r="I79" s="927" t="s">
        <v>139</v>
      </c>
      <c r="J79" s="927"/>
      <c r="K79" s="927"/>
      <c r="L79" s="925" t="s">
        <v>139</v>
      </c>
      <c r="M79" s="4988" t="s">
        <v>3787</v>
      </c>
      <c r="N79" s="929" t="s">
        <v>139</v>
      </c>
      <c r="O79" s="927" t="s">
        <v>139</v>
      </c>
      <c r="P79" s="927" t="s">
        <v>139</v>
      </c>
      <c r="Q79" s="4999"/>
      <c r="R79" s="5002"/>
    </row>
    <row r="80" spans="1:18" ht="12" customHeight="1">
      <c r="A80" s="4991"/>
      <c r="B80" s="4986"/>
      <c r="C80" s="4986"/>
      <c r="D80" s="910"/>
      <c r="E80" s="931"/>
      <c r="F80" s="910"/>
      <c r="G80" s="4995"/>
      <c r="H80" s="913"/>
      <c r="I80" s="913"/>
      <c r="J80" s="913"/>
      <c r="K80" s="913"/>
      <c r="L80" s="910"/>
      <c r="M80" s="4978"/>
      <c r="N80" s="915"/>
      <c r="O80" s="913"/>
      <c r="P80" s="913"/>
      <c r="Q80" s="4999"/>
      <c r="R80" s="5002"/>
    </row>
    <row r="81" spans="1:18" ht="12" customHeight="1">
      <c r="A81" s="4991"/>
      <c r="B81" s="4986"/>
      <c r="C81" s="4986"/>
      <c r="D81" s="910"/>
      <c r="E81" s="931"/>
      <c r="F81" s="912" t="s">
        <v>139</v>
      </c>
      <c r="G81" s="4995" t="s">
        <v>3793</v>
      </c>
      <c r="H81" s="913"/>
      <c r="I81" s="912" t="s">
        <v>139</v>
      </c>
      <c r="J81" s="913"/>
      <c r="K81" s="913"/>
      <c r="L81" s="910" t="s">
        <v>139</v>
      </c>
      <c r="M81" s="4978" t="s">
        <v>3794</v>
      </c>
      <c r="N81" s="915" t="s">
        <v>139</v>
      </c>
      <c r="O81" s="912" t="s">
        <v>139</v>
      </c>
      <c r="P81" s="912" t="s">
        <v>139</v>
      </c>
      <c r="Q81" s="4999"/>
      <c r="R81" s="5002"/>
    </row>
    <row r="82" spans="1:18" ht="12" customHeight="1">
      <c r="A82" s="4991"/>
      <c r="B82" s="4986"/>
      <c r="C82" s="4987"/>
      <c r="D82" s="910"/>
      <c r="E82" s="931"/>
      <c r="F82" s="912"/>
      <c r="G82" s="4995"/>
      <c r="H82" s="922"/>
      <c r="I82" s="922"/>
      <c r="J82" s="922"/>
      <c r="K82" s="922"/>
      <c r="L82" s="920"/>
      <c r="M82" s="5004"/>
      <c r="N82" s="923"/>
      <c r="O82" s="922"/>
      <c r="P82" s="922"/>
      <c r="Q82" s="4999"/>
      <c r="R82" s="5002"/>
    </row>
    <row r="83" spans="1:18" ht="12" customHeight="1">
      <c r="A83" s="4991"/>
      <c r="B83" s="4986"/>
      <c r="C83" s="4985" t="s">
        <v>3795</v>
      </c>
      <c r="D83" s="910"/>
      <c r="E83" s="931"/>
      <c r="F83" s="912" t="s">
        <v>139</v>
      </c>
      <c r="G83" s="4977"/>
      <c r="H83" s="927"/>
      <c r="I83" s="927" t="s">
        <v>139</v>
      </c>
      <c r="J83" s="927"/>
      <c r="K83" s="927"/>
      <c r="L83" s="925" t="s">
        <v>139</v>
      </c>
      <c r="M83" s="4988" t="s">
        <v>3787</v>
      </c>
      <c r="N83" s="929" t="s">
        <v>139</v>
      </c>
      <c r="O83" s="927" t="s">
        <v>139</v>
      </c>
      <c r="P83" s="927" t="s">
        <v>139</v>
      </c>
      <c r="Q83" s="4999"/>
      <c r="R83" s="5002"/>
    </row>
    <row r="84" spans="1:18" ht="12" customHeight="1">
      <c r="A84" s="4991"/>
      <c r="B84" s="4986"/>
      <c r="C84" s="4986"/>
      <c r="D84" s="910"/>
      <c r="E84" s="931"/>
      <c r="F84" s="910"/>
      <c r="G84" s="4977"/>
      <c r="H84" s="913"/>
      <c r="I84" s="913"/>
      <c r="J84" s="913"/>
      <c r="K84" s="913"/>
      <c r="L84" s="910"/>
      <c r="M84" s="4978"/>
      <c r="N84" s="915"/>
      <c r="O84" s="913"/>
      <c r="P84" s="913"/>
      <c r="Q84" s="4999"/>
      <c r="R84" s="5002"/>
    </row>
    <row r="85" spans="1:18" ht="12" customHeight="1">
      <c r="A85" s="4991"/>
      <c r="B85" s="4986"/>
      <c r="C85" s="4986"/>
      <c r="D85" s="910"/>
      <c r="E85" s="931"/>
      <c r="F85" s="912" t="s">
        <v>139</v>
      </c>
      <c r="G85" s="4977"/>
      <c r="H85" s="913"/>
      <c r="I85" s="912" t="s">
        <v>139</v>
      </c>
      <c r="J85" s="913"/>
      <c r="K85" s="913"/>
      <c r="L85" s="910" t="s">
        <v>139</v>
      </c>
      <c r="M85" s="4978" t="s">
        <v>3794</v>
      </c>
      <c r="N85" s="915" t="s">
        <v>139</v>
      </c>
      <c r="O85" s="912" t="s">
        <v>139</v>
      </c>
      <c r="P85" s="912" t="s">
        <v>139</v>
      </c>
      <c r="Q85" s="4999"/>
      <c r="R85" s="5002"/>
    </row>
    <row r="86" spans="1:18" ht="12" customHeight="1">
      <c r="A86" s="4991"/>
      <c r="B86" s="4986"/>
      <c r="C86" s="4987"/>
      <c r="D86" s="910"/>
      <c r="E86" s="931"/>
      <c r="F86" s="910"/>
      <c r="G86" s="4977"/>
      <c r="H86" s="922"/>
      <c r="I86" s="922"/>
      <c r="J86" s="922"/>
      <c r="K86" s="922"/>
      <c r="L86" s="920"/>
      <c r="M86" s="5004"/>
      <c r="N86" s="923"/>
      <c r="O86" s="922"/>
      <c r="P86" s="922"/>
      <c r="Q86" s="4999"/>
      <c r="R86" s="5002"/>
    </row>
    <row r="87" spans="1:18" ht="12" customHeight="1">
      <c r="A87" s="4991"/>
      <c r="B87" s="4986"/>
      <c r="C87" s="4985" t="s">
        <v>3796</v>
      </c>
      <c r="D87" s="910"/>
      <c r="E87" s="931"/>
      <c r="F87" s="910"/>
      <c r="G87" s="4977"/>
      <c r="H87" s="927"/>
      <c r="I87" s="927" t="s">
        <v>139</v>
      </c>
      <c r="J87" s="927"/>
      <c r="K87" s="927"/>
      <c r="L87" s="925" t="s">
        <v>139</v>
      </c>
      <c r="M87" s="4988" t="s">
        <v>3787</v>
      </c>
      <c r="N87" s="929" t="s">
        <v>139</v>
      </c>
      <c r="O87" s="927" t="s">
        <v>139</v>
      </c>
      <c r="P87" s="927" t="s">
        <v>139</v>
      </c>
      <c r="Q87" s="4999"/>
      <c r="R87" s="5002"/>
    </row>
    <row r="88" spans="1:18" ht="12" customHeight="1">
      <c r="A88" s="4991"/>
      <c r="B88" s="4986"/>
      <c r="C88" s="4986"/>
      <c r="D88" s="910"/>
      <c r="E88" s="931"/>
      <c r="F88" s="910"/>
      <c r="G88" s="4977"/>
      <c r="H88" s="913"/>
      <c r="I88" s="913"/>
      <c r="J88" s="913"/>
      <c r="K88" s="913"/>
      <c r="L88" s="910"/>
      <c r="M88" s="4978"/>
      <c r="N88" s="915"/>
      <c r="O88" s="913"/>
      <c r="P88" s="913"/>
      <c r="Q88" s="4999"/>
      <c r="R88" s="5002"/>
    </row>
    <row r="89" spans="1:18" ht="12" customHeight="1">
      <c r="A89" s="4991"/>
      <c r="B89" s="4986"/>
      <c r="C89" s="4986"/>
      <c r="D89" s="910"/>
      <c r="E89" s="931"/>
      <c r="F89" s="910"/>
      <c r="G89" s="4977"/>
      <c r="H89" s="913"/>
      <c r="I89" s="912" t="s">
        <v>139</v>
      </c>
      <c r="J89" s="913"/>
      <c r="K89" s="913"/>
      <c r="L89" s="910" t="s">
        <v>139</v>
      </c>
      <c r="M89" s="4978" t="s">
        <v>3794</v>
      </c>
      <c r="N89" s="915" t="s">
        <v>139</v>
      </c>
      <c r="O89" s="912" t="s">
        <v>139</v>
      </c>
      <c r="P89" s="912" t="s">
        <v>139</v>
      </c>
      <c r="Q89" s="4999"/>
      <c r="R89" s="5002"/>
    </row>
    <row r="90" spans="1:18" ht="12" customHeight="1">
      <c r="A90" s="4991"/>
      <c r="B90" s="4986"/>
      <c r="C90" s="4986"/>
      <c r="D90" s="910"/>
      <c r="E90" s="931"/>
      <c r="F90" s="910"/>
      <c r="G90" s="4977"/>
      <c r="H90" s="922"/>
      <c r="I90" s="922"/>
      <c r="J90" s="922"/>
      <c r="K90" s="922"/>
      <c r="L90" s="920"/>
      <c r="M90" s="4978"/>
      <c r="N90" s="923"/>
      <c r="O90" s="922"/>
      <c r="P90" s="922"/>
      <c r="Q90" s="4999"/>
      <c r="R90" s="5002"/>
    </row>
    <row r="91" spans="1:18" ht="12" customHeight="1">
      <c r="A91" s="4991"/>
      <c r="B91" s="4986"/>
      <c r="C91" s="4985" t="s">
        <v>3797</v>
      </c>
      <c r="D91" s="910"/>
      <c r="E91" s="931"/>
      <c r="F91" s="910"/>
      <c r="G91" s="4977"/>
      <c r="H91" s="927"/>
      <c r="I91" s="927" t="s">
        <v>139</v>
      </c>
      <c r="J91" s="927"/>
      <c r="K91" s="927"/>
      <c r="L91" s="925" t="s">
        <v>139</v>
      </c>
      <c r="M91" s="4988" t="s">
        <v>3787</v>
      </c>
      <c r="N91" s="929" t="s">
        <v>139</v>
      </c>
      <c r="O91" s="927" t="s">
        <v>139</v>
      </c>
      <c r="P91" s="927" t="s">
        <v>139</v>
      </c>
      <c r="Q91" s="4999"/>
      <c r="R91" s="5002"/>
    </row>
    <row r="92" spans="1:18" ht="12" customHeight="1">
      <c r="A92" s="4991"/>
      <c r="B92" s="4986"/>
      <c r="C92" s="4986"/>
      <c r="D92" s="910"/>
      <c r="E92" s="931"/>
      <c r="F92" s="910"/>
      <c r="G92" s="4977"/>
      <c r="H92" s="913"/>
      <c r="I92" s="913"/>
      <c r="J92" s="913"/>
      <c r="K92" s="913"/>
      <c r="L92" s="910"/>
      <c r="M92" s="4978"/>
      <c r="N92" s="915"/>
      <c r="O92" s="913"/>
      <c r="P92" s="913"/>
      <c r="Q92" s="4999"/>
      <c r="R92" s="5002"/>
    </row>
    <row r="93" spans="1:18" ht="12" customHeight="1">
      <c r="A93" s="4991"/>
      <c r="B93" s="4986"/>
      <c r="C93" s="4986"/>
      <c r="D93" s="910"/>
      <c r="E93" s="931"/>
      <c r="F93" s="910"/>
      <c r="G93" s="4977"/>
      <c r="H93" s="913"/>
      <c r="I93" s="912" t="s">
        <v>139</v>
      </c>
      <c r="J93" s="913"/>
      <c r="K93" s="913"/>
      <c r="L93" s="910" t="s">
        <v>139</v>
      </c>
      <c r="M93" s="4978" t="s">
        <v>3794</v>
      </c>
      <c r="N93" s="915" t="s">
        <v>139</v>
      </c>
      <c r="O93" s="912" t="s">
        <v>139</v>
      </c>
      <c r="P93" s="912" t="s">
        <v>139</v>
      </c>
      <c r="Q93" s="4999"/>
      <c r="R93" s="5002"/>
    </row>
    <row r="94" spans="1:18" ht="12" customHeight="1">
      <c r="A94" s="4991"/>
      <c r="B94" s="4986"/>
      <c r="C94" s="4987"/>
      <c r="D94" s="910"/>
      <c r="E94" s="931"/>
      <c r="F94" s="910"/>
      <c r="G94" s="4977"/>
      <c r="H94" s="922"/>
      <c r="I94" s="922"/>
      <c r="J94" s="922"/>
      <c r="K94" s="922"/>
      <c r="L94" s="920"/>
      <c r="M94" s="4989"/>
      <c r="N94" s="923"/>
      <c r="O94" s="922"/>
      <c r="P94" s="922"/>
      <c r="Q94" s="4999"/>
      <c r="R94" s="5002"/>
    </row>
    <row r="95" spans="1:18" ht="12" customHeight="1">
      <c r="A95" s="4991"/>
      <c r="B95" s="4986"/>
      <c r="C95" s="4986" t="s">
        <v>3798</v>
      </c>
      <c r="D95" s="910"/>
      <c r="E95" s="931"/>
      <c r="F95" s="910"/>
      <c r="G95" s="4977"/>
      <c r="H95" s="927"/>
      <c r="I95" s="927" t="s">
        <v>139</v>
      </c>
      <c r="J95" s="927"/>
      <c r="K95" s="927"/>
      <c r="L95" s="925" t="s">
        <v>139</v>
      </c>
      <c r="M95" s="4978" t="s">
        <v>3799</v>
      </c>
      <c r="N95" s="929" t="s">
        <v>139</v>
      </c>
      <c r="O95" s="927" t="s">
        <v>139</v>
      </c>
      <c r="P95" s="927" t="s">
        <v>139</v>
      </c>
      <c r="Q95" s="4999"/>
      <c r="R95" s="5002"/>
    </row>
    <row r="96" spans="1:18" ht="12" customHeight="1">
      <c r="A96" s="4991"/>
      <c r="B96" s="4986"/>
      <c r="C96" s="4986"/>
      <c r="D96" s="910"/>
      <c r="E96" s="931"/>
      <c r="F96" s="910"/>
      <c r="G96" s="4977"/>
      <c r="H96" s="913"/>
      <c r="I96" s="913"/>
      <c r="J96" s="913"/>
      <c r="K96" s="913"/>
      <c r="L96" s="910"/>
      <c r="M96" s="4978"/>
      <c r="N96" s="915"/>
      <c r="O96" s="913"/>
      <c r="P96" s="913"/>
      <c r="Q96" s="4999"/>
      <c r="R96" s="5002"/>
    </row>
    <row r="97" spans="1:18" ht="12" customHeight="1">
      <c r="A97" s="4991"/>
      <c r="B97" s="4986"/>
      <c r="C97" s="4986"/>
      <c r="D97" s="910"/>
      <c r="E97" s="931"/>
      <c r="F97" s="910"/>
      <c r="G97" s="4977"/>
      <c r="H97" s="913"/>
      <c r="I97" s="912" t="s">
        <v>139</v>
      </c>
      <c r="J97" s="913"/>
      <c r="K97" s="913"/>
      <c r="L97" s="910" t="s">
        <v>139</v>
      </c>
      <c r="M97" s="4978" t="s">
        <v>3800</v>
      </c>
      <c r="N97" s="915" t="s">
        <v>139</v>
      </c>
      <c r="O97" s="913"/>
      <c r="P97" s="912" t="s">
        <v>139</v>
      </c>
      <c r="Q97" s="4999"/>
      <c r="R97" s="5002"/>
    </row>
    <row r="98" spans="1:18" ht="12" customHeight="1">
      <c r="A98" s="4991"/>
      <c r="B98" s="4986"/>
      <c r="C98" s="4987"/>
      <c r="D98" s="910"/>
      <c r="E98" s="931"/>
      <c r="F98" s="910"/>
      <c r="G98" s="4977"/>
      <c r="H98" s="922"/>
      <c r="I98" s="922"/>
      <c r="J98" s="922"/>
      <c r="K98" s="922"/>
      <c r="L98" s="920"/>
      <c r="M98" s="4989"/>
      <c r="N98" s="923"/>
      <c r="O98" s="922"/>
      <c r="P98" s="922"/>
      <c r="Q98" s="4999"/>
      <c r="R98" s="5002"/>
    </row>
    <row r="99" spans="1:18" ht="12" customHeight="1">
      <c r="A99" s="4991"/>
      <c r="B99" s="4986"/>
      <c r="C99" s="4979" t="s">
        <v>3801</v>
      </c>
      <c r="D99" s="910"/>
      <c r="E99" s="931"/>
      <c r="F99" s="910"/>
      <c r="G99" s="4977"/>
      <c r="H99" s="927"/>
      <c r="I99" s="927" t="s">
        <v>139</v>
      </c>
      <c r="J99" s="927"/>
      <c r="K99" s="927"/>
      <c r="L99" s="925" t="s">
        <v>139</v>
      </c>
      <c r="M99" s="4978" t="s">
        <v>3802</v>
      </c>
      <c r="N99" s="929" t="s">
        <v>139</v>
      </c>
      <c r="O99" s="927"/>
      <c r="P99" s="927" t="s">
        <v>139</v>
      </c>
      <c r="Q99" s="4999"/>
      <c r="R99" s="5002"/>
    </row>
    <row r="100" spans="1:18" ht="12" customHeight="1">
      <c r="A100" s="4991"/>
      <c r="B100" s="4986"/>
      <c r="C100" s="4980"/>
      <c r="D100" s="910"/>
      <c r="E100" s="931"/>
      <c r="F100" s="910"/>
      <c r="G100" s="4977"/>
      <c r="H100" s="913"/>
      <c r="I100" s="913"/>
      <c r="J100" s="913"/>
      <c r="K100" s="913"/>
      <c r="L100" s="910"/>
      <c r="M100" s="4978"/>
      <c r="N100" s="915"/>
      <c r="O100" s="913"/>
      <c r="P100" s="913"/>
      <c r="Q100" s="4999"/>
      <c r="R100" s="5002"/>
    </row>
    <row r="101" spans="1:18" ht="12" customHeight="1">
      <c r="A101" s="4991"/>
      <c r="B101" s="4986"/>
      <c r="C101" s="4980"/>
      <c r="D101" s="910"/>
      <c r="E101" s="931"/>
      <c r="F101" s="910"/>
      <c r="G101" s="4982"/>
      <c r="H101" s="913"/>
      <c r="I101" s="912" t="s">
        <v>139</v>
      </c>
      <c r="J101" s="913"/>
      <c r="K101" s="913"/>
      <c r="L101" s="910" t="s">
        <v>139</v>
      </c>
      <c r="M101" s="4978" t="s">
        <v>3803</v>
      </c>
      <c r="N101" s="915" t="s">
        <v>139</v>
      </c>
      <c r="O101" s="913"/>
      <c r="P101" s="912" t="s">
        <v>139</v>
      </c>
      <c r="Q101" s="4999"/>
      <c r="R101" s="5002"/>
    </row>
    <row r="102" spans="1:18" ht="12" customHeight="1" thickBot="1">
      <c r="A102" s="4992"/>
      <c r="B102" s="4993"/>
      <c r="C102" s="4981"/>
      <c r="D102" s="938"/>
      <c r="E102" s="939"/>
      <c r="F102" s="938"/>
      <c r="G102" s="4983"/>
      <c r="H102" s="940"/>
      <c r="I102" s="940"/>
      <c r="J102" s="940"/>
      <c r="K102" s="940"/>
      <c r="L102" s="938"/>
      <c r="M102" s="4984"/>
      <c r="N102" s="941"/>
      <c r="O102" s="940"/>
      <c r="P102" s="940"/>
      <c r="Q102" s="5000"/>
      <c r="R102" s="5003"/>
    </row>
    <row r="108" spans="1:18" ht="12" customHeight="1"/>
    <row r="109" spans="1:18" ht="12" customHeight="1"/>
  </sheetData>
  <mergeCells count="122">
    <mergeCell ref="M8:M9"/>
    <mergeCell ref="J2:R2"/>
    <mergeCell ref="J3:R3"/>
    <mergeCell ref="A5:A7"/>
    <mergeCell ref="B5:B7"/>
    <mergeCell ref="C5:C7"/>
    <mergeCell ref="D5:M5"/>
    <mergeCell ref="N5:R5"/>
    <mergeCell ref="D6:E7"/>
    <mergeCell ref="F6:G7"/>
    <mergeCell ref="H6:K6"/>
    <mergeCell ref="L6:M7"/>
    <mergeCell ref="N6:P6"/>
    <mergeCell ref="Q6:R6"/>
    <mergeCell ref="A8:A61"/>
    <mergeCell ref="B8:B57"/>
    <mergeCell ref="C8:C11"/>
    <mergeCell ref="G8:G9"/>
    <mergeCell ref="Q8:Q11"/>
    <mergeCell ref="R8:R11"/>
    <mergeCell ref="G10:G11"/>
    <mergeCell ref="G14:G15"/>
    <mergeCell ref="Q14:Q19"/>
    <mergeCell ref="R14:R19"/>
    <mergeCell ref="C28:C30"/>
    <mergeCell ref="G28:G29"/>
    <mergeCell ref="M28:M29"/>
    <mergeCell ref="Q28:Q33"/>
    <mergeCell ref="R28:R33"/>
    <mergeCell ref="G30:G31"/>
    <mergeCell ref="M30:M31"/>
    <mergeCell ref="G50:G51"/>
    <mergeCell ref="G38:G39"/>
    <mergeCell ref="M38:M39"/>
    <mergeCell ref="G40:G41"/>
    <mergeCell ref="M40:M41"/>
    <mergeCell ref="G42:G43"/>
    <mergeCell ref="M42:M43"/>
    <mergeCell ref="G32:G33"/>
    <mergeCell ref="M32:M33"/>
    <mergeCell ref="G34:G35"/>
    <mergeCell ref="M34:M35"/>
    <mergeCell ref="G36:G37"/>
    <mergeCell ref="M36:M37"/>
    <mergeCell ref="B58:B61"/>
    <mergeCell ref="C58:C61"/>
    <mergeCell ref="G58:G59"/>
    <mergeCell ref="M58:M59"/>
    <mergeCell ref="C44:C57"/>
    <mergeCell ref="G44:G45"/>
    <mergeCell ref="M44:M45"/>
    <mergeCell ref="Q58:Q61"/>
    <mergeCell ref="R58:R61"/>
    <mergeCell ref="G60:G61"/>
    <mergeCell ref="M60:M61"/>
    <mergeCell ref="M50:M51"/>
    <mergeCell ref="G52:G53"/>
    <mergeCell ref="M52:M53"/>
    <mergeCell ref="G54:G55"/>
    <mergeCell ref="M54:M55"/>
    <mergeCell ref="G56:G57"/>
    <mergeCell ref="M56:M57"/>
    <mergeCell ref="Q44:Q57"/>
    <mergeCell ref="R44:R57"/>
    <mergeCell ref="G46:G47"/>
    <mergeCell ref="M46:M47"/>
    <mergeCell ref="G48:G49"/>
    <mergeCell ref="M48:M49"/>
    <mergeCell ref="J67:R67"/>
    <mergeCell ref="J68:R68"/>
    <mergeCell ref="A70:A72"/>
    <mergeCell ref="B70:B72"/>
    <mergeCell ref="C70:C72"/>
    <mergeCell ref="D70:M70"/>
    <mergeCell ref="N70:R70"/>
    <mergeCell ref="D71:E72"/>
    <mergeCell ref="F71:G72"/>
    <mergeCell ref="H71:K71"/>
    <mergeCell ref="L71:M72"/>
    <mergeCell ref="N71:P71"/>
    <mergeCell ref="Q71:R71"/>
    <mergeCell ref="A73:A102"/>
    <mergeCell ref="B73:B102"/>
    <mergeCell ref="C73:C78"/>
    <mergeCell ref="G73:G74"/>
    <mergeCell ref="M73:M74"/>
    <mergeCell ref="Q73:Q102"/>
    <mergeCell ref="R73:R102"/>
    <mergeCell ref="G75:G76"/>
    <mergeCell ref="M75:M76"/>
    <mergeCell ref="G77:G78"/>
    <mergeCell ref="M77:M78"/>
    <mergeCell ref="C79:C82"/>
    <mergeCell ref="G79:G80"/>
    <mergeCell ref="M79:M80"/>
    <mergeCell ref="G81:G82"/>
    <mergeCell ref="M81:M82"/>
    <mergeCell ref="C83:C86"/>
    <mergeCell ref="G83:G84"/>
    <mergeCell ref="M83:M84"/>
    <mergeCell ref="G85:G86"/>
    <mergeCell ref="M85:M86"/>
    <mergeCell ref="C87:C90"/>
    <mergeCell ref="G87:G88"/>
    <mergeCell ref="M87:M88"/>
    <mergeCell ref="G89:G90"/>
    <mergeCell ref="M89:M90"/>
    <mergeCell ref="C99:C102"/>
    <mergeCell ref="G99:G100"/>
    <mergeCell ref="M99:M100"/>
    <mergeCell ref="G101:G102"/>
    <mergeCell ref="M101:M102"/>
    <mergeCell ref="C91:C94"/>
    <mergeCell ref="G91:G92"/>
    <mergeCell ref="M91:M92"/>
    <mergeCell ref="G93:G94"/>
    <mergeCell ref="M93:M94"/>
    <mergeCell ref="C95:C98"/>
    <mergeCell ref="G95:G96"/>
    <mergeCell ref="M95:M96"/>
    <mergeCell ref="G97:G98"/>
    <mergeCell ref="M97:M98"/>
  </mergeCells>
  <phoneticPr fontId="129"/>
  <dataValidations count="1">
    <dataValidation type="list" allowBlank="1" showInputMessage="1" showErrorMessage="1" sqref="D8:D14 D28 D44 D58 D73 F8 F10 F12:F14 F16:F17 F28 F30 F32 F34 F36 F38 F44 F46 F48 F50 F73 F75 F77 F79 F81 F83 F85 H8 H10 H14 H16 H18 H20 H22 H24 H26 H28 H30 H32:L32 H34:I34 H36 H38 H40 H44:L44 H46:L46 H50:L50 H58 H60 H73:I73 H75:I75 I42 I48:L48 I52:L52 I77 I79 I81 I83 I85 I87 I89 I91 I93 I95 I97 I99 I101 K54:L54 K56:L56 L8 L10 L14 L16 L18 L20 L22 L24 L26 L28 L30 L34 L36 L38 L40 L42 L58 L60 L73 L75 L77 L79 L81 L83 L85 L87 L89 L91 L93 L95 L97 L99 L101 N8 N10 N26 N28:O28 N30:O30 N32:O32 N34:P34 N36:O36 N38:O38 N40:O40 N44:P44 N46:P46 N48:P48 N50:P50 N52:P52 N54 N58 N60 N73:P73 N75:P75 N77:P77 N79:P79 N81:P81 N83:P83 N85:P85 N87:P87 N89:P89 N91:P91 N93:P93 N95:P95 N97 N99 N101 P8 P10 P14 P16 P18 P20 P22 P24 P26 P42 P56 P97 P99 P101" xr:uid="{00000000-0002-0000-4400-000000000000}">
      <formula1>"□,■"</formula1>
    </dataValidation>
  </dataValidations>
  <pageMargins left="0.61" right="0.24" top="0.59" bottom="0.28999999999999998" header="0.3" footer="0.16"/>
  <pageSetup paperSize="9" orientation="portrait" r:id="rId1"/>
  <rowBreaks count="1" manualBreakCount="1">
    <brk id="6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CC"/>
  </sheetPr>
  <dimension ref="A1:C65"/>
  <sheetViews>
    <sheetView workbookViewId="0"/>
  </sheetViews>
  <sheetFormatPr defaultColWidth="9" defaultRowHeight="13.5"/>
  <cols>
    <col min="1" max="1" width="52.625" style="23" customWidth="1"/>
    <col min="2" max="2" width="9" style="23" customWidth="1"/>
    <col min="3" max="16384" width="9" style="23"/>
  </cols>
  <sheetData>
    <row r="1" spans="1:3">
      <c r="A1" s="31" t="s">
        <v>154</v>
      </c>
      <c r="B1" s="31" t="s">
        <v>244</v>
      </c>
      <c r="C1" s="26" t="s">
        <v>550</v>
      </c>
    </row>
    <row r="2" spans="1:3">
      <c r="A2" s="31" t="s">
        <v>433</v>
      </c>
      <c r="B2" s="31" t="s">
        <v>432</v>
      </c>
    </row>
    <row r="3" spans="1:3">
      <c r="A3" s="31" t="s">
        <v>254</v>
      </c>
      <c r="B3" s="31" t="s">
        <v>253</v>
      </c>
    </row>
    <row r="4" spans="1:3">
      <c r="A4" s="31" t="s">
        <v>265</v>
      </c>
      <c r="B4" s="31" t="s">
        <v>264</v>
      </c>
    </row>
    <row r="5" spans="1:3">
      <c r="A5" s="31" t="s">
        <v>275</v>
      </c>
      <c r="B5" s="31" t="s">
        <v>274</v>
      </c>
    </row>
    <row r="6" spans="1:3">
      <c r="A6" s="31" t="s">
        <v>285</v>
      </c>
      <c r="B6" s="31" t="s">
        <v>284</v>
      </c>
    </row>
    <row r="7" spans="1:3">
      <c r="A7" s="31" t="s">
        <v>295</v>
      </c>
      <c r="B7" s="31" t="s">
        <v>294</v>
      </c>
    </row>
    <row r="8" spans="1:3">
      <c r="A8" s="31" t="s">
        <v>301</v>
      </c>
      <c r="B8" s="31" t="s">
        <v>300</v>
      </c>
    </row>
    <row r="9" spans="1:3">
      <c r="A9" s="31" t="s">
        <v>306</v>
      </c>
      <c r="B9" s="31" t="s">
        <v>305</v>
      </c>
    </row>
    <row r="10" spans="1:3">
      <c r="A10" s="31" t="s">
        <v>619</v>
      </c>
      <c r="B10" s="31" t="s">
        <v>308</v>
      </c>
    </row>
    <row r="11" spans="1:3">
      <c r="A11" s="31" t="s">
        <v>312</v>
      </c>
      <c r="B11" s="31" t="s">
        <v>311</v>
      </c>
    </row>
    <row r="12" spans="1:3">
      <c r="A12" s="31" t="s">
        <v>315</v>
      </c>
      <c r="B12" s="31" t="s">
        <v>314</v>
      </c>
    </row>
    <row r="13" spans="1:3">
      <c r="A13" s="31" t="s">
        <v>318</v>
      </c>
      <c r="B13" s="31" t="s">
        <v>317</v>
      </c>
    </row>
    <row r="14" spans="1:3">
      <c r="A14" s="31" t="s">
        <v>321</v>
      </c>
      <c r="B14" s="31" t="s">
        <v>320</v>
      </c>
    </row>
    <row r="15" spans="1:3">
      <c r="A15" s="31" t="s">
        <v>618</v>
      </c>
      <c r="B15" s="31" t="s">
        <v>323</v>
      </c>
    </row>
    <row r="16" spans="1:3">
      <c r="A16" s="31" t="s">
        <v>617</v>
      </c>
      <c r="B16" s="31" t="s">
        <v>326</v>
      </c>
    </row>
    <row r="17" spans="1:2">
      <c r="A17" s="31" t="s">
        <v>330</v>
      </c>
      <c r="B17" s="31" t="s">
        <v>329</v>
      </c>
    </row>
    <row r="18" spans="1:2">
      <c r="A18" s="31" t="s">
        <v>616</v>
      </c>
      <c r="B18" s="31" t="s">
        <v>332</v>
      </c>
    </row>
    <row r="19" spans="1:2">
      <c r="A19" s="31" t="s">
        <v>336</v>
      </c>
      <c r="B19" s="31" t="s">
        <v>335</v>
      </c>
    </row>
    <row r="20" spans="1:2">
      <c r="A20" s="31" t="s">
        <v>339</v>
      </c>
      <c r="B20" s="31" t="s">
        <v>338</v>
      </c>
    </row>
    <row r="21" spans="1:2">
      <c r="A21" s="31" t="s">
        <v>615</v>
      </c>
      <c r="B21" s="31" t="s">
        <v>341</v>
      </c>
    </row>
    <row r="22" spans="1:2">
      <c r="A22" s="31" t="s">
        <v>348</v>
      </c>
      <c r="B22" s="31" t="s">
        <v>347</v>
      </c>
    </row>
    <row r="23" spans="1:2">
      <c r="A23" s="31" t="s">
        <v>351</v>
      </c>
      <c r="B23" s="31" t="s">
        <v>350</v>
      </c>
    </row>
    <row r="24" spans="1:2">
      <c r="A24" s="31" t="s">
        <v>354</v>
      </c>
      <c r="B24" s="31" t="s">
        <v>353</v>
      </c>
    </row>
    <row r="25" spans="1:2">
      <c r="A25" s="31" t="s">
        <v>357</v>
      </c>
      <c r="B25" s="31" t="s">
        <v>356</v>
      </c>
    </row>
    <row r="26" spans="1:2">
      <c r="A26" s="31" t="s">
        <v>360</v>
      </c>
      <c r="B26" s="31" t="s">
        <v>359</v>
      </c>
    </row>
    <row r="27" spans="1:2">
      <c r="A27" s="31" t="s">
        <v>363</v>
      </c>
      <c r="B27" s="31" t="s">
        <v>362</v>
      </c>
    </row>
    <row r="28" spans="1:2">
      <c r="A28" s="31" t="s">
        <v>614</v>
      </c>
      <c r="B28" s="31" t="s">
        <v>365</v>
      </c>
    </row>
    <row r="29" spans="1:2">
      <c r="A29" s="31" t="s">
        <v>369</v>
      </c>
      <c r="B29" s="31" t="s">
        <v>368</v>
      </c>
    </row>
    <row r="30" spans="1:2">
      <c r="A30" s="31" t="s">
        <v>613</v>
      </c>
      <c r="B30" s="31" t="s">
        <v>371</v>
      </c>
    </row>
    <row r="31" spans="1:2">
      <c r="A31" s="31" t="s">
        <v>612</v>
      </c>
      <c r="B31" s="31" t="s">
        <v>374</v>
      </c>
    </row>
    <row r="32" spans="1:2">
      <c r="A32" s="31" t="s">
        <v>378</v>
      </c>
      <c r="B32" s="31" t="s">
        <v>377</v>
      </c>
    </row>
    <row r="33" spans="1:2">
      <c r="A33" s="31" t="s">
        <v>381</v>
      </c>
      <c r="B33" s="31" t="s">
        <v>380</v>
      </c>
    </row>
    <row r="34" spans="1:2">
      <c r="A34" s="31" t="s">
        <v>384</v>
      </c>
      <c r="B34" s="31" t="s">
        <v>383</v>
      </c>
    </row>
    <row r="35" spans="1:2">
      <c r="A35" s="31" t="s">
        <v>387</v>
      </c>
      <c r="B35" s="31" t="s">
        <v>386</v>
      </c>
    </row>
    <row r="36" spans="1:2">
      <c r="A36" s="31" t="s">
        <v>390</v>
      </c>
      <c r="B36" s="31" t="s">
        <v>389</v>
      </c>
    </row>
    <row r="37" spans="1:2">
      <c r="A37" s="31" t="s">
        <v>611</v>
      </c>
      <c r="B37" s="31" t="s">
        <v>392</v>
      </c>
    </row>
    <row r="38" spans="1:2">
      <c r="A38" s="31" t="s">
        <v>610</v>
      </c>
      <c r="B38" s="31" t="s">
        <v>395</v>
      </c>
    </row>
    <row r="39" spans="1:2">
      <c r="A39" s="31" t="s">
        <v>399</v>
      </c>
      <c r="B39" s="31" t="s">
        <v>398</v>
      </c>
    </row>
    <row r="40" spans="1:2">
      <c r="A40" s="31" t="s">
        <v>402</v>
      </c>
      <c r="B40" s="31" t="s">
        <v>401</v>
      </c>
    </row>
    <row r="41" spans="1:2">
      <c r="A41" s="31" t="s">
        <v>405</v>
      </c>
      <c r="B41" s="31" t="s">
        <v>404</v>
      </c>
    </row>
    <row r="42" spans="1:2">
      <c r="A42" s="31" t="s">
        <v>408</v>
      </c>
      <c r="B42" s="31" t="s">
        <v>407</v>
      </c>
    </row>
    <row r="43" spans="1:2">
      <c r="A43" s="31" t="s">
        <v>411</v>
      </c>
      <c r="B43" s="31" t="s">
        <v>410</v>
      </c>
    </row>
    <row r="44" spans="1:2">
      <c r="A44" s="31" t="s">
        <v>609</v>
      </c>
      <c r="B44" s="31" t="s">
        <v>413</v>
      </c>
    </row>
    <row r="45" spans="1:2">
      <c r="A45" s="31" t="s">
        <v>608</v>
      </c>
      <c r="B45" s="31" t="s">
        <v>416</v>
      </c>
    </row>
    <row r="46" spans="1:2">
      <c r="A46" s="31" t="s">
        <v>420</v>
      </c>
      <c r="B46" s="31" t="s">
        <v>419</v>
      </c>
    </row>
    <row r="47" spans="1:2">
      <c r="A47" s="31" t="s">
        <v>607</v>
      </c>
      <c r="B47" s="31" t="s">
        <v>422</v>
      </c>
    </row>
    <row r="48" spans="1:2">
      <c r="A48" s="31" t="s">
        <v>606</v>
      </c>
      <c r="B48" s="31" t="s">
        <v>424</v>
      </c>
    </row>
    <row r="49" spans="1:2">
      <c r="A49" s="31" t="s">
        <v>605</v>
      </c>
      <c r="B49" s="31" t="s">
        <v>426</v>
      </c>
    </row>
    <row r="50" spans="1:2">
      <c r="A50" s="31" t="s">
        <v>429</v>
      </c>
      <c r="B50" s="31" t="s">
        <v>428</v>
      </c>
    </row>
    <row r="51" spans="1:2">
      <c r="A51" s="31" t="s">
        <v>431</v>
      </c>
      <c r="B51" s="31" t="s">
        <v>430</v>
      </c>
    </row>
    <row r="52" spans="1:2">
      <c r="A52" s="31" t="s">
        <v>604</v>
      </c>
      <c r="B52" s="31" t="s">
        <v>434</v>
      </c>
    </row>
    <row r="53" spans="1:2">
      <c r="A53" s="31" t="s">
        <v>437</v>
      </c>
      <c r="B53" s="31" t="s">
        <v>436</v>
      </c>
    </row>
    <row r="54" spans="1:2">
      <c r="A54" s="31" t="s">
        <v>439</v>
      </c>
      <c r="B54" s="31" t="s">
        <v>438</v>
      </c>
    </row>
    <row r="55" spans="1:2">
      <c r="A55" s="31" t="s">
        <v>441</v>
      </c>
      <c r="B55" s="31" t="s">
        <v>440</v>
      </c>
    </row>
    <row r="56" spans="1:2">
      <c r="A56" s="31" t="s">
        <v>443</v>
      </c>
      <c r="B56" s="31" t="s">
        <v>442</v>
      </c>
    </row>
    <row r="57" spans="1:2">
      <c r="A57" s="31" t="s">
        <v>445</v>
      </c>
      <c r="B57" s="31" t="s">
        <v>444</v>
      </c>
    </row>
    <row r="58" spans="1:2">
      <c r="A58" s="31" t="s">
        <v>447</v>
      </c>
      <c r="B58" s="31" t="s">
        <v>446</v>
      </c>
    </row>
    <row r="59" spans="1:2">
      <c r="A59" s="31" t="s">
        <v>449</v>
      </c>
      <c r="B59" s="31" t="s">
        <v>448</v>
      </c>
    </row>
    <row r="60" spans="1:2">
      <c r="A60" s="31" t="s">
        <v>451</v>
      </c>
      <c r="B60" s="31" t="s">
        <v>450</v>
      </c>
    </row>
    <row r="61" spans="1:2">
      <c r="A61" s="31" t="s">
        <v>453</v>
      </c>
      <c r="B61" s="31" t="s">
        <v>452</v>
      </c>
    </row>
    <row r="62" spans="1:2">
      <c r="A62" s="31" t="s">
        <v>603</v>
      </c>
      <c r="B62" s="31" t="s">
        <v>454</v>
      </c>
    </row>
    <row r="63" spans="1:2">
      <c r="A63" s="31" t="s">
        <v>457</v>
      </c>
      <c r="B63" s="31" t="s">
        <v>456</v>
      </c>
    </row>
    <row r="64" spans="1:2">
      <c r="A64" s="31" t="s">
        <v>459</v>
      </c>
      <c r="B64" s="31" t="s">
        <v>458</v>
      </c>
    </row>
    <row r="65" spans="1:2">
      <c r="A65" s="31" t="s">
        <v>8</v>
      </c>
      <c r="B65" s="31" t="s">
        <v>460</v>
      </c>
    </row>
  </sheetData>
  <phoneticPr fontId="129"/>
  <hyperlinks>
    <hyperlink ref="C1" location="トップ!A1" display="トップ" xr:uid="{00000000-0004-0000-0600-000000000000}"/>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R69"/>
  <sheetViews>
    <sheetView workbookViewId="0"/>
  </sheetViews>
  <sheetFormatPr defaultColWidth="9" defaultRowHeight="11.25"/>
  <cols>
    <col min="1" max="1" width="3.125" style="937" customWidth="1"/>
    <col min="2" max="2" width="14.125" style="937" customWidth="1"/>
    <col min="3" max="3" width="8.375" style="937" customWidth="1"/>
    <col min="4" max="4" width="2.625" style="937" customWidth="1"/>
    <col min="5" max="5" width="3" style="937" customWidth="1"/>
    <col min="6" max="6" width="2.75" style="945" customWidth="1"/>
    <col min="7" max="7" width="8" style="946" customWidth="1"/>
    <col min="8" max="11" width="2.625" style="937" customWidth="1"/>
    <col min="12" max="12" width="2.125" style="937" customWidth="1"/>
    <col min="13" max="13" width="12.125" style="948" customWidth="1"/>
    <col min="14" max="16" width="2.625" style="945" customWidth="1"/>
    <col min="17" max="18" width="10.625" style="945" customWidth="1"/>
    <col min="19" max="19" width="9" style="937" customWidth="1"/>
    <col min="20" max="16384" width="9" style="937"/>
  </cols>
  <sheetData>
    <row r="1" spans="1:18" s="900" customFormat="1" ht="21" customHeight="1">
      <c r="A1" s="894" t="s">
        <v>3403</v>
      </c>
      <c r="B1" s="894"/>
      <c r="C1" s="894"/>
      <c r="D1" s="894"/>
      <c r="E1" s="894"/>
      <c r="F1" s="895"/>
      <c r="G1" s="896"/>
      <c r="H1" s="894"/>
      <c r="I1" s="894"/>
      <c r="J1" s="894"/>
      <c r="K1" s="894"/>
      <c r="L1" s="894"/>
      <c r="M1" s="897"/>
      <c r="N1" s="898"/>
      <c r="O1" s="898"/>
      <c r="P1" s="898"/>
      <c r="Q1" s="898"/>
      <c r="R1" s="899" t="s">
        <v>3738</v>
      </c>
    </row>
    <row r="2" spans="1:18" s="900" customFormat="1" ht="15" customHeight="1">
      <c r="A2" s="894"/>
      <c r="B2" s="894"/>
      <c r="C2" s="894"/>
      <c r="D2" s="894"/>
      <c r="E2" s="894"/>
      <c r="F2" s="895"/>
      <c r="G2" s="896"/>
      <c r="H2" s="894"/>
      <c r="I2" s="894"/>
      <c r="J2" s="5005" t="s">
        <v>3207</v>
      </c>
      <c r="K2" s="5005"/>
      <c r="L2" s="5005"/>
      <c r="M2" s="5005"/>
      <c r="N2" s="5005"/>
      <c r="O2" s="5005"/>
      <c r="P2" s="5005"/>
      <c r="Q2" s="5005"/>
      <c r="R2" s="5005"/>
    </row>
    <row r="3" spans="1:18" s="900" customFormat="1" ht="15" customHeight="1">
      <c r="A3" s="894"/>
      <c r="B3" s="894"/>
      <c r="C3" s="894"/>
      <c r="D3" s="894"/>
      <c r="E3" s="894"/>
      <c r="F3" s="895"/>
      <c r="G3" s="896"/>
      <c r="H3" s="894"/>
      <c r="I3" s="894"/>
      <c r="J3" s="5006" t="s">
        <v>3208</v>
      </c>
      <c r="K3" s="5006"/>
      <c r="L3" s="5006"/>
      <c r="M3" s="5006"/>
      <c r="N3" s="5006"/>
      <c r="O3" s="5006"/>
      <c r="P3" s="5006"/>
      <c r="Q3" s="5006"/>
      <c r="R3" s="5006"/>
    </row>
    <row r="4" spans="1:18" s="900" customFormat="1" ht="15" customHeight="1" thickBot="1">
      <c r="A4" s="894"/>
      <c r="B4" s="894"/>
      <c r="C4" s="894"/>
      <c r="D4" s="894"/>
      <c r="E4" s="894"/>
      <c r="F4" s="895"/>
      <c r="G4" s="896"/>
      <c r="H4" s="894"/>
      <c r="I4" s="894"/>
      <c r="J4" s="950"/>
      <c r="K4" s="950"/>
      <c r="L4" s="950"/>
      <c r="M4" s="950"/>
      <c r="N4" s="950"/>
      <c r="O4" s="950"/>
      <c r="P4" s="950"/>
      <c r="Q4" s="950"/>
      <c r="R4" s="950"/>
    </row>
    <row r="5" spans="1:18" s="901" customFormat="1" ht="13.5" customHeight="1">
      <c r="A5" s="5007"/>
      <c r="B5" s="5010" t="s">
        <v>3209</v>
      </c>
      <c r="C5" s="5010" t="s">
        <v>3210</v>
      </c>
      <c r="D5" s="5010" t="s">
        <v>3211</v>
      </c>
      <c r="E5" s="5010"/>
      <c r="F5" s="5010"/>
      <c r="G5" s="5010"/>
      <c r="H5" s="5010"/>
      <c r="I5" s="5010"/>
      <c r="J5" s="5010"/>
      <c r="K5" s="5010"/>
      <c r="L5" s="5010"/>
      <c r="M5" s="5013"/>
      <c r="N5" s="5014" t="s">
        <v>3225</v>
      </c>
      <c r="O5" s="5014"/>
      <c r="P5" s="5014"/>
      <c r="Q5" s="5014"/>
      <c r="R5" s="5015"/>
    </row>
    <row r="6" spans="1:18" s="901" customFormat="1" ht="13.5" customHeight="1">
      <c r="A6" s="5008"/>
      <c r="B6" s="5011"/>
      <c r="C6" s="5011"/>
      <c r="D6" s="5016" t="s">
        <v>3212</v>
      </c>
      <c r="E6" s="5017"/>
      <c r="F6" s="5020" t="s">
        <v>3213</v>
      </c>
      <c r="G6" s="5021"/>
      <c r="H6" s="5011" t="s">
        <v>3214</v>
      </c>
      <c r="I6" s="5011"/>
      <c r="J6" s="5011"/>
      <c r="K6" s="5011"/>
      <c r="L6" s="5020" t="s">
        <v>528</v>
      </c>
      <c r="M6" s="5024"/>
      <c r="N6" s="5026" t="s">
        <v>3215</v>
      </c>
      <c r="O6" s="5011"/>
      <c r="P6" s="5011"/>
      <c r="Q6" s="5011" t="s">
        <v>3216</v>
      </c>
      <c r="R6" s="5027"/>
    </row>
    <row r="7" spans="1:18" s="901" customFormat="1" ht="13.5" customHeight="1" thickBot="1">
      <c r="A7" s="5009"/>
      <c r="B7" s="5012"/>
      <c r="C7" s="5012"/>
      <c r="D7" s="5018"/>
      <c r="E7" s="5019"/>
      <c r="F7" s="5022"/>
      <c r="G7" s="5023"/>
      <c r="H7" s="902">
        <v>1</v>
      </c>
      <c r="I7" s="902">
        <v>2</v>
      </c>
      <c r="J7" s="902">
        <v>3</v>
      </c>
      <c r="K7" s="902">
        <v>4</v>
      </c>
      <c r="L7" s="5022"/>
      <c r="M7" s="5025"/>
      <c r="N7" s="903" t="s">
        <v>3217</v>
      </c>
      <c r="O7" s="902" t="s">
        <v>3218</v>
      </c>
      <c r="P7" s="902" t="s">
        <v>3219</v>
      </c>
      <c r="Q7" s="902" t="s">
        <v>3220</v>
      </c>
      <c r="R7" s="904" t="s">
        <v>3221</v>
      </c>
    </row>
    <row r="8" spans="1:18" s="901" customFormat="1" ht="13.5" customHeight="1" thickTop="1">
      <c r="A8" s="5044" t="s">
        <v>3739</v>
      </c>
      <c r="B8" s="5045" t="s">
        <v>3740</v>
      </c>
      <c r="C8" s="5053" t="s">
        <v>3804</v>
      </c>
      <c r="D8" s="905" t="s">
        <v>139</v>
      </c>
      <c r="E8" s="949" t="s">
        <v>498</v>
      </c>
      <c r="F8" s="951"/>
      <c r="G8" s="952"/>
      <c r="H8" s="953"/>
      <c r="I8" s="908" t="s">
        <v>139</v>
      </c>
      <c r="J8" s="908" t="s">
        <v>139</v>
      </c>
      <c r="K8" s="908" t="s">
        <v>139</v>
      </c>
      <c r="L8" s="905" t="s">
        <v>139</v>
      </c>
      <c r="M8" s="954" t="s">
        <v>3404</v>
      </c>
      <c r="N8" s="955"/>
      <c r="O8" s="953"/>
      <c r="P8" s="953"/>
      <c r="Q8" s="5034" t="s">
        <v>3222</v>
      </c>
      <c r="R8" s="5035" t="s">
        <v>3222</v>
      </c>
    </row>
    <row r="9" spans="1:18" s="901" customFormat="1" ht="13.5" customHeight="1">
      <c r="A9" s="4991"/>
      <c r="B9" s="4986"/>
      <c r="C9" s="5054"/>
      <c r="D9" s="910"/>
      <c r="E9" s="931"/>
      <c r="F9" s="951"/>
      <c r="G9" s="952"/>
      <c r="H9" s="953"/>
      <c r="I9" s="913"/>
      <c r="J9" s="913"/>
      <c r="K9" s="913"/>
      <c r="L9" s="5055" t="s">
        <v>3405</v>
      </c>
      <c r="M9" s="5056"/>
      <c r="N9" s="955"/>
      <c r="O9" s="953"/>
      <c r="P9" s="953"/>
      <c r="Q9" s="4999"/>
      <c r="R9" s="5002"/>
    </row>
    <row r="10" spans="1:18" s="901" customFormat="1" ht="13.5" customHeight="1">
      <c r="A10" s="4991"/>
      <c r="B10" s="4986"/>
      <c r="C10" s="953"/>
      <c r="D10" s="910"/>
      <c r="E10" s="931"/>
      <c r="F10" s="951"/>
      <c r="G10" s="952"/>
      <c r="H10" s="953"/>
      <c r="I10" s="953"/>
      <c r="J10" s="953"/>
      <c r="K10" s="953"/>
      <c r="L10" s="5055"/>
      <c r="M10" s="5056"/>
      <c r="N10" s="955"/>
      <c r="O10" s="953"/>
      <c r="P10" s="953"/>
      <c r="Q10" s="4999"/>
      <c r="R10" s="5002"/>
    </row>
    <row r="11" spans="1:18" s="901" customFormat="1" ht="13.5" customHeight="1">
      <c r="A11" s="4991"/>
      <c r="B11" s="4986"/>
      <c r="C11" s="953"/>
      <c r="D11" s="910"/>
      <c r="E11" s="931"/>
      <c r="F11" s="951"/>
      <c r="G11" s="952"/>
      <c r="H11" s="953"/>
      <c r="I11" s="953"/>
      <c r="J11" s="953"/>
      <c r="K11" s="953"/>
      <c r="L11" s="5057" t="s">
        <v>3805</v>
      </c>
      <c r="M11" s="5058"/>
      <c r="N11" s="955"/>
      <c r="O11" s="953"/>
      <c r="P11" s="953"/>
      <c r="Q11" s="4999"/>
      <c r="R11" s="5002"/>
    </row>
    <row r="12" spans="1:18" s="901" customFormat="1" ht="13.5" customHeight="1">
      <c r="A12" s="4991"/>
      <c r="B12" s="4986"/>
      <c r="C12" s="953"/>
      <c r="D12" s="910"/>
      <c r="E12" s="931"/>
      <c r="F12" s="951"/>
      <c r="G12" s="952"/>
      <c r="H12" s="953"/>
      <c r="I12" s="953"/>
      <c r="J12" s="953"/>
      <c r="K12" s="953"/>
      <c r="L12" s="5051"/>
      <c r="M12" s="5052"/>
      <c r="N12" s="955"/>
      <c r="O12" s="953"/>
      <c r="P12" s="953"/>
      <c r="Q12" s="4999"/>
      <c r="R12" s="5002"/>
    </row>
    <row r="13" spans="1:18" s="901" customFormat="1" ht="13.5" customHeight="1">
      <c r="A13" s="4991"/>
      <c r="B13" s="4986"/>
      <c r="C13" s="953"/>
      <c r="D13" s="910"/>
      <c r="E13" s="931"/>
      <c r="F13" s="951"/>
      <c r="G13" s="952"/>
      <c r="H13" s="953"/>
      <c r="I13" s="953"/>
      <c r="J13" s="953"/>
      <c r="K13" s="953"/>
      <c r="L13" s="5051" t="s">
        <v>3805</v>
      </c>
      <c r="M13" s="5052"/>
      <c r="N13" s="955"/>
      <c r="O13" s="953"/>
      <c r="P13" s="953"/>
      <c r="Q13" s="4999"/>
      <c r="R13" s="5002"/>
    </row>
    <row r="14" spans="1:18" s="901" customFormat="1" ht="13.5" customHeight="1">
      <c r="A14" s="4991"/>
      <c r="B14" s="4986"/>
      <c r="C14" s="953"/>
      <c r="D14" s="910"/>
      <c r="E14" s="931"/>
      <c r="F14" s="951"/>
      <c r="G14" s="952"/>
      <c r="H14" s="953"/>
      <c r="I14" s="953"/>
      <c r="J14" s="953"/>
      <c r="K14" s="953"/>
      <c r="L14" s="5051"/>
      <c r="M14" s="5052"/>
      <c r="N14" s="955"/>
      <c r="O14" s="953"/>
      <c r="P14" s="953"/>
      <c r="Q14" s="953"/>
      <c r="R14" s="956"/>
    </row>
    <row r="15" spans="1:18" s="901" customFormat="1" ht="13.5" customHeight="1">
      <c r="A15" s="4991"/>
      <c r="B15" s="4986"/>
      <c r="C15" s="953"/>
      <c r="D15" s="910"/>
      <c r="E15" s="931"/>
      <c r="F15" s="951"/>
      <c r="G15" s="952"/>
      <c r="H15" s="953"/>
      <c r="I15" s="953"/>
      <c r="J15" s="953"/>
      <c r="K15" s="953"/>
      <c r="L15" s="5051" t="s">
        <v>3806</v>
      </c>
      <c r="M15" s="5052"/>
      <c r="N15" s="955"/>
      <c r="O15" s="953"/>
      <c r="P15" s="953"/>
      <c r="Q15" s="953"/>
      <c r="R15" s="956"/>
    </row>
    <row r="16" spans="1:18" s="901" customFormat="1" ht="13.5" customHeight="1">
      <c r="A16" s="4991"/>
      <c r="B16" s="4986"/>
      <c r="C16" s="953"/>
      <c r="D16" s="910"/>
      <c r="E16" s="931"/>
      <c r="F16" s="951"/>
      <c r="G16" s="952"/>
      <c r="H16" s="953"/>
      <c r="I16" s="953"/>
      <c r="J16" s="953"/>
      <c r="K16" s="953"/>
      <c r="L16" s="5051"/>
      <c r="M16" s="5052"/>
      <c r="N16" s="955"/>
      <c r="O16" s="953"/>
      <c r="P16" s="953"/>
      <c r="Q16" s="953"/>
      <c r="R16" s="956"/>
    </row>
    <row r="17" spans="1:18" s="901" customFormat="1" ht="13.5" customHeight="1">
      <c r="A17" s="4991"/>
      <c r="B17" s="4986"/>
      <c r="C17" s="953"/>
      <c r="D17" s="910"/>
      <c r="E17" s="931"/>
      <c r="F17" s="951"/>
      <c r="G17" s="952"/>
      <c r="H17" s="953"/>
      <c r="I17" s="953"/>
      <c r="J17" s="953"/>
      <c r="K17" s="953"/>
      <c r="L17" s="5051" t="s">
        <v>3807</v>
      </c>
      <c r="M17" s="5052"/>
      <c r="N17" s="955"/>
      <c r="O17" s="953"/>
      <c r="P17" s="953"/>
      <c r="Q17" s="953"/>
      <c r="R17" s="956"/>
    </row>
    <row r="18" spans="1:18" s="901" customFormat="1" ht="13.5" customHeight="1">
      <c r="A18" s="4991"/>
      <c r="B18" s="4986"/>
      <c r="C18" s="957"/>
      <c r="D18" s="920"/>
      <c r="E18" s="933"/>
      <c r="F18" s="958"/>
      <c r="G18" s="959"/>
      <c r="H18" s="957"/>
      <c r="I18" s="957"/>
      <c r="J18" s="957"/>
      <c r="K18" s="957"/>
      <c r="L18" s="5049"/>
      <c r="M18" s="5050"/>
      <c r="N18" s="960"/>
      <c r="O18" s="957"/>
      <c r="P18" s="957"/>
      <c r="Q18" s="957"/>
      <c r="R18" s="961"/>
    </row>
    <row r="19" spans="1:18" s="901" customFormat="1" ht="13.5" customHeight="1">
      <c r="A19" s="4991"/>
      <c r="B19" s="4986"/>
      <c r="C19" s="4980" t="s">
        <v>3741</v>
      </c>
      <c r="D19" s="925" t="s">
        <v>139</v>
      </c>
      <c r="E19" s="926" t="s">
        <v>498</v>
      </c>
      <c r="F19" s="925" t="s">
        <v>139</v>
      </c>
      <c r="G19" s="5041" t="s">
        <v>3743</v>
      </c>
      <c r="H19" s="927" t="s">
        <v>139</v>
      </c>
      <c r="I19" s="927"/>
      <c r="J19" s="927"/>
      <c r="K19" s="927"/>
      <c r="L19" s="925" t="s">
        <v>139</v>
      </c>
      <c r="M19" s="4988" t="s">
        <v>3744</v>
      </c>
      <c r="N19" s="929" t="s">
        <v>139</v>
      </c>
      <c r="O19" s="927"/>
      <c r="P19" s="927" t="s">
        <v>139</v>
      </c>
      <c r="Q19" s="4999" t="s">
        <v>3222</v>
      </c>
      <c r="R19" s="5002" t="s">
        <v>3222</v>
      </c>
    </row>
    <row r="20" spans="1:18" s="901" customFormat="1" ht="13.5" customHeight="1">
      <c r="A20" s="4991"/>
      <c r="B20" s="4986"/>
      <c r="C20" s="5046"/>
      <c r="D20" s="910"/>
      <c r="E20" s="931"/>
      <c r="F20" s="912"/>
      <c r="G20" s="4995"/>
      <c r="H20" s="913"/>
      <c r="I20" s="913"/>
      <c r="J20" s="913"/>
      <c r="K20" s="913"/>
      <c r="L20" s="910"/>
      <c r="M20" s="4978"/>
      <c r="N20" s="915"/>
      <c r="O20" s="913"/>
      <c r="P20" s="913"/>
      <c r="Q20" s="4999"/>
      <c r="R20" s="5002"/>
    </row>
    <row r="21" spans="1:18" s="901" customFormat="1" ht="13.5" customHeight="1">
      <c r="A21" s="4991"/>
      <c r="B21" s="4986"/>
      <c r="C21" s="5046"/>
      <c r="D21" s="910"/>
      <c r="E21" s="931"/>
      <c r="F21" s="912" t="s">
        <v>139</v>
      </c>
      <c r="G21" s="4995" t="s">
        <v>3745</v>
      </c>
      <c r="H21" s="912" t="s">
        <v>139</v>
      </c>
      <c r="I21" s="913"/>
      <c r="J21" s="913"/>
      <c r="K21" s="913"/>
      <c r="L21" s="2175" t="s">
        <v>139</v>
      </c>
      <c r="M21" s="914" t="s">
        <v>3746</v>
      </c>
      <c r="N21" s="915" t="s">
        <v>139</v>
      </c>
      <c r="O21" s="913"/>
      <c r="P21" s="912" t="s">
        <v>139</v>
      </c>
      <c r="Q21" s="4999"/>
      <c r="R21" s="5002"/>
    </row>
    <row r="22" spans="1:18" s="901" customFormat="1" ht="13.5" customHeight="1">
      <c r="A22" s="4991"/>
      <c r="B22" s="4986"/>
      <c r="C22" s="5046"/>
      <c r="D22" s="910"/>
      <c r="E22" s="931"/>
      <c r="F22" s="912"/>
      <c r="G22" s="4995"/>
      <c r="H22" s="913"/>
      <c r="I22" s="913"/>
      <c r="J22" s="913"/>
      <c r="K22" s="913"/>
      <c r="L22" s="910"/>
      <c r="M22" s="914"/>
      <c r="N22" s="915"/>
      <c r="O22" s="913"/>
      <c r="P22" s="913"/>
      <c r="Q22" s="4999"/>
      <c r="R22" s="5002"/>
    </row>
    <row r="23" spans="1:18" s="901" customFormat="1" ht="13.5" customHeight="1">
      <c r="A23" s="4991"/>
      <c r="B23" s="4986"/>
      <c r="C23" s="916"/>
      <c r="D23" s="910"/>
      <c r="E23" s="931"/>
      <c r="F23" s="912" t="s">
        <v>139</v>
      </c>
      <c r="G23" s="917"/>
      <c r="H23" s="913"/>
      <c r="I23" s="913"/>
      <c r="J23" s="913"/>
      <c r="K23" s="913"/>
      <c r="L23" s="910"/>
      <c r="M23" s="918"/>
      <c r="N23" s="915"/>
      <c r="O23" s="913"/>
      <c r="P23" s="913"/>
      <c r="Q23" s="913"/>
      <c r="R23" s="919"/>
    </row>
    <row r="24" spans="1:18" s="901" customFormat="1" ht="13.5" customHeight="1">
      <c r="A24" s="4991"/>
      <c r="B24" s="4986"/>
      <c r="C24" s="916"/>
      <c r="D24" s="920"/>
      <c r="E24" s="933"/>
      <c r="F24" s="912" t="s">
        <v>139</v>
      </c>
      <c r="G24" s="917"/>
      <c r="H24" s="922"/>
      <c r="I24" s="922"/>
      <c r="J24" s="922"/>
      <c r="K24" s="922"/>
      <c r="L24" s="920"/>
      <c r="M24" s="918"/>
      <c r="N24" s="923"/>
      <c r="O24" s="922"/>
      <c r="P24" s="922"/>
      <c r="Q24" s="913"/>
      <c r="R24" s="919"/>
    </row>
    <row r="25" spans="1:18" s="901" customFormat="1" ht="13.5" customHeight="1">
      <c r="A25" s="4991"/>
      <c r="B25" s="4986"/>
      <c r="C25" s="924" t="s">
        <v>3747</v>
      </c>
      <c r="D25" s="925" t="s">
        <v>139</v>
      </c>
      <c r="E25" s="926" t="s">
        <v>498</v>
      </c>
      <c r="F25" s="925" t="s">
        <v>139</v>
      </c>
      <c r="G25" s="5041" t="s">
        <v>3748</v>
      </c>
      <c r="H25" s="927" t="s">
        <v>139</v>
      </c>
      <c r="I25" s="927"/>
      <c r="J25" s="927"/>
      <c r="K25" s="927"/>
      <c r="L25" s="925" t="s">
        <v>139</v>
      </c>
      <c r="M25" s="928" t="s">
        <v>3749</v>
      </c>
      <c r="N25" s="929"/>
      <c r="O25" s="927"/>
      <c r="P25" s="927" t="s">
        <v>139</v>
      </c>
      <c r="Q25" s="5034" t="s">
        <v>3222</v>
      </c>
      <c r="R25" s="5035" t="s">
        <v>3222</v>
      </c>
    </row>
    <row r="26" spans="1:18" s="901" customFormat="1" ht="13.5" customHeight="1">
      <c r="A26" s="4991"/>
      <c r="B26" s="4986"/>
      <c r="C26" s="930" t="s">
        <v>3750</v>
      </c>
      <c r="D26" s="910"/>
      <c r="E26" s="931"/>
      <c r="F26" s="912"/>
      <c r="G26" s="4995"/>
      <c r="H26" s="913"/>
      <c r="I26" s="913"/>
      <c r="J26" s="913"/>
      <c r="K26" s="913"/>
      <c r="L26" s="910"/>
      <c r="M26" s="918"/>
      <c r="N26" s="915"/>
      <c r="O26" s="913"/>
      <c r="P26" s="913"/>
      <c r="Q26" s="4999"/>
      <c r="R26" s="5002"/>
    </row>
    <row r="27" spans="1:18" s="901" customFormat="1" ht="13.5" customHeight="1">
      <c r="A27" s="4991"/>
      <c r="B27" s="4986"/>
      <c r="C27" s="916"/>
      <c r="D27" s="910"/>
      <c r="E27" s="931"/>
      <c r="F27" s="912" t="s">
        <v>139</v>
      </c>
      <c r="G27" s="917" t="s">
        <v>3224</v>
      </c>
      <c r="H27" s="912" t="s">
        <v>139</v>
      </c>
      <c r="I27" s="913"/>
      <c r="J27" s="913"/>
      <c r="K27" s="913"/>
      <c r="L27" s="910" t="s">
        <v>139</v>
      </c>
      <c r="M27" s="914" t="s">
        <v>3751</v>
      </c>
      <c r="N27" s="915"/>
      <c r="O27" s="913"/>
      <c r="P27" s="912" t="s">
        <v>139</v>
      </c>
      <c r="Q27" s="4999"/>
      <c r="R27" s="5002"/>
    </row>
    <row r="28" spans="1:18" s="901" customFormat="1" ht="13.5" customHeight="1">
      <c r="A28" s="4991"/>
      <c r="B28" s="4986"/>
      <c r="C28" s="916"/>
      <c r="D28" s="910"/>
      <c r="E28" s="931"/>
      <c r="F28" s="912" t="s">
        <v>139</v>
      </c>
      <c r="G28" s="917"/>
      <c r="H28" s="913"/>
      <c r="I28" s="913"/>
      <c r="J28" s="913"/>
      <c r="K28" s="913"/>
      <c r="L28" s="910"/>
      <c r="M28" s="914"/>
      <c r="N28" s="915"/>
      <c r="O28" s="913"/>
      <c r="P28" s="913"/>
      <c r="Q28" s="4999"/>
      <c r="R28" s="5002"/>
    </row>
    <row r="29" spans="1:18" s="901" customFormat="1" ht="13.5" customHeight="1">
      <c r="A29" s="4991"/>
      <c r="B29" s="4986"/>
      <c r="C29" s="916"/>
      <c r="D29" s="910"/>
      <c r="E29" s="931"/>
      <c r="F29" s="912"/>
      <c r="G29" s="917"/>
      <c r="H29" s="912" t="s">
        <v>139</v>
      </c>
      <c r="I29" s="913"/>
      <c r="J29" s="913"/>
      <c r="K29" s="913"/>
      <c r="L29" s="910" t="s">
        <v>139</v>
      </c>
      <c r="M29" s="914" t="s">
        <v>3752</v>
      </c>
      <c r="N29" s="915"/>
      <c r="O29" s="913"/>
      <c r="P29" s="912" t="s">
        <v>139</v>
      </c>
      <c r="Q29" s="4999"/>
      <c r="R29" s="5002"/>
    </row>
    <row r="30" spans="1:18" s="901" customFormat="1" ht="13.5" customHeight="1">
      <c r="A30" s="4991"/>
      <c r="B30" s="4986"/>
      <c r="C30" s="916"/>
      <c r="D30" s="910"/>
      <c r="E30" s="931"/>
      <c r="F30" s="912"/>
      <c r="G30" s="917"/>
      <c r="H30" s="913"/>
      <c r="I30" s="913"/>
      <c r="J30" s="913"/>
      <c r="K30" s="913"/>
      <c r="L30" s="910"/>
      <c r="M30" s="914" t="s">
        <v>3753</v>
      </c>
      <c r="N30" s="915"/>
      <c r="O30" s="913"/>
      <c r="P30" s="913"/>
      <c r="Q30" s="4999"/>
      <c r="R30" s="5002"/>
    </row>
    <row r="31" spans="1:18" s="901" customFormat="1" ht="13.5" customHeight="1">
      <c r="A31" s="4991"/>
      <c r="B31" s="4986"/>
      <c r="C31" s="916"/>
      <c r="D31" s="910"/>
      <c r="E31" s="931"/>
      <c r="F31" s="912"/>
      <c r="G31" s="917"/>
      <c r="H31" s="912" t="s">
        <v>139</v>
      </c>
      <c r="I31" s="913"/>
      <c r="J31" s="913"/>
      <c r="K31" s="913"/>
      <c r="L31" s="910" t="s">
        <v>139</v>
      </c>
      <c r="M31" s="914" t="s">
        <v>3754</v>
      </c>
      <c r="N31" s="915"/>
      <c r="O31" s="913"/>
      <c r="P31" s="912" t="s">
        <v>139</v>
      </c>
      <c r="Q31" s="913"/>
      <c r="R31" s="919"/>
    </row>
    <row r="32" spans="1:18" s="901" customFormat="1" ht="13.5" customHeight="1">
      <c r="A32" s="4991"/>
      <c r="B32" s="4986"/>
      <c r="C32" s="916"/>
      <c r="D32" s="910"/>
      <c r="E32" s="931"/>
      <c r="F32" s="912"/>
      <c r="G32" s="917"/>
      <c r="H32" s="913"/>
      <c r="I32" s="913"/>
      <c r="J32" s="913"/>
      <c r="K32" s="913"/>
      <c r="L32" s="910"/>
      <c r="M32" s="914"/>
      <c r="N32" s="915"/>
      <c r="O32" s="913"/>
      <c r="P32" s="913"/>
      <c r="Q32" s="913"/>
      <c r="R32" s="919"/>
    </row>
    <row r="33" spans="1:18" s="901" customFormat="1" ht="13.5" customHeight="1">
      <c r="A33" s="4991"/>
      <c r="B33" s="4986"/>
      <c r="C33" s="916"/>
      <c r="D33" s="910"/>
      <c r="E33" s="931"/>
      <c r="F33" s="912"/>
      <c r="G33" s="917"/>
      <c r="H33" s="912" t="s">
        <v>139</v>
      </c>
      <c r="I33" s="913"/>
      <c r="J33" s="913"/>
      <c r="K33" s="913"/>
      <c r="L33" s="910" t="s">
        <v>139</v>
      </c>
      <c r="M33" s="914" t="s">
        <v>3755</v>
      </c>
      <c r="N33" s="915"/>
      <c r="O33" s="913"/>
      <c r="P33" s="912" t="s">
        <v>139</v>
      </c>
      <c r="Q33" s="913"/>
      <c r="R33" s="919"/>
    </row>
    <row r="34" spans="1:18" s="901" customFormat="1" ht="13.5" customHeight="1">
      <c r="A34" s="4991"/>
      <c r="B34" s="4986"/>
      <c r="C34" s="916"/>
      <c r="D34" s="910"/>
      <c r="E34" s="931"/>
      <c r="F34" s="912"/>
      <c r="G34" s="917"/>
      <c r="H34" s="913"/>
      <c r="I34" s="913"/>
      <c r="J34" s="913"/>
      <c r="K34" s="913"/>
      <c r="L34" s="910"/>
      <c r="M34" s="914"/>
      <c r="N34" s="915"/>
      <c r="O34" s="913"/>
      <c r="P34" s="913"/>
      <c r="Q34" s="913"/>
      <c r="R34" s="919"/>
    </row>
    <row r="35" spans="1:18" s="901" customFormat="1" ht="13.5" customHeight="1">
      <c r="A35" s="4991"/>
      <c r="B35" s="4986"/>
      <c r="C35" s="916"/>
      <c r="D35" s="910"/>
      <c r="E35" s="931"/>
      <c r="F35" s="912"/>
      <c r="G35" s="917"/>
      <c r="H35" s="912" t="s">
        <v>139</v>
      </c>
      <c r="I35" s="913"/>
      <c r="J35" s="913"/>
      <c r="K35" s="913"/>
      <c r="L35" s="910" t="s">
        <v>139</v>
      </c>
      <c r="M35" s="914" t="s">
        <v>3756</v>
      </c>
      <c r="N35" s="915"/>
      <c r="O35" s="913"/>
      <c r="P35" s="912" t="s">
        <v>139</v>
      </c>
      <c r="Q35" s="913"/>
      <c r="R35" s="919"/>
    </row>
    <row r="36" spans="1:18" s="901" customFormat="1" ht="13.5" customHeight="1">
      <c r="A36" s="4991"/>
      <c r="B36" s="4986"/>
      <c r="C36" s="916"/>
      <c r="D36" s="910"/>
      <c r="E36" s="931"/>
      <c r="F36" s="912"/>
      <c r="G36" s="917"/>
      <c r="H36" s="913"/>
      <c r="I36" s="913"/>
      <c r="J36" s="913"/>
      <c r="K36" s="913"/>
      <c r="L36" s="910"/>
      <c r="M36" s="914"/>
      <c r="N36" s="915"/>
      <c r="O36" s="913"/>
      <c r="P36" s="913"/>
      <c r="Q36" s="913"/>
      <c r="R36" s="919"/>
    </row>
    <row r="37" spans="1:18" s="901" customFormat="1" ht="13.5" customHeight="1">
      <c r="A37" s="4991"/>
      <c r="B37" s="4986"/>
      <c r="C37" s="916"/>
      <c r="D37" s="910"/>
      <c r="E37" s="931"/>
      <c r="F37" s="912"/>
      <c r="G37" s="917"/>
      <c r="H37" s="912" t="s">
        <v>139</v>
      </c>
      <c r="I37" s="913"/>
      <c r="J37" s="913"/>
      <c r="K37" s="913"/>
      <c r="L37" s="910" t="s">
        <v>139</v>
      </c>
      <c r="M37" s="914" t="s">
        <v>3757</v>
      </c>
      <c r="N37" s="915" t="s">
        <v>139</v>
      </c>
      <c r="O37" s="913"/>
      <c r="P37" s="912" t="s">
        <v>139</v>
      </c>
      <c r="Q37" s="913"/>
      <c r="R37" s="919"/>
    </row>
    <row r="38" spans="1:18" s="901" customFormat="1" ht="13.5" customHeight="1">
      <c r="A38" s="4991"/>
      <c r="B38" s="4986"/>
      <c r="C38" s="932"/>
      <c r="D38" s="920"/>
      <c r="E38" s="933"/>
      <c r="F38" s="912"/>
      <c r="G38" s="917"/>
      <c r="H38" s="922"/>
      <c r="I38" s="922"/>
      <c r="J38" s="922"/>
      <c r="K38" s="922"/>
      <c r="L38" s="920"/>
      <c r="M38" s="934" t="s">
        <v>3758</v>
      </c>
      <c r="N38" s="923"/>
      <c r="O38" s="922"/>
      <c r="P38" s="922"/>
      <c r="Q38" s="922"/>
      <c r="R38" s="935"/>
    </row>
    <row r="39" spans="1:18" s="901" customFormat="1" ht="13.5" customHeight="1">
      <c r="A39" s="4991"/>
      <c r="B39" s="4986"/>
      <c r="C39" s="5039" t="s">
        <v>3759</v>
      </c>
      <c r="D39" s="925" t="s">
        <v>139</v>
      </c>
      <c r="E39" s="926" t="s">
        <v>498</v>
      </c>
      <c r="F39" s="925" t="s">
        <v>139</v>
      </c>
      <c r="G39" s="5041" t="s">
        <v>3760</v>
      </c>
      <c r="H39" s="927" t="s">
        <v>139</v>
      </c>
      <c r="I39" s="927"/>
      <c r="J39" s="927"/>
      <c r="K39" s="927"/>
      <c r="L39" s="925" t="s">
        <v>139</v>
      </c>
      <c r="M39" s="4988" t="s">
        <v>3761</v>
      </c>
      <c r="N39" s="929" t="s">
        <v>139</v>
      </c>
      <c r="O39" s="927" t="s">
        <v>139</v>
      </c>
      <c r="P39" s="927"/>
      <c r="Q39" s="5034" t="s">
        <v>3222</v>
      </c>
      <c r="R39" s="5035" t="s">
        <v>3222</v>
      </c>
    </row>
    <row r="40" spans="1:18" s="901" customFormat="1" ht="13.5" customHeight="1">
      <c r="A40" s="4991"/>
      <c r="B40" s="4986"/>
      <c r="C40" s="5040"/>
      <c r="D40" s="910"/>
      <c r="E40" s="931"/>
      <c r="F40" s="912"/>
      <c r="G40" s="4995"/>
      <c r="H40" s="913"/>
      <c r="I40" s="913"/>
      <c r="J40" s="913"/>
      <c r="K40" s="913"/>
      <c r="L40" s="910"/>
      <c r="M40" s="4978"/>
      <c r="N40" s="915"/>
      <c r="O40" s="913"/>
      <c r="P40" s="913"/>
      <c r="Q40" s="4999"/>
      <c r="R40" s="5002"/>
    </row>
    <row r="41" spans="1:18" s="901" customFormat="1" ht="13.5" customHeight="1">
      <c r="A41" s="4991"/>
      <c r="B41" s="4986"/>
      <c r="C41" s="5040"/>
      <c r="D41" s="910"/>
      <c r="E41" s="931"/>
      <c r="F41" s="912" t="s">
        <v>139</v>
      </c>
      <c r="G41" s="4995" t="s">
        <v>3762</v>
      </c>
      <c r="H41" s="912" t="s">
        <v>139</v>
      </c>
      <c r="I41" s="913"/>
      <c r="J41" s="913"/>
      <c r="K41" s="913"/>
      <c r="L41" s="910" t="s">
        <v>139</v>
      </c>
      <c r="M41" s="4978" t="s">
        <v>3763</v>
      </c>
      <c r="N41" s="915" t="s">
        <v>139</v>
      </c>
      <c r="O41" s="912" t="s">
        <v>139</v>
      </c>
      <c r="P41" s="913"/>
      <c r="Q41" s="4999"/>
      <c r="R41" s="5002"/>
    </row>
    <row r="42" spans="1:18" s="901" customFormat="1" ht="13.5" customHeight="1">
      <c r="A42" s="4991"/>
      <c r="B42" s="4986"/>
      <c r="C42" s="916"/>
      <c r="D42" s="910"/>
      <c r="E42" s="931"/>
      <c r="F42" s="912"/>
      <c r="G42" s="4995"/>
      <c r="H42" s="913"/>
      <c r="I42" s="913"/>
      <c r="J42" s="913"/>
      <c r="K42" s="913"/>
      <c r="L42" s="910"/>
      <c r="M42" s="4978"/>
      <c r="N42" s="915"/>
      <c r="O42" s="913"/>
      <c r="P42" s="913"/>
      <c r="Q42" s="4999"/>
      <c r="R42" s="5002"/>
    </row>
    <row r="43" spans="1:18" s="901" customFormat="1" ht="13.5" customHeight="1">
      <c r="A43" s="4991"/>
      <c r="B43" s="4986"/>
      <c r="C43" s="916"/>
      <c r="D43" s="910"/>
      <c r="E43" s="931"/>
      <c r="F43" s="912" t="s">
        <v>139</v>
      </c>
      <c r="G43" s="4995" t="s">
        <v>3224</v>
      </c>
      <c r="H43" s="912" t="s">
        <v>139</v>
      </c>
      <c r="I43" s="912" t="s">
        <v>139</v>
      </c>
      <c r="J43" s="912" t="s">
        <v>139</v>
      </c>
      <c r="K43" s="912" t="s">
        <v>139</v>
      </c>
      <c r="L43" s="910" t="s">
        <v>139</v>
      </c>
      <c r="M43" s="4978" t="s">
        <v>3764</v>
      </c>
      <c r="N43" s="915" t="s">
        <v>139</v>
      </c>
      <c r="O43" s="912" t="s">
        <v>139</v>
      </c>
      <c r="P43" s="913"/>
      <c r="Q43" s="4999"/>
      <c r="R43" s="5002"/>
    </row>
    <row r="44" spans="1:18" s="901" customFormat="1" ht="13.5" customHeight="1">
      <c r="A44" s="4991"/>
      <c r="B44" s="4986"/>
      <c r="C44" s="916"/>
      <c r="D44" s="910"/>
      <c r="E44" s="931"/>
      <c r="F44" s="912"/>
      <c r="G44" s="4995"/>
      <c r="H44" s="913"/>
      <c r="I44" s="913"/>
      <c r="J44" s="913"/>
      <c r="K44" s="913"/>
      <c r="L44" s="910"/>
      <c r="M44" s="4978"/>
      <c r="N44" s="915"/>
      <c r="O44" s="913"/>
      <c r="P44" s="913"/>
      <c r="Q44" s="4999"/>
      <c r="R44" s="5002"/>
    </row>
    <row r="45" spans="1:18" s="901" customFormat="1" ht="13.5" customHeight="1">
      <c r="A45" s="4991"/>
      <c r="B45" s="4986"/>
      <c r="C45" s="916"/>
      <c r="D45" s="910"/>
      <c r="E45" s="931"/>
      <c r="F45" s="912" t="s">
        <v>139</v>
      </c>
      <c r="G45" s="4995" t="s">
        <v>3765</v>
      </c>
      <c r="H45" s="912" t="s">
        <v>139</v>
      </c>
      <c r="I45" s="912" t="s">
        <v>139</v>
      </c>
      <c r="J45" s="913"/>
      <c r="K45" s="913"/>
      <c r="L45" s="910" t="s">
        <v>139</v>
      </c>
      <c r="M45" s="4978" t="s">
        <v>3766</v>
      </c>
      <c r="N45" s="915" t="s">
        <v>139</v>
      </c>
      <c r="O45" s="912" t="s">
        <v>139</v>
      </c>
      <c r="P45" s="912" t="s">
        <v>139</v>
      </c>
      <c r="Q45" s="913"/>
      <c r="R45" s="919"/>
    </row>
    <row r="46" spans="1:18" s="901" customFormat="1" ht="13.5" customHeight="1">
      <c r="A46" s="4991"/>
      <c r="B46" s="4986"/>
      <c r="C46" s="916"/>
      <c r="D46" s="910"/>
      <c r="E46" s="931"/>
      <c r="F46" s="912"/>
      <c r="G46" s="4995"/>
      <c r="H46" s="913"/>
      <c r="I46" s="913"/>
      <c r="J46" s="913"/>
      <c r="K46" s="913"/>
      <c r="L46" s="910"/>
      <c r="M46" s="4978"/>
      <c r="N46" s="915"/>
      <c r="O46" s="913"/>
      <c r="P46" s="913"/>
      <c r="Q46" s="913"/>
      <c r="R46" s="919"/>
    </row>
    <row r="47" spans="1:18" s="901" customFormat="1" ht="13.5" customHeight="1">
      <c r="A47" s="4991"/>
      <c r="B47" s="4986"/>
      <c r="C47" s="916"/>
      <c r="D47" s="910"/>
      <c r="E47" s="931"/>
      <c r="F47" s="912" t="s">
        <v>139</v>
      </c>
      <c r="G47" s="4995"/>
      <c r="H47" s="913" t="s">
        <v>139</v>
      </c>
      <c r="I47" s="913"/>
      <c r="J47" s="913"/>
      <c r="K47" s="913"/>
      <c r="L47" s="910" t="s">
        <v>139</v>
      </c>
      <c r="M47" s="4978" t="s">
        <v>3767</v>
      </c>
      <c r="N47" s="915" t="s">
        <v>139</v>
      </c>
      <c r="O47" s="912" t="s">
        <v>139</v>
      </c>
      <c r="P47" s="913"/>
      <c r="Q47" s="913"/>
      <c r="R47" s="919"/>
    </row>
    <row r="48" spans="1:18" s="901" customFormat="1" ht="13.5" customHeight="1">
      <c r="A48" s="4991"/>
      <c r="B48" s="4986"/>
      <c r="C48" s="916"/>
      <c r="D48" s="910"/>
      <c r="E48" s="931"/>
      <c r="F48" s="912"/>
      <c r="G48" s="4995"/>
      <c r="H48" s="913"/>
      <c r="I48" s="913"/>
      <c r="J48" s="913"/>
      <c r="K48" s="913"/>
      <c r="L48" s="910"/>
      <c r="M48" s="4978"/>
      <c r="N48" s="915"/>
      <c r="O48" s="913"/>
      <c r="P48" s="913"/>
      <c r="Q48" s="913"/>
      <c r="R48" s="919"/>
    </row>
    <row r="49" spans="1:18" s="901" customFormat="1" ht="13.5" customHeight="1">
      <c r="A49" s="4991"/>
      <c r="B49" s="4986"/>
      <c r="C49" s="916"/>
      <c r="D49" s="910"/>
      <c r="E49" s="931"/>
      <c r="F49" s="912" t="s">
        <v>139</v>
      </c>
      <c r="G49" s="4995"/>
      <c r="H49" s="912" t="s">
        <v>139</v>
      </c>
      <c r="I49" s="913"/>
      <c r="J49" s="913"/>
      <c r="K49" s="913"/>
      <c r="L49" s="910" t="s">
        <v>139</v>
      </c>
      <c r="M49" s="4978" t="s">
        <v>3768</v>
      </c>
      <c r="N49" s="915" t="s">
        <v>139</v>
      </c>
      <c r="O49" s="912" t="s">
        <v>139</v>
      </c>
      <c r="P49" s="913"/>
      <c r="Q49" s="913"/>
      <c r="R49" s="919"/>
    </row>
    <row r="50" spans="1:18" s="901" customFormat="1" ht="13.5" customHeight="1">
      <c r="A50" s="4991"/>
      <c r="B50" s="4986"/>
      <c r="C50" s="916"/>
      <c r="D50" s="910"/>
      <c r="E50" s="931"/>
      <c r="F50" s="912"/>
      <c r="G50" s="4995"/>
      <c r="H50" s="913"/>
      <c r="I50" s="913"/>
      <c r="J50" s="913"/>
      <c r="K50" s="913"/>
      <c r="L50" s="910"/>
      <c r="M50" s="4978"/>
      <c r="N50" s="915"/>
      <c r="O50" s="913"/>
      <c r="P50" s="913"/>
      <c r="Q50" s="913"/>
      <c r="R50" s="919"/>
    </row>
    <row r="51" spans="1:18" s="901" customFormat="1" ht="13.5" customHeight="1">
      <c r="A51" s="4991"/>
      <c r="B51" s="4986"/>
      <c r="C51" s="916"/>
      <c r="D51" s="910"/>
      <c r="E51" s="931"/>
      <c r="F51" s="912"/>
      <c r="G51" s="4995"/>
      <c r="H51" s="912" t="s">
        <v>139</v>
      </c>
      <c r="I51" s="913"/>
      <c r="J51" s="913"/>
      <c r="K51" s="913"/>
      <c r="L51" s="910" t="s">
        <v>139</v>
      </c>
      <c r="M51" s="4978" t="s">
        <v>3769</v>
      </c>
      <c r="N51" s="915" t="s">
        <v>139</v>
      </c>
      <c r="O51" s="912" t="s">
        <v>139</v>
      </c>
      <c r="P51" s="913"/>
      <c r="Q51" s="913"/>
      <c r="R51" s="919"/>
    </row>
    <row r="52" spans="1:18" s="901" customFormat="1" ht="13.5" customHeight="1">
      <c r="A52" s="4991"/>
      <c r="B52" s="4986"/>
      <c r="C52" s="916"/>
      <c r="D52" s="910"/>
      <c r="E52" s="931"/>
      <c r="F52" s="912"/>
      <c r="G52" s="4995"/>
      <c r="H52" s="913"/>
      <c r="I52" s="913"/>
      <c r="J52" s="913"/>
      <c r="K52" s="913"/>
      <c r="L52" s="910"/>
      <c r="M52" s="4978"/>
      <c r="N52" s="915"/>
      <c r="O52" s="913"/>
      <c r="P52" s="913"/>
      <c r="Q52" s="913"/>
      <c r="R52" s="919"/>
    </row>
    <row r="53" spans="1:18" s="901" customFormat="1" ht="13.5" customHeight="1">
      <c r="A53" s="4991"/>
      <c r="B53" s="4986"/>
      <c r="C53" s="916"/>
      <c r="D53" s="910"/>
      <c r="E53" s="931"/>
      <c r="F53" s="912"/>
      <c r="G53" s="4995"/>
      <c r="H53" s="913"/>
      <c r="I53" s="912" t="s">
        <v>139</v>
      </c>
      <c r="J53" s="913"/>
      <c r="K53" s="913"/>
      <c r="L53" s="910" t="s">
        <v>139</v>
      </c>
      <c r="M53" s="4978" t="s">
        <v>3770</v>
      </c>
      <c r="N53" s="915" t="s">
        <v>139</v>
      </c>
      <c r="O53" s="913"/>
      <c r="P53" s="912" t="s">
        <v>139</v>
      </c>
      <c r="Q53" s="913"/>
      <c r="R53" s="919"/>
    </row>
    <row r="54" spans="1:18" s="901" customFormat="1" ht="13.5" customHeight="1">
      <c r="A54" s="4991"/>
      <c r="B54" s="4987"/>
      <c r="C54" s="916"/>
      <c r="D54" s="920"/>
      <c r="E54" s="933"/>
      <c r="F54" s="936"/>
      <c r="G54" s="5048"/>
      <c r="H54" s="922"/>
      <c r="I54" s="922"/>
      <c r="J54" s="922"/>
      <c r="K54" s="922"/>
      <c r="L54" s="920"/>
      <c r="M54" s="4978"/>
      <c r="N54" s="923"/>
      <c r="O54" s="922"/>
      <c r="P54" s="922"/>
      <c r="Q54" s="913"/>
      <c r="R54" s="919"/>
    </row>
    <row r="55" spans="1:18" ht="12" customHeight="1">
      <c r="A55" s="4991"/>
      <c r="B55" s="4985" t="s">
        <v>3779</v>
      </c>
      <c r="C55" s="4985" t="s">
        <v>3780</v>
      </c>
      <c r="D55" s="925" t="s">
        <v>139</v>
      </c>
      <c r="E55" s="926" t="s">
        <v>498</v>
      </c>
      <c r="F55" s="925"/>
      <c r="G55" s="5032"/>
      <c r="H55" s="927" t="s">
        <v>139</v>
      </c>
      <c r="I55" s="927"/>
      <c r="J55" s="927"/>
      <c r="K55" s="927"/>
      <c r="L55" s="925" t="s">
        <v>139</v>
      </c>
      <c r="M55" s="4988" t="s">
        <v>3781</v>
      </c>
      <c r="N55" s="929" t="s">
        <v>139</v>
      </c>
      <c r="O55" s="927"/>
      <c r="P55" s="927"/>
      <c r="Q55" s="5034" t="s">
        <v>3222</v>
      </c>
      <c r="R55" s="5035" t="s">
        <v>3222</v>
      </c>
    </row>
    <row r="56" spans="1:18" ht="12" customHeight="1">
      <c r="A56" s="4991"/>
      <c r="B56" s="4986"/>
      <c r="C56" s="4980"/>
      <c r="D56" s="910"/>
      <c r="E56" s="931"/>
      <c r="F56" s="910"/>
      <c r="G56" s="5033"/>
      <c r="H56" s="913"/>
      <c r="I56" s="913"/>
      <c r="J56" s="913"/>
      <c r="K56" s="913"/>
      <c r="L56" s="910"/>
      <c r="M56" s="4978"/>
      <c r="N56" s="915"/>
      <c r="O56" s="913"/>
      <c r="P56" s="913"/>
      <c r="Q56" s="4999"/>
      <c r="R56" s="5002"/>
    </row>
    <row r="57" spans="1:18" ht="12" customHeight="1">
      <c r="A57" s="4991"/>
      <c r="B57" s="4986"/>
      <c r="C57" s="4980"/>
      <c r="D57" s="910"/>
      <c r="E57" s="931"/>
      <c r="F57" s="910"/>
      <c r="G57" s="5033"/>
      <c r="H57" s="912" t="s">
        <v>139</v>
      </c>
      <c r="I57" s="913"/>
      <c r="J57" s="913"/>
      <c r="K57" s="913"/>
      <c r="L57" s="910" t="s">
        <v>139</v>
      </c>
      <c r="M57" s="4978" t="s">
        <v>3782</v>
      </c>
      <c r="N57" s="915" t="s">
        <v>139</v>
      </c>
      <c r="O57" s="913"/>
      <c r="P57" s="913"/>
      <c r="Q57" s="4999"/>
      <c r="R57" s="5002"/>
    </row>
    <row r="58" spans="1:18" ht="12" customHeight="1" thickBot="1">
      <c r="A58" s="4992"/>
      <c r="B58" s="4993"/>
      <c r="C58" s="4981"/>
      <c r="D58" s="938"/>
      <c r="E58" s="939"/>
      <c r="F58" s="938"/>
      <c r="G58" s="5047"/>
      <c r="H58" s="940"/>
      <c r="I58" s="940"/>
      <c r="J58" s="940"/>
      <c r="K58" s="940"/>
      <c r="L58" s="938"/>
      <c r="M58" s="4984"/>
      <c r="N58" s="941"/>
      <c r="O58" s="940"/>
      <c r="P58" s="940"/>
      <c r="Q58" s="5000"/>
      <c r="R58" s="5003"/>
    </row>
    <row r="59" spans="1:18" ht="12" customHeight="1">
      <c r="A59" s="942"/>
      <c r="B59" s="943"/>
      <c r="C59" s="944"/>
      <c r="D59" s="945"/>
      <c r="E59" s="945"/>
      <c r="H59" s="945"/>
      <c r="I59" s="945"/>
      <c r="J59" s="945"/>
      <c r="K59" s="945"/>
      <c r="L59" s="945"/>
      <c r="M59" s="947"/>
    </row>
    <row r="60" spans="1:18" ht="12" customHeight="1">
      <c r="A60" s="942"/>
      <c r="B60" s="943"/>
      <c r="C60" s="944"/>
      <c r="D60" s="945"/>
      <c r="E60" s="945"/>
      <c r="H60" s="945"/>
      <c r="I60" s="945"/>
      <c r="J60" s="945"/>
      <c r="K60" s="945"/>
      <c r="L60" s="945"/>
      <c r="M60" s="947"/>
    </row>
    <row r="61" spans="1:18" ht="12" customHeight="1">
      <c r="A61" s="942"/>
      <c r="B61" s="943"/>
      <c r="C61" s="944"/>
      <c r="D61" s="945"/>
      <c r="E61" s="945"/>
      <c r="H61" s="945"/>
      <c r="I61" s="945"/>
      <c r="J61" s="945"/>
      <c r="K61" s="945"/>
      <c r="L61" s="945"/>
      <c r="M61" s="947"/>
    </row>
    <row r="62" spans="1:18" ht="12" customHeight="1">
      <c r="A62" s="942"/>
      <c r="B62" s="943"/>
      <c r="C62" s="944"/>
      <c r="D62" s="945"/>
      <c r="E62" s="945"/>
      <c r="H62" s="945"/>
      <c r="I62" s="945"/>
      <c r="J62" s="945"/>
      <c r="K62" s="945"/>
      <c r="L62" s="945"/>
      <c r="M62" s="947"/>
    </row>
    <row r="63" spans="1:18" ht="12" customHeight="1">
      <c r="A63" s="942"/>
      <c r="B63" s="943"/>
      <c r="C63" s="944"/>
      <c r="D63" s="945"/>
      <c r="E63" s="945"/>
      <c r="H63" s="945"/>
      <c r="I63" s="945"/>
      <c r="J63" s="945"/>
      <c r="K63" s="945"/>
      <c r="L63" s="945"/>
      <c r="M63" s="947"/>
    </row>
    <row r="68" ht="12" customHeight="1"/>
    <row r="69" ht="12" customHeight="1"/>
  </sheetData>
  <mergeCells count="63">
    <mergeCell ref="J2:R2"/>
    <mergeCell ref="J3:R3"/>
    <mergeCell ref="A5:A7"/>
    <mergeCell ref="B5:B7"/>
    <mergeCell ref="C5:C7"/>
    <mergeCell ref="D5:M5"/>
    <mergeCell ref="N5:R5"/>
    <mergeCell ref="D6:E7"/>
    <mergeCell ref="F6:G7"/>
    <mergeCell ref="H6:K6"/>
    <mergeCell ref="L17:M17"/>
    <mergeCell ref="L6:M7"/>
    <mergeCell ref="N6:P6"/>
    <mergeCell ref="Q6:R6"/>
    <mergeCell ref="A8:A58"/>
    <mergeCell ref="B8:B54"/>
    <mergeCell ref="C8:C9"/>
    <mergeCell ref="Q8:Q13"/>
    <mergeCell ref="R8:R13"/>
    <mergeCell ref="L9:M10"/>
    <mergeCell ref="L11:M11"/>
    <mergeCell ref="L12:M12"/>
    <mergeCell ref="L13:M13"/>
    <mergeCell ref="L14:M14"/>
    <mergeCell ref="L15:M15"/>
    <mergeCell ref="L16:M16"/>
    <mergeCell ref="L18:M18"/>
    <mergeCell ref="C19:C22"/>
    <mergeCell ref="G19:G20"/>
    <mergeCell ref="Q19:Q22"/>
    <mergeCell ref="R19:R22"/>
    <mergeCell ref="G21:G22"/>
    <mergeCell ref="M19:M20"/>
    <mergeCell ref="G25:G26"/>
    <mergeCell ref="Q25:Q30"/>
    <mergeCell ref="R25:R30"/>
    <mergeCell ref="C39:C41"/>
    <mergeCell ref="G39:G40"/>
    <mergeCell ref="M39:M40"/>
    <mergeCell ref="Q39:Q44"/>
    <mergeCell ref="R39:R44"/>
    <mergeCell ref="G41:G42"/>
    <mergeCell ref="M41:M42"/>
    <mergeCell ref="G43:G44"/>
    <mergeCell ref="M43:M44"/>
    <mergeCell ref="G45:G46"/>
    <mergeCell ref="M45:M46"/>
    <mergeCell ref="G47:G48"/>
    <mergeCell ref="M47:M48"/>
    <mergeCell ref="R55:R58"/>
    <mergeCell ref="G57:G58"/>
    <mergeCell ref="M57:M58"/>
    <mergeCell ref="G49:G50"/>
    <mergeCell ref="M49:M50"/>
    <mergeCell ref="G51:G52"/>
    <mergeCell ref="M51:M52"/>
    <mergeCell ref="G53:G54"/>
    <mergeCell ref="M53:M54"/>
    <mergeCell ref="B55:B58"/>
    <mergeCell ref="C55:C58"/>
    <mergeCell ref="G55:G56"/>
    <mergeCell ref="M55:M56"/>
    <mergeCell ref="Q55:Q58"/>
  </mergeCells>
  <phoneticPr fontId="129"/>
  <dataValidations count="1">
    <dataValidation type="list" allowBlank="1" showInputMessage="1" showErrorMessage="1" sqref="D8 D19 D25 D39 D55 F19 F21 F23:F25 F27:F28 F39 F41 F43 F45 F47 F49 H19 H21 H25 H27 H29 H31 H33 H35 H37 H39 H41 H43:L43 H45:I45 H49 H51 H55 H57 I8:L8 I53 L19 L21 L25 L27 L29 L31 L33 L35 L37 L39 L41 L45 L47 L49 L51 L53 L55 L57 N19 N21 N37 N39:O39 N41:O41 N43:O43 N45:P45 N47:O47 N49:O49 N51:O51 N53 N55 N57 P19 P21 P25 P27 P29 P31 P33 P35 P37 P53" xr:uid="{00000000-0002-0000-4500-000000000000}">
      <formula1>"□,■"</formula1>
    </dataValidation>
  </dataValidations>
  <pageMargins left="0.61" right="0.24" top="0.59" bottom="0.28999999999999998" header="0.3" footer="0.16"/>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R33"/>
  <sheetViews>
    <sheetView workbookViewId="0"/>
  </sheetViews>
  <sheetFormatPr defaultColWidth="9" defaultRowHeight="11.25"/>
  <cols>
    <col min="1" max="1" width="3.125" style="578" customWidth="1"/>
    <col min="2" max="2" width="14.125" style="578" customWidth="1"/>
    <col min="3" max="3" width="8.375" style="578" customWidth="1"/>
    <col min="4" max="4" width="2.625" style="578" customWidth="1"/>
    <col min="5" max="5" width="3" style="578" customWidth="1"/>
    <col min="6" max="6" width="2.625" style="579" customWidth="1"/>
    <col min="7" max="7" width="8.375" style="580" customWidth="1"/>
    <col min="8" max="11" width="2.625" style="578" customWidth="1"/>
    <col min="12" max="12" width="2.125" style="578" customWidth="1"/>
    <col min="13" max="13" width="12.125" style="581" customWidth="1"/>
    <col min="14" max="16" width="2.625" style="579" customWidth="1"/>
    <col min="17" max="18" width="10.625" style="579" customWidth="1"/>
    <col min="19" max="19" width="9" style="578" customWidth="1"/>
    <col min="20" max="16384" width="9" style="578"/>
  </cols>
  <sheetData>
    <row r="1" spans="1:18" s="570" customFormat="1" ht="21" customHeight="1">
      <c r="A1" s="573" t="s">
        <v>3403</v>
      </c>
      <c r="B1" s="573"/>
      <c r="C1" s="573"/>
      <c r="D1" s="573"/>
      <c r="E1" s="573"/>
      <c r="F1" s="574"/>
      <c r="G1" s="575"/>
      <c r="H1" s="573"/>
      <c r="I1" s="573"/>
      <c r="J1" s="573"/>
      <c r="K1" s="573"/>
      <c r="L1" s="573"/>
      <c r="M1" s="576"/>
      <c r="N1" s="571"/>
      <c r="O1" s="571"/>
      <c r="P1" s="571"/>
      <c r="Q1" s="571"/>
      <c r="R1" s="577" t="s">
        <v>3226</v>
      </c>
    </row>
    <row r="2" spans="1:18" s="570" customFormat="1" ht="15" customHeight="1">
      <c r="A2" s="573"/>
      <c r="B2" s="573"/>
      <c r="C2" s="573"/>
      <c r="D2" s="573"/>
      <c r="E2" s="573"/>
      <c r="F2" s="574"/>
      <c r="G2" s="575"/>
      <c r="H2" s="573"/>
      <c r="I2" s="573"/>
      <c r="J2" s="5097" t="s">
        <v>3207</v>
      </c>
      <c r="K2" s="5097"/>
      <c r="L2" s="5097"/>
      <c r="M2" s="5097"/>
      <c r="N2" s="5097"/>
      <c r="O2" s="5097"/>
      <c r="P2" s="5097"/>
      <c r="Q2" s="5097"/>
      <c r="R2" s="5097"/>
    </row>
    <row r="3" spans="1:18" s="570" customFormat="1" ht="15" customHeight="1">
      <c r="A3" s="573"/>
      <c r="B3" s="573"/>
      <c r="C3" s="573"/>
      <c r="D3" s="573"/>
      <c r="E3" s="573"/>
      <c r="F3" s="574"/>
      <c r="G3" s="575"/>
      <c r="H3" s="573"/>
      <c r="I3" s="573"/>
      <c r="J3" s="5098" t="s">
        <v>3208</v>
      </c>
      <c r="K3" s="5098"/>
      <c r="L3" s="5098"/>
      <c r="M3" s="5098"/>
      <c r="N3" s="5098"/>
      <c r="O3" s="5098"/>
      <c r="P3" s="5098"/>
      <c r="Q3" s="5098"/>
      <c r="R3" s="5098"/>
    </row>
    <row r="4" spans="1:18" ht="12" thickBot="1"/>
    <row r="5" spans="1:18" s="582" customFormat="1" ht="13.5" customHeight="1">
      <c r="A5" s="5099"/>
      <c r="B5" s="5102" t="s">
        <v>3209</v>
      </c>
      <c r="C5" s="5102" t="s">
        <v>3210</v>
      </c>
      <c r="D5" s="5102" t="s">
        <v>3211</v>
      </c>
      <c r="E5" s="5102"/>
      <c r="F5" s="5102"/>
      <c r="G5" s="5102"/>
      <c r="H5" s="5102"/>
      <c r="I5" s="5102"/>
      <c r="J5" s="5102"/>
      <c r="K5" s="5102"/>
      <c r="L5" s="5102"/>
      <c r="M5" s="5105"/>
      <c r="N5" s="5106" t="s">
        <v>3225</v>
      </c>
      <c r="O5" s="5106"/>
      <c r="P5" s="5106"/>
      <c r="Q5" s="5106"/>
      <c r="R5" s="5107"/>
    </row>
    <row r="6" spans="1:18" s="582" customFormat="1" ht="13.5" customHeight="1">
      <c r="A6" s="5100"/>
      <c r="B6" s="5103"/>
      <c r="C6" s="5103"/>
      <c r="D6" s="5108" t="s">
        <v>3212</v>
      </c>
      <c r="E6" s="5109"/>
      <c r="F6" s="5112" t="s">
        <v>3213</v>
      </c>
      <c r="G6" s="5113"/>
      <c r="H6" s="5103" t="s">
        <v>3214</v>
      </c>
      <c r="I6" s="5103"/>
      <c r="J6" s="5103"/>
      <c r="K6" s="5103"/>
      <c r="L6" s="5112" t="s">
        <v>528</v>
      </c>
      <c r="M6" s="5116"/>
      <c r="N6" s="5118" t="s">
        <v>3215</v>
      </c>
      <c r="O6" s="5103"/>
      <c r="P6" s="5103"/>
      <c r="Q6" s="5103" t="s">
        <v>3216</v>
      </c>
      <c r="R6" s="5119"/>
    </row>
    <row r="7" spans="1:18" s="582" customFormat="1" ht="13.5" customHeight="1" thickBot="1">
      <c r="A7" s="5101"/>
      <c r="B7" s="5104"/>
      <c r="C7" s="5104"/>
      <c r="D7" s="5110"/>
      <c r="E7" s="5111"/>
      <c r="F7" s="5114"/>
      <c r="G7" s="5115"/>
      <c r="H7" s="583">
        <v>1</v>
      </c>
      <c r="I7" s="583">
        <v>2</v>
      </c>
      <c r="J7" s="583">
        <v>3</v>
      </c>
      <c r="K7" s="583">
        <v>4</v>
      </c>
      <c r="L7" s="5114"/>
      <c r="M7" s="5117"/>
      <c r="N7" s="584" t="s">
        <v>3217</v>
      </c>
      <c r="O7" s="583" t="s">
        <v>3218</v>
      </c>
      <c r="P7" s="583" t="s">
        <v>3219</v>
      </c>
      <c r="Q7" s="583" t="s">
        <v>3220</v>
      </c>
      <c r="R7" s="585" t="s">
        <v>3221</v>
      </c>
    </row>
    <row r="8" spans="1:18" s="579" customFormat="1" ht="12" customHeight="1" thickTop="1">
      <c r="A8" s="5085" t="s">
        <v>3227</v>
      </c>
      <c r="B8" s="5088" t="s">
        <v>3228</v>
      </c>
      <c r="C8" s="5088" t="s">
        <v>3229</v>
      </c>
      <c r="D8" s="586" t="s">
        <v>139</v>
      </c>
      <c r="E8" s="607" t="s">
        <v>498</v>
      </c>
      <c r="F8" s="586" t="s">
        <v>139</v>
      </c>
      <c r="G8" s="5092" t="s">
        <v>3230</v>
      </c>
      <c r="H8" s="587"/>
      <c r="I8" s="587"/>
      <c r="J8" s="587"/>
      <c r="K8" s="587" t="s">
        <v>139</v>
      </c>
      <c r="L8" s="586" t="s">
        <v>139</v>
      </c>
      <c r="M8" s="5093" t="s">
        <v>3231</v>
      </c>
      <c r="N8" s="588" t="s">
        <v>139</v>
      </c>
      <c r="O8" s="587"/>
      <c r="P8" s="587"/>
      <c r="Q8" s="5082" t="s">
        <v>3222</v>
      </c>
      <c r="R8" s="5083" t="s">
        <v>3222</v>
      </c>
    </row>
    <row r="9" spans="1:18" s="579" customFormat="1" ht="12" customHeight="1">
      <c r="A9" s="5086"/>
      <c r="B9" s="5089"/>
      <c r="C9" s="5091"/>
      <c r="D9" s="589"/>
      <c r="E9" s="600"/>
      <c r="F9" s="589"/>
      <c r="G9" s="5065"/>
      <c r="H9" s="591"/>
      <c r="I9" s="591"/>
      <c r="J9" s="591"/>
      <c r="K9" s="591"/>
      <c r="L9" s="589"/>
      <c r="M9" s="5066"/>
      <c r="N9" s="592"/>
      <c r="O9" s="591"/>
      <c r="P9" s="591"/>
      <c r="Q9" s="5070"/>
      <c r="R9" s="5063"/>
    </row>
    <row r="10" spans="1:18" ht="12" customHeight="1">
      <c r="A10" s="5086"/>
      <c r="B10" s="5089"/>
      <c r="C10" s="5078"/>
      <c r="D10" s="589"/>
      <c r="E10" s="600"/>
      <c r="F10" s="590" t="s">
        <v>139</v>
      </c>
      <c r="G10" s="5065"/>
      <c r="H10" s="591"/>
      <c r="I10" s="591"/>
      <c r="J10" s="591"/>
      <c r="K10" s="590" t="s">
        <v>139</v>
      </c>
      <c r="L10" s="589" t="s">
        <v>139</v>
      </c>
      <c r="M10" s="5084" t="s">
        <v>3232</v>
      </c>
      <c r="N10" s="592" t="s">
        <v>139</v>
      </c>
      <c r="O10" s="591"/>
      <c r="P10" s="590" t="s">
        <v>139</v>
      </c>
      <c r="Q10" s="5070"/>
      <c r="R10" s="5063"/>
    </row>
    <row r="11" spans="1:18" ht="12" customHeight="1">
      <c r="A11" s="5086"/>
      <c r="B11" s="5089"/>
      <c r="C11" s="5078"/>
      <c r="D11" s="589"/>
      <c r="E11" s="600"/>
      <c r="F11" s="589"/>
      <c r="G11" s="5065"/>
      <c r="H11" s="591"/>
      <c r="I11" s="591"/>
      <c r="J11" s="591"/>
      <c r="K11" s="591"/>
      <c r="L11" s="589"/>
      <c r="M11" s="5084"/>
      <c r="N11" s="592"/>
      <c r="O11" s="591"/>
      <c r="P11" s="591"/>
      <c r="Q11" s="5070"/>
      <c r="R11" s="5063"/>
    </row>
    <row r="12" spans="1:18" ht="12" customHeight="1">
      <c r="A12" s="5086"/>
      <c r="B12" s="5089"/>
      <c r="C12" s="5078"/>
      <c r="D12" s="589"/>
      <c r="E12" s="600"/>
      <c r="F12" s="590" t="s">
        <v>139</v>
      </c>
      <c r="G12" s="5065"/>
      <c r="H12" s="591"/>
      <c r="I12" s="591"/>
      <c r="J12" s="591"/>
      <c r="K12" s="590" t="s">
        <v>139</v>
      </c>
      <c r="L12" s="589" t="s">
        <v>139</v>
      </c>
      <c r="M12" s="5066" t="s">
        <v>3233</v>
      </c>
      <c r="N12" s="592" t="s">
        <v>139</v>
      </c>
      <c r="O12" s="590" t="s">
        <v>139</v>
      </c>
      <c r="P12" s="591"/>
      <c r="Q12" s="5070"/>
      <c r="R12" s="5063"/>
    </row>
    <row r="13" spans="1:18" ht="12" customHeight="1">
      <c r="A13" s="5086"/>
      <c r="B13" s="5089"/>
      <c r="C13" s="5078"/>
      <c r="D13" s="589"/>
      <c r="E13" s="600"/>
      <c r="F13" s="589"/>
      <c r="G13" s="5065"/>
      <c r="H13" s="591"/>
      <c r="I13" s="591"/>
      <c r="J13" s="591"/>
      <c r="K13" s="591"/>
      <c r="L13" s="589"/>
      <c r="M13" s="5066"/>
      <c r="N13" s="592"/>
      <c r="O13" s="591"/>
      <c r="P13" s="591"/>
      <c r="Q13" s="5070"/>
      <c r="R13" s="5063"/>
    </row>
    <row r="14" spans="1:18" ht="12" customHeight="1">
      <c r="A14" s="5086"/>
      <c r="B14" s="5089"/>
      <c r="C14" s="5078"/>
      <c r="D14" s="589"/>
      <c r="E14" s="600"/>
      <c r="F14" s="590" t="s">
        <v>139</v>
      </c>
      <c r="G14" s="5065"/>
      <c r="H14" s="591"/>
      <c r="I14" s="591"/>
      <c r="J14" s="591"/>
      <c r="K14" s="590" t="s">
        <v>139</v>
      </c>
      <c r="L14" s="589" t="s">
        <v>139</v>
      </c>
      <c r="M14" s="5066" t="s">
        <v>3234</v>
      </c>
      <c r="N14" s="592"/>
      <c r="O14" s="591"/>
      <c r="P14" s="590" t="s">
        <v>139</v>
      </c>
      <c r="Q14" s="5070"/>
      <c r="R14" s="5063"/>
    </row>
    <row r="15" spans="1:18" ht="12" customHeight="1">
      <c r="A15" s="5086"/>
      <c r="B15" s="5089"/>
      <c r="C15" s="5078"/>
      <c r="D15" s="589"/>
      <c r="E15" s="600"/>
      <c r="F15" s="589"/>
      <c r="G15" s="5065"/>
      <c r="H15" s="591"/>
      <c r="I15" s="591"/>
      <c r="J15" s="591"/>
      <c r="K15" s="591"/>
      <c r="L15" s="589"/>
      <c r="M15" s="5066"/>
      <c r="N15" s="592"/>
      <c r="O15" s="591"/>
      <c r="P15" s="591"/>
      <c r="Q15" s="5070"/>
      <c r="R15" s="5063"/>
    </row>
    <row r="16" spans="1:18" ht="12" customHeight="1">
      <c r="A16" s="5086"/>
      <c r="B16" s="5089"/>
      <c r="C16" s="5078"/>
      <c r="D16" s="589"/>
      <c r="E16" s="600"/>
      <c r="F16" s="589"/>
      <c r="G16" s="5065"/>
      <c r="H16" s="591"/>
      <c r="I16" s="591"/>
      <c r="J16" s="591"/>
      <c r="K16" s="590" t="s">
        <v>139</v>
      </c>
      <c r="L16" s="589" t="s">
        <v>139</v>
      </c>
      <c r="M16" s="5066" t="s">
        <v>3235</v>
      </c>
      <c r="N16" s="592" t="s">
        <v>139</v>
      </c>
      <c r="O16" s="591"/>
      <c r="P16" s="591"/>
      <c r="Q16" s="5070"/>
      <c r="R16" s="5063"/>
    </row>
    <row r="17" spans="1:18" ht="12" customHeight="1">
      <c r="A17" s="5086"/>
      <c r="B17" s="5089"/>
      <c r="C17" s="5078"/>
      <c r="D17" s="589"/>
      <c r="E17" s="600"/>
      <c r="F17" s="589"/>
      <c r="G17" s="5065"/>
      <c r="H17" s="591"/>
      <c r="I17" s="591"/>
      <c r="J17" s="591"/>
      <c r="K17" s="591"/>
      <c r="L17" s="589"/>
      <c r="M17" s="5066"/>
      <c r="N17" s="592"/>
      <c r="O17" s="591"/>
      <c r="P17" s="591"/>
      <c r="Q17" s="5070"/>
      <c r="R17" s="5063"/>
    </row>
    <row r="18" spans="1:18" ht="12" customHeight="1">
      <c r="A18" s="5086"/>
      <c r="B18" s="5089"/>
      <c r="C18" s="5078"/>
      <c r="D18" s="589"/>
      <c r="E18" s="600"/>
      <c r="F18" s="589"/>
      <c r="G18" s="5065"/>
      <c r="H18" s="591"/>
      <c r="I18" s="591"/>
      <c r="J18" s="591"/>
      <c r="K18" s="590" t="s">
        <v>139</v>
      </c>
      <c r="L18" s="589" t="s">
        <v>139</v>
      </c>
      <c r="M18" s="5066" t="s">
        <v>3236</v>
      </c>
      <c r="N18" s="592"/>
      <c r="O18" s="591"/>
      <c r="P18" s="590" t="s">
        <v>139</v>
      </c>
      <c r="Q18" s="5070"/>
      <c r="R18" s="5063"/>
    </row>
    <row r="19" spans="1:18" ht="12" customHeight="1">
      <c r="A19" s="5086"/>
      <c r="B19" s="5090"/>
      <c r="C19" s="5079"/>
      <c r="D19" s="593"/>
      <c r="E19" s="601"/>
      <c r="F19" s="593"/>
      <c r="G19" s="5073"/>
      <c r="H19" s="594"/>
      <c r="I19" s="594"/>
      <c r="J19" s="594"/>
      <c r="K19" s="594"/>
      <c r="L19" s="593"/>
      <c r="M19" s="5074"/>
      <c r="N19" s="595"/>
      <c r="O19" s="594"/>
      <c r="P19" s="594"/>
      <c r="Q19" s="5071"/>
      <c r="R19" s="5072"/>
    </row>
    <row r="20" spans="1:18" ht="12" customHeight="1">
      <c r="A20" s="5086"/>
      <c r="B20" s="5075" t="s">
        <v>3237</v>
      </c>
      <c r="C20" s="5075" t="s">
        <v>3238</v>
      </c>
      <c r="D20" s="596" t="s">
        <v>139</v>
      </c>
      <c r="E20" s="597" t="s">
        <v>498</v>
      </c>
      <c r="F20" s="596" t="s">
        <v>139</v>
      </c>
      <c r="G20" s="5080"/>
      <c r="H20" s="598"/>
      <c r="I20" s="598"/>
      <c r="J20" s="598"/>
      <c r="K20" s="598" t="s">
        <v>139</v>
      </c>
      <c r="L20" s="596" t="s">
        <v>139</v>
      </c>
      <c r="M20" s="5081" t="s">
        <v>3239</v>
      </c>
      <c r="N20" s="599" t="s">
        <v>139</v>
      </c>
      <c r="O20" s="598"/>
      <c r="P20" s="598"/>
      <c r="Q20" s="5069" t="s">
        <v>3222</v>
      </c>
      <c r="R20" s="5062" t="s">
        <v>3222</v>
      </c>
    </row>
    <row r="21" spans="1:18" ht="12" customHeight="1">
      <c r="A21" s="5086"/>
      <c r="B21" s="5076"/>
      <c r="C21" s="5078"/>
      <c r="D21" s="589"/>
      <c r="E21" s="600"/>
      <c r="F21" s="589"/>
      <c r="G21" s="5065"/>
      <c r="H21" s="591"/>
      <c r="I21" s="591"/>
      <c r="J21" s="591"/>
      <c r="K21" s="591"/>
      <c r="L21" s="589"/>
      <c r="M21" s="5066"/>
      <c r="N21" s="592"/>
      <c r="O21" s="591"/>
      <c r="P21" s="591"/>
      <c r="Q21" s="5070"/>
      <c r="R21" s="5063"/>
    </row>
    <row r="22" spans="1:18" ht="12" customHeight="1">
      <c r="A22" s="5086"/>
      <c r="B22" s="5076"/>
      <c r="C22" s="5078"/>
      <c r="D22" s="589"/>
      <c r="E22" s="600"/>
      <c r="F22" s="590" t="s">
        <v>139</v>
      </c>
      <c r="G22" s="5065"/>
      <c r="H22" s="591"/>
      <c r="I22" s="591"/>
      <c r="J22" s="591"/>
      <c r="K22" s="590" t="s">
        <v>139</v>
      </c>
      <c r="L22" s="589" t="s">
        <v>139</v>
      </c>
      <c r="M22" s="5066" t="s">
        <v>3240</v>
      </c>
      <c r="N22" s="592" t="s">
        <v>139</v>
      </c>
      <c r="O22" s="591"/>
      <c r="P22" s="590" t="s">
        <v>139</v>
      </c>
      <c r="Q22" s="5070"/>
      <c r="R22" s="5063"/>
    </row>
    <row r="23" spans="1:18" ht="12" customHeight="1">
      <c r="A23" s="5086"/>
      <c r="B23" s="5077"/>
      <c r="C23" s="5079"/>
      <c r="D23" s="593"/>
      <c r="E23" s="601"/>
      <c r="F23" s="593"/>
      <c r="G23" s="5073"/>
      <c r="H23" s="594"/>
      <c r="I23" s="594"/>
      <c r="J23" s="594"/>
      <c r="K23" s="594"/>
      <c r="L23" s="593"/>
      <c r="M23" s="5074"/>
      <c r="N23" s="595"/>
      <c r="O23" s="594"/>
      <c r="P23" s="594"/>
      <c r="Q23" s="5071"/>
      <c r="R23" s="5072"/>
    </row>
    <row r="24" spans="1:18" ht="12" customHeight="1">
      <c r="A24" s="5086"/>
      <c r="B24" s="5075" t="s">
        <v>3241</v>
      </c>
      <c r="C24" s="5075" t="s">
        <v>3242</v>
      </c>
      <c r="D24" s="596" t="s">
        <v>139</v>
      </c>
      <c r="E24" s="597" t="s">
        <v>498</v>
      </c>
      <c r="F24" s="596" t="s">
        <v>139</v>
      </c>
      <c r="G24" s="5080"/>
      <c r="H24" s="598"/>
      <c r="I24" s="598"/>
      <c r="J24" s="598" t="s">
        <v>139</v>
      </c>
      <c r="K24" s="598" t="s">
        <v>139</v>
      </c>
      <c r="L24" s="596" t="s">
        <v>139</v>
      </c>
      <c r="M24" s="5081" t="s">
        <v>3243</v>
      </c>
      <c r="N24" s="599" t="s">
        <v>139</v>
      </c>
      <c r="O24" s="598"/>
      <c r="P24" s="598"/>
      <c r="Q24" s="5069" t="s">
        <v>3222</v>
      </c>
      <c r="R24" s="5062" t="s">
        <v>3222</v>
      </c>
    </row>
    <row r="25" spans="1:18" ht="12" customHeight="1">
      <c r="A25" s="5086"/>
      <c r="B25" s="5076"/>
      <c r="C25" s="5078"/>
      <c r="D25" s="589"/>
      <c r="E25" s="600"/>
      <c r="F25" s="589"/>
      <c r="G25" s="5065"/>
      <c r="H25" s="591"/>
      <c r="I25" s="591"/>
      <c r="J25" s="591"/>
      <c r="K25" s="591"/>
      <c r="L25" s="589"/>
      <c r="M25" s="5066"/>
      <c r="N25" s="592"/>
      <c r="O25" s="591"/>
      <c r="P25" s="591"/>
      <c r="Q25" s="5070"/>
      <c r="R25" s="5063"/>
    </row>
    <row r="26" spans="1:18" ht="12" customHeight="1">
      <c r="A26" s="5086"/>
      <c r="B26" s="5076"/>
      <c r="C26" s="5078"/>
      <c r="D26" s="589"/>
      <c r="E26" s="600"/>
      <c r="F26" s="589"/>
      <c r="G26" s="5065"/>
      <c r="H26" s="591"/>
      <c r="I26" s="591"/>
      <c r="J26" s="590" t="s">
        <v>139</v>
      </c>
      <c r="K26" s="590" t="s">
        <v>139</v>
      </c>
      <c r="L26" s="589" t="s">
        <v>139</v>
      </c>
      <c r="M26" s="5066" t="s">
        <v>3244</v>
      </c>
      <c r="N26" s="592" t="s">
        <v>139</v>
      </c>
      <c r="O26" s="591"/>
      <c r="P26" s="590" t="s">
        <v>139</v>
      </c>
      <c r="Q26" s="5070"/>
      <c r="R26" s="5063"/>
    </row>
    <row r="27" spans="1:18" ht="12" customHeight="1">
      <c r="A27" s="5086"/>
      <c r="B27" s="5077"/>
      <c r="C27" s="5079"/>
      <c r="D27" s="593"/>
      <c r="E27" s="601"/>
      <c r="F27" s="593"/>
      <c r="G27" s="5073"/>
      <c r="H27" s="594"/>
      <c r="I27" s="594"/>
      <c r="J27" s="594"/>
      <c r="K27" s="594"/>
      <c r="L27" s="593"/>
      <c r="M27" s="5074"/>
      <c r="N27" s="595"/>
      <c r="O27" s="594"/>
      <c r="P27" s="594"/>
      <c r="Q27" s="5071"/>
      <c r="R27" s="5072"/>
    </row>
    <row r="28" spans="1:18" ht="12" customHeight="1">
      <c r="A28" s="5086"/>
      <c r="B28" s="5075" t="s">
        <v>3245</v>
      </c>
      <c r="C28" s="5075" t="s">
        <v>3246</v>
      </c>
      <c r="D28" s="596" t="s">
        <v>139</v>
      </c>
      <c r="E28" s="597" t="s">
        <v>498</v>
      </c>
      <c r="F28" s="596" t="s">
        <v>139</v>
      </c>
      <c r="G28" s="5095" t="s">
        <v>3247</v>
      </c>
      <c r="H28" s="598"/>
      <c r="I28" s="598"/>
      <c r="J28" s="598" t="s">
        <v>139</v>
      </c>
      <c r="K28" s="598" t="s">
        <v>139</v>
      </c>
      <c r="L28" s="596" t="s">
        <v>139</v>
      </c>
      <c r="M28" s="5081" t="s">
        <v>3243</v>
      </c>
      <c r="N28" s="599" t="s">
        <v>139</v>
      </c>
      <c r="O28" s="598"/>
      <c r="P28" s="598"/>
      <c r="Q28" s="5059" t="s">
        <v>3222</v>
      </c>
      <c r="R28" s="5062" t="s">
        <v>3222</v>
      </c>
    </row>
    <row r="29" spans="1:18" ht="12" customHeight="1">
      <c r="A29" s="5086"/>
      <c r="B29" s="5076"/>
      <c r="C29" s="5089"/>
      <c r="D29" s="589"/>
      <c r="E29" s="600"/>
      <c r="F29" s="590"/>
      <c r="G29" s="5096"/>
      <c r="H29" s="591"/>
      <c r="I29" s="591"/>
      <c r="J29" s="591"/>
      <c r="K29" s="591"/>
      <c r="L29" s="589"/>
      <c r="M29" s="5066"/>
      <c r="N29" s="592"/>
      <c r="O29" s="591"/>
      <c r="P29" s="591"/>
      <c r="Q29" s="5060"/>
      <c r="R29" s="5063"/>
    </row>
    <row r="30" spans="1:18" ht="12" customHeight="1">
      <c r="A30" s="5086"/>
      <c r="B30" s="5076"/>
      <c r="C30" s="5089"/>
      <c r="D30" s="589"/>
      <c r="E30" s="600"/>
      <c r="F30" s="590" t="s">
        <v>139</v>
      </c>
      <c r="G30" s="5065"/>
      <c r="H30" s="591"/>
      <c r="I30" s="591"/>
      <c r="J30" s="590" t="s">
        <v>139</v>
      </c>
      <c r="K30" s="590" t="s">
        <v>139</v>
      </c>
      <c r="L30" s="589" t="s">
        <v>139</v>
      </c>
      <c r="M30" s="5066" t="s">
        <v>3248</v>
      </c>
      <c r="N30" s="592" t="s">
        <v>139</v>
      </c>
      <c r="O30" s="591"/>
      <c r="P30" s="590" t="s">
        <v>139</v>
      </c>
      <c r="Q30" s="5060"/>
      <c r="R30" s="5063"/>
    </row>
    <row r="31" spans="1:18" ht="12" customHeight="1">
      <c r="A31" s="5086"/>
      <c r="B31" s="5076"/>
      <c r="C31" s="5089"/>
      <c r="D31" s="589"/>
      <c r="E31" s="600"/>
      <c r="F31" s="589"/>
      <c r="G31" s="5065"/>
      <c r="H31" s="591"/>
      <c r="I31" s="591"/>
      <c r="J31" s="591"/>
      <c r="K31" s="591"/>
      <c r="L31" s="589"/>
      <c r="M31" s="5066"/>
      <c r="N31" s="592"/>
      <c r="O31" s="591"/>
      <c r="P31" s="591"/>
      <c r="Q31" s="5060"/>
      <c r="R31" s="5063"/>
    </row>
    <row r="32" spans="1:18" ht="12" customHeight="1">
      <c r="A32" s="5086"/>
      <c r="B32" s="5089"/>
      <c r="C32" s="5089"/>
      <c r="D32" s="589"/>
      <c r="E32" s="600"/>
      <c r="F32" s="590" t="s">
        <v>139</v>
      </c>
      <c r="G32" s="5065"/>
      <c r="H32" s="591"/>
      <c r="I32" s="591"/>
      <c r="J32" s="590" t="s">
        <v>139</v>
      </c>
      <c r="K32" s="590" t="s">
        <v>139</v>
      </c>
      <c r="L32" s="589" t="s">
        <v>139</v>
      </c>
      <c r="M32" s="5066" t="s">
        <v>3249</v>
      </c>
      <c r="N32" s="592" t="s">
        <v>139</v>
      </c>
      <c r="O32" s="591"/>
      <c r="P32" s="590" t="s">
        <v>139</v>
      </c>
      <c r="Q32" s="5060"/>
      <c r="R32" s="5063"/>
    </row>
    <row r="33" spans="1:18" ht="12" customHeight="1" thickBot="1">
      <c r="A33" s="5087"/>
      <c r="B33" s="5094"/>
      <c r="C33" s="5094"/>
      <c r="D33" s="603"/>
      <c r="E33" s="604"/>
      <c r="F33" s="603"/>
      <c r="G33" s="5067"/>
      <c r="H33" s="605"/>
      <c r="I33" s="605"/>
      <c r="J33" s="605"/>
      <c r="K33" s="605"/>
      <c r="L33" s="603"/>
      <c r="M33" s="5068"/>
      <c r="N33" s="606"/>
      <c r="O33" s="605"/>
      <c r="P33" s="605"/>
      <c r="Q33" s="5061"/>
      <c r="R33" s="5064"/>
    </row>
  </sheetData>
  <mergeCells count="56">
    <mergeCell ref="J2:R2"/>
    <mergeCell ref="J3:R3"/>
    <mergeCell ref="A5:A7"/>
    <mergeCell ref="B5:B7"/>
    <mergeCell ref="C5:C7"/>
    <mergeCell ref="D5:M5"/>
    <mergeCell ref="N5:R5"/>
    <mergeCell ref="D6:E7"/>
    <mergeCell ref="F6:G7"/>
    <mergeCell ref="H6:K6"/>
    <mergeCell ref="L6:M7"/>
    <mergeCell ref="N6:P6"/>
    <mergeCell ref="Q6:R6"/>
    <mergeCell ref="A8:A33"/>
    <mergeCell ref="B8:B19"/>
    <mergeCell ref="C8:C19"/>
    <mergeCell ref="G8:G9"/>
    <mergeCell ref="M8:M9"/>
    <mergeCell ref="B20:B23"/>
    <mergeCell ref="C20:C23"/>
    <mergeCell ref="G20:G21"/>
    <mergeCell ref="M20:M21"/>
    <mergeCell ref="B28:B33"/>
    <mergeCell ref="C28:C33"/>
    <mergeCell ref="G28:G29"/>
    <mergeCell ref="M28:M29"/>
    <mergeCell ref="Q8:Q19"/>
    <mergeCell ref="R8:R19"/>
    <mergeCell ref="G10:G11"/>
    <mergeCell ref="M10:M11"/>
    <mergeCell ref="G12:G13"/>
    <mergeCell ref="M12:M13"/>
    <mergeCell ref="G14:G15"/>
    <mergeCell ref="M14:M15"/>
    <mergeCell ref="G16:G17"/>
    <mergeCell ref="M16:M17"/>
    <mergeCell ref="G18:G19"/>
    <mergeCell ref="M18:M19"/>
    <mergeCell ref="Q20:Q23"/>
    <mergeCell ref="R20:R23"/>
    <mergeCell ref="G22:G23"/>
    <mergeCell ref="M22:M23"/>
    <mergeCell ref="B24:B27"/>
    <mergeCell ref="C24:C27"/>
    <mergeCell ref="G24:G25"/>
    <mergeCell ref="M24:M25"/>
    <mergeCell ref="Q24:Q27"/>
    <mergeCell ref="R24:R27"/>
    <mergeCell ref="G26:G27"/>
    <mergeCell ref="M26:M27"/>
    <mergeCell ref="Q28:Q33"/>
    <mergeCell ref="R28:R33"/>
    <mergeCell ref="G30:G31"/>
    <mergeCell ref="M30:M31"/>
    <mergeCell ref="G32:G33"/>
    <mergeCell ref="M32:M33"/>
  </mergeCells>
  <phoneticPr fontId="129"/>
  <dataValidations count="1">
    <dataValidation type="list" allowBlank="1" showInputMessage="1" showErrorMessage="1" sqref="D8 D20 D24 D28 F8 F10 F12 F14 F20 F22 F24 F28 F30 F32 J24:L24 J26:L26 J28:L28 J30:L30 J32:L32 K8:L8 K10:L10 K12:L12 K14:L14 K16:L16 K18:L18 K20:L20 K22:L22 N8 N10 N12:O12 N16 N20 N22 N24 N26 N28 N30 N32 P10 P14 P18 P22 P26 P30 P32" xr:uid="{00000000-0002-0000-4600-000000000000}">
      <formula1>"□,■"</formula1>
    </dataValidation>
  </dataValidations>
  <pageMargins left="0.61" right="0.24" top="0.59" bottom="0.28999999999999998" header="0.3" footer="0.16"/>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R61"/>
  <sheetViews>
    <sheetView topLeftCell="A8" workbookViewId="0"/>
  </sheetViews>
  <sheetFormatPr defaultColWidth="9" defaultRowHeight="11.25"/>
  <cols>
    <col min="1" max="1" width="3.125" style="578" customWidth="1"/>
    <col min="2" max="2" width="14.125" style="578" customWidth="1"/>
    <col min="3" max="3" width="8.375" style="578" customWidth="1"/>
    <col min="4" max="4" width="2.625" style="578" customWidth="1"/>
    <col min="5" max="5" width="3" style="578" customWidth="1"/>
    <col min="6" max="6" width="2.625" style="612" customWidth="1"/>
    <col min="7" max="7" width="8.375" style="613" customWidth="1"/>
    <col min="8" max="11" width="2.625" style="578" customWidth="1"/>
    <col min="12" max="12" width="2.125" style="578" customWidth="1"/>
    <col min="13" max="13" width="12.125" style="614" customWidth="1"/>
    <col min="14" max="16" width="2.625" style="579" customWidth="1"/>
    <col min="17" max="18" width="10.625" style="579" customWidth="1"/>
    <col min="19" max="19" width="9" style="578" customWidth="1"/>
    <col min="20" max="16384" width="9" style="578"/>
  </cols>
  <sheetData>
    <row r="1" spans="1:18" s="570" customFormat="1" ht="18" customHeight="1">
      <c r="A1" s="573" t="s">
        <v>3403</v>
      </c>
      <c r="B1" s="573"/>
      <c r="C1" s="573"/>
      <c r="D1" s="573"/>
      <c r="E1" s="573"/>
      <c r="F1" s="609"/>
      <c r="G1" s="610"/>
      <c r="H1" s="573"/>
      <c r="I1" s="573"/>
      <c r="J1" s="573"/>
      <c r="K1" s="573"/>
      <c r="L1" s="573"/>
      <c r="M1" s="611"/>
      <c r="N1" s="571"/>
      <c r="O1" s="571"/>
      <c r="P1" s="571"/>
      <c r="Q1" s="571"/>
      <c r="R1" s="577" t="s">
        <v>3250</v>
      </c>
    </row>
    <row r="2" spans="1:18" s="570" customFormat="1" ht="15" customHeight="1">
      <c r="A2" s="573"/>
      <c r="B2" s="573"/>
      <c r="C2" s="573"/>
      <c r="D2" s="573"/>
      <c r="E2" s="573"/>
      <c r="F2" s="609"/>
      <c r="G2" s="610"/>
      <c r="H2" s="573"/>
      <c r="I2" s="573"/>
      <c r="J2" s="5097" t="s">
        <v>3207</v>
      </c>
      <c r="K2" s="5097"/>
      <c r="L2" s="5097"/>
      <c r="M2" s="5097"/>
      <c r="N2" s="5097"/>
      <c r="O2" s="5097"/>
      <c r="P2" s="5097"/>
      <c r="Q2" s="5097"/>
      <c r="R2" s="5097"/>
    </row>
    <row r="3" spans="1:18" s="570" customFormat="1" ht="15" customHeight="1">
      <c r="A3" s="573"/>
      <c r="B3" s="573"/>
      <c r="C3" s="573"/>
      <c r="D3" s="573"/>
      <c r="E3" s="573"/>
      <c r="F3" s="609"/>
      <c r="G3" s="610"/>
      <c r="H3" s="573"/>
      <c r="I3" s="573"/>
      <c r="J3" s="5098" t="s">
        <v>3208</v>
      </c>
      <c r="K3" s="5098"/>
      <c r="L3" s="5098"/>
      <c r="M3" s="5098"/>
      <c r="N3" s="5098"/>
      <c r="O3" s="5098"/>
      <c r="P3" s="5098"/>
      <c r="Q3" s="5098"/>
      <c r="R3" s="5098"/>
    </row>
    <row r="4" spans="1:18" ht="12" thickBot="1"/>
    <row r="5" spans="1:18" s="582" customFormat="1" ht="13.5" customHeight="1">
      <c r="A5" s="5099"/>
      <c r="B5" s="5102" t="s">
        <v>3209</v>
      </c>
      <c r="C5" s="5102" t="s">
        <v>3210</v>
      </c>
      <c r="D5" s="5102" t="s">
        <v>3211</v>
      </c>
      <c r="E5" s="5102"/>
      <c r="F5" s="5102"/>
      <c r="G5" s="5102"/>
      <c r="H5" s="5102"/>
      <c r="I5" s="5102"/>
      <c r="J5" s="5102"/>
      <c r="K5" s="5102"/>
      <c r="L5" s="5102"/>
      <c r="M5" s="5105"/>
      <c r="N5" s="5106" t="s">
        <v>3225</v>
      </c>
      <c r="O5" s="5106"/>
      <c r="P5" s="5106"/>
      <c r="Q5" s="5106"/>
      <c r="R5" s="5107"/>
    </row>
    <row r="6" spans="1:18" s="582" customFormat="1" ht="13.5" customHeight="1">
      <c r="A6" s="5100"/>
      <c r="B6" s="5103"/>
      <c r="C6" s="5103"/>
      <c r="D6" s="5108" t="s">
        <v>3212</v>
      </c>
      <c r="E6" s="5109"/>
      <c r="F6" s="5108" t="s">
        <v>3213</v>
      </c>
      <c r="G6" s="5109"/>
      <c r="H6" s="5103" t="s">
        <v>3214</v>
      </c>
      <c r="I6" s="5103"/>
      <c r="J6" s="5103"/>
      <c r="K6" s="5103"/>
      <c r="L6" s="5112" t="s">
        <v>528</v>
      </c>
      <c r="M6" s="5116"/>
      <c r="N6" s="5118" t="s">
        <v>3215</v>
      </c>
      <c r="O6" s="5103"/>
      <c r="P6" s="5103"/>
      <c r="Q6" s="5103" t="s">
        <v>3216</v>
      </c>
      <c r="R6" s="5119"/>
    </row>
    <row r="7" spans="1:18" s="582" customFormat="1" ht="13.5" customHeight="1" thickBot="1">
      <c r="A7" s="5101"/>
      <c r="B7" s="5104"/>
      <c r="C7" s="5104"/>
      <c r="D7" s="5110"/>
      <c r="E7" s="5111"/>
      <c r="F7" s="5110"/>
      <c r="G7" s="5111"/>
      <c r="H7" s="583">
        <v>1</v>
      </c>
      <c r="I7" s="583">
        <v>2</v>
      </c>
      <c r="J7" s="583">
        <v>3</v>
      </c>
      <c r="K7" s="583">
        <v>4</v>
      </c>
      <c r="L7" s="5114"/>
      <c r="M7" s="5117"/>
      <c r="N7" s="584" t="s">
        <v>3217</v>
      </c>
      <c r="O7" s="583" t="s">
        <v>3218</v>
      </c>
      <c r="P7" s="583" t="s">
        <v>3219</v>
      </c>
      <c r="Q7" s="583" t="s">
        <v>3220</v>
      </c>
      <c r="R7" s="585" t="s">
        <v>3221</v>
      </c>
    </row>
    <row r="8" spans="1:18" ht="12" customHeight="1" thickTop="1">
      <c r="A8" s="5085" t="s">
        <v>3251</v>
      </c>
      <c r="B8" s="5088" t="s">
        <v>3252</v>
      </c>
      <c r="C8" s="5157" t="s">
        <v>3271</v>
      </c>
      <c r="D8" s="586" t="s">
        <v>139</v>
      </c>
      <c r="E8" s="607" t="s">
        <v>498</v>
      </c>
      <c r="F8" s="586" t="s">
        <v>139</v>
      </c>
      <c r="G8" s="5141" t="s">
        <v>3272</v>
      </c>
      <c r="H8" s="587"/>
      <c r="I8" s="587" t="s">
        <v>139</v>
      </c>
      <c r="J8" s="587" t="s">
        <v>139</v>
      </c>
      <c r="K8" s="587"/>
      <c r="L8" s="586" t="s">
        <v>139</v>
      </c>
      <c r="M8" s="5128" t="s">
        <v>3273</v>
      </c>
      <c r="N8" s="588" t="s">
        <v>139</v>
      </c>
      <c r="O8" s="587" t="s">
        <v>139</v>
      </c>
      <c r="P8" s="587" t="s">
        <v>139</v>
      </c>
      <c r="Q8" s="5069" t="s">
        <v>3222</v>
      </c>
      <c r="R8" s="5062" t="s">
        <v>3222</v>
      </c>
    </row>
    <row r="9" spans="1:18" ht="12" customHeight="1">
      <c r="A9" s="5086"/>
      <c r="B9" s="5076"/>
      <c r="C9" s="5158"/>
      <c r="D9" s="589"/>
      <c r="E9" s="600"/>
      <c r="F9" s="590"/>
      <c r="G9" s="5096"/>
      <c r="H9" s="591"/>
      <c r="I9" s="591"/>
      <c r="J9" s="591"/>
      <c r="K9" s="591"/>
      <c r="L9" s="589"/>
      <c r="M9" s="5145"/>
      <c r="N9" s="592"/>
      <c r="O9" s="591"/>
      <c r="P9" s="591"/>
      <c r="Q9" s="5070"/>
      <c r="R9" s="5063"/>
    </row>
    <row r="10" spans="1:18" ht="12" customHeight="1">
      <c r="A10" s="5086"/>
      <c r="B10" s="5076"/>
      <c r="C10" s="5158"/>
      <c r="D10" s="589"/>
      <c r="E10" s="600"/>
      <c r="F10" s="590" t="s">
        <v>139</v>
      </c>
      <c r="G10" s="5096" t="s">
        <v>3224</v>
      </c>
      <c r="H10" s="591"/>
      <c r="I10" s="590" t="s">
        <v>139</v>
      </c>
      <c r="J10" s="590" t="s">
        <v>139</v>
      </c>
      <c r="K10" s="591"/>
      <c r="L10" s="589" t="s">
        <v>139</v>
      </c>
      <c r="M10" s="5145" t="s">
        <v>3274</v>
      </c>
      <c r="N10" s="592" t="s">
        <v>139</v>
      </c>
      <c r="O10" s="590" t="s">
        <v>139</v>
      </c>
      <c r="P10" s="590" t="s">
        <v>139</v>
      </c>
      <c r="Q10" s="5070"/>
      <c r="R10" s="5063"/>
    </row>
    <row r="11" spans="1:18" ht="12" customHeight="1">
      <c r="A11" s="5086"/>
      <c r="B11" s="5076"/>
      <c r="C11" s="5158"/>
      <c r="D11" s="589"/>
      <c r="E11" s="600"/>
      <c r="F11" s="590"/>
      <c r="G11" s="5096"/>
      <c r="H11" s="591"/>
      <c r="I11" s="591"/>
      <c r="J11" s="591"/>
      <c r="K11" s="591"/>
      <c r="L11" s="589"/>
      <c r="M11" s="5145"/>
      <c r="N11" s="592"/>
      <c r="O11" s="591"/>
      <c r="P11" s="591"/>
      <c r="Q11" s="5070"/>
      <c r="R11" s="5063"/>
    </row>
    <row r="12" spans="1:18" ht="12" customHeight="1">
      <c r="A12" s="5086"/>
      <c r="B12" s="5076"/>
      <c r="C12" s="5158"/>
      <c r="D12" s="589"/>
      <c r="E12" s="600"/>
      <c r="F12" s="590" t="s">
        <v>139</v>
      </c>
      <c r="G12" s="5096"/>
      <c r="H12" s="591"/>
      <c r="I12" s="590" t="s">
        <v>139</v>
      </c>
      <c r="J12" s="590" t="s">
        <v>139</v>
      </c>
      <c r="K12" s="591"/>
      <c r="L12" s="589" t="s">
        <v>139</v>
      </c>
      <c r="M12" s="5145" t="s">
        <v>3275</v>
      </c>
      <c r="N12" s="592" t="s">
        <v>139</v>
      </c>
      <c r="O12" s="591" t="s">
        <v>139</v>
      </c>
      <c r="P12" s="590" t="s">
        <v>139</v>
      </c>
      <c r="Q12" s="5070"/>
      <c r="R12" s="5063"/>
    </row>
    <row r="13" spans="1:18" ht="12" customHeight="1">
      <c r="A13" s="5086"/>
      <c r="B13" s="5076"/>
      <c r="C13" s="5158"/>
      <c r="D13" s="589"/>
      <c r="E13" s="600"/>
      <c r="F13" s="590"/>
      <c r="G13" s="5096"/>
      <c r="H13" s="591"/>
      <c r="I13" s="591"/>
      <c r="J13" s="591"/>
      <c r="K13" s="591"/>
      <c r="L13" s="589"/>
      <c r="M13" s="5145"/>
      <c r="N13" s="592"/>
      <c r="O13" s="591"/>
      <c r="P13" s="591"/>
      <c r="Q13" s="5070"/>
      <c r="R13" s="5063"/>
    </row>
    <row r="14" spans="1:18" ht="12" customHeight="1">
      <c r="A14" s="5086"/>
      <c r="B14" s="5076"/>
      <c r="C14" s="5158"/>
      <c r="D14" s="589"/>
      <c r="E14" s="600"/>
      <c r="F14" s="590" t="s">
        <v>139</v>
      </c>
      <c r="G14" s="5096"/>
      <c r="H14" s="591"/>
      <c r="I14" s="590" t="s">
        <v>139</v>
      </c>
      <c r="J14" s="590" t="s">
        <v>139</v>
      </c>
      <c r="K14" s="591"/>
      <c r="L14" s="589" t="s">
        <v>139</v>
      </c>
      <c r="M14" s="5145" t="s">
        <v>3276</v>
      </c>
      <c r="N14" s="592" t="s">
        <v>139</v>
      </c>
      <c r="O14" s="591"/>
      <c r="P14" s="590" t="s">
        <v>139</v>
      </c>
      <c r="Q14" s="5070"/>
      <c r="R14" s="5063"/>
    </row>
    <row r="15" spans="1:18" ht="12" customHeight="1">
      <c r="A15" s="5086"/>
      <c r="B15" s="5076"/>
      <c r="C15" s="5158"/>
      <c r="D15" s="589"/>
      <c r="E15" s="600"/>
      <c r="F15" s="590"/>
      <c r="G15" s="5096"/>
      <c r="H15" s="591"/>
      <c r="I15" s="591"/>
      <c r="J15" s="591"/>
      <c r="K15" s="591"/>
      <c r="L15" s="589"/>
      <c r="M15" s="5145"/>
      <c r="N15" s="592"/>
      <c r="O15" s="591"/>
      <c r="P15" s="591"/>
      <c r="Q15" s="5070"/>
      <c r="R15" s="5063"/>
    </row>
    <row r="16" spans="1:18" ht="12" customHeight="1">
      <c r="A16" s="5086"/>
      <c r="B16" s="5076"/>
      <c r="C16" s="5158"/>
      <c r="D16" s="589"/>
      <c r="E16" s="600"/>
      <c r="F16" s="590"/>
      <c r="G16" s="5096"/>
      <c r="H16" s="591"/>
      <c r="I16" s="590" t="s">
        <v>139</v>
      </c>
      <c r="J16" s="591"/>
      <c r="K16" s="591"/>
      <c r="L16" s="589" t="s">
        <v>139</v>
      </c>
      <c r="M16" s="5145" t="s">
        <v>3266</v>
      </c>
      <c r="N16" s="592" t="s">
        <v>139</v>
      </c>
      <c r="O16" s="591"/>
      <c r="P16" s="590" t="s">
        <v>139</v>
      </c>
      <c r="Q16" s="5070"/>
      <c r="R16" s="5063"/>
    </row>
    <row r="17" spans="1:18" ht="12" customHeight="1">
      <c r="A17" s="5086"/>
      <c r="B17" s="5076"/>
      <c r="C17" s="5158"/>
      <c r="D17" s="589"/>
      <c r="E17" s="600"/>
      <c r="F17" s="590"/>
      <c r="G17" s="5096"/>
      <c r="H17" s="591"/>
      <c r="I17" s="591"/>
      <c r="J17" s="591"/>
      <c r="K17" s="591"/>
      <c r="L17" s="589"/>
      <c r="M17" s="5145"/>
      <c r="N17" s="592"/>
      <c r="O17" s="591"/>
      <c r="P17" s="591"/>
      <c r="Q17" s="5070"/>
      <c r="R17" s="5063"/>
    </row>
    <row r="18" spans="1:18" ht="12" customHeight="1">
      <c r="A18" s="5086"/>
      <c r="B18" s="5076"/>
      <c r="C18" s="5158"/>
      <c r="D18" s="589"/>
      <c r="E18" s="600"/>
      <c r="F18" s="590"/>
      <c r="G18" s="5096"/>
      <c r="H18" s="591"/>
      <c r="I18" s="590" t="s">
        <v>139</v>
      </c>
      <c r="J18" s="591"/>
      <c r="K18" s="591"/>
      <c r="L18" s="589" t="s">
        <v>139</v>
      </c>
      <c r="M18" s="5145" t="s">
        <v>3277</v>
      </c>
      <c r="N18" s="592" t="s">
        <v>139</v>
      </c>
      <c r="O18" s="591"/>
      <c r="P18" s="590" t="s">
        <v>139</v>
      </c>
      <c r="Q18" s="5070"/>
      <c r="R18" s="5063"/>
    </row>
    <row r="19" spans="1:18" ht="12" customHeight="1">
      <c r="A19" s="5086"/>
      <c r="B19" s="5076"/>
      <c r="C19" s="5158"/>
      <c r="D19" s="589"/>
      <c r="E19" s="600"/>
      <c r="F19" s="590"/>
      <c r="G19" s="5096"/>
      <c r="H19" s="591"/>
      <c r="I19" s="591"/>
      <c r="J19" s="591"/>
      <c r="K19" s="591"/>
      <c r="L19" s="589"/>
      <c r="M19" s="5145"/>
      <c r="N19" s="592"/>
      <c r="O19" s="591"/>
      <c r="P19" s="591"/>
      <c r="Q19" s="5070"/>
      <c r="R19" s="5063"/>
    </row>
    <row r="20" spans="1:18" ht="12" customHeight="1">
      <c r="A20" s="5086"/>
      <c r="B20" s="5076"/>
      <c r="C20" s="5158"/>
      <c r="D20" s="589"/>
      <c r="E20" s="600"/>
      <c r="F20" s="590"/>
      <c r="G20" s="5096"/>
      <c r="H20" s="591"/>
      <c r="I20" s="590" t="s">
        <v>139</v>
      </c>
      <c r="J20" s="591"/>
      <c r="K20" s="591"/>
      <c r="L20" s="589" t="s">
        <v>139</v>
      </c>
      <c r="M20" s="5145" t="s">
        <v>3278</v>
      </c>
      <c r="N20" s="592" t="s">
        <v>139</v>
      </c>
      <c r="O20" s="591"/>
      <c r="P20" s="590" t="s">
        <v>139</v>
      </c>
      <c r="Q20" s="5070"/>
      <c r="R20" s="5063"/>
    </row>
    <row r="21" spans="1:18" ht="12" customHeight="1">
      <c r="A21" s="5086"/>
      <c r="B21" s="5076"/>
      <c r="C21" s="5158"/>
      <c r="D21" s="589"/>
      <c r="E21" s="600"/>
      <c r="F21" s="590"/>
      <c r="G21" s="5096"/>
      <c r="H21" s="591"/>
      <c r="I21" s="591"/>
      <c r="J21" s="591"/>
      <c r="K21" s="591"/>
      <c r="L21" s="589"/>
      <c r="M21" s="5145"/>
      <c r="N21" s="592"/>
      <c r="O21" s="591"/>
      <c r="P21" s="591"/>
      <c r="Q21" s="5070"/>
      <c r="R21" s="5063"/>
    </row>
    <row r="22" spans="1:18" ht="12" customHeight="1">
      <c r="A22" s="5086"/>
      <c r="B22" s="5076"/>
      <c r="C22" s="5158"/>
      <c r="D22" s="589"/>
      <c r="E22" s="600"/>
      <c r="F22" s="590"/>
      <c r="G22" s="5096"/>
      <c r="H22" s="591"/>
      <c r="I22" s="590" t="s">
        <v>139</v>
      </c>
      <c r="J22" s="591"/>
      <c r="K22" s="591"/>
      <c r="L22" s="589" t="s">
        <v>139</v>
      </c>
      <c r="M22" s="5145" t="s">
        <v>3279</v>
      </c>
      <c r="N22" s="592" t="s">
        <v>139</v>
      </c>
      <c r="O22" s="591"/>
      <c r="P22" s="590" t="s">
        <v>139</v>
      </c>
      <c r="Q22" s="5070"/>
      <c r="R22" s="5063"/>
    </row>
    <row r="23" spans="1:18" ht="12" customHeight="1">
      <c r="A23" s="5086"/>
      <c r="B23" s="5076"/>
      <c r="C23" s="5158"/>
      <c r="D23" s="593"/>
      <c r="E23" s="601"/>
      <c r="F23" s="602"/>
      <c r="G23" s="5133"/>
      <c r="H23" s="594"/>
      <c r="I23" s="594"/>
      <c r="J23" s="594"/>
      <c r="K23" s="594"/>
      <c r="L23" s="593"/>
      <c r="M23" s="5145"/>
      <c r="N23" s="595"/>
      <c r="O23" s="594"/>
      <c r="P23" s="594"/>
      <c r="Q23" s="5070"/>
      <c r="R23" s="5063"/>
    </row>
    <row r="24" spans="1:18" s="579" customFormat="1" ht="12" customHeight="1">
      <c r="A24" s="615"/>
      <c r="B24" s="5076"/>
      <c r="C24" s="5075" t="s">
        <v>3406</v>
      </c>
      <c r="D24" s="596" t="s">
        <v>139</v>
      </c>
      <c r="E24" s="597" t="s">
        <v>498</v>
      </c>
      <c r="F24" s="596" t="s">
        <v>139</v>
      </c>
      <c r="G24" s="5095" t="s">
        <v>3407</v>
      </c>
      <c r="H24" s="598"/>
      <c r="I24" s="598" t="s">
        <v>139</v>
      </c>
      <c r="J24" s="598" t="s">
        <v>139</v>
      </c>
      <c r="K24" s="598"/>
      <c r="L24" s="596" t="s">
        <v>139</v>
      </c>
      <c r="M24" s="5128" t="s">
        <v>3408</v>
      </c>
      <c r="N24" s="599" t="s">
        <v>139</v>
      </c>
      <c r="O24" s="598"/>
      <c r="P24" s="598" t="s">
        <v>139</v>
      </c>
      <c r="Q24" s="5069" t="s">
        <v>3222</v>
      </c>
      <c r="R24" s="5062" t="s">
        <v>3222</v>
      </c>
    </row>
    <row r="25" spans="1:18" s="579" customFormat="1" ht="12" customHeight="1">
      <c r="A25" s="615"/>
      <c r="B25" s="5076"/>
      <c r="C25" s="5076"/>
      <c r="D25" s="589"/>
      <c r="E25" s="600"/>
      <c r="F25" s="590"/>
      <c r="G25" s="5096"/>
      <c r="H25" s="591"/>
      <c r="I25" s="591"/>
      <c r="J25" s="591"/>
      <c r="K25" s="591"/>
      <c r="L25" s="589"/>
      <c r="M25" s="5145"/>
      <c r="N25" s="592"/>
      <c r="O25" s="591"/>
      <c r="P25" s="591"/>
      <c r="Q25" s="5070"/>
      <c r="R25" s="5063"/>
    </row>
    <row r="26" spans="1:18" ht="12" customHeight="1">
      <c r="A26" s="615"/>
      <c r="B26" s="5076"/>
      <c r="C26" s="5089"/>
      <c r="D26" s="589"/>
      <c r="E26" s="600"/>
      <c r="F26" s="590" t="s">
        <v>139</v>
      </c>
      <c r="G26" s="5096" t="s">
        <v>3409</v>
      </c>
      <c r="H26" s="591"/>
      <c r="I26" s="590" t="s">
        <v>139</v>
      </c>
      <c r="J26" s="590" t="s">
        <v>139</v>
      </c>
      <c r="K26" s="591"/>
      <c r="L26" s="589" t="s">
        <v>139</v>
      </c>
      <c r="M26" s="5145" t="s">
        <v>3410</v>
      </c>
      <c r="N26" s="592"/>
      <c r="O26" s="591"/>
      <c r="P26" s="590" t="s">
        <v>139</v>
      </c>
      <c r="Q26" s="5070"/>
      <c r="R26" s="5063"/>
    </row>
    <row r="27" spans="1:18" ht="12" customHeight="1">
      <c r="A27" s="615"/>
      <c r="B27" s="5076"/>
      <c r="C27" s="5089"/>
      <c r="D27" s="589"/>
      <c r="E27" s="600"/>
      <c r="F27" s="590"/>
      <c r="G27" s="5096"/>
      <c r="H27" s="591"/>
      <c r="I27" s="591"/>
      <c r="J27" s="591"/>
      <c r="K27" s="591"/>
      <c r="L27" s="589"/>
      <c r="M27" s="5145"/>
      <c r="N27" s="592"/>
      <c r="O27" s="591"/>
      <c r="P27" s="591"/>
      <c r="Q27" s="5070"/>
      <c r="R27" s="5063"/>
    </row>
    <row r="28" spans="1:18" ht="12" customHeight="1">
      <c r="A28" s="615"/>
      <c r="B28" s="5076"/>
      <c r="C28" s="5089"/>
      <c r="D28" s="589"/>
      <c r="E28" s="600"/>
      <c r="F28" s="590" t="s">
        <v>139</v>
      </c>
      <c r="G28" s="5096" t="s">
        <v>3224</v>
      </c>
      <c r="H28" s="591"/>
      <c r="I28" s="590" t="s">
        <v>139</v>
      </c>
      <c r="J28" s="591"/>
      <c r="K28" s="591"/>
      <c r="L28" s="589" t="s">
        <v>139</v>
      </c>
      <c r="M28" s="5145" t="s">
        <v>3411</v>
      </c>
      <c r="N28" s="592" t="s">
        <v>139</v>
      </c>
      <c r="O28" s="590" t="s">
        <v>139</v>
      </c>
      <c r="P28" s="590" t="s">
        <v>139</v>
      </c>
      <c r="Q28" s="5070"/>
      <c r="R28" s="5063"/>
    </row>
    <row r="29" spans="1:18" ht="12" customHeight="1">
      <c r="A29" s="615"/>
      <c r="B29" s="5076"/>
      <c r="C29" s="5089"/>
      <c r="D29" s="589"/>
      <c r="E29" s="600"/>
      <c r="F29" s="590"/>
      <c r="G29" s="5096"/>
      <c r="H29" s="594"/>
      <c r="I29" s="594"/>
      <c r="J29" s="594"/>
      <c r="K29" s="594"/>
      <c r="L29" s="593"/>
      <c r="M29" s="5145"/>
      <c r="N29" s="595"/>
      <c r="O29" s="594"/>
      <c r="P29" s="594"/>
      <c r="Q29" s="5070"/>
      <c r="R29" s="5063"/>
    </row>
    <row r="30" spans="1:18" ht="12" customHeight="1">
      <c r="A30" s="615"/>
      <c r="B30" s="5076"/>
      <c r="C30" s="5075" t="s">
        <v>3412</v>
      </c>
      <c r="D30" s="589"/>
      <c r="E30" s="600"/>
      <c r="F30" s="590" t="s">
        <v>139</v>
      </c>
      <c r="G30" s="5096"/>
      <c r="H30" s="598"/>
      <c r="I30" s="598" t="s">
        <v>139</v>
      </c>
      <c r="J30" s="598" t="s">
        <v>139</v>
      </c>
      <c r="K30" s="598"/>
      <c r="L30" s="596" t="s">
        <v>139</v>
      </c>
      <c r="M30" s="5128" t="s">
        <v>3408</v>
      </c>
      <c r="N30" s="599" t="s">
        <v>139</v>
      </c>
      <c r="O30" s="598"/>
      <c r="P30" s="598" t="s">
        <v>139</v>
      </c>
      <c r="Q30" s="5069" t="s">
        <v>3222</v>
      </c>
      <c r="R30" s="5062" t="s">
        <v>3222</v>
      </c>
    </row>
    <row r="31" spans="1:18" ht="12" customHeight="1">
      <c r="A31" s="615"/>
      <c r="B31" s="5076"/>
      <c r="C31" s="5089"/>
      <c r="D31" s="589"/>
      <c r="E31" s="600"/>
      <c r="F31" s="590"/>
      <c r="G31" s="5096"/>
      <c r="H31" s="591"/>
      <c r="I31" s="591"/>
      <c r="J31" s="591"/>
      <c r="K31" s="591"/>
      <c r="L31" s="589"/>
      <c r="M31" s="5145"/>
      <c r="N31" s="592"/>
      <c r="O31" s="591"/>
      <c r="P31" s="591"/>
      <c r="Q31" s="5070"/>
      <c r="R31" s="5063"/>
    </row>
    <row r="32" spans="1:18" ht="12" customHeight="1">
      <c r="A32" s="615"/>
      <c r="B32" s="5076"/>
      <c r="C32" s="5089"/>
      <c r="D32" s="589"/>
      <c r="E32" s="600"/>
      <c r="F32" s="590"/>
      <c r="G32" s="5096"/>
      <c r="H32" s="591"/>
      <c r="I32" s="590" t="s">
        <v>139</v>
      </c>
      <c r="J32" s="590" t="s">
        <v>139</v>
      </c>
      <c r="K32" s="591"/>
      <c r="L32" s="589" t="s">
        <v>139</v>
      </c>
      <c r="M32" s="5145" t="s">
        <v>3410</v>
      </c>
      <c r="N32" s="592" t="s">
        <v>139</v>
      </c>
      <c r="O32" s="591"/>
      <c r="P32" s="591"/>
      <c r="Q32" s="5070"/>
      <c r="R32" s="5063"/>
    </row>
    <row r="33" spans="1:18" ht="12" customHeight="1">
      <c r="A33" s="615"/>
      <c r="B33" s="5076"/>
      <c r="C33" s="5090"/>
      <c r="D33" s="589"/>
      <c r="E33" s="600"/>
      <c r="F33" s="590"/>
      <c r="G33" s="5096"/>
      <c r="H33" s="594"/>
      <c r="I33" s="594"/>
      <c r="J33" s="594"/>
      <c r="K33" s="594"/>
      <c r="L33" s="593"/>
      <c r="M33" s="5134"/>
      <c r="N33" s="595"/>
      <c r="O33" s="594"/>
      <c r="P33" s="594"/>
      <c r="Q33" s="5071"/>
      <c r="R33" s="5072"/>
    </row>
    <row r="34" spans="1:18" ht="12" customHeight="1">
      <c r="A34" s="615"/>
      <c r="B34" s="5076"/>
      <c r="C34" s="5075" t="s">
        <v>3413</v>
      </c>
      <c r="D34" s="589"/>
      <c r="E34" s="600"/>
      <c r="F34" s="590"/>
      <c r="G34" s="5096"/>
      <c r="H34" s="598"/>
      <c r="I34" s="598" t="s">
        <v>139</v>
      </c>
      <c r="J34" s="598" t="s">
        <v>139</v>
      </c>
      <c r="K34" s="598"/>
      <c r="L34" s="596" t="s">
        <v>139</v>
      </c>
      <c r="M34" s="5145" t="s">
        <v>3410</v>
      </c>
      <c r="N34" s="599" t="s">
        <v>139</v>
      </c>
      <c r="O34" s="598"/>
      <c r="P34" s="598" t="s">
        <v>139</v>
      </c>
      <c r="Q34" s="5069" t="s">
        <v>3222</v>
      </c>
      <c r="R34" s="5062" t="s">
        <v>3222</v>
      </c>
    </row>
    <row r="35" spans="1:18" ht="12" customHeight="1">
      <c r="A35" s="615"/>
      <c r="B35" s="5076"/>
      <c r="C35" s="5078"/>
      <c r="D35" s="589"/>
      <c r="E35" s="600"/>
      <c r="F35" s="590"/>
      <c r="G35" s="5096"/>
      <c r="H35" s="591"/>
      <c r="I35" s="591"/>
      <c r="J35" s="591"/>
      <c r="K35" s="591"/>
      <c r="L35" s="589"/>
      <c r="M35" s="5145"/>
      <c r="N35" s="592"/>
      <c r="O35" s="591"/>
      <c r="P35" s="591"/>
      <c r="Q35" s="5070"/>
      <c r="R35" s="5063"/>
    </row>
    <row r="36" spans="1:18" ht="12" customHeight="1">
      <c r="A36" s="615"/>
      <c r="B36" s="5076"/>
      <c r="C36" s="5078"/>
      <c r="D36" s="589"/>
      <c r="E36" s="600"/>
      <c r="F36" s="590"/>
      <c r="G36" s="5096"/>
      <c r="H36" s="591"/>
      <c r="I36" s="591"/>
      <c r="J36" s="591"/>
      <c r="K36" s="591"/>
      <c r="L36" s="589"/>
      <c r="M36" s="5145"/>
      <c r="N36" s="592"/>
      <c r="O36" s="591"/>
      <c r="P36" s="591"/>
      <c r="Q36" s="5070"/>
      <c r="R36" s="5063"/>
    </row>
    <row r="37" spans="1:18" ht="12" customHeight="1">
      <c r="A37" s="615"/>
      <c r="B37" s="5076"/>
      <c r="C37" s="5079"/>
      <c r="D37" s="593"/>
      <c r="E37" s="601"/>
      <c r="F37" s="602"/>
      <c r="G37" s="5133"/>
      <c r="H37" s="594"/>
      <c r="I37" s="594"/>
      <c r="J37" s="594"/>
      <c r="K37" s="594"/>
      <c r="L37" s="593"/>
      <c r="M37" s="5134"/>
      <c r="N37" s="595"/>
      <c r="O37" s="594"/>
      <c r="P37" s="594"/>
      <c r="Q37" s="5071"/>
      <c r="R37" s="5072"/>
    </row>
    <row r="38" spans="1:18" ht="12" customHeight="1">
      <c r="A38" s="615"/>
      <c r="B38" s="5076"/>
      <c r="C38" s="5075" t="s">
        <v>3280</v>
      </c>
      <c r="D38" s="596" t="s">
        <v>139</v>
      </c>
      <c r="E38" s="597" t="s">
        <v>498</v>
      </c>
      <c r="F38" s="596" t="s">
        <v>139</v>
      </c>
      <c r="G38" s="5095" t="s">
        <v>3230</v>
      </c>
      <c r="H38" s="598"/>
      <c r="I38" s="598"/>
      <c r="J38" s="598" t="s">
        <v>139</v>
      </c>
      <c r="K38" s="598" t="s">
        <v>139</v>
      </c>
      <c r="L38" s="596" t="s">
        <v>139</v>
      </c>
      <c r="M38" s="5145" t="s">
        <v>3281</v>
      </c>
      <c r="N38" s="599" t="s">
        <v>139</v>
      </c>
      <c r="O38" s="598"/>
      <c r="P38" s="598" t="s">
        <v>139</v>
      </c>
      <c r="Q38" s="5069" t="s">
        <v>3222</v>
      </c>
      <c r="R38" s="5062" t="s">
        <v>3222</v>
      </c>
    </row>
    <row r="39" spans="1:18" ht="12" customHeight="1">
      <c r="A39" s="615"/>
      <c r="B39" s="5076"/>
      <c r="C39" s="5091"/>
      <c r="D39" s="589"/>
      <c r="E39" s="600"/>
      <c r="F39" s="590"/>
      <c r="G39" s="5096"/>
      <c r="H39" s="591"/>
      <c r="I39" s="591"/>
      <c r="J39" s="591"/>
      <c r="K39" s="591"/>
      <c r="L39" s="589"/>
      <c r="M39" s="5145"/>
      <c r="N39" s="592"/>
      <c r="O39" s="591"/>
      <c r="P39" s="591"/>
      <c r="Q39" s="5070"/>
      <c r="R39" s="5063"/>
    </row>
    <row r="40" spans="1:18" ht="12" customHeight="1">
      <c r="A40" s="615"/>
      <c r="B40" s="5076"/>
      <c r="C40" s="5091"/>
      <c r="D40" s="589"/>
      <c r="E40" s="600"/>
      <c r="F40" s="590" t="s">
        <v>139</v>
      </c>
      <c r="G40" s="5096"/>
      <c r="H40" s="591"/>
      <c r="I40" s="591"/>
      <c r="J40" s="590" t="s">
        <v>139</v>
      </c>
      <c r="K40" s="590" t="s">
        <v>139</v>
      </c>
      <c r="L40" s="589" t="s">
        <v>139</v>
      </c>
      <c r="M40" s="5145" t="s">
        <v>3282</v>
      </c>
      <c r="N40" s="592" t="s">
        <v>139</v>
      </c>
      <c r="O40" s="591"/>
      <c r="P40" s="590" t="s">
        <v>139</v>
      </c>
      <c r="Q40" s="5070"/>
      <c r="R40" s="5063"/>
    </row>
    <row r="41" spans="1:18" ht="12" customHeight="1">
      <c r="A41" s="615"/>
      <c r="B41" s="5076"/>
      <c r="C41" s="5091"/>
      <c r="D41" s="593"/>
      <c r="E41" s="601"/>
      <c r="F41" s="602"/>
      <c r="G41" s="5133"/>
      <c r="H41" s="594"/>
      <c r="I41" s="594"/>
      <c r="J41" s="594"/>
      <c r="K41" s="594"/>
      <c r="L41" s="593"/>
      <c r="M41" s="5145"/>
      <c r="N41" s="595"/>
      <c r="O41" s="594"/>
      <c r="P41" s="594"/>
      <c r="Q41" s="5070"/>
      <c r="R41" s="5063"/>
    </row>
    <row r="42" spans="1:18" ht="12" customHeight="1">
      <c r="A42" s="615"/>
      <c r="B42" s="5075" t="s">
        <v>3414</v>
      </c>
      <c r="C42" s="5150" t="s">
        <v>3415</v>
      </c>
      <c r="D42" s="596" t="s">
        <v>139</v>
      </c>
      <c r="E42" s="597" t="s">
        <v>498</v>
      </c>
      <c r="F42" s="596" t="s">
        <v>139</v>
      </c>
      <c r="G42" s="5095"/>
      <c r="H42" s="598"/>
      <c r="I42" s="598" t="s">
        <v>139</v>
      </c>
      <c r="J42" s="598" t="s">
        <v>139</v>
      </c>
      <c r="K42" s="598" t="s">
        <v>139</v>
      </c>
      <c r="L42" s="596" t="s">
        <v>139</v>
      </c>
      <c r="M42" s="616" t="s">
        <v>3404</v>
      </c>
      <c r="N42" s="597"/>
      <c r="O42" s="598"/>
      <c r="P42" s="598"/>
      <c r="Q42" s="5069" t="s">
        <v>3222</v>
      </c>
      <c r="R42" s="5062" t="s">
        <v>3222</v>
      </c>
    </row>
    <row r="43" spans="1:18" ht="12" customHeight="1">
      <c r="A43" s="615"/>
      <c r="B43" s="5076"/>
      <c r="C43" s="5091"/>
      <c r="D43" s="589"/>
      <c r="E43" s="600"/>
      <c r="F43" s="590"/>
      <c r="G43" s="5096"/>
      <c r="H43" s="591"/>
      <c r="I43" s="591"/>
      <c r="J43" s="591"/>
      <c r="K43" s="591"/>
      <c r="L43" s="5152" t="s">
        <v>3405</v>
      </c>
      <c r="M43" s="5153"/>
      <c r="N43" s="600"/>
      <c r="O43" s="591"/>
      <c r="P43" s="591"/>
      <c r="Q43" s="5070"/>
      <c r="R43" s="5063"/>
    </row>
    <row r="44" spans="1:18" ht="12" customHeight="1">
      <c r="A44" s="615"/>
      <c r="B44" s="5076"/>
      <c r="C44" s="5091"/>
      <c r="D44" s="589"/>
      <c r="E44" s="600"/>
      <c r="F44" s="590"/>
      <c r="G44" s="5096"/>
      <c r="H44" s="591"/>
      <c r="I44" s="591"/>
      <c r="J44" s="591"/>
      <c r="K44" s="591"/>
      <c r="L44" s="5152"/>
      <c r="M44" s="5153"/>
      <c r="N44" s="600"/>
      <c r="O44" s="591"/>
      <c r="P44" s="591"/>
      <c r="Q44" s="5070"/>
      <c r="R44" s="5063"/>
    </row>
    <row r="45" spans="1:18" ht="12" customHeight="1" thickBot="1">
      <c r="A45" s="617"/>
      <c r="B45" s="5149"/>
      <c r="C45" s="5151"/>
      <c r="D45" s="618"/>
      <c r="E45" s="619"/>
      <c r="F45" s="620"/>
      <c r="G45" s="5154"/>
      <c r="H45" s="621"/>
      <c r="I45" s="621"/>
      <c r="J45" s="621"/>
      <c r="K45" s="621"/>
      <c r="L45" s="5155"/>
      <c r="M45" s="5156"/>
      <c r="N45" s="619"/>
      <c r="O45" s="621"/>
      <c r="P45" s="621"/>
      <c r="Q45" s="5070"/>
      <c r="R45" s="5063"/>
    </row>
    <row r="46" spans="1:18" ht="12" customHeight="1" thickTop="1">
      <c r="A46" s="5135" t="s">
        <v>3283</v>
      </c>
      <c r="B46" s="5138" t="s">
        <v>3284</v>
      </c>
      <c r="C46" s="5140" t="s">
        <v>3285</v>
      </c>
      <c r="D46" s="586" t="s">
        <v>139</v>
      </c>
      <c r="E46" s="607" t="s">
        <v>498</v>
      </c>
      <c r="F46" s="586" t="s">
        <v>139</v>
      </c>
      <c r="G46" s="5141"/>
      <c r="H46" s="587"/>
      <c r="I46" s="587" t="s">
        <v>139</v>
      </c>
      <c r="J46" s="587" t="s">
        <v>139</v>
      </c>
      <c r="K46" s="587"/>
      <c r="L46" s="586" t="s">
        <v>139</v>
      </c>
      <c r="M46" s="5142" t="s">
        <v>3286</v>
      </c>
      <c r="N46" s="588" t="s">
        <v>139</v>
      </c>
      <c r="O46" s="587"/>
      <c r="P46" s="587" t="s">
        <v>139</v>
      </c>
      <c r="Q46" s="5143" t="s">
        <v>3222</v>
      </c>
      <c r="R46" s="5123" t="s">
        <v>3222</v>
      </c>
    </row>
    <row r="47" spans="1:18" ht="12" customHeight="1">
      <c r="A47" s="5136"/>
      <c r="B47" s="5126"/>
      <c r="C47" s="5126"/>
      <c r="D47" s="593"/>
      <c r="E47" s="601"/>
      <c r="F47" s="602"/>
      <c r="G47" s="5133"/>
      <c r="H47" s="594"/>
      <c r="I47" s="594"/>
      <c r="J47" s="594"/>
      <c r="K47" s="594"/>
      <c r="L47" s="593"/>
      <c r="M47" s="5127"/>
      <c r="N47" s="595"/>
      <c r="O47" s="594"/>
      <c r="P47" s="594"/>
      <c r="Q47" s="5144"/>
      <c r="R47" s="5124"/>
    </row>
    <row r="48" spans="1:18" ht="12" customHeight="1">
      <c r="A48" s="5136"/>
      <c r="B48" s="5126"/>
      <c r="C48" s="5125" t="s">
        <v>3287</v>
      </c>
      <c r="D48" s="596" t="s">
        <v>139</v>
      </c>
      <c r="E48" s="597" t="s">
        <v>498</v>
      </c>
      <c r="F48" s="596" t="s">
        <v>139</v>
      </c>
      <c r="G48" s="5095"/>
      <c r="H48" s="622"/>
      <c r="I48" s="598" t="s">
        <v>139</v>
      </c>
      <c r="J48" s="598" t="s">
        <v>139</v>
      </c>
      <c r="K48" s="622"/>
      <c r="L48" s="596" t="s">
        <v>139</v>
      </c>
      <c r="M48" s="5127" t="s">
        <v>3288</v>
      </c>
      <c r="N48" s="599" t="s">
        <v>139</v>
      </c>
      <c r="O48" s="622"/>
      <c r="P48" s="598" t="s">
        <v>139</v>
      </c>
      <c r="Q48" s="5129" t="s">
        <v>3222</v>
      </c>
      <c r="R48" s="5120" t="s">
        <v>3222</v>
      </c>
    </row>
    <row r="49" spans="1:18" ht="12" customHeight="1">
      <c r="A49" s="5136"/>
      <c r="B49" s="5126"/>
      <c r="C49" s="5126"/>
      <c r="D49" s="589"/>
      <c r="E49" s="600"/>
      <c r="F49" s="590"/>
      <c r="G49" s="5096"/>
      <c r="H49" s="623"/>
      <c r="I49" s="623"/>
      <c r="J49" s="623"/>
      <c r="K49" s="623"/>
      <c r="L49" s="589"/>
      <c r="M49" s="5128"/>
      <c r="N49" s="624"/>
      <c r="O49" s="623"/>
      <c r="P49" s="623"/>
      <c r="Q49" s="5130"/>
      <c r="R49" s="5121"/>
    </row>
    <row r="50" spans="1:18" ht="12" customHeight="1">
      <c r="A50" s="5136"/>
      <c r="B50" s="5126"/>
      <c r="C50" s="5126"/>
      <c r="D50" s="589"/>
      <c r="E50" s="600"/>
      <c r="F50" s="590" t="s">
        <v>139</v>
      </c>
      <c r="G50" s="5096"/>
      <c r="H50" s="623"/>
      <c r="I50" s="590" t="s">
        <v>139</v>
      </c>
      <c r="J50" s="590" t="s">
        <v>139</v>
      </c>
      <c r="K50" s="623"/>
      <c r="L50" s="589" t="s">
        <v>139</v>
      </c>
      <c r="M50" s="5134" t="s">
        <v>3289</v>
      </c>
      <c r="N50" s="592" t="s">
        <v>139</v>
      </c>
      <c r="O50" s="623"/>
      <c r="P50" s="590" t="s">
        <v>139</v>
      </c>
      <c r="Q50" s="5130"/>
      <c r="R50" s="5121"/>
    </row>
    <row r="51" spans="1:18" ht="12" customHeight="1">
      <c r="A51" s="5136"/>
      <c r="B51" s="5126"/>
      <c r="C51" s="5126"/>
      <c r="D51" s="593"/>
      <c r="E51" s="601"/>
      <c r="F51" s="602"/>
      <c r="G51" s="5133"/>
      <c r="H51" s="625"/>
      <c r="I51" s="625"/>
      <c r="J51" s="625"/>
      <c r="K51" s="625"/>
      <c r="L51" s="593"/>
      <c r="M51" s="5127"/>
      <c r="N51" s="626"/>
      <c r="O51" s="625"/>
      <c r="P51" s="625"/>
      <c r="Q51" s="5131"/>
      <c r="R51" s="5132"/>
    </row>
    <row r="52" spans="1:18" ht="12" customHeight="1">
      <c r="A52" s="5136"/>
      <c r="B52" s="5126"/>
      <c r="C52" s="5125" t="s">
        <v>3290</v>
      </c>
      <c r="D52" s="596" t="s">
        <v>139</v>
      </c>
      <c r="E52" s="597" t="s">
        <v>498</v>
      </c>
      <c r="F52" s="596" t="s">
        <v>139</v>
      </c>
      <c r="G52" s="5095" t="s">
        <v>3230</v>
      </c>
      <c r="H52" s="622"/>
      <c r="I52" s="622"/>
      <c r="J52" s="598" t="s">
        <v>139</v>
      </c>
      <c r="K52" s="598" t="s">
        <v>139</v>
      </c>
      <c r="L52" s="596" t="s">
        <v>139</v>
      </c>
      <c r="M52" s="5128" t="s">
        <v>3291</v>
      </c>
      <c r="N52" s="599" t="s">
        <v>139</v>
      </c>
      <c r="O52" s="622"/>
      <c r="P52" s="598" t="s">
        <v>139</v>
      </c>
      <c r="Q52" s="5129" t="s">
        <v>3222</v>
      </c>
      <c r="R52" s="5120" t="s">
        <v>3222</v>
      </c>
    </row>
    <row r="53" spans="1:18" ht="12" customHeight="1">
      <c r="A53" s="5136"/>
      <c r="B53" s="5126"/>
      <c r="C53" s="5126"/>
      <c r="D53" s="589"/>
      <c r="E53" s="600"/>
      <c r="F53" s="590"/>
      <c r="G53" s="5096"/>
      <c r="H53" s="623"/>
      <c r="I53" s="623"/>
      <c r="J53" s="623"/>
      <c r="K53" s="623"/>
      <c r="L53" s="589"/>
      <c r="M53" s="5145"/>
      <c r="N53" s="624"/>
      <c r="O53" s="623"/>
      <c r="P53" s="623"/>
      <c r="Q53" s="5130"/>
      <c r="R53" s="5121"/>
    </row>
    <row r="54" spans="1:18" ht="12" customHeight="1">
      <c r="A54" s="5136"/>
      <c r="B54" s="5126"/>
      <c r="C54" s="5126"/>
      <c r="D54" s="589"/>
      <c r="E54" s="600"/>
      <c r="F54" s="590" t="s">
        <v>139</v>
      </c>
      <c r="G54" s="5096"/>
      <c r="H54" s="623"/>
      <c r="I54" s="623"/>
      <c r="J54" s="623"/>
      <c r="K54" s="590" t="s">
        <v>139</v>
      </c>
      <c r="L54" s="589" t="s">
        <v>139</v>
      </c>
      <c r="M54" s="5145" t="s">
        <v>3292</v>
      </c>
      <c r="N54" s="592" t="s">
        <v>139</v>
      </c>
      <c r="O54" s="623"/>
      <c r="P54" s="623"/>
      <c r="Q54" s="5130"/>
      <c r="R54" s="5121"/>
    </row>
    <row r="55" spans="1:18" ht="12" customHeight="1">
      <c r="A55" s="5136"/>
      <c r="B55" s="5126"/>
      <c r="C55" s="5126"/>
      <c r="D55" s="589"/>
      <c r="E55" s="600"/>
      <c r="F55" s="590"/>
      <c r="G55" s="5096"/>
      <c r="H55" s="623"/>
      <c r="I55" s="623"/>
      <c r="J55" s="623"/>
      <c r="K55" s="623"/>
      <c r="L55" s="589"/>
      <c r="M55" s="5145"/>
      <c r="N55" s="624"/>
      <c r="O55" s="623"/>
      <c r="P55" s="623"/>
      <c r="Q55" s="5130"/>
      <c r="R55" s="5121"/>
    </row>
    <row r="56" spans="1:18" ht="12" customHeight="1">
      <c r="A56" s="5136"/>
      <c r="B56" s="5126"/>
      <c r="C56" s="5126"/>
      <c r="D56" s="589"/>
      <c r="E56" s="600"/>
      <c r="F56" s="590"/>
      <c r="G56" s="5096"/>
      <c r="H56" s="623"/>
      <c r="I56" s="623"/>
      <c r="J56" s="623"/>
      <c r="K56" s="590" t="s">
        <v>139</v>
      </c>
      <c r="L56" s="589" t="s">
        <v>139</v>
      </c>
      <c r="M56" s="5145" t="s">
        <v>3293</v>
      </c>
      <c r="N56" s="592" t="s">
        <v>139</v>
      </c>
      <c r="O56" s="623"/>
      <c r="P56" s="623"/>
      <c r="Q56" s="5130"/>
      <c r="R56" s="5121"/>
    </row>
    <row r="57" spans="1:18" ht="12" customHeight="1">
      <c r="A57" s="5136"/>
      <c r="B57" s="5126"/>
      <c r="C57" s="5126"/>
      <c r="D57" s="593"/>
      <c r="E57" s="601"/>
      <c r="F57" s="602"/>
      <c r="G57" s="5133"/>
      <c r="H57" s="625"/>
      <c r="I57" s="625"/>
      <c r="J57" s="625"/>
      <c r="K57" s="625"/>
      <c r="L57" s="593"/>
      <c r="M57" s="5134"/>
      <c r="N57" s="626"/>
      <c r="O57" s="625"/>
      <c r="P57" s="625"/>
      <c r="Q57" s="5131"/>
      <c r="R57" s="5132"/>
    </row>
    <row r="58" spans="1:18" ht="12" customHeight="1">
      <c r="A58" s="5136"/>
      <c r="B58" s="5126"/>
      <c r="C58" s="5125" t="s">
        <v>3294</v>
      </c>
      <c r="D58" s="596" t="s">
        <v>139</v>
      </c>
      <c r="E58" s="597" t="s">
        <v>498</v>
      </c>
      <c r="F58" s="596" t="s">
        <v>139</v>
      </c>
      <c r="G58" s="5095" t="s">
        <v>3230</v>
      </c>
      <c r="H58" s="622"/>
      <c r="I58" s="622"/>
      <c r="J58" s="622"/>
      <c r="K58" s="598" t="s">
        <v>139</v>
      </c>
      <c r="L58" s="596" t="s">
        <v>139</v>
      </c>
      <c r="M58" s="5127" t="s">
        <v>3295</v>
      </c>
      <c r="N58" s="599" t="s">
        <v>139</v>
      </c>
      <c r="O58" s="622"/>
      <c r="P58" s="622"/>
      <c r="Q58" s="5129" t="s">
        <v>3222</v>
      </c>
      <c r="R58" s="5120" t="s">
        <v>3222</v>
      </c>
    </row>
    <row r="59" spans="1:18" ht="12" customHeight="1">
      <c r="A59" s="5136"/>
      <c r="B59" s="5126"/>
      <c r="C59" s="5126"/>
      <c r="D59" s="589"/>
      <c r="E59" s="600"/>
      <c r="F59" s="590"/>
      <c r="G59" s="5096"/>
      <c r="H59" s="623"/>
      <c r="I59" s="623"/>
      <c r="J59" s="623"/>
      <c r="K59" s="623"/>
      <c r="L59" s="589"/>
      <c r="M59" s="5128"/>
      <c r="N59" s="624"/>
      <c r="O59" s="623"/>
      <c r="P59" s="623"/>
      <c r="Q59" s="5130"/>
      <c r="R59" s="5121"/>
    </row>
    <row r="60" spans="1:18" ht="12" customHeight="1">
      <c r="A60" s="5136"/>
      <c r="B60" s="5126"/>
      <c r="C60" s="5126"/>
      <c r="D60" s="589"/>
      <c r="E60" s="600"/>
      <c r="F60" s="590" t="s">
        <v>139</v>
      </c>
      <c r="G60" s="5096"/>
      <c r="H60" s="623"/>
      <c r="I60" s="623"/>
      <c r="J60" s="623"/>
      <c r="K60" s="590" t="s">
        <v>139</v>
      </c>
      <c r="L60" s="589" t="s">
        <v>139</v>
      </c>
      <c r="M60" s="5134" t="s">
        <v>3296</v>
      </c>
      <c r="N60" s="592" t="s">
        <v>139</v>
      </c>
      <c r="O60" s="623"/>
      <c r="P60" s="623"/>
      <c r="Q60" s="5130"/>
      <c r="R60" s="5121"/>
    </row>
    <row r="61" spans="1:18" ht="12" customHeight="1" thickBot="1">
      <c r="A61" s="5137"/>
      <c r="B61" s="5139"/>
      <c r="C61" s="5139"/>
      <c r="D61" s="603"/>
      <c r="E61" s="604"/>
      <c r="F61" s="627"/>
      <c r="G61" s="5146"/>
      <c r="H61" s="628"/>
      <c r="I61" s="628"/>
      <c r="J61" s="628"/>
      <c r="K61" s="628"/>
      <c r="L61" s="603"/>
      <c r="M61" s="5147"/>
      <c r="N61" s="629"/>
      <c r="O61" s="628"/>
      <c r="P61" s="628"/>
      <c r="Q61" s="5148"/>
      <c r="R61" s="5122"/>
    </row>
  </sheetData>
  <mergeCells count="103">
    <mergeCell ref="J2:R2"/>
    <mergeCell ref="J3:R3"/>
    <mergeCell ref="A5:A7"/>
    <mergeCell ref="B5:B7"/>
    <mergeCell ref="C5:C7"/>
    <mergeCell ref="D5:M5"/>
    <mergeCell ref="N5:R5"/>
    <mergeCell ref="D6:E7"/>
    <mergeCell ref="F6:G7"/>
    <mergeCell ref="H6:K6"/>
    <mergeCell ref="L6:M7"/>
    <mergeCell ref="N6:P6"/>
    <mergeCell ref="Q6:R6"/>
    <mergeCell ref="A8:A23"/>
    <mergeCell ref="B8:B23"/>
    <mergeCell ref="C8:C23"/>
    <mergeCell ref="G8:G9"/>
    <mergeCell ref="M8:M9"/>
    <mergeCell ref="Q8:Q23"/>
    <mergeCell ref="R8:R23"/>
    <mergeCell ref="G16:G17"/>
    <mergeCell ref="M16:M17"/>
    <mergeCell ref="G18:G19"/>
    <mergeCell ref="M18:M19"/>
    <mergeCell ref="G20:G21"/>
    <mergeCell ref="M20:M21"/>
    <mergeCell ref="G10:G11"/>
    <mergeCell ref="M10:M11"/>
    <mergeCell ref="G12:G13"/>
    <mergeCell ref="M12:M13"/>
    <mergeCell ref="G14:G15"/>
    <mergeCell ref="M14:M15"/>
    <mergeCell ref="Q24:Q29"/>
    <mergeCell ref="R24:R29"/>
    <mergeCell ref="G26:G27"/>
    <mergeCell ref="M26:M27"/>
    <mergeCell ref="G28:G29"/>
    <mergeCell ref="M28:M29"/>
    <mergeCell ref="G22:G23"/>
    <mergeCell ref="M22:M23"/>
    <mergeCell ref="B24:B41"/>
    <mergeCell ref="C24:C29"/>
    <mergeCell ref="G24:G25"/>
    <mergeCell ref="M24:M25"/>
    <mergeCell ref="C30:C33"/>
    <mergeCell ref="G30:G31"/>
    <mergeCell ref="M30:M31"/>
    <mergeCell ref="M36:M37"/>
    <mergeCell ref="Q30:Q33"/>
    <mergeCell ref="R30:R33"/>
    <mergeCell ref="G32:G33"/>
    <mergeCell ref="M32:M33"/>
    <mergeCell ref="C34:C37"/>
    <mergeCell ref="G34:G35"/>
    <mergeCell ref="M34:M35"/>
    <mergeCell ref="Q34:Q37"/>
    <mergeCell ref="R34:R37"/>
    <mergeCell ref="G36:G37"/>
    <mergeCell ref="B42:B45"/>
    <mergeCell ref="C42:C45"/>
    <mergeCell ref="G42:G43"/>
    <mergeCell ref="Q42:Q45"/>
    <mergeCell ref="R42:R45"/>
    <mergeCell ref="L43:M44"/>
    <mergeCell ref="G44:G45"/>
    <mergeCell ref="L45:M45"/>
    <mergeCell ref="C38:C41"/>
    <mergeCell ref="G38:G39"/>
    <mergeCell ref="M38:M39"/>
    <mergeCell ref="Q38:Q41"/>
    <mergeCell ref="R38:R41"/>
    <mergeCell ref="G40:G41"/>
    <mergeCell ref="M40:M41"/>
    <mergeCell ref="A46:A61"/>
    <mergeCell ref="B46:B61"/>
    <mergeCell ref="C46:C47"/>
    <mergeCell ref="G46:G47"/>
    <mergeCell ref="M46:M47"/>
    <mergeCell ref="Q46:Q47"/>
    <mergeCell ref="C52:C57"/>
    <mergeCell ref="G52:G53"/>
    <mergeCell ref="M52:M53"/>
    <mergeCell ref="Q52:Q57"/>
    <mergeCell ref="G60:G61"/>
    <mergeCell ref="M60:M61"/>
    <mergeCell ref="G54:G55"/>
    <mergeCell ref="M54:M55"/>
    <mergeCell ref="G56:G57"/>
    <mergeCell ref="M56:M57"/>
    <mergeCell ref="C58:C61"/>
    <mergeCell ref="G58:G59"/>
    <mergeCell ref="M58:M59"/>
    <mergeCell ref="Q58:Q61"/>
    <mergeCell ref="R58:R61"/>
    <mergeCell ref="R46:R47"/>
    <mergeCell ref="C48:C51"/>
    <mergeCell ref="G48:G49"/>
    <mergeCell ref="M48:M49"/>
    <mergeCell ref="Q48:Q51"/>
    <mergeCell ref="R48:R51"/>
    <mergeCell ref="G50:G51"/>
    <mergeCell ref="M50:M51"/>
    <mergeCell ref="R52:R57"/>
  </mergeCells>
  <phoneticPr fontId="129"/>
  <dataValidations count="1">
    <dataValidation type="list" allowBlank="1" showInputMessage="1" showErrorMessage="1" sqref="D8 D24 D38 D42 D46 D48 D52 D58 F8 F10 F12 F14 F24 F26 F28 F30 F38 F40 F42 F46 F48 F50 F52 F54 F58 F60 I8:J8 I10:J10 I12:J12 I14:J14 I16 I18 I20 I22 I24:J24 I26:J26 I28 I30:J30 I32:J32 I34:J34 I42:J42 I46:J46 I48:J48 I50:J50 J38:L38 J40:L40 J52:L52 K54:L54 K56:L56 K58:L58 K60:L60 L8 L10 L12 L14 L16 L18 L20 L22 L24 L26 L28 L30 L32 L34 L42 L46 L48 L50 N8:P8 N10:P10 N12 N14 N16 N18 N20 N22 N24 N28:P28 N30 N32 N34 N38 N40 N46 N48 N50 N52 N54 N56 N58 N60 P12 P14 P16 P18 P20 P22 P24 P26 P30 P34 P38 P40 P46 P48 P50 P52" xr:uid="{00000000-0002-0000-4700-000000000000}">
      <formula1>"□,■"</formula1>
    </dataValidation>
  </dataValidations>
  <pageMargins left="0.61" right="0.24" top="0.43" bottom="0.22" header="0.3" footer="0.16"/>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R55"/>
  <sheetViews>
    <sheetView zoomScaleNormal="100" workbookViewId="0"/>
  </sheetViews>
  <sheetFormatPr defaultColWidth="9" defaultRowHeight="11.25"/>
  <cols>
    <col min="1" max="1" width="3.125" style="578" customWidth="1"/>
    <col min="2" max="2" width="14.125" style="578" customWidth="1"/>
    <col min="3" max="3" width="8.375" style="630" customWidth="1"/>
    <col min="4" max="4" width="2.625" style="578" customWidth="1"/>
    <col min="5" max="5" width="3" style="578" customWidth="1"/>
    <col min="6" max="6" width="2.625" style="579" customWidth="1"/>
    <col min="7" max="7" width="8.375" style="580" customWidth="1"/>
    <col min="8" max="11" width="2.625" style="578" customWidth="1"/>
    <col min="12" max="12" width="2.125" style="578" customWidth="1"/>
    <col min="13" max="13" width="12.125" style="581" customWidth="1"/>
    <col min="14" max="16" width="2.625" style="579" customWidth="1"/>
    <col min="17" max="18" width="10.625" style="579" customWidth="1"/>
    <col min="19" max="19" width="9" style="578" customWidth="1"/>
    <col min="20" max="16384" width="9" style="578"/>
  </cols>
  <sheetData>
    <row r="1" spans="1:18" ht="13.5">
      <c r="A1" s="2137" t="s">
        <v>3403</v>
      </c>
      <c r="B1" s="2137"/>
      <c r="C1" s="2138"/>
      <c r="D1" s="2137"/>
      <c r="E1" s="2137"/>
      <c r="F1" s="2139"/>
      <c r="G1" s="2140"/>
      <c r="H1" s="2137"/>
      <c r="I1" s="2137"/>
      <c r="J1" s="2137"/>
      <c r="K1" s="2137"/>
      <c r="L1" s="2137"/>
      <c r="M1" s="2141"/>
      <c r="N1" s="2142"/>
      <c r="O1" s="2142"/>
      <c r="P1" s="2142"/>
      <c r="Q1" s="2142"/>
      <c r="R1" s="2143" t="s">
        <v>3297</v>
      </c>
    </row>
    <row r="2" spans="1:18" ht="13.5">
      <c r="A2" s="2137"/>
      <c r="B2" s="2137"/>
      <c r="C2" s="2138"/>
      <c r="D2" s="2137"/>
      <c r="E2" s="2137"/>
      <c r="F2" s="2139"/>
      <c r="G2" s="2140"/>
      <c r="H2" s="2137"/>
      <c r="I2" s="2137"/>
      <c r="J2" s="5189" t="s">
        <v>3207</v>
      </c>
      <c r="K2" s="5189"/>
      <c r="L2" s="5189"/>
      <c r="M2" s="5189"/>
      <c r="N2" s="5189"/>
      <c r="O2" s="5189"/>
      <c r="P2" s="5189"/>
      <c r="Q2" s="5189"/>
      <c r="R2" s="5189"/>
    </row>
    <row r="3" spans="1:18" ht="13.5">
      <c r="A3" s="2137"/>
      <c r="B3" s="2137"/>
      <c r="C3" s="2138"/>
      <c r="D3" s="2137"/>
      <c r="E3" s="2137"/>
      <c r="F3" s="2139"/>
      <c r="G3" s="2140"/>
      <c r="H3" s="2137"/>
      <c r="I3" s="2137"/>
      <c r="J3" s="5190" t="s">
        <v>3208</v>
      </c>
      <c r="K3" s="5190"/>
      <c r="L3" s="5190"/>
      <c r="M3" s="5190"/>
      <c r="N3" s="5190"/>
      <c r="O3" s="5190"/>
      <c r="P3" s="5190"/>
      <c r="Q3" s="5190"/>
      <c r="R3" s="5190"/>
    </row>
    <row r="4" spans="1:18" ht="12" thickBot="1">
      <c r="A4" s="2144"/>
      <c r="B4" s="2144"/>
      <c r="C4" s="2145"/>
      <c r="D4" s="2144"/>
      <c r="E4" s="2144"/>
      <c r="F4" s="2146"/>
      <c r="G4" s="2147"/>
      <c r="H4" s="2144"/>
      <c r="I4" s="2144"/>
      <c r="J4" s="2144"/>
      <c r="K4" s="2144"/>
      <c r="L4" s="2144"/>
      <c r="M4" s="2148"/>
      <c r="N4" s="2146"/>
      <c r="O4" s="2146"/>
      <c r="P4" s="2146"/>
      <c r="Q4" s="2146"/>
      <c r="R4" s="2146"/>
    </row>
    <row r="5" spans="1:18">
      <c r="A5" s="5192"/>
      <c r="B5" s="5195" t="s">
        <v>3209</v>
      </c>
      <c r="C5" s="5198" t="s">
        <v>3210</v>
      </c>
      <c r="D5" s="5195" t="s">
        <v>3211</v>
      </c>
      <c r="E5" s="5195"/>
      <c r="F5" s="5195"/>
      <c r="G5" s="5195"/>
      <c r="H5" s="5195"/>
      <c r="I5" s="5195"/>
      <c r="J5" s="5195"/>
      <c r="K5" s="5195"/>
      <c r="L5" s="5195"/>
      <c r="M5" s="5201"/>
      <c r="N5" s="5202" t="s">
        <v>3225</v>
      </c>
      <c r="O5" s="5202"/>
      <c r="P5" s="5202"/>
      <c r="Q5" s="5202"/>
      <c r="R5" s="5203"/>
    </row>
    <row r="6" spans="1:18">
      <c r="A6" s="5193"/>
      <c r="B6" s="5196"/>
      <c r="C6" s="5199"/>
      <c r="D6" s="5204" t="s">
        <v>3212</v>
      </c>
      <c r="E6" s="5205"/>
      <c r="F6" s="5208" t="s">
        <v>3213</v>
      </c>
      <c r="G6" s="5209"/>
      <c r="H6" s="5196" t="s">
        <v>3214</v>
      </c>
      <c r="I6" s="5196"/>
      <c r="J6" s="5196"/>
      <c r="K6" s="5196"/>
      <c r="L6" s="5208" t="s">
        <v>528</v>
      </c>
      <c r="M6" s="5212"/>
      <c r="N6" s="5214" t="s">
        <v>3215</v>
      </c>
      <c r="O6" s="5196"/>
      <c r="P6" s="5196"/>
      <c r="Q6" s="5196" t="s">
        <v>3216</v>
      </c>
      <c r="R6" s="5215"/>
    </row>
    <row r="7" spans="1:18" ht="12" thickBot="1">
      <c r="A7" s="5194"/>
      <c r="B7" s="5197"/>
      <c r="C7" s="5200"/>
      <c r="D7" s="5206"/>
      <c r="E7" s="5207"/>
      <c r="F7" s="5210"/>
      <c r="G7" s="5211"/>
      <c r="H7" s="2149">
        <v>1</v>
      </c>
      <c r="I7" s="2149">
        <v>2</v>
      </c>
      <c r="J7" s="2149">
        <v>3</v>
      </c>
      <c r="K7" s="2149">
        <v>4</v>
      </c>
      <c r="L7" s="5210"/>
      <c r="M7" s="5213"/>
      <c r="N7" s="2150" t="s">
        <v>3217</v>
      </c>
      <c r="O7" s="2149" t="s">
        <v>3218</v>
      </c>
      <c r="P7" s="2149" t="s">
        <v>3219</v>
      </c>
      <c r="Q7" s="2149" t="s">
        <v>3220</v>
      </c>
      <c r="R7" s="2151" t="s">
        <v>3221</v>
      </c>
    </row>
    <row r="8" spans="1:18" ht="12" thickTop="1">
      <c r="A8" s="5169" t="s">
        <v>3298</v>
      </c>
      <c r="B8" s="5172" t="s">
        <v>5929</v>
      </c>
      <c r="C8" s="5177" t="s">
        <v>3300</v>
      </c>
      <c r="D8" s="2152" t="s">
        <v>139</v>
      </c>
      <c r="E8" s="2153" t="s">
        <v>498</v>
      </c>
      <c r="F8" s="2152" t="s">
        <v>139</v>
      </c>
      <c r="G8" s="5181" t="s">
        <v>3223</v>
      </c>
      <c r="H8" s="2154"/>
      <c r="I8" s="2154" t="s">
        <v>139</v>
      </c>
      <c r="J8" s="2154" t="s">
        <v>139</v>
      </c>
      <c r="K8" s="2154"/>
      <c r="L8" s="2152" t="s">
        <v>139</v>
      </c>
      <c r="M8" s="5182" t="s">
        <v>3301</v>
      </c>
      <c r="N8" s="2154" t="s">
        <v>139</v>
      </c>
      <c r="O8" s="2154" t="s">
        <v>139</v>
      </c>
      <c r="P8" s="2154" t="s">
        <v>139</v>
      </c>
      <c r="Q8" s="5191" t="s">
        <v>3222</v>
      </c>
      <c r="R8" s="5188" t="s">
        <v>3222</v>
      </c>
    </row>
    <row r="9" spans="1:18">
      <c r="A9" s="5170"/>
      <c r="B9" s="4828"/>
      <c r="C9" s="5178"/>
      <c r="D9" s="2155"/>
      <c r="E9" s="2156"/>
      <c r="F9" s="2155"/>
      <c r="G9" s="5166"/>
      <c r="H9" s="2157"/>
      <c r="I9" s="2157"/>
      <c r="J9" s="2157"/>
      <c r="K9" s="2157"/>
      <c r="L9" s="2155"/>
      <c r="M9" s="5183"/>
      <c r="N9" s="2158"/>
      <c r="O9" s="2157"/>
      <c r="P9" s="2157"/>
      <c r="Q9" s="4835"/>
      <c r="R9" s="4838"/>
    </row>
    <row r="10" spans="1:18">
      <c r="A10" s="5170"/>
      <c r="B10" s="4828"/>
      <c r="C10" s="5179"/>
      <c r="D10" s="2155"/>
      <c r="E10" s="2156"/>
      <c r="F10" s="2159" t="s">
        <v>139</v>
      </c>
      <c r="G10" s="5166" t="s">
        <v>3224</v>
      </c>
      <c r="H10" s="2157"/>
      <c r="I10" s="2159" t="s">
        <v>139</v>
      </c>
      <c r="J10" s="2159" t="s">
        <v>139</v>
      </c>
      <c r="K10" s="2157"/>
      <c r="L10" s="2155" t="s">
        <v>139</v>
      </c>
      <c r="M10" s="4833" t="s">
        <v>529</v>
      </c>
      <c r="N10" s="2159" t="s">
        <v>139</v>
      </c>
      <c r="O10" s="2157"/>
      <c r="P10" s="2159" t="s">
        <v>139</v>
      </c>
      <c r="Q10" s="4835"/>
      <c r="R10" s="4838"/>
    </row>
    <row r="11" spans="1:18">
      <c r="A11" s="5170"/>
      <c r="B11" s="4828"/>
      <c r="C11" s="5179"/>
      <c r="D11" s="2155"/>
      <c r="E11" s="2156"/>
      <c r="F11" s="2155"/>
      <c r="G11" s="5166"/>
      <c r="H11" s="2157"/>
      <c r="I11" s="2157"/>
      <c r="J11" s="2157"/>
      <c r="K11" s="2157"/>
      <c r="L11" s="2155"/>
      <c r="M11" s="4833"/>
      <c r="N11" s="2158"/>
      <c r="O11" s="2157"/>
      <c r="P11" s="2157"/>
      <c r="Q11" s="4835"/>
      <c r="R11" s="4838"/>
    </row>
    <row r="12" spans="1:18" ht="13.5">
      <c r="A12" s="5170"/>
      <c r="B12" s="2160"/>
      <c r="C12" s="5179"/>
      <c r="D12" s="2155"/>
      <c r="E12" s="2156"/>
      <c r="F12" s="2159" t="s">
        <v>139</v>
      </c>
      <c r="G12" s="5166"/>
      <c r="H12" s="2157"/>
      <c r="I12" s="2159" t="s">
        <v>139</v>
      </c>
      <c r="J12" s="2159" t="s">
        <v>139</v>
      </c>
      <c r="K12" s="2157"/>
      <c r="L12" s="2155" t="s">
        <v>139</v>
      </c>
      <c r="M12" s="4833" t="s">
        <v>3302</v>
      </c>
      <c r="N12" s="2158" t="s">
        <v>139</v>
      </c>
      <c r="O12" s="2157"/>
      <c r="P12" s="2159" t="s">
        <v>139</v>
      </c>
      <c r="Q12" s="4835"/>
      <c r="R12" s="4838"/>
    </row>
    <row r="13" spans="1:18" ht="13.5">
      <c r="A13" s="5170"/>
      <c r="B13" s="2160"/>
      <c r="C13" s="5179"/>
      <c r="D13" s="2155"/>
      <c r="E13" s="2156"/>
      <c r="F13" s="2155"/>
      <c r="G13" s="5166"/>
      <c r="H13" s="2157"/>
      <c r="I13" s="2157"/>
      <c r="J13" s="2157"/>
      <c r="K13" s="2157"/>
      <c r="L13" s="2155"/>
      <c r="M13" s="4833"/>
      <c r="N13" s="2158"/>
      <c r="O13" s="2157"/>
      <c r="P13" s="2157"/>
      <c r="Q13" s="4835"/>
      <c r="R13" s="4838"/>
    </row>
    <row r="14" spans="1:18">
      <c r="A14" s="5170"/>
      <c r="B14" s="2176"/>
      <c r="C14" s="5179"/>
      <c r="D14" s="2155"/>
      <c r="E14" s="2156"/>
      <c r="F14" s="2159" t="s">
        <v>139</v>
      </c>
      <c r="G14" s="5166"/>
      <c r="H14" s="2157"/>
      <c r="I14" s="2157"/>
      <c r="J14" s="2159" t="s">
        <v>139</v>
      </c>
      <c r="K14" s="2157"/>
      <c r="L14" s="2155" t="s">
        <v>139</v>
      </c>
      <c r="M14" s="4833" t="s">
        <v>530</v>
      </c>
      <c r="N14" s="2158" t="s">
        <v>139</v>
      </c>
      <c r="O14" s="2157"/>
      <c r="P14" s="2159" t="s">
        <v>139</v>
      </c>
      <c r="Q14" s="4835"/>
      <c r="R14" s="4838"/>
    </row>
    <row r="15" spans="1:18">
      <c r="A15" s="5170"/>
      <c r="B15" s="2176"/>
      <c r="C15" s="5179"/>
      <c r="D15" s="2155"/>
      <c r="E15" s="2156"/>
      <c r="F15" s="2155"/>
      <c r="G15" s="5166"/>
      <c r="H15" s="2157"/>
      <c r="I15" s="2157"/>
      <c r="J15" s="2157"/>
      <c r="K15" s="2157"/>
      <c r="L15" s="2155"/>
      <c r="M15" s="4833"/>
      <c r="N15" s="2158"/>
      <c r="O15" s="2157"/>
      <c r="P15" s="2157"/>
      <c r="Q15" s="4835"/>
      <c r="R15" s="4838"/>
    </row>
    <row r="16" spans="1:18">
      <c r="A16" s="5170"/>
      <c r="B16" s="2176"/>
      <c r="C16" s="5179"/>
      <c r="D16" s="2155"/>
      <c r="E16" s="2156"/>
      <c r="F16" s="2155"/>
      <c r="G16" s="5166"/>
      <c r="H16" s="2157"/>
      <c r="I16" s="2157"/>
      <c r="J16" s="2159" t="s">
        <v>139</v>
      </c>
      <c r="K16" s="2157"/>
      <c r="L16" s="2155" t="s">
        <v>139</v>
      </c>
      <c r="M16" s="4833" t="s">
        <v>531</v>
      </c>
      <c r="N16" s="2158" t="s">
        <v>139</v>
      </c>
      <c r="O16" s="2157"/>
      <c r="P16" s="2159" t="s">
        <v>139</v>
      </c>
      <c r="Q16" s="4835"/>
      <c r="R16" s="4838"/>
    </row>
    <row r="17" spans="1:18">
      <c r="A17" s="5170"/>
      <c r="B17" s="2176"/>
      <c r="C17" s="5179"/>
      <c r="D17" s="2155"/>
      <c r="E17" s="2156"/>
      <c r="F17" s="2155"/>
      <c r="G17" s="5166"/>
      <c r="H17" s="2157"/>
      <c r="I17" s="2157"/>
      <c r="J17" s="2157"/>
      <c r="K17" s="2157"/>
      <c r="L17" s="2155"/>
      <c r="M17" s="4833"/>
      <c r="N17" s="2158"/>
      <c r="O17" s="2157"/>
      <c r="P17" s="2157"/>
      <c r="Q17" s="4835"/>
      <c r="R17" s="4838"/>
    </row>
    <row r="18" spans="1:18" ht="13.5">
      <c r="A18" s="5170"/>
      <c r="B18" s="2160"/>
      <c r="C18" s="5179"/>
      <c r="D18" s="2155"/>
      <c r="E18" s="2156"/>
      <c r="F18" s="2155"/>
      <c r="G18" s="5166"/>
      <c r="H18" s="2157"/>
      <c r="I18" s="2159" t="s">
        <v>139</v>
      </c>
      <c r="J18" s="2159" t="s">
        <v>139</v>
      </c>
      <c r="K18" s="2157"/>
      <c r="L18" s="2155" t="s">
        <v>139</v>
      </c>
      <c r="M18" s="4833" t="s">
        <v>3303</v>
      </c>
      <c r="N18" s="2158" t="s">
        <v>139</v>
      </c>
      <c r="O18" s="2157"/>
      <c r="P18" s="2159" t="s">
        <v>139</v>
      </c>
      <c r="Q18" s="4835"/>
      <c r="R18" s="4838"/>
    </row>
    <row r="19" spans="1:18">
      <c r="A19" s="5170"/>
      <c r="B19" s="2177"/>
      <c r="C19" s="5180"/>
      <c r="D19" s="2161"/>
      <c r="E19" s="2162"/>
      <c r="F19" s="2161"/>
      <c r="G19" s="5187"/>
      <c r="H19" s="2163"/>
      <c r="I19" s="2163"/>
      <c r="J19" s="2163"/>
      <c r="K19" s="2163"/>
      <c r="L19" s="2161"/>
      <c r="M19" s="4840"/>
      <c r="N19" s="2164"/>
      <c r="O19" s="2163"/>
      <c r="P19" s="2163"/>
      <c r="Q19" s="4836"/>
      <c r="R19" s="4839"/>
    </row>
    <row r="20" spans="1:18">
      <c r="A20" s="5170"/>
      <c r="B20" s="2177"/>
      <c r="C20" s="5185" t="s">
        <v>3304</v>
      </c>
      <c r="D20" s="2165" t="s">
        <v>139</v>
      </c>
      <c r="E20" s="2166" t="s">
        <v>498</v>
      </c>
      <c r="F20" s="2165" t="s">
        <v>139</v>
      </c>
      <c r="G20" s="5165" t="s">
        <v>3230</v>
      </c>
      <c r="H20" s="2167"/>
      <c r="I20" s="2167"/>
      <c r="J20" s="2167" t="s">
        <v>139</v>
      </c>
      <c r="K20" s="2167" t="s">
        <v>139</v>
      </c>
      <c r="L20" s="2165" t="s">
        <v>139</v>
      </c>
      <c r="M20" s="4832" t="s">
        <v>532</v>
      </c>
      <c r="N20" s="2168" t="s">
        <v>139</v>
      </c>
      <c r="O20" s="2167"/>
      <c r="P20" s="2167" t="s">
        <v>139</v>
      </c>
      <c r="Q20" s="4834" t="s">
        <v>3222</v>
      </c>
      <c r="R20" s="4837" t="s">
        <v>3222</v>
      </c>
    </row>
    <row r="21" spans="1:18" ht="13.5">
      <c r="A21" s="5170"/>
      <c r="B21" s="2160"/>
      <c r="C21" s="5179"/>
      <c r="D21" s="2155"/>
      <c r="E21" s="2156"/>
      <c r="F21" s="2155"/>
      <c r="G21" s="5166"/>
      <c r="H21" s="2157"/>
      <c r="I21" s="2157"/>
      <c r="J21" s="2157"/>
      <c r="K21" s="2157"/>
      <c r="L21" s="2155"/>
      <c r="M21" s="4833"/>
      <c r="N21" s="2158"/>
      <c r="O21" s="2157"/>
      <c r="P21" s="2157"/>
      <c r="Q21" s="4835"/>
      <c r="R21" s="4838"/>
    </row>
    <row r="22" spans="1:18" ht="13.5">
      <c r="A22" s="5170"/>
      <c r="B22" s="2160"/>
      <c r="C22" s="5179"/>
      <c r="D22" s="2155"/>
      <c r="E22" s="2156"/>
      <c r="F22" s="2159" t="s">
        <v>139</v>
      </c>
      <c r="G22" s="5166"/>
      <c r="H22" s="2157"/>
      <c r="I22" s="2157"/>
      <c r="J22" s="2159" t="s">
        <v>139</v>
      </c>
      <c r="K22" s="2159" t="s">
        <v>139</v>
      </c>
      <c r="L22" s="2155" t="s">
        <v>139</v>
      </c>
      <c r="M22" s="4833" t="s">
        <v>533</v>
      </c>
      <c r="N22" s="2158" t="s">
        <v>139</v>
      </c>
      <c r="O22" s="2157"/>
      <c r="P22" s="2159" t="s">
        <v>139</v>
      </c>
      <c r="Q22" s="4835"/>
      <c r="R22" s="4838"/>
    </row>
    <row r="23" spans="1:18" ht="13.5">
      <c r="A23" s="5170"/>
      <c r="B23" s="2160"/>
      <c r="C23" s="5179"/>
      <c r="D23" s="2155"/>
      <c r="E23" s="2156"/>
      <c r="F23" s="2155"/>
      <c r="G23" s="5166"/>
      <c r="H23" s="2157"/>
      <c r="I23" s="2157"/>
      <c r="J23" s="2157"/>
      <c r="K23" s="2157"/>
      <c r="L23" s="2155"/>
      <c r="M23" s="4833"/>
      <c r="N23" s="2158"/>
      <c r="O23" s="2157"/>
      <c r="P23" s="2157"/>
      <c r="Q23" s="4835"/>
      <c r="R23" s="4838"/>
    </row>
    <row r="24" spans="1:18" ht="13.5">
      <c r="A24" s="5170"/>
      <c r="B24" s="2160"/>
      <c r="C24" s="5179"/>
      <c r="D24" s="2155"/>
      <c r="E24" s="2156"/>
      <c r="F24" s="2159" t="s">
        <v>139</v>
      </c>
      <c r="G24" s="5166"/>
      <c r="H24" s="2157"/>
      <c r="I24" s="2157"/>
      <c r="J24" s="2157"/>
      <c r="K24" s="2159" t="s">
        <v>139</v>
      </c>
      <c r="L24" s="2155" t="s">
        <v>139</v>
      </c>
      <c r="M24" s="4833" t="s">
        <v>3305</v>
      </c>
      <c r="N24" s="2158" t="s">
        <v>139</v>
      </c>
      <c r="O24" s="2159" t="s">
        <v>139</v>
      </c>
      <c r="P24" s="2159" t="s">
        <v>139</v>
      </c>
      <c r="Q24" s="4835"/>
      <c r="R24" s="4838"/>
    </row>
    <row r="25" spans="1:18" ht="13.5">
      <c r="A25" s="5170"/>
      <c r="B25" s="2160"/>
      <c r="C25" s="5180"/>
      <c r="D25" s="2161"/>
      <c r="E25" s="2162"/>
      <c r="F25" s="2161"/>
      <c r="G25" s="5187"/>
      <c r="H25" s="2163"/>
      <c r="I25" s="2163"/>
      <c r="J25" s="2163"/>
      <c r="K25" s="2163"/>
      <c r="L25" s="2161"/>
      <c r="M25" s="4840"/>
      <c r="N25" s="2164"/>
      <c r="O25" s="2163"/>
      <c r="P25" s="2163"/>
      <c r="Q25" s="4836"/>
      <c r="R25" s="4839"/>
    </row>
    <row r="26" spans="1:18" ht="13.5">
      <c r="A26" s="5170"/>
      <c r="B26" s="2160"/>
      <c r="C26" s="5185" t="s">
        <v>3306</v>
      </c>
      <c r="D26" s="2165" t="s">
        <v>139</v>
      </c>
      <c r="E26" s="2166" t="s">
        <v>498</v>
      </c>
      <c r="F26" s="2165" t="s">
        <v>139</v>
      </c>
      <c r="G26" s="5165" t="s">
        <v>3230</v>
      </c>
      <c r="H26" s="2167"/>
      <c r="I26" s="2167"/>
      <c r="J26" s="2167"/>
      <c r="K26" s="2167" t="s">
        <v>139</v>
      </c>
      <c r="L26" s="2165" t="s">
        <v>139</v>
      </c>
      <c r="M26" s="4832" t="s">
        <v>3307</v>
      </c>
      <c r="N26" s="2168" t="s">
        <v>139</v>
      </c>
      <c r="O26" s="2167" t="s">
        <v>139</v>
      </c>
      <c r="P26" s="2167" t="s">
        <v>139</v>
      </c>
      <c r="Q26" s="4834" t="s">
        <v>3222</v>
      </c>
      <c r="R26" s="4837" t="s">
        <v>3222</v>
      </c>
    </row>
    <row r="27" spans="1:18" ht="13.5">
      <c r="A27" s="5170"/>
      <c r="B27" s="2160"/>
      <c r="C27" s="5178"/>
      <c r="D27" s="2155"/>
      <c r="E27" s="2156"/>
      <c r="F27" s="2155"/>
      <c r="G27" s="5166"/>
      <c r="H27" s="2157"/>
      <c r="I27" s="2157"/>
      <c r="J27" s="2157"/>
      <c r="K27" s="2157"/>
      <c r="L27" s="2155"/>
      <c r="M27" s="4833"/>
      <c r="N27" s="2158"/>
      <c r="O27" s="2157"/>
      <c r="P27" s="2157"/>
      <c r="Q27" s="4835"/>
      <c r="R27" s="4838"/>
    </row>
    <row r="28" spans="1:18" ht="13.5">
      <c r="A28" s="5170"/>
      <c r="B28" s="2160"/>
      <c r="C28" s="5178"/>
      <c r="D28" s="2155"/>
      <c r="E28" s="2156"/>
      <c r="F28" s="2159" t="s">
        <v>139</v>
      </c>
      <c r="G28" s="5166"/>
      <c r="H28" s="2157"/>
      <c r="I28" s="2157"/>
      <c r="J28" s="2157"/>
      <c r="K28" s="2159" t="s">
        <v>139</v>
      </c>
      <c r="L28" s="2155" t="s">
        <v>139</v>
      </c>
      <c r="M28" s="4833" t="s">
        <v>534</v>
      </c>
      <c r="N28" s="2158" t="s">
        <v>139</v>
      </c>
      <c r="O28" s="2157"/>
      <c r="P28" s="2159" t="s">
        <v>139</v>
      </c>
      <c r="Q28" s="4835"/>
      <c r="R28" s="4838"/>
    </row>
    <row r="29" spans="1:18" ht="13.5">
      <c r="A29" s="5170"/>
      <c r="B29" s="2160"/>
      <c r="C29" s="5178"/>
      <c r="D29" s="2155"/>
      <c r="E29" s="2156"/>
      <c r="F29" s="2155"/>
      <c r="G29" s="5166"/>
      <c r="H29" s="2157"/>
      <c r="I29" s="2157"/>
      <c r="J29" s="2157"/>
      <c r="K29" s="2157"/>
      <c r="L29" s="2155"/>
      <c r="M29" s="4833"/>
      <c r="N29" s="2158"/>
      <c r="O29" s="2157"/>
      <c r="P29" s="2157"/>
      <c r="Q29" s="4835"/>
      <c r="R29" s="4838"/>
    </row>
    <row r="30" spans="1:18" ht="13.5">
      <c r="A30" s="5170"/>
      <c r="B30" s="2160"/>
      <c r="C30" s="5178"/>
      <c r="D30" s="2155"/>
      <c r="E30" s="2156"/>
      <c r="F30" s="2159" t="s">
        <v>139</v>
      </c>
      <c r="G30" s="5166"/>
      <c r="H30" s="2157"/>
      <c r="I30" s="2157"/>
      <c r="J30" s="2157"/>
      <c r="K30" s="2159" t="s">
        <v>139</v>
      </c>
      <c r="L30" s="2155" t="s">
        <v>139</v>
      </c>
      <c r="M30" s="4833" t="s">
        <v>535</v>
      </c>
      <c r="N30" s="2158" t="s">
        <v>139</v>
      </c>
      <c r="O30" s="2157"/>
      <c r="P30" s="2159" t="s">
        <v>139</v>
      </c>
      <c r="Q30" s="4835"/>
      <c r="R30" s="4838"/>
    </row>
    <row r="31" spans="1:18" ht="13.5">
      <c r="A31" s="5170"/>
      <c r="B31" s="2160"/>
      <c r="C31" s="5178"/>
      <c r="D31" s="2155"/>
      <c r="E31" s="2156"/>
      <c r="F31" s="2155"/>
      <c r="G31" s="5166"/>
      <c r="H31" s="2157"/>
      <c r="I31" s="2157"/>
      <c r="J31" s="2157"/>
      <c r="K31" s="2157"/>
      <c r="L31" s="2155"/>
      <c r="M31" s="4833"/>
      <c r="N31" s="2158"/>
      <c r="O31" s="2157"/>
      <c r="P31" s="2157"/>
      <c r="Q31" s="4835"/>
      <c r="R31" s="4838"/>
    </row>
    <row r="32" spans="1:18" ht="13.5">
      <c r="A32" s="5170"/>
      <c r="B32" s="2160"/>
      <c r="C32" s="5178"/>
      <c r="D32" s="2155"/>
      <c r="E32" s="2156"/>
      <c r="F32" s="2155"/>
      <c r="G32" s="5166"/>
      <c r="H32" s="2157"/>
      <c r="I32" s="2157"/>
      <c r="J32" s="2157"/>
      <c r="K32" s="2159" t="s">
        <v>139</v>
      </c>
      <c r="L32" s="2155" t="s">
        <v>139</v>
      </c>
      <c r="M32" s="4833" t="s">
        <v>3305</v>
      </c>
      <c r="N32" s="2158" t="s">
        <v>139</v>
      </c>
      <c r="O32" s="2159" t="s">
        <v>139</v>
      </c>
      <c r="P32" s="2159" t="s">
        <v>139</v>
      </c>
      <c r="Q32" s="4835"/>
      <c r="R32" s="4838"/>
    </row>
    <row r="33" spans="1:18" ht="13.5">
      <c r="A33" s="5170"/>
      <c r="B33" s="2169"/>
      <c r="C33" s="5186"/>
      <c r="D33" s="2161"/>
      <c r="E33" s="2162"/>
      <c r="F33" s="2161"/>
      <c r="G33" s="5187"/>
      <c r="H33" s="2163"/>
      <c r="I33" s="2163"/>
      <c r="J33" s="2163"/>
      <c r="K33" s="2163"/>
      <c r="L33" s="2161"/>
      <c r="M33" s="4840"/>
      <c r="N33" s="2164"/>
      <c r="O33" s="2163"/>
      <c r="P33" s="2163"/>
      <c r="Q33" s="4836"/>
      <c r="R33" s="4839"/>
    </row>
    <row r="34" spans="1:18" ht="13.5" customHeight="1">
      <c r="A34" s="5170"/>
      <c r="B34" s="5159" t="s">
        <v>5930</v>
      </c>
      <c r="C34" s="4829" t="s">
        <v>5935</v>
      </c>
      <c r="D34" s="2165" t="s">
        <v>139</v>
      </c>
      <c r="E34" s="2166" t="s">
        <v>498</v>
      </c>
      <c r="F34" s="2165" t="s">
        <v>139</v>
      </c>
      <c r="G34" s="2174"/>
      <c r="H34" s="2157"/>
      <c r="I34" s="2157"/>
      <c r="J34" s="2157"/>
      <c r="K34" s="2167" t="s">
        <v>139</v>
      </c>
      <c r="L34" s="2165" t="s">
        <v>139</v>
      </c>
      <c r="M34" s="4832" t="s">
        <v>5936</v>
      </c>
      <c r="N34" s="2158" t="s">
        <v>139</v>
      </c>
      <c r="O34" s="2157"/>
      <c r="P34" s="2157"/>
      <c r="Q34" s="4834" t="s">
        <v>3222</v>
      </c>
      <c r="R34" s="4837" t="s">
        <v>3222</v>
      </c>
    </row>
    <row r="35" spans="1:18" ht="13.5" customHeight="1">
      <c r="A35" s="5170"/>
      <c r="B35" s="4828"/>
      <c r="C35" s="4830"/>
      <c r="D35" s="2155"/>
      <c r="E35" s="2156"/>
      <c r="F35" s="2155"/>
      <c r="G35" s="2174"/>
      <c r="H35" s="2157"/>
      <c r="I35" s="2157"/>
      <c r="J35" s="2157"/>
      <c r="K35" s="2157"/>
      <c r="L35" s="2155"/>
      <c r="M35" s="4833"/>
      <c r="N35" s="2158"/>
      <c r="O35" s="2157"/>
      <c r="P35" s="2157"/>
      <c r="Q35" s="4835"/>
      <c r="R35" s="4838"/>
    </row>
    <row r="36" spans="1:18" ht="13.5" customHeight="1">
      <c r="A36" s="5170"/>
      <c r="B36" s="4828"/>
      <c r="C36" s="4830"/>
      <c r="D36" s="2155"/>
      <c r="E36" s="2156"/>
      <c r="F36" s="2159" t="s">
        <v>139</v>
      </c>
      <c r="G36" s="2174"/>
      <c r="H36" s="2157"/>
      <c r="I36" s="2157"/>
      <c r="J36" s="2157"/>
      <c r="K36" s="2159" t="s">
        <v>139</v>
      </c>
      <c r="L36" s="2155" t="s">
        <v>139</v>
      </c>
      <c r="M36" s="4833" t="s">
        <v>5937</v>
      </c>
      <c r="N36" s="2158" t="s">
        <v>139</v>
      </c>
      <c r="O36" s="2159" t="s">
        <v>139</v>
      </c>
      <c r="P36" s="2157"/>
      <c r="Q36" s="4835"/>
      <c r="R36" s="4838"/>
    </row>
    <row r="37" spans="1:18" ht="13.5" customHeight="1">
      <c r="A37" s="5170"/>
      <c r="B37" s="4828"/>
      <c r="C37" s="4830"/>
      <c r="D37" s="2155"/>
      <c r="E37" s="2156"/>
      <c r="F37" s="2155"/>
      <c r="G37" s="2174"/>
      <c r="H37" s="2157"/>
      <c r="I37" s="2157"/>
      <c r="J37" s="2157"/>
      <c r="K37" s="2157"/>
      <c r="L37" s="2155"/>
      <c r="M37" s="4833"/>
      <c r="N37" s="2158"/>
      <c r="O37" s="2157"/>
      <c r="P37" s="2157"/>
      <c r="Q37" s="4835"/>
      <c r="R37" s="4838"/>
    </row>
    <row r="38" spans="1:18" ht="13.5" customHeight="1">
      <c r="A38" s="5170"/>
      <c r="B38" s="4828"/>
      <c r="C38" s="4830"/>
      <c r="D38" s="2155"/>
      <c r="E38" s="2156"/>
      <c r="F38" s="2159" t="s">
        <v>139</v>
      </c>
      <c r="G38" s="2174"/>
      <c r="H38" s="2157"/>
      <c r="I38" s="2157"/>
      <c r="J38" s="2159" t="s">
        <v>139</v>
      </c>
      <c r="K38" s="2157"/>
      <c r="L38" s="2155" t="s">
        <v>139</v>
      </c>
      <c r="M38" s="4833" t="s">
        <v>5938</v>
      </c>
      <c r="N38" s="2158" t="s">
        <v>139</v>
      </c>
      <c r="O38" s="2157"/>
      <c r="P38" s="2159" t="s">
        <v>139</v>
      </c>
      <c r="Q38" s="4835"/>
      <c r="R38" s="4838"/>
    </row>
    <row r="39" spans="1:18" ht="13.5" customHeight="1">
      <c r="A39" s="5170"/>
      <c r="B39" s="4828"/>
      <c r="C39" s="4830"/>
      <c r="D39" s="2155"/>
      <c r="E39" s="2156"/>
      <c r="F39" s="2155"/>
      <c r="G39" s="2174"/>
      <c r="H39" s="2157"/>
      <c r="I39" s="2157"/>
      <c r="J39" s="2157"/>
      <c r="K39" s="2157"/>
      <c r="L39" s="2155"/>
      <c r="M39" s="4833"/>
      <c r="N39" s="2158"/>
      <c r="O39" s="2157"/>
      <c r="P39" s="2157"/>
      <c r="Q39" s="4835"/>
      <c r="R39" s="4838"/>
    </row>
    <row r="40" spans="1:18" ht="13.5" customHeight="1">
      <c r="A40" s="5170"/>
      <c r="B40" s="4828"/>
      <c r="C40" s="4830"/>
      <c r="D40" s="2155"/>
      <c r="E40" s="2156"/>
      <c r="F40" s="2159" t="s">
        <v>139</v>
      </c>
      <c r="G40" s="2174"/>
      <c r="H40" s="2157"/>
      <c r="I40" s="2159" t="s">
        <v>139</v>
      </c>
      <c r="J40" s="2159" t="s">
        <v>139</v>
      </c>
      <c r="K40" s="2157"/>
      <c r="L40" s="2155" t="s">
        <v>139</v>
      </c>
      <c r="M40" s="4833" t="s">
        <v>5939</v>
      </c>
      <c r="N40" s="2158" t="s">
        <v>139</v>
      </c>
      <c r="O40" s="2157"/>
      <c r="P40" s="2159" t="s">
        <v>139</v>
      </c>
      <c r="Q40" s="4835"/>
      <c r="R40" s="4838"/>
    </row>
    <row r="41" spans="1:18" ht="13.5" customHeight="1">
      <c r="A41" s="5170"/>
      <c r="B41" s="4828"/>
      <c r="C41" s="4831"/>
      <c r="D41" s="2155"/>
      <c r="E41" s="2156"/>
      <c r="F41" s="2155"/>
      <c r="G41" s="2174"/>
      <c r="H41" s="2157"/>
      <c r="I41" s="2157"/>
      <c r="J41" s="2157"/>
      <c r="K41" s="2157"/>
      <c r="L41" s="2155"/>
      <c r="M41" s="4840"/>
      <c r="N41" s="2158"/>
      <c r="O41" s="2157"/>
      <c r="P41" s="2157"/>
      <c r="Q41" s="4836"/>
      <c r="R41" s="4839"/>
    </row>
    <row r="42" spans="1:18" ht="11.25" customHeight="1">
      <c r="A42" s="5170"/>
      <c r="B42" s="4828"/>
      <c r="C42" s="5173" t="s">
        <v>3308</v>
      </c>
      <c r="D42" s="2165" t="s">
        <v>139</v>
      </c>
      <c r="E42" s="2166" t="s">
        <v>498</v>
      </c>
      <c r="F42" s="2165" t="s">
        <v>139</v>
      </c>
      <c r="G42" s="5165" t="s">
        <v>3230</v>
      </c>
      <c r="H42" s="2167"/>
      <c r="I42" s="2167"/>
      <c r="J42" s="2167" t="s">
        <v>139</v>
      </c>
      <c r="K42" s="2167" t="s">
        <v>139</v>
      </c>
      <c r="L42" s="2165" t="s">
        <v>139</v>
      </c>
      <c r="M42" s="5167" t="s">
        <v>3309</v>
      </c>
      <c r="N42" s="2168" t="s">
        <v>139</v>
      </c>
      <c r="O42" s="2167"/>
      <c r="P42" s="2167" t="s">
        <v>139</v>
      </c>
      <c r="Q42" s="4834" t="s">
        <v>3222</v>
      </c>
      <c r="R42" s="4837" t="s">
        <v>3222</v>
      </c>
    </row>
    <row r="43" spans="1:18" ht="13.5" customHeight="1">
      <c r="A43" s="5170"/>
      <c r="B43" s="4828"/>
      <c r="C43" s="5174"/>
      <c r="D43" s="2155"/>
      <c r="E43" s="2156"/>
      <c r="F43" s="2155"/>
      <c r="G43" s="5166"/>
      <c r="H43" s="2157"/>
      <c r="I43" s="2157"/>
      <c r="J43" s="2157"/>
      <c r="K43" s="2157"/>
      <c r="L43" s="2155"/>
      <c r="M43" s="5168"/>
      <c r="N43" s="2158"/>
      <c r="O43" s="2157"/>
      <c r="P43" s="2157"/>
      <c r="Q43" s="4835"/>
      <c r="R43" s="4838"/>
    </row>
    <row r="44" spans="1:18" ht="13.5" customHeight="1">
      <c r="A44" s="5170"/>
      <c r="B44" s="4828"/>
      <c r="C44" s="5174"/>
      <c r="D44" s="2155"/>
      <c r="E44" s="2156"/>
      <c r="F44" s="2159" t="s">
        <v>139</v>
      </c>
      <c r="G44" s="5166"/>
      <c r="H44" s="2157"/>
      <c r="I44" s="2157"/>
      <c r="J44" s="2159" t="s">
        <v>139</v>
      </c>
      <c r="K44" s="2159" t="s">
        <v>139</v>
      </c>
      <c r="L44" s="2155" t="s">
        <v>139</v>
      </c>
      <c r="M44" s="4833" t="s">
        <v>3310</v>
      </c>
      <c r="N44" s="2158" t="s">
        <v>139</v>
      </c>
      <c r="O44" s="2157"/>
      <c r="P44" s="2159" t="s">
        <v>139</v>
      </c>
      <c r="Q44" s="4835"/>
      <c r="R44" s="4838"/>
    </row>
    <row r="45" spans="1:18" ht="13.5" customHeight="1">
      <c r="A45" s="5170"/>
      <c r="B45" s="4828"/>
      <c r="C45" s="5174"/>
      <c r="D45" s="2155"/>
      <c r="E45" s="2156"/>
      <c r="F45" s="2155"/>
      <c r="G45" s="5166"/>
      <c r="H45" s="2157"/>
      <c r="I45" s="2157"/>
      <c r="J45" s="2157"/>
      <c r="K45" s="2157"/>
      <c r="L45" s="2155"/>
      <c r="M45" s="4833"/>
      <c r="N45" s="2158"/>
      <c r="O45" s="2157"/>
      <c r="P45" s="2157"/>
      <c r="Q45" s="4835"/>
      <c r="R45" s="4838"/>
    </row>
    <row r="46" spans="1:18" ht="13.5" customHeight="1">
      <c r="A46" s="5170"/>
      <c r="B46" s="4828"/>
      <c r="C46" s="5174"/>
      <c r="D46" s="2155"/>
      <c r="E46" s="2156"/>
      <c r="F46" s="2159" t="s">
        <v>139</v>
      </c>
      <c r="G46" s="5166"/>
      <c r="H46" s="2157"/>
      <c r="I46" s="2157"/>
      <c r="J46" s="2159" t="s">
        <v>139</v>
      </c>
      <c r="K46" s="2159" t="s">
        <v>139</v>
      </c>
      <c r="L46" s="2155" t="s">
        <v>139</v>
      </c>
      <c r="M46" s="4833" t="s">
        <v>3311</v>
      </c>
      <c r="N46" s="2158" t="s">
        <v>139</v>
      </c>
      <c r="O46" s="2157"/>
      <c r="P46" s="2159" t="s">
        <v>139</v>
      </c>
      <c r="Q46" s="4835"/>
      <c r="R46" s="4838"/>
    </row>
    <row r="47" spans="1:18" ht="13.5" customHeight="1">
      <c r="A47" s="5170"/>
      <c r="B47" s="4828"/>
      <c r="C47" s="5174"/>
      <c r="D47" s="2155"/>
      <c r="E47" s="2156"/>
      <c r="F47" s="2155"/>
      <c r="G47" s="5166"/>
      <c r="H47" s="2157"/>
      <c r="I47" s="2157"/>
      <c r="J47" s="2157"/>
      <c r="K47" s="2157"/>
      <c r="L47" s="2155"/>
      <c r="M47" s="4833"/>
      <c r="N47" s="2158"/>
      <c r="O47" s="2157"/>
      <c r="P47" s="2157"/>
      <c r="Q47" s="4835"/>
      <c r="R47" s="4838"/>
    </row>
    <row r="48" spans="1:18" ht="13.5" customHeight="1">
      <c r="A48" s="5170"/>
      <c r="B48" s="4828"/>
      <c r="C48" s="5174"/>
      <c r="D48" s="2155"/>
      <c r="E48" s="2156"/>
      <c r="F48" s="2159" t="s">
        <v>139</v>
      </c>
      <c r="G48" s="5166"/>
      <c r="H48" s="2157"/>
      <c r="I48" s="2157"/>
      <c r="J48" s="2159" t="s">
        <v>139</v>
      </c>
      <c r="K48" s="2159" t="s">
        <v>139</v>
      </c>
      <c r="L48" s="2155" t="s">
        <v>139</v>
      </c>
      <c r="M48" s="4833" t="s">
        <v>3312</v>
      </c>
      <c r="N48" s="2158" t="s">
        <v>139</v>
      </c>
      <c r="O48" s="2157"/>
      <c r="P48" s="2159" t="s">
        <v>139</v>
      </c>
      <c r="Q48" s="4835"/>
      <c r="R48" s="4838"/>
    </row>
    <row r="49" spans="1:18" ht="13.5" customHeight="1">
      <c r="A49" s="5170"/>
      <c r="B49" s="4828"/>
      <c r="C49" s="5174"/>
      <c r="D49" s="2155"/>
      <c r="E49" s="2156"/>
      <c r="F49" s="2155"/>
      <c r="G49" s="5166"/>
      <c r="H49" s="2157"/>
      <c r="I49" s="2157"/>
      <c r="J49" s="2157"/>
      <c r="K49" s="2157"/>
      <c r="L49" s="2155"/>
      <c r="M49" s="4833"/>
      <c r="N49" s="2158"/>
      <c r="O49" s="2157"/>
      <c r="P49" s="2157"/>
      <c r="Q49" s="4835"/>
      <c r="R49" s="4838"/>
    </row>
    <row r="50" spans="1:18" ht="13.5" customHeight="1">
      <c r="A50" s="5170"/>
      <c r="B50" s="4828"/>
      <c r="C50" s="5174"/>
      <c r="D50" s="2155"/>
      <c r="E50" s="2156"/>
      <c r="F50" s="2155"/>
      <c r="G50" s="5166"/>
      <c r="H50" s="2157"/>
      <c r="I50" s="2157"/>
      <c r="J50" s="2157"/>
      <c r="K50" s="2159" t="s">
        <v>139</v>
      </c>
      <c r="L50" s="2155" t="s">
        <v>139</v>
      </c>
      <c r="M50" s="4833" t="s">
        <v>3313</v>
      </c>
      <c r="N50" s="2158" t="s">
        <v>139</v>
      </c>
      <c r="O50" s="2157"/>
      <c r="P50" s="2159" t="s">
        <v>139</v>
      </c>
      <c r="Q50" s="4835"/>
      <c r="R50" s="4838"/>
    </row>
    <row r="51" spans="1:18" ht="13.5" customHeight="1">
      <c r="A51" s="5170"/>
      <c r="B51" s="4828"/>
      <c r="C51" s="5174"/>
      <c r="D51" s="2155"/>
      <c r="E51" s="2156"/>
      <c r="F51" s="2155"/>
      <c r="G51" s="5166"/>
      <c r="H51" s="2157"/>
      <c r="I51" s="2157"/>
      <c r="J51" s="2157"/>
      <c r="K51" s="2157"/>
      <c r="L51" s="2155"/>
      <c r="M51" s="4833"/>
      <c r="N51" s="2158"/>
      <c r="O51" s="2157"/>
      <c r="P51" s="2157"/>
      <c r="Q51" s="4835"/>
      <c r="R51" s="4838"/>
    </row>
    <row r="52" spans="1:18" ht="13.5" customHeight="1">
      <c r="A52" s="5170"/>
      <c r="B52" s="4828"/>
      <c r="C52" s="5174"/>
      <c r="D52" s="2155"/>
      <c r="E52" s="2156"/>
      <c r="F52" s="2155"/>
      <c r="G52" s="5166"/>
      <c r="H52" s="2157"/>
      <c r="I52" s="2157"/>
      <c r="J52" s="2157"/>
      <c r="K52" s="2159" t="s">
        <v>139</v>
      </c>
      <c r="L52" s="2155" t="s">
        <v>139</v>
      </c>
      <c r="M52" s="4833" t="s">
        <v>3314</v>
      </c>
      <c r="N52" s="2158" t="s">
        <v>139</v>
      </c>
      <c r="O52" s="2157"/>
      <c r="P52" s="2159" t="s">
        <v>139</v>
      </c>
      <c r="Q52" s="4835"/>
      <c r="R52" s="4838"/>
    </row>
    <row r="53" spans="1:18" ht="13.5" customHeight="1">
      <c r="A53" s="5170"/>
      <c r="B53" s="4828"/>
      <c r="C53" s="5174"/>
      <c r="D53" s="2155"/>
      <c r="E53" s="2156"/>
      <c r="F53" s="2155"/>
      <c r="G53" s="5166"/>
      <c r="H53" s="2157"/>
      <c r="I53" s="2157"/>
      <c r="J53" s="2157"/>
      <c r="K53" s="2157"/>
      <c r="L53" s="2155"/>
      <c r="M53" s="4833"/>
      <c r="N53" s="2158"/>
      <c r="O53" s="2157"/>
      <c r="P53" s="2157"/>
      <c r="Q53" s="4835"/>
      <c r="R53" s="4838"/>
    </row>
    <row r="54" spans="1:18" ht="13.5" customHeight="1">
      <c r="A54" s="5170"/>
      <c r="B54" s="4828"/>
      <c r="C54" s="5175"/>
      <c r="D54" s="2155"/>
      <c r="E54" s="2156"/>
      <c r="F54" s="2155"/>
      <c r="G54" s="5166"/>
      <c r="H54" s="2157"/>
      <c r="I54" s="2157"/>
      <c r="J54" s="2157"/>
      <c r="K54" s="2159" t="s">
        <v>139</v>
      </c>
      <c r="L54" s="2155" t="s">
        <v>139</v>
      </c>
      <c r="M54" s="5163" t="s">
        <v>3315</v>
      </c>
      <c r="N54" s="2158" t="s">
        <v>139</v>
      </c>
      <c r="O54" s="2157"/>
      <c r="P54" s="2159" t="s">
        <v>139</v>
      </c>
      <c r="Q54" s="4835"/>
      <c r="R54" s="4838"/>
    </row>
    <row r="55" spans="1:18" ht="14.25" customHeight="1" thickBot="1">
      <c r="A55" s="5171"/>
      <c r="B55" s="5160"/>
      <c r="C55" s="5176"/>
      <c r="D55" s="2170"/>
      <c r="E55" s="2171"/>
      <c r="F55" s="2170"/>
      <c r="G55" s="5184"/>
      <c r="H55" s="2172"/>
      <c r="I55" s="2172"/>
      <c r="J55" s="2172"/>
      <c r="K55" s="2172"/>
      <c r="L55" s="2170"/>
      <c r="M55" s="5164"/>
      <c r="N55" s="2173"/>
      <c r="O55" s="2172"/>
      <c r="P55" s="2172"/>
      <c r="Q55" s="5161"/>
      <c r="R55" s="5162"/>
    </row>
  </sheetData>
  <mergeCells count="75">
    <mergeCell ref="A5:A7"/>
    <mergeCell ref="B5:B7"/>
    <mergeCell ref="C5:C7"/>
    <mergeCell ref="D5:M5"/>
    <mergeCell ref="N5:R5"/>
    <mergeCell ref="D6:E7"/>
    <mergeCell ref="F6:G7"/>
    <mergeCell ref="H6:K6"/>
    <mergeCell ref="L6:M7"/>
    <mergeCell ref="N6:P6"/>
    <mergeCell ref="Q6:R6"/>
    <mergeCell ref="G24:G25"/>
    <mergeCell ref="M24:M25"/>
    <mergeCell ref="M20:M21"/>
    <mergeCell ref="J2:R2"/>
    <mergeCell ref="J3:R3"/>
    <mergeCell ref="Q8:Q19"/>
    <mergeCell ref="Q20:Q25"/>
    <mergeCell ref="Q26:Q33"/>
    <mergeCell ref="R8:R19"/>
    <mergeCell ref="G16:G17"/>
    <mergeCell ref="M16:M17"/>
    <mergeCell ref="G18:G19"/>
    <mergeCell ref="M18:M19"/>
    <mergeCell ref="G10:G11"/>
    <mergeCell ref="M10:M11"/>
    <mergeCell ref="G12:G13"/>
    <mergeCell ref="M12:M13"/>
    <mergeCell ref="G14:G15"/>
    <mergeCell ref="M14:M15"/>
    <mergeCell ref="R20:R25"/>
    <mergeCell ref="G22:G23"/>
    <mergeCell ref="R26:R33"/>
    <mergeCell ref="M22:M23"/>
    <mergeCell ref="C26:C33"/>
    <mergeCell ref="G26:G27"/>
    <mergeCell ref="M26:M27"/>
    <mergeCell ref="G30:G31"/>
    <mergeCell ref="M30:M31"/>
    <mergeCell ref="G32:G33"/>
    <mergeCell ref="M32:M33"/>
    <mergeCell ref="G28:G29"/>
    <mergeCell ref="M28:M29"/>
    <mergeCell ref="A8:A55"/>
    <mergeCell ref="B8:B11"/>
    <mergeCell ref="M50:M51"/>
    <mergeCell ref="C42:C55"/>
    <mergeCell ref="M44:M45"/>
    <mergeCell ref="G46:G47"/>
    <mergeCell ref="M46:M47"/>
    <mergeCell ref="G48:G49"/>
    <mergeCell ref="G52:G53"/>
    <mergeCell ref="M52:M53"/>
    <mergeCell ref="C8:C19"/>
    <mergeCell ref="G8:G9"/>
    <mergeCell ref="M8:M9"/>
    <mergeCell ref="G54:G55"/>
    <mergeCell ref="C20:C25"/>
    <mergeCell ref="G20:G21"/>
    <mergeCell ref="B34:B55"/>
    <mergeCell ref="R34:R41"/>
    <mergeCell ref="Q34:Q41"/>
    <mergeCell ref="M40:M41"/>
    <mergeCell ref="M38:M39"/>
    <mergeCell ref="M36:M37"/>
    <mergeCell ref="M34:M35"/>
    <mergeCell ref="Q42:Q55"/>
    <mergeCell ref="R42:R55"/>
    <mergeCell ref="M54:M55"/>
    <mergeCell ref="G42:G43"/>
    <mergeCell ref="M42:M43"/>
    <mergeCell ref="G44:G45"/>
    <mergeCell ref="M48:M49"/>
    <mergeCell ref="G50:G51"/>
    <mergeCell ref="C34:C41"/>
  </mergeCells>
  <phoneticPr fontId="129"/>
  <dataValidations count="1">
    <dataValidation type="list" allowBlank="1" showInputMessage="1" showErrorMessage="1" sqref="D8 D20 D26 D34 D42 F8 F10 F12 F14 F20 F22 F24 F26 F28 F30 F34 F36 F38 F40 F42 F44 F46 F48 I8:J8 I10:J10 I12:J12 I18:J18 I40:J40 J14 J16 J20:L20 J22:L22 J38 J42:L42 J44:L44 J46:L46 J48:L48 K24:L24 K26:L26 K28:L28 K30:L30 K32:L32 K34:L34 K36:L36 K50:L50 K52:L52 K54:L54 L8 L10 L12 L14 L16 L18 L38 L40 N8:P8 N10 N12 N14 N16 N18 N20 N22 N24:P24 N26:P26 N28 N30 N32:P32 N34 N36:O36 N38 N40 N42 N44 N46 N48 N50 N52 N54 P10 P12 P14 P16 P18 P20 P22 P28 P30 P38 P40 P42 P44 P46 P48 P50 P52 P54" xr:uid="{00000000-0002-0000-4800-000000000000}">
      <formula1>"□,■"</formula1>
    </dataValidation>
  </dataValidations>
  <pageMargins left="0.61" right="0.24" top="0.33" bottom="0.16" header="0.3" footer="0.16"/>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S55"/>
  <sheetViews>
    <sheetView workbookViewId="0"/>
  </sheetViews>
  <sheetFormatPr defaultColWidth="9" defaultRowHeight="11.25"/>
  <cols>
    <col min="1" max="1" width="3.125" style="578" customWidth="1"/>
    <col min="2" max="2" width="14.125" style="578" customWidth="1"/>
    <col min="3" max="3" width="2.875" style="578" customWidth="1"/>
    <col min="4" max="4" width="5.875" style="578" customWidth="1"/>
    <col min="5" max="5" width="2.625" style="578" customWidth="1"/>
    <col min="6" max="6" width="3" style="578" customWidth="1"/>
    <col min="7" max="7" width="2.625" style="579" customWidth="1"/>
    <col min="8" max="8" width="8.375" style="580" customWidth="1"/>
    <col min="9" max="12" width="2.625" style="578" customWidth="1"/>
    <col min="13" max="13" width="2.125" style="578" customWidth="1"/>
    <col min="14" max="14" width="12.125" style="581" customWidth="1"/>
    <col min="15" max="17" width="2.625" style="579" customWidth="1"/>
    <col min="18" max="19" width="10.625" style="579" customWidth="1"/>
    <col min="20" max="20" width="9" style="578" customWidth="1"/>
    <col min="21" max="16384" width="9" style="578"/>
  </cols>
  <sheetData>
    <row r="1" spans="1:19" s="570" customFormat="1" ht="21" customHeight="1">
      <c r="A1" s="573" t="s">
        <v>3403</v>
      </c>
      <c r="B1" s="573"/>
      <c r="C1" s="573"/>
      <c r="D1" s="573"/>
      <c r="E1" s="573"/>
      <c r="F1" s="573"/>
      <c r="G1" s="574"/>
      <c r="H1" s="575"/>
      <c r="I1" s="573"/>
      <c r="J1" s="573"/>
      <c r="K1" s="573"/>
      <c r="L1" s="573"/>
      <c r="M1" s="573"/>
      <c r="N1" s="576"/>
      <c r="O1" s="571"/>
      <c r="P1" s="571"/>
      <c r="Q1" s="571"/>
      <c r="R1" s="571"/>
      <c r="S1" s="577" t="s">
        <v>3316</v>
      </c>
    </row>
    <row r="2" spans="1:19" s="570" customFormat="1" ht="15" customHeight="1">
      <c r="A2" s="573"/>
      <c r="B2" s="573"/>
      <c r="C2" s="573"/>
      <c r="D2" s="573"/>
      <c r="E2" s="573"/>
      <c r="F2" s="573"/>
      <c r="G2" s="574"/>
      <c r="H2" s="575"/>
      <c r="I2" s="573"/>
      <c r="J2" s="573"/>
      <c r="K2" s="5097" t="s">
        <v>3207</v>
      </c>
      <c r="L2" s="5097"/>
      <c r="M2" s="5097"/>
      <c r="N2" s="5097"/>
      <c r="O2" s="5097"/>
      <c r="P2" s="5097"/>
      <c r="Q2" s="5097"/>
      <c r="R2" s="5097"/>
      <c r="S2" s="5097"/>
    </row>
    <row r="3" spans="1:19" s="570" customFormat="1" ht="15" customHeight="1">
      <c r="A3" s="573"/>
      <c r="B3" s="573"/>
      <c r="C3" s="573"/>
      <c r="D3" s="573"/>
      <c r="E3" s="573"/>
      <c r="F3" s="573"/>
      <c r="G3" s="574"/>
      <c r="H3" s="575"/>
      <c r="I3" s="573"/>
      <c r="J3" s="573"/>
      <c r="K3" s="5098" t="s">
        <v>3208</v>
      </c>
      <c r="L3" s="5098"/>
      <c r="M3" s="5098"/>
      <c r="N3" s="5098"/>
      <c r="O3" s="5098"/>
      <c r="P3" s="5098"/>
      <c r="Q3" s="5098"/>
      <c r="R3" s="5098"/>
      <c r="S3" s="5098"/>
    </row>
    <row r="4" spans="1:19" ht="12" thickBot="1"/>
    <row r="5" spans="1:19" s="582" customFormat="1" ht="13.5" customHeight="1">
      <c r="A5" s="5099"/>
      <c r="B5" s="5102" t="s">
        <v>3209</v>
      </c>
      <c r="C5" s="5247" t="s">
        <v>3210</v>
      </c>
      <c r="D5" s="5248"/>
      <c r="E5" s="5102" t="s">
        <v>3211</v>
      </c>
      <c r="F5" s="5102"/>
      <c r="G5" s="5102"/>
      <c r="H5" s="5102"/>
      <c r="I5" s="5102"/>
      <c r="J5" s="5102"/>
      <c r="K5" s="5102"/>
      <c r="L5" s="5102"/>
      <c r="M5" s="5102"/>
      <c r="N5" s="5105"/>
      <c r="O5" s="5106" t="s">
        <v>3225</v>
      </c>
      <c r="P5" s="5106"/>
      <c r="Q5" s="5106"/>
      <c r="R5" s="5106"/>
      <c r="S5" s="5107"/>
    </row>
    <row r="6" spans="1:19" s="582" customFormat="1" ht="13.5" customHeight="1">
      <c r="A6" s="5100"/>
      <c r="B6" s="5103"/>
      <c r="C6" s="5249"/>
      <c r="D6" s="5250"/>
      <c r="E6" s="5108" t="s">
        <v>3212</v>
      </c>
      <c r="F6" s="5109"/>
      <c r="G6" s="5112" t="s">
        <v>3213</v>
      </c>
      <c r="H6" s="5113"/>
      <c r="I6" s="5103" t="s">
        <v>3214</v>
      </c>
      <c r="J6" s="5103"/>
      <c r="K6" s="5103"/>
      <c r="L6" s="5103"/>
      <c r="M6" s="5112" t="s">
        <v>528</v>
      </c>
      <c r="N6" s="5116"/>
      <c r="O6" s="5118" t="s">
        <v>3215</v>
      </c>
      <c r="P6" s="5103"/>
      <c r="Q6" s="5103"/>
      <c r="R6" s="5103" t="s">
        <v>3216</v>
      </c>
      <c r="S6" s="5119"/>
    </row>
    <row r="7" spans="1:19" s="582" customFormat="1" ht="13.5" customHeight="1" thickBot="1">
      <c r="A7" s="5101"/>
      <c r="B7" s="5104"/>
      <c r="C7" s="5114"/>
      <c r="D7" s="5115"/>
      <c r="E7" s="5110"/>
      <c r="F7" s="5111"/>
      <c r="G7" s="5114"/>
      <c r="H7" s="5115"/>
      <c r="I7" s="583">
        <v>1</v>
      </c>
      <c r="J7" s="583">
        <v>2</v>
      </c>
      <c r="K7" s="583">
        <v>3</v>
      </c>
      <c r="L7" s="583">
        <v>4</v>
      </c>
      <c r="M7" s="5114"/>
      <c r="N7" s="5117"/>
      <c r="O7" s="584" t="s">
        <v>3217</v>
      </c>
      <c r="P7" s="583" t="s">
        <v>3218</v>
      </c>
      <c r="Q7" s="583" t="s">
        <v>3219</v>
      </c>
      <c r="R7" s="583" t="s">
        <v>3220</v>
      </c>
      <c r="S7" s="585" t="s">
        <v>3221</v>
      </c>
    </row>
    <row r="8" spans="1:19" s="579" customFormat="1" ht="12" customHeight="1" thickTop="1">
      <c r="A8" s="5085" t="s">
        <v>3317</v>
      </c>
      <c r="B8" s="5088" t="s">
        <v>3318</v>
      </c>
      <c r="C8" s="5224" t="s">
        <v>3319</v>
      </c>
      <c r="D8" s="5241"/>
      <c r="E8" s="586" t="s">
        <v>139</v>
      </c>
      <c r="F8" s="607" t="s">
        <v>498</v>
      </c>
      <c r="G8" s="586" t="s">
        <v>139</v>
      </c>
      <c r="H8" s="5092"/>
      <c r="I8" s="587"/>
      <c r="J8" s="587"/>
      <c r="K8" s="587" t="s">
        <v>139</v>
      </c>
      <c r="L8" s="587" t="s">
        <v>139</v>
      </c>
      <c r="M8" s="586" t="s">
        <v>139</v>
      </c>
      <c r="N8" s="5093" t="s">
        <v>3320</v>
      </c>
      <c r="O8" s="588" t="s">
        <v>139</v>
      </c>
      <c r="P8" s="587"/>
      <c r="Q8" s="587" t="s">
        <v>139</v>
      </c>
      <c r="R8" s="5082" t="s">
        <v>3222</v>
      </c>
      <c r="S8" s="5083" t="s">
        <v>3222</v>
      </c>
    </row>
    <row r="9" spans="1:19" s="579" customFormat="1" ht="12" customHeight="1">
      <c r="A9" s="5086"/>
      <c r="B9" s="5222"/>
      <c r="C9" s="5232"/>
      <c r="D9" s="5233"/>
      <c r="E9" s="589"/>
      <c r="F9" s="600"/>
      <c r="G9" s="589"/>
      <c r="H9" s="5065"/>
      <c r="I9" s="591"/>
      <c r="J9" s="591"/>
      <c r="K9" s="591"/>
      <c r="L9" s="591"/>
      <c r="M9" s="589"/>
      <c r="N9" s="5066"/>
      <c r="O9" s="592"/>
      <c r="P9" s="591"/>
      <c r="Q9" s="591"/>
      <c r="R9" s="5070"/>
      <c r="S9" s="5063"/>
    </row>
    <row r="10" spans="1:19" ht="12" customHeight="1">
      <c r="A10" s="5086"/>
      <c r="B10" s="5222"/>
      <c r="C10" s="5232"/>
      <c r="D10" s="5233"/>
      <c r="E10" s="589"/>
      <c r="F10" s="600"/>
      <c r="G10" s="590" t="s">
        <v>139</v>
      </c>
      <c r="H10" s="5065"/>
      <c r="I10" s="591"/>
      <c r="J10" s="591"/>
      <c r="K10" s="590" t="s">
        <v>139</v>
      </c>
      <c r="L10" s="590" t="s">
        <v>139</v>
      </c>
      <c r="M10" s="589" t="s">
        <v>139</v>
      </c>
      <c r="N10" s="5084" t="s">
        <v>3321</v>
      </c>
      <c r="O10" s="592" t="s">
        <v>139</v>
      </c>
      <c r="P10" s="591"/>
      <c r="Q10" s="590" t="s">
        <v>139</v>
      </c>
      <c r="R10" s="5070"/>
      <c r="S10" s="5063"/>
    </row>
    <row r="11" spans="1:19" ht="12" customHeight="1">
      <c r="A11" s="5086"/>
      <c r="B11" s="5222"/>
      <c r="C11" s="5232"/>
      <c r="D11" s="5233"/>
      <c r="E11" s="589"/>
      <c r="F11" s="600"/>
      <c r="G11" s="589"/>
      <c r="H11" s="5065"/>
      <c r="I11" s="591"/>
      <c r="J11" s="591"/>
      <c r="K11" s="591"/>
      <c r="L11" s="591"/>
      <c r="M11" s="589"/>
      <c r="N11" s="5084"/>
      <c r="O11" s="592"/>
      <c r="P11" s="591"/>
      <c r="Q11" s="591"/>
      <c r="R11" s="5070"/>
      <c r="S11" s="5063"/>
    </row>
    <row r="12" spans="1:19" ht="12" customHeight="1">
      <c r="A12" s="5086"/>
      <c r="B12" s="5222"/>
      <c r="C12" s="5232"/>
      <c r="D12" s="5233"/>
      <c r="E12" s="589"/>
      <c r="F12" s="600"/>
      <c r="G12" s="590" t="s">
        <v>139</v>
      </c>
      <c r="H12" s="5065"/>
      <c r="I12" s="591"/>
      <c r="J12" s="591"/>
      <c r="K12" s="590" t="s">
        <v>139</v>
      </c>
      <c r="L12" s="590" t="s">
        <v>139</v>
      </c>
      <c r="M12" s="589" t="s">
        <v>139</v>
      </c>
      <c r="N12" s="5066" t="s">
        <v>3322</v>
      </c>
      <c r="O12" s="592" t="s">
        <v>139</v>
      </c>
      <c r="P12" s="591"/>
      <c r="Q12" s="590" t="s">
        <v>139</v>
      </c>
      <c r="R12" s="5070"/>
      <c r="S12" s="5063"/>
    </row>
    <row r="13" spans="1:19" ht="12" customHeight="1">
      <c r="A13" s="5086"/>
      <c r="B13" s="5222"/>
      <c r="C13" s="5242"/>
      <c r="D13" s="5243"/>
      <c r="E13" s="593"/>
      <c r="F13" s="601"/>
      <c r="G13" s="593"/>
      <c r="H13" s="5073"/>
      <c r="I13" s="594"/>
      <c r="J13" s="594"/>
      <c r="K13" s="594"/>
      <c r="L13" s="594"/>
      <c r="M13" s="593"/>
      <c r="N13" s="5074"/>
      <c r="O13" s="595"/>
      <c r="P13" s="594"/>
      <c r="Q13" s="594"/>
      <c r="R13" s="5070"/>
      <c r="S13" s="5063"/>
    </row>
    <row r="14" spans="1:19" ht="12" customHeight="1">
      <c r="A14" s="5086"/>
      <c r="B14" s="5222"/>
      <c r="C14" s="5230" t="s">
        <v>3323</v>
      </c>
      <c r="D14" s="5231"/>
      <c r="E14" s="596" t="s">
        <v>139</v>
      </c>
      <c r="F14" s="597" t="s">
        <v>498</v>
      </c>
      <c r="G14" s="596" t="s">
        <v>139</v>
      </c>
      <c r="H14" s="5095" t="s">
        <v>3247</v>
      </c>
      <c r="I14" s="598"/>
      <c r="J14" s="598"/>
      <c r="K14" s="598" t="s">
        <v>139</v>
      </c>
      <c r="L14" s="598" t="s">
        <v>139</v>
      </c>
      <c r="M14" s="596" t="s">
        <v>139</v>
      </c>
      <c r="N14" s="5081" t="s">
        <v>3324</v>
      </c>
      <c r="O14" s="599" t="s">
        <v>139</v>
      </c>
      <c r="P14" s="598"/>
      <c r="Q14" s="598" t="s">
        <v>139</v>
      </c>
      <c r="R14" s="5070"/>
      <c r="S14" s="5063"/>
    </row>
    <row r="15" spans="1:19" ht="12" customHeight="1">
      <c r="A15" s="5086"/>
      <c r="B15" s="5222"/>
      <c r="C15" s="5232"/>
      <c r="D15" s="5233"/>
      <c r="E15" s="589"/>
      <c r="F15" s="600"/>
      <c r="G15" s="590"/>
      <c r="H15" s="5096"/>
      <c r="I15" s="591"/>
      <c r="J15" s="591"/>
      <c r="K15" s="591"/>
      <c r="L15" s="591"/>
      <c r="M15" s="589"/>
      <c r="N15" s="5066"/>
      <c r="O15" s="592"/>
      <c r="P15" s="591"/>
      <c r="Q15" s="591"/>
      <c r="R15" s="5070"/>
      <c r="S15" s="5063"/>
    </row>
    <row r="16" spans="1:19" ht="12" customHeight="1">
      <c r="A16" s="5086"/>
      <c r="B16" s="5222"/>
      <c r="C16" s="5232"/>
      <c r="D16" s="5233"/>
      <c r="E16" s="589"/>
      <c r="F16" s="600"/>
      <c r="G16" s="590" t="s">
        <v>139</v>
      </c>
      <c r="H16" s="5065" t="s">
        <v>3224</v>
      </c>
      <c r="I16" s="591"/>
      <c r="J16" s="591"/>
      <c r="K16" s="590" t="s">
        <v>139</v>
      </c>
      <c r="L16" s="590" t="s">
        <v>139</v>
      </c>
      <c r="M16" s="589" t="s">
        <v>139</v>
      </c>
      <c r="N16" s="5066" t="s">
        <v>3325</v>
      </c>
      <c r="O16" s="592" t="s">
        <v>139</v>
      </c>
      <c r="P16" s="591"/>
      <c r="Q16" s="590" t="s">
        <v>139</v>
      </c>
      <c r="R16" s="5070"/>
      <c r="S16" s="5063"/>
    </row>
    <row r="17" spans="1:19" ht="12" customHeight="1">
      <c r="A17" s="5086"/>
      <c r="B17" s="5222"/>
      <c r="C17" s="5242"/>
      <c r="D17" s="5243"/>
      <c r="E17" s="593"/>
      <c r="F17" s="601"/>
      <c r="G17" s="593"/>
      <c r="H17" s="5073"/>
      <c r="I17" s="594"/>
      <c r="J17" s="594"/>
      <c r="K17" s="594"/>
      <c r="L17" s="594"/>
      <c r="M17" s="593"/>
      <c r="N17" s="5074"/>
      <c r="O17" s="595"/>
      <c r="P17" s="594"/>
      <c r="Q17" s="594"/>
      <c r="R17" s="5071"/>
      <c r="S17" s="5072"/>
    </row>
    <row r="18" spans="1:19" ht="12" customHeight="1">
      <c r="A18" s="5086"/>
      <c r="B18" s="5222"/>
      <c r="C18" s="5230" t="s">
        <v>3326</v>
      </c>
      <c r="D18" s="5231"/>
      <c r="E18" s="596" t="s">
        <v>139</v>
      </c>
      <c r="F18" s="597" t="s">
        <v>498</v>
      </c>
      <c r="G18" s="596" t="s">
        <v>139</v>
      </c>
      <c r="H18" s="5080"/>
      <c r="I18" s="598"/>
      <c r="J18" s="598"/>
      <c r="K18" s="598" t="s">
        <v>139</v>
      </c>
      <c r="L18" s="598" t="s">
        <v>139</v>
      </c>
      <c r="M18" s="596" t="s">
        <v>139</v>
      </c>
      <c r="N18" s="5066" t="s">
        <v>3320</v>
      </c>
      <c r="O18" s="599" t="s">
        <v>139</v>
      </c>
      <c r="P18" s="598"/>
      <c r="Q18" s="598" t="s">
        <v>139</v>
      </c>
      <c r="R18" s="5069" t="s">
        <v>3222</v>
      </c>
      <c r="S18" s="5062" t="s">
        <v>3222</v>
      </c>
    </row>
    <row r="19" spans="1:19" ht="12" customHeight="1">
      <c r="A19" s="5086"/>
      <c r="B19" s="5222"/>
      <c r="C19" s="5232"/>
      <c r="D19" s="5233"/>
      <c r="E19" s="589"/>
      <c r="F19" s="600"/>
      <c r="G19" s="589"/>
      <c r="H19" s="5065"/>
      <c r="I19" s="591"/>
      <c r="J19" s="591"/>
      <c r="K19" s="591"/>
      <c r="L19" s="591"/>
      <c r="M19" s="589"/>
      <c r="N19" s="5066"/>
      <c r="O19" s="592"/>
      <c r="P19" s="591"/>
      <c r="Q19" s="591"/>
      <c r="R19" s="5070"/>
      <c r="S19" s="5063"/>
    </row>
    <row r="20" spans="1:19" ht="12" customHeight="1">
      <c r="A20" s="5086"/>
      <c r="B20" s="5222"/>
      <c r="C20" s="5232"/>
      <c r="D20" s="5233"/>
      <c r="E20" s="589"/>
      <c r="F20" s="600"/>
      <c r="G20" s="590" t="s">
        <v>139</v>
      </c>
      <c r="H20" s="5065"/>
      <c r="I20" s="591"/>
      <c r="J20" s="591"/>
      <c r="K20" s="590" t="s">
        <v>139</v>
      </c>
      <c r="L20" s="590" t="s">
        <v>139</v>
      </c>
      <c r="M20" s="589" t="s">
        <v>139</v>
      </c>
      <c r="N20" s="5084" t="s">
        <v>3321</v>
      </c>
      <c r="O20" s="592" t="s">
        <v>139</v>
      </c>
      <c r="P20" s="591"/>
      <c r="Q20" s="590" t="s">
        <v>139</v>
      </c>
      <c r="R20" s="5070"/>
      <c r="S20" s="5063"/>
    </row>
    <row r="21" spans="1:19" ht="12" customHeight="1">
      <c r="A21" s="5086"/>
      <c r="B21" s="5222"/>
      <c r="C21" s="5232"/>
      <c r="D21" s="5233"/>
      <c r="E21" s="589"/>
      <c r="F21" s="600"/>
      <c r="G21" s="589"/>
      <c r="H21" s="5065"/>
      <c r="I21" s="591"/>
      <c r="J21" s="591"/>
      <c r="K21" s="591"/>
      <c r="L21" s="591"/>
      <c r="M21" s="589"/>
      <c r="N21" s="5084"/>
      <c r="O21" s="592"/>
      <c r="P21" s="591"/>
      <c r="Q21" s="591"/>
      <c r="R21" s="5070"/>
      <c r="S21" s="5063"/>
    </row>
    <row r="22" spans="1:19" ht="12" customHeight="1">
      <c r="A22" s="5086"/>
      <c r="B22" s="5222"/>
      <c r="C22" s="5232"/>
      <c r="D22" s="5233"/>
      <c r="E22" s="589"/>
      <c r="F22" s="600"/>
      <c r="G22" s="590" t="s">
        <v>139</v>
      </c>
      <c r="H22" s="5065"/>
      <c r="I22" s="591"/>
      <c r="J22" s="591"/>
      <c r="K22" s="590" t="s">
        <v>139</v>
      </c>
      <c r="L22" s="590" t="s">
        <v>139</v>
      </c>
      <c r="M22" s="589" t="s">
        <v>139</v>
      </c>
      <c r="N22" s="5066" t="s">
        <v>3322</v>
      </c>
      <c r="O22" s="592" t="s">
        <v>139</v>
      </c>
      <c r="P22" s="591"/>
      <c r="Q22" s="590" t="s">
        <v>139</v>
      </c>
      <c r="R22" s="5070"/>
      <c r="S22" s="5063"/>
    </row>
    <row r="23" spans="1:19" ht="12" customHeight="1">
      <c r="A23" s="5086"/>
      <c r="B23" s="5222"/>
      <c r="C23" s="5232"/>
      <c r="D23" s="5233"/>
      <c r="E23" s="589"/>
      <c r="F23" s="600"/>
      <c r="G23" s="589"/>
      <c r="H23" s="5065"/>
      <c r="I23" s="591"/>
      <c r="J23" s="591"/>
      <c r="K23" s="591"/>
      <c r="L23" s="591"/>
      <c r="M23" s="589"/>
      <c r="N23" s="5066"/>
      <c r="O23" s="592"/>
      <c r="P23" s="591"/>
      <c r="Q23" s="591"/>
      <c r="R23" s="5070"/>
      <c r="S23" s="5063"/>
    </row>
    <row r="24" spans="1:19" ht="12" customHeight="1">
      <c r="A24" s="5086"/>
      <c r="B24" s="5222"/>
      <c r="C24" s="5232"/>
      <c r="D24" s="5233"/>
      <c r="E24" s="589"/>
      <c r="F24" s="600"/>
      <c r="G24" s="590" t="s">
        <v>139</v>
      </c>
      <c r="H24" s="5065"/>
      <c r="I24" s="591"/>
      <c r="J24" s="591"/>
      <c r="K24" s="590" t="s">
        <v>139</v>
      </c>
      <c r="L24" s="590" t="s">
        <v>139</v>
      </c>
      <c r="M24" s="589" t="s">
        <v>139</v>
      </c>
      <c r="N24" s="5066" t="s">
        <v>3327</v>
      </c>
      <c r="O24" s="592" t="s">
        <v>139</v>
      </c>
      <c r="P24" s="591"/>
      <c r="Q24" s="590" t="s">
        <v>139</v>
      </c>
      <c r="R24" s="5070"/>
      <c r="S24" s="5063"/>
    </row>
    <row r="25" spans="1:19" ht="12" customHeight="1">
      <c r="A25" s="5086"/>
      <c r="B25" s="5222"/>
      <c r="C25" s="5242"/>
      <c r="D25" s="5243"/>
      <c r="E25" s="593"/>
      <c r="F25" s="601"/>
      <c r="G25" s="593"/>
      <c r="H25" s="5073"/>
      <c r="I25" s="594"/>
      <c r="J25" s="594"/>
      <c r="K25" s="594"/>
      <c r="L25" s="594"/>
      <c r="M25" s="593"/>
      <c r="N25" s="5074"/>
      <c r="O25" s="595"/>
      <c r="P25" s="594"/>
      <c r="Q25" s="594"/>
      <c r="R25" s="5070"/>
      <c r="S25" s="5063"/>
    </row>
    <row r="26" spans="1:19" ht="12" customHeight="1">
      <c r="A26" s="5086"/>
      <c r="B26" s="5222"/>
      <c r="C26" s="5232" t="s">
        <v>3323</v>
      </c>
      <c r="D26" s="5233"/>
      <c r="E26" s="596" t="s">
        <v>139</v>
      </c>
      <c r="F26" s="597" t="s">
        <v>498</v>
      </c>
      <c r="G26" s="596" t="s">
        <v>139</v>
      </c>
      <c r="H26" s="5095" t="s">
        <v>3247</v>
      </c>
      <c r="I26" s="598"/>
      <c r="J26" s="598"/>
      <c r="K26" s="598" t="s">
        <v>139</v>
      </c>
      <c r="L26" s="598" t="s">
        <v>139</v>
      </c>
      <c r="M26" s="596" t="s">
        <v>139</v>
      </c>
      <c r="N26" s="5081" t="s">
        <v>3324</v>
      </c>
      <c r="O26" s="599" t="s">
        <v>139</v>
      </c>
      <c r="P26" s="598"/>
      <c r="Q26" s="598" t="s">
        <v>139</v>
      </c>
      <c r="R26" s="5070"/>
      <c r="S26" s="5063"/>
    </row>
    <row r="27" spans="1:19" ht="12" customHeight="1">
      <c r="A27" s="5086"/>
      <c r="B27" s="5222"/>
      <c r="C27" s="5232"/>
      <c r="D27" s="5233"/>
      <c r="E27" s="589"/>
      <c r="F27" s="600"/>
      <c r="G27" s="590"/>
      <c r="H27" s="5096"/>
      <c r="I27" s="591"/>
      <c r="J27" s="591"/>
      <c r="K27" s="591"/>
      <c r="L27" s="591"/>
      <c r="M27" s="589"/>
      <c r="N27" s="5066"/>
      <c r="O27" s="592"/>
      <c r="P27" s="591"/>
      <c r="Q27" s="591"/>
      <c r="R27" s="5070"/>
      <c r="S27" s="5063"/>
    </row>
    <row r="28" spans="1:19" ht="12" customHeight="1">
      <c r="A28" s="5086"/>
      <c r="B28" s="5222"/>
      <c r="C28" s="5232"/>
      <c r="D28" s="5233"/>
      <c r="E28" s="589"/>
      <c r="F28" s="600"/>
      <c r="G28" s="590" t="s">
        <v>139</v>
      </c>
      <c r="H28" s="5065" t="s">
        <v>3224</v>
      </c>
      <c r="I28" s="591"/>
      <c r="J28" s="591"/>
      <c r="K28" s="590" t="s">
        <v>139</v>
      </c>
      <c r="L28" s="590" t="s">
        <v>139</v>
      </c>
      <c r="M28" s="589" t="s">
        <v>139</v>
      </c>
      <c r="N28" s="5066" t="s">
        <v>3325</v>
      </c>
      <c r="O28" s="592" t="s">
        <v>139</v>
      </c>
      <c r="P28" s="591"/>
      <c r="Q28" s="590" t="s">
        <v>139</v>
      </c>
      <c r="R28" s="5070"/>
      <c r="S28" s="5063"/>
    </row>
    <row r="29" spans="1:19" ht="12" customHeight="1">
      <c r="A29" s="5086"/>
      <c r="B29" s="5240"/>
      <c r="C29" s="5242"/>
      <c r="D29" s="5243"/>
      <c r="E29" s="593"/>
      <c r="F29" s="601"/>
      <c r="G29" s="593"/>
      <c r="H29" s="5073"/>
      <c r="I29" s="594"/>
      <c r="J29" s="594"/>
      <c r="K29" s="594"/>
      <c r="L29" s="594"/>
      <c r="M29" s="593"/>
      <c r="N29" s="5074"/>
      <c r="O29" s="595"/>
      <c r="P29" s="594"/>
      <c r="Q29" s="594"/>
      <c r="R29" s="5071"/>
      <c r="S29" s="5072"/>
    </row>
    <row r="30" spans="1:19" ht="12" customHeight="1">
      <c r="A30" s="5086"/>
      <c r="B30" s="5075" t="s">
        <v>3328</v>
      </c>
      <c r="C30" s="5230" t="s">
        <v>3329</v>
      </c>
      <c r="D30" s="5231"/>
      <c r="E30" s="596" t="s">
        <v>139</v>
      </c>
      <c r="F30" s="597" t="s">
        <v>498</v>
      </c>
      <c r="G30" s="596" t="s">
        <v>139</v>
      </c>
      <c r="H30" s="5080" t="s">
        <v>3230</v>
      </c>
      <c r="I30" s="598"/>
      <c r="J30" s="598"/>
      <c r="K30" s="598" t="s">
        <v>139</v>
      </c>
      <c r="L30" s="598" t="s">
        <v>139</v>
      </c>
      <c r="M30" s="596" t="s">
        <v>139</v>
      </c>
      <c r="N30" s="5066" t="s">
        <v>3330</v>
      </c>
      <c r="O30" s="599" t="s">
        <v>139</v>
      </c>
      <c r="P30" s="598"/>
      <c r="Q30" s="598" t="s">
        <v>139</v>
      </c>
      <c r="R30" s="5069" t="s">
        <v>3222</v>
      </c>
      <c r="S30" s="5062" t="s">
        <v>3222</v>
      </c>
    </row>
    <row r="31" spans="1:19" ht="12" customHeight="1">
      <c r="A31" s="5086"/>
      <c r="B31" s="5076"/>
      <c r="C31" s="5232"/>
      <c r="D31" s="5233"/>
      <c r="E31" s="589"/>
      <c r="F31" s="600"/>
      <c r="G31" s="589"/>
      <c r="H31" s="5065"/>
      <c r="I31" s="591"/>
      <c r="J31" s="591"/>
      <c r="K31" s="591"/>
      <c r="L31" s="591"/>
      <c r="M31" s="589"/>
      <c r="N31" s="5066"/>
      <c r="O31" s="592"/>
      <c r="P31" s="591"/>
      <c r="Q31" s="591"/>
      <c r="R31" s="5070"/>
      <c r="S31" s="5063"/>
    </row>
    <row r="32" spans="1:19" ht="12" customHeight="1">
      <c r="A32" s="5086"/>
      <c r="B32" s="5076"/>
      <c r="C32" s="5232"/>
      <c r="D32" s="5233"/>
      <c r="E32" s="589"/>
      <c r="F32" s="600"/>
      <c r="G32" s="590" t="s">
        <v>139</v>
      </c>
      <c r="H32" s="5065"/>
      <c r="I32" s="591"/>
      <c r="J32" s="591"/>
      <c r="K32" s="590" t="s">
        <v>139</v>
      </c>
      <c r="L32" s="590" t="s">
        <v>139</v>
      </c>
      <c r="M32" s="589" t="s">
        <v>139</v>
      </c>
      <c r="N32" s="5066" t="s">
        <v>3331</v>
      </c>
      <c r="O32" s="592" t="s">
        <v>139</v>
      </c>
      <c r="P32" s="591"/>
      <c r="Q32" s="590" t="s">
        <v>139</v>
      </c>
      <c r="R32" s="5070"/>
      <c r="S32" s="5063"/>
    </row>
    <row r="33" spans="1:19" ht="12" customHeight="1">
      <c r="A33" s="5086"/>
      <c r="B33" s="5076"/>
      <c r="C33" s="5232"/>
      <c r="D33" s="5233"/>
      <c r="E33" s="589"/>
      <c r="F33" s="600"/>
      <c r="G33" s="589"/>
      <c r="H33" s="5065"/>
      <c r="I33" s="591"/>
      <c r="J33" s="591"/>
      <c r="K33" s="591"/>
      <c r="L33" s="591"/>
      <c r="M33" s="589"/>
      <c r="N33" s="5066"/>
      <c r="O33" s="592"/>
      <c r="P33" s="591"/>
      <c r="Q33" s="591"/>
      <c r="R33" s="5070"/>
      <c r="S33" s="5063"/>
    </row>
    <row r="34" spans="1:19" ht="12" customHeight="1">
      <c r="A34" s="5086"/>
      <c r="B34" s="5076"/>
      <c r="C34" s="5232"/>
      <c r="D34" s="5233"/>
      <c r="E34" s="589"/>
      <c r="F34" s="600"/>
      <c r="G34" s="590" t="s">
        <v>139</v>
      </c>
      <c r="H34" s="5065"/>
      <c r="I34" s="591"/>
      <c r="J34" s="591"/>
      <c r="K34" s="591"/>
      <c r="L34" s="590" t="s">
        <v>139</v>
      </c>
      <c r="M34" s="589" t="s">
        <v>139</v>
      </c>
      <c r="N34" s="5066" t="s">
        <v>3332</v>
      </c>
      <c r="O34" s="592" t="s">
        <v>139</v>
      </c>
      <c r="P34" s="591"/>
      <c r="Q34" s="590" t="s">
        <v>139</v>
      </c>
      <c r="R34" s="5070"/>
      <c r="S34" s="5063"/>
    </row>
    <row r="35" spans="1:19" ht="12" customHeight="1">
      <c r="A35" s="5086"/>
      <c r="B35" s="5076"/>
      <c r="C35" s="5232"/>
      <c r="D35" s="5233"/>
      <c r="E35" s="589"/>
      <c r="F35" s="600"/>
      <c r="G35" s="589"/>
      <c r="H35" s="5065"/>
      <c r="I35" s="591"/>
      <c r="J35" s="591"/>
      <c r="K35" s="591"/>
      <c r="L35" s="591"/>
      <c r="M35" s="589"/>
      <c r="N35" s="5066"/>
      <c r="O35" s="592"/>
      <c r="P35" s="591"/>
      <c r="Q35" s="591"/>
      <c r="R35" s="5070"/>
      <c r="S35" s="5063"/>
    </row>
    <row r="36" spans="1:19" ht="12" customHeight="1">
      <c r="A36" s="5086"/>
      <c r="B36" s="5076"/>
      <c r="C36" s="5232"/>
      <c r="D36" s="5233"/>
      <c r="E36" s="589"/>
      <c r="F36" s="600"/>
      <c r="G36" s="590" t="s">
        <v>139</v>
      </c>
      <c r="H36" s="5065"/>
      <c r="I36" s="591"/>
      <c r="J36" s="591"/>
      <c r="K36" s="591"/>
      <c r="L36" s="590" t="s">
        <v>139</v>
      </c>
      <c r="M36" s="589" t="s">
        <v>139</v>
      </c>
      <c r="N36" s="5066" t="s">
        <v>3333</v>
      </c>
      <c r="O36" s="592" t="s">
        <v>139</v>
      </c>
      <c r="P36" s="590" t="s">
        <v>139</v>
      </c>
      <c r="Q36" s="591"/>
      <c r="R36" s="5070"/>
      <c r="S36" s="5063"/>
    </row>
    <row r="37" spans="1:19" ht="12" customHeight="1">
      <c r="A37" s="5086"/>
      <c r="B37" s="5076"/>
      <c r="C37" s="5242"/>
      <c r="D37" s="5243"/>
      <c r="E37" s="593"/>
      <c r="F37" s="601"/>
      <c r="G37" s="593"/>
      <c r="H37" s="5073"/>
      <c r="I37" s="594"/>
      <c r="J37" s="594"/>
      <c r="K37" s="594"/>
      <c r="L37" s="594"/>
      <c r="M37" s="593"/>
      <c r="N37" s="5074"/>
      <c r="O37" s="595"/>
      <c r="P37" s="594"/>
      <c r="Q37" s="594"/>
      <c r="R37" s="5071"/>
      <c r="S37" s="5072"/>
    </row>
    <row r="38" spans="1:19" ht="12" customHeight="1">
      <c r="A38" s="5086"/>
      <c r="B38" s="5076"/>
      <c r="C38" s="5244" t="s">
        <v>3334</v>
      </c>
      <c r="D38" s="5150" t="s">
        <v>3335</v>
      </c>
      <c r="E38" s="596" t="s">
        <v>139</v>
      </c>
      <c r="F38" s="597" t="s">
        <v>498</v>
      </c>
      <c r="G38" s="596" t="s">
        <v>139</v>
      </c>
      <c r="H38" s="5080"/>
      <c r="I38" s="598"/>
      <c r="J38" s="598"/>
      <c r="K38" s="598"/>
      <c r="L38" s="598" t="s">
        <v>139</v>
      </c>
      <c r="M38" s="596" t="s">
        <v>139</v>
      </c>
      <c r="N38" s="631" t="s">
        <v>3336</v>
      </c>
      <c r="O38" s="599" t="s">
        <v>139</v>
      </c>
      <c r="P38" s="598"/>
      <c r="Q38" s="598"/>
      <c r="R38" s="5069" t="s">
        <v>3222</v>
      </c>
      <c r="S38" s="5062" t="s">
        <v>3222</v>
      </c>
    </row>
    <row r="39" spans="1:19" ht="12" customHeight="1">
      <c r="A39" s="5086"/>
      <c r="B39" s="5076"/>
      <c r="C39" s="5245"/>
      <c r="D39" s="5238"/>
      <c r="E39" s="593"/>
      <c r="F39" s="601"/>
      <c r="G39" s="593"/>
      <c r="H39" s="5073"/>
      <c r="I39" s="594"/>
      <c r="J39" s="594"/>
      <c r="K39" s="591"/>
      <c r="L39" s="594" t="s">
        <v>139</v>
      </c>
      <c r="M39" s="593" t="s">
        <v>139</v>
      </c>
      <c r="N39" s="632" t="s">
        <v>3337</v>
      </c>
      <c r="O39" s="600" t="s">
        <v>139</v>
      </c>
      <c r="P39" s="594"/>
      <c r="Q39" s="594"/>
      <c r="R39" s="5070"/>
      <c r="S39" s="5063"/>
    </row>
    <row r="40" spans="1:19" ht="12" customHeight="1">
      <c r="A40" s="5086"/>
      <c r="B40" s="5076"/>
      <c r="C40" s="5245"/>
      <c r="D40" s="5150" t="s">
        <v>3338</v>
      </c>
      <c r="E40" s="596" t="s">
        <v>139</v>
      </c>
      <c r="F40" s="597" t="s">
        <v>498</v>
      </c>
      <c r="G40" s="596" t="s">
        <v>139</v>
      </c>
      <c r="H40" s="5080"/>
      <c r="I40" s="598"/>
      <c r="J40" s="598"/>
      <c r="K40" s="598"/>
      <c r="L40" s="598" t="s">
        <v>139</v>
      </c>
      <c r="M40" s="596" t="s">
        <v>139</v>
      </c>
      <c r="N40" s="631" t="s">
        <v>3336</v>
      </c>
      <c r="O40" s="599" t="s">
        <v>139</v>
      </c>
      <c r="P40" s="598"/>
      <c r="Q40" s="598"/>
      <c r="R40" s="5070"/>
      <c r="S40" s="5063"/>
    </row>
    <row r="41" spans="1:19" ht="12" customHeight="1">
      <c r="A41" s="5086"/>
      <c r="B41" s="5076"/>
      <c r="C41" s="5245"/>
      <c r="D41" s="5238"/>
      <c r="E41" s="593"/>
      <c r="F41" s="601"/>
      <c r="G41" s="593"/>
      <c r="H41" s="5073"/>
      <c r="I41" s="594"/>
      <c r="J41" s="594"/>
      <c r="K41" s="594"/>
      <c r="L41" s="594" t="s">
        <v>139</v>
      </c>
      <c r="M41" s="593" t="s">
        <v>139</v>
      </c>
      <c r="N41" s="632" t="s">
        <v>3337</v>
      </c>
      <c r="O41" s="600" t="s">
        <v>139</v>
      </c>
      <c r="P41" s="594"/>
      <c r="Q41" s="594"/>
      <c r="R41" s="5070"/>
      <c r="S41" s="5063"/>
    </row>
    <row r="42" spans="1:19" ht="12" customHeight="1">
      <c r="A42" s="5086"/>
      <c r="B42" s="5076"/>
      <c r="C42" s="5245"/>
      <c r="D42" s="5091" t="s">
        <v>3339</v>
      </c>
      <c r="E42" s="596" t="s">
        <v>139</v>
      </c>
      <c r="F42" s="597" t="s">
        <v>498</v>
      </c>
      <c r="G42" s="596" t="s">
        <v>139</v>
      </c>
      <c r="H42" s="5080"/>
      <c r="I42" s="598"/>
      <c r="J42" s="598"/>
      <c r="K42" s="591"/>
      <c r="L42" s="598" t="s">
        <v>139</v>
      </c>
      <c r="M42" s="596" t="s">
        <v>139</v>
      </c>
      <c r="N42" s="631" t="s">
        <v>3336</v>
      </c>
      <c r="O42" s="599" t="s">
        <v>139</v>
      </c>
      <c r="P42" s="598"/>
      <c r="Q42" s="598"/>
      <c r="R42" s="5070"/>
      <c r="S42" s="5063"/>
    </row>
    <row r="43" spans="1:19" ht="12" customHeight="1" thickBot="1">
      <c r="A43" s="5239"/>
      <c r="B43" s="5149"/>
      <c r="C43" s="5246"/>
      <c r="D43" s="5151"/>
      <c r="E43" s="618"/>
      <c r="F43" s="619"/>
      <c r="G43" s="618"/>
      <c r="H43" s="5217"/>
      <c r="I43" s="621"/>
      <c r="J43" s="621"/>
      <c r="K43" s="621"/>
      <c r="L43" s="621" t="s">
        <v>139</v>
      </c>
      <c r="M43" s="618" t="s">
        <v>139</v>
      </c>
      <c r="N43" s="633" t="s">
        <v>3337</v>
      </c>
      <c r="O43" s="619" t="s">
        <v>139</v>
      </c>
      <c r="P43" s="621"/>
      <c r="Q43" s="621"/>
      <c r="R43" s="5236"/>
      <c r="S43" s="5237"/>
    </row>
    <row r="44" spans="1:19" ht="12" customHeight="1" thickTop="1">
      <c r="A44" s="5085" t="s">
        <v>3340</v>
      </c>
      <c r="B44" s="5088" t="s">
        <v>3101</v>
      </c>
      <c r="C44" s="5224" t="s">
        <v>3341</v>
      </c>
      <c r="D44" s="5241"/>
      <c r="E44" s="586" t="s">
        <v>139</v>
      </c>
      <c r="F44" s="607" t="s">
        <v>498</v>
      </c>
      <c r="G44" s="586" t="s">
        <v>139</v>
      </c>
      <c r="H44" s="5092"/>
      <c r="I44" s="587"/>
      <c r="J44" s="587"/>
      <c r="K44" s="587" t="s">
        <v>139</v>
      </c>
      <c r="L44" s="587" t="s">
        <v>139</v>
      </c>
      <c r="M44" s="586" t="s">
        <v>139</v>
      </c>
      <c r="N44" s="5081" t="s">
        <v>3342</v>
      </c>
      <c r="O44" s="588" t="s">
        <v>139</v>
      </c>
      <c r="P44" s="587"/>
      <c r="Q44" s="587"/>
      <c r="R44" s="5082" t="s">
        <v>3222</v>
      </c>
      <c r="S44" s="5083" t="s">
        <v>3222</v>
      </c>
    </row>
    <row r="45" spans="1:19" ht="12" customHeight="1">
      <c r="A45" s="5086"/>
      <c r="B45" s="5222"/>
      <c r="C45" s="5232"/>
      <c r="D45" s="5233"/>
      <c r="E45" s="589"/>
      <c r="F45" s="600"/>
      <c r="G45" s="589"/>
      <c r="H45" s="5065"/>
      <c r="I45" s="591"/>
      <c r="J45" s="591"/>
      <c r="K45" s="591"/>
      <c r="L45" s="591"/>
      <c r="M45" s="589"/>
      <c r="N45" s="5066"/>
      <c r="O45" s="592"/>
      <c r="P45" s="591"/>
      <c r="Q45" s="591"/>
      <c r="R45" s="5070"/>
      <c r="S45" s="5063"/>
    </row>
    <row r="46" spans="1:19" ht="12" customHeight="1">
      <c r="A46" s="5086"/>
      <c r="B46" s="5222"/>
      <c r="C46" s="5232"/>
      <c r="D46" s="5233"/>
      <c r="E46" s="589"/>
      <c r="F46" s="600"/>
      <c r="G46" s="589"/>
      <c r="H46" s="5065"/>
      <c r="I46" s="591"/>
      <c r="J46" s="591"/>
      <c r="K46" s="590" t="s">
        <v>139</v>
      </c>
      <c r="L46" s="590" t="s">
        <v>139</v>
      </c>
      <c r="M46" s="589" t="s">
        <v>139</v>
      </c>
      <c r="N46" s="5066" t="s">
        <v>3343</v>
      </c>
      <c r="O46" s="592" t="s">
        <v>139</v>
      </c>
      <c r="P46" s="590" t="s">
        <v>139</v>
      </c>
      <c r="Q46" s="590" t="s">
        <v>139</v>
      </c>
      <c r="R46" s="5070"/>
      <c r="S46" s="5063"/>
    </row>
    <row r="47" spans="1:19" ht="12" customHeight="1">
      <c r="A47" s="5086"/>
      <c r="B47" s="5240"/>
      <c r="C47" s="5242"/>
      <c r="D47" s="5243"/>
      <c r="E47" s="593"/>
      <c r="F47" s="601"/>
      <c r="G47" s="593"/>
      <c r="H47" s="5073"/>
      <c r="I47" s="594"/>
      <c r="J47" s="594"/>
      <c r="K47" s="594"/>
      <c r="L47" s="594"/>
      <c r="M47" s="593"/>
      <c r="N47" s="5074"/>
      <c r="O47" s="595"/>
      <c r="P47" s="594"/>
      <c r="Q47" s="594"/>
      <c r="R47" s="5071"/>
      <c r="S47" s="5072"/>
    </row>
    <row r="48" spans="1:19" ht="12" customHeight="1">
      <c r="A48" s="5086"/>
      <c r="B48" s="5076" t="s">
        <v>3103</v>
      </c>
      <c r="C48" s="5230" t="s">
        <v>3344</v>
      </c>
      <c r="D48" s="5231"/>
      <c r="E48" s="596" t="s">
        <v>139</v>
      </c>
      <c r="F48" s="597" t="s">
        <v>498</v>
      </c>
      <c r="G48" s="596" t="s">
        <v>139</v>
      </c>
      <c r="H48" s="5080"/>
      <c r="I48" s="598"/>
      <c r="J48" s="598"/>
      <c r="K48" s="598" t="s">
        <v>139</v>
      </c>
      <c r="L48" s="598" t="s">
        <v>139</v>
      </c>
      <c r="M48" s="596" t="s">
        <v>139</v>
      </c>
      <c r="N48" s="5066" t="s">
        <v>3342</v>
      </c>
      <c r="O48" s="599" t="s">
        <v>139</v>
      </c>
      <c r="P48" s="598"/>
      <c r="Q48" s="598"/>
      <c r="R48" s="5069" t="s">
        <v>3222</v>
      </c>
      <c r="S48" s="5062" t="s">
        <v>3222</v>
      </c>
    </row>
    <row r="49" spans="1:19" ht="12" customHeight="1">
      <c r="A49" s="5086"/>
      <c r="B49" s="5076"/>
      <c r="C49" s="5232"/>
      <c r="D49" s="5233"/>
      <c r="E49" s="589"/>
      <c r="F49" s="600"/>
      <c r="G49" s="589"/>
      <c r="H49" s="5065"/>
      <c r="I49" s="591"/>
      <c r="J49" s="591"/>
      <c r="K49" s="591"/>
      <c r="L49" s="591"/>
      <c r="M49" s="589"/>
      <c r="N49" s="5066"/>
      <c r="O49" s="592"/>
      <c r="P49" s="591"/>
      <c r="Q49" s="591"/>
      <c r="R49" s="5070"/>
      <c r="S49" s="5063"/>
    </row>
    <row r="50" spans="1:19" ht="12" customHeight="1">
      <c r="A50" s="5086"/>
      <c r="B50" s="5076"/>
      <c r="C50" s="5232"/>
      <c r="D50" s="5233"/>
      <c r="E50" s="589"/>
      <c r="F50" s="600"/>
      <c r="G50" s="589"/>
      <c r="H50" s="5065"/>
      <c r="I50" s="591"/>
      <c r="J50" s="591"/>
      <c r="K50" s="590" t="s">
        <v>139</v>
      </c>
      <c r="L50" s="590" t="s">
        <v>139</v>
      </c>
      <c r="M50" s="589" t="s">
        <v>139</v>
      </c>
      <c r="N50" s="5066" t="s">
        <v>3343</v>
      </c>
      <c r="O50" s="592" t="s">
        <v>139</v>
      </c>
      <c r="P50" s="590" t="s">
        <v>139</v>
      </c>
      <c r="Q50" s="590" t="s">
        <v>139</v>
      </c>
      <c r="R50" s="5070"/>
      <c r="S50" s="5063"/>
    </row>
    <row r="51" spans="1:19" ht="12" customHeight="1" thickBot="1">
      <c r="A51" s="5239"/>
      <c r="B51" s="5149"/>
      <c r="C51" s="5234"/>
      <c r="D51" s="5235"/>
      <c r="E51" s="618"/>
      <c r="F51" s="619"/>
      <c r="G51" s="618"/>
      <c r="H51" s="5217"/>
      <c r="I51" s="621"/>
      <c r="J51" s="621"/>
      <c r="K51" s="621"/>
      <c r="L51" s="621"/>
      <c r="M51" s="618"/>
      <c r="N51" s="5218"/>
      <c r="O51" s="634"/>
      <c r="P51" s="621"/>
      <c r="Q51" s="621"/>
      <c r="R51" s="5236"/>
      <c r="S51" s="5237"/>
    </row>
    <row r="52" spans="1:19" ht="12" customHeight="1" thickTop="1">
      <c r="A52" s="5219" t="s">
        <v>3345</v>
      </c>
      <c r="B52" s="5088" t="s">
        <v>3346</v>
      </c>
      <c r="C52" s="5224" t="s">
        <v>3347</v>
      </c>
      <c r="D52" s="5225"/>
      <c r="E52" s="586" t="s">
        <v>139</v>
      </c>
      <c r="F52" s="607" t="s">
        <v>498</v>
      </c>
      <c r="G52" s="586" t="s">
        <v>139</v>
      </c>
      <c r="H52" s="5092"/>
      <c r="I52" s="587"/>
      <c r="J52" s="587"/>
      <c r="K52" s="587"/>
      <c r="L52" s="587" t="s">
        <v>139</v>
      </c>
      <c r="M52" s="586" t="s">
        <v>139</v>
      </c>
      <c r="N52" s="5066" t="s">
        <v>3348</v>
      </c>
      <c r="O52" s="588" t="s">
        <v>139</v>
      </c>
      <c r="P52" s="587"/>
      <c r="Q52" s="587" t="s">
        <v>139</v>
      </c>
      <c r="R52" s="5082" t="s">
        <v>3222</v>
      </c>
      <c r="S52" s="5083" t="s">
        <v>3222</v>
      </c>
    </row>
    <row r="53" spans="1:19" ht="12" customHeight="1">
      <c r="A53" s="5220"/>
      <c r="B53" s="5222"/>
      <c r="C53" s="5226"/>
      <c r="D53" s="5227"/>
      <c r="E53" s="589"/>
      <c r="F53" s="600"/>
      <c r="G53" s="589"/>
      <c r="H53" s="5065"/>
      <c r="I53" s="591"/>
      <c r="J53" s="591"/>
      <c r="K53" s="591"/>
      <c r="L53" s="591"/>
      <c r="M53" s="589"/>
      <c r="N53" s="5066"/>
      <c r="O53" s="592"/>
      <c r="P53" s="591"/>
      <c r="Q53" s="591"/>
      <c r="R53" s="5070"/>
      <c r="S53" s="5063"/>
    </row>
    <row r="54" spans="1:19" ht="12" customHeight="1">
      <c r="A54" s="5220"/>
      <c r="B54" s="5222"/>
      <c r="C54" s="5226"/>
      <c r="D54" s="5227"/>
      <c r="E54" s="589"/>
      <c r="F54" s="600"/>
      <c r="G54" s="590" t="s">
        <v>139</v>
      </c>
      <c r="H54" s="5065"/>
      <c r="I54" s="591"/>
      <c r="J54" s="591"/>
      <c r="K54" s="591"/>
      <c r="L54" s="590" t="s">
        <v>139</v>
      </c>
      <c r="M54" s="589" t="s">
        <v>139</v>
      </c>
      <c r="N54" s="5066" t="s">
        <v>3349</v>
      </c>
      <c r="O54" s="592" t="s">
        <v>139</v>
      </c>
      <c r="P54" s="591"/>
      <c r="Q54" s="590" t="s">
        <v>139</v>
      </c>
      <c r="R54" s="5070"/>
      <c r="S54" s="5063"/>
    </row>
    <row r="55" spans="1:19" ht="12" customHeight="1" thickBot="1">
      <c r="A55" s="5221"/>
      <c r="B55" s="5223"/>
      <c r="C55" s="5228"/>
      <c r="D55" s="5229"/>
      <c r="E55" s="603"/>
      <c r="F55" s="604"/>
      <c r="G55" s="603"/>
      <c r="H55" s="5067"/>
      <c r="I55" s="605"/>
      <c r="J55" s="605"/>
      <c r="K55" s="605"/>
      <c r="L55" s="605"/>
      <c r="M55" s="603"/>
      <c r="N55" s="5068"/>
      <c r="O55" s="606"/>
      <c r="P55" s="605"/>
      <c r="Q55" s="605"/>
      <c r="R55" s="5216"/>
      <c r="S55" s="5064"/>
    </row>
  </sheetData>
  <mergeCells count="92">
    <mergeCell ref="K2:S2"/>
    <mergeCell ref="K3:S3"/>
    <mergeCell ref="A5:A7"/>
    <mergeCell ref="B5:B7"/>
    <mergeCell ref="C5:D7"/>
    <mergeCell ref="E5:N5"/>
    <mergeCell ref="O5:S5"/>
    <mergeCell ref="E6:F7"/>
    <mergeCell ref="G6:H7"/>
    <mergeCell ref="I6:L6"/>
    <mergeCell ref="M6:N7"/>
    <mergeCell ref="O6:Q6"/>
    <mergeCell ref="R6:S6"/>
    <mergeCell ref="A8:A43"/>
    <mergeCell ref="B8:B29"/>
    <mergeCell ref="C8:D13"/>
    <mergeCell ref="H8:H9"/>
    <mergeCell ref="N8:N9"/>
    <mergeCell ref="C14:D17"/>
    <mergeCell ref="C26:D29"/>
    <mergeCell ref="C18:D25"/>
    <mergeCell ref="B30:B43"/>
    <mergeCell ref="C30:D37"/>
    <mergeCell ref="C38:C43"/>
    <mergeCell ref="D38:D39"/>
    <mergeCell ref="H38:H39"/>
    <mergeCell ref="R8:R17"/>
    <mergeCell ref="S8:S17"/>
    <mergeCell ref="H10:H11"/>
    <mergeCell ref="N10:N11"/>
    <mergeCell ref="H12:H13"/>
    <mergeCell ref="N12:N13"/>
    <mergeCell ref="H14:H15"/>
    <mergeCell ref="N14:N15"/>
    <mergeCell ref="H16:H17"/>
    <mergeCell ref="N16:N17"/>
    <mergeCell ref="R18:R29"/>
    <mergeCell ref="S18:S29"/>
    <mergeCell ref="H20:H21"/>
    <mergeCell ref="N20:N21"/>
    <mergeCell ref="H22:H23"/>
    <mergeCell ref="N22:N23"/>
    <mergeCell ref="H24:H25"/>
    <mergeCell ref="N24:N25"/>
    <mergeCell ref="H26:H27"/>
    <mergeCell ref="N26:N27"/>
    <mergeCell ref="H28:H29"/>
    <mergeCell ref="N28:N29"/>
    <mergeCell ref="H18:H19"/>
    <mergeCell ref="N18:N19"/>
    <mergeCell ref="S30:S37"/>
    <mergeCell ref="H32:H33"/>
    <mergeCell ref="N32:N33"/>
    <mergeCell ref="H34:H35"/>
    <mergeCell ref="N34:N35"/>
    <mergeCell ref="H30:H31"/>
    <mergeCell ref="N30:N31"/>
    <mergeCell ref="R30:R37"/>
    <mergeCell ref="H36:H37"/>
    <mergeCell ref="N36:N37"/>
    <mergeCell ref="A44:A51"/>
    <mergeCell ref="B44:B47"/>
    <mergeCell ref="C44:D47"/>
    <mergeCell ref="H44:H45"/>
    <mergeCell ref="N44:N45"/>
    <mergeCell ref="S38:S43"/>
    <mergeCell ref="D40:D41"/>
    <mergeCell ref="H40:H41"/>
    <mergeCell ref="D42:D43"/>
    <mergeCell ref="H42:H43"/>
    <mergeCell ref="R38:R43"/>
    <mergeCell ref="R44:R47"/>
    <mergeCell ref="S44:S47"/>
    <mergeCell ref="H46:H47"/>
    <mergeCell ref="N46:N47"/>
    <mergeCell ref="B48:B51"/>
    <mergeCell ref="C48:D51"/>
    <mergeCell ref="H48:H49"/>
    <mergeCell ref="N48:N49"/>
    <mergeCell ref="R48:R51"/>
    <mergeCell ref="S48:S51"/>
    <mergeCell ref="A52:A55"/>
    <mergeCell ref="B52:B55"/>
    <mergeCell ref="C52:D55"/>
    <mergeCell ref="H52:H53"/>
    <mergeCell ref="N52:N53"/>
    <mergeCell ref="R52:R55"/>
    <mergeCell ref="S52:S55"/>
    <mergeCell ref="H54:H55"/>
    <mergeCell ref="N54:N55"/>
    <mergeCell ref="H50:H51"/>
    <mergeCell ref="N50:N51"/>
  </mergeCells>
  <phoneticPr fontId="129"/>
  <dataValidations count="1">
    <dataValidation type="list" allowBlank="1" showInputMessage="1" showErrorMessage="1" sqref="E8 E14 E18 E26 E30 E38 E40 E42 E44 E48 E52 G8 G10 G12 G14 G16 G18 G20 G22 G24 G26 G28 G30 G32 G34 G36 G38 G40 G42 G44 G48 G52 G54 K8:M8 K10:M10 K12:M12 K14:M14 K16:M16 K18:M18 K20:M20 K22:M22 K24:M24 K26:M26 K28:M28 K30:M30 K32:M32 K44:M44 K46:M46 K48:M48 K50:M50 L34:M34 L36:M36 L38:M43 L52:M52 L54:M54 O8 O10 O12 O14 O16 O18 O20 O22 O24 O26 O28 O30 O32 O34 O36:P36 O38:O44 O46:Q46 O48 O50:Q50 O52 O54 Q8 Q10 Q12 Q14 Q16 Q18 Q20 Q22 Q24 Q26 Q28 Q30 Q32 Q34 Q52 Q54" xr:uid="{00000000-0002-0000-4900-000000000000}">
      <formula1>"□,■"</formula1>
    </dataValidation>
  </dataValidations>
  <pageMargins left="0.61" right="0.24" top="0.59" bottom="0.28999999999999998" header="0.3" footer="0.16"/>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S63"/>
  <sheetViews>
    <sheetView zoomScaleNormal="100" workbookViewId="0"/>
  </sheetViews>
  <sheetFormatPr defaultColWidth="9" defaultRowHeight="11.25"/>
  <cols>
    <col min="1" max="1" width="3.125" style="578" customWidth="1"/>
    <col min="2" max="2" width="14.125" style="578" customWidth="1"/>
    <col min="3" max="3" width="3.125" style="578" customWidth="1"/>
    <col min="4" max="4" width="5.875" style="578" customWidth="1"/>
    <col min="5" max="5" width="2.625" style="579" customWidth="1"/>
    <col min="6" max="6" width="3" style="578" customWidth="1"/>
    <col min="7" max="7" width="2.625" style="579" customWidth="1"/>
    <col min="8" max="8" width="8.375" style="580" customWidth="1"/>
    <col min="9" max="12" width="2.625" style="578" customWidth="1"/>
    <col min="13" max="13" width="2.125" style="578" customWidth="1"/>
    <col min="14" max="14" width="12.125" style="581" customWidth="1"/>
    <col min="15" max="17" width="2.625" style="579" customWidth="1"/>
    <col min="18" max="19" width="10.625" style="579" customWidth="1"/>
    <col min="20" max="20" width="9" style="578" customWidth="1"/>
    <col min="21" max="16384" width="9" style="578"/>
  </cols>
  <sheetData>
    <row r="1" spans="1:19" s="570" customFormat="1" ht="21" customHeight="1">
      <c r="A1" s="573" t="s">
        <v>3403</v>
      </c>
      <c r="B1" s="573"/>
      <c r="C1" s="573"/>
      <c r="D1" s="573"/>
      <c r="E1" s="574"/>
      <c r="F1" s="573"/>
      <c r="G1" s="574"/>
      <c r="H1" s="575"/>
      <c r="I1" s="573"/>
      <c r="J1" s="573"/>
      <c r="K1" s="573"/>
      <c r="L1" s="573"/>
      <c r="M1" s="573"/>
      <c r="N1" s="576"/>
      <c r="O1" s="571"/>
      <c r="P1" s="571"/>
      <c r="Q1" s="571"/>
      <c r="R1" s="571"/>
      <c r="S1" s="577" t="s">
        <v>3350</v>
      </c>
    </row>
    <row r="2" spans="1:19" s="570" customFormat="1" ht="15" customHeight="1">
      <c r="A2" s="573"/>
      <c r="B2" s="573"/>
      <c r="C2" s="573"/>
      <c r="D2" s="573"/>
      <c r="E2" s="574"/>
      <c r="F2" s="573"/>
      <c r="G2" s="574"/>
      <c r="H2" s="575"/>
      <c r="I2" s="573"/>
      <c r="J2" s="573"/>
      <c r="K2" s="5097" t="s">
        <v>3207</v>
      </c>
      <c r="L2" s="5097"/>
      <c r="M2" s="5097"/>
      <c r="N2" s="5097"/>
      <c r="O2" s="5097"/>
      <c r="P2" s="5097"/>
      <c r="Q2" s="5097"/>
      <c r="R2" s="5097"/>
      <c r="S2" s="5097"/>
    </row>
    <row r="3" spans="1:19" s="570" customFormat="1" ht="15" customHeight="1">
      <c r="A3" s="573"/>
      <c r="B3" s="573"/>
      <c r="C3" s="573"/>
      <c r="D3" s="573"/>
      <c r="E3" s="574"/>
      <c r="F3" s="573"/>
      <c r="G3" s="574"/>
      <c r="H3" s="575"/>
      <c r="I3" s="573"/>
      <c r="J3" s="573"/>
      <c r="K3" s="5098" t="s">
        <v>3208</v>
      </c>
      <c r="L3" s="5098"/>
      <c r="M3" s="5098"/>
      <c r="N3" s="5098"/>
      <c r="O3" s="5098"/>
      <c r="P3" s="5098"/>
      <c r="Q3" s="5098"/>
      <c r="R3" s="5098"/>
      <c r="S3" s="5098"/>
    </row>
    <row r="4" spans="1:19" ht="12" thickBot="1"/>
    <row r="5" spans="1:19" s="582" customFormat="1" ht="13.5" customHeight="1">
      <c r="A5" s="5099"/>
      <c r="B5" s="5102" t="s">
        <v>3209</v>
      </c>
      <c r="C5" s="5247" t="s">
        <v>3210</v>
      </c>
      <c r="D5" s="5248"/>
      <c r="E5" s="5102" t="s">
        <v>3211</v>
      </c>
      <c r="F5" s="5102"/>
      <c r="G5" s="5102"/>
      <c r="H5" s="5102"/>
      <c r="I5" s="5102"/>
      <c r="J5" s="5102"/>
      <c r="K5" s="5102"/>
      <c r="L5" s="5102"/>
      <c r="M5" s="5102"/>
      <c r="N5" s="5105"/>
      <c r="O5" s="5106" t="s">
        <v>3225</v>
      </c>
      <c r="P5" s="5106"/>
      <c r="Q5" s="5106"/>
      <c r="R5" s="5106"/>
      <c r="S5" s="5107"/>
    </row>
    <row r="6" spans="1:19" s="582" customFormat="1" ht="13.5" customHeight="1">
      <c r="A6" s="5100"/>
      <c r="B6" s="5103"/>
      <c r="C6" s="5249"/>
      <c r="D6" s="5250"/>
      <c r="E6" s="5108" t="s">
        <v>3212</v>
      </c>
      <c r="F6" s="5109"/>
      <c r="G6" s="5112" t="s">
        <v>3213</v>
      </c>
      <c r="H6" s="5113"/>
      <c r="I6" s="5103" t="s">
        <v>3214</v>
      </c>
      <c r="J6" s="5103"/>
      <c r="K6" s="5103"/>
      <c r="L6" s="5103"/>
      <c r="M6" s="5112" t="s">
        <v>528</v>
      </c>
      <c r="N6" s="5116"/>
      <c r="O6" s="5118" t="s">
        <v>3215</v>
      </c>
      <c r="P6" s="5103"/>
      <c r="Q6" s="5103"/>
      <c r="R6" s="5103" t="s">
        <v>3216</v>
      </c>
      <c r="S6" s="5119"/>
    </row>
    <row r="7" spans="1:19" s="582" customFormat="1" ht="13.5" customHeight="1" thickBot="1">
      <c r="A7" s="5101"/>
      <c r="B7" s="5104"/>
      <c r="C7" s="5114"/>
      <c r="D7" s="5115"/>
      <c r="E7" s="5110"/>
      <c r="F7" s="5111"/>
      <c r="G7" s="5114"/>
      <c r="H7" s="5115"/>
      <c r="I7" s="583">
        <v>1</v>
      </c>
      <c r="J7" s="583">
        <v>2</v>
      </c>
      <c r="K7" s="583">
        <v>3</v>
      </c>
      <c r="L7" s="583">
        <v>4</v>
      </c>
      <c r="M7" s="5114"/>
      <c r="N7" s="5117"/>
      <c r="O7" s="584" t="s">
        <v>3217</v>
      </c>
      <c r="P7" s="583" t="s">
        <v>3218</v>
      </c>
      <c r="Q7" s="583" t="s">
        <v>3219</v>
      </c>
      <c r="R7" s="583" t="s">
        <v>3220</v>
      </c>
      <c r="S7" s="585" t="s">
        <v>3221</v>
      </c>
    </row>
    <row r="8" spans="1:19" s="579" customFormat="1" ht="12" customHeight="1" thickTop="1">
      <c r="A8" s="5085" t="s">
        <v>3351</v>
      </c>
      <c r="B8" s="5088" t="s">
        <v>3352</v>
      </c>
      <c r="C8" s="5224" t="s">
        <v>3353</v>
      </c>
      <c r="D8" s="5225"/>
      <c r="E8" s="586" t="s">
        <v>139</v>
      </c>
      <c r="F8" s="607" t="s">
        <v>498</v>
      </c>
      <c r="G8" s="586" t="s">
        <v>139</v>
      </c>
      <c r="H8" s="5092"/>
      <c r="I8" s="587"/>
      <c r="J8" s="587"/>
      <c r="K8" s="587"/>
      <c r="L8" s="587" t="s">
        <v>139</v>
      </c>
      <c r="M8" s="586" t="s">
        <v>139</v>
      </c>
      <c r="N8" s="5093" t="s">
        <v>3354</v>
      </c>
      <c r="O8" s="588" t="s">
        <v>139</v>
      </c>
      <c r="P8" s="587"/>
      <c r="Q8" s="587"/>
      <c r="R8" s="5082" t="s">
        <v>3222</v>
      </c>
      <c r="S8" s="5083" t="s">
        <v>3222</v>
      </c>
    </row>
    <row r="9" spans="1:19" s="579" customFormat="1" ht="12" customHeight="1">
      <c r="A9" s="5086"/>
      <c r="B9" s="5222"/>
      <c r="C9" s="5226"/>
      <c r="D9" s="5227"/>
      <c r="E9" s="589"/>
      <c r="F9" s="600"/>
      <c r="G9" s="589"/>
      <c r="H9" s="5065"/>
      <c r="I9" s="591"/>
      <c r="J9" s="591"/>
      <c r="K9" s="591"/>
      <c r="L9" s="591"/>
      <c r="M9" s="589"/>
      <c r="N9" s="5066"/>
      <c r="O9" s="592"/>
      <c r="P9" s="591"/>
      <c r="Q9" s="591"/>
      <c r="R9" s="5070"/>
      <c r="S9" s="5063"/>
    </row>
    <row r="10" spans="1:19" ht="12" customHeight="1">
      <c r="A10" s="5086"/>
      <c r="B10" s="5222"/>
      <c r="C10" s="5226"/>
      <c r="D10" s="5227"/>
      <c r="E10" s="589"/>
      <c r="F10" s="600"/>
      <c r="G10" s="590" t="s">
        <v>139</v>
      </c>
      <c r="H10" s="5065"/>
      <c r="I10" s="591"/>
      <c r="J10" s="591"/>
      <c r="K10" s="591"/>
      <c r="L10" s="590" t="s">
        <v>139</v>
      </c>
      <c r="M10" s="589" t="s">
        <v>139</v>
      </c>
      <c r="N10" s="5066" t="s">
        <v>3355</v>
      </c>
      <c r="O10" s="592" t="s">
        <v>139</v>
      </c>
      <c r="P10" s="590" t="s">
        <v>139</v>
      </c>
      <c r="Q10" s="591"/>
      <c r="R10" s="5070"/>
      <c r="S10" s="5063"/>
    </row>
    <row r="11" spans="1:19" ht="12" customHeight="1">
      <c r="A11" s="5086"/>
      <c r="B11" s="5222"/>
      <c r="C11" s="5251"/>
      <c r="D11" s="5252"/>
      <c r="E11" s="593"/>
      <c r="F11" s="601"/>
      <c r="G11" s="593"/>
      <c r="H11" s="5073"/>
      <c r="I11" s="594"/>
      <c r="J11" s="594"/>
      <c r="K11" s="594"/>
      <c r="L11" s="594"/>
      <c r="M11" s="593"/>
      <c r="N11" s="5074"/>
      <c r="O11" s="595"/>
      <c r="P11" s="594"/>
      <c r="Q11" s="594"/>
      <c r="R11" s="5071"/>
      <c r="S11" s="5072"/>
    </row>
    <row r="12" spans="1:19" ht="12" customHeight="1">
      <c r="A12" s="5086"/>
      <c r="B12" s="5222"/>
      <c r="C12" s="5230" t="s">
        <v>3356</v>
      </c>
      <c r="D12" s="5231"/>
      <c r="E12" s="596" t="s">
        <v>139</v>
      </c>
      <c r="F12" s="597" t="s">
        <v>498</v>
      </c>
      <c r="G12" s="596" t="s">
        <v>139</v>
      </c>
      <c r="H12" s="5080"/>
      <c r="I12" s="598"/>
      <c r="J12" s="598"/>
      <c r="K12" s="598"/>
      <c r="L12" s="598" t="s">
        <v>139</v>
      </c>
      <c r="M12" s="596" t="s">
        <v>139</v>
      </c>
      <c r="N12" s="5081" t="s">
        <v>3357</v>
      </c>
      <c r="O12" s="599" t="s">
        <v>139</v>
      </c>
      <c r="P12" s="598" t="s">
        <v>139</v>
      </c>
      <c r="Q12" s="598"/>
      <c r="R12" s="5069" t="s">
        <v>3222</v>
      </c>
      <c r="S12" s="5062" t="s">
        <v>3222</v>
      </c>
    </row>
    <row r="13" spans="1:19" ht="12" customHeight="1">
      <c r="A13" s="5086"/>
      <c r="B13" s="5222"/>
      <c r="C13" s="5232"/>
      <c r="D13" s="5233"/>
      <c r="E13" s="589"/>
      <c r="F13" s="600"/>
      <c r="G13" s="589"/>
      <c r="H13" s="5065"/>
      <c r="I13" s="591"/>
      <c r="J13" s="591"/>
      <c r="K13" s="591"/>
      <c r="L13" s="591"/>
      <c r="M13" s="589"/>
      <c r="N13" s="5066"/>
      <c r="O13" s="592"/>
      <c r="P13" s="591"/>
      <c r="Q13" s="591"/>
      <c r="R13" s="5070"/>
      <c r="S13" s="5063"/>
    </row>
    <row r="14" spans="1:19" ht="12" customHeight="1">
      <c r="A14" s="5086"/>
      <c r="B14" s="5222"/>
      <c r="C14" s="5232"/>
      <c r="D14" s="5233"/>
      <c r="E14" s="589"/>
      <c r="F14" s="600"/>
      <c r="G14" s="590" t="s">
        <v>139</v>
      </c>
      <c r="H14" s="5065"/>
      <c r="I14" s="591"/>
      <c r="J14" s="591"/>
      <c r="K14" s="591"/>
      <c r="L14" s="590" t="s">
        <v>139</v>
      </c>
      <c r="M14" s="589" t="s">
        <v>139</v>
      </c>
      <c r="N14" s="5066" t="s">
        <v>3358</v>
      </c>
      <c r="O14" s="592" t="s">
        <v>139</v>
      </c>
      <c r="P14" s="590" t="s">
        <v>139</v>
      </c>
      <c r="Q14" s="591"/>
      <c r="R14" s="5070"/>
      <c r="S14" s="5063"/>
    </row>
    <row r="15" spans="1:19" ht="12" customHeight="1">
      <c r="A15" s="5086"/>
      <c r="B15" s="5222"/>
      <c r="C15" s="5232"/>
      <c r="D15" s="5233"/>
      <c r="E15" s="589"/>
      <c r="F15" s="600"/>
      <c r="G15" s="589"/>
      <c r="H15" s="5065"/>
      <c r="I15" s="591"/>
      <c r="J15" s="591"/>
      <c r="K15" s="591"/>
      <c r="L15" s="591"/>
      <c r="M15" s="589"/>
      <c r="N15" s="5066"/>
      <c r="O15" s="592"/>
      <c r="P15" s="591"/>
      <c r="Q15" s="591"/>
      <c r="R15" s="5070"/>
      <c r="S15" s="5063"/>
    </row>
    <row r="16" spans="1:19" ht="12" customHeight="1">
      <c r="A16" s="5086"/>
      <c r="B16" s="5222"/>
      <c r="C16" s="5232"/>
      <c r="D16" s="5233"/>
      <c r="E16" s="589"/>
      <c r="F16" s="600"/>
      <c r="G16" s="590" t="s">
        <v>139</v>
      </c>
      <c r="H16" s="5065"/>
      <c r="I16" s="591"/>
      <c r="J16" s="591"/>
      <c r="K16" s="590" t="s">
        <v>139</v>
      </c>
      <c r="L16" s="590" t="s">
        <v>139</v>
      </c>
      <c r="M16" s="589" t="s">
        <v>139</v>
      </c>
      <c r="N16" s="5066" t="s">
        <v>3359</v>
      </c>
      <c r="O16" s="592" t="s">
        <v>139</v>
      </c>
      <c r="P16" s="590" t="s">
        <v>139</v>
      </c>
      <c r="Q16" s="591"/>
      <c r="R16" s="5070"/>
      <c r="S16" s="5063"/>
    </row>
    <row r="17" spans="1:19" ht="12" customHeight="1">
      <c r="A17" s="5086"/>
      <c r="B17" s="5222"/>
      <c r="C17" s="5232"/>
      <c r="D17" s="5233"/>
      <c r="E17" s="589"/>
      <c r="F17" s="600"/>
      <c r="G17" s="589"/>
      <c r="H17" s="5065"/>
      <c r="I17" s="591"/>
      <c r="J17" s="591"/>
      <c r="K17" s="591"/>
      <c r="L17" s="591"/>
      <c r="M17" s="589"/>
      <c r="N17" s="5066"/>
      <c r="O17" s="592"/>
      <c r="P17" s="591"/>
      <c r="Q17" s="591"/>
      <c r="R17" s="5070"/>
      <c r="S17" s="5063"/>
    </row>
    <row r="18" spans="1:19" ht="12" customHeight="1">
      <c r="A18" s="5086"/>
      <c r="B18" s="5222"/>
      <c r="C18" s="5226"/>
      <c r="D18" s="5227"/>
      <c r="E18" s="589"/>
      <c r="F18" s="600"/>
      <c r="G18" s="589"/>
      <c r="H18" s="5065"/>
      <c r="I18" s="591"/>
      <c r="J18" s="591"/>
      <c r="K18" s="590" t="s">
        <v>139</v>
      </c>
      <c r="L18" s="590" t="s">
        <v>139</v>
      </c>
      <c r="M18" s="589" t="s">
        <v>139</v>
      </c>
      <c r="N18" s="5066" t="s">
        <v>3360</v>
      </c>
      <c r="O18" s="592" t="s">
        <v>139</v>
      </c>
      <c r="P18" s="590" t="s">
        <v>139</v>
      </c>
      <c r="Q18" s="591"/>
      <c r="R18" s="5070"/>
      <c r="S18" s="5063"/>
    </row>
    <row r="19" spans="1:19" ht="12" customHeight="1">
      <c r="A19" s="5086"/>
      <c r="B19" s="5222"/>
      <c r="C19" s="5226"/>
      <c r="D19" s="5227"/>
      <c r="E19" s="589"/>
      <c r="F19" s="600"/>
      <c r="G19" s="589"/>
      <c r="H19" s="5065"/>
      <c r="I19" s="591"/>
      <c r="J19" s="591"/>
      <c r="K19" s="591"/>
      <c r="L19" s="591"/>
      <c r="M19" s="589"/>
      <c r="N19" s="5066"/>
      <c r="O19" s="592"/>
      <c r="P19" s="591"/>
      <c r="Q19" s="591"/>
      <c r="R19" s="5070"/>
      <c r="S19" s="5063"/>
    </row>
    <row r="20" spans="1:19" ht="12" customHeight="1">
      <c r="A20" s="5086"/>
      <c r="B20" s="5222"/>
      <c r="C20" s="5226"/>
      <c r="D20" s="5227"/>
      <c r="E20" s="589"/>
      <c r="F20" s="600"/>
      <c r="G20" s="589"/>
      <c r="H20" s="5065"/>
      <c r="I20" s="591"/>
      <c r="J20" s="591"/>
      <c r="K20" s="591"/>
      <c r="L20" s="590" t="s">
        <v>139</v>
      </c>
      <c r="M20" s="589" t="s">
        <v>139</v>
      </c>
      <c r="N20" s="5066" t="s">
        <v>3361</v>
      </c>
      <c r="O20" s="592" t="s">
        <v>139</v>
      </c>
      <c r="P20" s="590" t="s">
        <v>139</v>
      </c>
      <c r="Q20" s="591"/>
      <c r="R20" s="5070"/>
      <c r="S20" s="5063"/>
    </row>
    <row r="21" spans="1:19" ht="12" customHeight="1">
      <c r="A21" s="5086"/>
      <c r="B21" s="5222"/>
      <c r="C21" s="5226"/>
      <c r="D21" s="5227"/>
      <c r="E21" s="589"/>
      <c r="F21" s="600"/>
      <c r="G21" s="589"/>
      <c r="H21" s="5065"/>
      <c r="I21" s="591"/>
      <c r="J21" s="591"/>
      <c r="K21" s="591"/>
      <c r="L21" s="591"/>
      <c r="M21" s="589"/>
      <c r="N21" s="5066"/>
      <c r="O21" s="592"/>
      <c r="P21" s="591"/>
      <c r="Q21" s="591"/>
      <c r="R21" s="5070"/>
      <c r="S21" s="5063"/>
    </row>
    <row r="22" spans="1:19" ht="12" customHeight="1">
      <c r="A22" s="5086"/>
      <c r="B22" s="5222"/>
      <c r="C22" s="5226"/>
      <c r="D22" s="5227"/>
      <c r="E22" s="589"/>
      <c r="F22" s="600"/>
      <c r="G22" s="589"/>
      <c r="H22" s="5065"/>
      <c r="I22" s="591"/>
      <c r="J22" s="591"/>
      <c r="K22" s="591"/>
      <c r="L22" s="590" t="s">
        <v>139</v>
      </c>
      <c r="M22" s="589" t="s">
        <v>139</v>
      </c>
      <c r="N22" s="5066" t="s">
        <v>3362</v>
      </c>
      <c r="O22" s="592" t="s">
        <v>139</v>
      </c>
      <c r="P22" s="591"/>
      <c r="Q22" s="591"/>
      <c r="R22" s="5070"/>
      <c r="S22" s="5063"/>
    </row>
    <row r="23" spans="1:19" ht="12" customHeight="1">
      <c r="A23" s="5086"/>
      <c r="B23" s="5222"/>
      <c r="C23" s="5226"/>
      <c r="D23" s="5227"/>
      <c r="E23" s="589"/>
      <c r="F23" s="600"/>
      <c r="G23" s="589"/>
      <c r="H23" s="5065"/>
      <c r="I23" s="591"/>
      <c r="J23" s="591"/>
      <c r="K23" s="591"/>
      <c r="L23" s="591"/>
      <c r="M23" s="589"/>
      <c r="N23" s="5066"/>
      <c r="O23" s="592"/>
      <c r="P23" s="591"/>
      <c r="Q23" s="591"/>
      <c r="R23" s="5070"/>
      <c r="S23" s="5063"/>
    </row>
    <row r="24" spans="1:19" ht="12" customHeight="1">
      <c r="A24" s="5086"/>
      <c r="B24" s="5222"/>
      <c r="C24" s="5226"/>
      <c r="D24" s="5227"/>
      <c r="E24" s="589"/>
      <c r="F24" s="600"/>
      <c r="G24" s="589"/>
      <c r="H24" s="5065"/>
      <c r="I24" s="591"/>
      <c r="J24" s="591"/>
      <c r="K24" s="591"/>
      <c r="L24" s="590" t="s">
        <v>139</v>
      </c>
      <c r="M24" s="589" t="s">
        <v>139</v>
      </c>
      <c r="N24" s="5066" t="s">
        <v>3363</v>
      </c>
      <c r="O24" s="592" t="s">
        <v>139</v>
      </c>
      <c r="P24" s="590" t="s">
        <v>139</v>
      </c>
      <c r="Q24" s="591"/>
      <c r="R24" s="5070"/>
      <c r="S24" s="5063"/>
    </row>
    <row r="25" spans="1:19" ht="12" customHeight="1">
      <c r="A25" s="5086"/>
      <c r="B25" s="5222"/>
      <c r="C25" s="5251"/>
      <c r="D25" s="5252"/>
      <c r="E25" s="593"/>
      <c r="F25" s="601"/>
      <c r="G25" s="593"/>
      <c r="H25" s="5073"/>
      <c r="I25" s="594"/>
      <c r="J25" s="594"/>
      <c r="K25" s="594"/>
      <c r="L25" s="594"/>
      <c r="M25" s="593"/>
      <c r="N25" s="5074"/>
      <c r="O25" s="595"/>
      <c r="P25" s="594"/>
      <c r="Q25" s="594"/>
      <c r="R25" s="5071"/>
      <c r="S25" s="5072"/>
    </row>
    <row r="26" spans="1:19" ht="12" customHeight="1">
      <c r="A26" s="5086"/>
      <c r="B26" s="5222"/>
      <c r="C26" s="5230" t="s">
        <v>3364</v>
      </c>
      <c r="D26" s="5231"/>
      <c r="E26" s="596" t="s">
        <v>139</v>
      </c>
      <c r="F26" s="597" t="s">
        <v>498</v>
      </c>
      <c r="G26" s="596" t="s">
        <v>139</v>
      </c>
      <c r="H26" s="5080"/>
      <c r="I26" s="598"/>
      <c r="J26" s="598"/>
      <c r="K26" s="598"/>
      <c r="L26" s="598" t="s">
        <v>139</v>
      </c>
      <c r="M26" s="596" t="s">
        <v>139</v>
      </c>
      <c r="N26" s="5081" t="s">
        <v>3365</v>
      </c>
      <c r="O26" s="599" t="s">
        <v>139</v>
      </c>
      <c r="P26" s="598" t="s">
        <v>139</v>
      </c>
      <c r="Q26" s="598"/>
      <c r="R26" s="5069" t="s">
        <v>3222</v>
      </c>
      <c r="S26" s="5062" t="s">
        <v>3222</v>
      </c>
    </row>
    <row r="27" spans="1:19" ht="12" customHeight="1">
      <c r="A27" s="5086"/>
      <c r="B27" s="5222"/>
      <c r="C27" s="5232"/>
      <c r="D27" s="5233"/>
      <c r="E27" s="589"/>
      <c r="F27" s="600"/>
      <c r="G27" s="589"/>
      <c r="H27" s="5065"/>
      <c r="I27" s="591"/>
      <c r="J27" s="591"/>
      <c r="K27" s="591"/>
      <c r="L27" s="591"/>
      <c r="M27" s="589"/>
      <c r="N27" s="5066"/>
      <c r="O27" s="592"/>
      <c r="P27" s="591"/>
      <c r="Q27" s="591"/>
      <c r="R27" s="5070"/>
      <c r="S27" s="5063"/>
    </row>
    <row r="28" spans="1:19" ht="12" customHeight="1">
      <c r="A28" s="5086"/>
      <c r="B28" s="5222"/>
      <c r="C28" s="5232"/>
      <c r="D28" s="5233"/>
      <c r="E28" s="589"/>
      <c r="F28" s="600"/>
      <c r="G28" s="590" t="s">
        <v>139</v>
      </c>
      <c r="H28" s="5065"/>
      <c r="I28" s="591"/>
      <c r="J28" s="591"/>
      <c r="K28" s="591"/>
      <c r="L28" s="590" t="s">
        <v>139</v>
      </c>
      <c r="M28" s="589" t="s">
        <v>139</v>
      </c>
      <c r="N28" s="5066" t="s">
        <v>3366</v>
      </c>
      <c r="O28" s="592" t="s">
        <v>139</v>
      </c>
      <c r="P28" s="590" t="s">
        <v>139</v>
      </c>
      <c r="Q28" s="591"/>
      <c r="R28" s="5070"/>
      <c r="S28" s="5063"/>
    </row>
    <row r="29" spans="1:19" ht="12" customHeight="1">
      <c r="A29" s="5086"/>
      <c r="B29" s="5222"/>
      <c r="C29" s="5232"/>
      <c r="D29" s="5233"/>
      <c r="E29" s="589"/>
      <c r="F29" s="600"/>
      <c r="G29" s="589"/>
      <c r="H29" s="5065"/>
      <c r="I29" s="591"/>
      <c r="J29" s="591"/>
      <c r="K29" s="591"/>
      <c r="L29" s="591"/>
      <c r="M29" s="589"/>
      <c r="N29" s="5066"/>
      <c r="O29" s="592"/>
      <c r="P29" s="591"/>
      <c r="Q29" s="591"/>
      <c r="R29" s="5070"/>
      <c r="S29" s="5063"/>
    </row>
    <row r="30" spans="1:19" ht="12" customHeight="1">
      <c r="A30" s="5086"/>
      <c r="B30" s="5222"/>
      <c r="C30" s="5226"/>
      <c r="D30" s="5227"/>
      <c r="E30" s="589"/>
      <c r="F30" s="600"/>
      <c r="G30" s="590" t="s">
        <v>139</v>
      </c>
      <c r="H30" s="5065"/>
      <c r="I30" s="591"/>
      <c r="J30" s="591"/>
      <c r="K30" s="591"/>
      <c r="L30" s="590" t="s">
        <v>139</v>
      </c>
      <c r="M30" s="589" t="s">
        <v>139</v>
      </c>
      <c r="N30" s="5066" t="s">
        <v>3367</v>
      </c>
      <c r="O30" s="592" t="s">
        <v>139</v>
      </c>
      <c r="P30" s="591"/>
      <c r="Q30" s="591"/>
      <c r="R30" s="5070"/>
      <c r="S30" s="5063"/>
    </row>
    <row r="31" spans="1:19" ht="12" customHeight="1">
      <c r="A31" s="5086"/>
      <c r="B31" s="5222"/>
      <c r="C31" s="5226"/>
      <c r="D31" s="5227"/>
      <c r="E31" s="589"/>
      <c r="F31" s="600"/>
      <c r="G31" s="589"/>
      <c r="H31" s="5065"/>
      <c r="I31" s="591"/>
      <c r="J31" s="591"/>
      <c r="K31" s="591"/>
      <c r="L31" s="591"/>
      <c r="M31" s="589"/>
      <c r="N31" s="5066"/>
      <c r="O31" s="592"/>
      <c r="P31" s="591"/>
      <c r="Q31" s="591"/>
      <c r="R31" s="5070"/>
      <c r="S31" s="5063"/>
    </row>
    <row r="32" spans="1:19" ht="12" customHeight="1">
      <c r="A32" s="5086"/>
      <c r="B32" s="5222"/>
      <c r="C32" s="5226"/>
      <c r="D32" s="5227"/>
      <c r="E32" s="589"/>
      <c r="F32" s="600"/>
      <c r="G32" s="589"/>
      <c r="H32" s="5065"/>
      <c r="I32" s="591"/>
      <c r="J32" s="591"/>
      <c r="K32" s="591"/>
      <c r="L32" s="590" t="s">
        <v>139</v>
      </c>
      <c r="M32" s="589" t="s">
        <v>139</v>
      </c>
      <c r="N32" s="5066" t="s">
        <v>3368</v>
      </c>
      <c r="O32" s="592" t="s">
        <v>139</v>
      </c>
      <c r="P32" s="591"/>
      <c r="Q32" s="591"/>
      <c r="R32" s="5070"/>
      <c r="S32" s="5063"/>
    </row>
    <row r="33" spans="1:19" ht="12" customHeight="1">
      <c r="A33" s="5086"/>
      <c r="B33" s="5222"/>
      <c r="C33" s="5251"/>
      <c r="D33" s="5252"/>
      <c r="E33" s="593"/>
      <c r="F33" s="601"/>
      <c r="G33" s="593"/>
      <c r="H33" s="5073"/>
      <c r="I33" s="594"/>
      <c r="J33" s="594"/>
      <c r="K33" s="594"/>
      <c r="L33" s="594"/>
      <c r="M33" s="593"/>
      <c r="N33" s="5074"/>
      <c r="O33" s="595"/>
      <c r="P33" s="594"/>
      <c r="Q33" s="594"/>
      <c r="R33" s="5071"/>
      <c r="S33" s="5072"/>
    </row>
    <row r="34" spans="1:19" ht="12" customHeight="1">
      <c r="A34" s="5086"/>
      <c r="B34" s="5222"/>
      <c r="C34" s="5230" t="s">
        <v>3369</v>
      </c>
      <c r="D34" s="5253"/>
      <c r="E34" s="596" t="s">
        <v>139</v>
      </c>
      <c r="F34" s="597" t="s">
        <v>498</v>
      </c>
      <c r="G34" s="596" t="s">
        <v>139</v>
      </c>
      <c r="H34" s="5080" t="s">
        <v>3224</v>
      </c>
      <c r="I34" s="598"/>
      <c r="J34" s="598"/>
      <c r="K34" s="598"/>
      <c r="L34" s="598" t="s">
        <v>139</v>
      </c>
      <c r="M34" s="596" t="s">
        <v>139</v>
      </c>
      <c r="N34" s="5081" t="s">
        <v>3370</v>
      </c>
      <c r="O34" s="599" t="s">
        <v>139</v>
      </c>
      <c r="P34" s="598"/>
      <c r="Q34" s="598"/>
      <c r="R34" s="5069" t="s">
        <v>3222</v>
      </c>
      <c r="S34" s="5062" t="s">
        <v>3222</v>
      </c>
    </row>
    <row r="35" spans="1:19" ht="12" customHeight="1">
      <c r="A35" s="5086"/>
      <c r="B35" s="5222"/>
      <c r="C35" s="5226"/>
      <c r="D35" s="5227"/>
      <c r="E35" s="589"/>
      <c r="F35" s="600"/>
      <c r="G35" s="589"/>
      <c r="H35" s="5065"/>
      <c r="I35" s="591"/>
      <c r="J35" s="591"/>
      <c r="K35" s="591"/>
      <c r="L35" s="591"/>
      <c r="M35" s="589"/>
      <c r="N35" s="5066"/>
      <c r="O35" s="592"/>
      <c r="P35" s="591"/>
      <c r="Q35" s="591"/>
      <c r="R35" s="5070"/>
      <c r="S35" s="5063"/>
    </row>
    <row r="36" spans="1:19" ht="12" customHeight="1">
      <c r="A36" s="5086"/>
      <c r="B36" s="5222"/>
      <c r="C36" s="5226"/>
      <c r="D36" s="5227"/>
      <c r="E36" s="589"/>
      <c r="F36" s="600"/>
      <c r="G36" s="590" t="s">
        <v>139</v>
      </c>
      <c r="H36" s="5065"/>
      <c r="I36" s="591"/>
      <c r="J36" s="591"/>
      <c r="K36" s="591"/>
      <c r="L36" s="590" t="s">
        <v>139</v>
      </c>
      <c r="M36" s="589" t="s">
        <v>139</v>
      </c>
      <c r="N36" s="5066" t="s">
        <v>3371</v>
      </c>
      <c r="O36" s="592" t="s">
        <v>139</v>
      </c>
      <c r="P36" s="591"/>
      <c r="Q36" s="591"/>
      <c r="R36" s="5070"/>
      <c r="S36" s="5063"/>
    </row>
    <row r="37" spans="1:19" ht="12" customHeight="1">
      <c r="A37" s="5086"/>
      <c r="B37" s="5222"/>
      <c r="C37" s="5226"/>
      <c r="D37" s="5227"/>
      <c r="E37" s="589"/>
      <c r="F37" s="600"/>
      <c r="G37" s="589"/>
      <c r="H37" s="5065"/>
      <c r="I37" s="591"/>
      <c r="J37" s="591"/>
      <c r="K37" s="591"/>
      <c r="L37" s="591"/>
      <c r="M37" s="589"/>
      <c r="N37" s="5066"/>
      <c r="O37" s="592"/>
      <c r="P37" s="591"/>
      <c r="Q37" s="591"/>
      <c r="R37" s="5070"/>
      <c r="S37" s="5063"/>
    </row>
    <row r="38" spans="1:19" ht="12" customHeight="1">
      <c r="A38" s="5086"/>
      <c r="B38" s="5222"/>
      <c r="C38" s="5226"/>
      <c r="D38" s="5227"/>
      <c r="E38" s="589"/>
      <c r="F38" s="600"/>
      <c r="G38" s="590" t="s">
        <v>139</v>
      </c>
      <c r="H38" s="5065"/>
      <c r="I38" s="591"/>
      <c r="J38" s="591"/>
      <c r="K38" s="590" t="s">
        <v>139</v>
      </c>
      <c r="L38" s="590" t="s">
        <v>139</v>
      </c>
      <c r="M38" s="589" t="s">
        <v>139</v>
      </c>
      <c r="N38" s="5066" t="s">
        <v>3372</v>
      </c>
      <c r="O38" s="592" t="s">
        <v>139</v>
      </c>
      <c r="P38" s="591"/>
      <c r="Q38" s="591"/>
      <c r="R38" s="5070"/>
      <c r="S38" s="5063"/>
    </row>
    <row r="39" spans="1:19" ht="12" customHeight="1">
      <c r="A39" s="5086"/>
      <c r="B39" s="5222"/>
      <c r="C39" s="5226"/>
      <c r="D39" s="5227"/>
      <c r="E39" s="589"/>
      <c r="F39" s="600"/>
      <c r="G39" s="589"/>
      <c r="H39" s="5065"/>
      <c r="I39" s="591"/>
      <c r="J39" s="591"/>
      <c r="K39" s="591"/>
      <c r="L39" s="591"/>
      <c r="M39" s="589"/>
      <c r="N39" s="5066"/>
      <c r="O39" s="592"/>
      <c r="P39" s="591"/>
      <c r="Q39" s="591"/>
      <c r="R39" s="5070"/>
      <c r="S39" s="5063"/>
    </row>
    <row r="40" spans="1:19" ht="12" customHeight="1">
      <c r="A40" s="5086"/>
      <c r="B40" s="5222"/>
      <c r="C40" s="5226"/>
      <c r="D40" s="5227"/>
      <c r="E40" s="589"/>
      <c r="F40" s="600"/>
      <c r="G40" s="589"/>
      <c r="H40" s="5065"/>
      <c r="I40" s="591"/>
      <c r="J40" s="591"/>
      <c r="K40" s="590" t="s">
        <v>139</v>
      </c>
      <c r="L40" s="590" t="s">
        <v>139</v>
      </c>
      <c r="M40" s="589" t="s">
        <v>139</v>
      </c>
      <c r="N40" s="5066" t="s">
        <v>3373</v>
      </c>
      <c r="O40" s="592" t="s">
        <v>139</v>
      </c>
      <c r="P40" s="591"/>
      <c r="Q40" s="590" t="s">
        <v>139</v>
      </c>
      <c r="R40" s="5070"/>
      <c r="S40" s="5063"/>
    </row>
    <row r="41" spans="1:19" ht="12" customHeight="1">
      <c r="A41" s="5086"/>
      <c r="B41" s="5222"/>
      <c r="C41" s="5226"/>
      <c r="D41" s="5227"/>
      <c r="E41" s="589"/>
      <c r="F41" s="600"/>
      <c r="G41" s="589"/>
      <c r="H41" s="5065"/>
      <c r="I41" s="591"/>
      <c r="J41" s="591"/>
      <c r="K41" s="591"/>
      <c r="L41" s="591"/>
      <c r="M41" s="589"/>
      <c r="N41" s="5066"/>
      <c r="O41" s="592"/>
      <c r="P41" s="591"/>
      <c r="Q41" s="591"/>
      <c r="R41" s="5070"/>
      <c r="S41" s="5063"/>
    </row>
    <row r="42" spans="1:19" ht="12" customHeight="1">
      <c r="A42" s="5086"/>
      <c r="B42" s="5222"/>
      <c r="C42" s="5226"/>
      <c r="D42" s="5227"/>
      <c r="E42" s="589"/>
      <c r="F42" s="600"/>
      <c r="G42" s="589"/>
      <c r="H42" s="5065"/>
      <c r="I42" s="591"/>
      <c r="J42" s="591"/>
      <c r="K42" s="591"/>
      <c r="L42" s="590" t="s">
        <v>139</v>
      </c>
      <c r="M42" s="589" t="s">
        <v>139</v>
      </c>
      <c r="N42" s="5066" t="s">
        <v>3374</v>
      </c>
      <c r="O42" s="592" t="s">
        <v>139</v>
      </c>
      <c r="P42" s="591"/>
      <c r="Q42" s="591"/>
      <c r="R42" s="5070"/>
      <c r="S42" s="5063"/>
    </row>
    <row r="43" spans="1:19" ht="12" customHeight="1">
      <c r="A43" s="5086"/>
      <c r="B43" s="5222"/>
      <c r="C43" s="5226"/>
      <c r="D43" s="5227"/>
      <c r="E43" s="589"/>
      <c r="F43" s="600"/>
      <c r="G43" s="589"/>
      <c r="H43" s="5065"/>
      <c r="I43" s="591"/>
      <c r="J43" s="591"/>
      <c r="K43" s="591"/>
      <c r="L43" s="591"/>
      <c r="M43" s="589"/>
      <c r="N43" s="5066"/>
      <c r="O43" s="592"/>
      <c r="P43" s="591"/>
      <c r="Q43" s="591"/>
      <c r="R43" s="5070"/>
      <c r="S43" s="5063"/>
    </row>
    <row r="44" spans="1:19" ht="12" customHeight="1">
      <c r="A44" s="5086"/>
      <c r="B44" s="5222"/>
      <c r="C44" s="5226"/>
      <c r="D44" s="5227"/>
      <c r="E44" s="589"/>
      <c r="F44" s="600"/>
      <c r="G44" s="589"/>
      <c r="H44" s="5065"/>
      <c r="I44" s="591"/>
      <c r="J44" s="591"/>
      <c r="K44" s="591"/>
      <c r="L44" s="590" t="s">
        <v>139</v>
      </c>
      <c r="M44" s="589" t="s">
        <v>139</v>
      </c>
      <c r="N44" s="5066" t="s">
        <v>3375</v>
      </c>
      <c r="O44" s="592" t="s">
        <v>139</v>
      </c>
      <c r="P44" s="590" t="s">
        <v>139</v>
      </c>
      <c r="Q44" s="591"/>
      <c r="R44" s="5070"/>
      <c r="S44" s="5063"/>
    </row>
    <row r="45" spans="1:19" ht="12" customHeight="1">
      <c r="A45" s="5086"/>
      <c r="B45" s="5222"/>
      <c r="C45" s="5226"/>
      <c r="D45" s="5227"/>
      <c r="E45" s="589"/>
      <c r="F45" s="600"/>
      <c r="G45" s="589"/>
      <c r="H45" s="5065"/>
      <c r="I45" s="591"/>
      <c r="J45" s="591"/>
      <c r="K45" s="591"/>
      <c r="L45" s="591"/>
      <c r="M45" s="589"/>
      <c r="N45" s="5066"/>
      <c r="O45" s="592"/>
      <c r="P45" s="591"/>
      <c r="Q45" s="591"/>
      <c r="R45" s="5070"/>
      <c r="S45" s="5063"/>
    </row>
    <row r="46" spans="1:19" ht="12" customHeight="1">
      <c r="A46" s="5086"/>
      <c r="B46" s="5222"/>
      <c r="C46" s="5226"/>
      <c r="D46" s="5227"/>
      <c r="E46" s="589"/>
      <c r="F46" s="600"/>
      <c r="G46" s="589"/>
      <c r="H46" s="5065"/>
      <c r="I46" s="591"/>
      <c r="J46" s="591"/>
      <c r="K46" s="591"/>
      <c r="L46" s="590" t="s">
        <v>139</v>
      </c>
      <c r="M46" s="589" t="s">
        <v>139</v>
      </c>
      <c r="N46" s="5066" t="s">
        <v>3376</v>
      </c>
      <c r="O46" s="592" t="s">
        <v>139</v>
      </c>
      <c r="P46" s="590" t="s">
        <v>139</v>
      </c>
      <c r="Q46" s="591"/>
      <c r="R46" s="5070"/>
      <c r="S46" s="5063"/>
    </row>
    <row r="47" spans="1:19" ht="12" customHeight="1">
      <c r="A47" s="5086"/>
      <c r="B47" s="5222"/>
      <c r="C47" s="5226"/>
      <c r="D47" s="5227"/>
      <c r="E47" s="589"/>
      <c r="F47" s="600"/>
      <c r="G47" s="589"/>
      <c r="H47" s="5065"/>
      <c r="I47" s="591"/>
      <c r="J47" s="591"/>
      <c r="K47" s="591"/>
      <c r="L47" s="591"/>
      <c r="M47" s="589"/>
      <c r="N47" s="5066"/>
      <c r="O47" s="592"/>
      <c r="P47" s="591"/>
      <c r="Q47" s="591"/>
      <c r="R47" s="5070"/>
      <c r="S47" s="5063"/>
    </row>
    <row r="48" spans="1:19" ht="12" customHeight="1">
      <c r="A48" s="5086"/>
      <c r="B48" s="5222"/>
      <c r="C48" s="5226"/>
      <c r="D48" s="5227"/>
      <c r="E48" s="589"/>
      <c r="F48" s="600"/>
      <c r="G48" s="589"/>
      <c r="H48" s="5065"/>
      <c r="I48" s="591"/>
      <c r="J48" s="591"/>
      <c r="K48" s="591"/>
      <c r="L48" s="590" t="s">
        <v>139</v>
      </c>
      <c r="M48" s="589" t="s">
        <v>139</v>
      </c>
      <c r="N48" s="5066" t="s">
        <v>3377</v>
      </c>
      <c r="O48" s="592" t="s">
        <v>139</v>
      </c>
      <c r="P48" s="590" t="s">
        <v>139</v>
      </c>
      <c r="Q48" s="591"/>
      <c r="R48" s="5070"/>
      <c r="S48" s="5063"/>
    </row>
    <row r="49" spans="1:19" ht="12" customHeight="1">
      <c r="A49" s="5086"/>
      <c r="B49" s="5222"/>
      <c r="C49" s="5251"/>
      <c r="D49" s="5252"/>
      <c r="E49" s="593"/>
      <c r="F49" s="601"/>
      <c r="G49" s="593"/>
      <c r="H49" s="5073"/>
      <c r="I49" s="594"/>
      <c r="J49" s="594"/>
      <c r="K49" s="594"/>
      <c r="L49" s="594"/>
      <c r="M49" s="593"/>
      <c r="N49" s="5074"/>
      <c r="O49" s="595"/>
      <c r="P49" s="594"/>
      <c r="Q49" s="594"/>
      <c r="R49" s="5071"/>
      <c r="S49" s="5072"/>
    </row>
    <row r="50" spans="1:19" ht="12" customHeight="1">
      <c r="A50" s="5086"/>
      <c r="B50" s="5222"/>
      <c r="C50" s="5230" t="s">
        <v>3378</v>
      </c>
      <c r="D50" s="5253"/>
      <c r="E50" s="596" t="s">
        <v>139</v>
      </c>
      <c r="F50" s="597" t="s">
        <v>498</v>
      </c>
      <c r="G50" s="596" t="s">
        <v>139</v>
      </c>
      <c r="H50" s="5080"/>
      <c r="I50" s="598"/>
      <c r="J50" s="598"/>
      <c r="K50" s="598"/>
      <c r="L50" s="598" t="s">
        <v>139</v>
      </c>
      <c r="M50" s="596" t="s">
        <v>139</v>
      </c>
      <c r="N50" s="5066" t="s">
        <v>3379</v>
      </c>
      <c r="O50" s="599" t="s">
        <v>139</v>
      </c>
      <c r="P50" s="598" t="s">
        <v>139</v>
      </c>
      <c r="Q50" s="598"/>
      <c r="R50" s="5069" t="s">
        <v>3222</v>
      </c>
      <c r="S50" s="5062" t="s">
        <v>3222</v>
      </c>
    </row>
    <row r="51" spans="1:19" ht="12" customHeight="1">
      <c r="A51" s="5086"/>
      <c r="B51" s="5222"/>
      <c r="C51" s="5226"/>
      <c r="D51" s="5227"/>
      <c r="E51" s="589"/>
      <c r="F51" s="600"/>
      <c r="G51" s="589"/>
      <c r="H51" s="5065"/>
      <c r="I51" s="591"/>
      <c r="J51" s="591"/>
      <c r="K51" s="591"/>
      <c r="L51" s="591"/>
      <c r="M51" s="589"/>
      <c r="N51" s="5066"/>
      <c r="O51" s="592"/>
      <c r="P51" s="591"/>
      <c r="Q51" s="591"/>
      <c r="R51" s="5070"/>
      <c r="S51" s="5063"/>
    </row>
    <row r="52" spans="1:19" ht="12" customHeight="1">
      <c r="A52" s="5086"/>
      <c r="B52" s="5222"/>
      <c r="C52" s="5226"/>
      <c r="D52" s="5227"/>
      <c r="E52" s="589"/>
      <c r="F52" s="600"/>
      <c r="G52" s="590" t="s">
        <v>139</v>
      </c>
      <c r="H52" s="5065"/>
      <c r="I52" s="591"/>
      <c r="J52" s="591"/>
      <c r="K52" s="591"/>
      <c r="L52" s="590" t="s">
        <v>139</v>
      </c>
      <c r="M52" s="589" t="s">
        <v>139</v>
      </c>
      <c r="N52" s="5066" t="s">
        <v>3380</v>
      </c>
      <c r="O52" s="592" t="s">
        <v>139</v>
      </c>
      <c r="P52" s="590" t="s">
        <v>139</v>
      </c>
      <c r="Q52" s="591"/>
      <c r="R52" s="5070"/>
      <c r="S52" s="5063"/>
    </row>
    <row r="53" spans="1:19" ht="12" customHeight="1">
      <c r="A53" s="5086"/>
      <c r="B53" s="5222"/>
      <c r="C53" s="5226"/>
      <c r="D53" s="5227"/>
      <c r="E53" s="589"/>
      <c r="F53" s="600"/>
      <c r="G53" s="589"/>
      <c r="H53" s="5065"/>
      <c r="I53" s="591"/>
      <c r="J53" s="591"/>
      <c r="K53" s="591"/>
      <c r="L53" s="591"/>
      <c r="M53" s="589"/>
      <c r="N53" s="5066"/>
      <c r="O53" s="592"/>
      <c r="P53" s="591"/>
      <c r="Q53" s="591"/>
      <c r="R53" s="5070"/>
      <c r="S53" s="5063"/>
    </row>
    <row r="54" spans="1:19" ht="12" customHeight="1">
      <c r="A54" s="5086"/>
      <c r="B54" s="5222"/>
      <c r="C54" s="5226"/>
      <c r="D54" s="5227"/>
      <c r="E54" s="589"/>
      <c r="F54" s="600"/>
      <c r="G54" s="590" t="s">
        <v>139</v>
      </c>
      <c r="H54" s="5065"/>
      <c r="I54" s="591"/>
      <c r="J54" s="591"/>
      <c r="K54" s="591"/>
      <c r="L54" s="590" t="s">
        <v>139</v>
      </c>
      <c r="M54" s="589" t="s">
        <v>139</v>
      </c>
      <c r="N54" s="5066" t="s">
        <v>3381</v>
      </c>
      <c r="O54" s="592" t="s">
        <v>139</v>
      </c>
      <c r="P54" s="590" t="s">
        <v>139</v>
      </c>
      <c r="Q54" s="591"/>
      <c r="R54" s="5070"/>
      <c r="S54" s="5063"/>
    </row>
    <row r="55" spans="1:19" ht="12" customHeight="1">
      <c r="A55" s="5086"/>
      <c r="B55" s="5222"/>
      <c r="C55" s="5226"/>
      <c r="D55" s="5227"/>
      <c r="E55" s="589"/>
      <c r="F55" s="600"/>
      <c r="G55" s="589"/>
      <c r="H55" s="5065"/>
      <c r="I55" s="591"/>
      <c r="J55" s="591"/>
      <c r="K55" s="591"/>
      <c r="L55" s="591"/>
      <c r="M55" s="589"/>
      <c r="N55" s="5066"/>
      <c r="O55" s="592"/>
      <c r="P55" s="591"/>
      <c r="Q55" s="591"/>
      <c r="R55" s="5070"/>
      <c r="S55" s="5063"/>
    </row>
    <row r="56" spans="1:19" ht="12" customHeight="1">
      <c r="A56" s="5086"/>
      <c r="B56" s="5222"/>
      <c r="C56" s="5226"/>
      <c r="D56" s="5227"/>
      <c r="E56" s="589"/>
      <c r="F56" s="600"/>
      <c r="G56" s="589"/>
      <c r="H56" s="5065"/>
      <c r="I56" s="591"/>
      <c r="J56" s="591"/>
      <c r="K56" s="591"/>
      <c r="L56" s="590" t="s">
        <v>139</v>
      </c>
      <c r="M56" s="589" t="s">
        <v>139</v>
      </c>
      <c r="N56" s="5066" t="s">
        <v>3382</v>
      </c>
      <c r="O56" s="592" t="s">
        <v>139</v>
      </c>
      <c r="P56" s="590" t="s">
        <v>139</v>
      </c>
      <c r="Q56" s="590" t="s">
        <v>139</v>
      </c>
      <c r="R56" s="5070"/>
      <c r="S56" s="5063"/>
    </row>
    <row r="57" spans="1:19" ht="12" customHeight="1">
      <c r="A57" s="5086"/>
      <c r="B57" s="5222"/>
      <c r="C57" s="5251"/>
      <c r="D57" s="5252"/>
      <c r="E57" s="593"/>
      <c r="F57" s="601"/>
      <c r="G57" s="593"/>
      <c r="H57" s="5073"/>
      <c r="I57" s="594"/>
      <c r="J57" s="594"/>
      <c r="K57" s="594"/>
      <c r="L57" s="594"/>
      <c r="M57" s="593"/>
      <c r="N57" s="5074"/>
      <c r="O57" s="595"/>
      <c r="P57" s="594"/>
      <c r="Q57" s="594"/>
      <c r="R57" s="5071"/>
      <c r="S57" s="5072"/>
    </row>
    <row r="58" spans="1:19" ht="12" customHeight="1">
      <c r="A58" s="5086"/>
      <c r="B58" s="5222"/>
      <c r="C58" s="5230" t="s">
        <v>3383</v>
      </c>
      <c r="D58" s="5231"/>
      <c r="E58" s="596" t="s">
        <v>139</v>
      </c>
      <c r="F58" s="597" t="s">
        <v>498</v>
      </c>
      <c r="G58" s="596" t="s">
        <v>139</v>
      </c>
      <c r="H58" s="5080"/>
      <c r="I58" s="598"/>
      <c r="J58" s="598"/>
      <c r="K58" s="598"/>
      <c r="L58" s="598" t="s">
        <v>139</v>
      </c>
      <c r="M58" s="596" t="s">
        <v>139</v>
      </c>
      <c r="N58" s="5066" t="s">
        <v>3384</v>
      </c>
      <c r="O58" s="599" t="s">
        <v>139</v>
      </c>
      <c r="P58" s="598" t="s">
        <v>139</v>
      </c>
      <c r="Q58" s="598"/>
      <c r="R58" s="5069" t="s">
        <v>3222</v>
      </c>
      <c r="S58" s="5062" t="s">
        <v>3222</v>
      </c>
    </row>
    <row r="59" spans="1:19" ht="12" customHeight="1">
      <c r="A59" s="5086"/>
      <c r="B59" s="5222"/>
      <c r="C59" s="5232"/>
      <c r="D59" s="5233"/>
      <c r="E59" s="589"/>
      <c r="F59" s="600"/>
      <c r="G59" s="589"/>
      <c r="H59" s="5065"/>
      <c r="I59" s="591"/>
      <c r="J59" s="591"/>
      <c r="K59" s="591"/>
      <c r="L59" s="591"/>
      <c r="M59" s="589"/>
      <c r="N59" s="5066"/>
      <c r="O59" s="592"/>
      <c r="P59" s="591"/>
      <c r="Q59" s="591"/>
      <c r="R59" s="5070"/>
      <c r="S59" s="5063"/>
    </row>
    <row r="60" spans="1:19" ht="12" customHeight="1">
      <c r="A60" s="5086"/>
      <c r="B60" s="5222"/>
      <c r="C60" s="5226"/>
      <c r="D60" s="5227"/>
      <c r="E60" s="589"/>
      <c r="F60" s="600"/>
      <c r="G60" s="590" t="s">
        <v>139</v>
      </c>
      <c r="H60" s="5065"/>
      <c r="I60" s="591"/>
      <c r="J60" s="591"/>
      <c r="K60" s="591"/>
      <c r="L60" s="590" t="s">
        <v>139</v>
      </c>
      <c r="M60" s="589" t="s">
        <v>139</v>
      </c>
      <c r="N60" s="5066" t="s">
        <v>3385</v>
      </c>
      <c r="O60" s="592" t="s">
        <v>139</v>
      </c>
      <c r="P60" s="590" t="s">
        <v>139</v>
      </c>
      <c r="Q60" s="590" t="s">
        <v>139</v>
      </c>
      <c r="R60" s="5070"/>
      <c r="S60" s="5063"/>
    </row>
    <row r="61" spans="1:19" ht="12" customHeight="1">
      <c r="A61" s="5086"/>
      <c r="B61" s="5222"/>
      <c r="C61" s="5226"/>
      <c r="D61" s="5227"/>
      <c r="E61" s="589"/>
      <c r="F61" s="600"/>
      <c r="G61" s="589"/>
      <c r="H61" s="5065"/>
      <c r="I61" s="591"/>
      <c r="J61" s="591"/>
      <c r="K61" s="591"/>
      <c r="L61" s="591"/>
      <c r="M61" s="589"/>
      <c r="N61" s="5066"/>
      <c r="O61" s="592"/>
      <c r="P61" s="591"/>
      <c r="Q61" s="591"/>
      <c r="R61" s="5070"/>
      <c r="S61" s="5063"/>
    </row>
    <row r="62" spans="1:19" ht="12" customHeight="1">
      <c r="A62" s="5086"/>
      <c r="B62" s="5222"/>
      <c r="C62" s="5226"/>
      <c r="D62" s="5227"/>
      <c r="E62" s="589"/>
      <c r="F62" s="600"/>
      <c r="G62" s="589"/>
      <c r="H62" s="5065"/>
      <c r="I62" s="591"/>
      <c r="J62" s="591"/>
      <c r="K62" s="591"/>
      <c r="L62" s="590" t="s">
        <v>139</v>
      </c>
      <c r="M62" s="589" t="s">
        <v>139</v>
      </c>
      <c r="N62" s="5066" t="s">
        <v>3386</v>
      </c>
      <c r="O62" s="592" t="s">
        <v>139</v>
      </c>
      <c r="P62" s="590" t="s">
        <v>139</v>
      </c>
      <c r="Q62" s="591"/>
      <c r="R62" s="5070"/>
      <c r="S62" s="5063"/>
    </row>
    <row r="63" spans="1:19" ht="12" customHeight="1" thickBot="1">
      <c r="A63" s="5087"/>
      <c r="B63" s="5223"/>
      <c r="C63" s="5228"/>
      <c r="D63" s="5229"/>
      <c r="E63" s="603"/>
      <c r="F63" s="604"/>
      <c r="G63" s="603"/>
      <c r="H63" s="5067"/>
      <c r="I63" s="605"/>
      <c r="J63" s="605"/>
      <c r="K63" s="605"/>
      <c r="L63" s="605"/>
      <c r="M63" s="603"/>
      <c r="N63" s="5068"/>
      <c r="O63" s="606"/>
      <c r="P63" s="605"/>
      <c r="Q63" s="605"/>
      <c r="R63" s="5216"/>
      <c r="S63" s="5064"/>
    </row>
  </sheetData>
  <mergeCells count="89">
    <mergeCell ref="K2:S2"/>
    <mergeCell ref="K3:S3"/>
    <mergeCell ref="A5:A7"/>
    <mergeCell ref="B5:B7"/>
    <mergeCell ref="C5:D7"/>
    <mergeCell ref="E5:N5"/>
    <mergeCell ref="O5:S5"/>
    <mergeCell ref="E6:F7"/>
    <mergeCell ref="G6:H7"/>
    <mergeCell ref="I6:L6"/>
    <mergeCell ref="M6:N7"/>
    <mergeCell ref="O6:Q6"/>
    <mergeCell ref="R6:S6"/>
    <mergeCell ref="A8:A63"/>
    <mergeCell ref="B8:B63"/>
    <mergeCell ref="C8:D11"/>
    <mergeCell ref="H8:H9"/>
    <mergeCell ref="N8:N9"/>
    <mergeCell ref="N18:N19"/>
    <mergeCell ref="H20:H21"/>
    <mergeCell ref="N20:N21"/>
    <mergeCell ref="H22:H23"/>
    <mergeCell ref="C34:D49"/>
    <mergeCell ref="C26:D33"/>
    <mergeCell ref="H48:H49"/>
    <mergeCell ref="N48:N49"/>
    <mergeCell ref="C50:D57"/>
    <mergeCell ref="H50:H51"/>
    <mergeCell ref="N50:N51"/>
    <mergeCell ref="R8:R11"/>
    <mergeCell ref="S8:S11"/>
    <mergeCell ref="H10:H11"/>
    <mergeCell ref="N10:N11"/>
    <mergeCell ref="C12:D25"/>
    <mergeCell ref="H12:H13"/>
    <mergeCell ref="N12:N13"/>
    <mergeCell ref="N22:N23"/>
    <mergeCell ref="H24:H25"/>
    <mergeCell ref="N24:N25"/>
    <mergeCell ref="S12:S25"/>
    <mergeCell ref="H14:H15"/>
    <mergeCell ref="N14:N15"/>
    <mergeCell ref="H16:H17"/>
    <mergeCell ref="N16:N17"/>
    <mergeCell ref="H18:H19"/>
    <mergeCell ref="R12:R25"/>
    <mergeCell ref="S26:S33"/>
    <mergeCell ref="H28:H29"/>
    <mergeCell ref="N28:N29"/>
    <mergeCell ref="H30:H31"/>
    <mergeCell ref="N30:N31"/>
    <mergeCell ref="H32:H33"/>
    <mergeCell ref="N32:N33"/>
    <mergeCell ref="H26:H27"/>
    <mergeCell ref="N26:N27"/>
    <mergeCell ref="R26:R33"/>
    <mergeCell ref="S34:S49"/>
    <mergeCell ref="H36:H37"/>
    <mergeCell ref="N36:N37"/>
    <mergeCell ref="H38:H39"/>
    <mergeCell ref="N38:N39"/>
    <mergeCell ref="H34:H35"/>
    <mergeCell ref="N34:N35"/>
    <mergeCell ref="R34:R49"/>
    <mergeCell ref="H40:H41"/>
    <mergeCell ref="N40:N41"/>
    <mergeCell ref="H42:H43"/>
    <mergeCell ref="N42:N43"/>
    <mergeCell ref="H44:H45"/>
    <mergeCell ref="N44:N45"/>
    <mergeCell ref="H46:H47"/>
    <mergeCell ref="N46:N47"/>
    <mergeCell ref="R50:R57"/>
    <mergeCell ref="S50:S57"/>
    <mergeCell ref="H52:H53"/>
    <mergeCell ref="N52:N53"/>
    <mergeCell ref="H54:H55"/>
    <mergeCell ref="N54:N55"/>
    <mergeCell ref="H56:H57"/>
    <mergeCell ref="N56:N57"/>
    <mergeCell ref="C58:D63"/>
    <mergeCell ref="H58:H59"/>
    <mergeCell ref="N58:N59"/>
    <mergeCell ref="R58:R63"/>
    <mergeCell ref="S58:S63"/>
    <mergeCell ref="H60:H61"/>
    <mergeCell ref="N60:N61"/>
    <mergeCell ref="H62:H63"/>
    <mergeCell ref="N62:N63"/>
  </mergeCells>
  <phoneticPr fontId="129"/>
  <dataValidations count="1">
    <dataValidation type="list" allowBlank="1" showInputMessage="1" showErrorMessage="1" sqref="E8 E12 E26 E34 E50 E58 G8 G10 G12 G14 G16 G26 G28 G30 G34 G36 G38 G50 G52 G54 G58 G60 K16:M16 K18:M18 K38:M38 K40:M40 L8:M8 L10:M10 L12:M12 L14:M14 L20:M20 L22:M22 L24:M24 L26:M26 L28:M28 L30:M30 L32:M32 L34:M34 L36:M36 L42:M42 L44:M44 L46:M46 L48:M48 L50:M50 L52:M52 L54:M54 L56:M56 L58:M58 L60:M60 L62:M62 O8 O10:P10 O12:P12 O14:P14 O16:P16 O18:P18 O20:P20 O22 O24:P24 O26:P26 O28:P28 O30 O32 O34 O36 O38 O40 O42 O44:P44 O46:P46 O48:P48 O50:P50 O52:P52 O54:P54 O56:Q56 O58:P58 O60:Q60 O62:P62 Q40" xr:uid="{00000000-0002-0000-4A00-000000000000}">
      <formula1>"□,■"</formula1>
    </dataValidation>
  </dataValidations>
  <pageMargins left="0.61" right="0.24" top="0.59" bottom="0.28999999999999998" header="0.3" footer="0.16"/>
  <pageSetup paperSize="9" scale="98"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U51"/>
  <sheetViews>
    <sheetView workbookViewId="0"/>
  </sheetViews>
  <sheetFormatPr defaultColWidth="9" defaultRowHeight="11.25"/>
  <cols>
    <col min="1" max="1" width="3.125" style="578" customWidth="1"/>
    <col min="2" max="2" width="2.125" style="578" customWidth="1"/>
    <col min="3" max="3" width="3.125" style="578" customWidth="1"/>
    <col min="4" max="4" width="8.625" style="578" customWidth="1"/>
    <col min="5" max="5" width="5.875" style="578" customWidth="1"/>
    <col min="6" max="6" width="2.875" style="578" customWidth="1"/>
    <col min="7" max="7" width="2.625" style="578" customWidth="1"/>
    <col min="8" max="8" width="3" style="578" customWidth="1"/>
    <col min="9" max="9" width="2.625" style="579" customWidth="1"/>
    <col min="10" max="10" width="8.375" style="578" customWidth="1"/>
    <col min="11" max="14" width="2.625" style="578" customWidth="1"/>
    <col min="15" max="15" width="2.125" style="578" customWidth="1"/>
    <col min="16" max="16" width="12.125" style="581" customWidth="1"/>
    <col min="17" max="19" width="2.625" style="579" customWidth="1"/>
    <col min="20" max="21" width="10.625" style="579" customWidth="1"/>
    <col min="22" max="22" width="9" style="578" customWidth="1"/>
    <col min="23" max="16384" width="9" style="578"/>
  </cols>
  <sheetData>
    <row r="1" spans="1:21" s="570" customFormat="1" ht="21" customHeight="1">
      <c r="A1" s="573" t="s">
        <v>3403</v>
      </c>
      <c r="B1" s="573"/>
      <c r="C1" s="573"/>
      <c r="D1" s="573"/>
      <c r="E1" s="573"/>
      <c r="F1" s="573"/>
      <c r="G1" s="573"/>
      <c r="H1" s="573"/>
      <c r="I1" s="574"/>
      <c r="J1" s="573"/>
      <c r="K1" s="573"/>
      <c r="L1" s="573"/>
      <c r="M1" s="573"/>
      <c r="N1" s="573"/>
      <c r="O1" s="573"/>
      <c r="P1" s="576"/>
      <c r="Q1" s="571"/>
      <c r="R1" s="571"/>
      <c r="S1" s="571"/>
      <c r="T1" s="571"/>
      <c r="U1" s="577" t="s">
        <v>3387</v>
      </c>
    </row>
    <row r="2" spans="1:21" s="570" customFormat="1" ht="15" customHeight="1">
      <c r="A2" s="573"/>
      <c r="B2" s="573"/>
      <c r="C2" s="573"/>
      <c r="D2" s="573"/>
      <c r="E2" s="573"/>
      <c r="F2" s="573"/>
      <c r="G2" s="573"/>
      <c r="H2" s="573"/>
      <c r="I2" s="574"/>
      <c r="J2" s="573"/>
      <c r="K2" s="573"/>
      <c r="L2" s="573"/>
      <c r="M2" s="5097" t="s">
        <v>3207</v>
      </c>
      <c r="N2" s="5097"/>
      <c r="O2" s="5097"/>
      <c r="P2" s="5097"/>
      <c r="Q2" s="5097"/>
      <c r="R2" s="5097"/>
      <c r="S2" s="5097"/>
      <c r="T2" s="5097"/>
      <c r="U2" s="5097"/>
    </row>
    <row r="3" spans="1:21" s="570" customFormat="1" ht="15" customHeight="1">
      <c r="A3" s="573"/>
      <c r="B3" s="573"/>
      <c r="C3" s="573"/>
      <c r="D3" s="573"/>
      <c r="E3" s="573"/>
      <c r="F3" s="573"/>
      <c r="G3" s="573"/>
      <c r="H3" s="573"/>
      <c r="I3" s="574"/>
      <c r="J3" s="573"/>
      <c r="K3" s="573"/>
      <c r="L3" s="573"/>
      <c r="M3" s="5098" t="s">
        <v>3208</v>
      </c>
      <c r="N3" s="5098"/>
      <c r="O3" s="5098"/>
      <c r="P3" s="5098"/>
      <c r="Q3" s="5098"/>
      <c r="R3" s="5098"/>
      <c r="S3" s="5098"/>
      <c r="T3" s="5098"/>
      <c r="U3" s="5098"/>
    </row>
    <row r="4" spans="1:21" ht="12" thickBot="1"/>
    <row r="5" spans="1:21" s="582" customFormat="1" ht="13.5" customHeight="1">
      <c r="A5" s="5099"/>
      <c r="B5" s="5247" t="s">
        <v>3209</v>
      </c>
      <c r="C5" s="5271"/>
      <c r="D5" s="5248"/>
      <c r="E5" s="5247" t="s">
        <v>3210</v>
      </c>
      <c r="F5" s="5248"/>
      <c r="G5" s="5102" t="s">
        <v>3211</v>
      </c>
      <c r="H5" s="5102"/>
      <c r="I5" s="5102"/>
      <c r="J5" s="5102"/>
      <c r="K5" s="5102"/>
      <c r="L5" s="5102"/>
      <c r="M5" s="5102"/>
      <c r="N5" s="5102"/>
      <c r="O5" s="5102"/>
      <c r="P5" s="5105"/>
      <c r="Q5" s="5106" t="s">
        <v>3225</v>
      </c>
      <c r="R5" s="5106"/>
      <c r="S5" s="5106"/>
      <c r="T5" s="5106"/>
      <c r="U5" s="5107"/>
    </row>
    <row r="6" spans="1:21" s="582" customFormat="1" ht="13.5" customHeight="1">
      <c r="A6" s="5100"/>
      <c r="B6" s="5249"/>
      <c r="C6" s="5272"/>
      <c r="D6" s="5250"/>
      <c r="E6" s="5249"/>
      <c r="F6" s="5250"/>
      <c r="G6" s="5108" t="s">
        <v>3212</v>
      </c>
      <c r="H6" s="5109"/>
      <c r="I6" s="5112" t="s">
        <v>3213</v>
      </c>
      <c r="J6" s="5113"/>
      <c r="K6" s="5103" t="s">
        <v>3214</v>
      </c>
      <c r="L6" s="5103"/>
      <c r="M6" s="5103"/>
      <c r="N6" s="5103"/>
      <c r="O6" s="5112" t="s">
        <v>528</v>
      </c>
      <c r="P6" s="5116"/>
      <c r="Q6" s="5118" t="s">
        <v>3215</v>
      </c>
      <c r="R6" s="5103"/>
      <c r="S6" s="5103"/>
      <c r="T6" s="5103" t="s">
        <v>3216</v>
      </c>
      <c r="U6" s="5119"/>
    </row>
    <row r="7" spans="1:21" s="582" customFormat="1" ht="13.5" customHeight="1" thickBot="1">
      <c r="A7" s="5101"/>
      <c r="B7" s="5114"/>
      <c r="C7" s="5273"/>
      <c r="D7" s="5115"/>
      <c r="E7" s="5114"/>
      <c r="F7" s="5115"/>
      <c r="G7" s="5110"/>
      <c r="H7" s="5111"/>
      <c r="I7" s="5114"/>
      <c r="J7" s="5115"/>
      <c r="K7" s="583">
        <v>1</v>
      </c>
      <c r="L7" s="583">
        <v>2</v>
      </c>
      <c r="M7" s="583">
        <v>3</v>
      </c>
      <c r="N7" s="583">
        <v>4</v>
      </c>
      <c r="O7" s="5114"/>
      <c r="P7" s="5117"/>
      <c r="Q7" s="584" t="s">
        <v>3217</v>
      </c>
      <c r="R7" s="583" t="s">
        <v>3218</v>
      </c>
      <c r="S7" s="583" t="s">
        <v>3219</v>
      </c>
      <c r="T7" s="583" t="s">
        <v>3220</v>
      </c>
      <c r="U7" s="585" t="s">
        <v>3221</v>
      </c>
    </row>
    <row r="8" spans="1:21" s="579" customFormat="1" ht="12" customHeight="1" thickTop="1">
      <c r="A8" s="5085" t="s">
        <v>3388</v>
      </c>
      <c r="B8" s="5224" t="s">
        <v>3389</v>
      </c>
      <c r="C8" s="5269"/>
      <c r="D8" s="5241"/>
      <c r="E8" s="5224" t="s">
        <v>3390</v>
      </c>
      <c r="F8" s="5225"/>
      <c r="G8" s="586" t="s">
        <v>139</v>
      </c>
      <c r="H8" s="607" t="s">
        <v>498</v>
      </c>
      <c r="I8" s="586" t="s">
        <v>139</v>
      </c>
      <c r="J8" s="5270"/>
      <c r="K8" s="587"/>
      <c r="L8" s="587"/>
      <c r="M8" s="587"/>
      <c r="N8" s="587" t="s">
        <v>139</v>
      </c>
      <c r="O8" s="586" t="s">
        <v>139</v>
      </c>
      <c r="P8" s="5093" t="s">
        <v>3391</v>
      </c>
      <c r="Q8" s="588" t="s">
        <v>139</v>
      </c>
      <c r="R8" s="587"/>
      <c r="S8" s="587" t="s">
        <v>139</v>
      </c>
      <c r="T8" s="5082" t="s">
        <v>3222</v>
      </c>
      <c r="U8" s="5083" t="s">
        <v>3222</v>
      </c>
    </row>
    <row r="9" spans="1:21" s="579" customFormat="1" ht="12" customHeight="1">
      <c r="A9" s="5086"/>
      <c r="B9" s="5232"/>
      <c r="C9" s="5158"/>
      <c r="D9" s="5233"/>
      <c r="E9" s="5226"/>
      <c r="F9" s="5227"/>
      <c r="G9" s="589"/>
      <c r="H9" s="600"/>
      <c r="I9" s="589"/>
      <c r="J9" s="5258"/>
      <c r="K9" s="591"/>
      <c r="L9" s="591"/>
      <c r="M9" s="591"/>
      <c r="N9" s="591"/>
      <c r="O9" s="589"/>
      <c r="P9" s="5066"/>
      <c r="Q9" s="592"/>
      <c r="R9" s="591"/>
      <c r="S9" s="591"/>
      <c r="T9" s="5070"/>
      <c r="U9" s="5063"/>
    </row>
    <row r="10" spans="1:21" ht="12" customHeight="1">
      <c r="A10" s="5086"/>
      <c r="B10" s="5232"/>
      <c r="C10" s="5158"/>
      <c r="D10" s="5233"/>
      <c r="E10" s="5226"/>
      <c r="F10" s="5227"/>
      <c r="G10" s="589"/>
      <c r="H10" s="600"/>
      <c r="I10" s="590" t="s">
        <v>139</v>
      </c>
      <c r="J10" s="5258"/>
      <c r="K10" s="591"/>
      <c r="L10" s="591"/>
      <c r="M10" s="591"/>
      <c r="N10" s="590" t="s">
        <v>139</v>
      </c>
      <c r="O10" s="589" t="s">
        <v>139</v>
      </c>
      <c r="P10" s="5066" t="s">
        <v>3392</v>
      </c>
      <c r="Q10" s="592" t="s">
        <v>139</v>
      </c>
      <c r="R10" s="591"/>
      <c r="S10" s="590" t="s">
        <v>139</v>
      </c>
      <c r="T10" s="5070"/>
      <c r="U10" s="5063"/>
    </row>
    <row r="11" spans="1:21" ht="12" customHeight="1">
      <c r="A11" s="5086"/>
      <c r="B11" s="5232"/>
      <c r="C11" s="5158"/>
      <c r="D11" s="5233"/>
      <c r="E11" s="5226"/>
      <c r="F11" s="5227"/>
      <c r="G11" s="589"/>
      <c r="H11" s="600"/>
      <c r="I11" s="589"/>
      <c r="J11" s="5258"/>
      <c r="K11" s="591"/>
      <c r="L11" s="591"/>
      <c r="M11" s="591"/>
      <c r="N11" s="591"/>
      <c r="O11" s="589"/>
      <c r="P11" s="5066"/>
      <c r="Q11" s="592"/>
      <c r="R11" s="591"/>
      <c r="S11" s="591"/>
      <c r="T11" s="5070"/>
      <c r="U11" s="5063"/>
    </row>
    <row r="12" spans="1:21" ht="12" customHeight="1">
      <c r="A12" s="5086"/>
      <c r="B12" s="590" t="s">
        <v>525</v>
      </c>
      <c r="C12" s="630"/>
      <c r="D12" s="630" t="s">
        <v>3393</v>
      </c>
      <c r="E12" s="5254"/>
      <c r="F12" s="5255"/>
      <c r="G12" s="589"/>
      <c r="H12" s="600"/>
      <c r="I12" s="589"/>
      <c r="J12" s="5258"/>
      <c r="K12" s="591"/>
      <c r="L12" s="591"/>
      <c r="M12" s="591"/>
      <c r="N12" s="590" t="s">
        <v>139</v>
      </c>
      <c r="O12" s="589" t="s">
        <v>139</v>
      </c>
      <c r="P12" s="5066" t="s">
        <v>3394</v>
      </c>
      <c r="Q12" s="592" t="s">
        <v>139</v>
      </c>
      <c r="R12" s="591"/>
      <c r="S12" s="590" t="s">
        <v>139</v>
      </c>
      <c r="T12" s="5070"/>
      <c r="U12" s="5063"/>
    </row>
    <row r="13" spans="1:21" ht="12" customHeight="1">
      <c r="A13" s="5086"/>
      <c r="B13" s="608"/>
      <c r="C13" s="630"/>
      <c r="D13" s="630"/>
      <c r="E13" s="5256"/>
      <c r="F13" s="5257"/>
      <c r="G13" s="593"/>
      <c r="H13" s="601"/>
      <c r="I13" s="593"/>
      <c r="J13" s="5259"/>
      <c r="K13" s="594"/>
      <c r="L13" s="594"/>
      <c r="M13" s="594"/>
      <c r="N13" s="594"/>
      <c r="O13" s="593"/>
      <c r="P13" s="5074"/>
      <c r="Q13" s="595"/>
      <c r="R13" s="594"/>
      <c r="S13" s="594"/>
      <c r="T13" s="5071"/>
      <c r="U13" s="5072"/>
    </row>
    <row r="14" spans="1:21" ht="12" customHeight="1">
      <c r="A14" s="5086"/>
      <c r="B14" s="608"/>
      <c r="C14" s="630"/>
      <c r="D14" s="630"/>
      <c r="E14" s="5230" t="s">
        <v>3395</v>
      </c>
      <c r="F14" s="5261" t="s">
        <v>3396</v>
      </c>
      <c r="G14" s="596" t="s">
        <v>139</v>
      </c>
      <c r="H14" s="597" t="s">
        <v>498</v>
      </c>
      <c r="I14" s="596" t="s">
        <v>139</v>
      </c>
      <c r="J14" s="5263"/>
      <c r="K14" s="598"/>
      <c r="L14" s="598"/>
      <c r="M14" s="598"/>
      <c r="N14" s="598" t="s">
        <v>139</v>
      </c>
      <c r="O14" s="596" t="s">
        <v>139</v>
      </c>
      <c r="P14" s="5081" t="s">
        <v>3397</v>
      </c>
      <c r="Q14" s="599" t="s">
        <v>139</v>
      </c>
      <c r="R14" s="598"/>
      <c r="S14" s="598" t="s">
        <v>139</v>
      </c>
      <c r="T14" s="5070" t="s">
        <v>3222</v>
      </c>
      <c r="U14" s="5063" t="s">
        <v>3222</v>
      </c>
    </row>
    <row r="15" spans="1:21" ht="12" customHeight="1">
      <c r="A15" s="5086"/>
      <c r="B15" s="608"/>
      <c r="C15" s="630"/>
      <c r="D15" s="630"/>
      <c r="E15" s="5232"/>
      <c r="F15" s="5261"/>
      <c r="G15" s="589"/>
      <c r="H15" s="600"/>
      <c r="I15" s="589"/>
      <c r="J15" s="5258"/>
      <c r="K15" s="591"/>
      <c r="L15" s="591"/>
      <c r="M15" s="591"/>
      <c r="N15" s="591"/>
      <c r="O15" s="589"/>
      <c r="P15" s="5066"/>
      <c r="Q15" s="592"/>
      <c r="R15" s="591"/>
      <c r="S15" s="591"/>
      <c r="T15" s="5070"/>
      <c r="U15" s="5063"/>
    </row>
    <row r="16" spans="1:21" ht="12" customHeight="1">
      <c r="A16" s="5086"/>
      <c r="B16" s="608"/>
      <c r="C16" s="630"/>
      <c r="D16" s="630"/>
      <c r="E16" s="5232"/>
      <c r="F16" s="5261"/>
      <c r="G16" s="589"/>
      <c r="H16" s="600"/>
      <c r="I16" s="590" t="s">
        <v>139</v>
      </c>
      <c r="J16" s="5258"/>
      <c r="K16" s="591"/>
      <c r="L16" s="591"/>
      <c r="M16" s="591"/>
      <c r="N16" s="590" t="s">
        <v>139</v>
      </c>
      <c r="O16" s="589" t="s">
        <v>139</v>
      </c>
      <c r="P16" s="5066" t="s">
        <v>3398</v>
      </c>
      <c r="Q16" s="592" t="s">
        <v>139</v>
      </c>
      <c r="R16" s="591"/>
      <c r="S16" s="590" t="s">
        <v>139</v>
      </c>
      <c r="T16" s="5070"/>
      <c r="U16" s="5063"/>
    </row>
    <row r="17" spans="1:21" ht="12" customHeight="1">
      <c r="A17" s="5086"/>
      <c r="B17" s="608"/>
      <c r="C17" s="630"/>
      <c r="D17" s="630"/>
      <c r="E17" s="5232"/>
      <c r="F17" s="5261"/>
      <c r="G17" s="589"/>
      <c r="H17" s="600"/>
      <c r="I17" s="589"/>
      <c r="J17" s="5258"/>
      <c r="K17" s="591"/>
      <c r="L17" s="591"/>
      <c r="M17" s="591"/>
      <c r="N17" s="591"/>
      <c r="O17" s="589"/>
      <c r="P17" s="5066"/>
      <c r="Q17" s="592"/>
      <c r="R17" s="591"/>
      <c r="S17" s="591"/>
      <c r="T17" s="5070"/>
      <c r="U17" s="5063"/>
    </row>
    <row r="18" spans="1:21" ht="12" customHeight="1">
      <c r="A18" s="5086"/>
      <c r="B18" s="608"/>
      <c r="C18" s="630"/>
      <c r="D18" s="630"/>
      <c r="E18" s="5232"/>
      <c r="F18" s="5261"/>
      <c r="G18" s="589"/>
      <c r="H18" s="600"/>
      <c r="I18" s="590" t="s">
        <v>139</v>
      </c>
      <c r="J18" s="5258"/>
      <c r="K18" s="591"/>
      <c r="L18" s="591"/>
      <c r="M18" s="591"/>
      <c r="N18" s="590" t="s">
        <v>139</v>
      </c>
      <c r="O18" s="589" t="s">
        <v>139</v>
      </c>
      <c r="P18" s="5066" t="s">
        <v>3399</v>
      </c>
      <c r="Q18" s="592" t="s">
        <v>139</v>
      </c>
      <c r="R18" s="591"/>
      <c r="S18" s="590" t="s">
        <v>139</v>
      </c>
      <c r="T18" s="5070"/>
      <c r="U18" s="5063"/>
    </row>
    <row r="19" spans="1:21" ht="12" customHeight="1">
      <c r="A19" s="5086"/>
      <c r="B19" s="608"/>
      <c r="C19" s="630"/>
      <c r="D19" s="630"/>
      <c r="E19" s="5232"/>
      <c r="F19" s="5261"/>
      <c r="G19" s="589"/>
      <c r="H19" s="600"/>
      <c r="I19" s="589"/>
      <c r="J19" s="5258"/>
      <c r="K19" s="591"/>
      <c r="L19" s="591"/>
      <c r="M19" s="591"/>
      <c r="N19" s="591"/>
      <c r="O19" s="589"/>
      <c r="P19" s="5066"/>
      <c r="Q19" s="592"/>
      <c r="R19" s="591"/>
      <c r="S19" s="591"/>
      <c r="T19" s="5070"/>
      <c r="U19" s="5063"/>
    </row>
    <row r="20" spans="1:21" ht="12" customHeight="1">
      <c r="A20" s="5086"/>
      <c r="B20" s="608"/>
      <c r="C20" s="630"/>
      <c r="D20" s="630"/>
      <c r="E20" s="5232"/>
      <c r="F20" s="5261"/>
      <c r="G20" s="589"/>
      <c r="H20" s="600"/>
      <c r="I20" s="589"/>
      <c r="J20" s="5258"/>
      <c r="K20" s="591"/>
      <c r="L20" s="591"/>
      <c r="M20" s="591"/>
      <c r="N20" s="590" t="s">
        <v>139</v>
      </c>
      <c r="O20" s="589" t="s">
        <v>139</v>
      </c>
      <c r="P20" s="5066" t="s">
        <v>3391</v>
      </c>
      <c r="Q20" s="592" t="s">
        <v>139</v>
      </c>
      <c r="R20" s="591"/>
      <c r="S20" s="590" t="s">
        <v>139</v>
      </c>
      <c r="T20" s="5070"/>
      <c r="U20" s="5063"/>
    </row>
    <row r="21" spans="1:21" ht="12" customHeight="1">
      <c r="A21" s="5086"/>
      <c r="B21" s="608"/>
      <c r="C21" s="630"/>
      <c r="D21" s="630"/>
      <c r="E21" s="5232"/>
      <c r="F21" s="5261"/>
      <c r="G21" s="589"/>
      <c r="H21" s="600"/>
      <c r="I21" s="589"/>
      <c r="J21" s="5258"/>
      <c r="K21" s="591"/>
      <c r="L21" s="591"/>
      <c r="M21" s="591"/>
      <c r="N21" s="591"/>
      <c r="O21" s="589"/>
      <c r="P21" s="5066"/>
      <c r="Q21" s="592"/>
      <c r="R21" s="591"/>
      <c r="S21" s="591"/>
      <c r="T21" s="5070"/>
      <c r="U21" s="5063"/>
    </row>
    <row r="22" spans="1:21" ht="12" customHeight="1">
      <c r="A22" s="5086"/>
      <c r="B22" s="608"/>
      <c r="C22" s="630"/>
      <c r="D22" s="630"/>
      <c r="E22" s="5232"/>
      <c r="F22" s="5261"/>
      <c r="G22" s="589"/>
      <c r="H22" s="600"/>
      <c r="I22" s="589"/>
      <c r="J22" s="5258"/>
      <c r="K22" s="591"/>
      <c r="L22" s="591"/>
      <c r="M22" s="591"/>
      <c r="N22" s="590" t="s">
        <v>139</v>
      </c>
      <c r="O22" s="589" t="s">
        <v>139</v>
      </c>
      <c r="P22" s="5066" t="s">
        <v>3392</v>
      </c>
      <c r="Q22" s="592" t="s">
        <v>139</v>
      </c>
      <c r="R22" s="591"/>
      <c r="S22" s="590" t="s">
        <v>139</v>
      </c>
      <c r="T22" s="5070"/>
      <c r="U22" s="5063"/>
    </row>
    <row r="23" spans="1:21" ht="12" customHeight="1">
      <c r="A23" s="5086"/>
      <c r="B23" s="608"/>
      <c r="C23" s="630"/>
      <c r="D23" s="630"/>
      <c r="E23" s="5232"/>
      <c r="F23" s="5261"/>
      <c r="G23" s="589"/>
      <c r="H23" s="600"/>
      <c r="I23" s="589"/>
      <c r="J23" s="5258"/>
      <c r="K23" s="591"/>
      <c r="L23" s="591"/>
      <c r="M23" s="591"/>
      <c r="N23" s="591"/>
      <c r="O23" s="589"/>
      <c r="P23" s="5066"/>
      <c r="Q23" s="592"/>
      <c r="R23" s="591"/>
      <c r="S23" s="591"/>
      <c r="T23" s="5070"/>
      <c r="U23" s="5063"/>
    </row>
    <row r="24" spans="1:21" ht="12" customHeight="1">
      <c r="A24" s="5086"/>
      <c r="B24" s="608"/>
      <c r="C24" s="630"/>
      <c r="D24" s="630"/>
      <c r="E24" s="5232"/>
      <c r="F24" s="5261"/>
      <c r="G24" s="589"/>
      <c r="H24" s="600"/>
      <c r="I24" s="589"/>
      <c r="J24" s="5258"/>
      <c r="K24" s="591"/>
      <c r="L24" s="591"/>
      <c r="M24" s="591"/>
      <c r="N24" s="590" t="s">
        <v>139</v>
      </c>
      <c r="O24" s="589" t="s">
        <v>139</v>
      </c>
      <c r="P24" s="5066" t="s">
        <v>3394</v>
      </c>
      <c r="Q24" s="592" t="s">
        <v>139</v>
      </c>
      <c r="R24" s="591"/>
      <c r="S24" s="590" t="s">
        <v>139</v>
      </c>
      <c r="T24" s="5070"/>
      <c r="U24" s="5063"/>
    </row>
    <row r="25" spans="1:21" ht="12" customHeight="1">
      <c r="A25" s="5086"/>
      <c r="B25" s="608"/>
      <c r="C25" s="630"/>
      <c r="D25" s="630"/>
      <c r="E25" s="5232"/>
      <c r="F25" s="5261"/>
      <c r="G25" s="593"/>
      <c r="H25" s="601"/>
      <c r="I25" s="593"/>
      <c r="J25" s="5259"/>
      <c r="K25" s="594"/>
      <c r="L25" s="594"/>
      <c r="M25" s="594"/>
      <c r="N25" s="594"/>
      <c r="O25" s="593"/>
      <c r="P25" s="5074"/>
      <c r="Q25" s="595"/>
      <c r="R25" s="594"/>
      <c r="S25" s="594"/>
      <c r="T25" s="5070"/>
      <c r="U25" s="5063"/>
    </row>
    <row r="26" spans="1:21" ht="12" customHeight="1">
      <c r="A26" s="5086"/>
      <c r="B26" s="608"/>
      <c r="C26" s="630"/>
      <c r="D26" s="630"/>
      <c r="E26" s="5232"/>
      <c r="F26" s="5261" t="s">
        <v>3400</v>
      </c>
      <c r="G26" s="596" t="s">
        <v>139</v>
      </c>
      <c r="H26" s="597" t="s">
        <v>498</v>
      </c>
      <c r="I26" s="596" t="s">
        <v>139</v>
      </c>
      <c r="J26" s="5263"/>
      <c r="K26" s="598"/>
      <c r="L26" s="598"/>
      <c r="M26" s="598"/>
      <c r="N26" s="598" t="s">
        <v>139</v>
      </c>
      <c r="O26" s="596" t="s">
        <v>139</v>
      </c>
      <c r="P26" s="5264" t="s">
        <v>3397</v>
      </c>
      <c r="Q26" s="599" t="s">
        <v>139</v>
      </c>
      <c r="R26" s="598"/>
      <c r="S26" s="598" t="s">
        <v>139</v>
      </c>
      <c r="T26" s="5070"/>
      <c r="U26" s="5063"/>
    </row>
    <row r="27" spans="1:21" ht="12" customHeight="1">
      <c r="A27" s="5086"/>
      <c r="B27" s="608"/>
      <c r="C27" s="630"/>
      <c r="D27" s="630"/>
      <c r="E27" s="5232"/>
      <c r="F27" s="5261"/>
      <c r="G27" s="589"/>
      <c r="H27" s="600"/>
      <c r="I27" s="589"/>
      <c r="J27" s="5258"/>
      <c r="K27" s="591"/>
      <c r="L27" s="591"/>
      <c r="M27" s="591"/>
      <c r="N27" s="591"/>
      <c r="O27" s="589"/>
      <c r="P27" s="5265"/>
      <c r="Q27" s="592"/>
      <c r="R27" s="591"/>
      <c r="S27" s="591"/>
      <c r="T27" s="5070"/>
      <c r="U27" s="5063"/>
    </row>
    <row r="28" spans="1:21" ht="12" customHeight="1">
      <c r="A28" s="5086"/>
      <c r="B28" s="608"/>
      <c r="C28" s="630"/>
      <c r="D28" s="630"/>
      <c r="E28" s="5232"/>
      <c r="F28" s="5261"/>
      <c r="G28" s="589"/>
      <c r="H28" s="600"/>
      <c r="I28" s="590" t="s">
        <v>139</v>
      </c>
      <c r="J28" s="5258"/>
      <c r="K28" s="591"/>
      <c r="L28" s="591"/>
      <c r="M28" s="591"/>
      <c r="N28" s="590" t="s">
        <v>139</v>
      </c>
      <c r="O28" s="589" t="s">
        <v>139</v>
      </c>
      <c r="P28" s="5266" t="s">
        <v>3399</v>
      </c>
      <c r="Q28" s="592" t="s">
        <v>139</v>
      </c>
      <c r="R28" s="591"/>
      <c r="S28" s="590" t="s">
        <v>139</v>
      </c>
      <c r="T28" s="5070"/>
      <c r="U28" s="5063"/>
    </row>
    <row r="29" spans="1:21" ht="12" customHeight="1">
      <c r="A29" s="5086"/>
      <c r="B29" s="608"/>
      <c r="C29" s="630"/>
      <c r="D29" s="630"/>
      <c r="E29" s="5232"/>
      <c r="F29" s="5261"/>
      <c r="G29" s="589"/>
      <c r="H29" s="600"/>
      <c r="I29" s="589"/>
      <c r="J29" s="5258"/>
      <c r="K29" s="591"/>
      <c r="L29" s="591"/>
      <c r="M29" s="591"/>
      <c r="N29" s="591"/>
      <c r="O29" s="589"/>
      <c r="P29" s="5265"/>
      <c r="Q29" s="592"/>
      <c r="R29" s="591"/>
      <c r="S29" s="591"/>
      <c r="T29" s="5070"/>
      <c r="U29" s="5063"/>
    </row>
    <row r="30" spans="1:21" ht="12" customHeight="1">
      <c r="A30" s="5086"/>
      <c r="B30" s="608"/>
      <c r="C30" s="630"/>
      <c r="D30" s="630"/>
      <c r="E30" s="5232"/>
      <c r="F30" s="5261"/>
      <c r="G30" s="589"/>
      <c r="H30" s="600"/>
      <c r="I30" s="589"/>
      <c r="J30" s="5258"/>
      <c r="K30" s="591"/>
      <c r="L30" s="591"/>
      <c r="M30" s="591"/>
      <c r="N30" s="590" t="s">
        <v>139</v>
      </c>
      <c r="O30" s="589" t="s">
        <v>139</v>
      </c>
      <c r="P30" s="5066" t="s">
        <v>3394</v>
      </c>
      <c r="Q30" s="592" t="s">
        <v>139</v>
      </c>
      <c r="R30" s="591"/>
      <c r="S30" s="590" t="s">
        <v>139</v>
      </c>
      <c r="T30" s="5070"/>
      <c r="U30" s="5063"/>
    </row>
    <row r="31" spans="1:21" ht="12" customHeight="1">
      <c r="A31" s="5086"/>
      <c r="B31" s="608"/>
      <c r="C31" s="630"/>
      <c r="D31" s="630"/>
      <c r="E31" s="5242"/>
      <c r="F31" s="5261"/>
      <c r="G31" s="593"/>
      <c r="H31" s="601"/>
      <c r="I31" s="593"/>
      <c r="J31" s="5259"/>
      <c r="K31" s="594"/>
      <c r="L31" s="594"/>
      <c r="M31" s="594"/>
      <c r="N31" s="594"/>
      <c r="O31" s="593"/>
      <c r="P31" s="5074"/>
      <c r="Q31" s="595"/>
      <c r="R31" s="594"/>
      <c r="S31" s="594"/>
      <c r="T31" s="5071"/>
      <c r="U31" s="5072"/>
    </row>
    <row r="32" spans="1:21" ht="12" customHeight="1">
      <c r="A32" s="5086"/>
      <c r="B32" s="608"/>
      <c r="C32" s="630"/>
      <c r="D32" s="630"/>
      <c r="E32" s="5230" t="s">
        <v>3401</v>
      </c>
      <c r="F32" s="5261" t="s">
        <v>3396</v>
      </c>
      <c r="G32" s="596" t="s">
        <v>139</v>
      </c>
      <c r="H32" s="597" t="s">
        <v>498</v>
      </c>
      <c r="I32" s="596" t="s">
        <v>139</v>
      </c>
      <c r="J32" s="5263"/>
      <c r="K32" s="598"/>
      <c r="L32" s="598"/>
      <c r="M32" s="598"/>
      <c r="N32" s="598" t="s">
        <v>139</v>
      </c>
      <c r="O32" s="596" t="s">
        <v>139</v>
      </c>
      <c r="P32" s="5081" t="s">
        <v>3397</v>
      </c>
      <c r="Q32" s="599" t="s">
        <v>139</v>
      </c>
      <c r="R32" s="598"/>
      <c r="S32" s="598" t="s">
        <v>139</v>
      </c>
      <c r="T32" s="5070" t="s">
        <v>3222</v>
      </c>
      <c r="U32" s="5063" t="s">
        <v>3222</v>
      </c>
    </row>
    <row r="33" spans="1:21" ht="12" customHeight="1">
      <c r="A33" s="5086"/>
      <c r="B33" s="608"/>
      <c r="C33" s="630"/>
      <c r="D33" s="630"/>
      <c r="E33" s="5232"/>
      <c r="F33" s="5261"/>
      <c r="G33" s="589"/>
      <c r="H33" s="600"/>
      <c r="I33" s="589"/>
      <c r="J33" s="5258"/>
      <c r="K33" s="591"/>
      <c r="L33" s="591"/>
      <c r="M33" s="591"/>
      <c r="N33" s="591"/>
      <c r="O33" s="589"/>
      <c r="P33" s="5066"/>
      <c r="Q33" s="592"/>
      <c r="R33" s="591"/>
      <c r="S33" s="591"/>
      <c r="T33" s="5070"/>
      <c r="U33" s="5063"/>
    </row>
    <row r="34" spans="1:21" ht="12" customHeight="1">
      <c r="A34" s="5086"/>
      <c r="B34" s="608"/>
      <c r="C34" s="630"/>
      <c r="D34" s="630"/>
      <c r="E34" s="5232"/>
      <c r="F34" s="5261"/>
      <c r="G34" s="589"/>
      <c r="H34" s="600"/>
      <c r="I34" s="590" t="s">
        <v>139</v>
      </c>
      <c r="J34" s="5258"/>
      <c r="K34" s="591"/>
      <c r="L34" s="591"/>
      <c r="M34" s="591"/>
      <c r="N34" s="590" t="s">
        <v>139</v>
      </c>
      <c r="O34" s="589" t="s">
        <v>139</v>
      </c>
      <c r="P34" s="5066" t="s">
        <v>3398</v>
      </c>
      <c r="Q34" s="592" t="s">
        <v>139</v>
      </c>
      <c r="R34" s="591"/>
      <c r="S34" s="590" t="s">
        <v>139</v>
      </c>
      <c r="T34" s="5070"/>
      <c r="U34" s="5063"/>
    </row>
    <row r="35" spans="1:21" ht="12" customHeight="1">
      <c r="A35" s="5086"/>
      <c r="B35" s="608"/>
      <c r="C35" s="630"/>
      <c r="D35" s="630"/>
      <c r="E35" s="5232"/>
      <c r="F35" s="5261"/>
      <c r="G35" s="589"/>
      <c r="H35" s="600"/>
      <c r="I35" s="589"/>
      <c r="J35" s="5258"/>
      <c r="K35" s="591"/>
      <c r="L35" s="591"/>
      <c r="M35" s="591"/>
      <c r="N35" s="591"/>
      <c r="O35" s="589"/>
      <c r="P35" s="5066"/>
      <c r="Q35" s="592"/>
      <c r="R35" s="591"/>
      <c r="S35" s="591"/>
      <c r="T35" s="5070"/>
      <c r="U35" s="5063"/>
    </row>
    <row r="36" spans="1:21" ht="12" customHeight="1">
      <c r="A36" s="5086"/>
      <c r="B36" s="608"/>
      <c r="C36" s="630"/>
      <c r="D36" s="630"/>
      <c r="E36" s="5232"/>
      <c r="F36" s="5261"/>
      <c r="G36" s="589"/>
      <c r="H36" s="600"/>
      <c r="I36" s="590" t="s">
        <v>139</v>
      </c>
      <c r="J36" s="5258"/>
      <c r="K36" s="591"/>
      <c r="L36" s="591"/>
      <c r="M36" s="591"/>
      <c r="N36" s="590" t="s">
        <v>139</v>
      </c>
      <c r="O36" s="589" t="s">
        <v>139</v>
      </c>
      <c r="P36" s="5066" t="s">
        <v>3399</v>
      </c>
      <c r="Q36" s="592" t="s">
        <v>139</v>
      </c>
      <c r="R36" s="591"/>
      <c r="S36" s="590" t="s">
        <v>139</v>
      </c>
      <c r="T36" s="5070"/>
      <c r="U36" s="5063"/>
    </row>
    <row r="37" spans="1:21" ht="12" customHeight="1">
      <c r="A37" s="5086"/>
      <c r="B37" s="608"/>
      <c r="C37" s="630"/>
      <c r="D37" s="630"/>
      <c r="E37" s="5232"/>
      <c r="F37" s="5261"/>
      <c r="G37" s="589"/>
      <c r="H37" s="600"/>
      <c r="I37" s="589"/>
      <c r="J37" s="5258"/>
      <c r="K37" s="591"/>
      <c r="L37" s="591"/>
      <c r="M37" s="591"/>
      <c r="N37" s="591"/>
      <c r="O37" s="589"/>
      <c r="P37" s="5066"/>
      <c r="Q37" s="592"/>
      <c r="R37" s="591"/>
      <c r="S37" s="591"/>
      <c r="T37" s="5070"/>
      <c r="U37" s="5063"/>
    </row>
    <row r="38" spans="1:21" ht="12" customHeight="1">
      <c r="A38" s="5086"/>
      <c r="B38" s="608"/>
      <c r="C38" s="630"/>
      <c r="D38" s="630"/>
      <c r="E38" s="5232"/>
      <c r="F38" s="5261"/>
      <c r="G38" s="589"/>
      <c r="H38" s="600"/>
      <c r="I38" s="589"/>
      <c r="J38" s="5258"/>
      <c r="K38" s="591"/>
      <c r="L38" s="591"/>
      <c r="M38" s="591"/>
      <c r="N38" s="590" t="s">
        <v>139</v>
      </c>
      <c r="O38" s="589" t="s">
        <v>139</v>
      </c>
      <c r="P38" s="5066" t="s">
        <v>3391</v>
      </c>
      <c r="Q38" s="592" t="s">
        <v>139</v>
      </c>
      <c r="R38" s="591"/>
      <c r="S38" s="590" t="s">
        <v>139</v>
      </c>
      <c r="T38" s="5070"/>
      <c r="U38" s="5063"/>
    </row>
    <row r="39" spans="1:21" ht="12" customHeight="1">
      <c r="A39" s="5086"/>
      <c r="B39" s="608"/>
      <c r="C39" s="630"/>
      <c r="D39" s="630"/>
      <c r="E39" s="5232"/>
      <c r="F39" s="5261"/>
      <c r="G39" s="589"/>
      <c r="H39" s="600"/>
      <c r="I39" s="589"/>
      <c r="J39" s="5258"/>
      <c r="K39" s="591"/>
      <c r="L39" s="591"/>
      <c r="M39" s="591"/>
      <c r="N39" s="591"/>
      <c r="O39" s="589"/>
      <c r="P39" s="5066"/>
      <c r="Q39" s="592"/>
      <c r="R39" s="591"/>
      <c r="S39" s="591"/>
      <c r="T39" s="5070"/>
      <c r="U39" s="5063"/>
    </row>
    <row r="40" spans="1:21" ht="12" customHeight="1">
      <c r="A40" s="5086"/>
      <c r="B40" s="608"/>
      <c r="C40" s="630"/>
      <c r="D40" s="630"/>
      <c r="E40" s="5232"/>
      <c r="F40" s="5261"/>
      <c r="G40" s="589"/>
      <c r="H40" s="600"/>
      <c r="I40" s="589"/>
      <c r="J40" s="5258"/>
      <c r="K40" s="591"/>
      <c r="L40" s="591"/>
      <c r="M40" s="591"/>
      <c r="N40" s="590" t="s">
        <v>139</v>
      </c>
      <c r="O40" s="589" t="s">
        <v>139</v>
      </c>
      <c r="P40" s="5066" t="s">
        <v>3392</v>
      </c>
      <c r="Q40" s="592" t="s">
        <v>139</v>
      </c>
      <c r="R40" s="591"/>
      <c r="S40" s="590" t="s">
        <v>139</v>
      </c>
      <c r="T40" s="5070"/>
      <c r="U40" s="5063"/>
    </row>
    <row r="41" spans="1:21" ht="12" customHeight="1">
      <c r="A41" s="5086"/>
      <c r="B41" s="608"/>
      <c r="C41" s="630"/>
      <c r="D41" s="630"/>
      <c r="E41" s="5232"/>
      <c r="F41" s="5261"/>
      <c r="G41" s="589"/>
      <c r="H41" s="600"/>
      <c r="I41" s="589"/>
      <c r="J41" s="5258"/>
      <c r="K41" s="591"/>
      <c r="L41" s="591"/>
      <c r="M41" s="591"/>
      <c r="N41" s="591"/>
      <c r="O41" s="589"/>
      <c r="P41" s="5066"/>
      <c r="Q41" s="592"/>
      <c r="R41" s="591"/>
      <c r="S41" s="591"/>
      <c r="T41" s="5070"/>
      <c r="U41" s="5063"/>
    </row>
    <row r="42" spans="1:21" ht="12" customHeight="1">
      <c r="A42" s="5086"/>
      <c r="B42" s="608"/>
      <c r="C42" s="630"/>
      <c r="D42" s="630"/>
      <c r="E42" s="5232"/>
      <c r="F42" s="5261"/>
      <c r="G42" s="589"/>
      <c r="H42" s="600"/>
      <c r="I42" s="589"/>
      <c r="J42" s="5258"/>
      <c r="K42" s="591"/>
      <c r="L42" s="591"/>
      <c r="M42" s="591"/>
      <c r="N42" s="590" t="s">
        <v>139</v>
      </c>
      <c r="O42" s="589" t="s">
        <v>139</v>
      </c>
      <c r="P42" s="5066" t="s">
        <v>3394</v>
      </c>
      <c r="Q42" s="592" t="s">
        <v>139</v>
      </c>
      <c r="R42" s="591"/>
      <c r="S42" s="590" t="s">
        <v>139</v>
      </c>
      <c r="T42" s="5070"/>
      <c r="U42" s="5063"/>
    </row>
    <row r="43" spans="1:21" ht="12" customHeight="1">
      <c r="A43" s="5086"/>
      <c r="B43" s="608"/>
      <c r="C43" s="630"/>
      <c r="D43" s="630"/>
      <c r="E43" s="5232"/>
      <c r="F43" s="5261"/>
      <c r="G43" s="593"/>
      <c r="H43" s="601"/>
      <c r="I43" s="593"/>
      <c r="J43" s="5259"/>
      <c r="K43" s="594"/>
      <c r="L43" s="594"/>
      <c r="M43" s="594"/>
      <c r="N43" s="594"/>
      <c r="O43" s="593"/>
      <c r="P43" s="5074"/>
      <c r="Q43" s="595"/>
      <c r="R43" s="594"/>
      <c r="S43" s="594"/>
      <c r="T43" s="5070"/>
      <c r="U43" s="5063"/>
    </row>
    <row r="44" spans="1:21" ht="12" customHeight="1">
      <c r="A44" s="5086"/>
      <c r="B44" s="608"/>
      <c r="C44" s="630"/>
      <c r="D44" s="630"/>
      <c r="E44" s="5232"/>
      <c r="F44" s="5261" t="s">
        <v>3400</v>
      </c>
      <c r="G44" s="596" t="s">
        <v>139</v>
      </c>
      <c r="H44" s="597" t="s">
        <v>498</v>
      </c>
      <c r="I44" s="596" t="s">
        <v>139</v>
      </c>
      <c r="J44" s="5263"/>
      <c r="K44" s="598"/>
      <c r="L44" s="598"/>
      <c r="M44" s="598"/>
      <c r="N44" s="598" t="s">
        <v>139</v>
      </c>
      <c r="O44" s="596" t="s">
        <v>139</v>
      </c>
      <c r="P44" s="5264" t="s">
        <v>3397</v>
      </c>
      <c r="Q44" s="599" t="s">
        <v>139</v>
      </c>
      <c r="R44" s="598"/>
      <c r="S44" s="598" t="s">
        <v>139</v>
      </c>
      <c r="T44" s="5070"/>
      <c r="U44" s="5063"/>
    </row>
    <row r="45" spans="1:21" ht="12" customHeight="1">
      <c r="A45" s="5086"/>
      <c r="B45" s="608"/>
      <c r="C45" s="630"/>
      <c r="D45" s="630"/>
      <c r="E45" s="5232"/>
      <c r="F45" s="5261"/>
      <c r="G45" s="589"/>
      <c r="H45" s="600"/>
      <c r="I45" s="589"/>
      <c r="J45" s="5258"/>
      <c r="K45" s="591"/>
      <c r="L45" s="591"/>
      <c r="M45" s="591"/>
      <c r="N45" s="591"/>
      <c r="O45" s="589"/>
      <c r="P45" s="5265"/>
      <c r="Q45" s="592"/>
      <c r="R45" s="591"/>
      <c r="S45" s="591"/>
      <c r="T45" s="5070"/>
      <c r="U45" s="5063"/>
    </row>
    <row r="46" spans="1:21" ht="12" customHeight="1">
      <c r="A46" s="5086"/>
      <c r="B46" s="608"/>
      <c r="C46" s="630"/>
      <c r="D46" s="630"/>
      <c r="E46" s="5232"/>
      <c r="F46" s="5261"/>
      <c r="G46" s="589"/>
      <c r="H46" s="600"/>
      <c r="I46" s="590" t="s">
        <v>139</v>
      </c>
      <c r="J46" s="5258"/>
      <c r="K46" s="591"/>
      <c r="L46" s="591"/>
      <c r="M46" s="591"/>
      <c r="N46" s="590" t="s">
        <v>139</v>
      </c>
      <c r="O46" s="589" t="s">
        <v>139</v>
      </c>
      <c r="P46" s="5266" t="s">
        <v>3399</v>
      </c>
      <c r="Q46" s="592" t="s">
        <v>139</v>
      </c>
      <c r="R46" s="591"/>
      <c r="S46" s="590" t="s">
        <v>139</v>
      </c>
      <c r="T46" s="5070"/>
      <c r="U46" s="5063"/>
    </row>
    <row r="47" spans="1:21" ht="12" customHeight="1">
      <c r="A47" s="5086"/>
      <c r="B47" s="608"/>
      <c r="C47" s="630"/>
      <c r="D47" s="630"/>
      <c r="E47" s="5232"/>
      <c r="F47" s="5261"/>
      <c r="G47" s="589"/>
      <c r="H47" s="600"/>
      <c r="I47" s="589"/>
      <c r="J47" s="5258"/>
      <c r="K47" s="591"/>
      <c r="L47" s="591"/>
      <c r="M47" s="591"/>
      <c r="N47" s="591"/>
      <c r="O47" s="589"/>
      <c r="P47" s="5265"/>
      <c r="Q47" s="592"/>
      <c r="R47" s="591"/>
      <c r="S47" s="591"/>
      <c r="T47" s="5070"/>
      <c r="U47" s="5063"/>
    </row>
    <row r="48" spans="1:21" ht="12" customHeight="1">
      <c r="A48" s="5086"/>
      <c r="B48" s="608"/>
      <c r="C48" s="630"/>
      <c r="D48" s="630"/>
      <c r="E48" s="5232"/>
      <c r="F48" s="5261"/>
      <c r="G48" s="589"/>
      <c r="H48" s="600"/>
      <c r="I48" s="589"/>
      <c r="J48" s="5258"/>
      <c r="K48" s="591"/>
      <c r="L48" s="591"/>
      <c r="M48" s="591"/>
      <c r="N48" s="590" t="s">
        <v>139</v>
      </c>
      <c r="O48" s="589" t="s">
        <v>139</v>
      </c>
      <c r="P48" s="5066" t="s">
        <v>3394</v>
      </c>
      <c r="Q48" s="592" t="s">
        <v>139</v>
      </c>
      <c r="R48" s="591"/>
      <c r="S48" s="590" t="s">
        <v>139</v>
      </c>
      <c r="T48" s="5070"/>
      <c r="U48" s="5063"/>
    </row>
    <row r="49" spans="1:21" ht="12" customHeight="1" thickBot="1">
      <c r="A49" s="5087"/>
      <c r="B49" s="635"/>
      <c r="C49" s="636"/>
      <c r="D49" s="636"/>
      <c r="E49" s="5268"/>
      <c r="F49" s="5262"/>
      <c r="G49" s="603"/>
      <c r="H49" s="604"/>
      <c r="I49" s="603"/>
      <c r="J49" s="5267"/>
      <c r="K49" s="605"/>
      <c r="L49" s="605"/>
      <c r="M49" s="605"/>
      <c r="N49" s="605"/>
      <c r="O49" s="603"/>
      <c r="P49" s="5068"/>
      <c r="Q49" s="606"/>
      <c r="R49" s="605"/>
      <c r="S49" s="605"/>
      <c r="T49" s="5216"/>
      <c r="U49" s="5064"/>
    </row>
    <row r="51" spans="1:21" ht="18" customHeight="1">
      <c r="A51" s="5260" t="s">
        <v>3402</v>
      </c>
      <c r="B51" s="5260"/>
      <c r="C51" s="5260"/>
      <c r="D51" s="5260"/>
      <c r="E51" s="5260"/>
      <c r="F51" s="5260"/>
      <c r="G51" s="5260"/>
      <c r="H51" s="5260"/>
      <c r="I51" s="5260"/>
      <c r="J51" s="5260"/>
      <c r="K51" s="5260"/>
      <c r="L51" s="5260"/>
      <c r="M51" s="5260"/>
      <c r="N51" s="5260"/>
      <c r="O51" s="5260"/>
      <c r="P51" s="5260"/>
      <c r="Q51" s="5260"/>
      <c r="R51" s="5260"/>
      <c r="S51" s="5260"/>
      <c r="T51" s="5260"/>
      <c r="U51" s="5260"/>
    </row>
  </sheetData>
  <mergeCells count="71">
    <mergeCell ref="A5:A7"/>
    <mergeCell ref="B5:D7"/>
    <mergeCell ref="E5:F7"/>
    <mergeCell ref="G5:P5"/>
    <mergeCell ref="Q5:U5"/>
    <mergeCell ref="G6:H7"/>
    <mergeCell ref="I6:J7"/>
    <mergeCell ref="K6:N6"/>
    <mergeCell ref="O6:P7"/>
    <mergeCell ref="Q6:S6"/>
    <mergeCell ref="T6:U6"/>
    <mergeCell ref="F26:F31"/>
    <mergeCell ref="J38:J39"/>
    <mergeCell ref="P38:P39"/>
    <mergeCell ref="M2:U2"/>
    <mergeCell ref="M3:U3"/>
    <mergeCell ref="F14:F25"/>
    <mergeCell ref="J14:J15"/>
    <mergeCell ref="P14:P15"/>
    <mergeCell ref="J24:J25"/>
    <mergeCell ref="P24:P25"/>
    <mergeCell ref="T8:T13"/>
    <mergeCell ref="U8:U13"/>
    <mergeCell ref="J10:J11"/>
    <mergeCell ref="P10:P11"/>
    <mergeCell ref="J12:J13"/>
    <mergeCell ref="P12:P13"/>
    <mergeCell ref="J22:J23"/>
    <mergeCell ref="P22:P23"/>
    <mergeCell ref="J26:J27"/>
    <mergeCell ref="P26:P27"/>
    <mergeCell ref="J28:J29"/>
    <mergeCell ref="P28:P29"/>
    <mergeCell ref="J16:J17"/>
    <mergeCell ref="P16:P17"/>
    <mergeCell ref="J18:J19"/>
    <mergeCell ref="P18:P19"/>
    <mergeCell ref="J20:J21"/>
    <mergeCell ref="P20:P21"/>
    <mergeCell ref="A51:U51"/>
    <mergeCell ref="F44:F49"/>
    <mergeCell ref="J44:J45"/>
    <mergeCell ref="P44:P45"/>
    <mergeCell ref="J46:J47"/>
    <mergeCell ref="P46:P47"/>
    <mergeCell ref="J48:J49"/>
    <mergeCell ref="P48:P49"/>
    <mergeCell ref="E32:E49"/>
    <mergeCell ref="F32:F43"/>
    <mergeCell ref="J32:J33"/>
    <mergeCell ref="P32:P33"/>
    <mergeCell ref="A8:A49"/>
    <mergeCell ref="B8:D11"/>
    <mergeCell ref="J8:J9"/>
    <mergeCell ref="P8:P9"/>
    <mergeCell ref="E8:F13"/>
    <mergeCell ref="E14:E31"/>
    <mergeCell ref="T32:T49"/>
    <mergeCell ref="U32:U49"/>
    <mergeCell ref="J34:J35"/>
    <mergeCell ref="P34:P35"/>
    <mergeCell ref="J40:J41"/>
    <mergeCell ref="P40:P41"/>
    <mergeCell ref="J42:J43"/>
    <mergeCell ref="P42:P43"/>
    <mergeCell ref="J36:J37"/>
    <mergeCell ref="P36:P37"/>
    <mergeCell ref="J30:J31"/>
    <mergeCell ref="P30:P31"/>
    <mergeCell ref="T14:T31"/>
    <mergeCell ref="U14:U31"/>
  </mergeCells>
  <phoneticPr fontId="129"/>
  <dataValidations count="1">
    <dataValidation type="list" allowBlank="1" showInputMessage="1" showErrorMessage="1" sqref="G8 G14 G26 G32 G44 I8 I10 I14 I16 I18 I26 I28 I32 I34 I36 I44 I46 N8:O8 N10:O10 N12:O12 N14:O14 N16:O16 N18:O18 N20:O20 N22:O22 N24:O24 N26:O26 N28:O28 N30:O30 N32:O32 N34:O34 N36:O36 N38:O38 N40:O40 N42:O42 N44:O44 N46:O46 N48:O48 Q8 Q10 Q12 Q14 Q16 Q18 Q20 Q22 Q24 Q26 Q28 Q30 Q32 Q34 Q36 Q38 Q40 Q42 Q44 Q46 Q48 S8 S10 S12 S14 S16 S18 S20 S22 S24 S26 S28 S30 S32 S34 S36 S38 S40 S42 S44 S46 S48" xr:uid="{00000000-0002-0000-4B00-000000000000}">
      <formula1>"□,■"</formula1>
    </dataValidation>
  </dataValidations>
  <pageMargins left="0.61" right="0.24" top="0.59" bottom="0.28999999999999998" header="0.3" footer="0.16"/>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C7"/>
  <sheetViews>
    <sheetView workbookViewId="0">
      <selection activeCell="E14" sqref="E14"/>
    </sheetView>
  </sheetViews>
  <sheetFormatPr defaultColWidth="9" defaultRowHeight="14.25"/>
  <cols>
    <col min="1" max="1" width="5.375" style="2" customWidth="1"/>
    <col min="2" max="2" width="3.125" style="2" customWidth="1"/>
    <col min="3" max="3" width="9" style="2" customWidth="1"/>
    <col min="4" max="16384" width="9" style="2"/>
  </cols>
  <sheetData>
    <row r="1" spans="1:3">
      <c r="A1" s="2" t="s">
        <v>133</v>
      </c>
    </row>
    <row r="3" spans="1:3">
      <c r="B3" s="3"/>
      <c r="C3" s="2" t="s">
        <v>134</v>
      </c>
    </row>
    <row r="4" spans="1:3" ht="6.75" customHeight="1"/>
    <row r="5" spans="1:3">
      <c r="B5" s="4" t="s">
        <v>140</v>
      </c>
      <c r="C5" s="2" t="s">
        <v>135</v>
      </c>
    </row>
    <row r="6" spans="1:3" ht="6.75" customHeight="1"/>
    <row r="7" spans="1:3">
      <c r="B7" s="2179"/>
    </row>
  </sheetData>
  <phoneticPr fontId="129"/>
  <dataValidations count="1">
    <dataValidation allowBlank="1" showInputMessage="1" showErrorMessage="1" sqref="B5" xr:uid="{00000000-0002-0000-4C00-000000000000}"/>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C6"/>
  <sheetViews>
    <sheetView workbookViewId="0"/>
  </sheetViews>
  <sheetFormatPr defaultColWidth="9" defaultRowHeight="14.25"/>
  <cols>
    <col min="1" max="1" width="5.375" style="1092" customWidth="1"/>
    <col min="2" max="2" width="3.125" style="1092" customWidth="1"/>
    <col min="3" max="3" width="9" style="1092" customWidth="1"/>
    <col min="4" max="16384" width="9" style="1092"/>
  </cols>
  <sheetData>
    <row r="1" spans="1:3">
      <c r="A1" s="1092" t="s">
        <v>133</v>
      </c>
    </row>
    <row r="3" spans="1:3">
      <c r="B3" s="1093"/>
      <c r="C3" s="1092" t="s">
        <v>134</v>
      </c>
    </row>
    <row r="4" spans="1:3" ht="6.75" customHeight="1"/>
    <row r="5" spans="1:3">
      <c r="B5" s="1094"/>
      <c r="C5" s="1092" t="s">
        <v>136</v>
      </c>
    </row>
    <row r="6" spans="1:3" ht="6.75" customHeight="1"/>
  </sheetData>
  <phoneticPr fontId="129"/>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35"/>
  <sheetViews>
    <sheetView workbookViewId="0"/>
  </sheetViews>
  <sheetFormatPr defaultColWidth="8.875" defaultRowHeight="13.5"/>
  <cols>
    <col min="1" max="1" width="8.875" style="642" customWidth="1"/>
    <col min="2" max="16384" width="8.875" style="642"/>
  </cols>
  <sheetData>
    <row r="1" spans="1:4" ht="18.75">
      <c r="A1" s="640"/>
      <c r="B1" s="641"/>
      <c r="C1" s="641"/>
      <c r="D1" s="641"/>
    </row>
    <row r="2" spans="1:4" ht="18.75">
      <c r="A2" s="640"/>
      <c r="B2" s="643" t="s">
        <v>3416</v>
      </c>
      <c r="C2" s="641"/>
      <c r="D2" s="641"/>
    </row>
    <row r="3" spans="1:4" ht="18.75">
      <c r="A3" s="640"/>
      <c r="B3" s="643" t="s">
        <v>3417</v>
      </c>
      <c r="C3" s="641"/>
      <c r="D3" s="641"/>
    </row>
    <row r="4" spans="1:4" ht="18.75">
      <c r="A4" s="640"/>
      <c r="B4" s="643" t="s">
        <v>3418</v>
      </c>
      <c r="C4" s="641"/>
      <c r="D4" s="641"/>
    </row>
    <row r="5" spans="1:4" ht="18.75">
      <c r="A5" s="640"/>
      <c r="B5" s="643" t="s">
        <v>3419</v>
      </c>
      <c r="C5" s="641"/>
      <c r="D5" s="641"/>
    </row>
    <row r="6" spans="1:4" ht="18.75">
      <c r="A6" s="640"/>
      <c r="B6" s="643" t="s">
        <v>3420</v>
      </c>
      <c r="C6" s="641"/>
      <c r="D6" s="641"/>
    </row>
    <row r="7" spans="1:4" ht="18.75">
      <c r="A7" s="640"/>
      <c r="B7" s="643" t="s">
        <v>3421</v>
      </c>
      <c r="C7" s="641"/>
      <c r="D7" s="641"/>
    </row>
    <row r="8" spans="1:4" ht="18.75">
      <c r="A8" s="640"/>
      <c r="B8" s="641"/>
      <c r="C8" s="641"/>
      <c r="D8" s="641"/>
    </row>
    <row r="9" spans="1:4" ht="18.75">
      <c r="A9" s="640"/>
      <c r="B9" s="643" t="s">
        <v>139</v>
      </c>
      <c r="C9" s="641"/>
      <c r="D9" s="641"/>
    </row>
    <row r="10" spans="1:4" ht="18.75">
      <c r="A10" s="640"/>
      <c r="B10" s="643" t="s">
        <v>3422</v>
      </c>
      <c r="C10" s="641"/>
      <c r="D10" s="641"/>
    </row>
    <row r="11" spans="1:4" ht="18.75">
      <c r="A11" s="640"/>
      <c r="B11" s="641"/>
      <c r="C11" s="641"/>
      <c r="D11" s="641"/>
    </row>
    <row r="12" spans="1:4" ht="18.75">
      <c r="A12" s="640"/>
      <c r="B12" s="643"/>
      <c r="C12" s="641"/>
      <c r="D12" s="641"/>
    </row>
    <row r="13" spans="1:4" ht="18.75">
      <c r="A13" s="640"/>
      <c r="B13" s="643"/>
      <c r="C13" s="641"/>
      <c r="D13" s="641"/>
    </row>
    <row r="14" spans="1:4" ht="18.75">
      <c r="A14" s="640"/>
      <c r="B14" s="643" t="s">
        <v>3423</v>
      </c>
      <c r="C14" s="641"/>
      <c r="D14" s="641"/>
    </row>
    <row r="15" spans="1:4" ht="18.75">
      <c r="A15" s="640"/>
      <c r="B15" s="643" t="s">
        <v>3424</v>
      </c>
      <c r="C15" s="641"/>
      <c r="D15" s="641"/>
    </row>
    <row r="16" spans="1:4" ht="18.75">
      <c r="A16" s="640"/>
      <c r="B16" s="643" t="s">
        <v>3425</v>
      </c>
      <c r="C16" s="641"/>
      <c r="D16" s="641"/>
    </row>
    <row r="17" spans="1:4" ht="18.75">
      <c r="A17" s="640"/>
      <c r="B17" s="643" t="s">
        <v>3426</v>
      </c>
      <c r="C17" s="641"/>
      <c r="D17" s="641"/>
    </row>
    <row r="18" spans="1:4" ht="18.75">
      <c r="A18" s="640"/>
      <c r="B18" s="643" t="s">
        <v>3427</v>
      </c>
      <c r="C18" s="641"/>
      <c r="D18" s="641"/>
    </row>
    <row r="19" spans="1:4" ht="18.75">
      <c r="A19" s="640"/>
      <c r="B19" s="643" t="s">
        <v>3428</v>
      </c>
      <c r="C19" s="641"/>
      <c r="D19" s="641"/>
    </row>
    <row r="20" spans="1:4" ht="18.75">
      <c r="A20" s="640"/>
      <c r="B20" s="643" t="s">
        <v>3429</v>
      </c>
      <c r="C20" s="641"/>
      <c r="D20" s="641"/>
    </row>
    <row r="21" spans="1:4" ht="18.75">
      <c r="A21" s="640"/>
      <c r="B21" s="643" t="s">
        <v>570</v>
      </c>
      <c r="C21" s="641"/>
      <c r="D21" s="641"/>
    </row>
    <row r="22" spans="1:4" ht="18.75">
      <c r="A22" s="640"/>
      <c r="B22" s="643" t="s">
        <v>2886</v>
      </c>
      <c r="C22" s="641"/>
      <c r="D22" s="641"/>
    </row>
    <row r="23" spans="1:4" ht="18.75">
      <c r="A23" s="640"/>
      <c r="B23" s="643" t="s">
        <v>568</v>
      </c>
      <c r="C23" s="641"/>
      <c r="D23" s="641"/>
    </row>
    <row r="24" spans="1:4" ht="18.75">
      <c r="A24" s="640"/>
      <c r="B24" s="643" t="s">
        <v>566</v>
      </c>
      <c r="C24" s="641"/>
      <c r="D24" s="641"/>
    </row>
    <row r="25" spans="1:4" ht="18.75">
      <c r="A25" s="640"/>
      <c r="B25" s="643" t="s">
        <v>563</v>
      </c>
      <c r="C25" s="641"/>
      <c r="D25" s="641"/>
    </row>
    <row r="26" spans="1:4" ht="18.75">
      <c r="A26" s="640"/>
      <c r="B26" s="641" t="s">
        <v>561</v>
      </c>
      <c r="C26" s="641"/>
      <c r="D26" s="641"/>
    </row>
    <row r="27" spans="1:4" ht="18.75">
      <c r="A27" s="640"/>
      <c r="B27" s="641" t="s">
        <v>558</v>
      </c>
      <c r="C27" s="641"/>
      <c r="D27" s="641"/>
    </row>
    <row r="28" spans="1:4" ht="18.75">
      <c r="A28" s="640"/>
      <c r="B28" s="641" t="s">
        <v>3430</v>
      </c>
      <c r="C28" s="641"/>
      <c r="D28" s="641"/>
    </row>
    <row r="29" spans="1:4" ht="18.75">
      <c r="A29" s="640"/>
      <c r="B29" s="641"/>
      <c r="C29" s="641"/>
      <c r="D29" s="641"/>
    </row>
    <row r="30" spans="1:4" ht="18.75">
      <c r="A30" s="640"/>
      <c r="B30" s="641"/>
      <c r="C30" s="641"/>
      <c r="D30" s="641"/>
    </row>
    <row r="31" spans="1:4" ht="18.75">
      <c r="A31" s="640"/>
      <c r="B31" s="641"/>
      <c r="C31" s="641"/>
      <c r="D31" s="641"/>
    </row>
    <row r="32" spans="1:4" ht="18.75">
      <c r="A32" s="640"/>
      <c r="B32" s="641"/>
      <c r="C32" s="641"/>
      <c r="D32" s="641"/>
    </row>
    <row r="33" spans="1:4" ht="18.75">
      <c r="A33" s="640"/>
      <c r="B33" s="641"/>
      <c r="C33" s="641"/>
      <c r="D33" s="641"/>
    </row>
    <row r="34" spans="1:4" ht="18.75">
      <c r="B34" s="641"/>
      <c r="C34" s="641"/>
      <c r="D34" s="641"/>
    </row>
    <row r="35" spans="1:4" ht="18.75">
      <c r="B35" s="641"/>
      <c r="C35" s="641"/>
      <c r="D35" s="641"/>
    </row>
  </sheetData>
  <phoneticPr fontId="129"/>
  <dataValidations count="2">
    <dataValidation allowBlank="1" showInputMessage="1" showErrorMessage="1" sqref="B9" xr:uid="{00000000-0002-0000-4E00-000000000000}"/>
    <dataValidation type="list" allowBlank="1" showInputMessage="1" showErrorMessage="1" sqref="C37 D10" xr:uid="{00000000-0002-0000-4E00-000001000000}">
      <formula1>$B$9:$B$10</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FFCC"/>
  </sheetPr>
  <dimension ref="A1:U37"/>
  <sheetViews>
    <sheetView workbookViewId="0">
      <selection activeCell="A3" sqref="A3"/>
    </sheetView>
  </sheetViews>
  <sheetFormatPr defaultColWidth="9" defaultRowHeight="13.5"/>
  <cols>
    <col min="1" max="2" width="9" style="23" customWidth="1"/>
    <col min="3" max="3" width="32.75" style="23" bestFit="1" customWidth="1"/>
    <col min="4" max="4" width="13" style="23" bestFit="1" customWidth="1"/>
    <col min="5" max="9" width="3.375" style="23" bestFit="1" customWidth="1"/>
    <col min="10" max="10" width="4.375" style="23" bestFit="1" customWidth="1"/>
    <col min="11" max="11" width="24.125" style="23" bestFit="1" customWidth="1"/>
    <col min="12" max="12" width="20.375" style="23" bestFit="1" customWidth="1"/>
    <col min="13" max="13" width="36.125" style="23" bestFit="1" customWidth="1"/>
    <col min="14" max="14" width="55.25" style="23" bestFit="1" customWidth="1"/>
    <col min="15" max="15" width="6.75" style="23" bestFit="1" customWidth="1"/>
    <col min="16" max="20" width="3.375" style="23" bestFit="1" customWidth="1"/>
    <col min="21" max="21" width="3.625" style="23" customWidth="1"/>
    <col min="22" max="22" width="9" style="23" customWidth="1"/>
    <col min="23" max="16384" width="9" style="23"/>
  </cols>
  <sheetData>
    <row r="1" spans="1:21">
      <c r="A1" s="24" t="s">
        <v>550</v>
      </c>
      <c r="I1" s="30" t="s">
        <v>139</v>
      </c>
      <c r="K1" s="23" t="s">
        <v>602</v>
      </c>
      <c r="L1" s="23" t="s">
        <v>601</v>
      </c>
      <c r="Q1" s="28" t="s">
        <v>250</v>
      </c>
      <c r="R1" s="23">
        <v>11</v>
      </c>
      <c r="S1" s="23" t="s">
        <v>551</v>
      </c>
      <c r="T1" s="23" t="s">
        <v>554</v>
      </c>
    </row>
    <row r="2" spans="1:21">
      <c r="B2" s="23" t="s">
        <v>600</v>
      </c>
      <c r="C2" s="23" t="s">
        <v>599</v>
      </c>
      <c r="D2" s="23" t="s">
        <v>241</v>
      </c>
      <c r="E2" s="23">
        <v>21</v>
      </c>
      <c r="F2" s="23" t="s">
        <v>598</v>
      </c>
      <c r="G2" s="23">
        <v>1</v>
      </c>
      <c r="H2" s="23">
        <v>1</v>
      </c>
      <c r="I2" s="30" t="s">
        <v>597</v>
      </c>
      <c r="J2" s="23">
        <v>100</v>
      </c>
      <c r="K2" s="23" t="s">
        <v>596</v>
      </c>
      <c r="L2" s="23" t="s">
        <v>595</v>
      </c>
      <c r="M2" s="27" t="s">
        <v>594</v>
      </c>
      <c r="N2" s="23" t="s">
        <v>593</v>
      </c>
      <c r="O2" s="29" t="s">
        <v>544</v>
      </c>
      <c r="P2" s="30" t="s">
        <v>592</v>
      </c>
      <c r="Q2" s="28" t="s">
        <v>261</v>
      </c>
      <c r="R2" s="23">
        <v>12</v>
      </c>
      <c r="S2" s="23" t="s">
        <v>591</v>
      </c>
      <c r="T2" s="23" t="s">
        <v>553</v>
      </c>
      <c r="U2" s="23" t="s">
        <v>7</v>
      </c>
    </row>
    <row r="3" spans="1:21">
      <c r="A3" s="23" t="s">
        <v>590</v>
      </c>
      <c r="B3" s="23" t="s">
        <v>589</v>
      </c>
      <c r="C3" s="23" t="s">
        <v>588</v>
      </c>
      <c r="D3" s="23" t="s">
        <v>273</v>
      </c>
      <c r="E3" s="23">
        <v>22</v>
      </c>
      <c r="F3" s="23" t="s">
        <v>587</v>
      </c>
      <c r="G3" s="23">
        <v>2</v>
      </c>
      <c r="H3" s="23">
        <v>2</v>
      </c>
      <c r="J3" s="23">
        <v>125</v>
      </c>
      <c r="K3" s="23" t="s">
        <v>586</v>
      </c>
      <c r="L3" s="23" t="s">
        <v>585</v>
      </c>
      <c r="M3" s="27" t="s">
        <v>549</v>
      </c>
      <c r="N3" s="23" t="s">
        <v>584</v>
      </c>
      <c r="O3" s="29" t="s">
        <v>583</v>
      </c>
      <c r="Q3" s="28" t="s">
        <v>272</v>
      </c>
      <c r="R3" s="23">
        <v>13</v>
      </c>
      <c r="T3" s="23" t="s">
        <v>552</v>
      </c>
    </row>
    <row r="4" spans="1:21">
      <c r="A4" s="23" t="s">
        <v>582</v>
      </c>
      <c r="C4" s="23" t="s">
        <v>581</v>
      </c>
      <c r="D4" s="23" t="s">
        <v>251</v>
      </c>
      <c r="E4" s="23">
        <v>23</v>
      </c>
      <c r="G4" s="23">
        <v>3</v>
      </c>
      <c r="H4" s="23">
        <v>3</v>
      </c>
      <c r="J4" s="23">
        <v>165</v>
      </c>
      <c r="K4" s="23" t="s">
        <v>580</v>
      </c>
      <c r="L4" s="23" t="s">
        <v>579</v>
      </c>
      <c r="M4" s="27" t="s">
        <v>548</v>
      </c>
      <c r="N4" s="23" t="s">
        <v>578</v>
      </c>
      <c r="Q4" s="28" t="s">
        <v>281</v>
      </c>
      <c r="R4" s="23">
        <v>14</v>
      </c>
    </row>
    <row r="5" spans="1:21">
      <c r="A5" s="23" t="s">
        <v>74</v>
      </c>
      <c r="C5" s="23" t="s">
        <v>577</v>
      </c>
      <c r="E5" s="23">
        <v>24</v>
      </c>
      <c r="G5" s="23">
        <v>4</v>
      </c>
      <c r="H5" s="23">
        <v>4</v>
      </c>
      <c r="L5" s="23" t="s">
        <v>576</v>
      </c>
      <c r="M5" s="27" t="s">
        <v>547</v>
      </c>
      <c r="N5" s="23" t="s">
        <v>575</v>
      </c>
      <c r="Q5" s="28" t="s">
        <v>291</v>
      </c>
      <c r="R5" s="23">
        <v>15</v>
      </c>
    </row>
    <row r="6" spans="1:21">
      <c r="C6" s="23" t="s">
        <v>574</v>
      </c>
      <c r="E6" s="23">
        <v>25</v>
      </c>
      <c r="G6" s="23">
        <v>5</v>
      </c>
      <c r="H6" s="23">
        <v>5</v>
      </c>
      <c r="L6" s="23" t="s">
        <v>573</v>
      </c>
      <c r="M6" s="27" t="s">
        <v>572</v>
      </c>
      <c r="N6" s="23" t="s">
        <v>571</v>
      </c>
      <c r="Q6" s="28"/>
      <c r="R6" s="23">
        <v>16</v>
      </c>
    </row>
    <row r="7" spans="1:21">
      <c r="E7" s="23">
        <v>26</v>
      </c>
      <c r="G7" s="23">
        <v>6</v>
      </c>
      <c r="H7" s="23">
        <v>6</v>
      </c>
      <c r="L7" s="23" t="s">
        <v>570</v>
      </c>
      <c r="M7" s="27" t="s">
        <v>546</v>
      </c>
      <c r="N7" s="23" t="s">
        <v>569</v>
      </c>
      <c r="R7" s="23">
        <v>17</v>
      </c>
    </row>
    <row r="8" spans="1:21">
      <c r="E8" s="23">
        <v>27</v>
      </c>
      <c r="G8" s="23">
        <v>7</v>
      </c>
      <c r="H8" s="23">
        <v>7</v>
      </c>
      <c r="L8" s="23" t="s">
        <v>568</v>
      </c>
      <c r="M8" s="27" t="s">
        <v>545</v>
      </c>
      <c r="N8" s="23" t="s">
        <v>567</v>
      </c>
      <c r="R8" s="23">
        <v>18</v>
      </c>
    </row>
    <row r="9" spans="1:21">
      <c r="E9" s="23">
        <v>28</v>
      </c>
      <c r="G9" s="23">
        <v>8</v>
      </c>
      <c r="H9" s="23">
        <v>8</v>
      </c>
      <c r="L9" s="23" t="s">
        <v>566</v>
      </c>
      <c r="M9" s="27" t="s">
        <v>565</v>
      </c>
      <c r="N9" s="23" t="s">
        <v>564</v>
      </c>
      <c r="R9" s="23">
        <v>19</v>
      </c>
    </row>
    <row r="10" spans="1:21">
      <c r="E10" s="23">
        <v>29</v>
      </c>
      <c r="G10" s="23">
        <v>9</v>
      </c>
      <c r="H10" s="23">
        <v>9</v>
      </c>
      <c r="L10" s="23" t="s">
        <v>563</v>
      </c>
      <c r="M10" s="27" t="s">
        <v>543</v>
      </c>
      <c r="N10" s="23" t="s">
        <v>562</v>
      </c>
      <c r="R10" s="23">
        <v>20</v>
      </c>
    </row>
    <row r="11" spans="1:21">
      <c r="E11" s="23">
        <v>30</v>
      </c>
      <c r="G11" s="23">
        <v>10</v>
      </c>
      <c r="H11" s="23">
        <v>10</v>
      </c>
      <c r="L11" s="23" t="s">
        <v>561</v>
      </c>
      <c r="M11" s="27" t="s">
        <v>560</v>
      </c>
      <c r="N11" s="23" t="s">
        <v>559</v>
      </c>
      <c r="R11" s="23">
        <v>21</v>
      </c>
    </row>
    <row r="12" spans="1:21">
      <c r="E12" s="23">
        <v>31</v>
      </c>
      <c r="G12" s="23">
        <v>11</v>
      </c>
      <c r="H12" s="23">
        <v>11</v>
      </c>
      <c r="L12" s="23" t="s">
        <v>558</v>
      </c>
      <c r="M12" s="27" t="s">
        <v>557</v>
      </c>
      <c r="N12" s="23" t="s">
        <v>556</v>
      </c>
      <c r="R12" s="23">
        <v>22</v>
      </c>
    </row>
    <row r="13" spans="1:21">
      <c r="E13" s="23">
        <v>1</v>
      </c>
      <c r="G13" s="23">
        <v>12</v>
      </c>
      <c r="H13" s="23">
        <v>12</v>
      </c>
      <c r="L13" s="23" t="s">
        <v>230</v>
      </c>
      <c r="M13" s="27" t="s">
        <v>542</v>
      </c>
      <c r="R13" s="23">
        <v>23</v>
      </c>
    </row>
    <row r="14" spans="1:21">
      <c r="E14" s="23">
        <v>2</v>
      </c>
      <c r="G14" s="23">
        <v>13</v>
      </c>
      <c r="M14" s="27" t="s">
        <v>555</v>
      </c>
      <c r="R14" s="23">
        <v>24</v>
      </c>
    </row>
    <row r="15" spans="1:21">
      <c r="E15" s="23">
        <v>3</v>
      </c>
      <c r="G15" s="23">
        <v>14</v>
      </c>
      <c r="M15" s="27" t="s">
        <v>541</v>
      </c>
      <c r="R15" s="23">
        <v>25</v>
      </c>
    </row>
    <row r="16" spans="1:21">
      <c r="E16" s="23">
        <v>4</v>
      </c>
      <c r="G16" s="23">
        <v>15</v>
      </c>
      <c r="M16" s="27" t="s">
        <v>540</v>
      </c>
      <c r="R16" s="23">
        <v>26</v>
      </c>
    </row>
    <row r="17" spans="5:18">
      <c r="E17" s="23">
        <v>5</v>
      </c>
      <c r="G17" s="23">
        <v>16</v>
      </c>
      <c r="M17" s="27" t="s">
        <v>539</v>
      </c>
      <c r="R17" s="23">
        <v>27</v>
      </c>
    </row>
    <row r="18" spans="5:18">
      <c r="E18" s="23">
        <v>6</v>
      </c>
      <c r="G18" s="23">
        <v>17</v>
      </c>
      <c r="M18" s="27" t="s">
        <v>538</v>
      </c>
      <c r="R18" s="23">
        <v>28</v>
      </c>
    </row>
    <row r="19" spans="5:18">
      <c r="E19" s="23">
        <v>7</v>
      </c>
      <c r="G19" s="23">
        <v>18</v>
      </c>
      <c r="M19" s="27" t="s">
        <v>537</v>
      </c>
      <c r="R19" s="23">
        <v>29</v>
      </c>
    </row>
    <row r="20" spans="5:18">
      <c r="E20" s="23">
        <v>8</v>
      </c>
      <c r="G20" s="23">
        <v>19</v>
      </c>
      <c r="M20" s="27" t="s">
        <v>536</v>
      </c>
      <c r="R20" s="23">
        <v>30</v>
      </c>
    </row>
    <row r="21" spans="5:18">
      <c r="E21" s="23">
        <v>9</v>
      </c>
      <c r="G21" s="23">
        <v>20</v>
      </c>
      <c r="R21" s="23">
        <v>31</v>
      </c>
    </row>
    <row r="22" spans="5:18">
      <c r="E22" s="23">
        <v>10</v>
      </c>
      <c r="G22" s="23">
        <v>21</v>
      </c>
      <c r="R22" s="23">
        <v>32</v>
      </c>
    </row>
    <row r="23" spans="5:18">
      <c r="G23" s="23">
        <v>22</v>
      </c>
      <c r="R23" s="23">
        <v>33</v>
      </c>
    </row>
    <row r="24" spans="5:18">
      <c r="G24" s="23">
        <v>23</v>
      </c>
      <c r="R24" s="23">
        <v>34</v>
      </c>
    </row>
    <row r="25" spans="5:18">
      <c r="G25" s="23">
        <v>24</v>
      </c>
      <c r="R25" s="23">
        <v>35</v>
      </c>
    </row>
    <row r="26" spans="5:18">
      <c r="G26" s="23">
        <v>25</v>
      </c>
      <c r="R26" s="23">
        <v>36</v>
      </c>
    </row>
    <row r="27" spans="5:18">
      <c r="G27" s="23">
        <v>26</v>
      </c>
      <c r="R27" s="23">
        <v>37</v>
      </c>
    </row>
    <row r="28" spans="5:18">
      <c r="G28" s="23">
        <v>27</v>
      </c>
      <c r="R28" s="23">
        <v>38</v>
      </c>
    </row>
    <row r="29" spans="5:18">
      <c r="G29" s="23">
        <v>28</v>
      </c>
      <c r="R29" s="23">
        <v>39</v>
      </c>
    </row>
    <row r="30" spans="5:18">
      <c r="G30" s="23">
        <v>29</v>
      </c>
      <c r="R30" s="23">
        <v>40</v>
      </c>
    </row>
    <row r="31" spans="5:18">
      <c r="G31" s="23">
        <v>30</v>
      </c>
      <c r="R31" s="23">
        <v>41</v>
      </c>
    </row>
    <row r="32" spans="5:18">
      <c r="G32" s="23">
        <v>31</v>
      </c>
      <c r="R32" s="23">
        <v>42</v>
      </c>
    </row>
    <row r="33" spans="18:18">
      <c r="R33" s="23">
        <v>43</v>
      </c>
    </row>
    <row r="34" spans="18:18">
      <c r="R34" s="23">
        <v>44</v>
      </c>
    </row>
    <row r="35" spans="18:18">
      <c r="R35" s="23">
        <v>45</v>
      </c>
    </row>
    <row r="36" spans="18:18">
      <c r="R36" s="23">
        <v>46</v>
      </c>
    </row>
    <row r="37" spans="18:18">
      <c r="R37" s="23">
        <v>99</v>
      </c>
    </row>
  </sheetData>
  <phoneticPr fontId="129"/>
  <hyperlinks>
    <hyperlink ref="A1" location="トップ!A1" display="トップ" xr:uid="{00000000-0004-0000-0700-000000000000}"/>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AB59"/>
  <sheetViews>
    <sheetView workbookViewId="0"/>
  </sheetViews>
  <sheetFormatPr defaultColWidth="9" defaultRowHeight="13.5"/>
  <cols>
    <col min="1" max="24" width="3" style="662" customWidth="1"/>
    <col min="25" max="27" width="3" style="664" customWidth="1"/>
    <col min="28" max="28" width="3" style="662" customWidth="1"/>
    <col min="29" max="29" width="12.375" style="662" customWidth="1"/>
    <col min="30" max="256" width="9" style="662" customWidth="1"/>
    <col min="257" max="284" width="3" style="662" customWidth="1"/>
    <col min="285" max="285" width="12.375" style="662" customWidth="1"/>
    <col min="286" max="512" width="9" style="662" customWidth="1"/>
    <col min="513" max="540" width="3" style="662" customWidth="1"/>
    <col min="541" max="541" width="12.375" style="662" customWidth="1"/>
    <col min="542" max="768" width="9" style="662" customWidth="1"/>
    <col min="769" max="796" width="3" style="662" customWidth="1"/>
    <col min="797" max="797" width="12.375" style="662" customWidth="1"/>
    <col min="798" max="1024" width="9" style="662" customWidth="1"/>
    <col min="1025" max="1052" width="3" style="662" customWidth="1"/>
    <col min="1053" max="1053" width="12.375" style="662" customWidth="1"/>
    <col min="1054" max="1280" width="9" style="662" customWidth="1"/>
    <col min="1281" max="1308" width="3" style="662" customWidth="1"/>
    <col min="1309" max="1309" width="12.375" style="662" customWidth="1"/>
    <col min="1310" max="1536" width="9" style="662" customWidth="1"/>
    <col min="1537" max="1564" width="3" style="662" customWidth="1"/>
    <col min="1565" max="1565" width="12.375" style="662" customWidth="1"/>
    <col min="1566" max="1792" width="9" style="662" customWidth="1"/>
    <col min="1793" max="1820" width="3" style="662" customWidth="1"/>
    <col min="1821" max="1821" width="12.375" style="662" customWidth="1"/>
    <col min="1822" max="2048" width="9" style="662" customWidth="1"/>
    <col min="2049" max="2076" width="3" style="662" customWidth="1"/>
    <col min="2077" max="2077" width="12.375" style="662" customWidth="1"/>
    <col min="2078" max="2304" width="9" style="662" customWidth="1"/>
    <col min="2305" max="2332" width="3" style="662" customWidth="1"/>
    <col min="2333" max="2333" width="12.375" style="662" customWidth="1"/>
    <col min="2334" max="2560" width="9" style="662" customWidth="1"/>
    <col min="2561" max="2588" width="3" style="662" customWidth="1"/>
    <col min="2589" max="2589" width="12.375" style="662" customWidth="1"/>
    <col min="2590" max="2816" width="9" style="662" customWidth="1"/>
    <col min="2817" max="2844" width="3" style="662" customWidth="1"/>
    <col min="2845" max="2845" width="12.375" style="662" customWidth="1"/>
    <col min="2846" max="3072" width="9" style="662" customWidth="1"/>
    <col min="3073" max="3100" width="3" style="662" customWidth="1"/>
    <col min="3101" max="3101" width="12.375" style="662" customWidth="1"/>
    <col min="3102" max="3328" width="9" style="662" customWidth="1"/>
    <col min="3329" max="3356" width="3" style="662" customWidth="1"/>
    <col min="3357" max="3357" width="12.375" style="662" customWidth="1"/>
    <col min="3358" max="3584" width="9" style="662" customWidth="1"/>
    <col min="3585" max="3612" width="3" style="662" customWidth="1"/>
    <col min="3613" max="3613" width="12.375" style="662" customWidth="1"/>
    <col min="3614" max="3840" width="9" style="662" customWidth="1"/>
    <col min="3841" max="3868" width="3" style="662" customWidth="1"/>
    <col min="3869" max="3869" width="12.375" style="662" customWidth="1"/>
    <col min="3870" max="4096" width="9" style="662" customWidth="1"/>
    <col min="4097" max="4124" width="3" style="662" customWidth="1"/>
    <col min="4125" max="4125" width="12.375" style="662" customWidth="1"/>
    <col min="4126" max="4352" width="9" style="662" customWidth="1"/>
    <col min="4353" max="4380" width="3" style="662" customWidth="1"/>
    <col min="4381" max="4381" width="12.375" style="662" customWidth="1"/>
    <col min="4382" max="4608" width="9" style="662" customWidth="1"/>
    <col min="4609" max="4636" width="3" style="662" customWidth="1"/>
    <col min="4637" max="4637" width="12.375" style="662" customWidth="1"/>
    <col min="4638" max="4864" width="9" style="662" customWidth="1"/>
    <col min="4865" max="4892" width="3" style="662" customWidth="1"/>
    <col min="4893" max="4893" width="12.375" style="662" customWidth="1"/>
    <col min="4894" max="5120" width="9" style="662" customWidth="1"/>
    <col min="5121" max="5148" width="3" style="662" customWidth="1"/>
    <col min="5149" max="5149" width="12.375" style="662" customWidth="1"/>
    <col min="5150" max="5376" width="9" style="662" customWidth="1"/>
    <col min="5377" max="5404" width="3" style="662" customWidth="1"/>
    <col min="5405" max="5405" width="12.375" style="662" customWidth="1"/>
    <col min="5406" max="5632" width="9" style="662" customWidth="1"/>
    <col min="5633" max="5660" width="3" style="662" customWidth="1"/>
    <col min="5661" max="5661" width="12.375" style="662" customWidth="1"/>
    <col min="5662" max="5888" width="9" style="662" customWidth="1"/>
    <col min="5889" max="5916" width="3" style="662" customWidth="1"/>
    <col min="5917" max="5917" width="12.375" style="662" customWidth="1"/>
    <col min="5918" max="6144" width="9" style="662" customWidth="1"/>
    <col min="6145" max="6172" width="3" style="662" customWidth="1"/>
    <col min="6173" max="6173" width="12.375" style="662" customWidth="1"/>
    <col min="6174" max="6400" width="9" style="662" customWidth="1"/>
    <col min="6401" max="6428" width="3" style="662" customWidth="1"/>
    <col min="6429" max="6429" width="12.375" style="662" customWidth="1"/>
    <col min="6430" max="6656" width="9" style="662" customWidth="1"/>
    <col min="6657" max="6684" width="3" style="662" customWidth="1"/>
    <col min="6685" max="6685" width="12.375" style="662" customWidth="1"/>
    <col min="6686" max="6912" width="9" style="662" customWidth="1"/>
    <col min="6913" max="6940" width="3" style="662" customWidth="1"/>
    <col min="6941" max="6941" width="12.375" style="662" customWidth="1"/>
    <col min="6942" max="7168" width="9" style="662" customWidth="1"/>
    <col min="7169" max="7196" width="3" style="662" customWidth="1"/>
    <col min="7197" max="7197" width="12.375" style="662" customWidth="1"/>
    <col min="7198" max="7424" width="9" style="662" customWidth="1"/>
    <col min="7425" max="7452" width="3" style="662" customWidth="1"/>
    <col min="7453" max="7453" width="12.375" style="662" customWidth="1"/>
    <col min="7454" max="7680" width="9" style="662" customWidth="1"/>
    <col min="7681" max="7708" width="3" style="662" customWidth="1"/>
    <col min="7709" max="7709" width="12.375" style="662" customWidth="1"/>
    <col min="7710" max="7936" width="9" style="662" customWidth="1"/>
    <col min="7937" max="7964" width="3" style="662" customWidth="1"/>
    <col min="7965" max="7965" width="12.375" style="662" customWidth="1"/>
    <col min="7966" max="8192" width="9" style="662" customWidth="1"/>
    <col min="8193" max="8220" width="3" style="662" customWidth="1"/>
    <col min="8221" max="8221" width="12.375" style="662" customWidth="1"/>
    <col min="8222" max="8448" width="9" style="662" customWidth="1"/>
    <col min="8449" max="8476" width="3" style="662" customWidth="1"/>
    <col min="8477" max="8477" width="12.375" style="662" customWidth="1"/>
    <col min="8478" max="8704" width="9" style="662" customWidth="1"/>
    <col min="8705" max="8732" width="3" style="662" customWidth="1"/>
    <col min="8733" max="8733" width="12.375" style="662" customWidth="1"/>
    <col min="8734" max="8960" width="9" style="662" customWidth="1"/>
    <col min="8961" max="8988" width="3" style="662" customWidth="1"/>
    <col min="8989" max="8989" width="12.375" style="662" customWidth="1"/>
    <col min="8990" max="9216" width="9" style="662" customWidth="1"/>
    <col min="9217" max="9244" width="3" style="662" customWidth="1"/>
    <col min="9245" max="9245" width="12.375" style="662" customWidth="1"/>
    <col min="9246" max="9472" width="9" style="662" customWidth="1"/>
    <col min="9473" max="9500" width="3" style="662" customWidth="1"/>
    <col min="9501" max="9501" width="12.375" style="662" customWidth="1"/>
    <col min="9502" max="9728" width="9" style="662" customWidth="1"/>
    <col min="9729" max="9756" width="3" style="662" customWidth="1"/>
    <col min="9757" max="9757" width="12.375" style="662" customWidth="1"/>
    <col min="9758" max="9984" width="9" style="662" customWidth="1"/>
    <col min="9985" max="10012" width="3" style="662" customWidth="1"/>
    <col min="10013" max="10013" width="12.375" style="662" customWidth="1"/>
    <col min="10014" max="10240" width="9" style="662" customWidth="1"/>
    <col min="10241" max="10268" width="3" style="662" customWidth="1"/>
    <col min="10269" max="10269" width="12.375" style="662" customWidth="1"/>
    <col min="10270" max="10496" width="9" style="662" customWidth="1"/>
    <col min="10497" max="10524" width="3" style="662" customWidth="1"/>
    <col min="10525" max="10525" width="12.375" style="662" customWidth="1"/>
    <col min="10526" max="10752" width="9" style="662" customWidth="1"/>
    <col min="10753" max="10780" width="3" style="662" customWidth="1"/>
    <col min="10781" max="10781" width="12.375" style="662" customWidth="1"/>
    <col min="10782" max="11008" width="9" style="662" customWidth="1"/>
    <col min="11009" max="11036" width="3" style="662" customWidth="1"/>
    <col min="11037" max="11037" width="12.375" style="662" customWidth="1"/>
    <col min="11038" max="11264" width="9" style="662" customWidth="1"/>
    <col min="11265" max="11292" width="3" style="662" customWidth="1"/>
    <col min="11293" max="11293" width="12.375" style="662" customWidth="1"/>
    <col min="11294" max="11520" width="9" style="662" customWidth="1"/>
    <col min="11521" max="11548" width="3" style="662" customWidth="1"/>
    <col min="11549" max="11549" width="12.375" style="662" customWidth="1"/>
    <col min="11550" max="11776" width="9" style="662" customWidth="1"/>
    <col min="11777" max="11804" width="3" style="662" customWidth="1"/>
    <col min="11805" max="11805" width="12.375" style="662" customWidth="1"/>
    <col min="11806" max="12032" width="9" style="662" customWidth="1"/>
    <col min="12033" max="12060" width="3" style="662" customWidth="1"/>
    <col min="12061" max="12061" width="12.375" style="662" customWidth="1"/>
    <col min="12062" max="12288" width="9" style="662" customWidth="1"/>
    <col min="12289" max="12316" width="3" style="662" customWidth="1"/>
    <col min="12317" max="12317" width="12.375" style="662" customWidth="1"/>
    <col min="12318" max="12544" width="9" style="662" customWidth="1"/>
    <col min="12545" max="12572" width="3" style="662" customWidth="1"/>
    <col min="12573" max="12573" width="12.375" style="662" customWidth="1"/>
    <col min="12574" max="12800" width="9" style="662" customWidth="1"/>
    <col min="12801" max="12828" width="3" style="662" customWidth="1"/>
    <col min="12829" max="12829" width="12.375" style="662" customWidth="1"/>
    <col min="12830" max="13056" width="9" style="662" customWidth="1"/>
    <col min="13057" max="13084" width="3" style="662" customWidth="1"/>
    <col min="13085" max="13085" width="12.375" style="662" customWidth="1"/>
    <col min="13086" max="13312" width="9" style="662" customWidth="1"/>
    <col min="13313" max="13340" width="3" style="662" customWidth="1"/>
    <col min="13341" max="13341" width="12.375" style="662" customWidth="1"/>
    <col min="13342" max="13568" width="9" style="662" customWidth="1"/>
    <col min="13569" max="13596" width="3" style="662" customWidth="1"/>
    <col min="13597" max="13597" width="12.375" style="662" customWidth="1"/>
    <col min="13598" max="13824" width="9" style="662" customWidth="1"/>
    <col min="13825" max="13852" width="3" style="662" customWidth="1"/>
    <col min="13853" max="13853" width="12.375" style="662" customWidth="1"/>
    <col min="13854" max="14080" width="9" style="662" customWidth="1"/>
    <col min="14081" max="14108" width="3" style="662" customWidth="1"/>
    <col min="14109" max="14109" width="12.375" style="662" customWidth="1"/>
    <col min="14110" max="14336" width="9" style="662" customWidth="1"/>
    <col min="14337" max="14364" width="3" style="662" customWidth="1"/>
    <col min="14365" max="14365" width="12.375" style="662" customWidth="1"/>
    <col min="14366" max="14592" width="9" style="662" customWidth="1"/>
    <col min="14593" max="14620" width="3" style="662" customWidth="1"/>
    <col min="14621" max="14621" width="12.375" style="662" customWidth="1"/>
    <col min="14622" max="14848" width="9" style="662" customWidth="1"/>
    <col min="14849" max="14876" width="3" style="662" customWidth="1"/>
    <col min="14877" max="14877" width="12.375" style="662" customWidth="1"/>
    <col min="14878" max="15104" width="9" style="662" customWidth="1"/>
    <col min="15105" max="15132" width="3" style="662" customWidth="1"/>
    <col min="15133" max="15133" width="12.375" style="662" customWidth="1"/>
    <col min="15134" max="15360" width="9" style="662" customWidth="1"/>
    <col min="15361" max="15388" width="3" style="662" customWidth="1"/>
    <col min="15389" max="15389" width="12.375" style="662" customWidth="1"/>
    <col min="15390" max="15616" width="9" style="662" customWidth="1"/>
    <col min="15617" max="15644" width="3" style="662" customWidth="1"/>
    <col min="15645" max="15645" width="12.375" style="662" customWidth="1"/>
    <col min="15646" max="15872" width="9" style="662" customWidth="1"/>
    <col min="15873" max="15900" width="3" style="662" customWidth="1"/>
    <col min="15901" max="15901" width="12.375" style="662" customWidth="1"/>
    <col min="15902" max="16128" width="9" style="662" customWidth="1"/>
    <col min="16129" max="16156" width="3" style="662" customWidth="1"/>
    <col min="16157" max="16157" width="12.375" style="662" customWidth="1"/>
    <col min="16158" max="16384" width="9" style="662" customWidth="1"/>
  </cols>
  <sheetData>
    <row r="1" spans="1:28" ht="17.25" customHeight="1">
      <c r="H1" s="663"/>
      <c r="I1" s="663"/>
      <c r="J1" s="663"/>
      <c r="K1" s="663"/>
      <c r="AB1" s="663" t="s">
        <v>3511</v>
      </c>
    </row>
    <row r="3" spans="1:28" ht="19.5" customHeight="1">
      <c r="A3" s="5302" t="s">
        <v>3512</v>
      </c>
      <c r="B3" s="5302"/>
      <c r="C3" s="5302"/>
      <c r="D3" s="5302"/>
      <c r="E3" s="5302"/>
      <c r="F3" s="5302"/>
      <c r="G3" s="5302"/>
      <c r="H3" s="5302"/>
      <c r="I3" s="5302"/>
      <c r="J3" s="5302"/>
      <c r="K3" s="5302"/>
      <c r="L3" s="5302"/>
      <c r="M3" s="5302"/>
      <c r="N3" s="5302"/>
      <c r="O3" s="5302"/>
      <c r="P3" s="5302"/>
      <c r="Q3" s="5302"/>
      <c r="R3" s="5302"/>
      <c r="S3" s="5302"/>
      <c r="T3" s="5302"/>
      <c r="U3" s="5302"/>
      <c r="V3" s="5302"/>
      <c r="W3" s="5302"/>
      <c r="X3" s="5302"/>
      <c r="Y3" s="5302"/>
      <c r="Z3" s="5302"/>
      <c r="AA3" s="5302"/>
      <c r="AB3" s="5302"/>
    </row>
    <row r="4" spans="1:28" ht="18" customHeight="1">
      <c r="A4" s="5303" t="s">
        <v>3513</v>
      </c>
      <c r="B4" s="5303"/>
      <c r="C4" s="5303"/>
      <c r="D4" s="5303"/>
      <c r="E4" s="5303"/>
      <c r="F4" s="5303"/>
      <c r="G4" s="5303"/>
      <c r="H4" s="5303"/>
      <c r="I4" s="5303"/>
      <c r="J4" s="5303"/>
      <c r="K4" s="5303"/>
      <c r="L4" s="5303"/>
      <c r="M4" s="5303"/>
      <c r="N4" s="5303"/>
      <c r="O4" s="5303"/>
      <c r="P4" s="5303"/>
      <c r="Q4" s="5303"/>
      <c r="R4" s="5303"/>
      <c r="S4" s="5303"/>
      <c r="T4" s="5303"/>
      <c r="U4" s="5303"/>
      <c r="V4" s="5303"/>
      <c r="W4" s="5303"/>
      <c r="X4" s="5303"/>
      <c r="Y4" s="5303"/>
      <c r="Z4" s="5303"/>
      <c r="AA4" s="5303"/>
      <c r="AB4" s="5303"/>
    </row>
    <row r="5" spans="1:28" ht="13.5" customHeight="1">
      <c r="A5" s="665"/>
      <c r="B5" s="665"/>
      <c r="C5" s="665"/>
      <c r="D5" s="665"/>
      <c r="E5" s="665"/>
      <c r="F5" s="665"/>
      <c r="G5" s="665"/>
      <c r="H5" s="665"/>
      <c r="I5" s="665"/>
      <c r="J5" s="665"/>
      <c r="K5" s="665"/>
      <c r="L5" s="665"/>
      <c r="M5" s="665"/>
      <c r="N5" s="665"/>
      <c r="O5" s="665"/>
      <c r="P5" s="665"/>
      <c r="Q5" s="665"/>
      <c r="R5" s="665"/>
      <c r="S5" s="665"/>
      <c r="T5" s="665"/>
      <c r="U5" s="665"/>
      <c r="V5" s="665"/>
      <c r="W5" s="665"/>
      <c r="X5" s="665"/>
      <c r="Y5" s="665"/>
      <c r="Z5" s="665"/>
      <c r="AA5" s="665"/>
      <c r="AB5" s="665"/>
    </row>
    <row r="6" spans="1:28" ht="17.25" customHeight="1">
      <c r="B6" s="666"/>
      <c r="C6" s="666"/>
      <c r="D6" s="666"/>
      <c r="E6" s="666"/>
      <c r="F6" s="666"/>
      <c r="G6" s="666"/>
      <c r="M6" s="666"/>
      <c r="N6" s="666"/>
      <c r="U6" s="5304"/>
      <c r="V6" s="5304"/>
      <c r="W6" s="666" t="s">
        <v>477</v>
      </c>
      <c r="X6" s="1154"/>
      <c r="Y6" s="666" t="s">
        <v>5</v>
      </c>
      <c r="Z6" s="1154"/>
      <c r="AA6" s="666" t="s">
        <v>478</v>
      </c>
    </row>
    <row r="7" spans="1:28" ht="13.5" customHeight="1">
      <c r="B7" s="666"/>
      <c r="C7" s="666"/>
      <c r="D7" s="666"/>
      <c r="E7" s="666"/>
      <c r="F7" s="666"/>
      <c r="G7" s="666"/>
      <c r="H7" s="666"/>
      <c r="I7" s="666"/>
      <c r="J7" s="666"/>
      <c r="K7" s="666"/>
      <c r="Y7" s="662"/>
      <c r="Z7" s="662"/>
      <c r="AA7" s="662"/>
    </row>
    <row r="8" spans="1:28" ht="17.25" customHeight="1">
      <c r="A8" s="662" t="s">
        <v>3514</v>
      </c>
      <c r="D8" s="666"/>
      <c r="E8" s="666"/>
      <c r="F8" s="666"/>
      <c r="G8" s="666"/>
      <c r="H8" s="666"/>
      <c r="I8" s="666"/>
      <c r="J8" s="666"/>
      <c r="K8" s="666"/>
      <c r="Y8" s="662"/>
      <c r="Z8" s="662"/>
      <c r="AA8" s="662"/>
    </row>
    <row r="9" spans="1:28" ht="17.25" customHeight="1">
      <c r="Y9" s="662"/>
      <c r="Z9" s="662"/>
      <c r="AA9" s="662"/>
    </row>
    <row r="10" spans="1:28" ht="17.25" customHeight="1">
      <c r="K10" s="1114" t="s">
        <v>3515</v>
      </c>
      <c r="L10" s="1114"/>
      <c r="M10" s="1114"/>
      <c r="N10" s="1114"/>
      <c r="O10" s="1114"/>
      <c r="P10" s="1114"/>
      <c r="Q10" s="1114"/>
      <c r="R10" s="5301" t="str">
        <f>cst_wskakunin_owner1__address</f>
        <v>埼玉県埼玉県さいたま市浦和区岸町７－１２－３</v>
      </c>
      <c r="S10" s="5301"/>
      <c r="T10" s="5301"/>
      <c r="U10" s="5301"/>
      <c r="V10" s="5301"/>
      <c r="W10" s="5301"/>
      <c r="X10" s="5301"/>
      <c r="Y10" s="5301"/>
      <c r="Z10" s="5301"/>
      <c r="AA10" s="5301"/>
      <c r="AB10" s="5301"/>
    </row>
    <row r="11" spans="1:28" ht="17.25" customHeight="1">
      <c r="K11" s="1114" t="s">
        <v>3516</v>
      </c>
      <c r="L11" s="1114"/>
      <c r="M11" s="1114"/>
      <c r="N11" s="1114"/>
      <c r="O11" s="1114"/>
      <c r="P11" s="1114"/>
      <c r="Q11" s="1114"/>
      <c r="R11" s="5301"/>
      <c r="S11" s="5301"/>
      <c r="T11" s="5301"/>
      <c r="U11" s="5301"/>
      <c r="V11" s="5301"/>
      <c r="W11" s="5301"/>
      <c r="X11" s="5301"/>
      <c r="Y11" s="5301"/>
      <c r="Z11" s="5301"/>
      <c r="AA11" s="5301"/>
      <c r="AB11" s="5301"/>
    </row>
    <row r="12" spans="1:28" ht="17.25" customHeight="1">
      <c r="K12" s="1114" t="s">
        <v>3517</v>
      </c>
      <c r="L12" s="1114"/>
      <c r="M12" s="1114"/>
      <c r="N12" s="1114"/>
      <c r="O12" s="1114"/>
      <c r="P12" s="1114"/>
      <c r="Q12" s="1114"/>
      <c r="R12" s="5300" t="str">
        <f>cst_wskakunin_owner1__space3</f>
        <v>テスト建て主
代表取締役社長　テストさん</v>
      </c>
      <c r="S12" s="5300"/>
      <c r="T12" s="5300"/>
      <c r="U12" s="5300"/>
      <c r="V12" s="5300"/>
      <c r="W12" s="5300"/>
      <c r="X12" s="5300"/>
      <c r="Y12" s="5300"/>
      <c r="Z12" s="5300"/>
      <c r="AA12" s="5300"/>
      <c r="AB12" s="5300"/>
    </row>
    <row r="13" spans="1:28" ht="17.25" customHeight="1">
      <c r="K13" s="1114"/>
      <c r="L13" s="1114"/>
      <c r="M13" s="1114"/>
      <c r="N13" s="1114"/>
      <c r="O13" s="1114"/>
      <c r="P13" s="1114"/>
      <c r="Q13" s="1114"/>
      <c r="R13" s="5300"/>
      <c r="S13" s="5300"/>
      <c r="T13" s="5300"/>
      <c r="U13" s="5300"/>
      <c r="V13" s="5300"/>
      <c r="W13" s="5300"/>
      <c r="X13" s="5300"/>
      <c r="Y13" s="5300"/>
      <c r="Z13" s="5300"/>
      <c r="AA13" s="5300"/>
      <c r="AB13" s="5300"/>
    </row>
    <row r="14" spans="1:28" ht="15" customHeight="1">
      <c r="K14" s="1114"/>
      <c r="L14" s="1114"/>
      <c r="M14" s="1114"/>
      <c r="N14" s="1114"/>
      <c r="O14" s="1228"/>
      <c r="P14" s="1228"/>
      <c r="Q14" s="1228"/>
      <c r="R14" s="1228"/>
      <c r="S14" s="1228"/>
      <c r="T14" s="1228"/>
      <c r="U14" s="1228"/>
      <c r="V14" s="1228"/>
      <c r="W14" s="1228"/>
      <c r="X14" s="1228"/>
      <c r="Y14" s="1114"/>
      <c r="Z14" s="1114"/>
      <c r="AA14" s="1114"/>
      <c r="AB14" s="1114"/>
    </row>
    <row r="15" spans="1:28" ht="17.25" customHeight="1">
      <c r="K15" s="1114" t="s">
        <v>3518</v>
      </c>
      <c r="L15" s="1114"/>
      <c r="M15" s="1114"/>
      <c r="N15" s="1114"/>
      <c r="O15" s="1114"/>
      <c r="P15" s="1114"/>
      <c r="Q15" s="1114"/>
      <c r="R15" s="5301" t="str">
        <f>cst_wskakunin_dairi1__address</f>
        <v>埼玉県所沢市東新井町307-7</v>
      </c>
      <c r="S15" s="5301"/>
      <c r="T15" s="5301"/>
      <c r="U15" s="5301"/>
      <c r="V15" s="5301"/>
      <c r="W15" s="5301"/>
      <c r="X15" s="5301"/>
      <c r="Y15" s="5301"/>
      <c r="Z15" s="5301"/>
      <c r="AA15" s="5301"/>
      <c r="AB15" s="5301"/>
    </row>
    <row r="16" spans="1:28" ht="17.25" customHeight="1">
      <c r="K16" s="1114" t="s">
        <v>3516</v>
      </c>
      <c r="L16" s="1114"/>
      <c r="M16" s="1114"/>
      <c r="N16" s="1114"/>
      <c r="O16" s="1114"/>
      <c r="P16" s="1114"/>
      <c r="Q16" s="1114"/>
      <c r="R16" s="5301"/>
      <c r="S16" s="5301"/>
      <c r="T16" s="5301"/>
      <c r="U16" s="5301"/>
      <c r="V16" s="5301"/>
      <c r="W16" s="5301"/>
      <c r="X16" s="5301"/>
      <c r="Y16" s="5301"/>
      <c r="Z16" s="5301"/>
      <c r="AA16" s="5301"/>
      <c r="AB16" s="5301"/>
    </row>
    <row r="17" spans="1:28" ht="17.25" customHeight="1">
      <c r="K17" s="1114" t="s">
        <v>3519</v>
      </c>
      <c r="L17" s="1114"/>
      <c r="M17" s="1114"/>
      <c r="N17" s="1114"/>
      <c r="O17" s="1114"/>
      <c r="P17" s="1114"/>
      <c r="Q17" s="1114"/>
      <c r="R17" s="5300" t="str">
        <f>cst_wskakunin_dairi1__space5</f>
        <v>XXXアーキ
テスト代理人</v>
      </c>
      <c r="S17" s="5300"/>
      <c r="T17" s="5300"/>
      <c r="U17" s="5300"/>
      <c r="V17" s="5300"/>
      <c r="W17" s="5300"/>
      <c r="X17" s="5300"/>
      <c r="Y17" s="5300"/>
      <c r="Z17" s="5300"/>
      <c r="AA17" s="5300"/>
      <c r="AB17" s="5300"/>
    </row>
    <row r="18" spans="1:28" ht="17.25" customHeight="1">
      <c r="K18" s="1114"/>
      <c r="L18" s="1114"/>
      <c r="M18" s="1114"/>
      <c r="N18" s="1114"/>
      <c r="O18" s="1114"/>
      <c r="P18" s="1114"/>
      <c r="Q18" s="1114"/>
      <c r="R18" s="5300"/>
      <c r="S18" s="5300"/>
      <c r="T18" s="5300"/>
      <c r="U18" s="5300"/>
      <c r="V18" s="5300"/>
      <c r="W18" s="5300"/>
      <c r="X18" s="5300"/>
      <c r="Y18" s="5300"/>
      <c r="Z18" s="5300"/>
      <c r="AA18" s="5300"/>
      <c r="AB18" s="5300"/>
    </row>
    <row r="19" spans="1:28" ht="15" customHeight="1">
      <c r="Y19" s="662"/>
      <c r="Z19" s="662"/>
      <c r="AA19" s="662"/>
    </row>
    <row r="20" spans="1:28" ht="17.25" customHeight="1">
      <c r="A20" s="662" t="s">
        <v>3520</v>
      </c>
      <c r="Y20" s="662"/>
      <c r="Z20" s="662"/>
      <c r="AA20" s="662"/>
    </row>
    <row r="21" spans="1:28" ht="17.25" customHeight="1">
      <c r="A21" s="662" t="s">
        <v>3521</v>
      </c>
      <c r="Y21" s="662"/>
      <c r="Z21" s="662"/>
      <c r="AA21" s="662"/>
    </row>
    <row r="22" spans="1:28" ht="17.25" customHeight="1">
      <c r="A22" s="662" t="s">
        <v>3522</v>
      </c>
      <c r="Y22" s="662"/>
      <c r="Z22" s="662"/>
      <c r="AA22" s="662"/>
    </row>
    <row r="23" spans="1:28" ht="17.25" customHeight="1">
      <c r="Y23" s="662"/>
      <c r="Z23" s="662"/>
      <c r="AA23" s="662"/>
    </row>
    <row r="24" spans="1:28" ht="17.25" customHeight="1">
      <c r="A24" s="5298" t="s">
        <v>0</v>
      </c>
      <c r="B24" s="5298"/>
      <c r="C24" s="5298"/>
      <c r="D24" s="5298"/>
      <c r="E24" s="5298"/>
      <c r="F24" s="5298"/>
      <c r="G24" s="5298"/>
      <c r="H24" s="5298"/>
      <c r="I24" s="5298"/>
      <c r="J24" s="5298"/>
      <c r="K24" s="5298"/>
      <c r="L24" s="5298"/>
      <c r="M24" s="5298"/>
      <c r="N24" s="5298"/>
      <c r="O24" s="5298"/>
      <c r="P24" s="5298"/>
      <c r="Q24" s="5298"/>
      <c r="R24" s="5298"/>
      <c r="S24" s="5298"/>
      <c r="T24" s="5298"/>
      <c r="U24" s="5298"/>
      <c r="V24" s="5298"/>
      <c r="W24" s="5298"/>
      <c r="X24" s="5298"/>
      <c r="Y24" s="5298"/>
      <c r="Z24" s="5298"/>
      <c r="AA24" s="5298"/>
      <c r="AB24" s="5298"/>
    </row>
    <row r="25" spans="1:28" ht="17.25" customHeight="1">
      <c r="Y25" s="662"/>
      <c r="Z25" s="662"/>
      <c r="AA25" s="662"/>
    </row>
    <row r="26" spans="1:28" ht="17.25" customHeight="1">
      <c r="A26" s="668" t="s">
        <v>3523</v>
      </c>
      <c r="Y26" s="662"/>
      <c r="Z26" s="662"/>
      <c r="AA26" s="662"/>
    </row>
    <row r="27" spans="1:28" ht="17.25" customHeight="1">
      <c r="B27" s="1155" t="s">
        <v>139</v>
      </c>
      <c r="C27" s="662" t="s">
        <v>3524</v>
      </c>
    </row>
    <row r="28" spans="1:28" ht="17.25" customHeight="1">
      <c r="C28" s="1155" t="s">
        <v>139</v>
      </c>
      <c r="D28" s="668" t="s">
        <v>3525</v>
      </c>
    </row>
    <row r="29" spans="1:28" ht="17.25" customHeight="1">
      <c r="C29" s="1155" t="s">
        <v>139</v>
      </c>
      <c r="D29" s="662" t="s">
        <v>3526</v>
      </c>
      <c r="Y29" s="662"/>
      <c r="Z29" s="662"/>
      <c r="AA29" s="662"/>
    </row>
    <row r="30" spans="1:28" ht="17.25" customHeight="1">
      <c r="C30" s="667"/>
      <c r="D30" s="662" t="s">
        <v>3527</v>
      </c>
      <c r="Y30" s="662"/>
      <c r="Z30" s="662"/>
      <c r="AA30" s="662"/>
    </row>
    <row r="31" spans="1:28" ht="17.25" customHeight="1">
      <c r="C31" s="667"/>
      <c r="D31" s="1155" t="s">
        <v>139</v>
      </c>
      <c r="E31" s="662" t="s">
        <v>3528</v>
      </c>
      <c r="J31" s="1155" t="s">
        <v>139</v>
      </c>
      <c r="K31" s="662" t="s">
        <v>3529</v>
      </c>
      <c r="O31" s="1155" t="s">
        <v>139</v>
      </c>
      <c r="P31" s="662" t="s">
        <v>3530</v>
      </c>
      <c r="Y31" s="662"/>
      <c r="Z31" s="662"/>
      <c r="AA31" s="662"/>
    </row>
    <row r="32" spans="1:28" ht="17.25" customHeight="1">
      <c r="C32" s="1155" t="s">
        <v>139</v>
      </c>
      <c r="D32" s="662" t="s">
        <v>3531</v>
      </c>
    </row>
    <row r="33" spans="1:28" ht="17.25" customHeight="1">
      <c r="C33" s="1155" t="s">
        <v>139</v>
      </c>
      <c r="D33" s="662" t="s">
        <v>3532</v>
      </c>
    </row>
    <row r="34" spans="1:28" ht="17.25" customHeight="1">
      <c r="C34" s="1155" t="s">
        <v>139</v>
      </c>
      <c r="D34" s="662" t="s">
        <v>3533</v>
      </c>
      <c r="Y34" s="662"/>
      <c r="Z34" s="662"/>
      <c r="AA34" s="662"/>
    </row>
    <row r="35" spans="1:28" ht="17.25" customHeight="1">
      <c r="C35" s="1155" t="s">
        <v>139</v>
      </c>
      <c r="D35" s="662" t="s">
        <v>3534</v>
      </c>
      <c r="Y35" s="662"/>
      <c r="Z35" s="662"/>
      <c r="AA35" s="662"/>
    </row>
    <row r="36" spans="1:28" ht="17.25" customHeight="1">
      <c r="B36" s="1155" t="s">
        <v>139</v>
      </c>
      <c r="C36" s="662" t="s">
        <v>3535</v>
      </c>
      <c r="Y36" s="662"/>
      <c r="Z36" s="662"/>
      <c r="AA36" s="662"/>
    </row>
    <row r="37" spans="1:28" ht="17.25" customHeight="1">
      <c r="B37" s="1155" t="s">
        <v>139</v>
      </c>
      <c r="C37" s="662" t="s">
        <v>3536</v>
      </c>
      <c r="Y37" s="662"/>
      <c r="Z37" s="662"/>
      <c r="AA37" s="662"/>
    </row>
    <row r="38" spans="1:28" ht="17.25" customHeight="1">
      <c r="B38" s="1155" t="s">
        <v>139</v>
      </c>
      <c r="C38" s="662" t="s">
        <v>3537</v>
      </c>
    </row>
    <row r="39" spans="1:28" ht="17.25" customHeight="1">
      <c r="B39" s="1155" t="s">
        <v>139</v>
      </c>
      <c r="C39" s="662" t="s">
        <v>3538</v>
      </c>
    </row>
    <row r="40" spans="1:28" ht="17.25" customHeight="1">
      <c r="A40" s="5274" t="s">
        <v>3539</v>
      </c>
      <c r="B40" s="5274"/>
      <c r="C40" s="5274"/>
      <c r="D40" s="5274"/>
      <c r="E40" s="5274"/>
      <c r="F40" s="5274"/>
      <c r="G40" s="5274"/>
      <c r="H40" s="5274"/>
      <c r="I40" s="5274"/>
      <c r="K40" s="1155" t="s">
        <v>139</v>
      </c>
      <c r="L40" s="666" t="s">
        <v>497</v>
      </c>
      <c r="M40" s="663" t="s">
        <v>9</v>
      </c>
      <c r="N40" s="1155" t="s">
        <v>139</v>
      </c>
      <c r="O40" s="662" t="s">
        <v>3540</v>
      </c>
      <c r="S40" s="1155" t="s">
        <v>139</v>
      </c>
      <c r="T40" s="662" t="s">
        <v>3541</v>
      </c>
      <c r="W40" s="1155" t="s">
        <v>139</v>
      </c>
      <c r="X40" s="666" t="s">
        <v>498</v>
      </c>
    </row>
    <row r="41" spans="1:28" ht="17.25" customHeight="1">
      <c r="A41" s="5274" t="s">
        <v>3542</v>
      </c>
      <c r="B41" s="5274"/>
      <c r="C41" s="5274"/>
      <c r="D41" s="5274"/>
      <c r="E41" s="5274"/>
      <c r="F41" s="5274"/>
      <c r="G41" s="5274"/>
      <c r="H41" s="5274"/>
      <c r="I41" s="5274"/>
      <c r="K41" s="5299"/>
      <c r="L41" s="5299"/>
      <c r="M41" s="5299"/>
      <c r="N41" s="5299"/>
      <c r="O41" s="5299"/>
      <c r="P41" s="5299"/>
      <c r="Q41" s="5299"/>
      <c r="R41" s="5299"/>
      <c r="S41" s="5299"/>
      <c r="T41" s="5299"/>
      <c r="U41" s="5299"/>
      <c r="V41" s="5299"/>
      <c r="W41" s="5299"/>
      <c r="X41" s="5299"/>
      <c r="Y41" s="5299"/>
      <c r="Z41" s="5299"/>
      <c r="AA41" s="5299"/>
      <c r="AB41" s="5299"/>
    </row>
    <row r="42" spans="1:28" ht="17.25" customHeight="1">
      <c r="A42" s="5274" t="s">
        <v>3543</v>
      </c>
      <c r="B42" s="5274"/>
      <c r="C42" s="5274"/>
      <c r="D42" s="5274"/>
      <c r="E42" s="5274"/>
      <c r="F42" s="5274"/>
      <c r="G42" s="5274"/>
      <c r="H42" s="5274"/>
      <c r="I42" s="5274"/>
      <c r="K42" s="5296"/>
      <c r="L42" s="5296"/>
      <c r="M42" s="5296"/>
      <c r="N42" s="5296"/>
      <c r="O42" s="5296"/>
      <c r="P42" s="5296"/>
      <c r="Q42" s="5296"/>
      <c r="R42" s="5296"/>
      <c r="S42" s="5296"/>
      <c r="T42" s="5296"/>
      <c r="U42" s="5296"/>
      <c r="V42" s="5296"/>
      <c r="W42" s="5296"/>
      <c r="X42" s="5296"/>
      <c r="Y42" s="5296"/>
      <c r="Z42" s="5296"/>
      <c r="AA42" s="5296"/>
      <c r="AB42" s="5296"/>
    </row>
    <row r="43" spans="1:28" ht="17.25" customHeight="1">
      <c r="A43" s="5274" t="s">
        <v>3544</v>
      </c>
      <c r="B43" s="5274"/>
      <c r="C43" s="5274"/>
      <c r="D43" s="5274"/>
      <c r="E43" s="5274"/>
      <c r="F43" s="5274"/>
      <c r="G43" s="5274"/>
      <c r="H43" s="5274"/>
      <c r="I43" s="5274"/>
      <c r="K43" s="5297" t="str">
        <f>cst_wskakunin_KOUJI_TYAKUSYU_YOTEI_DATE</f>
        <v/>
      </c>
      <c r="L43" s="5297"/>
      <c r="M43" s="5297"/>
      <c r="N43" s="5297"/>
      <c r="O43" s="5297"/>
      <c r="P43" s="5297"/>
      <c r="Q43" s="5297"/>
      <c r="R43" s="5297"/>
      <c r="S43" s="5297"/>
      <c r="T43" s="5297"/>
      <c r="U43" s="5297"/>
      <c r="V43" s="5297"/>
      <c r="W43" s="5297"/>
      <c r="X43" s="5297"/>
      <c r="Y43" s="5297"/>
      <c r="Z43" s="5297"/>
      <c r="AA43" s="5297"/>
      <c r="AB43" s="5297"/>
    </row>
    <row r="44" spans="1:28" ht="17.25" customHeight="1">
      <c r="A44" s="5274" t="s">
        <v>3545</v>
      </c>
      <c r="B44" s="5274"/>
      <c r="C44" s="5274"/>
      <c r="D44" s="5274"/>
      <c r="E44" s="5274"/>
      <c r="F44" s="5274"/>
      <c r="G44" s="5274"/>
      <c r="H44" s="5274"/>
      <c r="I44" s="5274"/>
      <c r="K44" s="5275" t="str">
        <f>cst_wskakunin_BUILD__address</f>
        <v>埼玉県さいたま市緑区</v>
      </c>
      <c r="L44" s="5275"/>
      <c r="M44" s="5275"/>
      <c r="N44" s="5275"/>
      <c r="O44" s="5275"/>
      <c r="P44" s="5275"/>
      <c r="Q44" s="5275"/>
      <c r="R44" s="5275"/>
      <c r="S44" s="5275"/>
      <c r="T44" s="5275"/>
      <c r="U44" s="5275"/>
      <c r="V44" s="5275"/>
      <c r="W44" s="5275"/>
      <c r="X44" s="5275"/>
      <c r="Y44" s="5275"/>
      <c r="Z44" s="5275"/>
      <c r="AA44" s="5275"/>
      <c r="AB44" s="5275"/>
    </row>
    <row r="45" spans="1:28" ht="17.25" customHeight="1">
      <c r="A45" s="5274" t="s">
        <v>3546</v>
      </c>
      <c r="B45" s="5274"/>
      <c r="C45" s="5274"/>
      <c r="D45" s="5274"/>
      <c r="E45" s="5274"/>
      <c r="F45" s="5274"/>
      <c r="G45" s="5274"/>
      <c r="H45" s="5274"/>
      <c r="I45" s="5274"/>
      <c r="K45" s="5275" t="str">
        <f>cst_wskakunin_BUILD_NAME</f>
        <v>テスト０７１１－１</v>
      </c>
      <c r="L45" s="5275"/>
      <c r="M45" s="5275"/>
      <c r="N45" s="5275"/>
      <c r="O45" s="5275"/>
      <c r="P45" s="5275"/>
      <c r="Q45" s="5275"/>
      <c r="R45" s="5275"/>
      <c r="S45" s="5275"/>
      <c r="T45" s="5275"/>
      <c r="U45" s="5275"/>
      <c r="V45" s="5275"/>
      <c r="W45" s="5275"/>
      <c r="X45" s="5275"/>
      <c r="Y45" s="5275"/>
      <c r="Z45" s="5275"/>
      <c r="AA45" s="5275"/>
      <c r="AB45" s="5275"/>
    </row>
    <row r="46" spans="1:28" ht="17.25" customHeight="1">
      <c r="A46" s="5276" t="s">
        <v>3547</v>
      </c>
      <c r="B46" s="5276"/>
      <c r="C46" s="5276"/>
      <c r="D46" s="5276"/>
      <c r="E46" s="5276"/>
      <c r="F46" s="5276"/>
      <c r="G46" s="5276"/>
      <c r="H46" s="5276"/>
      <c r="I46" s="5276"/>
      <c r="J46" s="669"/>
      <c r="K46" s="5277" t="str">
        <f>cst_wskakunin_YOUTO</f>
        <v/>
      </c>
      <c r="L46" s="5277"/>
      <c r="M46" s="5277"/>
      <c r="N46" s="5277"/>
      <c r="O46" s="5277"/>
      <c r="P46" s="5277"/>
      <c r="Q46" s="5277"/>
      <c r="R46" s="5277"/>
      <c r="S46" s="5277"/>
      <c r="T46" s="5277"/>
      <c r="U46" s="5277"/>
      <c r="V46" s="5277"/>
      <c r="W46" s="5277"/>
      <c r="X46" s="5277"/>
      <c r="Y46" s="5277"/>
      <c r="Z46" s="5277"/>
      <c r="AA46" s="5277"/>
      <c r="AB46" s="5277"/>
    </row>
    <row r="47" spans="1:28" ht="24" customHeight="1">
      <c r="A47" s="5278" t="s">
        <v>3029</v>
      </c>
      <c r="B47" s="5279"/>
      <c r="C47" s="5279"/>
      <c r="D47" s="5279"/>
      <c r="E47" s="5279"/>
      <c r="F47" s="5279"/>
      <c r="G47" s="5279"/>
      <c r="H47" s="5279"/>
      <c r="I47" s="5279"/>
      <c r="J47" s="5279"/>
      <c r="K47" s="5279"/>
      <c r="L47" s="5279"/>
      <c r="M47" s="5279"/>
      <c r="N47" s="5280"/>
      <c r="O47" s="5281" t="s">
        <v>3548</v>
      </c>
      <c r="P47" s="5282"/>
      <c r="Q47" s="5282"/>
      <c r="R47" s="5282"/>
      <c r="S47" s="5282"/>
      <c r="T47" s="5282"/>
      <c r="U47" s="5282"/>
      <c r="V47" s="5282"/>
      <c r="W47" s="5282"/>
      <c r="X47" s="5282"/>
      <c r="Y47" s="5282"/>
      <c r="Z47" s="5282"/>
      <c r="AA47" s="5282"/>
      <c r="AB47" s="5283"/>
    </row>
    <row r="48" spans="1:28" ht="24" customHeight="1">
      <c r="A48" s="5290" t="s">
        <v>3549</v>
      </c>
      <c r="B48" s="5291"/>
      <c r="C48" s="5291"/>
      <c r="D48" s="5291"/>
      <c r="E48" s="5291"/>
      <c r="F48" s="5291"/>
      <c r="G48" s="5291"/>
      <c r="H48" s="5291"/>
      <c r="I48" s="5291"/>
      <c r="J48" s="5291"/>
      <c r="K48" s="5291"/>
      <c r="L48" s="5291"/>
      <c r="M48" s="5291"/>
      <c r="N48" s="5292"/>
      <c r="O48" s="5284"/>
      <c r="P48" s="5285"/>
      <c r="Q48" s="5285"/>
      <c r="R48" s="5285"/>
      <c r="S48" s="5285"/>
      <c r="T48" s="5285"/>
      <c r="U48" s="5285"/>
      <c r="V48" s="5285"/>
      <c r="W48" s="5285"/>
      <c r="X48" s="5285"/>
      <c r="Y48" s="5285"/>
      <c r="Z48" s="5285"/>
      <c r="AA48" s="5285"/>
      <c r="AB48" s="5286"/>
    </row>
    <row r="49" spans="1:28" ht="24" customHeight="1">
      <c r="A49" s="5293" t="s">
        <v>3550</v>
      </c>
      <c r="B49" s="5294"/>
      <c r="C49" s="5294"/>
      <c r="D49" s="5294"/>
      <c r="E49" s="5294"/>
      <c r="F49" s="5294"/>
      <c r="G49" s="5294"/>
      <c r="H49" s="5294"/>
      <c r="I49" s="5294"/>
      <c r="J49" s="5294"/>
      <c r="K49" s="5294"/>
      <c r="L49" s="5294"/>
      <c r="M49" s="5294"/>
      <c r="N49" s="5295"/>
      <c r="O49" s="5284"/>
      <c r="P49" s="5285"/>
      <c r="Q49" s="5285"/>
      <c r="R49" s="5285"/>
      <c r="S49" s="5285"/>
      <c r="T49" s="5285"/>
      <c r="U49" s="5285"/>
      <c r="V49" s="5285"/>
      <c r="W49" s="5285"/>
      <c r="X49" s="5285"/>
      <c r="Y49" s="5285"/>
      <c r="Z49" s="5285"/>
      <c r="AA49" s="5285"/>
      <c r="AB49" s="5286"/>
    </row>
    <row r="50" spans="1:28" ht="24" customHeight="1">
      <c r="A50" s="5278" t="s">
        <v>3867</v>
      </c>
      <c r="B50" s="5279"/>
      <c r="C50" s="5279"/>
      <c r="D50" s="5279"/>
      <c r="E50" s="5279"/>
      <c r="F50" s="5279"/>
      <c r="G50" s="5279"/>
      <c r="H50" s="5279"/>
      <c r="I50" s="5279"/>
      <c r="J50" s="5279"/>
      <c r="K50" s="5279"/>
      <c r="L50" s="5279"/>
      <c r="M50" s="5279"/>
      <c r="N50" s="5280"/>
      <c r="O50" s="5287"/>
      <c r="P50" s="5288"/>
      <c r="Q50" s="5288"/>
      <c r="R50" s="5288"/>
      <c r="S50" s="5288"/>
      <c r="T50" s="5288"/>
      <c r="U50" s="5288"/>
      <c r="V50" s="5288"/>
      <c r="W50" s="5288"/>
      <c r="X50" s="5288"/>
      <c r="Y50" s="5288"/>
      <c r="Z50" s="5288"/>
      <c r="AA50" s="5288"/>
      <c r="AB50" s="5289"/>
    </row>
    <row r="52" spans="1:28">
      <c r="A52" s="662" t="s">
        <v>2943</v>
      </c>
    </row>
    <row r="53" spans="1:28">
      <c r="A53" s="662" t="s">
        <v>3551</v>
      </c>
    </row>
    <row r="54" spans="1:28">
      <c r="A54" s="662" t="s">
        <v>3863</v>
      </c>
    </row>
    <row r="55" spans="1:28">
      <c r="A55" s="662" t="s">
        <v>3864</v>
      </c>
    </row>
    <row r="56" spans="1:28">
      <c r="A56" s="662" t="s">
        <v>3865</v>
      </c>
    </row>
    <row r="57" spans="1:28">
      <c r="A57" s="662" t="s">
        <v>3552</v>
      </c>
    </row>
    <row r="58" spans="1:28">
      <c r="A58" s="662" t="s">
        <v>3866</v>
      </c>
    </row>
    <row r="59" spans="1:28">
      <c r="A59" s="662" t="s">
        <v>3553</v>
      </c>
    </row>
  </sheetData>
  <mergeCells count="26">
    <mergeCell ref="R15:AB16"/>
    <mergeCell ref="A3:AB3"/>
    <mergeCell ref="A4:AB4"/>
    <mergeCell ref="U6:V6"/>
    <mergeCell ref="R10:AB11"/>
    <mergeCell ref="R12:AB13"/>
    <mergeCell ref="A24:AB24"/>
    <mergeCell ref="A40:I40"/>
    <mergeCell ref="A41:I41"/>
    <mergeCell ref="K41:AB41"/>
    <mergeCell ref="R17:AB18"/>
    <mergeCell ref="A42:I42"/>
    <mergeCell ref="K42:AB42"/>
    <mergeCell ref="A43:I43"/>
    <mergeCell ref="K43:AB43"/>
    <mergeCell ref="A44:I44"/>
    <mergeCell ref="K44:AB44"/>
    <mergeCell ref="A45:I45"/>
    <mergeCell ref="K45:AB45"/>
    <mergeCell ref="A46:I46"/>
    <mergeCell ref="K46:AB46"/>
    <mergeCell ref="A47:N47"/>
    <mergeCell ref="O47:AB50"/>
    <mergeCell ref="A48:N48"/>
    <mergeCell ref="A49:N49"/>
    <mergeCell ref="A50:N50"/>
  </mergeCells>
  <phoneticPr fontId="129"/>
  <printOptions horizontalCentered="1"/>
  <pageMargins left="0.39370078740157483" right="0.39370078740157483" top="0.47244094488188981" bottom="0.39370078740157483" header="0.31496062992125984" footer="0.31496062992125984"/>
  <pageSetup paperSize="9" scale="86"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800-000000000000}">
          <x14:formula1>
            <xm:f>"□,■"</xm:f>
          </x14:formula1>
          <xm:sqref>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C65562:C65563 IY65562:IY65563 SU65562:SU65563 ACQ65562:ACQ65563 AMM65562:AMM65563 AWI65562:AWI65563 BGE65562:BGE65563 BQA65562:BQA65563 BZW65562:BZW65563 CJS65562:CJS65563 CTO65562:CTO65563 DDK65562:DDK65563 DNG65562:DNG65563 DXC65562:DXC65563 EGY65562:EGY65563 EQU65562:EQU65563 FAQ65562:FAQ65563 FKM65562:FKM65563 FUI65562:FUI65563 GEE65562:GEE65563 GOA65562:GOA65563 GXW65562:GXW65563 HHS65562:HHS65563 HRO65562:HRO65563 IBK65562:IBK65563 ILG65562:ILG65563 IVC65562:IVC65563 JEY65562:JEY65563 JOU65562:JOU65563 JYQ65562:JYQ65563 KIM65562:KIM65563 KSI65562:KSI65563 LCE65562:LCE65563 LMA65562:LMA65563 LVW65562:LVW65563 MFS65562:MFS65563 MPO65562:MPO65563 MZK65562:MZK65563 NJG65562:NJG65563 NTC65562:NTC65563 OCY65562:OCY65563 OMU65562:OMU65563 OWQ65562:OWQ65563 PGM65562:PGM65563 PQI65562:PQI65563 QAE65562:QAE65563 QKA65562:QKA65563 QTW65562:QTW65563 RDS65562:RDS65563 RNO65562:RNO65563 RXK65562:RXK65563 SHG65562:SHG65563 SRC65562:SRC65563 TAY65562:TAY65563 TKU65562:TKU65563 TUQ65562:TUQ65563 UEM65562:UEM65563 UOI65562:UOI65563 UYE65562:UYE65563 VIA65562:VIA65563 VRW65562:VRW65563 WBS65562:WBS65563 WLO65562:WLO65563 WVK65562:WVK65563 C131098:C131099 IY131098:IY131099 SU131098:SU131099 ACQ131098:ACQ131099 AMM131098:AMM131099 AWI131098:AWI131099 BGE131098:BGE131099 BQA131098:BQA131099 BZW131098:BZW131099 CJS131098:CJS131099 CTO131098:CTO131099 DDK131098:DDK131099 DNG131098:DNG131099 DXC131098:DXC131099 EGY131098:EGY131099 EQU131098:EQU131099 FAQ131098:FAQ131099 FKM131098:FKM131099 FUI131098:FUI131099 GEE131098:GEE131099 GOA131098:GOA131099 GXW131098:GXW131099 HHS131098:HHS131099 HRO131098:HRO131099 IBK131098:IBK131099 ILG131098:ILG131099 IVC131098:IVC131099 JEY131098:JEY131099 JOU131098:JOU131099 JYQ131098:JYQ131099 KIM131098:KIM131099 KSI131098:KSI131099 LCE131098:LCE131099 LMA131098:LMA131099 LVW131098:LVW131099 MFS131098:MFS131099 MPO131098:MPO131099 MZK131098:MZK131099 NJG131098:NJG131099 NTC131098:NTC131099 OCY131098:OCY131099 OMU131098:OMU131099 OWQ131098:OWQ131099 PGM131098:PGM131099 PQI131098:PQI131099 QAE131098:QAE131099 QKA131098:QKA131099 QTW131098:QTW131099 RDS131098:RDS131099 RNO131098:RNO131099 RXK131098:RXK131099 SHG131098:SHG131099 SRC131098:SRC131099 TAY131098:TAY131099 TKU131098:TKU131099 TUQ131098:TUQ131099 UEM131098:UEM131099 UOI131098:UOI131099 UYE131098:UYE131099 VIA131098:VIA131099 VRW131098:VRW131099 WBS131098:WBS131099 WLO131098:WLO131099 WVK131098:WVK131099 C196634:C196635 IY196634:IY196635 SU196634:SU196635 ACQ196634:ACQ196635 AMM196634:AMM196635 AWI196634:AWI196635 BGE196634:BGE196635 BQA196634:BQA196635 BZW196634:BZW196635 CJS196634:CJS196635 CTO196634:CTO196635 DDK196634:DDK196635 DNG196634:DNG196635 DXC196634:DXC196635 EGY196634:EGY196635 EQU196634:EQU196635 FAQ196634:FAQ196635 FKM196634:FKM196635 FUI196634:FUI196635 GEE196634:GEE196635 GOA196634:GOA196635 GXW196634:GXW196635 HHS196634:HHS196635 HRO196634:HRO196635 IBK196634:IBK196635 ILG196634:ILG196635 IVC196634:IVC196635 JEY196634:JEY196635 JOU196634:JOU196635 JYQ196634:JYQ196635 KIM196634:KIM196635 KSI196634:KSI196635 LCE196634:LCE196635 LMA196634:LMA196635 LVW196634:LVW196635 MFS196634:MFS196635 MPO196634:MPO196635 MZK196634:MZK196635 NJG196634:NJG196635 NTC196634:NTC196635 OCY196634:OCY196635 OMU196634:OMU196635 OWQ196634:OWQ196635 PGM196634:PGM196635 PQI196634:PQI196635 QAE196634:QAE196635 QKA196634:QKA196635 QTW196634:QTW196635 RDS196634:RDS196635 RNO196634:RNO196635 RXK196634:RXK196635 SHG196634:SHG196635 SRC196634:SRC196635 TAY196634:TAY196635 TKU196634:TKU196635 TUQ196634:TUQ196635 UEM196634:UEM196635 UOI196634:UOI196635 UYE196634:UYE196635 VIA196634:VIA196635 VRW196634:VRW196635 WBS196634:WBS196635 WLO196634:WLO196635 WVK196634:WVK196635 C262170:C262171 IY262170:IY262171 SU262170:SU262171 ACQ262170:ACQ262171 AMM262170:AMM262171 AWI262170:AWI262171 BGE262170:BGE262171 BQA262170:BQA262171 BZW262170:BZW262171 CJS262170:CJS262171 CTO262170:CTO262171 DDK262170:DDK262171 DNG262170:DNG262171 DXC262170:DXC262171 EGY262170:EGY262171 EQU262170:EQU262171 FAQ262170:FAQ262171 FKM262170:FKM262171 FUI262170:FUI262171 GEE262170:GEE262171 GOA262170:GOA262171 GXW262170:GXW262171 HHS262170:HHS262171 HRO262170:HRO262171 IBK262170:IBK262171 ILG262170:ILG262171 IVC262170:IVC262171 JEY262170:JEY262171 JOU262170:JOU262171 JYQ262170:JYQ262171 KIM262170:KIM262171 KSI262170:KSI262171 LCE262170:LCE262171 LMA262170:LMA262171 LVW262170:LVW262171 MFS262170:MFS262171 MPO262170:MPO262171 MZK262170:MZK262171 NJG262170:NJG262171 NTC262170:NTC262171 OCY262170:OCY262171 OMU262170:OMU262171 OWQ262170:OWQ262171 PGM262170:PGM262171 PQI262170:PQI262171 QAE262170:QAE262171 QKA262170:QKA262171 QTW262170:QTW262171 RDS262170:RDS262171 RNO262170:RNO262171 RXK262170:RXK262171 SHG262170:SHG262171 SRC262170:SRC262171 TAY262170:TAY262171 TKU262170:TKU262171 TUQ262170:TUQ262171 UEM262170:UEM262171 UOI262170:UOI262171 UYE262170:UYE262171 VIA262170:VIA262171 VRW262170:VRW262171 WBS262170:WBS262171 WLO262170:WLO262171 WVK262170:WVK262171 C327706:C327707 IY327706:IY327707 SU327706:SU327707 ACQ327706:ACQ327707 AMM327706:AMM327707 AWI327706:AWI327707 BGE327706:BGE327707 BQA327706:BQA327707 BZW327706:BZW327707 CJS327706:CJS327707 CTO327706:CTO327707 DDK327706:DDK327707 DNG327706:DNG327707 DXC327706:DXC327707 EGY327706:EGY327707 EQU327706:EQU327707 FAQ327706:FAQ327707 FKM327706:FKM327707 FUI327706:FUI327707 GEE327706:GEE327707 GOA327706:GOA327707 GXW327706:GXW327707 HHS327706:HHS327707 HRO327706:HRO327707 IBK327706:IBK327707 ILG327706:ILG327707 IVC327706:IVC327707 JEY327706:JEY327707 JOU327706:JOU327707 JYQ327706:JYQ327707 KIM327706:KIM327707 KSI327706:KSI327707 LCE327706:LCE327707 LMA327706:LMA327707 LVW327706:LVW327707 MFS327706:MFS327707 MPO327706:MPO327707 MZK327706:MZK327707 NJG327706:NJG327707 NTC327706:NTC327707 OCY327706:OCY327707 OMU327706:OMU327707 OWQ327706:OWQ327707 PGM327706:PGM327707 PQI327706:PQI327707 QAE327706:QAE327707 QKA327706:QKA327707 QTW327706:QTW327707 RDS327706:RDS327707 RNO327706:RNO327707 RXK327706:RXK327707 SHG327706:SHG327707 SRC327706:SRC327707 TAY327706:TAY327707 TKU327706:TKU327707 TUQ327706:TUQ327707 UEM327706:UEM327707 UOI327706:UOI327707 UYE327706:UYE327707 VIA327706:VIA327707 VRW327706:VRW327707 WBS327706:WBS327707 WLO327706:WLO327707 WVK327706:WVK327707 C393242:C393243 IY393242:IY393243 SU393242:SU393243 ACQ393242:ACQ393243 AMM393242:AMM393243 AWI393242:AWI393243 BGE393242:BGE393243 BQA393242:BQA393243 BZW393242:BZW393243 CJS393242:CJS393243 CTO393242:CTO393243 DDK393242:DDK393243 DNG393242:DNG393243 DXC393242:DXC393243 EGY393242:EGY393243 EQU393242:EQU393243 FAQ393242:FAQ393243 FKM393242:FKM393243 FUI393242:FUI393243 GEE393242:GEE393243 GOA393242:GOA393243 GXW393242:GXW393243 HHS393242:HHS393243 HRO393242:HRO393243 IBK393242:IBK393243 ILG393242:ILG393243 IVC393242:IVC393243 JEY393242:JEY393243 JOU393242:JOU393243 JYQ393242:JYQ393243 KIM393242:KIM393243 KSI393242:KSI393243 LCE393242:LCE393243 LMA393242:LMA393243 LVW393242:LVW393243 MFS393242:MFS393243 MPO393242:MPO393243 MZK393242:MZK393243 NJG393242:NJG393243 NTC393242:NTC393243 OCY393242:OCY393243 OMU393242:OMU393243 OWQ393242:OWQ393243 PGM393242:PGM393243 PQI393242:PQI393243 QAE393242:QAE393243 QKA393242:QKA393243 QTW393242:QTW393243 RDS393242:RDS393243 RNO393242:RNO393243 RXK393242:RXK393243 SHG393242:SHG393243 SRC393242:SRC393243 TAY393242:TAY393243 TKU393242:TKU393243 TUQ393242:TUQ393243 UEM393242:UEM393243 UOI393242:UOI393243 UYE393242:UYE393243 VIA393242:VIA393243 VRW393242:VRW393243 WBS393242:WBS393243 WLO393242:WLO393243 WVK393242:WVK393243 C458778:C458779 IY458778:IY458779 SU458778:SU458779 ACQ458778:ACQ458779 AMM458778:AMM458779 AWI458778:AWI458779 BGE458778:BGE458779 BQA458778:BQA458779 BZW458778:BZW458779 CJS458778:CJS458779 CTO458778:CTO458779 DDK458778:DDK458779 DNG458778:DNG458779 DXC458778:DXC458779 EGY458778:EGY458779 EQU458778:EQU458779 FAQ458778:FAQ458779 FKM458778:FKM458779 FUI458778:FUI458779 GEE458778:GEE458779 GOA458778:GOA458779 GXW458778:GXW458779 HHS458778:HHS458779 HRO458778:HRO458779 IBK458778:IBK458779 ILG458778:ILG458779 IVC458778:IVC458779 JEY458778:JEY458779 JOU458778:JOU458779 JYQ458778:JYQ458779 KIM458778:KIM458779 KSI458778:KSI458779 LCE458778:LCE458779 LMA458778:LMA458779 LVW458778:LVW458779 MFS458778:MFS458779 MPO458778:MPO458779 MZK458778:MZK458779 NJG458778:NJG458779 NTC458778:NTC458779 OCY458778:OCY458779 OMU458778:OMU458779 OWQ458778:OWQ458779 PGM458778:PGM458779 PQI458778:PQI458779 QAE458778:QAE458779 QKA458778:QKA458779 QTW458778:QTW458779 RDS458778:RDS458779 RNO458778:RNO458779 RXK458778:RXK458779 SHG458778:SHG458779 SRC458778:SRC458779 TAY458778:TAY458779 TKU458778:TKU458779 TUQ458778:TUQ458779 UEM458778:UEM458779 UOI458778:UOI458779 UYE458778:UYE458779 VIA458778:VIA458779 VRW458778:VRW458779 WBS458778:WBS458779 WLO458778:WLO458779 WVK458778:WVK458779 C524314:C524315 IY524314:IY524315 SU524314:SU524315 ACQ524314:ACQ524315 AMM524314:AMM524315 AWI524314:AWI524315 BGE524314:BGE524315 BQA524314:BQA524315 BZW524314:BZW524315 CJS524314:CJS524315 CTO524314:CTO524315 DDK524314:DDK524315 DNG524314:DNG524315 DXC524314:DXC524315 EGY524314:EGY524315 EQU524314:EQU524315 FAQ524314:FAQ524315 FKM524314:FKM524315 FUI524314:FUI524315 GEE524314:GEE524315 GOA524314:GOA524315 GXW524314:GXW524315 HHS524314:HHS524315 HRO524314:HRO524315 IBK524314:IBK524315 ILG524314:ILG524315 IVC524314:IVC524315 JEY524314:JEY524315 JOU524314:JOU524315 JYQ524314:JYQ524315 KIM524314:KIM524315 KSI524314:KSI524315 LCE524314:LCE524315 LMA524314:LMA524315 LVW524314:LVW524315 MFS524314:MFS524315 MPO524314:MPO524315 MZK524314:MZK524315 NJG524314:NJG524315 NTC524314:NTC524315 OCY524314:OCY524315 OMU524314:OMU524315 OWQ524314:OWQ524315 PGM524314:PGM524315 PQI524314:PQI524315 QAE524314:QAE524315 QKA524314:QKA524315 QTW524314:QTW524315 RDS524314:RDS524315 RNO524314:RNO524315 RXK524314:RXK524315 SHG524314:SHG524315 SRC524314:SRC524315 TAY524314:TAY524315 TKU524314:TKU524315 TUQ524314:TUQ524315 UEM524314:UEM524315 UOI524314:UOI524315 UYE524314:UYE524315 VIA524314:VIA524315 VRW524314:VRW524315 WBS524314:WBS524315 WLO524314:WLO524315 WVK524314:WVK524315 C589850:C589851 IY589850:IY589851 SU589850:SU589851 ACQ589850:ACQ589851 AMM589850:AMM589851 AWI589850:AWI589851 BGE589850:BGE589851 BQA589850:BQA589851 BZW589850:BZW589851 CJS589850:CJS589851 CTO589850:CTO589851 DDK589850:DDK589851 DNG589850:DNG589851 DXC589850:DXC589851 EGY589850:EGY589851 EQU589850:EQU589851 FAQ589850:FAQ589851 FKM589850:FKM589851 FUI589850:FUI589851 GEE589850:GEE589851 GOA589850:GOA589851 GXW589850:GXW589851 HHS589850:HHS589851 HRO589850:HRO589851 IBK589850:IBK589851 ILG589850:ILG589851 IVC589850:IVC589851 JEY589850:JEY589851 JOU589850:JOU589851 JYQ589850:JYQ589851 KIM589850:KIM589851 KSI589850:KSI589851 LCE589850:LCE589851 LMA589850:LMA589851 LVW589850:LVW589851 MFS589850:MFS589851 MPO589850:MPO589851 MZK589850:MZK589851 NJG589850:NJG589851 NTC589850:NTC589851 OCY589850:OCY589851 OMU589850:OMU589851 OWQ589850:OWQ589851 PGM589850:PGM589851 PQI589850:PQI589851 QAE589850:QAE589851 QKA589850:QKA589851 QTW589850:QTW589851 RDS589850:RDS589851 RNO589850:RNO589851 RXK589850:RXK589851 SHG589850:SHG589851 SRC589850:SRC589851 TAY589850:TAY589851 TKU589850:TKU589851 TUQ589850:TUQ589851 UEM589850:UEM589851 UOI589850:UOI589851 UYE589850:UYE589851 VIA589850:VIA589851 VRW589850:VRW589851 WBS589850:WBS589851 WLO589850:WLO589851 WVK589850:WVK589851 C655386:C655387 IY655386:IY655387 SU655386:SU655387 ACQ655386:ACQ655387 AMM655386:AMM655387 AWI655386:AWI655387 BGE655386:BGE655387 BQA655386:BQA655387 BZW655386:BZW655387 CJS655386:CJS655387 CTO655386:CTO655387 DDK655386:DDK655387 DNG655386:DNG655387 DXC655386:DXC655387 EGY655386:EGY655387 EQU655386:EQU655387 FAQ655386:FAQ655387 FKM655386:FKM655387 FUI655386:FUI655387 GEE655386:GEE655387 GOA655386:GOA655387 GXW655386:GXW655387 HHS655386:HHS655387 HRO655386:HRO655387 IBK655386:IBK655387 ILG655386:ILG655387 IVC655386:IVC655387 JEY655386:JEY655387 JOU655386:JOU655387 JYQ655386:JYQ655387 KIM655386:KIM655387 KSI655386:KSI655387 LCE655386:LCE655387 LMA655386:LMA655387 LVW655386:LVW655387 MFS655386:MFS655387 MPO655386:MPO655387 MZK655386:MZK655387 NJG655386:NJG655387 NTC655386:NTC655387 OCY655386:OCY655387 OMU655386:OMU655387 OWQ655386:OWQ655387 PGM655386:PGM655387 PQI655386:PQI655387 QAE655386:QAE655387 QKA655386:QKA655387 QTW655386:QTW655387 RDS655386:RDS655387 RNO655386:RNO655387 RXK655386:RXK655387 SHG655386:SHG655387 SRC655386:SRC655387 TAY655386:TAY655387 TKU655386:TKU655387 TUQ655386:TUQ655387 UEM655386:UEM655387 UOI655386:UOI655387 UYE655386:UYE655387 VIA655386:VIA655387 VRW655386:VRW655387 WBS655386:WBS655387 WLO655386:WLO655387 WVK655386:WVK655387 C720922:C720923 IY720922:IY720923 SU720922:SU720923 ACQ720922:ACQ720923 AMM720922:AMM720923 AWI720922:AWI720923 BGE720922:BGE720923 BQA720922:BQA720923 BZW720922:BZW720923 CJS720922:CJS720923 CTO720922:CTO720923 DDK720922:DDK720923 DNG720922:DNG720923 DXC720922:DXC720923 EGY720922:EGY720923 EQU720922:EQU720923 FAQ720922:FAQ720923 FKM720922:FKM720923 FUI720922:FUI720923 GEE720922:GEE720923 GOA720922:GOA720923 GXW720922:GXW720923 HHS720922:HHS720923 HRO720922:HRO720923 IBK720922:IBK720923 ILG720922:ILG720923 IVC720922:IVC720923 JEY720922:JEY720923 JOU720922:JOU720923 JYQ720922:JYQ720923 KIM720922:KIM720923 KSI720922:KSI720923 LCE720922:LCE720923 LMA720922:LMA720923 LVW720922:LVW720923 MFS720922:MFS720923 MPO720922:MPO720923 MZK720922:MZK720923 NJG720922:NJG720923 NTC720922:NTC720923 OCY720922:OCY720923 OMU720922:OMU720923 OWQ720922:OWQ720923 PGM720922:PGM720923 PQI720922:PQI720923 QAE720922:QAE720923 QKA720922:QKA720923 QTW720922:QTW720923 RDS720922:RDS720923 RNO720922:RNO720923 RXK720922:RXK720923 SHG720922:SHG720923 SRC720922:SRC720923 TAY720922:TAY720923 TKU720922:TKU720923 TUQ720922:TUQ720923 UEM720922:UEM720923 UOI720922:UOI720923 UYE720922:UYE720923 VIA720922:VIA720923 VRW720922:VRW720923 WBS720922:WBS720923 WLO720922:WLO720923 WVK720922:WVK720923 C786458:C786459 IY786458:IY786459 SU786458:SU786459 ACQ786458:ACQ786459 AMM786458:AMM786459 AWI786458:AWI786459 BGE786458:BGE786459 BQA786458:BQA786459 BZW786458:BZW786459 CJS786458:CJS786459 CTO786458:CTO786459 DDK786458:DDK786459 DNG786458:DNG786459 DXC786458:DXC786459 EGY786458:EGY786459 EQU786458:EQU786459 FAQ786458:FAQ786459 FKM786458:FKM786459 FUI786458:FUI786459 GEE786458:GEE786459 GOA786458:GOA786459 GXW786458:GXW786459 HHS786458:HHS786459 HRO786458:HRO786459 IBK786458:IBK786459 ILG786458:ILG786459 IVC786458:IVC786459 JEY786458:JEY786459 JOU786458:JOU786459 JYQ786458:JYQ786459 KIM786458:KIM786459 KSI786458:KSI786459 LCE786458:LCE786459 LMA786458:LMA786459 LVW786458:LVW786459 MFS786458:MFS786459 MPO786458:MPO786459 MZK786458:MZK786459 NJG786458:NJG786459 NTC786458:NTC786459 OCY786458:OCY786459 OMU786458:OMU786459 OWQ786458:OWQ786459 PGM786458:PGM786459 PQI786458:PQI786459 QAE786458:QAE786459 QKA786458:QKA786459 QTW786458:QTW786459 RDS786458:RDS786459 RNO786458:RNO786459 RXK786458:RXK786459 SHG786458:SHG786459 SRC786458:SRC786459 TAY786458:TAY786459 TKU786458:TKU786459 TUQ786458:TUQ786459 UEM786458:UEM786459 UOI786458:UOI786459 UYE786458:UYE786459 VIA786458:VIA786459 VRW786458:VRW786459 WBS786458:WBS786459 WLO786458:WLO786459 WVK786458:WVK786459 C851994:C851995 IY851994:IY851995 SU851994:SU851995 ACQ851994:ACQ851995 AMM851994:AMM851995 AWI851994:AWI851995 BGE851994:BGE851995 BQA851994:BQA851995 BZW851994:BZW851995 CJS851994:CJS851995 CTO851994:CTO851995 DDK851994:DDK851995 DNG851994:DNG851995 DXC851994:DXC851995 EGY851994:EGY851995 EQU851994:EQU851995 FAQ851994:FAQ851995 FKM851994:FKM851995 FUI851994:FUI851995 GEE851994:GEE851995 GOA851994:GOA851995 GXW851994:GXW851995 HHS851994:HHS851995 HRO851994:HRO851995 IBK851994:IBK851995 ILG851994:ILG851995 IVC851994:IVC851995 JEY851994:JEY851995 JOU851994:JOU851995 JYQ851994:JYQ851995 KIM851994:KIM851995 KSI851994:KSI851995 LCE851994:LCE851995 LMA851994:LMA851995 LVW851994:LVW851995 MFS851994:MFS851995 MPO851994:MPO851995 MZK851994:MZK851995 NJG851994:NJG851995 NTC851994:NTC851995 OCY851994:OCY851995 OMU851994:OMU851995 OWQ851994:OWQ851995 PGM851994:PGM851995 PQI851994:PQI851995 QAE851994:QAE851995 QKA851994:QKA851995 QTW851994:QTW851995 RDS851994:RDS851995 RNO851994:RNO851995 RXK851994:RXK851995 SHG851994:SHG851995 SRC851994:SRC851995 TAY851994:TAY851995 TKU851994:TKU851995 TUQ851994:TUQ851995 UEM851994:UEM851995 UOI851994:UOI851995 UYE851994:UYE851995 VIA851994:VIA851995 VRW851994:VRW851995 WBS851994:WBS851995 WLO851994:WLO851995 WVK851994:WVK851995 C917530:C917531 IY917530:IY917531 SU917530:SU917531 ACQ917530:ACQ917531 AMM917530:AMM917531 AWI917530:AWI917531 BGE917530:BGE917531 BQA917530:BQA917531 BZW917530:BZW917531 CJS917530:CJS917531 CTO917530:CTO917531 DDK917530:DDK917531 DNG917530:DNG917531 DXC917530:DXC917531 EGY917530:EGY917531 EQU917530:EQU917531 FAQ917530:FAQ917531 FKM917530:FKM917531 FUI917530:FUI917531 GEE917530:GEE917531 GOA917530:GOA917531 GXW917530:GXW917531 HHS917530:HHS917531 HRO917530:HRO917531 IBK917530:IBK917531 ILG917530:ILG917531 IVC917530:IVC917531 JEY917530:JEY917531 JOU917530:JOU917531 JYQ917530:JYQ917531 KIM917530:KIM917531 KSI917530:KSI917531 LCE917530:LCE917531 LMA917530:LMA917531 LVW917530:LVW917531 MFS917530:MFS917531 MPO917530:MPO917531 MZK917530:MZK917531 NJG917530:NJG917531 NTC917530:NTC917531 OCY917530:OCY917531 OMU917530:OMU917531 OWQ917530:OWQ917531 PGM917530:PGM917531 PQI917530:PQI917531 QAE917530:QAE917531 QKA917530:QKA917531 QTW917530:QTW917531 RDS917530:RDS917531 RNO917530:RNO917531 RXK917530:RXK917531 SHG917530:SHG917531 SRC917530:SRC917531 TAY917530:TAY917531 TKU917530:TKU917531 TUQ917530:TUQ917531 UEM917530:UEM917531 UOI917530:UOI917531 UYE917530:UYE917531 VIA917530:VIA917531 VRW917530:VRW917531 WBS917530:WBS917531 WLO917530:WLO917531 WVK917530:WVK917531 C983066:C983067 IY983066:IY983067 SU983066:SU983067 ACQ983066:ACQ983067 AMM983066:AMM983067 AWI983066:AWI983067 BGE983066:BGE983067 BQA983066:BQA983067 BZW983066:BZW983067 CJS983066:CJS983067 CTO983066:CTO983067 DDK983066:DDK983067 DNG983066:DNG983067 DXC983066:DXC983067 EGY983066:EGY983067 EQU983066:EQU983067 FAQ983066:FAQ983067 FKM983066:FKM983067 FUI983066:FUI983067 GEE983066:GEE983067 GOA983066:GOA983067 GXW983066:GXW983067 HHS983066:HHS983067 HRO983066:HRO983067 IBK983066:IBK983067 ILG983066:ILG983067 IVC983066:IVC983067 JEY983066:JEY983067 JOU983066:JOU983067 JYQ983066:JYQ983067 KIM983066:KIM983067 KSI983066:KSI983067 LCE983066:LCE983067 LMA983066:LMA983067 LVW983066:LVW983067 MFS983066:MFS983067 MPO983066:MPO983067 MZK983066:MZK983067 NJG983066:NJG983067 NTC983066:NTC983067 OCY983066:OCY983067 OMU983066:OMU983067 OWQ983066:OWQ983067 PGM983066:PGM983067 PQI983066:PQI983067 QAE983066:QAE983067 QKA983066:QKA983067 QTW983066:QTW983067 RDS983066:RDS983067 RNO983066:RNO983067 RXK983066:RXK983067 SHG983066:SHG983067 SRC983066:SRC983067 TAY983066:TAY983067 TKU983066:TKU983067 TUQ983066:TUQ983067 UEM983066:UEM983067 UOI983066:UOI983067 UYE983066:UYE983067 VIA983066:VIA983067 VRW983066:VRW983067 WBS983066:WBS983067 WLO983066:WLO983067 WVK983066:WVK983067 C32:C35 IY32:IY35 SU32:SU35 ACQ32:ACQ35 AMM32:AMM35 AWI32:AWI35 BGE32:BGE35 BQA32:BQA35 BZW32:BZW35 CJS32:CJS35 CTO32:CTO35 DDK32:DDK35 DNG32:DNG35 DXC32:DXC35 EGY32:EGY35 EQU32:EQU35 FAQ32:FAQ35 FKM32:FKM35 FUI32:FUI35 GEE32:GEE35 GOA32:GOA35 GXW32:GXW35 HHS32:HHS35 HRO32:HRO35 IBK32:IBK35 ILG32:ILG35 IVC32:IVC35 JEY32:JEY35 JOU32:JOU35 JYQ32:JYQ35 KIM32:KIM35 KSI32:KSI35 LCE32:LCE35 LMA32:LMA35 LVW32:LVW35 MFS32:MFS35 MPO32:MPO35 MZK32:MZK35 NJG32:NJG35 NTC32:NTC35 OCY32:OCY35 OMU32:OMU35 OWQ32:OWQ35 PGM32:PGM35 PQI32:PQI35 QAE32:QAE35 QKA32:QKA35 QTW32:QTW35 RDS32:RDS35 RNO32:RNO35 RXK32:RXK35 SHG32:SHG35 SRC32:SRC35 TAY32:TAY35 TKU32:TKU35 TUQ32:TUQ35 UEM32:UEM35 UOI32:UOI35 UYE32:UYE35 VIA32:VIA35 VRW32:VRW35 WBS32:WBS35 WLO32:WLO35 WVK32:WVK35 C65566:C65569 IY65566:IY65569 SU65566:SU65569 ACQ65566:ACQ65569 AMM65566:AMM65569 AWI65566:AWI65569 BGE65566:BGE65569 BQA65566:BQA65569 BZW65566:BZW65569 CJS65566:CJS65569 CTO65566:CTO65569 DDK65566:DDK65569 DNG65566:DNG65569 DXC65566:DXC65569 EGY65566:EGY65569 EQU65566:EQU65569 FAQ65566:FAQ65569 FKM65566:FKM65569 FUI65566:FUI65569 GEE65566:GEE65569 GOA65566:GOA65569 GXW65566:GXW65569 HHS65566:HHS65569 HRO65566:HRO65569 IBK65566:IBK65569 ILG65566:ILG65569 IVC65566:IVC65569 JEY65566:JEY65569 JOU65566:JOU65569 JYQ65566:JYQ65569 KIM65566:KIM65569 KSI65566:KSI65569 LCE65566:LCE65569 LMA65566:LMA65569 LVW65566:LVW65569 MFS65566:MFS65569 MPO65566:MPO65569 MZK65566:MZK65569 NJG65566:NJG65569 NTC65566:NTC65569 OCY65566:OCY65569 OMU65566:OMU65569 OWQ65566:OWQ65569 PGM65566:PGM65569 PQI65566:PQI65569 QAE65566:QAE65569 QKA65566:QKA65569 QTW65566:QTW65569 RDS65566:RDS65569 RNO65566:RNO65569 RXK65566:RXK65569 SHG65566:SHG65569 SRC65566:SRC65569 TAY65566:TAY65569 TKU65566:TKU65569 TUQ65566:TUQ65569 UEM65566:UEM65569 UOI65566:UOI65569 UYE65566:UYE65569 VIA65566:VIA65569 VRW65566:VRW65569 WBS65566:WBS65569 WLO65566:WLO65569 WVK65566:WVK65569 C131102:C131105 IY131102:IY131105 SU131102:SU131105 ACQ131102:ACQ131105 AMM131102:AMM131105 AWI131102:AWI131105 BGE131102:BGE131105 BQA131102:BQA131105 BZW131102:BZW131105 CJS131102:CJS131105 CTO131102:CTO131105 DDK131102:DDK131105 DNG131102:DNG131105 DXC131102:DXC131105 EGY131102:EGY131105 EQU131102:EQU131105 FAQ131102:FAQ131105 FKM131102:FKM131105 FUI131102:FUI131105 GEE131102:GEE131105 GOA131102:GOA131105 GXW131102:GXW131105 HHS131102:HHS131105 HRO131102:HRO131105 IBK131102:IBK131105 ILG131102:ILG131105 IVC131102:IVC131105 JEY131102:JEY131105 JOU131102:JOU131105 JYQ131102:JYQ131105 KIM131102:KIM131105 KSI131102:KSI131105 LCE131102:LCE131105 LMA131102:LMA131105 LVW131102:LVW131105 MFS131102:MFS131105 MPO131102:MPO131105 MZK131102:MZK131105 NJG131102:NJG131105 NTC131102:NTC131105 OCY131102:OCY131105 OMU131102:OMU131105 OWQ131102:OWQ131105 PGM131102:PGM131105 PQI131102:PQI131105 QAE131102:QAE131105 QKA131102:QKA131105 QTW131102:QTW131105 RDS131102:RDS131105 RNO131102:RNO131105 RXK131102:RXK131105 SHG131102:SHG131105 SRC131102:SRC131105 TAY131102:TAY131105 TKU131102:TKU131105 TUQ131102:TUQ131105 UEM131102:UEM131105 UOI131102:UOI131105 UYE131102:UYE131105 VIA131102:VIA131105 VRW131102:VRW131105 WBS131102:WBS131105 WLO131102:WLO131105 WVK131102:WVK131105 C196638:C196641 IY196638:IY196641 SU196638:SU196641 ACQ196638:ACQ196641 AMM196638:AMM196641 AWI196638:AWI196641 BGE196638:BGE196641 BQA196638:BQA196641 BZW196638:BZW196641 CJS196638:CJS196641 CTO196638:CTO196641 DDK196638:DDK196641 DNG196638:DNG196641 DXC196638:DXC196641 EGY196638:EGY196641 EQU196638:EQU196641 FAQ196638:FAQ196641 FKM196638:FKM196641 FUI196638:FUI196641 GEE196638:GEE196641 GOA196638:GOA196641 GXW196638:GXW196641 HHS196638:HHS196641 HRO196638:HRO196641 IBK196638:IBK196641 ILG196638:ILG196641 IVC196638:IVC196641 JEY196638:JEY196641 JOU196638:JOU196641 JYQ196638:JYQ196641 KIM196638:KIM196641 KSI196638:KSI196641 LCE196638:LCE196641 LMA196638:LMA196641 LVW196638:LVW196641 MFS196638:MFS196641 MPO196638:MPO196641 MZK196638:MZK196641 NJG196638:NJG196641 NTC196638:NTC196641 OCY196638:OCY196641 OMU196638:OMU196641 OWQ196638:OWQ196641 PGM196638:PGM196641 PQI196638:PQI196641 QAE196638:QAE196641 QKA196638:QKA196641 QTW196638:QTW196641 RDS196638:RDS196641 RNO196638:RNO196641 RXK196638:RXK196641 SHG196638:SHG196641 SRC196638:SRC196641 TAY196638:TAY196641 TKU196638:TKU196641 TUQ196638:TUQ196641 UEM196638:UEM196641 UOI196638:UOI196641 UYE196638:UYE196641 VIA196638:VIA196641 VRW196638:VRW196641 WBS196638:WBS196641 WLO196638:WLO196641 WVK196638:WVK196641 C262174:C262177 IY262174:IY262177 SU262174:SU262177 ACQ262174:ACQ262177 AMM262174:AMM262177 AWI262174:AWI262177 BGE262174:BGE262177 BQA262174:BQA262177 BZW262174:BZW262177 CJS262174:CJS262177 CTO262174:CTO262177 DDK262174:DDK262177 DNG262174:DNG262177 DXC262174:DXC262177 EGY262174:EGY262177 EQU262174:EQU262177 FAQ262174:FAQ262177 FKM262174:FKM262177 FUI262174:FUI262177 GEE262174:GEE262177 GOA262174:GOA262177 GXW262174:GXW262177 HHS262174:HHS262177 HRO262174:HRO262177 IBK262174:IBK262177 ILG262174:ILG262177 IVC262174:IVC262177 JEY262174:JEY262177 JOU262174:JOU262177 JYQ262174:JYQ262177 KIM262174:KIM262177 KSI262174:KSI262177 LCE262174:LCE262177 LMA262174:LMA262177 LVW262174:LVW262177 MFS262174:MFS262177 MPO262174:MPO262177 MZK262174:MZK262177 NJG262174:NJG262177 NTC262174:NTC262177 OCY262174:OCY262177 OMU262174:OMU262177 OWQ262174:OWQ262177 PGM262174:PGM262177 PQI262174:PQI262177 QAE262174:QAE262177 QKA262174:QKA262177 QTW262174:QTW262177 RDS262174:RDS262177 RNO262174:RNO262177 RXK262174:RXK262177 SHG262174:SHG262177 SRC262174:SRC262177 TAY262174:TAY262177 TKU262174:TKU262177 TUQ262174:TUQ262177 UEM262174:UEM262177 UOI262174:UOI262177 UYE262174:UYE262177 VIA262174:VIA262177 VRW262174:VRW262177 WBS262174:WBS262177 WLO262174:WLO262177 WVK262174:WVK262177 C327710:C327713 IY327710:IY327713 SU327710:SU327713 ACQ327710:ACQ327713 AMM327710:AMM327713 AWI327710:AWI327713 BGE327710:BGE327713 BQA327710:BQA327713 BZW327710:BZW327713 CJS327710:CJS327713 CTO327710:CTO327713 DDK327710:DDK327713 DNG327710:DNG327713 DXC327710:DXC327713 EGY327710:EGY327713 EQU327710:EQU327713 FAQ327710:FAQ327713 FKM327710:FKM327713 FUI327710:FUI327713 GEE327710:GEE327713 GOA327710:GOA327713 GXW327710:GXW327713 HHS327710:HHS327713 HRO327710:HRO327713 IBK327710:IBK327713 ILG327710:ILG327713 IVC327710:IVC327713 JEY327710:JEY327713 JOU327710:JOU327713 JYQ327710:JYQ327713 KIM327710:KIM327713 KSI327710:KSI327713 LCE327710:LCE327713 LMA327710:LMA327713 LVW327710:LVW327713 MFS327710:MFS327713 MPO327710:MPO327713 MZK327710:MZK327713 NJG327710:NJG327713 NTC327710:NTC327713 OCY327710:OCY327713 OMU327710:OMU327713 OWQ327710:OWQ327713 PGM327710:PGM327713 PQI327710:PQI327713 QAE327710:QAE327713 QKA327710:QKA327713 QTW327710:QTW327713 RDS327710:RDS327713 RNO327710:RNO327713 RXK327710:RXK327713 SHG327710:SHG327713 SRC327710:SRC327713 TAY327710:TAY327713 TKU327710:TKU327713 TUQ327710:TUQ327713 UEM327710:UEM327713 UOI327710:UOI327713 UYE327710:UYE327713 VIA327710:VIA327713 VRW327710:VRW327713 WBS327710:WBS327713 WLO327710:WLO327713 WVK327710:WVK327713 C393246:C393249 IY393246:IY393249 SU393246:SU393249 ACQ393246:ACQ393249 AMM393246:AMM393249 AWI393246:AWI393249 BGE393246:BGE393249 BQA393246:BQA393249 BZW393246:BZW393249 CJS393246:CJS393249 CTO393246:CTO393249 DDK393246:DDK393249 DNG393246:DNG393249 DXC393246:DXC393249 EGY393246:EGY393249 EQU393246:EQU393249 FAQ393246:FAQ393249 FKM393246:FKM393249 FUI393246:FUI393249 GEE393246:GEE393249 GOA393246:GOA393249 GXW393246:GXW393249 HHS393246:HHS393249 HRO393246:HRO393249 IBK393246:IBK393249 ILG393246:ILG393249 IVC393246:IVC393249 JEY393246:JEY393249 JOU393246:JOU393249 JYQ393246:JYQ393249 KIM393246:KIM393249 KSI393246:KSI393249 LCE393246:LCE393249 LMA393246:LMA393249 LVW393246:LVW393249 MFS393246:MFS393249 MPO393246:MPO393249 MZK393246:MZK393249 NJG393246:NJG393249 NTC393246:NTC393249 OCY393246:OCY393249 OMU393246:OMU393249 OWQ393246:OWQ393249 PGM393246:PGM393249 PQI393246:PQI393249 QAE393246:QAE393249 QKA393246:QKA393249 QTW393246:QTW393249 RDS393246:RDS393249 RNO393246:RNO393249 RXK393246:RXK393249 SHG393246:SHG393249 SRC393246:SRC393249 TAY393246:TAY393249 TKU393246:TKU393249 TUQ393246:TUQ393249 UEM393246:UEM393249 UOI393246:UOI393249 UYE393246:UYE393249 VIA393246:VIA393249 VRW393246:VRW393249 WBS393246:WBS393249 WLO393246:WLO393249 WVK393246:WVK393249 C458782:C458785 IY458782:IY458785 SU458782:SU458785 ACQ458782:ACQ458785 AMM458782:AMM458785 AWI458782:AWI458785 BGE458782:BGE458785 BQA458782:BQA458785 BZW458782:BZW458785 CJS458782:CJS458785 CTO458782:CTO458785 DDK458782:DDK458785 DNG458782:DNG458785 DXC458782:DXC458785 EGY458782:EGY458785 EQU458782:EQU458785 FAQ458782:FAQ458785 FKM458782:FKM458785 FUI458782:FUI458785 GEE458782:GEE458785 GOA458782:GOA458785 GXW458782:GXW458785 HHS458782:HHS458785 HRO458782:HRO458785 IBK458782:IBK458785 ILG458782:ILG458785 IVC458782:IVC458785 JEY458782:JEY458785 JOU458782:JOU458785 JYQ458782:JYQ458785 KIM458782:KIM458785 KSI458782:KSI458785 LCE458782:LCE458785 LMA458782:LMA458785 LVW458782:LVW458785 MFS458782:MFS458785 MPO458782:MPO458785 MZK458782:MZK458785 NJG458782:NJG458785 NTC458782:NTC458785 OCY458782:OCY458785 OMU458782:OMU458785 OWQ458782:OWQ458785 PGM458782:PGM458785 PQI458782:PQI458785 QAE458782:QAE458785 QKA458782:QKA458785 QTW458782:QTW458785 RDS458782:RDS458785 RNO458782:RNO458785 RXK458782:RXK458785 SHG458782:SHG458785 SRC458782:SRC458785 TAY458782:TAY458785 TKU458782:TKU458785 TUQ458782:TUQ458785 UEM458782:UEM458785 UOI458782:UOI458785 UYE458782:UYE458785 VIA458782:VIA458785 VRW458782:VRW458785 WBS458782:WBS458785 WLO458782:WLO458785 WVK458782:WVK458785 C524318:C524321 IY524318:IY524321 SU524318:SU524321 ACQ524318:ACQ524321 AMM524318:AMM524321 AWI524318:AWI524321 BGE524318:BGE524321 BQA524318:BQA524321 BZW524318:BZW524321 CJS524318:CJS524321 CTO524318:CTO524321 DDK524318:DDK524321 DNG524318:DNG524321 DXC524318:DXC524321 EGY524318:EGY524321 EQU524318:EQU524321 FAQ524318:FAQ524321 FKM524318:FKM524321 FUI524318:FUI524321 GEE524318:GEE524321 GOA524318:GOA524321 GXW524318:GXW524321 HHS524318:HHS524321 HRO524318:HRO524321 IBK524318:IBK524321 ILG524318:ILG524321 IVC524318:IVC524321 JEY524318:JEY524321 JOU524318:JOU524321 JYQ524318:JYQ524321 KIM524318:KIM524321 KSI524318:KSI524321 LCE524318:LCE524321 LMA524318:LMA524321 LVW524318:LVW524321 MFS524318:MFS524321 MPO524318:MPO524321 MZK524318:MZK524321 NJG524318:NJG524321 NTC524318:NTC524321 OCY524318:OCY524321 OMU524318:OMU524321 OWQ524318:OWQ524321 PGM524318:PGM524321 PQI524318:PQI524321 QAE524318:QAE524321 QKA524318:QKA524321 QTW524318:QTW524321 RDS524318:RDS524321 RNO524318:RNO524321 RXK524318:RXK524321 SHG524318:SHG524321 SRC524318:SRC524321 TAY524318:TAY524321 TKU524318:TKU524321 TUQ524318:TUQ524321 UEM524318:UEM524321 UOI524318:UOI524321 UYE524318:UYE524321 VIA524318:VIA524321 VRW524318:VRW524321 WBS524318:WBS524321 WLO524318:WLO524321 WVK524318:WVK524321 C589854:C589857 IY589854:IY589857 SU589854:SU589857 ACQ589854:ACQ589857 AMM589854:AMM589857 AWI589854:AWI589857 BGE589854:BGE589857 BQA589854:BQA589857 BZW589854:BZW589857 CJS589854:CJS589857 CTO589854:CTO589857 DDK589854:DDK589857 DNG589854:DNG589857 DXC589854:DXC589857 EGY589854:EGY589857 EQU589854:EQU589857 FAQ589854:FAQ589857 FKM589854:FKM589857 FUI589854:FUI589857 GEE589854:GEE589857 GOA589854:GOA589857 GXW589854:GXW589857 HHS589854:HHS589857 HRO589854:HRO589857 IBK589854:IBK589857 ILG589854:ILG589857 IVC589854:IVC589857 JEY589854:JEY589857 JOU589854:JOU589857 JYQ589854:JYQ589857 KIM589854:KIM589857 KSI589854:KSI589857 LCE589854:LCE589857 LMA589854:LMA589857 LVW589854:LVW589857 MFS589854:MFS589857 MPO589854:MPO589857 MZK589854:MZK589857 NJG589854:NJG589857 NTC589854:NTC589857 OCY589854:OCY589857 OMU589854:OMU589857 OWQ589854:OWQ589857 PGM589854:PGM589857 PQI589854:PQI589857 QAE589854:QAE589857 QKA589854:QKA589857 QTW589854:QTW589857 RDS589854:RDS589857 RNO589854:RNO589857 RXK589854:RXK589857 SHG589854:SHG589857 SRC589854:SRC589857 TAY589854:TAY589857 TKU589854:TKU589857 TUQ589854:TUQ589857 UEM589854:UEM589857 UOI589854:UOI589857 UYE589854:UYE589857 VIA589854:VIA589857 VRW589854:VRW589857 WBS589854:WBS589857 WLO589854:WLO589857 WVK589854:WVK589857 C655390:C655393 IY655390:IY655393 SU655390:SU655393 ACQ655390:ACQ655393 AMM655390:AMM655393 AWI655390:AWI655393 BGE655390:BGE655393 BQA655390:BQA655393 BZW655390:BZW655393 CJS655390:CJS655393 CTO655390:CTO655393 DDK655390:DDK655393 DNG655390:DNG655393 DXC655390:DXC655393 EGY655390:EGY655393 EQU655390:EQU655393 FAQ655390:FAQ655393 FKM655390:FKM655393 FUI655390:FUI655393 GEE655390:GEE655393 GOA655390:GOA655393 GXW655390:GXW655393 HHS655390:HHS655393 HRO655390:HRO655393 IBK655390:IBK655393 ILG655390:ILG655393 IVC655390:IVC655393 JEY655390:JEY655393 JOU655390:JOU655393 JYQ655390:JYQ655393 KIM655390:KIM655393 KSI655390:KSI655393 LCE655390:LCE655393 LMA655390:LMA655393 LVW655390:LVW655393 MFS655390:MFS655393 MPO655390:MPO655393 MZK655390:MZK655393 NJG655390:NJG655393 NTC655390:NTC655393 OCY655390:OCY655393 OMU655390:OMU655393 OWQ655390:OWQ655393 PGM655390:PGM655393 PQI655390:PQI655393 QAE655390:QAE655393 QKA655390:QKA655393 QTW655390:QTW655393 RDS655390:RDS655393 RNO655390:RNO655393 RXK655390:RXK655393 SHG655390:SHG655393 SRC655390:SRC655393 TAY655390:TAY655393 TKU655390:TKU655393 TUQ655390:TUQ655393 UEM655390:UEM655393 UOI655390:UOI655393 UYE655390:UYE655393 VIA655390:VIA655393 VRW655390:VRW655393 WBS655390:WBS655393 WLO655390:WLO655393 WVK655390:WVK655393 C720926:C720929 IY720926:IY720929 SU720926:SU720929 ACQ720926:ACQ720929 AMM720926:AMM720929 AWI720926:AWI720929 BGE720926:BGE720929 BQA720926:BQA720929 BZW720926:BZW720929 CJS720926:CJS720929 CTO720926:CTO720929 DDK720926:DDK720929 DNG720926:DNG720929 DXC720926:DXC720929 EGY720926:EGY720929 EQU720926:EQU720929 FAQ720926:FAQ720929 FKM720926:FKM720929 FUI720926:FUI720929 GEE720926:GEE720929 GOA720926:GOA720929 GXW720926:GXW720929 HHS720926:HHS720929 HRO720926:HRO720929 IBK720926:IBK720929 ILG720926:ILG720929 IVC720926:IVC720929 JEY720926:JEY720929 JOU720926:JOU720929 JYQ720926:JYQ720929 KIM720926:KIM720929 KSI720926:KSI720929 LCE720926:LCE720929 LMA720926:LMA720929 LVW720926:LVW720929 MFS720926:MFS720929 MPO720926:MPO720929 MZK720926:MZK720929 NJG720926:NJG720929 NTC720926:NTC720929 OCY720926:OCY720929 OMU720926:OMU720929 OWQ720926:OWQ720929 PGM720926:PGM720929 PQI720926:PQI720929 QAE720926:QAE720929 QKA720926:QKA720929 QTW720926:QTW720929 RDS720926:RDS720929 RNO720926:RNO720929 RXK720926:RXK720929 SHG720926:SHG720929 SRC720926:SRC720929 TAY720926:TAY720929 TKU720926:TKU720929 TUQ720926:TUQ720929 UEM720926:UEM720929 UOI720926:UOI720929 UYE720926:UYE720929 VIA720926:VIA720929 VRW720926:VRW720929 WBS720926:WBS720929 WLO720926:WLO720929 WVK720926:WVK720929 C786462:C786465 IY786462:IY786465 SU786462:SU786465 ACQ786462:ACQ786465 AMM786462:AMM786465 AWI786462:AWI786465 BGE786462:BGE786465 BQA786462:BQA786465 BZW786462:BZW786465 CJS786462:CJS786465 CTO786462:CTO786465 DDK786462:DDK786465 DNG786462:DNG786465 DXC786462:DXC786465 EGY786462:EGY786465 EQU786462:EQU786465 FAQ786462:FAQ786465 FKM786462:FKM786465 FUI786462:FUI786465 GEE786462:GEE786465 GOA786462:GOA786465 GXW786462:GXW786465 HHS786462:HHS786465 HRO786462:HRO786465 IBK786462:IBK786465 ILG786462:ILG786465 IVC786462:IVC786465 JEY786462:JEY786465 JOU786462:JOU786465 JYQ786462:JYQ786465 KIM786462:KIM786465 KSI786462:KSI786465 LCE786462:LCE786465 LMA786462:LMA786465 LVW786462:LVW786465 MFS786462:MFS786465 MPO786462:MPO786465 MZK786462:MZK786465 NJG786462:NJG786465 NTC786462:NTC786465 OCY786462:OCY786465 OMU786462:OMU786465 OWQ786462:OWQ786465 PGM786462:PGM786465 PQI786462:PQI786465 QAE786462:QAE786465 QKA786462:QKA786465 QTW786462:QTW786465 RDS786462:RDS786465 RNO786462:RNO786465 RXK786462:RXK786465 SHG786462:SHG786465 SRC786462:SRC786465 TAY786462:TAY786465 TKU786462:TKU786465 TUQ786462:TUQ786465 UEM786462:UEM786465 UOI786462:UOI786465 UYE786462:UYE786465 VIA786462:VIA786465 VRW786462:VRW786465 WBS786462:WBS786465 WLO786462:WLO786465 WVK786462:WVK786465 C851998:C852001 IY851998:IY852001 SU851998:SU852001 ACQ851998:ACQ852001 AMM851998:AMM852001 AWI851998:AWI852001 BGE851998:BGE852001 BQA851998:BQA852001 BZW851998:BZW852001 CJS851998:CJS852001 CTO851998:CTO852001 DDK851998:DDK852001 DNG851998:DNG852001 DXC851998:DXC852001 EGY851998:EGY852001 EQU851998:EQU852001 FAQ851998:FAQ852001 FKM851998:FKM852001 FUI851998:FUI852001 GEE851998:GEE852001 GOA851998:GOA852001 GXW851998:GXW852001 HHS851998:HHS852001 HRO851998:HRO852001 IBK851998:IBK852001 ILG851998:ILG852001 IVC851998:IVC852001 JEY851998:JEY852001 JOU851998:JOU852001 JYQ851998:JYQ852001 KIM851998:KIM852001 KSI851998:KSI852001 LCE851998:LCE852001 LMA851998:LMA852001 LVW851998:LVW852001 MFS851998:MFS852001 MPO851998:MPO852001 MZK851998:MZK852001 NJG851998:NJG852001 NTC851998:NTC852001 OCY851998:OCY852001 OMU851998:OMU852001 OWQ851998:OWQ852001 PGM851998:PGM852001 PQI851998:PQI852001 QAE851998:QAE852001 QKA851998:QKA852001 QTW851998:QTW852001 RDS851998:RDS852001 RNO851998:RNO852001 RXK851998:RXK852001 SHG851998:SHG852001 SRC851998:SRC852001 TAY851998:TAY852001 TKU851998:TKU852001 TUQ851998:TUQ852001 UEM851998:UEM852001 UOI851998:UOI852001 UYE851998:UYE852001 VIA851998:VIA852001 VRW851998:VRW852001 WBS851998:WBS852001 WLO851998:WLO852001 WVK851998:WVK852001 C917534:C917537 IY917534:IY917537 SU917534:SU917537 ACQ917534:ACQ917537 AMM917534:AMM917537 AWI917534:AWI917537 BGE917534:BGE917537 BQA917534:BQA917537 BZW917534:BZW917537 CJS917534:CJS917537 CTO917534:CTO917537 DDK917534:DDK917537 DNG917534:DNG917537 DXC917534:DXC917537 EGY917534:EGY917537 EQU917534:EQU917537 FAQ917534:FAQ917537 FKM917534:FKM917537 FUI917534:FUI917537 GEE917534:GEE917537 GOA917534:GOA917537 GXW917534:GXW917537 HHS917534:HHS917537 HRO917534:HRO917537 IBK917534:IBK917537 ILG917534:ILG917537 IVC917534:IVC917537 JEY917534:JEY917537 JOU917534:JOU917537 JYQ917534:JYQ917537 KIM917534:KIM917537 KSI917534:KSI917537 LCE917534:LCE917537 LMA917534:LMA917537 LVW917534:LVW917537 MFS917534:MFS917537 MPO917534:MPO917537 MZK917534:MZK917537 NJG917534:NJG917537 NTC917534:NTC917537 OCY917534:OCY917537 OMU917534:OMU917537 OWQ917534:OWQ917537 PGM917534:PGM917537 PQI917534:PQI917537 QAE917534:QAE917537 QKA917534:QKA917537 QTW917534:QTW917537 RDS917534:RDS917537 RNO917534:RNO917537 RXK917534:RXK917537 SHG917534:SHG917537 SRC917534:SRC917537 TAY917534:TAY917537 TKU917534:TKU917537 TUQ917534:TUQ917537 UEM917534:UEM917537 UOI917534:UOI917537 UYE917534:UYE917537 VIA917534:VIA917537 VRW917534:VRW917537 WBS917534:WBS917537 WLO917534:WLO917537 WVK917534:WVK917537 C983070:C983073 IY983070:IY983073 SU983070:SU983073 ACQ983070:ACQ983073 AMM983070:AMM983073 AWI983070:AWI983073 BGE983070:BGE983073 BQA983070:BQA983073 BZW983070:BZW983073 CJS983070:CJS983073 CTO983070:CTO983073 DDK983070:DDK983073 DNG983070:DNG983073 DXC983070:DXC983073 EGY983070:EGY983073 EQU983070:EQU983073 FAQ983070:FAQ983073 FKM983070:FKM983073 FUI983070:FUI983073 GEE983070:GEE983073 GOA983070:GOA983073 GXW983070:GXW983073 HHS983070:HHS983073 HRO983070:HRO983073 IBK983070:IBK983073 ILG983070:ILG983073 IVC983070:IVC983073 JEY983070:JEY983073 JOU983070:JOU983073 JYQ983070:JYQ983073 KIM983070:KIM983073 KSI983070:KSI983073 LCE983070:LCE983073 LMA983070:LMA983073 LVW983070:LVW983073 MFS983070:MFS983073 MPO983070:MPO983073 MZK983070:MZK983073 NJG983070:NJG983073 NTC983070:NTC983073 OCY983070:OCY983073 OMU983070:OMU983073 OWQ983070:OWQ983073 PGM983070:PGM983073 PQI983070:PQI983073 QAE983070:QAE983073 QKA983070:QKA983073 QTW983070:QTW983073 RDS983070:RDS983073 RNO983070:RNO983073 RXK983070:RXK983073 SHG983070:SHG983073 SRC983070:SRC983073 TAY983070:TAY983073 TKU983070:TKU983073 TUQ983070:TUQ983073 UEM983070:UEM983073 UOI983070:UOI983073 UYE983070:UYE983073 VIA983070:VIA983073 VRW983070:VRW983073 WBS983070:WBS983073 WLO983070:WLO983073 WVK983070:WVK983073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J31 JF31 TB31 ACX31 AMT31 AWP31 BGL31 BQH31 CAD31 CJZ31 CTV31 DDR31 DNN31 DXJ31 EHF31 ERB31 FAX31 FKT31 FUP31 GEL31 GOH31 GYD31 HHZ31 HRV31 IBR31 ILN31 IVJ31 JFF31 JPB31 JYX31 KIT31 KSP31 LCL31 LMH31 LWD31 MFZ31 MPV31 MZR31 NJN31 NTJ31 ODF31 ONB31 OWX31 PGT31 PQP31 QAL31 QKH31 QUD31 RDZ31 RNV31 RXR31 SHN31 SRJ31 TBF31 TLB31 TUX31 UET31 UOP31 UYL31 VIH31 VSD31 WBZ31 WLV31 WVR31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B36:B39 IX36:IX39 ST36:ST39 ACP36:ACP39 AML36:AML39 AWH36:AWH39 BGD36:BGD39 BPZ36:BPZ39 BZV36:BZV39 CJR36:CJR39 CTN36:CTN39 DDJ36:DDJ39 DNF36:DNF39 DXB36:DXB39 EGX36:EGX39 EQT36:EQT39 FAP36:FAP39 FKL36:FKL39 FUH36:FUH39 GED36:GED39 GNZ36:GNZ39 GXV36:GXV39 HHR36:HHR39 HRN36:HRN39 IBJ36:IBJ39 ILF36:ILF39 IVB36:IVB39 JEX36:JEX39 JOT36:JOT39 JYP36:JYP39 KIL36:KIL39 KSH36:KSH39 LCD36:LCD39 LLZ36:LLZ39 LVV36:LVV39 MFR36:MFR39 MPN36:MPN39 MZJ36:MZJ39 NJF36:NJF39 NTB36:NTB39 OCX36:OCX39 OMT36:OMT39 OWP36:OWP39 PGL36:PGL39 PQH36:PQH39 QAD36:QAD39 QJZ36:QJZ39 QTV36:QTV39 RDR36:RDR39 RNN36:RNN39 RXJ36:RXJ39 SHF36:SHF39 SRB36:SRB39 TAX36:TAX39 TKT36:TKT39 TUP36:TUP39 UEL36:UEL39 UOH36:UOH39 UYD36:UYD39 VHZ36:VHZ39 VRV36:VRV39 WBR36:WBR39 WLN36:WLN39 WVJ36:WVJ39 B65570:B65573 IX65570:IX65573 ST65570:ST65573 ACP65570:ACP65573 AML65570:AML65573 AWH65570:AWH65573 BGD65570:BGD65573 BPZ65570:BPZ65573 BZV65570:BZV65573 CJR65570:CJR65573 CTN65570:CTN65573 DDJ65570:DDJ65573 DNF65570:DNF65573 DXB65570:DXB65573 EGX65570:EGX65573 EQT65570:EQT65573 FAP65570:FAP65573 FKL65570:FKL65573 FUH65570:FUH65573 GED65570:GED65573 GNZ65570:GNZ65573 GXV65570:GXV65573 HHR65570:HHR65573 HRN65570:HRN65573 IBJ65570:IBJ65573 ILF65570:ILF65573 IVB65570:IVB65573 JEX65570:JEX65573 JOT65570:JOT65573 JYP65570:JYP65573 KIL65570:KIL65573 KSH65570:KSH65573 LCD65570:LCD65573 LLZ65570:LLZ65573 LVV65570:LVV65573 MFR65570:MFR65573 MPN65570:MPN65573 MZJ65570:MZJ65573 NJF65570:NJF65573 NTB65570:NTB65573 OCX65570:OCX65573 OMT65570:OMT65573 OWP65570:OWP65573 PGL65570:PGL65573 PQH65570:PQH65573 QAD65570:QAD65573 QJZ65570:QJZ65573 QTV65570:QTV65573 RDR65570:RDR65573 RNN65570:RNN65573 RXJ65570:RXJ65573 SHF65570:SHF65573 SRB65570:SRB65573 TAX65570:TAX65573 TKT65570:TKT65573 TUP65570:TUP65573 UEL65570:UEL65573 UOH65570:UOH65573 UYD65570:UYD65573 VHZ65570:VHZ65573 VRV65570:VRV65573 WBR65570:WBR65573 WLN65570:WLN65573 WVJ65570:WVJ65573 B131106:B131109 IX131106:IX131109 ST131106:ST131109 ACP131106:ACP131109 AML131106:AML131109 AWH131106:AWH131109 BGD131106:BGD131109 BPZ131106:BPZ131109 BZV131106:BZV131109 CJR131106:CJR131109 CTN131106:CTN131109 DDJ131106:DDJ131109 DNF131106:DNF131109 DXB131106:DXB131109 EGX131106:EGX131109 EQT131106:EQT131109 FAP131106:FAP131109 FKL131106:FKL131109 FUH131106:FUH131109 GED131106:GED131109 GNZ131106:GNZ131109 GXV131106:GXV131109 HHR131106:HHR131109 HRN131106:HRN131109 IBJ131106:IBJ131109 ILF131106:ILF131109 IVB131106:IVB131109 JEX131106:JEX131109 JOT131106:JOT131109 JYP131106:JYP131109 KIL131106:KIL131109 KSH131106:KSH131109 LCD131106:LCD131109 LLZ131106:LLZ131109 LVV131106:LVV131109 MFR131106:MFR131109 MPN131106:MPN131109 MZJ131106:MZJ131109 NJF131106:NJF131109 NTB131106:NTB131109 OCX131106:OCX131109 OMT131106:OMT131109 OWP131106:OWP131109 PGL131106:PGL131109 PQH131106:PQH131109 QAD131106:QAD131109 QJZ131106:QJZ131109 QTV131106:QTV131109 RDR131106:RDR131109 RNN131106:RNN131109 RXJ131106:RXJ131109 SHF131106:SHF131109 SRB131106:SRB131109 TAX131106:TAX131109 TKT131106:TKT131109 TUP131106:TUP131109 UEL131106:UEL131109 UOH131106:UOH131109 UYD131106:UYD131109 VHZ131106:VHZ131109 VRV131106:VRV131109 WBR131106:WBR131109 WLN131106:WLN131109 WVJ131106:WVJ131109 B196642:B196645 IX196642:IX196645 ST196642:ST196645 ACP196642:ACP196645 AML196642:AML196645 AWH196642:AWH196645 BGD196642:BGD196645 BPZ196642:BPZ196645 BZV196642:BZV196645 CJR196642:CJR196645 CTN196642:CTN196645 DDJ196642:DDJ196645 DNF196642:DNF196645 DXB196642:DXB196645 EGX196642:EGX196645 EQT196642:EQT196645 FAP196642:FAP196645 FKL196642:FKL196645 FUH196642:FUH196645 GED196642:GED196645 GNZ196642:GNZ196645 GXV196642:GXV196645 HHR196642:HHR196645 HRN196642:HRN196645 IBJ196642:IBJ196645 ILF196642:ILF196645 IVB196642:IVB196645 JEX196642:JEX196645 JOT196642:JOT196645 JYP196642:JYP196645 KIL196642:KIL196645 KSH196642:KSH196645 LCD196642:LCD196645 LLZ196642:LLZ196645 LVV196642:LVV196645 MFR196642:MFR196645 MPN196642:MPN196645 MZJ196642:MZJ196645 NJF196642:NJF196645 NTB196642:NTB196645 OCX196642:OCX196645 OMT196642:OMT196645 OWP196642:OWP196645 PGL196642:PGL196645 PQH196642:PQH196645 QAD196642:QAD196645 QJZ196642:QJZ196645 QTV196642:QTV196645 RDR196642:RDR196645 RNN196642:RNN196645 RXJ196642:RXJ196645 SHF196642:SHF196645 SRB196642:SRB196645 TAX196642:TAX196645 TKT196642:TKT196645 TUP196642:TUP196645 UEL196642:UEL196645 UOH196642:UOH196645 UYD196642:UYD196645 VHZ196642:VHZ196645 VRV196642:VRV196645 WBR196642:WBR196645 WLN196642:WLN196645 WVJ196642:WVJ196645 B262178:B262181 IX262178:IX262181 ST262178:ST262181 ACP262178:ACP262181 AML262178:AML262181 AWH262178:AWH262181 BGD262178:BGD262181 BPZ262178:BPZ262181 BZV262178:BZV262181 CJR262178:CJR262181 CTN262178:CTN262181 DDJ262178:DDJ262181 DNF262178:DNF262181 DXB262178:DXB262181 EGX262178:EGX262181 EQT262178:EQT262181 FAP262178:FAP262181 FKL262178:FKL262181 FUH262178:FUH262181 GED262178:GED262181 GNZ262178:GNZ262181 GXV262178:GXV262181 HHR262178:HHR262181 HRN262178:HRN262181 IBJ262178:IBJ262181 ILF262178:ILF262181 IVB262178:IVB262181 JEX262178:JEX262181 JOT262178:JOT262181 JYP262178:JYP262181 KIL262178:KIL262181 KSH262178:KSH262181 LCD262178:LCD262181 LLZ262178:LLZ262181 LVV262178:LVV262181 MFR262178:MFR262181 MPN262178:MPN262181 MZJ262178:MZJ262181 NJF262178:NJF262181 NTB262178:NTB262181 OCX262178:OCX262181 OMT262178:OMT262181 OWP262178:OWP262181 PGL262178:PGL262181 PQH262178:PQH262181 QAD262178:QAD262181 QJZ262178:QJZ262181 QTV262178:QTV262181 RDR262178:RDR262181 RNN262178:RNN262181 RXJ262178:RXJ262181 SHF262178:SHF262181 SRB262178:SRB262181 TAX262178:TAX262181 TKT262178:TKT262181 TUP262178:TUP262181 UEL262178:UEL262181 UOH262178:UOH262181 UYD262178:UYD262181 VHZ262178:VHZ262181 VRV262178:VRV262181 WBR262178:WBR262181 WLN262178:WLN262181 WVJ262178:WVJ262181 B327714:B327717 IX327714:IX327717 ST327714:ST327717 ACP327714:ACP327717 AML327714:AML327717 AWH327714:AWH327717 BGD327714:BGD327717 BPZ327714:BPZ327717 BZV327714:BZV327717 CJR327714:CJR327717 CTN327714:CTN327717 DDJ327714:DDJ327717 DNF327714:DNF327717 DXB327714:DXB327717 EGX327714:EGX327717 EQT327714:EQT327717 FAP327714:FAP327717 FKL327714:FKL327717 FUH327714:FUH327717 GED327714:GED327717 GNZ327714:GNZ327717 GXV327714:GXV327717 HHR327714:HHR327717 HRN327714:HRN327717 IBJ327714:IBJ327717 ILF327714:ILF327717 IVB327714:IVB327717 JEX327714:JEX327717 JOT327714:JOT327717 JYP327714:JYP327717 KIL327714:KIL327717 KSH327714:KSH327717 LCD327714:LCD327717 LLZ327714:LLZ327717 LVV327714:LVV327717 MFR327714:MFR327717 MPN327714:MPN327717 MZJ327714:MZJ327717 NJF327714:NJF327717 NTB327714:NTB327717 OCX327714:OCX327717 OMT327714:OMT327717 OWP327714:OWP327717 PGL327714:PGL327717 PQH327714:PQH327717 QAD327714:QAD327717 QJZ327714:QJZ327717 QTV327714:QTV327717 RDR327714:RDR327717 RNN327714:RNN327717 RXJ327714:RXJ327717 SHF327714:SHF327717 SRB327714:SRB327717 TAX327714:TAX327717 TKT327714:TKT327717 TUP327714:TUP327717 UEL327714:UEL327717 UOH327714:UOH327717 UYD327714:UYD327717 VHZ327714:VHZ327717 VRV327714:VRV327717 WBR327714:WBR327717 WLN327714:WLN327717 WVJ327714:WVJ327717 B393250:B393253 IX393250:IX393253 ST393250:ST393253 ACP393250:ACP393253 AML393250:AML393253 AWH393250:AWH393253 BGD393250:BGD393253 BPZ393250:BPZ393253 BZV393250:BZV393253 CJR393250:CJR393253 CTN393250:CTN393253 DDJ393250:DDJ393253 DNF393250:DNF393253 DXB393250:DXB393253 EGX393250:EGX393253 EQT393250:EQT393253 FAP393250:FAP393253 FKL393250:FKL393253 FUH393250:FUH393253 GED393250:GED393253 GNZ393250:GNZ393253 GXV393250:GXV393253 HHR393250:HHR393253 HRN393250:HRN393253 IBJ393250:IBJ393253 ILF393250:ILF393253 IVB393250:IVB393253 JEX393250:JEX393253 JOT393250:JOT393253 JYP393250:JYP393253 KIL393250:KIL393253 KSH393250:KSH393253 LCD393250:LCD393253 LLZ393250:LLZ393253 LVV393250:LVV393253 MFR393250:MFR393253 MPN393250:MPN393253 MZJ393250:MZJ393253 NJF393250:NJF393253 NTB393250:NTB393253 OCX393250:OCX393253 OMT393250:OMT393253 OWP393250:OWP393253 PGL393250:PGL393253 PQH393250:PQH393253 QAD393250:QAD393253 QJZ393250:QJZ393253 QTV393250:QTV393253 RDR393250:RDR393253 RNN393250:RNN393253 RXJ393250:RXJ393253 SHF393250:SHF393253 SRB393250:SRB393253 TAX393250:TAX393253 TKT393250:TKT393253 TUP393250:TUP393253 UEL393250:UEL393253 UOH393250:UOH393253 UYD393250:UYD393253 VHZ393250:VHZ393253 VRV393250:VRV393253 WBR393250:WBR393253 WLN393250:WLN393253 WVJ393250:WVJ393253 B458786:B458789 IX458786:IX458789 ST458786:ST458789 ACP458786:ACP458789 AML458786:AML458789 AWH458786:AWH458789 BGD458786:BGD458789 BPZ458786:BPZ458789 BZV458786:BZV458789 CJR458786:CJR458789 CTN458786:CTN458789 DDJ458786:DDJ458789 DNF458786:DNF458789 DXB458786:DXB458789 EGX458786:EGX458789 EQT458786:EQT458789 FAP458786:FAP458789 FKL458786:FKL458789 FUH458786:FUH458789 GED458786:GED458789 GNZ458786:GNZ458789 GXV458786:GXV458789 HHR458786:HHR458789 HRN458786:HRN458789 IBJ458786:IBJ458789 ILF458786:ILF458789 IVB458786:IVB458789 JEX458786:JEX458789 JOT458786:JOT458789 JYP458786:JYP458789 KIL458786:KIL458789 KSH458786:KSH458789 LCD458786:LCD458789 LLZ458786:LLZ458789 LVV458786:LVV458789 MFR458786:MFR458789 MPN458786:MPN458789 MZJ458786:MZJ458789 NJF458786:NJF458789 NTB458786:NTB458789 OCX458786:OCX458789 OMT458786:OMT458789 OWP458786:OWP458789 PGL458786:PGL458789 PQH458786:PQH458789 QAD458786:QAD458789 QJZ458786:QJZ458789 QTV458786:QTV458789 RDR458786:RDR458789 RNN458786:RNN458789 RXJ458786:RXJ458789 SHF458786:SHF458789 SRB458786:SRB458789 TAX458786:TAX458789 TKT458786:TKT458789 TUP458786:TUP458789 UEL458786:UEL458789 UOH458786:UOH458789 UYD458786:UYD458789 VHZ458786:VHZ458789 VRV458786:VRV458789 WBR458786:WBR458789 WLN458786:WLN458789 WVJ458786:WVJ458789 B524322:B524325 IX524322:IX524325 ST524322:ST524325 ACP524322:ACP524325 AML524322:AML524325 AWH524322:AWH524325 BGD524322:BGD524325 BPZ524322:BPZ524325 BZV524322:BZV524325 CJR524322:CJR524325 CTN524322:CTN524325 DDJ524322:DDJ524325 DNF524322:DNF524325 DXB524322:DXB524325 EGX524322:EGX524325 EQT524322:EQT524325 FAP524322:FAP524325 FKL524322:FKL524325 FUH524322:FUH524325 GED524322:GED524325 GNZ524322:GNZ524325 GXV524322:GXV524325 HHR524322:HHR524325 HRN524322:HRN524325 IBJ524322:IBJ524325 ILF524322:ILF524325 IVB524322:IVB524325 JEX524322:JEX524325 JOT524322:JOT524325 JYP524322:JYP524325 KIL524322:KIL524325 KSH524322:KSH524325 LCD524322:LCD524325 LLZ524322:LLZ524325 LVV524322:LVV524325 MFR524322:MFR524325 MPN524322:MPN524325 MZJ524322:MZJ524325 NJF524322:NJF524325 NTB524322:NTB524325 OCX524322:OCX524325 OMT524322:OMT524325 OWP524322:OWP524325 PGL524322:PGL524325 PQH524322:PQH524325 QAD524322:QAD524325 QJZ524322:QJZ524325 QTV524322:QTV524325 RDR524322:RDR524325 RNN524322:RNN524325 RXJ524322:RXJ524325 SHF524322:SHF524325 SRB524322:SRB524325 TAX524322:TAX524325 TKT524322:TKT524325 TUP524322:TUP524325 UEL524322:UEL524325 UOH524322:UOH524325 UYD524322:UYD524325 VHZ524322:VHZ524325 VRV524322:VRV524325 WBR524322:WBR524325 WLN524322:WLN524325 WVJ524322:WVJ524325 B589858:B589861 IX589858:IX589861 ST589858:ST589861 ACP589858:ACP589861 AML589858:AML589861 AWH589858:AWH589861 BGD589858:BGD589861 BPZ589858:BPZ589861 BZV589858:BZV589861 CJR589858:CJR589861 CTN589858:CTN589861 DDJ589858:DDJ589861 DNF589858:DNF589861 DXB589858:DXB589861 EGX589858:EGX589861 EQT589858:EQT589861 FAP589858:FAP589861 FKL589858:FKL589861 FUH589858:FUH589861 GED589858:GED589861 GNZ589858:GNZ589861 GXV589858:GXV589861 HHR589858:HHR589861 HRN589858:HRN589861 IBJ589858:IBJ589861 ILF589858:ILF589861 IVB589858:IVB589861 JEX589858:JEX589861 JOT589858:JOT589861 JYP589858:JYP589861 KIL589858:KIL589861 KSH589858:KSH589861 LCD589858:LCD589861 LLZ589858:LLZ589861 LVV589858:LVV589861 MFR589858:MFR589861 MPN589858:MPN589861 MZJ589858:MZJ589861 NJF589858:NJF589861 NTB589858:NTB589861 OCX589858:OCX589861 OMT589858:OMT589861 OWP589858:OWP589861 PGL589858:PGL589861 PQH589858:PQH589861 QAD589858:QAD589861 QJZ589858:QJZ589861 QTV589858:QTV589861 RDR589858:RDR589861 RNN589858:RNN589861 RXJ589858:RXJ589861 SHF589858:SHF589861 SRB589858:SRB589861 TAX589858:TAX589861 TKT589858:TKT589861 TUP589858:TUP589861 UEL589858:UEL589861 UOH589858:UOH589861 UYD589858:UYD589861 VHZ589858:VHZ589861 VRV589858:VRV589861 WBR589858:WBR589861 WLN589858:WLN589861 WVJ589858:WVJ589861 B655394:B655397 IX655394:IX655397 ST655394:ST655397 ACP655394:ACP655397 AML655394:AML655397 AWH655394:AWH655397 BGD655394:BGD655397 BPZ655394:BPZ655397 BZV655394:BZV655397 CJR655394:CJR655397 CTN655394:CTN655397 DDJ655394:DDJ655397 DNF655394:DNF655397 DXB655394:DXB655397 EGX655394:EGX655397 EQT655394:EQT655397 FAP655394:FAP655397 FKL655394:FKL655397 FUH655394:FUH655397 GED655394:GED655397 GNZ655394:GNZ655397 GXV655394:GXV655397 HHR655394:HHR655397 HRN655394:HRN655397 IBJ655394:IBJ655397 ILF655394:ILF655397 IVB655394:IVB655397 JEX655394:JEX655397 JOT655394:JOT655397 JYP655394:JYP655397 KIL655394:KIL655397 KSH655394:KSH655397 LCD655394:LCD655397 LLZ655394:LLZ655397 LVV655394:LVV655397 MFR655394:MFR655397 MPN655394:MPN655397 MZJ655394:MZJ655397 NJF655394:NJF655397 NTB655394:NTB655397 OCX655394:OCX655397 OMT655394:OMT655397 OWP655394:OWP655397 PGL655394:PGL655397 PQH655394:PQH655397 QAD655394:QAD655397 QJZ655394:QJZ655397 QTV655394:QTV655397 RDR655394:RDR655397 RNN655394:RNN655397 RXJ655394:RXJ655397 SHF655394:SHF655397 SRB655394:SRB655397 TAX655394:TAX655397 TKT655394:TKT655397 TUP655394:TUP655397 UEL655394:UEL655397 UOH655394:UOH655397 UYD655394:UYD655397 VHZ655394:VHZ655397 VRV655394:VRV655397 WBR655394:WBR655397 WLN655394:WLN655397 WVJ655394:WVJ655397 B720930:B720933 IX720930:IX720933 ST720930:ST720933 ACP720930:ACP720933 AML720930:AML720933 AWH720930:AWH720933 BGD720930:BGD720933 BPZ720930:BPZ720933 BZV720930:BZV720933 CJR720930:CJR720933 CTN720930:CTN720933 DDJ720930:DDJ720933 DNF720930:DNF720933 DXB720930:DXB720933 EGX720930:EGX720933 EQT720930:EQT720933 FAP720930:FAP720933 FKL720930:FKL720933 FUH720930:FUH720933 GED720930:GED720933 GNZ720930:GNZ720933 GXV720930:GXV720933 HHR720930:HHR720933 HRN720930:HRN720933 IBJ720930:IBJ720933 ILF720930:ILF720933 IVB720930:IVB720933 JEX720930:JEX720933 JOT720930:JOT720933 JYP720930:JYP720933 KIL720930:KIL720933 KSH720930:KSH720933 LCD720930:LCD720933 LLZ720930:LLZ720933 LVV720930:LVV720933 MFR720930:MFR720933 MPN720930:MPN720933 MZJ720930:MZJ720933 NJF720930:NJF720933 NTB720930:NTB720933 OCX720930:OCX720933 OMT720930:OMT720933 OWP720930:OWP720933 PGL720930:PGL720933 PQH720930:PQH720933 QAD720930:QAD720933 QJZ720930:QJZ720933 QTV720930:QTV720933 RDR720930:RDR720933 RNN720930:RNN720933 RXJ720930:RXJ720933 SHF720930:SHF720933 SRB720930:SRB720933 TAX720930:TAX720933 TKT720930:TKT720933 TUP720930:TUP720933 UEL720930:UEL720933 UOH720930:UOH720933 UYD720930:UYD720933 VHZ720930:VHZ720933 VRV720930:VRV720933 WBR720930:WBR720933 WLN720930:WLN720933 WVJ720930:WVJ720933 B786466:B786469 IX786466:IX786469 ST786466:ST786469 ACP786466:ACP786469 AML786466:AML786469 AWH786466:AWH786469 BGD786466:BGD786469 BPZ786466:BPZ786469 BZV786466:BZV786469 CJR786466:CJR786469 CTN786466:CTN786469 DDJ786466:DDJ786469 DNF786466:DNF786469 DXB786466:DXB786469 EGX786466:EGX786469 EQT786466:EQT786469 FAP786466:FAP786469 FKL786466:FKL786469 FUH786466:FUH786469 GED786466:GED786469 GNZ786466:GNZ786469 GXV786466:GXV786469 HHR786466:HHR786469 HRN786466:HRN786469 IBJ786466:IBJ786469 ILF786466:ILF786469 IVB786466:IVB786469 JEX786466:JEX786469 JOT786466:JOT786469 JYP786466:JYP786469 KIL786466:KIL786469 KSH786466:KSH786469 LCD786466:LCD786469 LLZ786466:LLZ786469 LVV786466:LVV786469 MFR786466:MFR786469 MPN786466:MPN786469 MZJ786466:MZJ786469 NJF786466:NJF786469 NTB786466:NTB786469 OCX786466:OCX786469 OMT786466:OMT786469 OWP786466:OWP786469 PGL786466:PGL786469 PQH786466:PQH786469 QAD786466:QAD786469 QJZ786466:QJZ786469 QTV786466:QTV786469 RDR786466:RDR786469 RNN786466:RNN786469 RXJ786466:RXJ786469 SHF786466:SHF786469 SRB786466:SRB786469 TAX786466:TAX786469 TKT786466:TKT786469 TUP786466:TUP786469 UEL786466:UEL786469 UOH786466:UOH786469 UYD786466:UYD786469 VHZ786466:VHZ786469 VRV786466:VRV786469 WBR786466:WBR786469 WLN786466:WLN786469 WVJ786466:WVJ786469 B852002:B852005 IX852002:IX852005 ST852002:ST852005 ACP852002:ACP852005 AML852002:AML852005 AWH852002:AWH852005 BGD852002:BGD852005 BPZ852002:BPZ852005 BZV852002:BZV852005 CJR852002:CJR852005 CTN852002:CTN852005 DDJ852002:DDJ852005 DNF852002:DNF852005 DXB852002:DXB852005 EGX852002:EGX852005 EQT852002:EQT852005 FAP852002:FAP852005 FKL852002:FKL852005 FUH852002:FUH852005 GED852002:GED852005 GNZ852002:GNZ852005 GXV852002:GXV852005 HHR852002:HHR852005 HRN852002:HRN852005 IBJ852002:IBJ852005 ILF852002:ILF852005 IVB852002:IVB852005 JEX852002:JEX852005 JOT852002:JOT852005 JYP852002:JYP852005 KIL852002:KIL852005 KSH852002:KSH852005 LCD852002:LCD852005 LLZ852002:LLZ852005 LVV852002:LVV852005 MFR852002:MFR852005 MPN852002:MPN852005 MZJ852002:MZJ852005 NJF852002:NJF852005 NTB852002:NTB852005 OCX852002:OCX852005 OMT852002:OMT852005 OWP852002:OWP852005 PGL852002:PGL852005 PQH852002:PQH852005 QAD852002:QAD852005 QJZ852002:QJZ852005 QTV852002:QTV852005 RDR852002:RDR852005 RNN852002:RNN852005 RXJ852002:RXJ852005 SHF852002:SHF852005 SRB852002:SRB852005 TAX852002:TAX852005 TKT852002:TKT852005 TUP852002:TUP852005 UEL852002:UEL852005 UOH852002:UOH852005 UYD852002:UYD852005 VHZ852002:VHZ852005 VRV852002:VRV852005 WBR852002:WBR852005 WLN852002:WLN852005 WVJ852002:WVJ852005 B917538:B917541 IX917538:IX917541 ST917538:ST917541 ACP917538:ACP917541 AML917538:AML917541 AWH917538:AWH917541 BGD917538:BGD917541 BPZ917538:BPZ917541 BZV917538:BZV917541 CJR917538:CJR917541 CTN917538:CTN917541 DDJ917538:DDJ917541 DNF917538:DNF917541 DXB917538:DXB917541 EGX917538:EGX917541 EQT917538:EQT917541 FAP917538:FAP917541 FKL917538:FKL917541 FUH917538:FUH917541 GED917538:GED917541 GNZ917538:GNZ917541 GXV917538:GXV917541 HHR917538:HHR917541 HRN917538:HRN917541 IBJ917538:IBJ917541 ILF917538:ILF917541 IVB917538:IVB917541 JEX917538:JEX917541 JOT917538:JOT917541 JYP917538:JYP917541 KIL917538:KIL917541 KSH917538:KSH917541 LCD917538:LCD917541 LLZ917538:LLZ917541 LVV917538:LVV917541 MFR917538:MFR917541 MPN917538:MPN917541 MZJ917538:MZJ917541 NJF917538:NJF917541 NTB917538:NTB917541 OCX917538:OCX917541 OMT917538:OMT917541 OWP917538:OWP917541 PGL917538:PGL917541 PQH917538:PQH917541 QAD917538:QAD917541 QJZ917538:QJZ917541 QTV917538:QTV917541 RDR917538:RDR917541 RNN917538:RNN917541 RXJ917538:RXJ917541 SHF917538:SHF917541 SRB917538:SRB917541 TAX917538:TAX917541 TKT917538:TKT917541 TUP917538:TUP917541 UEL917538:UEL917541 UOH917538:UOH917541 UYD917538:UYD917541 VHZ917538:VHZ917541 VRV917538:VRV917541 WBR917538:WBR917541 WLN917538:WLN917541 WVJ917538:WVJ917541 B983074:B983077 IX983074:IX983077 ST983074:ST983077 ACP983074:ACP983077 AML983074:AML983077 AWH983074:AWH983077 BGD983074:BGD983077 BPZ983074:BPZ983077 BZV983074:BZV983077 CJR983074:CJR983077 CTN983074:CTN983077 DDJ983074:DDJ983077 DNF983074:DNF983077 DXB983074:DXB983077 EGX983074:EGX983077 EQT983074:EQT983077 FAP983074:FAP983077 FKL983074:FKL983077 FUH983074:FUH983077 GED983074:GED983077 GNZ983074:GNZ983077 GXV983074:GXV983077 HHR983074:HHR983077 HRN983074:HRN983077 IBJ983074:IBJ983077 ILF983074:ILF983077 IVB983074:IVB983077 JEX983074:JEX983077 JOT983074:JOT983077 JYP983074:JYP983077 KIL983074:KIL983077 KSH983074:KSH983077 LCD983074:LCD983077 LLZ983074:LLZ983077 LVV983074:LVV983077 MFR983074:MFR983077 MPN983074:MPN983077 MZJ983074:MZJ983077 NJF983074:NJF983077 NTB983074:NTB983077 OCX983074:OCX983077 OMT983074:OMT983077 OWP983074:OWP983077 PGL983074:PGL983077 PQH983074:PQH983077 QAD983074:QAD983077 QJZ983074:QJZ983077 QTV983074:QTV983077 RDR983074:RDR983077 RNN983074:RNN983077 RXJ983074:RXJ983077 SHF983074:SHF983077 SRB983074:SRB983077 TAX983074:TAX983077 TKT983074:TKT983077 TUP983074:TUP983077 UEL983074:UEL983077 UOH983074:UOH983077 UYD983074:UYD983077 VHZ983074:VHZ983077 VRV983074:VRV983077 WBR983074:WBR983077 WLN983074:WLN983077 WVJ983074:WVJ983077 K40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N65574 JJ65574 TF65574 ADB65574 AMX65574 AWT65574 BGP65574 BQL65574 CAH65574 CKD65574 CTZ65574 DDV65574 DNR65574 DXN65574 EHJ65574 ERF65574 FBB65574 FKX65574 FUT65574 GEP65574 GOL65574 GYH65574 HID65574 HRZ65574 IBV65574 ILR65574 IVN65574 JFJ65574 JPF65574 JZB65574 KIX65574 KST65574 LCP65574 LML65574 LWH65574 MGD65574 MPZ65574 MZV65574 NJR65574 NTN65574 ODJ65574 ONF65574 OXB65574 PGX65574 PQT65574 QAP65574 QKL65574 QUH65574 RED65574 RNZ65574 RXV65574 SHR65574 SRN65574 TBJ65574 TLF65574 TVB65574 UEX65574 UOT65574 UYP65574 VIL65574 VSH65574 WCD65574 WLZ65574 WVV65574 N131110 JJ131110 TF131110 ADB131110 AMX131110 AWT131110 BGP131110 BQL131110 CAH131110 CKD131110 CTZ131110 DDV131110 DNR131110 DXN131110 EHJ131110 ERF131110 FBB131110 FKX131110 FUT131110 GEP131110 GOL131110 GYH131110 HID131110 HRZ131110 IBV131110 ILR131110 IVN131110 JFJ131110 JPF131110 JZB131110 KIX131110 KST131110 LCP131110 LML131110 LWH131110 MGD131110 MPZ131110 MZV131110 NJR131110 NTN131110 ODJ131110 ONF131110 OXB131110 PGX131110 PQT131110 QAP131110 QKL131110 QUH131110 RED131110 RNZ131110 RXV131110 SHR131110 SRN131110 TBJ131110 TLF131110 TVB131110 UEX131110 UOT131110 UYP131110 VIL131110 VSH131110 WCD131110 WLZ131110 WVV131110 N196646 JJ196646 TF196646 ADB196646 AMX196646 AWT196646 BGP196646 BQL196646 CAH196646 CKD196646 CTZ196646 DDV196646 DNR196646 DXN196646 EHJ196646 ERF196646 FBB196646 FKX196646 FUT196646 GEP196646 GOL196646 GYH196646 HID196646 HRZ196646 IBV196646 ILR196646 IVN196646 JFJ196646 JPF196646 JZB196646 KIX196646 KST196646 LCP196646 LML196646 LWH196646 MGD196646 MPZ196646 MZV196646 NJR196646 NTN196646 ODJ196646 ONF196646 OXB196646 PGX196646 PQT196646 QAP196646 QKL196646 QUH196646 RED196646 RNZ196646 RXV196646 SHR196646 SRN196646 TBJ196646 TLF196646 TVB196646 UEX196646 UOT196646 UYP196646 VIL196646 VSH196646 WCD196646 WLZ196646 WVV196646 N262182 JJ262182 TF262182 ADB262182 AMX262182 AWT262182 BGP262182 BQL262182 CAH262182 CKD262182 CTZ262182 DDV262182 DNR262182 DXN262182 EHJ262182 ERF262182 FBB262182 FKX262182 FUT262182 GEP262182 GOL262182 GYH262182 HID262182 HRZ262182 IBV262182 ILR262182 IVN262182 JFJ262182 JPF262182 JZB262182 KIX262182 KST262182 LCP262182 LML262182 LWH262182 MGD262182 MPZ262182 MZV262182 NJR262182 NTN262182 ODJ262182 ONF262182 OXB262182 PGX262182 PQT262182 QAP262182 QKL262182 QUH262182 RED262182 RNZ262182 RXV262182 SHR262182 SRN262182 TBJ262182 TLF262182 TVB262182 UEX262182 UOT262182 UYP262182 VIL262182 VSH262182 WCD262182 WLZ262182 WVV262182 N327718 JJ327718 TF327718 ADB327718 AMX327718 AWT327718 BGP327718 BQL327718 CAH327718 CKD327718 CTZ327718 DDV327718 DNR327718 DXN327718 EHJ327718 ERF327718 FBB327718 FKX327718 FUT327718 GEP327718 GOL327718 GYH327718 HID327718 HRZ327718 IBV327718 ILR327718 IVN327718 JFJ327718 JPF327718 JZB327718 KIX327718 KST327718 LCP327718 LML327718 LWH327718 MGD327718 MPZ327718 MZV327718 NJR327718 NTN327718 ODJ327718 ONF327718 OXB327718 PGX327718 PQT327718 QAP327718 QKL327718 QUH327718 RED327718 RNZ327718 RXV327718 SHR327718 SRN327718 TBJ327718 TLF327718 TVB327718 UEX327718 UOT327718 UYP327718 VIL327718 VSH327718 WCD327718 WLZ327718 WVV327718 N393254 JJ393254 TF393254 ADB393254 AMX393254 AWT393254 BGP393254 BQL393254 CAH393254 CKD393254 CTZ393254 DDV393254 DNR393254 DXN393254 EHJ393254 ERF393254 FBB393254 FKX393254 FUT393254 GEP393254 GOL393254 GYH393254 HID393254 HRZ393254 IBV393254 ILR393254 IVN393254 JFJ393254 JPF393254 JZB393254 KIX393254 KST393254 LCP393254 LML393254 LWH393254 MGD393254 MPZ393254 MZV393254 NJR393254 NTN393254 ODJ393254 ONF393254 OXB393254 PGX393254 PQT393254 QAP393254 QKL393254 QUH393254 RED393254 RNZ393254 RXV393254 SHR393254 SRN393254 TBJ393254 TLF393254 TVB393254 UEX393254 UOT393254 UYP393254 VIL393254 VSH393254 WCD393254 WLZ393254 WVV393254 N458790 JJ458790 TF458790 ADB458790 AMX458790 AWT458790 BGP458790 BQL458790 CAH458790 CKD458790 CTZ458790 DDV458790 DNR458790 DXN458790 EHJ458790 ERF458790 FBB458790 FKX458790 FUT458790 GEP458790 GOL458790 GYH458790 HID458790 HRZ458790 IBV458790 ILR458790 IVN458790 JFJ458790 JPF458790 JZB458790 KIX458790 KST458790 LCP458790 LML458790 LWH458790 MGD458790 MPZ458790 MZV458790 NJR458790 NTN458790 ODJ458790 ONF458790 OXB458790 PGX458790 PQT458790 QAP458790 QKL458790 QUH458790 RED458790 RNZ458790 RXV458790 SHR458790 SRN458790 TBJ458790 TLF458790 TVB458790 UEX458790 UOT458790 UYP458790 VIL458790 VSH458790 WCD458790 WLZ458790 WVV458790 N524326 JJ524326 TF524326 ADB524326 AMX524326 AWT524326 BGP524326 BQL524326 CAH524326 CKD524326 CTZ524326 DDV524326 DNR524326 DXN524326 EHJ524326 ERF524326 FBB524326 FKX524326 FUT524326 GEP524326 GOL524326 GYH524326 HID524326 HRZ524326 IBV524326 ILR524326 IVN524326 JFJ524326 JPF524326 JZB524326 KIX524326 KST524326 LCP524326 LML524326 LWH524326 MGD524326 MPZ524326 MZV524326 NJR524326 NTN524326 ODJ524326 ONF524326 OXB524326 PGX524326 PQT524326 QAP524326 QKL524326 QUH524326 RED524326 RNZ524326 RXV524326 SHR524326 SRN524326 TBJ524326 TLF524326 TVB524326 UEX524326 UOT524326 UYP524326 VIL524326 VSH524326 WCD524326 WLZ524326 WVV524326 N589862 JJ589862 TF589862 ADB589862 AMX589862 AWT589862 BGP589862 BQL589862 CAH589862 CKD589862 CTZ589862 DDV589862 DNR589862 DXN589862 EHJ589862 ERF589862 FBB589862 FKX589862 FUT589862 GEP589862 GOL589862 GYH589862 HID589862 HRZ589862 IBV589862 ILR589862 IVN589862 JFJ589862 JPF589862 JZB589862 KIX589862 KST589862 LCP589862 LML589862 LWH589862 MGD589862 MPZ589862 MZV589862 NJR589862 NTN589862 ODJ589862 ONF589862 OXB589862 PGX589862 PQT589862 QAP589862 QKL589862 QUH589862 RED589862 RNZ589862 RXV589862 SHR589862 SRN589862 TBJ589862 TLF589862 TVB589862 UEX589862 UOT589862 UYP589862 VIL589862 VSH589862 WCD589862 WLZ589862 WVV589862 N655398 JJ655398 TF655398 ADB655398 AMX655398 AWT655398 BGP655398 BQL655398 CAH655398 CKD655398 CTZ655398 DDV655398 DNR655398 DXN655398 EHJ655398 ERF655398 FBB655398 FKX655398 FUT655398 GEP655398 GOL655398 GYH655398 HID655398 HRZ655398 IBV655398 ILR655398 IVN655398 JFJ655398 JPF655398 JZB655398 KIX655398 KST655398 LCP655398 LML655398 LWH655398 MGD655398 MPZ655398 MZV655398 NJR655398 NTN655398 ODJ655398 ONF655398 OXB655398 PGX655398 PQT655398 QAP655398 QKL655398 QUH655398 RED655398 RNZ655398 RXV655398 SHR655398 SRN655398 TBJ655398 TLF655398 TVB655398 UEX655398 UOT655398 UYP655398 VIL655398 VSH655398 WCD655398 WLZ655398 WVV655398 N720934 JJ720934 TF720934 ADB720934 AMX720934 AWT720934 BGP720934 BQL720934 CAH720934 CKD720934 CTZ720934 DDV720934 DNR720934 DXN720934 EHJ720934 ERF720934 FBB720934 FKX720934 FUT720934 GEP720934 GOL720934 GYH720934 HID720934 HRZ720934 IBV720934 ILR720934 IVN720934 JFJ720934 JPF720934 JZB720934 KIX720934 KST720934 LCP720934 LML720934 LWH720934 MGD720934 MPZ720934 MZV720934 NJR720934 NTN720934 ODJ720934 ONF720934 OXB720934 PGX720934 PQT720934 QAP720934 QKL720934 QUH720934 RED720934 RNZ720934 RXV720934 SHR720934 SRN720934 TBJ720934 TLF720934 TVB720934 UEX720934 UOT720934 UYP720934 VIL720934 VSH720934 WCD720934 WLZ720934 WVV720934 N786470 JJ786470 TF786470 ADB786470 AMX786470 AWT786470 BGP786470 BQL786470 CAH786470 CKD786470 CTZ786470 DDV786470 DNR786470 DXN786470 EHJ786470 ERF786470 FBB786470 FKX786470 FUT786470 GEP786470 GOL786470 GYH786470 HID786470 HRZ786470 IBV786470 ILR786470 IVN786470 JFJ786470 JPF786470 JZB786470 KIX786470 KST786470 LCP786470 LML786470 LWH786470 MGD786470 MPZ786470 MZV786470 NJR786470 NTN786470 ODJ786470 ONF786470 OXB786470 PGX786470 PQT786470 QAP786470 QKL786470 QUH786470 RED786470 RNZ786470 RXV786470 SHR786470 SRN786470 TBJ786470 TLF786470 TVB786470 UEX786470 UOT786470 UYP786470 VIL786470 VSH786470 WCD786470 WLZ786470 WVV786470 N852006 JJ852006 TF852006 ADB852006 AMX852006 AWT852006 BGP852006 BQL852006 CAH852006 CKD852006 CTZ852006 DDV852006 DNR852006 DXN852006 EHJ852006 ERF852006 FBB852006 FKX852006 FUT852006 GEP852006 GOL852006 GYH852006 HID852006 HRZ852006 IBV852006 ILR852006 IVN852006 JFJ852006 JPF852006 JZB852006 KIX852006 KST852006 LCP852006 LML852006 LWH852006 MGD852006 MPZ852006 MZV852006 NJR852006 NTN852006 ODJ852006 ONF852006 OXB852006 PGX852006 PQT852006 QAP852006 QKL852006 QUH852006 RED852006 RNZ852006 RXV852006 SHR852006 SRN852006 TBJ852006 TLF852006 TVB852006 UEX852006 UOT852006 UYP852006 VIL852006 VSH852006 WCD852006 WLZ852006 WVV852006 N917542 JJ917542 TF917542 ADB917542 AMX917542 AWT917542 BGP917542 BQL917542 CAH917542 CKD917542 CTZ917542 DDV917542 DNR917542 DXN917542 EHJ917542 ERF917542 FBB917542 FKX917542 FUT917542 GEP917542 GOL917542 GYH917542 HID917542 HRZ917542 IBV917542 ILR917542 IVN917542 JFJ917542 JPF917542 JZB917542 KIX917542 KST917542 LCP917542 LML917542 LWH917542 MGD917542 MPZ917542 MZV917542 NJR917542 NTN917542 ODJ917542 ONF917542 OXB917542 PGX917542 PQT917542 QAP917542 QKL917542 QUH917542 RED917542 RNZ917542 RXV917542 SHR917542 SRN917542 TBJ917542 TLF917542 TVB917542 UEX917542 UOT917542 UYP917542 VIL917542 VSH917542 WCD917542 WLZ917542 WVV917542 N983078 JJ983078 TF983078 ADB983078 AMX983078 AWT983078 BGP983078 BQL983078 CAH983078 CKD983078 CTZ983078 DDV983078 DNR983078 DXN983078 EHJ983078 ERF983078 FBB983078 FKX983078 FUT983078 GEP983078 GOL983078 GYH983078 HID983078 HRZ983078 IBV983078 ILR983078 IVN983078 JFJ983078 JPF983078 JZB983078 KIX983078 KST983078 LCP983078 LML983078 LWH983078 MGD983078 MPZ983078 MZV983078 NJR983078 NTN983078 ODJ983078 ONF983078 OXB983078 PGX983078 PQT983078 QAP983078 QKL983078 QUH983078 RED983078 RNZ983078 RXV983078 SHR983078 SRN983078 TBJ983078 TLF983078 TVB983078 UEX983078 UOT983078 UYP983078 VIL983078 VSH983078 WCD983078 WLZ983078 WVV983078 S40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W40 JS40 TO40 ADK40 ANG40 AXC40 BGY40 BQU40 CAQ40 CKM40 CUI40 DEE40 DOA40 DXW40 EHS40 ERO40 FBK40 FLG40 FVC40 GEY40 GOU40 GYQ40 HIM40 HSI40 ICE40 IMA40 IVW40 JFS40 JPO40 JZK40 KJG40 KTC40 LCY40 LMU40 LWQ40 MGM40 MQI40 NAE40 NKA40 NTW40 ODS40 ONO40 OXK40 PHG40 PRC40 QAY40 QKU40 QUQ40 REM40 ROI40 RYE40 SIA40 SRW40 TBS40 TLO40 TVK40 UFG40 UPC40 UYY40 VIU40 VSQ40 WCM40 WMI40 WWE40 W65574 JS65574 TO65574 ADK65574 ANG65574 AXC65574 BGY65574 BQU65574 CAQ65574 CKM65574 CUI65574 DEE65574 DOA65574 DXW65574 EHS65574 ERO65574 FBK65574 FLG65574 FVC65574 GEY65574 GOU65574 GYQ65574 HIM65574 HSI65574 ICE65574 IMA65574 IVW65574 JFS65574 JPO65574 JZK65574 KJG65574 KTC65574 LCY65574 LMU65574 LWQ65574 MGM65574 MQI65574 NAE65574 NKA65574 NTW65574 ODS65574 ONO65574 OXK65574 PHG65574 PRC65574 QAY65574 QKU65574 QUQ65574 REM65574 ROI65574 RYE65574 SIA65574 SRW65574 TBS65574 TLO65574 TVK65574 UFG65574 UPC65574 UYY65574 VIU65574 VSQ65574 WCM65574 WMI65574 WWE65574 W131110 JS131110 TO131110 ADK131110 ANG131110 AXC131110 BGY131110 BQU131110 CAQ131110 CKM131110 CUI131110 DEE131110 DOA131110 DXW131110 EHS131110 ERO131110 FBK131110 FLG131110 FVC131110 GEY131110 GOU131110 GYQ131110 HIM131110 HSI131110 ICE131110 IMA131110 IVW131110 JFS131110 JPO131110 JZK131110 KJG131110 KTC131110 LCY131110 LMU131110 LWQ131110 MGM131110 MQI131110 NAE131110 NKA131110 NTW131110 ODS131110 ONO131110 OXK131110 PHG131110 PRC131110 QAY131110 QKU131110 QUQ131110 REM131110 ROI131110 RYE131110 SIA131110 SRW131110 TBS131110 TLO131110 TVK131110 UFG131110 UPC131110 UYY131110 VIU131110 VSQ131110 WCM131110 WMI131110 WWE131110 W196646 JS196646 TO196646 ADK196646 ANG196646 AXC196646 BGY196646 BQU196646 CAQ196646 CKM196646 CUI196646 DEE196646 DOA196646 DXW196646 EHS196646 ERO196646 FBK196646 FLG196646 FVC196646 GEY196646 GOU196646 GYQ196646 HIM196646 HSI196646 ICE196646 IMA196646 IVW196646 JFS196646 JPO196646 JZK196646 KJG196646 KTC196646 LCY196646 LMU196646 LWQ196646 MGM196646 MQI196646 NAE196646 NKA196646 NTW196646 ODS196646 ONO196646 OXK196646 PHG196646 PRC196646 QAY196646 QKU196646 QUQ196646 REM196646 ROI196646 RYE196646 SIA196646 SRW196646 TBS196646 TLO196646 TVK196646 UFG196646 UPC196646 UYY196646 VIU196646 VSQ196646 WCM196646 WMI196646 WWE196646 W262182 JS262182 TO262182 ADK262182 ANG262182 AXC262182 BGY262182 BQU262182 CAQ262182 CKM262182 CUI262182 DEE262182 DOA262182 DXW262182 EHS262182 ERO262182 FBK262182 FLG262182 FVC262182 GEY262182 GOU262182 GYQ262182 HIM262182 HSI262182 ICE262182 IMA262182 IVW262182 JFS262182 JPO262182 JZK262182 KJG262182 KTC262182 LCY262182 LMU262182 LWQ262182 MGM262182 MQI262182 NAE262182 NKA262182 NTW262182 ODS262182 ONO262182 OXK262182 PHG262182 PRC262182 QAY262182 QKU262182 QUQ262182 REM262182 ROI262182 RYE262182 SIA262182 SRW262182 TBS262182 TLO262182 TVK262182 UFG262182 UPC262182 UYY262182 VIU262182 VSQ262182 WCM262182 WMI262182 WWE262182 W327718 JS327718 TO327718 ADK327718 ANG327718 AXC327718 BGY327718 BQU327718 CAQ327718 CKM327718 CUI327718 DEE327718 DOA327718 DXW327718 EHS327718 ERO327718 FBK327718 FLG327718 FVC327718 GEY327718 GOU327718 GYQ327718 HIM327718 HSI327718 ICE327718 IMA327718 IVW327718 JFS327718 JPO327718 JZK327718 KJG327718 KTC327718 LCY327718 LMU327718 LWQ327718 MGM327718 MQI327718 NAE327718 NKA327718 NTW327718 ODS327718 ONO327718 OXK327718 PHG327718 PRC327718 QAY327718 QKU327718 QUQ327718 REM327718 ROI327718 RYE327718 SIA327718 SRW327718 TBS327718 TLO327718 TVK327718 UFG327718 UPC327718 UYY327718 VIU327718 VSQ327718 WCM327718 WMI327718 WWE327718 W393254 JS393254 TO393254 ADK393254 ANG393254 AXC393254 BGY393254 BQU393254 CAQ393254 CKM393254 CUI393254 DEE393254 DOA393254 DXW393254 EHS393254 ERO393254 FBK393254 FLG393254 FVC393254 GEY393254 GOU393254 GYQ393254 HIM393254 HSI393254 ICE393254 IMA393254 IVW393254 JFS393254 JPO393254 JZK393254 KJG393254 KTC393254 LCY393254 LMU393254 LWQ393254 MGM393254 MQI393254 NAE393254 NKA393254 NTW393254 ODS393254 ONO393254 OXK393254 PHG393254 PRC393254 QAY393254 QKU393254 QUQ393254 REM393254 ROI393254 RYE393254 SIA393254 SRW393254 TBS393254 TLO393254 TVK393254 UFG393254 UPC393254 UYY393254 VIU393254 VSQ393254 WCM393254 WMI393254 WWE393254 W458790 JS458790 TO458790 ADK458790 ANG458790 AXC458790 BGY458790 BQU458790 CAQ458790 CKM458790 CUI458790 DEE458790 DOA458790 DXW458790 EHS458790 ERO458790 FBK458790 FLG458790 FVC458790 GEY458790 GOU458790 GYQ458790 HIM458790 HSI458790 ICE458790 IMA458790 IVW458790 JFS458790 JPO458790 JZK458790 KJG458790 KTC458790 LCY458790 LMU458790 LWQ458790 MGM458790 MQI458790 NAE458790 NKA458790 NTW458790 ODS458790 ONO458790 OXK458790 PHG458790 PRC458790 QAY458790 QKU458790 QUQ458790 REM458790 ROI458790 RYE458790 SIA458790 SRW458790 TBS458790 TLO458790 TVK458790 UFG458790 UPC458790 UYY458790 VIU458790 VSQ458790 WCM458790 WMI458790 WWE458790 W524326 JS524326 TO524326 ADK524326 ANG524326 AXC524326 BGY524326 BQU524326 CAQ524326 CKM524326 CUI524326 DEE524326 DOA524326 DXW524326 EHS524326 ERO524326 FBK524326 FLG524326 FVC524326 GEY524326 GOU524326 GYQ524326 HIM524326 HSI524326 ICE524326 IMA524326 IVW524326 JFS524326 JPO524326 JZK524326 KJG524326 KTC524326 LCY524326 LMU524326 LWQ524326 MGM524326 MQI524326 NAE524326 NKA524326 NTW524326 ODS524326 ONO524326 OXK524326 PHG524326 PRC524326 QAY524326 QKU524326 QUQ524326 REM524326 ROI524326 RYE524326 SIA524326 SRW524326 TBS524326 TLO524326 TVK524326 UFG524326 UPC524326 UYY524326 VIU524326 VSQ524326 WCM524326 WMI524326 WWE524326 W589862 JS589862 TO589862 ADK589862 ANG589862 AXC589862 BGY589862 BQU589862 CAQ589862 CKM589862 CUI589862 DEE589862 DOA589862 DXW589862 EHS589862 ERO589862 FBK589862 FLG589862 FVC589862 GEY589862 GOU589862 GYQ589862 HIM589862 HSI589862 ICE589862 IMA589862 IVW589862 JFS589862 JPO589862 JZK589862 KJG589862 KTC589862 LCY589862 LMU589862 LWQ589862 MGM589862 MQI589862 NAE589862 NKA589862 NTW589862 ODS589862 ONO589862 OXK589862 PHG589862 PRC589862 QAY589862 QKU589862 QUQ589862 REM589862 ROI589862 RYE589862 SIA589862 SRW589862 TBS589862 TLO589862 TVK589862 UFG589862 UPC589862 UYY589862 VIU589862 VSQ589862 WCM589862 WMI589862 WWE589862 W655398 JS655398 TO655398 ADK655398 ANG655398 AXC655398 BGY655398 BQU655398 CAQ655398 CKM655398 CUI655398 DEE655398 DOA655398 DXW655398 EHS655398 ERO655398 FBK655398 FLG655398 FVC655398 GEY655398 GOU655398 GYQ655398 HIM655398 HSI655398 ICE655398 IMA655398 IVW655398 JFS655398 JPO655398 JZK655398 KJG655398 KTC655398 LCY655398 LMU655398 LWQ655398 MGM655398 MQI655398 NAE655398 NKA655398 NTW655398 ODS655398 ONO655398 OXK655398 PHG655398 PRC655398 QAY655398 QKU655398 QUQ655398 REM655398 ROI655398 RYE655398 SIA655398 SRW655398 TBS655398 TLO655398 TVK655398 UFG655398 UPC655398 UYY655398 VIU655398 VSQ655398 WCM655398 WMI655398 WWE655398 W720934 JS720934 TO720934 ADK720934 ANG720934 AXC720934 BGY720934 BQU720934 CAQ720934 CKM720934 CUI720934 DEE720934 DOA720934 DXW720934 EHS720934 ERO720934 FBK720934 FLG720934 FVC720934 GEY720934 GOU720934 GYQ720934 HIM720934 HSI720934 ICE720934 IMA720934 IVW720934 JFS720934 JPO720934 JZK720934 KJG720934 KTC720934 LCY720934 LMU720934 LWQ720934 MGM720934 MQI720934 NAE720934 NKA720934 NTW720934 ODS720934 ONO720934 OXK720934 PHG720934 PRC720934 QAY720934 QKU720934 QUQ720934 REM720934 ROI720934 RYE720934 SIA720934 SRW720934 TBS720934 TLO720934 TVK720934 UFG720934 UPC720934 UYY720934 VIU720934 VSQ720934 WCM720934 WMI720934 WWE720934 W786470 JS786470 TO786470 ADK786470 ANG786470 AXC786470 BGY786470 BQU786470 CAQ786470 CKM786470 CUI786470 DEE786470 DOA786470 DXW786470 EHS786470 ERO786470 FBK786470 FLG786470 FVC786470 GEY786470 GOU786470 GYQ786470 HIM786470 HSI786470 ICE786470 IMA786470 IVW786470 JFS786470 JPO786470 JZK786470 KJG786470 KTC786470 LCY786470 LMU786470 LWQ786470 MGM786470 MQI786470 NAE786470 NKA786470 NTW786470 ODS786470 ONO786470 OXK786470 PHG786470 PRC786470 QAY786470 QKU786470 QUQ786470 REM786470 ROI786470 RYE786470 SIA786470 SRW786470 TBS786470 TLO786470 TVK786470 UFG786470 UPC786470 UYY786470 VIU786470 VSQ786470 WCM786470 WMI786470 WWE786470 W852006 JS852006 TO852006 ADK852006 ANG852006 AXC852006 BGY852006 BQU852006 CAQ852006 CKM852006 CUI852006 DEE852006 DOA852006 DXW852006 EHS852006 ERO852006 FBK852006 FLG852006 FVC852006 GEY852006 GOU852006 GYQ852006 HIM852006 HSI852006 ICE852006 IMA852006 IVW852006 JFS852006 JPO852006 JZK852006 KJG852006 KTC852006 LCY852006 LMU852006 LWQ852006 MGM852006 MQI852006 NAE852006 NKA852006 NTW852006 ODS852006 ONO852006 OXK852006 PHG852006 PRC852006 QAY852006 QKU852006 QUQ852006 REM852006 ROI852006 RYE852006 SIA852006 SRW852006 TBS852006 TLO852006 TVK852006 UFG852006 UPC852006 UYY852006 VIU852006 VSQ852006 WCM852006 WMI852006 WWE852006 W917542 JS917542 TO917542 ADK917542 ANG917542 AXC917542 BGY917542 BQU917542 CAQ917542 CKM917542 CUI917542 DEE917542 DOA917542 DXW917542 EHS917542 ERO917542 FBK917542 FLG917542 FVC917542 GEY917542 GOU917542 GYQ917542 HIM917542 HSI917542 ICE917542 IMA917542 IVW917542 JFS917542 JPO917542 JZK917542 KJG917542 KTC917542 LCY917542 LMU917542 LWQ917542 MGM917542 MQI917542 NAE917542 NKA917542 NTW917542 ODS917542 ONO917542 OXK917542 PHG917542 PRC917542 QAY917542 QKU917542 QUQ917542 REM917542 ROI917542 RYE917542 SIA917542 SRW917542 TBS917542 TLO917542 TVK917542 UFG917542 UPC917542 UYY917542 VIU917542 VSQ917542 WCM917542 WMI917542 WWE917542 W983078 JS983078 TO983078 ADK983078 ANG983078 AXC983078 BGY983078 BQU983078 CAQ983078 CKM983078 CUI983078 DEE983078 DOA983078 DXW983078 EHS983078 ERO983078 FBK983078 FLG983078 FVC983078 GEY983078 GOU983078 GYQ983078 HIM983078 HSI983078 ICE983078 IMA983078 IVW983078 JFS983078 JPO983078 JZK983078 KJG983078 KTC983078 LCY983078 LMU983078 LWQ983078 MGM983078 MQI983078 NAE983078 NKA983078 NTW983078 ODS983078 ONO983078 OXK983078 PHG983078 PRC983078 QAY983078 QKU983078 QUQ983078 REM983078 ROI983078 RYE983078 SIA983078 SRW983078 TBS983078 TLO983078 TVK983078 UFG983078 UPC983078 UYY983078 VIU983078 VSQ983078 WCM983078 WMI983078 WWE983078</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X50"/>
  <sheetViews>
    <sheetView workbookViewId="0"/>
  </sheetViews>
  <sheetFormatPr defaultColWidth="9" defaultRowHeight="13.5"/>
  <cols>
    <col min="1" max="17" width="3.625" style="672" customWidth="1"/>
    <col min="18" max="18" width="3.625" style="284" customWidth="1"/>
    <col min="19" max="24" width="3.625" style="672" customWidth="1"/>
    <col min="25" max="265" width="9" style="672" customWidth="1"/>
    <col min="266" max="266" width="1.625" style="672" customWidth="1"/>
    <col min="267" max="267" width="2.125" style="672" customWidth="1"/>
    <col min="268" max="268" width="3" style="672" customWidth="1"/>
    <col min="269" max="269" width="8.5" style="672" customWidth="1"/>
    <col min="270" max="270" width="5.375" style="672" customWidth="1"/>
    <col min="271" max="271" width="9.5" style="672" customWidth="1"/>
    <col min="272" max="272" width="11" style="672" customWidth="1"/>
    <col min="273" max="273" width="9.5" style="672" customWidth="1"/>
    <col min="274" max="274" width="6.625" style="672" customWidth="1"/>
    <col min="275" max="275" width="3.25" style="672" bestFit="1" customWidth="1"/>
    <col min="276" max="276" width="5.125" style="672" customWidth="1"/>
    <col min="277" max="277" width="3.25" style="672" customWidth="1"/>
    <col min="278" max="278" width="5.125" style="672" customWidth="1"/>
    <col min="279" max="279" width="3.25" style="672" customWidth="1"/>
    <col min="280" max="521" width="9" style="672" customWidth="1"/>
    <col min="522" max="522" width="1.625" style="672" customWidth="1"/>
    <col min="523" max="523" width="2.125" style="672" customWidth="1"/>
    <col min="524" max="524" width="3" style="672" customWidth="1"/>
    <col min="525" max="525" width="8.5" style="672" customWidth="1"/>
    <col min="526" max="526" width="5.375" style="672" customWidth="1"/>
    <col min="527" max="527" width="9.5" style="672" customWidth="1"/>
    <col min="528" max="528" width="11" style="672" customWidth="1"/>
    <col min="529" max="529" width="9.5" style="672" customWidth="1"/>
    <col min="530" max="530" width="6.625" style="672" customWidth="1"/>
    <col min="531" max="531" width="3.25" style="672" bestFit="1" customWidth="1"/>
    <col min="532" max="532" width="5.125" style="672" customWidth="1"/>
    <col min="533" max="533" width="3.25" style="672" customWidth="1"/>
    <col min="534" max="534" width="5.125" style="672" customWidth="1"/>
    <col min="535" max="535" width="3.25" style="672" customWidth="1"/>
    <col min="536" max="777" width="9" style="672" customWidth="1"/>
    <col min="778" max="778" width="1.625" style="672" customWidth="1"/>
    <col min="779" max="779" width="2.125" style="672" customWidth="1"/>
    <col min="780" max="780" width="3" style="672" customWidth="1"/>
    <col min="781" max="781" width="8.5" style="672" customWidth="1"/>
    <col min="782" max="782" width="5.375" style="672" customWidth="1"/>
    <col min="783" max="783" width="9.5" style="672" customWidth="1"/>
    <col min="784" max="784" width="11" style="672" customWidth="1"/>
    <col min="785" max="785" width="9.5" style="672" customWidth="1"/>
    <col min="786" max="786" width="6.625" style="672" customWidth="1"/>
    <col min="787" max="787" width="3.25" style="672" bestFit="1" customWidth="1"/>
    <col min="788" max="788" width="5.125" style="672" customWidth="1"/>
    <col min="789" max="789" width="3.25" style="672" customWidth="1"/>
    <col min="790" max="790" width="5.125" style="672" customWidth="1"/>
    <col min="791" max="791" width="3.25" style="672" customWidth="1"/>
    <col min="792" max="1033" width="9" style="672" customWidth="1"/>
    <col min="1034" max="1034" width="1.625" style="672" customWidth="1"/>
    <col min="1035" max="1035" width="2.125" style="672" customWidth="1"/>
    <col min="1036" max="1036" width="3" style="672" customWidth="1"/>
    <col min="1037" max="1037" width="8.5" style="672" customWidth="1"/>
    <col min="1038" max="1038" width="5.375" style="672" customWidth="1"/>
    <col min="1039" max="1039" width="9.5" style="672" customWidth="1"/>
    <col min="1040" max="1040" width="11" style="672" customWidth="1"/>
    <col min="1041" max="1041" width="9.5" style="672" customWidth="1"/>
    <col min="1042" max="1042" width="6.625" style="672" customWidth="1"/>
    <col min="1043" max="1043" width="3.25" style="672" bestFit="1" customWidth="1"/>
    <col min="1044" max="1044" width="5.125" style="672" customWidth="1"/>
    <col min="1045" max="1045" width="3.25" style="672" customWidth="1"/>
    <col min="1046" max="1046" width="5.125" style="672" customWidth="1"/>
    <col min="1047" max="1047" width="3.25" style="672" customWidth="1"/>
    <col min="1048" max="1289" width="9" style="672" customWidth="1"/>
    <col min="1290" max="1290" width="1.625" style="672" customWidth="1"/>
    <col min="1291" max="1291" width="2.125" style="672" customWidth="1"/>
    <col min="1292" max="1292" width="3" style="672" customWidth="1"/>
    <col min="1293" max="1293" width="8.5" style="672" customWidth="1"/>
    <col min="1294" max="1294" width="5.375" style="672" customWidth="1"/>
    <col min="1295" max="1295" width="9.5" style="672" customWidth="1"/>
    <col min="1296" max="1296" width="11" style="672" customWidth="1"/>
    <col min="1297" max="1297" width="9.5" style="672" customWidth="1"/>
    <col min="1298" max="1298" width="6.625" style="672" customWidth="1"/>
    <col min="1299" max="1299" width="3.25" style="672" bestFit="1" customWidth="1"/>
    <col min="1300" max="1300" width="5.125" style="672" customWidth="1"/>
    <col min="1301" max="1301" width="3.25" style="672" customWidth="1"/>
    <col min="1302" max="1302" width="5.125" style="672" customWidth="1"/>
    <col min="1303" max="1303" width="3.25" style="672" customWidth="1"/>
    <col min="1304" max="1545" width="9" style="672" customWidth="1"/>
    <col min="1546" max="1546" width="1.625" style="672" customWidth="1"/>
    <col min="1547" max="1547" width="2.125" style="672" customWidth="1"/>
    <col min="1548" max="1548" width="3" style="672" customWidth="1"/>
    <col min="1549" max="1549" width="8.5" style="672" customWidth="1"/>
    <col min="1550" max="1550" width="5.375" style="672" customWidth="1"/>
    <col min="1551" max="1551" width="9.5" style="672" customWidth="1"/>
    <col min="1552" max="1552" width="11" style="672" customWidth="1"/>
    <col min="1553" max="1553" width="9.5" style="672" customWidth="1"/>
    <col min="1554" max="1554" width="6.625" style="672" customWidth="1"/>
    <col min="1555" max="1555" width="3.25" style="672" bestFit="1" customWidth="1"/>
    <col min="1556" max="1556" width="5.125" style="672" customWidth="1"/>
    <col min="1557" max="1557" width="3.25" style="672" customWidth="1"/>
    <col min="1558" max="1558" width="5.125" style="672" customWidth="1"/>
    <col min="1559" max="1559" width="3.25" style="672" customWidth="1"/>
    <col min="1560" max="1801" width="9" style="672" customWidth="1"/>
    <col min="1802" max="1802" width="1.625" style="672" customWidth="1"/>
    <col min="1803" max="1803" width="2.125" style="672" customWidth="1"/>
    <col min="1804" max="1804" width="3" style="672" customWidth="1"/>
    <col min="1805" max="1805" width="8.5" style="672" customWidth="1"/>
    <col min="1806" max="1806" width="5.375" style="672" customWidth="1"/>
    <col min="1807" max="1807" width="9.5" style="672" customWidth="1"/>
    <col min="1808" max="1808" width="11" style="672" customWidth="1"/>
    <col min="1809" max="1809" width="9.5" style="672" customWidth="1"/>
    <col min="1810" max="1810" width="6.625" style="672" customWidth="1"/>
    <col min="1811" max="1811" width="3.25" style="672" bestFit="1" customWidth="1"/>
    <col min="1812" max="1812" width="5.125" style="672" customWidth="1"/>
    <col min="1813" max="1813" width="3.25" style="672" customWidth="1"/>
    <col min="1814" max="1814" width="5.125" style="672" customWidth="1"/>
    <col min="1815" max="1815" width="3.25" style="672" customWidth="1"/>
    <col min="1816" max="2057" width="9" style="672" customWidth="1"/>
    <col min="2058" max="2058" width="1.625" style="672" customWidth="1"/>
    <col min="2059" max="2059" width="2.125" style="672" customWidth="1"/>
    <col min="2060" max="2060" width="3" style="672" customWidth="1"/>
    <col min="2061" max="2061" width="8.5" style="672" customWidth="1"/>
    <col min="2062" max="2062" width="5.375" style="672" customWidth="1"/>
    <col min="2063" max="2063" width="9.5" style="672" customWidth="1"/>
    <col min="2064" max="2064" width="11" style="672" customWidth="1"/>
    <col min="2065" max="2065" width="9.5" style="672" customWidth="1"/>
    <col min="2066" max="2066" width="6.625" style="672" customWidth="1"/>
    <col min="2067" max="2067" width="3.25" style="672" bestFit="1" customWidth="1"/>
    <col min="2068" max="2068" width="5.125" style="672" customWidth="1"/>
    <col min="2069" max="2069" width="3.25" style="672" customWidth="1"/>
    <col min="2070" max="2070" width="5.125" style="672" customWidth="1"/>
    <col min="2071" max="2071" width="3.25" style="672" customWidth="1"/>
    <col min="2072" max="2313" width="9" style="672" customWidth="1"/>
    <col min="2314" max="2314" width="1.625" style="672" customWidth="1"/>
    <col min="2315" max="2315" width="2.125" style="672" customWidth="1"/>
    <col min="2316" max="2316" width="3" style="672" customWidth="1"/>
    <col min="2317" max="2317" width="8.5" style="672" customWidth="1"/>
    <col min="2318" max="2318" width="5.375" style="672" customWidth="1"/>
    <col min="2319" max="2319" width="9.5" style="672" customWidth="1"/>
    <col min="2320" max="2320" width="11" style="672" customWidth="1"/>
    <col min="2321" max="2321" width="9.5" style="672" customWidth="1"/>
    <col min="2322" max="2322" width="6.625" style="672" customWidth="1"/>
    <col min="2323" max="2323" width="3.25" style="672" bestFit="1" customWidth="1"/>
    <col min="2324" max="2324" width="5.125" style="672" customWidth="1"/>
    <col min="2325" max="2325" width="3.25" style="672" customWidth="1"/>
    <col min="2326" max="2326" width="5.125" style="672" customWidth="1"/>
    <col min="2327" max="2327" width="3.25" style="672" customWidth="1"/>
    <col min="2328" max="2569" width="9" style="672" customWidth="1"/>
    <col min="2570" max="2570" width="1.625" style="672" customWidth="1"/>
    <col min="2571" max="2571" width="2.125" style="672" customWidth="1"/>
    <col min="2572" max="2572" width="3" style="672" customWidth="1"/>
    <col min="2573" max="2573" width="8.5" style="672" customWidth="1"/>
    <col min="2574" max="2574" width="5.375" style="672" customWidth="1"/>
    <col min="2575" max="2575" width="9.5" style="672" customWidth="1"/>
    <col min="2576" max="2576" width="11" style="672" customWidth="1"/>
    <col min="2577" max="2577" width="9.5" style="672" customWidth="1"/>
    <col min="2578" max="2578" width="6.625" style="672" customWidth="1"/>
    <col min="2579" max="2579" width="3.25" style="672" bestFit="1" customWidth="1"/>
    <col min="2580" max="2580" width="5.125" style="672" customWidth="1"/>
    <col min="2581" max="2581" width="3.25" style="672" customWidth="1"/>
    <col min="2582" max="2582" width="5.125" style="672" customWidth="1"/>
    <col min="2583" max="2583" width="3.25" style="672" customWidth="1"/>
    <col min="2584" max="2825" width="9" style="672" customWidth="1"/>
    <col min="2826" max="2826" width="1.625" style="672" customWidth="1"/>
    <col min="2827" max="2827" width="2.125" style="672" customWidth="1"/>
    <col min="2828" max="2828" width="3" style="672" customWidth="1"/>
    <col min="2829" max="2829" width="8.5" style="672" customWidth="1"/>
    <col min="2830" max="2830" width="5.375" style="672" customWidth="1"/>
    <col min="2831" max="2831" width="9.5" style="672" customWidth="1"/>
    <col min="2832" max="2832" width="11" style="672" customWidth="1"/>
    <col min="2833" max="2833" width="9.5" style="672" customWidth="1"/>
    <col min="2834" max="2834" width="6.625" style="672" customWidth="1"/>
    <col min="2835" max="2835" width="3.25" style="672" bestFit="1" customWidth="1"/>
    <col min="2836" max="2836" width="5.125" style="672" customWidth="1"/>
    <col min="2837" max="2837" width="3.25" style="672" customWidth="1"/>
    <col min="2838" max="2838" width="5.125" style="672" customWidth="1"/>
    <col min="2839" max="2839" width="3.25" style="672" customWidth="1"/>
    <col min="2840" max="3081" width="9" style="672" customWidth="1"/>
    <col min="3082" max="3082" width="1.625" style="672" customWidth="1"/>
    <col min="3083" max="3083" width="2.125" style="672" customWidth="1"/>
    <col min="3084" max="3084" width="3" style="672" customWidth="1"/>
    <col min="3085" max="3085" width="8.5" style="672" customWidth="1"/>
    <col min="3086" max="3086" width="5.375" style="672" customWidth="1"/>
    <col min="3087" max="3087" width="9.5" style="672" customWidth="1"/>
    <col min="3088" max="3088" width="11" style="672" customWidth="1"/>
    <col min="3089" max="3089" width="9.5" style="672" customWidth="1"/>
    <col min="3090" max="3090" width="6.625" style="672" customWidth="1"/>
    <col min="3091" max="3091" width="3.25" style="672" bestFit="1" customWidth="1"/>
    <col min="3092" max="3092" width="5.125" style="672" customWidth="1"/>
    <col min="3093" max="3093" width="3.25" style="672" customWidth="1"/>
    <col min="3094" max="3094" width="5.125" style="672" customWidth="1"/>
    <col min="3095" max="3095" width="3.25" style="672" customWidth="1"/>
    <col min="3096" max="3337" width="9" style="672" customWidth="1"/>
    <col min="3338" max="3338" width="1.625" style="672" customWidth="1"/>
    <col min="3339" max="3339" width="2.125" style="672" customWidth="1"/>
    <col min="3340" max="3340" width="3" style="672" customWidth="1"/>
    <col min="3341" max="3341" width="8.5" style="672" customWidth="1"/>
    <col min="3342" max="3342" width="5.375" style="672" customWidth="1"/>
    <col min="3343" max="3343" width="9.5" style="672" customWidth="1"/>
    <col min="3344" max="3344" width="11" style="672" customWidth="1"/>
    <col min="3345" max="3345" width="9.5" style="672" customWidth="1"/>
    <col min="3346" max="3346" width="6.625" style="672" customWidth="1"/>
    <col min="3347" max="3347" width="3.25" style="672" bestFit="1" customWidth="1"/>
    <col min="3348" max="3348" width="5.125" style="672" customWidth="1"/>
    <col min="3349" max="3349" width="3.25" style="672" customWidth="1"/>
    <col min="3350" max="3350" width="5.125" style="672" customWidth="1"/>
    <col min="3351" max="3351" width="3.25" style="672" customWidth="1"/>
    <col min="3352" max="3593" width="9" style="672" customWidth="1"/>
    <col min="3594" max="3594" width="1.625" style="672" customWidth="1"/>
    <col min="3595" max="3595" width="2.125" style="672" customWidth="1"/>
    <col min="3596" max="3596" width="3" style="672" customWidth="1"/>
    <col min="3597" max="3597" width="8.5" style="672" customWidth="1"/>
    <col min="3598" max="3598" width="5.375" style="672" customWidth="1"/>
    <col min="3599" max="3599" width="9.5" style="672" customWidth="1"/>
    <col min="3600" max="3600" width="11" style="672" customWidth="1"/>
    <col min="3601" max="3601" width="9.5" style="672" customWidth="1"/>
    <col min="3602" max="3602" width="6.625" style="672" customWidth="1"/>
    <col min="3603" max="3603" width="3.25" style="672" bestFit="1" customWidth="1"/>
    <col min="3604" max="3604" width="5.125" style="672" customWidth="1"/>
    <col min="3605" max="3605" width="3.25" style="672" customWidth="1"/>
    <col min="3606" max="3606" width="5.125" style="672" customWidth="1"/>
    <col min="3607" max="3607" width="3.25" style="672" customWidth="1"/>
    <col min="3608" max="3849" width="9" style="672" customWidth="1"/>
    <col min="3850" max="3850" width="1.625" style="672" customWidth="1"/>
    <col min="3851" max="3851" width="2.125" style="672" customWidth="1"/>
    <col min="3852" max="3852" width="3" style="672" customWidth="1"/>
    <col min="3853" max="3853" width="8.5" style="672" customWidth="1"/>
    <col min="3854" max="3854" width="5.375" style="672" customWidth="1"/>
    <col min="3855" max="3855" width="9.5" style="672" customWidth="1"/>
    <col min="3856" max="3856" width="11" style="672" customWidth="1"/>
    <col min="3857" max="3857" width="9.5" style="672" customWidth="1"/>
    <col min="3858" max="3858" width="6.625" style="672" customWidth="1"/>
    <col min="3859" max="3859" width="3.25" style="672" bestFit="1" customWidth="1"/>
    <col min="3860" max="3860" width="5.125" style="672" customWidth="1"/>
    <col min="3861" max="3861" width="3.25" style="672" customWidth="1"/>
    <col min="3862" max="3862" width="5.125" style="672" customWidth="1"/>
    <col min="3863" max="3863" width="3.25" style="672" customWidth="1"/>
    <col min="3864" max="4105" width="9" style="672" customWidth="1"/>
    <col min="4106" max="4106" width="1.625" style="672" customWidth="1"/>
    <col min="4107" max="4107" width="2.125" style="672" customWidth="1"/>
    <col min="4108" max="4108" width="3" style="672" customWidth="1"/>
    <col min="4109" max="4109" width="8.5" style="672" customWidth="1"/>
    <col min="4110" max="4110" width="5.375" style="672" customWidth="1"/>
    <col min="4111" max="4111" width="9.5" style="672" customWidth="1"/>
    <col min="4112" max="4112" width="11" style="672" customWidth="1"/>
    <col min="4113" max="4113" width="9.5" style="672" customWidth="1"/>
    <col min="4114" max="4114" width="6.625" style="672" customWidth="1"/>
    <col min="4115" max="4115" width="3.25" style="672" bestFit="1" customWidth="1"/>
    <col min="4116" max="4116" width="5.125" style="672" customWidth="1"/>
    <col min="4117" max="4117" width="3.25" style="672" customWidth="1"/>
    <col min="4118" max="4118" width="5.125" style="672" customWidth="1"/>
    <col min="4119" max="4119" width="3.25" style="672" customWidth="1"/>
    <col min="4120" max="4361" width="9" style="672" customWidth="1"/>
    <col min="4362" max="4362" width="1.625" style="672" customWidth="1"/>
    <col min="4363" max="4363" width="2.125" style="672" customWidth="1"/>
    <col min="4364" max="4364" width="3" style="672" customWidth="1"/>
    <col min="4365" max="4365" width="8.5" style="672" customWidth="1"/>
    <col min="4366" max="4366" width="5.375" style="672" customWidth="1"/>
    <col min="4367" max="4367" width="9.5" style="672" customWidth="1"/>
    <col min="4368" max="4368" width="11" style="672" customWidth="1"/>
    <col min="4369" max="4369" width="9.5" style="672" customWidth="1"/>
    <col min="4370" max="4370" width="6.625" style="672" customWidth="1"/>
    <col min="4371" max="4371" width="3.25" style="672" bestFit="1" customWidth="1"/>
    <col min="4372" max="4372" width="5.125" style="672" customWidth="1"/>
    <col min="4373" max="4373" width="3.25" style="672" customWidth="1"/>
    <col min="4374" max="4374" width="5.125" style="672" customWidth="1"/>
    <col min="4375" max="4375" width="3.25" style="672" customWidth="1"/>
    <col min="4376" max="4617" width="9" style="672" customWidth="1"/>
    <col min="4618" max="4618" width="1.625" style="672" customWidth="1"/>
    <col min="4619" max="4619" width="2.125" style="672" customWidth="1"/>
    <col min="4620" max="4620" width="3" style="672" customWidth="1"/>
    <col min="4621" max="4621" width="8.5" style="672" customWidth="1"/>
    <col min="4622" max="4622" width="5.375" style="672" customWidth="1"/>
    <col min="4623" max="4623" width="9.5" style="672" customWidth="1"/>
    <col min="4624" max="4624" width="11" style="672" customWidth="1"/>
    <col min="4625" max="4625" width="9.5" style="672" customWidth="1"/>
    <col min="4626" max="4626" width="6.625" style="672" customWidth="1"/>
    <col min="4627" max="4627" width="3.25" style="672" bestFit="1" customWidth="1"/>
    <col min="4628" max="4628" width="5.125" style="672" customWidth="1"/>
    <col min="4629" max="4629" width="3.25" style="672" customWidth="1"/>
    <col min="4630" max="4630" width="5.125" style="672" customWidth="1"/>
    <col min="4631" max="4631" width="3.25" style="672" customWidth="1"/>
    <col min="4632" max="4873" width="9" style="672" customWidth="1"/>
    <col min="4874" max="4874" width="1.625" style="672" customWidth="1"/>
    <col min="4875" max="4875" width="2.125" style="672" customWidth="1"/>
    <col min="4876" max="4876" width="3" style="672" customWidth="1"/>
    <col min="4877" max="4877" width="8.5" style="672" customWidth="1"/>
    <col min="4878" max="4878" width="5.375" style="672" customWidth="1"/>
    <col min="4879" max="4879" width="9.5" style="672" customWidth="1"/>
    <col min="4880" max="4880" width="11" style="672" customWidth="1"/>
    <col min="4881" max="4881" width="9.5" style="672" customWidth="1"/>
    <col min="4882" max="4882" width="6.625" style="672" customWidth="1"/>
    <col min="4883" max="4883" width="3.25" style="672" bestFit="1" customWidth="1"/>
    <col min="4884" max="4884" width="5.125" style="672" customWidth="1"/>
    <col min="4885" max="4885" width="3.25" style="672" customWidth="1"/>
    <col min="4886" max="4886" width="5.125" style="672" customWidth="1"/>
    <col min="4887" max="4887" width="3.25" style="672" customWidth="1"/>
    <col min="4888" max="5129" width="9" style="672" customWidth="1"/>
    <col min="5130" max="5130" width="1.625" style="672" customWidth="1"/>
    <col min="5131" max="5131" width="2.125" style="672" customWidth="1"/>
    <col min="5132" max="5132" width="3" style="672" customWidth="1"/>
    <col min="5133" max="5133" width="8.5" style="672" customWidth="1"/>
    <col min="5134" max="5134" width="5.375" style="672" customWidth="1"/>
    <col min="5135" max="5135" width="9.5" style="672" customWidth="1"/>
    <col min="5136" max="5136" width="11" style="672" customWidth="1"/>
    <col min="5137" max="5137" width="9.5" style="672" customWidth="1"/>
    <col min="5138" max="5138" width="6.625" style="672" customWidth="1"/>
    <col min="5139" max="5139" width="3.25" style="672" bestFit="1" customWidth="1"/>
    <col min="5140" max="5140" width="5.125" style="672" customWidth="1"/>
    <col min="5141" max="5141" width="3.25" style="672" customWidth="1"/>
    <col min="5142" max="5142" width="5.125" style="672" customWidth="1"/>
    <col min="5143" max="5143" width="3.25" style="672" customWidth="1"/>
    <col min="5144" max="5385" width="9" style="672" customWidth="1"/>
    <col min="5386" max="5386" width="1.625" style="672" customWidth="1"/>
    <col min="5387" max="5387" width="2.125" style="672" customWidth="1"/>
    <col min="5388" max="5388" width="3" style="672" customWidth="1"/>
    <col min="5389" max="5389" width="8.5" style="672" customWidth="1"/>
    <col min="5390" max="5390" width="5.375" style="672" customWidth="1"/>
    <col min="5391" max="5391" width="9.5" style="672" customWidth="1"/>
    <col min="5392" max="5392" width="11" style="672" customWidth="1"/>
    <col min="5393" max="5393" width="9.5" style="672" customWidth="1"/>
    <col min="5394" max="5394" width="6.625" style="672" customWidth="1"/>
    <col min="5395" max="5395" width="3.25" style="672" bestFit="1" customWidth="1"/>
    <col min="5396" max="5396" width="5.125" style="672" customWidth="1"/>
    <col min="5397" max="5397" width="3.25" style="672" customWidth="1"/>
    <col min="5398" max="5398" width="5.125" style="672" customWidth="1"/>
    <col min="5399" max="5399" width="3.25" style="672" customWidth="1"/>
    <col min="5400" max="5641" width="9" style="672" customWidth="1"/>
    <col min="5642" max="5642" width="1.625" style="672" customWidth="1"/>
    <col min="5643" max="5643" width="2.125" style="672" customWidth="1"/>
    <col min="5644" max="5644" width="3" style="672" customWidth="1"/>
    <col min="5645" max="5645" width="8.5" style="672" customWidth="1"/>
    <col min="5646" max="5646" width="5.375" style="672" customWidth="1"/>
    <col min="5647" max="5647" width="9.5" style="672" customWidth="1"/>
    <col min="5648" max="5648" width="11" style="672" customWidth="1"/>
    <col min="5649" max="5649" width="9.5" style="672" customWidth="1"/>
    <col min="5650" max="5650" width="6.625" style="672" customWidth="1"/>
    <col min="5651" max="5651" width="3.25" style="672" bestFit="1" customWidth="1"/>
    <col min="5652" max="5652" width="5.125" style="672" customWidth="1"/>
    <col min="5653" max="5653" width="3.25" style="672" customWidth="1"/>
    <col min="5654" max="5654" width="5.125" style="672" customWidth="1"/>
    <col min="5655" max="5655" width="3.25" style="672" customWidth="1"/>
    <col min="5656" max="5897" width="9" style="672" customWidth="1"/>
    <col min="5898" max="5898" width="1.625" style="672" customWidth="1"/>
    <col min="5899" max="5899" width="2.125" style="672" customWidth="1"/>
    <col min="5900" max="5900" width="3" style="672" customWidth="1"/>
    <col min="5901" max="5901" width="8.5" style="672" customWidth="1"/>
    <col min="5902" max="5902" width="5.375" style="672" customWidth="1"/>
    <col min="5903" max="5903" width="9.5" style="672" customWidth="1"/>
    <col min="5904" max="5904" width="11" style="672" customWidth="1"/>
    <col min="5905" max="5905" width="9.5" style="672" customWidth="1"/>
    <col min="5906" max="5906" width="6.625" style="672" customWidth="1"/>
    <col min="5907" max="5907" width="3.25" style="672" bestFit="1" customWidth="1"/>
    <col min="5908" max="5908" width="5.125" style="672" customWidth="1"/>
    <col min="5909" max="5909" width="3.25" style="672" customWidth="1"/>
    <col min="5910" max="5910" width="5.125" style="672" customWidth="1"/>
    <col min="5911" max="5911" width="3.25" style="672" customWidth="1"/>
    <col min="5912" max="6153" width="9" style="672" customWidth="1"/>
    <col min="6154" max="6154" width="1.625" style="672" customWidth="1"/>
    <col min="6155" max="6155" width="2.125" style="672" customWidth="1"/>
    <col min="6156" max="6156" width="3" style="672" customWidth="1"/>
    <col min="6157" max="6157" width="8.5" style="672" customWidth="1"/>
    <col min="6158" max="6158" width="5.375" style="672" customWidth="1"/>
    <col min="6159" max="6159" width="9.5" style="672" customWidth="1"/>
    <col min="6160" max="6160" width="11" style="672" customWidth="1"/>
    <col min="6161" max="6161" width="9.5" style="672" customWidth="1"/>
    <col min="6162" max="6162" width="6.625" style="672" customWidth="1"/>
    <col min="6163" max="6163" width="3.25" style="672" bestFit="1" customWidth="1"/>
    <col min="6164" max="6164" width="5.125" style="672" customWidth="1"/>
    <col min="6165" max="6165" width="3.25" style="672" customWidth="1"/>
    <col min="6166" max="6166" width="5.125" style="672" customWidth="1"/>
    <col min="6167" max="6167" width="3.25" style="672" customWidth="1"/>
    <col min="6168" max="6409" width="9" style="672" customWidth="1"/>
    <col min="6410" max="6410" width="1.625" style="672" customWidth="1"/>
    <col min="6411" max="6411" width="2.125" style="672" customWidth="1"/>
    <col min="6412" max="6412" width="3" style="672" customWidth="1"/>
    <col min="6413" max="6413" width="8.5" style="672" customWidth="1"/>
    <col min="6414" max="6414" width="5.375" style="672" customWidth="1"/>
    <col min="6415" max="6415" width="9.5" style="672" customWidth="1"/>
    <col min="6416" max="6416" width="11" style="672" customWidth="1"/>
    <col min="6417" max="6417" width="9.5" style="672" customWidth="1"/>
    <col min="6418" max="6418" width="6.625" style="672" customWidth="1"/>
    <col min="6419" max="6419" width="3.25" style="672" bestFit="1" customWidth="1"/>
    <col min="6420" max="6420" width="5.125" style="672" customWidth="1"/>
    <col min="6421" max="6421" width="3.25" style="672" customWidth="1"/>
    <col min="6422" max="6422" width="5.125" style="672" customWidth="1"/>
    <col min="6423" max="6423" width="3.25" style="672" customWidth="1"/>
    <col min="6424" max="6665" width="9" style="672" customWidth="1"/>
    <col min="6666" max="6666" width="1.625" style="672" customWidth="1"/>
    <col min="6667" max="6667" width="2.125" style="672" customWidth="1"/>
    <col min="6668" max="6668" width="3" style="672" customWidth="1"/>
    <col min="6669" max="6669" width="8.5" style="672" customWidth="1"/>
    <col min="6670" max="6670" width="5.375" style="672" customWidth="1"/>
    <col min="6671" max="6671" width="9.5" style="672" customWidth="1"/>
    <col min="6672" max="6672" width="11" style="672" customWidth="1"/>
    <col min="6673" max="6673" width="9.5" style="672" customWidth="1"/>
    <col min="6674" max="6674" width="6.625" style="672" customWidth="1"/>
    <col min="6675" max="6675" width="3.25" style="672" bestFit="1" customWidth="1"/>
    <col min="6676" max="6676" width="5.125" style="672" customWidth="1"/>
    <col min="6677" max="6677" width="3.25" style="672" customWidth="1"/>
    <col min="6678" max="6678" width="5.125" style="672" customWidth="1"/>
    <col min="6679" max="6679" width="3.25" style="672" customWidth="1"/>
    <col min="6680" max="6921" width="9" style="672" customWidth="1"/>
    <col min="6922" max="6922" width="1.625" style="672" customWidth="1"/>
    <col min="6923" max="6923" width="2.125" style="672" customWidth="1"/>
    <col min="6924" max="6924" width="3" style="672" customWidth="1"/>
    <col min="6925" max="6925" width="8.5" style="672" customWidth="1"/>
    <col min="6926" max="6926" width="5.375" style="672" customWidth="1"/>
    <col min="6927" max="6927" width="9.5" style="672" customWidth="1"/>
    <col min="6928" max="6928" width="11" style="672" customWidth="1"/>
    <col min="6929" max="6929" width="9.5" style="672" customWidth="1"/>
    <col min="6930" max="6930" width="6.625" style="672" customWidth="1"/>
    <col min="6931" max="6931" width="3.25" style="672" bestFit="1" customWidth="1"/>
    <col min="6932" max="6932" width="5.125" style="672" customWidth="1"/>
    <col min="6933" max="6933" width="3.25" style="672" customWidth="1"/>
    <col min="6934" max="6934" width="5.125" style="672" customWidth="1"/>
    <col min="6935" max="6935" width="3.25" style="672" customWidth="1"/>
    <col min="6936" max="7177" width="9" style="672" customWidth="1"/>
    <col min="7178" max="7178" width="1.625" style="672" customWidth="1"/>
    <col min="7179" max="7179" width="2.125" style="672" customWidth="1"/>
    <col min="7180" max="7180" width="3" style="672" customWidth="1"/>
    <col min="7181" max="7181" width="8.5" style="672" customWidth="1"/>
    <col min="7182" max="7182" width="5.375" style="672" customWidth="1"/>
    <col min="7183" max="7183" width="9.5" style="672" customWidth="1"/>
    <col min="7184" max="7184" width="11" style="672" customWidth="1"/>
    <col min="7185" max="7185" width="9.5" style="672" customWidth="1"/>
    <col min="7186" max="7186" width="6.625" style="672" customWidth="1"/>
    <col min="7187" max="7187" width="3.25" style="672" bestFit="1" customWidth="1"/>
    <col min="7188" max="7188" width="5.125" style="672" customWidth="1"/>
    <col min="7189" max="7189" width="3.25" style="672" customWidth="1"/>
    <col min="7190" max="7190" width="5.125" style="672" customWidth="1"/>
    <col min="7191" max="7191" width="3.25" style="672" customWidth="1"/>
    <col min="7192" max="7433" width="9" style="672" customWidth="1"/>
    <col min="7434" max="7434" width="1.625" style="672" customWidth="1"/>
    <col min="7435" max="7435" width="2.125" style="672" customWidth="1"/>
    <col min="7436" max="7436" width="3" style="672" customWidth="1"/>
    <col min="7437" max="7437" width="8.5" style="672" customWidth="1"/>
    <col min="7438" max="7438" width="5.375" style="672" customWidth="1"/>
    <col min="7439" max="7439" width="9.5" style="672" customWidth="1"/>
    <col min="7440" max="7440" width="11" style="672" customWidth="1"/>
    <col min="7441" max="7441" width="9.5" style="672" customWidth="1"/>
    <col min="7442" max="7442" width="6.625" style="672" customWidth="1"/>
    <col min="7443" max="7443" width="3.25" style="672" bestFit="1" customWidth="1"/>
    <col min="7444" max="7444" width="5.125" style="672" customWidth="1"/>
    <col min="7445" max="7445" width="3.25" style="672" customWidth="1"/>
    <col min="7446" max="7446" width="5.125" style="672" customWidth="1"/>
    <col min="7447" max="7447" width="3.25" style="672" customWidth="1"/>
    <col min="7448" max="7689" width="9" style="672" customWidth="1"/>
    <col min="7690" max="7690" width="1.625" style="672" customWidth="1"/>
    <col min="7691" max="7691" width="2.125" style="672" customWidth="1"/>
    <col min="7692" max="7692" width="3" style="672" customWidth="1"/>
    <col min="7693" max="7693" width="8.5" style="672" customWidth="1"/>
    <col min="7694" max="7694" width="5.375" style="672" customWidth="1"/>
    <col min="7695" max="7695" width="9.5" style="672" customWidth="1"/>
    <col min="7696" max="7696" width="11" style="672" customWidth="1"/>
    <col min="7697" max="7697" width="9.5" style="672" customWidth="1"/>
    <col min="7698" max="7698" width="6.625" style="672" customWidth="1"/>
    <col min="7699" max="7699" width="3.25" style="672" bestFit="1" customWidth="1"/>
    <col min="7700" max="7700" width="5.125" style="672" customWidth="1"/>
    <col min="7701" max="7701" width="3.25" style="672" customWidth="1"/>
    <col min="7702" max="7702" width="5.125" style="672" customWidth="1"/>
    <col min="7703" max="7703" width="3.25" style="672" customWidth="1"/>
    <col min="7704" max="7945" width="9" style="672" customWidth="1"/>
    <col min="7946" max="7946" width="1.625" style="672" customWidth="1"/>
    <col min="7947" max="7947" width="2.125" style="672" customWidth="1"/>
    <col min="7948" max="7948" width="3" style="672" customWidth="1"/>
    <col min="7949" max="7949" width="8.5" style="672" customWidth="1"/>
    <col min="7950" max="7950" width="5.375" style="672" customWidth="1"/>
    <col min="7951" max="7951" width="9.5" style="672" customWidth="1"/>
    <col min="7952" max="7952" width="11" style="672" customWidth="1"/>
    <col min="7953" max="7953" width="9.5" style="672" customWidth="1"/>
    <col min="7954" max="7954" width="6.625" style="672" customWidth="1"/>
    <col min="7955" max="7955" width="3.25" style="672" bestFit="1" customWidth="1"/>
    <col min="7956" max="7956" width="5.125" style="672" customWidth="1"/>
    <col min="7957" max="7957" width="3.25" style="672" customWidth="1"/>
    <col min="7958" max="7958" width="5.125" style="672" customWidth="1"/>
    <col min="7959" max="7959" width="3.25" style="672" customWidth="1"/>
    <col min="7960" max="8201" width="9" style="672" customWidth="1"/>
    <col min="8202" max="8202" width="1.625" style="672" customWidth="1"/>
    <col min="8203" max="8203" width="2.125" style="672" customWidth="1"/>
    <col min="8204" max="8204" width="3" style="672" customWidth="1"/>
    <col min="8205" max="8205" width="8.5" style="672" customWidth="1"/>
    <col min="8206" max="8206" width="5.375" style="672" customWidth="1"/>
    <col min="8207" max="8207" width="9.5" style="672" customWidth="1"/>
    <col min="8208" max="8208" width="11" style="672" customWidth="1"/>
    <col min="8209" max="8209" width="9.5" style="672" customWidth="1"/>
    <col min="8210" max="8210" width="6.625" style="672" customWidth="1"/>
    <col min="8211" max="8211" width="3.25" style="672" bestFit="1" customWidth="1"/>
    <col min="8212" max="8212" width="5.125" style="672" customWidth="1"/>
    <col min="8213" max="8213" width="3.25" style="672" customWidth="1"/>
    <col min="8214" max="8214" width="5.125" style="672" customWidth="1"/>
    <col min="8215" max="8215" width="3.25" style="672" customWidth="1"/>
    <col min="8216" max="8457" width="9" style="672" customWidth="1"/>
    <col min="8458" max="8458" width="1.625" style="672" customWidth="1"/>
    <col min="8459" max="8459" width="2.125" style="672" customWidth="1"/>
    <col min="8460" max="8460" width="3" style="672" customWidth="1"/>
    <col min="8461" max="8461" width="8.5" style="672" customWidth="1"/>
    <col min="8462" max="8462" width="5.375" style="672" customWidth="1"/>
    <col min="8463" max="8463" width="9.5" style="672" customWidth="1"/>
    <col min="8464" max="8464" width="11" style="672" customWidth="1"/>
    <col min="8465" max="8465" width="9.5" style="672" customWidth="1"/>
    <col min="8466" max="8466" width="6.625" style="672" customWidth="1"/>
    <col min="8467" max="8467" width="3.25" style="672" bestFit="1" customWidth="1"/>
    <col min="8468" max="8468" width="5.125" style="672" customWidth="1"/>
    <col min="8469" max="8469" width="3.25" style="672" customWidth="1"/>
    <col min="8470" max="8470" width="5.125" style="672" customWidth="1"/>
    <col min="8471" max="8471" width="3.25" style="672" customWidth="1"/>
    <col min="8472" max="8713" width="9" style="672" customWidth="1"/>
    <col min="8714" max="8714" width="1.625" style="672" customWidth="1"/>
    <col min="8715" max="8715" width="2.125" style="672" customWidth="1"/>
    <col min="8716" max="8716" width="3" style="672" customWidth="1"/>
    <col min="8717" max="8717" width="8.5" style="672" customWidth="1"/>
    <col min="8718" max="8718" width="5.375" style="672" customWidth="1"/>
    <col min="8719" max="8719" width="9.5" style="672" customWidth="1"/>
    <col min="8720" max="8720" width="11" style="672" customWidth="1"/>
    <col min="8721" max="8721" width="9.5" style="672" customWidth="1"/>
    <col min="8722" max="8722" width="6.625" style="672" customWidth="1"/>
    <col min="8723" max="8723" width="3.25" style="672" bestFit="1" customWidth="1"/>
    <col min="8724" max="8724" width="5.125" style="672" customWidth="1"/>
    <col min="8725" max="8725" width="3.25" style="672" customWidth="1"/>
    <col min="8726" max="8726" width="5.125" style="672" customWidth="1"/>
    <col min="8727" max="8727" width="3.25" style="672" customWidth="1"/>
    <col min="8728" max="8969" width="9" style="672" customWidth="1"/>
    <col min="8970" max="8970" width="1.625" style="672" customWidth="1"/>
    <col min="8971" max="8971" width="2.125" style="672" customWidth="1"/>
    <col min="8972" max="8972" width="3" style="672" customWidth="1"/>
    <col min="8973" max="8973" width="8.5" style="672" customWidth="1"/>
    <col min="8974" max="8974" width="5.375" style="672" customWidth="1"/>
    <col min="8975" max="8975" width="9.5" style="672" customWidth="1"/>
    <col min="8976" max="8976" width="11" style="672" customWidth="1"/>
    <col min="8977" max="8977" width="9.5" style="672" customWidth="1"/>
    <col min="8978" max="8978" width="6.625" style="672" customWidth="1"/>
    <col min="8979" max="8979" width="3.25" style="672" bestFit="1" customWidth="1"/>
    <col min="8980" max="8980" width="5.125" style="672" customWidth="1"/>
    <col min="8981" max="8981" width="3.25" style="672" customWidth="1"/>
    <col min="8982" max="8982" width="5.125" style="672" customWidth="1"/>
    <col min="8983" max="8983" width="3.25" style="672" customWidth="1"/>
    <col min="8984" max="9225" width="9" style="672" customWidth="1"/>
    <col min="9226" max="9226" width="1.625" style="672" customWidth="1"/>
    <col min="9227" max="9227" width="2.125" style="672" customWidth="1"/>
    <col min="9228" max="9228" width="3" style="672" customWidth="1"/>
    <col min="9229" max="9229" width="8.5" style="672" customWidth="1"/>
    <col min="9230" max="9230" width="5.375" style="672" customWidth="1"/>
    <col min="9231" max="9231" width="9.5" style="672" customWidth="1"/>
    <col min="9232" max="9232" width="11" style="672" customWidth="1"/>
    <col min="9233" max="9233" width="9.5" style="672" customWidth="1"/>
    <col min="9234" max="9234" width="6.625" style="672" customWidth="1"/>
    <col min="9235" max="9235" width="3.25" style="672" bestFit="1" customWidth="1"/>
    <col min="9236" max="9236" width="5.125" style="672" customWidth="1"/>
    <col min="9237" max="9237" width="3.25" style="672" customWidth="1"/>
    <col min="9238" max="9238" width="5.125" style="672" customWidth="1"/>
    <col min="9239" max="9239" width="3.25" style="672" customWidth="1"/>
    <col min="9240" max="9481" width="9" style="672" customWidth="1"/>
    <col min="9482" max="9482" width="1.625" style="672" customWidth="1"/>
    <col min="9483" max="9483" width="2.125" style="672" customWidth="1"/>
    <col min="9484" max="9484" width="3" style="672" customWidth="1"/>
    <col min="9485" max="9485" width="8.5" style="672" customWidth="1"/>
    <col min="9486" max="9486" width="5.375" style="672" customWidth="1"/>
    <col min="9487" max="9487" width="9.5" style="672" customWidth="1"/>
    <col min="9488" max="9488" width="11" style="672" customWidth="1"/>
    <col min="9489" max="9489" width="9.5" style="672" customWidth="1"/>
    <col min="9490" max="9490" width="6.625" style="672" customWidth="1"/>
    <col min="9491" max="9491" width="3.25" style="672" bestFit="1" customWidth="1"/>
    <col min="9492" max="9492" width="5.125" style="672" customWidth="1"/>
    <col min="9493" max="9493" width="3.25" style="672" customWidth="1"/>
    <col min="9494" max="9494" width="5.125" style="672" customWidth="1"/>
    <col min="9495" max="9495" width="3.25" style="672" customWidth="1"/>
    <col min="9496" max="9737" width="9" style="672" customWidth="1"/>
    <col min="9738" max="9738" width="1.625" style="672" customWidth="1"/>
    <col min="9739" max="9739" width="2.125" style="672" customWidth="1"/>
    <col min="9740" max="9740" width="3" style="672" customWidth="1"/>
    <col min="9741" max="9741" width="8.5" style="672" customWidth="1"/>
    <col min="9742" max="9742" width="5.375" style="672" customWidth="1"/>
    <col min="9743" max="9743" width="9.5" style="672" customWidth="1"/>
    <col min="9744" max="9744" width="11" style="672" customWidth="1"/>
    <col min="9745" max="9745" width="9.5" style="672" customWidth="1"/>
    <col min="9746" max="9746" width="6.625" style="672" customWidth="1"/>
    <col min="9747" max="9747" width="3.25" style="672" bestFit="1" customWidth="1"/>
    <col min="9748" max="9748" width="5.125" style="672" customWidth="1"/>
    <col min="9749" max="9749" width="3.25" style="672" customWidth="1"/>
    <col min="9750" max="9750" width="5.125" style="672" customWidth="1"/>
    <col min="9751" max="9751" width="3.25" style="672" customWidth="1"/>
    <col min="9752" max="9993" width="9" style="672" customWidth="1"/>
    <col min="9994" max="9994" width="1.625" style="672" customWidth="1"/>
    <col min="9995" max="9995" width="2.125" style="672" customWidth="1"/>
    <col min="9996" max="9996" width="3" style="672" customWidth="1"/>
    <col min="9997" max="9997" width="8.5" style="672" customWidth="1"/>
    <col min="9998" max="9998" width="5.375" style="672" customWidth="1"/>
    <col min="9999" max="9999" width="9.5" style="672" customWidth="1"/>
    <col min="10000" max="10000" width="11" style="672" customWidth="1"/>
    <col min="10001" max="10001" width="9.5" style="672" customWidth="1"/>
    <col min="10002" max="10002" width="6.625" style="672" customWidth="1"/>
    <col min="10003" max="10003" width="3.25" style="672" bestFit="1" customWidth="1"/>
    <col min="10004" max="10004" width="5.125" style="672" customWidth="1"/>
    <col min="10005" max="10005" width="3.25" style="672" customWidth="1"/>
    <col min="10006" max="10006" width="5.125" style="672" customWidth="1"/>
    <col min="10007" max="10007" width="3.25" style="672" customWidth="1"/>
    <col min="10008" max="10249" width="9" style="672" customWidth="1"/>
    <col min="10250" max="10250" width="1.625" style="672" customWidth="1"/>
    <col min="10251" max="10251" width="2.125" style="672" customWidth="1"/>
    <col min="10252" max="10252" width="3" style="672" customWidth="1"/>
    <col min="10253" max="10253" width="8.5" style="672" customWidth="1"/>
    <col min="10254" max="10254" width="5.375" style="672" customWidth="1"/>
    <col min="10255" max="10255" width="9.5" style="672" customWidth="1"/>
    <col min="10256" max="10256" width="11" style="672" customWidth="1"/>
    <col min="10257" max="10257" width="9.5" style="672" customWidth="1"/>
    <col min="10258" max="10258" width="6.625" style="672" customWidth="1"/>
    <col min="10259" max="10259" width="3.25" style="672" bestFit="1" customWidth="1"/>
    <col min="10260" max="10260" width="5.125" style="672" customWidth="1"/>
    <col min="10261" max="10261" width="3.25" style="672" customWidth="1"/>
    <col min="10262" max="10262" width="5.125" style="672" customWidth="1"/>
    <col min="10263" max="10263" width="3.25" style="672" customWidth="1"/>
    <col min="10264" max="10505" width="9" style="672" customWidth="1"/>
    <col min="10506" max="10506" width="1.625" style="672" customWidth="1"/>
    <col min="10507" max="10507" width="2.125" style="672" customWidth="1"/>
    <col min="10508" max="10508" width="3" style="672" customWidth="1"/>
    <col min="10509" max="10509" width="8.5" style="672" customWidth="1"/>
    <col min="10510" max="10510" width="5.375" style="672" customWidth="1"/>
    <col min="10511" max="10511" width="9.5" style="672" customWidth="1"/>
    <col min="10512" max="10512" width="11" style="672" customWidth="1"/>
    <col min="10513" max="10513" width="9.5" style="672" customWidth="1"/>
    <col min="10514" max="10514" width="6.625" style="672" customWidth="1"/>
    <col min="10515" max="10515" width="3.25" style="672" bestFit="1" customWidth="1"/>
    <col min="10516" max="10516" width="5.125" style="672" customWidth="1"/>
    <col min="10517" max="10517" width="3.25" style="672" customWidth="1"/>
    <col min="10518" max="10518" width="5.125" style="672" customWidth="1"/>
    <col min="10519" max="10519" width="3.25" style="672" customWidth="1"/>
    <col min="10520" max="10761" width="9" style="672" customWidth="1"/>
    <col min="10762" max="10762" width="1.625" style="672" customWidth="1"/>
    <col min="10763" max="10763" width="2.125" style="672" customWidth="1"/>
    <col min="10764" max="10764" width="3" style="672" customWidth="1"/>
    <col min="10765" max="10765" width="8.5" style="672" customWidth="1"/>
    <col min="10766" max="10766" width="5.375" style="672" customWidth="1"/>
    <col min="10767" max="10767" width="9.5" style="672" customWidth="1"/>
    <col min="10768" max="10768" width="11" style="672" customWidth="1"/>
    <col min="10769" max="10769" width="9.5" style="672" customWidth="1"/>
    <col min="10770" max="10770" width="6.625" style="672" customWidth="1"/>
    <col min="10771" max="10771" width="3.25" style="672" bestFit="1" customWidth="1"/>
    <col min="10772" max="10772" width="5.125" style="672" customWidth="1"/>
    <col min="10773" max="10773" width="3.25" style="672" customWidth="1"/>
    <col min="10774" max="10774" width="5.125" style="672" customWidth="1"/>
    <col min="10775" max="10775" width="3.25" style="672" customWidth="1"/>
    <col min="10776" max="11017" width="9" style="672" customWidth="1"/>
    <col min="11018" max="11018" width="1.625" style="672" customWidth="1"/>
    <col min="11019" max="11019" width="2.125" style="672" customWidth="1"/>
    <col min="11020" max="11020" width="3" style="672" customWidth="1"/>
    <col min="11021" max="11021" width="8.5" style="672" customWidth="1"/>
    <col min="11022" max="11022" width="5.375" style="672" customWidth="1"/>
    <col min="11023" max="11023" width="9.5" style="672" customWidth="1"/>
    <col min="11024" max="11024" width="11" style="672" customWidth="1"/>
    <col min="11025" max="11025" width="9.5" style="672" customWidth="1"/>
    <col min="11026" max="11026" width="6.625" style="672" customWidth="1"/>
    <col min="11027" max="11027" width="3.25" style="672" bestFit="1" customWidth="1"/>
    <col min="11028" max="11028" width="5.125" style="672" customWidth="1"/>
    <col min="11029" max="11029" width="3.25" style="672" customWidth="1"/>
    <col min="11030" max="11030" width="5.125" style="672" customWidth="1"/>
    <col min="11031" max="11031" width="3.25" style="672" customWidth="1"/>
    <col min="11032" max="11273" width="9" style="672" customWidth="1"/>
    <col min="11274" max="11274" width="1.625" style="672" customWidth="1"/>
    <col min="11275" max="11275" width="2.125" style="672" customWidth="1"/>
    <col min="11276" max="11276" width="3" style="672" customWidth="1"/>
    <col min="11277" max="11277" width="8.5" style="672" customWidth="1"/>
    <col min="11278" max="11278" width="5.375" style="672" customWidth="1"/>
    <col min="11279" max="11279" width="9.5" style="672" customWidth="1"/>
    <col min="11280" max="11280" width="11" style="672" customWidth="1"/>
    <col min="11281" max="11281" width="9.5" style="672" customWidth="1"/>
    <col min="11282" max="11282" width="6.625" style="672" customWidth="1"/>
    <col min="11283" max="11283" width="3.25" style="672" bestFit="1" customWidth="1"/>
    <col min="11284" max="11284" width="5.125" style="672" customWidth="1"/>
    <col min="11285" max="11285" width="3.25" style="672" customWidth="1"/>
    <col min="11286" max="11286" width="5.125" style="672" customWidth="1"/>
    <col min="11287" max="11287" width="3.25" style="672" customWidth="1"/>
    <col min="11288" max="11529" width="9" style="672" customWidth="1"/>
    <col min="11530" max="11530" width="1.625" style="672" customWidth="1"/>
    <col min="11531" max="11531" width="2.125" style="672" customWidth="1"/>
    <col min="11532" max="11532" width="3" style="672" customWidth="1"/>
    <col min="11533" max="11533" width="8.5" style="672" customWidth="1"/>
    <col min="11534" max="11534" width="5.375" style="672" customWidth="1"/>
    <col min="11535" max="11535" width="9.5" style="672" customWidth="1"/>
    <col min="11536" max="11536" width="11" style="672" customWidth="1"/>
    <col min="11537" max="11537" width="9.5" style="672" customWidth="1"/>
    <col min="11538" max="11538" width="6.625" style="672" customWidth="1"/>
    <col min="11539" max="11539" width="3.25" style="672" bestFit="1" customWidth="1"/>
    <col min="11540" max="11540" width="5.125" style="672" customWidth="1"/>
    <col min="11541" max="11541" width="3.25" style="672" customWidth="1"/>
    <col min="11542" max="11542" width="5.125" style="672" customWidth="1"/>
    <col min="11543" max="11543" width="3.25" style="672" customWidth="1"/>
    <col min="11544" max="11785" width="9" style="672" customWidth="1"/>
    <col min="11786" max="11786" width="1.625" style="672" customWidth="1"/>
    <col min="11787" max="11787" width="2.125" style="672" customWidth="1"/>
    <col min="11788" max="11788" width="3" style="672" customWidth="1"/>
    <col min="11789" max="11789" width="8.5" style="672" customWidth="1"/>
    <col min="11790" max="11790" width="5.375" style="672" customWidth="1"/>
    <col min="11791" max="11791" width="9.5" style="672" customWidth="1"/>
    <col min="11792" max="11792" width="11" style="672" customWidth="1"/>
    <col min="11793" max="11793" width="9.5" style="672" customWidth="1"/>
    <col min="11794" max="11794" width="6.625" style="672" customWidth="1"/>
    <col min="11795" max="11795" width="3.25" style="672" bestFit="1" customWidth="1"/>
    <col min="11796" max="11796" width="5.125" style="672" customWidth="1"/>
    <col min="11797" max="11797" width="3.25" style="672" customWidth="1"/>
    <col min="11798" max="11798" width="5.125" style="672" customWidth="1"/>
    <col min="11799" max="11799" width="3.25" style="672" customWidth="1"/>
    <col min="11800" max="12041" width="9" style="672" customWidth="1"/>
    <col min="12042" max="12042" width="1.625" style="672" customWidth="1"/>
    <col min="12043" max="12043" width="2.125" style="672" customWidth="1"/>
    <col min="12044" max="12044" width="3" style="672" customWidth="1"/>
    <col min="12045" max="12045" width="8.5" style="672" customWidth="1"/>
    <col min="12046" max="12046" width="5.375" style="672" customWidth="1"/>
    <col min="12047" max="12047" width="9.5" style="672" customWidth="1"/>
    <col min="12048" max="12048" width="11" style="672" customWidth="1"/>
    <col min="12049" max="12049" width="9.5" style="672" customWidth="1"/>
    <col min="12050" max="12050" width="6.625" style="672" customWidth="1"/>
    <col min="12051" max="12051" width="3.25" style="672" bestFit="1" customWidth="1"/>
    <col min="12052" max="12052" width="5.125" style="672" customWidth="1"/>
    <col min="12053" max="12053" width="3.25" style="672" customWidth="1"/>
    <col min="12054" max="12054" width="5.125" style="672" customWidth="1"/>
    <col min="12055" max="12055" width="3.25" style="672" customWidth="1"/>
    <col min="12056" max="12297" width="9" style="672" customWidth="1"/>
    <col min="12298" max="12298" width="1.625" style="672" customWidth="1"/>
    <col min="12299" max="12299" width="2.125" style="672" customWidth="1"/>
    <col min="12300" max="12300" width="3" style="672" customWidth="1"/>
    <col min="12301" max="12301" width="8.5" style="672" customWidth="1"/>
    <col min="12302" max="12302" width="5.375" style="672" customWidth="1"/>
    <col min="12303" max="12303" width="9.5" style="672" customWidth="1"/>
    <col min="12304" max="12304" width="11" style="672" customWidth="1"/>
    <col min="12305" max="12305" width="9.5" style="672" customWidth="1"/>
    <col min="12306" max="12306" width="6.625" style="672" customWidth="1"/>
    <col min="12307" max="12307" width="3.25" style="672" bestFit="1" customWidth="1"/>
    <col min="12308" max="12308" width="5.125" style="672" customWidth="1"/>
    <col min="12309" max="12309" width="3.25" style="672" customWidth="1"/>
    <col min="12310" max="12310" width="5.125" style="672" customWidth="1"/>
    <col min="12311" max="12311" width="3.25" style="672" customWidth="1"/>
    <col min="12312" max="12553" width="9" style="672" customWidth="1"/>
    <col min="12554" max="12554" width="1.625" style="672" customWidth="1"/>
    <col min="12555" max="12555" width="2.125" style="672" customWidth="1"/>
    <col min="12556" max="12556" width="3" style="672" customWidth="1"/>
    <col min="12557" max="12557" width="8.5" style="672" customWidth="1"/>
    <col min="12558" max="12558" width="5.375" style="672" customWidth="1"/>
    <col min="12559" max="12559" width="9.5" style="672" customWidth="1"/>
    <col min="12560" max="12560" width="11" style="672" customWidth="1"/>
    <col min="12561" max="12561" width="9.5" style="672" customWidth="1"/>
    <col min="12562" max="12562" width="6.625" style="672" customWidth="1"/>
    <col min="12563" max="12563" width="3.25" style="672" bestFit="1" customWidth="1"/>
    <col min="12564" max="12564" width="5.125" style="672" customWidth="1"/>
    <col min="12565" max="12565" width="3.25" style="672" customWidth="1"/>
    <col min="12566" max="12566" width="5.125" style="672" customWidth="1"/>
    <col min="12567" max="12567" width="3.25" style="672" customWidth="1"/>
    <col min="12568" max="12809" width="9" style="672" customWidth="1"/>
    <col min="12810" max="12810" width="1.625" style="672" customWidth="1"/>
    <col min="12811" max="12811" width="2.125" style="672" customWidth="1"/>
    <col min="12812" max="12812" width="3" style="672" customWidth="1"/>
    <col min="12813" max="12813" width="8.5" style="672" customWidth="1"/>
    <col min="12814" max="12814" width="5.375" style="672" customWidth="1"/>
    <col min="12815" max="12815" width="9.5" style="672" customWidth="1"/>
    <col min="12816" max="12816" width="11" style="672" customWidth="1"/>
    <col min="12817" max="12817" width="9.5" style="672" customWidth="1"/>
    <col min="12818" max="12818" width="6.625" style="672" customWidth="1"/>
    <col min="12819" max="12819" width="3.25" style="672" bestFit="1" customWidth="1"/>
    <col min="12820" max="12820" width="5.125" style="672" customWidth="1"/>
    <col min="12821" max="12821" width="3.25" style="672" customWidth="1"/>
    <col min="12822" max="12822" width="5.125" style="672" customWidth="1"/>
    <col min="12823" max="12823" width="3.25" style="672" customWidth="1"/>
    <col min="12824" max="13065" width="9" style="672" customWidth="1"/>
    <col min="13066" max="13066" width="1.625" style="672" customWidth="1"/>
    <col min="13067" max="13067" width="2.125" style="672" customWidth="1"/>
    <col min="13068" max="13068" width="3" style="672" customWidth="1"/>
    <col min="13069" max="13069" width="8.5" style="672" customWidth="1"/>
    <col min="13070" max="13070" width="5.375" style="672" customWidth="1"/>
    <col min="13071" max="13071" width="9.5" style="672" customWidth="1"/>
    <col min="13072" max="13072" width="11" style="672" customWidth="1"/>
    <col min="13073" max="13073" width="9.5" style="672" customWidth="1"/>
    <col min="13074" max="13074" width="6.625" style="672" customWidth="1"/>
    <col min="13075" max="13075" width="3.25" style="672" bestFit="1" customWidth="1"/>
    <col min="13076" max="13076" width="5.125" style="672" customWidth="1"/>
    <col min="13077" max="13077" width="3.25" style="672" customWidth="1"/>
    <col min="13078" max="13078" width="5.125" style="672" customWidth="1"/>
    <col min="13079" max="13079" width="3.25" style="672" customWidth="1"/>
    <col min="13080" max="13321" width="9" style="672" customWidth="1"/>
    <col min="13322" max="13322" width="1.625" style="672" customWidth="1"/>
    <col min="13323" max="13323" width="2.125" style="672" customWidth="1"/>
    <col min="13324" max="13324" width="3" style="672" customWidth="1"/>
    <col min="13325" max="13325" width="8.5" style="672" customWidth="1"/>
    <col min="13326" max="13326" width="5.375" style="672" customWidth="1"/>
    <col min="13327" max="13327" width="9.5" style="672" customWidth="1"/>
    <col min="13328" max="13328" width="11" style="672" customWidth="1"/>
    <col min="13329" max="13329" width="9.5" style="672" customWidth="1"/>
    <col min="13330" max="13330" width="6.625" style="672" customWidth="1"/>
    <col min="13331" max="13331" width="3.25" style="672" bestFit="1" customWidth="1"/>
    <col min="13332" max="13332" width="5.125" style="672" customWidth="1"/>
    <col min="13333" max="13333" width="3.25" style="672" customWidth="1"/>
    <col min="13334" max="13334" width="5.125" style="672" customWidth="1"/>
    <col min="13335" max="13335" width="3.25" style="672" customWidth="1"/>
    <col min="13336" max="13577" width="9" style="672" customWidth="1"/>
    <col min="13578" max="13578" width="1.625" style="672" customWidth="1"/>
    <col min="13579" max="13579" width="2.125" style="672" customWidth="1"/>
    <col min="13580" max="13580" width="3" style="672" customWidth="1"/>
    <col min="13581" max="13581" width="8.5" style="672" customWidth="1"/>
    <col min="13582" max="13582" width="5.375" style="672" customWidth="1"/>
    <col min="13583" max="13583" width="9.5" style="672" customWidth="1"/>
    <col min="13584" max="13584" width="11" style="672" customWidth="1"/>
    <col min="13585" max="13585" width="9.5" style="672" customWidth="1"/>
    <col min="13586" max="13586" width="6.625" style="672" customWidth="1"/>
    <col min="13587" max="13587" width="3.25" style="672" bestFit="1" customWidth="1"/>
    <col min="13588" max="13588" width="5.125" style="672" customWidth="1"/>
    <col min="13589" max="13589" width="3.25" style="672" customWidth="1"/>
    <col min="13590" max="13590" width="5.125" style="672" customWidth="1"/>
    <col min="13591" max="13591" width="3.25" style="672" customWidth="1"/>
    <col min="13592" max="13833" width="9" style="672" customWidth="1"/>
    <col min="13834" max="13834" width="1.625" style="672" customWidth="1"/>
    <col min="13835" max="13835" width="2.125" style="672" customWidth="1"/>
    <col min="13836" max="13836" width="3" style="672" customWidth="1"/>
    <col min="13837" max="13837" width="8.5" style="672" customWidth="1"/>
    <col min="13838" max="13838" width="5.375" style="672" customWidth="1"/>
    <col min="13839" max="13839" width="9.5" style="672" customWidth="1"/>
    <col min="13840" max="13840" width="11" style="672" customWidth="1"/>
    <col min="13841" max="13841" width="9.5" style="672" customWidth="1"/>
    <col min="13842" max="13842" width="6.625" style="672" customWidth="1"/>
    <col min="13843" max="13843" width="3.25" style="672" bestFit="1" customWidth="1"/>
    <col min="13844" max="13844" width="5.125" style="672" customWidth="1"/>
    <col min="13845" max="13845" width="3.25" style="672" customWidth="1"/>
    <col min="13846" max="13846" width="5.125" style="672" customWidth="1"/>
    <col min="13847" max="13847" width="3.25" style="672" customWidth="1"/>
    <col min="13848" max="14089" width="9" style="672" customWidth="1"/>
    <col min="14090" max="14090" width="1.625" style="672" customWidth="1"/>
    <col min="14091" max="14091" width="2.125" style="672" customWidth="1"/>
    <col min="14092" max="14092" width="3" style="672" customWidth="1"/>
    <col min="14093" max="14093" width="8.5" style="672" customWidth="1"/>
    <col min="14094" max="14094" width="5.375" style="672" customWidth="1"/>
    <col min="14095" max="14095" width="9.5" style="672" customWidth="1"/>
    <col min="14096" max="14096" width="11" style="672" customWidth="1"/>
    <col min="14097" max="14097" width="9.5" style="672" customWidth="1"/>
    <col min="14098" max="14098" width="6.625" style="672" customWidth="1"/>
    <col min="14099" max="14099" width="3.25" style="672" bestFit="1" customWidth="1"/>
    <col min="14100" max="14100" width="5.125" style="672" customWidth="1"/>
    <col min="14101" max="14101" width="3.25" style="672" customWidth="1"/>
    <col min="14102" max="14102" width="5.125" style="672" customWidth="1"/>
    <col min="14103" max="14103" width="3.25" style="672" customWidth="1"/>
    <col min="14104" max="14345" width="9" style="672" customWidth="1"/>
    <col min="14346" max="14346" width="1.625" style="672" customWidth="1"/>
    <col min="14347" max="14347" width="2.125" style="672" customWidth="1"/>
    <col min="14348" max="14348" width="3" style="672" customWidth="1"/>
    <col min="14349" max="14349" width="8.5" style="672" customWidth="1"/>
    <col min="14350" max="14350" width="5.375" style="672" customWidth="1"/>
    <col min="14351" max="14351" width="9.5" style="672" customWidth="1"/>
    <col min="14352" max="14352" width="11" style="672" customWidth="1"/>
    <col min="14353" max="14353" width="9.5" style="672" customWidth="1"/>
    <col min="14354" max="14354" width="6.625" style="672" customWidth="1"/>
    <col min="14355" max="14355" width="3.25" style="672" bestFit="1" customWidth="1"/>
    <col min="14356" max="14356" width="5.125" style="672" customWidth="1"/>
    <col min="14357" max="14357" width="3.25" style="672" customWidth="1"/>
    <col min="14358" max="14358" width="5.125" style="672" customWidth="1"/>
    <col min="14359" max="14359" width="3.25" style="672" customWidth="1"/>
    <col min="14360" max="14601" width="9" style="672" customWidth="1"/>
    <col min="14602" max="14602" width="1.625" style="672" customWidth="1"/>
    <col min="14603" max="14603" width="2.125" style="672" customWidth="1"/>
    <col min="14604" max="14604" width="3" style="672" customWidth="1"/>
    <col min="14605" max="14605" width="8.5" style="672" customWidth="1"/>
    <col min="14606" max="14606" width="5.375" style="672" customWidth="1"/>
    <col min="14607" max="14607" width="9.5" style="672" customWidth="1"/>
    <col min="14608" max="14608" width="11" style="672" customWidth="1"/>
    <col min="14609" max="14609" width="9.5" style="672" customWidth="1"/>
    <col min="14610" max="14610" width="6.625" style="672" customWidth="1"/>
    <col min="14611" max="14611" width="3.25" style="672" bestFit="1" customWidth="1"/>
    <col min="14612" max="14612" width="5.125" style="672" customWidth="1"/>
    <col min="14613" max="14613" width="3.25" style="672" customWidth="1"/>
    <col min="14614" max="14614" width="5.125" style="672" customWidth="1"/>
    <col min="14615" max="14615" width="3.25" style="672" customWidth="1"/>
    <col min="14616" max="14857" width="9" style="672" customWidth="1"/>
    <col min="14858" max="14858" width="1.625" style="672" customWidth="1"/>
    <col min="14859" max="14859" width="2.125" style="672" customWidth="1"/>
    <col min="14860" max="14860" width="3" style="672" customWidth="1"/>
    <col min="14861" max="14861" width="8.5" style="672" customWidth="1"/>
    <col min="14862" max="14862" width="5.375" style="672" customWidth="1"/>
    <col min="14863" max="14863" width="9.5" style="672" customWidth="1"/>
    <col min="14864" max="14864" width="11" style="672" customWidth="1"/>
    <col min="14865" max="14865" width="9.5" style="672" customWidth="1"/>
    <col min="14866" max="14866" width="6.625" style="672" customWidth="1"/>
    <col min="14867" max="14867" width="3.25" style="672" bestFit="1" customWidth="1"/>
    <col min="14868" max="14868" width="5.125" style="672" customWidth="1"/>
    <col min="14869" max="14869" width="3.25" style="672" customWidth="1"/>
    <col min="14870" max="14870" width="5.125" style="672" customWidth="1"/>
    <col min="14871" max="14871" width="3.25" style="672" customWidth="1"/>
    <col min="14872" max="15113" width="9" style="672" customWidth="1"/>
    <col min="15114" max="15114" width="1.625" style="672" customWidth="1"/>
    <col min="15115" max="15115" width="2.125" style="672" customWidth="1"/>
    <col min="15116" max="15116" width="3" style="672" customWidth="1"/>
    <col min="15117" max="15117" width="8.5" style="672" customWidth="1"/>
    <col min="15118" max="15118" width="5.375" style="672" customWidth="1"/>
    <col min="15119" max="15119" width="9.5" style="672" customWidth="1"/>
    <col min="15120" max="15120" width="11" style="672" customWidth="1"/>
    <col min="15121" max="15121" width="9.5" style="672" customWidth="1"/>
    <col min="15122" max="15122" width="6.625" style="672" customWidth="1"/>
    <col min="15123" max="15123" width="3.25" style="672" bestFit="1" customWidth="1"/>
    <col min="15124" max="15124" width="5.125" style="672" customWidth="1"/>
    <col min="15125" max="15125" width="3.25" style="672" customWidth="1"/>
    <col min="15126" max="15126" width="5.125" style="672" customWidth="1"/>
    <col min="15127" max="15127" width="3.25" style="672" customWidth="1"/>
    <col min="15128" max="15369" width="9" style="672" customWidth="1"/>
    <col min="15370" max="15370" width="1.625" style="672" customWidth="1"/>
    <col min="15371" max="15371" width="2.125" style="672" customWidth="1"/>
    <col min="15372" max="15372" width="3" style="672" customWidth="1"/>
    <col min="15373" max="15373" width="8.5" style="672" customWidth="1"/>
    <col min="15374" max="15374" width="5.375" style="672" customWidth="1"/>
    <col min="15375" max="15375" width="9.5" style="672" customWidth="1"/>
    <col min="15376" max="15376" width="11" style="672" customWidth="1"/>
    <col min="15377" max="15377" width="9.5" style="672" customWidth="1"/>
    <col min="15378" max="15378" width="6.625" style="672" customWidth="1"/>
    <col min="15379" max="15379" width="3.25" style="672" bestFit="1" customWidth="1"/>
    <col min="15380" max="15380" width="5.125" style="672" customWidth="1"/>
    <col min="15381" max="15381" width="3.25" style="672" customWidth="1"/>
    <col min="15382" max="15382" width="5.125" style="672" customWidth="1"/>
    <col min="15383" max="15383" width="3.25" style="672" customWidth="1"/>
    <col min="15384" max="15625" width="9" style="672" customWidth="1"/>
    <col min="15626" max="15626" width="1.625" style="672" customWidth="1"/>
    <col min="15627" max="15627" width="2.125" style="672" customWidth="1"/>
    <col min="15628" max="15628" width="3" style="672" customWidth="1"/>
    <col min="15629" max="15629" width="8.5" style="672" customWidth="1"/>
    <col min="15630" max="15630" width="5.375" style="672" customWidth="1"/>
    <col min="15631" max="15631" width="9.5" style="672" customWidth="1"/>
    <col min="15632" max="15632" width="11" style="672" customWidth="1"/>
    <col min="15633" max="15633" width="9.5" style="672" customWidth="1"/>
    <col min="15634" max="15634" width="6.625" style="672" customWidth="1"/>
    <col min="15635" max="15635" width="3.25" style="672" bestFit="1" customWidth="1"/>
    <col min="15636" max="15636" width="5.125" style="672" customWidth="1"/>
    <col min="15637" max="15637" width="3.25" style="672" customWidth="1"/>
    <col min="15638" max="15638" width="5.125" style="672" customWidth="1"/>
    <col min="15639" max="15639" width="3.25" style="672" customWidth="1"/>
    <col min="15640" max="15881" width="9" style="672" customWidth="1"/>
    <col min="15882" max="15882" width="1.625" style="672" customWidth="1"/>
    <col min="15883" max="15883" width="2.125" style="672" customWidth="1"/>
    <col min="15884" max="15884" width="3" style="672" customWidth="1"/>
    <col min="15885" max="15885" width="8.5" style="672" customWidth="1"/>
    <col min="15886" max="15886" width="5.375" style="672" customWidth="1"/>
    <col min="15887" max="15887" width="9.5" style="672" customWidth="1"/>
    <col min="15888" max="15888" width="11" style="672" customWidth="1"/>
    <col min="15889" max="15889" width="9.5" style="672" customWidth="1"/>
    <col min="15890" max="15890" width="6.625" style="672" customWidth="1"/>
    <col min="15891" max="15891" width="3.25" style="672" bestFit="1" customWidth="1"/>
    <col min="15892" max="15892" width="5.125" style="672" customWidth="1"/>
    <col min="15893" max="15893" width="3.25" style="672" customWidth="1"/>
    <col min="15894" max="15894" width="5.125" style="672" customWidth="1"/>
    <col min="15895" max="15895" width="3.25" style="672" customWidth="1"/>
    <col min="15896" max="16137" width="9" style="672" customWidth="1"/>
    <col min="16138" max="16138" width="1.625" style="672" customWidth="1"/>
    <col min="16139" max="16139" width="2.125" style="672" customWidth="1"/>
    <col min="16140" max="16140" width="3" style="672" customWidth="1"/>
    <col min="16141" max="16141" width="8.5" style="672" customWidth="1"/>
    <col min="16142" max="16142" width="5.375" style="672" customWidth="1"/>
    <col min="16143" max="16143" width="9.5" style="672" customWidth="1"/>
    <col min="16144" max="16144" width="11" style="672" customWidth="1"/>
    <col min="16145" max="16145" width="9.5" style="672" customWidth="1"/>
    <col min="16146" max="16146" width="6.625" style="672" customWidth="1"/>
    <col min="16147" max="16147" width="3.25" style="672" bestFit="1" customWidth="1"/>
    <col min="16148" max="16148" width="5.125" style="672" customWidth="1"/>
    <col min="16149" max="16149" width="3.25" style="672" customWidth="1"/>
    <col min="16150" max="16150" width="5.125" style="672" customWidth="1"/>
    <col min="16151" max="16151" width="3.25" style="672" customWidth="1"/>
    <col min="16152" max="16384" width="9" style="672" customWidth="1"/>
  </cols>
  <sheetData>
    <row r="1" spans="1:24" ht="8.25" customHeight="1">
      <c r="K1" s="673"/>
    </row>
    <row r="2" spans="1:24" ht="17.25" customHeight="1">
      <c r="K2" s="673"/>
      <c r="W2" s="673" t="s">
        <v>3586</v>
      </c>
    </row>
    <row r="4" spans="1:24" ht="25.5" customHeight="1">
      <c r="A4" s="5305" t="s">
        <v>3587</v>
      </c>
      <c r="B4" s="5305"/>
      <c r="C4" s="5305"/>
      <c r="D4" s="5305"/>
      <c r="E4" s="5305"/>
      <c r="F4" s="5305"/>
      <c r="G4" s="5305"/>
      <c r="H4" s="5305"/>
      <c r="I4" s="5305"/>
      <c r="J4" s="5305"/>
      <c r="K4" s="5305"/>
      <c r="L4" s="5305"/>
      <c r="M4" s="5305"/>
      <c r="N4" s="5305"/>
      <c r="O4" s="5305"/>
      <c r="P4" s="5305"/>
      <c r="Q4" s="5305"/>
      <c r="R4" s="5305"/>
      <c r="S4" s="5305"/>
      <c r="T4" s="5305"/>
      <c r="U4" s="5305"/>
      <c r="V4" s="5305"/>
      <c r="W4" s="5305"/>
      <c r="X4" s="5305"/>
    </row>
    <row r="5" spans="1:24" ht="17.25" customHeight="1">
      <c r="A5" s="5306" t="s">
        <v>3513</v>
      </c>
      <c r="B5" s="5306"/>
      <c r="C5" s="5306"/>
      <c r="D5" s="5306"/>
      <c r="E5" s="5306"/>
      <c r="F5" s="5306"/>
      <c r="G5" s="5306"/>
      <c r="H5" s="5306"/>
      <c r="I5" s="5306"/>
      <c r="J5" s="5306"/>
      <c r="K5" s="5306"/>
      <c r="L5" s="5306"/>
      <c r="M5" s="5306"/>
      <c r="N5" s="5306"/>
      <c r="O5" s="5306"/>
      <c r="P5" s="5306"/>
      <c r="Q5" s="5306"/>
      <c r="R5" s="5306"/>
      <c r="S5" s="5306"/>
      <c r="T5" s="5306"/>
      <c r="U5" s="5306"/>
      <c r="V5" s="5306"/>
      <c r="W5" s="5306"/>
      <c r="X5" s="5306"/>
    </row>
    <row r="6" spans="1:24" ht="17.25" customHeight="1">
      <c r="A6" s="674"/>
      <c r="B6" s="674"/>
      <c r="C6" s="674"/>
      <c r="D6" s="674"/>
      <c r="E6" s="674"/>
      <c r="F6" s="674"/>
      <c r="G6" s="674"/>
      <c r="H6" s="674"/>
      <c r="I6" s="674"/>
      <c r="J6" s="674"/>
      <c r="K6" s="674"/>
      <c r="L6" s="674"/>
      <c r="M6" s="674"/>
      <c r="N6" s="674"/>
      <c r="O6" s="674"/>
      <c r="P6" s="674"/>
      <c r="Q6" s="674"/>
      <c r="R6" s="674"/>
      <c r="S6" s="674"/>
      <c r="T6" s="674"/>
      <c r="U6" s="674"/>
      <c r="V6" s="674"/>
      <c r="W6" s="674"/>
    </row>
    <row r="7" spans="1:24" ht="17.25" customHeight="1">
      <c r="B7" s="675"/>
      <c r="C7" s="675"/>
      <c r="D7" s="675"/>
      <c r="E7" s="675"/>
      <c r="F7" s="675"/>
      <c r="G7" s="675"/>
      <c r="H7" s="675"/>
      <c r="I7" s="675"/>
      <c r="J7" s="675"/>
      <c r="M7" s="675"/>
      <c r="N7" s="675"/>
      <c r="O7" s="675"/>
      <c r="P7" s="675"/>
      <c r="Q7" s="5307"/>
      <c r="R7" s="5307"/>
      <c r="S7" s="672" t="s">
        <v>477</v>
      </c>
      <c r="T7" s="1153"/>
      <c r="U7" s="672" t="s">
        <v>5</v>
      </c>
      <c r="V7" s="1153"/>
      <c r="W7" s="672" t="s">
        <v>478</v>
      </c>
    </row>
    <row r="8" spans="1:24" ht="13.5" customHeight="1">
      <c r="B8" s="675"/>
      <c r="C8" s="675"/>
      <c r="D8" s="675"/>
      <c r="E8" s="675"/>
      <c r="F8" s="675"/>
      <c r="G8" s="675"/>
      <c r="H8" s="675"/>
      <c r="I8" s="675"/>
      <c r="J8" s="675"/>
      <c r="K8" s="675"/>
      <c r="R8" s="672"/>
    </row>
    <row r="9" spans="1:24" ht="18" customHeight="1">
      <c r="A9" s="672" t="s">
        <v>3514</v>
      </c>
      <c r="C9" s="675"/>
      <c r="D9" s="675"/>
      <c r="E9" s="675"/>
      <c r="F9" s="675"/>
      <c r="G9" s="675"/>
      <c r="H9" s="675"/>
      <c r="I9" s="675"/>
      <c r="J9" s="675"/>
      <c r="K9" s="675"/>
      <c r="R9" s="672"/>
    </row>
    <row r="10" spans="1:24" ht="18" customHeight="1">
      <c r="R10" s="672"/>
    </row>
    <row r="11" spans="1:24" ht="17.25" customHeight="1"/>
    <row r="12" spans="1:24" ht="17.25" customHeight="1">
      <c r="K12" s="1229" t="s">
        <v>3515</v>
      </c>
      <c r="L12" s="1229"/>
      <c r="M12" s="1229"/>
      <c r="N12" s="1229"/>
      <c r="O12" s="1229"/>
      <c r="P12" s="1229"/>
      <c r="Q12" s="5308" t="str">
        <f>cst_wskakunin_owner1__address</f>
        <v>埼玉県埼玉県さいたま市浦和区岸町７－１２－３</v>
      </c>
      <c r="R12" s="5308"/>
      <c r="S12" s="5308"/>
      <c r="T12" s="5308"/>
      <c r="U12" s="5308"/>
      <c r="V12" s="5308"/>
      <c r="W12" s="5308"/>
      <c r="X12" s="5308"/>
    </row>
    <row r="13" spans="1:24" ht="17.25" customHeight="1">
      <c r="K13" s="1229" t="s">
        <v>3516</v>
      </c>
      <c r="L13" s="1229"/>
      <c r="M13" s="1229"/>
      <c r="N13" s="1229"/>
      <c r="O13" s="1229"/>
      <c r="P13" s="1229"/>
      <c r="Q13" s="5308"/>
      <c r="R13" s="5308"/>
      <c r="S13" s="5308"/>
      <c r="T13" s="5308"/>
      <c r="U13" s="5308"/>
      <c r="V13" s="5308"/>
      <c r="W13" s="5308"/>
      <c r="X13" s="5308"/>
    </row>
    <row r="14" spans="1:24" ht="17.25" customHeight="1">
      <c r="K14" s="1229" t="s">
        <v>3517</v>
      </c>
      <c r="L14" s="1229"/>
      <c r="M14" s="1229"/>
      <c r="N14" s="1229"/>
      <c r="O14" s="1229"/>
      <c r="P14" s="1229"/>
      <c r="Q14" s="5309" t="str">
        <f>cst_wskakunin_owner1__space3</f>
        <v>テスト建て主
代表取締役社長　テストさん</v>
      </c>
      <c r="R14" s="5309"/>
      <c r="S14" s="5309"/>
      <c r="T14" s="5309"/>
      <c r="U14" s="5309"/>
      <c r="V14" s="5309"/>
      <c r="W14" s="5309"/>
      <c r="X14" s="5309"/>
    </row>
    <row r="15" spans="1:24" ht="17.25" customHeight="1">
      <c r="K15" s="1229"/>
      <c r="L15" s="1229"/>
      <c r="M15" s="1229"/>
      <c r="N15" s="1229"/>
      <c r="O15" s="1229"/>
      <c r="P15" s="1229"/>
      <c r="Q15" s="5309"/>
      <c r="R15" s="5309"/>
      <c r="S15" s="5309"/>
      <c r="T15" s="5309"/>
      <c r="U15" s="5309"/>
      <c r="V15" s="5309"/>
      <c r="W15" s="5309"/>
      <c r="X15" s="5309"/>
    </row>
    <row r="16" spans="1:24" ht="17.25" customHeight="1">
      <c r="K16" s="1229"/>
      <c r="L16" s="1229"/>
      <c r="M16" s="1229"/>
      <c r="N16" s="1229"/>
      <c r="O16" s="1229"/>
      <c r="P16" s="1229"/>
      <c r="Q16" s="1229"/>
      <c r="R16" s="1229"/>
      <c r="S16" s="1229"/>
      <c r="T16" s="1229"/>
      <c r="U16" s="1229"/>
      <c r="V16" s="1229"/>
      <c r="W16" s="1229"/>
      <c r="X16" s="1229"/>
    </row>
    <row r="17" spans="1:24" ht="17.25" customHeight="1">
      <c r="K17" s="1229" t="s">
        <v>3518</v>
      </c>
      <c r="L17" s="1229"/>
      <c r="M17" s="1229"/>
      <c r="N17" s="1229"/>
      <c r="O17" s="1229"/>
      <c r="P17" s="1229"/>
      <c r="Q17" s="5308" t="str">
        <f>cst_wskakunin_dairi1__address</f>
        <v>埼玉県所沢市東新井町307-7</v>
      </c>
      <c r="R17" s="5308"/>
      <c r="S17" s="5308"/>
      <c r="T17" s="5308"/>
      <c r="U17" s="5308"/>
      <c r="V17" s="5308"/>
      <c r="W17" s="5308"/>
      <c r="X17" s="5308"/>
    </row>
    <row r="18" spans="1:24" ht="17.25" customHeight="1">
      <c r="K18" s="1229" t="s">
        <v>3516</v>
      </c>
      <c r="L18" s="1229"/>
      <c r="M18" s="1229"/>
      <c r="N18" s="1229"/>
      <c r="O18" s="1229"/>
      <c r="P18" s="1229"/>
      <c r="Q18" s="5308"/>
      <c r="R18" s="5308"/>
      <c r="S18" s="5308"/>
      <c r="T18" s="5308"/>
      <c r="U18" s="5308"/>
      <c r="V18" s="5308"/>
      <c r="W18" s="5308"/>
      <c r="X18" s="5308"/>
    </row>
    <row r="19" spans="1:24" ht="17.25" customHeight="1">
      <c r="K19" s="1229" t="s">
        <v>3519</v>
      </c>
      <c r="L19" s="1229"/>
      <c r="M19" s="1229"/>
      <c r="N19" s="1229"/>
      <c r="O19" s="1229"/>
      <c r="P19" s="1229"/>
      <c r="Q19" s="5309" t="str">
        <f>cst_wskakunin_dairi1__space5</f>
        <v>XXXアーキ
テスト代理人</v>
      </c>
      <c r="R19" s="5309"/>
      <c r="S19" s="5309"/>
      <c r="T19" s="5309"/>
      <c r="U19" s="5309"/>
      <c r="V19" s="5309"/>
      <c r="W19" s="5309"/>
      <c r="X19" s="5309"/>
    </row>
    <row r="20" spans="1:24" ht="17.25" customHeight="1">
      <c r="K20" s="1229"/>
      <c r="L20" s="1229"/>
      <c r="M20" s="1229"/>
      <c r="N20" s="1229"/>
      <c r="O20" s="1229"/>
      <c r="P20" s="1229"/>
      <c r="Q20" s="5309"/>
      <c r="R20" s="5309"/>
      <c r="S20" s="5309"/>
      <c r="T20" s="5309"/>
      <c r="U20" s="5309"/>
      <c r="V20" s="5309"/>
      <c r="W20" s="5309"/>
      <c r="X20" s="5309"/>
    </row>
    <row r="21" spans="1:24" ht="17.25" customHeight="1">
      <c r="R21" s="672"/>
    </row>
    <row r="22" spans="1:24" ht="17.25" customHeight="1">
      <c r="A22" s="672" t="s">
        <v>3588</v>
      </c>
      <c r="R22" s="672"/>
    </row>
    <row r="23" spans="1:24" ht="17.25" customHeight="1">
      <c r="A23" s="672" t="s">
        <v>3589</v>
      </c>
      <c r="R23" s="672"/>
    </row>
    <row r="24" spans="1:24" ht="15" customHeight="1">
      <c r="R24" s="672"/>
    </row>
    <row r="25" spans="1:24" ht="22.5" customHeight="1">
      <c r="A25" s="5310" t="s">
        <v>0</v>
      </c>
      <c r="B25" s="5310"/>
      <c r="C25" s="5310"/>
      <c r="D25" s="5310"/>
      <c r="E25" s="5310"/>
      <c r="F25" s="5310"/>
      <c r="G25" s="5310"/>
      <c r="H25" s="5310"/>
      <c r="I25" s="5310"/>
      <c r="J25" s="5310"/>
      <c r="K25" s="5310"/>
      <c r="L25" s="5310"/>
      <c r="M25" s="5310"/>
      <c r="N25" s="5310"/>
      <c r="O25" s="5310"/>
      <c r="P25" s="5310"/>
      <c r="Q25" s="5310"/>
      <c r="R25" s="5310"/>
      <c r="S25" s="5310"/>
      <c r="T25" s="5310"/>
      <c r="U25" s="5310"/>
      <c r="V25" s="5310"/>
      <c r="W25" s="5310"/>
      <c r="X25" s="5310"/>
    </row>
    <row r="26" spans="1:24" ht="15" customHeight="1">
      <c r="R26" s="672"/>
    </row>
    <row r="27" spans="1:24" ht="21.75" customHeight="1">
      <c r="A27" s="672" t="s">
        <v>3590</v>
      </c>
      <c r="R27" s="672"/>
    </row>
    <row r="28" spans="1:24" ht="17.25" customHeight="1">
      <c r="A28" s="672" t="s">
        <v>3591</v>
      </c>
      <c r="K28" s="675" t="s">
        <v>6</v>
      </c>
      <c r="L28" s="5307"/>
      <c r="M28" s="5307"/>
      <c r="N28" s="5307"/>
      <c r="O28" s="5307"/>
      <c r="P28" s="5307"/>
      <c r="Q28" s="5307"/>
      <c r="R28" s="5307"/>
      <c r="S28" s="675" t="s">
        <v>7</v>
      </c>
    </row>
    <row r="29" spans="1:24" ht="8.1" customHeight="1"/>
    <row r="30" spans="1:24" ht="17.25" customHeight="1">
      <c r="A30" s="672" t="s">
        <v>3592</v>
      </c>
      <c r="C30" s="676"/>
      <c r="D30" s="676"/>
      <c r="E30" s="676"/>
      <c r="F30" s="676"/>
      <c r="G30" s="676"/>
      <c r="H30" s="676"/>
      <c r="I30" s="676"/>
      <c r="K30" s="5311"/>
      <c r="L30" s="5311"/>
      <c r="M30" s="5311"/>
      <c r="N30" s="5311"/>
      <c r="O30" s="5311"/>
      <c r="P30" s="5311"/>
      <c r="Q30" s="5311"/>
      <c r="R30" s="5311"/>
      <c r="S30" s="5311"/>
      <c r="T30" s="5311"/>
      <c r="U30" s="5311"/>
      <c r="V30" s="5311"/>
      <c r="W30" s="5311"/>
    </row>
    <row r="31" spans="1:24" ht="8.1" customHeight="1">
      <c r="C31" s="676"/>
      <c r="D31" s="676"/>
      <c r="E31" s="676"/>
      <c r="F31" s="676"/>
      <c r="G31" s="676"/>
      <c r="H31" s="676"/>
      <c r="I31" s="676"/>
    </row>
    <row r="32" spans="1:24" ht="17.25" customHeight="1">
      <c r="A32" s="672" t="s">
        <v>3593</v>
      </c>
      <c r="K32" s="5331" t="str">
        <f ca="1">cst_Pre_Corp__SHINSEI&amp;"　"&amp;cst_Pre_Daihyou__SHINSEI</f>
        <v>一般財団法人 さいたま住宅検査センター　理事長　福 島  克 季</v>
      </c>
      <c r="L32" s="5331"/>
      <c r="M32" s="5331"/>
      <c r="N32" s="5331"/>
      <c r="O32" s="5331"/>
      <c r="P32" s="5331"/>
      <c r="Q32" s="5331"/>
      <c r="R32" s="5331"/>
      <c r="S32" s="5331"/>
      <c r="T32" s="5331"/>
      <c r="U32" s="5331"/>
      <c r="V32" s="5331"/>
      <c r="W32" s="5331"/>
      <c r="X32" s="5331"/>
    </row>
    <row r="33" spans="1:24" ht="8.1" customHeight="1">
      <c r="R33" s="672"/>
    </row>
    <row r="34" spans="1:24" ht="17.25" customHeight="1">
      <c r="A34" s="672" t="s">
        <v>3594</v>
      </c>
      <c r="K34" s="5311"/>
      <c r="L34" s="5311"/>
      <c r="M34" s="5311"/>
      <c r="N34" s="5311"/>
      <c r="O34" s="5311"/>
      <c r="P34" s="5311"/>
      <c r="Q34" s="5311"/>
      <c r="R34" s="5311"/>
      <c r="S34" s="5311"/>
      <c r="T34" s="5311"/>
      <c r="U34" s="5311"/>
      <c r="V34" s="5311"/>
      <c r="W34" s="5311"/>
    </row>
    <row r="35" spans="1:24" ht="8.1" customHeight="1"/>
    <row r="36" spans="1:24" ht="17.25" customHeight="1">
      <c r="A36" s="672" t="s">
        <v>3595</v>
      </c>
      <c r="K36" s="5311"/>
      <c r="L36" s="5311"/>
      <c r="M36" s="5311"/>
      <c r="N36" s="5311"/>
      <c r="O36" s="5311"/>
      <c r="P36" s="5311"/>
      <c r="Q36" s="5311"/>
      <c r="R36" s="5311"/>
      <c r="S36" s="5311"/>
      <c r="T36" s="5311"/>
      <c r="U36" s="5311"/>
      <c r="V36" s="5311"/>
      <c r="W36" s="5311"/>
    </row>
    <row r="37" spans="1:24" ht="8.1" customHeight="1"/>
    <row r="38" spans="1:24" ht="17.25" customHeight="1">
      <c r="A38" s="672" t="s">
        <v>3596</v>
      </c>
      <c r="L38" s="5329"/>
      <c r="M38" s="5329"/>
      <c r="N38" s="5329"/>
      <c r="O38" s="5329"/>
      <c r="P38" s="5329"/>
      <c r="Q38" s="5329"/>
      <c r="R38" s="5329"/>
      <c r="S38" s="5329"/>
      <c r="T38" s="5329"/>
      <c r="U38" s="5329"/>
      <c r="V38" s="5329"/>
      <c r="W38" s="5329"/>
    </row>
    <row r="39" spans="1:24" ht="8.1" customHeight="1"/>
    <row r="40" spans="1:24" ht="17.25" customHeight="1">
      <c r="A40" s="672" t="s">
        <v>3597</v>
      </c>
      <c r="L40" s="5330" t="str">
        <f>cst_wskakunin_KOUJI_TYAKUSYU_YOTEI_DATE</f>
        <v/>
      </c>
      <c r="M40" s="5330"/>
      <c r="N40" s="5330"/>
      <c r="O40" s="5330"/>
      <c r="P40" s="5330"/>
      <c r="Q40" s="5330"/>
      <c r="R40" s="5330"/>
      <c r="S40" s="5330"/>
      <c r="T40" s="5330"/>
      <c r="U40" s="5330"/>
      <c r="V40" s="5330"/>
      <c r="W40" s="5330"/>
    </row>
    <row r="41" spans="1:24" ht="8.1" customHeight="1"/>
    <row r="42" spans="1:24" ht="24" customHeight="1">
      <c r="A42" s="5312" t="s">
        <v>3029</v>
      </c>
      <c r="B42" s="5313"/>
      <c r="C42" s="5313"/>
      <c r="D42" s="5313"/>
      <c r="E42" s="5313"/>
      <c r="F42" s="5313"/>
      <c r="G42" s="5313"/>
      <c r="H42" s="5313"/>
      <c r="I42" s="5313"/>
      <c r="J42" s="5313"/>
      <c r="K42" s="5313"/>
      <c r="L42" s="5314"/>
      <c r="M42" s="5315" t="s">
        <v>3548</v>
      </c>
      <c r="N42" s="5316"/>
      <c r="O42" s="5316"/>
      <c r="P42" s="5316"/>
      <c r="Q42" s="5316"/>
      <c r="R42" s="5316"/>
      <c r="S42" s="5316"/>
      <c r="T42" s="5316"/>
      <c r="U42" s="5316"/>
      <c r="V42" s="5316"/>
      <c r="W42" s="5316"/>
      <c r="X42" s="5317"/>
    </row>
    <row r="43" spans="1:24" ht="24" customHeight="1">
      <c r="A43" s="5312" t="s">
        <v>3549</v>
      </c>
      <c r="B43" s="5313"/>
      <c r="C43" s="5313"/>
      <c r="D43" s="5313"/>
      <c r="E43" s="5313"/>
      <c r="F43" s="5313"/>
      <c r="G43" s="5313"/>
      <c r="H43" s="5313"/>
      <c r="I43" s="5313"/>
      <c r="J43" s="5313"/>
      <c r="K43" s="5313"/>
      <c r="L43" s="5314"/>
      <c r="M43" s="5318"/>
      <c r="N43" s="5319"/>
      <c r="O43" s="5319"/>
      <c r="P43" s="5319"/>
      <c r="Q43" s="5319"/>
      <c r="R43" s="5319"/>
      <c r="S43" s="5319"/>
      <c r="T43" s="5319"/>
      <c r="U43" s="5319"/>
      <c r="V43" s="5319"/>
      <c r="W43" s="5319"/>
      <c r="X43" s="5320"/>
    </row>
    <row r="44" spans="1:24" ht="24" customHeight="1">
      <c r="A44" s="5324" t="s">
        <v>3550</v>
      </c>
      <c r="B44" s="5325"/>
      <c r="C44" s="5325"/>
      <c r="D44" s="5325"/>
      <c r="E44" s="5325"/>
      <c r="F44" s="5325"/>
      <c r="G44" s="5325"/>
      <c r="H44" s="5325"/>
      <c r="I44" s="5325"/>
      <c r="J44" s="5325"/>
      <c r="K44" s="5325"/>
      <c r="L44" s="5326"/>
      <c r="M44" s="5318"/>
      <c r="N44" s="5319"/>
      <c r="O44" s="5319"/>
      <c r="P44" s="5319"/>
      <c r="Q44" s="5319"/>
      <c r="R44" s="5319"/>
      <c r="S44" s="5319"/>
      <c r="T44" s="5319"/>
      <c r="U44" s="5319"/>
      <c r="V44" s="5319"/>
      <c r="W44" s="5319"/>
      <c r="X44" s="5320"/>
    </row>
    <row r="45" spans="1:24" ht="24" customHeight="1">
      <c r="A45" s="5327" t="s">
        <v>3867</v>
      </c>
      <c r="B45" s="5327"/>
      <c r="C45" s="5327"/>
      <c r="D45" s="5327"/>
      <c r="E45" s="5327"/>
      <c r="F45" s="5327"/>
      <c r="G45" s="5327"/>
      <c r="H45" s="5327"/>
      <c r="I45" s="5327"/>
      <c r="J45" s="5327"/>
      <c r="K45" s="5327"/>
      <c r="L45" s="5328"/>
      <c r="M45" s="5321"/>
      <c r="N45" s="5322"/>
      <c r="O45" s="5322"/>
      <c r="P45" s="5322"/>
      <c r="Q45" s="5322"/>
      <c r="R45" s="5322"/>
      <c r="S45" s="5322"/>
      <c r="T45" s="5322"/>
      <c r="U45" s="5322"/>
      <c r="V45" s="5322"/>
      <c r="W45" s="5322"/>
      <c r="X45" s="5323"/>
    </row>
    <row r="47" spans="1:24" ht="17.25" customHeight="1">
      <c r="A47" s="672" t="s">
        <v>2943</v>
      </c>
    </row>
    <row r="48" spans="1:24" ht="17.25" customHeight="1">
      <c r="A48" s="672" t="s">
        <v>3551</v>
      </c>
    </row>
    <row r="49" spans="1:1" ht="17.25" customHeight="1">
      <c r="A49" s="672" t="s">
        <v>3863</v>
      </c>
    </row>
    <row r="50" spans="1:1" ht="17.25" customHeight="1">
      <c r="A50" s="672" t="s">
        <v>3864</v>
      </c>
    </row>
  </sheetData>
  <mergeCells count="20">
    <mergeCell ref="L38:W38"/>
    <mergeCell ref="L40:W40"/>
    <mergeCell ref="K34:W34"/>
    <mergeCell ref="K36:W36"/>
    <mergeCell ref="K32:X32"/>
    <mergeCell ref="A42:L42"/>
    <mergeCell ref="M42:X45"/>
    <mergeCell ref="A43:L43"/>
    <mergeCell ref="A44:L44"/>
    <mergeCell ref="A45:L45"/>
    <mergeCell ref="A25:X25"/>
    <mergeCell ref="Q17:X18"/>
    <mergeCell ref="Q19:X20"/>
    <mergeCell ref="L28:R28"/>
    <mergeCell ref="K30:W30"/>
    <mergeCell ref="A4:X4"/>
    <mergeCell ref="A5:X5"/>
    <mergeCell ref="Q7:R7"/>
    <mergeCell ref="Q12:X13"/>
    <mergeCell ref="Q14:X15"/>
  </mergeCells>
  <phoneticPr fontId="129"/>
  <printOptions horizontalCentered="1"/>
  <pageMargins left="0.59055118110236227" right="0.59055118110236227" top="0.51181102362204722" bottom="0.59055118110236227" header="0.31496062992125984" footer="0.31496062992125984"/>
  <pageSetup paperSize="9" orientation="portrait" blackAndWhite="1" r:id="rId1"/>
  <legacy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B340"/>
  <sheetViews>
    <sheetView zoomScaleNormal="100" zoomScaleSheetLayoutView="100" workbookViewId="0"/>
  </sheetViews>
  <sheetFormatPr defaultColWidth="9" defaultRowHeight="13.5"/>
  <cols>
    <col min="1" max="24" width="3.125" style="1970" customWidth="1"/>
    <col min="25" max="27" width="3.125" style="1987" customWidth="1"/>
    <col min="28" max="28" width="3.125" style="1970" customWidth="1"/>
    <col min="29" max="29" width="12.375" style="1970" customWidth="1"/>
    <col min="30" max="30" width="9" style="1970" customWidth="1"/>
    <col min="31" max="16384" width="9" style="1970"/>
  </cols>
  <sheetData>
    <row r="1" spans="1:28" ht="17.25" customHeight="1">
      <c r="A1" s="1969" t="s">
        <v>4458</v>
      </c>
      <c r="G1" s="1971"/>
      <c r="H1" s="1971"/>
      <c r="Y1" s="1972"/>
      <c r="Z1" s="1972"/>
      <c r="AA1" s="1972"/>
    </row>
    <row r="2" spans="1:28" ht="17.25" customHeight="1">
      <c r="A2" s="1969"/>
      <c r="G2" s="1971"/>
      <c r="H2" s="1971"/>
      <c r="Y2" s="1972"/>
      <c r="Z2" s="1972"/>
      <c r="AA2" s="1972"/>
    </row>
    <row r="3" spans="1:28" ht="17.25" customHeight="1">
      <c r="A3" s="5336" t="s">
        <v>15</v>
      </c>
      <c r="B3" s="5336"/>
      <c r="C3" s="5336"/>
      <c r="D3" s="5336"/>
      <c r="E3" s="5336"/>
      <c r="F3" s="5336"/>
      <c r="G3" s="5336"/>
      <c r="H3" s="5336"/>
      <c r="I3" s="5336"/>
      <c r="J3" s="5336"/>
      <c r="K3" s="5336"/>
      <c r="L3" s="5336"/>
      <c r="M3" s="5336"/>
      <c r="N3" s="5336"/>
      <c r="O3" s="5336"/>
      <c r="P3" s="5336"/>
      <c r="Q3" s="5336"/>
      <c r="R3" s="5336"/>
      <c r="S3" s="5336"/>
      <c r="T3" s="5336"/>
      <c r="U3" s="5336"/>
      <c r="V3" s="5336"/>
      <c r="W3" s="5336"/>
      <c r="X3" s="5336"/>
      <c r="Y3" s="5336"/>
      <c r="Z3" s="5336"/>
      <c r="AA3" s="5336"/>
      <c r="AB3" s="5336"/>
    </row>
    <row r="4" spans="1:28" ht="17.25" customHeight="1">
      <c r="Y4" s="1972"/>
      <c r="Z4" s="1972"/>
      <c r="AA4" s="1972"/>
    </row>
    <row r="5" spans="1:28" ht="25.5" customHeight="1">
      <c r="A5" s="5362" t="s">
        <v>4459</v>
      </c>
      <c r="B5" s="5362"/>
      <c r="C5" s="5362"/>
      <c r="D5" s="5362"/>
      <c r="E5" s="5362"/>
      <c r="F5" s="5362"/>
      <c r="G5" s="5362"/>
      <c r="H5" s="5362"/>
      <c r="I5" s="5362"/>
      <c r="J5" s="5362"/>
      <c r="K5" s="5362"/>
      <c r="L5" s="5362"/>
      <c r="M5" s="5362"/>
      <c r="N5" s="5362"/>
      <c r="O5" s="5362"/>
      <c r="P5" s="5362"/>
      <c r="Q5" s="5362"/>
      <c r="R5" s="5362"/>
      <c r="S5" s="5362"/>
      <c r="T5" s="5362"/>
      <c r="U5" s="5362"/>
      <c r="V5" s="5362"/>
      <c r="W5" s="5362"/>
      <c r="X5" s="5362"/>
      <c r="Y5" s="5362"/>
      <c r="Z5" s="5362"/>
      <c r="AA5" s="5362"/>
      <c r="AB5" s="5362"/>
    </row>
    <row r="6" spans="1:28" ht="17.25" customHeight="1">
      <c r="A6" s="5336" t="s">
        <v>3513</v>
      </c>
      <c r="B6" s="5336"/>
      <c r="C6" s="5336"/>
      <c r="D6" s="5336"/>
      <c r="E6" s="5336"/>
      <c r="F6" s="5336"/>
      <c r="G6" s="5336"/>
      <c r="H6" s="5336"/>
      <c r="I6" s="5336"/>
      <c r="J6" s="5336"/>
      <c r="K6" s="5336"/>
      <c r="L6" s="5336"/>
      <c r="M6" s="5336"/>
      <c r="N6" s="5336"/>
      <c r="O6" s="5336"/>
      <c r="P6" s="5336"/>
      <c r="Q6" s="5336"/>
      <c r="R6" s="5336"/>
      <c r="S6" s="5336"/>
      <c r="T6" s="5336"/>
      <c r="U6" s="5336"/>
      <c r="V6" s="5336"/>
      <c r="W6" s="5336"/>
      <c r="X6" s="5336"/>
      <c r="Y6" s="5336"/>
      <c r="Z6" s="5336"/>
      <c r="AA6" s="5336"/>
      <c r="AB6" s="5336"/>
    </row>
    <row r="7" spans="1:28" ht="17.25" customHeight="1">
      <c r="Y7" s="1970"/>
      <c r="Z7" s="1970"/>
      <c r="AA7" s="1970"/>
    </row>
    <row r="8" spans="1:28" ht="17.25" customHeight="1">
      <c r="A8" s="1974"/>
      <c r="B8" s="1974"/>
      <c r="C8" s="1974"/>
      <c r="D8" s="1974"/>
      <c r="E8" s="1974"/>
      <c r="F8" s="1974"/>
      <c r="G8" s="1974"/>
      <c r="H8" s="1974"/>
      <c r="I8" s="1974"/>
      <c r="J8" s="1974"/>
      <c r="K8" s="1974"/>
      <c r="L8" s="1974"/>
      <c r="M8" s="1974"/>
      <c r="N8" s="1974"/>
      <c r="O8" s="1974"/>
      <c r="P8" s="1974"/>
      <c r="Q8" s="1974"/>
      <c r="R8" s="1974"/>
      <c r="S8" s="1974"/>
      <c r="T8" s="1974"/>
      <c r="U8" s="1974"/>
      <c r="V8" s="1974"/>
      <c r="W8" s="1974"/>
      <c r="X8" s="1974"/>
      <c r="Y8" s="1974"/>
      <c r="Z8" s="1974"/>
      <c r="AA8" s="1974"/>
      <c r="AB8" s="1974"/>
    </row>
    <row r="9" spans="1:28" ht="17.25" customHeight="1">
      <c r="B9" s="1973"/>
      <c r="C9" s="1973"/>
      <c r="D9" s="1973"/>
      <c r="E9" s="1973"/>
      <c r="F9" s="1973"/>
      <c r="N9" s="1973"/>
      <c r="U9" s="5363"/>
      <c r="V9" s="5363"/>
      <c r="W9" s="2004" t="s">
        <v>477</v>
      </c>
      <c r="X9" s="2005"/>
      <c r="Y9" s="2004" t="s">
        <v>5</v>
      </c>
      <c r="Z9" s="2005"/>
      <c r="AA9" s="2004" t="s">
        <v>478</v>
      </c>
    </row>
    <row r="10" spans="1:28" ht="17.25" customHeight="1">
      <c r="B10" s="1973"/>
      <c r="C10" s="1973"/>
      <c r="D10" s="1973"/>
      <c r="E10" s="1973"/>
      <c r="F10" s="1973"/>
      <c r="G10" s="1973"/>
      <c r="H10" s="1973"/>
      <c r="Y10" s="1970"/>
      <c r="Z10" s="1970"/>
      <c r="AA10" s="1970"/>
    </row>
    <row r="11" spans="1:28" ht="18" customHeight="1">
      <c r="A11" s="1970" t="s">
        <v>5348</v>
      </c>
      <c r="D11" s="1973"/>
      <c r="E11" s="1973"/>
      <c r="F11" s="1973"/>
      <c r="G11" s="1973"/>
      <c r="H11" s="1973"/>
      <c r="Y11" s="1970"/>
      <c r="Z11" s="1970"/>
      <c r="AA11" s="1970"/>
    </row>
    <row r="12" spans="1:28" ht="18" customHeight="1">
      <c r="Y12" s="1970"/>
      <c r="Z12" s="1970"/>
      <c r="AA12" s="1970"/>
    </row>
    <row r="13" spans="1:28" ht="17.25" customHeight="1">
      <c r="L13" s="1970" t="s">
        <v>3555</v>
      </c>
      <c r="S13" s="5364" t="str">
        <f>cst_wskakunin_owner1__address</f>
        <v>埼玉県埼玉県さいたま市浦和区岸町７－１２－３</v>
      </c>
      <c r="T13" s="5364"/>
      <c r="U13" s="5364"/>
      <c r="V13" s="5364"/>
      <c r="W13" s="5364"/>
      <c r="X13" s="5364"/>
      <c r="Y13" s="5364"/>
      <c r="Z13" s="5364"/>
      <c r="AA13" s="5364"/>
      <c r="AB13" s="5364"/>
    </row>
    <row r="14" spans="1:28" ht="17.25" customHeight="1">
      <c r="L14" s="1970" t="s">
        <v>3516</v>
      </c>
      <c r="S14" s="5364"/>
      <c r="T14" s="5364"/>
      <c r="U14" s="5364"/>
      <c r="V14" s="5364"/>
      <c r="W14" s="5364"/>
      <c r="X14" s="5364"/>
      <c r="Y14" s="5364"/>
      <c r="Z14" s="5364"/>
      <c r="AA14" s="5364"/>
      <c r="AB14" s="5364"/>
    </row>
    <row r="15" spans="1:28" ht="17.25" customHeight="1">
      <c r="L15" s="1970" t="s">
        <v>3025</v>
      </c>
      <c r="S15" s="5365" t="str">
        <f>cst_wskakunin_owner1__space3</f>
        <v>テスト建て主
代表取締役社長　テストさん</v>
      </c>
      <c r="T15" s="5365"/>
      <c r="U15" s="5365"/>
      <c r="V15" s="5365"/>
      <c r="W15" s="5365"/>
      <c r="X15" s="5365"/>
      <c r="Y15" s="5365"/>
      <c r="Z15" s="5365"/>
      <c r="AA15" s="5365"/>
      <c r="AB15" s="5365"/>
    </row>
    <row r="16" spans="1:28" ht="17.25" customHeight="1">
      <c r="L16" s="1970" t="s">
        <v>3026</v>
      </c>
      <c r="S16" s="5365"/>
      <c r="T16" s="5365"/>
      <c r="U16" s="5365"/>
      <c r="V16" s="5365"/>
      <c r="W16" s="5365"/>
      <c r="X16" s="5365"/>
      <c r="Y16" s="5365"/>
      <c r="Z16" s="5365"/>
      <c r="AA16" s="5365"/>
      <c r="AB16" s="5365"/>
    </row>
    <row r="17" spans="1:28" ht="17.25" customHeight="1">
      <c r="Y17" s="1970"/>
      <c r="Z17" s="1970"/>
      <c r="AA17" s="1970"/>
    </row>
    <row r="18" spans="1:28" ht="17.25" customHeight="1">
      <c r="A18" s="5366" t="s">
        <v>4460</v>
      </c>
      <c r="B18" s="5366"/>
      <c r="C18" s="5366"/>
      <c r="D18" s="5366"/>
      <c r="E18" s="5366"/>
      <c r="F18" s="5366"/>
      <c r="G18" s="5366"/>
      <c r="H18" s="5366"/>
      <c r="I18" s="5366"/>
      <c r="J18" s="5366"/>
      <c r="K18" s="5366"/>
      <c r="L18" s="5366"/>
      <c r="M18" s="5366"/>
      <c r="N18" s="5366"/>
      <c r="O18" s="5366" t="s">
        <v>4461</v>
      </c>
      <c r="P18" s="5366"/>
      <c r="Q18" s="5366"/>
      <c r="R18" s="5366" t="s">
        <v>4462</v>
      </c>
      <c r="S18" s="5366"/>
      <c r="T18" s="5366"/>
      <c r="U18" s="5366"/>
      <c r="V18" s="5366"/>
      <c r="W18" s="5366"/>
      <c r="X18" s="5366"/>
      <c r="Y18" s="5366"/>
      <c r="Z18" s="5366"/>
      <c r="AA18" s="5366"/>
      <c r="AB18" s="5366"/>
    </row>
    <row r="19" spans="1:28" ht="17.25" customHeight="1">
      <c r="A19" s="5366"/>
      <c r="B19" s="5366"/>
      <c r="C19" s="5366"/>
      <c r="D19" s="5366"/>
      <c r="E19" s="5366"/>
      <c r="F19" s="5366"/>
      <c r="G19" s="5366"/>
      <c r="H19" s="5366"/>
      <c r="I19" s="5366"/>
      <c r="J19" s="5366"/>
      <c r="K19" s="5366"/>
      <c r="L19" s="5366"/>
      <c r="M19" s="5366"/>
      <c r="N19" s="5366"/>
      <c r="O19" s="5366" t="s">
        <v>4463</v>
      </c>
      <c r="P19" s="5366"/>
      <c r="Q19" s="5366"/>
      <c r="R19" s="5366"/>
      <c r="S19" s="5366"/>
      <c r="T19" s="5366"/>
      <c r="U19" s="5366"/>
      <c r="V19" s="5366"/>
      <c r="W19" s="5366"/>
      <c r="X19" s="5366"/>
      <c r="Y19" s="5366"/>
      <c r="Z19" s="5366"/>
      <c r="AA19" s="5366"/>
      <c r="AB19" s="5366"/>
    </row>
    <row r="20" spans="1:28" ht="17.25" customHeight="1">
      <c r="A20" s="5366"/>
      <c r="B20" s="5366"/>
      <c r="C20" s="5366"/>
      <c r="D20" s="5366"/>
      <c r="E20" s="5366"/>
      <c r="F20" s="5366"/>
      <c r="G20" s="5366"/>
      <c r="H20" s="5366"/>
      <c r="I20" s="5366"/>
      <c r="J20" s="5366"/>
      <c r="K20" s="5366"/>
      <c r="L20" s="5366"/>
      <c r="M20" s="5366"/>
      <c r="N20" s="5366"/>
      <c r="O20" s="5366" t="s">
        <v>4464</v>
      </c>
      <c r="P20" s="5366"/>
      <c r="Q20" s="5366"/>
      <c r="R20" s="5366"/>
      <c r="S20" s="5366"/>
      <c r="T20" s="5366"/>
      <c r="U20" s="5366"/>
      <c r="V20" s="5366"/>
      <c r="W20" s="5366"/>
      <c r="X20" s="5366"/>
      <c r="Y20" s="5366"/>
      <c r="Z20" s="5366"/>
      <c r="AA20" s="5366"/>
      <c r="AB20" s="5366"/>
    </row>
    <row r="21" spans="1:28" ht="17.25" customHeight="1">
      <c r="A21" s="1970" t="s">
        <v>4465</v>
      </c>
      <c r="Y21" s="1970"/>
      <c r="Z21" s="1970"/>
      <c r="AA21" s="1970"/>
    </row>
    <row r="22" spans="1:28" ht="17.25" customHeight="1">
      <c r="Y22" s="1970"/>
      <c r="Z22" s="1970"/>
      <c r="AA22" s="1970"/>
    </row>
    <row r="23" spans="1:28" ht="17.25" customHeight="1">
      <c r="Y23" s="1970"/>
      <c r="Z23" s="1970"/>
      <c r="AA23" s="1970"/>
    </row>
    <row r="24" spans="1:28" ht="17.25" customHeight="1">
      <c r="Y24" s="1970"/>
      <c r="Z24" s="1970"/>
      <c r="AA24" s="1970"/>
    </row>
    <row r="25" spans="1:28" ht="17.25" customHeight="1">
      <c r="Y25" s="1970"/>
      <c r="Z25" s="1970"/>
      <c r="AA25" s="1970"/>
    </row>
    <row r="26" spans="1:28" ht="17.25" customHeight="1">
      <c r="Y26" s="1970"/>
      <c r="Z26" s="1970"/>
      <c r="AA26" s="1970"/>
    </row>
    <row r="27" spans="1:28" ht="17.25" customHeight="1">
      <c r="Y27" s="1970"/>
      <c r="Z27" s="1970"/>
      <c r="AA27" s="1970"/>
    </row>
    <row r="28" spans="1:28" ht="17.25" customHeight="1">
      <c r="Y28" s="1970"/>
      <c r="Z28" s="1970"/>
      <c r="AA28" s="1970"/>
    </row>
    <row r="29" spans="1:28" ht="17.25" customHeight="1">
      <c r="Y29" s="1970"/>
      <c r="Z29" s="1970"/>
      <c r="AA29" s="1970"/>
    </row>
    <row r="30" spans="1:28" ht="17.25" customHeight="1">
      <c r="A30" s="1970" t="s">
        <v>3902</v>
      </c>
      <c r="Y30" s="1970"/>
      <c r="Z30" s="1970"/>
      <c r="AA30" s="1970"/>
    </row>
    <row r="31" spans="1:28" ht="27" customHeight="1">
      <c r="A31" s="5345" t="s">
        <v>4466</v>
      </c>
      <c r="B31" s="5346"/>
      <c r="C31" s="5346"/>
      <c r="D31" s="5346"/>
      <c r="E31" s="5346"/>
      <c r="F31" s="5346"/>
      <c r="G31" s="5346"/>
      <c r="H31" s="5346"/>
      <c r="I31" s="5346"/>
      <c r="J31" s="5345" t="s">
        <v>4467</v>
      </c>
      <c r="K31" s="5346"/>
      <c r="L31" s="5346"/>
      <c r="M31" s="5346"/>
      <c r="N31" s="5346"/>
      <c r="O31" s="5346"/>
      <c r="P31" s="5346"/>
      <c r="Q31" s="5346"/>
      <c r="R31" s="5346"/>
      <c r="S31" s="5345" t="s">
        <v>3557</v>
      </c>
      <c r="T31" s="5346"/>
      <c r="U31" s="5346"/>
      <c r="V31" s="5346"/>
      <c r="W31" s="5346"/>
      <c r="X31" s="5346"/>
      <c r="Y31" s="5346"/>
      <c r="Z31" s="5346"/>
      <c r="AA31" s="5346"/>
      <c r="AB31" s="5361"/>
    </row>
    <row r="32" spans="1:28" ht="27" customHeight="1">
      <c r="A32" s="5345" t="s">
        <v>3549</v>
      </c>
      <c r="B32" s="5346"/>
      <c r="C32" s="5346"/>
      <c r="D32" s="5346"/>
      <c r="E32" s="5346"/>
      <c r="F32" s="5346"/>
      <c r="G32" s="5346"/>
      <c r="H32" s="5346"/>
      <c r="I32" s="5346"/>
      <c r="J32" s="5345" t="s">
        <v>3549</v>
      </c>
      <c r="K32" s="5346"/>
      <c r="L32" s="5346"/>
      <c r="M32" s="5346"/>
      <c r="N32" s="5346"/>
      <c r="O32" s="5346"/>
      <c r="P32" s="5346"/>
      <c r="Q32" s="5346"/>
      <c r="R32" s="5346"/>
      <c r="S32" s="5347"/>
      <c r="T32" s="5348"/>
      <c r="U32" s="5348"/>
      <c r="V32" s="5348"/>
      <c r="W32" s="5348"/>
      <c r="X32" s="5348"/>
      <c r="Y32" s="5348"/>
      <c r="Z32" s="5348"/>
      <c r="AA32" s="5348"/>
      <c r="AB32" s="5349"/>
    </row>
    <row r="33" spans="1:28" ht="27" customHeight="1">
      <c r="A33" s="5356" t="s">
        <v>3550</v>
      </c>
      <c r="B33" s="5357"/>
      <c r="C33" s="5357"/>
      <c r="D33" s="5357"/>
      <c r="E33" s="5357"/>
      <c r="F33" s="5357"/>
      <c r="G33" s="5357"/>
      <c r="H33" s="5357"/>
      <c r="I33" s="5357"/>
      <c r="J33" s="5356" t="s">
        <v>3550</v>
      </c>
      <c r="K33" s="5357"/>
      <c r="L33" s="5357"/>
      <c r="M33" s="5357"/>
      <c r="N33" s="5357"/>
      <c r="O33" s="5357"/>
      <c r="P33" s="5357"/>
      <c r="Q33" s="5357"/>
      <c r="R33" s="5357"/>
      <c r="S33" s="5350"/>
      <c r="T33" s="5351"/>
      <c r="U33" s="5351"/>
      <c r="V33" s="5351"/>
      <c r="W33" s="5351"/>
      <c r="X33" s="5351"/>
      <c r="Y33" s="5351"/>
      <c r="Z33" s="5351"/>
      <c r="AA33" s="5351"/>
      <c r="AB33" s="5352"/>
    </row>
    <row r="34" spans="1:28" ht="27" customHeight="1">
      <c r="A34" s="5358" t="s">
        <v>3869</v>
      </c>
      <c r="B34" s="5359"/>
      <c r="C34" s="5359"/>
      <c r="D34" s="5359"/>
      <c r="E34" s="5359"/>
      <c r="F34" s="5359"/>
      <c r="G34" s="5359"/>
      <c r="H34" s="5359"/>
      <c r="I34" s="5360"/>
      <c r="J34" s="5358" t="s">
        <v>3869</v>
      </c>
      <c r="K34" s="5359"/>
      <c r="L34" s="5359"/>
      <c r="M34" s="5359"/>
      <c r="N34" s="5359"/>
      <c r="O34" s="5359"/>
      <c r="P34" s="5359"/>
      <c r="Q34" s="5359"/>
      <c r="R34" s="5359"/>
      <c r="S34" s="5353"/>
      <c r="T34" s="5354"/>
      <c r="U34" s="5354"/>
      <c r="V34" s="5354"/>
      <c r="W34" s="5354"/>
      <c r="X34" s="5354"/>
      <c r="Y34" s="5354"/>
      <c r="Z34" s="5354"/>
      <c r="AA34" s="5354"/>
      <c r="AB34" s="5355"/>
    </row>
    <row r="35" spans="1:28" ht="17.25" customHeight="1">
      <c r="A35" s="1970" t="s">
        <v>2943</v>
      </c>
    </row>
    <row r="36" spans="1:28" ht="17.25" customHeight="1">
      <c r="A36" s="1970" t="s">
        <v>4468</v>
      </c>
    </row>
    <row r="37" spans="1:28" ht="17.25" customHeight="1">
      <c r="A37" s="1970" t="s">
        <v>4469</v>
      </c>
    </row>
    <row r="38" spans="1:28" ht="17.25" customHeight="1">
      <c r="A38" s="1970" t="s">
        <v>4470</v>
      </c>
    </row>
    <row r="39" spans="1:28" ht="17.25" customHeight="1">
      <c r="A39" s="1970" t="s">
        <v>4513</v>
      </c>
    </row>
    <row r="40" spans="1:28" ht="17.25" customHeight="1">
      <c r="A40" s="1970" t="s">
        <v>4471</v>
      </c>
    </row>
    <row r="41" spans="1:28" ht="17.25" customHeight="1">
      <c r="A41" s="1970" t="s">
        <v>4514</v>
      </c>
    </row>
    <row r="42" spans="1:28" ht="17.25" customHeight="1">
      <c r="A42" s="1970" t="s">
        <v>4472</v>
      </c>
    </row>
    <row r="43" spans="1:28" ht="17.25" customHeight="1">
      <c r="A43" s="1970" t="s">
        <v>4473</v>
      </c>
    </row>
    <row r="44" spans="1:28" ht="17.25" customHeight="1">
      <c r="A44" s="1970" t="s">
        <v>4474</v>
      </c>
    </row>
    <row r="45" spans="1:28" ht="17.25" customHeight="1"/>
    <row r="46" spans="1:28" ht="17.25" customHeight="1"/>
    <row r="47" spans="1:28" ht="17.25" customHeight="1"/>
    <row r="48" spans="1:28" ht="17.25" customHeight="1">
      <c r="A48" s="5336" t="s">
        <v>32</v>
      </c>
      <c r="B48" s="5336"/>
      <c r="C48" s="5336"/>
      <c r="D48" s="5336"/>
      <c r="E48" s="5336"/>
      <c r="F48" s="5336"/>
      <c r="G48" s="5336"/>
      <c r="H48" s="5336"/>
      <c r="I48" s="5336"/>
      <c r="J48" s="5336"/>
      <c r="K48" s="5336"/>
      <c r="L48" s="5336"/>
      <c r="M48" s="5336"/>
      <c r="N48" s="5336"/>
      <c r="O48" s="5336"/>
      <c r="P48" s="5336"/>
      <c r="Q48" s="5336"/>
      <c r="R48" s="5336"/>
      <c r="S48" s="5336"/>
      <c r="T48" s="5336"/>
      <c r="U48" s="5336"/>
      <c r="V48" s="5336"/>
      <c r="W48" s="5336"/>
      <c r="X48" s="5336"/>
      <c r="Y48" s="5336"/>
      <c r="Z48" s="5336"/>
      <c r="AA48" s="5336"/>
      <c r="AB48" s="5336"/>
    </row>
    <row r="49" spans="1:28" ht="17.25" customHeight="1">
      <c r="A49" s="1973"/>
      <c r="B49" s="1973"/>
      <c r="C49" s="1973"/>
      <c r="D49" s="1973"/>
      <c r="E49" s="1973"/>
      <c r="F49" s="1973"/>
      <c r="G49" s="1973"/>
      <c r="H49" s="1973"/>
      <c r="I49" s="1973"/>
      <c r="J49" s="1973"/>
      <c r="K49" s="1973"/>
      <c r="L49" s="1973"/>
      <c r="M49" s="1973"/>
      <c r="N49" s="1973"/>
      <c r="O49" s="1973"/>
      <c r="P49" s="1973"/>
      <c r="Q49" s="1973"/>
      <c r="R49" s="1973"/>
      <c r="S49" s="1973"/>
      <c r="T49" s="1973"/>
      <c r="U49" s="1973"/>
      <c r="V49" s="1973"/>
      <c r="W49" s="1973"/>
      <c r="X49" s="1973"/>
      <c r="Y49" s="1973"/>
      <c r="Z49" s="1973"/>
      <c r="AA49" s="1973"/>
      <c r="AB49" s="1973"/>
    </row>
    <row r="50" spans="1:28" ht="17.25" customHeight="1">
      <c r="A50" s="5336" t="s">
        <v>4475</v>
      </c>
      <c r="B50" s="5336"/>
      <c r="C50" s="5336"/>
      <c r="D50" s="5336"/>
      <c r="E50" s="5336"/>
      <c r="F50" s="5336"/>
      <c r="G50" s="5336"/>
      <c r="H50" s="5336"/>
      <c r="I50" s="5336"/>
      <c r="J50" s="5336"/>
      <c r="K50" s="5336"/>
      <c r="L50" s="5336"/>
      <c r="M50" s="5336"/>
      <c r="N50" s="5336"/>
      <c r="O50" s="5336"/>
      <c r="P50" s="5336"/>
      <c r="Q50" s="5336"/>
      <c r="R50" s="5336"/>
      <c r="S50" s="5336"/>
      <c r="T50" s="5336"/>
      <c r="U50" s="5336"/>
      <c r="V50" s="5336"/>
      <c r="W50" s="5336"/>
      <c r="X50" s="5336"/>
      <c r="Y50" s="5336"/>
      <c r="Z50" s="5336"/>
      <c r="AA50" s="5336"/>
      <c r="AB50" s="5336"/>
    </row>
    <row r="51" spans="1:28" ht="17.25" customHeight="1">
      <c r="A51" s="1973"/>
      <c r="B51" s="1973"/>
      <c r="C51" s="1973"/>
      <c r="D51" s="1973"/>
      <c r="E51" s="1973"/>
      <c r="F51" s="1973"/>
      <c r="G51" s="1973"/>
      <c r="H51" s="1973"/>
      <c r="I51" s="1973"/>
      <c r="J51" s="1973"/>
      <c r="K51" s="1973"/>
      <c r="L51" s="1973"/>
      <c r="M51" s="1973"/>
      <c r="N51" s="1973"/>
      <c r="O51" s="1973"/>
      <c r="P51" s="1973"/>
      <c r="Q51" s="1973"/>
      <c r="R51" s="1973"/>
      <c r="S51" s="1973"/>
      <c r="T51" s="1973"/>
      <c r="U51" s="1973"/>
      <c r="V51" s="1973"/>
      <c r="W51" s="1973"/>
      <c r="X51" s="1973"/>
      <c r="Y51" s="1973"/>
      <c r="Z51" s="1973"/>
      <c r="AA51" s="1973"/>
      <c r="AB51" s="1973"/>
    </row>
    <row r="52" spans="1:28" ht="17.25" customHeight="1">
      <c r="A52" s="1970" t="s">
        <v>4986</v>
      </c>
    </row>
    <row r="53" spans="1:28" ht="17.25" customHeight="1">
      <c r="A53" s="1970" t="s">
        <v>4477</v>
      </c>
    </row>
    <row r="54" spans="1:28" ht="6" customHeight="1">
      <c r="B54" s="1990"/>
      <c r="C54" s="1991"/>
      <c r="D54" s="1991"/>
      <c r="E54" s="1991"/>
      <c r="F54" s="1991"/>
      <c r="G54" s="1991"/>
      <c r="H54" s="1991"/>
      <c r="I54" s="1991"/>
      <c r="J54" s="1991"/>
      <c r="K54" s="1991"/>
      <c r="L54" s="1991"/>
      <c r="M54" s="1991"/>
      <c r="N54" s="1991"/>
      <c r="O54" s="1991"/>
      <c r="P54" s="1991"/>
      <c r="Q54" s="1991"/>
      <c r="R54" s="1991"/>
      <c r="S54" s="1991"/>
      <c r="T54" s="1991"/>
      <c r="U54" s="1991"/>
      <c r="V54" s="1991"/>
      <c r="W54" s="1991"/>
      <c r="X54" s="1991"/>
      <c r="Y54" s="1992"/>
      <c r="Z54" s="1992"/>
      <c r="AA54" s="1992"/>
      <c r="AB54" s="1993"/>
    </row>
    <row r="55" spans="1:28" ht="17.25" customHeight="1">
      <c r="B55" s="1994" t="s">
        <v>3558</v>
      </c>
      <c r="H55" s="5341" t="str">
        <f>cst_wskakunin_BUILD__address</f>
        <v>埼玉県さいたま市緑区</v>
      </c>
      <c r="I55" s="5341"/>
      <c r="J55" s="5341"/>
      <c r="K55" s="5341"/>
      <c r="L55" s="5341"/>
      <c r="M55" s="5341"/>
      <c r="N55" s="5341"/>
      <c r="O55" s="5341"/>
      <c r="P55" s="5341"/>
      <c r="Q55" s="5341"/>
      <c r="R55" s="5341"/>
      <c r="S55" s="5341"/>
      <c r="T55" s="5341"/>
      <c r="U55" s="5341"/>
      <c r="V55" s="5341"/>
      <c r="W55" s="5341"/>
      <c r="X55" s="5341"/>
      <c r="Y55" s="5341"/>
      <c r="Z55" s="5341"/>
      <c r="AA55" s="5341"/>
      <c r="AB55" s="5342"/>
    </row>
    <row r="56" spans="1:28" ht="6" customHeight="1">
      <c r="B56" s="1995"/>
      <c r="C56" s="1980"/>
      <c r="D56" s="1980"/>
      <c r="E56" s="1980"/>
      <c r="F56" s="1980"/>
      <c r="G56" s="1980"/>
      <c r="H56" s="1980"/>
      <c r="I56" s="1980"/>
      <c r="J56" s="1980"/>
      <c r="K56" s="1980"/>
      <c r="L56" s="1980"/>
      <c r="M56" s="1980"/>
      <c r="N56" s="1980"/>
      <c r="O56" s="1980"/>
      <c r="P56" s="1980"/>
      <c r="Q56" s="1980"/>
      <c r="R56" s="1980"/>
      <c r="S56" s="1980"/>
      <c r="T56" s="1980"/>
      <c r="U56" s="1980"/>
      <c r="V56" s="1980"/>
      <c r="W56" s="1980"/>
      <c r="X56" s="1980"/>
      <c r="Y56" s="1996"/>
      <c r="Z56" s="1996"/>
      <c r="AA56" s="1996"/>
      <c r="AB56" s="1997"/>
    </row>
    <row r="57" spans="1:28" ht="6" customHeight="1">
      <c r="B57" s="1990"/>
      <c r="C57" s="1991"/>
      <c r="D57" s="1991"/>
      <c r="E57" s="1991"/>
      <c r="F57" s="1991"/>
      <c r="G57" s="1991"/>
      <c r="H57" s="1991"/>
      <c r="I57" s="1991"/>
      <c r="J57" s="1991"/>
      <c r="K57" s="1991"/>
      <c r="L57" s="1991"/>
      <c r="M57" s="1991"/>
      <c r="N57" s="1991"/>
      <c r="O57" s="1991"/>
      <c r="P57" s="1991"/>
      <c r="Q57" s="1991"/>
      <c r="R57" s="1991"/>
      <c r="S57" s="1991"/>
      <c r="T57" s="1991"/>
      <c r="U57" s="1991"/>
      <c r="V57" s="1991"/>
      <c r="W57" s="1991"/>
      <c r="X57" s="1991"/>
      <c r="Y57" s="1992"/>
      <c r="Z57" s="1992"/>
      <c r="AA57" s="1992"/>
      <c r="AB57" s="1993"/>
    </row>
    <row r="58" spans="1:28" ht="17.25" customHeight="1">
      <c r="B58" s="1994" t="s">
        <v>3559</v>
      </c>
      <c r="I58" s="5343" t="str">
        <f>cst_wskakunin_SHIKITI_MENSEKI_1_TOTAL</f>
        <v/>
      </c>
      <c r="J58" s="5343"/>
      <c r="K58" s="5343"/>
      <c r="L58" s="5343"/>
      <c r="M58" s="1973" t="s">
        <v>114</v>
      </c>
      <c r="Y58" s="1970"/>
      <c r="Z58" s="1970"/>
      <c r="AA58" s="1970"/>
      <c r="AB58" s="1998"/>
    </row>
    <row r="59" spans="1:28" ht="6" customHeight="1">
      <c r="B59" s="1995"/>
      <c r="C59" s="1980"/>
      <c r="D59" s="1980"/>
      <c r="E59" s="1980"/>
      <c r="F59" s="1980"/>
      <c r="G59" s="1980"/>
      <c r="H59" s="1980"/>
      <c r="I59" s="1980"/>
      <c r="J59" s="1980"/>
      <c r="K59" s="1980"/>
      <c r="L59" s="1980"/>
      <c r="M59" s="1980"/>
      <c r="N59" s="1980"/>
      <c r="O59" s="1980"/>
      <c r="P59" s="1980"/>
      <c r="Q59" s="1980"/>
      <c r="R59" s="1980"/>
      <c r="S59" s="1980"/>
      <c r="T59" s="1980"/>
      <c r="U59" s="1980"/>
      <c r="V59" s="1980"/>
      <c r="W59" s="1980"/>
      <c r="X59" s="1980"/>
      <c r="Y59" s="1996"/>
      <c r="Z59" s="1996"/>
      <c r="AA59" s="1996"/>
      <c r="AB59" s="1997"/>
    </row>
    <row r="60" spans="1:28" ht="6" customHeight="1">
      <c r="B60" s="1990"/>
      <c r="C60" s="1991"/>
      <c r="D60" s="1991"/>
      <c r="E60" s="1991"/>
      <c r="F60" s="1991"/>
      <c r="G60" s="1991"/>
      <c r="H60" s="1991"/>
      <c r="I60" s="1991"/>
      <c r="J60" s="1991"/>
      <c r="K60" s="1991"/>
      <c r="L60" s="1991"/>
      <c r="M60" s="1991"/>
      <c r="N60" s="1991"/>
      <c r="O60" s="1991"/>
      <c r="P60" s="1991"/>
      <c r="Q60" s="1991"/>
      <c r="R60" s="1991"/>
      <c r="S60" s="1991"/>
      <c r="T60" s="1991"/>
      <c r="U60" s="1991"/>
      <c r="V60" s="1991"/>
      <c r="W60" s="1991"/>
      <c r="X60" s="1991"/>
      <c r="Y60" s="1992"/>
      <c r="Z60" s="1992"/>
      <c r="AA60" s="1992"/>
      <c r="AB60" s="1993"/>
    </row>
    <row r="61" spans="1:28" ht="17.25" customHeight="1">
      <c r="B61" s="1994" t="s">
        <v>4478</v>
      </c>
      <c r="H61" s="1999" t="str">
        <f>cst_wskakunin_KOUJI_SINTIKU_box</f>
        <v>□</v>
      </c>
      <c r="I61" s="1097" t="s">
        <v>472</v>
      </c>
      <c r="J61" s="1097"/>
      <c r="K61" s="1999" t="str">
        <f>cst_wskakunin_KOUJI_zoukaitiku_box</f>
        <v>□</v>
      </c>
      <c r="L61" s="1097" t="s">
        <v>4479</v>
      </c>
      <c r="M61" s="1097"/>
      <c r="N61" s="1097"/>
      <c r="Y61" s="1970"/>
      <c r="Z61" s="1970"/>
      <c r="AA61" s="1970"/>
      <c r="AB61" s="1998"/>
    </row>
    <row r="62" spans="1:28" ht="6" customHeight="1">
      <c r="B62" s="1995"/>
      <c r="C62" s="1980"/>
      <c r="D62" s="1980"/>
      <c r="E62" s="1980"/>
      <c r="F62" s="1980"/>
      <c r="G62" s="1980"/>
      <c r="H62" s="1980"/>
      <c r="I62" s="1980"/>
      <c r="J62" s="1980"/>
      <c r="K62" s="1980"/>
      <c r="L62" s="1980"/>
      <c r="M62" s="1980"/>
      <c r="N62" s="1980"/>
      <c r="O62" s="1980"/>
      <c r="P62" s="1980"/>
      <c r="Q62" s="1980"/>
      <c r="R62" s="1980"/>
      <c r="S62" s="1980"/>
      <c r="T62" s="1980"/>
      <c r="U62" s="1980"/>
      <c r="V62" s="1980"/>
      <c r="W62" s="1980"/>
      <c r="X62" s="1980"/>
      <c r="Y62" s="1996"/>
      <c r="Z62" s="1996"/>
      <c r="AA62" s="1996"/>
      <c r="AB62" s="1997"/>
    </row>
    <row r="63" spans="1:28" ht="6" customHeight="1">
      <c r="B63" s="1990"/>
      <c r="C63" s="1991"/>
      <c r="D63" s="1991"/>
      <c r="E63" s="1991"/>
      <c r="F63" s="1991"/>
      <c r="G63" s="1991"/>
      <c r="H63" s="1991"/>
      <c r="I63" s="1991"/>
      <c r="J63" s="1991"/>
      <c r="K63" s="1991"/>
      <c r="L63" s="1991"/>
      <c r="M63" s="1991"/>
      <c r="N63" s="1991"/>
      <c r="O63" s="1991"/>
      <c r="P63" s="1991"/>
      <c r="Q63" s="1991"/>
      <c r="R63" s="1991"/>
      <c r="S63" s="1991"/>
      <c r="T63" s="1991"/>
      <c r="U63" s="1991"/>
      <c r="V63" s="1991"/>
      <c r="W63" s="1991"/>
      <c r="X63" s="1991"/>
      <c r="Y63" s="1992"/>
      <c r="Z63" s="1992"/>
      <c r="AA63" s="1992"/>
      <c r="AB63" s="1993"/>
    </row>
    <row r="64" spans="1:28" ht="17.25" customHeight="1">
      <c r="B64" s="1994" t="s">
        <v>4480</v>
      </c>
      <c r="I64" s="5343" t="str">
        <f>IF(cst_wsjob_JOB_INPUT_VERSION="","",IF(cst_wsjob_JOB_INPUT_VERSION&gt;=6,cst_wskakunin_KENTIKU_MENSEKI_ZENTAI_SHINSEI,cst_wskakunin_KENTIKU_MENSEKI_SHINSEI))</f>
        <v/>
      </c>
      <c r="J64" s="5343"/>
      <c r="K64" s="5343"/>
      <c r="L64" s="5343"/>
      <c r="M64" s="1973" t="s">
        <v>114</v>
      </c>
      <c r="Y64" s="1970"/>
      <c r="Z64" s="1970"/>
      <c r="AA64" s="1970"/>
      <c r="AB64" s="1998"/>
    </row>
    <row r="65" spans="2:28" ht="6" customHeight="1">
      <c r="B65" s="1995"/>
      <c r="C65" s="1980"/>
      <c r="D65" s="1980"/>
      <c r="E65" s="1980"/>
      <c r="F65" s="1980"/>
      <c r="G65" s="1980"/>
      <c r="H65" s="1980"/>
      <c r="I65" s="1103"/>
      <c r="J65" s="1103"/>
      <c r="K65" s="1103"/>
      <c r="L65" s="1103"/>
      <c r="M65" s="1980"/>
      <c r="N65" s="1980"/>
      <c r="O65" s="1980"/>
      <c r="P65" s="1980"/>
      <c r="Q65" s="1980"/>
      <c r="R65" s="1980"/>
      <c r="S65" s="1980"/>
      <c r="T65" s="1980"/>
      <c r="U65" s="1980"/>
      <c r="V65" s="1980"/>
      <c r="W65" s="1980"/>
      <c r="X65" s="1980"/>
      <c r="Y65" s="1996"/>
      <c r="Z65" s="1996"/>
      <c r="AA65" s="1996"/>
      <c r="AB65" s="1997"/>
    </row>
    <row r="66" spans="2:28" ht="6" customHeight="1">
      <c r="B66" s="1990"/>
      <c r="C66" s="1991"/>
      <c r="D66" s="1991"/>
      <c r="E66" s="1991"/>
      <c r="F66" s="1991"/>
      <c r="G66" s="1991"/>
      <c r="H66" s="1991"/>
      <c r="I66" s="1102"/>
      <c r="J66" s="1102"/>
      <c r="K66" s="1102"/>
      <c r="L66" s="1102"/>
      <c r="M66" s="1991"/>
      <c r="N66" s="1991"/>
      <c r="O66" s="1991"/>
      <c r="P66" s="1991"/>
      <c r="Q66" s="1991"/>
      <c r="R66" s="1991"/>
      <c r="S66" s="1991"/>
      <c r="T66" s="1991"/>
      <c r="U66" s="1991"/>
      <c r="V66" s="1991"/>
      <c r="W66" s="1991"/>
      <c r="X66" s="1991"/>
      <c r="Y66" s="1992"/>
      <c r="Z66" s="1992"/>
      <c r="AA66" s="1992"/>
      <c r="AB66" s="1993"/>
    </row>
    <row r="67" spans="2:28" ht="17.25" customHeight="1">
      <c r="B67" s="1994" t="s">
        <v>4481</v>
      </c>
      <c r="I67" s="5343" t="str">
        <f>cst_wskakunin_NOBE_MENSEKI_JYUTAKU_SHINSEI</f>
        <v/>
      </c>
      <c r="J67" s="5343"/>
      <c r="K67" s="5343"/>
      <c r="L67" s="5343"/>
      <c r="M67" s="1973" t="s">
        <v>114</v>
      </c>
      <c r="Y67" s="1970"/>
      <c r="Z67" s="1970"/>
      <c r="AA67" s="1970"/>
      <c r="AB67" s="1998"/>
    </row>
    <row r="68" spans="2:28" ht="6" customHeight="1">
      <c r="B68" s="1995"/>
      <c r="C68" s="1980"/>
      <c r="D68" s="1980"/>
      <c r="E68" s="1980"/>
      <c r="F68" s="1980"/>
      <c r="G68" s="1980"/>
      <c r="H68" s="1980"/>
      <c r="I68" s="1980"/>
      <c r="J68" s="1980"/>
      <c r="K68" s="1980"/>
      <c r="L68" s="1980"/>
      <c r="M68" s="1980"/>
      <c r="N68" s="1980"/>
      <c r="O68" s="1980"/>
      <c r="P68" s="1980"/>
      <c r="Q68" s="1980"/>
      <c r="R68" s="1980"/>
      <c r="S68" s="1980"/>
      <c r="T68" s="1980"/>
      <c r="U68" s="1980"/>
      <c r="V68" s="1980"/>
      <c r="W68" s="1980"/>
      <c r="X68" s="1980"/>
      <c r="Y68" s="1996"/>
      <c r="Z68" s="1996"/>
      <c r="AA68" s="1996"/>
      <c r="AB68" s="1997"/>
    </row>
    <row r="69" spans="2:28" ht="6" customHeight="1">
      <c r="B69" s="1990"/>
      <c r="C69" s="1991"/>
      <c r="D69" s="1991"/>
      <c r="E69" s="1991"/>
      <c r="F69" s="1991"/>
      <c r="G69" s="1991"/>
      <c r="H69" s="1991"/>
      <c r="I69" s="1991"/>
      <c r="J69" s="1991"/>
      <c r="K69" s="1991"/>
      <c r="L69" s="1991"/>
      <c r="M69" s="1991"/>
      <c r="N69" s="1991"/>
      <c r="O69" s="1991"/>
      <c r="P69" s="1991"/>
      <c r="Q69" s="1991"/>
      <c r="R69" s="1991"/>
      <c r="S69" s="1991"/>
      <c r="T69" s="1991"/>
      <c r="U69" s="1991"/>
      <c r="V69" s="1991"/>
      <c r="W69" s="1991"/>
      <c r="X69" s="1991"/>
      <c r="Y69" s="1992"/>
      <c r="Z69" s="1992"/>
      <c r="AA69" s="1992"/>
      <c r="AB69" s="1993"/>
    </row>
    <row r="70" spans="2:28" ht="17.25" customHeight="1">
      <c r="B70" s="1994" t="s">
        <v>4482</v>
      </c>
      <c r="H70" s="2014" t="str">
        <f>cst_wskakunin_YOUTO_kodate_box</f>
        <v>□</v>
      </c>
      <c r="I70" s="1970" t="s">
        <v>154</v>
      </c>
      <c r="N70" s="2014" t="str">
        <f>cst_wskakunin_YOUTO_kyoudou_box</f>
        <v>□</v>
      </c>
      <c r="O70" s="1970" t="s">
        <v>3124</v>
      </c>
      <c r="Y70" s="1970"/>
      <c r="Z70" s="1970"/>
      <c r="AA70" s="1970"/>
      <c r="AB70" s="1998"/>
    </row>
    <row r="71" spans="2:28" ht="17.25" customHeight="1">
      <c r="B71" s="1994"/>
      <c r="C71" s="1970" t="s">
        <v>4483</v>
      </c>
      <c r="H71" s="1989"/>
      <c r="M71" s="1973"/>
      <c r="O71" s="5335"/>
      <c r="P71" s="5335"/>
      <c r="Q71" s="1973" t="s">
        <v>481</v>
      </c>
      <c r="R71" s="5344"/>
      <c r="S71" s="5344"/>
      <c r="T71" s="1973" t="s">
        <v>114</v>
      </c>
      <c r="V71" s="5335"/>
      <c r="W71" s="5335"/>
      <c r="X71" s="1973" t="s">
        <v>481</v>
      </c>
      <c r="Y71" s="5344"/>
      <c r="Z71" s="5344"/>
      <c r="AA71" s="1973" t="s">
        <v>114</v>
      </c>
      <c r="AB71" s="2001"/>
    </row>
    <row r="72" spans="2:28" ht="17.25" customHeight="1">
      <c r="B72" s="1994"/>
      <c r="C72" s="1970" t="s">
        <v>4484</v>
      </c>
      <c r="H72" s="1989"/>
      <c r="N72" s="2009" t="s">
        <v>1395</v>
      </c>
      <c r="T72" s="5335"/>
      <c r="U72" s="5335"/>
      <c r="V72" s="5335"/>
      <c r="W72" s="5335"/>
      <c r="X72" s="2010" t="s">
        <v>108</v>
      </c>
      <c r="Y72" s="1970"/>
      <c r="Z72" s="1970"/>
      <c r="AA72" s="1970"/>
      <c r="AB72" s="1998"/>
    </row>
    <row r="73" spans="2:28" ht="17.25" customHeight="1">
      <c r="B73" s="1994"/>
      <c r="H73" s="1989"/>
      <c r="N73" s="1969" t="s">
        <v>4485</v>
      </c>
      <c r="T73" s="5335"/>
      <c r="U73" s="5335"/>
      <c r="V73" s="5335"/>
      <c r="W73" s="5335"/>
      <c r="X73" s="2010" t="s">
        <v>108</v>
      </c>
      <c r="Y73" s="1970"/>
      <c r="Z73" s="1970"/>
      <c r="AA73" s="1970"/>
      <c r="AB73" s="1998"/>
    </row>
    <row r="74" spans="2:28" ht="6" customHeight="1">
      <c r="B74" s="1995"/>
      <c r="C74" s="1980"/>
      <c r="D74" s="1980"/>
      <c r="E74" s="1980"/>
      <c r="F74" s="1980"/>
      <c r="G74" s="1980"/>
      <c r="H74" s="1980"/>
      <c r="I74" s="1980"/>
      <c r="J74" s="1980"/>
      <c r="K74" s="1980"/>
      <c r="L74" s="1980"/>
      <c r="M74" s="1980"/>
      <c r="N74" s="1980"/>
      <c r="O74" s="1980"/>
      <c r="P74" s="1980"/>
      <c r="Q74" s="1980"/>
      <c r="R74" s="1980"/>
      <c r="S74" s="1980"/>
      <c r="T74" s="1980"/>
      <c r="U74" s="1980"/>
      <c r="V74" s="1980"/>
      <c r="W74" s="1980"/>
      <c r="X74" s="1980"/>
      <c r="Y74" s="1996"/>
      <c r="Z74" s="1996"/>
      <c r="AA74" s="1996"/>
      <c r="AB74" s="1997"/>
    </row>
    <row r="75" spans="2:28" ht="6" customHeight="1">
      <c r="B75" s="1990"/>
      <c r="C75" s="1991"/>
      <c r="D75" s="1991"/>
      <c r="E75" s="1991"/>
      <c r="F75" s="1991"/>
      <c r="G75" s="1991"/>
      <c r="H75" s="1991"/>
      <c r="I75" s="1991"/>
      <c r="J75" s="1991"/>
      <c r="K75" s="1991"/>
      <c r="L75" s="1991"/>
      <c r="M75" s="1991"/>
      <c r="N75" s="1991"/>
      <c r="O75" s="1991"/>
      <c r="P75" s="1991"/>
      <c r="Q75" s="1991"/>
      <c r="R75" s="1991"/>
      <c r="S75" s="1991"/>
      <c r="T75" s="1991"/>
      <c r="U75" s="1991"/>
      <c r="V75" s="1991"/>
      <c r="W75" s="1991"/>
      <c r="X75" s="1991"/>
      <c r="Y75" s="1992"/>
      <c r="Z75" s="1992"/>
      <c r="AA75" s="1992"/>
      <c r="AB75" s="1993"/>
    </row>
    <row r="76" spans="2:28" ht="17.25" customHeight="1">
      <c r="B76" s="1994" t="s">
        <v>4486</v>
      </c>
      <c r="Y76" s="1970"/>
      <c r="Z76" s="1970"/>
      <c r="AA76" s="1970"/>
      <c r="AB76" s="1998"/>
    </row>
    <row r="77" spans="2:28" ht="17.25" customHeight="1">
      <c r="B77" s="1994"/>
      <c r="C77" s="1970" t="s">
        <v>3131</v>
      </c>
      <c r="H77" s="1989"/>
      <c r="J77" s="5340" t="str">
        <f>cst_wskakunin_p4_1_TAKASA_MAX</f>
        <v/>
      </c>
      <c r="K77" s="5340"/>
      <c r="L77" s="5340"/>
      <c r="M77" s="5340"/>
      <c r="N77" s="1097" t="s">
        <v>674</v>
      </c>
      <c r="Y77" s="1970"/>
      <c r="Z77" s="1973"/>
      <c r="AA77" s="1970"/>
      <c r="AB77" s="2001"/>
    </row>
    <row r="78" spans="2:28" ht="17.25" customHeight="1">
      <c r="B78" s="1994"/>
      <c r="C78" s="1970" t="s">
        <v>3132</v>
      </c>
      <c r="H78" s="1989"/>
      <c r="J78" s="5340" t="str">
        <f>cst_wskakunin_p4_1_TAKASA_KEN_MAX</f>
        <v/>
      </c>
      <c r="K78" s="5340"/>
      <c r="L78" s="5340"/>
      <c r="M78" s="5340"/>
      <c r="N78" s="1111" t="s">
        <v>674</v>
      </c>
      <c r="W78" s="2010"/>
      <c r="Y78" s="1970"/>
      <c r="Z78" s="1970"/>
      <c r="AA78" s="1970"/>
      <c r="AB78" s="1998"/>
    </row>
    <row r="79" spans="2:28" ht="17.25" customHeight="1">
      <c r="B79" s="1994"/>
      <c r="C79" s="1970" t="s">
        <v>3133</v>
      </c>
      <c r="F79" s="1970" t="s">
        <v>3560</v>
      </c>
      <c r="H79" s="1989"/>
      <c r="I79" s="5340" t="str">
        <f>cst_wskakunin_KAISU_TIJYOU_SHINSEI</f>
        <v/>
      </c>
      <c r="J79" s="5340"/>
      <c r="K79" s="1100" t="s">
        <v>481</v>
      </c>
      <c r="L79" s="1097"/>
      <c r="M79" s="1097" t="s">
        <v>4018</v>
      </c>
      <c r="N79" s="1097"/>
      <c r="O79" s="1104"/>
      <c r="P79" s="5340">
        <f>cst_wskakunin_KAISU_TIKA_SHINSEI__zero</f>
        <v>0</v>
      </c>
      <c r="Q79" s="5340"/>
      <c r="R79" s="1100" t="s">
        <v>481</v>
      </c>
      <c r="W79" s="2010"/>
      <c r="Y79" s="1970"/>
      <c r="Z79" s="1970"/>
      <c r="AA79" s="1970"/>
      <c r="AB79" s="1998"/>
    </row>
    <row r="80" spans="2:28" ht="6" customHeight="1">
      <c r="B80" s="1995"/>
      <c r="C80" s="1980"/>
      <c r="D80" s="1980"/>
      <c r="E80" s="1980"/>
      <c r="F80" s="1980"/>
      <c r="G80" s="1980"/>
      <c r="H80" s="1980"/>
      <c r="I80" s="1980"/>
      <c r="J80" s="1980"/>
      <c r="K80" s="1980"/>
      <c r="L80" s="1980"/>
      <c r="M80" s="1980"/>
      <c r="N80" s="1980"/>
      <c r="O80" s="1980"/>
      <c r="P80" s="1980"/>
      <c r="Q80" s="1980"/>
      <c r="R80" s="1980"/>
      <c r="S80" s="1980"/>
      <c r="T80" s="1980"/>
      <c r="U80" s="1980"/>
      <c r="V80" s="1980"/>
      <c r="W80" s="1980"/>
      <c r="X80" s="1980"/>
      <c r="Y80" s="1996"/>
      <c r="Z80" s="1996"/>
      <c r="AA80" s="1996"/>
      <c r="AB80" s="1997"/>
    </row>
    <row r="81" spans="2:28" ht="6" customHeight="1">
      <c r="B81" s="1990"/>
      <c r="C81" s="1991"/>
      <c r="D81" s="1991"/>
      <c r="E81" s="1991"/>
      <c r="F81" s="1991"/>
      <c r="G81" s="1991"/>
      <c r="H81" s="1991"/>
      <c r="I81" s="1991"/>
      <c r="J81" s="1991"/>
      <c r="K81" s="1991"/>
      <c r="L81" s="1991"/>
      <c r="M81" s="1991"/>
      <c r="N81" s="1991"/>
      <c r="O81" s="1991"/>
      <c r="P81" s="1991"/>
      <c r="Q81" s="1991"/>
      <c r="R81" s="1991"/>
      <c r="S81" s="1991"/>
      <c r="T81" s="1991"/>
      <c r="U81" s="1991"/>
      <c r="V81" s="1991"/>
      <c r="W81" s="1991"/>
      <c r="X81" s="1991"/>
      <c r="Y81" s="1992"/>
      <c r="Z81" s="1992"/>
      <c r="AA81" s="1992"/>
      <c r="AB81" s="1993"/>
    </row>
    <row r="82" spans="2:28" ht="17.25" customHeight="1">
      <c r="B82" s="1994" t="s">
        <v>3561</v>
      </c>
      <c r="G82" s="5340" t="str">
        <f>cst_wskakunin_KOUZOU1</f>
        <v/>
      </c>
      <c r="H82" s="5340"/>
      <c r="I82" s="5340"/>
      <c r="J82" s="5340"/>
      <c r="K82" s="5340"/>
      <c r="L82" s="5340"/>
      <c r="M82" s="5340"/>
      <c r="N82" s="1099" t="s">
        <v>641</v>
      </c>
      <c r="O82" s="1097"/>
      <c r="P82" s="5340" t="str">
        <f>cst_wskakunin_KOUZOU2</f>
        <v/>
      </c>
      <c r="Q82" s="5340"/>
      <c r="R82" s="5340"/>
      <c r="S82" s="5340"/>
      <c r="T82" s="5340"/>
      <c r="U82" s="5340"/>
      <c r="V82" s="5340"/>
      <c r="Y82" s="1970"/>
      <c r="Z82" s="1970"/>
      <c r="AA82" s="1970"/>
      <c r="AB82" s="1998"/>
    </row>
    <row r="83" spans="2:28" ht="6" customHeight="1">
      <c r="B83" s="1995"/>
      <c r="C83" s="1980"/>
      <c r="D83" s="1980"/>
      <c r="E83" s="1980"/>
      <c r="F83" s="1980"/>
      <c r="G83" s="1980"/>
      <c r="H83" s="1980"/>
      <c r="I83" s="1980"/>
      <c r="J83" s="1980"/>
      <c r="K83" s="1980"/>
      <c r="L83" s="1980"/>
      <c r="M83" s="1980"/>
      <c r="N83" s="1980"/>
      <c r="O83" s="1980"/>
      <c r="P83" s="1980"/>
      <c r="Q83" s="1980"/>
      <c r="R83" s="1980"/>
      <c r="S83" s="1980"/>
      <c r="T83" s="1980"/>
      <c r="U83" s="1980"/>
      <c r="V83" s="1980"/>
      <c r="W83" s="1980"/>
      <c r="X83" s="1980"/>
      <c r="Y83" s="1996"/>
      <c r="Z83" s="1996"/>
      <c r="AA83" s="1996"/>
      <c r="AB83" s="1997"/>
    </row>
    <row r="84" spans="2:28" ht="6" customHeight="1">
      <c r="B84" s="1990"/>
      <c r="C84" s="1991"/>
      <c r="D84" s="1991"/>
      <c r="E84" s="1991"/>
      <c r="F84" s="1991"/>
      <c r="G84" s="1991"/>
      <c r="H84" s="1991"/>
      <c r="I84" s="1991"/>
      <c r="J84" s="1991"/>
      <c r="K84" s="1991"/>
      <c r="L84" s="1991"/>
      <c r="M84" s="1991"/>
      <c r="N84" s="1991"/>
      <c r="O84" s="1991"/>
      <c r="P84" s="1991"/>
      <c r="Q84" s="1991"/>
      <c r="R84" s="1991"/>
      <c r="S84" s="1991"/>
      <c r="T84" s="1991"/>
      <c r="U84" s="1991"/>
      <c r="V84" s="1991"/>
      <c r="W84" s="1991"/>
      <c r="X84" s="1991"/>
      <c r="Y84" s="1992"/>
      <c r="Z84" s="1992"/>
      <c r="AA84" s="1992"/>
      <c r="AB84" s="1993"/>
    </row>
    <row r="85" spans="2:28" ht="17.25" customHeight="1">
      <c r="B85" s="1994" t="s">
        <v>4487</v>
      </c>
      <c r="K85" s="1973"/>
      <c r="M85" s="1969"/>
      <c r="Q85" s="1970" t="s">
        <v>4488</v>
      </c>
      <c r="T85" s="1973"/>
      <c r="Y85" s="1970"/>
      <c r="Z85" s="1970"/>
      <c r="AA85" s="1970"/>
      <c r="AB85" s="1998"/>
    </row>
    <row r="86" spans="2:28" ht="6" customHeight="1">
      <c r="B86" s="1995"/>
      <c r="C86" s="1980"/>
      <c r="D86" s="1980"/>
      <c r="E86" s="1980"/>
      <c r="F86" s="1980"/>
      <c r="G86" s="1980"/>
      <c r="H86" s="1980"/>
      <c r="I86" s="1980"/>
      <c r="J86" s="1980"/>
      <c r="K86" s="1980"/>
      <c r="L86" s="1980"/>
      <c r="M86" s="1980"/>
      <c r="N86" s="1980"/>
      <c r="O86" s="1980"/>
      <c r="P86" s="1980"/>
      <c r="Q86" s="1980"/>
      <c r="R86" s="1980"/>
      <c r="S86" s="1980"/>
      <c r="T86" s="1980"/>
      <c r="U86" s="1980"/>
      <c r="V86" s="1980"/>
      <c r="W86" s="1980"/>
      <c r="X86" s="1980"/>
      <c r="Y86" s="1996"/>
      <c r="Z86" s="1996"/>
      <c r="AA86" s="1996"/>
      <c r="AB86" s="1997"/>
    </row>
    <row r="87" spans="2:28" ht="6" customHeight="1">
      <c r="B87" s="1990"/>
      <c r="C87" s="1991"/>
      <c r="D87" s="1991"/>
      <c r="E87" s="1991"/>
      <c r="F87" s="1991"/>
      <c r="G87" s="1991"/>
      <c r="H87" s="1991"/>
      <c r="I87" s="1991"/>
      <c r="J87" s="1991"/>
      <c r="K87" s="1991"/>
      <c r="L87" s="1991"/>
      <c r="M87" s="1991"/>
      <c r="N87" s="1991"/>
      <c r="O87" s="1991"/>
      <c r="P87" s="1991"/>
      <c r="Q87" s="1991"/>
      <c r="R87" s="1991"/>
      <c r="S87" s="1991"/>
      <c r="T87" s="1991"/>
      <c r="U87" s="1991"/>
      <c r="V87" s="1991"/>
      <c r="W87" s="1991"/>
      <c r="X87" s="1991"/>
      <c r="Y87" s="1992"/>
      <c r="Z87" s="1992"/>
      <c r="AA87" s="1992"/>
      <c r="AB87" s="1993"/>
    </row>
    <row r="88" spans="2:28" ht="17.25" customHeight="1">
      <c r="B88" s="1994" t="s">
        <v>4489</v>
      </c>
      <c r="K88" s="1973"/>
      <c r="M88" s="1969"/>
      <c r="Q88" s="1973"/>
      <c r="T88" s="1973"/>
      <c r="W88" s="1973"/>
      <c r="Y88" s="1970"/>
      <c r="Z88" s="1970"/>
      <c r="AA88" s="1970"/>
      <c r="AB88" s="1998"/>
    </row>
    <row r="89" spans="2:28" ht="17.25" customHeight="1">
      <c r="B89" s="1994"/>
      <c r="C89" s="1970" t="s">
        <v>4490</v>
      </c>
      <c r="K89" s="1973"/>
      <c r="M89" s="1969"/>
      <c r="O89" s="2011" t="s">
        <v>139</v>
      </c>
      <c r="P89" s="1973" t="s">
        <v>498</v>
      </c>
      <c r="Q89" s="1973"/>
      <c r="R89" s="2011" t="s">
        <v>139</v>
      </c>
      <c r="S89" s="1973" t="s">
        <v>497</v>
      </c>
      <c r="T89" s="1973"/>
      <c r="U89" s="1973"/>
      <c r="V89" s="1973"/>
      <c r="W89" s="1973"/>
      <c r="Y89" s="1970"/>
      <c r="Z89" s="1970"/>
      <c r="AA89" s="1970"/>
      <c r="AB89" s="1998"/>
    </row>
    <row r="90" spans="2:28" ht="6" customHeight="1">
      <c r="B90" s="1995"/>
      <c r="C90" s="1980"/>
      <c r="D90" s="1980"/>
      <c r="E90" s="1980"/>
      <c r="F90" s="1980"/>
      <c r="G90" s="1980"/>
      <c r="H90" s="1980"/>
      <c r="I90" s="1980"/>
      <c r="J90" s="1980"/>
      <c r="K90" s="1980"/>
      <c r="L90" s="1980"/>
      <c r="M90" s="1980"/>
      <c r="N90" s="1980"/>
      <c r="O90" s="1980"/>
      <c r="P90" s="1980"/>
      <c r="Q90" s="1980"/>
      <c r="R90" s="1980"/>
      <c r="S90" s="1980"/>
      <c r="T90" s="1980"/>
      <c r="U90" s="1980"/>
      <c r="V90" s="1980"/>
      <c r="W90" s="1980"/>
      <c r="X90" s="1980"/>
      <c r="Y90" s="1996"/>
      <c r="Z90" s="1996"/>
      <c r="AA90" s="1996"/>
      <c r="AB90" s="1997"/>
    </row>
    <row r="91" spans="2:28" ht="6" customHeight="1">
      <c r="B91" s="1990"/>
      <c r="C91" s="1991"/>
      <c r="D91" s="1991"/>
      <c r="E91" s="1991"/>
      <c r="F91" s="1991"/>
      <c r="G91" s="1991"/>
      <c r="H91" s="1991"/>
      <c r="I91" s="1991"/>
      <c r="J91" s="1991"/>
      <c r="K91" s="1991"/>
      <c r="L91" s="1991"/>
      <c r="M91" s="1991"/>
      <c r="N91" s="1991"/>
      <c r="O91" s="1991"/>
      <c r="P91" s="1991"/>
      <c r="Q91" s="1991"/>
      <c r="R91" s="1991"/>
      <c r="S91" s="1991"/>
      <c r="T91" s="1991"/>
      <c r="U91" s="1991"/>
      <c r="V91" s="1991"/>
      <c r="W91" s="1991"/>
      <c r="X91" s="1991"/>
      <c r="Y91" s="1992"/>
      <c r="Z91" s="1992"/>
      <c r="AA91" s="1992"/>
      <c r="AB91" s="1993"/>
    </row>
    <row r="92" spans="2:28" ht="17.25" customHeight="1">
      <c r="B92" s="1994" t="s">
        <v>4491</v>
      </c>
      <c r="K92" s="1973"/>
      <c r="M92" s="1969"/>
      <c r="Q92" s="1973"/>
      <c r="T92" s="1973"/>
      <c r="W92" s="1973"/>
      <c r="Y92" s="1970"/>
      <c r="Z92" s="1970"/>
      <c r="AA92" s="1970"/>
      <c r="AB92" s="1998"/>
    </row>
    <row r="93" spans="2:28" ht="17.25" customHeight="1">
      <c r="B93" s="1994" t="s">
        <v>4492</v>
      </c>
      <c r="K93" s="1973"/>
      <c r="M93" s="1969"/>
      <c r="O93" s="1973"/>
      <c r="P93" s="1973"/>
      <c r="Q93" s="1973"/>
      <c r="R93" s="1973"/>
      <c r="S93" s="1973"/>
      <c r="T93" s="1973"/>
      <c r="U93" s="1973"/>
      <c r="V93" s="1973"/>
      <c r="W93" s="1973"/>
      <c r="Y93" s="1970"/>
      <c r="Z93" s="1970"/>
      <c r="AA93" s="1970"/>
      <c r="AB93" s="1998"/>
    </row>
    <row r="94" spans="2:28" ht="17.25" customHeight="1">
      <c r="B94" s="1994" t="s">
        <v>4493</v>
      </c>
      <c r="K94" s="1973"/>
      <c r="M94" s="1969"/>
      <c r="O94" s="1973"/>
      <c r="P94" s="1973"/>
      <c r="Q94" s="1973"/>
      <c r="R94" s="1973"/>
      <c r="S94" s="1973"/>
      <c r="T94" s="1973"/>
      <c r="U94" s="1973"/>
      <c r="V94" s="1973"/>
      <c r="W94" s="1973"/>
      <c r="Y94" s="1970"/>
      <c r="Z94" s="1970"/>
      <c r="AA94" s="1970"/>
      <c r="AB94" s="1998"/>
    </row>
    <row r="95" spans="2:28" ht="17.25" customHeight="1">
      <c r="B95" s="1994" t="s">
        <v>4494</v>
      </c>
      <c r="K95" s="1973"/>
      <c r="M95" s="1969"/>
      <c r="O95" s="1973"/>
      <c r="P95" s="1973"/>
      <c r="Q95" s="1973"/>
      <c r="R95" s="1973"/>
      <c r="S95" s="1973"/>
      <c r="T95" s="1973"/>
      <c r="U95" s="1973"/>
      <c r="V95" s="1973"/>
      <c r="W95" s="1973"/>
      <c r="Y95" s="1970"/>
      <c r="Z95" s="1970"/>
      <c r="AA95" s="1970"/>
      <c r="AB95" s="1998"/>
    </row>
    <row r="96" spans="2:28" ht="17.25" customHeight="1">
      <c r="B96" s="1994" t="s">
        <v>4495</v>
      </c>
      <c r="K96" s="1973"/>
      <c r="M96" s="1969"/>
      <c r="O96" s="1973"/>
      <c r="P96" s="1973"/>
      <c r="Q96" s="1973"/>
      <c r="R96" s="1973"/>
      <c r="S96" s="1973"/>
      <c r="T96" s="1973"/>
      <c r="U96" s="1973"/>
      <c r="V96" s="1973"/>
      <c r="W96" s="1973"/>
      <c r="Y96" s="1970"/>
      <c r="Z96" s="1970"/>
      <c r="AA96" s="1970"/>
      <c r="AB96" s="1998"/>
    </row>
    <row r="97" spans="1:28" ht="17.25" customHeight="1">
      <c r="B97" s="1994"/>
      <c r="K97" s="1973"/>
      <c r="M97" s="1969"/>
      <c r="O97" s="2011" t="s">
        <v>139</v>
      </c>
      <c r="P97" s="1973" t="s">
        <v>498</v>
      </c>
      <c r="Q97" s="1973"/>
      <c r="R97" s="2011" t="s">
        <v>139</v>
      </c>
      <c r="S97" s="1973" t="s">
        <v>497</v>
      </c>
      <c r="T97" s="1973"/>
      <c r="U97" s="1973"/>
      <c r="V97" s="1973"/>
      <c r="W97" s="1973"/>
      <c r="Y97" s="1970"/>
      <c r="Z97" s="1970"/>
      <c r="AA97" s="1970"/>
      <c r="AB97" s="1998"/>
    </row>
    <row r="98" spans="1:28" ht="6" customHeight="1">
      <c r="B98" s="1995"/>
      <c r="C98" s="1980"/>
      <c r="D98" s="1980"/>
      <c r="E98" s="1980"/>
      <c r="F98" s="1980"/>
      <c r="G98" s="1980"/>
      <c r="H98" s="1980"/>
      <c r="I98" s="1980"/>
      <c r="J98" s="1980"/>
      <c r="K98" s="1980"/>
      <c r="L98" s="1980"/>
      <c r="M98" s="1980"/>
      <c r="N98" s="1980"/>
      <c r="O98" s="1980"/>
      <c r="P98" s="1980"/>
      <c r="Q98" s="1980"/>
      <c r="R98" s="1980"/>
      <c r="S98" s="1980"/>
      <c r="T98" s="1980"/>
      <c r="U98" s="1980"/>
      <c r="V98" s="1980"/>
      <c r="W98" s="1980"/>
      <c r="X98" s="1980"/>
      <c r="Y98" s="1996"/>
      <c r="Z98" s="1996"/>
      <c r="AA98" s="1996"/>
      <c r="AB98" s="1997"/>
    </row>
    <row r="99" spans="1:28" ht="17.25" customHeight="1"/>
    <row r="100" spans="1:28" ht="17.25" customHeight="1"/>
    <row r="101" spans="1:28" ht="17.25" customHeight="1"/>
    <row r="102" spans="1:28" ht="17.25" customHeight="1"/>
    <row r="103" spans="1:28" ht="17.25" customHeight="1"/>
    <row r="104" spans="1:28" ht="17.25" customHeight="1"/>
    <row r="105" spans="1:28" ht="17.25" customHeight="1"/>
    <row r="106" spans="1:28" ht="17.25" customHeight="1"/>
    <row r="107" spans="1:28" ht="17.25" customHeight="1"/>
    <row r="108" spans="1:28" ht="17.25" customHeight="1"/>
    <row r="109" spans="1:28" ht="17.25" customHeight="1"/>
    <row r="110" spans="1:28" ht="17.25" customHeight="1"/>
    <row r="111" spans="1:28" ht="17.25" customHeight="1"/>
    <row r="112" spans="1:28" ht="17.25" customHeight="1">
      <c r="A112" s="1970" t="s">
        <v>2943</v>
      </c>
    </row>
    <row r="113" spans="1:28" ht="17.25" customHeight="1">
      <c r="A113" s="1970" t="s">
        <v>5349</v>
      </c>
    </row>
    <row r="114" spans="1:28" ht="17.25" customHeight="1">
      <c r="A114" s="1970" t="s">
        <v>5350</v>
      </c>
    </row>
    <row r="115" spans="1:28" ht="17.25" customHeight="1">
      <c r="A115" s="1970" t="s">
        <v>5351</v>
      </c>
    </row>
    <row r="116" spans="1:28" ht="17.25" customHeight="1">
      <c r="A116" s="1970" t="s">
        <v>5352</v>
      </c>
    </row>
    <row r="117" spans="1:28" ht="17.25" customHeight="1">
      <c r="A117" s="1970" t="s">
        <v>5353</v>
      </c>
    </row>
    <row r="118" spans="1:28" ht="17.25" customHeight="1">
      <c r="A118" s="1970" t="s">
        <v>5354</v>
      </c>
    </row>
    <row r="119" spans="1:28" ht="17.25" customHeight="1">
      <c r="A119" s="1970" t="s">
        <v>5355</v>
      </c>
    </row>
    <row r="120" spans="1:28" ht="17.25" customHeight="1">
      <c r="A120" s="1970" t="s">
        <v>5356</v>
      </c>
      <c r="AA120" s="2012"/>
      <c r="AB120" s="2013"/>
    </row>
    <row r="121" spans="1:28" ht="17.25" customHeight="1">
      <c r="A121" s="1970" t="s">
        <v>5357</v>
      </c>
      <c r="AA121" s="2012"/>
      <c r="AB121" s="2013"/>
    </row>
    <row r="122" spans="1:28" ht="17.25" customHeight="1">
      <c r="A122" s="1970" t="s">
        <v>5358</v>
      </c>
      <c r="AA122" s="2012"/>
      <c r="AB122" s="2013"/>
    </row>
    <row r="123" spans="1:28" ht="17.25" customHeight="1">
      <c r="A123" s="1970" t="s">
        <v>5359</v>
      </c>
      <c r="AA123" s="2012"/>
      <c r="AB123" s="2013"/>
    </row>
    <row r="124" spans="1:28" ht="17.25" customHeight="1">
      <c r="A124" s="1970" t="s">
        <v>5360</v>
      </c>
      <c r="AA124" s="2012"/>
      <c r="AB124" s="2013"/>
    </row>
    <row r="125" spans="1:28" ht="17.25" customHeight="1">
      <c r="A125" s="1970" t="s">
        <v>5361</v>
      </c>
    </row>
    <row r="126" spans="1:28" ht="17.25" customHeight="1">
      <c r="A126" s="1970" t="s">
        <v>5362</v>
      </c>
    </row>
    <row r="127" spans="1:28" ht="17.25" customHeight="1"/>
    <row r="128" spans="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c r="A161" s="5336" t="s">
        <v>85</v>
      </c>
      <c r="B161" s="5336"/>
      <c r="C161" s="5336"/>
      <c r="D161" s="5336"/>
      <c r="E161" s="5336"/>
      <c r="F161" s="5336"/>
      <c r="G161" s="5336"/>
      <c r="H161" s="5336"/>
      <c r="I161" s="5336"/>
      <c r="J161" s="5336"/>
      <c r="K161" s="5336"/>
      <c r="L161" s="5336"/>
      <c r="M161" s="5336"/>
      <c r="N161" s="5336"/>
      <c r="O161" s="5336"/>
      <c r="P161" s="5336"/>
      <c r="Q161" s="5336"/>
      <c r="R161" s="5336"/>
      <c r="S161" s="5336"/>
      <c r="T161" s="5336"/>
      <c r="U161" s="5336"/>
      <c r="V161" s="5336"/>
      <c r="W161" s="5336"/>
      <c r="X161" s="5336"/>
      <c r="Y161" s="5336"/>
      <c r="Z161" s="5336"/>
      <c r="AA161" s="5336"/>
      <c r="AB161" s="5336"/>
    </row>
    <row r="162" spans="1:28" ht="17.25" customHeight="1">
      <c r="A162" s="1973"/>
      <c r="B162" s="1973"/>
      <c r="C162" s="1973"/>
      <c r="D162" s="1973"/>
      <c r="E162" s="1973"/>
      <c r="F162" s="1973"/>
      <c r="G162" s="1973"/>
      <c r="H162" s="1973"/>
      <c r="I162" s="1973"/>
      <c r="J162" s="1973"/>
      <c r="K162" s="1973"/>
      <c r="L162" s="1973"/>
      <c r="M162" s="1973"/>
      <c r="N162" s="1973"/>
      <c r="O162" s="1973"/>
      <c r="P162" s="1973"/>
      <c r="Q162" s="1973"/>
      <c r="R162" s="1973"/>
      <c r="S162" s="1973"/>
      <c r="T162" s="1973"/>
      <c r="U162" s="1973"/>
      <c r="V162" s="1973"/>
      <c r="W162" s="1973"/>
      <c r="X162" s="1973"/>
      <c r="Y162" s="1973"/>
      <c r="Z162" s="1973"/>
      <c r="AA162" s="1973"/>
      <c r="AB162" s="1973"/>
    </row>
    <row r="163" spans="1:28" ht="17.25" customHeight="1">
      <c r="A163" s="1970" t="s">
        <v>4496</v>
      </c>
    </row>
    <row r="164" spans="1:28" ht="6" customHeight="1">
      <c r="B164" s="1990"/>
      <c r="C164" s="1991"/>
      <c r="D164" s="1991"/>
      <c r="E164" s="1991"/>
      <c r="F164" s="1991"/>
      <c r="G164" s="1991"/>
      <c r="H164" s="1991"/>
      <c r="I164" s="1991"/>
      <c r="J164" s="1991"/>
      <c r="K164" s="1991"/>
      <c r="L164" s="1991"/>
      <c r="M164" s="1991"/>
      <c r="N164" s="1991"/>
      <c r="O164" s="1991"/>
      <c r="P164" s="1991"/>
      <c r="Q164" s="1991"/>
      <c r="R164" s="1991"/>
      <c r="S164" s="1991"/>
      <c r="T164" s="1991"/>
      <c r="U164" s="1991"/>
      <c r="V164" s="1991"/>
      <c r="W164" s="1991"/>
      <c r="X164" s="1991"/>
      <c r="Y164" s="1992"/>
      <c r="Z164" s="1992"/>
      <c r="AA164" s="1992"/>
      <c r="AB164" s="1993"/>
    </row>
    <row r="165" spans="1:28" ht="17.25" customHeight="1">
      <c r="B165" s="1994" t="s">
        <v>3945</v>
      </c>
      <c r="K165" s="5335"/>
      <c r="L165" s="5335"/>
      <c r="M165" s="5335"/>
      <c r="Y165" s="1970"/>
      <c r="Z165" s="1970"/>
      <c r="AA165" s="1970"/>
      <c r="AB165" s="1998"/>
    </row>
    <row r="166" spans="1:28" ht="6" customHeight="1">
      <c r="B166" s="1995"/>
      <c r="C166" s="1980"/>
      <c r="D166" s="1980"/>
      <c r="E166" s="1980"/>
      <c r="F166" s="1980"/>
      <c r="G166" s="1980"/>
      <c r="H166" s="1980"/>
      <c r="I166" s="1980"/>
      <c r="J166" s="1980"/>
      <c r="K166" s="1980"/>
      <c r="L166" s="1980"/>
      <c r="M166" s="1980"/>
      <c r="N166" s="1980"/>
      <c r="O166" s="1980"/>
      <c r="P166" s="1980"/>
      <c r="Q166" s="1980"/>
      <c r="R166" s="1980"/>
      <c r="S166" s="1980"/>
      <c r="T166" s="1980"/>
      <c r="U166" s="1980"/>
      <c r="V166" s="1980"/>
      <c r="W166" s="1980"/>
      <c r="X166" s="1980"/>
      <c r="Y166" s="1996"/>
      <c r="Z166" s="1996"/>
      <c r="AA166" s="1996"/>
      <c r="AB166" s="1997"/>
    </row>
    <row r="167" spans="1:28" ht="6" customHeight="1">
      <c r="B167" s="1990"/>
      <c r="C167" s="1991"/>
      <c r="D167" s="1991"/>
      <c r="E167" s="1991"/>
      <c r="F167" s="1991"/>
      <c r="G167" s="1991"/>
      <c r="H167" s="1991"/>
      <c r="I167" s="1991"/>
      <c r="J167" s="1991"/>
      <c r="K167" s="1991"/>
      <c r="L167" s="1991"/>
      <c r="M167" s="1991"/>
      <c r="N167" s="1991"/>
      <c r="O167" s="1991"/>
      <c r="P167" s="1991"/>
      <c r="Q167" s="1991"/>
      <c r="R167" s="1991"/>
      <c r="S167" s="1991"/>
      <c r="T167" s="1991"/>
      <c r="U167" s="1991"/>
      <c r="V167" s="1991"/>
      <c r="W167" s="1991"/>
      <c r="X167" s="1991"/>
      <c r="Y167" s="1992"/>
      <c r="Z167" s="1992"/>
      <c r="AA167" s="1992"/>
      <c r="AB167" s="1993"/>
    </row>
    <row r="168" spans="1:28" ht="17.25" customHeight="1">
      <c r="B168" s="1994" t="s">
        <v>3946</v>
      </c>
      <c r="K168" s="5335"/>
      <c r="L168" s="5335"/>
      <c r="M168" s="5335"/>
      <c r="N168" s="1973" t="s">
        <v>481</v>
      </c>
      <c r="Y168" s="1970"/>
      <c r="Z168" s="1970"/>
      <c r="AA168" s="1970"/>
      <c r="AB168" s="1998"/>
    </row>
    <row r="169" spans="1:28" ht="6" customHeight="1">
      <c r="B169" s="1995"/>
      <c r="C169" s="1980"/>
      <c r="D169" s="1980"/>
      <c r="E169" s="1980"/>
      <c r="F169" s="1980"/>
      <c r="G169" s="1980"/>
      <c r="H169" s="1980"/>
      <c r="I169" s="1980"/>
      <c r="J169" s="1980"/>
      <c r="K169" s="1980"/>
      <c r="L169" s="1980"/>
      <c r="M169" s="1980"/>
      <c r="N169" s="1980"/>
      <c r="O169" s="1980"/>
      <c r="P169" s="1980"/>
      <c r="Q169" s="1980"/>
      <c r="R169" s="1980"/>
      <c r="S169" s="1980"/>
      <c r="T169" s="1980"/>
      <c r="U169" s="1980"/>
      <c r="V169" s="1980"/>
      <c r="W169" s="1980"/>
      <c r="X169" s="1980"/>
      <c r="Y169" s="1996"/>
      <c r="Z169" s="1996"/>
      <c r="AA169" s="1996"/>
      <c r="AB169" s="1997"/>
    </row>
    <row r="170" spans="1:28" ht="6" customHeight="1">
      <c r="B170" s="1990"/>
      <c r="C170" s="1991"/>
      <c r="D170" s="1991"/>
      <c r="E170" s="1991"/>
      <c r="F170" s="1991"/>
      <c r="G170" s="1991"/>
      <c r="H170" s="1991"/>
      <c r="I170" s="1991"/>
      <c r="J170" s="1991"/>
      <c r="K170" s="1991"/>
      <c r="L170" s="1991"/>
      <c r="M170" s="1991"/>
      <c r="N170" s="1991"/>
      <c r="O170" s="1991"/>
      <c r="P170" s="1991"/>
      <c r="Q170" s="1991"/>
      <c r="R170" s="1991"/>
      <c r="S170" s="1991"/>
      <c r="T170" s="1991"/>
      <c r="U170" s="1991"/>
      <c r="V170" s="1991"/>
      <c r="W170" s="1991"/>
      <c r="X170" s="1991"/>
      <c r="Y170" s="1992"/>
      <c r="Z170" s="1992"/>
      <c r="AA170" s="1992"/>
      <c r="AB170" s="1993"/>
    </row>
    <row r="171" spans="1:28" ht="17.25" customHeight="1">
      <c r="B171" s="1994" t="s">
        <v>3562</v>
      </c>
      <c r="K171" s="5335"/>
      <c r="L171" s="5335"/>
      <c r="M171" s="5335"/>
      <c r="N171" s="1973" t="s">
        <v>114</v>
      </c>
      <c r="Y171" s="1970"/>
      <c r="Z171" s="1970"/>
      <c r="AA171" s="1970"/>
      <c r="AB171" s="1998"/>
    </row>
    <row r="172" spans="1:28" ht="6" customHeight="1">
      <c r="B172" s="1995"/>
      <c r="C172" s="1980"/>
      <c r="D172" s="1980"/>
      <c r="E172" s="1980"/>
      <c r="F172" s="1980"/>
      <c r="G172" s="1980"/>
      <c r="H172" s="1980"/>
      <c r="I172" s="1980"/>
      <c r="J172" s="1980"/>
      <c r="K172" s="1980"/>
      <c r="L172" s="1980"/>
      <c r="M172" s="1980"/>
      <c r="N172" s="1980"/>
      <c r="O172" s="1980"/>
      <c r="P172" s="1980"/>
      <c r="Q172" s="1980"/>
      <c r="R172" s="1980"/>
      <c r="S172" s="1980"/>
      <c r="T172" s="1980"/>
      <c r="U172" s="1980"/>
      <c r="V172" s="1980"/>
      <c r="W172" s="1980"/>
      <c r="X172" s="1980"/>
      <c r="Y172" s="1996"/>
      <c r="Z172" s="1996"/>
      <c r="AA172" s="1996"/>
      <c r="AB172" s="1997"/>
    </row>
    <row r="173" spans="1:28" ht="6" customHeight="1">
      <c r="B173" s="1990"/>
      <c r="C173" s="1991"/>
      <c r="D173" s="1991"/>
      <c r="E173" s="1991"/>
      <c r="F173" s="1991"/>
      <c r="G173" s="1991"/>
      <c r="H173" s="1991"/>
      <c r="I173" s="1991"/>
      <c r="J173" s="1991"/>
      <c r="K173" s="1991"/>
      <c r="L173" s="1991"/>
      <c r="M173" s="1991"/>
      <c r="N173" s="1991"/>
      <c r="O173" s="1991"/>
      <c r="P173" s="1991"/>
      <c r="Q173" s="1991"/>
      <c r="R173" s="1991"/>
      <c r="S173" s="1991"/>
      <c r="T173" s="1991"/>
      <c r="U173" s="1991"/>
      <c r="V173" s="1991"/>
      <c r="W173" s="1991"/>
      <c r="X173" s="1991"/>
      <c r="Y173" s="1992"/>
      <c r="Z173" s="1992"/>
      <c r="AA173" s="1992"/>
      <c r="AB173" s="1993"/>
    </row>
    <row r="174" spans="1:28" ht="17.25" customHeight="1">
      <c r="B174" s="1994" t="s">
        <v>4497</v>
      </c>
      <c r="N174" s="1973"/>
      <c r="Y174" s="1970"/>
      <c r="Z174" s="1970"/>
      <c r="AA174" s="1970"/>
      <c r="AB174" s="1998"/>
    </row>
    <row r="175" spans="1:28" ht="17.25" customHeight="1">
      <c r="B175" s="1994"/>
      <c r="C175" s="1970" t="s">
        <v>4498</v>
      </c>
      <c r="I175" s="2011" t="s">
        <v>139</v>
      </c>
      <c r="J175" s="1973" t="s">
        <v>498</v>
      </c>
      <c r="L175" s="2011" t="s">
        <v>139</v>
      </c>
      <c r="M175" s="1973" t="s">
        <v>497</v>
      </c>
      <c r="N175" s="1973"/>
      <c r="Y175" s="1970"/>
      <c r="Z175" s="1970"/>
      <c r="AA175" s="1970"/>
      <c r="AB175" s="1998"/>
    </row>
    <row r="176" spans="1:28" ht="17.25" customHeight="1">
      <c r="B176" s="1994"/>
      <c r="C176" s="1970" t="s">
        <v>4499</v>
      </c>
      <c r="I176" s="2011" t="s">
        <v>139</v>
      </c>
      <c r="J176" s="1973" t="s">
        <v>498</v>
      </c>
      <c r="L176" s="2011" t="s">
        <v>139</v>
      </c>
      <c r="M176" s="1973" t="s">
        <v>497</v>
      </c>
      <c r="N176" s="1973"/>
      <c r="Y176" s="1970"/>
      <c r="Z176" s="1970"/>
      <c r="AA176" s="1970"/>
      <c r="AB176" s="1998"/>
    </row>
    <row r="177" spans="1:28" ht="17.25" customHeight="1">
      <c r="B177" s="1994"/>
      <c r="C177" s="1970" t="s">
        <v>3563</v>
      </c>
      <c r="I177" s="2011" t="s">
        <v>139</v>
      </c>
      <c r="J177" s="1973" t="s">
        <v>498</v>
      </c>
      <c r="L177" s="2011" t="s">
        <v>139</v>
      </c>
      <c r="M177" s="1973" t="s">
        <v>497</v>
      </c>
      <c r="N177" s="1973"/>
      <c r="Y177" s="1970"/>
      <c r="Z177" s="1970"/>
      <c r="AA177" s="1970"/>
      <c r="AB177" s="1998"/>
    </row>
    <row r="178" spans="1:28" ht="6" customHeight="1">
      <c r="B178" s="1995"/>
      <c r="C178" s="1980"/>
      <c r="D178" s="1980"/>
      <c r="E178" s="1980"/>
      <c r="F178" s="1980"/>
      <c r="G178" s="1980"/>
      <c r="H178" s="1980"/>
      <c r="I178" s="1980"/>
      <c r="J178" s="1980"/>
      <c r="K178" s="1980"/>
      <c r="L178" s="1980"/>
      <c r="M178" s="1980"/>
      <c r="N178" s="1980"/>
      <c r="O178" s="1980"/>
      <c r="P178" s="1980"/>
      <c r="Q178" s="1980"/>
      <c r="R178" s="1980"/>
      <c r="S178" s="1980"/>
      <c r="T178" s="1980"/>
      <c r="U178" s="1980"/>
      <c r="V178" s="1980"/>
      <c r="W178" s="1980"/>
      <c r="X178" s="1980"/>
      <c r="Y178" s="1996"/>
      <c r="Z178" s="1996"/>
      <c r="AA178" s="1996"/>
      <c r="AB178" s="1997"/>
    </row>
    <row r="179" spans="1:28" ht="17.25" customHeight="1">
      <c r="A179" s="1970" t="s">
        <v>2943</v>
      </c>
    </row>
    <row r="180" spans="1:28" ht="17.25" customHeight="1">
      <c r="A180" s="1970" t="s">
        <v>5363</v>
      </c>
    </row>
    <row r="181" spans="1:28" ht="17.25" customHeight="1">
      <c r="A181" s="1970" t="s">
        <v>5364</v>
      </c>
    </row>
    <row r="182" spans="1:28" ht="17.25" customHeight="1">
      <c r="A182" s="1970" t="s">
        <v>4474</v>
      </c>
    </row>
    <row r="183" spans="1:28" ht="17.25" customHeight="1">
      <c r="A183" s="1970" t="s">
        <v>5365</v>
      </c>
    </row>
    <row r="184" spans="1:28" ht="17.25" customHeight="1">
      <c r="A184" s="1970" t="s">
        <v>5366</v>
      </c>
    </row>
    <row r="185" spans="1:28" ht="17.25" customHeight="1">
      <c r="A185" s="1970" t="s">
        <v>4500</v>
      </c>
    </row>
    <row r="186" spans="1:28" ht="17.25" customHeight="1">
      <c r="A186" s="1970" t="s">
        <v>4501</v>
      </c>
    </row>
    <row r="187" spans="1:28" ht="17.25" customHeight="1"/>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c r="A216" s="5336" t="s">
        <v>4676</v>
      </c>
      <c r="B216" s="5336"/>
      <c r="C216" s="5336"/>
      <c r="D216" s="5336"/>
      <c r="E216" s="5336"/>
      <c r="F216" s="5336"/>
      <c r="G216" s="5336"/>
      <c r="H216" s="5336"/>
      <c r="I216" s="5336"/>
      <c r="J216" s="5336"/>
      <c r="K216" s="5336"/>
      <c r="L216" s="5336"/>
      <c r="M216" s="5336"/>
      <c r="N216" s="5336"/>
      <c r="O216" s="5336"/>
      <c r="P216" s="5336"/>
      <c r="Q216" s="5336"/>
      <c r="R216" s="5336"/>
      <c r="S216" s="5336"/>
      <c r="T216" s="5336"/>
      <c r="U216" s="5336"/>
      <c r="V216" s="5336"/>
      <c r="W216" s="5336"/>
      <c r="X216" s="5336"/>
      <c r="Y216" s="5336"/>
      <c r="Z216" s="5336"/>
      <c r="AA216" s="5336"/>
      <c r="AB216" s="5336"/>
    </row>
    <row r="217" spans="1:28" ht="17.25" customHeight="1">
      <c r="A217" s="1973"/>
      <c r="B217" s="1973"/>
      <c r="C217" s="1973"/>
      <c r="D217" s="1973"/>
      <c r="E217" s="1973"/>
      <c r="F217" s="1973"/>
      <c r="G217" s="1973"/>
      <c r="H217" s="1973"/>
      <c r="I217" s="1973"/>
      <c r="J217" s="1973"/>
      <c r="K217" s="1973"/>
      <c r="L217" s="1973"/>
      <c r="M217" s="1973"/>
      <c r="N217" s="1973"/>
      <c r="O217" s="1973"/>
      <c r="P217" s="1973"/>
      <c r="Q217" s="1973"/>
      <c r="R217" s="1973"/>
      <c r="S217" s="1973"/>
      <c r="T217" s="1973"/>
      <c r="U217" s="1973"/>
      <c r="V217" s="1973"/>
      <c r="W217" s="1973"/>
      <c r="X217" s="1973"/>
      <c r="Y217" s="1973"/>
      <c r="Z217" s="1973"/>
      <c r="AA217" s="1973"/>
      <c r="AB217" s="1973"/>
    </row>
    <row r="218" spans="1:28" ht="17.25" customHeight="1">
      <c r="A218" s="1970" t="s">
        <v>4531</v>
      </c>
    </row>
    <row r="219" spans="1:28" ht="6" customHeight="1">
      <c r="B219" s="1990"/>
      <c r="C219" s="1991"/>
      <c r="D219" s="1991"/>
      <c r="E219" s="1991"/>
      <c r="F219" s="1991"/>
      <c r="G219" s="1991"/>
      <c r="H219" s="1991"/>
      <c r="I219" s="1991"/>
      <c r="J219" s="1991"/>
      <c r="K219" s="1991"/>
      <c r="L219" s="1991"/>
      <c r="M219" s="1991"/>
      <c r="N219" s="1991"/>
      <c r="O219" s="1991"/>
      <c r="P219" s="1991"/>
      <c r="Q219" s="1991"/>
      <c r="R219" s="1991"/>
      <c r="S219" s="1991"/>
      <c r="T219" s="1991"/>
      <c r="U219" s="1991"/>
      <c r="V219" s="1991"/>
      <c r="W219" s="1991"/>
      <c r="X219" s="1991"/>
      <c r="Y219" s="1992"/>
      <c r="Z219" s="1992"/>
      <c r="AA219" s="1992"/>
      <c r="AB219" s="1993"/>
    </row>
    <row r="220" spans="1:28" ht="17.25" customHeight="1">
      <c r="B220" s="5337"/>
      <c r="C220" s="5338"/>
      <c r="D220" s="5338"/>
      <c r="E220" s="5338"/>
      <c r="F220" s="5338"/>
      <c r="G220" s="5338"/>
      <c r="H220" s="5338"/>
      <c r="I220" s="5338"/>
      <c r="J220" s="5338"/>
      <c r="K220" s="5338"/>
      <c r="L220" s="5338"/>
      <c r="M220" s="5338"/>
      <c r="N220" s="5338"/>
      <c r="O220" s="5338"/>
      <c r="P220" s="5338"/>
      <c r="Q220" s="5338"/>
      <c r="R220" s="5338"/>
      <c r="S220" s="5338"/>
      <c r="T220" s="5338"/>
      <c r="U220" s="5338"/>
      <c r="V220" s="5338"/>
      <c r="W220" s="5338"/>
      <c r="X220" s="5338"/>
      <c r="Y220" s="5338"/>
      <c r="Z220" s="5338"/>
      <c r="AA220" s="5338"/>
      <c r="AB220" s="5339"/>
    </row>
    <row r="221" spans="1:28" ht="17.25" customHeight="1">
      <c r="B221" s="5337"/>
      <c r="C221" s="5338"/>
      <c r="D221" s="5338"/>
      <c r="E221" s="5338"/>
      <c r="F221" s="5338"/>
      <c r="G221" s="5338"/>
      <c r="H221" s="5338"/>
      <c r="I221" s="5338"/>
      <c r="J221" s="5338"/>
      <c r="K221" s="5338"/>
      <c r="L221" s="5338"/>
      <c r="M221" s="5338"/>
      <c r="N221" s="5338"/>
      <c r="O221" s="5338"/>
      <c r="P221" s="5338"/>
      <c r="Q221" s="5338"/>
      <c r="R221" s="5338"/>
      <c r="S221" s="5338"/>
      <c r="T221" s="5338"/>
      <c r="U221" s="5338"/>
      <c r="V221" s="5338"/>
      <c r="W221" s="5338"/>
      <c r="X221" s="5338"/>
      <c r="Y221" s="5338"/>
      <c r="Z221" s="5338"/>
      <c r="AA221" s="5338"/>
      <c r="AB221" s="5339"/>
    </row>
    <row r="222" spans="1:28" ht="17.25" customHeight="1">
      <c r="B222" s="5337"/>
      <c r="C222" s="5338"/>
      <c r="D222" s="5338"/>
      <c r="E222" s="5338"/>
      <c r="F222" s="5338"/>
      <c r="G222" s="5338"/>
      <c r="H222" s="5338"/>
      <c r="I222" s="5338"/>
      <c r="J222" s="5338"/>
      <c r="K222" s="5338"/>
      <c r="L222" s="5338"/>
      <c r="M222" s="5338"/>
      <c r="N222" s="5338"/>
      <c r="O222" s="5338"/>
      <c r="P222" s="5338"/>
      <c r="Q222" s="5338"/>
      <c r="R222" s="5338"/>
      <c r="S222" s="5338"/>
      <c r="T222" s="5338"/>
      <c r="U222" s="5338"/>
      <c r="V222" s="5338"/>
      <c r="W222" s="5338"/>
      <c r="X222" s="5338"/>
      <c r="Y222" s="5338"/>
      <c r="Z222" s="5338"/>
      <c r="AA222" s="5338"/>
      <c r="AB222" s="5339"/>
    </row>
    <row r="223" spans="1:28" ht="6" customHeight="1">
      <c r="B223" s="1995"/>
      <c r="C223" s="1980"/>
      <c r="D223" s="1980"/>
      <c r="E223" s="1980"/>
      <c r="F223" s="1980"/>
      <c r="G223" s="1980"/>
      <c r="H223" s="1980"/>
      <c r="I223" s="1980"/>
      <c r="J223" s="1980"/>
      <c r="K223" s="1980"/>
      <c r="L223" s="1980"/>
      <c r="M223" s="1980"/>
      <c r="N223" s="1980"/>
      <c r="O223" s="1980"/>
      <c r="P223" s="1980"/>
      <c r="Q223" s="1980"/>
      <c r="R223" s="1980"/>
      <c r="S223" s="1980"/>
      <c r="T223" s="1980"/>
      <c r="U223" s="1980"/>
      <c r="V223" s="1980"/>
      <c r="W223" s="1980"/>
      <c r="X223" s="1980"/>
      <c r="Y223" s="1996"/>
      <c r="Z223" s="1996"/>
      <c r="AA223" s="1996"/>
      <c r="AB223" s="1997"/>
    </row>
    <row r="224" spans="1:28" ht="17.25" customHeight="1"/>
    <row r="225" spans="1:28" ht="17.25" customHeight="1">
      <c r="A225" s="1970" t="s">
        <v>5367</v>
      </c>
    </row>
    <row r="226" spans="1:28" ht="17.25" customHeight="1">
      <c r="A226" s="1970" t="s">
        <v>4534</v>
      </c>
    </row>
    <row r="227" spans="1:28" ht="6" customHeight="1">
      <c r="B227" s="1990"/>
      <c r="C227" s="1991"/>
      <c r="D227" s="1991"/>
      <c r="E227" s="1991"/>
      <c r="F227" s="1991"/>
      <c r="G227" s="1991"/>
      <c r="H227" s="1991"/>
      <c r="I227" s="1991"/>
      <c r="J227" s="1991"/>
      <c r="K227" s="1991"/>
      <c r="L227" s="1991"/>
      <c r="M227" s="1991"/>
      <c r="N227" s="1991"/>
      <c r="O227" s="1991"/>
      <c r="P227" s="1991"/>
      <c r="Q227" s="1991"/>
      <c r="R227" s="1991"/>
      <c r="S227" s="1991"/>
      <c r="T227" s="1991"/>
      <c r="U227" s="1991"/>
      <c r="V227" s="1991"/>
      <c r="W227" s="1991"/>
      <c r="X227" s="1991"/>
      <c r="Y227" s="1992"/>
      <c r="Z227" s="1992"/>
      <c r="AA227" s="1992"/>
      <c r="AB227" s="1993"/>
    </row>
    <row r="228" spans="1:28" ht="17.25" customHeight="1">
      <c r="B228" s="5337"/>
      <c r="C228" s="5338"/>
      <c r="D228" s="5338"/>
      <c r="E228" s="5338"/>
      <c r="F228" s="5338"/>
      <c r="G228" s="5338"/>
      <c r="H228" s="5338"/>
      <c r="I228" s="5338"/>
      <c r="J228" s="5338"/>
      <c r="K228" s="5338"/>
      <c r="L228" s="5338"/>
      <c r="M228" s="5338"/>
      <c r="N228" s="5338"/>
      <c r="O228" s="5338"/>
      <c r="P228" s="5338"/>
      <c r="Q228" s="5338"/>
      <c r="R228" s="5338"/>
      <c r="S228" s="5338"/>
      <c r="T228" s="5338"/>
      <c r="U228" s="5338"/>
      <c r="V228" s="5338"/>
      <c r="W228" s="5338"/>
      <c r="X228" s="5338"/>
      <c r="Y228" s="5338"/>
      <c r="Z228" s="5338"/>
      <c r="AA228" s="5338"/>
      <c r="AB228" s="5339"/>
    </row>
    <row r="229" spans="1:28" ht="17.25" customHeight="1">
      <c r="B229" s="5337"/>
      <c r="C229" s="5338"/>
      <c r="D229" s="5338"/>
      <c r="E229" s="5338"/>
      <c r="F229" s="5338"/>
      <c r="G229" s="5338"/>
      <c r="H229" s="5338"/>
      <c r="I229" s="5338"/>
      <c r="J229" s="5338"/>
      <c r="K229" s="5338"/>
      <c r="L229" s="5338"/>
      <c r="M229" s="5338"/>
      <c r="N229" s="5338"/>
      <c r="O229" s="5338"/>
      <c r="P229" s="5338"/>
      <c r="Q229" s="5338"/>
      <c r="R229" s="5338"/>
      <c r="S229" s="5338"/>
      <c r="T229" s="5338"/>
      <c r="U229" s="5338"/>
      <c r="V229" s="5338"/>
      <c r="W229" s="5338"/>
      <c r="X229" s="5338"/>
      <c r="Y229" s="5338"/>
      <c r="Z229" s="5338"/>
      <c r="AA229" s="5338"/>
      <c r="AB229" s="5339"/>
    </row>
    <row r="230" spans="1:28" ht="17.25" customHeight="1">
      <c r="B230" s="5337"/>
      <c r="C230" s="5338"/>
      <c r="D230" s="5338"/>
      <c r="E230" s="5338"/>
      <c r="F230" s="5338"/>
      <c r="G230" s="5338"/>
      <c r="H230" s="5338"/>
      <c r="I230" s="5338"/>
      <c r="J230" s="5338"/>
      <c r="K230" s="5338"/>
      <c r="L230" s="5338"/>
      <c r="M230" s="5338"/>
      <c r="N230" s="5338"/>
      <c r="O230" s="5338"/>
      <c r="P230" s="5338"/>
      <c r="Q230" s="5338"/>
      <c r="R230" s="5338"/>
      <c r="S230" s="5338"/>
      <c r="T230" s="5338"/>
      <c r="U230" s="5338"/>
      <c r="V230" s="5338"/>
      <c r="W230" s="5338"/>
      <c r="X230" s="5338"/>
      <c r="Y230" s="5338"/>
      <c r="Z230" s="5338"/>
      <c r="AA230" s="5338"/>
      <c r="AB230" s="5339"/>
    </row>
    <row r="231" spans="1:28" ht="6" customHeight="1">
      <c r="B231" s="1995"/>
      <c r="C231" s="1980"/>
      <c r="D231" s="1980"/>
      <c r="E231" s="1980"/>
      <c r="F231" s="1980"/>
      <c r="G231" s="1980"/>
      <c r="H231" s="1980"/>
      <c r="I231" s="1980"/>
      <c r="J231" s="1980"/>
      <c r="K231" s="1980"/>
      <c r="L231" s="1980"/>
      <c r="M231" s="1980"/>
      <c r="N231" s="1980"/>
      <c r="O231" s="1980"/>
      <c r="P231" s="1980"/>
      <c r="Q231" s="1980"/>
      <c r="R231" s="1980"/>
      <c r="S231" s="1980"/>
      <c r="T231" s="1980"/>
      <c r="U231" s="1980"/>
      <c r="V231" s="1980"/>
      <c r="W231" s="1980"/>
      <c r="X231" s="1980"/>
      <c r="Y231" s="1996"/>
      <c r="Z231" s="1996"/>
      <c r="AA231" s="1996"/>
      <c r="AB231" s="1997"/>
    </row>
    <row r="232" spans="1:28" ht="17.25" customHeight="1"/>
    <row r="233" spans="1:28" ht="17.25" customHeight="1">
      <c r="A233" s="1970" t="s">
        <v>4535</v>
      </c>
    </row>
    <row r="234" spans="1:28" ht="6" customHeight="1">
      <c r="B234" s="1990"/>
      <c r="C234" s="1991"/>
      <c r="D234" s="1991"/>
      <c r="E234" s="1991"/>
      <c r="F234" s="1991"/>
      <c r="G234" s="1991"/>
      <c r="H234" s="1991"/>
      <c r="I234" s="1991"/>
      <c r="J234" s="1991"/>
      <c r="K234" s="1991"/>
      <c r="L234" s="1991"/>
      <c r="M234" s="1991"/>
      <c r="N234" s="1991"/>
      <c r="O234" s="1991"/>
      <c r="P234" s="1991"/>
      <c r="Q234" s="1991"/>
      <c r="R234" s="1991"/>
      <c r="S234" s="1991"/>
      <c r="T234" s="1991"/>
      <c r="U234" s="1991"/>
      <c r="V234" s="1991"/>
      <c r="W234" s="1991"/>
      <c r="X234" s="1991"/>
      <c r="Y234" s="1992"/>
      <c r="Z234" s="1992"/>
      <c r="AA234" s="1992"/>
      <c r="AB234" s="1993"/>
    </row>
    <row r="235" spans="1:28" ht="17.25" customHeight="1">
      <c r="B235" s="5337"/>
      <c r="C235" s="5338"/>
      <c r="D235" s="5338"/>
      <c r="E235" s="5338"/>
      <c r="F235" s="5338"/>
      <c r="G235" s="5338"/>
      <c r="H235" s="5338"/>
      <c r="I235" s="5338"/>
      <c r="J235" s="5338"/>
      <c r="K235" s="5338"/>
      <c r="L235" s="5338"/>
      <c r="M235" s="5338"/>
      <c r="N235" s="5338"/>
      <c r="O235" s="5338"/>
      <c r="P235" s="5338"/>
      <c r="Q235" s="5338"/>
      <c r="R235" s="5338"/>
      <c r="S235" s="5338"/>
      <c r="T235" s="5338"/>
      <c r="U235" s="5338"/>
      <c r="V235" s="5338"/>
      <c r="W235" s="5338"/>
      <c r="X235" s="5338"/>
      <c r="Y235" s="5338"/>
      <c r="Z235" s="5338"/>
      <c r="AA235" s="5338"/>
      <c r="AB235" s="5339"/>
    </row>
    <row r="236" spans="1:28" ht="17.25" customHeight="1">
      <c r="B236" s="5337"/>
      <c r="C236" s="5338"/>
      <c r="D236" s="5338"/>
      <c r="E236" s="5338"/>
      <c r="F236" s="5338"/>
      <c r="G236" s="5338"/>
      <c r="H236" s="5338"/>
      <c r="I236" s="5338"/>
      <c r="J236" s="5338"/>
      <c r="K236" s="5338"/>
      <c r="L236" s="5338"/>
      <c r="M236" s="5338"/>
      <c r="N236" s="5338"/>
      <c r="O236" s="5338"/>
      <c r="P236" s="5338"/>
      <c r="Q236" s="5338"/>
      <c r="R236" s="5338"/>
      <c r="S236" s="5338"/>
      <c r="T236" s="5338"/>
      <c r="U236" s="5338"/>
      <c r="V236" s="5338"/>
      <c r="W236" s="5338"/>
      <c r="X236" s="5338"/>
      <c r="Y236" s="5338"/>
      <c r="Z236" s="5338"/>
      <c r="AA236" s="5338"/>
      <c r="AB236" s="5339"/>
    </row>
    <row r="237" spans="1:28" ht="17.25" customHeight="1">
      <c r="B237" s="5337"/>
      <c r="C237" s="5338"/>
      <c r="D237" s="5338"/>
      <c r="E237" s="5338"/>
      <c r="F237" s="5338"/>
      <c r="G237" s="5338"/>
      <c r="H237" s="5338"/>
      <c r="I237" s="5338"/>
      <c r="J237" s="5338"/>
      <c r="K237" s="5338"/>
      <c r="L237" s="5338"/>
      <c r="M237" s="5338"/>
      <c r="N237" s="5338"/>
      <c r="O237" s="5338"/>
      <c r="P237" s="5338"/>
      <c r="Q237" s="5338"/>
      <c r="R237" s="5338"/>
      <c r="S237" s="5338"/>
      <c r="T237" s="5338"/>
      <c r="U237" s="5338"/>
      <c r="V237" s="5338"/>
      <c r="W237" s="5338"/>
      <c r="X237" s="5338"/>
      <c r="Y237" s="5338"/>
      <c r="Z237" s="5338"/>
      <c r="AA237" s="5338"/>
      <c r="AB237" s="5339"/>
    </row>
    <row r="238" spans="1:28" ht="6" customHeight="1">
      <c r="B238" s="1995"/>
      <c r="C238" s="1980"/>
      <c r="D238" s="1980"/>
      <c r="E238" s="1980"/>
      <c r="F238" s="1980"/>
      <c r="G238" s="1980"/>
      <c r="H238" s="1980"/>
      <c r="I238" s="1980"/>
      <c r="J238" s="1980"/>
      <c r="K238" s="1980"/>
      <c r="L238" s="1980"/>
      <c r="M238" s="1980"/>
      <c r="N238" s="1980"/>
      <c r="O238" s="1980"/>
      <c r="P238" s="1980"/>
      <c r="Q238" s="1980"/>
      <c r="R238" s="1980"/>
      <c r="S238" s="1980"/>
      <c r="T238" s="1980"/>
      <c r="U238" s="1980"/>
      <c r="V238" s="1980"/>
      <c r="W238" s="1980"/>
      <c r="X238" s="1980"/>
      <c r="Y238" s="1996"/>
      <c r="Z238" s="1996"/>
      <c r="AA238" s="1996"/>
      <c r="AB238" s="1997"/>
    </row>
    <row r="239" spans="1:28" ht="17.25" customHeight="1"/>
    <row r="240" spans="1:28" ht="17.25" customHeight="1">
      <c r="A240" s="1970" t="s">
        <v>4505</v>
      </c>
    </row>
    <row r="241" spans="1:28" ht="6" customHeight="1">
      <c r="B241" s="1990"/>
      <c r="C241" s="1991"/>
      <c r="D241" s="1991"/>
      <c r="E241" s="1991"/>
      <c r="F241" s="1991"/>
      <c r="G241" s="1991"/>
      <c r="H241" s="1991"/>
      <c r="I241" s="1991"/>
      <c r="J241" s="1991"/>
      <c r="K241" s="1991"/>
      <c r="L241" s="1991"/>
      <c r="M241" s="1991"/>
      <c r="N241" s="1991"/>
      <c r="O241" s="1991"/>
      <c r="P241" s="1991"/>
      <c r="Q241" s="1991"/>
      <c r="R241" s="1991"/>
      <c r="S241" s="1991"/>
      <c r="T241" s="1991"/>
      <c r="U241" s="1991"/>
      <c r="V241" s="1991"/>
      <c r="W241" s="1991"/>
      <c r="X241" s="1991"/>
      <c r="Y241" s="1992"/>
      <c r="Z241" s="1992"/>
      <c r="AA241" s="1992"/>
      <c r="AB241" s="1993"/>
    </row>
    <row r="242" spans="1:28" ht="17.25" customHeight="1">
      <c r="B242" s="1994" t="s">
        <v>4506</v>
      </c>
      <c r="N242" s="5332" t="str">
        <f>cst_wskakunin_KOUJI_TYAKUSYU_YOTEI_DATE</f>
        <v/>
      </c>
      <c r="O242" s="5332"/>
      <c r="P242" s="1100" t="s">
        <v>477</v>
      </c>
      <c r="Q242" s="5333" t="str">
        <f>cst_wskakunin_KOUJI_TYAKUSYU_YOTEI_DATE</f>
        <v/>
      </c>
      <c r="R242" s="5333"/>
      <c r="S242" s="1100" t="s">
        <v>5</v>
      </c>
      <c r="T242" s="5334" t="str">
        <f>cst_wskakunin_KOUJI_TYAKUSYU_YOTEI_DATE</f>
        <v/>
      </c>
      <c r="U242" s="5334"/>
      <c r="V242" s="1100" t="s">
        <v>478</v>
      </c>
      <c r="Y242" s="1970"/>
      <c r="Z242" s="1970"/>
      <c r="AA242" s="1970"/>
      <c r="AB242" s="1998"/>
    </row>
    <row r="243" spans="1:28" ht="6" customHeight="1">
      <c r="B243" s="1995"/>
      <c r="C243" s="1980"/>
      <c r="D243" s="1980"/>
      <c r="E243" s="1980"/>
      <c r="F243" s="1980"/>
      <c r="G243" s="1980"/>
      <c r="H243" s="1980"/>
      <c r="I243" s="1980"/>
      <c r="J243" s="1980"/>
      <c r="K243" s="1980"/>
      <c r="L243" s="1980"/>
      <c r="M243" s="1980"/>
      <c r="N243" s="1980"/>
      <c r="O243" s="1980"/>
      <c r="P243" s="1980"/>
      <c r="Q243" s="1980"/>
      <c r="R243" s="1980"/>
      <c r="S243" s="1980"/>
      <c r="T243" s="1980"/>
      <c r="U243" s="1980"/>
      <c r="V243" s="1980"/>
      <c r="W243" s="1980"/>
      <c r="X243" s="1980"/>
      <c r="Y243" s="1996"/>
      <c r="Z243" s="1996"/>
      <c r="AA243" s="1996"/>
      <c r="AB243" s="1997"/>
    </row>
    <row r="244" spans="1:28" ht="6" customHeight="1">
      <c r="B244" s="1990"/>
      <c r="C244" s="1991"/>
      <c r="D244" s="1991"/>
      <c r="E244" s="1991"/>
      <c r="F244" s="1991"/>
      <c r="G244" s="1991"/>
      <c r="H244" s="1991"/>
      <c r="I244" s="1991"/>
      <c r="J244" s="1991"/>
      <c r="K244" s="1991"/>
      <c r="L244" s="1991"/>
      <c r="M244" s="1991"/>
      <c r="N244" s="1991"/>
      <c r="O244" s="1991"/>
      <c r="P244" s="1991"/>
      <c r="Q244" s="1991"/>
      <c r="R244" s="1991"/>
      <c r="S244" s="1991"/>
      <c r="T244" s="1991"/>
      <c r="U244" s="1991"/>
      <c r="V244" s="1991"/>
      <c r="W244" s="1991"/>
      <c r="X244" s="1991"/>
      <c r="Y244" s="1992"/>
      <c r="Z244" s="1992"/>
      <c r="AA244" s="1992"/>
      <c r="AB244" s="1993"/>
    </row>
    <row r="245" spans="1:28" ht="17.25" customHeight="1">
      <c r="B245" s="1994" t="s">
        <v>4507</v>
      </c>
      <c r="N245" s="5332" t="str">
        <f>cst_wskakunin_KOUJI_KANRYOU_YOTEI_DATE</f>
        <v/>
      </c>
      <c r="O245" s="5332"/>
      <c r="P245" s="1100" t="s">
        <v>477</v>
      </c>
      <c r="Q245" s="5333" t="str">
        <f>cst_wskakunin_KOUJI_KANRYOU_YOTEI_DATE</f>
        <v/>
      </c>
      <c r="R245" s="5333"/>
      <c r="S245" s="1100" t="s">
        <v>5</v>
      </c>
      <c r="T245" s="5334" t="str">
        <f>cst_wskakunin_KOUJI_KANRYOU_YOTEI_DATE</f>
        <v/>
      </c>
      <c r="U245" s="5334"/>
      <c r="V245" s="1100" t="s">
        <v>478</v>
      </c>
      <c r="Y245" s="1970"/>
      <c r="Z245" s="1970"/>
      <c r="AA245" s="1970"/>
      <c r="AB245" s="1998"/>
    </row>
    <row r="246" spans="1:28" ht="6" customHeight="1">
      <c r="B246" s="1995"/>
      <c r="C246" s="1980"/>
      <c r="D246" s="1980"/>
      <c r="E246" s="1980"/>
      <c r="F246" s="1980"/>
      <c r="G246" s="1980"/>
      <c r="H246" s="1980"/>
      <c r="I246" s="1980"/>
      <c r="J246" s="1980"/>
      <c r="K246" s="1980"/>
      <c r="L246" s="1980"/>
      <c r="M246" s="1980"/>
      <c r="N246" s="1980"/>
      <c r="O246" s="1980"/>
      <c r="P246" s="1980"/>
      <c r="Q246" s="1980"/>
      <c r="R246" s="1980"/>
      <c r="S246" s="1980"/>
      <c r="T246" s="1980"/>
      <c r="U246" s="1980"/>
      <c r="V246" s="1980"/>
      <c r="W246" s="1980"/>
      <c r="X246" s="1980"/>
      <c r="Y246" s="1996"/>
      <c r="Z246" s="1996"/>
      <c r="AA246" s="1996"/>
      <c r="AB246" s="1997"/>
    </row>
    <row r="247" spans="1:28" ht="17.25" customHeight="1"/>
    <row r="248" spans="1:28" ht="17.25" customHeight="1">
      <c r="A248" s="1970" t="s">
        <v>2943</v>
      </c>
    </row>
    <row r="249" spans="1:28" ht="17.25" customHeight="1">
      <c r="A249" s="1970" t="s">
        <v>4677</v>
      </c>
    </row>
    <row r="250" spans="1:28" ht="17.25" customHeight="1">
      <c r="A250" s="1970" t="s">
        <v>5368</v>
      </c>
    </row>
    <row r="251" spans="1:28" ht="17.25" customHeight="1">
      <c r="A251" s="1970" t="s">
        <v>5369</v>
      </c>
    </row>
    <row r="252" spans="1:28" ht="17.25" customHeight="1">
      <c r="A252" s="1970" t="s">
        <v>4987</v>
      </c>
    </row>
    <row r="253" spans="1:28" ht="17.25" customHeight="1">
      <c r="A253" s="1970" t="s">
        <v>4512</v>
      </c>
    </row>
    <row r="254" spans="1:28" ht="17.25" customHeight="1"/>
    <row r="255" spans="1:28" ht="17.25" customHeight="1"/>
    <row r="256" spans="1:28" ht="17.25" customHeight="1"/>
    <row r="257" spans="1:28" ht="17.25" customHeight="1"/>
    <row r="258" spans="1:28" ht="17.25" customHeight="1"/>
    <row r="259" spans="1:28" ht="17.25" customHeight="1"/>
    <row r="260" spans="1:28" ht="17.25" customHeight="1"/>
    <row r="261" spans="1:28" ht="17.25" customHeight="1"/>
    <row r="262" spans="1:28" ht="17.25" customHeight="1"/>
    <row r="263" spans="1:28" ht="17.25" customHeight="1"/>
    <row r="264" spans="1:28" ht="17.25" customHeight="1"/>
    <row r="265" spans="1:28" ht="17.25" customHeight="1"/>
    <row r="266" spans="1:28" ht="17.25" customHeight="1"/>
    <row r="267" spans="1:28" ht="17.25" customHeight="1"/>
    <row r="268" spans="1:28" ht="17.25" customHeight="1"/>
    <row r="269" spans="1:28" ht="17.25" customHeight="1"/>
    <row r="270" spans="1:28" ht="17.25" customHeight="1"/>
    <row r="271" spans="1:28" ht="17.25" customHeight="1"/>
    <row r="272" spans="1:28" ht="17.25" customHeight="1">
      <c r="A272" s="5336" t="s">
        <v>4502</v>
      </c>
      <c r="B272" s="5336"/>
      <c r="C272" s="5336"/>
      <c r="D272" s="5336"/>
      <c r="E272" s="5336"/>
      <c r="F272" s="5336"/>
      <c r="G272" s="5336"/>
      <c r="H272" s="5336"/>
      <c r="I272" s="5336"/>
      <c r="J272" s="5336"/>
      <c r="K272" s="5336"/>
      <c r="L272" s="5336"/>
      <c r="M272" s="5336"/>
      <c r="N272" s="5336"/>
      <c r="O272" s="5336"/>
      <c r="P272" s="5336"/>
      <c r="Q272" s="5336"/>
      <c r="R272" s="5336"/>
      <c r="S272" s="5336"/>
      <c r="T272" s="5336"/>
      <c r="U272" s="5336"/>
      <c r="V272" s="5336"/>
      <c r="W272" s="5336"/>
      <c r="X272" s="5336"/>
      <c r="Y272" s="5336"/>
      <c r="Z272" s="5336"/>
      <c r="AA272" s="5336"/>
      <c r="AB272" s="5336"/>
    </row>
    <row r="273" spans="1:28" ht="17.25" customHeight="1">
      <c r="A273" s="1973"/>
      <c r="B273" s="1973"/>
      <c r="C273" s="1973"/>
      <c r="D273" s="1973"/>
      <c r="E273" s="1973"/>
      <c r="F273" s="1973"/>
      <c r="G273" s="1973"/>
      <c r="H273" s="1973"/>
      <c r="I273" s="1973"/>
      <c r="J273" s="1973"/>
      <c r="K273" s="1973"/>
      <c r="L273" s="1973"/>
      <c r="M273" s="1973"/>
      <c r="N273" s="1973"/>
      <c r="O273" s="1973"/>
      <c r="P273" s="1973"/>
      <c r="Q273" s="1973"/>
      <c r="R273" s="1973"/>
      <c r="S273" s="1973"/>
      <c r="T273" s="1973"/>
      <c r="U273" s="1973"/>
      <c r="V273" s="1973"/>
      <c r="W273" s="1973"/>
      <c r="X273" s="1973"/>
      <c r="Y273" s="1973"/>
      <c r="Z273" s="1973"/>
      <c r="AA273" s="1973"/>
      <c r="AB273" s="1973"/>
    </row>
    <row r="274" spans="1:28" ht="17.25" customHeight="1">
      <c r="A274" s="1970" t="s">
        <v>4503</v>
      </c>
    </row>
    <row r="275" spans="1:28" ht="6" customHeight="1">
      <c r="B275" s="1990"/>
      <c r="C275" s="1991"/>
      <c r="D275" s="1991"/>
      <c r="E275" s="1991"/>
      <c r="F275" s="1991"/>
      <c r="G275" s="1991"/>
      <c r="H275" s="1991"/>
      <c r="I275" s="1991"/>
      <c r="J275" s="1991"/>
      <c r="K275" s="1991"/>
      <c r="L275" s="1991"/>
      <c r="M275" s="1991"/>
      <c r="N275" s="1991"/>
      <c r="O275" s="1991"/>
      <c r="P275" s="1991"/>
      <c r="Q275" s="1991"/>
      <c r="R275" s="1991"/>
      <c r="S275" s="1991"/>
      <c r="T275" s="1991"/>
      <c r="U275" s="1991"/>
      <c r="V275" s="1991"/>
      <c r="W275" s="1991"/>
      <c r="X275" s="1991"/>
      <c r="Y275" s="1992"/>
      <c r="Z275" s="1992"/>
      <c r="AA275" s="1992"/>
      <c r="AB275" s="1993"/>
    </row>
    <row r="276" spans="1:28" ht="17.25" customHeight="1">
      <c r="B276" s="5337"/>
      <c r="C276" s="5338"/>
      <c r="D276" s="5338"/>
      <c r="E276" s="5338"/>
      <c r="F276" s="5338"/>
      <c r="G276" s="5338"/>
      <c r="H276" s="5338"/>
      <c r="I276" s="5338"/>
      <c r="J276" s="5338"/>
      <c r="K276" s="5338"/>
      <c r="L276" s="5338"/>
      <c r="M276" s="5338"/>
      <c r="N276" s="5338"/>
      <c r="O276" s="5338"/>
      <c r="P276" s="5338"/>
      <c r="Q276" s="5338"/>
      <c r="R276" s="5338"/>
      <c r="S276" s="5338"/>
      <c r="T276" s="5338"/>
      <c r="U276" s="5338"/>
      <c r="V276" s="5338"/>
      <c r="W276" s="5338"/>
      <c r="X276" s="5338"/>
      <c r="Y276" s="5338"/>
      <c r="Z276" s="5338"/>
      <c r="AA276" s="5338"/>
      <c r="AB276" s="5339"/>
    </row>
    <row r="277" spans="1:28" ht="17.25" customHeight="1">
      <c r="B277" s="5337"/>
      <c r="C277" s="5338"/>
      <c r="D277" s="5338"/>
      <c r="E277" s="5338"/>
      <c r="F277" s="5338"/>
      <c r="G277" s="5338"/>
      <c r="H277" s="5338"/>
      <c r="I277" s="5338"/>
      <c r="J277" s="5338"/>
      <c r="K277" s="5338"/>
      <c r="L277" s="5338"/>
      <c r="M277" s="5338"/>
      <c r="N277" s="5338"/>
      <c r="O277" s="5338"/>
      <c r="P277" s="5338"/>
      <c r="Q277" s="5338"/>
      <c r="R277" s="5338"/>
      <c r="S277" s="5338"/>
      <c r="T277" s="5338"/>
      <c r="U277" s="5338"/>
      <c r="V277" s="5338"/>
      <c r="W277" s="5338"/>
      <c r="X277" s="5338"/>
      <c r="Y277" s="5338"/>
      <c r="Z277" s="5338"/>
      <c r="AA277" s="5338"/>
      <c r="AB277" s="5339"/>
    </row>
    <row r="278" spans="1:28" ht="17.25" customHeight="1">
      <c r="B278" s="5337"/>
      <c r="C278" s="5338"/>
      <c r="D278" s="5338"/>
      <c r="E278" s="5338"/>
      <c r="F278" s="5338"/>
      <c r="G278" s="5338"/>
      <c r="H278" s="5338"/>
      <c r="I278" s="5338"/>
      <c r="J278" s="5338"/>
      <c r="K278" s="5338"/>
      <c r="L278" s="5338"/>
      <c r="M278" s="5338"/>
      <c r="N278" s="5338"/>
      <c r="O278" s="5338"/>
      <c r="P278" s="5338"/>
      <c r="Q278" s="5338"/>
      <c r="R278" s="5338"/>
      <c r="S278" s="5338"/>
      <c r="T278" s="5338"/>
      <c r="U278" s="5338"/>
      <c r="V278" s="5338"/>
      <c r="W278" s="5338"/>
      <c r="X278" s="5338"/>
      <c r="Y278" s="5338"/>
      <c r="Z278" s="5338"/>
      <c r="AA278" s="5338"/>
      <c r="AB278" s="5339"/>
    </row>
    <row r="279" spans="1:28" ht="6" customHeight="1">
      <c r="B279" s="1995"/>
      <c r="C279" s="1980"/>
      <c r="D279" s="1980"/>
      <c r="E279" s="1980"/>
      <c r="F279" s="1980"/>
      <c r="G279" s="1980"/>
      <c r="H279" s="1980"/>
      <c r="I279" s="1980"/>
      <c r="J279" s="1980"/>
      <c r="K279" s="1980"/>
      <c r="L279" s="1980"/>
      <c r="M279" s="1980"/>
      <c r="N279" s="1980"/>
      <c r="O279" s="1980"/>
      <c r="P279" s="1980"/>
      <c r="Q279" s="1980"/>
      <c r="R279" s="1980"/>
      <c r="S279" s="1980"/>
      <c r="T279" s="1980"/>
      <c r="U279" s="1980"/>
      <c r="V279" s="1980"/>
      <c r="W279" s="1980"/>
      <c r="X279" s="1980"/>
      <c r="Y279" s="1996"/>
      <c r="Z279" s="1996"/>
      <c r="AA279" s="1996"/>
      <c r="AB279" s="1997"/>
    </row>
    <row r="280" spans="1:28" ht="17.25" customHeight="1"/>
    <row r="281" spans="1:28" ht="17.25" customHeight="1">
      <c r="A281" s="1970" t="s">
        <v>4504</v>
      </c>
    </row>
    <row r="282" spans="1:28" ht="6" customHeight="1">
      <c r="B282" s="1990"/>
      <c r="C282" s="1991"/>
      <c r="D282" s="1991"/>
      <c r="E282" s="1991"/>
      <c r="F282" s="1991"/>
      <c r="G282" s="1991"/>
      <c r="H282" s="1991"/>
      <c r="I282" s="1991"/>
      <c r="J282" s="1991"/>
      <c r="K282" s="1991"/>
      <c r="L282" s="1991"/>
      <c r="M282" s="1991"/>
      <c r="N282" s="1991"/>
      <c r="O282" s="1991"/>
      <c r="P282" s="1991"/>
      <c r="Q282" s="1991"/>
      <c r="R282" s="1991"/>
      <c r="S282" s="1991"/>
      <c r="T282" s="1991"/>
      <c r="U282" s="1991"/>
      <c r="V282" s="1991"/>
      <c r="W282" s="1991"/>
      <c r="X282" s="1991"/>
      <c r="Y282" s="1992"/>
      <c r="Z282" s="1992"/>
      <c r="AA282" s="1992"/>
      <c r="AB282" s="1993"/>
    </row>
    <row r="283" spans="1:28" ht="17.25" customHeight="1">
      <c r="B283" s="5337"/>
      <c r="C283" s="5338"/>
      <c r="D283" s="5338"/>
      <c r="E283" s="5338"/>
      <c r="F283" s="5338"/>
      <c r="G283" s="5338"/>
      <c r="H283" s="5338"/>
      <c r="I283" s="5338"/>
      <c r="J283" s="5338"/>
      <c r="K283" s="5338"/>
      <c r="L283" s="5338"/>
      <c r="M283" s="5338"/>
      <c r="N283" s="5338"/>
      <c r="O283" s="5338"/>
      <c r="P283" s="5338"/>
      <c r="Q283" s="5338"/>
      <c r="R283" s="5338"/>
      <c r="S283" s="5338"/>
      <c r="T283" s="5338"/>
      <c r="U283" s="5338"/>
      <c r="V283" s="5338"/>
      <c r="W283" s="5338"/>
      <c r="X283" s="5338"/>
      <c r="Y283" s="5338"/>
      <c r="Z283" s="5338"/>
      <c r="AA283" s="5338"/>
      <c r="AB283" s="5339"/>
    </row>
    <row r="284" spans="1:28" ht="17.25" customHeight="1">
      <c r="B284" s="5337"/>
      <c r="C284" s="5338"/>
      <c r="D284" s="5338"/>
      <c r="E284" s="5338"/>
      <c r="F284" s="5338"/>
      <c r="G284" s="5338"/>
      <c r="H284" s="5338"/>
      <c r="I284" s="5338"/>
      <c r="J284" s="5338"/>
      <c r="K284" s="5338"/>
      <c r="L284" s="5338"/>
      <c r="M284" s="5338"/>
      <c r="N284" s="5338"/>
      <c r="O284" s="5338"/>
      <c r="P284" s="5338"/>
      <c r="Q284" s="5338"/>
      <c r="R284" s="5338"/>
      <c r="S284" s="5338"/>
      <c r="T284" s="5338"/>
      <c r="U284" s="5338"/>
      <c r="V284" s="5338"/>
      <c r="W284" s="5338"/>
      <c r="X284" s="5338"/>
      <c r="Y284" s="5338"/>
      <c r="Z284" s="5338"/>
      <c r="AA284" s="5338"/>
      <c r="AB284" s="5339"/>
    </row>
    <row r="285" spans="1:28" ht="17.25" customHeight="1">
      <c r="B285" s="5337"/>
      <c r="C285" s="5338"/>
      <c r="D285" s="5338"/>
      <c r="E285" s="5338"/>
      <c r="F285" s="5338"/>
      <c r="G285" s="5338"/>
      <c r="H285" s="5338"/>
      <c r="I285" s="5338"/>
      <c r="J285" s="5338"/>
      <c r="K285" s="5338"/>
      <c r="L285" s="5338"/>
      <c r="M285" s="5338"/>
      <c r="N285" s="5338"/>
      <c r="O285" s="5338"/>
      <c r="P285" s="5338"/>
      <c r="Q285" s="5338"/>
      <c r="R285" s="5338"/>
      <c r="S285" s="5338"/>
      <c r="T285" s="5338"/>
      <c r="U285" s="5338"/>
      <c r="V285" s="5338"/>
      <c r="W285" s="5338"/>
      <c r="X285" s="5338"/>
      <c r="Y285" s="5338"/>
      <c r="Z285" s="5338"/>
      <c r="AA285" s="5338"/>
      <c r="AB285" s="5339"/>
    </row>
    <row r="286" spans="1:28" ht="6" customHeight="1">
      <c r="B286" s="1995"/>
      <c r="C286" s="1980"/>
      <c r="D286" s="1980"/>
      <c r="E286" s="1980"/>
      <c r="F286" s="1980"/>
      <c r="G286" s="1980"/>
      <c r="H286" s="1980"/>
      <c r="I286" s="1980"/>
      <c r="J286" s="1980"/>
      <c r="K286" s="1980"/>
      <c r="L286" s="1980"/>
      <c r="M286" s="1980"/>
      <c r="N286" s="1980"/>
      <c r="O286" s="1980"/>
      <c r="P286" s="1980"/>
      <c r="Q286" s="1980"/>
      <c r="R286" s="1980"/>
      <c r="S286" s="1980"/>
      <c r="T286" s="1980"/>
      <c r="U286" s="1980"/>
      <c r="V286" s="1980"/>
      <c r="W286" s="1980"/>
      <c r="X286" s="1980"/>
      <c r="Y286" s="1996"/>
      <c r="Z286" s="1996"/>
      <c r="AA286" s="1996"/>
      <c r="AB286" s="1997"/>
    </row>
    <row r="287" spans="1:28" ht="17.25" customHeight="1"/>
    <row r="288" spans="1:28" ht="17.25" customHeight="1">
      <c r="A288" s="1970" t="s">
        <v>4505</v>
      </c>
    </row>
    <row r="289" spans="1:28" ht="6" customHeight="1">
      <c r="B289" s="1990"/>
      <c r="C289" s="1991"/>
      <c r="D289" s="1991"/>
      <c r="E289" s="1991"/>
      <c r="F289" s="1991"/>
      <c r="G289" s="1991"/>
      <c r="H289" s="1991"/>
      <c r="I289" s="1991"/>
      <c r="J289" s="1991"/>
      <c r="K289" s="1991"/>
      <c r="L289" s="1991"/>
      <c r="M289" s="1991"/>
      <c r="N289" s="1991"/>
      <c r="O289" s="1991"/>
      <c r="P289" s="1991"/>
      <c r="Q289" s="1991"/>
      <c r="R289" s="1991"/>
      <c r="S289" s="1991"/>
      <c r="T289" s="1991"/>
      <c r="U289" s="1991"/>
      <c r="V289" s="1991"/>
      <c r="W289" s="1991"/>
      <c r="X289" s="1991"/>
      <c r="Y289" s="1992"/>
      <c r="Z289" s="1992"/>
      <c r="AA289" s="1992"/>
      <c r="AB289" s="1993"/>
    </row>
    <row r="290" spans="1:28" ht="17.25" customHeight="1">
      <c r="B290" s="1994" t="s">
        <v>4506</v>
      </c>
      <c r="N290" s="5332" t="str">
        <f>cst_wskakunin_KOUJI_TYAKUSYU_YOTEI_DATE</f>
        <v/>
      </c>
      <c r="O290" s="5332"/>
      <c r="P290" s="1100" t="s">
        <v>477</v>
      </c>
      <c r="Q290" s="5333" t="str">
        <f>cst_wskakunin_KOUJI_TYAKUSYU_YOTEI_DATE</f>
        <v/>
      </c>
      <c r="R290" s="5333"/>
      <c r="S290" s="1100" t="s">
        <v>5</v>
      </c>
      <c r="T290" s="5334" t="str">
        <f>cst_wskakunin_KOUJI_TYAKUSYU_YOTEI_DATE</f>
        <v/>
      </c>
      <c r="U290" s="5334"/>
      <c r="V290" s="1100" t="s">
        <v>478</v>
      </c>
      <c r="Y290" s="1970"/>
      <c r="Z290" s="1970"/>
      <c r="AA290" s="1970"/>
      <c r="AB290" s="1998"/>
    </row>
    <row r="291" spans="1:28" ht="6" customHeight="1">
      <c r="B291" s="1995"/>
      <c r="C291" s="1980"/>
      <c r="D291" s="1980"/>
      <c r="E291" s="1980"/>
      <c r="F291" s="1980"/>
      <c r="G291" s="1980"/>
      <c r="H291" s="1980"/>
      <c r="I291" s="1980"/>
      <c r="J291" s="1980"/>
      <c r="K291" s="1980"/>
      <c r="L291" s="1980"/>
      <c r="M291" s="1980"/>
      <c r="N291" s="1980"/>
      <c r="O291" s="1980"/>
      <c r="P291" s="1980"/>
      <c r="Q291" s="1980"/>
      <c r="R291" s="1980"/>
      <c r="S291" s="1980"/>
      <c r="T291" s="1980"/>
      <c r="U291" s="1980"/>
      <c r="V291" s="1980"/>
      <c r="W291" s="1980"/>
      <c r="X291" s="1980"/>
      <c r="Y291" s="1996"/>
      <c r="Z291" s="1996"/>
      <c r="AA291" s="1996"/>
      <c r="AB291" s="1997"/>
    </row>
    <row r="292" spans="1:28" ht="6" customHeight="1">
      <c r="B292" s="1990"/>
      <c r="C292" s="1991"/>
      <c r="D292" s="1991"/>
      <c r="E292" s="1991"/>
      <c r="F292" s="1991"/>
      <c r="G292" s="1991"/>
      <c r="H292" s="1991"/>
      <c r="I292" s="1991"/>
      <c r="J292" s="1991"/>
      <c r="K292" s="1991"/>
      <c r="L292" s="1991"/>
      <c r="M292" s="1991"/>
      <c r="N292" s="1991"/>
      <c r="O292" s="1991"/>
      <c r="P292" s="1991"/>
      <c r="Q292" s="1991"/>
      <c r="R292" s="1991"/>
      <c r="S292" s="1991"/>
      <c r="T292" s="1991"/>
      <c r="U292" s="1991"/>
      <c r="V292" s="1991"/>
      <c r="W292" s="1991"/>
      <c r="X292" s="1991"/>
      <c r="Y292" s="1992"/>
      <c r="Z292" s="1992"/>
      <c r="AA292" s="1992"/>
      <c r="AB292" s="1993"/>
    </row>
    <row r="293" spans="1:28" ht="17.25" customHeight="1">
      <c r="B293" s="1994" t="s">
        <v>4507</v>
      </c>
      <c r="N293" s="5332" t="str">
        <f>cst_wskakunin_KOUJI_KANRYOU_YOTEI_DATE</f>
        <v/>
      </c>
      <c r="O293" s="5332"/>
      <c r="P293" s="1100" t="s">
        <v>477</v>
      </c>
      <c r="Q293" s="5333" t="str">
        <f>cst_wskakunin_KOUJI_KANRYOU_YOTEI_DATE</f>
        <v/>
      </c>
      <c r="R293" s="5333"/>
      <c r="S293" s="1100" t="s">
        <v>5</v>
      </c>
      <c r="T293" s="5334" t="str">
        <f>cst_wskakunin_KOUJI_KANRYOU_YOTEI_DATE</f>
        <v/>
      </c>
      <c r="U293" s="5334"/>
      <c r="V293" s="1100" t="s">
        <v>478</v>
      </c>
      <c r="Y293" s="1970"/>
      <c r="Z293" s="1970"/>
      <c r="AA293" s="1970"/>
      <c r="AB293" s="1998"/>
    </row>
    <row r="294" spans="1:28" ht="6" customHeight="1">
      <c r="B294" s="1995"/>
      <c r="C294" s="1980"/>
      <c r="D294" s="1980"/>
      <c r="E294" s="1980"/>
      <c r="F294" s="1980"/>
      <c r="G294" s="1980"/>
      <c r="H294" s="1980"/>
      <c r="I294" s="1980"/>
      <c r="J294" s="1980"/>
      <c r="K294" s="1980"/>
      <c r="L294" s="1980"/>
      <c r="M294" s="1980"/>
      <c r="N294" s="1980"/>
      <c r="O294" s="1980"/>
      <c r="P294" s="1980"/>
      <c r="Q294" s="1980"/>
      <c r="R294" s="1980"/>
      <c r="S294" s="1980"/>
      <c r="T294" s="1980"/>
      <c r="U294" s="1980"/>
      <c r="V294" s="1980"/>
      <c r="W294" s="1980"/>
      <c r="X294" s="1980"/>
      <c r="Y294" s="1996"/>
      <c r="Z294" s="1996"/>
      <c r="AA294" s="1996"/>
      <c r="AB294" s="1997"/>
    </row>
    <row r="295" spans="1:28" ht="17.25" customHeight="1"/>
    <row r="296" spans="1:28" ht="17.25" customHeight="1">
      <c r="A296" s="1970" t="s">
        <v>4508</v>
      </c>
      <c r="J296" s="5335"/>
      <c r="K296" s="5335"/>
      <c r="L296" s="1100" t="s">
        <v>477</v>
      </c>
      <c r="M296" s="5335"/>
      <c r="N296" s="5335"/>
      <c r="O296" s="1100" t="s">
        <v>5</v>
      </c>
    </row>
    <row r="297" spans="1:28" ht="17.25" customHeight="1"/>
    <row r="298" spans="1:28" ht="17.25" customHeight="1">
      <c r="A298" s="1970" t="s">
        <v>2943</v>
      </c>
    </row>
    <row r="299" spans="1:28" ht="17.25" customHeight="1">
      <c r="A299" s="1970" t="s">
        <v>4509</v>
      </c>
    </row>
    <row r="300" spans="1:28" ht="17.25" customHeight="1">
      <c r="A300" s="1970" t="s">
        <v>4510</v>
      </c>
    </row>
    <row r="301" spans="1:28" ht="17.25" customHeight="1">
      <c r="A301" s="1970" t="s">
        <v>4511</v>
      </c>
    </row>
    <row r="302" spans="1:28" ht="17.25" customHeight="1">
      <c r="A302" s="1970" t="s">
        <v>4512</v>
      </c>
    </row>
    <row r="303" spans="1:28" ht="17.25" customHeight="1"/>
    <row r="304" spans="1:28" ht="17.25" customHeight="1"/>
    <row r="305" ht="17.25" customHeight="1"/>
    <row r="306" ht="17.25" customHeight="1"/>
    <row r="307" ht="17.25" customHeight="1"/>
    <row r="308" ht="17.25" customHeight="1"/>
    <row r="309" ht="17.25" customHeight="1"/>
    <row r="310" ht="17.25" customHeight="1"/>
    <row r="311" ht="17.25" customHeight="1"/>
    <row r="312" ht="17.25" customHeight="1"/>
    <row r="313" ht="17.25" customHeight="1"/>
    <row r="314" ht="17.25" customHeight="1"/>
    <row r="315" ht="17.25" customHeight="1"/>
    <row r="316" ht="17.25" customHeight="1"/>
    <row r="317" ht="17.25" customHeight="1"/>
    <row r="318" ht="17.25" customHeight="1"/>
    <row r="319" ht="17.25" customHeight="1"/>
    <row r="320"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3.5" customHeight="1"/>
  </sheetData>
  <mergeCells count="64">
    <mergeCell ref="A31:I31"/>
    <mergeCell ref="J31:R31"/>
    <mergeCell ref="S31:AB31"/>
    <mergeCell ref="A3:AB3"/>
    <mergeCell ref="A5:AB5"/>
    <mergeCell ref="A6:AB6"/>
    <mergeCell ref="U9:V9"/>
    <mergeCell ref="S13:AB14"/>
    <mergeCell ref="S15:AB16"/>
    <mergeCell ref="A18:N20"/>
    <mergeCell ref="O18:Q18"/>
    <mergeCell ref="R18:AB20"/>
    <mergeCell ref="O19:Q19"/>
    <mergeCell ref="O20:Q20"/>
    <mergeCell ref="A32:I32"/>
    <mergeCell ref="J32:R32"/>
    <mergeCell ref="S32:AB34"/>
    <mergeCell ref="A33:I33"/>
    <mergeCell ref="J33:R33"/>
    <mergeCell ref="A34:I34"/>
    <mergeCell ref="J34:R34"/>
    <mergeCell ref="T73:W73"/>
    <mergeCell ref="A48:AB48"/>
    <mergeCell ref="A50:AB50"/>
    <mergeCell ref="H55:AB55"/>
    <mergeCell ref="I58:L58"/>
    <mergeCell ref="I64:L64"/>
    <mergeCell ref="I67:L67"/>
    <mergeCell ref="O71:P71"/>
    <mergeCell ref="R71:S71"/>
    <mergeCell ref="V71:W71"/>
    <mergeCell ref="Y71:Z71"/>
    <mergeCell ref="T72:W72"/>
    <mergeCell ref="J77:M77"/>
    <mergeCell ref="J78:M78"/>
    <mergeCell ref="I79:J79"/>
    <mergeCell ref="P79:Q79"/>
    <mergeCell ref="G82:M82"/>
    <mergeCell ref="P82:V82"/>
    <mergeCell ref="N245:O245"/>
    <mergeCell ref="Q245:R245"/>
    <mergeCell ref="T245:U245"/>
    <mergeCell ref="A161:AB161"/>
    <mergeCell ref="K165:M165"/>
    <mergeCell ref="K168:M168"/>
    <mergeCell ref="K171:M171"/>
    <mergeCell ref="A216:AB216"/>
    <mergeCell ref="B220:AB222"/>
    <mergeCell ref="B228:AB230"/>
    <mergeCell ref="B235:AB237"/>
    <mergeCell ref="N242:O242"/>
    <mergeCell ref="Q242:R242"/>
    <mergeCell ref="T242:U242"/>
    <mergeCell ref="A272:AB272"/>
    <mergeCell ref="B276:AB278"/>
    <mergeCell ref="B283:AB285"/>
    <mergeCell ref="N290:O290"/>
    <mergeCell ref="Q290:R290"/>
    <mergeCell ref="T290:U290"/>
    <mergeCell ref="N293:O293"/>
    <mergeCell ref="Q293:R293"/>
    <mergeCell ref="T293:U293"/>
    <mergeCell ref="J296:K296"/>
    <mergeCell ref="M296:N296"/>
  </mergeCells>
  <phoneticPr fontId="129"/>
  <dataValidations count="1">
    <dataValidation type="list" allowBlank="1" showInputMessage="1" showErrorMessage="1" sqref="H61 H70:H73 H77:H79 I175:I177 K61 L175:L177 N70 O79 O89 O97 R89 R97" xr:uid="{00000000-0002-0000-51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B348"/>
  <sheetViews>
    <sheetView view="pageBreakPreview" zoomScaleNormal="100" zoomScaleSheetLayoutView="100" workbookViewId="0"/>
  </sheetViews>
  <sheetFormatPr defaultColWidth="9" defaultRowHeight="13.5"/>
  <cols>
    <col min="1" max="24" width="3.125" style="1970" customWidth="1"/>
    <col min="25" max="27" width="3.125" style="1987" customWidth="1"/>
    <col min="28" max="28" width="3.125" style="1970" customWidth="1"/>
    <col min="29" max="29" width="12.375" style="1970" customWidth="1"/>
    <col min="30" max="30" width="9" style="1970" customWidth="1"/>
    <col min="31" max="16384" width="9" style="1970"/>
  </cols>
  <sheetData>
    <row r="1" spans="1:28" ht="17.25" customHeight="1">
      <c r="A1" s="1969" t="s">
        <v>4515</v>
      </c>
      <c r="G1" s="1971"/>
      <c r="H1" s="1971"/>
      <c r="Y1" s="1972"/>
      <c r="Z1" s="1972"/>
      <c r="AA1" s="1972"/>
    </row>
    <row r="2" spans="1:28" ht="17.25" customHeight="1">
      <c r="A2" s="1969"/>
      <c r="G2" s="1971"/>
      <c r="H2" s="1971"/>
      <c r="Y2" s="1972"/>
      <c r="Z2" s="1972"/>
      <c r="AA2" s="1972"/>
    </row>
    <row r="3" spans="1:28" ht="17.25" customHeight="1">
      <c r="A3" s="5336" t="s">
        <v>15</v>
      </c>
      <c r="B3" s="5336"/>
      <c r="C3" s="5336"/>
      <c r="D3" s="5336"/>
      <c r="E3" s="5336"/>
      <c r="F3" s="5336"/>
      <c r="G3" s="5336"/>
      <c r="H3" s="5336"/>
      <c r="I3" s="5336"/>
      <c r="J3" s="5336"/>
      <c r="K3" s="5336"/>
      <c r="L3" s="5336"/>
      <c r="M3" s="5336"/>
      <c r="N3" s="5336"/>
      <c r="O3" s="5336"/>
      <c r="P3" s="5336"/>
      <c r="Q3" s="5336"/>
      <c r="R3" s="5336"/>
      <c r="S3" s="5336"/>
      <c r="T3" s="5336"/>
      <c r="U3" s="5336"/>
      <c r="V3" s="5336"/>
      <c r="W3" s="5336"/>
      <c r="X3" s="5336"/>
      <c r="Y3" s="5336"/>
      <c r="Z3" s="5336"/>
      <c r="AA3" s="5336"/>
      <c r="AB3" s="5336"/>
    </row>
    <row r="4" spans="1:28" ht="17.25" customHeight="1">
      <c r="Y4" s="1972"/>
      <c r="Z4" s="1972"/>
      <c r="AA4" s="1972"/>
    </row>
    <row r="5" spans="1:28" ht="25.5" customHeight="1">
      <c r="A5" s="5362" t="s">
        <v>4459</v>
      </c>
      <c r="B5" s="5362"/>
      <c r="C5" s="5362"/>
      <c r="D5" s="5362"/>
      <c r="E5" s="5362"/>
      <c r="F5" s="5362"/>
      <c r="G5" s="5362"/>
      <c r="H5" s="5362"/>
      <c r="I5" s="5362"/>
      <c r="J5" s="5362"/>
      <c r="K5" s="5362"/>
      <c r="L5" s="5362"/>
      <c r="M5" s="5362"/>
      <c r="N5" s="5362"/>
      <c r="O5" s="5362"/>
      <c r="P5" s="5362"/>
      <c r="Q5" s="5362"/>
      <c r="R5" s="5362"/>
      <c r="S5" s="5362"/>
      <c r="T5" s="5362"/>
      <c r="U5" s="5362"/>
      <c r="V5" s="5362"/>
      <c r="W5" s="5362"/>
      <c r="X5" s="5362"/>
      <c r="Y5" s="5362"/>
      <c r="Z5" s="5362"/>
      <c r="AA5" s="5362"/>
      <c r="AB5" s="5362"/>
    </row>
    <row r="6" spans="1:28" ht="17.25" customHeight="1">
      <c r="A6" s="5336" t="s">
        <v>5370</v>
      </c>
      <c r="B6" s="5336"/>
      <c r="C6" s="5336"/>
      <c r="D6" s="5336"/>
      <c r="E6" s="5336"/>
      <c r="F6" s="5336"/>
      <c r="G6" s="5336"/>
      <c r="H6" s="5336"/>
      <c r="I6" s="5336"/>
      <c r="J6" s="5336"/>
      <c r="K6" s="5336"/>
      <c r="L6" s="5336"/>
      <c r="M6" s="5336"/>
      <c r="N6" s="5336"/>
      <c r="O6" s="5336"/>
      <c r="P6" s="5336"/>
      <c r="Q6" s="5336"/>
      <c r="R6" s="5336"/>
      <c r="S6" s="5336"/>
      <c r="T6" s="5336"/>
      <c r="U6" s="5336"/>
      <c r="V6" s="5336"/>
      <c r="W6" s="5336"/>
      <c r="X6" s="5336"/>
      <c r="Y6" s="5336"/>
      <c r="Z6" s="5336"/>
      <c r="AA6" s="5336"/>
      <c r="AB6" s="5336"/>
    </row>
    <row r="7" spans="1:28" ht="17.25" customHeight="1">
      <c r="Y7" s="1970"/>
      <c r="Z7" s="1970"/>
      <c r="AA7" s="1970"/>
    </row>
    <row r="8" spans="1:28" ht="17.25" customHeight="1">
      <c r="A8" s="1974"/>
      <c r="B8" s="1974"/>
      <c r="C8" s="1974"/>
      <c r="D8" s="1974"/>
      <c r="E8" s="1974"/>
      <c r="F8" s="1974"/>
      <c r="G8" s="1974"/>
      <c r="H8" s="1974"/>
      <c r="I8" s="1974"/>
      <c r="J8" s="1974"/>
      <c r="K8" s="1974"/>
      <c r="L8" s="1974"/>
      <c r="M8" s="1974"/>
      <c r="N8" s="1974"/>
      <c r="O8" s="1974"/>
      <c r="P8" s="1974"/>
      <c r="Q8" s="1974"/>
      <c r="R8" s="1974"/>
      <c r="S8" s="1974"/>
      <c r="T8" s="1974"/>
      <c r="U8" s="1974"/>
      <c r="V8" s="1974"/>
      <c r="W8" s="1974"/>
      <c r="X8" s="1974"/>
      <c r="Y8" s="1974"/>
      <c r="Z8" s="1974"/>
      <c r="AA8" s="1974"/>
      <c r="AB8" s="1974"/>
    </row>
    <row r="9" spans="1:28" ht="17.25" customHeight="1">
      <c r="B9" s="1973"/>
      <c r="C9" s="1973"/>
      <c r="D9" s="1973"/>
      <c r="E9" s="1973"/>
      <c r="F9" s="1973"/>
      <c r="N9" s="1973"/>
      <c r="U9" s="5372"/>
      <c r="V9" s="5372"/>
      <c r="W9" s="1970" t="s">
        <v>477</v>
      </c>
      <c r="X9" s="1975"/>
      <c r="Y9" s="1970" t="s">
        <v>5</v>
      </c>
      <c r="Z9" s="1975"/>
      <c r="AA9" s="1970" t="s">
        <v>478</v>
      </c>
    </row>
    <row r="10" spans="1:28" ht="17.25" customHeight="1">
      <c r="B10" s="1973"/>
      <c r="C10" s="1973"/>
      <c r="D10" s="1973"/>
      <c r="E10" s="1973"/>
      <c r="F10" s="1973"/>
      <c r="G10" s="1973"/>
      <c r="H10" s="1973"/>
      <c r="Y10" s="1970"/>
      <c r="Z10" s="1970"/>
      <c r="AA10" s="1970"/>
    </row>
    <row r="11" spans="1:28" ht="18" customHeight="1">
      <c r="A11" s="1970" t="s">
        <v>5348</v>
      </c>
      <c r="D11" s="1973"/>
      <c r="E11" s="1973"/>
      <c r="F11" s="1973"/>
      <c r="G11" s="1973"/>
      <c r="H11" s="1973"/>
      <c r="Y11" s="1970"/>
      <c r="Z11" s="1970"/>
      <c r="AA11" s="1970"/>
    </row>
    <row r="12" spans="1:28" ht="18" customHeight="1">
      <c r="Y12" s="1970"/>
      <c r="Z12" s="1970"/>
      <c r="AA12" s="1970"/>
    </row>
    <row r="13" spans="1:28" ht="17.25" customHeight="1">
      <c r="L13" s="1970" t="s">
        <v>3555</v>
      </c>
      <c r="S13" s="5373" t="str">
        <f>cst_wskakunin_owner1__address</f>
        <v>埼玉県埼玉県さいたま市浦和区岸町７－１２－３</v>
      </c>
      <c r="T13" s="5373"/>
      <c r="U13" s="5373"/>
      <c r="V13" s="5373"/>
      <c r="W13" s="5373"/>
      <c r="X13" s="5373"/>
      <c r="Y13" s="5373"/>
      <c r="Z13" s="5373"/>
      <c r="AA13" s="5373"/>
      <c r="AB13" s="5373"/>
    </row>
    <row r="14" spans="1:28" ht="17.25" customHeight="1">
      <c r="L14" s="1970" t="s">
        <v>3516</v>
      </c>
      <c r="S14" s="5373"/>
      <c r="T14" s="5373"/>
      <c r="U14" s="5373"/>
      <c r="V14" s="5373"/>
      <c r="W14" s="5373"/>
      <c r="X14" s="5373"/>
      <c r="Y14" s="5373"/>
      <c r="Z14" s="5373"/>
      <c r="AA14" s="5373"/>
      <c r="AB14" s="5373"/>
    </row>
    <row r="15" spans="1:28" ht="17.25" customHeight="1">
      <c r="L15" s="1970" t="s">
        <v>3025</v>
      </c>
      <c r="S15" s="5371" t="str">
        <f>cst_wskakunin_owner1__space3</f>
        <v>テスト建て主
代表取締役社長　テストさん</v>
      </c>
      <c r="T15" s="5371"/>
      <c r="U15" s="5371"/>
      <c r="V15" s="5371"/>
      <c r="W15" s="5371"/>
      <c r="X15" s="5371"/>
      <c r="Y15" s="5371"/>
      <c r="Z15" s="5371"/>
      <c r="AA15" s="5371"/>
      <c r="AB15" s="5371"/>
    </row>
    <row r="16" spans="1:28" ht="17.25" customHeight="1">
      <c r="L16" s="1970" t="s">
        <v>3026</v>
      </c>
      <c r="S16" s="5371"/>
      <c r="T16" s="5371"/>
      <c r="U16" s="5371"/>
      <c r="V16" s="5371"/>
      <c r="W16" s="5371"/>
      <c r="X16" s="5371"/>
      <c r="Y16" s="5371"/>
      <c r="Z16" s="5371"/>
      <c r="AA16" s="5371"/>
      <c r="AB16" s="5371"/>
    </row>
    <row r="17" spans="1:28" ht="17.25" customHeight="1">
      <c r="Y17" s="1970"/>
      <c r="Z17" s="1970"/>
      <c r="AA17" s="1970"/>
    </row>
    <row r="18" spans="1:28" ht="17.25" customHeight="1">
      <c r="A18" s="5366" t="s">
        <v>4460</v>
      </c>
      <c r="B18" s="5366"/>
      <c r="C18" s="5366"/>
      <c r="D18" s="5366"/>
      <c r="E18" s="5366"/>
      <c r="F18" s="5366"/>
      <c r="G18" s="5366"/>
      <c r="H18" s="5366"/>
      <c r="I18" s="5366"/>
      <c r="J18" s="5366"/>
      <c r="K18" s="5366"/>
      <c r="L18" s="5366"/>
      <c r="M18" s="5366"/>
      <c r="N18" s="5366"/>
      <c r="O18" s="5366" t="s">
        <v>4516</v>
      </c>
      <c r="P18" s="5366"/>
      <c r="Q18" s="5366"/>
      <c r="R18" s="5366" t="s">
        <v>4462</v>
      </c>
      <c r="S18" s="5366"/>
      <c r="T18" s="5366"/>
      <c r="U18" s="5366"/>
      <c r="V18" s="5366"/>
      <c r="W18" s="5366"/>
      <c r="X18" s="5366"/>
      <c r="Y18" s="5366"/>
      <c r="Z18" s="5366"/>
      <c r="AA18" s="5366"/>
      <c r="AB18" s="5366"/>
    </row>
    <row r="19" spans="1:28" ht="17.25" customHeight="1">
      <c r="A19" s="5366"/>
      <c r="B19" s="5366"/>
      <c r="C19" s="5366"/>
      <c r="D19" s="5366"/>
      <c r="E19" s="5366"/>
      <c r="F19" s="5366"/>
      <c r="G19" s="5366"/>
      <c r="H19" s="5366"/>
      <c r="I19" s="5366"/>
      <c r="J19" s="5366"/>
      <c r="K19" s="5366"/>
      <c r="L19" s="5366"/>
      <c r="M19" s="5366"/>
      <c r="N19" s="5366"/>
      <c r="O19" s="5366" t="s">
        <v>4517</v>
      </c>
      <c r="P19" s="5366"/>
      <c r="Q19" s="5366"/>
      <c r="R19" s="5366"/>
      <c r="S19" s="5366"/>
      <c r="T19" s="5366"/>
      <c r="U19" s="5366"/>
      <c r="V19" s="5366"/>
      <c r="W19" s="5366"/>
      <c r="X19" s="5366"/>
      <c r="Y19" s="5366"/>
      <c r="Z19" s="5366"/>
      <c r="AA19" s="5366"/>
      <c r="AB19" s="5366"/>
    </row>
    <row r="20" spans="1:28" ht="17.25" customHeight="1">
      <c r="A20" s="1970" t="s">
        <v>4465</v>
      </c>
      <c r="Y20" s="1970"/>
      <c r="Z20" s="1970"/>
      <c r="AA20" s="1970"/>
    </row>
    <row r="21" spans="1:28" ht="17.25" customHeight="1">
      <c r="Y21" s="1970"/>
      <c r="Z21" s="1970"/>
      <c r="AA21" s="1970"/>
    </row>
    <row r="22" spans="1:28" ht="17.25" customHeight="1">
      <c r="Y22" s="1970"/>
      <c r="Z22" s="1970"/>
      <c r="AA22" s="1970"/>
    </row>
    <row r="23" spans="1:28" ht="17.25" customHeight="1">
      <c r="Y23" s="1970"/>
      <c r="Z23" s="1970"/>
      <c r="AA23" s="1970"/>
    </row>
    <row r="24" spans="1:28" ht="17.25" customHeight="1">
      <c r="Y24" s="1970"/>
      <c r="Z24" s="1970"/>
      <c r="AA24" s="1970"/>
    </row>
    <row r="25" spans="1:28" ht="17.25" customHeight="1">
      <c r="Y25" s="1970"/>
      <c r="Z25" s="1970"/>
      <c r="AA25" s="1970"/>
    </row>
    <row r="26" spans="1:28" ht="17.25" customHeight="1">
      <c r="Y26" s="1970"/>
      <c r="Z26" s="1970"/>
      <c r="AA26" s="1970"/>
    </row>
    <row r="27" spans="1:28" ht="17.25" customHeight="1">
      <c r="Y27" s="1970"/>
      <c r="Z27" s="1970"/>
      <c r="AA27" s="1970"/>
    </row>
    <row r="28" spans="1:28" ht="17.25" customHeight="1">
      <c r="Y28" s="1970"/>
      <c r="Z28" s="1970"/>
      <c r="AA28" s="1970"/>
    </row>
    <row r="29" spans="1:28" ht="17.25" customHeight="1">
      <c r="A29" s="1970" t="s">
        <v>3902</v>
      </c>
      <c r="Y29" s="1970"/>
      <c r="Z29" s="1970"/>
      <c r="AA29" s="1970"/>
    </row>
    <row r="30" spans="1:28" ht="27" customHeight="1">
      <c r="A30" s="5345" t="s">
        <v>4466</v>
      </c>
      <c r="B30" s="5346"/>
      <c r="C30" s="5346"/>
      <c r="D30" s="5346"/>
      <c r="E30" s="5346"/>
      <c r="F30" s="5346"/>
      <c r="G30" s="5346"/>
      <c r="H30" s="5346"/>
      <c r="I30" s="5346"/>
      <c r="J30" s="5345" t="s">
        <v>4467</v>
      </c>
      <c r="K30" s="5346"/>
      <c r="L30" s="5346"/>
      <c r="M30" s="5346"/>
      <c r="N30" s="5346"/>
      <c r="O30" s="5346"/>
      <c r="P30" s="5346"/>
      <c r="Q30" s="5346"/>
      <c r="R30" s="5346"/>
      <c r="S30" s="5345" t="s">
        <v>3557</v>
      </c>
      <c r="T30" s="5346"/>
      <c r="U30" s="5346"/>
      <c r="V30" s="5346"/>
      <c r="W30" s="5346"/>
      <c r="X30" s="5346"/>
      <c r="Y30" s="5346"/>
      <c r="Z30" s="5346"/>
      <c r="AA30" s="5346"/>
      <c r="AB30" s="5361"/>
    </row>
    <row r="31" spans="1:28" ht="27" customHeight="1">
      <c r="A31" s="5345" t="s">
        <v>3549</v>
      </c>
      <c r="B31" s="5346"/>
      <c r="C31" s="5346"/>
      <c r="D31" s="5346"/>
      <c r="E31" s="5346"/>
      <c r="F31" s="5346"/>
      <c r="G31" s="5346"/>
      <c r="H31" s="5346"/>
      <c r="I31" s="5346"/>
      <c r="J31" s="5345" t="s">
        <v>3549</v>
      </c>
      <c r="K31" s="5346"/>
      <c r="L31" s="5346"/>
      <c r="M31" s="5346"/>
      <c r="N31" s="5346"/>
      <c r="O31" s="5346"/>
      <c r="P31" s="5346"/>
      <c r="Q31" s="5346"/>
      <c r="R31" s="5346"/>
      <c r="S31" s="5347"/>
      <c r="T31" s="5348"/>
      <c r="U31" s="5348"/>
      <c r="V31" s="5348"/>
      <c r="W31" s="5348"/>
      <c r="X31" s="5348"/>
      <c r="Y31" s="5348"/>
      <c r="Z31" s="5348"/>
      <c r="AA31" s="5348"/>
      <c r="AB31" s="5349"/>
    </row>
    <row r="32" spans="1:28" ht="27" customHeight="1">
      <c r="A32" s="5356" t="s">
        <v>3550</v>
      </c>
      <c r="B32" s="5357"/>
      <c r="C32" s="5357"/>
      <c r="D32" s="5357"/>
      <c r="E32" s="5357"/>
      <c r="F32" s="5357"/>
      <c r="G32" s="5357"/>
      <c r="H32" s="5357"/>
      <c r="I32" s="5357"/>
      <c r="J32" s="5356" t="s">
        <v>3550</v>
      </c>
      <c r="K32" s="5357"/>
      <c r="L32" s="5357"/>
      <c r="M32" s="5357"/>
      <c r="N32" s="5357"/>
      <c r="O32" s="5357"/>
      <c r="P32" s="5357"/>
      <c r="Q32" s="5357"/>
      <c r="R32" s="5357"/>
      <c r="S32" s="5350"/>
      <c r="T32" s="5351"/>
      <c r="U32" s="5351"/>
      <c r="V32" s="5351"/>
      <c r="W32" s="5351"/>
      <c r="X32" s="5351"/>
      <c r="Y32" s="5351"/>
      <c r="Z32" s="5351"/>
      <c r="AA32" s="5351"/>
      <c r="AB32" s="5352"/>
    </row>
    <row r="33" spans="1:28" ht="27" customHeight="1">
      <c r="A33" s="5358" t="s">
        <v>3869</v>
      </c>
      <c r="B33" s="5359"/>
      <c r="C33" s="5359"/>
      <c r="D33" s="5359"/>
      <c r="E33" s="5359"/>
      <c r="F33" s="5359"/>
      <c r="G33" s="5359"/>
      <c r="H33" s="5359"/>
      <c r="I33" s="5360"/>
      <c r="J33" s="5358" t="s">
        <v>3869</v>
      </c>
      <c r="K33" s="5359"/>
      <c r="L33" s="5359"/>
      <c r="M33" s="5359"/>
      <c r="N33" s="5359"/>
      <c r="O33" s="5359"/>
      <c r="P33" s="5359"/>
      <c r="Q33" s="5359"/>
      <c r="R33" s="5359"/>
      <c r="S33" s="5353"/>
      <c r="T33" s="5354"/>
      <c r="U33" s="5354"/>
      <c r="V33" s="5354"/>
      <c r="W33" s="5354"/>
      <c r="X33" s="5354"/>
      <c r="Y33" s="5354"/>
      <c r="Z33" s="5354"/>
      <c r="AA33" s="5354"/>
      <c r="AB33" s="5355"/>
    </row>
    <row r="34" spans="1:28" ht="17.25" customHeight="1">
      <c r="A34" s="1970" t="s">
        <v>2943</v>
      </c>
    </row>
    <row r="35" spans="1:28" ht="17.25" customHeight="1">
      <c r="A35" s="1970" t="s">
        <v>4518</v>
      </c>
    </row>
    <row r="36" spans="1:28" ht="17.25" customHeight="1">
      <c r="A36" s="1970" t="s">
        <v>4519</v>
      </c>
    </row>
    <row r="37" spans="1:28" ht="17.25" customHeight="1">
      <c r="A37" s="1970" t="s">
        <v>4520</v>
      </c>
    </row>
    <row r="38" spans="1:28" ht="17.25" customHeight="1">
      <c r="A38" s="1970" t="s">
        <v>4521</v>
      </c>
    </row>
    <row r="39" spans="1:28" ht="17.25" customHeight="1">
      <c r="A39" s="1970" t="s">
        <v>4522</v>
      </c>
    </row>
    <row r="40" spans="1:28" ht="17.25" customHeight="1">
      <c r="A40" s="1970" t="s">
        <v>4988</v>
      </c>
    </row>
    <row r="41" spans="1:28" ht="17.25" customHeight="1"/>
    <row r="42" spans="1:28" ht="17.25" customHeight="1"/>
    <row r="43" spans="1:28" ht="17.25" customHeight="1"/>
    <row r="44" spans="1:28" ht="17.25" customHeight="1"/>
    <row r="45" spans="1:28" ht="17.25" customHeight="1"/>
    <row r="46" spans="1:28" ht="17.25" customHeight="1"/>
    <row r="47" spans="1:28" ht="17.25" customHeight="1"/>
    <row r="48" spans="1:28" ht="17.25" customHeight="1">
      <c r="A48" s="5336" t="s">
        <v>32</v>
      </c>
      <c r="B48" s="5336"/>
      <c r="C48" s="5336"/>
      <c r="D48" s="5336"/>
      <c r="E48" s="5336"/>
      <c r="F48" s="5336"/>
      <c r="G48" s="5336"/>
      <c r="H48" s="5336"/>
      <c r="I48" s="5336"/>
      <c r="J48" s="5336"/>
      <c r="K48" s="5336"/>
      <c r="L48" s="5336"/>
      <c r="M48" s="5336"/>
      <c r="N48" s="5336"/>
      <c r="O48" s="5336"/>
      <c r="P48" s="5336"/>
      <c r="Q48" s="5336"/>
      <c r="R48" s="5336"/>
      <c r="S48" s="5336"/>
      <c r="T48" s="5336"/>
      <c r="U48" s="5336"/>
      <c r="V48" s="5336"/>
      <c r="W48" s="5336"/>
      <c r="X48" s="5336"/>
      <c r="Y48" s="5336"/>
      <c r="Z48" s="5336"/>
      <c r="AA48" s="5336"/>
      <c r="AB48" s="5336"/>
    </row>
    <row r="49" spans="1:28" ht="17.25" customHeight="1">
      <c r="A49" s="1973"/>
      <c r="B49" s="1973"/>
      <c r="C49" s="1973"/>
      <c r="D49" s="1973"/>
      <c r="E49" s="1973"/>
      <c r="F49" s="1973"/>
      <c r="G49" s="1973"/>
      <c r="H49" s="1973"/>
      <c r="I49" s="1973"/>
      <c r="J49" s="1973"/>
      <c r="K49" s="1973"/>
      <c r="L49" s="1973"/>
      <c r="M49" s="1973"/>
      <c r="N49" s="1973"/>
      <c r="O49" s="1973"/>
      <c r="P49" s="1973"/>
      <c r="Q49" s="1973"/>
      <c r="R49" s="1973"/>
      <c r="S49" s="1973"/>
      <c r="T49" s="1973"/>
      <c r="U49" s="1973"/>
      <c r="V49" s="1973"/>
      <c r="W49" s="1973"/>
      <c r="X49" s="1973"/>
      <c r="Y49" s="1973"/>
      <c r="Z49" s="1973"/>
      <c r="AA49" s="1973"/>
      <c r="AB49" s="1973"/>
    </row>
    <row r="50" spans="1:28" ht="17.25" customHeight="1">
      <c r="A50" s="5336" t="s">
        <v>4475</v>
      </c>
      <c r="B50" s="5336"/>
      <c r="C50" s="5336"/>
      <c r="D50" s="5336"/>
      <c r="E50" s="5336"/>
      <c r="F50" s="5336"/>
      <c r="G50" s="5336"/>
      <c r="H50" s="5336"/>
      <c r="I50" s="5336"/>
      <c r="J50" s="5336"/>
      <c r="K50" s="5336"/>
      <c r="L50" s="5336"/>
      <c r="M50" s="5336"/>
      <c r="N50" s="5336"/>
      <c r="O50" s="5336"/>
      <c r="P50" s="5336"/>
      <c r="Q50" s="5336"/>
      <c r="R50" s="5336"/>
      <c r="S50" s="5336"/>
      <c r="T50" s="5336"/>
      <c r="U50" s="5336"/>
      <c r="V50" s="5336"/>
      <c r="W50" s="5336"/>
      <c r="X50" s="5336"/>
      <c r="Y50" s="5336"/>
      <c r="Z50" s="5336"/>
      <c r="AA50" s="5336"/>
      <c r="AB50" s="5336"/>
    </row>
    <row r="51" spans="1:28" ht="17.25" customHeight="1">
      <c r="A51" s="1973"/>
      <c r="B51" s="1973"/>
      <c r="C51" s="1973"/>
      <c r="D51" s="1973"/>
      <c r="E51" s="1973"/>
      <c r="F51" s="1973"/>
      <c r="G51" s="1973"/>
      <c r="H51" s="1973"/>
      <c r="I51" s="1973"/>
      <c r="J51" s="1973"/>
      <c r="K51" s="1973"/>
      <c r="L51" s="1973"/>
      <c r="M51" s="1973"/>
      <c r="N51" s="1973"/>
      <c r="O51" s="1973"/>
      <c r="P51" s="1973"/>
      <c r="Q51" s="1973"/>
      <c r="R51" s="1973"/>
      <c r="S51" s="1973"/>
      <c r="T51" s="1973"/>
      <c r="U51" s="1973"/>
      <c r="V51" s="1973"/>
      <c r="W51" s="1973"/>
      <c r="X51" s="1973"/>
      <c r="Y51" s="1973"/>
      <c r="Z51" s="1973"/>
      <c r="AA51" s="1973"/>
      <c r="AB51" s="1973"/>
    </row>
    <row r="52" spans="1:28" ht="17.25" customHeight="1">
      <c r="A52" s="1970" t="s">
        <v>4476</v>
      </c>
    </row>
    <row r="53" spans="1:28" ht="17.25" customHeight="1">
      <c r="A53" s="1970" t="s">
        <v>4477</v>
      </c>
    </row>
    <row r="54" spans="1:28" ht="6" customHeight="1">
      <c r="B54" s="1990"/>
      <c r="C54" s="1991"/>
      <c r="D54" s="1991"/>
      <c r="E54" s="1991"/>
      <c r="F54" s="1991"/>
      <c r="G54" s="1991"/>
      <c r="H54" s="1991"/>
      <c r="I54" s="1991"/>
      <c r="J54" s="1991"/>
      <c r="K54" s="1991"/>
      <c r="L54" s="1991"/>
      <c r="M54" s="1991"/>
      <c r="N54" s="1991"/>
      <c r="O54" s="1991"/>
      <c r="P54" s="1991"/>
      <c r="Q54" s="1991"/>
      <c r="R54" s="1991"/>
      <c r="S54" s="1991"/>
      <c r="T54" s="1991"/>
      <c r="U54" s="1991"/>
      <c r="V54" s="1991"/>
      <c r="W54" s="1991"/>
      <c r="X54" s="1991"/>
      <c r="Y54" s="1992"/>
      <c r="Z54" s="1992"/>
      <c r="AA54" s="1992"/>
      <c r="AB54" s="1993"/>
    </row>
    <row r="55" spans="1:28" ht="17.25" customHeight="1">
      <c r="B55" s="1994" t="s">
        <v>3558</v>
      </c>
      <c r="H55" s="5341" t="str">
        <f>cst_wskakunin_BUILD__address</f>
        <v>埼玉県さいたま市緑区</v>
      </c>
      <c r="I55" s="5341"/>
      <c r="J55" s="5341"/>
      <c r="K55" s="5341"/>
      <c r="L55" s="5341"/>
      <c r="M55" s="5341"/>
      <c r="N55" s="5341"/>
      <c r="O55" s="5341"/>
      <c r="P55" s="5341"/>
      <c r="Q55" s="5341"/>
      <c r="R55" s="5341"/>
      <c r="S55" s="5341"/>
      <c r="T55" s="5341"/>
      <c r="U55" s="5341"/>
      <c r="V55" s="5341"/>
      <c r="W55" s="5341"/>
      <c r="X55" s="5341"/>
      <c r="Y55" s="5341"/>
      <c r="Z55" s="5341"/>
      <c r="AA55" s="5341"/>
      <c r="AB55" s="5342"/>
    </row>
    <row r="56" spans="1:28" ht="6" customHeight="1">
      <c r="B56" s="1995"/>
      <c r="C56" s="1980"/>
      <c r="D56" s="1980"/>
      <c r="E56" s="1980"/>
      <c r="F56" s="1980"/>
      <c r="G56" s="1980"/>
      <c r="H56" s="1980"/>
      <c r="I56" s="1980"/>
      <c r="J56" s="1980"/>
      <c r="K56" s="1980"/>
      <c r="L56" s="1980"/>
      <c r="M56" s="1980"/>
      <c r="N56" s="1980"/>
      <c r="O56" s="1980"/>
      <c r="P56" s="1980"/>
      <c r="Q56" s="1980"/>
      <c r="R56" s="1980"/>
      <c r="S56" s="1980"/>
      <c r="T56" s="1980"/>
      <c r="U56" s="1980"/>
      <c r="V56" s="1980"/>
      <c r="W56" s="1980"/>
      <c r="X56" s="1980"/>
      <c r="Y56" s="1996"/>
      <c r="Z56" s="1996"/>
      <c r="AA56" s="1996"/>
      <c r="AB56" s="1997"/>
    </row>
    <row r="57" spans="1:28" ht="6" customHeight="1">
      <c r="B57" s="1990"/>
      <c r="C57" s="1991"/>
      <c r="D57" s="1991"/>
      <c r="E57" s="1991"/>
      <c r="F57" s="1991"/>
      <c r="G57" s="1991"/>
      <c r="H57" s="1991"/>
      <c r="I57" s="1991"/>
      <c r="J57" s="1991"/>
      <c r="K57" s="1991"/>
      <c r="L57" s="1991"/>
      <c r="M57" s="1991"/>
      <c r="N57" s="1991"/>
      <c r="O57" s="1991"/>
      <c r="P57" s="1991"/>
      <c r="Q57" s="1991"/>
      <c r="R57" s="1991"/>
      <c r="S57" s="1991"/>
      <c r="T57" s="1991"/>
      <c r="U57" s="1991"/>
      <c r="V57" s="1991"/>
      <c r="W57" s="1991"/>
      <c r="X57" s="1991"/>
      <c r="Y57" s="1992"/>
      <c r="Z57" s="1992"/>
      <c r="AA57" s="1992"/>
      <c r="AB57" s="1993"/>
    </row>
    <row r="58" spans="1:28" ht="17.25" customHeight="1">
      <c r="B58" s="1994" t="s">
        <v>3559</v>
      </c>
      <c r="I58" s="5370" t="str">
        <f>cst_wskakunin_SHIKITI_MENSEKI_1_TOTAL</f>
        <v/>
      </c>
      <c r="J58" s="5370"/>
      <c r="K58" s="5370"/>
      <c r="L58" s="5370"/>
      <c r="M58" s="1973" t="s">
        <v>114</v>
      </c>
      <c r="Y58" s="1970"/>
      <c r="Z58" s="1970"/>
      <c r="AA58" s="1970"/>
      <c r="AB58" s="1998"/>
    </row>
    <row r="59" spans="1:28" ht="6" customHeight="1">
      <c r="B59" s="1995"/>
      <c r="C59" s="1980"/>
      <c r="D59" s="1980"/>
      <c r="E59" s="1980"/>
      <c r="F59" s="1980"/>
      <c r="G59" s="1980"/>
      <c r="H59" s="1980"/>
      <c r="I59" s="1980"/>
      <c r="J59" s="1980"/>
      <c r="K59" s="1980"/>
      <c r="L59" s="1980"/>
      <c r="M59" s="1980"/>
      <c r="N59" s="1980"/>
      <c r="O59" s="1980"/>
      <c r="P59" s="1980"/>
      <c r="Q59" s="1980"/>
      <c r="R59" s="1980"/>
      <c r="S59" s="1980"/>
      <c r="T59" s="1980"/>
      <c r="U59" s="1980"/>
      <c r="V59" s="1980"/>
      <c r="W59" s="1980"/>
      <c r="X59" s="1980"/>
      <c r="Y59" s="1996"/>
      <c r="Z59" s="1996"/>
      <c r="AA59" s="1996"/>
      <c r="AB59" s="1997"/>
    </row>
    <row r="60" spans="1:28" ht="6" customHeight="1">
      <c r="B60" s="1990"/>
      <c r="C60" s="1991"/>
      <c r="D60" s="1991"/>
      <c r="E60" s="1991"/>
      <c r="F60" s="1991"/>
      <c r="G60" s="1991"/>
      <c r="H60" s="1991"/>
      <c r="I60" s="1991"/>
      <c r="J60" s="1991"/>
      <c r="K60" s="1991"/>
      <c r="L60" s="1991"/>
      <c r="M60" s="1991"/>
      <c r="N60" s="1991"/>
      <c r="O60" s="1991"/>
      <c r="P60" s="1991"/>
      <c r="Q60" s="1991"/>
      <c r="R60" s="1991"/>
      <c r="S60" s="1991"/>
      <c r="T60" s="1991"/>
      <c r="U60" s="1991"/>
      <c r="V60" s="1991"/>
      <c r="W60" s="1991"/>
      <c r="X60" s="1991"/>
      <c r="Y60" s="1992"/>
      <c r="Z60" s="1992"/>
      <c r="AA60" s="1992"/>
      <c r="AB60" s="1993"/>
    </row>
    <row r="61" spans="1:28" ht="17.25" customHeight="1">
      <c r="B61" s="1994" t="s">
        <v>4478</v>
      </c>
      <c r="H61" s="1999" t="str">
        <f>cst_wskakunin_KOUJI_SINTIKU_box</f>
        <v>□</v>
      </c>
      <c r="I61" s="1097" t="s">
        <v>472</v>
      </c>
      <c r="J61" s="1097"/>
      <c r="K61" s="1999" t="str">
        <f>cst_wskakunin_KOUJI_zoukaitiku_box</f>
        <v>□</v>
      </c>
      <c r="L61" s="1097" t="s">
        <v>4479</v>
      </c>
      <c r="M61" s="1097"/>
      <c r="N61" s="1097"/>
      <c r="Y61" s="1970"/>
      <c r="Z61" s="1970"/>
      <c r="AA61" s="1970"/>
      <c r="AB61" s="1998"/>
    </row>
    <row r="62" spans="1:28" ht="6" customHeight="1">
      <c r="B62" s="1995"/>
      <c r="C62" s="1980"/>
      <c r="D62" s="1980"/>
      <c r="E62" s="1980"/>
      <c r="F62" s="1980"/>
      <c r="G62" s="1980"/>
      <c r="H62" s="1980"/>
      <c r="I62" s="1980"/>
      <c r="J62" s="1980"/>
      <c r="K62" s="1980"/>
      <c r="L62" s="1980"/>
      <c r="M62" s="1980"/>
      <c r="N62" s="1980"/>
      <c r="O62" s="1980"/>
      <c r="P62" s="1980"/>
      <c r="Q62" s="1980"/>
      <c r="R62" s="1980"/>
      <c r="S62" s="1980"/>
      <c r="T62" s="1980"/>
      <c r="U62" s="1980"/>
      <c r="V62" s="1980"/>
      <c r="W62" s="1980"/>
      <c r="X62" s="1980"/>
      <c r="Y62" s="1996"/>
      <c r="Z62" s="1996"/>
      <c r="AA62" s="1996"/>
      <c r="AB62" s="1997"/>
    </row>
    <row r="63" spans="1:28" ht="6" customHeight="1">
      <c r="B63" s="1990"/>
      <c r="C63" s="1991"/>
      <c r="D63" s="1991"/>
      <c r="E63" s="1991"/>
      <c r="F63" s="1991"/>
      <c r="G63" s="1991"/>
      <c r="H63" s="1991"/>
      <c r="I63" s="1991"/>
      <c r="J63" s="1991"/>
      <c r="K63" s="1991"/>
      <c r="L63" s="1991"/>
      <c r="M63" s="1991"/>
      <c r="N63" s="1991"/>
      <c r="O63" s="1991"/>
      <c r="P63" s="1991"/>
      <c r="Q63" s="1991"/>
      <c r="R63" s="1991"/>
      <c r="S63" s="1991"/>
      <c r="T63" s="1991"/>
      <c r="U63" s="1991"/>
      <c r="V63" s="1991"/>
      <c r="W63" s="1991"/>
      <c r="X63" s="1991"/>
      <c r="Y63" s="1992"/>
      <c r="Z63" s="1992"/>
      <c r="AA63" s="1992"/>
      <c r="AB63" s="1993"/>
    </row>
    <row r="64" spans="1:28" ht="17.25" customHeight="1">
      <c r="B64" s="1994" t="s">
        <v>4480</v>
      </c>
      <c r="I64" s="5343" t="str">
        <f>IF(cst_wsjob_JOB_INPUT_VERSION="","",IF(cst_wsjob_JOB_INPUT_VERSION&gt;=6,cst_wskakunin_KENTIKU_MENSEKI_ZENTAI_SHINSEI,cst_wskakunin_KENTIKU_MENSEKI_SHINSEI))</f>
        <v/>
      </c>
      <c r="J64" s="5343"/>
      <c r="K64" s="5343"/>
      <c r="L64" s="5343"/>
      <c r="M64" s="1973" t="s">
        <v>114</v>
      </c>
      <c r="Y64" s="1970"/>
      <c r="Z64" s="1970"/>
      <c r="AA64" s="1970"/>
      <c r="AB64" s="1998"/>
    </row>
    <row r="65" spans="2:28" ht="6" customHeight="1">
      <c r="B65" s="1995"/>
      <c r="C65" s="1980"/>
      <c r="D65" s="1980"/>
      <c r="E65" s="1980"/>
      <c r="F65" s="1980"/>
      <c r="G65" s="1980"/>
      <c r="H65" s="1980"/>
      <c r="I65" s="1980"/>
      <c r="J65" s="1980"/>
      <c r="K65" s="1980"/>
      <c r="L65" s="1980"/>
      <c r="M65" s="1980"/>
      <c r="N65" s="1980"/>
      <c r="O65" s="1980"/>
      <c r="P65" s="1980"/>
      <c r="Q65" s="1980"/>
      <c r="R65" s="1980"/>
      <c r="S65" s="1980"/>
      <c r="T65" s="1980"/>
      <c r="U65" s="1980"/>
      <c r="V65" s="1980"/>
      <c r="W65" s="1980"/>
      <c r="X65" s="1980"/>
      <c r="Y65" s="1996"/>
      <c r="Z65" s="1996"/>
      <c r="AA65" s="1996"/>
      <c r="AB65" s="1997"/>
    </row>
    <row r="66" spans="2:28" ht="6" customHeight="1">
      <c r="B66" s="1990"/>
      <c r="C66" s="1991"/>
      <c r="D66" s="1991"/>
      <c r="E66" s="1991"/>
      <c r="F66" s="1991"/>
      <c r="G66" s="1991"/>
      <c r="H66" s="1991"/>
      <c r="I66" s="1991"/>
      <c r="J66" s="1991"/>
      <c r="K66" s="1991"/>
      <c r="L66" s="1991"/>
      <c r="M66" s="1991"/>
      <c r="N66" s="1991"/>
      <c r="O66" s="1991"/>
      <c r="P66" s="1991"/>
      <c r="Q66" s="1991"/>
      <c r="R66" s="1991"/>
      <c r="S66" s="1991"/>
      <c r="T66" s="1991"/>
      <c r="U66" s="1991"/>
      <c r="V66" s="1991"/>
      <c r="W66" s="1991"/>
      <c r="X66" s="1991"/>
      <c r="Y66" s="1992"/>
      <c r="Z66" s="1992"/>
      <c r="AA66" s="1992"/>
      <c r="AB66" s="1993"/>
    </row>
    <row r="67" spans="2:28" ht="17.25" customHeight="1">
      <c r="B67" s="1994" t="s">
        <v>4481</v>
      </c>
      <c r="I67" s="5343" t="str">
        <f>cst_wskakunin_NOBE_MENSEKI_JYUTAKU_SHINSEI</f>
        <v/>
      </c>
      <c r="J67" s="5343"/>
      <c r="K67" s="5343"/>
      <c r="L67" s="5343"/>
      <c r="M67" s="1973" t="s">
        <v>114</v>
      </c>
      <c r="Y67" s="1970"/>
      <c r="Z67" s="1970"/>
      <c r="AA67" s="1970"/>
      <c r="AB67" s="1998"/>
    </row>
    <row r="68" spans="2:28" ht="6" customHeight="1">
      <c r="B68" s="1995"/>
      <c r="C68" s="1980"/>
      <c r="D68" s="1980"/>
      <c r="E68" s="1980"/>
      <c r="F68" s="1980"/>
      <c r="G68" s="1980"/>
      <c r="H68" s="1980"/>
      <c r="I68" s="1980"/>
      <c r="J68" s="1980"/>
      <c r="K68" s="1980"/>
      <c r="L68" s="1980"/>
      <c r="M68" s="1980"/>
      <c r="N68" s="1980"/>
      <c r="O68" s="1980"/>
      <c r="P68" s="1980"/>
      <c r="Q68" s="1980"/>
      <c r="R68" s="1980"/>
      <c r="S68" s="1980"/>
      <c r="T68" s="1980"/>
      <c r="U68" s="1980"/>
      <c r="V68" s="1980"/>
      <c r="W68" s="1980"/>
      <c r="X68" s="1980"/>
      <c r="Y68" s="1996"/>
      <c r="Z68" s="1996"/>
      <c r="AA68" s="1996"/>
      <c r="AB68" s="1997"/>
    </row>
    <row r="69" spans="2:28" ht="6" customHeight="1">
      <c r="B69" s="1990"/>
      <c r="C69" s="1991"/>
      <c r="D69" s="1991"/>
      <c r="E69" s="1991"/>
      <c r="F69" s="1991"/>
      <c r="G69" s="1991"/>
      <c r="H69" s="1991"/>
      <c r="I69" s="1991"/>
      <c r="J69" s="1991"/>
      <c r="K69" s="1991"/>
      <c r="L69" s="1991"/>
      <c r="M69" s="1991"/>
      <c r="N69" s="1991"/>
      <c r="O69" s="1991"/>
      <c r="P69" s="1991"/>
      <c r="Q69" s="1991"/>
      <c r="R69" s="1991"/>
      <c r="S69" s="1991"/>
      <c r="T69" s="1991"/>
      <c r="U69" s="1991"/>
      <c r="V69" s="1991"/>
      <c r="W69" s="1991"/>
      <c r="X69" s="1991"/>
      <c r="Y69" s="1992"/>
      <c r="Z69" s="1992"/>
      <c r="AA69" s="1992"/>
      <c r="AB69" s="1993"/>
    </row>
    <row r="70" spans="2:28" ht="17.25" customHeight="1">
      <c r="B70" s="1994" t="s">
        <v>4482</v>
      </c>
      <c r="Y70" s="1970"/>
      <c r="Z70" s="1970"/>
      <c r="AA70" s="1970"/>
      <c r="AB70" s="1998"/>
    </row>
    <row r="71" spans="2:28" ht="17.25" customHeight="1">
      <c r="B71" s="1994"/>
      <c r="C71" s="1970" t="s">
        <v>4523</v>
      </c>
      <c r="H71" s="2000" t="s">
        <v>1395</v>
      </c>
      <c r="M71" s="5335"/>
      <c r="N71" s="5335"/>
      <c r="O71" s="5335"/>
      <c r="P71" s="5335"/>
      <c r="Q71" s="1989" t="s">
        <v>108</v>
      </c>
      <c r="T71" s="1973"/>
      <c r="X71" s="1973"/>
      <c r="Y71" s="1970"/>
      <c r="Z71" s="1970"/>
      <c r="AA71" s="1973"/>
      <c r="AB71" s="2001"/>
    </row>
    <row r="72" spans="2:28" ht="17.25" customHeight="1">
      <c r="B72" s="1994"/>
      <c r="H72" s="1969" t="s">
        <v>5371</v>
      </c>
      <c r="M72" s="5335"/>
      <c r="N72" s="5335"/>
      <c r="O72" s="5335"/>
      <c r="P72" s="5335"/>
      <c r="Q72" s="1989" t="s">
        <v>108</v>
      </c>
      <c r="Y72" s="1970"/>
      <c r="Z72" s="1970"/>
      <c r="AA72" s="1970"/>
      <c r="AB72" s="1998"/>
    </row>
    <row r="73" spans="2:28" ht="6" customHeight="1">
      <c r="B73" s="1995"/>
      <c r="C73" s="1980"/>
      <c r="D73" s="1980"/>
      <c r="E73" s="1980"/>
      <c r="F73" s="1980"/>
      <c r="G73" s="1980"/>
      <c r="H73" s="1980"/>
      <c r="I73" s="1980"/>
      <c r="J73" s="1980"/>
      <c r="K73" s="1980"/>
      <c r="L73" s="1980"/>
      <c r="M73" s="1980"/>
      <c r="N73" s="1980"/>
      <c r="O73" s="1980"/>
      <c r="P73" s="1980"/>
      <c r="Q73" s="1980"/>
      <c r="R73" s="1980"/>
      <c r="S73" s="1980"/>
      <c r="T73" s="1980"/>
      <c r="U73" s="1980"/>
      <c r="V73" s="1980"/>
      <c r="W73" s="1980"/>
      <c r="X73" s="1980"/>
      <c r="Y73" s="1996"/>
      <c r="Z73" s="1996"/>
      <c r="AA73" s="1996"/>
      <c r="AB73" s="1997"/>
    </row>
    <row r="74" spans="2:28" ht="6" customHeight="1">
      <c r="B74" s="1990"/>
      <c r="C74" s="1991"/>
      <c r="D74" s="1991"/>
      <c r="E74" s="1991"/>
      <c r="F74" s="1991"/>
      <c r="G74" s="1991"/>
      <c r="H74" s="1991"/>
      <c r="I74" s="1991"/>
      <c r="J74" s="1991"/>
      <c r="K74" s="1991"/>
      <c r="L74" s="1991"/>
      <c r="M74" s="1991"/>
      <c r="N74" s="1991"/>
      <c r="O74" s="1991"/>
      <c r="P74" s="1991"/>
      <c r="Q74" s="1991"/>
      <c r="R74" s="1991"/>
      <c r="S74" s="1991"/>
      <c r="T74" s="1991"/>
      <c r="U74" s="1991"/>
      <c r="V74" s="1991"/>
      <c r="W74" s="1991"/>
      <c r="X74" s="1991"/>
      <c r="Y74" s="1992"/>
      <c r="Z74" s="1992"/>
      <c r="AA74" s="1992"/>
      <c r="AB74" s="1993"/>
    </row>
    <row r="75" spans="2:28" ht="17.25" customHeight="1">
      <c r="B75" s="1994" t="s">
        <v>4486</v>
      </c>
      <c r="Y75" s="1970"/>
      <c r="Z75" s="1970"/>
      <c r="AA75" s="1970"/>
      <c r="AB75" s="1998"/>
    </row>
    <row r="76" spans="2:28" ht="17.25" customHeight="1">
      <c r="B76" s="1994"/>
      <c r="C76" s="1970" t="s">
        <v>3131</v>
      </c>
      <c r="H76" s="1989"/>
      <c r="J76" s="5340" t="str">
        <f>cst_wskakunin_p4_1_TAKASA_MAX</f>
        <v/>
      </c>
      <c r="K76" s="5340"/>
      <c r="L76" s="5340"/>
      <c r="M76" s="5340"/>
      <c r="N76" s="1097" t="s">
        <v>674</v>
      </c>
      <c r="Y76" s="1970"/>
      <c r="Z76" s="1973"/>
      <c r="AA76" s="1970"/>
      <c r="AB76" s="2001"/>
    </row>
    <row r="77" spans="2:28" ht="17.25" customHeight="1">
      <c r="B77" s="1994"/>
      <c r="C77" s="1970" t="s">
        <v>3132</v>
      </c>
      <c r="H77" s="1989"/>
      <c r="J77" s="5340" t="str">
        <f>cst_wskakunin_p4_1_TAKASA_KEN_MAX</f>
        <v/>
      </c>
      <c r="K77" s="5340"/>
      <c r="L77" s="5340"/>
      <c r="M77" s="5340"/>
      <c r="N77" s="1111" t="s">
        <v>674</v>
      </c>
      <c r="W77" s="1989"/>
      <c r="Y77" s="1970"/>
      <c r="Z77" s="1970"/>
      <c r="AA77" s="1970"/>
      <c r="AB77" s="1998"/>
    </row>
    <row r="78" spans="2:28" ht="17.25" customHeight="1">
      <c r="B78" s="1994"/>
      <c r="C78" s="1970" t="s">
        <v>3133</v>
      </c>
      <c r="F78" s="1970" t="s">
        <v>3560</v>
      </c>
      <c r="H78" s="1989"/>
      <c r="I78" s="5340" t="str">
        <f>cst_wskakunin_KAISU_TIJYOU_SHINSEI</f>
        <v/>
      </c>
      <c r="J78" s="5340"/>
      <c r="K78" s="1100" t="s">
        <v>481</v>
      </c>
      <c r="L78" s="1097"/>
      <c r="M78" s="1097" t="s">
        <v>4018</v>
      </c>
      <c r="N78" s="1097"/>
      <c r="O78" s="1104"/>
      <c r="P78" s="5340">
        <f>cst_wskakunin_KAISU_TIKA_SHINSEI__zero</f>
        <v>0</v>
      </c>
      <c r="Q78" s="5340"/>
      <c r="R78" s="1100" t="s">
        <v>481</v>
      </c>
      <c r="W78" s="1989"/>
      <c r="Y78" s="1970"/>
      <c r="Z78" s="1970"/>
      <c r="AA78" s="1970"/>
      <c r="AB78" s="1998"/>
    </row>
    <row r="79" spans="2:28" ht="6" customHeight="1">
      <c r="B79" s="1995"/>
      <c r="C79" s="1980"/>
      <c r="D79" s="1980"/>
      <c r="E79" s="1980"/>
      <c r="F79" s="1980"/>
      <c r="G79" s="1980"/>
      <c r="H79" s="1980"/>
      <c r="I79" s="1980"/>
      <c r="J79" s="1980"/>
      <c r="K79" s="1980"/>
      <c r="L79" s="1980"/>
      <c r="M79" s="1980"/>
      <c r="N79" s="1980"/>
      <c r="O79" s="1980"/>
      <c r="P79" s="1980"/>
      <c r="Q79" s="1980"/>
      <c r="R79" s="1980"/>
      <c r="S79" s="1980"/>
      <c r="T79" s="1980"/>
      <c r="U79" s="1980"/>
      <c r="V79" s="1980"/>
      <c r="W79" s="1980"/>
      <c r="X79" s="1980"/>
      <c r="Y79" s="1996"/>
      <c r="Z79" s="1996"/>
      <c r="AA79" s="1996"/>
      <c r="AB79" s="1997"/>
    </row>
    <row r="80" spans="2:28" ht="6" customHeight="1">
      <c r="B80" s="1990"/>
      <c r="C80" s="1991"/>
      <c r="D80" s="1991"/>
      <c r="E80" s="1991"/>
      <c r="F80" s="1991"/>
      <c r="G80" s="1991"/>
      <c r="H80" s="1991"/>
      <c r="I80" s="1991"/>
      <c r="J80" s="1991"/>
      <c r="K80" s="1991"/>
      <c r="L80" s="1991"/>
      <c r="M80" s="1991"/>
      <c r="N80" s="1991"/>
      <c r="O80" s="1991"/>
      <c r="P80" s="1991"/>
      <c r="Q80" s="1991"/>
      <c r="R80" s="1991"/>
      <c r="S80" s="1991"/>
      <c r="T80" s="1991"/>
      <c r="U80" s="1991"/>
      <c r="V80" s="1991"/>
      <c r="W80" s="1991"/>
      <c r="X80" s="1991"/>
      <c r="Y80" s="1992"/>
      <c r="Z80" s="1992"/>
      <c r="AA80" s="1992"/>
      <c r="AB80" s="1993"/>
    </row>
    <row r="81" spans="2:28" ht="17.25" customHeight="1">
      <c r="B81" s="1994" t="s">
        <v>3561</v>
      </c>
      <c r="G81" s="5340" t="str">
        <f>cst_wskakunin_KOUZOU1</f>
        <v/>
      </c>
      <c r="H81" s="5340"/>
      <c r="I81" s="5340"/>
      <c r="J81" s="5340"/>
      <c r="K81" s="5340"/>
      <c r="L81" s="5340"/>
      <c r="M81" s="5340"/>
      <c r="N81" s="1099" t="s">
        <v>641</v>
      </c>
      <c r="O81" s="1097"/>
      <c r="P81" s="5340" t="str">
        <f>cst_wskakunin_KOUZOU2</f>
        <v/>
      </c>
      <c r="Q81" s="5340"/>
      <c r="R81" s="5340"/>
      <c r="S81" s="5340"/>
      <c r="T81" s="5340"/>
      <c r="U81" s="5340"/>
      <c r="V81" s="5340"/>
      <c r="Y81" s="1970"/>
      <c r="Z81" s="1970"/>
      <c r="AA81" s="1970"/>
      <c r="AB81" s="1998"/>
    </row>
    <row r="82" spans="2:28" ht="6" customHeight="1">
      <c r="B82" s="1995"/>
      <c r="C82" s="1980"/>
      <c r="D82" s="1980"/>
      <c r="E82" s="1980"/>
      <c r="F82" s="1980"/>
      <c r="G82" s="1980"/>
      <c r="H82" s="1980"/>
      <c r="I82" s="1980"/>
      <c r="J82" s="1980"/>
      <c r="K82" s="1980"/>
      <c r="L82" s="1980"/>
      <c r="M82" s="1980"/>
      <c r="N82" s="1980"/>
      <c r="O82" s="1980"/>
      <c r="P82" s="1980"/>
      <c r="Q82" s="1980"/>
      <c r="R82" s="1980"/>
      <c r="S82" s="1980"/>
      <c r="T82" s="1980"/>
      <c r="U82" s="1980"/>
      <c r="V82" s="1980"/>
      <c r="W82" s="1980"/>
      <c r="X82" s="1980"/>
      <c r="Y82" s="1996"/>
      <c r="Z82" s="1996"/>
      <c r="AA82" s="1996"/>
      <c r="AB82" s="1997"/>
    </row>
    <row r="83" spans="2:28" ht="6" customHeight="1">
      <c r="B83" s="1990"/>
      <c r="C83" s="1991"/>
      <c r="D83" s="1991"/>
      <c r="E83" s="1991"/>
      <c r="F83" s="1991"/>
      <c r="G83" s="1991"/>
      <c r="H83" s="1991"/>
      <c r="I83" s="1991"/>
      <c r="J83" s="1991"/>
      <c r="K83" s="1991"/>
      <c r="L83" s="1991"/>
      <c r="M83" s="1991"/>
      <c r="N83" s="1991"/>
      <c r="O83" s="1991"/>
      <c r="P83" s="1991"/>
      <c r="Q83" s="1991"/>
      <c r="R83" s="1991"/>
      <c r="S83" s="1991"/>
      <c r="T83" s="1991"/>
      <c r="U83" s="1991"/>
      <c r="V83" s="1991"/>
      <c r="W83" s="1991"/>
      <c r="X83" s="1991"/>
      <c r="Y83" s="1992"/>
      <c r="Z83" s="1992"/>
      <c r="AA83" s="1992"/>
      <c r="AB83" s="1993"/>
    </row>
    <row r="84" spans="2:28" ht="17.25" customHeight="1">
      <c r="B84" s="1994" t="s">
        <v>4487</v>
      </c>
      <c r="K84" s="1973"/>
      <c r="M84" s="1969"/>
      <c r="Q84" s="1970" t="s">
        <v>4488</v>
      </c>
      <c r="T84" s="1973"/>
      <c r="Y84" s="1970"/>
      <c r="Z84" s="1970"/>
      <c r="AA84" s="1970"/>
      <c r="AB84" s="1998"/>
    </row>
    <row r="85" spans="2:28" ht="6" customHeight="1">
      <c r="B85" s="1995"/>
      <c r="C85" s="1980"/>
      <c r="D85" s="1980"/>
      <c r="E85" s="1980"/>
      <c r="F85" s="1980"/>
      <c r="G85" s="1980"/>
      <c r="H85" s="1980"/>
      <c r="I85" s="1980"/>
      <c r="J85" s="1980"/>
      <c r="K85" s="1980"/>
      <c r="L85" s="1980"/>
      <c r="M85" s="1980"/>
      <c r="N85" s="1980"/>
      <c r="O85" s="1980"/>
      <c r="P85" s="1980"/>
      <c r="Q85" s="1980"/>
      <c r="R85" s="1980"/>
      <c r="S85" s="1980"/>
      <c r="T85" s="1980"/>
      <c r="U85" s="1980"/>
      <c r="V85" s="1980"/>
      <c r="W85" s="1980"/>
      <c r="X85" s="1980"/>
      <c r="Y85" s="1996"/>
      <c r="Z85" s="1996"/>
      <c r="AA85" s="1996"/>
      <c r="AB85" s="1997"/>
    </row>
    <row r="86" spans="2:28" ht="6" customHeight="1">
      <c r="B86" s="1990"/>
      <c r="C86" s="1991"/>
      <c r="D86" s="1991"/>
      <c r="E86" s="1991"/>
      <c r="F86" s="1991"/>
      <c r="G86" s="1991"/>
      <c r="H86" s="1991"/>
      <c r="I86" s="1991"/>
      <c r="J86" s="1991"/>
      <c r="K86" s="1991"/>
      <c r="L86" s="1991"/>
      <c r="M86" s="1991"/>
      <c r="N86" s="1991"/>
      <c r="O86" s="1991"/>
      <c r="P86" s="1991"/>
      <c r="Q86" s="1991"/>
      <c r="R86" s="1991"/>
      <c r="S86" s="1991"/>
      <c r="T86" s="1991"/>
      <c r="U86" s="1991"/>
      <c r="V86" s="1991"/>
      <c r="W86" s="1991"/>
      <c r="X86" s="1991"/>
      <c r="Y86" s="1992"/>
      <c r="Z86" s="1992"/>
      <c r="AA86" s="1992"/>
      <c r="AB86" s="1993"/>
    </row>
    <row r="87" spans="2:28" ht="17.25" customHeight="1">
      <c r="B87" s="1994" t="s">
        <v>4489</v>
      </c>
      <c r="K87" s="1973"/>
      <c r="M87" s="1969"/>
      <c r="Q87" s="1973"/>
      <c r="T87" s="1973"/>
      <c r="W87" s="1973"/>
      <c r="Y87" s="1970"/>
      <c r="Z87" s="1970"/>
      <c r="AA87" s="1970"/>
      <c r="AB87" s="1998"/>
    </row>
    <row r="88" spans="2:28" ht="17.25" customHeight="1">
      <c r="B88" s="1994"/>
      <c r="C88" s="1970" t="s">
        <v>4490</v>
      </c>
      <c r="K88" s="1973"/>
      <c r="M88" s="1969"/>
      <c r="O88" s="2011" t="s">
        <v>139</v>
      </c>
      <c r="P88" s="1973" t="s">
        <v>498</v>
      </c>
      <c r="Q88" s="1973"/>
      <c r="R88" s="2011" t="s">
        <v>139</v>
      </c>
      <c r="S88" s="1973" t="s">
        <v>497</v>
      </c>
      <c r="T88" s="1973"/>
      <c r="U88" s="1973"/>
      <c r="V88" s="1973"/>
      <c r="W88" s="1973"/>
      <c r="Y88" s="1970"/>
      <c r="Z88" s="1970"/>
      <c r="AA88" s="1970"/>
      <c r="AB88" s="1998"/>
    </row>
    <row r="89" spans="2:28" ht="6" customHeight="1">
      <c r="B89" s="1995"/>
      <c r="C89" s="1980"/>
      <c r="D89" s="1980"/>
      <c r="E89" s="1980"/>
      <c r="F89" s="1980"/>
      <c r="G89" s="1980"/>
      <c r="H89" s="1980"/>
      <c r="I89" s="1980"/>
      <c r="J89" s="1980"/>
      <c r="K89" s="1980"/>
      <c r="L89" s="1980"/>
      <c r="M89" s="1980"/>
      <c r="N89" s="1980"/>
      <c r="O89" s="1980"/>
      <c r="P89" s="1980"/>
      <c r="Q89" s="1980"/>
      <c r="R89" s="1980"/>
      <c r="S89" s="1980"/>
      <c r="T89" s="1980"/>
      <c r="U89" s="1980"/>
      <c r="V89" s="1980"/>
      <c r="W89" s="1980"/>
      <c r="X89" s="1980"/>
      <c r="Y89" s="1996"/>
      <c r="Z89" s="1996"/>
      <c r="AA89" s="1996"/>
      <c r="AB89" s="1997"/>
    </row>
    <row r="90" spans="2:28" ht="6" customHeight="1">
      <c r="B90" s="1990"/>
      <c r="C90" s="1991"/>
      <c r="D90" s="1991"/>
      <c r="E90" s="1991"/>
      <c r="F90" s="1991"/>
      <c r="G90" s="1991"/>
      <c r="H90" s="1991"/>
      <c r="I90" s="1991"/>
      <c r="J90" s="1991"/>
      <c r="K90" s="1991"/>
      <c r="L90" s="1991"/>
      <c r="M90" s="1991"/>
      <c r="N90" s="1991"/>
      <c r="O90" s="1991"/>
      <c r="P90" s="1991"/>
      <c r="Q90" s="1991"/>
      <c r="R90" s="1991"/>
      <c r="S90" s="1991"/>
      <c r="T90" s="1991"/>
      <c r="U90" s="1991"/>
      <c r="V90" s="1991"/>
      <c r="W90" s="1991"/>
      <c r="X90" s="1991"/>
      <c r="Y90" s="1992"/>
      <c r="Z90" s="1992"/>
      <c r="AA90" s="1992"/>
      <c r="AB90" s="1993"/>
    </row>
    <row r="91" spans="2:28" ht="17.25" customHeight="1">
      <c r="B91" s="1994" t="s">
        <v>4491</v>
      </c>
      <c r="K91" s="1973"/>
      <c r="M91" s="1969"/>
      <c r="Q91" s="1973"/>
      <c r="T91" s="1973"/>
      <c r="W91" s="1973"/>
      <c r="Y91" s="1970"/>
      <c r="Z91" s="1970"/>
      <c r="AA91" s="1970"/>
      <c r="AB91" s="1998"/>
    </row>
    <row r="92" spans="2:28" ht="17.25" customHeight="1">
      <c r="B92" s="1994" t="s">
        <v>4492</v>
      </c>
      <c r="K92" s="1973"/>
      <c r="M92" s="1969"/>
      <c r="O92" s="1973"/>
      <c r="P92" s="1973"/>
      <c r="Q92" s="1973"/>
      <c r="R92" s="1973"/>
      <c r="S92" s="1973"/>
      <c r="T92" s="1973"/>
      <c r="U92" s="1973"/>
      <c r="V92" s="1973"/>
      <c r="W92" s="1973"/>
      <c r="Y92" s="1970"/>
      <c r="Z92" s="1970"/>
      <c r="AA92" s="1970"/>
      <c r="AB92" s="1998"/>
    </row>
    <row r="93" spans="2:28" ht="17.25" customHeight="1">
      <c r="B93" s="1994" t="s">
        <v>4493</v>
      </c>
      <c r="K93" s="1973"/>
      <c r="M93" s="1969"/>
      <c r="O93" s="1973"/>
      <c r="P93" s="1973"/>
      <c r="Q93" s="1973"/>
      <c r="R93" s="1973"/>
      <c r="S93" s="1973"/>
      <c r="T93" s="1973"/>
      <c r="U93" s="1973"/>
      <c r="V93" s="1973"/>
      <c r="W93" s="1973"/>
      <c r="Y93" s="1970"/>
      <c r="Z93" s="1970"/>
      <c r="AA93" s="1970"/>
      <c r="AB93" s="1998"/>
    </row>
    <row r="94" spans="2:28" ht="17.25" customHeight="1">
      <c r="B94" s="1994" t="s">
        <v>4494</v>
      </c>
      <c r="K94" s="1973"/>
      <c r="M94" s="1969"/>
      <c r="O94" s="1973"/>
      <c r="P94" s="1973"/>
      <c r="Q94" s="1973"/>
      <c r="R94" s="1973"/>
      <c r="S94" s="1973"/>
      <c r="T94" s="1973"/>
      <c r="U94" s="1973"/>
      <c r="V94" s="1973"/>
      <c r="W94" s="1973"/>
      <c r="Y94" s="1970"/>
      <c r="Z94" s="1970"/>
      <c r="AA94" s="1970"/>
      <c r="AB94" s="1998"/>
    </row>
    <row r="95" spans="2:28" ht="17.25" customHeight="1">
      <c r="B95" s="1994" t="s">
        <v>4495</v>
      </c>
      <c r="K95" s="1973"/>
      <c r="M95" s="1969"/>
      <c r="O95" s="1973"/>
      <c r="P95" s="1973"/>
      <c r="Q95" s="1973"/>
      <c r="R95" s="1973"/>
      <c r="S95" s="1973"/>
      <c r="T95" s="1973"/>
      <c r="U95" s="1973"/>
      <c r="V95" s="1973"/>
      <c r="W95" s="1973"/>
      <c r="Y95" s="1970"/>
      <c r="Z95" s="1970"/>
      <c r="AA95" s="1970"/>
      <c r="AB95" s="1998"/>
    </row>
    <row r="96" spans="2:28" ht="17.25" customHeight="1">
      <c r="B96" s="1994"/>
      <c r="K96" s="1973"/>
      <c r="M96" s="1969"/>
      <c r="O96" s="2011" t="s">
        <v>139</v>
      </c>
      <c r="P96" s="1973" t="s">
        <v>498</v>
      </c>
      <c r="Q96" s="1973"/>
      <c r="R96" s="2011" t="s">
        <v>139</v>
      </c>
      <c r="S96" s="1973" t="s">
        <v>497</v>
      </c>
      <c r="T96" s="1973"/>
      <c r="U96" s="1973"/>
      <c r="V96" s="1973"/>
      <c r="W96" s="1973"/>
      <c r="Y96" s="1970"/>
      <c r="Z96" s="1970"/>
      <c r="AA96" s="1970"/>
      <c r="AB96" s="1998"/>
    </row>
    <row r="97" spans="2:28" ht="6" customHeight="1">
      <c r="B97" s="1995"/>
      <c r="C97" s="1980"/>
      <c r="D97" s="1980"/>
      <c r="E97" s="1980"/>
      <c r="F97" s="1980"/>
      <c r="G97" s="1980"/>
      <c r="H97" s="1980"/>
      <c r="I97" s="1980"/>
      <c r="J97" s="1980"/>
      <c r="K97" s="1980"/>
      <c r="L97" s="1980"/>
      <c r="M97" s="1980"/>
      <c r="N97" s="1980"/>
      <c r="O97" s="1980"/>
      <c r="P97" s="1980"/>
      <c r="Q97" s="1980"/>
      <c r="R97" s="1980"/>
      <c r="S97" s="1980"/>
      <c r="T97" s="1980"/>
      <c r="U97" s="1980"/>
      <c r="V97" s="1980"/>
      <c r="W97" s="1980"/>
      <c r="X97" s="1980"/>
      <c r="Y97" s="1996"/>
      <c r="Z97" s="1996"/>
      <c r="AA97" s="1996"/>
      <c r="AB97" s="1997"/>
    </row>
    <row r="98" spans="2:28" ht="6" customHeight="1">
      <c r="B98" s="1990"/>
      <c r="C98" s="1991"/>
      <c r="D98" s="1991"/>
      <c r="E98" s="1991"/>
      <c r="F98" s="1991"/>
      <c r="G98" s="1991"/>
      <c r="H98" s="1991"/>
      <c r="I98" s="1991"/>
      <c r="J98" s="1991"/>
      <c r="K98" s="1991"/>
      <c r="L98" s="1991"/>
      <c r="M98" s="1991"/>
      <c r="N98" s="1991"/>
      <c r="O98" s="1991"/>
      <c r="P98" s="1991"/>
      <c r="Q98" s="1991"/>
      <c r="R98" s="1991"/>
      <c r="S98" s="1991"/>
      <c r="T98" s="1991"/>
      <c r="U98" s="1991"/>
      <c r="V98" s="1991"/>
      <c r="W98" s="1991"/>
      <c r="X98" s="1991"/>
      <c r="Y98" s="1992"/>
      <c r="Z98" s="1992"/>
      <c r="AA98" s="1992"/>
      <c r="AB98" s="1993"/>
    </row>
    <row r="99" spans="2:28" ht="17.25" customHeight="1">
      <c r="B99" s="2015" t="s">
        <v>5372</v>
      </c>
      <c r="AB99" s="1998"/>
    </row>
    <row r="100" spans="2:28" ht="17.25" customHeight="1">
      <c r="B100" s="1994"/>
      <c r="O100" s="2011" t="s">
        <v>139</v>
      </c>
      <c r="P100" s="1973" t="s">
        <v>498</v>
      </c>
      <c r="Q100" s="1973"/>
      <c r="R100" s="2011" t="s">
        <v>139</v>
      </c>
      <c r="S100" s="1973" t="s">
        <v>497</v>
      </c>
      <c r="AB100" s="1998"/>
    </row>
    <row r="101" spans="2:28" ht="6" customHeight="1">
      <c r="B101" s="1995"/>
      <c r="C101" s="1980"/>
      <c r="D101" s="1980"/>
      <c r="E101" s="1980"/>
      <c r="F101" s="1980"/>
      <c r="G101" s="1980"/>
      <c r="H101" s="1980"/>
      <c r="I101" s="1980"/>
      <c r="J101" s="1980"/>
      <c r="K101" s="1980"/>
      <c r="L101" s="1980"/>
      <c r="M101" s="1980"/>
      <c r="N101" s="1980"/>
      <c r="O101" s="1980"/>
      <c r="P101" s="1980"/>
      <c r="Q101" s="1980"/>
      <c r="R101" s="1980"/>
      <c r="S101" s="1980"/>
      <c r="T101" s="1980"/>
      <c r="U101" s="1980"/>
      <c r="V101" s="1980"/>
      <c r="W101" s="1980"/>
      <c r="X101" s="1980"/>
      <c r="Y101" s="1996"/>
      <c r="Z101" s="1996"/>
      <c r="AA101" s="1996"/>
      <c r="AB101" s="1997"/>
    </row>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spans="1:1" ht="17.25" customHeight="1">
      <c r="A113" s="1970" t="s">
        <v>2943</v>
      </c>
    </row>
    <row r="114" spans="1:1" ht="17.25" customHeight="1">
      <c r="A114" s="1970" t="s">
        <v>5349</v>
      </c>
    </row>
    <row r="115" spans="1:1" ht="17.25" customHeight="1">
      <c r="A115" s="1970" t="s">
        <v>5350</v>
      </c>
    </row>
    <row r="116" spans="1:1" ht="17.25" customHeight="1">
      <c r="A116" s="1970" t="s">
        <v>5351</v>
      </c>
    </row>
    <row r="117" spans="1:1" ht="17.25" customHeight="1">
      <c r="A117" s="1970" t="s">
        <v>5352</v>
      </c>
    </row>
    <row r="118" spans="1:1" ht="17.25" customHeight="1">
      <c r="A118" s="1970" t="s">
        <v>5353</v>
      </c>
    </row>
    <row r="119" spans="1:1" ht="17.25" customHeight="1">
      <c r="A119" s="1970" t="s">
        <v>5354</v>
      </c>
    </row>
    <row r="120" spans="1:1" ht="17.25" customHeight="1">
      <c r="A120" s="1970" t="s">
        <v>5355</v>
      </c>
    </row>
    <row r="121" spans="1:1" ht="17.25" customHeight="1">
      <c r="A121" s="1970" t="s">
        <v>5356</v>
      </c>
    </row>
    <row r="122" spans="1:1" ht="17.25" customHeight="1">
      <c r="A122" s="1970" t="s">
        <v>5357</v>
      </c>
    </row>
    <row r="123" spans="1:1" ht="17.25" customHeight="1">
      <c r="A123" s="1970" t="s">
        <v>5358</v>
      </c>
    </row>
    <row r="124" spans="1:1" ht="17.25" customHeight="1">
      <c r="A124" s="1970" t="s">
        <v>5359</v>
      </c>
    </row>
    <row r="125" spans="1:1" ht="17.25" customHeight="1">
      <c r="A125" s="1970" t="s">
        <v>5360</v>
      </c>
    </row>
    <row r="126" spans="1:1" ht="17.25" customHeight="1">
      <c r="A126" s="1970" t="s">
        <v>5373</v>
      </c>
    </row>
    <row r="127" spans="1:1" ht="17.25" customHeight="1">
      <c r="A127" s="1970" t="s">
        <v>5374</v>
      </c>
    </row>
    <row r="128" spans="1:1" ht="17.25" customHeight="1">
      <c r="A128" s="1970" t="s">
        <v>5375</v>
      </c>
    </row>
    <row r="129" spans="1:1" ht="17.25" customHeight="1">
      <c r="A129" s="1970" t="s">
        <v>5376</v>
      </c>
    </row>
    <row r="130" spans="1:1" ht="17.25" customHeight="1">
      <c r="A130" s="1970" t="s">
        <v>5377</v>
      </c>
    </row>
    <row r="131" spans="1:1" ht="17.25" customHeight="1">
      <c r="A131" s="1970" t="s">
        <v>4457</v>
      </c>
    </row>
    <row r="132" spans="1:1" ht="17.25" customHeight="1">
      <c r="A132" s="1970" t="s">
        <v>5378</v>
      </c>
    </row>
    <row r="133" spans="1:1" ht="17.25" customHeight="1">
      <c r="A133" s="1970" t="s">
        <v>5362</v>
      </c>
    </row>
    <row r="134" spans="1:1" ht="17.25" customHeight="1"/>
    <row r="135" spans="1:1" ht="17.25" customHeight="1"/>
    <row r="136" spans="1:1" ht="17.25" customHeight="1"/>
    <row r="137" spans="1:1" ht="17.25" customHeight="1"/>
    <row r="138" spans="1:1" ht="17.25" customHeight="1"/>
    <row r="139" spans="1:1" ht="17.25" customHeight="1"/>
    <row r="140" spans="1:1" ht="17.25" customHeight="1"/>
    <row r="141" spans="1:1" ht="17.25" customHeight="1"/>
    <row r="142" spans="1:1" ht="17.25" customHeight="1"/>
    <row r="143" spans="1:1" ht="17.25" customHeight="1"/>
    <row r="144" spans="1:1"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row r="162" spans="1:28" ht="17.25" customHeight="1">
      <c r="A162" s="5336" t="s">
        <v>85</v>
      </c>
      <c r="B162" s="5336"/>
      <c r="C162" s="5336"/>
      <c r="D162" s="5336"/>
      <c r="E162" s="5336"/>
      <c r="F162" s="5336"/>
      <c r="G162" s="5336"/>
      <c r="H162" s="5336"/>
      <c r="I162" s="5336"/>
      <c r="J162" s="5336"/>
      <c r="K162" s="5336"/>
      <c r="L162" s="5336"/>
      <c r="M162" s="5336"/>
      <c r="N162" s="5336"/>
      <c r="O162" s="5336"/>
      <c r="P162" s="5336"/>
      <c r="Q162" s="5336"/>
      <c r="R162" s="5336"/>
      <c r="S162" s="5336"/>
      <c r="T162" s="5336"/>
      <c r="U162" s="5336"/>
      <c r="V162" s="5336"/>
      <c r="W162" s="5336"/>
      <c r="X162" s="5336"/>
      <c r="Y162" s="5336"/>
      <c r="Z162" s="5336"/>
      <c r="AA162" s="5336"/>
      <c r="AB162" s="5336"/>
    </row>
    <row r="163" spans="1:28" ht="17.25" customHeight="1">
      <c r="A163" s="1973"/>
      <c r="B163" s="1973"/>
      <c r="C163" s="1973"/>
      <c r="D163" s="1973"/>
      <c r="E163" s="1973"/>
      <c r="F163" s="1973"/>
      <c r="G163" s="1973"/>
      <c r="H163" s="1973"/>
      <c r="I163" s="1973"/>
      <c r="J163" s="1973"/>
      <c r="K163" s="1973"/>
      <c r="L163" s="1973"/>
      <c r="M163" s="1973"/>
      <c r="N163" s="1973"/>
      <c r="O163" s="1973"/>
      <c r="P163" s="1973"/>
      <c r="Q163" s="1973"/>
      <c r="R163" s="1973"/>
      <c r="S163" s="1973"/>
      <c r="T163" s="1973"/>
      <c r="U163" s="1973"/>
      <c r="V163" s="1973"/>
      <c r="W163" s="1973"/>
      <c r="X163" s="1973"/>
      <c r="Y163" s="1973"/>
      <c r="Z163" s="1973"/>
      <c r="AA163" s="1973"/>
      <c r="AB163" s="1973"/>
    </row>
    <row r="164" spans="1:28" ht="17.25" customHeight="1">
      <c r="A164" s="1970" t="s">
        <v>5379</v>
      </c>
    </row>
    <row r="165" spans="1:28" ht="6" customHeight="1">
      <c r="B165" s="1990"/>
      <c r="C165" s="1991"/>
      <c r="D165" s="1991"/>
      <c r="E165" s="1991"/>
      <c r="F165" s="1991"/>
      <c r="G165" s="1991"/>
      <c r="H165" s="1991"/>
      <c r="I165" s="1991"/>
      <c r="J165" s="1991"/>
      <c r="K165" s="1991"/>
      <c r="L165" s="1991"/>
      <c r="M165" s="1991"/>
      <c r="N165" s="1991"/>
      <c r="O165" s="1991"/>
      <c r="P165" s="1991"/>
      <c r="Q165" s="1991"/>
      <c r="R165" s="1991"/>
      <c r="S165" s="1991"/>
      <c r="T165" s="1991"/>
      <c r="U165" s="1991"/>
      <c r="V165" s="1991"/>
      <c r="W165" s="1991"/>
      <c r="X165" s="1991"/>
      <c r="Y165" s="1992"/>
      <c r="Z165" s="1992"/>
      <c r="AA165" s="1992"/>
      <c r="AB165" s="1993"/>
    </row>
    <row r="166" spans="1:28" ht="17.25" customHeight="1">
      <c r="B166" s="1994" t="s">
        <v>3945</v>
      </c>
      <c r="K166" s="5335"/>
      <c r="L166" s="5335"/>
      <c r="M166" s="5335"/>
      <c r="Y166" s="1970"/>
      <c r="Z166" s="1970"/>
      <c r="AA166" s="1970"/>
      <c r="AB166" s="1998"/>
    </row>
    <row r="167" spans="1:28" ht="6" customHeight="1">
      <c r="B167" s="1995"/>
      <c r="C167" s="1980"/>
      <c r="D167" s="1980"/>
      <c r="E167" s="1980"/>
      <c r="F167" s="1980"/>
      <c r="G167" s="1980"/>
      <c r="H167" s="1980"/>
      <c r="I167" s="1980"/>
      <c r="J167" s="1980"/>
      <c r="K167" s="1980"/>
      <c r="L167" s="1980"/>
      <c r="M167" s="1980"/>
      <c r="N167" s="1980"/>
      <c r="O167" s="1980"/>
      <c r="P167" s="1980"/>
      <c r="Q167" s="1980"/>
      <c r="R167" s="1980"/>
      <c r="S167" s="1980"/>
      <c r="T167" s="1980"/>
      <c r="U167" s="1980"/>
      <c r="V167" s="1980"/>
      <c r="W167" s="1980"/>
      <c r="X167" s="1980"/>
      <c r="Y167" s="1996"/>
      <c r="Z167" s="1996"/>
      <c r="AA167" s="1996"/>
      <c r="AB167" s="1997"/>
    </row>
    <row r="168" spans="1:28" ht="6" customHeight="1">
      <c r="B168" s="1990"/>
      <c r="C168" s="1991"/>
      <c r="D168" s="1991"/>
      <c r="E168" s="1991"/>
      <c r="F168" s="1991"/>
      <c r="G168" s="1991"/>
      <c r="H168" s="1991"/>
      <c r="I168" s="1991"/>
      <c r="J168" s="1991"/>
      <c r="K168" s="1991"/>
      <c r="L168" s="1991"/>
      <c r="M168" s="1991"/>
      <c r="N168" s="1991"/>
      <c r="O168" s="1991"/>
      <c r="P168" s="1991"/>
      <c r="Q168" s="1991"/>
      <c r="R168" s="1991"/>
      <c r="S168" s="1991"/>
      <c r="T168" s="1991"/>
      <c r="U168" s="1991"/>
      <c r="V168" s="1991"/>
      <c r="W168" s="1991"/>
      <c r="X168" s="1991"/>
      <c r="Y168" s="1992"/>
      <c r="Z168" s="1992"/>
      <c r="AA168" s="1992"/>
      <c r="AB168" s="1993"/>
    </row>
    <row r="169" spans="1:28" ht="17.25" customHeight="1">
      <c r="B169" s="1994" t="s">
        <v>3946</v>
      </c>
      <c r="K169" s="5335"/>
      <c r="L169" s="5335"/>
      <c r="M169" s="5335"/>
      <c r="N169" s="1973" t="s">
        <v>481</v>
      </c>
      <c r="Y169" s="1970"/>
      <c r="Z169" s="1970"/>
      <c r="AA169" s="1970"/>
      <c r="AB169" s="1998"/>
    </row>
    <row r="170" spans="1:28" ht="6" customHeight="1">
      <c r="B170" s="1995"/>
      <c r="C170" s="1980"/>
      <c r="D170" s="1980"/>
      <c r="E170" s="1980"/>
      <c r="F170" s="1980"/>
      <c r="G170" s="1980"/>
      <c r="H170" s="1980"/>
      <c r="I170" s="1980"/>
      <c r="J170" s="1980"/>
      <c r="K170" s="1980"/>
      <c r="L170" s="1980"/>
      <c r="M170" s="1980"/>
      <c r="N170" s="1980"/>
      <c r="O170" s="1980"/>
      <c r="P170" s="1980"/>
      <c r="Q170" s="1980"/>
      <c r="R170" s="1980"/>
      <c r="S170" s="1980"/>
      <c r="T170" s="1980"/>
      <c r="U170" s="1980"/>
      <c r="V170" s="1980"/>
      <c r="W170" s="1980"/>
      <c r="X170" s="1980"/>
      <c r="Y170" s="1996"/>
      <c r="Z170" s="1996"/>
      <c r="AA170" s="1996"/>
      <c r="AB170" s="1997"/>
    </row>
    <row r="171" spans="1:28" ht="6" customHeight="1">
      <c r="B171" s="1990"/>
      <c r="C171" s="1991"/>
      <c r="D171" s="1991"/>
      <c r="E171" s="1991"/>
      <c r="F171" s="1991"/>
      <c r="G171" s="1991"/>
      <c r="H171" s="1991"/>
      <c r="I171" s="1991"/>
      <c r="J171" s="1991"/>
      <c r="K171" s="1991"/>
      <c r="L171" s="1991"/>
      <c r="M171" s="1991"/>
      <c r="N171" s="1991"/>
      <c r="O171" s="1991"/>
      <c r="P171" s="1991"/>
      <c r="Q171" s="1991"/>
      <c r="R171" s="1991"/>
      <c r="S171" s="1991"/>
      <c r="T171" s="1991"/>
      <c r="U171" s="1991"/>
      <c r="V171" s="1991"/>
      <c r="W171" s="1991"/>
      <c r="X171" s="1991"/>
      <c r="Y171" s="1992"/>
      <c r="Z171" s="1992"/>
      <c r="AA171" s="1992"/>
      <c r="AB171" s="1993"/>
    </row>
    <row r="172" spans="1:28" ht="17.25" customHeight="1">
      <c r="B172" s="1994" t="s">
        <v>3562</v>
      </c>
      <c r="K172" s="5335"/>
      <c r="L172" s="5335"/>
      <c r="M172" s="5335"/>
      <c r="N172" s="1973" t="s">
        <v>114</v>
      </c>
      <c r="Y172" s="1970"/>
      <c r="Z172" s="1970"/>
      <c r="AA172" s="1970"/>
      <c r="AB172" s="1998"/>
    </row>
    <row r="173" spans="1:28" ht="6" customHeight="1">
      <c r="B173" s="1995"/>
      <c r="C173" s="1980"/>
      <c r="D173" s="1980"/>
      <c r="E173" s="1980"/>
      <c r="F173" s="1980"/>
      <c r="G173" s="1980"/>
      <c r="H173" s="1980"/>
      <c r="I173" s="1980"/>
      <c r="J173" s="1980"/>
      <c r="K173" s="1980"/>
      <c r="L173" s="1980"/>
      <c r="M173" s="1980"/>
      <c r="N173" s="1980"/>
      <c r="O173" s="1980"/>
      <c r="P173" s="1980"/>
      <c r="Q173" s="1980"/>
      <c r="R173" s="1980"/>
      <c r="S173" s="1980"/>
      <c r="T173" s="1980"/>
      <c r="U173" s="1980"/>
      <c r="V173" s="1980"/>
      <c r="W173" s="1980"/>
      <c r="X173" s="1980"/>
      <c r="Y173" s="1996"/>
      <c r="Z173" s="1996"/>
      <c r="AA173" s="1996"/>
      <c r="AB173" s="1997"/>
    </row>
    <row r="174" spans="1:28" ht="6" customHeight="1">
      <c r="B174" s="1990"/>
      <c r="C174" s="1991"/>
      <c r="D174" s="1991"/>
      <c r="E174" s="1991"/>
      <c r="F174" s="1991"/>
      <c r="G174" s="1991"/>
      <c r="H174" s="1991"/>
      <c r="I174" s="1991"/>
      <c r="J174" s="1991"/>
      <c r="K174" s="1991"/>
      <c r="L174" s="1991"/>
      <c r="M174" s="1991"/>
      <c r="N174" s="1991"/>
      <c r="O174" s="1991"/>
      <c r="P174" s="1991"/>
      <c r="Q174" s="1991"/>
      <c r="R174" s="1991"/>
      <c r="S174" s="1991"/>
      <c r="T174" s="1991"/>
      <c r="U174" s="1991"/>
      <c r="V174" s="1991"/>
      <c r="W174" s="1991"/>
      <c r="X174" s="1991"/>
      <c r="Y174" s="1992"/>
      <c r="Z174" s="1992"/>
      <c r="AA174" s="1992"/>
      <c r="AB174" s="1993"/>
    </row>
    <row r="175" spans="1:28" ht="17.25" customHeight="1">
      <c r="B175" s="1994" t="s">
        <v>4497</v>
      </c>
      <c r="N175" s="1973"/>
      <c r="Y175" s="1970"/>
      <c r="Z175" s="1970"/>
      <c r="AA175" s="1970"/>
      <c r="AB175" s="1998"/>
    </row>
    <row r="176" spans="1:28" ht="17.25" customHeight="1">
      <c r="B176" s="1994"/>
      <c r="C176" s="1970" t="s">
        <v>4498</v>
      </c>
      <c r="I176" s="2011" t="s">
        <v>139</v>
      </c>
      <c r="J176" s="1100" t="s">
        <v>498</v>
      </c>
      <c r="K176" s="1097"/>
      <c r="L176" s="2011" t="s">
        <v>139</v>
      </c>
      <c r="M176" s="1100" t="s">
        <v>497</v>
      </c>
      <c r="N176" s="1973"/>
      <c r="Y176" s="1970"/>
      <c r="Z176" s="1970"/>
      <c r="AA176" s="1970"/>
      <c r="AB176" s="1998"/>
    </row>
    <row r="177" spans="1:28" ht="17.25" customHeight="1">
      <c r="B177" s="1994"/>
      <c r="C177" s="1970" t="s">
        <v>4499</v>
      </c>
      <c r="I177" s="2011" t="s">
        <v>139</v>
      </c>
      <c r="J177" s="1100" t="s">
        <v>498</v>
      </c>
      <c r="K177" s="1097"/>
      <c r="L177" s="2011" t="s">
        <v>139</v>
      </c>
      <c r="M177" s="1100" t="s">
        <v>497</v>
      </c>
      <c r="N177" s="1973"/>
      <c r="Y177" s="1970"/>
      <c r="Z177" s="1970"/>
      <c r="AA177" s="1970"/>
      <c r="AB177" s="1998"/>
    </row>
    <row r="178" spans="1:28" ht="17.25" customHeight="1">
      <c r="B178" s="1994"/>
      <c r="C178" s="1970" t="s">
        <v>3563</v>
      </c>
      <c r="I178" s="2011" t="s">
        <v>139</v>
      </c>
      <c r="J178" s="1100" t="s">
        <v>498</v>
      </c>
      <c r="K178" s="1097"/>
      <c r="L178" s="2011" t="s">
        <v>139</v>
      </c>
      <c r="M178" s="1100" t="s">
        <v>497</v>
      </c>
      <c r="N178" s="1973"/>
      <c r="Y178" s="1970"/>
      <c r="Z178" s="1970"/>
      <c r="AA178" s="1970"/>
      <c r="AB178" s="1998"/>
    </row>
    <row r="179" spans="1:28" ht="6" customHeight="1">
      <c r="B179" s="1995"/>
      <c r="C179" s="1980"/>
      <c r="D179" s="1980"/>
      <c r="E179" s="1980"/>
      <c r="F179" s="1980"/>
      <c r="G179" s="1980"/>
      <c r="H179" s="1980"/>
      <c r="I179" s="1980"/>
      <c r="J179" s="1980"/>
      <c r="K179" s="1980"/>
      <c r="L179" s="1980"/>
      <c r="M179" s="1980"/>
      <c r="N179" s="1980"/>
      <c r="O179" s="1980"/>
      <c r="P179" s="1980"/>
      <c r="Q179" s="1980"/>
      <c r="R179" s="1980"/>
      <c r="S179" s="1980"/>
      <c r="T179" s="1980"/>
      <c r="U179" s="1980"/>
      <c r="V179" s="1980"/>
      <c r="W179" s="1980"/>
      <c r="X179" s="1980"/>
      <c r="Y179" s="1996"/>
      <c r="Z179" s="1996"/>
      <c r="AA179" s="1996"/>
      <c r="AB179" s="1997"/>
    </row>
    <row r="180" spans="1:28" ht="17.25" customHeight="1">
      <c r="A180" s="1970" t="s">
        <v>2943</v>
      </c>
    </row>
    <row r="181" spans="1:28" ht="17.25" customHeight="1">
      <c r="A181" s="1970" t="s">
        <v>5380</v>
      </c>
    </row>
    <row r="182" spans="1:28" ht="17.25" customHeight="1">
      <c r="A182" s="1970" t="s">
        <v>4268</v>
      </c>
    </row>
    <row r="183" spans="1:28" ht="17.25" customHeight="1">
      <c r="A183" s="1970" t="s">
        <v>4524</v>
      </c>
    </row>
    <row r="184" spans="1:28" ht="17.25" customHeight="1">
      <c r="A184" s="1970" t="s">
        <v>4525</v>
      </c>
    </row>
    <row r="185" spans="1:28" ht="17.25" customHeight="1">
      <c r="A185" s="1970" t="s">
        <v>4500</v>
      </c>
    </row>
    <row r="186" spans="1:28" ht="17.25" customHeight="1">
      <c r="A186" s="1970" t="s">
        <v>4501</v>
      </c>
    </row>
    <row r="187" spans="1:28" ht="17.25" customHeight="1"/>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row r="217" spans="1:28" ht="17.25" customHeight="1">
      <c r="A217" s="5336" t="s">
        <v>4526</v>
      </c>
      <c r="B217" s="5336"/>
      <c r="C217" s="5336"/>
      <c r="D217" s="5336"/>
      <c r="E217" s="5336"/>
      <c r="F217" s="5336"/>
      <c r="G217" s="5336"/>
      <c r="H217" s="5336"/>
      <c r="I217" s="5336"/>
      <c r="J217" s="5336"/>
      <c r="K217" s="5336"/>
      <c r="L217" s="5336"/>
      <c r="M217" s="5336"/>
      <c r="N217" s="5336"/>
      <c r="O217" s="5336"/>
      <c r="P217" s="5336"/>
      <c r="Q217" s="5336"/>
      <c r="R217" s="5336"/>
      <c r="S217" s="5336"/>
      <c r="T217" s="5336"/>
      <c r="U217" s="5336"/>
      <c r="V217" s="5336"/>
      <c r="W217" s="5336"/>
      <c r="X217" s="5336"/>
      <c r="Y217" s="5336"/>
      <c r="Z217" s="5336"/>
      <c r="AA217" s="5336"/>
      <c r="AB217" s="5336"/>
    </row>
    <row r="218" spans="1:28" ht="17.25" customHeight="1">
      <c r="A218" s="1973"/>
      <c r="B218" s="1973"/>
      <c r="C218" s="1973"/>
      <c r="D218" s="1973"/>
      <c r="E218" s="1973"/>
      <c r="F218" s="1973"/>
      <c r="G218" s="1973"/>
      <c r="H218" s="1973"/>
      <c r="I218" s="1973"/>
      <c r="J218" s="1973"/>
      <c r="K218" s="1973"/>
      <c r="L218" s="1973"/>
      <c r="M218" s="1973"/>
      <c r="N218" s="1973"/>
      <c r="O218" s="1973"/>
      <c r="P218" s="1973"/>
      <c r="Q218" s="1973"/>
      <c r="R218" s="1973"/>
      <c r="S218" s="1973"/>
      <c r="T218" s="1973"/>
      <c r="U218" s="1973"/>
      <c r="V218" s="1973"/>
      <c r="W218" s="1973"/>
      <c r="X218" s="1973"/>
      <c r="Y218" s="1973"/>
      <c r="Z218" s="1973"/>
      <c r="AA218" s="1973"/>
      <c r="AB218" s="1973"/>
    </row>
    <row r="219" spans="1:28" ht="17.25" customHeight="1">
      <c r="A219" s="1970" t="s">
        <v>4503</v>
      </c>
    </row>
    <row r="220" spans="1:28" ht="6" customHeight="1">
      <c r="B220" s="1990"/>
      <c r="C220" s="1991"/>
      <c r="D220" s="1991"/>
      <c r="E220" s="1991"/>
      <c r="F220" s="1991"/>
      <c r="G220" s="1991"/>
      <c r="H220" s="1991"/>
      <c r="I220" s="1991"/>
      <c r="J220" s="1991"/>
      <c r="K220" s="1991"/>
      <c r="L220" s="1991"/>
      <c r="M220" s="1991"/>
      <c r="N220" s="1991"/>
      <c r="O220" s="1991"/>
      <c r="P220" s="1991"/>
      <c r="Q220" s="1991"/>
      <c r="R220" s="1991"/>
      <c r="S220" s="1991"/>
      <c r="T220" s="1991"/>
      <c r="U220" s="1991"/>
      <c r="V220" s="1991"/>
      <c r="W220" s="1991"/>
      <c r="X220" s="1991"/>
      <c r="Y220" s="1992"/>
      <c r="Z220" s="1992"/>
      <c r="AA220" s="1992"/>
      <c r="AB220" s="1993"/>
    </row>
    <row r="221" spans="1:28" ht="17.25" customHeight="1">
      <c r="B221" s="5337"/>
      <c r="C221" s="5338"/>
      <c r="D221" s="5338"/>
      <c r="E221" s="5338"/>
      <c r="F221" s="5338"/>
      <c r="G221" s="5338"/>
      <c r="H221" s="5338"/>
      <c r="I221" s="5338"/>
      <c r="J221" s="5338"/>
      <c r="K221" s="5338"/>
      <c r="L221" s="5338"/>
      <c r="M221" s="5338"/>
      <c r="N221" s="5338"/>
      <c r="O221" s="5338"/>
      <c r="P221" s="5338"/>
      <c r="Q221" s="5338"/>
      <c r="R221" s="5338"/>
      <c r="S221" s="5338"/>
      <c r="T221" s="5338"/>
      <c r="U221" s="5338"/>
      <c r="V221" s="5338"/>
      <c r="W221" s="5338"/>
      <c r="X221" s="5338"/>
      <c r="Y221" s="5338"/>
      <c r="Z221" s="5338"/>
      <c r="AA221" s="5338"/>
      <c r="AB221" s="5339"/>
    </row>
    <row r="222" spans="1:28" ht="17.25" customHeight="1">
      <c r="B222" s="5337"/>
      <c r="C222" s="5338"/>
      <c r="D222" s="5338"/>
      <c r="E222" s="5338"/>
      <c r="F222" s="5338"/>
      <c r="G222" s="5338"/>
      <c r="H222" s="5338"/>
      <c r="I222" s="5338"/>
      <c r="J222" s="5338"/>
      <c r="K222" s="5338"/>
      <c r="L222" s="5338"/>
      <c r="M222" s="5338"/>
      <c r="N222" s="5338"/>
      <c r="O222" s="5338"/>
      <c r="P222" s="5338"/>
      <c r="Q222" s="5338"/>
      <c r="R222" s="5338"/>
      <c r="S222" s="5338"/>
      <c r="T222" s="5338"/>
      <c r="U222" s="5338"/>
      <c r="V222" s="5338"/>
      <c r="W222" s="5338"/>
      <c r="X222" s="5338"/>
      <c r="Y222" s="5338"/>
      <c r="Z222" s="5338"/>
      <c r="AA222" s="5338"/>
      <c r="AB222" s="5339"/>
    </row>
    <row r="223" spans="1:28" ht="17.25" customHeight="1">
      <c r="B223" s="5337"/>
      <c r="C223" s="5338"/>
      <c r="D223" s="5338"/>
      <c r="E223" s="5338"/>
      <c r="F223" s="5338"/>
      <c r="G223" s="5338"/>
      <c r="H223" s="5338"/>
      <c r="I223" s="5338"/>
      <c r="J223" s="5338"/>
      <c r="K223" s="5338"/>
      <c r="L223" s="5338"/>
      <c r="M223" s="5338"/>
      <c r="N223" s="5338"/>
      <c r="O223" s="5338"/>
      <c r="P223" s="5338"/>
      <c r="Q223" s="5338"/>
      <c r="R223" s="5338"/>
      <c r="S223" s="5338"/>
      <c r="T223" s="5338"/>
      <c r="U223" s="5338"/>
      <c r="V223" s="5338"/>
      <c r="W223" s="5338"/>
      <c r="X223" s="5338"/>
      <c r="Y223" s="5338"/>
      <c r="Z223" s="5338"/>
      <c r="AA223" s="5338"/>
      <c r="AB223" s="5339"/>
    </row>
    <row r="224" spans="1:28" ht="6" customHeight="1">
      <c r="B224" s="1995"/>
      <c r="C224" s="1980"/>
      <c r="D224" s="1980"/>
      <c r="E224" s="1980"/>
      <c r="F224" s="1980"/>
      <c r="G224" s="1980"/>
      <c r="H224" s="1980"/>
      <c r="I224" s="1980"/>
      <c r="J224" s="1980"/>
      <c r="K224" s="1980"/>
      <c r="L224" s="1980"/>
      <c r="M224" s="1980"/>
      <c r="N224" s="1980"/>
      <c r="O224" s="1980"/>
      <c r="P224" s="1980"/>
      <c r="Q224" s="1980"/>
      <c r="R224" s="1980"/>
      <c r="S224" s="1980"/>
      <c r="T224" s="1980"/>
      <c r="U224" s="1980"/>
      <c r="V224" s="1980"/>
      <c r="W224" s="1980"/>
      <c r="X224" s="1980"/>
      <c r="Y224" s="1996"/>
      <c r="Z224" s="1996"/>
      <c r="AA224" s="1996"/>
      <c r="AB224" s="1997"/>
    </row>
    <row r="225" spans="1:28" ht="17.25" customHeight="1"/>
    <row r="226" spans="1:28" ht="17.25" customHeight="1">
      <c r="A226" s="1970" t="s">
        <v>4504</v>
      </c>
    </row>
    <row r="227" spans="1:28" ht="6" customHeight="1">
      <c r="B227" s="1990"/>
      <c r="C227" s="1991"/>
      <c r="D227" s="1991"/>
      <c r="E227" s="1991"/>
      <c r="F227" s="1991"/>
      <c r="G227" s="1991"/>
      <c r="H227" s="1991"/>
      <c r="I227" s="1991"/>
      <c r="J227" s="1991"/>
      <c r="K227" s="1991"/>
      <c r="L227" s="1991"/>
      <c r="M227" s="1991"/>
      <c r="N227" s="1991"/>
      <c r="O227" s="1991"/>
      <c r="P227" s="1991"/>
      <c r="Q227" s="1991"/>
      <c r="R227" s="1991"/>
      <c r="S227" s="1991"/>
      <c r="T227" s="1991"/>
      <c r="U227" s="1991"/>
      <c r="V227" s="1991"/>
      <c r="W227" s="1991"/>
      <c r="X227" s="1991"/>
      <c r="Y227" s="1992"/>
      <c r="Z227" s="1992"/>
      <c r="AA227" s="1992"/>
      <c r="AB227" s="1993"/>
    </row>
    <row r="228" spans="1:28" ht="17.25" customHeight="1">
      <c r="B228" s="5337"/>
      <c r="C228" s="5338"/>
      <c r="D228" s="5338"/>
      <c r="E228" s="5338"/>
      <c r="F228" s="5338"/>
      <c r="G228" s="5338"/>
      <c r="H228" s="5338"/>
      <c r="I228" s="5338"/>
      <c r="J228" s="5338"/>
      <c r="K228" s="5338"/>
      <c r="L228" s="5338"/>
      <c r="M228" s="5338"/>
      <c r="N228" s="5338"/>
      <c r="O228" s="5338"/>
      <c r="P228" s="5338"/>
      <c r="Q228" s="5338"/>
      <c r="R228" s="5338"/>
      <c r="S228" s="5338"/>
      <c r="T228" s="5338"/>
      <c r="U228" s="5338"/>
      <c r="V228" s="5338"/>
      <c r="W228" s="5338"/>
      <c r="X228" s="5338"/>
      <c r="Y228" s="5338"/>
      <c r="Z228" s="5338"/>
      <c r="AA228" s="5338"/>
      <c r="AB228" s="5339"/>
    </row>
    <row r="229" spans="1:28" ht="17.25" customHeight="1">
      <c r="B229" s="5337"/>
      <c r="C229" s="5338"/>
      <c r="D229" s="5338"/>
      <c r="E229" s="5338"/>
      <c r="F229" s="5338"/>
      <c r="G229" s="5338"/>
      <c r="H229" s="5338"/>
      <c r="I229" s="5338"/>
      <c r="J229" s="5338"/>
      <c r="K229" s="5338"/>
      <c r="L229" s="5338"/>
      <c r="M229" s="5338"/>
      <c r="N229" s="5338"/>
      <c r="O229" s="5338"/>
      <c r="P229" s="5338"/>
      <c r="Q229" s="5338"/>
      <c r="R229" s="5338"/>
      <c r="S229" s="5338"/>
      <c r="T229" s="5338"/>
      <c r="U229" s="5338"/>
      <c r="V229" s="5338"/>
      <c r="W229" s="5338"/>
      <c r="X229" s="5338"/>
      <c r="Y229" s="5338"/>
      <c r="Z229" s="5338"/>
      <c r="AA229" s="5338"/>
      <c r="AB229" s="5339"/>
    </row>
    <row r="230" spans="1:28" ht="17.25" customHeight="1">
      <c r="B230" s="5337"/>
      <c r="C230" s="5338"/>
      <c r="D230" s="5338"/>
      <c r="E230" s="5338"/>
      <c r="F230" s="5338"/>
      <c r="G230" s="5338"/>
      <c r="H230" s="5338"/>
      <c r="I230" s="5338"/>
      <c r="J230" s="5338"/>
      <c r="K230" s="5338"/>
      <c r="L230" s="5338"/>
      <c r="M230" s="5338"/>
      <c r="N230" s="5338"/>
      <c r="O230" s="5338"/>
      <c r="P230" s="5338"/>
      <c r="Q230" s="5338"/>
      <c r="R230" s="5338"/>
      <c r="S230" s="5338"/>
      <c r="T230" s="5338"/>
      <c r="U230" s="5338"/>
      <c r="V230" s="5338"/>
      <c r="W230" s="5338"/>
      <c r="X230" s="5338"/>
      <c r="Y230" s="5338"/>
      <c r="Z230" s="5338"/>
      <c r="AA230" s="5338"/>
      <c r="AB230" s="5339"/>
    </row>
    <row r="231" spans="1:28" ht="6" customHeight="1">
      <c r="B231" s="1995"/>
      <c r="C231" s="1980"/>
      <c r="D231" s="1980"/>
      <c r="E231" s="1980"/>
      <c r="F231" s="1980"/>
      <c r="G231" s="1980"/>
      <c r="H231" s="1980"/>
      <c r="I231" s="1980"/>
      <c r="J231" s="1980"/>
      <c r="K231" s="1980"/>
      <c r="L231" s="1980"/>
      <c r="M231" s="1980"/>
      <c r="N231" s="1980"/>
      <c r="O231" s="1980"/>
      <c r="P231" s="1980"/>
      <c r="Q231" s="1980"/>
      <c r="R231" s="1980"/>
      <c r="S231" s="1980"/>
      <c r="T231" s="1980"/>
      <c r="U231" s="1980"/>
      <c r="V231" s="1980"/>
      <c r="W231" s="1980"/>
      <c r="X231" s="1980"/>
      <c r="Y231" s="1996"/>
      <c r="Z231" s="1996"/>
      <c r="AA231" s="1996"/>
      <c r="AB231" s="1997"/>
    </row>
    <row r="232" spans="1:28" ht="17.25" customHeight="1"/>
    <row r="233" spans="1:28" ht="17.25" customHeight="1">
      <c r="A233" s="1970" t="s">
        <v>4505</v>
      </c>
    </row>
    <row r="234" spans="1:28" ht="6" customHeight="1">
      <c r="B234" s="1990"/>
      <c r="C234" s="1991"/>
      <c r="D234" s="1991"/>
      <c r="E234" s="1991"/>
      <c r="F234" s="1991"/>
      <c r="G234" s="1991"/>
      <c r="H234" s="1991"/>
      <c r="I234" s="1991"/>
      <c r="J234" s="1991"/>
      <c r="K234" s="1991"/>
      <c r="L234" s="1991"/>
      <c r="M234" s="1991"/>
      <c r="N234" s="1991"/>
      <c r="O234" s="1991"/>
      <c r="P234" s="1991"/>
      <c r="Q234" s="1991"/>
      <c r="R234" s="1991"/>
      <c r="S234" s="1991"/>
      <c r="T234" s="1991"/>
      <c r="U234" s="1991"/>
      <c r="V234" s="1991"/>
      <c r="W234" s="1991"/>
      <c r="X234" s="1991"/>
      <c r="Y234" s="1992"/>
      <c r="Z234" s="1992"/>
      <c r="AA234" s="1992"/>
      <c r="AB234" s="1993"/>
    </row>
    <row r="235" spans="1:28" ht="17.25" customHeight="1">
      <c r="B235" s="1994" t="s">
        <v>4506</v>
      </c>
      <c r="N235" s="5332" t="str">
        <f>cst_wskakunin_KOUJI_TYAKUSYU_YOTEI_DATE</f>
        <v/>
      </c>
      <c r="O235" s="5332"/>
      <c r="P235" s="1100" t="s">
        <v>477</v>
      </c>
      <c r="Q235" s="5333" t="str">
        <f>cst_wskakunin_KOUJI_TYAKUSYU_YOTEI_DATE</f>
        <v/>
      </c>
      <c r="R235" s="5333"/>
      <c r="S235" s="1100" t="s">
        <v>5</v>
      </c>
      <c r="T235" s="5334" t="str">
        <f>cst_wskakunin_KOUJI_TYAKUSYU_YOTEI_DATE</f>
        <v/>
      </c>
      <c r="U235" s="5334"/>
      <c r="V235" s="1100" t="s">
        <v>478</v>
      </c>
      <c r="Y235" s="1970"/>
      <c r="Z235" s="1970"/>
      <c r="AA235" s="1970"/>
      <c r="AB235" s="1998"/>
    </row>
    <row r="236" spans="1:28" ht="6" customHeight="1">
      <c r="B236" s="1995"/>
      <c r="C236" s="1980"/>
      <c r="D236" s="1980"/>
      <c r="E236" s="1980"/>
      <c r="F236" s="1980"/>
      <c r="G236" s="1980"/>
      <c r="H236" s="1980"/>
      <c r="I236" s="1980"/>
      <c r="J236" s="1980"/>
      <c r="K236" s="1980"/>
      <c r="L236" s="1980"/>
      <c r="M236" s="1980"/>
      <c r="N236" s="1980"/>
      <c r="O236" s="1980"/>
      <c r="P236" s="1980"/>
      <c r="Q236" s="1980"/>
      <c r="R236" s="1980"/>
      <c r="S236" s="1980"/>
      <c r="T236" s="1980"/>
      <c r="U236" s="1980"/>
      <c r="V236" s="1980"/>
      <c r="W236" s="1980"/>
      <c r="X236" s="1980"/>
      <c r="Y236" s="1996"/>
      <c r="Z236" s="1996"/>
      <c r="AA236" s="1996"/>
      <c r="AB236" s="1997"/>
    </row>
    <row r="237" spans="1:28" ht="6" customHeight="1">
      <c r="B237" s="1990"/>
      <c r="C237" s="1991"/>
      <c r="D237" s="1991"/>
      <c r="E237" s="1991"/>
      <c r="F237" s="1991"/>
      <c r="G237" s="1991"/>
      <c r="H237" s="1991"/>
      <c r="I237" s="1991"/>
      <c r="J237" s="1991"/>
      <c r="K237" s="1991"/>
      <c r="L237" s="1991"/>
      <c r="M237" s="1991"/>
      <c r="N237" s="1991"/>
      <c r="O237" s="1991"/>
      <c r="P237" s="1991"/>
      <c r="Q237" s="1991"/>
      <c r="R237" s="1991"/>
      <c r="S237" s="1991"/>
      <c r="T237" s="1991"/>
      <c r="U237" s="1991"/>
      <c r="V237" s="1991"/>
      <c r="W237" s="1991"/>
      <c r="X237" s="1991"/>
      <c r="Y237" s="1992"/>
      <c r="Z237" s="1992"/>
      <c r="AA237" s="1992"/>
      <c r="AB237" s="1993"/>
    </row>
    <row r="238" spans="1:28" ht="17.25" customHeight="1">
      <c r="B238" s="1994" t="s">
        <v>4507</v>
      </c>
      <c r="N238" s="5332" t="str">
        <f>cst_wskakunin_KOUJI_KANRYOU_YOTEI_DATE</f>
        <v/>
      </c>
      <c r="O238" s="5332"/>
      <c r="P238" s="1100" t="s">
        <v>477</v>
      </c>
      <c r="Q238" s="5333" t="str">
        <f>cst_wskakunin_KOUJI_KANRYOU_YOTEI_DATE</f>
        <v/>
      </c>
      <c r="R238" s="5333"/>
      <c r="S238" s="1100" t="s">
        <v>5</v>
      </c>
      <c r="T238" s="5334" t="str">
        <f>cst_wskakunin_KOUJI_KANRYOU_YOTEI_DATE</f>
        <v/>
      </c>
      <c r="U238" s="5334"/>
      <c r="V238" s="1100" t="s">
        <v>478</v>
      </c>
      <c r="Y238" s="1970"/>
      <c r="Z238" s="1970"/>
      <c r="AA238" s="1970"/>
      <c r="AB238" s="1998"/>
    </row>
    <row r="239" spans="1:28" ht="6" customHeight="1">
      <c r="B239" s="1995"/>
      <c r="C239" s="1980"/>
      <c r="D239" s="1980"/>
      <c r="E239" s="1980"/>
      <c r="F239" s="1980"/>
      <c r="G239" s="1980"/>
      <c r="H239" s="1980"/>
      <c r="I239" s="1980"/>
      <c r="J239" s="1980"/>
      <c r="K239" s="1980"/>
      <c r="L239" s="1980"/>
      <c r="M239" s="1980"/>
      <c r="N239" s="1980"/>
      <c r="O239" s="1980"/>
      <c r="P239" s="1980"/>
      <c r="Q239" s="1980"/>
      <c r="R239" s="1980"/>
      <c r="S239" s="1980"/>
      <c r="T239" s="1980"/>
      <c r="U239" s="1980"/>
      <c r="V239" s="1980"/>
      <c r="W239" s="1980"/>
      <c r="X239" s="1980"/>
      <c r="Y239" s="1996"/>
      <c r="Z239" s="1996"/>
      <c r="AA239" s="1996"/>
      <c r="AB239" s="1997"/>
    </row>
    <row r="240" spans="1:28" ht="17.25" customHeight="1"/>
    <row r="241" spans="1:20" ht="17.25" customHeight="1">
      <c r="A241" s="1970" t="s">
        <v>4527</v>
      </c>
      <c r="O241" s="5335"/>
      <c r="P241" s="5335"/>
      <c r="Q241" s="1973" t="s">
        <v>477</v>
      </c>
      <c r="R241" s="5335"/>
      <c r="S241" s="5335"/>
      <c r="T241" s="1973" t="s">
        <v>5</v>
      </c>
    </row>
    <row r="242" spans="1:20" ht="17.25" customHeight="1"/>
    <row r="243" spans="1:20" ht="17.25" customHeight="1">
      <c r="A243" s="1970" t="s">
        <v>2943</v>
      </c>
    </row>
    <row r="244" spans="1:20" ht="17.25" customHeight="1">
      <c r="A244" s="1970" t="s">
        <v>4528</v>
      </c>
    </row>
    <row r="245" spans="1:20" ht="17.25" customHeight="1">
      <c r="A245" s="1970" t="s">
        <v>4529</v>
      </c>
    </row>
    <row r="246" spans="1:20" ht="17.25" customHeight="1">
      <c r="A246" s="1970" t="s">
        <v>4282</v>
      </c>
    </row>
    <row r="247" spans="1:20" ht="17.25" customHeight="1"/>
    <row r="248" spans="1:20" ht="17.25" customHeight="1"/>
    <row r="249" spans="1:20" ht="17.25" customHeight="1"/>
    <row r="250" spans="1:20" ht="17.25" customHeight="1"/>
    <row r="251" spans="1:20" ht="17.25" customHeight="1"/>
    <row r="252" spans="1:20" ht="17.25" customHeight="1"/>
    <row r="253" spans="1:20" ht="17.25" customHeight="1"/>
    <row r="254" spans="1:20" ht="17.25" customHeight="1"/>
    <row r="255" spans="1:20" ht="17.25" customHeight="1"/>
    <row r="256" spans="1:20" ht="17.25" customHeight="1"/>
    <row r="257" spans="1:28" ht="17.25" customHeight="1"/>
    <row r="258" spans="1:28" ht="17.25" customHeight="1"/>
    <row r="259" spans="1:28" ht="17.25" customHeight="1"/>
    <row r="260" spans="1:28" ht="17.25" customHeight="1"/>
    <row r="261" spans="1:28" ht="17.25" customHeight="1"/>
    <row r="262" spans="1:28" ht="17.25" customHeight="1"/>
    <row r="263" spans="1:28" ht="17.25" customHeight="1"/>
    <row r="264" spans="1:28" ht="17.25" customHeight="1"/>
    <row r="265" spans="1:28" ht="17.25" customHeight="1"/>
    <row r="266" spans="1:28" ht="17.25" customHeight="1"/>
    <row r="267" spans="1:28" ht="17.25" customHeight="1"/>
    <row r="268" spans="1:28" ht="17.25" customHeight="1"/>
    <row r="269" spans="1:28" ht="17.25" customHeight="1"/>
    <row r="270" spans="1:28" ht="17.25" customHeight="1"/>
    <row r="271" spans="1:28" ht="17.25" customHeight="1"/>
    <row r="272" spans="1:28" ht="17.25" customHeight="1">
      <c r="A272" s="5336" t="s">
        <v>4530</v>
      </c>
      <c r="B272" s="5336"/>
      <c r="C272" s="5336"/>
      <c r="D272" s="5336"/>
      <c r="E272" s="5336"/>
      <c r="F272" s="5336"/>
      <c r="G272" s="5336"/>
      <c r="H272" s="5336"/>
      <c r="I272" s="5336"/>
      <c r="J272" s="5336"/>
      <c r="K272" s="5336"/>
      <c r="L272" s="5336"/>
      <c r="M272" s="5336"/>
      <c r="N272" s="5336"/>
      <c r="O272" s="5336"/>
      <c r="P272" s="5336"/>
      <c r="Q272" s="5336"/>
      <c r="R272" s="5336"/>
      <c r="S272" s="5336"/>
      <c r="T272" s="5336"/>
      <c r="U272" s="5336"/>
      <c r="V272" s="5336"/>
      <c r="W272" s="5336"/>
      <c r="X272" s="5336"/>
      <c r="Y272" s="5336"/>
      <c r="Z272" s="5336"/>
      <c r="AA272" s="5336"/>
      <c r="AB272" s="5336"/>
    </row>
    <row r="273" spans="1:28" ht="17.25" customHeight="1">
      <c r="A273" s="1973"/>
      <c r="B273" s="1973"/>
      <c r="C273" s="1973"/>
      <c r="D273" s="1973"/>
      <c r="E273" s="1973"/>
      <c r="F273" s="1973"/>
      <c r="G273" s="1973"/>
      <c r="H273" s="1973"/>
      <c r="I273" s="1973"/>
      <c r="J273" s="1973"/>
      <c r="K273" s="1973"/>
      <c r="L273" s="1973"/>
      <c r="M273" s="1973"/>
      <c r="N273" s="1973"/>
      <c r="O273" s="1973"/>
      <c r="P273" s="1973"/>
      <c r="Q273" s="1973"/>
      <c r="R273" s="1973"/>
      <c r="S273" s="1973"/>
      <c r="T273" s="1973"/>
      <c r="U273" s="1973"/>
      <c r="V273" s="1973"/>
      <c r="W273" s="1973"/>
      <c r="X273" s="1973"/>
      <c r="Y273" s="1973"/>
      <c r="Z273" s="1973"/>
      <c r="AA273" s="1973"/>
      <c r="AB273" s="1973"/>
    </row>
    <row r="274" spans="1:28" ht="17.25" customHeight="1">
      <c r="A274" s="1970" t="s">
        <v>4531</v>
      </c>
    </row>
    <row r="275" spans="1:28" ht="6" customHeight="1">
      <c r="B275" s="1990"/>
      <c r="C275" s="1991"/>
      <c r="D275" s="1991"/>
      <c r="E275" s="1991"/>
      <c r="F275" s="1991"/>
      <c r="G275" s="1991"/>
      <c r="H275" s="1991"/>
      <c r="I275" s="1991"/>
      <c r="J275" s="1991"/>
      <c r="K275" s="1991"/>
      <c r="L275" s="1991"/>
      <c r="M275" s="1991"/>
      <c r="N275" s="1991"/>
      <c r="O275" s="1991"/>
      <c r="P275" s="1991"/>
      <c r="Q275" s="1991"/>
      <c r="R275" s="1991"/>
      <c r="S275" s="1991"/>
      <c r="T275" s="1991"/>
      <c r="U275" s="1991"/>
      <c r="V275" s="1991"/>
      <c r="W275" s="1991"/>
      <c r="X275" s="1991"/>
      <c r="Y275" s="1992"/>
      <c r="Z275" s="1992"/>
      <c r="AA275" s="1992"/>
      <c r="AB275" s="1993"/>
    </row>
    <row r="276" spans="1:28" ht="17.25" customHeight="1">
      <c r="B276" s="5367"/>
      <c r="C276" s="5368"/>
      <c r="D276" s="5368"/>
      <c r="E276" s="5368"/>
      <c r="F276" s="5368"/>
      <c r="G276" s="5368"/>
      <c r="H276" s="5368"/>
      <c r="I276" s="5368"/>
      <c r="J276" s="5368"/>
      <c r="K276" s="5368"/>
      <c r="L276" s="5368"/>
      <c r="M276" s="5368"/>
      <c r="N276" s="5368"/>
      <c r="O276" s="5368"/>
      <c r="P276" s="5368"/>
      <c r="Q276" s="5368"/>
      <c r="R276" s="5368"/>
      <c r="S276" s="5368"/>
      <c r="T276" s="5368"/>
      <c r="U276" s="5368"/>
      <c r="V276" s="5368"/>
      <c r="W276" s="5368"/>
      <c r="X276" s="5368"/>
      <c r="Y276" s="5368"/>
      <c r="Z276" s="5368"/>
      <c r="AA276" s="5368"/>
      <c r="AB276" s="5369"/>
    </row>
    <row r="277" spans="1:28" ht="17.25" customHeight="1">
      <c r="B277" s="5367"/>
      <c r="C277" s="5368"/>
      <c r="D277" s="5368"/>
      <c r="E277" s="5368"/>
      <c r="F277" s="5368"/>
      <c r="G277" s="5368"/>
      <c r="H277" s="5368"/>
      <c r="I277" s="5368"/>
      <c r="J277" s="5368"/>
      <c r="K277" s="5368"/>
      <c r="L277" s="5368"/>
      <c r="M277" s="5368"/>
      <c r="N277" s="5368"/>
      <c r="O277" s="5368"/>
      <c r="P277" s="5368"/>
      <c r="Q277" s="5368"/>
      <c r="R277" s="5368"/>
      <c r="S277" s="5368"/>
      <c r="T277" s="5368"/>
      <c r="U277" s="5368"/>
      <c r="V277" s="5368"/>
      <c r="W277" s="5368"/>
      <c r="X277" s="5368"/>
      <c r="Y277" s="5368"/>
      <c r="Z277" s="5368"/>
      <c r="AA277" s="5368"/>
      <c r="AB277" s="5369"/>
    </row>
    <row r="278" spans="1:28" ht="17.25" customHeight="1">
      <c r="B278" s="5367"/>
      <c r="C278" s="5368"/>
      <c r="D278" s="5368"/>
      <c r="E278" s="5368"/>
      <c r="F278" s="5368"/>
      <c r="G278" s="5368"/>
      <c r="H278" s="5368"/>
      <c r="I278" s="5368"/>
      <c r="J278" s="5368"/>
      <c r="K278" s="5368"/>
      <c r="L278" s="5368"/>
      <c r="M278" s="5368"/>
      <c r="N278" s="5368"/>
      <c r="O278" s="5368"/>
      <c r="P278" s="5368"/>
      <c r="Q278" s="5368"/>
      <c r="R278" s="5368"/>
      <c r="S278" s="5368"/>
      <c r="T278" s="5368"/>
      <c r="U278" s="5368"/>
      <c r="V278" s="5368"/>
      <c r="W278" s="5368"/>
      <c r="X278" s="5368"/>
      <c r="Y278" s="5368"/>
      <c r="Z278" s="5368"/>
      <c r="AA278" s="5368"/>
      <c r="AB278" s="5369"/>
    </row>
    <row r="279" spans="1:28" ht="17.25" customHeight="1">
      <c r="B279" s="5367"/>
      <c r="C279" s="5368"/>
      <c r="D279" s="5368"/>
      <c r="E279" s="5368"/>
      <c r="F279" s="5368"/>
      <c r="G279" s="5368"/>
      <c r="H279" s="5368"/>
      <c r="I279" s="5368"/>
      <c r="J279" s="5368"/>
      <c r="K279" s="5368"/>
      <c r="L279" s="5368"/>
      <c r="M279" s="5368"/>
      <c r="N279" s="5368"/>
      <c r="O279" s="5368"/>
      <c r="P279" s="5368"/>
      <c r="Q279" s="5368"/>
      <c r="R279" s="5368"/>
      <c r="S279" s="5368"/>
      <c r="T279" s="5368"/>
      <c r="U279" s="5368"/>
      <c r="V279" s="5368"/>
      <c r="W279" s="5368"/>
      <c r="X279" s="5368"/>
      <c r="Y279" s="5368"/>
      <c r="Z279" s="5368"/>
      <c r="AA279" s="5368"/>
      <c r="AB279" s="5369"/>
    </row>
    <row r="280" spans="1:28" ht="6" customHeight="1">
      <c r="B280" s="1995"/>
      <c r="C280" s="1980"/>
      <c r="D280" s="1980"/>
      <c r="E280" s="1980"/>
      <c r="F280" s="1980"/>
      <c r="G280" s="1980"/>
      <c r="H280" s="1980"/>
      <c r="I280" s="1980"/>
      <c r="J280" s="1980"/>
      <c r="K280" s="1980"/>
      <c r="L280" s="1980"/>
      <c r="M280" s="1980"/>
      <c r="N280" s="1980"/>
      <c r="O280" s="1980"/>
      <c r="P280" s="1980"/>
      <c r="Q280" s="1980"/>
      <c r="R280" s="1980"/>
      <c r="S280" s="1980"/>
      <c r="T280" s="1980"/>
      <c r="U280" s="1980"/>
      <c r="V280" s="1980"/>
      <c r="W280" s="1980"/>
      <c r="X280" s="1980"/>
      <c r="Y280" s="1996"/>
      <c r="Z280" s="1996"/>
      <c r="AA280" s="1996"/>
      <c r="AB280" s="1997"/>
    </row>
    <row r="281" spans="1:28" ht="17.25" customHeight="1">
      <c r="A281" s="1970" t="s">
        <v>2943</v>
      </c>
    </row>
    <row r="282" spans="1:28" ht="17.25" customHeight="1">
      <c r="A282" s="1970" t="s">
        <v>4532</v>
      </c>
    </row>
    <row r="283" spans="1:28" ht="17.25" customHeight="1">
      <c r="A283" s="1970" t="s">
        <v>4533</v>
      </c>
    </row>
    <row r="284" spans="1:28" ht="17.25" customHeight="1"/>
    <row r="285" spans="1:28" ht="17.25" customHeight="1">
      <c r="A285" s="1970" t="s">
        <v>5367</v>
      </c>
    </row>
    <row r="286" spans="1:28" ht="17.25" customHeight="1">
      <c r="A286" s="1970" t="s">
        <v>4534</v>
      </c>
    </row>
    <row r="287" spans="1:28" ht="6" customHeight="1">
      <c r="B287" s="1990"/>
      <c r="C287" s="1991"/>
      <c r="D287" s="1991"/>
      <c r="E287" s="1991"/>
      <c r="F287" s="1991"/>
      <c r="G287" s="1991"/>
      <c r="H287" s="1991"/>
      <c r="I287" s="1991"/>
      <c r="J287" s="1991"/>
      <c r="K287" s="1991"/>
      <c r="L287" s="1991"/>
      <c r="M287" s="1991"/>
      <c r="N287" s="1991"/>
      <c r="O287" s="1991"/>
      <c r="P287" s="1991"/>
      <c r="Q287" s="1991"/>
      <c r="R287" s="1991"/>
      <c r="S287" s="1991"/>
      <c r="T287" s="1991"/>
      <c r="U287" s="1991"/>
      <c r="V287" s="1991"/>
      <c r="W287" s="1991"/>
      <c r="X287" s="1991"/>
      <c r="Y287" s="1992"/>
      <c r="Z287" s="1992"/>
      <c r="AA287" s="1992"/>
      <c r="AB287" s="1993"/>
    </row>
    <row r="288" spans="1:28" ht="17.25" customHeight="1">
      <c r="B288" s="5337"/>
      <c r="C288" s="5338"/>
      <c r="D288" s="5338"/>
      <c r="E288" s="5338"/>
      <c r="F288" s="5338"/>
      <c r="G288" s="5338"/>
      <c r="H288" s="5338"/>
      <c r="I288" s="5338"/>
      <c r="J288" s="5338"/>
      <c r="K288" s="5338"/>
      <c r="L288" s="5338"/>
      <c r="M288" s="5338"/>
      <c r="N288" s="5338"/>
      <c r="O288" s="5338"/>
      <c r="P288" s="5338"/>
      <c r="Q288" s="5338"/>
      <c r="R288" s="5338"/>
      <c r="S288" s="5338"/>
      <c r="T288" s="5338"/>
      <c r="U288" s="5338"/>
      <c r="V288" s="5338"/>
      <c r="W288" s="5338"/>
      <c r="X288" s="5338"/>
      <c r="Y288" s="5338"/>
      <c r="Z288" s="5338"/>
      <c r="AA288" s="5338"/>
      <c r="AB288" s="5339"/>
    </row>
    <row r="289" spans="1:28" ht="17.25" customHeight="1">
      <c r="B289" s="5337"/>
      <c r="C289" s="5338"/>
      <c r="D289" s="5338"/>
      <c r="E289" s="5338"/>
      <c r="F289" s="5338"/>
      <c r="G289" s="5338"/>
      <c r="H289" s="5338"/>
      <c r="I289" s="5338"/>
      <c r="J289" s="5338"/>
      <c r="K289" s="5338"/>
      <c r="L289" s="5338"/>
      <c r="M289" s="5338"/>
      <c r="N289" s="5338"/>
      <c r="O289" s="5338"/>
      <c r="P289" s="5338"/>
      <c r="Q289" s="5338"/>
      <c r="R289" s="5338"/>
      <c r="S289" s="5338"/>
      <c r="T289" s="5338"/>
      <c r="U289" s="5338"/>
      <c r="V289" s="5338"/>
      <c r="W289" s="5338"/>
      <c r="X289" s="5338"/>
      <c r="Y289" s="5338"/>
      <c r="Z289" s="5338"/>
      <c r="AA289" s="5338"/>
      <c r="AB289" s="5339"/>
    </row>
    <row r="290" spans="1:28" ht="17.25" customHeight="1">
      <c r="B290" s="5337"/>
      <c r="C290" s="5338"/>
      <c r="D290" s="5338"/>
      <c r="E290" s="5338"/>
      <c r="F290" s="5338"/>
      <c r="G290" s="5338"/>
      <c r="H290" s="5338"/>
      <c r="I290" s="5338"/>
      <c r="J290" s="5338"/>
      <c r="K290" s="5338"/>
      <c r="L290" s="5338"/>
      <c r="M290" s="5338"/>
      <c r="N290" s="5338"/>
      <c r="O290" s="5338"/>
      <c r="P290" s="5338"/>
      <c r="Q290" s="5338"/>
      <c r="R290" s="5338"/>
      <c r="S290" s="5338"/>
      <c r="T290" s="5338"/>
      <c r="U290" s="5338"/>
      <c r="V290" s="5338"/>
      <c r="W290" s="5338"/>
      <c r="X290" s="5338"/>
      <c r="Y290" s="5338"/>
      <c r="Z290" s="5338"/>
      <c r="AA290" s="5338"/>
      <c r="AB290" s="5339"/>
    </row>
    <row r="291" spans="1:28" ht="6" customHeight="1">
      <c r="B291" s="1995"/>
      <c r="C291" s="1980"/>
      <c r="D291" s="1980"/>
      <c r="E291" s="1980"/>
      <c r="F291" s="1980"/>
      <c r="G291" s="1980"/>
      <c r="H291" s="1980"/>
      <c r="I291" s="1980"/>
      <c r="J291" s="1980"/>
      <c r="K291" s="1980"/>
      <c r="L291" s="1980"/>
      <c r="M291" s="1980"/>
      <c r="N291" s="1980"/>
      <c r="O291" s="1980"/>
      <c r="P291" s="1980"/>
      <c r="Q291" s="1980"/>
      <c r="R291" s="1980"/>
      <c r="S291" s="1980"/>
      <c r="T291" s="1980"/>
      <c r="U291" s="1980"/>
      <c r="V291" s="1980"/>
      <c r="W291" s="1980"/>
      <c r="X291" s="1980"/>
      <c r="Y291" s="1996"/>
      <c r="Z291" s="1996"/>
      <c r="AA291" s="1996"/>
      <c r="AB291" s="1997"/>
    </row>
    <row r="292" spans="1:28" ht="17.25" customHeight="1"/>
    <row r="293" spans="1:28" ht="17.25" customHeight="1">
      <c r="A293" s="1970" t="s">
        <v>4535</v>
      </c>
    </row>
    <row r="294" spans="1:28" ht="6" customHeight="1">
      <c r="B294" s="1990"/>
      <c r="C294" s="1991"/>
      <c r="D294" s="1991"/>
      <c r="E294" s="1991"/>
      <c r="F294" s="1991"/>
      <c r="G294" s="1991"/>
      <c r="H294" s="1991"/>
      <c r="I294" s="1991"/>
      <c r="J294" s="1991"/>
      <c r="K294" s="1991"/>
      <c r="L294" s="1991"/>
      <c r="M294" s="1991"/>
      <c r="N294" s="1991"/>
      <c r="O294" s="1991"/>
      <c r="P294" s="1991"/>
      <c r="Q294" s="1991"/>
      <c r="R294" s="1991"/>
      <c r="S294" s="1991"/>
      <c r="T294" s="1991"/>
      <c r="U294" s="1991"/>
      <c r="V294" s="1991"/>
      <c r="W294" s="1991"/>
      <c r="X294" s="1991"/>
      <c r="Y294" s="1992"/>
      <c r="Z294" s="1992"/>
      <c r="AA294" s="1992"/>
      <c r="AB294" s="1993"/>
    </row>
    <row r="295" spans="1:28" ht="17.25" customHeight="1">
      <c r="B295" s="5337"/>
      <c r="C295" s="5338"/>
      <c r="D295" s="5338"/>
      <c r="E295" s="5338"/>
      <c r="F295" s="5338"/>
      <c r="G295" s="5338"/>
      <c r="H295" s="5338"/>
      <c r="I295" s="5338"/>
      <c r="J295" s="5338"/>
      <c r="K295" s="5338"/>
      <c r="L295" s="5338"/>
      <c r="M295" s="5338"/>
      <c r="N295" s="5338"/>
      <c r="O295" s="5338"/>
      <c r="P295" s="5338"/>
      <c r="Q295" s="5338"/>
      <c r="R295" s="5338"/>
      <c r="S295" s="5338"/>
      <c r="T295" s="5338"/>
      <c r="U295" s="5338"/>
      <c r="V295" s="5338"/>
      <c r="W295" s="5338"/>
      <c r="X295" s="5338"/>
      <c r="Y295" s="5338"/>
      <c r="Z295" s="5338"/>
      <c r="AA295" s="5338"/>
      <c r="AB295" s="5339"/>
    </row>
    <row r="296" spans="1:28" ht="17.25" customHeight="1">
      <c r="B296" s="5337"/>
      <c r="C296" s="5338"/>
      <c r="D296" s="5338"/>
      <c r="E296" s="5338"/>
      <c r="F296" s="5338"/>
      <c r="G296" s="5338"/>
      <c r="H296" s="5338"/>
      <c r="I296" s="5338"/>
      <c r="J296" s="5338"/>
      <c r="K296" s="5338"/>
      <c r="L296" s="5338"/>
      <c r="M296" s="5338"/>
      <c r="N296" s="5338"/>
      <c r="O296" s="5338"/>
      <c r="P296" s="5338"/>
      <c r="Q296" s="5338"/>
      <c r="R296" s="5338"/>
      <c r="S296" s="5338"/>
      <c r="T296" s="5338"/>
      <c r="U296" s="5338"/>
      <c r="V296" s="5338"/>
      <c r="W296" s="5338"/>
      <c r="X296" s="5338"/>
      <c r="Y296" s="5338"/>
      <c r="Z296" s="5338"/>
      <c r="AA296" s="5338"/>
      <c r="AB296" s="5339"/>
    </row>
    <row r="297" spans="1:28" ht="17.25" customHeight="1">
      <c r="B297" s="5337"/>
      <c r="C297" s="5338"/>
      <c r="D297" s="5338"/>
      <c r="E297" s="5338"/>
      <c r="F297" s="5338"/>
      <c r="G297" s="5338"/>
      <c r="H297" s="5338"/>
      <c r="I297" s="5338"/>
      <c r="J297" s="5338"/>
      <c r="K297" s="5338"/>
      <c r="L297" s="5338"/>
      <c r="M297" s="5338"/>
      <c r="N297" s="5338"/>
      <c r="O297" s="5338"/>
      <c r="P297" s="5338"/>
      <c r="Q297" s="5338"/>
      <c r="R297" s="5338"/>
      <c r="S297" s="5338"/>
      <c r="T297" s="5338"/>
      <c r="U297" s="5338"/>
      <c r="V297" s="5338"/>
      <c r="W297" s="5338"/>
      <c r="X297" s="5338"/>
      <c r="Y297" s="5338"/>
      <c r="Z297" s="5338"/>
      <c r="AA297" s="5338"/>
      <c r="AB297" s="5339"/>
    </row>
    <row r="298" spans="1:28" ht="6" customHeight="1">
      <c r="B298" s="1995"/>
      <c r="C298" s="1980"/>
      <c r="D298" s="1980"/>
      <c r="E298" s="1980"/>
      <c r="F298" s="1980"/>
      <c r="G298" s="1980"/>
      <c r="H298" s="1980"/>
      <c r="I298" s="1980"/>
      <c r="J298" s="1980"/>
      <c r="K298" s="1980"/>
      <c r="L298" s="1980"/>
      <c r="M298" s="1980"/>
      <c r="N298" s="1980"/>
      <c r="O298" s="1980"/>
      <c r="P298" s="1980"/>
      <c r="Q298" s="1980"/>
      <c r="R298" s="1980"/>
      <c r="S298" s="1980"/>
      <c r="T298" s="1980"/>
      <c r="U298" s="1980"/>
      <c r="V298" s="1980"/>
      <c r="W298" s="1980"/>
      <c r="X298" s="1980"/>
      <c r="Y298" s="1996"/>
      <c r="Z298" s="1996"/>
      <c r="AA298" s="1996"/>
      <c r="AB298" s="1997"/>
    </row>
    <row r="299" spans="1:28" ht="17.25" customHeight="1"/>
    <row r="300" spans="1:28" ht="17.25" customHeight="1">
      <c r="A300" s="1970" t="s">
        <v>4505</v>
      </c>
    </row>
    <row r="301" spans="1:28" ht="6" customHeight="1">
      <c r="B301" s="1990"/>
      <c r="C301" s="1991"/>
      <c r="D301" s="1991"/>
      <c r="E301" s="1991"/>
      <c r="F301" s="1991"/>
      <c r="G301" s="1991"/>
      <c r="H301" s="1991"/>
      <c r="I301" s="1991"/>
      <c r="J301" s="1991"/>
      <c r="K301" s="1991"/>
      <c r="L301" s="1991"/>
      <c r="M301" s="1991"/>
      <c r="N301" s="1991"/>
      <c r="O301" s="1991"/>
      <c r="P301" s="1991"/>
      <c r="Q301" s="1991"/>
      <c r="R301" s="1991"/>
      <c r="S301" s="1991"/>
      <c r="T301" s="1991"/>
      <c r="U301" s="1991"/>
      <c r="V301" s="1991"/>
      <c r="W301" s="1991"/>
      <c r="X301" s="1991"/>
      <c r="Y301" s="1992"/>
      <c r="Z301" s="1992"/>
      <c r="AA301" s="1992"/>
      <c r="AB301" s="1993"/>
    </row>
    <row r="302" spans="1:28" ht="17.25" customHeight="1">
      <c r="B302" s="1994" t="s">
        <v>4506</v>
      </c>
      <c r="N302" s="5332" t="str">
        <f>cst_wskakunin_KOUJI_TYAKUSYU_YOTEI_DATE</f>
        <v/>
      </c>
      <c r="O302" s="5332"/>
      <c r="P302" s="1100" t="s">
        <v>477</v>
      </c>
      <c r="Q302" s="5333" t="str">
        <f>cst_wskakunin_KOUJI_TYAKUSYU_YOTEI_DATE</f>
        <v/>
      </c>
      <c r="R302" s="5333"/>
      <c r="S302" s="1100" t="s">
        <v>5</v>
      </c>
      <c r="T302" s="5334" t="str">
        <f>cst_wskakunin_KOUJI_TYAKUSYU_YOTEI_DATE</f>
        <v/>
      </c>
      <c r="U302" s="5334"/>
      <c r="V302" s="1100" t="s">
        <v>478</v>
      </c>
      <c r="Y302" s="1970"/>
      <c r="Z302" s="1970"/>
      <c r="AA302" s="1970"/>
      <c r="AB302" s="1998"/>
    </row>
    <row r="303" spans="1:28" ht="6" customHeight="1">
      <c r="B303" s="1995"/>
      <c r="C303" s="1980"/>
      <c r="D303" s="1980"/>
      <c r="E303" s="1980"/>
      <c r="F303" s="1980"/>
      <c r="G303" s="1980"/>
      <c r="H303" s="1980"/>
      <c r="I303" s="1980"/>
      <c r="J303" s="1980"/>
      <c r="K303" s="1980"/>
      <c r="L303" s="1980"/>
      <c r="M303" s="1980"/>
      <c r="N303" s="1980"/>
      <c r="O303" s="1980"/>
      <c r="P303" s="1980"/>
      <c r="Q303" s="1980"/>
      <c r="R303" s="1980"/>
      <c r="S303" s="1980"/>
      <c r="T303" s="1980"/>
      <c r="U303" s="1980"/>
      <c r="V303" s="1980"/>
      <c r="W303" s="1980"/>
      <c r="X303" s="1980"/>
      <c r="Y303" s="1996"/>
      <c r="Z303" s="1996"/>
      <c r="AA303" s="1996"/>
      <c r="AB303" s="1997"/>
    </row>
    <row r="304" spans="1:28" ht="6" customHeight="1">
      <c r="B304" s="1990"/>
      <c r="C304" s="1991"/>
      <c r="D304" s="1991"/>
      <c r="E304" s="1991"/>
      <c r="F304" s="1991"/>
      <c r="G304" s="1991"/>
      <c r="H304" s="1991"/>
      <c r="I304" s="1991"/>
      <c r="J304" s="1991"/>
      <c r="K304" s="1991"/>
      <c r="L304" s="1991"/>
      <c r="M304" s="1991"/>
      <c r="N304" s="1991"/>
      <c r="O304" s="1991"/>
      <c r="P304" s="1991"/>
      <c r="Q304" s="1991"/>
      <c r="R304" s="1991"/>
      <c r="S304" s="1991"/>
      <c r="T304" s="1991"/>
      <c r="U304" s="1991"/>
      <c r="V304" s="1991"/>
      <c r="W304" s="1991"/>
      <c r="X304" s="1991"/>
      <c r="Y304" s="1992"/>
      <c r="Z304" s="1992"/>
      <c r="AA304" s="1992"/>
      <c r="AB304" s="1993"/>
    </row>
    <row r="305" spans="1:28" ht="17.25" customHeight="1">
      <c r="B305" s="1994" t="s">
        <v>4507</v>
      </c>
      <c r="N305" s="5332" t="str">
        <f>cst_wskakunin_KOUJI_KANRYOU_YOTEI_DATE</f>
        <v/>
      </c>
      <c r="O305" s="5332"/>
      <c r="P305" s="1100" t="s">
        <v>477</v>
      </c>
      <c r="Q305" s="5333" t="str">
        <f>cst_wskakunin_KOUJI_KANRYOU_YOTEI_DATE</f>
        <v/>
      </c>
      <c r="R305" s="5333"/>
      <c r="S305" s="1100" t="s">
        <v>5</v>
      </c>
      <c r="T305" s="5334" t="str">
        <f>cst_wskakunin_KOUJI_KANRYOU_YOTEI_DATE</f>
        <v/>
      </c>
      <c r="U305" s="5334"/>
      <c r="V305" s="1100" t="s">
        <v>478</v>
      </c>
      <c r="Y305" s="1970"/>
      <c r="Z305" s="1970"/>
      <c r="AA305" s="1970"/>
      <c r="AB305" s="1998"/>
    </row>
    <row r="306" spans="1:28" ht="6" customHeight="1">
      <c r="B306" s="1995"/>
      <c r="C306" s="1980"/>
      <c r="D306" s="1980"/>
      <c r="E306" s="1980"/>
      <c r="F306" s="1980"/>
      <c r="G306" s="1980"/>
      <c r="H306" s="1980"/>
      <c r="I306" s="1980"/>
      <c r="J306" s="1980"/>
      <c r="K306" s="1980"/>
      <c r="L306" s="1980"/>
      <c r="M306" s="1980"/>
      <c r="N306" s="1980"/>
      <c r="O306" s="1980"/>
      <c r="P306" s="1980"/>
      <c r="Q306" s="1980"/>
      <c r="R306" s="1980"/>
      <c r="S306" s="1980"/>
      <c r="T306" s="1980"/>
      <c r="U306" s="1980"/>
      <c r="V306" s="1980"/>
      <c r="W306" s="1980"/>
      <c r="X306" s="1980"/>
      <c r="Y306" s="1996"/>
      <c r="Z306" s="1996"/>
      <c r="AA306" s="1996"/>
      <c r="AB306" s="1997"/>
    </row>
    <row r="307" spans="1:28" ht="17.25" customHeight="1">
      <c r="A307" s="1970" t="s">
        <v>2943</v>
      </c>
    </row>
    <row r="308" spans="1:28" ht="17.25" customHeight="1">
      <c r="A308" s="1970" t="s">
        <v>4536</v>
      </c>
    </row>
    <row r="309" spans="1:28" ht="17.25" customHeight="1">
      <c r="A309" s="1970" t="s">
        <v>5381</v>
      </c>
    </row>
    <row r="310" spans="1:28" ht="17.25" customHeight="1">
      <c r="A310" s="1970" t="s">
        <v>4537</v>
      </c>
    </row>
    <row r="311" spans="1:28" ht="17.25" customHeight="1">
      <c r="A311" s="1970" t="s">
        <v>4538</v>
      </c>
    </row>
    <row r="312" spans="1:28" ht="17.25" customHeight="1"/>
    <row r="313" spans="1:28" ht="17.25" customHeight="1"/>
    <row r="314" spans="1:28" ht="17.25" customHeight="1"/>
    <row r="315" spans="1:28" ht="17.25" customHeight="1"/>
    <row r="316" spans="1:28" ht="17.25" customHeight="1"/>
    <row r="317" spans="1:28" ht="17.25" customHeight="1"/>
    <row r="318" spans="1:28" ht="17.25" customHeight="1"/>
    <row r="319" spans="1:28" ht="17.25" customHeight="1"/>
    <row r="320" spans="1:28"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7.25" customHeight="1"/>
    <row r="341" ht="17.25" customHeight="1"/>
    <row r="342" ht="17.25" customHeight="1"/>
    <row r="343" ht="17.25" customHeight="1"/>
    <row r="344" ht="17.25" customHeight="1"/>
    <row r="345" ht="17.25" customHeight="1"/>
    <row r="346" ht="17.25" customHeight="1"/>
    <row r="347" ht="17.25" customHeight="1"/>
    <row r="348" ht="13.5" customHeight="1"/>
  </sheetData>
  <mergeCells count="59">
    <mergeCell ref="S15:AB16"/>
    <mergeCell ref="A3:AB3"/>
    <mergeCell ref="A5:AB5"/>
    <mergeCell ref="A6:AB6"/>
    <mergeCell ref="U9:V9"/>
    <mergeCell ref="S13:AB14"/>
    <mergeCell ref="A18:N19"/>
    <mergeCell ref="O18:Q18"/>
    <mergeCell ref="R18:AB19"/>
    <mergeCell ref="O19:Q19"/>
    <mergeCell ref="A30:I30"/>
    <mergeCell ref="J30:R30"/>
    <mergeCell ref="S30:AB30"/>
    <mergeCell ref="I67:L67"/>
    <mergeCell ref="A31:I31"/>
    <mergeCell ref="J31:R31"/>
    <mergeCell ref="S31:AB33"/>
    <mergeCell ref="A32:I32"/>
    <mergeCell ref="J32:R32"/>
    <mergeCell ref="A33:I33"/>
    <mergeCell ref="J33:R33"/>
    <mergeCell ref="A48:AB48"/>
    <mergeCell ref="A50:AB50"/>
    <mergeCell ref="H55:AB55"/>
    <mergeCell ref="I58:L58"/>
    <mergeCell ref="I64:L64"/>
    <mergeCell ref="K172:M172"/>
    <mergeCell ref="M71:P71"/>
    <mergeCell ref="M72:P72"/>
    <mergeCell ref="J76:M76"/>
    <mergeCell ref="J77:M77"/>
    <mergeCell ref="I78:J78"/>
    <mergeCell ref="P78:Q78"/>
    <mergeCell ref="G81:M81"/>
    <mergeCell ref="P81:V81"/>
    <mergeCell ref="A162:AB162"/>
    <mergeCell ref="K166:M166"/>
    <mergeCell ref="K169:M169"/>
    <mergeCell ref="A272:AB272"/>
    <mergeCell ref="A217:AB217"/>
    <mergeCell ref="B221:AB223"/>
    <mergeCell ref="B228:AB230"/>
    <mergeCell ref="N235:O235"/>
    <mergeCell ref="Q235:R235"/>
    <mergeCell ref="T235:U235"/>
    <mergeCell ref="N238:O238"/>
    <mergeCell ref="Q238:R238"/>
    <mergeCell ref="T238:U238"/>
    <mergeCell ref="O241:P241"/>
    <mergeCell ref="R241:S241"/>
    <mergeCell ref="N305:O305"/>
    <mergeCell ref="Q305:R305"/>
    <mergeCell ref="T305:U305"/>
    <mergeCell ref="B276:AB279"/>
    <mergeCell ref="B288:AB290"/>
    <mergeCell ref="B295:AB297"/>
    <mergeCell ref="N302:O302"/>
    <mergeCell ref="Q302:R302"/>
    <mergeCell ref="T302:U302"/>
  </mergeCells>
  <phoneticPr fontId="129"/>
  <dataValidations count="1">
    <dataValidation type="list" allowBlank="1" showInputMessage="1" showErrorMessage="1" sqref="H61 H76:H78 I176:I178 K61 L176:L178 O78 O88 O96 O100 R88 R96 R100" xr:uid="{00000000-0002-0000-52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B283"/>
  <sheetViews>
    <sheetView zoomScaleNormal="100" zoomScaleSheetLayoutView="100" workbookViewId="0"/>
  </sheetViews>
  <sheetFormatPr defaultColWidth="9" defaultRowHeight="13.5"/>
  <cols>
    <col min="1" max="24" width="3.125" style="1970" customWidth="1"/>
    <col min="25" max="27" width="3.125" style="1987" customWidth="1"/>
    <col min="28" max="28" width="3.125" style="1970" customWidth="1"/>
    <col min="29" max="29" width="12.375" style="1970" customWidth="1"/>
    <col min="30" max="30" width="9" style="1970" customWidth="1"/>
    <col min="31" max="16384" width="9" style="1970"/>
  </cols>
  <sheetData>
    <row r="1" spans="1:28" ht="17.25" customHeight="1">
      <c r="A1" s="1969" t="s">
        <v>5382</v>
      </c>
      <c r="G1" s="1971"/>
      <c r="H1" s="1971"/>
      <c r="Y1" s="1972"/>
      <c r="Z1" s="1972"/>
      <c r="AA1" s="1972"/>
    </row>
    <row r="2" spans="1:28" ht="17.25" customHeight="1">
      <c r="A2" s="1969"/>
      <c r="G2" s="1971"/>
      <c r="H2" s="1971"/>
      <c r="Y2" s="1972"/>
      <c r="Z2" s="1972"/>
      <c r="AA2" s="1972"/>
    </row>
    <row r="3" spans="1:28" ht="17.25" customHeight="1">
      <c r="A3" s="5336" t="s">
        <v>15</v>
      </c>
      <c r="B3" s="5336"/>
      <c r="C3" s="5336"/>
      <c r="D3" s="5336"/>
      <c r="E3" s="5336"/>
      <c r="F3" s="5336"/>
      <c r="G3" s="5336"/>
      <c r="H3" s="5336"/>
      <c r="I3" s="5336"/>
      <c r="J3" s="5336"/>
      <c r="K3" s="5336"/>
      <c r="L3" s="5336"/>
      <c r="M3" s="5336"/>
      <c r="N3" s="5336"/>
      <c r="O3" s="5336"/>
      <c r="P3" s="5336"/>
      <c r="Q3" s="5336"/>
      <c r="R3" s="5336"/>
      <c r="S3" s="5336"/>
      <c r="T3" s="5336"/>
      <c r="U3" s="5336"/>
      <c r="V3" s="5336"/>
      <c r="W3" s="5336"/>
      <c r="X3" s="5336"/>
      <c r="Y3" s="5336"/>
      <c r="Z3" s="5336"/>
      <c r="AA3" s="5336"/>
      <c r="AB3" s="5336"/>
    </row>
    <row r="4" spans="1:28" ht="17.25" customHeight="1">
      <c r="Y4" s="1972"/>
      <c r="Z4" s="1972"/>
      <c r="AA4" s="1972"/>
    </row>
    <row r="5" spans="1:28" ht="25.5" customHeight="1">
      <c r="A5" s="5362" t="s">
        <v>4459</v>
      </c>
      <c r="B5" s="5362"/>
      <c r="C5" s="5362"/>
      <c r="D5" s="5362"/>
      <c r="E5" s="5362"/>
      <c r="F5" s="5362"/>
      <c r="G5" s="5362"/>
      <c r="H5" s="5362"/>
      <c r="I5" s="5362"/>
      <c r="J5" s="5362"/>
      <c r="K5" s="5362"/>
      <c r="L5" s="5362"/>
      <c r="M5" s="5362"/>
      <c r="N5" s="5362"/>
      <c r="O5" s="5362"/>
      <c r="P5" s="5362"/>
      <c r="Q5" s="5362"/>
      <c r="R5" s="5362"/>
      <c r="S5" s="5362"/>
      <c r="T5" s="5362"/>
      <c r="U5" s="5362"/>
      <c r="V5" s="5362"/>
      <c r="W5" s="5362"/>
      <c r="X5" s="5362"/>
      <c r="Y5" s="5362"/>
      <c r="Z5" s="5362"/>
      <c r="AA5" s="5362"/>
      <c r="AB5" s="5362"/>
    </row>
    <row r="6" spans="1:28" ht="17.25" customHeight="1">
      <c r="A6" s="5336" t="s">
        <v>5383</v>
      </c>
      <c r="B6" s="5336"/>
      <c r="C6" s="5336"/>
      <c r="D6" s="5336"/>
      <c r="E6" s="5336"/>
      <c r="F6" s="5336"/>
      <c r="G6" s="5336"/>
      <c r="H6" s="5336"/>
      <c r="I6" s="5336"/>
      <c r="J6" s="5336"/>
      <c r="K6" s="5336"/>
      <c r="L6" s="5336"/>
      <c r="M6" s="5336"/>
      <c r="N6" s="5336"/>
      <c r="O6" s="5336"/>
      <c r="P6" s="5336"/>
      <c r="Q6" s="5336"/>
      <c r="R6" s="5336"/>
      <c r="S6" s="5336"/>
      <c r="T6" s="5336"/>
      <c r="U6" s="5336"/>
      <c r="V6" s="5336"/>
      <c r="W6" s="5336"/>
      <c r="X6" s="5336"/>
      <c r="Y6" s="5336"/>
      <c r="Z6" s="5336"/>
      <c r="AA6" s="5336"/>
      <c r="AB6" s="5336"/>
    </row>
    <row r="7" spans="1:28" ht="17.25" customHeight="1">
      <c r="Y7" s="1970"/>
      <c r="Z7" s="1970"/>
      <c r="AA7" s="1970"/>
    </row>
    <row r="8" spans="1:28" ht="17.25" customHeight="1">
      <c r="A8" s="1974"/>
      <c r="B8" s="1974"/>
      <c r="C8" s="1974"/>
      <c r="D8" s="1974"/>
      <c r="E8" s="1974"/>
      <c r="F8" s="1974"/>
      <c r="G8" s="1974"/>
      <c r="H8" s="1974"/>
      <c r="I8" s="1974"/>
      <c r="J8" s="1974"/>
      <c r="K8" s="1974"/>
      <c r="L8" s="1974"/>
      <c r="M8" s="1974"/>
      <c r="N8" s="1974"/>
      <c r="O8" s="1974"/>
      <c r="P8" s="1974"/>
      <c r="Q8" s="1974"/>
      <c r="R8" s="1974"/>
      <c r="S8" s="1974"/>
      <c r="T8" s="1974"/>
      <c r="U8" s="1974"/>
      <c r="V8" s="1974"/>
      <c r="W8" s="1974"/>
      <c r="X8" s="1974"/>
      <c r="Y8" s="1974"/>
      <c r="Z8" s="1974"/>
      <c r="AA8" s="1974"/>
      <c r="AB8" s="1974"/>
    </row>
    <row r="9" spans="1:28" ht="17.25" customHeight="1">
      <c r="B9" s="1973"/>
      <c r="C9" s="1973"/>
      <c r="D9" s="1973"/>
      <c r="E9" s="1973"/>
      <c r="F9" s="1973"/>
      <c r="N9" s="1973"/>
      <c r="U9" s="5377"/>
      <c r="V9" s="5377"/>
      <c r="W9" s="1970" t="s">
        <v>477</v>
      </c>
      <c r="X9" s="2016"/>
      <c r="Y9" s="1970" t="s">
        <v>5</v>
      </c>
      <c r="Z9" s="2016"/>
      <c r="AA9" s="1970" t="s">
        <v>478</v>
      </c>
    </row>
    <row r="10" spans="1:28" ht="17.25" customHeight="1">
      <c r="B10" s="1973"/>
      <c r="C10" s="1973"/>
      <c r="D10" s="1973"/>
      <c r="E10" s="1973"/>
      <c r="F10" s="1973"/>
      <c r="G10" s="1973"/>
      <c r="H10" s="1973"/>
      <c r="Y10" s="1970"/>
      <c r="Z10" s="1970"/>
      <c r="AA10" s="1970"/>
    </row>
    <row r="11" spans="1:28" ht="18" customHeight="1">
      <c r="A11" s="1970" t="s">
        <v>5348</v>
      </c>
      <c r="D11" s="1973"/>
      <c r="E11" s="1973"/>
      <c r="F11" s="1973"/>
      <c r="G11" s="1973"/>
      <c r="H11" s="1973"/>
      <c r="Y11" s="1970"/>
      <c r="Z11" s="1970"/>
      <c r="AA11" s="1970"/>
    </row>
    <row r="12" spans="1:28" ht="18" customHeight="1">
      <c r="Y12" s="1970"/>
      <c r="Z12" s="1970"/>
      <c r="AA12" s="1970"/>
    </row>
    <row r="13" spans="1:28" ht="17.25" customHeight="1">
      <c r="L13" s="1970" t="s">
        <v>3555</v>
      </c>
      <c r="S13" s="5376" t="str">
        <f>cst_wskakunin_owner1__address</f>
        <v>埼玉県埼玉県さいたま市浦和区岸町７－１２－３</v>
      </c>
      <c r="T13" s="5376"/>
      <c r="U13" s="5376"/>
      <c r="V13" s="5376"/>
      <c r="W13" s="5376"/>
      <c r="X13" s="5376"/>
      <c r="Y13" s="5376"/>
      <c r="Z13" s="5376"/>
      <c r="AA13" s="5376"/>
      <c r="AB13" s="5376"/>
    </row>
    <row r="14" spans="1:28" ht="17.25" customHeight="1">
      <c r="L14" s="1970" t="s">
        <v>3516</v>
      </c>
      <c r="S14" s="5376"/>
      <c r="T14" s="5376"/>
      <c r="U14" s="5376"/>
      <c r="V14" s="5376"/>
      <c r="W14" s="5376"/>
      <c r="X14" s="5376"/>
      <c r="Y14" s="5376"/>
      <c r="Z14" s="5376"/>
      <c r="AA14" s="5376"/>
      <c r="AB14" s="5376"/>
    </row>
    <row r="15" spans="1:28" ht="17.25" customHeight="1">
      <c r="L15" s="1970" t="s">
        <v>3025</v>
      </c>
      <c r="S15" s="5376" t="str">
        <f>cst_wskakunin_owner1__space3</f>
        <v>テスト建て主
代表取締役社長　テストさん</v>
      </c>
      <c r="T15" s="5376"/>
      <c r="U15" s="5376"/>
      <c r="V15" s="5376"/>
      <c r="W15" s="5376"/>
      <c r="X15" s="5376"/>
      <c r="Y15" s="5376"/>
      <c r="Z15" s="5376"/>
      <c r="AA15" s="5376"/>
      <c r="AB15" s="5376"/>
    </row>
    <row r="16" spans="1:28" ht="17.25" customHeight="1">
      <c r="L16" s="1970" t="s">
        <v>3026</v>
      </c>
      <c r="S16" s="5376"/>
      <c r="T16" s="5376"/>
      <c r="U16" s="5376"/>
      <c r="V16" s="5376"/>
      <c r="W16" s="5376"/>
      <c r="X16" s="5376"/>
      <c r="Y16" s="5376"/>
      <c r="Z16" s="5376"/>
      <c r="AA16" s="5376"/>
      <c r="AB16" s="5376"/>
    </row>
    <row r="17" spans="1:28" ht="17.25" customHeight="1">
      <c r="Y17" s="1970"/>
      <c r="Z17" s="1970"/>
      <c r="AA17" s="1970"/>
    </row>
    <row r="18" spans="1:28" ht="17.25" customHeight="1">
      <c r="A18" s="5366" t="s">
        <v>4460</v>
      </c>
      <c r="B18" s="5366"/>
      <c r="C18" s="5366"/>
      <c r="D18" s="5366"/>
      <c r="E18" s="5366"/>
      <c r="F18" s="5366"/>
      <c r="G18" s="5366"/>
      <c r="H18" s="5366"/>
      <c r="I18" s="5366"/>
      <c r="J18" s="5366"/>
      <c r="K18" s="5366"/>
      <c r="L18" s="5366"/>
      <c r="M18" s="5366"/>
      <c r="N18" s="5366"/>
      <c r="O18" s="5366" t="s">
        <v>5384</v>
      </c>
      <c r="P18" s="5366"/>
      <c r="Q18" s="5366"/>
      <c r="R18" s="5366" t="s">
        <v>4462</v>
      </c>
      <c r="S18" s="5366"/>
      <c r="T18" s="5366"/>
      <c r="U18" s="5366"/>
      <c r="V18" s="5366"/>
      <c r="W18" s="5366"/>
      <c r="X18" s="5366"/>
      <c r="Y18" s="5366"/>
      <c r="Z18" s="5366"/>
      <c r="AA18" s="5366"/>
      <c r="AB18" s="5366"/>
    </row>
    <row r="19" spans="1:28" ht="17.25" customHeight="1">
      <c r="A19" s="5366"/>
      <c r="B19" s="5366"/>
      <c r="C19" s="5366"/>
      <c r="D19" s="5366"/>
      <c r="E19" s="5366"/>
      <c r="F19" s="5366"/>
      <c r="G19" s="5366"/>
      <c r="H19" s="5366"/>
      <c r="I19" s="5366"/>
      <c r="J19" s="5366"/>
      <c r="K19" s="5366"/>
      <c r="L19" s="5366"/>
      <c r="M19" s="5366"/>
      <c r="N19" s="5366"/>
      <c r="O19" s="5366" t="s">
        <v>5385</v>
      </c>
      <c r="P19" s="5366"/>
      <c r="Q19" s="5366"/>
      <c r="R19" s="5366"/>
      <c r="S19" s="5366"/>
      <c r="T19" s="5366"/>
      <c r="U19" s="5366"/>
      <c r="V19" s="5366"/>
      <c r="W19" s="5366"/>
      <c r="X19" s="5366"/>
      <c r="Y19" s="5366"/>
      <c r="Z19" s="5366"/>
      <c r="AA19" s="5366"/>
      <c r="AB19" s="5366"/>
    </row>
    <row r="20" spans="1:28" ht="17.25" customHeight="1">
      <c r="A20" s="1970" t="s">
        <v>4465</v>
      </c>
      <c r="Y20" s="1970"/>
      <c r="Z20" s="1970"/>
      <c r="AA20" s="1970"/>
    </row>
    <row r="21" spans="1:28" ht="17.25" customHeight="1">
      <c r="Y21" s="1970"/>
      <c r="Z21" s="1970"/>
      <c r="AA21" s="1970"/>
    </row>
    <row r="22" spans="1:28" ht="17.25" customHeight="1">
      <c r="Y22" s="1970"/>
      <c r="Z22" s="1970"/>
      <c r="AA22" s="1970"/>
    </row>
    <row r="23" spans="1:28" ht="17.25" customHeight="1">
      <c r="Y23" s="1970"/>
      <c r="Z23" s="1970"/>
      <c r="AA23" s="1970"/>
    </row>
    <row r="24" spans="1:28" ht="17.25" customHeight="1">
      <c r="Y24" s="1970"/>
      <c r="Z24" s="1970"/>
      <c r="AA24" s="1970"/>
    </row>
    <row r="25" spans="1:28" ht="17.25" customHeight="1">
      <c r="Y25" s="1970"/>
      <c r="Z25" s="1970"/>
      <c r="AA25" s="1970"/>
    </row>
    <row r="26" spans="1:28" ht="17.25" customHeight="1">
      <c r="Y26" s="1970"/>
      <c r="Z26" s="1970"/>
      <c r="AA26" s="1970"/>
    </row>
    <row r="27" spans="1:28" ht="17.25" customHeight="1">
      <c r="Y27" s="1970"/>
      <c r="Z27" s="1970"/>
      <c r="AA27" s="1970"/>
    </row>
    <row r="28" spans="1:28" ht="17.25" customHeight="1">
      <c r="Y28" s="1970"/>
      <c r="Z28" s="1970"/>
      <c r="AA28" s="1970"/>
    </row>
    <row r="29" spans="1:28" ht="17.25" customHeight="1">
      <c r="A29" s="1970" t="s">
        <v>3902</v>
      </c>
      <c r="Y29" s="1970"/>
      <c r="Z29" s="1970"/>
      <c r="AA29" s="1970"/>
    </row>
    <row r="30" spans="1:28" ht="27" customHeight="1">
      <c r="A30" s="5345" t="s">
        <v>4466</v>
      </c>
      <c r="B30" s="5346"/>
      <c r="C30" s="5346"/>
      <c r="D30" s="5346"/>
      <c r="E30" s="5346"/>
      <c r="F30" s="5346"/>
      <c r="G30" s="5346"/>
      <c r="H30" s="5346"/>
      <c r="I30" s="5346"/>
      <c r="J30" s="5345" t="s">
        <v>4467</v>
      </c>
      <c r="K30" s="5346"/>
      <c r="L30" s="5346"/>
      <c r="M30" s="5346"/>
      <c r="N30" s="5346"/>
      <c r="O30" s="5346"/>
      <c r="P30" s="5346"/>
      <c r="Q30" s="5346"/>
      <c r="R30" s="5346"/>
      <c r="S30" s="5345" t="s">
        <v>3557</v>
      </c>
      <c r="T30" s="5346"/>
      <c r="U30" s="5346"/>
      <c r="V30" s="5346"/>
      <c r="W30" s="5346"/>
      <c r="X30" s="5346"/>
      <c r="Y30" s="5346"/>
      <c r="Z30" s="5346"/>
      <c r="AA30" s="5346"/>
      <c r="AB30" s="5361"/>
    </row>
    <row r="31" spans="1:28" ht="27" customHeight="1">
      <c r="A31" s="5345" t="s">
        <v>3549</v>
      </c>
      <c r="B31" s="5346"/>
      <c r="C31" s="5346"/>
      <c r="D31" s="5346"/>
      <c r="E31" s="5346"/>
      <c r="F31" s="5346"/>
      <c r="G31" s="5346"/>
      <c r="H31" s="5346"/>
      <c r="I31" s="5346"/>
      <c r="J31" s="5345" t="s">
        <v>3549</v>
      </c>
      <c r="K31" s="5346"/>
      <c r="L31" s="5346"/>
      <c r="M31" s="5346"/>
      <c r="N31" s="5346"/>
      <c r="O31" s="5346"/>
      <c r="P31" s="5346"/>
      <c r="Q31" s="5346"/>
      <c r="R31" s="5346"/>
      <c r="S31" s="5347"/>
      <c r="T31" s="5348"/>
      <c r="U31" s="5348"/>
      <c r="V31" s="5348"/>
      <c r="W31" s="5348"/>
      <c r="X31" s="5348"/>
      <c r="Y31" s="5348"/>
      <c r="Z31" s="5348"/>
      <c r="AA31" s="5348"/>
      <c r="AB31" s="5349"/>
    </row>
    <row r="32" spans="1:28" ht="27" customHeight="1">
      <c r="A32" s="5356" t="s">
        <v>3550</v>
      </c>
      <c r="B32" s="5357"/>
      <c r="C32" s="5357"/>
      <c r="D32" s="5357"/>
      <c r="E32" s="5357"/>
      <c r="F32" s="5357"/>
      <c r="G32" s="5357"/>
      <c r="H32" s="5357"/>
      <c r="I32" s="5357"/>
      <c r="J32" s="5356" t="s">
        <v>3550</v>
      </c>
      <c r="K32" s="5357"/>
      <c r="L32" s="5357"/>
      <c r="M32" s="5357"/>
      <c r="N32" s="5357"/>
      <c r="O32" s="5357"/>
      <c r="P32" s="5357"/>
      <c r="Q32" s="5357"/>
      <c r="R32" s="5357"/>
      <c r="S32" s="5350"/>
      <c r="T32" s="5351"/>
      <c r="U32" s="5351"/>
      <c r="V32" s="5351"/>
      <c r="W32" s="5351"/>
      <c r="X32" s="5351"/>
      <c r="Y32" s="5351"/>
      <c r="Z32" s="5351"/>
      <c r="AA32" s="5351"/>
      <c r="AB32" s="5352"/>
    </row>
    <row r="33" spans="1:28" ht="27" customHeight="1">
      <c r="A33" s="5358" t="s">
        <v>3869</v>
      </c>
      <c r="B33" s="5359"/>
      <c r="C33" s="5359"/>
      <c r="D33" s="5359"/>
      <c r="E33" s="5359"/>
      <c r="F33" s="5359"/>
      <c r="G33" s="5359"/>
      <c r="H33" s="5359"/>
      <c r="I33" s="5360"/>
      <c r="J33" s="5358" t="s">
        <v>3869</v>
      </c>
      <c r="K33" s="5359"/>
      <c r="L33" s="5359"/>
      <c r="M33" s="5359"/>
      <c r="N33" s="5359"/>
      <c r="O33" s="5359"/>
      <c r="P33" s="5359"/>
      <c r="Q33" s="5359"/>
      <c r="R33" s="5359"/>
      <c r="S33" s="5353"/>
      <c r="T33" s="5354"/>
      <c r="U33" s="5354"/>
      <c r="V33" s="5354"/>
      <c r="W33" s="5354"/>
      <c r="X33" s="5354"/>
      <c r="Y33" s="5354"/>
      <c r="Z33" s="5354"/>
      <c r="AA33" s="5354"/>
      <c r="AB33" s="5355"/>
    </row>
    <row r="34" spans="1:28" ht="17.25" customHeight="1">
      <c r="A34" s="1970" t="s">
        <v>2943</v>
      </c>
    </row>
    <row r="35" spans="1:28" ht="17.25" customHeight="1">
      <c r="A35" s="1970" t="s">
        <v>5386</v>
      </c>
    </row>
    <row r="36" spans="1:28" ht="17.25" customHeight="1">
      <c r="A36" s="1970" t="s">
        <v>5387</v>
      </c>
    </row>
    <row r="37" spans="1:28" ht="17.25" customHeight="1">
      <c r="A37" s="1970" t="s">
        <v>5388</v>
      </c>
    </row>
    <row r="38" spans="1:28" ht="17.25" customHeight="1">
      <c r="A38" s="1970" t="s">
        <v>5389</v>
      </c>
    </row>
    <row r="39" spans="1:28" ht="17.25" customHeight="1">
      <c r="A39" s="1970" t="s">
        <v>5390</v>
      </c>
    </row>
    <row r="40" spans="1:28" ht="17.25" customHeight="1">
      <c r="A40" s="1970" t="s">
        <v>5391</v>
      </c>
    </row>
    <row r="41" spans="1:28" ht="17.25" customHeight="1">
      <c r="A41" s="1970" t="s">
        <v>5392</v>
      </c>
    </row>
    <row r="42" spans="1:28" ht="17.25" customHeight="1">
      <c r="A42" s="1970" t="s">
        <v>5393</v>
      </c>
    </row>
    <row r="43" spans="1:28" ht="17.25" customHeight="1">
      <c r="A43" s="1970" t="s">
        <v>4474</v>
      </c>
    </row>
    <row r="44" spans="1:28" ht="17.25" customHeight="1"/>
    <row r="45" spans="1:28" ht="17.25" customHeight="1"/>
    <row r="46" spans="1:28" ht="17.25" customHeight="1"/>
    <row r="47" spans="1:28" ht="17.25" customHeight="1"/>
    <row r="48" spans="1:28" ht="17.25" customHeight="1">
      <c r="A48" s="5336" t="s">
        <v>32</v>
      </c>
      <c r="B48" s="5336"/>
      <c r="C48" s="5336"/>
      <c r="D48" s="5336"/>
      <c r="E48" s="5336"/>
      <c r="F48" s="5336"/>
      <c r="G48" s="5336"/>
      <c r="H48" s="5336"/>
      <c r="I48" s="5336"/>
      <c r="J48" s="5336"/>
      <c r="K48" s="5336"/>
      <c r="L48" s="5336"/>
      <c r="M48" s="5336"/>
      <c r="N48" s="5336"/>
      <c r="O48" s="5336"/>
      <c r="P48" s="5336"/>
      <c r="Q48" s="5336"/>
      <c r="R48" s="5336"/>
      <c r="S48" s="5336"/>
      <c r="T48" s="5336"/>
      <c r="U48" s="5336"/>
      <c r="V48" s="5336"/>
      <c r="W48" s="5336"/>
      <c r="X48" s="5336"/>
      <c r="Y48" s="5336"/>
      <c r="Z48" s="5336"/>
      <c r="AA48" s="5336"/>
      <c r="AB48" s="5336"/>
    </row>
    <row r="49" spans="1:28" ht="17.25" customHeight="1">
      <c r="A49" s="1973"/>
      <c r="B49" s="1973"/>
      <c r="C49" s="1973"/>
      <c r="D49" s="1973"/>
      <c r="E49" s="1973"/>
      <c r="F49" s="1973"/>
      <c r="G49" s="1973"/>
      <c r="H49" s="1973"/>
      <c r="I49" s="1973"/>
      <c r="J49" s="1973"/>
      <c r="K49" s="1973"/>
      <c r="L49" s="1973"/>
      <c r="M49" s="1973"/>
      <c r="N49" s="1973"/>
      <c r="O49" s="1973"/>
      <c r="P49" s="1973"/>
      <c r="Q49" s="1973"/>
      <c r="R49" s="1973"/>
      <c r="S49" s="1973"/>
      <c r="T49" s="1973"/>
      <c r="U49" s="1973"/>
      <c r="V49" s="1973"/>
      <c r="W49" s="1973"/>
      <c r="X49" s="1973"/>
      <c r="Y49" s="1973"/>
      <c r="Z49" s="1973"/>
      <c r="AA49" s="1973"/>
      <c r="AB49" s="1973"/>
    </row>
    <row r="50" spans="1:28" ht="17.25" customHeight="1">
      <c r="A50" s="5336" t="s">
        <v>4475</v>
      </c>
      <c r="B50" s="5336"/>
      <c r="C50" s="5336"/>
      <c r="D50" s="5336"/>
      <c r="E50" s="5336"/>
      <c r="F50" s="5336"/>
      <c r="G50" s="5336"/>
      <c r="H50" s="5336"/>
      <c r="I50" s="5336"/>
      <c r="J50" s="5336"/>
      <c r="K50" s="5336"/>
      <c r="L50" s="5336"/>
      <c r="M50" s="5336"/>
      <c r="N50" s="5336"/>
      <c r="O50" s="5336"/>
      <c r="P50" s="5336"/>
      <c r="Q50" s="5336"/>
      <c r="R50" s="5336"/>
      <c r="S50" s="5336"/>
      <c r="T50" s="5336"/>
      <c r="U50" s="5336"/>
      <c r="V50" s="5336"/>
      <c r="W50" s="5336"/>
      <c r="X50" s="5336"/>
      <c r="Y50" s="5336"/>
      <c r="Z50" s="5336"/>
      <c r="AA50" s="5336"/>
      <c r="AB50" s="5336"/>
    </row>
    <row r="51" spans="1:28" ht="17.25" customHeight="1">
      <c r="A51" s="1973"/>
      <c r="B51" s="1973"/>
      <c r="C51" s="1973"/>
      <c r="D51" s="1973"/>
      <c r="E51" s="1973"/>
      <c r="F51" s="1973"/>
      <c r="G51" s="1973"/>
      <c r="H51" s="1973"/>
      <c r="I51" s="1973"/>
      <c r="J51" s="1973"/>
      <c r="K51" s="1973"/>
      <c r="L51" s="1973"/>
      <c r="M51" s="1973"/>
      <c r="N51" s="1973"/>
      <c r="O51" s="1973"/>
      <c r="P51" s="1973"/>
      <c r="Q51" s="1973"/>
      <c r="R51" s="1973"/>
      <c r="S51" s="1973"/>
      <c r="T51" s="1973"/>
      <c r="U51" s="1973"/>
      <c r="V51" s="1973"/>
      <c r="W51" s="1973"/>
      <c r="X51" s="1973"/>
      <c r="Y51" s="1973"/>
      <c r="Z51" s="1973"/>
      <c r="AA51" s="1973"/>
      <c r="AB51" s="1973"/>
    </row>
    <row r="52" spans="1:28" ht="17.25" customHeight="1">
      <c r="A52" s="1970" t="s">
        <v>5394</v>
      </c>
    </row>
    <row r="53" spans="1:28" ht="17.25" customHeight="1">
      <c r="A53" s="1970" t="s">
        <v>4477</v>
      </c>
    </row>
    <row r="54" spans="1:28" ht="6" customHeight="1">
      <c r="B54" s="1990"/>
      <c r="C54" s="1991"/>
      <c r="D54" s="1991"/>
      <c r="E54" s="1991"/>
      <c r="F54" s="1991"/>
      <c r="G54" s="1991"/>
      <c r="H54" s="1991"/>
      <c r="I54" s="1991"/>
      <c r="J54" s="1991"/>
      <c r="K54" s="1991"/>
      <c r="L54" s="1991"/>
      <c r="M54" s="1991"/>
      <c r="N54" s="1991"/>
      <c r="O54" s="1991"/>
      <c r="P54" s="1991"/>
      <c r="Q54" s="1991"/>
      <c r="R54" s="1991"/>
      <c r="S54" s="1991"/>
      <c r="T54" s="1991"/>
      <c r="U54" s="1991"/>
      <c r="V54" s="1991"/>
      <c r="W54" s="1991"/>
      <c r="X54" s="1991"/>
      <c r="Y54" s="1992"/>
      <c r="Z54" s="1992"/>
      <c r="AA54" s="1992"/>
      <c r="AB54" s="1993"/>
    </row>
    <row r="55" spans="1:28" ht="17.25" customHeight="1">
      <c r="B55" s="1994" t="s">
        <v>3558</v>
      </c>
      <c r="H55" s="5374" t="str">
        <f>cst_wskakunin_BUILD__address</f>
        <v>埼玉県さいたま市緑区</v>
      </c>
      <c r="I55" s="5374"/>
      <c r="J55" s="5374"/>
      <c r="K55" s="5374"/>
      <c r="L55" s="5374"/>
      <c r="M55" s="5374"/>
      <c r="N55" s="5374"/>
      <c r="O55" s="5374"/>
      <c r="P55" s="5374"/>
      <c r="Q55" s="5374"/>
      <c r="R55" s="5374"/>
      <c r="S55" s="5374"/>
      <c r="T55" s="5374"/>
      <c r="U55" s="5374"/>
      <c r="V55" s="5374"/>
      <c r="W55" s="5374"/>
      <c r="X55" s="5374"/>
      <c r="Y55" s="5374"/>
      <c r="Z55" s="5374"/>
      <c r="AA55" s="5374"/>
      <c r="AB55" s="5375"/>
    </row>
    <row r="56" spans="1:28" ht="6" customHeight="1">
      <c r="B56" s="1995"/>
      <c r="C56" s="1980"/>
      <c r="D56" s="1980"/>
      <c r="E56" s="1980"/>
      <c r="F56" s="1980"/>
      <c r="G56" s="1980"/>
      <c r="H56" s="1980"/>
      <c r="I56" s="1980"/>
      <c r="J56" s="1980"/>
      <c r="K56" s="1980"/>
      <c r="L56" s="1980"/>
      <c r="M56" s="1980"/>
      <c r="N56" s="1980"/>
      <c r="O56" s="1980"/>
      <c r="P56" s="1980"/>
      <c r="Q56" s="1980"/>
      <c r="R56" s="1980"/>
      <c r="S56" s="1980"/>
      <c r="T56" s="1980"/>
      <c r="U56" s="1980"/>
      <c r="V56" s="1980"/>
      <c r="W56" s="1980"/>
      <c r="X56" s="1980"/>
      <c r="Y56" s="1996"/>
      <c r="Z56" s="1996"/>
      <c r="AA56" s="1996"/>
      <c r="AB56" s="1997"/>
    </row>
    <row r="57" spans="1:28" ht="6" customHeight="1">
      <c r="B57" s="1990"/>
      <c r="C57" s="1991"/>
      <c r="D57" s="1991"/>
      <c r="E57" s="1991"/>
      <c r="F57" s="1991"/>
      <c r="G57" s="1991"/>
      <c r="H57" s="1991"/>
      <c r="I57" s="1991"/>
      <c r="J57" s="1991"/>
      <c r="K57" s="1991"/>
      <c r="L57" s="1991"/>
      <c r="M57" s="1991"/>
      <c r="N57" s="1991"/>
      <c r="O57" s="1991"/>
      <c r="P57" s="1991"/>
      <c r="Q57" s="1991"/>
      <c r="R57" s="1991"/>
      <c r="S57" s="1991"/>
      <c r="T57" s="1991"/>
      <c r="U57" s="1991"/>
      <c r="V57" s="1991"/>
      <c r="W57" s="1991"/>
      <c r="X57" s="1991"/>
      <c r="Y57" s="1992"/>
      <c r="Z57" s="1992"/>
      <c r="AA57" s="1992"/>
      <c r="AB57" s="1993"/>
    </row>
    <row r="58" spans="1:28" ht="17.25" customHeight="1">
      <c r="B58" s="1994" t="s">
        <v>3559</v>
      </c>
      <c r="I58" s="5370" t="str">
        <f>cst_wskakunin_SHIKITI_MENSEKI_1_TOTAL</f>
        <v/>
      </c>
      <c r="J58" s="5370"/>
      <c r="K58" s="5370"/>
      <c r="L58" s="5370"/>
      <c r="M58" s="1973" t="s">
        <v>114</v>
      </c>
      <c r="Y58" s="1970"/>
      <c r="Z58" s="1970"/>
      <c r="AA58" s="1970"/>
      <c r="AB58" s="1998"/>
    </row>
    <row r="59" spans="1:28" ht="6" customHeight="1">
      <c r="B59" s="1995"/>
      <c r="C59" s="1980"/>
      <c r="D59" s="1980"/>
      <c r="E59" s="1980"/>
      <c r="F59" s="1980"/>
      <c r="G59" s="1980"/>
      <c r="H59" s="1980"/>
      <c r="I59" s="1980"/>
      <c r="J59" s="1980"/>
      <c r="K59" s="1980"/>
      <c r="L59" s="1980"/>
      <c r="M59" s="1980"/>
      <c r="N59" s="1980"/>
      <c r="O59" s="1980"/>
      <c r="P59" s="1980"/>
      <c r="Q59" s="1980"/>
      <c r="R59" s="1980"/>
      <c r="S59" s="1980"/>
      <c r="T59" s="1980"/>
      <c r="U59" s="1980"/>
      <c r="V59" s="1980"/>
      <c r="W59" s="1980"/>
      <c r="X59" s="1980"/>
      <c r="Y59" s="1996"/>
      <c r="Z59" s="1996"/>
      <c r="AA59" s="1996"/>
      <c r="AB59" s="1997"/>
    </row>
    <row r="60" spans="1:28" ht="6" customHeight="1">
      <c r="B60" s="1990"/>
      <c r="C60" s="1991"/>
      <c r="D60" s="1991"/>
      <c r="E60" s="1991"/>
      <c r="F60" s="1991"/>
      <c r="G60" s="1991"/>
      <c r="H60" s="1991"/>
      <c r="I60" s="1991"/>
      <c r="J60" s="1991"/>
      <c r="K60" s="1991"/>
      <c r="L60" s="1991"/>
      <c r="M60" s="1991"/>
      <c r="N60" s="1991"/>
      <c r="O60" s="1991"/>
      <c r="P60" s="1991"/>
      <c r="Q60" s="1991"/>
      <c r="R60" s="1991"/>
      <c r="S60" s="1991"/>
      <c r="T60" s="1991"/>
      <c r="U60" s="1991"/>
      <c r="V60" s="1991"/>
      <c r="W60" s="1991"/>
      <c r="X60" s="1991"/>
      <c r="Y60" s="1992"/>
      <c r="Z60" s="1992"/>
      <c r="AA60" s="1992"/>
      <c r="AB60" s="1993"/>
    </row>
    <row r="61" spans="1:28" ht="17.25" customHeight="1">
      <c r="B61" s="1994" t="s">
        <v>4062</v>
      </c>
      <c r="I61" s="5370" t="str">
        <f>IF(cst_wsjob_JOB_INPUT_VERSION="","",IF(cst_wsjob_JOB_INPUT_VERSION&gt;=6,cst_wskakunin_KENTIKU_MENSEKI_ZENTAI_SHINSEI,cst_wskakunin_KENTIKU_MENSEKI_SHINSEI))</f>
        <v/>
      </c>
      <c r="J61" s="5370"/>
      <c r="K61" s="5370"/>
      <c r="L61" s="5370"/>
      <c r="M61" s="1973" t="s">
        <v>114</v>
      </c>
      <c r="Y61" s="1970"/>
      <c r="Z61" s="1970"/>
      <c r="AA61" s="1970"/>
      <c r="AB61" s="1998"/>
    </row>
    <row r="62" spans="1:28" ht="6" customHeight="1">
      <c r="B62" s="1995"/>
      <c r="C62" s="1980"/>
      <c r="D62" s="1980"/>
      <c r="E62" s="1980"/>
      <c r="F62" s="1980"/>
      <c r="G62" s="1980"/>
      <c r="H62" s="1980"/>
      <c r="I62" s="1980"/>
      <c r="J62" s="1980"/>
      <c r="K62" s="1980"/>
      <c r="L62" s="1980"/>
      <c r="M62" s="1980"/>
      <c r="N62" s="1980"/>
      <c r="O62" s="1980"/>
      <c r="P62" s="1980"/>
      <c r="Q62" s="1980"/>
      <c r="R62" s="1980"/>
      <c r="S62" s="1980"/>
      <c r="T62" s="1980"/>
      <c r="U62" s="1980"/>
      <c r="V62" s="1980"/>
      <c r="W62" s="1980"/>
      <c r="X62" s="1980"/>
      <c r="Y62" s="1996"/>
      <c r="Z62" s="1996"/>
      <c r="AA62" s="1996"/>
      <c r="AB62" s="1997"/>
    </row>
    <row r="63" spans="1:28" ht="6" customHeight="1">
      <c r="B63" s="1990"/>
      <c r="C63" s="1991"/>
      <c r="D63" s="1991"/>
      <c r="E63" s="1991"/>
      <c r="F63" s="1991"/>
      <c r="G63" s="1991"/>
      <c r="H63" s="1991"/>
      <c r="I63" s="1991"/>
      <c r="J63" s="1991"/>
      <c r="K63" s="1991"/>
      <c r="L63" s="1991"/>
      <c r="M63" s="1991"/>
      <c r="N63" s="1991"/>
      <c r="O63" s="1991"/>
      <c r="P63" s="1991"/>
      <c r="Q63" s="1991"/>
      <c r="R63" s="1991"/>
      <c r="S63" s="1991"/>
      <c r="T63" s="1991"/>
      <c r="U63" s="1991"/>
      <c r="V63" s="1991"/>
      <c r="W63" s="1991"/>
      <c r="X63" s="1991"/>
      <c r="Y63" s="1992"/>
      <c r="Z63" s="1992"/>
      <c r="AA63" s="1992"/>
      <c r="AB63" s="1993"/>
    </row>
    <row r="64" spans="1:28" ht="17.25" customHeight="1">
      <c r="B64" s="1994" t="s">
        <v>5395</v>
      </c>
      <c r="I64" s="5370" t="str">
        <f>cst_wskakunin_NOBE_MENSEKI_JYUTAKU_SHINSEI</f>
        <v/>
      </c>
      <c r="J64" s="5370"/>
      <c r="K64" s="5370"/>
      <c r="L64" s="5370"/>
      <c r="M64" s="1973" t="s">
        <v>114</v>
      </c>
      <c r="Y64" s="1970"/>
      <c r="Z64" s="1970"/>
      <c r="AA64" s="1970"/>
      <c r="AB64" s="1998"/>
    </row>
    <row r="65" spans="2:28" ht="6" customHeight="1">
      <c r="B65" s="1995"/>
      <c r="C65" s="1980"/>
      <c r="D65" s="1980"/>
      <c r="E65" s="1980"/>
      <c r="F65" s="1980"/>
      <c r="G65" s="1980"/>
      <c r="H65" s="1980"/>
      <c r="I65" s="1980"/>
      <c r="J65" s="1980"/>
      <c r="K65" s="1980"/>
      <c r="L65" s="1980"/>
      <c r="M65" s="1980"/>
      <c r="N65" s="1980"/>
      <c r="O65" s="1980"/>
      <c r="P65" s="1980"/>
      <c r="Q65" s="1980"/>
      <c r="R65" s="1980"/>
      <c r="S65" s="1980"/>
      <c r="T65" s="1980"/>
      <c r="U65" s="1980"/>
      <c r="V65" s="1980"/>
      <c r="W65" s="1980"/>
      <c r="X65" s="1980"/>
      <c r="Y65" s="1996"/>
      <c r="Z65" s="1996"/>
      <c r="AA65" s="1996"/>
      <c r="AB65" s="1997"/>
    </row>
    <row r="66" spans="2:28" ht="6" customHeight="1">
      <c r="B66" s="1990"/>
      <c r="C66" s="1991"/>
      <c r="D66" s="1991"/>
      <c r="E66" s="1991"/>
      <c r="F66" s="1991"/>
      <c r="G66" s="1991"/>
      <c r="H66" s="1991"/>
      <c r="I66" s="1991"/>
      <c r="J66" s="1991"/>
      <c r="K66" s="1991"/>
      <c r="L66" s="1991"/>
      <c r="M66" s="1991"/>
      <c r="N66" s="1991"/>
      <c r="O66" s="1991"/>
      <c r="P66" s="1991"/>
      <c r="Q66" s="1991"/>
      <c r="R66" s="1991"/>
      <c r="S66" s="1991"/>
      <c r="T66" s="1991"/>
      <c r="U66" s="1991"/>
      <c r="V66" s="1991"/>
      <c r="W66" s="1991"/>
      <c r="X66" s="1991"/>
      <c r="Y66" s="1992"/>
      <c r="Z66" s="1992"/>
      <c r="AA66" s="1992"/>
      <c r="AB66" s="1993"/>
    </row>
    <row r="67" spans="2:28" ht="17.25" customHeight="1">
      <c r="B67" s="1994" t="s">
        <v>5396</v>
      </c>
      <c r="G67" s="1999" t="str">
        <f>cst_wskakunin_YOUTO_kodate_box</f>
        <v>□</v>
      </c>
      <c r="H67" s="1970" t="s">
        <v>154</v>
      </c>
      <c r="N67" s="1999" t="str">
        <f>cst_wskakunin_YOUTO_kyoudou_box</f>
        <v>□</v>
      </c>
      <c r="O67" s="1970" t="s">
        <v>3124</v>
      </c>
      <c r="Y67" s="1970"/>
      <c r="Z67" s="1970"/>
      <c r="AA67" s="1970"/>
      <c r="AB67" s="1998"/>
    </row>
    <row r="68" spans="2:28" ht="17.25" customHeight="1">
      <c r="B68" s="1994"/>
      <c r="C68" s="1970" t="s">
        <v>4483</v>
      </c>
      <c r="G68" s="1989"/>
      <c r="N68" s="1989"/>
      <c r="O68" s="5340" t="str">
        <f>MID(IF(cst_wskakunin_p4_1_p5_3_KAI&lt;&gt;"",cst_wskakunin_p4_1_p5_3_KAI,IF(cst_wskakunin_p4_1_p5_2_KAI="",cst_wskakunin_p4_1_p5_1_KAI,cst_wskakunin_p4_1_p5_2_KAI)),2,1)</f>
        <v/>
      </c>
      <c r="P68" s="5340"/>
      <c r="Q68" s="1973" t="s">
        <v>481</v>
      </c>
      <c r="R68" s="5370" t="str">
        <f>IF(cst_wskakunin_p4_1_p5_3_P4_MENSEKI_SHINSEI&lt;&gt;"",cst_wskakunin_p4_1_p5_3_P4_MENSEKI_SHINSEI,IF(cst_wskakunin_p4_1_p5_2_P4_MENSEKI_SHINSEI="",cst_wskakunin_p4_1_p5_1_P4_MENSEKI_SHINSEI,cst_wskakunin_p4_1_p5_2_P4_MENSEKI_SHINSEI))</f>
        <v/>
      </c>
      <c r="S68" s="5370"/>
      <c r="T68" s="5370"/>
      <c r="U68" s="1973" t="s">
        <v>114</v>
      </c>
      <c r="V68" s="5340" t="str">
        <f>MID(IF(cst_wskakunin_p4_1_p5_3_KAI&lt;&gt;"",cst_wskakunin_p4_1_p5_2_KAI,IF(cst_wskakunin_p4_1_p5_2_KAI="","",cst_wskakunin_p4_1_p5_1_KAI)),2,1)</f>
        <v/>
      </c>
      <c r="W68" s="5340"/>
      <c r="X68" s="1973" t="s">
        <v>481</v>
      </c>
      <c r="Y68" s="5370" t="str">
        <f>IF(cst_wskakunin_p4_1_p5_3_P4_MENSEKI_SHINSEI&lt;&gt;"",cst_wskakunin_p4_1_p5_2_P4_MENSEKI_SHINSEI,IF(cst_wskakunin_p4_1_p5_2_P4_MENSEKI_SHINSEI="","",cst_wskakunin_p4_1_p5_1_P4_MENSEKI_SHINSEI))</f>
        <v/>
      </c>
      <c r="Z68" s="5370"/>
      <c r="AA68" s="5370"/>
      <c r="AB68" s="2001" t="s">
        <v>114</v>
      </c>
    </row>
    <row r="69" spans="2:28" ht="17.25" customHeight="1">
      <c r="B69" s="1994"/>
      <c r="C69" s="1970" t="s">
        <v>4484</v>
      </c>
      <c r="M69" s="2000" t="s">
        <v>1395</v>
      </c>
      <c r="R69" s="5335"/>
      <c r="S69" s="5335"/>
      <c r="T69" s="5335"/>
      <c r="U69" s="5335"/>
      <c r="V69" s="1989" t="s">
        <v>108</v>
      </c>
      <c r="X69" s="1973"/>
      <c r="Y69" s="1970"/>
      <c r="Z69" s="1970"/>
      <c r="AA69" s="1973"/>
      <c r="AB69" s="2001"/>
    </row>
    <row r="70" spans="2:28" ht="17.25" customHeight="1">
      <c r="B70" s="1994"/>
      <c r="M70" s="1969" t="s">
        <v>5371</v>
      </c>
      <c r="R70" s="5335"/>
      <c r="S70" s="5335"/>
      <c r="T70" s="5335"/>
      <c r="U70" s="5335"/>
      <c r="V70" s="1989" t="s">
        <v>108</v>
      </c>
      <c r="Y70" s="1970"/>
      <c r="Z70" s="1970"/>
      <c r="AA70" s="1970"/>
      <c r="AB70" s="1998"/>
    </row>
    <row r="71" spans="2:28" ht="6" customHeight="1">
      <c r="B71" s="1995"/>
      <c r="C71" s="1980"/>
      <c r="D71" s="1980"/>
      <c r="E71" s="1980"/>
      <c r="F71" s="1980"/>
      <c r="G71" s="1980"/>
      <c r="H71" s="1980"/>
      <c r="I71" s="1980"/>
      <c r="J71" s="1980"/>
      <c r="K71" s="1980"/>
      <c r="L71" s="1980"/>
      <c r="M71" s="1980"/>
      <c r="N71" s="1980"/>
      <c r="O71" s="1980"/>
      <c r="P71" s="1980"/>
      <c r="Q71" s="1980"/>
      <c r="R71" s="1980"/>
      <c r="S71" s="1980"/>
      <c r="T71" s="1980"/>
      <c r="U71" s="1980"/>
      <c r="V71" s="1980"/>
      <c r="W71" s="1980"/>
      <c r="X71" s="1980"/>
      <c r="Y71" s="1996"/>
      <c r="Z71" s="1996"/>
      <c r="AA71" s="1996"/>
      <c r="AB71" s="1997"/>
    </row>
    <row r="72" spans="2:28" ht="6" customHeight="1">
      <c r="B72" s="1990"/>
      <c r="C72" s="1991"/>
      <c r="D72" s="1991"/>
      <c r="E72" s="1991"/>
      <c r="F72" s="1991"/>
      <c r="G72" s="1991"/>
      <c r="H72" s="1991"/>
      <c r="I72" s="1991"/>
      <c r="J72" s="1991"/>
      <c r="K72" s="1991"/>
      <c r="L72" s="1991"/>
      <c r="M72" s="1991"/>
      <c r="N72" s="1991"/>
      <c r="O72" s="1991"/>
      <c r="P72" s="1991"/>
      <c r="Q72" s="1991"/>
      <c r="R72" s="1991"/>
      <c r="S72" s="1991"/>
      <c r="T72" s="1991"/>
      <c r="U72" s="1991"/>
      <c r="V72" s="1991"/>
      <c r="W72" s="1991"/>
      <c r="X72" s="1991"/>
      <c r="Y72" s="1992"/>
      <c r="Z72" s="1992"/>
      <c r="AA72" s="1992"/>
      <c r="AB72" s="1993"/>
    </row>
    <row r="73" spans="2:28" ht="17.25" customHeight="1">
      <c r="B73" s="1994" t="s">
        <v>5397</v>
      </c>
      <c r="Y73" s="1970"/>
      <c r="Z73" s="1970"/>
      <c r="AA73" s="1970"/>
      <c r="AB73" s="1998"/>
    </row>
    <row r="74" spans="2:28" ht="17.25" customHeight="1">
      <c r="B74" s="1994"/>
      <c r="C74" s="1970" t="s">
        <v>3131</v>
      </c>
      <c r="H74" s="1989"/>
      <c r="I74" s="5340" t="str">
        <f>cst_wskakunin_p4_1_TAKASA_MAX</f>
        <v/>
      </c>
      <c r="J74" s="5340"/>
      <c r="K74" s="5340"/>
      <c r="L74" s="5340"/>
      <c r="Y74" s="1970"/>
      <c r="Z74" s="1973"/>
      <c r="AA74" s="1970"/>
      <c r="AB74" s="2001"/>
    </row>
    <row r="75" spans="2:28" ht="17.25" customHeight="1">
      <c r="B75" s="1994"/>
      <c r="C75" s="1970" t="s">
        <v>3132</v>
      </c>
      <c r="H75" s="1989"/>
      <c r="I75" s="5340" t="str">
        <f>cst_wskakunin_p4_1_TAKASA_KEN_MAX</f>
        <v/>
      </c>
      <c r="J75" s="5340"/>
      <c r="K75" s="5340"/>
      <c r="L75" s="5340"/>
      <c r="M75" s="2000"/>
      <c r="N75" s="1989"/>
      <c r="W75" s="1989"/>
      <c r="Y75" s="1970"/>
      <c r="Z75" s="1970"/>
      <c r="AA75" s="1970"/>
      <c r="AB75" s="1998"/>
    </row>
    <row r="76" spans="2:28" ht="17.25" customHeight="1">
      <c r="B76" s="1994"/>
      <c r="C76" s="1970" t="s">
        <v>3133</v>
      </c>
      <c r="F76" s="1970" t="s">
        <v>3560</v>
      </c>
      <c r="H76" s="1989"/>
      <c r="I76" s="5340" t="str">
        <f>cst_wskakunin_KAISU_TIJYOU_SHINSEI</f>
        <v/>
      </c>
      <c r="J76" s="5340"/>
      <c r="K76" s="1100" t="s">
        <v>481</v>
      </c>
      <c r="L76" s="1097"/>
      <c r="M76" s="1970" t="s">
        <v>3560</v>
      </c>
      <c r="O76" s="1989"/>
      <c r="P76" s="5340">
        <f>cst_wskakunin_KAISU_TIKA_SHINSEI__zero</f>
        <v>0</v>
      </c>
      <c r="Q76" s="5340"/>
      <c r="R76" s="1973" t="s">
        <v>481</v>
      </c>
      <c r="W76" s="1989"/>
      <c r="Y76" s="1970"/>
      <c r="Z76" s="1970"/>
      <c r="AA76" s="1970"/>
      <c r="AB76" s="1998"/>
    </row>
    <row r="77" spans="2:28" ht="6" customHeight="1">
      <c r="B77" s="1995"/>
      <c r="C77" s="1980"/>
      <c r="D77" s="1980"/>
      <c r="E77" s="1980"/>
      <c r="F77" s="1980"/>
      <c r="G77" s="1980"/>
      <c r="H77" s="1980"/>
      <c r="I77" s="1980"/>
      <c r="J77" s="1980"/>
      <c r="K77" s="1980"/>
      <c r="L77" s="1980"/>
      <c r="M77" s="1980"/>
      <c r="N77" s="1980"/>
      <c r="O77" s="1980"/>
      <c r="P77" s="1980"/>
      <c r="Q77" s="1980"/>
      <c r="R77" s="1980"/>
      <c r="S77" s="1980"/>
      <c r="T77" s="1980"/>
      <c r="U77" s="1980"/>
      <c r="V77" s="1980"/>
      <c r="W77" s="1980"/>
      <c r="X77" s="1980"/>
      <c r="Y77" s="1996"/>
      <c r="Z77" s="1996"/>
      <c r="AA77" s="1996"/>
      <c r="AB77" s="1997"/>
    </row>
    <row r="78" spans="2:28" ht="6" customHeight="1">
      <c r="B78" s="1990"/>
      <c r="C78" s="1991"/>
      <c r="D78" s="1991"/>
      <c r="E78" s="1991"/>
      <c r="F78" s="1991"/>
      <c r="G78" s="1991"/>
      <c r="H78" s="1991"/>
      <c r="I78" s="1991"/>
      <c r="J78" s="1991"/>
      <c r="K78" s="1991"/>
      <c r="L78" s="1991"/>
      <c r="M78" s="1991"/>
      <c r="N78" s="1991"/>
      <c r="O78" s="1991"/>
      <c r="P78" s="1991"/>
      <c r="Q78" s="1991"/>
      <c r="R78" s="1991"/>
      <c r="S78" s="1991"/>
      <c r="T78" s="1991"/>
      <c r="U78" s="1991"/>
      <c r="V78" s="1991"/>
      <c r="W78" s="1991"/>
      <c r="X78" s="1991"/>
      <c r="Y78" s="1992"/>
      <c r="Z78" s="1992"/>
      <c r="AA78" s="1992"/>
      <c r="AB78" s="1993"/>
    </row>
    <row r="79" spans="2:28" ht="17.25" customHeight="1">
      <c r="B79" s="1994" t="s">
        <v>5398</v>
      </c>
      <c r="G79" s="5340" t="str">
        <f>cst_wskakunin_KOUZOU1</f>
        <v/>
      </c>
      <c r="H79" s="5340"/>
      <c r="I79" s="5340"/>
      <c r="J79" s="5340"/>
      <c r="K79" s="5340"/>
      <c r="L79" s="5340"/>
      <c r="N79" s="1969" t="s">
        <v>641</v>
      </c>
      <c r="P79" s="5340" t="str">
        <f>cst_wskakunin_KOUZOU2</f>
        <v/>
      </c>
      <c r="Q79" s="5340"/>
      <c r="R79" s="5340"/>
      <c r="S79" s="5340"/>
      <c r="T79" s="5340"/>
      <c r="U79" s="1973"/>
      <c r="Y79" s="1970"/>
      <c r="Z79" s="1970"/>
      <c r="AA79" s="1970"/>
      <c r="AB79" s="1998"/>
    </row>
    <row r="80" spans="2:28" ht="6" customHeight="1">
      <c r="B80" s="1995"/>
      <c r="C80" s="1980"/>
      <c r="D80" s="1980"/>
      <c r="E80" s="1980"/>
      <c r="F80" s="1980"/>
      <c r="G80" s="1980"/>
      <c r="H80" s="1980"/>
      <c r="I80" s="1980"/>
      <c r="J80" s="1980"/>
      <c r="K80" s="1980"/>
      <c r="L80" s="1980"/>
      <c r="M80" s="1980"/>
      <c r="N80" s="1980"/>
      <c r="O80" s="1980"/>
      <c r="P80" s="1980"/>
      <c r="Q80" s="1980"/>
      <c r="R80" s="1980"/>
      <c r="S80" s="1980"/>
      <c r="T80" s="1980"/>
      <c r="U80" s="1980"/>
      <c r="V80" s="1980"/>
      <c r="W80" s="1980"/>
      <c r="X80" s="1980"/>
      <c r="Y80" s="1996"/>
      <c r="Z80" s="1996"/>
      <c r="AA80" s="1996"/>
      <c r="AB80" s="1997"/>
    </row>
    <row r="81" spans="2:28" ht="6" customHeight="1">
      <c r="B81" s="1990"/>
      <c r="C81" s="1991"/>
      <c r="D81" s="1991"/>
      <c r="E81" s="1991"/>
      <c r="F81" s="1991"/>
      <c r="G81" s="1991"/>
      <c r="H81" s="1991"/>
      <c r="I81" s="1991"/>
      <c r="J81" s="1991"/>
      <c r="K81" s="1991"/>
      <c r="L81" s="1991"/>
      <c r="M81" s="1991"/>
      <c r="N81" s="1991"/>
      <c r="O81" s="1991"/>
      <c r="P81" s="1991"/>
      <c r="Q81" s="1991"/>
      <c r="R81" s="1991"/>
      <c r="S81" s="1991"/>
      <c r="T81" s="1991"/>
      <c r="U81" s="1991"/>
      <c r="V81" s="1991"/>
      <c r="W81" s="1991"/>
      <c r="X81" s="1991"/>
      <c r="Y81" s="1992"/>
      <c r="Z81" s="1992"/>
      <c r="AA81" s="1992"/>
      <c r="AB81" s="1993"/>
    </row>
    <row r="82" spans="2:28" ht="17.25" customHeight="1">
      <c r="B82" s="1994" t="s">
        <v>5399</v>
      </c>
      <c r="K82" s="1973"/>
      <c r="M82" s="1969"/>
      <c r="Q82" s="1970" t="s">
        <v>4488</v>
      </c>
      <c r="T82" s="1973"/>
      <c r="Y82" s="1970"/>
      <c r="Z82" s="1970"/>
      <c r="AA82" s="1970"/>
      <c r="AB82" s="1998"/>
    </row>
    <row r="83" spans="2:28" ht="6" customHeight="1">
      <c r="B83" s="1995"/>
      <c r="C83" s="1980"/>
      <c r="D83" s="1980"/>
      <c r="E83" s="1980"/>
      <c r="F83" s="1980"/>
      <c r="G83" s="1980"/>
      <c r="H83" s="1980"/>
      <c r="I83" s="1980"/>
      <c r="J83" s="1980"/>
      <c r="K83" s="1980"/>
      <c r="L83" s="1980"/>
      <c r="M83" s="1980"/>
      <c r="N83" s="1980"/>
      <c r="O83" s="1980"/>
      <c r="P83" s="1980"/>
      <c r="Q83" s="1980"/>
      <c r="R83" s="1980"/>
      <c r="S83" s="1980"/>
      <c r="T83" s="1980"/>
      <c r="U83" s="1980"/>
      <c r="V83" s="1980"/>
      <c r="W83" s="1980"/>
      <c r="X83" s="1980"/>
      <c r="Y83" s="1996"/>
      <c r="Z83" s="1996"/>
      <c r="AA83" s="1996"/>
      <c r="AB83" s="1997"/>
    </row>
    <row r="84" spans="2:28" ht="6" customHeight="1">
      <c r="B84" s="1990"/>
      <c r="C84" s="1991"/>
      <c r="D84" s="1991"/>
      <c r="E84" s="1991"/>
      <c r="F84" s="1991"/>
      <c r="G84" s="1991"/>
      <c r="H84" s="1991"/>
      <c r="I84" s="1991"/>
      <c r="J84" s="1991"/>
      <c r="K84" s="1991"/>
      <c r="L84" s="1991"/>
      <c r="M84" s="1991"/>
      <c r="N84" s="1991"/>
      <c r="O84" s="1991"/>
      <c r="P84" s="1991"/>
      <c r="Q84" s="1991"/>
      <c r="R84" s="1991"/>
      <c r="S84" s="1991"/>
      <c r="T84" s="1991"/>
      <c r="U84" s="1991"/>
      <c r="V84" s="1991"/>
      <c r="W84" s="1991"/>
      <c r="X84" s="1991"/>
      <c r="Y84" s="1992"/>
      <c r="Z84" s="1992"/>
      <c r="AA84" s="1992"/>
      <c r="AB84" s="1993"/>
    </row>
    <row r="85" spans="2:28" ht="17.25" customHeight="1">
      <c r="B85" s="1994" t="s">
        <v>5900</v>
      </c>
      <c r="K85" s="1973"/>
      <c r="M85" s="1969"/>
      <c r="Q85" s="1973"/>
      <c r="T85" s="1973"/>
      <c r="W85" s="1973"/>
      <c r="Y85" s="1970"/>
      <c r="Z85" s="1970"/>
      <c r="AA85" s="1970"/>
      <c r="AB85" s="1998"/>
    </row>
    <row r="86" spans="2:28" ht="17.25" customHeight="1">
      <c r="B86" s="1994"/>
      <c r="C86" s="1970" t="s">
        <v>5006</v>
      </c>
      <c r="K86" s="1973"/>
      <c r="M86" s="5344"/>
      <c r="N86" s="5344"/>
      <c r="O86" s="5344"/>
      <c r="P86" s="5344"/>
      <c r="Q86" s="1969" t="s">
        <v>477</v>
      </c>
      <c r="R86" s="5344"/>
      <c r="S86" s="5344"/>
      <c r="T86" s="1969" t="s">
        <v>5</v>
      </c>
      <c r="U86" s="5344"/>
      <c r="V86" s="5344"/>
      <c r="W86" s="1973" t="s">
        <v>478</v>
      </c>
      <c r="Y86" s="1970"/>
      <c r="Z86" s="1970"/>
      <c r="AA86" s="1970"/>
      <c r="AB86" s="1998"/>
    </row>
    <row r="87" spans="2:28" ht="17.25" customHeight="1">
      <c r="B87" s="1994"/>
      <c r="C87" s="1970" t="s">
        <v>5007</v>
      </c>
      <c r="K87" s="1973"/>
      <c r="M87" s="5344"/>
      <c r="N87" s="5344"/>
      <c r="O87" s="5344"/>
      <c r="P87" s="5344"/>
      <c r="Q87" s="1969" t="s">
        <v>477</v>
      </c>
      <c r="R87" s="5344"/>
      <c r="S87" s="5344"/>
      <c r="T87" s="1969" t="s">
        <v>5</v>
      </c>
      <c r="U87" s="5344"/>
      <c r="V87" s="5344"/>
      <c r="W87" s="1973" t="s">
        <v>478</v>
      </c>
      <c r="Y87" s="1970"/>
      <c r="Z87" s="1970"/>
      <c r="AA87" s="1970"/>
      <c r="AB87" s="1998"/>
    </row>
    <row r="88" spans="2:28" ht="6" customHeight="1">
      <c r="B88" s="1995"/>
      <c r="C88" s="1980"/>
      <c r="D88" s="1980"/>
      <c r="E88" s="1980"/>
      <c r="F88" s="1980"/>
      <c r="G88" s="1980"/>
      <c r="H88" s="1980"/>
      <c r="I88" s="1980"/>
      <c r="J88" s="1980"/>
      <c r="K88" s="1980"/>
      <c r="L88" s="1980"/>
      <c r="M88" s="1980"/>
      <c r="N88" s="1980"/>
      <c r="O88" s="1980"/>
      <c r="P88" s="1980"/>
      <c r="Q88" s="1980"/>
      <c r="R88" s="1980"/>
      <c r="S88" s="1980"/>
      <c r="T88" s="1980"/>
      <c r="U88" s="1980"/>
      <c r="V88" s="1980"/>
      <c r="W88" s="1980"/>
      <c r="X88" s="1980"/>
      <c r="Y88" s="1996"/>
      <c r="Z88" s="1996"/>
      <c r="AA88" s="1996"/>
      <c r="AB88" s="1997"/>
    </row>
    <row r="89" spans="2:28" ht="6" customHeight="1">
      <c r="B89" s="1990"/>
      <c r="C89" s="1991"/>
      <c r="D89" s="1991"/>
      <c r="E89" s="1991"/>
      <c r="F89" s="1991"/>
      <c r="G89" s="1991"/>
      <c r="H89" s="1991"/>
      <c r="I89" s="1991"/>
      <c r="J89" s="1991"/>
      <c r="K89" s="1991"/>
      <c r="L89" s="1991"/>
      <c r="M89" s="1991"/>
      <c r="N89" s="1991"/>
      <c r="O89" s="1991"/>
      <c r="P89" s="1991"/>
      <c r="Q89" s="1991"/>
      <c r="R89" s="1991"/>
      <c r="S89" s="1991"/>
      <c r="T89" s="1991"/>
      <c r="U89" s="1991"/>
      <c r="V89" s="1991"/>
      <c r="W89" s="1991"/>
      <c r="X89" s="1991"/>
      <c r="Y89" s="1992"/>
      <c r="Z89" s="1992"/>
      <c r="AA89" s="1992"/>
      <c r="AB89" s="1993"/>
    </row>
    <row r="90" spans="2:28" ht="17.25" customHeight="1">
      <c r="B90" s="1994" t="s">
        <v>5400</v>
      </c>
      <c r="K90" s="1973"/>
      <c r="M90" s="1969"/>
      <c r="Q90" s="1973"/>
      <c r="T90" s="1973"/>
      <c r="W90" s="1973"/>
      <c r="Y90" s="1970"/>
      <c r="Z90" s="1970"/>
      <c r="AA90" s="1970"/>
      <c r="AB90" s="1998"/>
    </row>
    <row r="91" spans="2:28" ht="17.25" customHeight="1">
      <c r="B91" s="1994" t="s">
        <v>4492</v>
      </c>
      <c r="K91" s="1973"/>
      <c r="M91" s="1969"/>
      <c r="O91" s="1973"/>
      <c r="P91" s="1973"/>
      <c r="Q91" s="1973"/>
      <c r="R91" s="1973"/>
      <c r="S91" s="1973"/>
      <c r="T91" s="1973"/>
      <c r="U91" s="1973"/>
      <c r="V91" s="1973"/>
      <c r="W91" s="1973"/>
      <c r="Y91" s="1970"/>
      <c r="Z91" s="1970"/>
      <c r="AA91" s="1970"/>
      <c r="AB91" s="1998"/>
    </row>
    <row r="92" spans="2:28" ht="17.25" customHeight="1">
      <c r="B92" s="1994" t="s">
        <v>4493</v>
      </c>
      <c r="K92" s="1973"/>
      <c r="M92" s="1969"/>
      <c r="O92" s="1973"/>
      <c r="P92" s="1973"/>
      <c r="Q92" s="1973"/>
      <c r="R92" s="1973"/>
      <c r="S92" s="1973"/>
      <c r="T92" s="1973"/>
      <c r="U92" s="1973"/>
      <c r="V92" s="1973"/>
      <c r="W92" s="1973"/>
      <c r="Y92" s="1970"/>
      <c r="Z92" s="1970"/>
      <c r="AA92" s="1970"/>
      <c r="AB92" s="1998"/>
    </row>
    <row r="93" spans="2:28" ht="17.25" customHeight="1">
      <c r="B93" s="1994" t="s">
        <v>4494</v>
      </c>
      <c r="K93" s="1973"/>
      <c r="M93" s="1969"/>
      <c r="O93" s="1973"/>
      <c r="P93" s="1973"/>
      <c r="Q93" s="1973"/>
      <c r="R93" s="1973"/>
      <c r="S93" s="1973"/>
      <c r="T93" s="1973"/>
      <c r="U93" s="1973"/>
      <c r="V93" s="1973"/>
      <c r="W93" s="1973"/>
      <c r="Y93" s="1970"/>
      <c r="Z93" s="1970"/>
      <c r="AA93" s="1970"/>
      <c r="AB93" s="1998"/>
    </row>
    <row r="94" spans="2:28" ht="17.25" customHeight="1">
      <c r="B94" s="1994" t="s">
        <v>4495</v>
      </c>
      <c r="K94" s="1973"/>
      <c r="M94" s="1969"/>
      <c r="O94" s="1973"/>
      <c r="P94" s="1973"/>
      <c r="Q94" s="1973"/>
      <c r="R94" s="1973"/>
      <c r="S94" s="1973"/>
      <c r="T94" s="1973"/>
      <c r="U94" s="1973"/>
      <c r="V94" s="1973"/>
      <c r="W94" s="1973"/>
      <c r="Y94" s="1970"/>
      <c r="Z94" s="1970"/>
      <c r="AA94" s="1970"/>
      <c r="AB94" s="1998"/>
    </row>
    <row r="95" spans="2:28" ht="17.25" customHeight="1">
      <c r="B95" s="1994"/>
      <c r="K95" s="1973"/>
      <c r="M95" s="1969"/>
      <c r="O95" s="2011" t="s">
        <v>139</v>
      </c>
      <c r="P95" s="1973" t="s">
        <v>498</v>
      </c>
      <c r="Q95" s="1973"/>
      <c r="R95" s="2011" t="s">
        <v>139</v>
      </c>
      <c r="S95" s="1973" t="s">
        <v>497</v>
      </c>
      <c r="T95" s="1973"/>
      <c r="U95" s="1973"/>
      <c r="V95" s="1973"/>
      <c r="W95" s="1973"/>
      <c r="Y95" s="1970"/>
      <c r="Z95" s="1970"/>
      <c r="AA95" s="1970"/>
      <c r="AB95" s="1998"/>
    </row>
    <row r="96" spans="2:28" ht="6" customHeight="1">
      <c r="B96" s="1995"/>
      <c r="C96" s="1980"/>
      <c r="D96" s="1980"/>
      <c r="E96" s="1980"/>
      <c r="F96" s="1980"/>
      <c r="G96" s="1980"/>
      <c r="H96" s="1980"/>
      <c r="I96" s="1980"/>
      <c r="J96" s="1980"/>
      <c r="K96" s="1980"/>
      <c r="L96" s="1980"/>
      <c r="M96" s="1980"/>
      <c r="N96" s="1980"/>
      <c r="O96" s="1980"/>
      <c r="P96" s="1980"/>
      <c r="Q96" s="1980"/>
      <c r="R96" s="1980"/>
      <c r="S96" s="1980"/>
      <c r="T96" s="1980"/>
      <c r="U96" s="1980"/>
      <c r="V96" s="1980"/>
      <c r="W96" s="1980"/>
      <c r="X96" s="1980"/>
      <c r="Y96" s="1996"/>
      <c r="Z96" s="1996"/>
      <c r="AA96" s="1996"/>
      <c r="AB96" s="1997"/>
    </row>
    <row r="97" spans="2:28" ht="6" customHeight="1">
      <c r="B97" s="1990"/>
      <c r="C97" s="1991"/>
      <c r="D97" s="1991"/>
      <c r="E97" s="1991"/>
      <c r="F97" s="1991"/>
      <c r="G97" s="1991"/>
      <c r="H97" s="1991"/>
      <c r="I97" s="1991"/>
      <c r="J97" s="1991"/>
      <c r="K97" s="1991"/>
      <c r="L97" s="1991"/>
      <c r="M97" s="1991"/>
      <c r="N97" s="1991"/>
      <c r="O97" s="1991"/>
      <c r="P97" s="1991"/>
      <c r="Q97" s="1991"/>
      <c r="R97" s="1991"/>
      <c r="S97" s="1991"/>
      <c r="T97" s="1991"/>
      <c r="U97" s="1991"/>
      <c r="V97" s="1991"/>
      <c r="W97" s="1991"/>
      <c r="X97" s="1991"/>
      <c r="Y97" s="1992"/>
      <c r="Z97" s="1992"/>
      <c r="AA97" s="1992"/>
      <c r="AB97" s="1993"/>
    </row>
    <row r="98" spans="2:28" ht="17.25" customHeight="1">
      <c r="B98" s="2015" t="s">
        <v>5401</v>
      </c>
      <c r="AB98" s="1998"/>
    </row>
    <row r="99" spans="2:28" ht="17.25" customHeight="1">
      <c r="B99" s="1994"/>
      <c r="O99" s="2011" t="s">
        <v>139</v>
      </c>
      <c r="P99" s="1973" t="s">
        <v>498</v>
      </c>
      <c r="Q99" s="1973"/>
      <c r="R99" s="2011" t="s">
        <v>139</v>
      </c>
      <c r="S99" s="1973" t="s">
        <v>497</v>
      </c>
      <c r="AB99" s="1998"/>
    </row>
    <row r="100" spans="2:28" ht="6" customHeight="1">
      <c r="B100" s="1995"/>
      <c r="C100" s="1980"/>
      <c r="D100" s="1980"/>
      <c r="E100" s="1980"/>
      <c r="F100" s="1980"/>
      <c r="G100" s="1980"/>
      <c r="H100" s="1980"/>
      <c r="I100" s="1980"/>
      <c r="J100" s="1980"/>
      <c r="K100" s="1980"/>
      <c r="L100" s="1980"/>
      <c r="M100" s="1980"/>
      <c r="N100" s="1980"/>
      <c r="O100" s="1980"/>
      <c r="P100" s="1980"/>
      <c r="Q100" s="1980"/>
      <c r="R100" s="1980"/>
      <c r="S100" s="1980"/>
      <c r="T100" s="1980"/>
      <c r="U100" s="1980"/>
      <c r="V100" s="1980"/>
      <c r="W100" s="1980"/>
      <c r="X100" s="1980"/>
      <c r="Y100" s="1996"/>
      <c r="Z100" s="1996"/>
      <c r="AA100" s="1996"/>
      <c r="AB100" s="1997"/>
    </row>
    <row r="101" spans="2:28" ht="17.25" customHeight="1"/>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spans="1:1" ht="17.25" customHeight="1">
      <c r="A113" s="1970" t="s">
        <v>2943</v>
      </c>
    </row>
    <row r="114" spans="1:1" ht="17.25" customHeight="1">
      <c r="A114" s="1970" t="s">
        <v>5402</v>
      </c>
    </row>
    <row r="115" spans="1:1" ht="17.25" customHeight="1">
      <c r="A115" s="1970" t="s">
        <v>5350</v>
      </c>
    </row>
    <row r="116" spans="1:1" ht="17.25" customHeight="1">
      <c r="A116" s="1970" t="s">
        <v>5403</v>
      </c>
    </row>
    <row r="117" spans="1:1" ht="17.25" customHeight="1">
      <c r="A117" s="1970" t="s">
        <v>5352</v>
      </c>
    </row>
    <row r="118" spans="1:1" ht="17.25" customHeight="1">
      <c r="A118" s="1970" t="s">
        <v>5404</v>
      </c>
    </row>
    <row r="119" spans="1:1" ht="17.25" customHeight="1">
      <c r="A119" s="1970" t="s">
        <v>5357</v>
      </c>
    </row>
    <row r="120" spans="1:1" ht="17.25" customHeight="1">
      <c r="A120" s="1970" t="s">
        <v>5358</v>
      </c>
    </row>
    <row r="121" spans="1:1" ht="17.25" customHeight="1">
      <c r="A121" s="1970" t="s">
        <v>5359</v>
      </c>
    </row>
    <row r="122" spans="1:1" ht="17.25" customHeight="1">
      <c r="A122" s="1970" t="s">
        <v>5360</v>
      </c>
    </row>
    <row r="123" spans="1:1" ht="17.25" customHeight="1">
      <c r="A123" s="1970" t="s">
        <v>5405</v>
      </c>
    </row>
    <row r="124" spans="1:1" ht="17.25" customHeight="1">
      <c r="A124" s="1970" t="s">
        <v>5374</v>
      </c>
    </row>
    <row r="125" spans="1:1" ht="17.25" customHeight="1">
      <c r="A125" s="1970" t="s">
        <v>5375</v>
      </c>
    </row>
    <row r="126" spans="1:1" ht="17.25" customHeight="1">
      <c r="A126" s="1970" t="s">
        <v>5376</v>
      </c>
    </row>
    <row r="127" spans="1:1" ht="17.25" customHeight="1">
      <c r="A127" s="1970" t="s">
        <v>5377</v>
      </c>
    </row>
    <row r="128" spans="1:1" ht="17.25" customHeight="1">
      <c r="A128" s="1970" t="s">
        <v>4457</v>
      </c>
    </row>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row r="162" spans="1:28" ht="17.25" customHeight="1">
      <c r="A162" s="5336" t="s">
        <v>85</v>
      </c>
      <c r="B162" s="5336"/>
      <c r="C162" s="5336"/>
      <c r="D162" s="5336"/>
      <c r="E162" s="5336"/>
      <c r="F162" s="5336"/>
      <c r="G162" s="5336"/>
      <c r="H162" s="5336"/>
      <c r="I162" s="5336"/>
      <c r="J162" s="5336"/>
      <c r="K162" s="5336"/>
      <c r="L162" s="5336"/>
      <c r="M162" s="5336"/>
      <c r="N162" s="5336"/>
      <c r="O162" s="5336"/>
      <c r="P162" s="5336"/>
      <c r="Q162" s="5336"/>
      <c r="R162" s="5336"/>
      <c r="S162" s="5336"/>
      <c r="T162" s="5336"/>
      <c r="U162" s="5336"/>
      <c r="V162" s="5336"/>
      <c r="W162" s="5336"/>
      <c r="X162" s="5336"/>
      <c r="Y162" s="5336"/>
      <c r="Z162" s="5336"/>
      <c r="AA162" s="5336"/>
      <c r="AB162" s="5336"/>
    </row>
    <row r="163" spans="1:28" ht="17.25" customHeight="1">
      <c r="A163" s="1973"/>
      <c r="B163" s="1973"/>
      <c r="C163" s="1973"/>
      <c r="D163" s="1973"/>
      <c r="E163" s="1973"/>
      <c r="F163" s="1973"/>
      <c r="G163" s="1973"/>
      <c r="H163" s="1973"/>
      <c r="I163" s="1973"/>
      <c r="J163" s="1973"/>
      <c r="K163" s="1973"/>
      <c r="L163" s="1973"/>
      <c r="M163" s="1973"/>
      <c r="N163" s="1973"/>
      <c r="O163" s="1973"/>
      <c r="P163" s="1973"/>
      <c r="Q163" s="1973"/>
      <c r="R163" s="1973"/>
      <c r="S163" s="1973"/>
      <c r="T163" s="1973"/>
      <c r="U163" s="1973"/>
      <c r="V163" s="1973"/>
      <c r="W163" s="1973"/>
      <c r="X163" s="1973"/>
      <c r="Y163" s="1973"/>
      <c r="Z163" s="1973"/>
      <c r="AA163" s="1973"/>
      <c r="AB163" s="1973"/>
    </row>
    <row r="164" spans="1:28" ht="17.25" customHeight="1">
      <c r="A164" s="1970" t="s">
        <v>5379</v>
      </c>
    </row>
    <row r="165" spans="1:28" ht="6" customHeight="1">
      <c r="B165" s="1990"/>
      <c r="C165" s="1991"/>
      <c r="D165" s="1991"/>
      <c r="E165" s="1991"/>
      <c r="F165" s="1991"/>
      <c r="G165" s="1991"/>
      <c r="H165" s="1991"/>
      <c r="I165" s="1991"/>
      <c r="J165" s="1991"/>
      <c r="K165" s="1991"/>
      <c r="L165" s="1991"/>
      <c r="M165" s="1991"/>
      <c r="N165" s="1991"/>
      <c r="O165" s="1991"/>
      <c r="P165" s="1991"/>
      <c r="Q165" s="1991"/>
      <c r="R165" s="1991"/>
      <c r="S165" s="1991"/>
      <c r="T165" s="1991"/>
      <c r="U165" s="1991"/>
      <c r="V165" s="1991"/>
      <c r="W165" s="1991"/>
      <c r="X165" s="1991"/>
      <c r="Y165" s="1992"/>
      <c r="Z165" s="1992"/>
      <c r="AA165" s="1992"/>
      <c r="AB165" s="1993"/>
    </row>
    <row r="166" spans="1:28" ht="17.25" customHeight="1">
      <c r="B166" s="1994" t="s">
        <v>3945</v>
      </c>
      <c r="K166" s="5335"/>
      <c r="L166" s="5335"/>
      <c r="M166" s="5335"/>
      <c r="Y166" s="1970"/>
      <c r="Z166" s="1970"/>
      <c r="AA166" s="1970"/>
      <c r="AB166" s="1998"/>
    </row>
    <row r="167" spans="1:28" ht="6" customHeight="1">
      <c r="B167" s="1995"/>
      <c r="C167" s="1980"/>
      <c r="D167" s="1980"/>
      <c r="E167" s="1980"/>
      <c r="F167" s="1980"/>
      <c r="G167" s="1980"/>
      <c r="H167" s="1980"/>
      <c r="I167" s="1980"/>
      <c r="J167" s="1980"/>
      <c r="K167" s="1980"/>
      <c r="L167" s="1980"/>
      <c r="M167" s="1980"/>
      <c r="N167" s="1980"/>
      <c r="O167" s="1980"/>
      <c r="P167" s="1980"/>
      <c r="Q167" s="1980"/>
      <c r="R167" s="1980"/>
      <c r="S167" s="1980"/>
      <c r="T167" s="1980"/>
      <c r="U167" s="1980"/>
      <c r="V167" s="1980"/>
      <c r="W167" s="1980"/>
      <c r="X167" s="1980"/>
      <c r="Y167" s="1996"/>
      <c r="Z167" s="1996"/>
      <c r="AA167" s="1996"/>
      <c r="AB167" s="1997"/>
    </row>
    <row r="168" spans="1:28" ht="6" customHeight="1">
      <c r="B168" s="1990"/>
      <c r="C168" s="1991"/>
      <c r="D168" s="1991"/>
      <c r="E168" s="1991"/>
      <c r="F168" s="1991"/>
      <c r="G168" s="1991"/>
      <c r="H168" s="1991"/>
      <c r="I168" s="1991"/>
      <c r="J168" s="1991"/>
      <c r="K168" s="1991"/>
      <c r="L168" s="1991"/>
      <c r="M168" s="1991"/>
      <c r="N168" s="1991"/>
      <c r="O168" s="1991"/>
      <c r="P168" s="1991"/>
      <c r="Q168" s="1991"/>
      <c r="R168" s="1991"/>
      <c r="S168" s="1991"/>
      <c r="T168" s="1991"/>
      <c r="U168" s="1991"/>
      <c r="V168" s="1991"/>
      <c r="W168" s="1991"/>
      <c r="X168" s="1991"/>
      <c r="Y168" s="1992"/>
      <c r="Z168" s="1992"/>
      <c r="AA168" s="1992"/>
      <c r="AB168" s="1993"/>
    </row>
    <row r="169" spans="1:28" ht="17.25" customHeight="1">
      <c r="B169" s="1994" t="s">
        <v>3946</v>
      </c>
      <c r="K169" s="5335"/>
      <c r="L169" s="5335"/>
      <c r="M169" s="5335"/>
      <c r="N169" s="1973" t="s">
        <v>481</v>
      </c>
      <c r="Y169" s="1970"/>
      <c r="Z169" s="1970"/>
      <c r="AA169" s="1970"/>
      <c r="AB169" s="1998"/>
    </row>
    <row r="170" spans="1:28" ht="6" customHeight="1">
      <c r="B170" s="1995"/>
      <c r="C170" s="1980"/>
      <c r="D170" s="1980"/>
      <c r="E170" s="1980"/>
      <c r="F170" s="1980"/>
      <c r="G170" s="1980"/>
      <c r="H170" s="1980"/>
      <c r="I170" s="1980"/>
      <c r="J170" s="1980"/>
      <c r="K170" s="1980"/>
      <c r="L170" s="1980"/>
      <c r="M170" s="1980"/>
      <c r="N170" s="1980"/>
      <c r="O170" s="1980"/>
      <c r="P170" s="1980"/>
      <c r="Q170" s="1980"/>
      <c r="R170" s="1980"/>
      <c r="S170" s="1980"/>
      <c r="T170" s="1980"/>
      <c r="U170" s="1980"/>
      <c r="V170" s="1980"/>
      <c r="W170" s="1980"/>
      <c r="X170" s="1980"/>
      <c r="Y170" s="1996"/>
      <c r="Z170" s="1996"/>
      <c r="AA170" s="1996"/>
      <c r="AB170" s="1997"/>
    </row>
    <row r="171" spans="1:28" ht="6" customHeight="1">
      <c r="B171" s="1990"/>
      <c r="C171" s="1991"/>
      <c r="D171" s="1991"/>
      <c r="E171" s="1991"/>
      <c r="F171" s="1991"/>
      <c r="G171" s="1991"/>
      <c r="H171" s="1991"/>
      <c r="I171" s="1991"/>
      <c r="J171" s="1991"/>
      <c r="K171" s="1991"/>
      <c r="L171" s="1991"/>
      <c r="M171" s="1991"/>
      <c r="N171" s="1991"/>
      <c r="O171" s="1991"/>
      <c r="P171" s="1991"/>
      <c r="Q171" s="1991"/>
      <c r="R171" s="1991"/>
      <c r="S171" s="1991"/>
      <c r="T171" s="1991"/>
      <c r="U171" s="1991"/>
      <c r="V171" s="1991"/>
      <c r="W171" s="1991"/>
      <c r="X171" s="1991"/>
      <c r="Y171" s="1992"/>
      <c r="Z171" s="1992"/>
      <c r="AA171" s="1992"/>
      <c r="AB171" s="1993"/>
    </row>
    <row r="172" spans="1:28" ht="17.25" customHeight="1">
      <c r="B172" s="1994" t="s">
        <v>3562</v>
      </c>
      <c r="K172" s="5335"/>
      <c r="L172" s="5335"/>
      <c r="M172" s="5335"/>
      <c r="N172" s="1973" t="s">
        <v>114</v>
      </c>
      <c r="Y172" s="1970"/>
      <c r="Z172" s="1970"/>
      <c r="AA172" s="1970"/>
      <c r="AB172" s="1998"/>
    </row>
    <row r="173" spans="1:28" ht="6" customHeight="1">
      <c r="B173" s="1995"/>
      <c r="C173" s="1980"/>
      <c r="D173" s="1980"/>
      <c r="E173" s="1980"/>
      <c r="F173" s="1980"/>
      <c r="G173" s="1980"/>
      <c r="H173" s="1980"/>
      <c r="I173" s="1980"/>
      <c r="J173" s="1980"/>
      <c r="K173" s="1980"/>
      <c r="L173" s="1980"/>
      <c r="M173" s="1980"/>
      <c r="N173" s="1980"/>
      <c r="O173" s="1980"/>
      <c r="P173" s="1980"/>
      <c r="Q173" s="1980"/>
      <c r="R173" s="1980"/>
      <c r="S173" s="1980"/>
      <c r="T173" s="1980"/>
      <c r="U173" s="1980"/>
      <c r="V173" s="1980"/>
      <c r="W173" s="1980"/>
      <c r="X173" s="1980"/>
      <c r="Y173" s="1996"/>
      <c r="Z173" s="1996"/>
      <c r="AA173" s="1996"/>
      <c r="AB173" s="1997"/>
    </row>
    <row r="174" spans="1:28" ht="6" customHeight="1">
      <c r="B174" s="1990"/>
      <c r="C174" s="1991"/>
      <c r="D174" s="1991"/>
      <c r="E174" s="1991"/>
      <c r="F174" s="1991"/>
      <c r="G174" s="1991"/>
      <c r="H174" s="1991"/>
      <c r="I174" s="1991"/>
      <c r="J174" s="1991"/>
      <c r="K174" s="1991"/>
      <c r="L174" s="1991"/>
      <c r="M174" s="1991"/>
      <c r="N174" s="1991"/>
      <c r="O174" s="1991"/>
      <c r="P174" s="1991"/>
      <c r="Q174" s="1991"/>
      <c r="R174" s="1991"/>
      <c r="S174" s="1991"/>
      <c r="T174" s="1991"/>
      <c r="U174" s="1991"/>
      <c r="V174" s="1991"/>
      <c r="W174" s="1991"/>
      <c r="X174" s="1991"/>
      <c r="Y174" s="1992"/>
      <c r="Z174" s="1992"/>
      <c r="AA174" s="1992"/>
      <c r="AB174" s="1993"/>
    </row>
    <row r="175" spans="1:28" ht="17.25" customHeight="1">
      <c r="B175" s="1994" t="s">
        <v>4497</v>
      </c>
      <c r="N175" s="1973"/>
      <c r="Y175" s="1970"/>
      <c r="Z175" s="1970"/>
      <c r="AA175" s="1970"/>
      <c r="AB175" s="1998"/>
    </row>
    <row r="176" spans="1:28" ht="17.25" customHeight="1">
      <c r="B176" s="1994"/>
      <c r="C176" s="1970" t="s">
        <v>4498</v>
      </c>
      <c r="I176" s="2011" t="s">
        <v>139</v>
      </c>
      <c r="J176" s="1973" t="s">
        <v>498</v>
      </c>
      <c r="L176" s="2011" t="s">
        <v>139</v>
      </c>
      <c r="M176" s="1973" t="s">
        <v>497</v>
      </c>
      <c r="N176" s="1973"/>
      <c r="Y176" s="1970"/>
      <c r="Z176" s="1970"/>
      <c r="AA176" s="1970"/>
      <c r="AB176" s="1998"/>
    </row>
    <row r="177" spans="1:28" ht="17.25" customHeight="1">
      <c r="B177" s="1994"/>
      <c r="C177" s="1970" t="s">
        <v>4499</v>
      </c>
      <c r="I177" s="2011" t="s">
        <v>139</v>
      </c>
      <c r="J177" s="1973" t="s">
        <v>498</v>
      </c>
      <c r="L177" s="2011" t="s">
        <v>139</v>
      </c>
      <c r="M177" s="1973" t="s">
        <v>497</v>
      </c>
      <c r="N177" s="1973"/>
      <c r="Y177" s="1970"/>
      <c r="Z177" s="1970"/>
      <c r="AA177" s="1970"/>
      <c r="AB177" s="1998"/>
    </row>
    <row r="178" spans="1:28" ht="17.25" customHeight="1">
      <c r="B178" s="1994"/>
      <c r="C178" s="1970" t="s">
        <v>3563</v>
      </c>
      <c r="I178" s="2011" t="s">
        <v>139</v>
      </c>
      <c r="J178" s="1973" t="s">
        <v>498</v>
      </c>
      <c r="L178" s="2011" t="s">
        <v>139</v>
      </c>
      <c r="M178" s="1973" t="s">
        <v>497</v>
      </c>
      <c r="N178" s="1973"/>
      <c r="Y178" s="1970"/>
      <c r="Z178" s="1970"/>
      <c r="AA178" s="1970"/>
      <c r="AB178" s="1998"/>
    </row>
    <row r="179" spans="1:28" ht="6" customHeight="1">
      <c r="B179" s="1995"/>
      <c r="C179" s="1980"/>
      <c r="D179" s="1980"/>
      <c r="E179" s="1980"/>
      <c r="F179" s="1980"/>
      <c r="G179" s="1980"/>
      <c r="H179" s="1980"/>
      <c r="I179" s="1980"/>
      <c r="J179" s="1980"/>
      <c r="K179" s="1980"/>
      <c r="L179" s="1980"/>
      <c r="M179" s="1980"/>
      <c r="N179" s="1980"/>
      <c r="O179" s="1980"/>
      <c r="P179" s="1980"/>
      <c r="Q179" s="1980"/>
      <c r="R179" s="1980"/>
      <c r="S179" s="1980"/>
      <c r="T179" s="1980"/>
      <c r="U179" s="1980"/>
      <c r="V179" s="1980"/>
      <c r="W179" s="1980"/>
      <c r="X179" s="1980"/>
      <c r="Y179" s="1996"/>
      <c r="Z179" s="1996"/>
      <c r="AA179" s="1996"/>
      <c r="AB179" s="1997"/>
    </row>
    <row r="180" spans="1:28" ht="17.25" customHeight="1">
      <c r="A180" s="1970" t="s">
        <v>2943</v>
      </c>
    </row>
    <row r="181" spans="1:28" ht="17.25" customHeight="1">
      <c r="A181" s="1970" t="s">
        <v>5363</v>
      </c>
    </row>
    <row r="182" spans="1:28" ht="17.25" customHeight="1">
      <c r="A182" s="1970" t="s">
        <v>5406</v>
      </c>
    </row>
    <row r="183" spans="1:28" ht="17.25" customHeight="1">
      <c r="A183" s="1970" t="s">
        <v>4268</v>
      </c>
    </row>
    <row r="184" spans="1:28" ht="17.25" customHeight="1">
      <c r="A184" s="1970" t="s">
        <v>5407</v>
      </c>
    </row>
    <row r="185" spans="1:28" ht="17.25" customHeight="1">
      <c r="A185" s="1970" t="s">
        <v>5366</v>
      </c>
    </row>
    <row r="186" spans="1:28" ht="17.25" customHeight="1">
      <c r="A186" s="1970" t="s">
        <v>4500</v>
      </c>
    </row>
    <row r="187" spans="1:28" ht="17.25" customHeight="1">
      <c r="A187" s="1970" t="s">
        <v>4501</v>
      </c>
    </row>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row r="217" spans="1:28" ht="17.25" customHeight="1">
      <c r="A217" s="5336" t="s">
        <v>101</v>
      </c>
      <c r="B217" s="5336"/>
      <c r="C217" s="5336"/>
      <c r="D217" s="5336"/>
      <c r="E217" s="5336"/>
      <c r="F217" s="5336"/>
      <c r="G217" s="5336"/>
      <c r="H217" s="5336"/>
      <c r="I217" s="5336"/>
      <c r="J217" s="5336"/>
      <c r="K217" s="5336"/>
      <c r="L217" s="5336"/>
      <c r="M217" s="5336"/>
      <c r="N217" s="5336"/>
      <c r="O217" s="5336"/>
      <c r="P217" s="5336"/>
      <c r="Q217" s="5336"/>
      <c r="R217" s="5336"/>
      <c r="S217" s="5336"/>
      <c r="T217" s="5336"/>
      <c r="U217" s="5336"/>
      <c r="V217" s="5336"/>
      <c r="W217" s="5336"/>
      <c r="X217" s="5336"/>
      <c r="Y217" s="5336"/>
      <c r="Z217" s="5336"/>
      <c r="AA217" s="5336"/>
      <c r="AB217" s="5336"/>
    </row>
    <row r="218" spans="1:28" ht="17.25" customHeight="1">
      <c r="A218" s="1973"/>
      <c r="B218" s="1973"/>
      <c r="C218" s="1973"/>
      <c r="D218" s="1973"/>
      <c r="E218" s="1973"/>
      <c r="F218" s="1973"/>
      <c r="G218" s="1973"/>
      <c r="H218" s="1973"/>
      <c r="I218" s="1973"/>
      <c r="J218" s="1973"/>
      <c r="K218" s="1973"/>
      <c r="L218" s="1973"/>
      <c r="M218" s="1973"/>
      <c r="N218" s="1973"/>
      <c r="O218" s="1973"/>
      <c r="P218" s="1973"/>
      <c r="Q218" s="1973"/>
      <c r="R218" s="1973"/>
      <c r="S218" s="1973"/>
      <c r="T218" s="1973"/>
      <c r="U218" s="1973"/>
      <c r="V218" s="1973"/>
      <c r="W218" s="1973"/>
      <c r="X218" s="1973"/>
      <c r="Y218" s="1973"/>
      <c r="Z218" s="1973"/>
      <c r="AA218" s="1973"/>
      <c r="AB218" s="1973"/>
    </row>
    <row r="219" spans="1:28" ht="17.25" customHeight="1">
      <c r="A219" s="1970" t="s">
        <v>5408</v>
      </c>
    </row>
    <row r="220" spans="1:28" ht="6" customHeight="1">
      <c r="B220" s="1990"/>
      <c r="C220" s="1991"/>
      <c r="D220" s="1991"/>
      <c r="E220" s="1991"/>
      <c r="F220" s="1991"/>
      <c r="G220" s="1991"/>
      <c r="H220" s="1991"/>
      <c r="I220" s="1991"/>
      <c r="J220" s="1991"/>
      <c r="K220" s="1991"/>
      <c r="L220" s="1991"/>
      <c r="M220" s="1991"/>
      <c r="N220" s="1991"/>
      <c r="O220" s="1991"/>
      <c r="P220" s="1991"/>
      <c r="Q220" s="1991"/>
      <c r="R220" s="1991"/>
      <c r="S220" s="1991"/>
      <c r="T220" s="1991"/>
      <c r="U220" s="1991"/>
      <c r="V220" s="1991"/>
      <c r="W220" s="1991"/>
      <c r="X220" s="1991"/>
      <c r="Y220" s="1992"/>
      <c r="Z220" s="1992"/>
      <c r="AA220" s="1992"/>
      <c r="AB220" s="1993"/>
    </row>
    <row r="221" spans="1:28" ht="17.25" customHeight="1">
      <c r="B221" s="5337"/>
      <c r="C221" s="5338"/>
      <c r="D221" s="5338"/>
      <c r="E221" s="5338"/>
      <c r="F221" s="5338"/>
      <c r="G221" s="5338"/>
      <c r="H221" s="5338"/>
      <c r="I221" s="5338"/>
      <c r="J221" s="5338"/>
      <c r="K221" s="5338"/>
      <c r="L221" s="5338"/>
      <c r="M221" s="5338"/>
      <c r="N221" s="5338"/>
      <c r="O221" s="5338"/>
      <c r="P221" s="5338"/>
      <c r="Q221" s="5338"/>
      <c r="R221" s="5338"/>
      <c r="S221" s="5338"/>
      <c r="T221" s="5338"/>
      <c r="U221" s="5338"/>
      <c r="V221" s="5338"/>
      <c r="W221" s="5338"/>
      <c r="X221" s="5338"/>
      <c r="Y221" s="5338"/>
      <c r="Z221" s="5338"/>
      <c r="AA221" s="5338"/>
      <c r="AB221" s="5339"/>
    </row>
    <row r="222" spans="1:28" ht="17.25" customHeight="1">
      <c r="B222" s="5337"/>
      <c r="C222" s="5338"/>
      <c r="D222" s="5338"/>
      <c r="E222" s="5338"/>
      <c r="F222" s="5338"/>
      <c r="G222" s="5338"/>
      <c r="H222" s="5338"/>
      <c r="I222" s="5338"/>
      <c r="J222" s="5338"/>
      <c r="K222" s="5338"/>
      <c r="L222" s="5338"/>
      <c r="M222" s="5338"/>
      <c r="N222" s="5338"/>
      <c r="O222" s="5338"/>
      <c r="P222" s="5338"/>
      <c r="Q222" s="5338"/>
      <c r="R222" s="5338"/>
      <c r="S222" s="5338"/>
      <c r="T222" s="5338"/>
      <c r="U222" s="5338"/>
      <c r="V222" s="5338"/>
      <c r="W222" s="5338"/>
      <c r="X222" s="5338"/>
      <c r="Y222" s="5338"/>
      <c r="Z222" s="5338"/>
      <c r="AA222" s="5338"/>
      <c r="AB222" s="5339"/>
    </row>
    <row r="223" spans="1:28" ht="17.25" customHeight="1">
      <c r="B223" s="5337"/>
      <c r="C223" s="5338"/>
      <c r="D223" s="5338"/>
      <c r="E223" s="5338"/>
      <c r="F223" s="5338"/>
      <c r="G223" s="5338"/>
      <c r="H223" s="5338"/>
      <c r="I223" s="5338"/>
      <c r="J223" s="5338"/>
      <c r="K223" s="5338"/>
      <c r="L223" s="5338"/>
      <c r="M223" s="5338"/>
      <c r="N223" s="5338"/>
      <c r="O223" s="5338"/>
      <c r="P223" s="5338"/>
      <c r="Q223" s="5338"/>
      <c r="R223" s="5338"/>
      <c r="S223" s="5338"/>
      <c r="T223" s="5338"/>
      <c r="U223" s="5338"/>
      <c r="V223" s="5338"/>
      <c r="W223" s="5338"/>
      <c r="X223" s="5338"/>
      <c r="Y223" s="5338"/>
      <c r="Z223" s="5338"/>
      <c r="AA223" s="5338"/>
      <c r="AB223" s="5339"/>
    </row>
    <row r="224" spans="1:28" ht="6" customHeight="1">
      <c r="B224" s="1995"/>
      <c r="C224" s="1980"/>
      <c r="D224" s="1980"/>
      <c r="E224" s="1980"/>
      <c r="F224" s="1980"/>
      <c r="G224" s="1980"/>
      <c r="H224" s="1980"/>
      <c r="I224" s="1980"/>
      <c r="J224" s="1980"/>
      <c r="K224" s="1980"/>
      <c r="L224" s="1980"/>
      <c r="M224" s="1980"/>
      <c r="N224" s="1980"/>
      <c r="O224" s="1980"/>
      <c r="P224" s="1980"/>
      <c r="Q224" s="1980"/>
      <c r="R224" s="1980"/>
      <c r="S224" s="1980"/>
      <c r="T224" s="1980"/>
      <c r="U224" s="1980"/>
      <c r="V224" s="1980"/>
      <c r="W224" s="1980"/>
      <c r="X224" s="1980"/>
      <c r="Y224" s="1996"/>
      <c r="Z224" s="1996"/>
      <c r="AA224" s="1996"/>
      <c r="AB224" s="1997"/>
    </row>
    <row r="225" spans="1:28" ht="17.25" customHeight="1"/>
    <row r="226" spans="1:28" ht="17.25" customHeight="1">
      <c r="A226" s="1970" t="s">
        <v>5409</v>
      </c>
    </row>
    <row r="227" spans="1:28" ht="6" customHeight="1">
      <c r="B227" s="1990"/>
      <c r="C227" s="1991"/>
      <c r="D227" s="1991"/>
      <c r="E227" s="1991"/>
      <c r="F227" s="1991"/>
      <c r="G227" s="1991"/>
      <c r="H227" s="1991"/>
      <c r="I227" s="1991"/>
      <c r="J227" s="1991"/>
      <c r="K227" s="1991"/>
      <c r="L227" s="1991"/>
      <c r="M227" s="1991"/>
      <c r="N227" s="1991"/>
      <c r="O227" s="1991"/>
      <c r="P227" s="1991"/>
      <c r="Q227" s="1991"/>
      <c r="R227" s="1991"/>
      <c r="S227" s="1991"/>
      <c r="T227" s="1991"/>
      <c r="U227" s="1991"/>
      <c r="V227" s="1991"/>
      <c r="W227" s="1991"/>
      <c r="X227" s="1991"/>
      <c r="Y227" s="1992"/>
      <c r="Z227" s="1992"/>
      <c r="AA227" s="1992"/>
      <c r="AB227" s="1993"/>
    </row>
    <row r="228" spans="1:28" ht="17.25" customHeight="1">
      <c r="B228" s="5337"/>
      <c r="C228" s="5338"/>
      <c r="D228" s="5338"/>
      <c r="E228" s="5338"/>
      <c r="F228" s="5338"/>
      <c r="G228" s="5338"/>
      <c r="H228" s="5338"/>
      <c r="I228" s="5338"/>
      <c r="J228" s="5338"/>
      <c r="K228" s="5338"/>
      <c r="L228" s="5338"/>
      <c r="M228" s="5338"/>
      <c r="N228" s="5338"/>
      <c r="O228" s="5338"/>
      <c r="P228" s="5338"/>
      <c r="Q228" s="5338"/>
      <c r="R228" s="5338"/>
      <c r="S228" s="5338"/>
      <c r="T228" s="5338"/>
      <c r="U228" s="5338"/>
      <c r="V228" s="5338"/>
      <c r="W228" s="5338"/>
      <c r="X228" s="5338"/>
      <c r="Y228" s="5338"/>
      <c r="Z228" s="5338"/>
      <c r="AA228" s="5338"/>
      <c r="AB228" s="5339"/>
    </row>
    <row r="229" spans="1:28" ht="17.25" customHeight="1">
      <c r="B229" s="5337"/>
      <c r="C229" s="5338"/>
      <c r="D229" s="5338"/>
      <c r="E229" s="5338"/>
      <c r="F229" s="5338"/>
      <c r="G229" s="5338"/>
      <c r="H229" s="5338"/>
      <c r="I229" s="5338"/>
      <c r="J229" s="5338"/>
      <c r="K229" s="5338"/>
      <c r="L229" s="5338"/>
      <c r="M229" s="5338"/>
      <c r="N229" s="5338"/>
      <c r="O229" s="5338"/>
      <c r="P229" s="5338"/>
      <c r="Q229" s="5338"/>
      <c r="R229" s="5338"/>
      <c r="S229" s="5338"/>
      <c r="T229" s="5338"/>
      <c r="U229" s="5338"/>
      <c r="V229" s="5338"/>
      <c r="W229" s="5338"/>
      <c r="X229" s="5338"/>
      <c r="Y229" s="5338"/>
      <c r="Z229" s="5338"/>
      <c r="AA229" s="5338"/>
      <c r="AB229" s="5339"/>
    </row>
    <row r="230" spans="1:28" ht="17.25" customHeight="1">
      <c r="B230" s="5337"/>
      <c r="C230" s="5338"/>
      <c r="D230" s="5338"/>
      <c r="E230" s="5338"/>
      <c r="F230" s="5338"/>
      <c r="G230" s="5338"/>
      <c r="H230" s="5338"/>
      <c r="I230" s="5338"/>
      <c r="J230" s="5338"/>
      <c r="K230" s="5338"/>
      <c r="L230" s="5338"/>
      <c r="M230" s="5338"/>
      <c r="N230" s="5338"/>
      <c r="O230" s="5338"/>
      <c r="P230" s="5338"/>
      <c r="Q230" s="5338"/>
      <c r="R230" s="5338"/>
      <c r="S230" s="5338"/>
      <c r="T230" s="5338"/>
      <c r="U230" s="5338"/>
      <c r="V230" s="5338"/>
      <c r="W230" s="5338"/>
      <c r="X230" s="5338"/>
      <c r="Y230" s="5338"/>
      <c r="Z230" s="5338"/>
      <c r="AA230" s="5338"/>
      <c r="AB230" s="5339"/>
    </row>
    <row r="231" spans="1:28" ht="6" customHeight="1">
      <c r="B231" s="1995"/>
      <c r="C231" s="1980"/>
      <c r="D231" s="1980"/>
      <c r="E231" s="1980"/>
      <c r="F231" s="1980"/>
      <c r="G231" s="1980"/>
      <c r="H231" s="1980"/>
      <c r="I231" s="1980"/>
      <c r="J231" s="1980"/>
      <c r="K231" s="1980"/>
      <c r="L231" s="1980"/>
      <c r="M231" s="1980"/>
      <c r="N231" s="1980"/>
      <c r="O231" s="1980"/>
      <c r="P231" s="1980"/>
      <c r="Q231" s="1980"/>
      <c r="R231" s="1980"/>
      <c r="S231" s="1980"/>
      <c r="T231" s="1980"/>
      <c r="U231" s="1980"/>
      <c r="V231" s="1980"/>
      <c r="W231" s="1980"/>
      <c r="X231" s="1980"/>
      <c r="Y231" s="1996"/>
      <c r="Z231" s="1996"/>
      <c r="AA231" s="1996"/>
      <c r="AB231" s="1997"/>
    </row>
    <row r="232" spans="1:28" ht="17.25" customHeight="1"/>
    <row r="233" spans="1:28" ht="17.25" customHeight="1">
      <c r="A233" s="1970" t="s">
        <v>2943</v>
      </c>
    </row>
    <row r="234" spans="1:28" ht="17.25" customHeight="1">
      <c r="A234" s="1970" t="s">
        <v>5410</v>
      </c>
    </row>
    <row r="235" spans="1:28" ht="17.25" customHeight="1">
      <c r="A235" s="1970" t="s">
        <v>5411</v>
      </c>
    </row>
    <row r="236" spans="1:28" ht="17.25" customHeight="1">
      <c r="A236" s="1970" t="s">
        <v>4529</v>
      </c>
    </row>
    <row r="237" spans="1:28" ht="17.25" customHeight="1">
      <c r="A237" s="1970" t="s">
        <v>4282</v>
      </c>
    </row>
    <row r="238" spans="1:28" ht="17.25" customHeight="1"/>
    <row r="239" spans="1:28" ht="17.25" customHeight="1"/>
    <row r="240" spans="1:28" ht="17.25" customHeight="1"/>
    <row r="241" ht="17.25" customHeight="1"/>
    <row r="242" ht="17.25" customHeight="1"/>
    <row r="243" ht="17.25" customHeight="1"/>
    <row r="244" ht="17.25" customHeight="1"/>
    <row r="245" ht="17.25" customHeight="1"/>
    <row r="246" ht="17.25" customHeight="1"/>
    <row r="247" ht="17.25" customHeight="1"/>
    <row r="248" ht="17.25" customHeight="1"/>
    <row r="249" ht="17.25" customHeight="1"/>
    <row r="250" ht="17.25" customHeight="1"/>
    <row r="251" ht="17.25" customHeight="1"/>
    <row r="252" ht="17.25" customHeight="1"/>
    <row r="253" ht="17.25" customHeight="1"/>
    <row r="254" ht="17.25" customHeight="1"/>
    <row r="255" ht="17.25" customHeight="1"/>
    <row r="256" ht="17.25" customHeight="1"/>
    <row r="257" ht="17.25" customHeight="1"/>
    <row r="258" ht="17.25" customHeight="1"/>
    <row r="259" ht="17.25" customHeight="1"/>
    <row r="260" ht="17.25" customHeight="1"/>
    <row r="261" ht="17.25" customHeight="1"/>
    <row r="262" ht="17.25" customHeight="1"/>
    <row r="263" ht="17.25" customHeight="1"/>
    <row r="264" ht="17.25" customHeight="1"/>
    <row r="265" ht="17.25" customHeight="1"/>
    <row r="266" ht="17.25" customHeight="1"/>
    <row r="267" ht="17.25" customHeight="1"/>
    <row r="268" ht="17.25" customHeight="1"/>
    <row r="269" ht="17.25" customHeight="1"/>
    <row r="270" ht="17.25" customHeight="1"/>
    <row r="271" ht="17.25" customHeight="1"/>
    <row r="272" ht="17.25" customHeight="1"/>
    <row r="273" ht="17.25" customHeight="1"/>
    <row r="274" ht="17.25" customHeight="1"/>
    <row r="275" ht="17.25" customHeight="1"/>
    <row r="276" ht="17.25" customHeight="1"/>
    <row r="277" ht="17.25" customHeight="1"/>
    <row r="278" ht="17.25" customHeight="1"/>
    <row r="279" ht="17.25" customHeight="1"/>
    <row r="280" ht="17.25" customHeight="1"/>
    <row r="281" ht="17.25" customHeight="1"/>
    <row r="282" ht="17.25" customHeight="1"/>
    <row r="283" ht="13.5" customHeight="1"/>
  </sheetData>
  <mergeCells count="51">
    <mergeCell ref="M86:P86"/>
    <mergeCell ref="R86:S86"/>
    <mergeCell ref="U86:V86"/>
    <mergeCell ref="M87:P87"/>
    <mergeCell ref="R87:S87"/>
    <mergeCell ref="U87:V87"/>
    <mergeCell ref="S15:AB16"/>
    <mergeCell ref="A3:AB3"/>
    <mergeCell ref="A5:AB5"/>
    <mergeCell ref="A6:AB6"/>
    <mergeCell ref="U9:V9"/>
    <mergeCell ref="S13:AB14"/>
    <mergeCell ref="A18:N19"/>
    <mergeCell ref="O18:Q18"/>
    <mergeCell ref="R18:AB19"/>
    <mergeCell ref="O19:Q19"/>
    <mergeCell ref="A30:I30"/>
    <mergeCell ref="J30:R30"/>
    <mergeCell ref="S30:AB30"/>
    <mergeCell ref="A31:I31"/>
    <mergeCell ref="J31:R31"/>
    <mergeCell ref="S31:AB33"/>
    <mergeCell ref="A32:I32"/>
    <mergeCell ref="J32:R32"/>
    <mergeCell ref="A33:I33"/>
    <mergeCell ref="J33:R33"/>
    <mergeCell ref="R70:U70"/>
    <mergeCell ref="A48:AB48"/>
    <mergeCell ref="A50:AB50"/>
    <mergeCell ref="H55:AB55"/>
    <mergeCell ref="I58:L58"/>
    <mergeCell ref="I61:L61"/>
    <mergeCell ref="I64:L64"/>
    <mergeCell ref="O68:P68"/>
    <mergeCell ref="R68:T68"/>
    <mergeCell ref="V68:W68"/>
    <mergeCell ref="Y68:AA68"/>
    <mergeCell ref="R69:U69"/>
    <mergeCell ref="I74:L74"/>
    <mergeCell ref="I75:L75"/>
    <mergeCell ref="I76:J76"/>
    <mergeCell ref="P76:Q76"/>
    <mergeCell ref="G79:L79"/>
    <mergeCell ref="P79:T79"/>
    <mergeCell ref="B228:AB230"/>
    <mergeCell ref="A162:AB162"/>
    <mergeCell ref="K166:M166"/>
    <mergeCell ref="K169:M169"/>
    <mergeCell ref="K172:M172"/>
    <mergeCell ref="A217:AB217"/>
    <mergeCell ref="B221:AB223"/>
  </mergeCells>
  <phoneticPr fontId="129"/>
  <dataValidations count="1">
    <dataValidation type="list" allowBlank="1" showInputMessage="1" showErrorMessage="1" sqref="G67:G68 H74:H76 I176:I178 L176:L178 N67:N68 N75 O76 O95 O99 R95 R99" xr:uid="{00000000-0002-0000-53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0000"/>
  </sheetPr>
  <dimension ref="A1:AB63"/>
  <sheetViews>
    <sheetView zoomScaleNormal="100" zoomScaleSheetLayoutView="100" workbookViewId="0"/>
  </sheetViews>
  <sheetFormatPr defaultColWidth="9" defaultRowHeight="13.5"/>
  <cols>
    <col min="1" max="24" width="3.125" style="1970" customWidth="1"/>
    <col min="25" max="27" width="3.125" style="1987" customWidth="1"/>
    <col min="28" max="28" width="3.125" style="1970" customWidth="1"/>
    <col min="29" max="29" width="12.375" style="1970" customWidth="1"/>
    <col min="30" max="30" width="9" style="1970" customWidth="1"/>
    <col min="31" max="16384" width="9" style="1970"/>
  </cols>
  <sheetData>
    <row r="1" spans="1:28" ht="17.25" customHeight="1">
      <c r="A1" s="1969" t="s">
        <v>4539</v>
      </c>
      <c r="G1" s="1971"/>
      <c r="H1" s="1971"/>
      <c r="Y1" s="1972"/>
      <c r="Z1" s="1972"/>
      <c r="AA1" s="1972"/>
    </row>
    <row r="2" spans="1:28" ht="17.25" customHeight="1">
      <c r="A2" s="1969"/>
      <c r="G2" s="1971"/>
      <c r="H2" s="1971"/>
      <c r="Y2" s="1972"/>
      <c r="Z2" s="1972"/>
      <c r="AA2" s="1972"/>
    </row>
    <row r="3" spans="1:28" ht="25.5" customHeight="1">
      <c r="A3" s="5362" t="s">
        <v>4540</v>
      </c>
      <c r="B3" s="5362"/>
      <c r="C3" s="5362"/>
      <c r="D3" s="5362"/>
      <c r="E3" s="5362"/>
      <c r="F3" s="5362"/>
      <c r="G3" s="5362"/>
      <c r="H3" s="5362"/>
      <c r="I3" s="5362"/>
      <c r="J3" s="5362"/>
      <c r="K3" s="5362"/>
      <c r="L3" s="5362"/>
      <c r="M3" s="5362"/>
      <c r="N3" s="5362"/>
      <c r="O3" s="5362"/>
      <c r="P3" s="5362"/>
      <c r="Q3" s="5362"/>
      <c r="R3" s="5362"/>
      <c r="S3" s="5362"/>
      <c r="T3" s="5362"/>
      <c r="U3" s="5362"/>
      <c r="V3" s="5362"/>
      <c r="W3" s="5362"/>
      <c r="X3" s="5362"/>
      <c r="Y3" s="5362"/>
      <c r="Z3" s="5362"/>
      <c r="AA3" s="5362"/>
      <c r="AB3" s="5362"/>
    </row>
    <row r="4" spans="1:28" ht="17.25" customHeight="1">
      <c r="A4" s="5336" t="s">
        <v>3513</v>
      </c>
      <c r="B4" s="5336"/>
      <c r="C4" s="5336"/>
      <c r="D4" s="5336"/>
      <c r="E4" s="5336"/>
      <c r="F4" s="5336"/>
      <c r="G4" s="5336"/>
      <c r="H4" s="5336"/>
      <c r="I4" s="5336"/>
      <c r="J4" s="5336"/>
      <c r="K4" s="5336"/>
      <c r="L4" s="5336"/>
      <c r="M4" s="5336"/>
      <c r="N4" s="5336"/>
      <c r="O4" s="5336"/>
      <c r="P4" s="5336"/>
      <c r="Q4" s="5336"/>
      <c r="R4" s="5336"/>
      <c r="S4" s="5336"/>
      <c r="T4" s="5336"/>
      <c r="U4" s="5336"/>
      <c r="V4" s="5336"/>
      <c r="W4" s="5336"/>
      <c r="X4" s="5336"/>
      <c r="Y4" s="5336"/>
      <c r="Z4" s="5336"/>
      <c r="AA4" s="5336"/>
      <c r="AB4" s="5336"/>
    </row>
    <row r="5" spans="1:28" ht="17.25" customHeight="1">
      <c r="Y5" s="1970"/>
      <c r="Z5" s="1970"/>
      <c r="AA5" s="1970"/>
    </row>
    <row r="6" spans="1:28" ht="17.25" customHeight="1">
      <c r="A6" s="1974"/>
      <c r="B6" s="1974"/>
      <c r="C6" s="1974"/>
      <c r="D6" s="1974"/>
      <c r="E6" s="1974"/>
      <c r="F6" s="1974"/>
      <c r="G6" s="1974"/>
      <c r="H6" s="1974"/>
      <c r="I6" s="1974"/>
      <c r="J6" s="1974"/>
      <c r="K6" s="1974"/>
      <c r="L6" s="1974"/>
      <c r="M6" s="1974"/>
      <c r="N6" s="1974"/>
      <c r="O6" s="1974"/>
      <c r="P6" s="1974"/>
      <c r="Q6" s="1974"/>
      <c r="R6" s="1974"/>
      <c r="S6" s="1974"/>
      <c r="T6" s="1974"/>
      <c r="U6" s="1974"/>
      <c r="V6" s="1974"/>
      <c r="W6" s="1974"/>
      <c r="X6" s="1974"/>
      <c r="Y6" s="1974"/>
      <c r="Z6" s="1974"/>
      <c r="AA6" s="1974"/>
      <c r="AB6" s="1974"/>
    </row>
    <row r="7" spans="1:28" ht="17.25" customHeight="1">
      <c r="B7" s="1973"/>
      <c r="C7" s="1973"/>
      <c r="D7" s="1973"/>
      <c r="E7" s="1973"/>
      <c r="F7" s="1973"/>
      <c r="N7" s="1973"/>
      <c r="U7" s="5377"/>
      <c r="V7" s="5377"/>
      <c r="W7" s="1097" t="s">
        <v>477</v>
      </c>
      <c r="X7" s="2016"/>
      <c r="Y7" s="1097" t="s">
        <v>5</v>
      </c>
      <c r="Z7" s="2016"/>
      <c r="AA7" s="1097" t="s">
        <v>478</v>
      </c>
    </row>
    <row r="8" spans="1:28" ht="17.25" customHeight="1">
      <c r="B8" s="1973"/>
      <c r="C8" s="1973"/>
      <c r="D8" s="1973"/>
      <c r="E8" s="1973"/>
      <c r="F8" s="1973"/>
      <c r="G8" s="1973"/>
      <c r="H8" s="1973"/>
      <c r="Y8" s="1970"/>
      <c r="Z8" s="1970"/>
      <c r="AA8" s="1970"/>
    </row>
    <row r="9" spans="1:28" ht="18" customHeight="1">
      <c r="A9" s="1970" t="s">
        <v>5348</v>
      </c>
      <c r="D9" s="1973"/>
      <c r="E9" s="1973"/>
      <c r="F9" s="1973"/>
      <c r="G9" s="1973"/>
      <c r="H9" s="1973"/>
      <c r="Y9" s="1970"/>
      <c r="Z9" s="1970"/>
      <c r="AA9" s="1970"/>
    </row>
    <row r="10" spans="1:28" ht="18" customHeight="1">
      <c r="Y10" s="1970"/>
      <c r="Z10" s="1970"/>
      <c r="AA10" s="1970"/>
    </row>
    <row r="11" spans="1:28" ht="17.25" customHeight="1">
      <c r="L11" s="1970" t="s">
        <v>3555</v>
      </c>
      <c r="S11" s="5378" t="str">
        <f>cst_wskakunin_owner1__address</f>
        <v>埼玉県埼玉県さいたま市浦和区岸町７－１２－３</v>
      </c>
      <c r="T11" s="5378"/>
      <c r="U11" s="5378"/>
      <c r="V11" s="5378"/>
      <c r="W11" s="5378"/>
      <c r="X11" s="5378"/>
      <c r="Y11" s="5378"/>
      <c r="Z11" s="5378"/>
      <c r="AA11" s="5378"/>
      <c r="AB11" s="5378"/>
    </row>
    <row r="12" spans="1:28" ht="17.25" customHeight="1">
      <c r="L12" s="1970" t="s">
        <v>3516</v>
      </c>
      <c r="S12" s="5378"/>
      <c r="T12" s="5378"/>
      <c r="U12" s="5378"/>
      <c r="V12" s="5378"/>
      <c r="W12" s="5378"/>
      <c r="X12" s="5378"/>
      <c r="Y12" s="5378"/>
      <c r="Z12" s="5378"/>
      <c r="AA12" s="5378"/>
      <c r="AB12" s="5378"/>
    </row>
    <row r="13" spans="1:28" ht="17.25" customHeight="1">
      <c r="L13" s="1970" t="s">
        <v>3025</v>
      </c>
      <c r="S13" s="5378" t="str">
        <f>cst_wskakunin_owner1__space3</f>
        <v>テスト建て主
代表取締役社長　テストさん</v>
      </c>
      <c r="T13" s="5378"/>
      <c r="U13" s="5378"/>
      <c r="V13" s="5378"/>
      <c r="W13" s="5378"/>
      <c r="X13" s="5378"/>
      <c r="Y13" s="5378"/>
      <c r="Z13" s="5378"/>
      <c r="AA13" s="5378"/>
      <c r="AB13" s="5378"/>
    </row>
    <row r="14" spans="1:28" ht="17.25" customHeight="1">
      <c r="L14" s="1970" t="s">
        <v>3026</v>
      </c>
      <c r="S14" s="5378"/>
      <c r="T14" s="5378"/>
      <c r="U14" s="5378"/>
      <c r="V14" s="5378"/>
      <c r="W14" s="5378"/>
      <c r="X14" s="5378"/>
      <c r="Y14" s="5378"/>
      <c r="Z14" s="5378"/>
      <c r="AA14" s="5378"/>
      <c r="AB14" s="5378"/>
    </row>
    <row r="15" spans="1:28" ht="17.25" customHeight="1">
      <c r="Y15" s="1970"/>
      <c r="Z15" s="1970"/>
      <c r="AA15" s="1970"/>
    </row>
    <row r="16" spans="1:28" ht="17.25" customHeight="1">
      <c r="A16" s="1970" t="s">
        <v>5430</v>
      </c>
      <c r="Y16" s="1970"/>
      <c r="Z16" s="1970"/>
      <c r="AA16" s="1970"/>
    </row>
    <row r="17" spans="1:28" ht="17.25" customHeight="1">
      <c r="A17" s="1970" t="s">
        <v>5431</v>
      </c>
      <c r="Y17" s="1970"/>
      <c r="Z17" s="1970"/>
      <c r="AA17" s="1970"/>
    </row>
    <row r="18" spans="1:28" ht="17.25" customHeight="1">
      <c r="Y18" s="1970"/>
      <c r="Z18" s="1970"/>
      <c r="AA18" s="1970"/>
    </row>
    <row r="19" spans="1:28" ht="17.25" customHeight="1">
      <c r="A19" s="1970" t="s">
        <v>4541</v>
      </c>
      <c r="Y19" s="1970"/>
      <c r="Z19" s="1970"/>
      <c r="AA19" s="1970"/>
    </row>
    <row r="20" spans="1:28" ht="17.25" customHeight="1">
      <c r="C20" s="1973" t="s">
        <v>6</v>
      </c>
      <c r="D20" s="5335"/>
      <c r="E20" s="5335"/>
      <c r="F20" s="5335"/>
      <c r="G20" s="5335"/>
      <c r="H20" s="5335"/>
      <c r="I20" s="5335"/>
      <c r="J20" s="5335"/>
      <c r="K20" s="1973" t="s">
        <v>7</v>
      </c>
      <c r="Y20" s="1970"/>
      <c r="Z20" s="1970"/>
      <c r="AA20" s="1970"/>
    </row>
    <row r="21" spans="1:28" ht="17.25" customHeight="1">
      <c r="Y21" s="1970"/>
      <c r="Z21" s="1970"/>
      <c r="AA21" s="1970"/>
    </row>
    <row r="22" spans="1:28" ht="17.25" customHeight="1">
      <c r="A22" s="1970" t="s">
        <v>4542</v>
      </c>
      <c r="Y22" s="1970"/>
      <c r="Z22" s="1970"/>
      <c r="AA22" s="1970"/>
    </row>
    <row r="23" spans="1:28" ht="17.25" customHeight="1">
      <c r="C23" s="5335"/>
      <c r="D23" s="5335"/>
      <c r="E23" s="1100" t="s">
        <v>477</v>
      </c>
      <c r="F23" s="5335"/>
      <c r="G23" s="5335"/>
      <c r="H23" s="1100" t="s">
        <v>5</v>
      </c>
      <c r="I23" s="5335"/>
      <c r="J23" s="5335"/>
      <c r="K23" s="1100" t="s">
        <v>478</v>
      </c>
      <c r="Y23" s="1970"/>
      <c r="Z23" s="1970"/>
      <c r="AA23" s="1970"/>
    </row>
    <row r="24" spans="1:28" ht="17.25" customHeight="1">
      <c r="Y24" s="1970"/>
      <c r="Z24" s="1970"/>
      <c r="AA24" s="1970"/>
    </row>
    <row r="25" spans="1:28" ht="17.25" customHeight="1">
      <c r="A25" s="1970" t="s">
        <v>4543</v>
      </c>
      <c r="Y25" s="1970"/>
      <c r="Z25" s="1970"/>
      <c r="AA25" s="1970"/>
    </row>
    <row r="26" spans="1:28" ht="6" customHeight="1">
      <c r="Y26" s="1970"/>
      <c r="Z26" s="1970"/>
      <c r="AA26" s="1970"/>
    </row>
    <row r="27" spans="1:28" ht="17.25" customHeight="1">
      <c r="C27" s="5379" t="str">
        <f>cst_wskakunin_BUILD__address</f>
        <v>埼玉県さいたま市緑区</v>
      </c>
      <c r="D27" s="5379"/>
      <c r="E27" s="5379"/>
      <c r="F27" s="5379"/>
      <c r="G27" s="5379"/>
      <c r="H27" s="5379"/>
      <c r="I27" s="5379"/>
      <c r="J27" s="5379"/>
      <c r="K27" s="5379"/>
      <c r="L27" s="5379"/>
      <c r="M27" s="5379"/>
      <c r="N27" s="5379"/>
      <c r="O27" s="5379"/>
      <c r="P27" s="5379"/>
      <c r="Q27" s="5379"/>
      <c r="R27" s="5379"/>
      <c r="S27" s="5379"/>
      <c r="T27" s="5379"/>
      <c r="U27" s="5379"/>
      <c r="V27" s="5379"/>
      <c r="W27" s="5379"/>
      <c r="X27" s="5379"/>
      <c r="Y27" s="5379"/>
      <c r="Z27" s="5379"/>
      <c r="AA27" s="5379"/>
      <c r="AB27" s="5379"/>
    </row>
    <row r="28" spans="1:28" ht="17.25" customHeight="1">
      <c r="C28" s="5379"/>
      <c r="D28" s="5379"/>
      <c r="E28" s="5379"/>
      <c r="F28" s="5379"/>
      <c r="G28" s="5379"/>
      <c r="H28" s="5379"/>
      <c r="I28" s="5379"/>
      <c r="J28" s="5379"/>
      <c r="K28" s="5379"/>
      <c r="L28" s="5379"/>
      <c r="M28" s="5379"/>
      <c r="N28" s="5379"/>
      <c r="O28" s="5379"/>
      <c r="P28" s="5379"/>
      <c r="Q28" s="5379"/>
      <c r="R28" s="5379"/>
      <c r="S28" s="5379"/>
      <c r="T28" s="5379"/>
      <c r="U28" s="5379"/>
      <c r="V28" s="5379"/>
      <c r="W28" s="5379"/>
      <c r="X28" s="5379"/>
      <c r="Y28" s="5379"/>
      <c r="Z28" s="5379"/>
      <c r="AA28" s="5379"/>
      <c r="AB28" s="5379"/>
    </row>
    <row r="29" spans="1:28" ht="17.25" customHeight="1">
      <c r="Y29" s="1970"/>
      <c r="Z29" s="1970"/>
      <c r="AA29" s="1970"/>
    </row>
    <row r="30" spans="1:28" ht="17.25" customHeight="1">
      <c r="A30" s="1970" t="s">
        <v>4544</v>
      </c>
      <c r="Y30" s="1970"/>
      <c r="Z30" s="1970"/>
      <c r="AA30" s="1970"/>
    </row>
    <row r="31" spans="1:28" ht="6" customHeight="1">
      <c r="Y31" s="1970"/>
      <c r="Z31" s="1970"/>
      <c r="AA31" s="1970"/>
    </row>
    <row r="32" spans="1:28" ht="17.25" customHeight="1">
      <c r="C32" s="5338"/>
      <c r="D32" s="5338"/>
      <c r="E32" s="5338"/>
      <c r="F32" s="5338"/>
      <c r="G32" s="5338"/>
      <c r="H32" s="5338"/>
      <c r="I32" s="5338"/>
      <c r="J32" s="5338"/>
      <c r="K32" s="5338"/>
      <c r="L32" s="5338"/>
      <c r="M32" s="5338"/>
      <c r="N32" s="5338"/>
      <c r="O32" s="5338"/>
      <c r="P32" s="5338"/>
      <c r="Q32" s="5338"/>
      <c r="R32" s="5338"/>
      <c r="S32" s="5338"/>
      <c r="T32" s="5338"/>
      <c r="U32" s="5338"/>
      <c r="V32" s="5338"/>
      <c r="W32" s="5338"/>
      <c r="X32" s="5338"/>
      <c r="Y32" s="5338"/>
      <c r="Z32" s="5338"/>
      <c r="AA32" s="5338"/>
      <c r="AB32" s="5338"/>
    </row>
    <row r="33" spans="1:28" ht="17.25" customHeight="1">
      <c r="C33" s="5338"/>
      <c r="D33" s="5338"/>
      <c r="E33" s="5338"/>
      <c r="F33" s="5338"/>
      <c r="G33" s="5338"/>
      <c r="H33" s="5338"/>
      <c r="I33" s="5338"/>
      <c r="J33" s="5338"/>
      <c r="K33" s="5338"/>
      <c r="L33" s="5338"/>
      <c r="M33" s="5338"/>
      <c r="N33" s="5338"/>
      <c r="O33" s="5338"/>
      <c r="P33" s="5338"/>
      <c r="Q33" s="5338"/>
      <c r="R33" s="5338"/>
      <c r="S33" s="5338"/>
      <c r="T33" s="5338"/>
      <c r="U33" s="5338"/>
      <c r="V33" s="5338"/>
      <c r="W33" s="5338"/>
      <c r="X33" s="5338"/>
      <c r="Y33" s="5338"/>
      <c r="Z33" s="5338"/>
      <c r="AA33" s="5338"/>
      <c r="AB33" s="5338"/>
    </row>
    <row r="34" spans="1:28" ht="17.25" customHeight="1">
      <c r="C34" s="1986"/>
      <c r="D34" s="1986"/>
      <c r="E34" s="1986"/>
      <c r="F34" s="1986"/>
      <c r="G34" s="1986"/>
      <c r="H34" s="1986"/>
      <c r="I34" s="1986"/>
      <c r="J34" s="1986"/>
      <c r="K34" s="1986"/>
      <c r="L34" s="1986"/>
      <c r="M34" s="1986"/>
      <c r="N34" s="1986"/>
      <c r="O34" s="1986"/>
      <c r="P34" s="1986"/>
      <c r="Q34" s="1986"/>
      <c r="R34" s="1986"/>
      <c r="S34" s="1986"/>
      <c r="T34" s="1986"/>
      <c r="U34" s="1986"/>
      <c r="V34" s="1986"/>
      <c r="W34" s="1986"/>
      <c r="X34" s="1986"/>
      <c r="Y34" s="1986"/>
      <c r="Z34" s="1986"/>
      <c r="AA34" s="1986"/>
      <c r="AB34" s="1986"/>
    </row>
    <row r="35" spans="1:28" ht="17.25" customHeight="1">
      <c r="A35" s="1970" t="s">
        <v>3978</v>
      </c>
      <c r="Y35" s="1970"/>
      <c r="Z35" s="1970"/>
      <c r="AA35" s="1970"/>
    </row>
    <row r="36" spans="1:28" ht="6" customHeight="1">
      <c r="Y36" s="1970"/>
      <c r="Z36" s="1970"/>
      <c r="AA36" s="1970"/>
    </row>
    <row r="37" spans="1:28" ht="17.25" customHeight="1">
      <c r="C37" s="5368"/>
      <c r="D37" s="5368"/>
      <c r="E37" s="5368"/>
      <c r="F37" s="5368"/>
      <c r="G37" s="5368"/>
      <c r="H37" s="5368"/>
      <c r="I37" s="5368"/>
      <c r="J37" s="5368"/>
      <c r="K37" s="5368"/>
      <c r="L37" s="5368"/>
      <c r="M37" s="5368"/>
      <c r="N37" s="5368"/>
      <c r="O37" s="5368"/>
      <c r="P37" s="5368"/>
      <c r="Q37" s="5368"/>
      <c r="R37" s="5368"/>
      <c r="S37" s="5368"/>
      <c r="T37" s="5368"/>
      <c r="U37" s="5368"/>
      <c r="V37" s="5368"/>
      <c r="W37" s="5368"/>
      <c r="X37" s="5368"/>
      <c r="Y37" s="5368"/>
      <c r="Z37" s="5368"/>
      <c r="AA37" s="5368"/>
      <c r="AB37" s="5368"/>
    </row>
    <row r="38" spans="1:28" ht="17.25" customHeight="1">
      <c r="C38" s="5368"/>
      <c r="D38" s="5368"/>
      <c r="E38" s="5368"/>
      <c r="F38" s="5368"/>
      <c r="G38" s="5368"/>
      <c r="H38" s="5368"/>
      <c r="I38" s="5368"/>
      <c r="J38" s="5368"/>
      <c r="K38" s="5368"/>
      <c r="L38" s="5368"/>
      <c r="M38" s="5368"/>
      <c r="N38" s="5368"/>
      <c r="O38" s="5368"/>
      <c r="P38" s="5368"/>
      <c r="Q38" s="5368"/>
      <c r="R38" s="5368"/>
      <c r="S38" s="5368"/>
      <c r="T38" s="5368"/>
      <c r="U38" s="5368"/>
      <c r="V38" s="5368"/>
      <c r="W38" s="5368"/>
      <c r="X38" s="5368"/>
      <c r="Y38" s="5368"/>
      <c r="Z38" s="5368"/>
      <c r="AA38" s="5368"/>
      <c r="AB38" s="5368"/>
    </row>
    <row r="39" spans="1:28" ht="17.25" customHeight="1">
      <c r="Y39" s="1970"/>
      <c r="Z39" s="1970"/>
      <c r="AA39" s="1970"/>
    </row>
    <row r="40" spans="1:28" ht="17.25" customHeight="1">
      <c r="A40" s="1970" t="s">
        <v>3902</v>
      </c>
      <c r="Y40" s="1970"/>
      <c r="Z40" s="1970"/>
      <c r="AA40" s="1970"/>
    </row>
    <row r="41" spans="1:28" ht="27" customHeight="1">
      <c r="A41" s="5345" t="s">
        <v>4466</v>
      </c>
      <c r="B41" s="5346"/>
      <c r="C41" s="5346"/>
      <c r="D41" s="5346"/>
      <c r="E41" s="5346"/>
      <c r="F41" s="5346"/>
      <c r="G41" s="5346"/>
      <c r="H41" s="5346"/>
      <c r="I41" s="5346"/>
      <c r="J41" s="5345" t="s">
        <v>4467</v>
      </c>
      <c r="K41" s="5346"/>
      <c r="L41" s="5346"/>
      <c r="M41" s="5346"/>
      <c r="N41" s="5346"/>
      <c r="O41" s="5346"/>
      <c r="P41" s="5346"/>
      <c r="Q41" s="5346"/>
      <c r="R41" s="5346"/>
      <c r="S41" s="5345" t="s">
        <v>3557</v>
      </c>
      <c r="T41" s="5346"/>
      <c r="U41" s="5346"/>
      <c r="V41" s="5346"/>
      <c r="W41" s="5346"/>
      <c r="X41" s="5346"/>
      <c r="Y41" s="5346"/>
      <c r="Z41" s="5346"/>
      <c r="AA41" s="5346"/>
      <c r="AB41" s="5361"/>
    </row>
    <row r="42" spans="1:28" ht="27" customHeight="1">
      <c r="A42" s="5345" t="s">
        <v>3549</v>
      </c>
      <c r="B42" s="5346"/>
      <c r="C42" s="5346"/>
      <c r="D42" s="5346"/>
      <c r="E42" s="5346"/>
      <c r="F42" s="5346"/>
      <c r="G42" s="5346"/>
      <c r="H42" s="5346"/>
      <c r="I42" s="5346"/>
      <c r="J42" s="5345" t="s">
        <v>3549</v>
      </c>
      <c r="K42" s="5346"/>
      <c r="L42" s="5346"/>
      <c r="M42" s="5346"/>
      <c r="N42" s="5346"/>
      <c r="O42" s="5346"/>
      <c r="P42" s="5346"/>
      <c r="Q42" s="5346"/>
      <c r="R42" s="5346"/>
      <c r="S42" s="5347"/>
      <c r="T42" s="5348"/>
      <c r="U42" s="5348"/>
      <c r="V42" s="5348"/>
      <c r="W42" s="5348"/>
      <c r="X42" s="5348"/>
      <c r="Y42" s="5348"/>
      <c r="Z42" s="5348"/>
      <c r="AA42" s="5348"/>
      <c r="AB42" s="5349"/>
    </row>
    <row r="43" spans="1:28" ht="27" customHeight="1">
      <c r="A43" s="5356" t="s">
        <v>3550</v>
      </c>
      <c r="B43" s="5357"/>
      <c r="C43" s="5357"/>
      <c r="D43" s="5357"/>
      <c r="E43" s="5357"/>
      <c r="F43" s="5357"/>
      <c r="G43" s="5357"/>
      <c r="H43" s="5357"/>
      <c r="I43" s="5357"/>
      <c r="J43" s="5356" t="s">
        <v>3550</v>
      </c>
      <c r="K43" s="5357"/>
      <c r="L43" s="5357"/>
      <c r="M43" s="5357"/>
      <c r="N43" s="5357"/>
      <c r="O43" s="5357"/>
      <c r="P43" s="5357"/>
      <c r="Q43" s="5357"/>
      <c r="R43" s="5357"/>
      <c r="S43" s="5350"/>
      <c r="T43" s="5351"/>
      <c r="U43" s="5351"/>
      <c r="V43" s="5351"/>
      <c r="W43" s="5351"/>
      <c r="X43" s="5351"/>
      <c r="Y43" s="5351"/>
      <c r="Z43" s="5351"/>
      <c r="AA43" s="5351"/>
      <c r="AB43" s="5352"/>
    </row>
    <row r="44" spans="1:28" ht="27" customHeight="1">
      <c r="A44" s="5358" t="s">
        <v>3869</v>
      </c>
      <c r="B44" s="5359"/>
      <c r="C44" s="5359"/>
      <c r="D44" s="5359"/>
      <c r="E44" s="5359"/>
      <c r="F44" s="5359"/>
      <c r="G44" s="5359"/>
      <c r="H44" s="5359"/>
      <c r="I44" s="5360"/>
      <c r="J44" s="5358" t="s">
        <v>3869</v>
      </c>
      <c r="K44" s="5359"/>
      <c r="L44" s="5359"/>
      <c r="M44" s="5359"/>
      <c r="N44" s="5359"/>
      <c r="O44" s="5359"/>
      <c r="P44" s="5359"/>
      <c r="Q44" s="5359"/>
      <c r="R44" s="5359"/>
      <c r="S44" s="5353"/>
      <c r="T44" s="5354"/>
      <c r="U44" s="5354"/>
      <c r="V44" s="5354"/>
      <c r="W44" s="5354"/>
      <c r="X44" s="5354"/>
      <c r="Y44" s="5354"/>
      <c r="Z44" s="5354"/>
      <c r="AA44" s="5354"/>
      <c r="AB44" s="5355"/>
    </row>
    <row r="45" spans="1:28" ht="17.25" customHeight="1">
      <c r="A45" s="1970" t="s">
        <v>2943</v>
      </c>
    </row>
    <row r="46" spans="1:28" ht="17.25" customHeight="1">
      <c r="A46" s="1970" t="s">
        <v>5432</v>
      </c>
    </row>
    <row r="47" spans="1:28" ht="17.25" customHeight="1">
      <c r="A47" s="1970" t="s">
        <v>5433</v>
      </c>
    </row>
    <row r="48" spans="1:28" ht="17.25" customHeight="1">
      <c r="A48" s="1970" t="s">
        <v>5434</v>
      </c>
    </row>
    <row r="49" spans="1:1" ht="17.25" customHeight="1">
      <c r="A49" s="1970" t="s">
        <v>5435</v>
      </c>
    </row>
    <row r="50" spans="1:1" ht="17.25" customHeight="1"/>
    <row r="51" spans="1:1" ht="17.25" customHeight="1"/>
    <row r="52" spans="1:1" ht="17.25" customHeight="1"/>
    <row r="53" spans="1:1" ht="17.25" customHeight="1"/>
    <row r="54" spans="1:1" ht="17.25" customHeight="1"/>
    <row r="55" spans="1:1" ht="17.25" customHeight="1"/>
    <row r="56" spans="1:1" ht="17.25" customHeight="1"/>
    <row r="57" spans="1:1" ht="17.25" customHeight="1"/>
    <row r="58" spans="1:1" ht="17.25" customHeight="1"/>
    <row r="59" spans="1:1" ht="17.25" customHeight="1"/>
    <row r="60" spans="1:1" ht="17.25" customHeight="1"/>
    <row r="61" spans="1:1" ht="17.25" customHeight="1"/>
    <row r="62" spans="1:1" ht="17.25" customHeight="1"/>
    <row r="63" spans="1:1" ht="13.5" customHeight="1"/>
  </sheetData>
  <mergeCells count="22">
    <mergeCell ref="C37:AB38"/>
    <mergeCell ref="A3:AB3"/>
    <mergeCell ref="A4:AB4"/>
    <mergeCell ref="U7:V7"/>
    <mergeCell ref="S11:AB12"/>
    <mergeCell ref="S13:AB14"/>
    <mergeCell ref="D20:J20"/>
    <mergeCell ref="C23:D23"/>
    <mergeCell ref="F23:G23"/>
    <mergeCell ref="I23:J23"/>
    <mergeCell ref="C27:AB28"/>
    <mergeCell ref="C32:AB33"/>
    <mergeCell ref="A41:I41"/>
    <mergeCell ref="J41:R41"/>
    <mergeCell ref="S41:AB41"/>
    <mergeCell ref="A42:I42"/>
    <mergeCell ref="J42:R42"/>
    <mergeCell ref="S42:AB44"/>
    <mergeCell ref="A43:I43"/>
    <mergeCell ref="J43:R43"/>
    <mergeCell ref="A44:I44"/>
    <mergeCell ref="J44:R44"/>
  </mergeCells>
  <phoneticPr fontId="129"/>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0000"/>
  </sheetPr>
  <dimension ref="A1:AB142"/>
  <sheetViews>
    <sheetView zoomScaleNormal="100" zoomScaleSheetLayoutView="100" workbookViewId="0"/>
  </sheetViews>
  <sheetFormatPr defaultColWidth="9" defaultRowHeight="13.5"/>
  <cols>
    <col min="1" max="24" width="3.125" style="1970" customWidth="1"/>
    <col min="25" max="27" width="3.125" style="1987" customWidth="1"/>
    <col min="28" max="28" width="3.125" style="1970" customWidth="1"/>
    <col min="29" max="29" width="12.375" style="1970" customWidth="1"/>
    <col min="30" max="30" width="9" style="1970" customWidth="1"/>
    <col min="31" max="16384" width="9" style="1970"/>
  </cols>
  <sheetData>
    <row r="1" spans="1:28" ht="15.95" customHeight="1">
      <c r="A1" s="1969" t="s">
        <v>4545</v>
      </c>
      <c r="G1" s="1971"/>
      <c r="H1" s="1971"/>
      <c r="Y1" s="1972"/>
      <c r="Z1" s="1972"/>
      <c r="AA1" s="1972"/>
    </row>
    <row r="2" spans="1:28" ht="15.95" customHeight="1">
      <c r="A2" s="1969"/>
      <c r="G2" s="1971"/>
      <c r="H2" s="1971"/>
      <c r="Y2" s="1972"/>
      <c r="Z2" s="1972"/>
      <c r="AA2" s="1972"/>
    </row>
    <row r="3" spans="1:28" ht="15.95" customHeight="1">
      <c r="A3" s="5336" t="s">
        <v>15</v>
      </c>
      <c r="B3" s="5336"/>
      <c r="C3" s="5336"/>
      <c r="D3" s="5336"/>
      <c r="E3" s="5336"/>
      <c r="F3" s="5336"/>
      <c r="G3" s="5336"/>
      <c r="H3" s="5336"/>
      <c r="I3" s="5336"/>
      <c r="J3" s="5336"/>
      <c r="K3" s="5336"/>
      <c r="L3" s="5336"/>
      <c r="M3" s="5336"/>
      <c r="N3" s="5336"/>
      <c r="O3" s="5336"/>
      <c r="P3" s="5336"/>
      <c r="Q3" s="5336"/>
      <c r="R3" s="5336"/>
      <c r="S3" s="5336"/>
      <c r="T3" s="5336"/>
      <c r="U3" s="5336"/>
      <c r="V3" s="5336"/>
      <c r="W3" s="5336"/>
      <c r="X3" s="5336"/>
      <c r="Y3" s="5336"/>
      <c r="Z3" s="5336"/>
      <c r="AA3" s="5336"/>
      <c r="AB3" s="5336"/>
    </row>
    <row r="4" spans="1:28" ht="15.95" customHeight="1">
      <c r="Y4" s="1972"/>
      <c r="Z4" s="1972"/>
      <c r="AA4" s="1972"/>
    </row>
    <row r="5" spans="1:28" ht="25.5" customHeight="1">
      <c r="A5" s="5362" t="s">
        <v>4540</v>
      </c>
      <c r="B5" s="5362"/>
      <c r="C5" s="5362"/>
      <c r="D5" s="5362"/>
      <c r="E5" s="5362"/>
      <c r="F5" s="5362"/>
      <c r="G5" s="5362"/>
      <c r="H5" s="5362"/>
      <c r="I5" s="5362"/>
      <c r="J5" s="5362"/>
      <c r="K5" s="5362"/>
      <c r="L5" s="5362"/>
      <c r="M5" s="5362"/>
      <c r="N5" s="5362"/>
      <c r="O5" s="5362"/>
      <c r="P5" s="5362"/>
      <c r="Q5" s="5362"/>
      <c r="R5" s="5362"/>
      <c r="S5" s="5362"/>
      <c r="T5" s="5362"/>
      <c r="U5" s="5362"/>
      <c r="V5" s="5362"/>
      <c r="W5" s="5362"/>
      <c r="X5" s="5362"/>
      <c r="Y5" s="5362"/>
      <c r="Z5" s="5362"/>
      <c r="AA5" s="5362"/>
      <c r="AB5" s="5362"/>
    </row>
    <row r="6" spans="1:28" ht="15.95" customHeight="1">
      <c r="A6" s="5336" t="s">
        <v>3513</v>
      </c>
      <c r="B6" s="5336"/>
      <c r="C6" s="5336"/>
      <c r="D6" s="5336"/>
      <c r="E6" s="5336"/>
      <c r="F6" s="5336"/>
      <c r="G6" s="5336"/>
      <c r="H6" s="5336"/>
      <c r="I6" s="5336"/>
      <c r="J6" s="5336"/>
      <c r="K6" s="5336"/>
      <c r="L6" s="5336"/>
      <c r="M6" s="5336"/>
      <c r="N6" s="5336"/>
      <c r="O6" s="5336"/>
      <c r="P6" s="5336"/>
      <c r="Q6" s="5336"/>
      <c r="R6" s="5336"/>
      <c r="S6" s="5336"/>
      <c r="T6" s="5336"/>
      <c r="U6" s="5336"/>
      <c r="V6" s="5336"/>
      <c r="W6" s="5336"/>
      <c r="X6" s="5336"/>
      <c r="Y6" s="5336"/>
      <c r="Z6" s="5336"/>
      <c r="AA6" s="5336"/>
      <c r="AB6" s="5336"/>
    </row>
    <row r="7" spans="1:28" ht="15.95" customHeight="1">
      <c r="A7" s="1974"/>
      <c r="B7" s="1974"/>
      <c r="C7" s="1974"/>
      <c r="D7" s="1974"/>
      <c r="E7" s="1974"/>
      <c r="F7" s="1974"/>
      <c r="G7" s="1974"/>
      <c r="H7" s="1974"/>
      <c r="I7" s="1974"/>
      <c r="J7" s="1974"/>
      <c r="K7" s="1974"/>
      <c r="L7" s="1974"/>
      <c r="M7" s="1974"/>
      <c r="N7" s="1974"/>
      <c r="O7" s="1974"/>
      <c r="P7" s="1974"/>
      <c r="Q7" s="1974"/>
      <c r="R7" s="1974"/>
      <c r="S7" s="1974"/>
      <c r="T7" s="1974"/>
      <c r="U7" s="1974"/>
      <c r="V7" s="1974"/>
      <c r="W7" s="1974"/>
      <c r="X7" s="1974"/>
      <c r="Y7" s="1974"/>
      <c r="Z7" s="1974"/>
      <c r="AA7" s="1974"/>
      <c r="AB7" s="1974"/>
    </row>
    <row r="8" spans="1:28" ht="15.95" customHeight="1">
      <c r="B8" s="1973"/>
      <c r="C8" s="1973"/>
      <c r="D8" s="1973"/>
      <c r="E8" s="1973"/>
      <c r="F8" s="1973"/>
      <c r="N8" s="1973"/>
      <c r="U8" s="5377"/>
      <c r="V8" s="5377"/>
      <c r="W8" s="1100" t="s">
        <v>477</v>
      </c>
      <c r="X8" s="2016"/>
      <c r="Y8" s="1100" t="s">
        <v>5</v>
      </c>
      <c r="Z8" s="2016"/>
      <c r="AA8" s="1100" t="s">
        <v>478</v>
      </c>
    </row>
    <row r="9" spans="1:28" ht="15.95" customHeight="1">
      <c r="B9" s="1973"/>
      <c r="C9" s="1973"/>
      <c r="D9" s="1973"/>
      <c r="E9" s="1973"/>
      <c r="F9" s="1973"/>
      <c r="G9" s="1973"/>
      <c r="H9" s="1973"/>
      <c r="Y9" s="1970"/>
      <c r="Z9" s="1970"/>
      <c r="AA9" s="1970"/>
    </row>
    <row r="10" spans="1:28" ht="15.95" customHeight="1">
      <c r="A10" s="1970" t="s">
        <v>5348</v>
      </c>
      <c r="D10" s="1973"/>
      <c r="E10" s="1973"/>
      <c r="F10" s="1973"/>
      <c r="G10" s="1973"/>
      <c r="H10" s="1973"/>
      <c r="Y10" s="1970"/>
      <c r="Z10" s="1970"/>
      <c r="AA10" s="1970"/>
    </row>
    <row r="11" spans="1:28" ht="15.95" customHeight="1">
      <c r="Y11" s="1970"/>
      <c r="Z11" s="1970"/>
      <c r="AA11" s="1970"/>
    </row>
    <row r="12" spans="1:28" ht="15.95" customHeight="1">
      <c r="I12" s="1970" t="s">
        <v>4546</v>
      </c>
      <c r="M12" s="1970" t="s">
        <v>4547</v>
      </c>
      <c r="S12" s="5381"/>
      <c r="T12" s="5381"/>
      <c r="U12" s="5381"/>
      <c r="V12" s="5381"/>
      <c r="W12" s="5381"/>
      <c r="X12" s="5381"/>
      <c r="Y12" s="5381"/>
      <c r="Z12" s="5381"/>
      <c r="AA12" s="5381"/>
      <c r="AB12" s="5381"/>
    </row>
    <row r="13" spans="1:28" ht="15.95" customHeight="1">
      <c r="M13" s="1970" t="s">
        <v>3516</v>
      </c>
      <c r="S13" s="5381"/>
      <c r="T13" s="5381"/>
      <c r="U13" s="5381"/>
      <c r="V13" s="5381"/>
      <c r="W13" s="5381"/>
      <c r="X13" s="5381"/>
      <c r="Y13" s="5381"/>
      <c r="Z13" s="5381"/>
      <c r="AA13" s="5381"/>
      <c r="AB13" s="5381"/>
    </row>
    <row r="14" spans="1:28" ht="15.95" customHeight="1">
      <c r="M14" s="1970" t="s">
        <v>3025</v>
      </c>
      <c r="S14" s="5381"/>
      <c r="T14" s="5381"/>
      <c r="U14" s="5381"/>
      <c r="V14" s="5381"/>
      <c r="W14" s="5381"/>
      <c r="X14" s="5381"/>
      <c r="Y14" s="5381"/>
      <c r="Z14" s="5381"/>
      <c r="AA14" s="5381"/>
      <c r="AB14" s="5381"/>
    </row>
    <row r="15" spans="1:28" ht="15.95" customHeight="1">
      <c r="M15" s="1970" t="s">
        <v>3026</v>
      </c>
      <c r="S15" s="5381"/>
      <c r="T15" s="5381"/>
      <c r="U15" s="5381"/>
      <c r="V15" s="5381"/>
      <c r="W15" s="5381"/>
      <c r="X15" s="5381"/>
      <c r="Y15" s="5381"/>
      <c r="Z15" s="5381"/>
      <c r="AA15" s="5381"/>
      <c r="AB15" s="5381"/>
    </row>
    <row r="16" spans="1:28" ht="15.95" customHeight="1">
      <c r="S16" s="2018"/>
      <c r="T16" s="2018"/>
      <c r="U16" s="2018"/>
      <c r="V16" s="2018"/>
      <c r="W16" s="2018"/>
      <c r="X16" s="2018"/>
      <c r="Y16" s="2018"/>
      <c r="Z16" s="2018"/>
      <c r="AA16" s="2018"/>
      <c r="AB16" s="2018"/>
    </row>
    <row r="17" spans="1:28" ht="15.95" customHeight="1">
      <c r="I17" s="1970" t="s">
        <v>4548</v>
      </c>
      <c r="M17" s="1970" t="s">
        <v>4547</v>
      </c>
      <c r="S17" s="5381"/>
      <c r="T17" s="5381"/>
      <c r="U17" s="5381"/>
      <c r="V17" s="5381"/>
      <c r="W17" s="5381"/>
      <c r="X17" s="5381"/>
      <c r="Y17" s="5381"/>
      <c r="Z17" s="5381"/>
      <c r="AA17" s="5381"/>
      <c r="AB17" s="5381"/>
    </row>
    <row r="18" spans="1:28" ht="15.95" customHeight="1">
      <c r="M18" s="1970" t="s">
        <v>3516</v>
      </c>
      <c r="S18" s="5381"/>
      <c r="T18" s="5381"/>
      <c r="U18" s="5381"/>
      <c r="V18" s="5381"/>
      <c r="W18" s="5381"/>
      <c r="X18" s="5381"/>
      <c r="Y18" s="5381"/>
      <c r="Z18" s="5381"/>
      <c r="AA18" s="5381"/>
      <c r="AB18" s="5381"/>
    </row>
    <row r="19" spans="1:28" ht="15.95" customHeight="1">
      <c r="M19" s="1970" t="s">
        <v>2563</v>
      </c>
      <c r="S19" s="5381"/>
      <c r="T19" s="5381"/>
      <c r="U19" s="5381"/>
      <c r="V19" s="5381"/>
      <c r="W19" s="5381"/>
      <c r="X19" s="5381"/>
      <c r="Y19" s="5381"/>
      <c r="Z19" s="5381"/>
      <c r="AA19" s="5381"/>
      <c r="AB19" s="5381"/>
    </row>
    <row r="20" spans="1:28" ht="15.95" customHeight="1">
      <c r="M20" s="1970" t="s">
        <v>3026</v>
      </c>
      <c r="S20" s="5381"/>
      <c r="T20" s="5381"/>
      <c r="U20" s="5381"/>
      <c r="V20" s="5381"/>
      <c r="W20" s="5381"/>
      <c r="X20" s="5381"/>
      <c r="Y20" s="5381"/>
      <c r="Z20" s="5381"/>
      <c r="AA20" s="5381"/>
      <c r="AB20" s="5381"/>
    </row>
    <row r="21" spans="1:28" ht="15.95" customHeight="1">
      <c r="Y21" s="1970"/>
      <c r="Z21" s="1970"/>
      <c r="AA21" s="1970"/>
    </row>
    <row r="22" spans="1:28" ht="15.95" customHeight="1">
      <c r="A22" s="1970" t="s">
        <v>4549</v>
      </c>
      <c r="Y22" s="1970"/>
      <c r="Z22" s="1970"/>
      <c r="AA22" s="1970"/>
    </row>
    <row r="23" spans="1:28" ht="15.95" customHeight="1">
      <c r="A23" s="1970" t="s">
        <v>4550</v>
      </c>
      <c r="Y23" s="1970"/>
      <c r="Z23" s="1970"/>
      <c r="AA23" s="1970"/>
    </row>
    <row r="24" spans="1:28" ht="15.95" customHeight="1">
      <c r="Y24" s="1970"/>
      <c r="Z24" s="1970"/>
      <c r="AA24" s="1970"/>
    </row>
    <row r="25" spans="1:28" ht="15.95" customHeight="1">
      <c r="A25" s="1970" t="s">
        <v>4541</v>
      </c>
      <c r="Y25" s="1970"/>
      <c r="Z25" s="1970"/>
      <c r="AA25" s="1970"/>
    </row>
    <row r="26" spans="1:28" ht="15.95" customHeight="1">
      <c r="C26" s="1973" t="s">
        <v>6</v>
      </c>
      <c r="D26" s="5335"/>
      <c r="E26" s="5335"/>
      <c r="F26" s="5335"/>
      <c r="G26" s="5335"/>
      <c r="H26" s="5335"/>
      <c r="I26" s="5335"/>
      <c r="J26" s="5335"/>
      <c r="K26" s="1973" t="s">
        <v>7</v>
      </c>
      <c r="Y26" s="1970"/>
      <c r="Z26" s="1970"/>
      <c r="AA26" s="1970"/>
    </row>
    <row r="27" spans="1:28" ht="12" customHeight="1">
      <c r="Y27" s="1970"/>
      <c r="Z27" s="1970"/>
      <c r="AA27" s="1970"/>
    </row>
    <row r="28" spans="1:28" ht="15.95" customHeight="1">
      <c r="A28" s="1970" t="s">
        <v>4542</v>
      </c>
      <c r="Y28" s="1970"/>
      <c r="Z28" s="1970"/>
      <c r="AA28" s="1970"/>
    </row>
    <row r="29" spans="1:28" ht="15.95" customHeight="1">
      <c r="C29" s="5335"/>
      <c r="D29" s="5335"/>
      <c r="E29" s="1100" t="s">
        <v>477</v>
      </c>
      <c r="F29" s="5335"/>
      <c r="G29" s="5335"/>
      <c r="H29" s="1100" t="s">
        <v>5</v>
      </c>
      <c r="I29" s="5335"/>
      <c r="J29" s="5335"/>
      <c r="K29" s="1100" t="s">
        <v>478</v>
      </c>
      <c r="Y29" s="1970"/>
      <c r="Z29" s="1970"/>
      <c r="AA29" s="1970"/>
    </row>
    <row r="30" spans="1:28" ht="12" customHeight="1">
      <c r="Y30" s="1970"/>
      <c r="Z30" s="1970"/>
      <c r="AA30" s="1970"/>
    </row>
    <row r="31" spans="1:28" ht="15.95" customHeight="1">
      <c r="A31" s="1970" t="s">
        <v>4543</v>
      </c>
      <c r="Y31" s="1970"/>
      <c r="Z31" s="1970"/>
      <c r="AA31" s="1970"/>
    </row>
    <row r="32" spans="1:28" ht="6" customHeight="1">
      <c r="Y32" s="1970"/>
      <c r="Z32" s="1970"/>
      <c r="AA32" s="1970"/>
    </row>
    <row r="33" spans="1:28" ht="15.95" customHeight="1">
      <c r="C33" s="5379" t="str">
        <f>cst_wskakunin_BUILD__address</f>
        <v>埼玉県さいたま市緑区</v>
      </c>
      <c r="D33" s="5379"/>
      <c r="E33" s="5379"/>
      <c r="F33" s="5379"/>
      <c r="G33" s="5379"/>
      <c r="H33" s="5379"/>
      <c r="I33" s="5379"/>
      <c r="J33" s="5379"/>
      <c r="K33" s="5379"/>
      <c r="L33" s="5379"/>
      <c r="M33" s="5379"/>
      <c r="N33" s="5379"/>
      <c r="O33" s="5379"/>
      <c r="P33" s="5379"/>
      <c r="Q33" s="5379"/>
      <c r="R33" s="5379"/>
      <c r="S33" s="5379"/>
      <c r="T33" s="5379"/>
      <c r="U33" s="5379"/>
      <c r="V33" s="5379"/>
      <c r="W33" s="5379"/>
      <c r="X33" s="5379"/>
      <c r="Y33" s="5379"/>
      <c r="Z33" s="5379"/>
      <c r="AA33" s="5379"/>
      <c r="AB33" s="5379"/>
    </row>
    <row r="34" spans="1:28" ht="15.95" customHeight="1">
      <c r="C34" s="5379"/>
      <c r="D34" s="5379"/>
      <c r="E34" s="5379"/>
      <c r="F34" s="5379"/>
      <c r="G34" s="5379"/>
      <c r="H34" s="5379"/>
      <c r="I34" s="5379"/>
      <c r="J34" s="5379"/>
      <c r="K34" s="5379"/>
      <c r="L34" s="5379"/>
      <c r="M34" s="5379"/>
      <c r="N34" s="5379"/>
      <c r="O34" s="5379"/>
      <c r="P34" s="5379"/>
      <c r="Q34" s="5379"/>
      <c r="R34" s="5379"/>
      <c r="S34" s="5379"/>
      <c r="T34" s="5379"/>
      <c r="U34" s="5379"/>
      <c r="V34" s="5379"/>
      <c r="W34" s="5379"/>
      <c r="X34" s="5379"/>
      <c r="Y34" s="5379"/>
      <c r="Z34" s="5379"/>
      <c r="AA34" s="5379"/>
      <c r="AB34" s="5379"/>
    </row>
    <row r="35" spans="1:28" ht="12" customHeight="1">
      <c r="Y35" s="1970"/>
      <c r="Z35" s="1970"/>
      <c r="AA35" s="1970"/>
    </row>
    <row r="36" spans="1:28" ht="15.95" customHeight="1">
      <c r="A36" s="1970" t="s">
        <v>4544</v>
      </c>
      <c r="Y36" s="1970"/>
      <c r="Z36" s="1970"/>
      <c r="AA36" s="1970"/>
    </row>
    <row r="37" spans="1:28" ht="6" customHeight="1">
      <c r="Y37" s="1970"/>
      <c r="Z37" s="1970"/>
      <c r="AA37" s="1970"/>
    </row>
    <row r="38" spans="1:28" ht="15.95" customHeight="1">
      <c r="C38" s="5380"/>
      <c r="D38" s="5380"/>
      <c r="E38" s="5380"/>
      <c r="F38" s="5380"/>
      <c r="G38" s="5380"/>
      <c r="H38" s="5380"/>
      <c r="I38" s="5380"/>
      <c r="J38" s="5380"/>
      <c r="K38" s="5380"/>
      <c r="L38" s="5380"/>
      <c r="M38" s="5380"/>
      <c r="N38" s="5380"/>
      <c r="O38" s="5380"/>
      <c r="P38" s="5380"/>
      <c r="Q38" s="5380"/>
      <c r="R38" s="5380"/>
      <c r="S38" s="5380"/>
      <c r="T38" s="5380"/>
      <c r="U38" s="5380"/>
      <c r="V38" s="5380"/>
      <c r="W38" s="5380"/>
      <c r="X38" s="5380"/>
      <c r="Y38" s="5380"/>
      <c r="Z38" s="5380"/>
      <c r="AA38" s="5380"/>
      <c r="AB38" s="5380"/>
    </row>
    <row r="39" spans="1:28" ht="12" customHeight="1">
      <c r="Y39" s="1970"/>
      <c r="Z39" s="1970"/>
      <c r="AA39" s="1970"/>
    </row>
    <row r="40" spans="1:28" ht="15.95" customHeight="1">
      <c r="A40" s="1970" t="s">
        <v>3902</v>
      </c>
      <c r="Y40" s="1970"/>
      <c r="Z40" s="1970"/>
      <c r="AA40" s="1970"/>
    </row>
    <row r="41" spans="1:28" ht="27" customHeight="1">
      <c r="A41" s="5345" t="s">
        <v>4466</v>
      </c>
      <c r="B41" s="5346"/>
      <c r="C41" s="5346"/>
      <c r="D41" s="5346"/>
      <c r="E41" s="5346"/>
      <c r="F41" s="5346"/>
      <c r="G41" s="5346"/>
      <c r="H41" s="5346"/>
      <c r="I41" s="5346"/>
      <c r="J41" s="5345" t="s">
        <v>4467</v>
      </c>
      <c r="K41" s="5346"/>
      <c r="L41" s="5346"/>
      <c r="M41" s="5346"/>
      <c r="N41" s="5346"/>
      <c r="O41" s="5346"/>
      <c r="P41" s="5346"/>
      <c r="Q41" s="5346"/>
      <c r="R41" s="5346"/>
      <c r="S41" s="5345" t="s">
        <v>3557</v>
      </c>
      <c r="T41" s="5346"/>
      <c r="U41" s="5346"/>
      <c r="V41" s="5346"/>
      <c r="W41" s="5346"/>
      <c r="X41" s="5346"/>
      <c r="Y41" s="5346"/>
      <c r="Z41" s="5346"/>
      <c r="AA41" s="5346"/>
      <c r="AB41" s="5361"/>
    </row>
    <row r="42" spans="1:28" ht="27" customHeight="1">
      <c r="A42" s="5345" t="s">
        <v>3549</v>
      </c>
      <c r="B42" s="5346"/>
      <c r="C42" s="5346"/>
      <c r="D42" s="5346"/>
      <c r="E42" s="5346"/>
      <c r="F42" s="5346"/>
      <c r="G42" s="5346"/>
      <c r="H42" s="5346"/>
      <c r="I42" s="5346"/>
      <c r="J42" s="5345" t="s">
        <v>3549</v>
      </c>
      <c r="K42" s="5346"/>
      <c r="L42" s="5346"/>
      <c r="M42" s="5346"/>
      <c r="N42" s="5346"/>
      <c r="O42" s="5346"/>
      <c r="P42" s="5346"/>
      <c r="Q42" s="5346"/>
      <c r="R42" s="5346"/>
      <c r="S42" s="5347"/>
      <c r="T42" s="5348"/>
      <c r="U42" s="5348"/>
      <c r="V42" s="5348"/>
      <c r="W42" s="5348"/>
      <c r="X42" s="5348"/>
      <c r="Y42" s="5348"/>
      <c r="Z42" s="5348"/>
      <c r="AA42" s="5348"/>
      <c r="AB42" s="5349"/>
    </row>
    <row r="43" spans="1:28" ht="27" customHeight="1">
      <c r="A43" s="5356" t="s">
        <v>3550</v>
      </c>
      <c r="B43" s="5357"/>
      <c r="C43" s="5357"/>
      <c r="D43" s="5357"/>
      <c r="E43" s="5357"/>
      <c r="F43" s="5357"/>
      <c r="G43" s="5357"/>
      <c r="H43" s="5357"/>
      <c r="I43" s="5357"/>
      <c r="J43" s="5356" t="s">
        <v>3550</v>
      </c>
      <c r="K43" s="5357"/>
      <c r="L43" s="5357"/>
      <c r="M43" s="5357"/>
      <c r="N43" s="5357"/>
      <c r="O43" s="5357"/>
      <c r="P43" s="5357"/>
      <c r="Q43" s="5357"/>
      <c r="R43" s="5357"/>
      <c r="S43" s="5350"/>
      <c r="T43" s="5351"/>
      <c r="U43" s="5351"/>
      <c r="V43" s="5351"/>
      <c r="W43" s="5351"/>
      <c r="X43" s="5351"/>
      <c r="Y43" s="5351"/>
      <c r="Z43" s="5351"/>
      <c r="AA43" s="5351"/>
      <c r="AB43" s="5352"/>
    </row>
    <row r="44" spans="1:28" ht="27" customHeight="1">
      <c r="A44" s="5358" t="s">
        <v>3869</v>
      </c>
      <c r="B44" s="5359"/>
      <c r="C44" s="5359"/>
      <c r="D44" s="5359"/>
      <c r="E44" s="5359"/>
      <c r="F44" s="5359"/>
      <c r="G44" s="5359"/>
      <c r="H44" s="5359"/>
      <c r="I44" s="5360"/>
      <c r="J44" s="5358" t="s">
        <v>3869</v>
      </c>
      <c r="K44" s="5359"/>
      <c r="L44" s="5359"/>
      <c r="M44" s="5359"/>
      <c r="N44" s="5359"/>
      <c r="O44" s="5359"/>
      <c r="P44" s="5359"/>
      <c r="Q44" s="5359"/>
      <c r="R44" s="5359"/>
      <c r="S44" s="5353"/>
      <c r="T44" s="5354"/>
      <c r="U44" s="5354"/>
      <c r="V44" s="5354"/>
      <c r="W44" s="5354"/>
      <c r="X44" s="5354"/>
      <c r="Y44" s="5354"/>
      <c r="Z44" s="5354"/>
      <c r="AA44" s="5354"/>
      <c r="AB44" s="5355"/>
    </row>
    <row r="45" spans="1:28" ht="15.95" customHeight="1">
      <c r="A45" s="1970" t="s">
        <v>2943</v>
      </c>
    </row>
    <row r="46" spans="1:28" ht="15.95" customHeight="1">
      <c r="A46" s="1970" t="s">
        <v>4551</v>
      </c>
    </row>
    <row r="47" spans="1:28" ht="15.95" customHeight="1">
      <c r="A47" s="1970" t="s">
        <v>4552</v>
      </c>
    </row>
    <row r="48" spans="1:28" ht="15.95" customHeight="1">
      <c r="A48" s="1970" t="s">
        <v>4563</v>
      </c>
    </row>
    <row r="49" spans="1:28" ht="15.95" customHeight="1">
      <c r="A49" s="1970" t="s">
        <v>4301</v>
      </c>
    </row>
    <row r="50" spans="1:28" ht="15.95" customHeight="1">
      <c r="A50" s="1970" t="s">
        <v>4553</v>
      </c>
    </row>
    <row r="51" spans="1:28" ht="15.95" customHeight="1">
      <c r="A51" s="1970" t="s">
        <v>4554</v>
      </c>
    </row>
    <row r="52" spans="1:28" ht="17.25" customHeight="1">
      <c r="A52" s="1970" t="s">
        <v>4555</v>
      </c>
    </row>
    <row r="53" spans="1:28" ht="17.25" customHeight="1">
      <c r="A53" s="5336" t="s">
        <v>32</v>
      </c>
      <c r="B53" s="5336"/>
      <c r="C53" s="5336"/>
      <c r="D53" s="5336"/>
      <c r="E53" s="5336"/>
      <c r="F53" s="5336"/>
      <c r="G53" s="5336"/>
      <c r="H53" s="5336"/>
      <c r="I53" s="5336"/>
      <c r="J53" s="5336"/>
      <c r="K53" s="5336"/>
      <c r="L53" s="5336"/>
      <c r="M53" s="5336"/>
      <c r="N53" s="5336"/>
      <c r="O53" s="5336"/>
      <c r="P53" s="5336"/>
      <c r="Q53" s="5336"/>
      <c r="R53" s="5336"/>
      <c r="S53" s="5336"/>
      <c r="T53" s="5336"/>
      <c r="U53" s="5336"/>
      <c r="V53" s="5336"/>
      <c r="W53" s="5336"/>
      <c r="X53" s="5336"/>
      <c r="Y53" s="5336"/>
      <c r="Z53" s="5336"/>
      <c r="AA53" s="5336"/>
      <c r="AB53" s="5336"/>
    </row>
    <row r="54" spans="1:28" ht="17.25" customHeight="1">
      <c r="A54" s="1973"/>
      <c r="B54" s="1973"/>
      <c r="C54" s="1973"/>
      <c r="D54" s="1973"/>
      <c r="E54" s="1973"/>
      <c r="F54" s="1973"/>
      <c r="G54" s="1973"/>
      <c r="H54" s="1973"/>
      <c r="I54" s="1973"/>
      <c r="J54" s="1973"/>
      <c r="K54" s="1973"/>
      <c r="L54" s="1973"/>
      <c r="M54" s="1973"/>
      <c r="N54" s="1973"/>
      <c r="O54" s="1973"/>
      <c r="P54" s="1973"/>
      <c r="Q54" s="1973"/>
      <c r="R54" s="1973"/>
      <c r="S54" s="1973"/>
      <c r="T54" s="1973"/>
      <c r="U54" s="1973"/>
      <c r="V54" s="1973"/>
      <c r="W54" s="1973"/>
      <c r="X54" s="1973"/>
      <c r="Y54" s="1973"/>
      <c r="Z54" s="1973"/>
      <c r="AA54" s="1973"/>
      <c r="AB54" s="1973"/>
    </row>
    <row r="55" spans="1:28" ht="17.25" customHeight="1">
      <c r="A55" s="1970" t="s">
        <v>4556</v>
      </c>
    </row>
    <row r="56" spans="1:28" ht="6" customHeight="1">
      <c r="B56" s="1990"/>
      <c r="C56" s="1991"/>
      <c r="D56" s="1991"/>
      <c r="E56" s="1991"/>
      <c r="F56" s="1991"/>
      <c r="G56" s="1991"/>
      <c r="H56" s="1991"/>
      <c r="I56" s="1991"/>
      <c r="J56" s="1991"/>
      <c r="K56" s="1991"/>
      <c r="L56" s="1991"/>
      <c r="M56" s="1991"/>
      <c r="N56" s="1991"/>
      <c r="O56" s="1991"/>
      <c r="P56" s="1991"/>
      <c r="Q56" s="1991"/>
      <c r="R56" s="1991"/>
      <c r="S56" s="1991"/>
      <c r="T56" s="1991"/>
      <c r="U56" s="1991"/>
      <c r="V56" s="1991"/>
      <c r="W56" s="1991"/>
      <c r="X56" s="1991"/>
      <c r="Y56" s="1992"/>
      <c r="Z56" s="1992"/>
      <c r="AA56" s="1992"/>
      <c r="AB56" s="1993"/>
    </row>
    <row r="57" spans="1:28" ht="17.25" customHeight="1">
      <c r="B57" s="5337"/>
      <c r="C57" s="5338"/>
      <c r="D57" s="5338"/>
      <c r="E57" s="5338"/>
      <c r="F57" s="5338"/>
      <c r="G57" s="5338"/>
      <c r="H57" s="5338"/>
      <c r="I57" s="5338"/>
      <c r="J57" s="5338"/>
      <c r="K57" s="5338"/>
      <c r="L57" s="5338"/>
      <c r="M57" s="5338"/>
      <c r="N57" s="5338"/>
      <c r="O57" s="5338"/>
      <c r="P57" s="5338"/>
      <c r="Q57" s="5338"/>
      <c r="R57" s="5338"/>
      <c r="S57" s="5338"/>
      <c r="T57" s="5338"/>
      <c r="U57" s="5338"/>
      <c r="V57" s="5338"/>
      <c r="W57" s="5338"/>
      <c r="X57" s="5338"/>
      <c r="Y57" s="5338"/>
      <c r="Z57" s="5338"/>
      <c r="AA57" s="5338"/>
      <c r="AB57" s="5339"/>
    </row>
    <row r="58" spans="1:28" ht="17.25" customHeight="1">
      <c r="B58" s="5337"/>
      <c r="C58" s="5338"/>
      <c r="D58" s="5338"/>
      <c r="E58" s="5338"/>
      <c r="F58" s="5338"/>
      <c r="G58" s="5338"/>
      <c r="H58" s="5338"/>
      <c r="I58" s="5338"/>
      <c r="J58" s="5338"/>
      <c r="K58" s="5338"/>
      <c r="L58" s="5338"/>
      <c r="M58" s="5338"/>
      <c r="N58" s="5338"/>
      <c r="O58" s="5338"/>
      <c r="P58" s="5338"/>
      <c r="Q58" s="5338"/>
      <c r="R58" s="5338"/>
      <c r="S58" s="5338"/>
      <c r="T58" s="5338"/>
      <c r="U58" s="5338"/>
      <c r="V58" s="5338"/>
      <c r="W58" s="5338"/>
      <c r="X58" s="5338"/>
      <c r="Y58" s="5338"/>
      <c r="Z58" s="5338"/>
      <c r="AA58" s="5338"/>
      <c r="AB58" s="5339"/>
    </row>
    <row r="59" spans="1:28" ht="17.25" customHeight="1">
      <c r="B59" s="5337"/>
      <c r="C59" s="5338"/>
      <c r="D59" s="5338"/>
      <c r="E59" s="5338"/>
      <c r="F59" s="5338"/>
      <c r="G59" s="5338"/>
      <c r="H59" s="5338"/>
      <c r="I59" s="5338"/>
      <c r="J59" s="5338"/>
      <c r="K59" s="5338"/>
      <c r="L59" s="5338"/>
      <c r="M59" s="5338"/>
      <c r="N59" s="5338"/>
      <c r="O59" s="5338"/>
      <c r="P59" s="5338"/>
      <c r="Q59" s="5338"/>
      <c r="R59" s="5338"/>
      <c r="S59" s="5338"/>
      <c r="T59" s="5338"/>
      <c r="U59" s="5338"/>
      <c r="V59" s="5338"/>
      <c r="W59" s="5338"/>
      <c r="X59" s="5338"/>
      <c r="Y59" s="5338"/>
      <c r="Z59" s="5338"/>
      <c r="AA59" s="5338"/>
      <c r="AB59" s="5339"/>
    </row>
    <row r="60" spans="1:28" ht="17.25" customHeight="1">
      <c r="B60" s="5337"/>
      <c r="C60" s="5338"/>
      <c r="D60" s="5338"/>
      <c r="E60" s="5338"/>
      <c r="F60" s="5338"/>
      <c r="G60" s="5338"/>
      <c r="H60" s="5338"/>
      <c r="I60" s="5338"/>
      <c r="J60" s="5338"/>
      <c r="K60" s="5338"/>
      <c r="L60" s="5338"/>
      <c r="M60" s="5338"/>
      <c r="N60" s="5338"/>
      <c r="O60" s="5338"/>
      <c r="P60" s="5338"/>
      <c r="Q60" s="5338"/>
      <c r="R60" s="5338"/>
      <c r="S60" s="5338"/>
      <c r="T60" s="5338"/>
      <c r="U60" s="5338"/>
      <c r="V60" s="5338"/>
      <c r="W60" s="5338"/>
      <c r="X60" s="5338"/>
      <c r="Y60" s="5338"/>
      <c r="Z60" s="5338"/>
      <c r="AA60" s="5338"/>
      <c r="AB60" s="5339"/>
    </row>
    <row r="61" spans="1:28" ht="6" customHeight="1">
      <c r="B61" s="1995"/>
      <c r="C61" s="1980"/>
      <c r="D61" s="1980"/>
      <c r="E61" s="1980"/>
      <c r="F61" s="1980"/>
      <c r="G61" s="1980"/>
      <c r="H61" s="1980"/>
      <c r="I61" s="1980"/>
      <c r="J61" s="1980"/>
      <c r="K61" s="1980"/>
      <c r="L61" s="1980"/>
      <c r="M61" s="1980"/>
      <c r="N61" s="1980"/>
      <c r="O61" s="1980"/>
      <c r="P61" s="1980"/>
      <c r="Q61" s="1980"/>
      <c r="R61" s="1980"/>
      <c r="S61" s="1980"/>
      <c r="T61" s="1980"/>
      <c r="U61" s="1980"/>
      <c r="V61" s="1980"/>
      <c r="W61" s="1980"/>
      <c r="X61" s="1980"/>
      <c r="Y61" s="1996"/>
      <c r="Z61" s="1996"/>
      <c r="AA61" s="1996"/>
      <c r="AB61" s="1997"/>
    </row>
    <row r="62" spans="1:28" ht="17.25" customHeight="1"/>
    <row r="63" spans="1:28" ht="17.25" customHeight="1">
      <c r="A63" s="1970" t="s">
        <v>4557</v>
      </c>
    </row>
    <row r="64" spans="1:28" ht="17.25" customHeight="1">
      <c r="A64" s="1970" t="s">
        <v>4534</v>
      </c>
    </row>
    <row r="65" spans="1:28" ht="6" customHeight="1">
      <c r="B65" s="1990"/>
      <c r="C65" s="1991"/>
      <c r="D65" s="1991"/>
      <c r="E65" s="1991"/>
      <c r="F65" s="1991"/>
      <c r="G65" s="1991"/>
      <c r="H65" s="1991"/>
      <c r="I65" s="1991"/>
      <c r="J65" s="1991"/>
      <c r="K65" s="1991"/>
      <c r="L65" s="1991"/>
      <c r="M65" s="1991"/>
      <c r="N65" s="1991"/>
      <c r="O65" s="1991"/>
      <c r="P65" s="1991"/>
      <c r="Q65" s="1991"/>
      <c r="R65" s="1991"/>
      <c r="S65" s="1991"/>
      <c r="T65" s="1991"/>
      <c r="U65" s="1991"/>
      <c r="V65" s="1991"/>
      <c r="W65" s="1991"/>
      <c r="X65" s="1991"/>
      <c r="Y65" s="1992"/>
      <c r="Z65" s="1992"/>
      <c r="AA65" s="1992"/>
      <c r="AB65" s="1993"/>
    </row>
    <row r="66" spans="1:28" ht="17.25" customHeight="1">
      <c r="B66" s="2019"/>
      <c r="C66" s="2020"/>
      <c r="D66" s="2020"/>
      <c r="E66" s="2020"/>
      <c r="F66" s="2020"/>
      <c r="G66" s="2020"/>
      <c r="H66" s="2020"/>
      <c r="I66" s="2020"/>
      <c r="J66" s="2020"/>
      <c r="K66" s="2020"/>
      <c r="L66" s="2020"/>
      <c r="M66" s="2020"/>
      <c r="N66" s="2020"/>
      <c r="O66" s="2020"/>
      <c r="P66" s="2020"/>
      <c r="Q66" s="2020"/>
      <c r="R66" s="2020"/>
      <c r="S66" s="2020"/>
      <c r="T66" s="2020"/>
      <c r="U66" s="2020"/>
      <c r="V66" s="2020"/>
      <c r="W66" s="2020"/>
      <c r="X66" s="2020"/>
      <c r="Y66" s="2020"/>
      <c r="Z66" s="2020"/>
      <c r="AA66" s="2020"/>
      <c r="AB66" s="2021"/>
    </row>
    <row r="67" spans="1:28" ht="17.25" customHeight="1">
      <c r="B67" s="2019"/>
      <c r="C67" s="2020"/>
      <c r="D67" s="2020"/>
      <c r="E67" s="2020"/>
      <c r="F67" s="2020"/>
      <c r="G67" s="2020"/>
      <c r="H67" s="2020"/>
      <c r="I67" s="2020"/>
      <c r="J67" s="2020"/>
      <c r="K67" s="2020"/>
      <c r="L67" s="2020"/>
      <c r="M67" s="2020"/>
      <c r="N67" s="2020"/>
      <c r="O67" s="2020"/>
      <c r="P67" s="2020"/>
      <c r="Q67" s="2020"/>
      <c r="R67" s="2020"/>
      <c r="S67" s="2020"/>
      <c r="T67" s="2020"/>
      <c r="U67" s="2020"/>
      <c r="V67" s="2020"/>
      <c r="W67" s="2020"/>
      <c r="X67" s="2020"/>
      <c r="Y67" s="2020"/>
      <c r="Z67" s="2020"/>
      <c r="AA67" s="2020"/>
      <c r="AB67" s="2021"/>
    </row>
    <row r="68" spans="1:28" ht="17.25" customHeight="1">
      <c r="B68" s="2019"/>
      <c r="C68" s="2020"/>
      <c r="D68" s="2020"/>
      <c r="E68" s="2020"/>
      <c r="F68" s="2020"/>
      <c r="G68" s="2020"/>
      <c r="H68" s="2020"/>
      <c r="I68" s="2020"/>
      <c r="J68" s="2020"/>
      <c r="K68" s="2020"/>
      <c r="L68" s="2020"/>
      <c r="M68" s="2020"/>
      <c r="N68" s="2020"/>
      <c r="O68" s="2020"/>
      <c r="P68" s="2020"/>
      <c r="Q68" s="2020"/>
      <c r="R68" s="2020"/>
      <c r="S68" s="2020"/>
      <c r="T68" s="2020"/>
      <c r="U68" s="2020"/>
      <c r="V68" s="2020"/>
      <c r="W68" s="2020"/>
      <c r="X68" s="2020"/>
      <c r="Y68" s="2020"/>
      <c r="Z68" s="2020"/>
      <c r="AA68" s="2020"/>
      <c r="AB68" s="2021"/>
    </row>
    <row r="69" spans="1:28" ht="6" customHeight="1">
      <c r="B69" s="1995"/>
      <c r="C69" s="1980"/>
      <c r="D69" s="1980"/>
      <c r="E69" s="1980"/>
      <c r="F69" s="1980"/>
      <c r="G69" s="1980"/>
      <c r="H69" s="1980"/>
      <c r="I69" s="1980"/>
      <c r="J69" s="1980"/>
      <c r="K69" s="1980"/>
      <c r="L69" s="1980"/>
      <c r="M69" s="1980"/>
      <c r="N69" s="1980"/>
      <c r="O69" s="1980"/>
      <c r="P69" s="1980"/>
      <c r="Q69" s="1980"/>
      <c r="R69" s="1980"/>
      <c r="S69" s="1980"/>
      <c r="T69" s="1980"/>
      <c r="U69" s="1980"/>
      <c r="V69" s="1980"/>
      <c r="W69" s="1980"/>
      <c r="X69" s="1980"/>
      <c r="Y69" s="1980"/>
      <c r="Z69" s="1980"/>
      <c r="AA69" s="1980"/>
      <c r="AB69" s="1997"/>
    </row>
    <row r="70" spans="1:28" ht="17.25" customHeight="1">
      <c r="A70" s="1970" t="s">
        <v>4535</v>
      </c>
    </row>
    <row r="71" spans="1:28" ht="6" customHeight="1">
      <c r="B71" s="1990"/>
      <c r="C71" s="1991"/>
      <c r="D71" s="1991"/>
      <c r="E71" s="1991"/>
      <c r="F71" s="1991"/>
      <c r="G71" s="1991"/>
      <c r="H71" s="1991"/>
      <c r="I71" s="1991"/>
      <c r="J71" s="1991"/>
      <c r="K71" s="1991"/>
      <c r="L71" s="1991"/>
      <c r="M71" s="1991"/>
      <c r="N71" s="1991"/>
      <c r="O71" s="1991"/>
      <c r="P71" s="1991"/>
      <c r="Q71" s="1991"/>
      <c r="R71" s="1991"/>
      <c r="S71" s="1991"/>
      <c r="T71" s="1991"/>
      <c r="U71" s="1991"/>
      <c r="V71" s="1991"/>
      <c r="W71" s="1991"/>
      <c r="X71" s="1991"/>
      <c r="Y71" s="1992"/>
      <c r="Z71" s="1992"/>
      <c r="AA71" s="1992"/>
      <c r="AB71" s="1993"/>
    </row>
    <row r="72" spans="1:28" ht="17.25" customHeight="1">
      <c r="B72" s="5337"/>
      <c r="C72" s="5338"/>
      <c r="D72" s="5338"/>
      <c r="E72" s="5338"/>
      <c r="F72" s="5338"/>
      <c r="G72" s="5338"/>
      <c r="H72" s="5338"/>
      <c r="I72" s="5338"/>
      <c r="J72" s="5338"/>
      <c r="K72" s="5338"/>
      <c r="L72" s="5338"/>
      <c r="M72" s="5338"/>
      <c r="N72" s="5338"/>
      <c r="O72" s="5338"/>
      <c r="P72" s="5338"/>
      <c r="Q72" s="5338"/>
      <c r="R72" s="5338"/>
      <c r="S72" s="5338"/>
      <c r="T72" s="5338"/>
      <c r="U72" s="5338"/>
      <c r="V72" s="5338"/>
      <c r="W72" s="5338"/>
      <c r="X72" s="5338"/>
      <c r="Y72" s="5338"/>
      <c r="Z72" s="5338"/>
      <c r="AA72" s="5338"/>
      <c r="AB72" s="5339"/>
    </row>
    <row r="73" spans="1:28" ht="17.25" customHeight="1">
      <c r="B73" s="5337"/>
      <c r="C73" s="5338"/>
      <c r="D73" s="5338"/>
      <c r="E73" s="5338"/>
      <c r="F73" s="5338"/>
      <c r="G73" s="5338"/>
      <c r="H73" s="5338"/>
      <c r="I73" s="5338"/>
      <c r="J73" s="5338"/>
      <c r="K73" s="5338"/>
      <c r="L73" s="5338"/>
      <c r="M73" s="5338"/>
      <c r="N73" s="5338"/>
      <c r="O73" s="5338"/>
      <c r="P73" s="5338"/>
      <c r="Q73" s="5338"/>
      <c r="R73" s="5338"/>
      <c r="S73" s="5338"/>
      <c r="T73" s="5338"/>
      <c r="U73" s="5338"/>
      <c r="V73" s="5338"/>
      <c r="W73" s="5338"/>
      <c r="X73" s="5338"/>
      <c r="Y73" s="5338"/>
      <c r="Z73" s="5338"/>
      <c r="AA73" s="5338"/>
      <c r="AB73" s="5339"/>
    </row>
    <row r="74" spans="1:28" ht="17.25" customHeight="1">
      <c r="B74" s="5337"/>
      <c r="C74" s="5338"/>
      <c r="D74" s="5338"/>
      <c r="E74" s="5338"/>
      <c r="F74" s="5338"/>
      <c r="G74" s="5338"/>
      <c r="H74" s="5338"/>
      <c r="I74" s="5338"/>
      <c r="J74" s="5338"/>
      <c r="K74" s="5338"/>
      <c r="L74" s="5338"/>
      <c r="M74" s="5338"/>
      <c r="N74" s="5338"/>
      <c r="O74" s="5338"/>
      <c r="P74" s="5338"/>
      <c r="Q74" s="5338"/>
      <c r="R74" s="5338"/>
      <c r="S74" s="5338"/>
      <c r="T74" s="5338"/>
      <c r="U74" s="5338"/>
      <c r="V74" s="5338"/>
      <c r="W74" s="5338"/>
      <c r="X74" s="5338"/>
      <c r="Y74" s="5338"/>
      <c r="Z74" s="5338"/>
      <c r="AA74" s="5338"/>
      <c r="AB74" s="5339"/>
    </row>
    <row r="75" spans="1:28" ht="6" customHeight="1">
      <c r="B75" s="1995"/>
      <c r="C75" s="1980"/>
      <c r="D75" s="1980"/>
      <c r="E75" s="1980"/>
      <c r="F75" s="1980"/>
      <c r="G75" s="1980"/>
      <c r="H75" s="1980"/>
      <c r="I75" s="1980"/>
      <c r="J75" s="1980"/>
      <c r="K75" s="1980"/>
      <c r="L75" s="1980"/>
      <c r="M75" s="1980"/>
      <c r="N75" s="1980"/>
      <c r="O75" s="1980"/>
      <c r="P75" s="1980"/>
      <c r="Q75" s="1980"/>
      <c r="R75" s="1980"/>
      <c r="S75" s="1980"/>
      <c r="T75" s="1980"/>
      <c r="U75" s="1980"/>
      <c r="V75" s="1980"/>
      <c r="W75" s="1980"/>
      <c r="X75" s="1980"/>
      <c r="Y75" s="1996"/>
      <c r="Z75" s="1996"/>
      <c r="AA75" s="1996"/>
      <c r="AB75" s="1997"/>
    </row>
    <row r="76" spans="1:28" ht="17.25" customHeight="1">
      <c r="A76" s="1970" t="s">
        <v>2943</v>
      </c>
    </row>
    <row r="77" spans="1:28" ht="17.25" customHeight="1">
      <c r="A77" s="1970" t="s">
        <v>4558</v>
      </c>
    </row>
    <row r="78" spans="1:28" ht="17.25" customHeight="1">
      <c r="A78" s="1970" t="s">
        <v>4559</v>
      </c>
    </row>
    <row r="79" spans="1:28" ht="17.25" customHeight="1">
      <c r="A79" s="1970" t="s">
        <v>4560</v>
      </c>
    </row>
    <row r="80" spans="1:28" ht="17.25" customHeight="1"/>
    <row r="81" spans="1:28" ht="17.25" customHeight="1">
      <c r="A81" s="1970" t="s">
        <v>4561</v>
      </c>
    </row>
    <row r="82" spans="1:28" ht="17.25" customHeight="1">
      <c r="A82" s="1970" t="s">
        <v>5436</v>
      </c>
    </row>
    <row r="83" spans="1:28" ht="17.25" customHeight="1">
      <c r="A83" s="1970" t="s">
        <v>5437</v>
      </c>
    </row>
    <row r="84" spans="1:28" ht="6" customHeight="1">
      <c r="B84" s="1990"/>
      <c r="C84" s="1991"/>
      <c r="D84" s="1991"/>
      <c r="E84" s="1991"/>
      <c r="F84" s="1991"/>
      <c r="G84" s="1991"/>
      <c r="H84" s="1991"/>
      <c r="I84" s="1991"/>
      <c r="J84" s="1991"/>
      <c r="K84" s="1991"/>
      <c r="L84" s="1991"/>
      <c r="M84" s="1991"/>
      <c r="N84" s="1991"/>
      <c r="O84" s="1991"/>
      <c r="P84" s="1991"/>
      <c r="Q84" s="1991"/>
      <c r="R84" s="1991"/>
      <c r="S84" s="1991"/>
      <c r="T84" s="1991"/>
      <c r="U84" s="1991"/>
      <c r="V84" s="1991"/>
      <c r="W84" s="1991"/>
      <c r="X84" s="1991"/>
      <c r="Y84" s="1992"/>
      <c r="Z84" s="1992"/>
      <c r="AA84" s="1992"/>
      <c r="AB84" s="1993"/>
    </row>
    <row r="85" spans="1:28" ht="17.25" customHeight="1">
      <c r="B85" s="2019"/>
      <c r="C85" s="2020"/>
      <c r="D85" s="2020"/>
      <c r="E85" s="2020"/>
      <c r="F85" s="2020"/>
      <c r="G85" s="2020"/>
      <c r="H85" s="2020"/>
      <c r="I85" s="2020"/>
      <c r="J85" s="2020"/>
      <c r="K85" s="2020"/>
      <c r="L85" s="2020"/>
      <c r="M85" s="2020"/>
      <c r="N85" s="2020"/>
      <c r="O85" s="2020"/>
      <c r="P85" s="2020"/>
      <c r="Q85" s="2020"/>
      <c r="R85" s="2020"/>
      <c r="S85" s="2020"/>
      <c r="T85" s="2020"/>
      <c r="U85" s="2020"/>
      <c r="V85" s="2020"/>
      <c r="W85" s="2020"/>
      <c r="X85" s="2020"/>
      <c r="Y85" s="2020"/>
      <c r="Z85" s="2020"/>
      <c r="AA85" s="2020"/>
      <c r="AB85" s="2021"/>
    </row>
    <row r="86" spans="1:28" ht="17.25" customHeight="1">
      <c r="B86" s="2019"/>
      <c r="C86" s="2020"/>
      <c r="D86" s="2020"/>
      <c r="E86" s="2020"/>
      <c r="F86" s="2020"/>
      <c r="G86" s="2020"/>
      <c r="H86" s="2020"/>
      <c r="I86" s="2020"/>
      <c r="J86" s="2020"/>
      <c r="K86" s="2020"/>
      <c r="L86" s="2020"/>
      <c r="M86" s="2020"/>
      <c r="N86" s="2020"/>
      <c r="O86" s="2020"/>
      <c r="P86" s="2020"/>
      <c r="Q86" s="2020"/>
      <c r="R86" s="2020"/>
      <c r="S86" s="2020"/>
      <c r="T86" s="2020"/>
      <c r="U86" s="2020"/>
      <c r="V86" s="2020"/>
      <c r="W86" s="2020"/>
      <c r="X86" s="2020"/>
      <c r="Y86" s="2020"/>
      <c r="Z86" s="2020"/>
      <c r="AA86" s="2020"/>
      <c r="AB86" s="2021"/>
    </row>
    <row r="87" spans="1:28" ht="6" customHeight="1">
      <c r="B87" s="1995"/>
      <c r="C87" s="1980"/>
      <c r="D87" s="1980"/>
      <c r="E87" s="1980"/>
      <c r="F87" s="1980"/>
      <c r="G87" s="1980"/>
      <c r="H87" s="1980"/>
      <c r="I87" s="1980"/>
      <c r="J87" s="1980"/>
      <c r="K87" s="1980"/>
      <c r="L87" s="1980"/>
      <c r="M87" s="1980"/>
      <c r="N87" s="1980"/>
      <c r="O87" s="1980"/>
      <c r="P87" s="1980"/>
      <c r="Q87" s="1980"/>
      <c r="R87" s="1980"/>
      <c r="S87" s="1980"/>
      <c r="T87" s="1980"/>
      <c r="U87" s="1980"/>
      <c r="V87" s="1980"/>
      <c r="W87" s="1980"/>
      <c r="X87" s="1980"/>
      <c r="Y87" s="1996"/>
      <c r="Z87" s="1996"/>
      <c r="AA87" s="1996"/>
      <c r="AB87" s="1997"/>
    </row>
    <row r="88" spans="1:28" ht="17.25" customHeight="1"/>
    <row r="89" spans="1:28" ht="17.25" customHeight="1">
      <c r="A89" s="1970" t="s">
        <v>4562</v>
      </c>
    </row>
    <row r="90" spans="1:28" ht="6" customHeight="1">
      <c r="B90" s="1990"/>
      <c r="C90" s="1991"/>
      <c r="D90" s="1991"/>
      <c r="E90" s="1991"/>
      <c r="F90" s="1991"/>
      <c r="G90" s="1991"/>
      <c r="H90" s="1991"/>
      <c r="I90" s="1991"/>
      <c r="J90" s="1991"/>
      <c r="K90" s="1991"/>
      <c r="L90" s="1991"/>
      <c r="M90" s="1991"/>
      <c r="N90" s="1991"/>
      <c r="O90" s="1991"/>
      <c r="P90" s="1991"/>
      <c r="Q90" s="1991"/>
      <c r="R90" s="1991"/>
      <c r="S90" s="1991"/>
      <c r="T90" s="1991"/>
      <c r="U90" s="1991"/>
      <c r="V90" s="1991"/>
      <c r="W90" s="1991"/>
      <c r="X90" s="1991"/>
      <c r="Y90" s="1992"/>
      <c r="Z90" s="1992"/>
      <c r="AA90" s="1992"/>
      <c r="AB90" s="1993"/>
    </row>
    <row r="91" spans="1:28" ht="17.25" customHeight="1">
      <c r="B91" s="2019"/>
      <c r="C91" s="2020"/>
      <c r="D91" s="2020"/>
      <c r="E91" s="2020"/>
      <c r="F91" s="2020"/>
      <c r="G91" s="2020"/>
      <c r="H91" s="2020"/>
      <c r="I91" s="2020"/>
      <c r="J91" s="2020"/>
      <c r="K91" s="2020"/>
      <c r="L91" s="2020"/>
      <c r="M91" s="2020"/>
      <c r="N91" s="2020"/>
      <c r="O91" s="2020"/>
      <c r="P91" s="2020"/>
      <c r="Q91" s="2020"/>
      <c r="R91" s="2020"/>
      <c r="S91" s="2020"/>
      <c r="T91" s="2020"/>
      <c r="U91" s="2020"/>
      <c r="V91" s="2020"/>
      <c r="W91" s="2020"/>
      <c r="X91" s="2020"/>
      <c r="Y91" s="2020"/>
      <c r="Z91" s="2020"/>
      <c r="AA91" s="2020"/>
      <c r="AB91" s="2021"/>
    </row>
    <row r="92" spans="1:28" ht="17.25" customHeight="1">
      <c r="B92" s="2019"/>
      <c r="C92" s="2020"/>
      <c r="D92" s="2020"/>
      <c r="E92" s="2020"/>
      <c r="F92" s="2020"/>
      <c r="G92" s="2020"/>
      <c r="H92" s="2020"/>
      <c r="I92" s="2020"/>
      <c r="J92" s="2020"/>
      <c r="K92" s="2020"/>
      <c r="L92" s="2020"/>
      <c r="M92" s="2020"/>
      <c r="N92" s="2020"/>
      <c r="O92" s="2020"/>
      <c r="P92" s="2020"/>
      <c r="Q92" s="2020"/>
      <c r="R92" s="2020"/>
      <c r="S92" s="2020"/>
      <c r="T92" s="2020"/>
      <c r="U92" s="2020"/>
      <c r="V92" s="2020"/>
      <c r="W92" s="2020"/>
      <c r="X92" s="2020"/>
      <c r="Y92" s="2020"/>
      <c r="Z92" s="2020"/>
      <c r="AA92" s="2020"/>
      <c r="AB92" s="2021"/>
    </row>
    <row r="93" spans="1:28" ht="6" customHeight="1">
      <c r="B93" s="1995"/>
      <c r="C93" s="1980"/>
      <c r="D93" s="1980"/>
      <c r="E93" s="1980"/>
      <c r="F93" s="1980"/>
      <c r="G93" s="1980"/>
      <c r="H93" s="1980"/>
      <c r="I93" s="1980"/>
      <c r="J93" s="1980"/>
      <c r="K93" s="1980"/>
      <c r="L93" s="1980"/>
      <c r="M93" s="1980"/>
      <c r="N93" s="1980"/>
      <c r="O93" s="1980"/>
      <c r="P93" s="1980"/>
      <c r="Q93" s="1980"/>
      <c r="R93" s="1980"/>
      <c r="S93" s="1980"/>
      <c r="T93" s="1980"/>
      <c r="U93" s="1980"/>
      <c r="V93" s="1980"/>
      <c r="W93" s="1980"/>
      <c r="X93" s="1980"/>
      <c r="Y93" s="1996"/>
      <c r="Z93" s="1996"/>
      <c r="AA93" s="1996"/>
      <c r="AB93" s="1997"/>
    </row>
    <row r="94" spans="1:28" ht="17.25" customHeight="1"/>
    <row r="95" spans="1:28" ht="17.25" customHeight="1">
      <c r="A95" s="1970" t="s">
        <v>4505</v>
      </c>
    </row>
    <row r="96" spans="1:28" ht="6" customHeight="1">
      <c r="B96" s="1990"/>
      <c r="C96" s="1991"/>
      <c r="D96" s="1991"/>
      <c r="E96" s="1991"/>
      <c r="F96" s="1991"/>
      <c r="G96" s="1991"/>
      <c r="H96" s="1991"/>
      <c r="I96" s="1991"/>
      <c r="J96" s="1991"/>
      <c r="K96" s="1991"/>
      <c r="L96" s="1991"/>
      <c r="M96" s="1991"/>
      <c r="N96" s="1991"/>
      <c r="O96" s="1991"/>
      <c r="P96" s="1991"/>
      <c r="Q96" s="1991"/>
      <c r="R96" s="1991"/>
      <c r="S96" s="1991"/>
      <c r="T96" s="1991"/>
      <c r="U96" s="1991"/>
      <c r="V96" s="1991"/>
      <c r="W96" s="1991"/>
      <c r="X96" s="1991"/>
      <c r="Y96" s="1992"/>
      <c r="Z96" s="1992"/>
      <c r="AA96" s="1992"/>
      <c r="AB96" s="1993"/>
    </row>
    <row r="97" spans="2:28" ht="17.25" customHeight="1">
      <c r="B97" s="1994" t="s">
        <v>4506</v>
      </c>
      <c r="N97" s="5332" t="str">
        <f>cst_wskakunin_KOUJI_TYAKUSYU_YOTEI_DATE</f>
        <v/>
      </c>
      <c r="O97" s="5332"/>
      <c r="P97" s="1973" t="s">
        <v>477</v>
      </c>
      <c r="Q97" s="5333" t="str">
        <f>cst_wskakunin_KOUJI_TYAKUSYU_YOTEI_DATE</f>
        <v/>
      </c>
      <c r="R97" s="5333"/>
      <c r="S97" s="1973" t="s">
        <v>5</v>
      </c>
      <c r="T97" s="5334" t="str">
        <f>cst_wskakunin_KOUJI_TYAKUSYU_YOTEI_DATE</f>
        <v/>
      </c>
      <c r="U97" s="5334"/>
      <c r="V97" s="1973" t="s">
        <v>478</v>
      </c>
      <c r="Y97" s="1970"/>
      <c r="Z97" s="1970"/>
      <c r="AA97" s="1970"/>
      <c r="AB97" s="1998"/>
    </row>
    <row r="98" spans="2:28" ht="6" customHeight="1">
      <c r="B98" s="1995"/>
      <c r="C98" s="1980"/>
      <c r="D98" s="1980"/>
      <c r="E98" s="1980"/>
      <c r="F98" s="1980"/>
      <c r="G98" s="1980"/>
      <c r="H98" s="1980"/>
      <c r="I98" s="1980"/>
      <c r="J98" s="1980"/>
      <c r="K98" s="1980"/>
      <c r="L98" s="1980"/>
      <c r="M98" s="1980"/>
      <c r="N98" s="1980"/>
      <c r="O98" s="1980"/>
      <c r="P98" s="1980"/>
      <c r="Q98" s="1980"/>
      <c r="R98" s="1980"/>
      <c r="S98" s="1980"/>
      <c r="T98" s="1980"/>
      <c r="U98" s="1980"/>
      <c r="V98" s="1980"/>
      <c r="W98" s="1980"/>
      <c r="X98" s="1980"/>
      <c r="Y98" s="1996"/>
      <c r="Z98" s="1996"/>
      <c r="AA98" s="1996"/>
      <c r="AB98" s="1997"/>
    </row>
    <row r="99" spans="2:28" ht="6" customHeight="1">
      <c r="B99" s="1990"/>
      <c r="C99" s="1991"/>
      <c r="D99" s="1991"/>
      <c r="E99" s="1991"/>
      <c r="F99" s="1991"/>
      <c r="G99" s="1991"/>
      <c r="H99" s="1991"/>
      <c r="I99" s="1991"/>
      <c r="J99" s="1991"/>
      <c r="K99" s="1991"/>
      <c r="L99" s="1991"/>
      <c r="M99" s="1991"/>
      <c r="N99" s="1991"/>
      <c r="O99" s="1991"/>
      <c r="P99" s="1991"/>
      <c r="Q99" s="1991"/>
      <c r="R99" s="1991"/>
      <c r="S99" s="1991"/>
      <c r="T99" s="1991"/>
      <c r="U99" s="1991"/>
      <c r="V99" s="1991"/>
      <c r="W99" s="1991"/>
      <c r="X99" s="1991"/>
      <c r="Y99" s="1992"/>
      <c r="Z99" s="1992"/>
      <c r="AA99" s="1992"/>
      <c r="AB99" s="1993"/>
    </row>
    <row r="100" spans="2:28" ht="17.25" customHeight="1">
      <c r="B100" s="1994" t="s">
        <v>4507</v>
      </c>
      <c r="N100" s="5332" t="str">
        <f>cst_wskakunin_KOUJI_KANRYOU_YOTEI_DATE</f>
        <v/>
      </c>
      <c r="O100" s="5332"/>
      <c r="P100" s="1100" t="s">
        <v>477</v>
      </c>
      <c r="Q100" s="5333" t="str">
        <f>cst_wskakunin_KOUJI_KANRYOU_YOTEI_DATE</f>
        <v/>
      </c>
      <c r="R100" s="5333"/>
      <c r="S100" s="1100" t="s">
        <v>5</v>
      </c>
      <c r="T100" s="5334" t="str">
        <f>cst_wskakunin_KOUJI_KANRYOU_YOTEI_DATE</f>
        <v/>
      </c>
      <c r="U100" s="5334"/>
      <c r="V100" s="1100" t="s">
        <v>478</v>
      </c>
      <c r="Y100" s="1970"/>
      <c r="Z100" s="1970"/>
      <c r="AA100" s="1970"/>
      <c r="AB100" s="1998"/>
    </row>
    <row r="101" spans="2:28" ht="6" customHeight="1">
      <c r="B101" s="1995"/>
      <c r="C101" s="1980"/>
      <c r="D101" s="1980"/>
      <c r="E101" s="1980"/>
      <c r="F101" s="1980"/>
      <c r="G101" s="1980"/>
      <c r="H101" s="1980"/>
      <c r="I101" s="1980"/>
      <c r="J101" s="1980"/>
      <c r="K101" s="1980"/>
      <c r="L101" s="1980"/>
      <c r="M101" s="1980"/>
      <c r="N101" s="1980"/>
      <c r="O101" s="1980"/>
      <c r="P101" s="1980"/>
      <c r="Q101" s="1980"/>
      <c r="R101" s="1980"/>
      <c r="S101" s="1980"/>
      <c r="T101" s="1980"/>
      <c r="U101" s="1980"/>
      <c r="V101" s="1980"/>
      <c r="W101" s="1980"/>
      <c r="X101" s="1980"/>
      <c r="Y101" s="1996"/>
      <c r="Z101" s="1996"/>
      <c r="AA101" s="1996"/>
      <c r="AB101" s="1997"/>
    </row>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3.5" customHeight="1"/>
  </sheetData>
  <mergeCells count="33">
    <mergeCell ref="S14:AB15"/>
    <mergeCell ref="A3:AB3"/>
    <mergeCell ref="A5:AB5"/>
    <mergeCell ref="A6:AB6"/>
    <mergeCell ref="U8:V8"/>
    <mergeCell ref="S12:AB13"/>
    <mergeCell ref="S17:AB18"/>
    <mergeCell ref="S19:AB20"/>
    <mergeCell ref="D26:J26"/>
    <mergeCell ref="C29:D29"/>
    <mergeCell ref="F29:G29"/>
    <mergeCell ref="I29:J29"/>
    <mergeCell ref="A42:I42"/>
    <mergeCell ref="J42:R42"/>
    <mergeCell ref="S42:AB44"/>
    <mergeCell ref="A43:I43"/>
    <mergeCell ref="J43:R43"/>
    <mergeCell ref="C33:AB34"/>
    <mergeCell ref="C38:AB38"/>
    <mergeCell ref="A41:I41"/>
    <mergeCell ref="J41:R41"/>
    <mergeCell ref="S41:AB41"/>
    <mergeCell ref="N100:O100"/>
    <mergeCell ref="Q100:R100"/>
    <mergeCell ref="T100:U100"/>
    <mergeCell ref="A44:I44"/>
    <mergeCell ref="J44:R44"/>
    <mergeCell ref="A53:AB53"/>
    <mergeCell ref="B57:AB60"/>
    <mergeCell ref="B72:AB74"/>
    <mergeCell ref="N97:O97"/>
    <mergeCell ref="Q97:R97"/>
    <mergeCell ref="T97:U97"/>
  </mergeCells>
  <phoneticPr fontId="129"/>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0000"/>
  </sheetPr>
  <dimension ref="A1:AB131"/>
  <sheetViews>
    <sheetView zoomScaleNormal="100" zoomScaleSheetLayoutView="100" workbookViewId="0"/>
  </sheetViews>
  <sheetFormatPr defaultColWidth="9" defaultRowHeight="13.5"/>
  <cols>
    <col min="1" max="24" width="3.125" style="1970" customWidth="1"/>
    <col min="25" max="27" width="3.125" style="1987" customWidth="1"/>
    <col min="28" max="28" width="3.125" style="1970" customWidth="1"/>
    <col min="29" max="29" width="12.375" style="1970" customWidth="1"/>
    <col min="30" max="30" width="9" style="1970" customWidth="1"/>
    <col min="31" max="16384" width="9" style="1970"/>
  </cols>
  <sheetData>
    <row r="1" spans="1:28" ht="15.95" customHeight="1">
      <c r="A1" s="1969" t="s">
        <v>4564</v>
      </c>
      <c r="G1" s="1971"/>
      <c r="H1" s="1971"/>
      <c r="Y1" s="1972"/>
      <c r="Z1" s="1972"/>
      <c r="AA1" s="1972"/>
    </row>
    <row r="2" spans="1:28" ht="15.95" customHeight="1">
      <c r="A2" s="1969"/>
      <c r="G2" s="1971"/>
      <c r="H2" s="1971"/>
      <c r="Y2" s="1972"/>
      <c r="Z2" s="1972"/>
      <c r="AA2" s="1972"/>
    </row>
    <row r="3" spans="1:28" ht="15.95" customHeight="1">
      <c r="A3" s="5336" t="s">
        <v>15</v>
      </c>
      <c r="B3" s="5336"/>
      <c r="C3" s="5336"/>
      <c r="D3" s="5336"/>
      <c r="E3" s="5336"/>
      <c r="F3" s="5336"/>
      <c r="G3" s="5336"/>
      <c r="H3" s="5336"/>
      <c r="I3" s="5336"/>
      <c r="J3" s="5336"/>
      <c r="K3" s="5336"/>
      <c r="L3" s="5336"/>
      <c r="M3" s="5336"/>
      <c r="N3" s="5336"/>
      <c r="O3" s="5336"/>
      <c r="P3" s="5336"/>
      <c r="Q3" s="5336"/>
      <c r="R3" s="5336"/>
      <c r="S3" s="5336"/>
      <c r="T3" s="5336"/>
      <c r="U3" s="5336"/>
      <c r="V3" s="5336"/>
      <c r="W3" s="5336"/>
      <c r="X3" s="5336"/>
      <c r="Y3" s="5336"/>
      <c r="Z3" s="5336"/>
      <c r="AA3" s="5336"/>
      <c r="AB3" s="5336"/>
    </row>
    <row r="4" spans="1:28" ht="15.95" customHeight="1">
      <c r="Y4" s="1972"/>
      <c r="Z4" s="1972"/>
      <c r="AA4" s="1972"/>
    </row>
    <row r="5" spans="1:28" ht="25.5" customHeight="1">
      <c r="A5" s="5362" t="s">
        <v>4540</v>
      </c>
      <c r="B5" s="5362"/>
      <c r="C5" s="5362"/>
      <c r="D5" s="5362"/>
      <c r="E5" s="5362"/>
      <c r="F5" s="5362"/>
      <c r="G5" s="5362"/>
      <c r="H5" s="5362"/>
      <c r="I5" s="5362"/>
      <c r="J5" s="5362"/>
      <c r="K5" s="5362"/>
      <c r="L5" s="5362"/>
      <c r="M5" s="5362"/>
      <c r="N5" s="5362"/>
      <c r="O5" s="5362"/>
      <c r="P5" s="5362"/>
      <c r="Q5" s="5362"/>
      <c r="R5" s="5362"/>
      <c r="S5" s="5362"/>
      <c r="T5" s="5362"/>
      <c r="U5" s="5362"/>
      <c r="V5" s="5362"/>
      <c r="W5" s="5362"/>
      <c r="X5" s="5362"/>
      <c r="Y5" s="5362"/>
      <c r="Z5" s="5362"/>
      <c r="AA5" s="5362"/>
      <c r="AB5" s="5362"/>
    </row>
    <row r="6" spans="1:28" ht="15.95" customHeight="1">
      <c r="A6" s="5336" t="s">
        <v>3513</v>
      </c>
      <c r="B6" s="5336"/>
      <c r="C6" s="5336"/>
      <c r="D6" s="5336"/>
      <c r="E6" s="5336"/>
      <c r="F6" s="5336"/>
      <c r="G6" s="5336"/>
      <c r="H6" s="5336"/>
      <c r="I6" s="5336"/>
      <c r="J6" s="5336"/>
      <c r="K6" s="5336"/>
      <c r="L6" s="5336"/>
      <c r="M6" s="5336"/>
      <c r="N6" s="5336"/>
      <c r="O6" s="5336"/>
      <c r="P6" s="5336"/>
      <c r="Q6" s="5336"/>
      <c r="R6" s="5336"/>
      <c r="S6" s="5336"/>
      <c r="T6" s="5336"/>
      <c r="U6" s="5336"/>
      <c r="V6" s="5336"/>
      <c r="W6" s="5336"/>
      <c r="X6" s="5336"/>
      <c r="Y6" s="5336"/>
      <c r="Z6" s="5336"/>
      <c r="AA6" s="5336"/>
      <c r="AB6" s="5336"/>
    </row>
    <row r="7" spans="1:28" ht="15.95" customHeight="1">
      <c r="A7" s="1974"/>
      <c r="B7" s="1974"/>
      <c r="C7" s="1974"/>
      <c r="D7" s="1974"/>
      <c r="E7" s="1974"/>
      <c r="F7" s="1974"/>
      <c r="G7" s="1974"/>
      <c r="H7" s="1974"/>
      <c r="I7" s="1974"/>
      <c r="J7" s="1974"/>
      <c r="K7" s="1974"/>
      <c r="L7" s="1974"/>
      <c r="M7" s="1974"/>
      <c r="N7" s="1974"/>
      <c r="O7" s="1974"/>
      <c r="P7" s="1974"/>
      <c r="Q7" s="1974"/>
      <c r="R7" s="1974"/>
      <c r="S7" s="1974"/>
      <c r="T7" s="1974"/>
      <c r="U7" s="1974"/>
      <c r="V7" s="1974"/>
      <c r="W7" s="1974"/>
      <c r="X7" s="1974"/>
      <c r="Y7" s="1974"/>
      <c r="Z7" s="1974"/>
      <c r="AA7" s="1974"/>
      <c r="AB7" s="1974"/>
    </row>
    <row r="8" spans="1:28" ht="15.95" customHeight="1">
      <c r="B8" s="1973"/>
      <c r="C8" s="1973"/>
      <c r="D8" s="1973"/>
      <c r="E8" s="1973"/>
      <c r="F8" s="1973"/>
      <c r="N8" s="1973"/>
      <c r="U8" s="5377"/>
      <c r="V8" s="5377"/>
      <c r="W8" s="1100" t="s">
        <v>477</v>
      </c>
      <c r="X8" s="2016"/>
      <c r="Y8" s="1100" t="s">
        <v>5</v>
      </c>
      <c r="Z8" s="2016"/>
      <c r="AA8" s="1100" t="s">
        <v>478</v>
      </c>
    </row>
    <row r="9" spans="1:28" ht="15.95" customHeight="1">
      <c r="B9" s="1973"/>
      <c r="C9" s="1973"/>
      <c r="D9" s="1973"/>
      <c r="E9" s="1973"/>
      <c r="F9" s="1973"/>
      <c r="G9" s="1973"/>
      <c r="H9" s="1973"/>
      <c r="Y9" s="1970"/>
      <c r="Z9" s="1970"/>
      <c r="AA9" s="1970"/>
    </row>
    <row r="10" spans="1:28" ht="15.95" customHeight="1">
      <c r="A10" s="1970" t="s">
        <v>5348</v>
      </c>
      <c r="D10" s="1973"/>
      <c r="E10" s="1973"/>
      <c r="F10" s="1973"/>
      <c r="G10" s="1973"/>
      <c r="H10" s="1973"/>
      <c r="Y10" s="1970"/>
      <c r="Z10" s="1970"/>
      <c r="AA10" s="1970"/>
    </row>
    <row r="11" spans="1:28" ht="15.95" customHeight="1">
      <c r="Y11" s="1970"/>
      <c r="Z11" s="1970"/>
      <c r="AA11" s="1970"/>
    </row>
    <row r="12" spans="1:28" ht="15.95" customHeight="1">
      <c r="I12" s="1970" t="s">
        <v>5438</v>
      </c>
      <c r="M12" s="1970" t="s">
        <v>4547</v>
      </c>
      <c r="S12" s="5381"/>
      <c r="T12" s="5381"/>
      <c r="U12" s="5381"/>
      <c r="V12" s="5381"/>
      <c r="W12" s="5381"/>
      <c r="X12" s="5381"/>
      <c r="Y12" s="5381"/>
      <c r="Z12" s="5381"/>
      <c r="AA12" s="5381"/>
      <c r="AB12" s="5381"/>
    </row>
    <row r="13" spans="1:28" ht="15.95" customHeight="1">
      <c r="I13" s="1970" t="s">
        <v>4546</v>
      </c>
      <c r="M13" s="1970" t="s">
        <v>3516</v>
      </c>
      <c r="S13" s="5381"/>
      <c r="T13" s="5381"/>
      <c r="U13" s="5381"/>
      <c r="V13" s="5381"/>
      <c r="W13" s="5381"/>
      <c r="X13" s="5381"/>
      <c r="Y13" s="5381"/>
      <c r="Z13" s="5381"/>
      <c r="AA13" s="5381"/>
      <c r="AB13" s="5381"/>
    </row>
    <row r="14" spans="1:28" ht="15.95" customHeight="1">
      <c r="M14" s="1970" t="s">
        <v>3025</v>
      </c>
      <c r="S14" s="5381"/>
      <c r="T14" s="5381"/>
      <c r="U14" s="5381"/>
      <c r="V14" s="5381"/>
      <c r="W14" s="5381"/>
      <c r="X14" s="5381"/>
      <c r="Y14" s="5381"/>
      <c r="Z14" s="5381"/>
      <c r="AA14" s="5381"/>
      <c r="AB14" s="5381"/>
    </row>
    <row r="15" spans="1:28" ht="15.95" customHeight="1">
      <c r="M15" s="1970" t="s">
        <v>3026</v>
      </c>
      <c r="S15" s="5381"/>
      <c r="T15" s="5381"/>
      <c r="U15" s="5381"/>
      <c r="V15" s="5381"/>
      <c r="W15" s="5381"/>
      <c r="X15" s="5381"/>
      <c r="Y15" s="5381"/>
      <c r="Z15" s="5381"/>
      <c r="AA15" s="5381"/>
      <c r="AB15" s="5381"/>
    </row>
    <row r="16" spans="1:28" ht="15.95" customHeight="1">
      <c r="S16" s="2022"/>
      <c r="T16" s="2022"/>
      <c r="U16" s="2022"/>
      <c r="V16" s="2022"/>
      <c r="W16" s="2022"/>
      <c r="X16" s="2022"/>
      <c r="Y16" s="2022"/>
      <c r="Z16" s="2022"/>
      <c r="AA16" s="2022"/>
      <c r="AB16" s="2022"/>
    </row>
    <row r="17" spans="1:28" ht="15.95" customHeight="1">
      <c r="I17" s="1970" t="s">
        <v>5438</v>
      </c>
      <c r="M17" s="1970" t="s">
        <v>4547</v>
      </c>
      <c r="S17" s="5381"/>
      <c r="T17" s="5381"/>
      <c r="U17" s="5381"/>
      <c r="V17" s="5381"/>
      <c r="W17" s="5381"/>
      <c r="X17" s="5381"/>
      <c r="Y17" s="5381"/>
      <c r="Z17" s="5381"/>
      <c r="AA17" s="5381"/>
      <c r="AB17" s="5381"/>
    </row>
    <row r="18" spans="1:28" ht="15.95" customHeight="1">
      <c r="I18" s="1970" t="s">
        <v>5439</v>
      </c>
      <c r="M18" s="1970" t="s">
        <v>3516</v>
      </c>
      <c r="S18" s="5381"/>
      <c r="T18" s="5381"/>
      <c r="U18" s="5381"/>
      <c r="V18" s="5381"/>
      <c r="W18" s="5381"/>
      <c r="X18" s="5381"/>
      <c r="Y18" s="5381"/>
      <c r="Z18" s="5381"/>
      <c r="AA18" s="5381"/>
      <c r="AB18" s="5381"/>
    </row>
    <row r="19" spans="1:28" ht="15.95" customHeight="1">
      <c r="M19" s="1970" t="s">
        <v>2563</v>
      </c>
      <c r="S19" s="5381"/>
      <c r="T19" s="5381"/>
      <c r="U19" s="5381"/>
      <c r="V19" s="5381"/>
      <c r="W19" s="5381"/>
      <c r="X19" s="5381"/>
      <c r="Y19" s="5381"/>
      <c r="Z19" s="5381"/>
      <c r="AA19" s="5381"/>
      <c r="AB19" s="5381"/>
    </row>
    <row r="20" spans="1:28" ht="15.95" customHeight="1">
      <c r="M20" s="1970" t="s">
        <v>3026</v>
      </c>
      <c r="S20" s="5381"/>
      <c r="T20" s="5381"/>
      <c r="U20" s="5381"/>
      <c r="V20" s="5381"/>
      <c r="W20" s="5381"/>
      <c r="X20" s="5381"/>
      <c r="Y20" s="5381"/>
      <c r="Z20" s="5381"/>
      <c r="AA20" s="5381"/>
      <c r="AB20" s="5381"/>
    </row>
    <row r="21" spans="1:28" ht="15.95" customHeight="1">
      <c r="Y21" s="1970"/>
      <c r="Z21" s="1970"/>
      <c r="AA21" s="1970"/>
    </row>
    <row r="22" spans="1:28" ht="15.95" customHeight="1">
      <c r="A22" s="1970" t="s">
        <v>4565</v>
      </c>
      <c r="Y22" s="1970"/>
      <c r="Z22" s="1970"/>
      <c r="AA22" s="1970"/>
    </row>
    <row r="23" spans="1:28" ht="15.95" customHeight="1">
      <c r="A23" s="1970" t="s">
        <v>4550</v>
      </c>
      <c r="Y23" s="1970"/>
      <c r="Z23" s="1970"/>
      <c r="AA23" s="1970"/>
    </row>
    <row r="24" spans="1:28" ht="15.95" customHeight="1">
      <c r="Y24" s="1970"/>
      <c r="Z24" s="1970"/>
      <c r="AA24" s="1970"/>
    </row>
    <row r="25" spans="1:28" ht="15.95" customHeight="1">
      <c r="A25" s="1970" t="s">
        <v>4541</v>
      </c>
      <c r="Y25" s="1970"/>
      <c r="Z25" s="1970"/>
      <c r="AA25" s="1970"/>
    </row>
    <row r="26" spans="1:28" ht="15.95" customHeight="1">
      <c r="C26" s="1973" t="s">
        <v>6</v>
      </c>
      <c r="D26" s="5335"/>
      <c r="E26" s="5335"/>
      <c r="F26" s="5335"/>
      <c r="G26" s="5335"/>
      <c r="H26" s="5335"/>
      <c r="I26" s="5335"/>
      <c r="J26" s="5335"/>
      <c r="K26" s="1973" t="s">
        <v>7</v>
      </c>
      <c r="Y26" s="1970"/>
      <c r="Z26" s="1970"/>
      <c r="AA26" s="1970"/>
    </row>
    <row r="27" spans="1:28" ht="12" customHeight="1">
      <c r="Y27" s="1970"/>
      <c r="Z27" s="1970"/>
      <c r="AA27" s="1970"/>
    </row>
    <row r="28" spans="1:28" ht="15.95" customHeight="1">
      <c r="A28" s="1970" t="s">
        <v>4542</v>
      </c>
      <c r="Y28" s="1970"/>
      <c r="Z28" s="1970"/>
      <c r="AA28" s="1970"/>
    </row>
    <row r="29" spans="1:28" ht="15.95" customHeight="1">
      <c r="C29" s="5335"/>
      <c r="D29" s="5335"/>
      <c r="E29" s="1100" t="s">
        <v>477</v>
      </c>
      <c r="F29" s="5335"/>
      <c r="G29" s="5335"/>
      <c r="H29" s="1100" t="s">
        <v>5</v>
      </c>
      <c r="I29" s="5335"/>
      <c r="J29" s="5335"/>
      <c r="K29" s="1100" t="s">
        <v>478</v>
      </c>
      <c r="Y29" s="1970"/>
      <c r="Z29" s="1970"/>
      <c r="AA29" s="1970"/>
    </row>
    <row r="30" spans="1:28" ht="12" customHeight="1">
      <c r="Y30" s="1970"/>
      <c r="Z30" s="1970"/>
      <c r="AA30" s="1970"/>
    </row>
    <row r="31" spans="1:28" ht="15.95" customHeight="1">
      <c r="A31" s="1970" t="s">
        <v>4543</v>
      </c>
      <c r="Y31" s="1970"/>
      <c r="Z31" s="1970"/>
      <c r="AA31" s="1970"/>
    </row>
    <row r="32" spans="1:28" ht="6" customHeight="1">
      <c r="Y32" s="1970"/>
      <c r="Z32" s="1970"/>
      <c r="AA32" s="1970"/>
    </row>
    <row r="33" spans="1:28" ht="15.95" customHeight="1">
      <c r="C33" s="5373" t="str">
        <f>cst_wskakunin_BUILD__address</f>
        <v>埼玉県さいたま市緑区</v>
      </c>
      <c r="D33" s="5373"/>
      <c r="E33" s="5373"/>
      <c r="F33" s="5373"/>
      <c r="G33" s="5373"/>
      <c r="H33" s="5373"/>
      <c r="I33" s="5373"/>
      <c r="J33" s="5373"/>
      <c r="K33" s="5373"/>
      <c r="L33" s="5373"/>
      <c r="M33" s="5373"/>
      <c r="N33" s="5373"/>
      <c r="O33" s="5373"/>
      <c r="P33" s="5373"/>
      <c r="Q33" s="5373"/>
      <c r="R33" s="5373"/>
      <c r="S33" s="5373"/>
      <c r="T33" s="5373"/>
      <c r="U33" s="5373"/>
      <c r="V33" s="5373"/>
      <c r="W33" s="5373"/>
      <c r="X33" s="5373"/>
      <c r="Y33" s="5373"/>
      <c r="Z33" s="5373"/>
      <c r="AA33" s="5373"/>
      <c r="AB33" s="5373"/>
    </row>
    <row r="34" spans="1:28" ht="15.95" customHeight="1">
      <c r="C34" s="5373"/>
      <c r="D34" s="5373"/>
      <c r="E34" s="5373"/>
      <c r="F34" s="5373"/>
      <c r="G34" s="5373"/>
      <c r="H34" s="5373"/>
      <c r="I34" s="5373"/>
      <c r="J34" s="5373"/>
      <c r="K34" s="5373"/>
      <c r="L34" s="5373"/>
      <c r="M34" s="5373"/>
      <c r="N34" s="5373"/>
      <c r="O34" s="5373"/>
      <c r="P34" s="5373"/>
      <c r="Q34" s="5373"/>
      <c r="R34" s="5373"/>
      <c r="S34" s="5373"/>
      <c r="T34" s="5373"/>
      <c r="U34" s="5373"/>
      <c r="V34" s="5373"/>
      <c r="W34" s="5373"/>
      <c r="X34" s="5373"/>
      <c r="Y34" s="5373"/>
      <c r="Z34" s="5373"/>
      <c r="AA34" s="5373"/>
      <c r="AB34" s="5373"/>
    </row>
    <row r="35" spans="1:28" ht="12" customHeight="1">
      <c r="Y35" s="1970"/>
      <c r="Z35" s="1970"/>
      <c r="AA35" s="1970"/>
    </row>
    <row r="36" spans="1:28" ht="15.95" customHeight="1">
      <c r="A36" s="1970" t="s">
        <v>4544</v>
      </c>
      <c r="Y36" s="1970"/>
      <c r="Z36" s="1970"/>
      <c r="AA36" s="1970"/>
    </row>
    <row r="37" spans="1:28" ht="6" customHeight="1">
      <c r="Y37" s="1970"/>
      <c r="Z37" s="1970"/>
      <c r="AA37" s="1970"/>
    </row>
    <row r="38" spans="1:28" ht="15.95" customHeight="1">
      <c r="C38" s="5380"/>
      <c r="D38" s="5380"/>
      <c r="E38" s="5380"/>
      <c r="F38" s="5380"/>
      <c r="G38" s="5380"/>
      <c r="H38" s="5380"/>
      <c r="I38" s="5380"/>
      <c r="J38" s="5380"/>
      <c r="K38" s="5380"/>
      <c r="L38" s="5380"/>
      <c r="M38" s="5380"/>
      <c r="N38" s="5380"/>
      <c r="O38" s="5380"/>
      <c r="P38" s="5380"/>
      <c r="Q38" s="5380"/>
      <c r="R38" s="5380"/>
      <c r="S38" s="5380"/>
      <c r="T38" s="5380"/>
      <c r="U38" s="5380"/>
      <c r="V38" s="5380"/>
      <c r="W38" s="5380"/>
      <c r="X38" s="5380"/>
      <c r="Y38" s="5380"/>
      <c r="Z38" s="5380"/>
      <c r="AA38" s="5380"/>
      <c r="AB38" s="5380"/>
    </row>
    <row r="39" spans="1:28" ht="12" customHeight="1">
      <c r="Y39" s="1970"/>
      <c r="Z39" s="1970"/>
      <c r="AA39" s="1970"/>
    </row>
    <row r="40" spans="1:28" ht="15.95" customHeight="1">
      <c r="A40" s="1970" t="s">
        <v>3902</v>
      </c>
      <c r="Y40" s="1970"/>
      <c r="Z40" s="1970"/>
      <c r="AA40" s="1970"/>
    </row>
    <row r="41" spans="1:28" ht="27" customHeight="1">
      <c r="A41" s="5345" t="s">
        <v>4466</v>
      </c>
      <c r="B41" s="5346"/>
      <c r="C41" s="5346"/>
      <c r="D41" s="5346"/>
      <c r="E41" s="5346"/>
      <c r="F41" s="5346"/>
      <c r="G41" s="5346"/>
      <c r="H41" s="5346"/>
      <c r="I41" s="5346"/>
      <c r="J41" s="5345" t="s">
        <v>4467</v>
      </c>
      <c r="K41" s="5346"/>
      <c r="L41" s="5346"/>
      <c r="M41" s="5346"/>
      <c r="N41" s="5346"/>
      <c r="O41" s="5346"/>
      <c r="P41" s="5346"/>
      <c r="Q41" s="5346"/>
      <c r="R41" s="5346"/>
      <c r="S41" s="5345" t="s">
        <v>3557</v>
      </c>
      <c r="T41" s="5346"/>
      <c r="U41" s="5346"/>
      <c r="V41" s="5346"/>
      <c r="W41" s="5346"/>
      <c r="X41" s="5346"/>
      <c r="Y41" s="5346"/>
      <c r="Z41" s="5346"/>
      <c r="AA41" s="5346"/>
      <c r="AB41" s="5361"/>
    </row>
    <row r="42" spans="1:28" ht="27" customHeight="1">
      <c r="A42" s="5345" t="s">
        <v>3549</v>
      </c>
      <c r="B42" s="5346"/>
      <c r="C42" s="5346"/>
      <c r="D42" s="5346"/>
      <c r="E42" s="5346"/>
      <c r="F42" s="5346"/>
      <c r="G42" s="5346"/>
      <c r="H42" s="5346"/>
      <c r="I42" s="5346"/>
      <c r="J42" s="5345" t="s">
        <v>3549</v>
      </c>
      <c r="K42" s="5346"/>
      <c r="L42" s="5346"/>
      <c r="M42" s="5346"/>
      <c r="N42" s="5346"/>
      <c r="O42" s="5346"/>
      <c r="P42" s="5346"/>
      <c r="Q42" s="5346"/>
      <c r="R42" s="5346"/>
      <c r="S42" s="5347"/>
      <c r="T42" s="5348"/>
      <c r="U42" s="5348"/>
      <c r="V42" s="5348"/>
      <c r="W42" s="5348"/>
      <c r="X42" s="5348"/>
      <c r="Y42" s="5348"/>
      <c r="Z42" s="5348"/>
      <c r="AA42" s="5348"/>
      <c r="AB42" s="5349"/>
    </row>
    <row r="43" spans="1:28" ht="27" customHeight="1">
      <c r="A43" s="5356" t="s">
        <v>3550</v>
      </c>
      <c r="B43" s="5357"/>
      <c r="C43" s="5357"/>
      <c r="D43" s="5357"/>
      <c r="E43" s="5357"/>
      <c r="F43" s="5357"/>
      <c r="G43" s="5357"/>
      <c r="H43" s="5357"/>
      <c r="I43" s="5357"/>
      <c r="J43" s="5356" t="s">
        <v>3550</v>
      </c>
      <c r="K43" s="5357"/>
      <c r="L43" s="5357"/>
      <c r="M43" s="5357"/>
      <c r="N43" s="5357"/>
      <c r="O43" s="5357"/>
      <c r="P43" s="5357"/>
      <c r="Q43" s="5357"/>
      <c r="R43" s="5357"/>
      <c r="S43" s="5350"/>
      <c r="T43" s="5351"/>
      <c r="U43" s="5351"/>
      <c r="V43" s="5351"/>
      <c r="W43" s="5351"/>
      <c r="X43" s="5351"/>
      <c r="Y43" s="5351"/>
      <c r="Z43" s="5351"/>
      <c r="AA43" s="5351"/>
      <c r="AB43" s="5352"/>
    </row>
    <row r="44" spans="1:28" ht="27" customHeight="1">
      <c r="A44" s="5358" t="s">
        <v>3869</v>
      </c>
      <c r="B44" s="5359"/>
      <c r="C44" s="5359"/>
      <c r="D44" s="5359"/>
      <c r="E44" s="5359"/>
      <c r="F44" s="5359"/>
      <c r="G44" s="5359"/>
      <c r="H44" s="5359"/>
      <c r="I44" s="5360"/>
      <c r="J44" s="5358" t="s">
        <v>3869</v>
      </c>
      <c r="K44" s="5359"/>
      <c r="L44" s="5359"/>
      <c r="M44" s="5359"/>
      <c r="N44" s="5359"/>
      <c r="O44" s="5359"/>
      <c r="P44" s="5359"/>
      <c r="Q44" s="5359"/>
      <c r="R44" s="5359"/>
      <c r="S44" s="5353"/>
      <c r="T44" s="5354"/>
      <c r="U44" s="5354"/>
      <c r="V44" s="5354"/>
      <c r="W44" s="5354"/>
      <c r="X44" s="5354"/>
      <c r="Y44" s="5354"/>
      <c r="Z44" s="5354"/>
      <c r="AA44" s="5354"/>
      <c r="AB44" s="5355"/>
    </row>
    <row r="45" spans="1:28" ht="15.95" customHeight="1">
      <c r="A45" s="1970" t="s">
        <v>2943</v>
      </c>
    </row>
    <row r="46" spans="1:28" ht="15.95" customHeight="1">
      <c r="A46" s="1970" t="s">
        <v>4566</v>
      </c>
    </row>
    <row r="47" spans="1:28" ht="15.95" customHeight="1">
      <c r="A47" s="1970" t="s">
        <v>4567</v>
      </c>
    </row>
    <row r="48" spans="1:28" ht="15.95" customHeight="1"/>
    <row r="49" spans="1:28" ht="15.95" customHeight="1"/>
    <row r="50" spans="1:28" ht="15.95" customHeight="1"/>
    <row r="51" spans="1:28" ht="15.95" customHeight="1"/>
    <row r="52" spans="1:28" ht="17.25" customHeight="1"/>
    <row r="53" spans="1:28" ht="17.25" customHeight="1">
      <c r="A53" s="5336" t="s">
        <v>32</v>
      </c>
      <c r="B53" s="5336"/>
      <c r="C53" s="5336"/>
      <c r="D53" s="5336"/>
      <c r="E53" s="5336"/>
      <c r="F53" s="5336"/>
      <c r="G53" s="5336"/>
      <c r="H53" s="5336"/>
      <c r="I53" s="5336"/>
      <c r="J53" s="5336"/>
      <c r="K53" s="5336"/>
      <c r="L53" s="5336"/>
      <c r="M53" s="5336"/>
      <c r="N53" s="5336"/>
      <c r="O53" s="5336"/>
      <c r="P53" s="5336"/>
      <c r="Q53" s="5336"/>
      <c r="R53" s="5336"/>
      <c r="S53" s="5336"/>
      <c r="T53" s="5336"/>
      <c r="U53" s="5336"/>
      <c r="V53" s="5336"/>
      <c r="W53" s="5336"/>
      <c r="X53" s="5336"/>
      <c r="Y53" s="5336"/>
      <c r="Z53" s="5336"/>
      <c r="AA53" s="5336"/>
      <c r="AB53" s="5336"/>
    </row>
    <row r="54" spans="1:28" ht="17.25" customHeight="1">
      <c r="A54" s="1973"/>
      <c r="B54" s="1973"/>
      <c r="C54" s="1973"/>
      <c r="D54" s="1973"/>
      <c r="E54" s="1973"/>
      <c r="F54" s="1973"/>
      <c r="G54" s="1973"/>
      <c r="H54" s="1973"/>
      <c r="I54" s="1973"/>
      <c r="J54" s="1973"/>
      <c r="K54" s="1973"/>
      <c r="L54" s="1973"/>
      <c r="M54" s="1973"/>
      <c r="N54" s="1973"/>
      <c r="O54" s="1973"/>
      <c r="P54" s="1973"/>
      <c r="Q54" s="1973"/>
      <c r="R54" s="1973"/>
      <c r="S54" s="1973"/>
      <c r="T54" s="1973"/>
      <c r="U54" s="1973"/>
      <c r="V54" s="1973"/>
      <c r="W54" s="1973"/>
      <c r="X54" s="1973"/>
      <c r="Y54" s="1973"/>
      <c r="Z54" s="1973"/>
      <c r="AA54" s="1973"/>
      <c r="AB54" s="1973"/>
    </row>
    <row r="55" spans="1:28" ht="17.25" customHeight="1">
      <c r="A55" s="1970" t="s">
        <v>4556</v>
      </c>
    </row>
    <row r="56" spans="1:28" ht="6" customHeight="1">
      <c r="B56" s="1990"/>
      <c r="C56" s="1991"/>
      <c r="D56" s="1991"/>
      <c r="E56" s="1991"/>
      <c r="F56" s="1991"/>
      <c r="G56" s="1991"/>
      <c r="H56" s="1991"/>
      <c r="I56" s="1991"/>
      <c r="J56" s="1991"/>
      <c r="K56" s="1991"/>
      <c r="L56" s="1991"/>
      <c r="M56" s="1991"/>
      <c r="N56" s="1991"/>
      <c r="O56" s="1991"/>
      <c r="P56" s="1991"/>
      <c r="Q56" s="1991"/>
      <c r="R56" s="1991"/>
      <c r="S56" s="1991"/>
      <c r="T56" s="1991"/>
      <c r="U56" s="1991"/>
      <c r="V56" s="1991"/>
      <c r="W56" s="1991"/>
      <c r="X56" s="1991"/>
      <c r="Y56" s="1992"/>
      <c r="Z56" s="1992"/>
      <c r="AA56" s="1992"/>
      <c r="AB56" s="1993"/>
    </row>
    <row r="57" spans="1:28" ht="17.25" customHeight="1">
      <c r="B57" s="5367"/>
      <c r="C57" s="5368"/>
      <c r="D57" s="5368"/>
      <c r="E57" s="5368"/>
      <c r="F57" s="5368"/>
      <c r="G57" s="5368"/>
      <c r="H57" s="5368"/>
      <c r="I57" s="5368"/>
      <c r="J57" s="5368"/>
      <c r="K57" s="5368"/>
      <c r="L57" s="5368"/>
      <c r="M57" s="5368"/>
      <c r="N57" s="5368"/>
      <c r="O57" s="5368"/>
      <c r="P57" s="5368"/>
      <c r="Q57" s="5368"/>
      <c r="R57" s="5368"/>
      <c r="S57" s="5368"/>
      <c r="T57" s="5368"/>
      <c r="U57" s="5368"/>
      <c r="V57" s="5368"/>
      <c r="W57" s="5368"/>
      <c r="X57" s="5368"/>
      <c r="Y57" s="5368"/>
      <c r="Z57" s="5368"/>
      <c r="AA57" s="5368"/>
      <c r="AB57" s="5369"/>
    </row>
    <row r="58" spans="1:28" ht="17.25" customHeight="1">
      <c r="B58" s="5367"/>
      <c r="C58" s="5368"/>
      <c r="D58" s="5368"/>
      <c r="E58" s="5368"/>
      <c r="F58" s="5368"/>
      <c r="G58" s="5368"/>
      <c r="H58" s="5368"/>
      <c r="I58" s="5368"/>
      <c r="J58" s="5368"/>
      <c r="K58" s="5368"/>
      <c r="L58" s="5368"/>
      <c r="M58" s="5368"/>
      <c r="N58" s="5368"/>
      <c r="O58" s="5368"/>
      <c r="P58" s="5368"/>
      <c r="Q58" s="5368"/>
      <c r="R58" s="5368"/>
      <c r="S58" s="5368"/>
      <c r="T58" s="5368"/>
      <c r="U58" s="5368"/>
      <c r="V58" s="5368"/>
      <c r="W58" s="5368"/>
      <c r="X58" s="5368"/>
      <c r="Y58" s="5368"/>
      <c r="Z58" s="5368"/>
      <c r="AA58" s="5368"/>
      <c r="AB58" s="5369"/>
    </row>
    <row r="59" spans="1:28" ht="17.25" customHeight="1">
      <c r="B59" s="5367"/>
      <c r="C59" s="5368"/>
      <c r="D59" s="5368"/>
      <c r="E59" s="5368"/>
      <c r="F59" s="5368"/>
      <c r="G59" s="5368"/>
      <c r="H59" s="5368"/>
      <c r="I59" s="5368"/>
      <c r="J59" s="5368"/>
      <c r="K59" s="5368"/>
      <c r="L59" s="5368"/>
      <c r="M59" s="5368"/>
      <c r="N59" s="5368"/>
      <c r="O59" s="5368"/>
      <c r="P59" s="5368"/>
      <c r="Q59" s="5368"/>
      <c r="R59" s="5368"/>
      <c r="S59" s="5368"/>
      <c r="T59" s="5368"/>
      <c r="U59" s="5368"/>
      <c r="V59" s="5368"/>
      <c r="W59" s="5368"/>
      <c r="X59" s="5368"/>
      <c r="Y59" s="5368"/>
      <c r="Z59" s="5368"/>
      <c r="AA59" s="5368"/>
      <c r="AB59" s="5369"/>
    </row>
    <row r="60" spans="1:28" ht="17.25" customHeight="1">
      <c r="B60" s="5367"/>
      <c r="C60" s="5368"/>
      <c r="D60" s="5368"/>
      <c r="E60" s="5368"/>
      <c r="F60" s="5368"/>
      <c r="G60" s="5368"/>
      <c r="H60" s="5368"/>
      <c r="I60" s="5368"/>
      <c r="J60" s="5368"/>
      <c r="K60" s="5368"/>
      <c r="L60" s="5368"/>
      <c r="M60" s="5368"/>
      <c r="N60" s="5368"/>
      <c r="O60" s="5368"/>
      <c r="P60" s="5368"/>
      <c r="Q60" s="5368"/>
      <c r="R60" s="5368"/>
      <c r="S60" s="5368"/>
      <c r="T60" s="5368"/>
      <c r="U60" s="5368"/>
      <c r="V60" s="5368"/>
      <c r="W60" s="5368"/>
      <c r="X60" s="5368"/>
      <c r="Y60" s="5368"/>
      <c r="Z60" s="5368"/>
      <c r="AA60" s="5368"/>
      <c r="AB60" s="5369"/>
    </row>
    <row r="61" spans="1:28" ht="6" customHeight="1">
      <c r="B61" s="1995"/>
      <c r="C61" s="1980"/>
      <c r="D61" s="1980"/>
      <c r="E61" s="1980"/>
      <c r="F61" s="1980"/>
      <c r="G61" s="1980"/>
      <c r="H61" s="1980"/>
      <c r="I61" s="1980"/>
      <c r="J61" s="1980"/>
      <c r="K61" s="1980"/>
      <c r="L61" s="1980"/>
      <c r="M61" s="1980"/>
      <c r="N61" s="1980"/>
      <c r="O61" s="1980"/>
      <c r="P61" s="1980"/>
      <c r="Q61" s="1980"/>
      <c r="R61" s="1980"/>
      <c r="S61" s="1980"/>
      <c r="T61" s="1980"/>
      <c r="U61" s="1980"/>
      <c r="V61" s="1980"/>
      <c r="W61" s="1980"/>
      <c r="X61" s="1980"/>
      <c r="Y61" s="1996"/>
      <c r="Z61" s="1996"/>
      <c r="AA61" s="1996"/>
      <c r="AB61" s="1997"/>
    </row>
    <row r="62" spans="1:28" ht="17.25" customHeight="1">
      <c r="A62" s="1970" t="s">
        <v>2943</v>
      </c>
    </row>
    <row r="63" spans="1:28" ht="17.25" customHeight="1">
      <c r="A63" s="1970" t="s">
        <v>4568</v>
      </c>
    </row>
    <row r="64" spans="1:28" ht="17.25" customHeight="1">
      <c r="A64" s="1970" t="s">
        <v>4569</v>
      </c>
    </row>
    <row r="65" spans="1:28" ht="17.25" customHeight="1"/>
    <row r="66" spans="1:28" ht="17.25" customHeight="1">
      <c r="A66" s="1970" t="s">
        <v>4557</v>
      </c>
    </row>
    <row r="67" spans="1:28" ht="17.25" customHeight="1">
      <c r="A67" s="1970" t="s">
        <v>4534</v>
      </c>
    </row>
    <row r="68" spans="1:28" ht="6" customHeight="1">
      <c r="B68" s="1990"/>
      <c r="C68" s="1991"/>
      <c r="D68" s="1991"/>
      <c r="E68" s="1991"/>
      <c r="F68" s="1991"/>
      <c r="G68" s="1991"/>
      <c r="H68" s="1991"/>
      <c r="I68" s="1991"/>
      <c r="J68" s="1991"/>
      <c r="K68" s="1991"/>
      <c r="L68" s="1991"/>
      <c r="M68" s="1991"/>
      <c r="N68" s="1991"/>
      <c r="O68" s="1991"/>
      <c r="P68" s="1991"/>
      <c r="Q68" s="1991"/>
      <c r="R68" s="1991"/>
      <c r="S68" s="1991"/>
      <c r="T68" s="1991"/>
      <c r="U68" s="1991"/>
      <c r="V68" s="1991"/>
      <c r="W68" s="1991"/>
      <c r="X68" s="1991"/>
      <c r="Y68" s="1992"/>
      <c r="Z68" s="1992"/>
      <c r="AA68" s="1992"/>
      <c r="AB68" s="1993"/>
    </row>
    <row r="69" spans="1:28" ht="17.25" customHeight="1">
      <c r="B69" s="5367"/>
      <c r="C69" s="5368"/>
      <c r="D69" s="5368"/>
      <c r="E69" s="5368"/>
      <c r="F69" s="5368"/>
      <c r="G69" s="5368"/>
      <c r="H69" s="5368"/>
      <c r="I69" s="5368"/>
      <c r="J69" s="5368"/>
      <c r="K69" s="5368"/>
      <c r="L69" s="5368"/>
      <c r="M69" s="5368"/>
      <c r="N69" s="5368"/>
      <c r="O69" s="5368"/>
      <c r="P69" s="5368"/>
      <c r="Q69" s="5368"/>
      <c r="R69" s="5368"/>
      <c r="S69" s="5368"/>
      <c r="T69" s="5368"/>
      <c r="U69" s="5368"/>
      <c r="V69" s="5368"/>
      <c r="W69" s="5368"/>
      <c r="X69" s="5368"/>
      <c r="Y69" s="5368"/>
      <c r="Z69" s="5368"/>
      <c r="AA69" s="5368"/>
      <c r="AB69" s="5369"/>
    </row>
    <row r="70" spans="1:28" ht="17.25" customHeight="1">
      <c r="B70" s="5367"/>
      <c r="C70" s="5368"/>
      <c r="D70" s="5368"/>
      <c r="E70" s="5368"/>
      <c r="F70" s="5368"/>
      <c r="G70" s="5368"/>
      <c r="H70" s="5368"/>
      <c r="I70" s="5368"/>
      <c r="J70" s="5368"/>
      <c r="K70" s="5368"/>
      <c r="L70" s="5368"/>
      <c r="M70" s="5368"/>
      <c r="N70" s="5368"/>
      <c r="O70" s="5368"/>
      <c r="P70" s="5368"/>
      <c r="Q70" s="5368"/>
      <c r="R70" s="5368"/>
      <c r="S70" s="5368"/>
      <c r="T70" s="5368"/>
      <c r="U70" s="5368"/>
      <c r="V70" s="5368"/>
      <c r="W70" s="5368"/>
      <c r="X70" s="5368"/>
      <c r="Y70" s="5368"/>
      <c r="Z70" s="5368"/>
      <c r="AA70" s="5368"/>
      <c r="AB70" s="5369"/>
    </row>
    <row r="71" spans="1:28" ht="17.25" customHeight="1">
      <c r="B71" s="5367"/>
      <c r="C71" s="5368"/>
      <c r="D71" s="5368"/>
      <c r="E71" s="5368"/>
      <c r="F71" s="5368"/>
      <c r="G71" s="5368"/>
      <c r="H71" s="5368"/>
      <c r="I71" s="5368"/>
      <c r="J71" s="5368"/>
      <c r="K71" s="5368"/>
      <c r="L71" s="5368"/>
      <c r="M71" s="5368"/>
      <c r="N71" s="5368"/>
      <c r="O71" s="5368"/>
      <c r="P71" s="5368"/>
      <c r="Q71" s="5368"/>
      <c r="R71" s="5368"/>
      <c r="S71" s="5368"/>
      <c r="T71" s="5368"/>
      <c r="U71" s="5368"/>
      <c r="V71" s="5368"/>
      <c r="W71" s="5368"/>
      <c r="X71" s="5368"/>
      <c r="Y71" s="5368"/>
      <c r="Z71" s="5368"/>
      <c r="AA71" s="5368"/>
      <c r="AB71" s="5369"/>
    </row>
    <row r="72" spans="1:28" ht="6" customHeight="1">
      <c r="B72" s="1995"/>
      <c r="C72" s="1980"/>
      <c r="D72" s="1980"/>
      <c r="E72" s="1980"/>
      <c r="F72" s="1980"/>
      <c r="G72" s="1980"/>
      <c r="H72" s="1980"/>
      <c r="I72" s="1980"/>
      <c r="J72" s="1980"/>
      <c r="K72" s="1980"/>
      <c r="L72" s="1980"/>
      <c r="M72" s="1980"/>
      <c r="N72" s="1980"/>
      <c r="O72" s="1980"/>
      <c r="P72" s="1980"/>
      <c r="Q72" s="1980"/>
      <c r="R72" s="1980"/>
      <c r="S72" s="1980"/>
      <c r="T72" s="1980"/>
      <c r="U72" s="1980"/>
      <c r="V72" s="1980"/>
      <c r="W72" s="1980"/>
      <c r="X72" s="1980"/>
      <c r="Y72" s="1996"/>
      <c r="Z72" s="1996"/>
      <c r="AA72" s="1996"/>
      <c r="AB72" s="1997"/>
    </row>
    <row r="73" spans="1:28" ht="17.25" customHeight="1"/>
    <row r="74" spans="1:28" ht="17.25" customHeight="1">
      <c r="A74" s="1970" t="s">
        <v>4535</v>
      </c>
    </row>
    <row r="75" spans="1:28" ht="6" customHeight="1">
      <c r="B75" s="1990"/>
      <c r="C75" s="1991"/>
      <c r="D75" s="1991"/>
      <c r="E75" s="1991"/>
      <c r="F75" s="1991"/>
      <c r="G75" s="1991"/>
      <c r="H75" s="1991"/>
      <c r="I75" s="1991"/>
      <c r="J75" s="1991"/>
      <c r="K75" s="1991"/>
      <c r="L75" s="1991"/>
      <c r="M75" s="1991"/>
      <c r="N75" s="1991"/>
      <c r="O75" s="1991"/>
      <c r="P75" s="1991"/>
      <c r="Q75" s="1991"/>
      <c r="R75" s="1991"/>
      <c r="S75" s="1991"/>
      <c r="T75" s="1991"/>
      <c r="U75" s="1991"/>
      <c r="V75" s="1991"/>
      <c r="W75" s="1991"/>
      <c r="X75" s="1991"/>
      <c r="Y75" s="1992"/>
      <c r="Z75" s="1992"/>
      <c r="AA75" s="1992"/>
      <c r="AB75" s="1993"/>
    </row>
    <row r="76" spans="1:28" ht="17.25" customHeight="1">
      <c r="B76" s="5367"/>
      <c r="C76" s="5368"/>
      <c r="D76" s="5368"/>
      <c r="E76" s="5368"/>
      <c r="F76" s="5368"/>
      <c r="G76" s="5368"/>
      <c r="H76" s="5368"/>
      <c r="I76" s="5368"/>
      <c r="J76" s="5368"/>
      <c r="K76" s="5368"/>
      <c r="L76" s="5368"/>
      <c r="M76" s="5368"/>
      <c r="N76" s="5368"/>
      <c r="O76" s="5368"/>
      <c r="P76" s="5368"/>
      <c r="Q76" s="5368"/>
      <c r="R76" s="5368"/>
      <c r="S76" s="5368"/>
      <c r="T76" s="5368"/>
      <c r="U76" s="5368"/>
      <c r="V76" s="5368"/>
      <c r="W76" s="5368"/>
      <c r="X76" s="5368"/>
      <c r="Y76" s="5368"/>
      <c r="Z76" s="5368"/>
      <c r="AA76" s="5368"/>
      <c r="AB76" s="5369"/>
    </row>
    <row r="77" spans="1:28" ht="17.25" customHeight="1">
      <c r="B77" s="5367"/>
      <c r="C77" s="5368"/>
      <c r="D77" s="5368"/>
      <c r="E77" s="5368"/>
      <c r="F77" s="5368"/>
      <c r="G77" s="5368"/>
      <c r="H77" s="5368"/>
      <c r="I77" s="5368"/>
      <c r="J77" s="5368"/>
      <c r="K77" s="5368"/>
      <c r="L77" s="5368"/>
      <c r="M77" s="5368"/>
      <c r="N77" s="5368"/>
      <c r="O77" s="5368"/>
      <c r="P77" s="5368"/>
      <c r="Q77" s="5368"/>
      <c r="R77" s="5368"/>
      <c r="S77" s="5368"/>
      <c r="T77" s="5368"/>
      <c r="U77" s="5368"/>
      <c r="V77" s="5368"/>
      <c r="W77" s="5368"/>
      <c r="X77" s="5368"/>
      <c r="Y77" s="5368"/>
      <c r="Z77" s="5368"/>
      <c r="AA77" s="5368"/>
      <c r="AB77" s="5369"/>
    </row>
    <row r="78" spans="1:28" ht="17.25" customHeight="1">
      <c r="B78" s="5367"/>
      <c r="C78" s="5368"/>
      <c r="D78" s="5368"/>
      <c r="E78" s="5368"/>
      <c r="F78" s="5368"/>
      <c r="G78" s="5368"/>
      <c r="H78" s="5368"/>
      <c r="I78" s="5368"/>
      <c r="J78" s="5368"/>
      <c r="K78" s="5368"/>
      <c r="L78" s="5368"/>
      <c r="M78" s="5368"/>
      <c r="N78" s="5368"/>
      <c r="O78" s="5368"/>
      <c r="P78" s="5368"/>
      <c r="Q78" s="5368"/>
      <c r="R78" s="5368"/>
      <c r="S78" s="5368"/>
      <c r="T78" s="5368"/>
      <c r="U78" s="5368"/>
      <c r="V78" s="5368"/>
      <c r="W78" s="5368"/>
      <c r="X78" s="5368"/>
      <c r="Y78" s="5368"/>
      <c r="Z78" s="5368"/>
      <c r="AA78" s="5368"/>
      <c r="AB78" s="5369"/>
    </row>
    <row r="79" spans="1:28" ht="6" customHeight="1">
      <c r="B79" s="1995"/>
      <c r="C79" s="1980"/>
      <c r="D79" s="1980"/>
      <c r="E79" s="1980"/>
      <c r="F79" s="1980"/>
      <c r="G79" s="1980"/>
      <c r="H79" s="1980"/>
      <c r="I79" s="1980"/>
      <c r="J79" s="1980"/>
      <c r="K79" s="1980"/>
      <c r="L79" s="1980"/>
      <c r="M79" s="1980"/>
      <c r="N79" s="1980"/>
      <c r="O79" s="1980"/>
      <c r="P79" s="1980"/>
      <c r="Q79" s="1980"/>
      <c r="R79" s="1980"/>
      <c r="S79" s="1980"/>
      <c r="T79" s="1980"/>
      <c r="U79" s="1980"/>
      <c r="V79" s="1980"/>
      <c r="W79" s="1980"/>
      <c r="X79" s="1980"/>
      <c r="Y79" s="1996"/>
      <c r="Z79" s="1996"/>
      <c r="AA79" s="1996"/>
      <c r="AB79" s="1997"/>
    </row>
    <row r="80" spans="1:28" ht="17.25" customHeight="1">
      <c r="A80" s="1970" t="s">
        <v>2943</v>
      </c>
    </row>
    <row r="81" spans="1:28" ht="17.25" customHeight="1">
      <c r="A81" s="1970" t="s">
        <v>4558</v>
      </c>
    </row>
    <row r="82" spans="1:28" ht="17.25" customHeight="1">
      <c r="A82" s="1970" t="s">
        <v>4559</v>
      </c>
    </row>
    <row r="83" spans="1:28" ht="17.25" customHeight="1">
      <c r="A83" s="1970" t="s">
        <v>4570</v>
      </c>
    </row>
    <row r="84" spans="1:28" ht="17.25" customHeight="1"/>
    <row r="85" spans="1:28" ht="17.25" customHeight="1">
      <c r="A85" s="1970" t="s">
        <v>4571</v>
      </c>
    </row>
    <row r="86" spans="1:28" ht="6" customHeight="1">
      <c r="B86" s="1990"/>
      <c r="C86" s="1991"/>
      <c r="D86" s="1991"/>
      <c r="E86" s="1991"/>
      <c r="F86" s="1991"/>
      <c r="G86" s="1991"/>
      <c r="H86" s="1991"/>
      <c r="I86" s="1991"/>
      <c r="J86" s="1991"/>
      <c r="K86" s="1991"/>
      <c r="L86" s="1991"/>
      <c r="M86" s="1991"/>
      <c r="N86" s="1991"/>
      <c r="O86" s="1991"/>
      <c r="P86" s="1991"/>
      <c r="Q86" s="1991"/>
      <c r="R86" s="1991"/>
      <c r="S86" s="1991"/>
      <c r="T86" s="1991"/>
      <c r="U86" s="1991"/>
      <c r="V86" s="1991"/>
      <c r="W86" s="1991"/>
      <c r="X86" s="1991"/>
      <c r="Y86" s="1992"/>
      <c r="Z86" s="1992"/>
      <c r="AA86" s="1992"/>
      <c r="AB86" s="1993"/>
    </row>
    <row r="87" spans="1:28" ht="17.25" customHeight="1">
      <c r="B87" s="1994" t="s">
        <v>4506</v>
      </c>
      <c r="N87" s="5332" t="str">
        <f>cst_wskakunin_KOUJI_TYAKUSYU_YOTEI_DATE</f>
        <v/>
      </c>
      <c r="O87" s="5332"/>
      <c r="P87" s="1100" t="s">
        <v>477</v>
      </c>
      <c r="Q87" s="5333" t="str">
        <f>cst_wskakunin_KOUJI_TYAKUSYU_YOTEI_DATE</f>
        <v/>
      </c>
      <c r="R87" s="5333"/>
      <c r="S87" s="1100" t="s">
        <v>5</v>
      </c>
      <c r="T87" s="5334" t="str">
        <f>cst_wskakunin_KOUJI_TYAKUSYU_YOTEI_DATE</f>
        <v/>
      </c>
      <c r="U87" s="5334"/>
      <c r="V87" s="1100" t="s">
        <v>478</v>
      </c>
      <c r="Y87" s="1970"/>
      <c r="Z87" s="1970"/>
      <c r="AA87" s="1970"/>
      <c r="AB87" s="1998"/>
    </row>
    <row r="88" spans="1:28" ht="6" customHeight="1">
      <c r="B88" s="1995"/>
      <c r="C88" s="1980"/>
      <c r="D88" s="1980"/>
      <c r="E88" s="1980"/>
      <c r="F88" s="1980"/>
      <c r="G88" s="1980"/>
      <c r="H88" s="1980"/>
      <c r="I88" s="1980"/>
      <c r="J88" s="1980"/>
      <c r="K88" s="1980"/>
      <c r="L88" s="1980"/>
      <c r="M88" s="1980"/>
      <c r="N88" s="1103"/>
      <c r="O88" s="1103"/>
      <c r="P88" s="1103"/>
      <c r="Q88" s="1103"/>
      <c r="R88" s="1103"/>
      <c r="S88" s="1103"/>
      <c r="T88" s="1103"/>
      <c r="U88" s="1103"/>
      <c r="V88" s="1103"/>
      <c r="W88" s="1980"/>
      <c r="X88" s="1980"/>
      <c r="Y88" s="1996"/>
      <c r="Z88" s="1996"/>
      <c r="AA88" s="1996"/>
      <c r="AB88" s="1997"/>
    </row>
    <row r="89" spans="1:28" ht="6" customHeight="1">
      <c r="B89" s="1990"/>
      <c r="C89" s="1991"/>
      <c r="D89" s="1991"/>
      <c r="E89" s="1991"/>
      <c r="F89" s="1991"/>
      <c r="G89" s="1991"/>
      <c r="H89" s="1991"/>
      <c r="I89" s="1991"/>
      <c r="J89" s="1991"/>
      <c r="K89" s="1991"/>
      <c r="L89" s="1991"/>
      <c r="M89" s="1991"/>
      <c r="N89" s="1102"/>
      <c r="O89" s="1102"/>
      <c r="P89" s="1102"/>
      <c r="Q89" s="1102"/>
      <c r="R89" s="1102"/>
      <c r="S89" s="1102"/>
      <c r="T89" s="1102"/>
      <c r="U89" s="1102"/>
      <c r="V89" s="1102"/>
      <c r="W89" s="1991"/>
      <c r="X89" s="1991"/>
      <c r="Y89" s="1992"/>
      <c r="Z89" s="1992"/>
      <c r="AA89" s="1992"/>
      <c r="AB89" s="1993"/>
    </row>
    <row r="90" spans="1:28" ht="17.25" customHeight="1">
      <c r="B90" s="1994" t="s">
        <v>4507</v>
      </c>
      <c r="N90" s="5332" t="str">
        <f>cst_wskakunin_KOUJI_KANRYOU_YOTEI_DATE</f>
        <v/>
      </c>
      <c r="O90" s="5332"/>
      <c r="P90" s="1100" t="s">
        <v>477</v>
      </c>
      <c r="Q90" s="5333" t="str">
        <f>cst_wskakunin_KOUJI_KANRYOU_YOTEI_DATE</f>
        <v/>
      </c>
      <c r="R90" s="5333"/>
      <c r="S90" s="1100" t="s">
        <v>5</v>
      </c>
      <c r="T90" s="5334" t="str">
        <f>cst_wskakunin_KOUJI_KANRYOU_YOTEI_DATE</f>
        <v/>
      </c>
      <c r="U90" s="5334"/>
      <c r="V90" s="1100" t="s">
        <v>478</v>
      </c>
      <c r="Y90" s="1970"/>
      <c r="Z90" s="1970"/>
      <c r="AA90" s="1970"/>
      <c r="AB90" s="1998"/>
    </row>
    <row r="91" spans="1:28" ht="6" customHeight="1">
      <c r="B91" s="1995"/>
      <c r="C91" s="1980"/>
      <c r="D91" s="1980"/>
      <c r="E91" s="1980"/>
      <c r="F91" s="1980"/>
      <c r="G91" s="1980"/>
      <c r="H91" s="1980"/>
      <c r="I91" s="1980"/>
      <c r="J91" s="1980"/>
      <c r="K91" s="1980"/>
      <c r="L91" s="1980"/>
      <c r="M91" s="1980"/>
      <c r="N91" s="1980"/>
      <c r="O91" s="1980"/>
      <c r="P91" s="1980"/>
      <c r="Q91" s="1980"/>
      <c r="R91" s="1980"/>
      <c r="S91" s="1980"/>
      <c r="T91" s="1980"/>
      <c r="U91" s="1980"/>
      <c r="V91" s="1980"/>
      <c r="W91" s="1980"/>
      <c r="X91" s="1980"/>
      <c r="Y91" s="1996"/>
      <c r="Z91" s="1996"/>
      <c r="AA91" s="1996"/>
      <c r="AB91" s="1997"/>
    </row>
    <row r="92" spans="1:28" ht="17.25" customHeight="1"/>
    <row r="93" spans="1:28" ht="17.25" customHeight="1"/>
    <row r="94" spans="1:28" ht="17.25" customHeight="1"/>
    <row r="95" spans="1:28" ht="17.25" customHeight="1"/>
    <row r="96" spans="1:28" ht="17.25" customHeight="1"/>
    <row r="97" ht="17.25" customHeight="1"/>
    <row r="98" ht="17.25" customHeight="1"/>
    <row r="99" ht="17.25" customHeight="1"/>
    <row r="100" ht="17.25" customHeight="1"/>
    <row r="101" ht="17.25" customHeight="1"/>
    <row r="102" ht="17.25" customHeight="1"/>
    <row r="103" ht="17.25" customHeight="1"/>
    <row r="104" ht="17.25" customHeight="1"/>
    <row r="105" ht="17.25" customHeight="1"/>
    <row r="106" ht="17.25" customHeight="1"/>
    <row r="107" ht="17.25" customHeight="1"/>
    <row r="108" ht="17.25" customHeight="1"/>
    <row r="109" ht="17.25" customHeight="1"/>
    <row r="110" ht="17.25" customHeight="1"/>
    <row r="111" ht="17.25" customHeight="1"/>
    <row r="112"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3.5" customHeight="1"/>
  </sheetData>
  <mergeCells count="34">
    <mergeCell ref="S14:AB15"/>
    <mergeCell ref="A3:AB3"/>
    <mergeCell ref="A5:AB5"/>
    <mergeCell ref="A6:AB6"/>
    <mergeCell ref="U8:V8"/>
    <mergeCell ref="S12:AB13"/>
    <mergeCell ref="S17:AB18"/>
    <mergeCell ref="S19:AB20"/>
    <mergeCell ref="D26:J26"/>
    <mergeCell ref="C29:D29"/>
    <mergeCell ref="F29:G29"/>
    <mergeCell ref="I29:J29"/>
    <mergeCell ref="B76:AB78"/>
    <mergeCell ref="C33:AB34"/>
    <mergeCell ref="C38:AB38"/>
    <mergeCell ref="A41:I41"/>
    <mergeCell ref="J41:R41"/>
    <mergeCell ref="S41:AB41"/>
    <mergeCell ref="A42:I42"/>
    <mergeCell ref="J42:R42"/>
    <mergeCell ref="S42:AB44"/>
    <mergeCell ref="A43:I43"/>
    <mergeCell ref="J43:R43"/>
    <mergeCell ref="A44:I44"/>
    <mergeCell ref="J44:R44"/>
    <mergeCell ref="A53:AB53"/>
    <mergeCell ref="B57:AB60"/>
    <mergeCell ref="B69:AB71"/>
    <mergeCell ref="N87:O87"/>
    <mergeCell ref="Q87:R87"/>
    <mergeCell ref="T87:U87"/>
    <mergeCell ref="N90:O90"/>
    <mergeCell ref="Q90:R90"/>
    <mergeCell ref="T90:U90"/>
  </mergeCells>
  <phoneticPr fontId="129"/>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0000"/>
  </sheetPr>
  <dimension ref="A1:AB214"/>
  <sheetViews>
    <sheetView zoomScaleNormal="100" zoomScaleSheetLayoutView="100" workbookViewId="0"/>
  </sheetViews>
  <sheetFormatPr defaultColWidth="9" defaultRowHeight="13.5"/>
  <cols>
    <col min="1" max="24" width="3.125" style="1970" customWidth="1"/>
    <col min="25" max="27" width="3.125" style="1987" customWidth="1"/>
    <col min="28" max="28" width="3.125" style="1970" customWidth="1"/>
    <col min="29" max="29" width="12.375" style="1970" customWidth="1"/>
    <col min="30" max="30" width="9" style="1970" customWidth="1"/>
    <col min="31" max="16384" width="9" style="1970"/>
  </cols>
  <sheetData>
    <row r="1" spans="1:28" ht="17.25" customHeight="1">
      <c r="A1" s="1969" t="s">
        <v>4639</v>
      </c>
      <c r="G1" s="1971"/>
      <c r="H1" s="1971"/>
      <c r="Y1" s="1972"/>
      <c r="Z1" s="1972"/>
      <c r="AA1" s="1972"/>
    </row>
    <row r="2" spans="1:28" ht="17.25" customHeight="1">
      <c r="Y2" s="1972"/>
      <c r="Z2" s="1972"/>
      <c r="AA2" s="1972"/>
    </row>
    <row r="3" spans="1:28" ht="25.5" customHeight="1">
      <c r="A3" s="5382" t="s">
        <v>4640</v>
      </c>
      <c r="B3" s="5382"/>
      <c r="C3" s="5382"/>
      <c r="D3" s="5382"/>
      <c r="E3" s="5382"/>
      <c r="F3" s="5382"/>
      <c r="G3" s="5382"/>
      <c r="H3" s="5382"/>
      <c r="I3" s="5382"/>
      <c r="J3" s="5382"/>
      <c r="K3" s="5382"/>
      <c r="L3" s="5382"/>
      <c r="M3" s="5382"/>
      <c r="N3" s="5382"/>
      <c r="O3" s="5382"/>
      <c r="P3" s="5382"/>
      <c r="Q3" s="5382"/>
      <c r="R3" s="5382"/>
      <c r="S3" s="5382"/>
      <c r="T3" s="5382"/>
      <c r="U3" s="5382"/>
      <c r="V3" s="5382"/>
      <c r="W3" s="5382"/>
      <c r="X3" s="5382"/>
      <c r="Y3" s="5382"/>
      <c r="Z3" s="5382"/>
      <c r="AA3" s="5382"/>
      <c r="AB3" s="5382"/>
    </row>
    <row r="4" spans="1:28" ht="17.25" customHeight="1">
      <c r="A4" s="5336" t="s">
        <v>5325</v>
      </c>
      <c r="B4" s="5336"/>
      <c r="C4" s="5336"/>
      <c r="D4" s="5336"/>
      <c r="E4" s="5336"/>
      <c r="F4" s="5336"/>
      <c r="G4" s="5336"/>
      <c r="H4" s="5336"/>
      <c r="I4" s="5336"/>
      <c r="J4" s="5336"/>
      <c r="K4" s="5336"/>
      <c r="L4" s="5336"/>
      <c r="M4" s="5336"/>
      <c r="N4" s="5336"/>
      <c r="O4" s="5336"/>
      <c r="P4" s="5336"/>
      <c r="Q4" s="5336"/>
      <c r="R4" s="5336"/>
      <c r="S4" s="5336"/>
      <c r="T4" s="5336"/>
      <c r="U4" s="5336"/>
      <c r="V4" s="5336"/>
      <c r="W4" s="5336"/>
      <c r="X4" s="5336"/>
      <c r="Y4" s="5336"/>
      <c r="Z4" s="5336"/>
      <c r="AA4" s="5336"/>
      <c r="AB4" s="5336"/>
    </row>
    <row r="5" spans="1:28" ht="17.25" customHeight="1">
      <c r="A5" s="5336" t="s">
        <v>15</v>
      </c>
      <c r="B5" s="5336"/>
      <c r="C5" s="5336"/>
      <c r="D5" s="5336"/>
      <c r="E5" s="5336"/>
      <c r="F5" s="5336"/>
      <c r="G5" s="5336"/>
      <c r="H5" s="5336"/>
      <c r="I5" s="5336"/>
      <c r="J5" s="5336"/>
      <c r="K5" s="5336"/>
      <c r="L5" s="5336"/>
      <c r="M5" s="5336"/>
      <c r="N5" s="5336"/>
      <c r="O5" s="5336"/>
      <c r="P5" s="5336"/>
      <c r="Q5" s="5336"/>
      <c r="R5" s="5336"/>
      <c r="S5" s="5336"/>
      <c r="T5" s="5336"/>
      <c r="U5" s="5336"/>
      <c r="V5" s="5336"/>
      <c r="W5" s="5336"/>
      <c r="X5" s="5336"/>
      <c r="Y5" s="5336"/>
      <c r="Z5" s="5336"/>
      <c r="AA5" s="5336"/>
      <c r="AB5" s="5336"/>
    </row>
    <row r="6" spans="1:28" ht="17.25" customHeight="1">
      <c r="A6" s="1974"/>
      <c r="B6" s="1974"/>
      <c r="C6" s="1974"/>
      <c r="D6" s="1974"/>
      <c r="E6" s="1974"/>
      <c r="F6" s="1974"/>
      <c r="G6" s="1974"/>
      <c r="H6" s="1974"/>
      <c r="I6" s="1974"/>
      <c r="J6" s="1974"/>
      <c r="K6" s="1974"/>
      <c r="L6" s="1974"/>
      <c r="M6" s="1974"/>
      <c r="N6" s="1974"/>
      <c r="O6" s="1974"/>
      <c r="P6" s="1974"/>
      <c r="Q6" s="1974"/>
      <c r="R6" s="1974"/>
      <c r="S6" s="1974"/>
      <c r="T6" s="1974"/>
      <c r="U6" s="1974"/>
      <c r="V6" s="1974"/>
      <c r="W6" s="1974"/>
      <c r="X6" s="1974"/>
      <c r="Y6" s="1974"/>
      <c r="Z6" s="1974"/>
      <c r="AA6" s="1974"/>
      <c r="AB6" s="1974"/>
    </row>
    <row r="7" spans="1:28" ht="17.25" customHeight="1">
      <c r="B7" s="1973"/>
      <c r="C7" s="1973"/>
      <c r="D7" s="1973"/>
      <c r="E7" s="1973"/>
      <c r="F7" s="1973"/>
      <c r="N7" s="1973"/>
      <c r="U7" s="5372"/>
      <c r="V7" s="5372"/>
      <c r="W7" s="1100" t="s">
        <v>477</v>
      </c>
      <c r="X7" s="1975"/>
      <c r="Y7" s="1100" t="s">
        <v>5</v>
      </c>
      <c r="Z7" s="1975"/>
      <c r="AA7" s="1100" t="s">
        <v>478</v>
      </c>
    </row>
    <row r="8" spans="1:28" ht="17.25" customHeight="1">
      <c r="B8" s="1973"/>
      <c r="C8" s="1973"/>
      <c r="D8" s="1973"/>
      <c r="E8" s="1973"/>
      <c r="F8" s="1973"/>
      <c r="G8" s="1973"/>
      <c r="H8" s="1973"/>
      <c r="Y8" s="1970"/>
      <c r="Z8" s="1970"/>
      <c r="AA8" s="1970"/>
    </row>
    <row r="9" spans="1:28" ht="18" customHeight="1">
      <c r="A9" s="1970" t="s">
        <v>3514</v>
      </c>
      <c r="D9" s="1973"/>
      <c r="E9" s="1973"/>
      <c r="F9" s="1973"/>
      <c r="G9" s="1973"/>
      <c r="H9" s="1973"/>
      <c r="Y9" s="1970"/>
      <c r="Z9" s="1970"/>
      <c r="AA9" s="1970"/>
    </row>
    <row r="10" spans="1:28" ht="18" customHeight="1">
      <c r="Y10" s="1970"/>
      <c r="Z10" s="1970"/>
      <c r="AA10" s="1970"/>
    </row>
    <row r="11" spans="1:28" ht="17.25" customHeight="1">
      <c r="L11" s="1970" t="s">
        <v>3555</v>
      </c>
      <c r="S11" s="5373" t="str">
        <f>cst_wskakunin_owner1__address</f>
        <v>埼玉県埼玉県さいたま市浦和区岸町７－１２－３</v>
      </c>
      <c r="T11" s="5373"/>
      <c r="U11" s="5373"/>
      <c r="V11" s="5373"/>
      <c r="W11" s="5373"/>
      <c r="X11" s="5373"/>
      <c r="Y11" s="5373"/>
      <c r="Z11" s="5373"/>
      <c r="AA11" s="5373"/>
      <c r="AB11" s="5373"/>
    </row>
    <row r="12" spans="1:28" ht="17.25" customHeight="1">
      <c r="L12" s="1970" t="s">
        <v>3516</v>
      </c>
      <c r="S12" s="5373"/>
      <c r="T12" s="5373"/>
      <c r="U12" s="5373"/>
      <c r="V12" s="5373"/>
      <c r="W12" s="5373"/>
      <c r="X12" s="5373"/>
      <c r="Y12" s="5373"/>
      <c r="Z12" s="5373"/>
      <c r="AA12" s="5373"/>
      <c r="AB12" s="5373"/>
    </row>
    <row r="13" spans="1:28" ht="17.25" customHeight="1">
      <c r="L13" s="1970" t="s">
        <v>3025</v>
      </c>
      <c r="S13" s="5371" t="str">
        <f>cst_wskakunin_owner1__space3</f>
        <v>テスト建て主
代表取締役社長　テストさん</v>
      </c>
      <c r="T13" s="5371"/>
      <c r="U13" s="5371"/>
      <c r="V13" s="5371"/>
      <c r="W13" s="5371"/>
      <c r="X13" s="5371"/>
      <c r="Y13" s="5371"/>
      <c r="Z13" s="5371"/>
      <c r="AA13" s="5371"/>
      <c r="AB13" s="5371"/>
    </row>
    <row r="14" spans="1:28" ht="17.25" customHeight="1">
      <c r="L14" s="1970" t="s">
        <v>3026</v>
      </c>
      <c r="S14" s="5371"/>
      <c r="T14" s="5371"/>
      <c r="U14" s="5371"/>
      <c r="V14" s="5371"/>
      <c r="W14" s="5371"/>
      <c r="X14" s="5371"/>
      <c r="Y14" s="5371"/>
      <c r="Z14" s="5371"/>
      <c r="AA14" s="5371"/>
      <c r="AB14" s="5371"/>
    </row>
    <row r="15" spans="1:28" ht="17.25" customHeight="1">
      <c r="Y15" s="1970"/>
      <c r="Z15" s="1970"/>
      <c r="AA15" s="1970"/>
    </row>
    <row r="16" spans="1:28" ht="17.25" customHeight="1">
      <c r="A16" s="1970" t="s">
        <v>4641</v>
      </c>
      <c r="Y16" s="1970"/>
      <c r="Z16" s="1970"/>
      <c r="AA16" s="1970"/>
    </row>
    <row r="17" spans="1:28" ht="17.25" customHeight="1">
      <c r="A17" s="1970" t="s">
        <v>4642</v>
      </c>
      <c r="Y17" s="1970"/>
      <c r="Z17" s="1970"/>
      <c r="AA17" s="1970"/>
    </row>
    <row r="18" spans="1:28" ht="17.25" customHeight="1">
      <c r="A18" s="1970" t="s">
        <v>4643</v>
      </c>
      <c r="Y18" s="1970"/>
      <c r="Z18" s="1970"/>
      <c r="AA18" s="1970"/>
    </row>
    <row r="19" spans="1:28" ht="17.25" customHeight="1">
      <c r="A19" s="1970" t="s">
        <v>4644</v>
      </c>
      <c r="Y19" s="1970"/>
      <c r="Z19" s="1970"/>
      <c r="AA19" s="1970"/>
    </row>
    <row r="20" spans="1:28" ht="17.25" customHeight="1">
      <c r="Y20" s="1970"/>
      <c r="Z20" s="1970"/>
      <c r="AA20" s="1970"/>
    </row>
    <row r="21" spans="1:28" ht="17.25" customHeight="1">
      <c r="Y21" s="1970"/>
      <c r="Z21" s="1970"/>
      <c r="AA21" s="1970"/>
    </row>
    <row r="22" spans="1:28" ht="17.25" customHeight="1">
      <c r="Y22" s="1970"/>
      <c r="Z22" s="1970"/>
      <c r="AA22" s="1970"/>
    </row>
    <row r="23" spans="1:28" ht="17.25" customHeight="1">
      <c r="A23" s="1976"/>
      <c r="Y23" s="1970"/>
      <c r="Z23" s="1970"/>
      <c r="AA23" s="1970"/>
    </row>
    <row r="24" spans="1:28" ht="17.25" customHeight="1">
      <c r="B24" s="1973"/>
      <c r="C24" s="1977"/>
      <c r="Y24" s="1970"/>
      <c r="Z24" s="1970"/>
      <c r="AA24" s="1970"/>
    </row>
    <row r="25" spans="1:28" ht="17.25" customHeight="1">
      <c r="B25" s="1973"/>
      <c r="C25" s="1977"/>
      <c r="Y25" s="1972"/>
      <c r="Z25" s="1972"/>
      <c r="AA25" s="1972"/>
    </row>
    <row r="26" spans="1:28" ht="17.25" customHeight="1">
      <c r="N26" s="1978"/>
      <c r="O26" s="1979"/>
      <c r="P26" s="1979"/>
      <c r="Q26" s="1979"/>
      <c r="R26" s="1979"/>
      <c r="S26" s="1979"/>
      <c r="T26" s="1979"/>
      <c r="U26" s="1979"/>
      <c r="V26" s="1979"/>
      <c r="W26" s="1979"/>
      <c r="X26" s="1979"/>
      <c r="Y26" s="1979"/>
      <c r="Z26" s="1979"/>
      <c r="AA26" s="1979"/>
      <c r="AB26" s="1979"/>
    </row>
    <row r="27" spans="1:28" ht="17.25" customHeight="1">
      <c r="A27" s="1980"/>
      <c r="B27" s="1980"/>
      <c r="C27" s="1980"/>
      <c r="D27" s="1980"/>
      <c r="E27" s="1980"/>
      <c r="F27" s="1980"/>
      <c r="G27" s="1980"/>
      <c r="H27" s="1980"/>
      <c r="I27" s="1981"/>
      <c r="J27" s="1981"/>
      <c r="K27" s="1981"/>
      <c r="L27" s="1981"/>
      <c r="M27" s="1981"/>
      <c r="N27" s="1982"/>
      <c r="O27" s="1982"/>
      <c r="P27" s="1982"/>
      <c r="Q27" s="1982"/>
      <c r="R27" s="1982"/>
      <c r="S27" s="1982"/>
      <c r="T27" s="1982"/>
      <c r="U27" s="1982"/>
      <c r="V27" s="1982"/>
      <c r="W27" s="1982"/>
      <c r="X27" s="1982"/>
      <c r="Y27" s="1982"/>
      <c r="Z27" s="1982"/>
      <c r="AA27" s="1982"/>
      <c r="AB27" s="1982"/>
    </row>
    <row r="28" spans="1:28" ht="26.25" customHeight="1">
      <c r="A28" s="5383" t="s">
        <v>3029</v>
      </c>
      <c r="B28" s="5384"/>
      <c r="C28" s="5384"/>
      <c r="D28" s="5384"/>
      <c r="E28" s="5384"/>
      <c r="F28" s="5384"/>
      <c r="G28" s="5384"/>
      <c r="H28" s="5384"/>
      <c r="I28" s="5384"/>
      <c r="J28" s="5385"/>
      <c r="K28" s="5386" t="s">
        <v>3548</v>
      </c>
      <c r="L28" s="5387"/>
      <c r="M28" s="5387"/>
      <c r="N28" s="5387"/>
      <c r="O28" s="5387"/>
      <c r="P28" s="5387"/>
      <c r="Q28" s="5387"/>
      <c r="R28" s="5387"/>
      <c r="S28" s="5387"/>
      <c r="T28" s="5387"/>
      <c r="U28" s="5387"/>
      <c r="V28" s="5387"/>
      <c r="W28" s="5387"/>
      <c r="X28" s="5387"/>
      <c r="Y28" s="5387"/>
      <c r="Z28" s="5387"/>
      <c r="AA28" s="5387"/>
      <c r="AB28" s="5388"/>
    </row>
    <row r="29" spans="1:28" ht="26.25" customHeight="1">
      <c r="A29" s="5383" t="s">
        <v>3549</v>
      </c>
      <c r="B29" s="5384"/>
      <c r="C29" s="5384"/>
      <c r="D29" s="5384"/>
      <c r="E29" s="5384"/>
      <c r="F29" s="5384"/>
      <c r="G29" s="5384"/>
      <c r="H29" s="5384"/>
      <c r="I29" s="5384"/>
      <c r="J29" s="5385"/>
      <c r="K29" s="5389"/>
      <c r="L29" s="5390"/>
      <c r="M29" s="5390"/>
      <c r="N29" s="5390"/>
      <c r="O29" s="5390"/>
      <c r="P29" s="5390"/>
      <c r="Q29" s="5390"/>
      <c r="R29" s="5390"/>
      <c r="S29" s="5390"/>
      <c r="T29" s="5390"/>
      <c r="U29" s="5390"/>
      <c r="V29" s="5390"/>
      <c r="W29" s="5390"/>
      <c r="X29" s="5390"/>
      <c r="Y29" s="5390"/>
      <c r="Z29" s="5390"/>
      <c r="AA29" s="5390"/>
      <c r="AB29" s="5391"/>
    </row>
    <row r="30" spans="1:28" ht="26.25" customHeight="1">
      <c r="A30" s="5395" t="s">
        <v>3550</v>
      </c>
      <c r="B30" s="5396"/>
      <c r="C30" s="5396"/>
      <c r="D30" s="5396"/>
      <c r="E30" s="5396"/>
      <c r="F30" s="5396"/>
      <c r="G30" s="5396"/>
      <c r="H30" s="5396"/>
      <c r="I30" s="5396"/>
      <c r="J30" s="5397"/>
      <c r="K30" s="5389"/>
      <c r="L30" s="5390"/>
      <c r="M30" s="5390"/>
      <c r="N30" s="5390"/>
      <c r="O30" s="5390"/>
      <c r="P30" s="5390"/>
      <c r="Q30" s="5390"/>
      <c r="R30" s="5390"/>
      <c r="S30" s="5390"/>
      <c r="T30" s="5390"/>
      <c r="U30" s="5390"/>
      <c r="V30" s="5390"/>
      <c r="W30" s="5390"/>
      <c r="X30" s="5390"/>
      <c r="Y30" s="5390"/>
      <c r="Z30" s="5390"/>
      <c r="AA30" s="5390"/>
      <c r="AB30" s="5391"/>
    </row>
    <row r="31" spans="1:28" ht="26.25" customHeight="1">
      <c r="A31" s="5398" t="s">
        <v>3867</v>
      </c>
      <c r="B31" s="5398"/>
      <c r="C31" s="5398"/>
      <c r="D31" s="5398"/>
      <c r="E31" s="5398"/>
      <c r="F31" s="5398"/>
      <c r="G31" s="5398"/>
      <c r="H31" s="5398"/>
      <c r="I31" s="5398"/>
      <c r="J31" s="5399"/>
      <c r="K31" s="5392"/>
      <c r="L31" s="5393"/>
      <c r="M31" s="5393"/>
      <c r="N31" s="5393"/>
      <c r="O31" s="5393"/>
      <c r="P31" s="5393"/>
      <c r="Q31" s="5393"/>
      <c r="R31" s="5393"/>
      <c r="S31" s="5393"/>
      <c r="T31" s="5393"/>
      <c r="U31" s="5393"/>
      <c r="V31" s="5393"/>
      <c r="W31" s="5393"/>
      <c r="X31" s="5393"/>
      <c r="Y31" s="5393"/>
      <c r="Z31" s="5393"/>
      <c r="AA31" s="5393"/>
      <c r="AB31" s="5394"/>
    </row>
    <row r="32" spans="1:28" ht="17.25" customHeight="1">
      <c r="A32" s="1970" t="s">
        <v>2943</v>
      </c>
    </row>
    <row r="33" spans="1:28" ht="17.25" customHeight="1">
      <c r="A33" s="1970" t="s">
        <v>4989</v>
      </c>
    </row>
    <row r="34" spans="1:28" ht="17.25" customHeight="1">
      <c r="A34" s="1970" t="s">
        <v>4990</v>
      </c>
    </row>
    <row r="35" spans="1:28" ht="17.25" customHeight="1">
      <c r="A35" s="1970" t="s">
        <v>4991</v>
      </c>
    </row>
    <row r="36" spans="1:28" ht="17.25" customHeight="1">
      <c r="A36" s="1970" t="s">
        <v>4992</v>
      </c>
    </row>
    <row r="37" spans="1:28" ht="17.25" customHeight="1">
      <c r="A37" s="1970" t="s">
        <v>5326</v>
      </c>
    </row>
    <row r="38" spans="1:28" ht="17.25" customHeight="1">
      <c r="A38" s="1970" t="s">
        <v>4474</v>
      </c>
    </row>
    <row r="39" spans="1:28" ht="17.25" customHeight="1">
      <c r="A39" s="1970" t="s">
        <v>4646</v>
      </c>
    </row>
    <row r="40" spans="1:28" ht="17.25" customHeight="1">
      <c r="A40" s="1970" t="s">
        <v>4647</v>
      </c>
    </row>
    <row r="41" spans="1:28" ht="17.25" customHeight="1">
      <c r="A41" s="1970" t="s">
        <v>4648</v>
      </c>
    </row>
    <row r="42" spans="1:28" ht="17.25" customHeight="1"/>
    <row r="43" spans="1:28" ht="17.25" customHeight="1">
      <c r="A43" s="1970" t="s">
        <v>3012</v>
      </c>
    </row>
    <row r="44" spans="1:28" ht="17.25" customHeight="1">
      <c r="A44" s="1970" t="s">
        <v>4649</v>
      </c>
    </row>
    <row r="45" spans="1:28" ht="17.25" customHeight="1">
      <c r="A45" s="1970" t="s">
        <v>4650</v>
      </c>
    </row>
    <row r="46" spans="1:28" ht="17.25" customHeight="1">
      <c r="C46" s="1988" t="s">
        <v>139</v>
      </c>
      <c r="D46" s="1970" t="s">
        <v>3528</v>
      </c>
      <c r="H46" s="1988" t="s">
        <v>139</v>
      </c>
      <c r="I46" s="1970" t="s">
        <v>3529</v>
      </c>
      <c r="M46" s="1988" t="s">
        <v>139</v>
      </c>
      <c r="N46" s="1970" t="s">
        <v>4651</v>
      </c>
    </row>
    <row r="47" spans="1:28" ht="17.25" customHeight="1">
      <c r="C47" s="1989"/>
      <c r="H47" s="1989"/>
      <c r="M47" s="1989"/>
    </row>
    <row r="48" spans="1:28" ht="17.25" customHeight="1">
      <c r="A48" s="5336" t="s">
        <v>5327</v>
      </c>
      <c r="B48" s="5336"/>
      <c r="C48" s="5336"/>
      <c r="D48" s="5336"/>
      <c r="E48" s="5336"/>
      <c r="F48" s="5336"/>
      <c r="G48" s="5336"/>
      <c r="H48" s="5336"/>
      <c r="I48" s="5336"/>
      <c r="J48" s="5336"/>
      <c r="K48" s="5336"/>
      <c r="L48" s="5336"/>
      <c r="M48" s="5336"/>
      <c r="N48" s="5336"/>
      <c r="O48" s="5336"/>
      <c r="P48" s="5336"/>
      <c r="Q48" s="5336"/>
      <c r="R48" s="5336"/>
      <c r="S48" s="5336"/>
      <c r="T48" s="5336"/>
      <c r="U48" s="5336"/>
      <c r="V48" s="5336"/>
      <c r="W48" s="5336"/>
      <c r="X48" s="5336"/>
      <c r="Y48" s="5336"/>
      <c r="Z48" s="5336"/>
      <c r="AA48" s="5336"/>
      <c r="AB48" s="5336"/>
    </row>
    <row r="49" spans="1:28" ht="17.25" customHeight="1">
      <c r="A49" s="5336" t="s">
        <v>5328</v>
      </c>
      <c r="B49" s="5336"/>
      <c r="C49" s="5336"/>
      <c r="D49" s="5336"/>
      <c r="E49" s="5336"/>
      <c r="F49" s="5336"/>
      <c r="G49" s="5336"/>
      <c r="H49" s="5336"/>
      <c r="I49" s="5336"/>
      <c r="J49" s="5336"/>
      <c r="K49" s="5336"/>
      <c r="L49" s="5336"/>
      <c r="M49" s="5336"/>
      <c r="N49" s="5336"/>
      <c r="O49" s="5336"/>
      <c r="P49" s="5336"/>
      <c r="Q49" s="5336"/>
      <c r="R49" s="5336"/>
      <c r="S49" s="5336"/>
      <c r="T49" s="5336"/>
      <c r="U49" s="5336"/>
      <c r="V49" s="5336"/>
      <c r="W49" s="5336"/>
      <c r="X49" s="5336"/>
      <c r="Y49" s="5336"/>
      <c r="Z49" s="5336"/>
      <c r="AA49" s="5336"/>
      <c r="AB49" s="5336"/>
    </row>
    <row r="50" spans="1:28" ht="17.25" customHeight="1">
      <c r="A50" s="1970" t="s">
        <v>4476</v>
      </c>
    </row>
    <row r="51" spans="1:28" ht="17.25" customHeight="1">
      <c r="A51" s="1970" t="s">
        <v>4477</v>
      </c>
    </row>
    <row r="52" spans="1:28" ht="6" customHeight="1">
      <c r="B52" s="1990"/>
      <c r="C52" s="1991"/>
      <c r="D52" s="1991"/>
      <c r="E52" s="1991"/>
      <c r="F52" s="1991"/>
      <c r="G52" s="1991"/>
      <c r="H52" s="1991"/>
      <c r="I52" s="1991"/>
      <c r="J52" s="1991"/>
      <c r="K52" s="1991"/>
      <c r="L52" s="1991"/>
      <c r="M52" s="1991"/>
      <c r="N52" s="1991"/>
      <c r="O52" s="1991"/>
      <c r="P52" s="1991"/>
      <c r="Q52" s="1991"/>
      <c r="R52" s="1991"/>
      <c r="S52" s="1991"/>
      <c r="T52" s="1991"/>
      <c r="U52" s="1991"/>
      <c r="V52" s="1991"/>
      <c r="W52" s="1991"/>
      <c r="X52" s="1991"/>
      <c r="Y52" s="1992"/>
      <c r="Z52" s="1992"/>
      <c r="AA52" s="1992"/>
      <c r="AB52" s="1993"/>
    </row>
    <row r="53" spans="1:28" ht="17.25" customHeight="1">
      <c r="B53" s="1994" t="s">
        <v>3558</v>
      </c>
      <c r="H53" s="5341" t="str">
        <f>cst_wskakunin_BUILD__address</f>
        <v>埼玉県さいたま市緑区</v>
      </c>
      <c r="I53" s="5341"/>
      <c r="J53" s="5341"/>
      <c r="K53" s="5341"/>
      <c r="L53" s="5341"/>
      <c r="M53" s="5341"/>
      <c r="N53" s="5341"/>
      <c r="O53" s="5341"/>
      <c r="P53" s="5341"/>
      <c r="Q53" s="5341"/>
      <c r="R53" s="5341"/>
      <c r="S53" s="5341"/>
      <c r="T53" s="5341"/>
      <c r="U53" s="5341"/>
      <c r="V53" s="5341"/>
      <c r="W53" s="5341"/>
      <c r="X53" s="5341"/>
      <c r="Y53" s="5341"/>
      <c r="Z53" s="5341"/>
      <c r="AA53" s="5341"/>
      <c r="AB53" s="5342"/>
    </row>
    <row r="54" spans="1:28" ht="6" customHeight="1">
      <c r="B54" s="1995"/>
      <c r="C54" s="1980"/>
      <c r="D54" s="1980"/>
      <c r="E54" s="1980"/>
      <c r="F54" s="1980"/>
      <c r="G54" s="1980"/>
      <c r="H54" s="1980"/>
      <c r="I54" s="1980"/>
      <c r="J54" s="1980"/>
      <c r="K54" s="1980"/>
      <c r="L54" s="1980"/>
      <c r="M54" s="1980"/>
      <c r="N54" s="1980"/>
      <c r="O54" s="1980"/>
      <c r="P54" s="1980"/>
      <c r="Q54" s="1980"/>
      <c r="R54" s="1980"/>
      <c r="S54" s="1980"/>
      <c r="T54" s="1980"/>
      <c r="U54" s="1980"/>
      <c r="V54" s="1980"/>
      <c r="W54" s="1980"/>
      <c r="X54" s="1980"/>
      <c r="Y54" s="1996"/>
      <c r="Z54" s="1996"/>
      <c r="AA54" s="1996"/>
      <c r="AB54" s="1997"/>
    </row>
    <row r="55" spans="1:28" ht="6" customHeight="1">
      <c r="B55" s="1990"/>
      <c r="C55" s="1991"/>
      <c r="D55" s="1991"/>
      <c r="E55" s="1991"/>
      <c r="F55" s="1991"/>
      <c r="G55" s="1991"/>
      <c r="H55" s="1991"/>
      <c r="I55" s="1991"/>
      <c r="J55" s="1991"/>
      <c r="K55" s="1991"/>
      <c r="L55" s="1991"/>
      <c r="M55" s="1991"/>
      <c r="N55" s="1991"/>
      <c r="O55" s="1991"/>
      <c r="P55" s="1991"/>
      <c r="Q55" s="1991"/>
      <c r="R55" s="1991"/>
      <c r="S55" s="1991"/>
      <c r="T55" s="1991"/>
      <c r="U55" s="1991"/>
      <c r="V55" s="1991"/>
      <c r="W55" s="1991"/>
      <c r="X55" s="1991"/>
      <c r="Y55" s="1992"/>
      <c r="Z55" s="1992"/>
      <c r="AA55" s="1992"/>
      <c r="AB55" s="1993"/>
    </row>
    <row r="56" spans="1:28" ht="17.25" customHeight="1">
      <c r="B56" s="1994" t="s">
        <v>5329</v>
      </c>
      <c r="H56" s="5341" t="str">
        <f>cst_wskakunin_BUILD_NAME</f>
        <v>テスト０７１１－１</v>
      </c>
      <c r="I56" s="5341"/>
      <c r="J56" s="5341"/>
      <c r="K56" s="5341"/>
      <c r="L56" s="5341"/>
      <c r="M56" s="5341"/>
      <c r="N56" s="5341"/>
      <c r="O56" s="5341"/>
      <c r="P56" s="5341"/>
      <c r="Q56" s="5341"/>
      <c r="R56" s="5341"/>
      <c r="S56" s="5341"/>
      <c r="T56" s="5341"/>
      <c r="U56" s="5341"/>
      <c r="V56" s="5341"/>
      <c r="W56" s="5341"/>
      <c r="X56" s="5341"/>
      <c r="Y56" s="5341"/>
      <c r="Z56" s="5341"/>
      <c r="AA56" s="5341"/>
      <c r="AB56" s="5342"/>
    </row>
    <row r="57" spans="1:28" ht="6" customHeight="1">
      <c r="B57" s="1995"/>
      <c r="C57" s="1980"/>
      <c r="D57" s="1980"/>
      <c r="E57" s="1980"/>
      <c r="F57" s="1980"/>
      <c r="G57" s="1980"/>
      <c r="H57" s="1980"/>
      <c r="I57" s="1980"/>
      <c r="J57" s="1980"/>
      <c r="K57" s="1980"/>
      <c r="L57" s="1980"/>
      <c r="M57" s="1980"/>
      <c r="N57" s="1980"/>
      <c r="O57" s="1980"/>
      <c r="P57" s="1980"/>
      <c r="Q57" s="1980"/>
      <c r="R57" s="1980"/>
      <c r="S57" s="1980"/>
      <c r="T57" s="1980"/>
      <c r="U57" s="1980"/>
      <c r="V57" s="1980"/>
      <c r="W57" s="1980"/>
      <c r="X57" s="1980"/>
      <c r="Y57" s="1996"/>
      <c r="Z57" s="1996"/>
      <c r="AA57" s="1996"/>
      <c r="AB57" s="1997"/>
    </row>
    <row r="58" spans="1:28" ht="6" customHeight="1">
      <c r="B58" s="1990"/>
      <c r="C58" s="1991"/>
      <c r="D58" s="1991"/>
      <c r="E58" s="1991"/>
      <c r="F58" s="1991"/>
      <c r="G58" s="1991"/>
      <c r="H58" s="1991"/>
      <c r="I58" s="1991"/>
      <c r="J58" s="1991"/>
      <c r="K58" s="1991"/>
      <c r="L58" s="1991"/>
      <c r="M58" s="1991"/>
      <c r="N58" s="1991"/>
      <c r="O58" s="1991"/>
      <c r="P58" s="1991"/>
      <c r="Q58" s="1991"/>
      <c r="R58" s="1991"/>
      <c r="S58" s="1991"/>
      <c r="T58" s="1991"/>
      <c r="U58" s="1991"/>
      <c r="V58" s="1991"/>
      <c r="W58" s="1991"/>
      <c r="X58" s="1991"/>
      <c r="Y58" s="1992"/>
      <c r="Z58" s="1992"/>
      <c r="AA58" s="1992"/>
      <c r="AB58" s="1993"/>
    </row>
    <row r="59" spans="1:28" ht="17.25" customHeight="1">
      <c r="B59" s="1994" t="s">
        <v>5330</v>
      </c>
      <c r="I59" s="5370" t="str">
        <f>cst_wskakunin_SHIKITI_MENSEKI_1_TOTAL</f>
        <v/>
      </c>
      <c r="J59" s="5370"/>
      <c r="K59" s="5370"/>
      <c r="L59" s="5370"/>
      <c r="M59" s="1973" t="s">
        <v>114</v>
      </c>
      <c r="Y59" s="1970"/>
      <c r="Z59" s="1970"/>
      <c r="AA59" s="1970"/>
      <c r="AB59" s="1998"/>
    </row>
    <row r="60" spans="1:28" ht="6" customHeight="1">
      <c r="B60" s="1995"/>
      <c r="C60" s="1980"/>
      <c r="D60" s="1980"/>
      <c r="E60" s="1980"/>
      <c r="F60" s="1980"/>
      <c r="G60" s="1980"/>
      <c r="H60" s="1980"/>
      <c r="I60" s="1980"/>
      <c r="J60" s="1980"/>
      <c r="K60" s="1980"/>
      <c r="L60" s="1980"/>
      <c r="M60" s="1980"/>
      <c r="N60" s="1980"/>
      <c r="O60" s="1980"/>
      <c r="P60" s="1980"/>
      <c r="Q60" s="1980"/>
      <c r="R60" s="1980"/>
      <c r="S60" s="1980"/>
      <c r="T60" s="1980"/>
      <c r="U60" s="1980"/>
      <c r="V60" s="1980"/>
      <c r="W60" s="1980"/>
      <c r="X60" s="1980"/>
      <c r="Y60" s="1996"/>
      <c r="Z60" s="1996"/>
      <c r="AA60" s="1996"/>
      <c r="AB60" s="1997"/>
    </row>
    <row r="61" spans="1:28" ht="6" customHeight="1">
      <c r="B61" s="1990"/>
      <c r="C61" s="1991"/>
      <c r="D61" s="1991"/>
      <c r="E61" s="1991"/>
      <c r="F61" s="1991"/>
      <c r="G61" s="1991"/>
      <c r="H61" s="1991"/>
      <c r="I61" s="1991"/>
      <c r="J61" s="1991"/>
      <c r="K61" s="1991"/>
      <c r="L61" s="1991"/>
      <c r="M61" s="1991"/>
      <c r="N61" s="1991"/>
      <c r="O61" s="1991"/>
      <c r="P61" s="1991"/>
      <c r="Q61" s="1991"/>
      <c r="R61" s="1991"/>
      <c r="S61" s="1991"/>
      <c r="T61" s="1991"/>
      <c r="U61" s="1991"/>
      <c r="V61" s="1991"/>
      <c r="W61" s="1991"/>
      <c r="X61" s="1991"/>
      <c r="Y61" s="1992"/>
      <c r="Z61" s="1992"/>
      <c r="AA61" s="1992"/>
      <c r="AB61" s="1993"/>
    </row>
    <row r="62" spans="1:28" ht="17.25" customHeight="1">
      <c r="B62" s="1994" t="s">
        <v>5331</v>
      </c>
      <c r="H62" s="1988" t="s">
        <v>139</v>
      </c>
      <c r="I62" s="1970" t="s">
        <v>472</v>
      </c>
      <c r="K62" s="1988" t="s">
        <v>139</v>
      </c>
      <c r="L62" s="1970" t="s">
        <v>4479</v>
      </c>
      <c r="Y62" s="1970"/>
      <c r="Z62" s="1970"/>
      <c r="AA62" s="1970"/>
      <c r="AB62" s="1998"/>
    </row>
    <row r="63" spans="1:28" ht="6" customHeight="1">
      <c r="B63" s="1995"/>
      <c r="C63" s="1980"/>
      <c r="D63" s="1980"/>
      <c r="E63" s="1980"/>
      <c r="F63" s="1980"/>
      <c r="G63" s="1980"/>
      <c r="H63" s="1980"/>
      <c r="I63" s="1980"/>
      <c r="J63" s="1980"/>
      <c r="K63" s="1980"/>
      <c r="L63" s="1980"/>
      <c r="M63" s="1980"/>
      <c r="N63" s="1980"/>
      <c r="O63" s="1980"/>
      <c r="P63" s="1980"/>
      <c r="Q63" s="1980"/>
      <c r="R63" s="1980"/>
      <c r="S63" s="1980"/>
      <c r="T63" s="1980"/>
      <c r="U63" s="1980"/>
      <c r="V63" s="1980"/>
      <c r="W63" s="1980"/>
      <c r="X63" s="1980"/>
      <c r="Y63" s="1996"/>
      <c r="Z63" s="1996"/>
      <c r="AA63" s="1996"/>
      <c r="AB63" s="1997"/>
    </row>
    <row r="64" spans="1:28" ht="6" customHeight="1">
      <c r="B64" s="1990"/>
      <c r="C64" s="1991"/>
      <c r="D64" s="1991"/>
      <c r="E64" s="1991"/>
      <c r="F64" s="1991"/>
      <c r="G64" s="1991"/>
      <c r="H64" s="1991"/>
      <c r="I64" s="1991"/>
      <c r="J64" s="1991"/>
      <c r="K64" s="1991"/>
      <c r="L64" s="1991"/>
      <c r="M64" s="1991"/>
      <c r="N64" s="1991"/>
      <c r="O64" s="1991"/>
      <c r="P64" s="1991"/>
      <c r="Q64" s="1991"/>
      <c r="R64" s="1991"/>
      <c r="S64" s="1991"/>
      <c r="T64" s="1991"/>
      <c r="U64" s="1991"/>
      <c r="V64" s="1991"/>
      <c r="W64" s="1991"/>
      <c r="X64" s="1991"/>
      <c r="Y64" s="1992"/>
      <c r="Z64" s="1992"/>
      <c r="AA64" s="1992"/>
      <c r="AB64" s="1993"/>
    </row>
    <row r="65" spans="2:28" ht="17.25" customHeight="1">
      <c r="B65" s="1994" t="s">
        <v>5332</v>
      </c>
      <c r="I65" s="5370" t="str">
        <f>IF(cst_wsjob_JOB_INPUT_VERSION="","",IF(cst_wsjob_JOB_INPUT_VERSION&gt;=6,cst_wskakunin_KENTIKU_MENSEKI_ZENTAI_SHINSEI,cst_wskakunin_KENTIKU_MENSEKI_SHINSEI))</f>
        <v/>
      </c>
      <c r="J65" s="5370"/>
      <c r="K65" s="5370"/>
      <c r="L65" s="5370"/>
      <c r="M65" s="1973" t="s">
        <v>114</v>
      </c>
      <c r="Y65" s="1970"/>
      <c r="Z65" s="1970"/>
      <c r="AA65" s="1970"/>
      <c r="AB65" s="1998"/>
    </row>
    <row r="66" spans="2:28" ht="6" customHeight="1">
      <c r="B66" s="1995"/>
      <c r="C66" s="1980"/>
      <c r="D66" s="1980"/>
      <c r="E66" s="1980"/>
      <c r="F66" s="1980"/>
      <c r="G66" s="1980"/>
      <c r="H66" s="1980"/>
      <c r="I66" s="1980"/>
      <c r="J66" s="1980"/>
      <c r="K66" s="1980"/>
      <c r="L66" s="1980"/>
      <c r="M66" s="1980"/>
      <c r="N66" s="1980"/>
      <c r="O66" s="1980"/>
      <c r="P66" s="1980"/>
      <c r="Q66" s="1980"/>
      <c r="R66" s="1980"/>
      <c r="S66" s="1980"/>
      <c r="T66" s="1980"/>
      <c r="U66" s="1980"/>
      <c r="V66" s="1980"/>
      <c r="W66" s="1980"/>
      <c r="X66" s="1980"/>
      <c r="Y66" s="1996"/>
      <c r="Z66" s="1996"/>
      <c r="AA66" s="1996"/>
      <c r="AB66" s="1997"/>
    </row>
    <row r="67" spans="2:28" ht="6" customHeight="1">
      <c r="B67" s="1990"/>
      <c r="C67" s="1991"/>
      <c r="D67" s="1991"/>
      <c r="E67" s="1991"/>
      <c r="F67" s="1991"/>
      <c r="G67" s="1991"/>
      <c r="H67" s="1991"/>
      <c r="I67" s="1991"/>
      <c r="J67" s="1991"/>
      <c r="K67" s="1991"/>
      <c r="L67" s="1991"/>
      <c r="M67" s="1991"/>
      <c r="N67" s="1991"/>
      <c r="O67" s="1991"/>
      <c r="P67" s="1991"/>
      <c r="Q67" s="1991"/>
      <c r="R67" s="1991"/>
      <c r="S67" s="1991"/>
      <c r="T67" s="1991"/>
      <c r="U67" s="1991"/>
      <c r="V67" s="1991"/>
      <c r="W67" s="1991"/>
      <c r="X67" s="1991"/>
      <c r="Y67" s="1992"/>
      <c r="Z67" s="1992"/>
      <c r="AA67" s="1992"/>
      <c r="AB67" s="1993"/>
    </row>
    <row r="68" spans="2:28" ht="17.25" customHeight="1">
      <c r="B68" s="1994" t="s">
        <v>4993</v>
      </c>
      <c r="I68" s="5370" t="str">
        <f>cst_wskakunin_NOBE_MENSEKI_JYUTAKU_SHINSEI</f>
        <v/>
      </c>
      <c r="J68" s="5370"/>
      <c r="K68" s="5370"/>
      <c r="L68" s="5370"/>
      <c r="M68" s="1973" t="s">
        <v>114</v>
      </c>
      <c r="Y68" s="1970"/>
      <c r="Z68" s="1970"/>
      <c r="AA68" s="1970"/>
      <c r="AB68" s="1998"/>
    </row>
    <row r="69" spans="2:28" ht="6" customHeight="1">
      <c r="B69" s="1995"/>
      <c r="C69" s="1980"/>
      <c r="D69" s="1980"/>
      <c r="E69" s="1980"/>
      <c r="F69" s="1980"/>
      <c r="G69" s="1980"/>
      <c r="H69" s="1980"/>
      <c r="I69" s="1980"/>
      <c r="J69" s="1980"/>
      <c r="K69" s="1980"/>
      <c r="L69" s="1980"/>
      <c r="M69" s="1980"/>
      <c r="N69" s="1980"/>
      <c r="O69" s="1980"/>
      <c r="P69" s="1980"/>
      <c r="Q69" s="1980"/>
      <c r="R69" s="1980"/>
      <c r="S69" s="1980"/>
      <c r="T69" s="1980"/>
      <c r="U69" s="1980"/>
      <c r="V69" s="1980"/>
      <c r="W69" s="1980"/>
      <c r="X69" s="1980"/>
      <c r="Y69" s="1996"/>
      <c r="Z69" s="1996"/>
      <c r="AA69" s="1996"/>
      <c r="AB69" s="1997"/>
    </row>
    <row r="70" spans="2:28" ht="6" customHeight="1">
      <c r="B70" s="1990"/>
      <c r="C70" s="1991"/>
      <c r="D70" s="1991"/>
      <c r="E70" s="1991"/>
      <c r="F70" s="1991"/>
      <c r="G70" s="1991"/>
      <c r="H70" s="1991"/>
      <c r="I70" s="1991"/>
      <c r="J70" s="1991"/>
      <c r="K70" s="1991"/>
      <c r="L70" s="1991"/>
      <c r="M70" s="1991"/>
      <c r="N70" s="1991"/>
      <c r="O70" s="1991"/>
      <c r="P70" s="1991"/>
      <c r="Q70" s="1991"/>
      <c r="R70" s="1991"/>
      <c r="S70" s="1991"/>
      <c r="T70" s="1991"/>
      <c r="U70" s="1991"/>
      <c r="V70" s="1991"/>
      <c r="W70" s="1991"/>
      <c r="X70" s="1991"/>
      <c r="Y70" s="1992"/>
      <c r="Z70" s="1992"/>
      <c r="AA70" s="1992"/>
      <c r="AB70" s="1993"/>
    </row>
    <row r="71" spans="2:28" ht="17.25" customHeight="1">
      <c r="B71" s="1994" t="s">
        <v>4994</v>
      </c>
      <c r="H71" s="1999" t="str">
        <f>cst_wskakunin_YOUTO_kodate_box</f>
        <v>□</v>
      </c>
      <c r="I71" s="1970" t="s">
        <v>154</v>
      </c>
      <c r="N71" s="1999" t="str">
        <f>cst_wskakunin_YOUTO_kyoudou_box</f>
        <v>□</v>
      </c>
      <c r="O71" s="1970" t="s">
        <v>3124</v>
      </c>
      <c r="Y71" s="1970"/>
      <c r="Z71" s="1970"/>
      <c r="AA71" s="1970"/>
      <c r="AB71" s="1998"/>
    </row>
    <row r="72" spans="2:28" ht="17.25" customHeight="1">
      <c r="B72" s="1994"/>
      <c r="C72" s="1970" t="s">
        <v>4484</v>
      </c>
      <c r="H72" s="1989"/>
      <c r="N72" s="2000" t="s">
        <v>1395</v>
      </c>
      <c r="T72" s="5335"/>
      <c r="U72" s="5335"/>
      <c r="V72" s="5335"/>
      <c r="W72" s="5335"/>
      <c r="X72" s="1989" t="s">
        <v>108</v>
      </c>
      <c r="Y72" s="1970"/>
      <c r="Z72" s="1970"/>
      <c r="AA72" s="1970"/>
      <c r="AB72" s="1998"/>
    </row>
    <row r="73" spans="2:28" ht="17.25" customHeight="1">
      <c r="B73" s="1994"/>
      <c r="H73" s="1989"/>
      <c r="N73" s="1969" t="s">
        <v>4485</v>
      </c>
      <c r="T73" s="5335"/>
      <c r="U73" s="5335"/>
      <c r="V73" s="5335"/>
      <c r="W73" s="5335"/>
      <c r="X73" s="1989" t="s">
        <v>108</v>
      </c>
      <c r="Y73" s="1970"/>
      <c r="Z73" s="1970"/>
      <c r="AA73" s="1970"/>
      <c r="AB73" s="1998"/>
    </row>
    <row r="74" spans="2:28" ht="6" customHeight="1">
      <c r="B74" s="1995"/>
      <c r="C74" s="1980"/>
      <c r="D74" s="1980"/>
      <c r="E74" s="1980"/>
      <c r="F74" s="1980"/>
      <c r="G74" s="1980"/>
      <c r="H74" s="1980"/>
      <c r="I74" s="1980"/>
      <c r="J74" s="1980"/>
      <c r="K74" s="1980"/>
      <c r="L74" s="1980"/>
      <c r="M74" s="1980"/>
      <c r="N74" s="1980"/>
      <c r="O74" s="1980"/>
      <c r="P74" s="1980"/>
      <c r="Q74" s="1980"/>
      <c r="R74" s="1980"/>
      <c r="S74" s="1980"/>
      <c r="T74" s="1980"/>
      <c r="U74" s="1980"/>
      <c r="V74" s="1980"/>
      <c r="W74" s="1980"/>
      <c r="X74" s="1980"/>
      <c r="Y74" s="1996"/>
      <c r="Z74" s="1996"/>
      <c r="AA74" s="1996"/>
      <c r="AB74" s="1997"/>
    </row>
    <row r="75" spans="2:28" ht="6" customHeight="1">
      <c r="B75" s="1990"/>
      <c r="C75" s="1991"/>
      <c r="D75" s="1991"/>
      <c r="E75" s="1991"/>
      <c r="F75" s="1991"/>
      <c r="G75" s="1991"/>
      <c r="H75" s="1991"/>
      <c r="I75" s="1991"/>
      <c r="J75" s="1991"/>
      <c r="K75" s="1991"/>
      <c r="L75" s="1991"/>
      <c r="M75" s="1991"/>
      <c r="N75" s="1991"/>
      <c r="O75" s="1991"/>
      <c r="P75" s="1991"/>
      <c r="Q75" s="1991"/>
      <c r="R75" s="1991"/>
      <c r="S75" s="1991"/>
      <c r="T75" s="1991"/>
      <c r="U75" s="1991"/>
      <c r="V75" s="1991"/>
      <c r="W75" s="1991"/>
      <c r="X75" s="1991"/>
      <c r="Y75" s="1992"/>
      <c r="Z75" s="1992"/>
      <c r="AA75" s="1992"/>
      <c r="AB75" s="1993"/>
    </row>
    <row r="76" spans="2:28" ht="17.25" customHeight="1">
      <c r="B76" s="1994" t="s">
        <v>4995</v>
      </c>
      <c r="L76" s="1973"/>
      <c r="N76" s="1988" t="s">
        <v>139</v>
      </c>
      <c r="O76" s="1970" t="s">
        <v>498</v>
      </c>
      <c r="Q76" s="1988" t="s">
        <v>139</v>
      </c>
      <c r="R76" s="1970" t="s">
        <v>497</v>
      </c>
      <c r="U76" s="1973"/>
      <c r="Y76" s="1970"/>
      <c r="Z76" s="1970"/>
      <c r="AA76" s="1970"/>
      <c r="AB76" s="1998"/>
    </row>
    <row r="77" spans="2:28" ht="6" customHeight="1">
      <c r="B77" s="1995"/>
      <c r="C77" s="1980"/>
      <c r="D77" s="1980"/>
      <c r="E77" s="1980"/>
      <c r="F77" s="1980"/>
      <c r="G77" s="1980"/>
      <c r="H77" s="1980"/>
      <c r="I77" s="1980"/>
      <c r="J77" s="1980"/>
      <c r="K77" s="1980"/>
      <c r="L77" s="1980"/>
      <c r="M77" s="1980"/>
      <c r="N77" s="1980"/>
      <c r="O77" s="1980"/>
      <c r="P77" s="1980"/>
      <c r="Q77" s="1980"/>
      <c r="R77" s="1980"/>
      <c r="S77" s="1980"/>
      <c r="T77" s="1980"/>
      <c r="U77" s="1980"/>
      <c r="V77" s="1980"/>
      <c r="W77" s="1980"/>
      <c r="X77" s="1980"/>
      <c r="Y77" s="1996"/>
      <c r="Z77" s="1996"/>
      <c r="AA77" s="1996"/>
      <c r="AB77" s="1997"/>
    </row>
    <row r="78" spans="2:28" ht="6" customHeight="1">
      <c r="B78" s="1990"/>
      <c r="C78" s="1991"/>
      <c r="D78" s="1991"/>
      <c r="E78" s="1991"/>
      <c r="F78" s="1991"/>
      <c r="G78" s="1991"/>
      <c r="H78" s="1991"/>
      <c r="I78" s="1991"/>
      <c r="J78" s="1991"/>
      <c r="K78" s="1991"/>
      <c r="L78" s="1991"/>
      <c r="M78" s="1991"/>
      <c r="N78" s="1991"/>
      <c r="O78" s="1991"/>
      <c r="P78" s="1991"/>
      <c r="Q78" s="1991"/>
      <c r="R78" s="1991"/>
      <c r="S78" s="1991"/>
      <c r="T78" s="1991"/>
      <c r="U78" s="1991"/>
      <c r="V78" s="1991"/>
      <c r="W78" s="1991"/>
      <c r="X78" s="1991"/>
      <c r="Y78" s="1992"/>
      <c r="Z78" s="1992"/>
      <c r="AA78" s="1992"/>
      <c r="AB78" s="1993"/>
    </row>
    <row r="79" spans="2:28" ht="17.25" customHeight="1">
      <c r="B79" s="1994" t="s">
        <v>4601</v>
      </c>
      <c r="Y79" s="1970"/>
      <c r="Z79" s="1970"/>
      <c r="AA79" s="1970"/>
      <c r="AB79" s="1998"/>
    </row>
    <row r="80" spans="2:28" ht="17.25" customHeight="1">
      <c r="B80" s="1994"/>
      <c r="C80" s="1970" t="s">
        <v>3131</v>
      </c>
      <c r="H80" s="1989"/>
      <c r="I80" s="5340" t="str">
        <f>cst_wskakunin_p4_1_TAKASA_MAX</f>
        <v/>
      </c>
      <c r="J80" s="5340"/>
      <c r="K80" s="5340"/>
      <c r="L80" s="5340"/>
      <c r="M80" s="1097" t="s">
        <v>674</v>
      </c>
      <c r="Y80" s="1970"/>
      <c r="Z80" s="1973"/>
      <c r="AA80" s="1970"/>
      <c r="AB80" s="2001"/>
    </row>
    <row r="81" spans="1:28" ht="17.25" customHeight="1">
      <c r="B81" s="1994"/>
      <c r="C81" s="1970" t="s">
        <v>3132</v>
      </c>
      <c r="H81" s="1989"/>
      <c r="I81" s="5340" t="str">
        <f>cst_wskakunin_p4_1_TAKASA_KEN_MAX</f>
        <v/>
      </c>
      <c r="J81" s="5340"/>
      <c r="K81" s="5340"/>
      <c r="L81" s="5340"/>
      <c r="M81" s="2002" t="s">
        <v>674</v>
      </c>
      <c r="N81" s="1989"/>
      <c r="W81" s="1989"/>
      <c r="Y81" s="1970"/>
      <c r="Z81" s="1970"/>
      <c r="AA81" s="1970"/>
      <c r="AB81" s="1998"/>
    </row>
    <row r="82" spans="1:28" ht="17.25" customHeight="1">
      <c r="B82" s="1994"/>
      <c r="C82" s="1970" t="s">
        <v>3133</v>
      </c>
      <c r="F82" s="1970" t="s">
        <v>3560</v>
      </c>
      <c r="H82" s="1989"/>
      <c r="I82" s="5340" t="str">
        <f>cst_wskakunin_KAISU_TIJYOU_SHINSEI</f>
        <v/>
      </c>
      <c r="J82" s="5340"/>
      <c r="K82" s="1973" t="s">
        <v>481</v>
      </c>
      <c r="M82" s="1970" t="s">
        <v>4018</v>
      </c>
      <c r="O82" s="1989"/>
      <c r="P82" s="5340">
        <f>cst_wskakunin_KAISU_TIKA_SHINSEI__zero</f>
        <v>0</v>
      </c>
      <c r="Q82" s="5340"/>
      <c r="R82" s="1973" t="s">
        <v>481</v>
      </c>
      <c r="W82" s="1989"/>
      <c r="Y82" s="1970"/>
      <c r="Z82" s="1970"/>
      <c r="AA82" s="1970"/>
      <c r="AB82" s="1998"/>
    </row>
    <row r="83" spans="1:28" ht="6" customHeight="1">
      <c r="B83" s="1995"/>
      <c r="C83" s="1980"/>
      <c r="D83" s="1980"/>
      <c r="E83" s="1980"/>
      <c r="F83" s="1980"/>
      <c r="G83" s="1980"/>
      <c r="H83" s="1980"/>
      <c r="I83" s="1980"/>
      <c r="J83" s="1980"/>
      <c r="K83" s="1980"/>
      <c r="L83" s="1980"/>
      <c r="M83" s="1980"/>
      <c r="N83" s="1980"/>
      <c r="O83" s="1980"/>
      <c r="P83" s="1980"/>
      <c r="Q83" s="1980"/>
      <c r="R83" s="1980"/>
      <c r="S83" s="1980"/>
      <c r="T83" s="1980"/>
      <c r="U83" s="1980"/>
      <c r="V83" s="1980"/>
      <c r="W83" s="1980"/>
      <c r="X83" s="1980"/>
      <c r="Y83" s="1996"/>
      <c r="Z83" s="1996"/>
      <c r="AA83" s="1996"/>
      <c r="AB83" s="1997"/>
    </row>
    <row r="84" spans="1:28" ht="6" customHeight="1">
      <c r="B84" s="1990"/>
      <c r="C84" s="1991"/>
      <c r="D84" s="1991"/>
      <c r="E84" s="1991"/>
      <c r="F84" s="1991"/>
      <c r="G84" s="1991"/>
      <c r="H84" s="1991"/>
      <c r="I84" s="1991"/>
      <c r="J84" s="1991"/>
      <c r="K84" s="1991"/>
      <c r="L84" s="1991"/>
      <c r="M84" s="1991"/>
      <c r="N84" s="1991"/>
      <c r="O84" s="1991"/>
      <c r="P84" s="1991"/>
      <c r="Q84" s="1991"/>
      <c r="R84" s="1991"/>
      <c r="S84" s="1991"/>
      <c r="T84" s="1991"/>
      <c r="U84" s="1991"/>
      <c r="V84" s="1991"/>
      <c r="W84" s="1991"/>
      <c r="X84" s="1991"/>
      <c r="Y84" s="1992"/>
      <c r="Z84" s="1992"/>
      <c r="AA84" s="1992"/>
      <c r="AB84" s="1993"/>
    </row>
    <row r="85" spans="1:28" ht="17.25" customHeight="1">
      <c r="B85" s="1994" t="s">
        <v>4996</v>
      </c>
      <c r="G85" s="5340" t="str">
        <f>cst_wskakunin_KOUZOU1</f>
        <v/>
      </c>
      <c r="H85" s="5340"/>
      <c r="I85" s="5340"/>
      <c r="J85" s="5340"/>
      <c r="K85" s="5340"/>
      <c r="L85" s="5340"/>
      <c r="N85" s="1969" t="s">
        <v>641</v>
      </c>
      <c r="P85" s="5340" t="str">
        <f>cst_wskakunin_KOUZOU2</f>
        <v/>
      </c>
      <c r="Q85" s="5340"/>
      <c r="R85" s="5340"/>
      <c r="S85" s="5340"/>
      <c r="T85" s="5340"/>
      <c r="U85" s="1970" t="s">
        <v>5341</v>
      </c>
      <c r="Y85" s="1970"/>
      <c r="Z85" s="1970"/>
      <c r="AA85" s="1970"/>
      <c r="AB85" s="1998"/>
    </row>
    <row r="86" spans="1:28" ht="6" customHeight="1">
      <c r="B86" s="1995"/>
      <c r="C86" s="1980"/>
      <c r="D86" s="1980"/>
      <c r="E86" s="1980"/>
      <c r="F86" s="1980"/>
      <c r="G86" s="1980"/>
      <c r="H86" s="1980"/>
      <c r="I86" s="1980"/>
      <c r="J86" s="1980"/>
      <c r="K86" s="1980"/>
      <c r="L86" s="1980"/>
      <c r="M86" s="1980"/>
      <c r="N86" s="1980"/>
      <c r="O86" s="1980"/>
      <c r="P86" s="1980"/>
      <c r="Q86" s="1980"/>
      <c r="R86" s="1980"/>
      <c r="S86" s="1980"/>
      <c r="T86" s="1980"/>
      <c r="U86" s="1980"/>
      <c r="V86" s="1980"/>
      <c r="W86" s="1980"/>
      <c r="X86" s="1980"/>
      <c r="Y86" s="1996"/>
      <c r="Z86" s="1996"/>
      <c r="AA86" s="1996"/>
      <c r="AB86" s="1997"/>
    </row>
    <row r="87" spans="1:28" ht="6" customHeight="1">
      <c r="B87" s="1990"/>
      <c r="C87" s="1991"/>
      <c r="D87" s="1991"/>
      <c r="E87" s="1991"/>
      <c r="F87" s="1991"/>
      <c r="G87" s="1991"/>
      <c r="H87" s="1991"/>
      <c r="I87" s="1991"/>
      <c r="J87" s="1991"/>
      <c r="K87" s="1991"/>
      <c r="L87" s="1991"/>
      <c r="M87" s="1991"/>
      <c r="N87" s="1991"/>
      <c r="O87" s="1991"/>
      <c r="P87" s="1991"/>
      <c r="Q87" s="1991"/>
      <c r="R87" s="1991"/>
      <c r="S87" s="1991"/>
      <c r="T87" s="1991"/>
      <c r="U87" s="1991"/>
      <c r="V87" s="1991"/>
      <c r="W87" s="1991"/>
      <c r="X87" s="1991"/>
      <c r="Y87" s="1992"/>
      <c r="Z87" s="1992"/>
      <c r="AA87" s="1992"/>
      <c r="AB87" s="1993"/>
    </row>
    <row r="88" spans="1:28" ht="17.25" customHeight="1">
      <c r="B88" s="1994" t="s">
        <v>4997</v>
      </c>
      <c r="K88" s="1973"/>
      <c r="M88" s="1969"/>
      <c r="Q88" s="1970" t="s">
        <v>4488</v>
      </c>
      <c r="T88" s="1973"/>
      <c r="Y88" s="1970"/>
      <c r="Z88" s="1970"/>
      <c r="AA88" s="1970"/>
      <c r="AB88" s="1998"/>
    </row>
    <row r="89" spans="1:28" ht="6" customHeight="1">
      <c r="B89" s="1995"/>
      <c r="C89" s="1980"/>
      <c r="D89" s="1980"/>
      <c r="E89" s="1980"/>
      <c r="F89" s="1980"/>
      <c r="G89" s="1980"/>
      <c r="H89" s="1980"/>
      <c r="I89" s="1980"/>
      <c r="J89" s="1980"/>
      <c r="K89" s="1980"/>
      <c r="L89" s="1980"/>
      <c r="M89" s="1980"/>
      <c r="N89" s="1980"/>
      <c r="O89" s="1980"/>
      <c r="P89" s="1980"/>
      <c r="Q89" s="1980"/>
      <c r="R89" s="1980"/>
      <c r="S89" s="1980"/>
      <c r="T89" s="1980"/>
      <c r="U89" s="1980"/>
      <c r="V89" s="1980"/>
      <c r="W89" s="1980"/>
      <c r="X89" s="1980"/>
      <c r="Y89" s="1996"/>
      <c r="Z89" s="1996"/>
      <c r="AA89" s="1996"/>
      <c r="AB89" s="1997"/>
    </row>
    <row r="90" spans="1:28" ht="6" customHeight="1">
      <c r="B90" s="1990"/>
      <c r="C90" s="1991"/>
      <c r="D90" s="1991"/>
      <c r="E90" s="1991"/>
      <c r="F90" s="1991"/>
      <c r="G90" s="1991"/>
      <c r="H90" s="1991"/>
      <c r="I90" s="1991"/>
      <c r="J90" s="1991"/>
      <c r="K90" s="1991"/>
      <c r="L90" s="1991"/>
      <c r="M90" s="1991"/>
      <c r="N90" s="1991"/>
      <c r="O90" s="1991"/>
      <c r="P90" s="1991"/>
      <c r="Q90" s="1991"/>
      <c r="R90" s="1991"/>
      <c r="S90" s="1991"/>
      <c r="T90" s="1991"/>
      <c r="U90" s="1991"/>
      <c r="V90" s="1991"/>
      <c r="W90" s="1991"/>
      <c r="X90" s="1991"/>
      <c r="Y90" s="1992"/>
      <c r="Z90" s="1992"/>
      <c r="AA90" s="1992"/>
      <c r="AB90" s="1993"/>
    </row>
    <row r="91" spans="1:28" ht="17.25" customHeight="1">
      <c r="B91" s="1994" t="s">
        <v>4999</v>
      </c>
      <c r="K91" s="1973"/>
      <c r="M91" s="1969"/>
      <c r="P91" s="5332" t="str">
        <f>cst_wskakunin_KOUJI_TYAKUSYU_YOTEI_DATE</f>
        <v/>
      </c>
      <c r="Q91" s="5332"/>
      <c r="R91" s="1100" t="s">
        <v>477</v>
      </c>
      <c r="S91" s="5333" t="str">
        <f>cst_wskakunin_KOUJI_TYAKUSYU_YOTEI_DATE</f>
        <v/>
      </c>
      <c r="T91" s="5333"/>
      <c r="U91" s="1100" t="s">
        <v>5</v>
      </c>
      <c r="V91" s="5334" t="str">
        <f>cst_wskakunin_KOUJI_TYAKUSYU_YOTEI_DATE</f>
        <v/>
      </c>
      <c r="W91" s="5334"/>
      <c r="X91" s="1100" t="s">
        <v>478</v>
      </c>
      <c r="Y91" s="1970"/>
      <c r="Z91" s="1970"/>
      <c r="AA91" s="1970"/>
      <c r="AB91" s="1998"/>
    </row>
    <row r="92" spans="1:28" ht="6" customHeight="1">
      <c r="B92" s="1995"/>
      <c r="C92" s="1980"/>
      <c r="D92" s="1980"/>
      <c r="E92" s="1980"/>
      <c r="F92" s="1980"/>
      <c r="G92" s="1980"/>
      <c r="H92" s="1980"/>
      <c r="I92" s="1980"/>
      <c r="J92" s="1980"/>
      <c r="K92" s="1980"/>
      <c r="L92" s="1980"/>
      <c r="M92" s="1980"/>
      <c r="N92" s="1980"/>
      <c r="O92" s="1980"/>
      <c r="P92" s="1980"/>
      <c r="Q92" s="1980"/>
      <c r="R92" s="1980"/>
      <c r="S92" s="1980"/>
      <c r="T92" s="1980"/>
      <c r="U92" s="1980"/>
      <c r="V92" s="1980"/>
      <c r="W92" s="1980"/>
      <c r="X92" s="1980"/>
      <c r="Y92" s="1996"/>
      <c r="Z92" s="1996"/>
      <c r="AA92" s="1996"/>
      <c r="AB92" s="1997"/>
    </row>
    <row r="93" spans="1:28" ht="6" customHeight="1">
      <c r="B93" s="1990"/>
      <c r="C93" s="1991"/>
      <c r="D93" s="1991"/>
      <c r="E93" s="1991"/>
      <c r="F93" s="1991"/>
      <c r="G93" s="1991"/>
      <c r="H93" s="1991"/>
      <c r="I93" s="1991"/>
      <c r="J93" s="1991"/>
      <c r="K93" s="1991"/>
      <c r="L93" s="1991"/>
      <c r="M93" s="1991"/>
      <c r="N93" s="1991"/>
      <c r="O93" s="1991"/>
      <c r="P93" s="1991"/>
      <c r="Q93" s="1991"/>
      <c r="R93" s="1991"/>
      <c r="S93" s="1991"/>
      <c r="T93" s="1991"/>
      <c r="U93" s="1991"/>
      <c r="V93" s="1991"/>
      <c r="W93" s="1991"/>
      <c r="X93" s="1991"/>
      <c r="Y93" s="1992"/>
      <c r="Z93" s="1992"/>
      <c r="AA93" s="1992"/>
      <c r="AB93" s="1993"/>
    </row>
    <row r="94" spans="1:28" ht="17.25" customHeight="1">
      <c r="B94" s="1994" t="s">
        <v>4998</v>
      </c>
      <c r="K94" s="1973"/>
      <c r="M94" s="1969"/>
      <c r="P94" s="5372"/>
      <c r="Q94" s="5372"/>
      <c r="R94" s="1100" t="s">
        <v>477</v>
      </c>
      <c r="S94" s="5372"/>
      <c r="T94" s="5372"/>
      <c r="U94" s="1100" t="s">
        <v>5</v>
      </c>
      <c r="V94" s="5372"/>
      <c r="W94" s="5372"/>
      <c r="X94" s="1100" t="s">
        <v>478</v>
      </c>
      <c r="Y94" s="1970"/>
      <c r="Z94" s="1970"/>
      <c r="AA94" s="1970"/>
      <c r="AB94" s="1998"/>
    </row>
    <row r="95" spans="1:28" ht="6" customHeight="1">
      <c r="B95" s="1995"/>
      <c r="C95" s="1980"/>
      <c r="D95" s="1980"/>
      <c r="E95" s="1980"/>
      <c r="F95" s="1980"/>
      <c r="G95" s="1980"/>
      <c r="H95" s="1980"/>
      <c r="I95" s="1980"/>
      <c r="J95" s="1980"/>
      <c r="K95" s="1980"/>
      <c r="L95" s="1980"/>
      <c r="M95" s="1980"/>
      <c r="N95" s="1980"/>
      <c r="O95" s="1980"/>
      <c r="P95" s="1980"/>
      <c r="Q95" s="1980"/>
      <c r="R95" s="1980"/>
      <c r="S95" s="1980"/>
      <c r="T95" s="1980"/>
      <c r="U95" s="1980"/>
      <c r="V95" s="1980"/>
      <c r="W95" s="1980"/>
      <c r="X95" s="1980"/>
      <c r="Y95" s="1996"/>
      <c r="Z95" s="1996"/>
      <c r="AA95" s="1996"/>
      <c r="AB95" s="1997"/>
    </row>
    <row r="96" spans="1:28" ht="17.25" customHeight="1">
      <c r="A96" s="2003" t="s">
        <v>2943</v>
      </c>
    </row>
    <row r="97" spans="1:27" ht="17.25" customHeight="1">
      <c r="A97" s="2003" t="s">
        <v>5333</v>
      </c>
    </row>
    <row r="98" spans="1:27" ht="17.25" customHeight="1">
      <c r="A98" s="2003" t="s">
        <v>4645</v>
      </c>
    </row>
    <row r="99" spans="1:27" ht="17.25" customHeight="1">
      <c r="A99" s="2003" t="s">
        <v>5334</v>
      </c>
    </row>
    <row r="100" spans="1:27" ht="17.25" customHeight="1">
      <c r="A100" s="2003" t="s">
        <v>5335</v>
      </c>
    </row>
    <row r="101" spans="1:27" ht="17.25" customHeight="1">
      <c r="A101" s="2003" t="s">
        <v>4301</v>
      </c>
    </row>
    <row r="102" spans="1:27" ht="17.25" customHeight="1">
      <c r="A102" s="2003" t="s">
        <v>5336</v>
      </c>
    </row>
    <row r="103" spans="1:27" ht="17.25" customHeight="1">
      <c r="A103" s="2003" t="s">
        <v>5337</v>
      </c>
    </row>
    <row r="104" spans="1:27" ht="17.25" customHeight="1">
      <c r="A104" s="2003" t="s">
        <v>5338</v>
      </c>
    </row>
    <row r="105" spans="1:27" ht="17.25" customHeight="1">
      <c r="A105" s="2003" t="s">
        <v>5339</v>
      </c>
    </row>
    <row r="106" spans="1:27" ht="17.25" customHeight="1"/>
    <row r="107" spans="1:27" ht="17.25" customHeight="1"/>
    <row r="108" spans="1:27" ht="17.25" customHeight="1">
      <c r="Y108" s="1970"/>
      <c r="Z108" s="1970"/>
      <c r="AA108" s="1970"/>
    </row>
    <row r="109" spans="1:27" ht="17.25" customHeight="1"/>
    <row r="110" spans="1:27" ht="17.25" customHeight="1"/>
    <row r="111" spans="1:27" ht="17.25" customHeight="1"/>
    <row r="112" spans="1:27" ht="17.25" customHeight="1"/>
    <row r="113" spans="1:28" ht="17.25" customHeight="1"/>
    <row r="114" spans="1:28" ht="17.25" customHeight="1">
      <c r="A114" s="5336" t="s">
        <v>5340</v>
      </c>
      <c r="B114" s="5336"/>
      <c r="C114" s="5336"/>
      <c r="D114" s="5336"/>
      <c r="E114" s="5336"/>
      <c r="F114" s="5336"/>
      <c r="G114" s="5336"/>
      <c r="H114" s="5336"/>
      <c r="I114" s="5336"/>
      <c r="J114" s="5336"/>
      <c r="K114" s="5336"/>
      <c r="L114" s="5336"/>
      <c r="M114" s="5336"/>
      <c r="N114" s="5336"/>
      <c r="O114" s="5336"/>
      <c r="P114" s="5336"/>
      <c r="Q114" s="5336"/>
      <c r="R114" s="5336"/>
      <c r="S114" s="5336"/>
      <c r="T114" s="5336"/>
      <c r="U114" s="5336"/>
      <c r="V114" s="5336"/>
      <c r="W114" s="5336"/>
      <c r="X114" s="5336"/>
      <c r="Y114" s="5336"/>
      <c r="Z114" s="5336"/>
      <c r="AA114" s="5336"/>
      <c r="AB114" s="5336"/>
    </row>
    <row r="115" spans="1:28" ht="17.25" customHeight="1">
      <c r="A115" s="5336" t="s">
        <v>5328</v>
      </c>
      <c r="B115" s="5336"/>
      <c r="C115" s="5336"/>
      <c r="D115" s="5336"/>
      <c r="E115" s="5336"/>
      <c r="F115" s="5336"/>
      <c r="G115" s="5336"/>
      <c r="H115" s="5336"/>
      <c r="I115" s="5336"/>
      <c r="J115" s="5336"/>
      <c r="K115" s="5336"/>
      <c r="L115" s="5336"/>
      <c r="M115" s="5336"/>
      <c r="N115" s="5336"/>
      <c r="O115" s="5336"/>
      <c r="P115" s="5336"/>
      <c r="Q115" s="5336"/>
      <c r="R115" s="5336"/>
      <c r="S115" s="5336"/>
      <c r="T115" s="5336"/>
      <c r="U115" s="5336"/>
      <c r="V115" s="5336"/>
      <c r="W115" s="5336"/>
      <c r="X115" s="5336"/>
      <c r="Y115" s="5336"/>
      <c r="Z115" s="5336"/>
      <c r="AA115" s="5336"/>
      <c r="AB115" s="5336"/>
    </row>
    <row r="116" spans="1:28" ht="17.25" customHeight="1">
      <c r="A116" s="1970" t="s">
        <v>5000</v>
      </c>
    </row>
    <row r="117" spans="1:28" ht="17.25" customHeight="1">
      <c r="A117" s="1970" t="s">
        <v>4477</v>
      </c>
    </row>
    <row r="118" spans="1:28" ht="6" customHeight="1">
      <c r="B118" s="1990"/>
      <c r="C118" s="1991"/>
      <c r="D118" s="1991"/>
      <c r="E118" s="1991"/>
      <c r="F118" s="1991"/>
      <c r="G118" s="1991"/>
      <c r="H118" s="1991"/>
      <c r="I118" s="1991"/>
      <c r="J118" s="1991"/>
      <c r="K118" s="1991"/>
      <c r="L118" s="1991"/>
      <c r="M118" s="1991"/>
      <c r="N118" s="1991"/>
      <c r="O118" s="1991"/>
      <c r="P118" s="1991"/>
      <c r="Q118" s="1991"/>
      <c r="R118" s="1991"/>
      <c r="S118" s="1991"/>
      <c r="T118" s="1991"/>
      <c r="U118" s="1991"/>
      <c r="V118" s="1991"/>
      <c r="W118" s="1991"/>
      <c r="X118" s="1991"/>
      <c r="Y118" s="1992"/>
      <c r="Z118" s="1992"/>
      <c r="AA118" s="1992"/>
      <c r="AB118" s="1993"/>
    </row>
    <row r="119" spans="1:28" ht="17.25" customHeight="1">
      <c r="B119" s="1994" t="s">
        <v>3558</v>
      </c>
      <c r="H119" s="5374" t="str">
        <f>cst_wskakunin_BUILD__address</f>
        <v>埼玉県さいたま市緑区</v>
      </c>
      <c r="I119" s="5374"/>
      <c r="J119" s="5374"/>
      <c r="K119" s="5374"/>
      <c r="L119" s="5374"/>
      <c r="M119" s="5374"/>
      <c r="N119" s="5374"/>
      <c r="O119" s="5374"/>
      <c r="P119" s="5374"/>
      <c r="Q119" s="5374"/>
      <c r="R119" s="5374"/>
      <c r="S119" s="5374"/>
      <c r="T119" s="5374"/>
      <c r="U119" s="5374"/>
      <c r="V119" s="5374"/>
      <c r="W119" s="5374"/>
      <c r="X119" s="5374"/>
      <c r="Y119" s="5374"/>
      <c r="Z119" s="5374"/>
      <c r="AA119" s="5374"/>
      <c r="AB119" s="5375"/>
    </row>
    <row r="120" spans="1:28" ht="6" customHeight="1">
      <c r="B120" s="1995"/>
      <c r="C120" s="1980"/>
      <c r="D120" s="1980"/>
      <c r="E120" s="1980"/>
      <c r="F120" s="1980"/>
      <c r="G120" s="1980"/>
      <c r="H120" s="1980"/>
      <c r="I120" s="1980"/>
      <c r="J120" s="1980"/>
      <c r="K120" s="1980"/>
      <c r="L120" s="1980"/>
      <c r="M120" s="1980"/>
      <c r="N120" s="1980"/>
      <c r="O120" s="1980"/>
      <c r="P120" s="1980"/>
      <c r="Q120" s="1980"/>
      <c r="R120" s="1980"/>
      <c r="S120" s="1980"/>
      <c r="T120" s="1980"/>
      <c r="U120" s="1980"/>
      <c r="V120" s="1980"/>
      <c r="W120" s="1980"/>
      <c r="X120" s="1980"/>
      <c r="Y120" s="1996"/>
      <c r="Z120" s="1996"/>
      <c r="AA120" s="1996"/>
      <c r="AB120" s="1997"/>
    </row>
    <row r="121" spans="1:28" ht="6" customHeight="1">
      <c r="B121" s="1990"/>
      <c r="C121" s="1991"/>
      <c r="D121" s="1991"/>
      <c r="E121" s="1991"/>
      <c r="F121" s="1991"/>
      <c r="G121" s="1991"/>
      <c r="H121" s="1991"/>
      <c r="I121" s="1991"/>
      <c r="J121" s="1991"/>
      <c r="K121" s="1991"/>
      <c r="L121" s="1991"/>
      <c r="M121" s="1991"/>
      <c r="N121" s="1991"/>
      <c r="O121" s="1991"/>
      <c r="P121" s="1991"/>
      <c r="Q121" s="1991"/>
      <c r="R121" s="1991"/>
      <c r="S121" s="1991"/>
      <c r="T121" s="1991"/>
      <c r="U121" s="1991"/>
      <c r="V121" s="1991"/>
      <c r="W121" s="1991"/>
      <c r="X121" s="1991"/>
      <c r="Y121" s="1992"/>
      <c r="Z121" s="1992"/>
      <c r="AA121" s="1992"/>
      <c r="AB121" s="1993"/>
    </row>
    <row r="122" spans="1:28" ht="17.25" customHeight="1">
      <c r="B122" s="1994" t="s">
        <v>5329</v>
      </c>
      <c r="H122" s="5341" t="str">
        <f>cst_wskakunin_BUILD_NAME</f>
        <v>テスト０７１１－１</v>
      </c>
      <c r="I122" s="5341"/>
      <c r="J122" s="5341"/>
      <c r="K122" s="5341"/>
      <c r="L122" s="5341"/>
      <c r="M122" s="5341"/>
      <c r="N122" s="5341"/>
      <c r="O122" s="5341"/>
      <c r="P122" s="5341"/>
      <c r="Q122" s="5341"/>
      <c r="R122" s="5341"/>
      <c r="S122" s="5341"/>
      <c r="T122" s="5341"/>
      <c r="U122" s="5341"/>
      <c r="V122" s="5341"/>
      <c r="W122" s="5341"/>
      <c r="X122" s="5341"/>
      <c r="Y122" s="5341"/>
      <c r="Z122" s="5341"/>
      <c r="AA122" s="5341"/>
      <c r="AB122" s="5342"/>
    </row>
    <row r="123" spans="1:28" ht="6" customHeight="1">
      <c r="B123" s="1995"/>
      <c r="C123" s="1980"/>
      <c r="D123" s="1980"/>
      <c r="E123" s="1980"/>
      <c r="F123" s="1980"/>
      <c r="G123" s="1980"/>
      <c r="H123" s="1980"/>
      <c r="I123" s="1980"/>
      <c r="J123" s="1980"/>
      <c r="K123" s="1980"/>
      <c r="L123" s="1980"/>
      <c r="M123" s="1980"/>
      <c r="N123" s="1980"/>
      <c r="O123" s="1980"/>
      <c r="P123" s="1980"/>
      <c r="Q123" s="1980"/>
      <c r="R123" s="1980"/>
      <c r="S123" s="1980"/>
      <c r="T123" s="1980"/>
      <c r="U123" s="1980"/>
      <c r="V123" s="1980"/>
      <c r="W123" s="1980"/>
      <c r="X123" s="1980"/>
      <c r="Y123" s="1996"/>
      <c r="Z123" s="1996"/>
      <c r="AA123" s="1996"/>
      <c r="AB123" s="1997"/>
    </row>
    <row r="124" spans="1:28" ht="6" customHeight="1">
      <c r="B124" s="1990"/>
      <c r="C124" s="1991"/>
      <c r="D124" s="1991"/>
      <c r="E124" s="1991"/>
      <c r="F124" s="1991"/>
      <c r="G124" s="1991"/>
      <c r="H124" s="1991"/>
      <c r="I124" s="1991"/>
      <c r="J124" s="1991"/>
      <c r="K124" s="1991"/>
      <c r="L124" s="1991"/>
      <c r="M124" s="1991"/>
      <c r="N124" s="1991"/>
      <c r="O124" s="1991"/>
      <c r="P124" s="1991"/>
      <c r="Q124" s="1991"/>
      <c r="R124" s="1991"/>
      <c r="S124" s="1991"/>
      <c r="T124" s="1991"/>
      <c r="U124" s="1991"/>
      <c r="V124" s="1991"/>
      <c r="W124" s="1991"/>
      <c r="X124" s="1991"/>
      <c r="Y124" s="1992"/>
      <c r="Z124" s="1992"/>
      <c r="AA124" s="1992"/>
      <c r="AB124" s="1993"/>
    </row>
    <row r="125" spans="1:28" ht="17.25" customHeight="1">
      <c r="B125" s="1994" t="s">
        <v>5330</v>
      </c>
      <c r="I125" s="5370" t="str">
        <f>cst_wskakunin_SHIKITI_MENSEKI_1_TOTAL</f>
        <v/>
      </c>
      <c r="J125" s="5370"/>
      <c r="K125" s="5370"/>
      <c r="L125" s="5370"/>
      <c r="M125" s="1973" t="s">
        <v>114</v>
      </c>
      <c r="Y125" s="1970"/>
      <c r="Z125" s="1970"/>
      <c r="AA125" s="1970"/>
      <c r="AB125" s="1998"/>
    </row>
    <row r="126" spans="1:28" ht="6" customHeight="1">
      <c r="B126" s="1995"/>
      <c r="C126" s="1980"/>
      <c r="D126" s="1980"/>
      <c r="E126" s="1980"/>
      <c r="F126" s="1980"/>
      <c r="G126" s="1980"/>
      <c r="H126" s="1980"/>
      <c r="I126" s="1980"/>
      <c r="J126" s="1980"/>
      <c r="K126" s="1980"/>
      <c r="L126" s="1980"/>
      <c r="M126" s="1980"/>
      <c r="N126" s="1980"/>
      <c r="O126" s="1980"/>
      <c r="P126" s="1980"/>
      <c r="Q126" s="1980"/>
      <c r="R126" s="1980"/>
      <c r="S126" s="1980"/>
      <c r="T126" s="1980"/>
      <c r="U126" s="1980"/>
      <c r="V126" s="1980"/>
      <c r="W126" s="1980"/>
      <c r="X126" s="1980"/>
      <c r="Y126" s="1996"/>
      <c r="Z126" s="1996"/>
      <c r="AA126" s="1996"/>
      <c r="AB126" s="1997"/>
    </row>
    <row r="127" spans="1:28" ht="6" customHeight="1">
      <c r="B127" s="1990"/>
      <c r="C127" s="1991"/>
      <c r="D127" s="1991"/>
      <c r="E127" s="1991"/>
      <c r="F127" s="1991"/>
      <c r="G127" s="1991"/>
      <c r="H127" s="1991"/>
      <c r="I127" s="1991"/>
      <c r="J127" s="1991"/>
      <c r="K127" s="1991"/>
      <c r="L127" s="1991"/>
      <c r="M127" s="1991"/>
      <c r="N127" s="1991"/>
      <c r="O127" s="1991"/>
      <c r="P127" s="1991"/>
      <c r="Q127" s="1991"/>
      <c r="R127" s="1991"/>
      <c r="S127" s="1991"/>
      <c r="T127" s="1991"/>
      <c r="U127" s="1991"/>
      <c r="V127" s="1991"/>
      <c r="W127" s="1991"/>
      <c r="X127" s="1991"/>
      <c r="Y127" s="1992"/>
      <c r="Z127" s="1992"/>
      <c r="AA127" s="1992"/>
      <c r="AB127" s="1993"/>
    </row>
    <row r="128" spans="1:28" ht="17.25" customHeight="1">
      <c r="B128" s="1994" t="s">
        <v>4480</v>
      </c>
      <c r="I128" s="5370" t="str">
        <f>IF(cst_wsjob_JOB_INPUT_VERSION="","",IF(cst_wsjob_JOB_INPUT_VERSION&gt;=6,cst_wskakunin_KENTIKU_MENSEKI_ZENTAI_SHINSEI,cst_wskakunin_KENTIKU_MENSEKI_SHINSEI))</f>
        <v/>
      </c>
      <c r="J128" s="5370"/>
      <c r="K128" s="5370"/>
      <c r="L128" s="5370"/>
      <c r="M128" s="1973" t="s">
        <v>114</v>
      </c>
      <c r="Y128" s="1970"/>
      <c r="Z128" s="1970"/>
      <c r="AA128" s="1970"/>
      <c r="AB128" s="1998"/>
    </row>
    <row r="129" spans="2:28" ht="6" customHeight="1">
      <c r="B129" s="1995"/>
      <c r="C129" s="1980"/>
      <c r="D129" s="1980"/>
      <c r="E129" s="1980"/>
      <c r="F129" s="1980"/>
      <c r="G129" s="1980"/>
      <c r="H129" s="1980"/>
      <c r="I129" s="1980"/>
      <c r="J129" s="1980"/>
      <c r="K129" s="1980"/>
      <c r="L129" s="1980"/>
      <c r="M129" s="1980"/>
      <c r="N129" s="1980"/>
      <c r="O129" s="1980"/>
      <c r="P129" s="1980"/>
      <c r="Q129" s="1980"/>
      <c r="R129" s="1980"/>
      <c r="S129" s="1980"/>
      <c r="T129" s="1980"/>
      <c r="U129" s="1980"/>
      <c r="V129" s="1980"/>
      <c r="W129" s="1980"/>
      <c r="X129" s="1980"/>
      <c r="Y129" s="1996"/>
      <c r="Z129" s="1996"/>
      <c r="AA129" s="1996"/>
      <c r="AB129" s="1997"/>
    </row>
    <row r="130" spans="2:28" ht="6" customHeight="1">
      <c r="B130" s="1990"/>
      <c r="C130" s="1991"/>
      <c r="D130" s="1991"/>
      <c r="E130" s="1991"/>
      <c r="F130" s="1991"/>
      <c r="G130" s="1991"/>
      <c r="H130" s="1991"/>
      <c r="I130" s="1991"/>
      <c r="J130" s="1991"/>
      <c r="K130" s="1991"/>
      <c r="L130" s="1991"/>
      <c r="M130" s="1991"/>
      <c r="N130" s="1991"/>
      <c r="O130" s="1991"/>
      <c r="P130" s="1991"/>
      <c r="Q130" s="1991"/>
      <c r="R130" s="1991"/>
      <c r="S130" s="1991"/>
      <c r="T130" s="1991"/>
      <c r="U130" s="1991"/>
      <c r="V130" s="1991"/>
      <c r="W130" s="1991"/>
      <c r="X130" s="1991"/>
      <c r="Y130" s="1992"/>
      <c r="Z130" s="1992"/>
      <c r="AA130" s="1992"/>
      <c r="AB130" s="1993"/>
    </row>
    <row r="131" spans="2:28" ht="17.25" customHeight="1">
      <c r="B131" s="1994" t="s">
        <v>4481</v>
      </c>
      <c r="I131" s="5370" t="str">
        <f>cst_wskakunin_NOBE_MENSEKI_JYUTAKU_SHINSEI</f>
        <v/>
      </c>
      <c r="J131" s="5370"/>
      <c r="K131" s="5370"/>
      <c r="L131" s="5370"/>
      <c r="M131" s="1973" t="s">
        <v>114</v>
      </c>
      <c r="Y131" s="1970"/>
      <c r="Z131" s="1970"/>
      <c r="AA131" s="1970"/>
      <c r="AB131" s="1998"/>
    </row>
    <row r="132" spans="2:28" ht="6" customHeight="1">
      <c r="B132" s="1995"/>
      <c r="C132" s="1980"/>
      <c r="D132" s="1980"/>
      <c r="E132" s="1980"/>
      <c r="F132" s="1980"/>
      <c r="G132" s="1980"/>
      <c r="H132" s="1980"/>
      <c r="I132" s="1980"/>
      <c r="J132" s="1980"/>
      <c r="K132" s="1980"/>
      <c r="L132" s="1980"/>
      <c r="M132" s="1980"/>
      <c r="N132" s="1980"/>
      <c r="O132" s="1980"/>
      <c r="P132" s="1980"/>
      <c r="Q132" s="1980"/>
      <c r="R132" s="1980"/>
      <c r="S132" s="1980"/>
      <c r="T132" s="1980"/>
      <c r="U132" s="1980"/>
      <c r="V132" s="1980"/>
      <c r="W132" s="1980"/>
      <c r="X132" s="1980"/>
      <c r="Y132" s="1996"/>
      <c r="Z132" s="1996"/>
      <c r="AA132" s="1996"/>
      <c r="AB132" s="1997"/>
    </row>
    <row r="133" spans="2:28" ht="6" customHeight="1">
      <c r="B133" s="1990"/>
      <c r="C133" s="1991"/>
      <c r="D133" s="1991"/>
      <c r="E133" s="1991"/>
      <c r="F133" s="1991"/>
      <c r="G133" s="1991"/>
      <c r="H133" s="1991"/>
      <c r="I133" s="1991"/>
      <c r="J133" s="1991"/>
      <c r="K133" s="1991"/>
      <c r="L133" s="1991"/>
      <c r="M133" s="1991"/>
      <c r="N133" s="1991"/>
      <c r="O133" s="1991"/>
      <c r="P133" s="1991"/>
      <c r="Q133" s="1991"/>
      <c r="R133" s="1991"/>
      <c r="S133" s="1991"/>
      <c r="T133" s="1991"/>
      <c r="U133" s="1991"/>
      <c r="V133" s="1991"/>
      <c r="W133" s="1991"/>
      <c r="X133" s="1991"/>
      <c r="Y133" s="1992"/>
      <c r="Z133" s="1992"/>
      <c r="AA133" s="1992"/>
      <c r="AB133" s="1993"/>
    </row>
    <row r="134" spans="2:28" ht="17.25" customHeight="1">
      <c r="B134" s="1994" t="s">
        <v>4482</v>
      </c>
      <c r="H134" s="1999" t="str">
        <f>cst_wskakunin_YOUTO_kodate_box</f>
        <v>□</v>
      </c>
      <c r="I134" s="1970" t="s">
        <v>154</v>
      </c>
      <c r="N134" s="1999" t="str">
        <f>cst_wskakunin_YOUTO_kyoudou_box</f>
        <v>□</v>
      </c>
      <c r="O134" s="1970" t="s">
        <v>3124</v>
      </c>
      <c r="Y134" s="1970"/>
      <c r="Z134" s="1970"/>
      <c r="AA134" s="1970"/>
      <c r="AB134" s="1998"/>
    </row>
    <row r="135" spans="2:28" ht="17.25" customHeight="1">
      <c r="B135" s="1994"/>
      <c r="C135" s="1970" t="s">
        <v>4484</v>
      </c>
      <c r="H135" s="1989"/>
      <c r="N135" s="2000" t="s">
        <v>1395</v>
      </c>
      <c r="T135" s="5335"/>
      <c r="U135" s="5335"/>
      <c r="V135" s="5335"/>
      <c r="W135" s="5335"/>
      <c r="X135" s="1989" t="s">
        <v>108</v>
      </c>
      <c r="Y135" s="1970"/>
      <c r="Z135" s="1970"/>
      <c r="AA135" s="1970"/>
      <c r="AB135" s="1998"/>
    </row>
    <row r="136" spans="2:28" ht="17.25" customHeight="1">
      <c r="B136" s="1994"/>
      <c r="H136" s="1989"/>
      <c r="N136" s="1969" t="s">
        <v>4485</v>
      </c>
      <c r="T136" s="5335"/>
      <c r="U136" s="5335"/>
      <c r="V136" s="5335"/>
      <c r="W136" s="5335"/>
      <c r="X136" s="1989" t="s">
        <v>108</v>
      </c>
      <c r="Y136" s="1970"/>
      <c r="Z136" s="1970"/>
      <c r="AA136" s="1970"/>
      <c r="AB136" s="1998"/>
    </row>
    <row r="137" spans="2:28" ht="6" customHeight="1">
      <c r="B137" s="1995"/>
      <c r="C137" s="1980"/>
      <c r="D137" s="1980"/>
      <c r="E137" s="1980"/>
      <c r="F137" s="1980"/>
      <c r="G137" s="1980"/>
      <c r="H137" s="1980"/>
      <c r="I137" s="1980"/>
      <c r="J137" s="1980"/>
      <c r="K137" s="1980"/>
      <c r="L137" s="1980"/>
      <c r="M137" s="1980"/>
      <c r="N137" s="1980"/>
      <c r="O137" s="1980"/>
      <c r="P137" s="1980"/>
      <c r="Q137" s="1980"/>
      <c r="R137" s="1980"/>
      <c r="S137" s="1980"/>
      <c r="T137" s="1980"/>
      <c r="U137" s="1980"/>
      <c r="V137" s="1980"/>
      <c r="W137" s="1980"/>
      <c r="X137" s="1980"/>
      <c r="Y137" s="1996"/>
      <c r="Z137" s="1996"/>
      <c r="AA137" s="1996"/>
      <c r="AB137" s="1997"/>
    </row>
    <row r="138" spans="2:28" ht="6" customHeight="1">
      <c r="B138" s="1990"/>
      <c r="C138" s="1991"/>
      <c r="D138" s="1991"/>
      <c r="E138" s="1991"/>
      <c r="F138" s="1991"/>
      <c r="G138" s="1991"/>
      <c r="H138" s="1991"/>
      <c r="I138" s="1991"/>
      <c r="J138" s="1991"/>
      <c r="K138" s="1991"/>
      <c r="L138" s="1991"/>
      <c r="M138" s="1991"/>
      <c r="N138" s="1991"/>
      <c r="O138" s="1991"/>
      <c r="P138" s="1991"/>
      <c r="Q138" s="1991"/>
      <c r="R138" s="1991"/>
      <c r="S138" s="1991"/>
      <c r="T138" s="1991"/>
      <c r="U138" s="1991"/>
      <c r="V138" s="1991"/>
      <c r="W138" s="1991"/>
      <c r="X138" s="1991"/>
      <c r="Y138" s="1992"/>
      <c r="Z138" s="1992"/>
      <c r="AA138" s="1992"/>
      <c r="AB138" s="1993"/>
    </row>
    <row r="139" spans="2:28" ht="17.25" customHeight="1">
      <c r="B139" s="1994" t="s">
        <v>5001</v>
      </c>
      <c r="L139" s="1973"/>
      <c r="N139" s="1988" t="s">
        <v>139</v>
      </c>
      <c r="O139" s="1970" t="s">
        <v>498</v>
      </c>
      <c r="Q139" s="1988" t="s">
        <v>139</v>
      </c>
      <c r="R139" s="1970" t="s">
        <v>497</v>
      </c>
      <c r="U139" s="1973"/>
      <c r="Y139" s="1970"/>
      <c r="Z139" s="1970"/>
      <c r="AA139" s="1970"/>
      <c r="AB139" s="1998"/>
    </row>
    <row r="140" spans="2:28" ht="6" customHeight="1">
      <c r="B140" s="1995"/>
      <c r="C140" s="1980"/>
      <c r="D140" s="1980"/>
      <c r="E140" s="1980"/>
      <c r="F140" s="1980"/>
      <c r="G140" s="1980"/>
      <c r="H140" s="1980"/>
      <c r="I140" s="1980"/>
      <c r="J140" s="1980"/>
      <c r="K140" s="1980"/>
      <c r="L140" s="1980"/>
      <c r="M140" s="1980"/>
      <c r="N140" s="1980"/>
      <c r="O140" s="1980"/>
      <c r="P140" s="1980"/>
      <c r="Q140" s="1980"/>
      <c r="R140" s="1980"/>
      <c r="S140" s="1980"/>
      <c r="T140" s="1980"/>
      <c r="U140" s="1980"/>
      <c r="V140" s="1980"/>
      <c r="W140" s="1980"/>
      <c r="X140" s="1980"/>
      <c r="Y140" s="1996"/>
      <c r="Z140" s="1996"/>
      <c r="AA140" s="1996"/>
      <c r="AB140" s="1997"/>
    </row>
    <row r="141" spans="2:28" ht="6" customHeight="1">
      <c r="B141" s="1990"/>
      <c r="C141" s="1991"/>
      <c r="D141" s="1991"/>
      <c r="E141" s="1991"/>
      <c r="F141" s="1991"/>
      <c r="G141" s="1991"/>
      <c r="H141" s="1991"/>
      <c r="I141" s="1991"/>
      <c r="J141" s="1991"/>
      <c r="K141" s="1991"/>
      <c r="L141" s="1991"/>
      <c r="M141" s="1991"/>
      <c r="N141" s="1991"/>
      <c r="O141" s="1991"/>
      <c r="P141" s="1991"/>
      <c r="Q141" s="1991"/>
      <c r="R141" s="1991"/>
      <c r="S141" s="1991"/>
      <c r="T141" s="1991"/>
      <c r="U141" s="1991"/>
      <c r="V141" s="1991"/>
      <c r="W141" s="1991"/>
      <c r="X141" s="1991"/>
      <c r="Y141" s="1992"/>
      <c r="Z141" s="1992"/>
      <c r="AA141" s="1992"/>
      <c r="AB141" s="1993"/>
    </row>
    <row r="142" spans="2:28" ht="17.25" customHeight="1">
      <c r="B142" s="1994" t="s">
        <v>5002</v>
      </c>
      <c r="Y142" s="1970"/>
      <c r="Z142" s="1970"/>
      <c r="AA142" s="1970"/>
      <c r="AB142" s="1998"/>
    </row>
    <row r="143" spans="2:28" ht="17.25" customHeight="1">
      <c r="B143" s="1994"/>
      <c r="C143" s="1970" t="s">
        <v>3131</v>
      </c>
      <c r="H143" s="1989"/>
      <c r="I143" s="5340" t="str">
        <f>cst_wskakunin_p4_1_TAKASA_MAX</f>
        <v/>
      </c>
      <c r="J143" s="5340"/>
      <c r="K143" s="5340"/>
      <c r="L143" s="5340"/>
      <c r="M143" s="1097" t="s">
        <v>674</v>
      </c>
      <c r="N143" s="1097"/>
      <c r="O143" s="1097"/>
      <c r="P143" s="1097"/>
      <c r="Q143" s="1097"/>
      <c r="R143" s="1097"/>
      <c r="Y143" s="1970"/>
      <c r="Z143" s="1973"/>
      <c r="AA143" s="1970"/>
      <c r="AB143" s="2001"/>
    </row>
    <row r="144" spans="2:28" ht="17.25" customHeight="1">
      <c r="B144" s="1994"/>
      <c r="C144" s="1970" t="s">
        <v>3132</v>
      </c>
      <c r="H144" s="1989"/>
      <c r="I144" s="5340" t="str">
        <f>cst_wskakunin_p4_1_TAKASA_KEN_MAX</f>
        <v/>
      </c>
      <c r="J144" s="5340"/>
      <c r="K144" s="5340"/>
      <c r="L144" s="5340"/>
      <c r="M144" s="2002" t="s">
        <v>674</v>
      </c>
      <c r="N144" s="1104"/>
      <c r="O144" s="1097"/>
      <c r="P144" s="1097"/>
      <c r="Q144" s="1097"/>
      <c r="R144" s="1097"/>
      <c r="W144" s="1989"/>
      <c r="Y144" s="1970"/>
      <c r="Z144" s="1970"/>
      <c r="AA144" s="1970"/>
      <c r="AB144" s="1998"/>
    </row>
    <row r="145" spans="2:28" ht="17.25" customHeight="1">
      <c r="B145" s="1994"/>
      <c r="C145" s="1970" t="s">
        <v>3133</v>
      </c>
      <c r="F145" s="1970" t="s">
        <v>3560</v>
      </c>
      <c r="H145" s="1989"/>
      <c r="I145" s="5340" t="str">
        <f>cst_wskakunin_KAISU_TIJYOU_SHINSEI</f>
        <v/>
      </c>
      <c r="J145" s="5340"/>
      <c r="K145" s="1100" t="s">
        <v>481</v>
      </c>
      <c r="L145" s="1097"/>
      <c r="M145" s="1097" t="s">
        <v>4018</v>
      </c>
      <c r="N145" s="1097"/>
      <c r="O145" s="1104"/>
      <c r="P145" s="5340">
        <f>cst_wskakunin_KAISU_TIKA_SHINSEI__zero</f>
        <v>0</v>
      </c>
      <c r="Q145" s="5340"/>
      <c r="R145" s="1100" t="s">
        <v>481</v>
      </c>
      <c r="W145" s="1989"/>
      <c r="Y145" s="1970"/>
      <c r="Z145" s="1970"/>
      <c r="AA145" s="1970"/>
      <c r="AB145" s="1998"/>
    </row>
    <row r="146" spans="2:28" ht="6" customHeight="1">
      <c r="B146" s="1995"/>
      <c r="C146" s="1980"/>
      <c r="D146" s="1980"/>
      <c r="E146" s="1980"/>
      <c r="F146" s="1980"/>
      <c r="G146" s="1980"/>
      <c r="H146" s="1980"/>
      <c r="I146" s="1980"/>
      <c r="J146" s="1980"/>
      <c r="K146" s="1980"/>
      <c r="L146" s="1980"/>
      <c r="M146" s="1980"/>
      <c r="N146" s="1980"/>
      <c r="O146" s="1980"/>
      <c r="P146" s="1980"/>
      <c r="Q146" s="1980"/>
      <c r="R146" s="1980"/>
      <c r="S146" s="1980"/>
      <c r="T146" s="1980"/>
      <c r="U146" s="1980"/>
      <c r="V146" s="1980"/>
      <c r="W146" s="1980"/>
      <c r="X146" s="1980"/>
      <c r="Y146" s="1996"/>
      <c r="Z146" s="1996"/>
      <c r="AA146" s="1996"/>
      <c r="AB146" s="1997"/>
    </row>
    <row r="147" spans="2:28" ht="6" customHeight="1">
      <c r="B147" s="1990"/>
      <c r="C147" s="1991"/>
      <c r="D147" s="1991"/>
      <c r="E147" s="1991"/>
      <c r="F147" s="1991"/>
      <c r="G147" s="1991"/>
      <c r="H147" s="1991"/>
      <c r="I147" s="1991"/>
      <c r="J147" s="1991"/>
      <c r="K147" s="1991"/>
      <c r="L147" s="1991"/>
      <c r="M147" s="1991"/>
      <c r="N147" s="1991"/>
      <c r="O147" s="1991"/>
      <c r="P147" s="1991"/>
      <c r="Q147" s="1991"/>
      <c r="R147" s="1991"/>
      <c r="S147" s="1991"/>
      <c r="T147" s="1991"/>
      <c r="U147" s="1991"/>
      <c r="V147" s="1991"/>
      <c r="W147" s="1991"/>
      <c r="X147" s="1991"/>
      <c r="Y147" s="1992"/>
      <c r="Z147" s="1992"/>
      <c r="AA147" s="1992"/>
      <c r="AB147" s="1993"/>
    </row>
    <row r="148" spans="2:28" ht="17.25" customHeight="1">
      <c r="B148" s="1994" t="s">
        <v>5003</v>
      </c>
      <c r="G148" s="5340" t="str">
        <f>cst_wskakunin_KOUZOU1</f>
        <v/>
      </c>
      <c r="H148" s="5340"/>
      <c r="I148" s="5340"/>
      <c r="J148" s="5340"/>
      <c r="K148" s="5340"/>
      <c r="L148" s="5340"/>
      <c r="M148" s="1097"/>
      <c r="N148" s="1099" t="s">
        <v>641</v>
      </c>
      <c r="O148" s="1097"/>
      <c r="P148" s="5340" t="str">
        <f>cst_wskakunin_KOUZOU2</f>
        <v/>
      </c>
      <c r="Q148" s="5340"/>
      <c r="R148" s="5340"/>
      <c r="S148" s="5340"/>
      <c r="T148" s="5340"/>
      <c r="U148" s="1973" t="s">
        <v>5341</v>
      </c>
      <c r="Y148" s="1970"/>
      <c r="Z148" s="1970"/>
      <c r="AA148" s="1970"/>
      <c r="AB148" s="1998"/>
    </row>
    <row r="149" spans="2:28" ht="6" customHeight="1">
      <c r="B149" s="1995"/>
      <c r="C149" s="1980"/>
      <c r="D149" s="1980"/>
      <c r="E149" s="1980"/>
      <c r="F149" s="1980"/>
      <c r="G149" s="1980"/>
      <c r="H149" s="1980"/>
      <c r="I149" s="1980"/>
      <c r="J149" s="1980"/>
      <c r="K149" s="1980"/>
      <c r="L149" s="1980"/>
      <c r="M149" s="1980"/>
      <c r="N149" s="1980"/>
      <c r="O149" s="1980"/>
      <c r="P149" s="1980"/>
      <c r="Q149" s="1980"/>
      <c r="R149" s="1980"/>
      <c r="S149" s="1980"/>
      <c r="T149" s="1980"/>
      <c r="U149" s="1980"/>
      <c r="V149" s="1980"/>
      <c r="W149" s="1980"/>
      <c r="X149" s="1980"/>
      <c r="Y149" s="1996"/>
      <c r="Z149" s="1996"/>
      <c r="AA149" s="1996"/>
      <c r="AB149" s="1997"/>
    </row>
    <row r="150" spans="2:28" ht="6" customHeight="1">
      <c r="B150" s="1990"/>
      <c r="C150" s="1991"/>
      <c r="D150" s="1991"/>
      <c r="E150" s="1991"/>
      <c r="F150" s="1991"/>
      <c r="G150" s="1991"/>
      <c r="H150" s="1991"/>
      <c r="I150" s="1991"/>
      <c r="J150" s="1991"/>
      <c r="K150" s="1991"/>
      <c r="L150" s="1991"/>
      <c r="M150" s="1991"/>
      <c r="N150" s="1991"/>
      <c r="O150" s="1991"/>
      <c r="P150" s="1991"/>
      <c r="Q150" s="1991"/>
      <c r="R150" s="1991"/>
      <c r="S150" s="1991"/>
      <c r="T150" s="1991"/>
      <c r="U150" s="1991"/>
      <c r="V150" s="1991"/>
      <c r="W150" s="1991"/>
      <c r="X150" s="1991"/>
      <c r="Y150" s="1992"/>
      <c r="Z150" s="1992"/>
      <c r="AA150" s="1992"/>
      <c r="AB150" s="1993"/>
    </row>
    <row r="151" spans="2:28" ht="17.25" customHeight="1">
      <c r="B151" s="1994" t="s">
        <v>5004</v>
      </c>
      <c r="K151" s="1973"/>
      <c r="M151" s="1969"/>
      <c r="Q151" s="1970" t="s">
        <v>4488</v>
      </c>
      <c r="T151" s="1973"/>
      <c r="Y151" s="1970"/>
      <c r="Z151" s="1970"/>
      <c r="AA151" s="1970"/>
      <c r="AB151" s="1998"/>
    </row>
    <row r="152" spans="2:28" ht="6" customHeight="1">
      <c r="B152" s="1995"/>
      <c r="C152" s="1980"/>
      <c r="D152" s="1980"/>
      <c r="E152" s="1980"/>
      <c r="F152" s="1980"/>
      <c r="G152" s="1980"/>
      <c r="H152" s="1980"/>
      <c r="I152" s="1980"/>
      <c r="J152" s="1980"/>
      <c r="K152" s="1980"/>
      <c r="L152" s="1980"/>
      <c r="M152" s="1980"/>
      <c r="N152" s="1980"/>
      <c r="O152" s="1980"/>
      <c r="P152" s="1980"/>
      <c r="Q152" s="1980"/>
      <c r="R152" s="1980"/>
      <c r="S152" s="1980"/>
      <c r="T152" s="1980"/>
      <c r="U152" s="1980"/>
      <c r="V152" s="1980"/>
      <c r="W152" s="1980"/>
      <c r="X152" s="1980"/>
      <c r="Y152" s="1996"/>
      <c r="Z152" s="1996"/>
      <c r="AA152" s="1996"/>
      <c r="AB152" s="1997"/>
    </row>
    <row r="153" spans="2:28" ht="6" customHeight="1">
      <c r="B153" s="1990"/>
      <c r="C153" s="1991"/>
      <c r="D153" s="1991"/>
      <c r="E153" s="1991"/>
      <c r="F153" s="1991"/>
      <c r="G153" s="1991"/>
      <c r="H153" s="1991"/>
      <c r="I153" s="1991"/>
      <c r="J153" s="1991"/>
      <c r="K153" s="1991"/>
      <c r="L153" s="1991"/>
      <c r="M153" s="1991"/>
      <c r="N153" s="1991"/>
      <c r="O153" s="1991"/>
      <c r="P153" s="1991"/>
      <c r="Q153" s="1991"/>
      <c r="R153" s="1991"/>
      <c r="S153" s="1991"/>
      <c r="T153" s="1991"/>
      <c r="U153" s="1991"/>
      <c r="V153" s="1991"/>
      <c r="W153" s="1991"/>
      <c r="X153" s="1991"/>
      <c r="Y153" s="1992"/>
      <c r="Z153" s="1992"/>
      <c r="AA153" s="1992"/>
      <c r="AB153" s="1993"/>
    </row>
    <row r="154" spans="2:28" ht="17.25" customHeight="1">
      <c r="B154" s="1994" t="s">
        <v>5005</v>
      </c>
      <c r="K154" s="1973"/>
      <c r="M154" s="1969"/>
      <c r="Y154" s="1970"/>
      <c r="Z154" s="1970"/>
      <c r="AA154" s="1970"/>
      <c r="AB154" s="1998"/>
    </row>
    <row r="155" spans="2:28" ht="17.25" customHeight="1">
      <c r="B155" s="1994"/>
      <c r="C155" s="1970" t="s">
        <v>5006</v>
      </c>
      <c r="K155" s="1973"/>
      <c r="M155" s="1969"/>
      <c r="P155" s="5372"/>
      <c r="Q155" s="5372"/>
      <c r="R155" s="1100" t="s">
        <v>477</v>
      </c>
      <c r="S155" s="5372"/>
      <c r="T155" s="5372"/>
      <c r="U155" s="1100" t="s">
        <v>5</v>
      </c>
      <c r="V155" s="5372"/>
      <c r="W155" s="5372"/>
      <c r="X155" s="1100" t="s">
        <v>478</v>
      </c>
      <c r="Y155" s="1970"/>
      <c r="Z155" s="1970"/>
      <c r="AA155" s="1970"/>
      <c r="AB155" s="1998"/>
    </row>
    <row r="156" spans="2:28" ht="17.25" customHeight="1">
      <c r="B156" s="1994"/>
      <c r="C156" s="1970" t="s">
        <v>5007</v>
      </c>
      <c r="K156" s="1973"/>
      <c r="M156" s="1969"/>
      <c r="P156" s="5372"/>
      <c r="Q156" s="5372"/>
      <c r="R156" s="1973" t="s">
        <v>477</v>
      </c>
      <c r="S156" s="5372"/>
      <c r="T156" s="5372"/>
      <c r="U156" s="1973" t="s">
        <v>5</v>
      </c>
      <c r="V156" s="5372"/>
      <c r="W156" s="5372"/>
      <c r="X156" s="1973" t="s">
        <v>478</v>
      </c>
      <c r="Y156" s="1970"/>
      <c r="Z156" s="1970"/>
      <c r="AA156" s="1970"/>
      <c r="AB156" s="1998"/>
    </row>
    <row r="157" spans="2:28" ht="6" customHeight="1">
      <c r="B157" s="1995"/>
      <c r="C157" s="1980"/>
      <c r="D157" s="1980"/>
      <c r="E157" s="1980"/>
      <c r="F157" s="1980"/>
      <c r="G157" s="1980"/>
      <c r="H157" s="1980"/>
      <c r="I157" s="1980"/>
      <c r="J157" s="1980"/>
      <c r="K157" s="1980"/>
      <c r="L157" s="1980"/>
      <c r="M157" s="1980"/>
      <c r="N157" s="1980"/>
      <c r="O157" s="1980"/>
      <c r="P157" s="1980"/>
      <c r="Q157" s="1980"/>
      <c r="R157" s="1980"/>
      <c r="S157" s="1980"/>
      <c r="T157" s="1980"/>
      <c r="U157" s="1980"/>
      <c r="V157" s="1980"/>
      <c r="W157" s="1980"/>
      <c r="X157" s="1980"/>
      <c r="Y157" s="1996"/>
      <c r="Z157" s="1996"/>
      <c r="AA157" s="1996"/>
      <c r="AB157" s="1997"/>
    </row>
    <row r="158" spans="2:28" ht="6" customHeight="1">
      <c r="B158" s="1990"/>
      <c r="C158" s="1991"/>
      <c r="D158" s="1991"/>
      <c r="E158" s="1991"/>
      <c r="F158" s="1991"/>
      <c r="G158" s="1991"/>
      <c r="H158" s="1991"/>
      <c r="I158" s="1991"/>
      <c r="J158" s="1991"/>
      <c r="K158" s="1991"/>
      <c r="L158" s="1991"/>
      <c r="M158" s="1991"/>
      <c r="N158" s="1991"/>
      <c r="O158" s="1991"/>
      <c r="P158" s="1991"/>
      <c r="Q158" s="1991"/>
      <c r="R158" s="1991"/>
      <c r="S158" s="1991"/>
      <c r="T158" s="1991"/>
      <c r="U158" s="1991"/>
      <c r="V158" s="1991"/>
      <c r="W158" s="1991"/>
      <c r="X158" s="1991"/>
      <c r="Y158" s="1992"/>
      <c r="Z158" s="1992"/>
      <c r="AA158" s="1992"/>
      <c r="AB158" s="1993"/>
    </row>
    <row r="159" spans="2:28" ht="17.25" customHeight="1">
      <c r="B159" s="1994" t="s">
        <v>5008</v>
      </c>
      <c r="K159" s="1973"/>
      <c r="M159" s="1969"/>
      <c r="P159" s="5372"/>
      <c r="Q159" s="5372"/>
      <c r="R159" s="1973" t="s">
        <v>477</v>
      </c>
      <c r="S159" s="5372"/>
      <c r="T159" s="5372"/>
      <c r="U159" s="1973" t="s">
        <v>5</v>
      </c>
      <c r="V159" s="5372"/>
      <c r="W159" s="5372"/>
      <c r="X159" s="1973" t="s">
        <v>478</v>
      </c>
      <c r="Y159" s="1970"/>
      <c r="Z159" s="1970"/>
      <c r="AA159" s="1970"/>
      <c r="AB159" s="1998"/>
    </row>
    <row r="160" spans="2:28" ht="6" customHeight="1">
      <c r="B160" s="1995"/>
      <c r="C160" s="1980"/>
      <c r="D160" s="1980"/>
      <c r="E160" s="1980"/>
      <c r="F160" s="1980"/>
      <c r="G160" s="1980"/>
      <c r="H160" s="1980"/>
      <c r="I160" s="1980"/>
      <c r="J160" s="1980"/>
      <c r="K160" s="1980"/>
      <c r="L160" s="1980"/>
      <c r="M160" s="1980"/>
      <c r="N160" s="1980"/>
      <c r="O160" s="1980"/>
      <c r="P160" s="1980"/>
      <c r="Q160" s="1980"/>
      <c r="R160" s="1980"/>
      <c r="S160" s="1980"/>
      <c r="T160" s="1980"/>
      <c r="U160" s="1980"/>
      <c r="V160" s="1980"/>
      <c r="W160" s="1980"/>
      <c r="X160" s="1980"/>
      <c r="Y160" s="1996"/>
      <c r="Z160" s="1996"/>
      <c r="AA160" s="1996"/>
      <c r="AB160" s="1997"/>
    </row>
    <row r="161" spans="1:27" ht="17.25" customHeight="1">
      <c r="A161" s="2003" t="s">
        <v>2943</v>
      </c>
    </row>
    <row r="162" spans="1:27" ht="17.25" customHeight="1">
      <c r="A162" s="2003" t="s">
        <v>5009</v>
      </c>
    </row>
    <row r="163" spans="1:27" ht="17.25" customHeight="1">
      <c r="A163" s="2003" t="s">
        <v>5342</v>
      </c>
    </row>
    <row r="164" spans="1:27" ht="17.25" customHeight="1">
      <c r="A164" s="2003" t="s">
        <v>5335</v>
      </c>
    </row>
    <row r="165" spans="1:27" ht="17.25" customHeight="1">
      <c r="A165" s="2003" t="s">
        <v>4301</v>
      </c>
    </row>
    <row r="166" spans="1:27" ht="17.25" customHeight="1">
      <c r="A166" s="2003" t="s">
        <v>5343</v>
      </c>
    </row>
    <row r="167" spans="1:27" ht="17.25" customHeight="1">
      <c r="A167" s="2003" t="s">
        <v>5344</v>
      </c>
    </row>
    <row r="168" spans="1:27" ht="17.25" customHeight="1"/>
    <row r="169" spans="1:27" ht="17.25" customHeight="1"/>
    <row r="170" spans="1:27" ht="17.25" customHeight="1"/>
    <row r="171" spans="1:27" ht="17.25" customHeight="1"/>
    <row r="172" spans="1:27" ht="17.25" customHeight="1"/>
    <row r="173" spans="1:27" ht="17.25" customHeight="1">
      <c r="Y173" s="1970"/>
      <c r="Z173" s="1970"/>
      <c r="AA173" s="1970"/>
    </row>
    <row r="174" spans="1:27" ht="17.25" customHeight="1"/>
    <row r="175" spans="1:27" ht="17.25" customHeight="1"/>
    <row r="176" spans="1:27" ht="17.25" customHeight="1"/>
    <row r="177" spans="1:28" ht="17.25" customHeight="1"/>
    <row r="178" spans="1:28" ht="17.25" customHeight="1"/>
    <row r="179" spans="1:28" ht="17.25" customHeight="1">
      <c r="A179" s="5336" t="s">
        <v>85</v>
      </c>
      <c r="B179" s="5336"/>
      <c r="C179" s="5336"/>
      <c r="D179" s="5336"/>
      <c r="E179" s="5336"/>
      <c r="F179" s="5336"/>
      <c r="G179" s="5336"/>
      <c r="H179" s="5336"/>
      <c r="I179" s="5336"/>
      <c r="J179" s="5336"/>
      <c r="K179" s="5336"/>
      <c r="L179" s="5336"/>
      <c r="M179" s="5336"/>
      <c r="N179" s="5336"/>
      <c r="O179" s="5336"/>
      <c r="P179" s="5336"/>
      <c r="Q179" s="5336"/>
      <c r="R179" s="5336"/>
      <c r="S179" s="5336"/>
      <c r="T179" s="5336"/>
      <c r="U179" s="5336"/>
      <c r="V179" s="5336"/>
      <c r="W179" s="5336"/>
      <c r="X179" s="5336"/>
      <c r="Y179" s="5336"/>
      <c r="Z179" s="5336"/>
      <c r="AA179" s="5336"/>
      <c r="AB179" s="5336"/>
    </row>
    <row r="180" spans="1:28" ht="17.25" customHeight="1">
      <c r="A180" s="1970" t="s">
        <v>4496</v>
      </c>
    </row>
    <row r="181" spans="1:28" ht="6" customHeight="1">
      <c r="B181" s="1990"/>
      <c r="C181" s="1991"/>
      <c r="D181" s="1991"/>
      <c r="E181" s="1991"/>
      <c r="F181" s="1991"/>
      <c r="G181" s="1991"/>
      <c r="H181" s="1991"/>
      <c r="I181" s="1991"/>
      <c r="J181" s="1991"/>
      <c r="K181" s="1991"/>
      <c r="L181" s="1991"/>
      <c r="M181" s="1991"/>
      <c r="N181" s="1991"/>
      <c r="O181" s="1991"/>
      <c r="P181" s="1991"/>
      <c r="Q181" s="1991"/>
      <c r="R181" s="1991"/>
      <c r="S181" s="1991"/>
      <c r="T181" s="1991"/>
      <c r="U181" s="1991"/>
      <c r="V181" s="1991"/>
      <c r="W181" s="1991"/>
      <c r="X181" s="1991"/>
      <c r="Y181" s="1992"/>
      <c r="Z181" s="1992"/>
      <c r="AA181" s="1992"/>
      <c r="AB181" s="1993"/>
    </row>
    <row r="182" spans="1:28" ht="17.25" customHeight="1">
      <c r="B182" s="1994" t="s">
        <v>3945</v>
      </c>
      <c r="K182" s="5372"/>
      <c r="L182" s="5372"/>
      <c r="M182" s="5372"/>
      <c r="Y182" s="1970"/>
      <c r="Z182" s="1970"/>
      <c r="AA182" s="1970"/>
      <c r="AB182" s="1998"/>
    </row>
    <row r="183" spans="1:28" ht="6" customHeight="1">
      <c r="B183" s="1995"/>
      <c r="C183" s="1980"/>
      <c r="D183" s="1980"/>
      <c r="E183" s="1980"/>
      <c r="F183" s="1980"/>
      <c r="G183" s="1980"/>
      <c r="H183" s="1980"/>
      <c r="I183" s="1980"/>
      <c r="J183" s="1980"/>
      <c r="K183" s="1980"/>
      <c r="L183" s="1980"/>
      <c r="M183" s="1980"/>
      <c r="N183" s="1980"/>
      <c r="O183" s="1980"/>
      <c r="P183" s="1980"/>
      <c r="Q183" s="1980"/>
      <c r="R183" s="1980"/>
      <c r="S183" s="1980"/>
      <c r="T183" s="1980"/>
      <c r="U183" s="1980"/>
      <c r="V183" s="1980"/>
      <c r="W183" s="1980"/>
      <c r="X183" s="1980"/>
      <c r="Y183" s="1996"/>
      <c r="Z183" s="1996"/>
      <c r="AA183" s="1996"/>
      <c r="AB183" s="1997"/>
    </row>
    <row r="184" spans="1:28" ht="6" customHeight="1">
      <c r="B184" s="1990"/>
      <c r="C184" s="1991"/>
      <c r="D184" s="1991"/>
      <c r="E184" s="1991"/>
      <c r="F184" s="1991"/>
      <c r="G184" s="1991"/>
      <c r="H184" s="1991"/>
      <c r="I184" s="1991"/>
      <c r="J184" s="1991"/>
      <c r="K184" s="1991"/>
      <c r="L184" s="1991"/>
      <c r="M184" s="1991"/>
      <c r="N184" s="1991"/>
      <c r="O184" s="1991"/>
      <c r="P184" s="1991"/>
      <c r="Q184" s="1991"/>
      <c r="R184" s="1991"/>
      <c r="S184" s="1991"/>
      <c r="T184" s="1991"/>
      <c r="U184" s="1991"/>
      <c r="V184" s="1991"/>
      <c r="W184" s="1991"/>
      <c r="X184" s="1991"/>
      <c r="Y184" s="1992"/>
      <c r="Z184" s="1992"/>
      <c r="AA184" s="1992"/>
      <c r="AB184" s="1993"/>
    </row>
    <row r="185" spans="1:28" ht="17.25" customHeight="1">
      <c r="B185" s="1994" t="s">
        <v>3946</v>
      </c>
      <c r="K185" s="5372"/>
      <c r="L185" s="5372"/>
      <c r="M185" s="5372"/>
      <c r="N185" s="1973" t="s">
        <v>481</v>
      </c>
      <c r="Y185" s="1970"/>
      <c r="Z185" s="1970"/>
      <c r="AA185" s="1970"/>
      <c r="AB185" s="1998"/>
    </row>
    <row r="186" spans="1:28" ht="6" customHeight="1">
      <c r="B186" s="1995"/>
      <c r="C186" s="1980"/>
      <c r="D186" s="1980"/>
      <c r="E186" s="1980"/>
      <c r="F186" s="1980"/>
      <c r="G186" s="1980"/>
      <c r="H186" s="1980"/>
      <c r="I186" s="1980"/>
      <c r="J186" s="1980"/>
      <c r="K186" s="1980"/>
      <c r="L186" s="1980"/>
      <c r="M186" s="1980"/>
      <c r="N186" s="1980"/>
      <c r="O186" s="1980"/>
      <c r="P186" s="1980"/>
      <c r="Q186" s="1980"/>
      <c r="R186" s="1980"/>
      <c r="S186" s="1980"/>
      <c r="T186" s="1980"/>
      <c r="U186" s="1980"/>
      <c r="V186" s="1980"/>
      <c r="W186" s="1980"/>
      <c r="X186" s="1980"/>
      <c r="Y186" s="1996"/>
      <c r="Z186" s="1996"/>
      <c r="AA186" s="1996"/>
      <c r="AB186" s="1997"/>
    </row>
    <row r="187" spans="1:28" ht="6" customHeight="1">
      <c r="B187" s="1990"/>
      <c r="C187" s="1991"/>
      <c r="D187" s="1991"/>
      <c r="E187" s="1991"/>
      <c r="F187" s="1991"/>
      <c r="G187" s="1991"/>
      <c r="H187" s="1991"/>
      <c r="I187" s="1991"/>
      <c r="J187" s="1991"/>
      <c r="K187" s="1991"/>
      <c r="L187" s="1991"/>
      <c r="M187" s="1991"/>
      <c r="N187" s="1991"/>
      <c r="O187" s="1991"/>
      <c r="P187" s="1991"/>
      <c r="Q187" s="1991"/>
      <c r="R187" s="1991"/>
      <c r="S187" s="1991"/>
      <c r="T187" s="1991"/>
      <c r="U187" s="1991"/>
      <c r="V187" s="1991"/>
      <c r="W187" s="1991"/>
      <c r="X187" s="1991"/>
      <c r="Y187" s="1992"/>
      <c r="Z187" s="1992"/>
      <c r="AA187" s="1992"/>
      <c r="AB187" s="1993"/>
    </row>
    <row r="188" spans="1:28" ht="17.25" customHeight="1">
      <c r="B188" s="1994" t="s">
        <v>5010</v>
      </c>
      <c r="N188" s="1973"/>
      <c r="Y188" s="1970"/>
      <c r="Z188" s="1970"/>
      <c r="AA188" s="1970"/>
      <c r="AB188" s="1998"/>
    </row>
    <row r="189" spans="1:28" ht="17.25" customHeight="1">
      <c r="B189" s="1994"/>
      <c r="C189" s="1970" t="s">
        <v>4498</v>
      </c>
      <c r="I189" s="1988" t="s">
        <v>139</v>
      </c>
      <c r="J189" s="1973" t="s">
        <v>498</v>
      </c>
      <c r="L189" s="1988" t="s">
        <v>139</v>
      </c>
      <c r="M189" s="1973" t="s">
        <v>497</v>
      </c>
      <c r="N189" s="1973"/>
      <c r="Y189" s="1970"/>
      <c r="Z189" s="1970"/>
      <c r="AA189" s="1970"/>
      <c r="AB189" s="1998"/>
    </row>
    <row r="190" spans="1:28" ht="17.25" customHeight="1">
      <c r="B190" s="1994"/>
      <c r="C190" s="1970" t="s">
        <v>4499</v>
      </c>
      <c r="I190" s="1988" t="s">
        <v>139</v>
      </c>
      <c r="J190" s="1973" t="s">
        <v>498</v>
      </c>
      <c r="L190" s="1988" t="s">
        <v>139</v>
      </c>
      <c r="M190" s="1973" t="s">
        <v>497</v>
      </c>
      <c r="N190" s="1973"/>
      <c r="Y190" s="1970"/>
      <c r="Z190" s="1970"/>
      <c r="AA190" s="1970"/>
      <c r="AB190" s="1998"/>
    </row>
    <row r="191" spans="1:28" ht="17.25" customHeight="1">
      <c r="B191" s="1994"/>
      <c r="C191" s="1970" t="s">
        <v>3563</v>
      </c>
      <c r="I191" s="1988" t="s">
        <v>139</v>
      </c>
      <c r="J191" s="1973" t="s">
        <v>498</v>
      </c>
      <c r="L191" s="1988" t="s">
        <v>139</v>
      </c>
      <c r="M191" s="1973" t="s">
        <v>497</v>
      </c>
      <c r="N191" s="1973"/>
      <c r="Y191" s="1970"/>
      <c r="Z191" s="1970"/>
      <c r="AA191" s="1970"/>
      <c r="AB191" s="1998"/>
    </row>
    <row r="192" spans="1:28" ht="6" customHeight="1">
      <c r="B192" s="1995"/>
      <c r="C192" s="1980"/>
      <c r="D192" s="1980"/>
      <c r="E192" s="1980"/>
      <c r="F192" s="1980"/>
      <c r="G192" s="1980"/>
      <c r="H192" s="1980"/>
      <c r="I192" s="1980"/>
      <c r="J192" s="1980"/>
      <c r="K192" s="1980"/>
      <c r="L192" s="1980"/>
      <c r="M192" s="1980"/>
      <c r="N192" s="1980"/>
      <c r="O192" s="1980"/>
      <c r="P192" s="1980"/>
      <c r="Q192" s="1980"/>
      <c r="R192" s="1980"/>
      <c r="S192" s="1980"/>
      <c r="T192" s="1980"/>
      <c r="U192" s="1980"/>
      <c r="V192" s="1980"/>
      <c r="W192" s="1980"/>
      <c r="X192" s="1980"/>
      <c r="Y192" s="1996"/>
      <c r="Z192" s="1996"/>
      <c r="AA192" s="1996"/>
      <c r="AB192" s="1997"/>
    </row>
    <row r="193" spans="1:1" ht="17.25" customHeight="1">
      <c r="A193" s="2003" t="s">
        <v>2943</v>
      </c>
    </row>
    <row r="194" spans="1:1" ht="17.25" customHeight="1">
      <c r="A194" s="2003" t="s">
        <v>4652</v>
      </c>
    </row>
    <row r="195" spans="1:1" ht="17.25" customHeight="1">
      <c r="A195" s="2003" t="s">
        <v>4653</v>
      </c>
    </row>
    <row r="196" spans="1:1" ht="17.25" customHeight="1">
      <c r="A196" s="2003" t="s">
        <v>5345</v>
      </c>
    </row>
    <row r="197" spans="1:1" ht="17.25" customHeight="1">
      <c r="A197" s="2003" t="s">
        <v>5346</v>
      </c>
    </row>
    <row r="198" spans="1:1" ht="17.25" customHeight="1">
      <c r="A198" s="2003" t="s">
        <v>5347</v>
      </c>
    </row>
    <row r="199" spans="1:1" ht="17.25" customHeight="1">
      <c r="A199" s="2003" t="s">
        <v>4278</v>
      </c>
    </row>
    <row r="200" spans="1:1" ht="17.25" customHeight="1"/>
    <row r="201" spans="1:1" ht="17.25" customHeight="1"/>
    <row r="202" spans="1:1" ht="17.25" customHeight="1"/>
    <row r="203" spans="1:1" ht="17.25" customHeight="1"/>
    <row r="204" spans="1:1" ht="17.25" customHeight="1"/>
    <row r="205" spans="1:1" ht="17.25" customHeight="1"/>
    <row r="206" spans="1:1" ht="17.25" customHeight="1"/>
    <row r="207" spans="1:1" ht="17.25" customHeight="1"/>
    <row r="208" spans="1:1" ht="17.25" customHeight="1"/>
    <row r="209" ht="17.25" customHeight="1"/>
    <row r="210" ht="17.25" customHeight="1"/>
    <row r="211" ht="17.25" customHeight="1"/>
    <row r="212" ht="17.25" customHeight="1"/>
    <row r="213" ht="17.25" customHeight="1"/>
    <row r="214" ht="17.25" customHeight="1"/>
  </sheetData>
  <mergeCells count="59">
    <mergeCell ref="A49:AB49"/>
    <mergeCell ref="H53:AB53"/>
    <mergeCell ref="H56:AB56"/>
    <mergeCell ref="A48:AB48"/>
    <mergeCell ref="A3:AB3"/>
    <mergeCell ref="A4:AB4"/>
    <mergeCell ref="A5:AB5"/>
    <mergeCell ref="U7:V7"/>
    <mergeCell ref="S11:AB12"/>
    <mergeCell ref="S13:AB14"/>
    <mergeCell ref="A28:J28"/>
    <mergeCell ref="K28:AB31"/>
    <mergeCell ref="A29:J29"/>
    <mergeCell ref="A30:J30"/>
    <mergeCell ref="A31:J31"/>
    <mergeCell ref="I59:L59"/>
    <mergeCell ref="I65:L65"/>
    <mergeCell ref="T72:W72"/>
    <mergeCell ref="T73:W73"/>
    <mergeCell ref="I80:L80"/>
    <mergeCell ref="I68:L68"/>
    <mergeCell ref="I81:L81"/>
    <mergeCell ref="I82:J82"/>
    <mergeCell ref="P82:Q82"/>
    <mergeCell ref="I145:J145"/>
    <mergeCell ref="P145:Q145"/>
    <mergeCell ref="I128:L128"/>
    <mergeCell ref="G85:L85"/>
    <mergeCell ref="P85:T85"/>
    <mergeCell ref="P91:Q91"/>
    <mergeCell ref="S91:T91"/>
    <mergeCell ref="A114:AB114"/>
    <mergeCell ref="A115:AB115"/>
    <mergeCell ref="H119:AB119"/>
    <mergeCell ref="H122:AB122"/>
    <mergeCell ref="I125:L125"/>
    <mergeCell ref="V91:W91"/>
    <mergeCell ref="P94:Q94"/>
    <mergeCell ref="S94:T94"/>
    <mergeCell ref="V94:W94"/>
    <mergeCell ref="I131:L131"/>
    <mergeCell ref="T135:W135"/>
    <mergeCell ref="T136:W136"/>
    <mergeCell ref="I143:L143"/>
    <mergeCell ref="I144:L144"/>
    <mergeCell ref="V159:W159"/>
    <mergeCell ref="A179:AB179"/>
    <mergeCell ref="V155:W155"/>
    <mergeCell ref="V156:W156"/>
    <mergeCell ref="K182:M182"/>
    <mergeCell ref="K185:M185"/>
    <mergeCell ref="G148:L148"/>
    <mergeCell ref="P148:T148"/>
    <mergeCell ref="P155:Q155"/>
    <mergeCell ref="S155:T155"/>
    <mergeCell ref="P159:Q159"/>
    <mergeCell ref="S159:T159"/>
    <mergeCell ref="P156:Q156"/>
    <mergeCell ref="S156:T156"/>
  </mergeCells>
  <phoneticPr fontId="129"/>
  <dataValidations disablePrompts="1" count="1">
    <dataValidation type="list" allowBlank="1" showInputMessage="1" showErrorMessage="1" sqref="C24:C25 C46:C47 H46:H47 H62 H71:H73 H80:H82 H134:H136 H143:H145 I189:I191 K62 L189:L191 M46:M47 N71 N76 N81 N134 N139 N144 O82 O145 Q76 Q139" xr:uid="{00000000-0002-0000-57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0000"/>
  </sheetPr>
  <dimension ref="A1:AB75"/>
  <sheetViews>
    <sheetView zoomScaleNormal="100" zoomScaleSheetLayoutView="100" workbookViewId="0"/>
  </sheetViews>
  <sheetFormatPr defaultColWidth="9" defaultRowHeight="13.5"/>
  <cols>
    <col min="1" max="24" width="3.125" style="1970" customWidth="1"/>
    <col min="25" max="27" width="3.125" style="1987" customWidth="1"/>
    <col min="28" max="28" width="3.125" style="1970" customWidth="1"/>
    <col min="29" max="29" width="12.375" style="1970" customWidth="1"/>
    <col min="30" max="30" width="9" style="1970" customWidth="1"/>
    <col min="31" max="16384" width="9" style="1970"/>
  </cols>
  <sheetData>
    <row r="1" spans="1:28" ht="17.25" customHeight="1">
      <c r="A1" s="1969" t="s">
        <v>4654</v>
      </c>
      <c r="G1" s="1971"/>
      <c r="H1" s="1971"/>
      <c r="Y1" s="1972"/>
      <c r="Z1" s="1972"/>
      <c r="AA1" s="1972"/>
    </row>
    <row r="2" spans="1:28" ht="17.25" customHeight="1">
      <c r="Y2" s="1972"/>
      <c r="Z2" s="1972"/>
      <c r="AA2" s="1972"/>
    </row>
    <row r="3" spans="1:28" ht="25.5" customHeight="1">
      <c r="A3" s="5382" t="s">
        <v>4655</v>
      </c>
      <c r="B3" s="5382"/>
      <c r="C3" s="5382"/>
      <c r="D3" s="5382"/>
      <c r="E3" s="5382"/>
      <c r="F3" s="5382"/>
      <c r="G3" s="5382"/>
      <c r="H3" s="5382"/>
      <c r="I3" s="5382"/>
      <c r="J3" s="5382"/>
      <c r="K3" s="5382"/>
      <c r="L3" s="5382"/>
      <c r="M3" s="5382"/>
      <c r="N3" s="5382"/>
      <c r="O3" s="5382"/>
      <c r="P3" s="5382"/>
      <c r="Q3" s="5382"/>
      <c r="R3" s="5382"/>
      <c r="S3" s="5382"/>
      <c r="T3" s="5382"/>
      <c r="U3" s="5382"/>
      <c r="V3" s="5382"/>
      <c r="W3" s="5382"/>
      <c r="X3" s="5382"/>
      <c r="Y3" s="5382"/>
      <c r="Z3" s="5382"/>
      <c r="AA3" s="5382"/>
      <c r="AB3" s="5382"/>
    </row>
    <row r="4" spans="1:28" ht="17.25" customHeight="1">
      <c r="A4" s="5336" t="s">
        <v>5412</v>
      </c>
      <c r="B4" s="5336"/>
      <c r="C4" s="5336"/>
      <c r="D4" s="5336"/>
      <c r="E4" s="5336"/>
      <c r="F4" s="5336"/>
      <c r="G4" s="5336"/>
      <c r="H4" s="5336"/>
      <c r="I4" s="5336"/>
      <c r="J4" s="5336"/>
      <c r="K4" s="5336"/>
      <c r="L4" s="5336"/>
      <c r="M4" s="5336"/>
      <c r="N4" s="5336"/>
      <c r="O4" s="5336"/>
      <c r="P4" s="5336"/>
      <c r="Q4" s="5336"/>
      <c r="R4" s="5336"/>
      <c r="S4" s="5336"/>
      <c r="T4" s="5336"/>
      <c r="U4" s="5336"/>
      <c r="V4" s="5336"/>
      <c r="W4" s="5336"/>
      <c r="X4" s="5336"/>
      <c r="Y4" s="5336"/>
      <c r="Z4" s="5336"/>
      <c r="AA4" s="5336"/>
      <c r="AB4" s="5336"/>
    </row>
    <row r="5" spans="1:28" ht="17.25" customHeight="1">
      <c r="A5" s="5336" t="s">
        <v>15</v>
      </c>
      <c r="B5" s="5336"/>
      <c r="C5" s="5336"/>
      <c r="D5" s="5336"/>
      <c r="E5" s="5336"/>
      <c r="F5" s="5336"/>
      <c r="G5" s="5336"/>
      <c r="H5" s="5336"/>
      <c r="I5" s="5336"/>
      <c r="J5" s="5336"/>
      <c r="K5" s="5336"/>
      <c r="L5" s="5336"/>
      <c r="M5" s="5336"/>
      <c r="N5" s="5336"/>
      <c r="O5" s="5336"/>
      <c r="P5" s="5336"/>
      <c r="Q5" s="5336"/>
      <c r="R5" s="5336"/>
      <c r="S5" s="5336"/>
      <c r="T5" s="5336"/>
      <c r="U5" s="5336"/>
      <c r="V5" s="5336"/>
      <c r="W5" s="5336"/>
      <c r="X5" s="5336"/>
      <c r="Y5" s="5336"/>
      <c r="Z5" s="5336"/>
      <c r="AA5" s="5336"/>
      <c r="AB5" s="5336"/>
    </row>
    <row r="6" spans="1:28" ht="17.25" customHeight="1">
      <c r="A6" s="1974"/>
      <c r="B6" s="1974"/>
      <c r="C6" s="1974"/>
      <c r="D6" s="1974"/>
      <c r="E6" s="1974"/>
      <c r="F6" s="1974"/>
      <c r="G6" s="1974"/>
      <c r="H6" s="1974"/>
      <c r="I6" s="1974"/>
      <c r="J6" s="1974"/>
      <c r="K6" s="1974"/>
      <c r="L6" s="1974"/>
      <c r="M6" s="1974"/>
      <c r="N6" s="1974"/>
      <c r="O6" s="1974"/>
      <c r="P6" s="1974"/>
      <c r="Q6" s="1974"/>
      <c r="R6" s="1974"/>
      <c r="S6" s="1974"/>
      <c r="T6" s="1974"/>
      <c r="U6" s="1974"/>
      <c r="V6" s="1974"/>
      <c r="W6" s="1974"/>
      <c r="X6" s="1974"/>
      <c r="Y6" s="1974"/>
      <c r="Z6" s="1974"/>
      <c r="AA6" s="1974"/>
      <c r="AB6" s="1974"/>
    </row>
    <row r="7" spans="1:28" ht="17.25" customHeight="1">
      <c r="B7" s="1973"/>
      <c r="C7" s="1973"/>
      <c r="D7" s="1973"/>
      <c r="E7" s="1973"/>
      <c r="F7" s="1973"/>
      <c r="N7" s="1973"/>
      <c r="U7" s="5363"/>
      <c r="V7" s="5363"/>
      <c r="W7" s="1970" t="s">
        <v>477</v>
      </c>
      <c r="X7" s="2005"/>
      <c r="Y7" s="1970" t="s">
        <v>5</v>
      </c>
      <c r="Z7" s="2005"/>
      <c r="AA7" s="1970" t="s">
        <v>478</v>
      </c>
    </row>
    <row r="8" spans="1:28" ht="17.25" customHeight="1">
      <c r="B8" s="1973"/>
      <c r="C8" s="1973"/>
      <c r="D8" s="1973"/>
      <c r="E8" s="1973"/>
      <c r="F8" s="1973"/>
      <c r="G8" s="1973"/>
      <c r="H8" s="1973"/>
      <c r="Y8" s="1970"/>
      <c r="Z8" s="1970"/>
      <c r="AA8" s="1970"/>
    </row>
    <row r="9" spans="1:28" ht="18" customHeight="1">
      <c r="A9" s="1970" t="s">
        <v>3514</v>
      </c>
      <c r="D9" s="1973"/>
      <c r="E9" s="1973"/>
      <c r="F9" s="1973"/>
      <c r="G9" s="1973"/>
      <c r="H9" s="1973"/>
      <c r="Y9" s="1970"/>
      <c r="Z9" s="1970"/>
      <c r="AA9" s="1970"/>
    </row>
    <row r="10" spans="1:28" ht="18" customHeight="1">
      <c r="Y10" s="1970"/>
      <c r="Z10" s="1970"/>
      <c r="AA10" s="1970"/>
    </row>
    <row r="11" spans="1:28" ht="17.25" customHeight="1">
      <c r="L11" s="1970" t="s">
        <v>3555</v>
      </c>
      <c r="S11" s="5364" t="str">
        <f>cst_wskakunin_owner1__address</f>
        <v>埼玉県埼玉県さいたま市浦和区岸町７－１２－３</v>
      </c>
      <c r="T11" s="5364"/>
      <c r="U11" s="5364"/>
      <c r="V11" s="5364"/>
      <c r="W11" s="5364"/>
      <c r="X11" s="5364"/>
      <c r="Y11" s="5364"/>
      <c r="Z11" s="5364"/>
      <c r="AA11" s="5364"/>
      <c r="AB11" s="5364"/>
    </row>
    <row r="12" spans="1:28" ht="17.25" customHeight="1">
      <c r="L12" s="1970" t="s">
        <v>3516</v>
      </c>
      <c r="S12" s="5364"/>
      <c r="T12" s="5364"/>
      <c r="U12" s="5364"/>
      <c r="V12" s="5364"/>
      <c r="W12" s="5364"/>
      <c r="X12" s="5364"/>
      <c r="Y12" s="5364"/>
      <c r="Z12" s="5364"/>
      <c r="AA12" s="5364"/>
      <c r="AB12" s="5364"/>
    </row>
    <row r="13" spans="1:28" ht="17.25" customHeight="1">
      <c r="L13" s="1970" t="s">
        <v>3025</v>
      </c>
      <c r="S13" s="5365" t="str">
        <f>cst_wskakunin_owner1__space3</f>
        <v>テスト建て主
代表取締役社長　テストさん</v>
      </c>
      <c r="T13" s="5365"/>
      <c r="U13" s="5365"/>
      <c r="V13" s="5365"/>
      <c r="W13" s="5365"/>
      <c r="X13" s="5365"/>
      <c r="Y13" s="5365"/>
      <c r="Z13" s="5365"/>
      <c r="AA13" s="5365"/>
      <c r="AB13" s="5365"/>
    </row>
    <row r="14" spans="1:28" ht="17.25" customHeight="1">
      <c r="L14" s="1970" t="s">
        <v>3026</v>
      </c>
      <c r="S14" s="5365"/>
      <c r="T14" s="5365"/>
      <c r="U14" s="5365"/>
      <c r="V14" s="5365"/>
      <c r="W14" s="5365"/>
      <c r="X14" s="5365"/>
      <c r="Y14" s="5365"/>
      <c r="Z14" s="5365"/>
      <c r="AA14" s="5365"/>
      <c r="AB14" s="5365"/>
    </row>
    <row r="15" spans="1:28" ht="17.25" customHeight="1">
      <c r="Y15" s="1970"/>
      <c r="Z15" s="1970"/>
      <c r="AA15" s="1970"/>
    </row>
    <row r="16" spans="1:28" ht="17.25" customHeight="1">
      <c r="A16" s="1970" t="s">
        <v>4656</v>
      </c>
      <c r="Y16" s="1970"/>
      <c r="Z16" s="1970"/>
      <c r="AA16" s="1970"/>
    </row>
    <row r="17" spans="1:28" ht="17.25" customHeight="1">
      <c r="A17" s="1970" t="s">
        <v>4657</v>
      </c>
      <c r="Y17" s="1970"/>
      <c r="Z17" s="1970"/>
      <c r="AA17" s="1970"/>
    </row>
    <row r="18" spans="1:28" ht="17.25" customHeight="1">
      <c r="Y18" s="1970"/>
      <c r="Z18" s="1970"/>
      <c r="AA18" s="1970"/>
    </row>
    <row r="19" spans="1:28" ht="17.25" customHeight="1">
      <c r="A19" s="5336" t="s">
        <v>0</v>
      </c>
      <c r="B19" s="5336"/>
      <c r="C19" s="5336"/>
      <c r="D19" s="5336"/>
      <c r="E19" s="5336"/>
      <c r="F19" s="5336"/>
      <c r="G19" s="5336"/>
      <c r="H19" s="5336"/>
      <c r="I19" s="5336"/>
      <c r="J19" s="5336"/>
      <c r="K19" s="5336"/>
      <c r="L19" s="5336"/>
      <c r="M19" s="5336"/>
      <c r="N19" s="5336"/>
      <c r="O19" s="5336"/>
      <c r="P19" s="5336"/>
      <c r="Q19" s="5336"/>
      <c r="R19" s="5336"/>
      <c r="S19" s="5336"/>
      <c r="T19" s="5336"/>
      <c r="U19" s="5336"/>
      <c r="V19" s="5336"/>
      <c r="W19" s="5336"/>
      <c r="X19" s="5336"/>
      <c r="Y19" s="5336"/>
      <c r="Z19" s="5336"/>
      <c r="AA19" s="5336"/>
      <c r="AB19" s="5336"/>
    </row>
    <row r="20" spans="1:28" ht="17.25" customHeight="1">
      <c r="Y20" s="1970"/>
      <c r="Z20" s="1970"/>
      <c r="AA20" s="1970"/>
    </row>
    <row r="21" spans="1:28" ht="17.25" customHeight="1">
      <c r="A21" s="1970" t="s">
        <v>4456</v>
      </c>
      <c r="Y21" s="1970"/>
      <c r="Z21" s="1970"/>
      <c r="AA21" s="1970"/>
    </row>
    <row r="22" spans="1:28" ht="17.25" customHeight="1">
      <c r="A22" s="1970" t="s">
        <v>4658</v>
      </c>
      <c r="M22" s="1973" t="s">
        <v>6</v>
      </c>
      <c r="N22" s="5344"/>
      <c r="O22" s="5344"/>
      <c r="P22" s="5344"/>
      <c r="Q22" s="5344"/>
      <c r="R22" s="5344"/>
      <c r="S22" s="5344"/>
      <c r="T22" s="5344"/>
      <c r="U22" s="1973" t="s">
        <v>7</v>
      </c>
      <c r="Y22" s="1970"/>
      <c r="Z22" s="1970"/>
      <c r="AA22" s="1970"/>
    </row>
    <row r="23" spans="1:28" ht="17.25" customHeight="1">
      <c r="A23" s="1970" t="s">
        <v>4659</v>
      </c>
      <c r="M23" s="5363"/>
      <c r="N23" s="5363"/>
      <c r="O23" s="1973" t="s">
        <v>477</v>
      </c>
      <c r="P23" s="5363"/>
      <c r="Q23" s="5363"/>
      <c r="R23" s="1973" t="s">
        <v>5</v>
      </c>
      <c r="S23" s="5363"/>
      <c r="T23" s="5363"/>
      <c r="U23" s="1973" t="s">
        <v>478</v>
      </c>
      <c r="Y23" s="1970"/>
      <c r="Z23" s="1970"/>
      <c r="AA23" s="1970"/>
    </row>
    <row r="24" spans="1:28" ht="17.25" customHeight="1">
      <c r="A24" s="1970" t="s">
        <v>4660</v>
      </c>
      <c r="B24" s="1977"/>
      <c r="M24" s="1970" t="s">
        <v>2916</v>
      </c>
      <c r="Y24" s="1972"/>
      <c r="Z24" s="1972"/>
      <c r="AA24" s="1972"/>
    </row>
    <row r="25" spans="1:28" ht="17.25" customHeight="1">
      <c r="B25" s="1973"/>
      <c r="C25" s="1977"/>
      <c r="D25" s="1976"/>
      <c r="M25" s="1970" t="s">
        <v>4661</v>
      </c>
      <c r="Y25" s="1972"/>
      <c r="Z25" s="1972"/>
      <c r="AA25" s="1972"/>
    </row>
    <row r="26" spans="1:28" ht="17.25" customHeight="1">
      <c r="A26" s="1970" t="s">
        <v>4662</v>
      </c>
      <c r="B26" s="1973"/>
      <c r="C26" s="1977"/>
      <c r="Y26" s="1970"/>
      <c r="Z26" s="1970"/>
      <c r="AA26" s="1970"/>
    </row>
    <row r="27" spans="1:28" ht="17.25" customHeight="1">
      <c r="B27" s="5379" t="str">
        <f>cst_wskakunin_BUILD__address</f>
        <v>埼玉県さいたま市緑区</v>
      </c>
      <c r="C27" s="5379"/>
      <c r="D27" s="5379"/>
      <c r="E27" s="5379"/>
      <c r="F27" s="5379"/>
      <c r="G27" s="5379"/>
      <c r="H27" s="5379"/>
      <c r="I27" s="5379"/>
      <c r="J27" s="5379"/>
      <c r="K27" s="5379"/>
      <c r="L27" s="5379"/>
      <c r="M27" s="5379"/>
      <c r="N27" s="5379"/>
      <c r="O27" s="5379"/>
      <c r="P27" s="5379"/>
      <c r="Q27" s="5379"/>
      <c r="R27" s="5379"/>
      <c r="S27" s="5379"/>
      <c r="T27" s="5379"/>
      <c r="U27" s="5379"/>
      <c r="V27" s="5379"/>
      <c r="W27" s="5379"/>
      <c r="X27" s="5379"/>
      <c r="Y27" s="5379"/>
      <c r="Z27" s="5379"/>
      <c r="AA27" s="5379"/>
    </row>
    <row r="28" spans="1:28" ht="17.25" customHeight="1">
      <c r="B28" s="5379"/>
      <c r="C28" s="5379"/>
      <c r="D28" s="5379"/>
      <c r="E28" s="5379"/>
      <c r="F28" s="5379"/>
      <c r="G28" s="5379"/>
      <c r="H28" s="5379"/>
      <c r="I28" s="5379"/>
      <c r="J28" s="5379"/>
      <c r="K28" s="5379"/>
      <c r="L28" s="5379"/>
      <c r="M28" s="5379"/>
      <c r="N28" s="5379"/>
      <c r="O28" s="5379"/>
      <c r="P28" s="5379"/>
      <c r="Q28" s="5379"/>
      <c r="R28" s="5379"/>
      <c r="S28" s="5379"/>
      <c r="T28" s="5379"/>
      <c r="U28" s="5379"/>
      <c r="V28" s="5379"/>
      <c r="W28" s="5379"/>
      <c r="X28" s="5379"/>
      <c r="Y28" s="5379"/>
      <c r="Z28" s="5379"/>
      <c r="AA28" s="5379"/>
    </row>
    <row r="29" spans="1:28" ht="17.25" customHeight="1">
      <c r="A29" s="1970" t="s">
        <v>5413</v>
      </c>
      <c r="B29" s="1973"/>
      <c r="C29" s="1977"/>
      <c r="E29" s="1977"/>
      <c r="J29" s="1977"/>
      <c r="O29" s="1977"/>
      <c r="Y29" s="1970"/>
      <c r="Z29" s="1970"/>
      <c r="AA29" s="1970"/>
    </row>
    <row r="30" spans="1:28" ht="17.25" customHeight="1">
      <c r="B30" s="2011" t="s">
        <v>139</v>
      </c>
      <c r="C30" s="1100" t="s">
        <v>498</v>
      </c>
      <c r="D30" s="1097"/>
      <c r="E30" s="2011" t="s">
        <v>139</v>
      </c>
      <c r="F30" s="1100" t="s">
        <v>497</v>
      </c>
      <c r="Y30" s="1970"/>
      <c r="Z30" s="1970"/>
      <c r="AA30" s="1970"/>
    </row>
    <row r="31" spans="1:28" ht="17.25" customHeight="1">
      <c r="A31" s="1970" t="s">
        <v>5414</v>
      </c>
      <c r="B31" s="1973"/>
      <c r="C31" s="1977"/>
      <c r="Y31" s="1972"/>
      <c r="Z31" s="1972"/>
      <c r="AA31" s="1972"/>
    </row>
    <row r="32" spans="1:28" ht="17.25" customHeight="1">
      <c r="B32" s="2011" t="s">
        <v>139</v>
      </c>
      <c r="C32" s="1100" t="s">
        <v>498</v>
      </c>
      <c r="D32" s="1097"/>
      <c r="E32" s="2011" t="s">
        <v>139</v>
      </c>
      <c r="F32" s="1100" t="s">
        <v>497</v>
      </c>
      <c r="Y32" s="1970"/>
      <c r="Z32" s="1970"/>
      <c r="AA32" s="1970"/>
    </row>
    <row r="33" spans="1:28" ht="17.25" customHeight="1">
      <c r="A33" s="1970" t="s">
        <v>5415</v>
      </c>
      <c r="K33" s="1977"/>
      <c r="M33" s="1971"/>
      <c r="N33" s="1977"/>
      <c r="S33" s="1977"/>
      <c r="V33" s="1972"/>
      <c r="W33" s="1977"/>
      <c r="X33" s="1976"/>
      <c r="Y33" s="1972"/>
      <c r="Z33" s="1972"/>
      <c r="AA33" s="1972"/>
    </row>
    <row r="34" spans="1:28" ht="17.25" customHeight="1">
      <c r="A34" s="1970" t="s">
        <v>5416</v>
      </c>
      <c r="K34" s="1977"/>
      <c r="M34" s="1971"/>
      <c r="N34" s="1977"/>
      <c r="S34" s="1977"/>
      <c r="V34" s="1972"/>
      <c r="W34" s="1977"/>
      <c r="X34" s="1976"/>
      <c r="Y34" s="1972"/>
      <c r="Z34" s="1972"/>
      <c r="AA34" s="1972"/>
    </row>
    <row r="35" spans="1:28" ht="17.25" customHeight="1">
      <c r="B35" s="5400"/>
      <c r="C35" s="5400"/>
      <c r="D35" s="5400"/>
      <c r="E35" s="5400"/>
      <c r="F35" s="5400"/>
      <c r="G35" s="5400"/>
      <c r="H35" s="5400"/>
      <c r="I35" s="5400"/>
      <c r="J35" s="5400"/>
      <c r="K35" s="5400"/>
      <c r="L35" s="5400"/>
      <c r="M35" s="5400"/>
      <c r="N35" s="5400"/>
      <c r="O35" s="5400"/>
      <c r="P35" s="5400"/>
      <c r="Q35" s="5400"/>
      <c r="R35" s="5400"/>
      <c r="S35" s="5400"/>
      <c r="T35" s="5400"/>
      <c r="U35" s="5400"/>
      <c r="V35" s="5400"/>
      <c r="W35" s="5400"/>
      <c r="X35" s="5400"/>
      <c r="Y35" s="5400"/>
      <c r="Z35" s="5400"/>
      <c r="AA35" s="5400"/>
    </row>
    <row r="36" spans="1:28" ht="17.25" customHeight="1">
      <c r="A36" s="1970" t="s">
        <v>5417</v>
      </c>
      <c r="K36" s="1977"/>
      <c r="M36" s="1971"/>
      <c r="N36" s="1977"/>
      <c r="S36" s="1977"/>
      <c r="V36" s="1972"/>
      <c r="W36" s="1977"/>
      <c r="X36" s="1976"/>
      <c r="Y36" s="1972"/>
      <c r="Z36" s="1972"/>
      <c r="AA36" s="1972"/>
    </row>
    <row r="37" spans="1:28" ht="17.25" customHeight="1">
      <c r="B37" s="5400"/>
      <c r="C37" s="5400"/>
      <c r="D37" s="5400"/>
      <c r="E37" s="5400"/>
      <c r="F37" s="5400"/>
      <c r="G37" s="5400"/>
      <c r="H37" s="5400"/>
      <c r="I37" s="5400"/>
      <c r="J37" s="5400"/>
      <c r="K37" s="5400"/>
      <c r="L37" s="5400"/>
      <c r="M37" s="5400"/>
      <c r="N37" s="5400"/>
      <c r="O37" s="5400"/>
      <c r="P37" s="5400"/>
      <c r="Q37" s="5400"/>
      <c r="R37" s="5400"/>
      <c r="S37" s="5400"/>
      <c r="T37" s="5400"/>
      <c r="U37" s="5400"/>
      <c r="V37" s="5400"/>
      <c r="W37" s="5400"/>
      <c r="X37" s="5400"/>
      <c r="Y37" s="5400"/>
      <c r="Z37" s="5400"/>
      <c r="AA37" s="5400"/>
    </row>
    <row r="38" spans="1:28" ht="17.25" customHeight="1">
      <c r="B38" s="5400"/>
      <c r="C38" s="5400"/>
      <c r="D38" s="5400"/>
      <c r="E38" s="5400"/>
      <c r="F38" s="5400"/>
      <c r="G38" s="5400"/>
      <c r="H38" s="5400"/>
      <c r="I38" s="5400"/>
      <c r="J38" s="5400"/>
      <c r="K38" s="5400"/>
      <c r="L38" s="5400"/>
      <c r="M38" s="5400"/>
      <c r="N38" s="5400"/>
      <c r="O38" s="5400"/>
      <c r="P38" s="5400"/>
      <c r="Q38" s="5400"/>
      <c r="R38" s="5400"/>
      <c r="S38" s="5400"/>
      <c r="T38" s="5400"/>
      <c r="U38" s="5400"/>
      <c r="V38" s="5400"/>
      <c r="W38" s="5400"/>
      <c r="X38" s="5400"/>
      <c r="Y38" s="5400"/>
      <c r="Z38" s="5400"/>
      <c r="AA38" s="5400"/>
      <c r="AB38" s="1979"/>
    </row>
    <row r="39" spans="1:28" ht="17.25" customHeight="1">
      <c r="A39" s="1980"/>
      <c r="B39" s="1980"/>
      <c r="C39" s="1980"/>
      <c r="D39" s="1980"/>
      <c r="E39" s="1980"/>
      <c r="F39" s="1980"/>
      <c r="G39" s="1980"/>
      <c r="H39" s="1980"/>
      <c r="I39" s="1981"/>
      <c r="J39" s="1981"/>
      <c r="K39" s="1981"/>
      <c r="L39" s="1981"/>
      <c r="M39" s="1981"/>
      <c r="N39" s="1982"/>
      <c r="O39" s="1982"/>
      <c r="P39" s="1982"/>
      <c r="Q39" s="1982"/>
      <c r="R39" s="1982"/>
      <c r="S39" s="1982"/>
      <c r="T39" s="1982"/>
      <c r="U39" s="1982"/>
      <c r="V39" s="1982"/>
      <c r="W39" s="1982"/>
      <c r="X39" s="1982"/>
      <c r="Y39" s="1982"/>
      <c r="Z39" s="1982"/>
      <c r="AA39" s="1982"/>
      <c r="AB39" s="1982"/>
    </row>
    <row r="40" spans="1:28" ht="26.25" customHeight="1">
      <c r="A40" s="5383" t="s">
        <v>3029</v>
      </c>
      <c r="B40" s="5384"/>
      <c r="C40" s="5384"/>
      <c r="D40" s="5384"/>
      <c r="E40" s="5384"/>
      <c r="F40" s="5384"/>
      <c r="G40" s="5384"/>
      <c r="H40" s="5384"/>
      <c r="I40" s="5384"/>
      <c r="J40" s="5385"/>
      <c r="K40" s="5386" t="s">
        <v>3548</v>
      </c>
      <c r="L40" s="5387"/>
      <c r="M40" s="5387"/>
      <c r="N40" s="5387"/>
      <c r="O40" s="5387"/>
      <c r="P40" s="5387"/>
      <c r="Q40" s="5387"/>
      <c r="R40" s="5387"/>
      <c r="S40" s="5387"/>
      <c r="T40" s="5387"/>
      <c r="U40" s="5387"/>
      <c r="V40" s="5387"/>
      <c r="W40" s="5387"/>
      <c r="X40" s="5387"/>
      <c r="Y40" s="5387"/>
      <c r="Z40" s="5387"/>
      <c r="AA40" s="5387"/>
      <c r="AB40" s="5388"/>
    </row>
    <row r="41" spans="1:28" ht="26.25" customHeight="1">
      <c r="A41" s="5383" t="s">
        <v>3549</v>
      </c>
      <c r="B41" s="5384"/>
      <c r="C41" s="5384"/>
      <c r="D41" s="5384"/>
      <c r="E41" s="5384"/>
      <c r="F41" s="5384"/>
      <c r="G41" s="5384"/>
      <c r="H41" s="5384"/>
      <c r="I41" s="5384"/>
      <c r="J41" s="5385"/>
      <c r="K41" s="5389"/>
      <c r="L41" s="5390"/>
      <c r="M41" s="5390"/>
      <c r="N41" s="5390"/>
      <c r="O41" s="5390"/>
      <c r="P41" s="5390"/>
      <c r="Q41" s="5390"/>
      <c r="R41" s="5390"/>
      <c r="S41" s="5390"/>
      <c r="T41" s="5390"/>
      <c r="U41" s="5390"/>
      <c r="V41" s="5390"/>
      <c r="W41" s="5390"/>
      <c r="X41" s="5390"/>
      <c r="Y41" s="5390"/>
      <c r="Z41" s="5390"/>
      <c r="AA41" s="5390"/>
      <c r="AB41" s="5391"/>
    </row>
    <row r="42" spans="1:28" ht="26.25" customHeight="1">
      <c r="A42" s="5395" t="s">
        <v>3550</v>
      </c>
      <c r="B42" s="5396"/>
      <c r="C42" s="5396"/>
      <c r="D42" s="5396"/>
      <c r="E42" s="5396"/>
      <c r="F42" s="5396"/>
      <c r="G42" s="5396"/>
      <c r="H42" s="5396"/>
      <c r="I42" s="5396"/>
      <c r="J42" s="5397"/>
      <c r="K42" s="5389"/>
      <c r="L42" s="5390"/>
      <c r="M42" s="5390"/>
      <c r="N42" s="5390"/>
      <c r="O42" s="5390"/>
      <c r="P42" s="5390"/>
      <c r="Q42" s="5390"/>
      <c r="R42" s="5390"/>
      <c r="S42" s="5390"/>
      <c r="T42" s="5390"/>
      <c r="U42" s="5390"/>
      <c r="V42" s="5390"/>
      <c r="W42" s="5390"/>
      <c r="X42" s="5390"/>
      <c r="Y42" s="5390"/>
      <c r="Z42" s="5390"/>
      <c r="AA42" s="5390"/>
      <c r="AB42" s="5391"/>
    </row>
    <row r="43" spans="1:28" ht="26.25" customHeight="1">
      <c r="A43" s="5398" t="s">
        <v>3867</v>
      </c>
      <c r="B43" s="5398"/>
      <c r="C43" s="5398"/>
      <c r="D43" s="5398"/>
      <c r="E43" s="5398"/>
      <c r="F43" s="5398"/>
      <c r="G43" s="5398"/>
      <c r="H43" s="5398"/>
      <c r="I43" s="5398"/>
      <c r="J43" s="5399"/>
      <c r="K43" s="5392"/>
      <c r="L43" s="5393"/>
      <c r="M43" s="5393"/>
      <c r="N43" s="5393"/>
      <c r="O43" s="5393"/>
      <c r="P43" s="5393"/>
      <c r="Q43" s="5393"/>
      <c r="R43" s="5393"/>
      <c r="S43" s="5393"/>
      <c r="T43" s="5393"/>
      <c r="U43" s="5393"/>
      <c r="V43" s="5393"/>
      <c r="W43" s="5393"/>
      <c r="X43" s="5393"/>
      <c r="Y43" s="5393"/>
      <c r="Z43" s="5393"/>
      <c r="AA43" s="5393"/>
      <c r="AB43" s="5394"/>
    </row>
    <row r="44" spans="1:28" ht="17.25" customHeight="1">
      <c r="A44" s="2000"/>
      <c r="B44" s="2000"/>
      <c r="C44" s="2000"/>
      <c r="D44" s="2000"/>
      <c r="E44" s="2000"/>
      <c r="F44" s="2000"/>
      <c r="G44" s="2000"/>
      <c r="H44" s="2000"/>
      <c r="I44" s="2000"/>
      <c r="J44" s="2017"/>
      <c r="K44" s="1986"/>
      <c r="L44" s="1986"/>
      <c r="M44" s="1986"/>
      <c r="N44" s="1986"/>
      <c r="O44" s="1986"/>
      <c r="P44" s="1986"/>
      <c r="Q44" s="1986"/>
      <c r="R44" s="1986"/>
      <c r="S44" s="1986"/>
      <c r="T44" s="1986"/>
      <c r="U44" s="1986"/>
      <c r="V44" s="1986"/>
      <c r="W44" s="1986"/>
      <c r="X44" s="1986"/>
      <c r="Y44" s="1986"/>
      <c r="Z44" s="1986"/>
      <c r="AA44" s="1986"/>
      <c r="AB44" s="1986"/>
    </row>
    <row r="45" spans="1:28" ht="17.25" customHeight="1">
      <c r="A45" s="2000"/>
      <c r="B45" s="2000"/>
      <c r="C45" s="2000"/>
      <c r="D45" s="2000"/>
      <c r="E45" s="2000"/>
      <c r="F45" s="2000"/>
      <c r="G45" s="2000"/>
      <c r="H45" s="2000"/>
      <c r="I45" s="2000"/>
      <c r="J45" s="2017"/>
      <c r="K45" s="1986"/>
      <c r="L45" s="1986"/>
      <c r="M45" s="1986"/>
      <c r="N45" s="1986"/>
      <c r="O45" s="1986"/>
      <c r="P45" s="1986"/>
      <c r="Q45" s="1986"/>
      <c r="R45" s="1986"/>
      <c r="S45" s="1986"/>
      <c r="T45" s="1986"/>
      <c r="U45" s="1986"/>
      <c r="V45" s="1986"/>
      <c r="W45" s="1986"/>
      <c r="X45" s="1986"/>
      <c r="Y45" s="1986"/>
      <c r="Z45" s="1986"/>
      <c r="AA45" s="1986"/>
      <c r="AB45" s="1986"/>
    </row>
    <row r="46" spans="1:28" ht="17.25" customHeight="1">
      <c r="A46" s="2000"/>
      <c r="B46" s="2000"/>
      <c r="C46" s="2000"/>
      <c r="D46" s="2000"/>
      <c r="E46" s="2000"/>
      <c r="F46" s="2000"/>
      <c r="G46" s="2000"/>
      <c r="H46" s="2000"/>
      <c r="I46" s="2000"/>
      <c r="J46" s="2017"/>
      <c r="K46" s="1986"/>
      <c r="L46" s="1986"/>
      <c r="M46" s="1986"/>
      <c r="N46" s="1986"/>
      <c r="O46" s="1986"/>
      <c r="P46" s="1986"/>
      <c r="Q46" s="1986"/>
      <c r="R46" s="1986"/>
      <c r="S46" s="1986"/>
      <c r="T46" s="1986"/>
      <c r="U46" s="1986"/>
      <c r="V46" s="1986"/>
      <c r="W46" s="1986"/>
      <c r="X46" s="1986"/>
      <c r="Y46" s="1986"/>
      <c r="Z46" s="1986"/>
      <c r="AA46" s="1986"/>
      <c r="AB46" s="1986"/>
    </row>
    <row r="47" spans="1:28" ht="17.25" customHeight="1">
      <c r="A47" s="2000"/>
      <c r="B47" s="2000"/>
      <c r="C47" s="2000"/>
      <c r="D47" s="2000"/>
      <c r="E47" s="2000"/>
      <c r="F47" s="2000"/>
      <c r="G47" s="2000"/>
      <c r="H47" s="2000"/>
      <c r="I47" s="2000"/>
      <c r="J47" s="2017"/>
      <c r="K47" s="1986"/>
      <c r="L47" s="1986"/>
      <c r="M47" s="1986"/>
      <c r="N47" s="1986"/>
      <c r="O47" s="1986"/>
      <c r="P47" s="1986"/>
      <c r="Q47" s="1986"/>
      <c r="R47" s="1986"/>
      <c r="S47" s="1986"/>
      <c r="T47" s="1986"/>
      <c r="U47" s="1986"/>
      <c r="V47" s="1986"/>
      <c r="W47" s="1986"/>
      <c r="X47" s="1986"/>
      <c r="Y47" s="1986"/>
      <c r="Z47" s="1986"/>
      <c r="AA47" s="1986"/>
      <c r="AB47" s="1986"/>
    </row>
    <row r="48" spans="1:28" ht="17.25" customHeight="1">
      <c r="A48" s="2000"/>
      <c r="B48" s="2000"/>
      <c r="C48" s="2000"/>
      <c r="D48" s="2000"/>
      <c r="E48" s="2000"/>
      <c r="F48" s="2000"/>
      <c r="G48" s="2000"/>
      <c r="H48" s="2000"/>
      <c r="I48" s="2000"/>
      <c r="J48" s="2017"/>
      <c r="K48" s="1986"/>
      <c r="L48" s="1986"/>
      <c r="M48" s="1986"/>
      <c r="N48" s="1986"/>
      <c r="O48" s="1986"/>
      <c r="P48" s="1986"/>
      <c r="Q48" s="1986"/>
      <c r="R48" s="1986"/>
      <c r="S48" s="1986"/>
      <c r="T48" s="1986"/>
      <c r="U48" s="1986"/>
      <c r="V48" s="1986"/>
      <c r="W48" s="1986"/>
      <c r="X48" s="1986"/>
      <c r="Y48" s="1986"/>
      <c r="Z48" s="1986"/>
      <c r="AA48" s="1986"/>
      <c r="AB48" s="1986"/>
    </row>
    <row r="49" spans="1:1" ht="17.25" customHeight="1">
      <c r="A49" s="2003" t="s">
        <v>2943</v>
      </c>
    </row>
    <row r="50" spans="1:1" ht="17.25" customHeight="1">
      <c r="A50" s="2003" t="s">
        <v>5418</v>
      </c>
    </row>
    <row r="51" spans="1:1" ht="17.25" customHeight="1">
      <c r="A51" s="2003" t="s">
        <v>5419</v>
      </c>
    </row>
    <row r="52" spans="1:1" ht="17.25" customHeight="1">
      <c r="A52" s="2003" t="s">
        <v>5420</v>
      </c>
    </row>
    <row r="53" spans="1:1" ht="17.25" customHeight="1">
      <c r="A53" s="2003" t="s">
        <v>5421</v>
      </c>
    </row>
    <row r="54" spans="1:1" ht="17.25" customHeight="1">
      <c r="A54" s="2003" t="s">
        <v>5422</v>
      </c>
    </row>
    <row r="55" spans="1:1" ht="17.25" customHeight="1">
      <c r="A55" s="2003" t="s">
        <v>5423</v>
      </c>
    </row>
    <row r="56" spans="1:1" ht="17.25" customHeight="1">
      <c r="A56" s="2003" t="s">
        <v>5424</v>
      </c>
    </row>
    <row r="57" spans="1:1" ht="17.25" customHeight="1">
      <c r="A57" s="2003" t="s">
        <v>5425</v>
      </c>
    </row>
    <row r="58" spans="1:1" ht="17.25" customHeight="1">
      <c r="A58" s="2003" t="s">
        <v>5426</v>
      </c>
    </row>
    <row r="59" spans="1:1" ht="17.25" customHeight="1">
      <c r="A59" s="2003" t="s">
        <v>5427</v>
      </c>
    </row>
    <row r="60" spans="1:1" ht="17.25" customHeight="1">
      <c r="A60" s="2003" t="s">
        <v>5428</v>
      </c>
    </row>
    <row r="61" spans="1:1" ht="17.25" customHeight="1">
      <c r="A61" s="2003" t="s">
        <v>5429</v>
      </c>
    </row>
    <row r="62" spans="1:1" ht="17.25" customHeight="1">
      <c r="A62" s="2003"/>
    </row>
    <row r="63" spans="1:1" ht="17.25" customHeight="1">
      <c r="A63" s="2003" t="s">
        <v>4648</v>
      </c>
    </row>
    <row r="64" spans="1:1"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sheetData>
  <mergeCells count="19">
    <mergeCell ref="B27:AA28"/>
    <mergeCell ref="A3:AB3"/>
    <mergeCell ref="A4:AB4"/>
    <mergeCell ref="A5:AB5"/>
    <mergeCell ref="U7:V7"/>
    <mergeCell ref="S11:AB12"/>
    <mergeCell ref="S13:AB14"/>
    <mergeCell ref="A19:AB19"/>
    <mergeCell ref="N22:T22"/>
    <mergeCell ref="M23:N23"/>
    <mergeCell ref="P23:Q23"/>
    <mergeCell ref="S23:T23"/>
    <mergeCell ref="B35:AA35"/>
    <mergeCell ref="B37:AA38"/>
    <mergeCell ref="A40:J40"/>
    <mergeCell ref="K40:AB43"/>
    <mergeCell ref="A41:J41"/>
    <mergeCell ref="A42:J42"/>
    <mergeCell ref="A43:J43"/>
  </mergeCells>
  <phoneticPr fontId="129"/>
  <dataValidations count="1">
    <dataValidation type="list" allowBlank="1" showInputMessage="1" showErrorMessage="1" sqref="B24 B30 B32 C25:C26 C31 E29:E30 E32 J29 K33:K34 K36 N33:N34 N36 O29 S33:S34 S36 W33:W34 W36" xr:uid="{00000000-0002-0000-58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O59"/>
  <sheetViews>
    <sheetView tabSelected="1" view="pageBreakPreview" zoomScale="85" zoomScaleNormal="100" zoomScaleSheetLayoutView="85" workbookViewId="0">
      <selection activeCell="AG7" sqref="AG7"/>
    </sheetView>
  </sheetViews>
  <sheetFormatPr defaultColWidth="9" defaultRowHeight="12"/>
  <cols>
    <col min="1" max="15" width="3.125" style="271" customWidth="1"/>
    <col min="16" max="16" width="2.875" style="271" customWidth="1"/>
    <col min="17" max="40" width="3.125" style="271" customWidth="1"/>
    <col min="41" max="41" width="3.75" style="271" customWidth="1"/>
    <col min="42" max="42" width="9" style="271" customWidth="1"/>
    <col min="43" max="16384" width="9" style="271"/>
  </cols>
  <sheetData>
    <row r="1" spans="1:41" ht="27" customHeight="1">
      <c r="A1" s="2274"/>
      <c r="B1" s="2274"/>
      <c r="C1" s="2274"/>
      <c r="D1" s="2274"/>
      <c r="E1" s="2274"/>
      <c r="F1" s="2274"/>
      <c r="G1" s="2274"/>
      <c r="H1" s="2274"/>
      <c r="I1" s="2274"/>
      <c r="J1" s="2274"/>
      <c r="K1" s="2274"/>
      <c r="L1" s="2274"/>
      <c r="M1" s="2274"/>
      <c r="N1" s="2274"/>
      <c r="O1" s="2274"/>
      <c r="P1" s="2274"/>
      <c r="Q1" s="2274"/>
      <c r="R1" s="2274"/>
      <c r="S1" s="2274"/>
      <c r="T1" s="2274"/>
      <c r="U1" s="2274"/>
      <c r="V1" s="2274"/>
      <c r="W1" s="2274"/>
      <c r="X1" s="2274"/>
      <c r="Y1" s="2274"/>
      <c r="Z1" s="2274"/>
      <c r="AA1" s="2274"/>
      <c r="AB1" s="2274"/>
      <c r="AC1" s="2274"/>
      <c r="AD1" s="2274"/>
      <c r="AE1" s="2274"/>
      <c r="AF1" s="2274"/>
      <c r="AG1" s="2274"/>
      <c r="AH1" s="2274"/>
      <c r="AI1" s="2274"/>
      <c r="AJ1" s="2274"/>
      <c r="AK1" s="2274"/>
      <c r="AL1" s="2274"/>
      <c r="AM1" s="2274"/>
      <c r="AN1" s="2274"/>
      <c r="AO1" s="2274"/>
    </row>
    <row r="2" spans="1:41" ht="21" customHeight="1">
      <c r="A2" s="2275"/>
      <c r="B2" s="2275"/>
      <c r="C2" s="2275"/>
      <c r="D2" s="2275"/>
      <c r="E2" s="2275"/>
      <c r="F2" s="2275"/>
      <c r="G2" s="2275"/>
      <c r="H2" s="2275"/>
      <c r="I2" s="2275"/>
      <c r="J2" s="2275"/>
      <c r="K2" s="2275"/>
      <c r="L2" s="227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5"/>
      <c r="AO2" s="2275"/>
    </row>
    <row r="3" spans="1:41" ht="14.25" customHeight="1"/>
    <row r="4" spans="1:41" ht="31.5" customHeight="1">
      <c r="A4" s="2276" t="s">
        <v>6008</v>
      </c>
      <c r="B4" s="2276"/>
      <c r="C4" s="2276"/>
      <c r="D4" s="2276"/>
      <c r="E4" s="2276"/>
      <c r="F4" s="2276"/>
      <c r="G4" s="2276"/>
      <c r="H4" s="2276"/>
      <c r="I4" s="2276"/>
      <c r="J4" s="2276"/>
      <c r="K4" s="2276"/>
      <c r="L4" s="2276"/>
      <c r="M4" s="2276"/>
      <c r="N4" s="2276"/>
      <c r="O4" s="2276"/>
      <c r="P4" s="2276"/>
      <c r="Q4" s="2276"/>
      <c r="R4" s="2276"/>
      <c r="S4" s="2276"/>
      <c r="T4" s="2276"/>
      <c r="U4" s="2276"/>
      <c r="V4" s="2276"/>
      <c r="W4" s="2276"/>
      <c r="X4" s="2276"/>
      <c r="Y4" s="2276"/>
      <c r="Z4" s="2276"/>
      <c r="AA4" s="2276"/>
      <c r="AB4" s="2276"/>
      <c r="AC4" s="2276"/>
      <c r="AD4" s="2276"/>
      <c r="AE4" s="2276"/>
      <c r="AF4" s="2276"/>
      <c r="AG4" s="2276"/>
      <c r="AH4" s="2276"/>
      <c r="AI4" s="2276"/>
      <c r="AJ4" s="2276"/>
      <c r="AK4" s="2276"/>
      <c r="AL4" s="2276"/>
      <c r="AM4" s="2276"/>
      <c r="AN4" s="2276"/>
      <c r="AO4" s="2276"/>
    </row>
    <row r="5" spans="1:41" ht="12.75" customHeight="1"/>
    <row r="6" spans="1:41" ht="31.5" customHeight="1">
      <c r="A6" s="273" t="s">
        <v>5975</v>
      </c>
      <c r="D6" s="273"/>
      <c r="E6" s="273"/>
      <c r="F6" s="273"/>
      <c r="G6" s="273"/>
      <c r="H6" s="273"/>
      <c r="I6" s="273"/>
      <c r="J6" s="273"/>
      <c r="K6" s="273"/>
      <c r="L6" s="273"/>
      <c r="M6" s="273"/>
      <c r="N6" s="273"/>
      <c r="O6" s="273"/>
      <c r="P6" s="273"/>
      <c r="Q6" s="273"/>
      <c r="R6" s="273"/>
      <c r="S6" s="273"/>
      <c r="T6" s="273"/>
    </row>
    <row r="7" spans="1:41" ht="24.75" customHeight="1">
      <c r="A7" s="2199" t="s">
        <v>5979</v>
      </c>
      <c r="D7" s="273"/>
      <c r="E7" s="273"/>
      <c r="F7" s="273"/>
      <c r="G7" s="273"/>
      <c r="H7" s="273"/>
      <c r="I7" s="273"/>
      <c r="J7" s="273"/>
      <c r="K7" s="273"/>
      <c r="L7" s="273"/>
      <c r="M7" s="273"/>
      <c r="N7" s="273"/>
      <c r="O7" s="273"/>
      <c r="P7" s="273"/>
      <c r="Q7" s="273"/>
      <c r="R7" s="273"/>
      <c r="S7" s="273"/>
      <c r="T7" s="273"/>
    </row>
    <row r="8" spans="1:41" ht="24.75" customHeight="1">
      <c r="A8" s="2199" t="s">
        <v>5980</v>
      </c>
      <c r="D8" s="273"/>
      <c r="E8" s="273"/>
      <c r="F8" s="273"/>
      <c r="G8" s="273"/>
      <c r="H8" s="273"/>
      <c r="I8" s="273"/>
      <c r="J8" s="273"/>
      <c r="K8" s="273"/>
      <c r="L8" s="273"/>
      <c r="M8" s="273"/>
      <c r="N8" s="273"/>
      <c r="O8" s="273"/>
      <c r="P8" s="273"/>
      <c r="Q8" s="273"/>
      <c r="R8" s="273"/>
      <c r="S8" s="273"/>
      <c r="T8" s="273"/>
    </row>
    <row r="9" spans="1:41" ht="30" customHeight="1">
      <c r="A9" s="5614" t="s">
        <v>5971</v>
      </c>
      <c r="B9" s="5615"/>
      <c r="C9" s="5615"/>
      <c r="D9" s="5615"/>
      <c r="E9" s="5615"/>
      <c r="F9" s="5615"/>
      <c r="G9" s="5615"/>
      <c r="H9" s="5615"/>
      <c r="I9" s="5615"/>
      <c r="J9" s="5615"/>
      <c r="K9" s="5615"/>
      <c r="L9" s="5615"/>
      <c r="M9" s="5616"/>
      <c r="N9" s="2258" t="s">
        <v>5981</v>
      </c>
      <c r="O9" s="2259"/>
      <c r="P9" s="2259"/>
      <c r="Q9" s="2259"/>
      <c r="R9" s="2259"/>
      <c r="S9" s="2259"/>
      <c r="T9" s="2259"/>
      <c r="U9" s="2259"/>
      <c r="V9" s="2259"/>
      <c r="W9" s="2259"/>
      <c r="X9" s="2260"/>
      <c r="Y9" s="2258" t="s">
        <v>5974</v>
      </c>
      <c r="Z9" s="2259"/>
      <c r="AA9" s="2259"/>
      <c r="AB9" s="2259"/>
      <c r="AC9" s="2259"/>
      <c r="AD9" s="2259"/>
      <c r="AE9" s="2259"/>
      <c r="AF9" s="2259"/>
      <c r="AG9" s="2258" t="s">
        <v>5982</v>
      </c>
      <c r="AH9" s="2259"/>
      <c r="AI9" s="2259"/>
      <c r="AJ9" s="2259"/>
      <c r="AK9" s="2259"/>
      <c r="AL9" s="2259"/>
      <c r="AM9" s="2259"/>
      <c r="AN9" s="2259"/>
      <c r="AO9" s="2260"/>
    </row>
    <row r="10" spans="1:41" ht="30" customHeight="1">
      <c r="A10" s="2200" t="s">
        <v>139</v>
      </c>
      <c r="B10" s="2286" t="s">
        <v>6007</v>
      </c>
      <c r="C10" s="2286"/>
      <c r="D10" s="2286"/>
      <c r="E10" s="2286"/>
      <c r="F10" s="2286"/>
      <c r="G10" s="2286"/>
      <c r="H10" s="2286"/>
      <c r="I10" s="2286"/>
      <c r="J10" s="2286"/>
      <c r="K10" s="2286"/>
      <c r="L10" s="2286"/>
      <c r="M10" s="2287"/>
      <c r="N10" s="2258" t="s">
        <v>6001</v>
      </c>
      <c r="O10" s="2259"/>
      <c r="P10" s="2259"/>
      <c r="Q10" s="2259"/>
      <c r="R10" s="2259"/>
      <c r="S10" s="2259"/>
      <c r="T10" s="2259"/>
      <c r="U10" s="2259"/>
      <c r="V10" s="2259"/>
      <c r="W10" s="2259"/>
      <c r="X10" s="2260"/>
      <c r="Y10" s="2230" t="s">
        <v>139</v>
      </c>
      <c r="Z10" s="273" t="s">
        <v>5972</v>
      </c>
      <c r="AA10" s="273"/>
      <c r="AB10" s="273"/>
      <c r="AC10" s="2231" t="s">
        <v>139</v>
      </c>
      <c r="AD10" s="273" t="s">
        <v>5973</v>
      </c>
      <c r="AE10" s="273"/>
      <c r="AF10" s="2188"/>
      <c r="AG10" s="2292"/>
      <c r="AH10" s="2293"/>
      <c r="AI10" s="2293"/>
      <c r="AJ10" s="2293"/>
      <c r="AK10" s="2293"/>
      <c r="AL10" s="2293"/>
      <c r="AM10" s="2293"/>
      <c r="AN10" s="2293"/>
      <c r="AO10" s="2294"/>
    </row>
    <row r="11" spans="1:41" ht="21" customHeight="1">
      <c r="A11" s="2283" t="s">
        <v>139</v>
      </c>
      <c r="B11" s="2286" t="s">
        <v>5966</v>
      </c>
      <c r="C11" s="2286"/>
      <c r="D11" s="2286"/>
      <c r="E11" s="2286"/>
      <c r="F11" s="2286"/>
      <c r="G11" s="2286"/>
      <c r="H11" s="2286"/>
      <c r="I11" s="2286"/>
      <c r="J11" s="2286"/>
      <c r="K11" s="2286"/>
      <c r="L11" s="2286"/>
      <c r="M11" s="2287"/>
      <c r="N11" s="2201" t="s">
        <v>139</v>
      </c>
      <c r="O11" s="2202" t="s">
        <v>5983</v>
      </c>
      <c r="P11" s="2202"/>
      <c r="Q11" s="2202"/>
      <c r="R11" s="2203" t="s">
        <v>5984</v>
      </c>
      <c r="S11" s="2202"/>
      <c r="T11" s="2202"/>
      <c r="U11" s="2202"/>
      <c r="V11" s="2202"/>
      <c r="W11" s="2202"/>
      <c r="X11" s="2204"/>
      <c r="Y11" s="2283" t="s">
        <v>139</v>
      </c>
      <c r="Z11" s="2286" t="s">
        <v>5972</v>
      </c>
      <c r="AA11" s="2286"/>
      <c r="AB11" s="2286"/>
      <c r="AC11" s="2297" t="s">
        <v>139</v>
      </c>
      <c r="AD11" s="2286" t="s">
        <v>5973</v>
      </c>
      <c r="AE11" s="2286"/>
      <c r="AF11" s="2287"/>
      <c r="AG11" s="2300"/>
      <c r="AH11" s="2301"/>
      <c r="AI11" s="2301"/>
      <c r="AJ11" s="2301"/>
      <c r="AK11" s="2301"/>
      <c r="AL11" s="2301"/>
      <c r="AM11" s="2301"/>
      <c r="AN11" s="2301"/>
      <c r="AO11" s="2302"/>
    </row>
    <row r="12" spans="1:41" ht="21" customHeight="1">
      <c r="A12" s="2284"/>
      <c r="B12" s="2288"/>
      <c r="C12" s="2288"/>
      <c r="D12" s="2288"/>
      <c r="E12" s="2288"/>
      <c r="F12" s="2288"/>
      <c r="G12" s="2288"/>
      <c r="H12" s="2288"/>
      <c r="I12" s="2288"/>
      <c r="J12" s="2288"/>
      <c r="K12" s="2288"/>
      <c r="L12" s="2288"/>
      <c r="M12" s="2289"/>
      <c r="N12" s="2205" t="s">
        <v>139</v>
      </c>
      <c r="O12" s="2199" t="s">
        <v>5985</v>
      </c>
      <c r="P12" s="2199"/>
      <c r="Q12" s="2199"/>
      <c r="R12" s="2199"/>
      <c r="S12" s="2199"/>
      <c r="T12" s="2199"/>
      <c r="U12" s="2199"/>
      <c r="V12" s="2199"/>
      <c r="W12" s="2199"/>
      <c r="X12" s="2206"/>
      <c r="Y12" s="2284"/>
      <c r="Z12" s="2288"/>
      <c r="AA12" s="2288"/>
      <c r="AB12" s="2288"/>
      <c r="AC12" s="2298"/>
      <c r="AD12" s="2288"/>
      <c r="AE12" s="2288"/>
      <c r="AF12" s="2289"/>
      <c r="AG12" s="2303"/>
      <c r="AH12" s="2304"/>
      <c r="AI12" s="2304"/>
      <c r="AJ12" s="2304"/>
      <c r="AK12" s="2304"/>
      <c r="AL12" s="2304"/>
      <c r="AM12" s="2304"/>
      <c r="AN12" s="2304"/>
      <c r="AO12" s="2305"/>
    </row>
    <row r="13" spans="1:41" ht="21" customHeight="1">
      <c r="A13" s="2284"/>
      <c r="B13" s="2288"/>
      <c r="C13" s="2288"/>
      <c r="D13" s="2288"/>
      <c r="E13" s="2288"/>
      <c r="F13" s="2288"/>
      <c r="G13" s="2288"/>
      <c r="H13" s="2288"/>
      <c r="I13" s="2288"/>
      <c r="J13" s="2288"/>
      <c r="K13" s="2288"/>
      <c r="L13" s="2288"/>
      <c r="M13" s="2289"/>
      <c r="N13" s="2205" t="s">
        <v>139</v>
      </c>
      <c r="O13" s="2199" t="s">
        <v>5986</v>
      </c>
      <c r="P13" s="2199"/>
      <c r="Q13" s="2199"/>
      <c r="R13" s="2199" t="s">
        <v>5987</v>
      </c>
      <c r="S13" s="2207"/>
      <c r="T13" s="2208">
        <v>5</v>
      </c>
      <c r="U13" s="2199" t="s">
        <v>5988</v>
      </c>
      <c r="V13" s="2199"/>
      <c r="W13" s="2199"/>
      <c r="X13" s="2209">
        <v>6</v>
      </c>
      <c r="Y13" s="2284"/>
      <c r="Z13" s="2288"/>
      <c r="AA13" s="2288"/>
      <c r="AB13" s="2288"/>
      <c r="AC13" s="2298"/>
      <c r="AD13" s="2288"/>
      <c r="AE13" s="2288"/>
      <c r="AF13" s="2289"/>
      <c r="AG13" s="2303"/>
      <c r="AH13" s="2304"/>
      <c r="AI13" s="2304"/>
      <c r="AJ13" s="2304"/>
      <c r="AK13" s="2304"/>
      <c r="AL13" s="2304"/>
      <c r="AM13" s="2304"/>
      <c r="AN13" s="2304"/>
      <c r="AO13" s="2305"/>
    </row>
    <row r="14" spans="1:41" ht="21" customHeight="1">
      <c r="A14" s="2284"/>
      <c r="B14" s="2288"/>
      <c r="C14" s="2288"/>
      <c r="D14" s="2288"/>
      <c r="E14" s="2288"/>
      <c r="F14" s="2288"/>
      <c r="G14" s="2288"/>
      <c r="H14" s="2288"/>
      <c r="I14" s="2288"/>
      <c r="J14" s="2288"/>
      <c r="K14" s="2288"/>
      <c r="L14" s="2288"/>
      <c r="M14" s="2289"/>
      <c r="N14" s="2205" t="s">
        <v>139</v>
      </c>
      <c r="O14" s="2199" t="s">
        <v>5989</v>
      </c>
      <c r="P14" s="2199"/>
      <c r="Q14" s="2199"/>
      <c r="R14" s="2210" t="s">
        <v>140</v>
      </c>
      <c r="S14" s="2207"/>
      <c r="T14" s="2207"/>
      <c r="U14" s="2207"/>
      <c r="V14" s="2207"/>
      <c r="W14" s="2207"/>
      <c r="X14" s="2206"/>
      <c r="Y14" s="2284"/>
      <c r="Z14" s="2288"/>
      <c r="AA14" s="2288"/>
      <c r="AB14" s="2288"/>
      <c r="AC14" s="2298"/>
      <c r="AD14" s="2288"/>
      <c r="AE14" s="2288"/>
      <c r="AF14" s="2289"/>
      <c r="AG14" s="2303"/>
      <c r="AH14" s="2304"/>
      <c r="AI14" s="2304"/>
      <c r="AJ14" s="2304"/>
      <c r="AK14" s="2304"/>
      <c r="AL14" s="2304"/>
      <c r="AM14" s="2304"/>
      <c r="AN14" s="2304"/>
      <c r="AO14" s="2305"/>
    </row>
    <row r="15" spans="1:41" ht="21" customHeight="1">
      <c r="A15" s="2285"/>
      <c r="B15" s="2290"/>
      <c r="C15" s="2290"/>
      <c r="D15" s="2290"/>
      <c r="E15" s="2290"/>
      <c r="F15" s="2290"/>
      <c r="G15" s="2290"/>
      <c r="H15" s="2290"/>
      <c r="I15" s="2290"/>
      <c r="J15" s="2290"/>
      <c r="K15" s="2290"/>
      <c r="L15" s="2290"/>
      <c r="M15" s="2291"/>
      <c r="N15" s="2211" t="s">
        <v>139</v>
      </c>
      <c r="O15" s="2212" t="s">
        <v>5990</v>
      </c>
      <c r="P15" s="2212"/>
      <c r="Q15" s="2212"/>
      <c r="R15" s="2212"/>
      <c r="S15" s="2213" t="s">
        <v>139</v>
      </c>
      <c r="T15" s="2212" t="s">
        <v>5991</v>
      </c>
      <c r="U15" s="2212"/>
      <c r="V15" s="2213" t="s">
        <v>139</v>
      </c>
      <c r="W15" s="2214" t="s">
        <v>5992</v>
      </c>
      <c r="X15" s="2215"/>
      <c r="Y15" s="2285"/>
      <c r="Z15" s="2290"/>
      <c r="AA15" s="2290"/>
      <c r="AB15" s="2290"/>
      <c r="AC15" s="2299"/>
      <c r="AD15" s="2290"/>
      <c r="AE15" s="2290"/>
      <c r="AF15" s="2291"/>
      <c r="AG15" s="2306"/>
      <c r="AH15" s="2307"/>
      <c r="AI15" s="2307"/>
      <c r="AJ15" s="2307"/>
      <c r="AK15" s="2307"/>
      <c r="AL15" s="2307"/>
      <c r="AM15" s="2307"/>
      <c r="AN15" s="2307"/>
      <c r="AO15" s="2308"/>
    </row>
    <row r="16" spans="1:41" ht="21" customHeight="1">
      <c r="A16" s="2283" t="s">
        <v>139</v>
      </c>
      <c r="B16" s="2286" t="s">
        <v>5968</v>
      </c>
      <c r="C16" s="2286"/>
      <c r="D16" s="2286"/>
      <c r="E16" s="2286"/>
      <c r="F16" s="2286"/>
      <c r="G16" s="2286"/>
      <c r="H16" s="2286"/>
      <c r="I16" s="2286"/>
      <c r="J16" s="2286"/>
      <c r="K16" s="2286"/>
      <c r="L16" s="2286"/>
      <c r="M16" s="2287"/>
      <c r="N16" s="2205" t="s">
        <v>139</v>
      </c>
      <c r="O16" s="2199" t="s">
        <v>5985</v>
      </c>
      <c r="P16" s="2199"/>
      <c r="Q16" s="2199"/>
      <c r="R16" s="2199"/>
      <c r="S16" s="2199"/>
      <c r="T16" s="2199"/>
      <c r="U16" s="2199"/>
      <c r="V16" s="2199"/>
      <c r="W16" s="2199"/>
      <c r="X16" s="2199"/>
      <c r="Y16" s="2283" t="s">
        <v>139</v>
      </c>
      <c r="Z16" s="2286" t="s">
        <v>5972</v>
      </c>
      <c r="AA16" s="2286"/>
      <c r="AB16" s="2286"/>
      <c r="AC16" s="2295" t="s">
        <v>139</v>
      </c>
      <c r="AD16" s="2286" t="s">
        <v>5973</v>
      </c>
      <c r="AE16" s="2286"/>
      <c r="AF16" s="2287"/>
      <c r="AG16" s="2300"/>
      <c r="AH16" s="2301"/>
      <c r="AI16" s="2301"/>
      <c r="AJ16" s="2301"/>
      <c r="AK16" s="2301"/>
      <c r="AL16" s="2301"/>
      <c r="AM16" s="2301"/>
      <c r="AN16" s="2301"/>
      <c r="AO16" s="2302"/>
    </row>
    <row r="17" spans="1:41" ht="21" customHeight="1">
      <c r="A17" s="2285"/>
      <c r="B17" s="2290"/>
      <c r="C17" s="2290"/>
      <c r="D17" s="2290"/>
      <c r="E17" s="2290"/>
      <c r="F17" s="2290"/>
      <c r="G17" s="2290"/>
      <c r="H17" s="2290"/>
      <c r="I17" s="2290"/>
      <c r="J17" s="2290"/>
      <c r="K17" s="2290"/>
      <c r="L17" s="2290"/>
      <c r="M17" s="2291"/>
      <c r="N17" s="2211" t="s">
        <v>139</v>
      </c>
      <c r="O17" s="2213" t="s">
        <v>140</v>
      </c>
      <c r="P17" s="2212"/>
      <c r="Q17" s="2212"/>
      <c r="R17" s="2212"/>
      <c r="S17" s="2212"/>
      <c r="T17" s="2212"/>
      <c r="U17" s="2212"/>
      <c r="V17" s="2212"/>
      <c r="W17" s="2212"/>
      <c r="X17" s="2212"/>
      <c r="Y17" s="2285"/>
      <c r="Z17" s="2290"/>
      <c r="AA17" s="2290"/>
      <c r="AB17" s="2290"/>
      <c r="AC17" s="2296"/>
      <c r="AD17" s="2290"/>
      <c r="AE17" s="2290"/>
      <c r="AF17" s="2291"/>
      <c r="AG17" s="2306"/>
      <c r="AH17" s="2307"/>
      <c r="AI17" s="2307"/>
      <c r="AJ17" s="2307"/>
      <c r="AK17" s="2307"/>
      <c r="AL17" s="2307"/>
      <c r="AM17" s="2307"/>
      <c r="AN17" s="2307"/>
      <c r="AO17" s="2308"/>
    </row>
    <row r="18" spans="1:41" ht="21" customHeight="1">
      <c r="A18" s="2283" t="s">
        <v>139</v>
      </c>
      <c r="B18" s="2286" t="s">
        <v>5978</v>
      </c>
      <c r="C18" s="2286"/>
      <c r="D18" s="2286"/>
      <c r="E18" s="2286"/>
      <c r="F18" s="2286"/>
      <c r="G18" s="2286"/>
      <c r="H18" s="2286"/>
      <c r="I18" s="2286"/>
      <c r="J18" s="2286"/>
      <c r="K18" s="2286"/>
      <c r="L18" s="2286"/>
      <c r="M18" s="2287"/>
      <c r="N18" s="2216"/>
      <c r="O18" s="2202" t="s">
        <v>5983</v>
      </c>
      <c r="P18" s="2202"/>
      <c r="Q18" s="2202"/>
      <c r="R18" s="2203" t="s">
        <v>140</v>
      </c>
      <c r="S18" s="2202"/>
      <c r="T18" s="2202"/>
      <c r="U18" s="2202"/>
      <c r="V18" s="2202"/>
      <c r="W18" s="2202"/>
      <c r="X18" s="2204"/>
      <c r="Y18" s="2283" t="s">
        <v>139</v>
      </c>
      <c r="Z18" s="2286" t="s">
        <v>5972</v>
      </c>
      <c r="AA18" s="2286"/>
      <c r="AB18" s="2286"/>
      <c r="AC18" s="2297" t="s">
        <v>139</v>
      </c>
      <c r="AD18" s="2286" t="s">
        <v>5973</v>
      </c>
      <c r="AE18" s="2286"/>
      <c r="AF18" s="2287"/>
      <c r="AG18" s="2300"/>
      <c r="AH18" s="2301"/>
      <c r="AI18" s="2301"/>
      <c r="AJ18" s="2301"/>
      <c r="AK18" s="2301"/>
      <c r="AL18" s="2301"/>
      <c r="AM18" s="2301"/>
      <c r="AN18" s="2301"/>
      <c r="AO18" s="2302"/>
    </row>
    <row r="19" spans="1:41" ht="21" customHeight="1">
      <c r="A19" s="2284"/>
      <c r="B19" s="2288"/>
      <c r="C19" s="2288"/>
      <c r="D19" s="2288"/>
      <c r="E19" s="2288"/>
      <c r="F19" s="2288"/>
      <c r="G19" s="2288"/>
      <c r="H19" s="2288"/>
      <c r="I19" s="2288"/>
      <c r="J19" s="2288"/>
      <c r="K19" s="2288"/>
      <c r="L19" s="2288"/>
      <c r="M19" s="2289"/>
      <c r="N19" s="2217"/>
      <c r="O19" s="2199" t="s">
        <v>5986</v>
      </c>
      <c r="P19" s="2199"/>
      <c r="Q19" s="2199"/>
      <c r="R19" s="2199" t="s">
        <v>5987</v>
      </c>
      <c r="S19" s="2207"/>
      <c r="T19" s="2218"/>
      <c r="U19" s="2199" t="s">
        <v>5988</v>
      </c>
      <c r="V19" s="2199"/>
      <c r="W19" s="2199"/>
      <c r="X19" s="2219"/>
      <c r="Y19" s="2284"/>
      <c r="Z19" s="2288"/>
      <c r="AA19" s="2288"/>
      <c r="AB19" s="2288"/>
      <c r="AC19" s="2298"/>
      <c r="AD19" s="2288"/>
      <c r="AE19" s="2288"/>
      <c r="AF19" s="2289"/>
      <c r="AG19" s="2303"/>
      <c r="AH19" s="2304"/>
      <c r="AI19" s="2304"/>
      <c r="AJ19" s="2304"/>
      <c r="AK19" s="2304"/>
      <c r="AL19" s="2304"/>
      <c r="AM19" s="2304"/>
      <c r="AN19" s="2304"/>
      <c r="AO19" s="2305"/>
    </row>
    <row r="20" spans="1:41" ht="21" customHeight="1">
      <c r="A20" s="2284"/>
      <c r="B20" s="2288"/>
      <c r="C20" s="2288"/>
      <c r="D20" s="2288"/>
      <c r="E20" s="2288"/>
      <c r="F20" s="2288"/>
      <c r="G20" s="2288"/>
      <c r="H20" s="2288"/>
      <c r="I20" s="2288"/>
      <c r="J20" s="2288"/>
      <c r="K20" s="2288"/>
      <c r="L20" s="2288"/>
      <c r="M20" s="2289"/>
      <c r="N20" s="2217"/>
      <c r="O20" s="2199" t="s">
        <v>5993</v>
      </c>
      <c r="P20" s="2199"/>
      <c r="Q20" s="2199"/>
      <c r="R20" s="2210" t="s">
        <v>140</v>
      </c>
      <c r="S20" s="2207"/>
      <c r="T20" s="2207"/>
      <c r="U20" s="2199"/>
      <c r="V20" s="2199"/>
      <c r="W20" s="2199"/>
      <c r="X20" s="2199"/>
      <c r="Y20" s="2284"/>
      <c r="Z20" s="2288"/>
      <c r="AA20" s="2288"/>
      <c r="AB20" s="2288"/>
      <c r="AC20" s="2298"/>
      <c r="AD20" s="2288"/>
      <c r="AE20" s="2288"/>
      <c r="AF20" s="2289"/>
      <c r="AG20" s="2303"/>
      <c r="AH20" s="2304"/>
      <c r="AI20" s="2304"/>
      <c r="AJ20" s="2304"/>
      <c r="AK20" s="2304"/>
      <c r="AL20" s="2304"/>
      <c r="AM20" s="2304"/>
      <c r="AN20" s="2304"/>
      <c r="AO20" s="2305"/>
    </row>
    <row r="21" spans="1:41" ht="21" customHeight="1">
      <c r="A21" s="2285"/>
      <c r="B21" s="2290"/>
      <c r="C21" s="2290"/>
      <c r="D21" s="2290"/>
      <c r="E21" s="2290"/>
      <c r="F21" s="2290"/>
      <c r="G21" s="2290"/>
      <c r="H21" s="2290"/>
      <c r="I21" s="2290"/>
      <c r="J21" s="2290"/>
      <c r="K21" s="2290"/>
      <c r="L21" s="2290"/>
      <c r="M21" s="2291"/>
      <c r="N21" s="2220"/>
      <c r="O21" s="2212" t="s">
        <v>5994</v>
      </c>
      <c r="P21" s="2212"/>
      <c r="Q21" s="2212"/>
      <c r="R21" s="2221" t="s">
        <v>140</v>
      </c>
      <c r="S21" s="2222"/>
      <c r="T21" s="2222"/>
      <c r="U21" s="2212"/>
      <c r="V21" s="2212"/>
      <c r="W21" s="2212"/>
      <c r="X21" s="2212"/>
      <c r="Y21" s="2285"/>
      <c r="Z21" s="2290"/>
      <c r="AA21" s="2290"/>
      <c r="AB21" s="2290"/>
      <c r="AC21" s="2299"/>
      <c r="AD21" s="2290"/>
      <c r="AE21" s="2290"/>
      <c r="AF21" s="2291"/>
      <c r="AG21" s="2306"/>
      <c r="AH21" s="2307"/>
      <c r="AI21" s="2307"/>
      <c r="AJ21" s="2307"/>
      <c r="AK21" s="2307"/>
      <c r="AL21" s="2307"/>
      <c r="AM21" s="2307"/>
      <c r="AN21" s="2307"/>
      <c r="AO21" s="2308"/>
    </row>
    <row r="22" spans="1:41" ht="21" customHeight="1">
      <c r="A22" s="2283" t="s">
        <v>139</v>
      </c>
      <c r="B22" s="2286" t="s">
        <v>5995</v>
      </c>
      <c r="C22" s="2286"/>
      <c r="D22" s="2286"/>
      <c r="E22" s="2286"/>
      <c r="F22" s="2286"/>
      <c r="G22" s="2286"/>
      <c r="H22" s="2286"/>
      <c r="I22" s="2286"/>
      <c r="J22" s="2286"/>
      <c r="K22" s="2286"/>
      <c r="L22" s="2286"/>
      <c r="M22" s="2287"/>
      <c r="N22" s="2216"/>
      <c r="O22" s="2202" t="s">
        <v>5983</v>
      </c>
      <c r="P22" s="2202"/>
      <c r="Q22" s="2202"/>
      <c r="R22" s="2203" t="s">
        <v>140</v>
      </c>
      <c r="S22" s="2202"/>
      <c r="T22" s="2202"/>
      <c r="U22" s="2202"/>
      <c r="V22" s="2202"/>
      <c r="W22" s="2202"/>
      <c r="X22" s="2204"/>
      <c r="Y22" s="2283" t="s">
        <v>139</v>
      </c>
      <c r="Z22" s="2286" t="s">
        <v>5972</v>
      </c>
      <c r="AA22" s="2286"/>
      <c r="AB22" s="2286"/>
      <c r="AC22" s="2297" t="s">
        <v>139</v>
      </c>
      <c r="AD22" s="2286" t="s">
        <v>5973</v>
      </c>
      <c r="AE22" s="2286"/>
      <c r="AF22" s="2287"/>
      <c r="AG22" s="2193"/>
      <c r="AH22" s="2194"/>
      <c r="AI22" s="2194"/>
      <c r="AJ22" s="2194"/>
      <c r="AK22" s="2194"/>
      <c r="AL22" s="2194"/>
      <c r="AM22" s="2194"/>
      <c r="AN22" s="2194"/>
      <c r="AO22" s="2195"/>
    </row>
    <row r="23" spans="1:41" ht="21" customHeight="1">
      <c r="A23" s="2284"/>
      <c r="B23" s="2288"/>
      <c r="C23" s="2288"/>
      <c r="D23" s="2288"/>
      <c r="E23" s="2288"/>
      <c r="F23" s="2288"/>
      <c r="G23" s="2288"/>
      <c r="H23" s="2288"/>
      <c r="I23" s="2288"/>
      <c r="J23" s="2288"/>
      <c r="K23" s="2288"/>
      <c r="L23" s="2288"/>
      <c r="M23" s="2289"/>
      <c r="N23" s="2217"/>
      <c r="O23" s="2199" t="s">
        <v>5986</v>
      </c>
      <c r="P23" s="2199"/>
      <c r="Q23" s="2199"/>
      <c r="R23" s="2199" t="s">
        <v>5987</v>
      </c>
      <c r="S23" s="2207"/>
      <c r="T23" s="2218"/>
      <c r="U23" s="2199" t="s">
        <v>5988</v>
      </c>
      <c r="V23" s="2199"/>
      <c r="W23" s="2199"/>
      <c r="X23" s="2219"/>
      <c r="Y23" s="2284"/>
      <c r="Z23" s="2288"/>
      <c r="AA23" s="2288"/>
      <c r="AB23" s="2288"/>
      <c r="AC23" s="2298"/>
      <c r="AD23" s="2288"/>
      <c r="AE23" s="2288"/>
      <c r="AF23" s="2289"/>
      <c r="AG23" s="2196"/>
      <c r="AH23" s="2197"/>
      <c r="AI23" s="2197"/>
      <c r="AJ23" s="2197"/>
      <c r="AK23" s="2197"/>
      <c r="AL23" s="2197"/>
      <c r="AM23" s="2197"/>
      <c r="AN23" s="2197"/>
      <c r="AO23" s="2198"/>
    </row>
    <row r="24" spans="1:41" ht="21" customHeight="1">
      <c r="A24" s="2284"/>
      <c r="B24" s="2288"/>
      <c r="C24" s="2288"/>
      <c r="D24" s="2288"/>
      <c r="E24" s="2288"/>
      <c r="F24" s="2288"/>
      <c r="G24" s="2288"/>
      <c r="H24" s="2288"/>
      <c r="I24" s="2288"/>
      <c r="J24" s="2288"/>
      <c r="K24" s="2288"/>
      <c r="L24" s="2288"/>
      <c r="M24" s="2289"/>
      <c r="N24" s="2217"/>
      <c r="O24" s="2199" t="s">
        <v>5993</v>
      </c>
      <c r="P24" s="2199"/>
      <c r="Q24" s="2199"/>
      <c r="R24" s="2210" t="s">
        <v>140</v>
      </c>
      <c r="S24" s="2207"/>
      <c r="T24" s="2207"/>
      <c r="U24" s="2199"/>
      <c r="V24" s="2199"/>
      <c r="W24" s="2199"/>
      <c r="X24" s="2199"/>
      <c r="Y24" s="2284"/>
      <c r="Z24" s="2288"/>
      <c r="AA24" s="2288"/>
      <c r="AB24" s="2288"/>
      <c r="AC24" s="2298"/>
      <c r="AD24" s="2288"/>
      <c r="AE24" s="2288"/>
      <c r="AF24" s="2289"/>
      <c r="AG24" s="2196"/>
      <c r="AH24" s="2197"/>
      <c r="AI24" s="2197"/>
      <c r="AJ24" s="2197"/>
      <c r="AK24" s="2197"/>
      <c r="AL24" s="2197"/>
      <c r="AM24" s="2197"/>
      <c r="AN24" s="2197"/>
      <c r="AO24" s="2198"/>
    </row>
    <row r="25" spans="1:41" ht="21" customHeight="1">
      <c r="A25" s="2285"/>
      <c r="B25" s="2290"/>
      <c r="C25" s="2290"/>
      <c r="D25" s="2290"/>
      <c r="E25" s="2290"/>
      <c r="F25" s="2290"/>
      <c r="G25" s="2290"/>
      <c r="H25" s="2290"/>
      <c r="I25" s="2290"/>
      <c r="J25" s="2290"/>
      <c r="K25" s="2290"/>
      <c r="L25" s="2290"/>
      <c r="M25" s="2291"/>
      <c r="N25" s="2220"/>
      <c r="O25" s="2212" t="s">
        <v>5994</v>
      </c>
      <c r="P25" s="2212"/>
      <c r="Q25" s="2212"/>
      <c r="R25" s="2221" t="s">
        <v>140</v>
      </c>
      <c r="S25" s="2222"/>
      <c r="T25" s="2222"/>
      <c r="U25" s="2212"/>
      <c r="V25" s="2212"/>
      <c r="W25" s="2212"/>
      <c r="X25" s="2212"/>
      <c r="Y25" s="2285"/>
      <c r="Z25" s="2290"/>
      <c r="AA25" s="2290"/>
      <c r="AB25" s="2290"/>
      <c r="AC25" s="2299"/>
      <c r="AD25" s="2290"/>
      <c r="AE25" s="2290"/>
      <c r="AF25" s="2291"/>
      <c r="AG25" s="2306"/>
      <c r="AH25" s="2307"/>
      <c r="AI25" s="2307"/>
      <c r="AJ25" s="2307"/>
      <c r="AK25" s="2307"/>
      <c r="AL25" s="2307"/>
      <c r="AM25" s="2307"/>
      <c r="AN25" s="2307"/>
      <c r="AO25" s="2308"/>
    </row>
    <row r="26" spans="1:41" ht="21" customHeight="1">
      <c r="A26" s="2283" t="s">
        <v>139</v>
      </c>
      <c r="B26" s="2286" t="s">
        <v>5967</v>
      </c>
      <c r="C26" s="2286"/>
      <c r="D26" s="2286"/>
      <c r="E26" s="2286"/>
      <c r="F26" s="2286"/>
      <c r="G26" s="2286"/>
      <c r="H26" s="2286"/>
      <c r="I26" s="2286"/>
      <c r="J26" s="2286"/>
      <c r="K26" s="2286"/>
      <c r="L26" s="2286"/>
      <c r="M26" s="2287"/>
      <c r="N26" s="2216"/>
      <c r="O26" s="2202" t="s">
        <v>5983</v>
      </c>
      <c r="P26" s="2202"/>
      <c r="Q26" s="2202"/>
      <c r="R26" s="2223">
        <v>3</v>
      </c>
      <c r="S26" s="2202"/>
      <c r="T26" s="2202"/>
      <c r="U26" s="2202"/>
      <c r="V26" s="2202"/>
      <c r="W26" s="2202"/>
      <c r="X26" s="2204"/>
      <c r="Y26" s="2283" t="s">
        <v>139</v>
      </c>
      <c r="Z26" s="2286" t="s">
        <v>5972</v>
      </c>
      <c r="AA26" s="2286"/>
      <c r="AB26" s="2286"/>
      <c r="AC26" s="2297" t="s">
        <v>139</v>
      </c>
      <c r="AD26" s="2286" t="s">
        <v>5973</v>
      </c>
      <c r="AE26" s="2286"/>
      <c r="AF26" s="2287"/>
      <c r="AG26" s="2193"/>
      <c r="AH26" s="2194"/>
      <c r="AI26" s="2194"/>
      <c r="AJ26" s="2194"/>
      <c r="AK26" s="2194"/>
      <c r="AL26" s="2194"/>
      <c r="AM26" s="2194"/>
      <c r="AN26" s="2194"/>
      <c r="AO26" s="2195"/>
    </row>
    <row r="27" spans="1:41" ht="21" customHeight="1">
      <c r="A27" s="2284"/>
      <c r="B27" s="2288"/>
      <c r="C27" s="2288"/>
      <c r="D27" s="2288"/>
      <c r="E27" s="2288"/>
      <c r="F27" s="2288"/>
      <c r="G27" s="2288"/>
      <c r="H27" s="2288"/>
      <c r="I27" s="2288"/>
      <c r="J27" s="2288"/>
      <c r="K27" s="2288"/>
      <c r="L27" s="2288"/>
      <c r="M27" s="2289"/>
      <c r="N27" s="2217"/>
      <c r="O27" s="2199" t="s">
        <v>5986</v>
      </c>
      <c r="P27" s="2199"/>
      <c r="Q27" s="2199"/>
      <c r="R27" s="2199" t="s">
        <v>5987</v>
      </c>
      <c r="S27" s="2207"/>
      <c r="T27" s="2208">
        <v>5</v>
      </c>
      <c r="U27" s="2199" t="s">
        <v>5988</v>
      </c>
      <c r="V27" s="2199"/>
      <c r="W27" s="2199"/>
      <c r="X27" s="2208">
        <v>6</v>
      </c>
      <c r="Y27" s="2284"/>
      <c r="Z27" s="2288"/>
      <c r="AA27" s="2288"/>
      <c r="AB27" s="2288"/>
      <c r="AC27" s="2298"/>
      <c r="AD27" s="2288"/>
      <c r="AE27" s="2288"/>
      <c r="AF27" s="2289"/>
      <c r="AG27" s="2196"/>
      <c r="AH27" s="2197"/>
      <c r="AI27" s="2197"/>
      <c r="AJ27" s="2197"/>
      <c r="AK27" s="2197"/>
      <c r="AL27" s="2197"/>
      <c r="AM27" s="2197"/>
      <c r="AN27" s="2197"/>
      <c r="AO27" s="2198"/>
    </row>
    <row r="28" spans="1:41" ht="21" customHeight="1">
      <c r="A28" s="2284"/>
      <c r="B28" s="2288"/>
      <c r="C28" s="2288"/>
      <c r="D28" s="2288"/>
      <c r="E28" s="2288"/>
      <c r="F28" s="2288"/>
      <c r="G28" s="2288"/>
      <c r="H28" s="2288"/>
      <c r="I28" s="2288"/>
      <c r="J28" s="2288"/>
      <c r="K28" s="2288"/>
      <c r="L28" s="2288"/>
      <c r="M28" s="2289"/>
      <c r="N28" s="2217"/>
      <c r="O28" s="2199" t="s">
        <v>5996</v>
      </c>
      <c r="P28" s="2199"/>
      <c r="Q28" s="2199"/>
      <c r="R28" s="2208">
        <v>3</v>
      </c>
      <c r="S28" s="2207"/>
      <c r="T28" s="2207"/>
      <c r="U28" s="2199"/>
      <c r="V28" s="2199"/>
      <c r="W28" s="2199"/>
      <c r="X28" s="2199"/>
      <c r="Y28" s="2284"/>
      <c r="Z28" s="2288"/>
      <c r="AA28" s="2288"/>
      <c r="AB28" s="2288"/>
      <c r="AC28" s="2298"/>
      <c r="AD28" s="2288"/>
      <c r="AE28" s="2288"/>
      <c r="AF28" s="2289"/>
      <c r="AG28" s="2196"/>
      <c r="AH28" s="2197"/>
      <c r="AI28" s="2197"/>
      <c r="AJ28" s="2197"/>
      <c r="AK28" s="2197"/>
      <c r="AL28" s="2197"/>
      <c r="AM28" s="2197"/>
      <c r="AN28" s="2197"/>
      <c r="AO28" s="2198"/>
    </row>
    <row r="29" spans="1:41" ht="21" customHeight="1">
      <c r="A29" s="2285"/>
      <c r="B29" s="2290"/>
      <c r="C29" s="2290"/>
      <c r="D29" s="2290"/>
      <c r="E29" s="2290"/>
      <c r="F29" s="2290"/>
      <c r="G29" s="2290"/>
      <c r="H29" s="2290"/>
      <c r="I29" s="2290"/>
      <c r="J29" s="2290"/>
      <c r="K29" s="2290"/>
      <c r="L29" s="2290"/>
      <c r="M29" s="2291"/>
      <c r="N29" s="2220"/>
      <c r="O29" s="2212" t="s">
        <v>5994</v>
      </c>
      <c r="P29" s="2212"/>
      <c r="Q29" s="2212"/>
      <c r="R29" s="2208">
        <v>3</v>
      </c>
      <c r="S29" s="2212"/>
      <c r="T29" s="2222"/>
      <c r="U29" s="2212"/>
      <c r="V29" s="2212"/>
      <c r="W29" s="2212"/>
      <c r="X29" s="2212"/>
      <c r="Y29" s="2285"/>
      <c r="Z29" s="2290"/>
      <c r="AA29" s="2290"/>
      <c r="AB29" s="2290"/>
      <c r="AC29" s="2299"/>
      <c r="AD29" s="2290"/>
      <c r="AE29" s="2290"/>
      <c r="AF29" s="2291"/>
      <c r="AG29" s="2306"/>
      <c r="AH29" s="2307"/>
      <c r="AI29" s="2307"/>
      <c r="AJ29" s="2307"/>
      <c r="AK29" s="2307"/>
      <c r="AL29" s="2307"/>
      <c r="AM29" s="2307"/>
      <c r="AN29" s="2307"/>
      <c r="AO29" s="2308"/>
    </row>
    <row r="30" spans="1:41" ht="30" customHeight="1">
      <c r="A30" s="2224" t="s">
        <v>139</v>
      </c>
      <c r="B30" s="2309" t="s">
        <v>5997</v>
      </c>
      <c r="C30" s="2309"/>
      <c r="D30" s="2309"/>
      <c r="E30" s="2309"/>
      <c r="F30" s="2309"/>
      <c r="G30" s="2309"/>
      <c r="H30" s="2309"/>
      <c r="I30" s="2309"/>
      <c r="J30" s="2309"/>
      <c r="K30" s="2309"/>
      <c r="L30" s="2309"/>
      <c r="M30" s="2310"/>
      <c r="N30" s="2225"/>
      <c r="O30" s="2226" t="s">
        <v>5986</v>
      </c>
      <c r="P30" s="2226"/>
      <c r="Q30" s="2226"/>
      <c r="R30" s="2226" t="s">
        <v>5987</v>
      </c>
      <c r="S30" s="2227"/>
      <c r="T30" s="2228">
        <v>4</v>
      </c>
      <c r="U30" s="2226" t="s">
        <v>5988</v>
      </c>
      <c r="V30" s="2226"/>
      <c r="W30" s="2226"/>
      <c r="X30" s="2229">
        <v>4</v>
      </c>
      <c r="Y30" s="2230" t="s">
        <v>139</v>
      </c>
      <c r="Z30" s="273" t="s">
        <v>5972</v>
      </c>
      <c r="AA30" s="273"/>
      <c r="AB30" s="273"/>
      <c r="AC30" s="2231" t="s">
        <v>139</v>
      </c>
      <c r="AD30" s="273" t="s">
        <v>5973</v>
      </c>
      <c r="AE30" s="273"/>
      <c r="AF30" s="2188"/>
      <c r="AG30" s="2292"/>
      <c r="AH30" s="2293"/>
      <c r="AI30" s="2293"/>
      <c r="AJ30" s="2293"/>
      <c r="AK30" s="2293"/>
      <c r="AL30" s="2293"/>
      <c r="AM30" s="2293"/>
      <c r="AN30" s="2293"/>
      <c r="AO30" s="2294"/>
    </row>
    <row r="31" spans="1:41" ht="21" customHeight="1">
      <c r="A31" s="2283" t="s">
        <v>139</v>
      </c>
      <c r="B31" s="2286" t="s">
        <v>5970</v>
      </c>
      <c r="C31" s="2286"/>
      <c r="D31" s="2286"/>
      <c r="E31" s="2286"/>
      <c r="F31" s="2286"/>
      <c r="G31" s="2286"/>
      <c r="H31" s="2286"/>
      <c r="I31" s="2286"/>
      <c r="J31" s="2286"/>
      <c r="K31" s="2286"/>
      <c r="L31" s="2286"/>
      <c r="M31" s="2287"/>
      <c r="N31" s="2205" t="s">
        <v>139</v>
      </c>
      <c r="O31" s="2202" t="s">
        <v>5983</v>
      </c>
      <c r="P31" s="2202"/>
      <c r="Q31" s="2202"/>
      <c r="R31" s="2203" t="s">
        <v>140</v>
      </c>
      <c r="S31" s="2202"/>
      <c r="T31" s="2232" t="s">
        <v>139</v>
      </c>
      <c r="U31" s="2202" t="s">
        <v>5998</v>
      </c>
      <c r="V31" s="2202"/>
      <c r="W31" s="2202"/>
      <c r="X31" s="2204"/>
      <c r="Y31" s="2283" t="s">
        <v>139</v>
      </c>
      <c r="Z31" s="2286" t="s">
        <v>5972</v>
      </c>
      <c r="AA31" s="2286"/>
      <c r="AB31" s="2286"/>
      <c r="AC31" s="2295" t="s">
        <v>139</v>
      </c>
      <c r="AD31" s="2286" t="s">
        <v>5973</v>
      </c>
      <c r="AE31" s="2286"/>
      <c r="AF31" s="2287"/>
      <c r="AG31" s="2300"/>
      <c r="AH31" s="2301"/>
      <c r="AI31" s="2301"/>
      <c r="AJ31" s="2301"/>
      <c r="AK31" s="2301"/>
      <c r="AL31" s="2301"/>
      <c r="AM31" s="2301"/>
      <c r="AN31" s="2301"/>
      <c r="AO31" s="2302"/>
    </row>
    <row r="32" spans="1:41" ht="21" customHeight="1">
      <c r="A32" s="2284"/>
      <c r="B32" s="2288"/>
      <c r="C32" s="2288"/>
      <c r="D32" s="2288"/>
      <c r="E32" s="2288"/>
      <c r="F32" s="2288"/>
      <c r="G32" s="2288"/>
      <c r="H32" s="2288"/>
      <c r="I32" s="2288"/>
      <c r="J32" s="2288"/>
      <c r="K32" s="2288"/>
      <c r="L32" s="2288"/>
      <c r="M32" s="2289"/>
      <c r="N32" s="2205" t="s">
        <v>139</v>
      </c>
      <c r="O32" s="2199" t="s">
        <v>5986</v>
      </c>
      <c r="P32" s="2199"/>
      <c r="Q32" s="2199"/>
      <c r="R32" s="2199" t="s">
        <v>5987</v>
      </c>
      <c r="S32" s="2207"/>
      <c r="T32" s="2208">
        <v>5</v>
      </c>
      <c r="U32" s="2199" t="s">
        <v>5988</v>
      </c>
      <c r="V32" s="2199"/>
      <c r="W32" s="2199"/>
      <c r="X32" s="2209">
        <v>6</v>
      </c>
      <c r="Y32" s="2284"/>
      <c r="Z32" s="2288"/>
      <c r="AA32" s="2288"/>
      <c r="AB32" s="2288"/>
      <c r="AC32" s="2311"/>
      <c r="AD32" s="2288"/>
      <c r="AE32" s="2288"/>
      <c r="AF32" s="2289"/>
      <c r="AG32" s="2303"/>
      <c r="AH32" s="2304"/>
      <c r="AI32" s="2304"/>
      <c r="AJ32" s="2304"/>
      <c r="AK32" s="2304"/>
      <c r="AL32" s="2304"/>
      <c r="AM32" s="2304"/>
      <c r="AN32" s="2304"/>
      <c r="AO32" s="2305"/>
    </row>
    <row r="33" spans="1:41" ht="21" customHeight="1">
      <c r="A33" s="2285"/>
      <c r="B33" s="2290"/>
      <c r="C33" s="2290"/>
      <c r="D33" s="2290"/>
      <c r="E33" s="2290"/>
      <c r="F33" s="2290"/>
      <c r="G33" s="2290"/>
      <c r="H33" s="2290"/>
      <c r="I33" s="2290"/>
      <c r="J33" s="2290"/>
      <c r="K33" s="2290"/>
      <c r="L33" s="2290"/>
      <c r="M33" s="2291"/>
      <c r="N33" s="2211" t="s">
        <v>139</v>
      </c>
      <c r="O33" s="2212" t="s">
        <v>5989</v>
      </c>
      <c r="P33" s="2212"/>
      <c r="Q33" s="2212"/>
      <c r="R33" s="2233">
        <v>3</v>
      </c>
      <c r="S33" s="2222"/>
      <c r="T33" s="2234"/>
      <c r="U33" s="2212"/>
      <c r="V33" s="2212"/>
      <c r="W33" s="2212"/>
      <c r="X33" s="2235"/>
      <c r="Y33" s="2285"/>
      <c r="Z33" s="2290"/>
      <c r="AA33" s="2290"/>
      <c r="AB33" s="2290"/>
      <c r="AC33" s="2296"/>
      <c r="AD33" s="2290"/>
      <c r="AE33" s="2290"/>
      <c r="AF33" s="2291"/>
      <c r="AG33" s="2306"/>
      <c r="AH33" s="2307"/>
      <c r="AI33" s="2307"/>
      <c r="AJ33" s="2307"/>
      <c r="AK33" s="2307"/>
      <c r="AL33" s="2307"/>
      <c r="AM33" s="2307"/>
      <c r="AN33" s="2307"/>
      <c r="AO33" s="2308"/>
    </row>
    <row r="34" spans="1:41" ht="30" customHeight="1">
      <c r="A34" s="2230" t="s">
        <v>139</v>
      </c>
      <c r="B34" s="273" t="s">
        <v>5999</v>
      </c>
      <c r="C34" s="273"/>
      <c r="D34" s="273"/>
      <c r="E34" s="273"/>
      <c r="F34" s="273"/>
      <c r="G34" s="273"/>
      <c r="H34" s="273"/>
      <c r="I34" s="273"/>
      <c r="J34" s="273"/>
      <c r="K34" s="273"/>
      <c r="L34" s="273"/>
      <c r="M34" s="273"/>
      <c r="N34" s="2225"/>
      <c r="O34" s="2199" t="s">
        <v>5985</v>
      </c>
      <c r="P34" s="2226"/>
      <c r="Q34" s="2226"/>
      <c r="R34" s="2226"/>
      <c r="S34" s="2226"/>
      <c r="T34" s="2226"/>
      <c r="U34" s="2226"/>
      <c r="V34" s="2226"/>
      <c r="W34" s="2226"/>
      <c r="X34" s="2236"/>
      <c r="Y34" s="2230" t="s">
        <v>139</v>
      </c>
      <c r="Z34" s="273" t="s">
        <v>5972</v>
      </c>
      <c r="AA34" s="273"/>
      <c r="AB34" s="273"/>
      <c r="AC34" s="2231" t="s">
        <v>139</v>
      </c>
      <c r="AD34" s="273" t="s">
        <v>5973</v>
      </c>
      <c r="AE34" s="273"/>
      <c r="AF34" s="2188"/>
      <c r="AG34" s="2292"/>
      <c r="AH34" s="2293"/>
      <c r="AI34" s="2293"/>
      <c r="AJ34" s="2293"/>
      <c r="AK34" s="2293"/>
      <c r="AL34" s="2293"/>
      <c r="AM34" s="2293"/>
      <c r="AN34" s="2293"/>
      <c r="AO34" s="2294"/>
    </row>
    <row r="35" spans="1:41" ht="30" customHeight="1">
      <c r="A35" s="2237" t="s">
        <v>139</v>
      </c>
      <c r="B35" s="2226" t="s">
        <v>6000</v>
      </c>
      <c r="C35" s="2186"/>
      <c r="D35" s="2186"/>
      <c r="E35" s="2186"/>
      <c r="F35" s="2186"/>
      <c r="G35" s="2186"/>
      <c r="H35" s="2186"/>
      <c r="I35" s="2186"/>
      <c r="J35" s="2186"/>
      <c r="K35" s="2186"/>
      <c r="L35" s="2186"/>
      <c r="M35" s="2186"/>
      <c r="N35" s="2258" t="s">
        <v>6001</v>
      </c>
      <c r="O35" s="2259"/>
      <c r="P35" s="2259"/>
      <c r="Q35" s="2259"/>
      <c r="R35" s="2259"/>
      <c r="S35" s="2259"/>
      <c r="T35" s="2259"/>
      <c r="U35" s="2259"/>
      <c r="V35" s="2259"/>
      <c r="W35" s="2259"/>
      <c r="X35" s="2260"/>
      <c r="Y35" s="2237" t="s">
        <v>139</v>
      </c>
      <c r="Z35" s="2186" t="s">
        <v>5972</v>
      </c>
      <c r="AA35" s="2186"/>
      <c r="AB35" s="2186"/>
      <c r="AC35" s="2238" t="s">
        <v>139</v>
      </c>
      <c r="AD35" s="2186" t="s">
        <v>5973</v>
      </c>
      <c r="AE35" s="2186"/>
      <c r="AF35" s="2187"/>
      <c r="AG35" s="2292"/>
      <c r="AH35" s="2293"/>
      <c r="AI35" s="2293"/>
      <c r="AJ35" s="2293"/>
      <c r="AK35" s="2293"/>
      <c r="AL35" s="2293"/>
      <c r="AM35" s="2293"/>
      <c r="AN35" s="2293"/>
      <c r="AO35" s="2294"/>
    </row>
    <row r="36" spans="1:41" ht="30" customHeight="1">
      <c r="A36" s="2239" t="s">
        <v>139</v>
      </c>
      <c r="B36" s="2189" t="s">
        <v>5969</v>
      </c>
      <c r="C36" s="2189"/>
      <c r="D36" s="2189"/>
      <c r="E36" s="2189"/>
      <c r="F36" s="2189"/>
      <c r="G36" s="2189"/>
      <c r="H36" s="2189"/>
      <c r="I36" s="2189"/>
      <c r="J36" s="2189"/>
      <c r="K36" s="2189"/>
      <c r="L36" s="2189"/>
      <c r="M36" s="2189"/>
      <c r="N36" s="2258" t="s">
        <v>6001</v>
      </c>
      <c r="O36" s="2259"/>
      <c r="P36" s="2259"/>
      <c r="Q36" s="2259"/>
      <c r="R36" s="2259"/>
      <c r="S36" s="2259"/>
      <c r="T36" s="2259"/>
      <c r="U36" s="2259"/>
      <c r="V36" s="2259"/>
      <c r="W36" s="2259"/>
      <c r="X36" s="2260"/>
      <c r="Y36" s="2239" t="s">
        <v>139</v>
      </c>
      <c r="Z36" s="2189" t="s">
        <v>5972</v>
      </c>
      <c r="AA36" s="2189"/>
      <c r="AB36" s="2189"/>
      <c r="AC36" s="2240" t="s">
        <v>139</v>
      </c>
      <c r="AD36" s="2189" t="s">
        <v>5973</v>
      </c>
      <c r="AE36" s="2189"/>
      <c r="AF36" s="2190"/>
      <c r="AG36" s="2292"/>
      <c r="AH36" s="2293"/>
      <c r="AI36" s="2293"/>
      <c r="AJ36" s="2293"/>
      <c r="AK36" s="2293"/>
      <c r="AL36" s="2293"/>
      <c r="AM36" s="2293"/>
      <c r="AN36" s="2293"/>
      <c r="AO36" s="2294"/>
    </row>
    <row r="37" spans="1:41" ht="30" customHeight="1">
      <c r="B37" s="2191"/>
      <c r="C37" s="2183"/>
      <c r="D37" s="2183"/>
      <c r="E37" s="2183"/>
      <c r="F37" s="2183"/>
      <c r="G37" s="2183"/>
      <c r="H37" s="2183"/>
      <c r="I37" s="2183"/>
      <c r="J37" s="2183"/>
      <c r="K37" s="2183"/>
      <c r="L37" s="2183"/>
      <c r="M37" s="2183"/>
      <c r="N37" s="2183"/>
      <c r="O37" s="2183"/>
      <c r="P37" s="2183"/>
      <c r="Q37" s="2183"/>
      <c r="R37" s="2183"/>
      <c r="S37" s="2183"/>
      <c r="T37" s="2183"/>
      <c r="U37" s="2183"/>
      <c r="V37" s="2183"/>
      <c r="W37" s="2182"/>
      <c r="X37" s="2184"/>
      <c r="Y37" s="2184"/>
      <c r="Z37" s="2184"/>
      <c r="AA37" s="2182"/>
      <c r="AB37" s="2180"/>
      <c r="AC37" s="2180"/>
      <c r="AD37" s="2180"/>
      <c r="AE37" s="2181"/>
      <c r="AF37" s="2181"/>
      <c r="AG37" s="2181"/>
      <c r="AH37" s="2181"/>
      <c r="AI37" s="2181"/>
      <c r="AJ37" s="2181"/>
      <c r="AK37" s="2181"/>
      <c r="AL37" s="2181"/>
      <c r="AM37" s="2181"/>
      <c r="AN37" s="2181"/>
      <c r="AO37" s="2181"/>
    </row>
    <row r="38" spans="1:41" ht="30" customHeight="1" thickBot="1">
      <c r="B38" s="273"/>
      <c r="C38" s="2183"/>
      <c r="D38" s="2183"/>
      <c r="E38" s="2183"/>
      <c r="F38" s="2183"/>
      <c r="G38" s="2183"/>
      <c r="H38" s="2183"/>
      <c r="I38" s="2183"/>
      <c r="J38" s="2183"/>
      <c r="K38" s="2183"/>
      <c r="L38" s="2183"/>
      <c r="M38" s="2183"/>
      <c r="N38" s="2183"/>
      <c r="O38" s="2183"/>
      <c r="P38" s="2183"/>
      <c r="Q38" s="2183"/>
      <c r="R38" s="2183"/>
      <c r="S38" s="2183"/>
      <c r="T38" s="2183"/>
      <c r="U38" s="2183"/>
      <c r="V38" s="2183"/>
      <c r="W38" s="2182"/>
      <c r="X38" s="2184"/>
      <c r="Y38" s="2184"/>
      <c r="Z38" s="2184"/>
      <c r="AA38" s="2182"/>
      <c r="AB38" s="2180"/>
      <c r="AC38" s="2180"/>
      <c r="AD38" s="2180"/>
      <c r="AE38" s="2181"/>
      <c r="AF38" s="2181"/>
      <c r="AG38" s="2181"/>
      <c r="AH38" s="2181"/>
      <c r="AI38" s="2181"/>
      <c r="AJ38" s="2181"/>
      <c r="AK38" s="2181"/>
      <c r="AL38" s="2181"/>
      <c r="AM38" s="2181"/>
      <c r="AN38" s="2181"/>
      <c r="AO38" s="2181"/>
    </row>
    <row r="39" spans="1:41" ht="30" customHeight="1" thickBot="1">
      <c r="A39" s="2277" t="s">
        <v>5976</v>
      </c>
      <c r="B39" s="2278"/>
      <c r="C39" s="2278"/>
      <c r="D39" s="2278"/>
      <c r="E39" s="2278"/>
      <c r="F39" s="2278"/>
      <c r="G39" s="2279"/>
      <c r="H39" s="2280"/>
      <c r="I39" s="2281"/>
      <c r="J39" s="2281"/>
      <c r="K39" s="2281"/>
      <c r="L39" s="2281"/>
      <c r="M39" s="2281"/>
      <c r="N39" s="2281"/>
      <c r="O39" s="2281"/>
      <c r="P39" s="2281"/>
      <c r="Q39" s="2281"/>
      <c r="R39" s="2281"/>
      <c r="S39" s="2281"/>
      <c r="T39" s="2281"/>
      <c r="U39" s="2281"/>
      <c r="V39" s="2281"/>
      <c r="W39" s="2281"/>
      <c r="X39" s="2281"/>
      <c r="Y39" s="2281"/>
      <c r="Z39" s="2281"/>
      <c r="AA39" s="2281"/>
      <c r="AB39" s="2281"/>
      <c r="AC39" s="2281"/>
      <c r="AD39" s="2281"/>
      <c r="AE39" s="2281"/>
      <c r="AF39" s="2281"/>
      <c r="AG39" s="2281"/>
      <c r="AH39" s="2281"/>
      <c r="AI39" s="2281"/>
      <c r="AJ39" s="2281"/>
      <c r="AK39" s="2281"/>
      <c r="AL39" s="2281"/>
      <c r="AM39" s="2281"/>
      <c r="AN39" s="2281"/>
      <c r="AO39" s="2282"/>
    </row>
    <row r="40" spans="1:41" ht="30" customHeight="1">
      <c r="A40" s="2261" t="s">
        <v>6002</v>
      </c>
      <c r="B40" s="2262"/>
      <c r="C40" s="2262"/>
      <c r="D40" s="2262"/>
      <c r="E40" s="2262"/>
      <c r="F40" s="2262"/>
      <c r="G40" s="2263"/>
      <c r="H40" s="2251" t="s">
        <v>139</v>
      </c>
      <c r="I40" s="2241" t="s">
        <v>6003</v>
      </c>
      <c r="J40" s="2241"/>
      <c r="K40" s="2241"/>
      <c r="L40" s="2241"/>
      <c r="M40" s="2192"/>
      <c r="N40" s="2232" t="s">
        <v>139</v>
      </c>
      <c r="O40" s="2241" t="s">
        <v>6004</v>
      </c>
      <c r="P40" s="2242"/>
      <c r="Q40" s="2242"/>
      <c r="R40" s="2242"/>
      <c r="S40" s="2242"/>
      <c r="T40" s="2242"/>
      <c r="U40" s="2242"/>
      <c r="V40" s="2242"/>
      <c r="W40" s="2243"/>
      <c r="X40" s="2243"/>
      <c r="Y40" s="2242"/>
      <c r="Z40" s="2242"/>
      <c r="AA40" s="2242"/>
      <c r="AB40" s="2242"/>
      <c r="AC40" s="2242"/>
      <c r="AD40" s="2242"/>
      <c r="AE40" s="2242"/>
      <c r="AF40" s="2243"/>
      <c r="AG40" s="2243"/>
      <c r="AH40" s="2242"/>
      <c r="AI40" s="2242"/>
      <c r="AJ40" s="2242"/>
      <c r="AK40" s="2242"/>
      <c r="AL40" s="2242"/>
      <c r="AM40" s="2242"/>
      <c r="AN40" s="2242"/>
      <c r="AO40" s="2244"/>
    </row>
    <row r="41" spans="1:41" ht="30" customHeight="1">
      <c r="A41" s="2264"/>
      <c r="B41" s="2265"/>
      <c r="C41" s="2265"/>
      <c r="D41" s="2265"/>
      <c r="E41" s="2265"/>
      <c r="F41" s="2265"/>
      <c r="G41" s="2266"/>
      <c r="H41" s="2205" t="s">
        <v>139</v>
      </c>
      <c r="I41" s="2246" t="s">
        <v>6005</v>
      </c>
      <c r="J41" s="2246"/>
      <c r="K41" s="272"/>
      <c r="L41" s="272"/>
      <c r="N41" s="2250" t="s">
        <v>2887</v>
      </c>
      <c r="O41" s="2270"/>
      <c r="P41" s="2270"/>
      <c r="Q41" s="2270"/>
      <c r="R41" s="2270"/>
      <c r="S41" s="2270"/>
      <c r="T41" s="2270"/>
      <c r="U41" s="2270"/>
      <c r="V41" s="2270"/>
      <c r="W41" s="2270"/>
      <c r="X41" s="272"/>
      <c r="Y41" s="2246"/>
      <c r="Z41" s="2250" t="s">
        <v>2888</v>
      </c>
      <c r="AA41" s="2270"/>
      <c r="AB41" s="2270"/>
      <c r="AC41" s="2270"/>
      <c r="AD41" s="2270"/>
      <c r="AE41" s="2270"/>
      <c r="AF41" s="2270"/>
      <c r="AG41" s="272"/>
      <c r="AH41" s="2246"/>
      <c r="AI41" s="2250" t="s">
        <v>2889</v>
      </c>
      <c r="AJ41" s="2270"/>
      <c r="AK41" s="2270"/>
      <c r="AL41" s="2270"/>
      <c r="AM41" s="2270"/>
      <c r="AN41" s="2270"/>
      <c r="AO41" s="2271"/>
    </row>
    <row r="42" spans="1:41" ht="30" customHeight="1">
      <c r="A42" s="2264"/>
      <c r="B42" s="2265"/>
      <c r="C42" s="2265"/>
      <c r="D42" s="2265"/>
      <c r="E42" s="2265"/>
      <c r="F42" s="2265"/>
      <c r="G42" s="2266"/>
      <c r="H42" s="2245"/>
      <c r="I42" s="2246"/>
      <c r="J42" s="2246"/>
      <c r="K42" s="272"/>
      <c r="L42" s="272"/>
      <c r="M42" s="2246"/>
      <c r="N42" s="2250" t="s">
        <v>6006</v>
      </c>
      <c r="O42" s="2270"/>
      <c r="P42" s="2270"/>
      <c r="Q42" s="2270"/>
      <c r="R42" s="2270"/>
      <c r="S42" s="2270"/>
      <c r="T42" s="2270"/>
      <c r="U42" s="2270"/>
      <c r="V42" s="2270"/>
      <c r="W42" s="2270"/>
      <c r="X42" s="2270"/>
      <c r="Y42" s="2270"/>
      <c r="Z42" s="2270"/>
      <c r="AA42" s="2252"/>
      <c r="AB42" s="2252"/>
      <c r="AC42" s="2252"/>
      <c r="AD42" s="2252"/>
      <c r="AE42" s="2252"/>
      <c r="AF42" s="2252"/>
      <c r="AG42" s="2247"/>
      <c r="AH42" s="2247"/>
      <c r="AI42" s="2252"/>
      <c r="AJ42" s="2252"/>
      <c r="AK42" s="2252"/>
      <c r="AL42" s="2252"/>
      <c r="AM42" s="2252"/>
      <c r="AN42" s="2252"/>
      <c r="AO42" s="2253"/>
    </row>
    <row r="43" spans="1:41" ht="30" customHeight="1" thickBot="1">
      <c r="A43" s="2267"/>
      <c r="B43" s="2268"/>
      <c r="C43" s="2268"/>
      <c r="D43" s="2268"/>
      <c r="E43" s="2268"/>
      <c r="F43" s="2268"/>
      <c r="G43" s="2269"/>
      <c r="H43" s="2248" t="s">
        <v>5977</v>
      </c>
      <c r="I43" s="2249"/>
      <c r="J43" s="2249"/>
      <c r="K43" s="2272"/>
      <c r="L43" s="2272"/>
      <c r="M43" s="2272"/>
      <c r="N43" s="2272"/>
      <c r="O43" s="2272"/>
      <c r="P43" s="2272"/>
      <c r="Q43" s="2272"/>
      <c r="R43" s="2272"/>
      <c r="S43" s="2272"/>
      <c r="T43" s="2272"/>
      <c r="U43" s="2272"/>
      <c r="V43" s="2272"/>
      <c r="W43" s="2272"/>
      <c r="X43" s="2272"/>
      <c r="Y43" s="2272"/>
      <c r="Z43" s="2272"/>
      <c r="AA43" s="2272"/>
      <c r="AB43" s="2272"/>
      <c r="AC43" s="2272"/>
      <c r="AD43" s="2272"/>
      <c r="AE43" s="2272"/>
      <c r="AF43" s="2272"/>
      <c r="AG43" s="2272"/>
      <c r="AH43" s="2272"/>
      <c r="AI43" s="2272"/>
      <c r="AJ43" s="2272"/>
      <c r="AK43" s="2272"/>
      <c r="AL43" s="2272"/>
      <c r="AM43" s="2272"/>
      <c r="AN43" s="2272"/>
      <c r="AO43" s="2273"/>
    </row>
    <row r="44" spans="1:41" ht="30" customHeight="1"/>
    <row r="45" spans="1:41" ht="30" customHeight="1"/>
    <row r="46" spans="1:41" ht="30" customHeight="1"/>
    <row r="47" spans="1:41" ht="30" customHeight="1"/>
    <row r="48" spans="1:41" ht="30" customHeight="1"/>
    <row r="49" spans="41:41" ht="30" customHeight="1"/>
    <row r="50" spans="41:41" ht="30" customHeight="1">
      <c r="AO50" s="2185" t="s">
        <v>6009</v>
      </c>
    </row>
    <row r="51" spans="41:41" ht="21.75" customHeight="1"/>
    <row r="52" spans="41:41" ht="21.75" customHeight="1"/>
    <row r="53" spans="41:41" ht="21.75" customHeight="1"/>
    <row r="54" spans="41:41" ht="21.75" customHeight="1"/>
    <row r="55" spans="41:41" ht="21.75" customHeight="1"/>
    <row r="56" spans="41:41" ht="21.75" customHeight="1"/>
    <row r="57" spans="41:41" ht="21.75" customHeight="1"/>
    <row r="58" spans="41:41" ht="21.75" customHeight="1"/>
    <row r="59" spans="41:41" ht="21.75" customHeight="1"/>
  </sheetData>
  <mergeCells count="77">
    <mergeCell ref="A9:M9"/>
    <mergeCell ref="AG34:AO34"/>
    <mergeCell ref="N35:X35"/>
    <mergeCell ref="AG35:AO35"/>
    <mergeCell ref="N36:X36"/>
    <mergeCell ref="AG36:AO36"/>
    <mergeCell ref="B30:M30"/>
    <mergeCell ref="AG30:AO30"/>
    <mergeCell ref="A31:A33"/>
    <mergeCell ref="B31:M33"/>
    <mergeCell ref="Y31:Y33"/>
    <mergeCell ref="Z31:AB33"/>
    <mergeCell ref="AC31:AC33"/>
    <mergeCell ref="AD31:AF33"/>
    <mergeCell ref="AG31:AO31"/>
    <mergeCell ref="AG32:AO32"/>
    <mergeCell ref="AG33:AO33"/>
    <mergeCell ref="AD22:AF25"/>
    <mergeCell ref="AG25:AO25"/>
    <mergeCell ref="A26:A29"/>
    <mergeCell ref="B26:M29"/>
    <mergeCell ref="Y26:Y29"/>
    <mergeCell ref="Z26:AB29"/>
    <mergeCell ref="AC26:AC29"/>
    <mergeCell ref="AD26:AF29"/>
    <mergeCell ref="AG29:AO29"/>
    <mergeCell ref="A22:A25"/>
    <mergeCell ref="B22:M25"/>
    <mergeCell ref="Y22:Y25"/>
    <mergeCell ref="Z22:AB25"/>
    <mergeCell ref="AC22:AC25"/>
    <mergeCell ref="AG16:AO16"/>
    <mergeCell ref="AG17:AO17"/>
    <mergeCell ref="A18:A21"/>
    <mergeCell ref="B18:M21"/>
    <mergeCell ref="Y18:Y21"/>
    <mergeCell ref="Z18:AB21"/>
    <mergeCell ref="AC18:AC21"/>
    <mergeCell ref="AD18:AF21"/>
    <mergeCell ref="AG18:AO18"/>
    <mergeCell ref="AG19:AO19"/>
    <mergeCell ref="AG20:AO20"/>
    <mergeCell ref="AG21:AO21"/>
    <mergeCell ref="A16:A17"/>
    <mergeCell ref="B16:M17"/>
    <mergeCell ref="Y16:Y17"/>
    <mergeCell ref="A1:AO1"/>
    <mergeCell ref="A2:AO2"/>
    <mergeCell ref="A4:AO4"/>
    <mergeCell ref="A39:G39"/>
    <mergeCell ref="H39:AO39"/>
    <mergeCell ref="N9:X9"/>
    <mergeCell ref="Y9:AF9"/>
    <mergeCell ref="AG9:AO9"/>
    <mergeCell ref="A11:A15"/>
    <mergeCell ref="B11:M15"/>
    <mergeCell ref="Y11:Y15"/>
    <mergeCell ref="Z11:AB15"/>
    <mergeCell ref="B10:M10"/>
    <mergeCell ref="AG10:AO10"/>
    <mergeCell ref="Z16:AB17"/>
    <mergeCell ref="N10:X10"/>
    <mergeCell ref="A40:G43"/>
    <mergeCell ref="AA41:AF41"/>
    <mergeCell ref="AJ41:AO41"/>
    <mergeCell ref="O41:W41"/>
    <mergeCell ref="O42:Z42"/>
    <mergeCell ref="K43:AO43"/>
    <mergeCell ref="AC16:AC17"/>
    <mergeCell ref="AC11:AC15"/>
    <mergeCell ref="AD11:AF15"/>
    <mergeCell ref="AG11:AO11"/>
    <mergeCell ref="AG12:AO12"/>
    <mergeCell ref="AG13:AO13"/>
    <mergeCell ref="AG14:AO14"/>
    <mergeCell ref="AG15:AO15"/>
    <mergeCell ref="AD16:AF17"/>
  </mergeCells>
  <phoneticPr fontId="129"/>
  <dataValidations count="7">
    <dataValidation type="list" allowBlank="1" showInputMessage="1" showErrorMessage="1" sqref="W37:W38 AA37:AA38 N40 AC18 Y10:Y11 Y18 V15 Y16 AC34:AC36 AC16 T31 A34:A36 N11:N17 A16 A18 A30:A31 Y34:Y36 N31:N33 AC30:AC32 Y30:Y32 S15 AC22 Y22 A22 AC26 Y26 A26 H40:H41 AC9:AC11 A10:A11" xr:uid="{00000000-0002-0000-0800-000000000000}">
      <formula1>"□,■"</formula1>
    </dataValidation>
    <dataValidation type="list" allowBlank="1" showInputMessage="1" showErrorMessage="1" sqref="R14" xr:uid="{3E9F9915-9777-4B6F-954E-91EDB436056C}">
      <formula1>"　,４,３"</formula1>
    </dataValidation>
    <dataValidation type="list" allowBlank="1" showInputMessage="1" showErrorMessage="1" sqref="T19 T23" xr:uid="{1F7F323E-9837-4296-BF3B-BBE07C9570B1}">
      <formula1>"　,７,６,５,４,３,２,１"</formula1>
    </dataValidation>
    <dataValidation type="list" allowBlank="1" showInputMessage="1" showErrorMessage="1" sqref="R11 R31" xr:uid="{89EF8D39-BD07-4E82-911A-2582ED241980}">
      <formula1>"　,３,２"</formula1>
    </dataValidation>
    <dataValidation type="list" allowBlank="1" showInputMessage="1" showErrorMessage="1" sqref="R18 R20:R22 R24:R25" xr:uid="{471A81D3-3861-4AEE-83F1-AC47238ABF18}">
      <formula1>"　,３,２,１"</formula1>
    </dataValidation>
    <dataValidation type="list" allowBlank="1" showInputMessage="1" showErrorMessage="1" sqref="X19 X23" xr:uid="{2A10D627-0D25-46E4-AA93-16A9A715F979}">
      <formula1>"　,６,５,４,１"</formula1>
    </dataValidation>
    <dataValidation type="list" allowBlank="1" showInputMessage="1" showErrorMessage="1" sqref="O17" xr:uid="{D10A465E-1B09-4D4A-B0BF-11E4FCE46C7C}">
      <formula1>"　,☆☆☆☆☆☆,☆☆☆☆☆,☆☆☆☆,☆☆☆,☆☆,☆"</formula1>
    </dataValidation>
  </dataValidations>
  <printOptions horizontalCentered="1"/>
  <pageMargins left="0.78740157480314965" right="0.55118110236220474" top="0.51181102362204722" bottom="0.31496062992125984" header="0" footer="0"/>
  <pageSetup paperSize="9" scale="68" fitToHeight="2" orientation="portrait" blackAndWhite="1" horizontalDpi="300" verticalDpi="300"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00FF00"/>
    <pageSetUpPr fitToPage="1"/>
  </sheetPr>
  <dimension ref="A1:AO40"/>
  <sheetViews>
    <sheetView zoomScaleNormal="100" zoomScaleSheetLayoutView="100" workbookViewId="0"/>
  </sheetViews>
  <sheetFormatPr defaultColWidth="11" defaultRowHeight="12"/>
  <cols>
    <col min="1" max="1" width="2.5" style="1667" customWidth="1"/>
    <col min="2" max="17" width="2.625" style="1667" customWidth="1"/>
    <col min="18" max="18" width="2.125" style="1667" customWidth="1"/>
    <col min="19" max="25" width="2.625" style="1667" customWidth="1"/>
    <col min="26" max="27" width="1.625" style="1667" customWidth="1"/>
    <col min="28" max="51" width="2.625" style="1667" customWidth="1"/>
    <col min="52" max="256" width="11" style="1667" customWidth="1"/>
    <col min="257" max="257" width="2.5" style="1667" customWidth="1"/>
    <col min="258" max="273" width="2.625" style="1667" customWidth="1"/>
    <col min="274" max="274" width="2.125" style="1667" customWidth="1"/>
    <col min="275" max="281" width="2.625" style="1667" customWidth="1"/>
    <col min="282" max="283" width="1.625" style="1667" customWidth="1"/>
    <col min="284" max="307" width="2.625" style="1667" customWidth="1"/>
    <col min="308" max="512" width="11" style="1667" customWidth="1"/>
    <col min="513" max="513" width="2.5" style="1667" customWidth="1"/>
    <col min="514" max="529" width="2.625" style="1667" customWidth="1"/>
    <col min="530" max="530" width="2.125" style="1667" customWidth="1"/>
    <col min="531" max="537" width="2.625" style="1667" customWidth="1"/>
    <col min="538" max="539" width="1.625" style="1667" customWidth="1"/>
    <col min="540" max="563" width="2.625" style="1667" customWidth="1"/>
    <col min="564" max="768" width="11" style="1667" customWidth="1"/>
    <col min="769" max="769" width="2.5" style="1667" customWidth="1"/>
    <col min="770" max="785" width="2.625" style="1667" customWidth="1"/>
    <col min="786" max="786" width="2.125" style="1667" customWidth="1"/>
    <col min="787" max="793" width="2.625" style="1667" customWidth="1"/>
    <col min="794" max="795" width="1.625" style="1667" customWidth="1"/>
    <col min="796" max="819" width="2.625" style="1667" customWidth="1"/>
    <col min="820" max="1024" width="11" style="1667" customWidth="1"/>
    <col min="1025" max="1025" width="2.5" style="1667" customWidth="1"/>
    <col min="1026" max="1041" width="2.625" style="1667" customWidth="1"/>
    <col min="1042" max="1042" width="2.125" style="1667" customWidth="1"/>
    <col min="1043" max="1049" width="2.625" style="1667" customWidth="1"/>
    <col min="1050" max="1051" width="1.625" style="1667" customWidth="1"/>
    <col min="1052" max="1075" width="2.625" style="1667" customWidth="1"/>
    <col min="1076" max="1280" width="11" style="1667" customWidth="1"/>
    <col min="1281" max="1281" width="2.5" style="1667" customWidth="1"/>
    <col min="1282" max="1297" width="2.625" style="1667" customWidth="1"/>
    <col min="1298" max="1298" width="2.125" style="1667" customWidth="1"/>
    <col min="1299" max="1305" width="2.625" style="1667" customWidth="1"/>
    <col min="1306" max="1307" width="1.625" style="1667" customWidth="1"/>
    <col min="1308" max="1331" width="2.625" style="1667" customWidth="1"/>
    <col min="1332" max="1536" width="11" style="1667" customWidth="1"/>
    <col min="1537" max="1537" width="2.5" style="1667" customWidth="1"/>
    <col min="1538" max="1553" width="2.625" style="1667" customWidth="1"/>
    <col min="1554" max="1554" width="2.125" style="1667" customWidth="1"/>
    <col min="1555" max="1561" width="2.625" style="1667" customWidth="1"/>
    <col min="1562" max="1563" width="1.625" style="1667" customWidth="1"/>
    <col min="1564" max="1587" width="2.625" style="1667" customWidth="1"/>
    <col min="1588" max="1792" width="11" style="1667" customWidth="1"/>
    <col min="1793" max="1793" width="2.5" style="1667" customWidth="1"/>
    <col min="1794" max="1809" width="2.625" style="1667" customWidth="1"/>
    <col min="1810" max="1810" width="2.125" style="1667" customWidth="1"/>
    <col min="1811" max="1817" width="2.625" style="1667" customWidth="1"/>
    <col min="1818" max="1819" width="1.625" style="1667" customWidth="1"/>
    <col min="1820" max="1843" width="2.625" style="1667" customWidth="1"/>
    <col min="1844" max="2048" width="11" style="1667" customWidth="1"/>
    <col min="2049" max="2049" width="2.5" style="1667" customWidth="1"/>
    <col min="2050" max="2065" width="2.625" style="1667" customWidth="1"/>
    <col min="2066" max="2066" width="2.125" style="1667" customWidth="1"/>
    <col min="2067" max="2073" width="2.625" style="1667" customWidth="1"/>
    <col min="2074" max="2075" width="1.625" style="1667" customWidth="1"/>
    <col min="2076" max="2099" width="2.625" style="1667" customWidth="1"/>
    <col min="2100" max="2304" width="11" style="1667" customWidth="1"/>
    <col min="2305" max="2305" width="2.5" style="1667" customWidth="1"/>
    <col min="2306" max="2321" width="2.625" style="1667" customWidth="1"/>
    <col min="2322" max="2322" width="2.125" style="1667" customWidth="1"/>
    <col min="2323" max="2329" width="2.625" style="1667" customWidth="1"/>
    <col min="2330" max="2331" width="1.625" style="1667" customWidth="1"/>
    <col min="2332" max="2355" width="2.625" style="1667" customWidth="1"/>
    <col min="2356" max="2560" width="11" style="1667" customWidth="1"/>
    <col min="2561" max="2561" width="2.5" style="1667" customWidth="1"/>
    <col min="2562" max="2577" width="2.625" style="1667" customWidth="1"/>
    <col min="2578" max="2578" width="2.125" style="1667" customWidth="1"/>
    <col min="2579" max="2585" width="2.625" style="1667" customWidth="1"/>
    <col min="2586" max="2587" width="1.625" style="1667" customWidth="1"/>
    <col min="2588" max="2611" width="2.625" style="1667" customWidth="1"/>
    <col min="2612" max="2816" width="11" style="1667" customWidth="1"/>
    <col min="2817" max="2817" width="2.5" style="1667" customWidth="1"/>
    <col min="2818" max="2833" width="2.625" style="1667" customWidth="1"/>
    <col min="2834" max="2834" width="2.125" style="1667" customWidth="1"/>
    <col min="2835" max="2841" width="2.625" style="1667" customWidth="1"/>
    <col min="2842" max="2843" width="1.625" style="1667" customWidth="1"/>
    <col min="2844" max="2867" width="2.625" style="1667" customWidth="1"/>
    <col min="2868" max="3072" width="11" style="1667" customWidth="1"/>
    <col min="3073" max="3073" width="2.5" style="1667" customWidth="1"/>
    <col min="3074" max="3089" width="2.625" style="1667" customWidth="1"/>
    <col min="3090" max="3090" width="2.125" style="1667" customWidth="1"/>
    <col min="3091" max="3097" width="2.625" style="1667" customWidth="1"/>
    <col min="3098" max="3099" width="1.625" style="1667" customWidth="1"/>
    <col min="3100" max="3123" width="2.625" style="1667" customWidth="1"/>
    <col min="3124" max="3328" width="11" style="1667" customWidth="1"/>
    <col min="3329" max="3329" width="2.5" style="1667" customWidth="1"/>
    <col min="3330" max="3345" width="2.625" style="1667" customWidth="1"/>
    <col min="3346" max="3346" width="2.125" style="1667" customWidth="1"/>
    <col min="3347" max="3353" width="2.625" style="1667" customWidth="1"/>
    <col min="3354" max="3355" width="1.625" style="1667" customWidth="1"/>
    <col min="3356" max="3379" width="2.625" style="1667" customWidth="1"/>
    <col min="3380" max="3584" width="11" style="1667" customWidth="1"/>
    <col min="3585" max="3585" width="2.5" style="1667" customWidth="1"/>
    <col min="3586" max="3601" width="2.625" style="1667" customWidth="1"/>
    <col min="3602" max="3602" width="2.125" style="1667" customWidth="1"/>
    <col min="3603" max="3609" width="2.625" style="1667" customWidth="1"/>
    <col min="3610" max="3611" width="1.625" style="1667" customWidth="1"/>
    <col min="3612" max="3635" width="2.625" style="1667" customWidth="1"/>
    <col min="3636" max="3840" width="11" style="1667" customWidth="1"/>
    <col min="3841" max="3841" width="2.5" style="1667" customWidth="1"/>
    <col min="3842" max="3857" width="2.625" style="1667" customWidth="1"/>
    <col min="3858" max="3858" width="2.125" style="1667" customWidth="1"/>
    <col min="3859" max="3865" width="2.625" style="1667" customWidth="1"/>
    <col min="3866" max="3867" width="1.625" style="1667" customWidth="1"/>
    <col min="3868" max="3891" width="2.625" style="1667" customWidth="1"/>
    <col min="3892" max="4096" width="11" style="1667" customWidth="1"/>
    <col min="4097" max="4097" width="2.5" style="1667" customWidth="1"/>
    <col min="4098" max="4113" width="2.625" style="1667" customWidth="1"/>
    <col min="4114" max="4114" width="2.125" style="1667" customWidth="1"/>
    <col min="4115" max="4121" width="2.625" style="1667" customWidth="1"/>
    <col min="4122" max="4123" width="1.625" style="1667" customWidth="1"/>
    <col min="4124" max="4147" width="2.625" style="1667" customWidth="1"/>
    <col min="4148" max="4352" width="11" style="1667" customWidth="1"/>
    <col min="4353" max="4353" width="2.5" style="1667" customWidth="1"/>
    <col min="4354" max="4369" width="2.625" style="1667" customWidth="1"/>
    <col min="4370" max="4370" width="2.125" style="1667" customWidth="1"/>
    <col min="4371" max="4377" width="2.625" style="1667" customWidth="1"/>
    <col min="4378" max="4379" width="1.625" style="1667" customWidth="1"/>
    <col min="4380" max="4403" width="2.625" style="1667" customWidth="1"/>
    <col min="4404" max="4608" width="11" style="1667" customWidth="1"/>
    <col min="4609" max="4609" width="2.5" style="1667" customWidth="1"/>
    <col min="4610" max="4625" width="2.625" style="1667" customWidth="1"/>
    <col min="4626" max="4626" width="2.125" style="1667" customWidth="1"/>
    <col min="4627" max="4633" width="2.625" style="1667" customWidth="1"/>
    <col min="4634" max="4635" width="1.625" style="1667" customWidth="1"/>
    <col min="4636" max="4659" width="2.625" style="1667" customWidth="1"/>
    <col min="4660" max="4864" width="11" style="1667" customWidth="1"/>
    <col min="4865" max="4865" width="2.5" style="1667" customWidth="1"/>
    <col min="4866" max="4881" width="2.625" style="1667" customWidth="1"/>
    <col min="4882" max="4882" width="2.125" style="1667" customWidth="1"/>
    <col min="4883" max="4889" width="2.625" style="1667" customWidth="1"/>
    <col min="4890" max="4891" width="1.625" style="1667" customWidth="1"/>
    <col min="4892" max="4915" width="2.625" style="1667" customWidth="1"/>
    <col min="4916" max="5120" width="11" style="1667" customWidth="1"/>
    <col min="5121" max="5121" width="2.5" style="1667" customWidth="1"/>
    <col min="5122" max="5137" width="2.625" style="1667" customWidth="1"/>
    <col min="5138" max="5138" width="2.125" style="1667" customWidth="1"/>
    <col min="5139" max="5145" width="2.625" style="1667" customWidth="1"/>
    <col min="5146" max="5147" width="1.625" style="1667" customWidth="1"/>
    <col min="5148" max="5171" width="2.625" style="1667" customWidth="1"/>
    <col min="5172" max="5376" width="11" style="1667" customWidth="1"/>
    <col min="5377" max="5377" width="2.5" style="1667" customWidth="1"/>
    <col min="5378" max="5393" width="2.625" style="1667" customWidth="1"/>
    <col min="5394" max="5394" width="2.125" style="1667" customWidth="1"/>
    <col min="5395" max="5401" width="2.625" style="1667" customWidth="1"/>
    <col min="5402" max="5403" width="1.625" style="1667" customWidth="1"/>
    <col min="5404" max="5427" width="2.625" style="1667" customWidth="1"/>
    <col min="5428" max="5632" width="11" style="1667" customWidth="1"/>
    <col min="5633" max="5633" width="2.5" style="1667" customWidth="1"/>
    <col min="5634" max="5649" width="2.625" style="1667" customWidth="1"/>
    <col min="5650" max="5650" width="2.125" style="1667" customWidth="1"/>
    <col min="5651" max="5657" width="2.625" style="1667" customWidth="1"/>
    <col min="5658" max="5659" width="1.625" style="1667" customWidth="1"/>
    <col min="5660" max="5683" width="2.625" style="1667" customWidth="1"/>
    <col min="5684" max="5888" width="11" style="1667" customWidth="1"/>
    <col min="5889" max="5889" width="2.5" style="1667" customWidth="1"/>
    <col min="5890" max="5905" width="2.625" style="1667" customWidth="1"/>
    <col min="5906" max="5906" width="2.125" style="1667" customWidth="1"/>
    <col min="5907" max="5913" width="2.625" style="1667" customWidth="1"/>
    <col min="5914" max="5915" width="1.625" style="1667" customWidth="1"/>
    <col min="5916" max="5939" width="2.625" style="1667" customWidth="1"/>
    <col min="5940" max="6144" width="11" style="1667" customWidth="1"/>
    <col min="6145" max="6145" width="2.5" style="1667" customWidth="1"/>
    <col min="6146" max="6161" width="2.625" style="1667" customWidth="1"/>
    <col min="6162" max="6162" width="2.125" style="1667" customWidth="1"/>
    <col min="6163" max="6169" width="2.625" style="1667" customWidth="1"/>
    <col min="6170" max="6171" width="1.625" style="1667" customWidth="1"/>
    <col min="6172" max="6195" width="2.625" style="1667" customWidth="1"/>
    <col min="6196" max="6400" width="11" style="1667" customWidth="1"/>
    <col min="6401" max="6401" width="2.5" style="1667" customWidth="1"/>
    <col min="6402" max="6417" width="2.625" style="1667" customWidth="1"/>
    <col min="6418" max="6418" width="2.125" style="1667" customWidth="1"/>
    <col min="6419" max="6425" width="2.625" style="1667" customWidth="1"/>
    <col min="6426" max="6427" width="1.625" style="1667" customWidth="1"/>
    <col min="6428" max="6451" width="2.625" style="1667" customWidth="1"/>
    <col min="6452" max="6656" width="11" style="1667" customWidth="1"/>
    <col min="6657" max="6657" width="2.5" style="1667" customWidth="1"/>
    <col min="6658" max="6673" width="2.625" style="1667" customWidth="1"/>
    <col min="6674" max="6674" width="2.125" style="1667" customWidth="1"/>
    <col min="6675" max="6681" width="2.625" style="1667" customWidth="1"/>
    <col min="6682" max="6683" width="1.625" style="1667" customWidth="1"/>
    <col min="6684" max="6707" width="2.625" style="1667" customWidth="1"/>
    <col min="6708" max="6912" width="11" style="1667" customWidth="1"/>
    <col min="6913" max="6913" width="2.5" style="1667" customWidth="1"/>
    <col min="6914" max="6929" width="2.625" style="1667" customWidth="1"/>
    <col min="6930" max="6930" width="2.125" style="1667" customWidth="1"/>
    <col min="6931" max="6937" width="2.625" style="1667" customWidth="1"/>
    <col min="6938" max="6939" width="1.625" style="1667" customWidth="1"/>
    <col min="6940" max="6963" width="2.625" style="1667" customWidth="1"/>
    <col min="6964" max="7168" width="11" style="1667" customWidth="1"/>
    <col min="7169" max="7169" width="2.5" style="1667" customWidth="1"/>
    <col min="7170" max="7185" width="2.625" style="1667" customWidth="1"/>
    <col min="7186" max="7186" width="2.125" style="1667" customWidth="1"/>
    <col min="7187" max="7193" width="2.625" style="1667" customWidth="1"/>
    <col min="7194" max="7195" width="1.625" style="1667" customWidth="1"/>
    <col min="7196" max="7219" width="2.625" style="1667" customWidth="1"/>
    <col min="7220" max="7424" width="11" style="1667" customWidth="1"/>
    <col min="7425" max="7425" width="2.5" style="1667" customWidth="1"/>
    <col min="7426" max="7441" width="2.625" style="1667" customWidth="1"/>
    <col min="7442" max="7442" width="2.125" style="1667" customWidth="1"/>
    <col min="7443" max="7449" width="2.625" style="1667" customWidth="1"/>
    <col min="7450" max="7451" width="1.625" style="1667" customWidth="1"/>
    <col min="7452" max="7475" width="2.625" style="1667" customWidth="1"/>
    <col min="7476" max="7680" width="11" style="1667" customWidth="1"/>
    <col min="7681" max="7681" width="2.5" style="1667" customWidth="1"/>
    <col min="7682" max="7697" width="2.625" style="1667" customWidth="1"/>
    <col min="7698" max="7698" width="2.125" style="1667" customWidth="1"/>
    <col min="7699" max="7705" width="2.625" style="1667" customWidth="1"/>
    <col min="7706" max="7707" width="1.625" style="1667" customWidth="1"/>
    <col min="7708" max="7731" width="2.625" style="1667" customWidth="1"/>
    <col min="7732" max="7936" width="11" style="1667" customWidth="1"/>
    <col min="7937" max="7937" width="2.5" style="1667" customWidth="1"/>
    <col min="7938" max="7953" width="2.625" style="1667" customWidth="1"/>
    <col min="7954" max="7954" width="2.125" style="1667" customWidth="1"/>
    <col min="7955" max="7961" width="2.625" style="1667" customWidth="1"/>
    <col min="7962" max="7963" width="1.625" style="1667" customWidth="1"/>
    <col min="7964" max="7987" width="2.625" style="1667" customWidth="1"/>
    <col min="7988" max="8192" width="11" style="1667" customWidth="1"/>
    <col min="8193" max="8193" width="2.5" style="1667" customWidth="1"/>
    <col min="8194" max="8209" width="2.625" style="1667" customWidth="1"/>
    <col min="8210" max="8210" width="2.125" style="1667" customWidth="1"/>
    <col min="8211" max="8217" width="2.625" style="1667" customWidth="1"/>
    <col min="8218" max="8219" width="1.625" style="1667" customWidth="1"/>
    <col min="8220" max="8243" width="2.625" style="1667" customWidth="1"/>
    <col min="8244" max="8448" width="11" style="1667" customWidth="1"/>
    <col min="8449" max="8449" width="2.5" style="1667" customWidth="1"/>
    <col min="8450" max="8465" width="2.625" style="1667" customWidth="1"/>
    <col min="8466" max="8466" width="2.125" style="1667" customWidth="1"/>
    <col min="8467" max="8473" width="2.625" style="1667" customWidth="1"/>
    <col min="8474" max="8475" width="1.625" style="1667" customWidth="1"/>
    <col min="8476" max="8499" width="2.625" style="1667" customWidth="1"/>
    <col min="8500" max="8704" width="11" style="1667" customWidth="1"/>
    <col min="8705" max="8705" width="2.5" style="1667" customWidth="1"/>
    <col min="8706" max="8721" width="2.625" style="1667" customWidth="1"/>
    <col min="8722" max="8722" width="2.125" style="1667" customWidth="1"/>
    <col min="8723" max="8729" width="2.625" style="1667" customWidth="1"/>
    <col min="8730" max="8731" width="1.625" style="1667" customWidth="1"/>
    <col min="8732" max="8755" width="2.625" style="1667" customWidth="1"/>
    <col min="8756" max="8960" width="11" style="1667" customWidth="1"/>
    <col min="8961" max="8961" width="2.5" style="1667" customWidth="1"/>
    <col min="8962" max="8977" width="2.625" style="1667" customWidth="1"/>
    <col min="8978" max="8978" width="2.125" style="1667" customWidth="1"/>
    <col min="8979" max="8985" width="2.625" style="1667" customWidth="1"/>
    <col min="8986" max="8987" width="1.625" style="1667" customWidth="1"/>
    <col min="8988" max="9011" width="2.625" style="1667" customWidth="1"/>
    <col min="9012" max="9216" width="11" style="1667" customWidth="1"/>
    <col min="9217" max="9217" width="2.5" style="1667" customWidth="1"/>
    <col min="9218" max="9233" width="2.625" style="1667" customWidth="1"/>
    <col min="9234" max="9234" width="2.125" style="1667" customWidth="1"/>
    <col min="9235" max="9241" width="2.625" style="1667" customWidth="1"/>
    <col min="9242" max="9243" width="1.625" style="1667" customWidth="1"/>
    <col min="9244" max="9267" width="2.625" style="1667" customWidth="1"/>
    <col min="9268" max="9472" width="11" style="1667" customWidth="1"/>
    <col min="9473" max="9473" width="2.5" style="1667" customWidth="1"/>
    <col min="9474" max="9489" width="2.625" style="1667" customWidth="1"/>
    <col min="9490" max="9490" width="2.125" style="1667" customWidth="1"/>
    <col min="9491" max="9497" width="2.625" style="1667" customWidth="1"/>
    <col min="9498" max="9499" width="1.625" style="1667" customWidth="1"/>
    <col min="9500" max="9523" width="2.625" style="1667" customWidth="1"/>
    <col min="9524" max="9728" width="11" style="1667" customWidth="1"/>
    <col min="9729" max="9729" width="2.5" style="1667" customWidth="1"/>
    <col min="9730" max="9745" width="2.625" style="1667" customWidth="1"/>
    <col min="9746" max="9746" width="2.125" style="1667" customWidth="1"/>
    <col min="9747" max="9753" width="2.625" style="1667" customWidth="1"/>
    <col min="9754" max="9755" width="1.625" style="1667" customWidth="1"/>
    <col min="9756" max="9779" width="2.625" style="1667" customWidth="1"/>
    <col min="9780" max="9984" width="11" style="1667" customWidth="1"/>
    <col min="9985" max="9985" width="2.5" style="1667" customWidth="1"/>
    <col min="9986" max="10001" width="2.625" style="1667" customWidth="1"/>
    <col min="10002" max="10002" width="2.125" style="1667" customWidth="1"/>
    <col min="10003" max="10009" width="2.625" style="1667" customWidth="1"/>
    <col min="10010" max="10011" width="1.625" style="1667" customWidth="1"/>
    <col min="10012" max="10035" width="2.625" style="1667" customWidth="1"/>
    <col min="10036" max="10240" width="11" style="1667" customWidth="1"/>
    <col min="10241" max="10241" width="2.5" style="1667" customWidth="1"/>
    <col min="10242" max="10257" width="2.625" style="1667" customWidth="1"/>
    <col min="10258" max="10258" width="2.125" style="1667" customWidth="1"/>
    <col min="10259" max="10265" width="2.625" style="1667" customWidth="1"/>
    <col min="10266" max="10267" width="1.625" style="1667" customWidth="1"/>
    <col min="10268" max="10291" width="2.625" style="1667" customWidth="1"/>
    <col min="10292" max="10496" width="11" style="1667" customWidth="1"/>
    <col min="10497" max="10497" width="2.5" style="1667" customWidth="1"/>
    <col min="10498" max="10513" width="2.625" style="1667" customWidth="1"/>
    <col min="10514" max="10514" width="2.125" style="1667" customWidth="1"/>
    <col min="10515" max="10521" width="2.625" style="1667" customWidth="1"/>
    <col min="10522" max="10523" width="1.625" style="1667" customWidth="1"/>
    <col min="10524" max="10547" width="2.625" style="1667" customWidth="1"/>
    <col min="10548" max="10752" width="11" style="1667" customWidth="1"/>
    <col min="10753" max="10753" width="2.5" style="1667" customWidth="1"/>
    <col min="10754" max="10769" width="2.625" style="1667" customWidth="1"/>
    <col min="10770" max="10770" width="2.125" style="1667" customWidth="1"/>
    <col min="10771" max="10777" width="2.625" style="1667" customWidth="1"/>
    <col min="10778" max="10779" width="1.625" style="1667" customWidth="1"/>
    <col min="10780" max="10803" width="2.625" style="1667" customWidth="1"/>
    <col min="10804" max="11008" width="11" style="1667" customWidth="1"/>
    <col min="11009" max="11009" width="2.5" style="1667" customWidth="1"/>
    <col min="11010" max="11025" width="2.625" style="1667" customWidth="1"/>
    <col min="11026" max="11026" width="2.125" style="1667" customWidth="1"/>
    <col min="11027" max="11033" width="2.625" style="1667" customWidth="1"/>
    <col min="11034" max="11035" width="1.625" style="1667" customWidth="1"/>
    <col min="11036" max="11059" width="2.625" style="1667" customWidth="1"/>
    <col min="11060" max="11264" width="11" style="1667" customWidth="1"/>
    <col min="11265" max="11265" width="2.5" style="1667" customWidth="1"/>
    <col min="11266" max="11281" width="2.625" style="1667" customWidth="1"/>
    <col min="11282" max="11282" width="2.125" style="1667" customWidth="1"/>
    <col min="11283" max="11289" width="2.625" style="1667" customWidth="1"/>
    <col min="11290" max="11291" width="1.625" style="1667" customWidth="1"/>
    <col min="11292" max="11315" width="2.625" style="1667" customWidth="1"/>
    <col min="11316" max="11520" width="11" style="1667" customWidth="1"/>
    <col min="11521" max="11521" width="2.5" style="1667" customWidth="1"/>
    <col min="11522" max="11537" width="2.625" style="1667" customWidth="1"/>
    <col min="11538" max="11538" width="2.125" style="1667" customWidth="1"/>
    <col min="11539" max="11545" width="2.625" style="1667" customWidth="1"/>
    <col min="11546" max="11547" width="1.625" style="1667" customWidth="1"/>
    <col min="11548" max="11571" width="2.625" style="1667" customWidth="1"/>
    <col min="11572" max="11776" width="11" style="1667" customWidth="1"/>
    <col min="11777" max="11777" width="2.5" style="1667" customWidth="1"/>
    <col min="11778" max="11793" width="2.625" style="1667" customWidth="1"/>
    <col min="11794" max="11794" width="2.125" style="1667" customWidth="1"/>
    <col min="11795" max="11801" width="2.625" style="1667" customWidth="1"/>
    <col min="11802" max="11803" width="1.625" style="1667" customWidth="1"/>
    <col min="11804" max="11827" width="2.625" style="1667" customWidth="1"/>
    <col min="11828" max="12032" width="11" style="1667" customWidth="1"/>
    <col min="12033" max="12033" width="2.5" style="1667" customWidth="1"/>
    <col min="12034" max="12049" width="2.625" style="1667" customWidth="1"/>
    <col min="12050" max="12050" width="2.125" style="1667" customWidth="1"/>
    <col min="12051" max="12057" width="2.625" style="1667" customWidth="1"/>
    <col min="12058" max="12059" width="1.625" style="1667" customWidth="1"/>
    <col min="12060" max="12083" width="2.625" style="1667" customWidth="1"/>
    <col min="12084" max="12288" width="11" style="1667" customWidth="1"/>
    <col min="12289" max="12289" width="2.5" style="1667" customWidth="1"/>
    <col min="12290" max="12305" width="2.625" style="1667" customWidth="1"/>
    <col min="12306" max="12306" width="2.125" style="1667" customWidth="1"/>
    <col min="12307" max="12313" width="2.625" style="1667" customWidth="1"/>
    <col min="12314" max="12315" width="1.625" style="1667" customWidth="1"/>
    <col min="12316" max="12339" width="2.625" style="1667" customWidth="1"/>
    <col min="12340" max="12544" width="11" style="1667" customWidth="1"/>
    <col min="12545" max="12545" width="2.5" style="1667" customWidth="1"/>
    <col min="12546" max="12561" width="2.625" style="1667" customWidth="1"/>
    <col min="12562" max="12562" width="2.125" style="1667" customWidth="1"/>
    <col min="12563" max="12569" width="2.625" style="1667" customWidth="1"/>
    <col min="12570" max="12571" width="1.625" style="1667" customWidth="1"/>
    <col min="12572" max="12595" width="2.625" style="1667" customWidth="1"/>
    <col min="12596" max="12800" width="11" style="1667" customWidth="1"/>
    <col min="12801" max="12801" width="2.5" style="1667" customWidth="1"/>
    <col min="12802" max="12817" width="2.625" style="1667" customWidth="1"/>
    <col min="12818" max="12818" width="2.125" style="1667" customWidth="1"/>
    <col min="12819" max="12825" width="2.625" style="1667" customWidth="1"/>
    <col min="12826" max="12827" width="1.625" style="1667" customWidth="1"/>
    <col min="12828" max="12851" width="2.625" style="1667" customWidth="1"/>
    <col min="12852" max="13056" width="11" style="1667" customWidth="1"/>
    <col min="13057" max="13057" width="2.5" style="1667" customWidth="1"/>
    <col min="13058" max="13073" width="2.625" style="1667" customWidth="1"/>
    <col min="13074" max="13074" width="2.125" style="1667" customWidth="1"/>
    <col min="13075" max="13081" width="2.625" style="1667" customWidth="1"/>
    <col min="13082" max="13083" width="1.625" style="1667" customWidth="1"/>
    <col min="13084" max="13107" width="2.625" style="1667" customWidth="1"/>
    <col min="13108" max="13312" width="11" style="1667" customWidth="1"/>
    <col min="13313" max="13313" width="2.5" style="1667" customWidth="1"/>
    <col min="13314" max="13329" width="2.625" style="1667" customWidth="1"/>
    <col min="13330" max="13330" width="2.125" style="1667" customWidth="1"/>
    <col min="13331" max="13337" width="2.625" style="1667" customWidth="1"/>
    <col min="13338" max="13339" width="1.625" style="1667" customWidth="1"/>
    <col min="13340" max="13363" width="2.625" style="1667" customWidth="1"/>
    <col min="13364" max="13568" width="11" style="1667" customWidth="1"/>
    <col min="13569" max="13569" width="2.5" style="1667" customWidth="1"/>
    <col min="13570" max="13585" width="2.625" style="1667" customWidth="1"/>
    <col min="13586" max="13586" width="2.125" style="1667" customWidth="1"/>
    <col min="13587" max="13593" width="2.625" style="1667" customWidth="1"/>
    <col min="13594" max="13595" width="1.625" style="1667" customWidth="1"/>
    <col min="13596" max="13619" width="2.625" style="1667" customWidth="1"/>
    <col min="13620" max="13824" width="11" style="1667" customWidth="1"/>
    <col min="13825" max="13825" width="2.5" style="1667" customWidth="1"/>
    <col min="13826" max="13841" width="2.625" style="1667" customWidth="1"/>
    <col min="13842" max="13842" width="2.125" style="1667" customWidth="1"/>
    <col min="13843" max="13849" width="2.625" style="1667" customWidth="1"/>
    <col min="13850" max="13851" width="1.625" style="1667" customWidth="1"/>
    <col min="13852" max="13875" width="2.625" style="1667" customWidth="1"/>
    <col min="13876" max="14080" width="11" style="1667" customWidth="1"/>
    <col min="14081" max="14081" width="2.5" style="1667" customWidth="1"/>
    <col min="14082" max="14097" width="2.625" style="1667" customWidth="1"/>
    <col min="14098" max="14098" width="2.125" style="1667" customWidth="1"/>
    <col min="14099" max="14105" width="2.625" style="1667" customWidth="1"/>
    <col min="14106" max="14107" width="1.625" style="1667" customWidth="1"/>
    <col min="14108" max="14131" width="2.625" style="1667" customWidth="1"/>
    <col min="14132" max="14336" width="11" style="1667" customWidth="1"/>
    <col min="14337" max="14337" width="2.5" style="1667" customWidth="1"/>
    <col min="14338" max="14353" width="2.625" style="1667" customWidth="1"/>
    <col min="14354" max="14354" width="2.125" style="1667" customWidth="1"/>
    <col min="14355" max="14361" width="2.625" style="1667" customWidth="1"/>
    <col min="14362" max="14363" width="1.625" style="1667" customWidth="1"/>
    <col min="14364" max="14387" width="2.625" style="1667" customWidth="1"/>
    <col min="14388" max="14592" width="11" style="1667" customWidth="1"/>
    <col min="14593" max="14593" width="2.5" style="1667" customWidth="1"/>
    <col min="14594" max="14609" width="2.625" style="1667" customWidth="1"/>
    <col min="14610" max="14610" width="2.125" style="1667" customWidth="1"/>
    <col min="14611" max="14617" width="2.625" style="1667" customWidth="1"/>
    <col min="14618" max="14619" width="1.625" style="1667" customWidth="1"/>
    <col min="14620" max="14643" width="2.625" style="1667" customWidth="1"/>
    <col min="14644" max="14848" width="11" style="1667" customWidth="1"/>
    <col min="14849" max="14849" width="2.5" style="1667" customWidth="1"/>
    <col min="14850" max="14865" width="2.625" style="1667" customWidth="1"/>
    <col min="14866" max="14866" width="2.125" style="1667" customWidth="1"/>
    <col min="14867" max="14873" width="2.625" style="1667" customWidth="1"/>
    <col min="14874" max="14875" width="1.625" style="1667" customWidth="1"/>
    <col min="14876" max="14899" width="2.625" style="1667" customWidth="1"/>
    <col min="14900" max="15104" width="11" style="1667" customWidth="1"/>
    <col min="15105" max="15105" width="2.5" style="1667" customWidth="1"/>
    <col min="15106" max="15121" width="2.625" style="1667" customWidth="1"/>
    <col min="15122" max="15122" width="2.125" style="1667" customWidth="1"/>
    <col min="15123" max="15129" width="2.625" style="1667" customWidth="1"/>
    <col min="15130" max="15131" width="1.625" style="1667" customWidth="1"/>
    <col min="15132" max="15155" width="2.625" style="1667" customWidth="1"/>
    <col min="15156" max="15360" width="11" style="1667" customWidth="1"/>
    <col min="15361" max="15361" width="2.5" style="1667" customWidth="1"/>
    <col min="15362" max="15377" width="2.625" style="1667" customWidth="1"/>
    <col min="15378" max="15378" width="2.125" style="1667" customWidth="1"/>
    <col min="15379" max="15385" width="2.625" style="1667" customWidth="1"/>
    <col min="15386" max="15387" width="1.625" style="1667" customWidth="1"/>
    <col min="15388" max="15411" width="2.625" style="1667" customWidth="1"/>
    <col min="15412" max="15616" width="11" style="1667" customWidth="1"/>
    <col min="15617" max="15617" width="2.5" style="1667" customWidth="1"/>
    <col min="15618" max="15633" width="2.625" style="1667" customWidth="1"/>
    <col min="15634" max="15634" width="2.125" style="1667" customWidth="1"/>
    <col min="15635" max="15641" width="2.625" style="1667" customWidth="1"/>
    <col min="15642" max="15643" width="1.625" style="1667" customWidth="1"/>
    <col min="15644" max="15667" width="2.625" style="1667" customWidth="1"/>
    <col min="15668" max="15872" width="11" style="1667" customWidth="1"/>
    <col min="15873" max="15873" width="2.5" style="1667" customWidth="1"/>
    <col min="15874" max="15889" width="2.625" style="1667" customWidth="1"/>
    <col min="15890" max="15890" width="2.125" style="1667" customWidth="1"/>
    <col min="15891" max="15897" width="2.625" style="1667" customWidth="1"/>
    <col min="15898" max="15899" width="1.625" style="1667" customWidth="1"/>
    <col min="15900" max="15923" width="2.625" style="1667" customWidth="1"/>
    <col min="15924" max="16128" width="11" style="1667" customWidth="1"/>
    <col min="16129" max="16129" width="2.5" style="1667" customWidth="1"/>
    <col min="16130" max="16145" width="2.625" style="1667" customWidth="1"/>
    <col min="16146" max="16146" width="2.125" style="1667" customWidth="1"/>
    <col min="16147" max="16153" width="2.625" style="1667" customWidth="1"/>
    <col min="16154" max="16155" width="1.625" style="1667" customWidth="1"/>
    <col min="16156" max="16179" width="2.625" style="1667" customWidth="1"/>
    <col min="16180" max="16384" width="11" style="1667" customWidth="1"/>
  </cols>
  <sheetData>
    <row r="1" spans="1:41" ht="18" customHeight="1">
      <c r="A1" s="1666" t="s">
        <v>3033</v>
      </c>
      <c r="B1" s="1666"/>
      <c r="C1" s="1666"/>
      <c r="D1" s="1666"/>
      <c r="E1" s="1666"/>
      <c r="F1" s="1666"/>
      <c r="G1" s="1666"/>
      <c r="H1" s="1666"/>
      <c r="I1" s="1666"/>
      <c r="J1" s="1666"/>
      <c r="K1" s="1666"/>
      <c r="L1" s="1666"/>
      <c r="M1" s="1666"/>
      <c r="N1" s="1666"/>
      <c r="O1" s="1666"/>
      <c r="P1" s="1666" t="s">
        <v>5786</v>
      </c>
      <c r="Q1" s="1666"/>
      <c r="S1" s="1666"/>
      <c r="U1" s="1666"/>
      <c r="V1" s="1666"/>
      <c r="W1" s="1666"/>
      <c r="X1" s="1666"/>
      <c r="Y1" s="1666"/>
      <c r="Z1" s="1666"/>
      <c r="AA1" s="1666"/>
      <c r="AB1" s="1666"/>
      <c r="AC1" s="1666"/>
      <c r="AE1" s="1668"/>
      <c r="AF1" s="1668"/>
      <c r="AG1" s="1668"/>
      <c r="AH1" s="1668"/>
      <c r="AI1" s="1669"/>
      <c r="AK1" s="1670"/>
      <c r="AL1" s="1670"/>
      <c r="AM1" s="1670"/>
      <c r="AN1" s="1670"/>
      <c r="AO1" s="1670"/>
    </row>
    <row r="2" spans="1:41" s="1666" customFormat="1" ht="18" customHeight="1">
      <c r="A2" s="1671" t="s">
        <v>4816</v>
      </c>
      <c r="B2" s="1671"/>
      <c r="C2" s="1671"/>
      <c r="D2" s="1671"/>
      <c r="E2" s="1671"/>
      <c r="F2" s="1671"/>
      <c r="G2" s="1671"/>
      <c r="H2" s="1671"/>
      <c r="I2" s="1671"/>
      <c r="J2" s="1671"/>
      <c r="K2" s="1671"/>
      <c r="L2" s="1671"/>
      <c r="M2" s="1671"/>
      <c r="N2" s="1671"/>
      <c r="O2" s="1671"/>
      <c r="P2" s="1671"/>
      <c r="Q2" s="1671"/>
      <c r="R2" s="1671"/>
      <c r="S2" s="1671"/>
      <c r="T2" s="1671"/>
      <c r="U2" s="1671"/>
      <c r="V2" s="1671"/>
      <c r="W2" s="1671"/>
      <c r="X2" s="1671"/>
      <c r="Y2" s="1671"/>
      <c r="Z2" s="1671"/>
      <c r="AA2" s="1671"/>
      <c r="AB2" s="1671"/>
      <c r="AC2" s="1671"/>
      <c r="AD2" s="1671"/>
      <c r="AE2" s="1672"/>
      <c r="AF2" s="1672"/>
      <c r="AG2" s="1672"/>
      <c r="AH2" s="1672"/>
      <c r="AI2" s="1672"/>
    </row>
    <row r="3" spans="1:41" s="1666" customFormat="1" ht="18" customHeight="1">
      <c r="A3" s="1666" t="s">
        <v>4817</v>
      </c>
      <c r="G3" s="1673"/>
      <c r="H3" s="1673"/>
      <c r="I3" s="1674"/>
      <c r="J3" s="1674"/>
      <c r="K3" s="5401"/>
      <c r="L3" s="5401"/>
      <c r="M3" s="5401"/>
      <c r="N3" s="5401"/>
      <c r="O3" s="5401"/>
      <c r="P3" s="5401"/>
      <c r="Q3" s="5401"/>
      <c r="R3" s="5401"/>
      <c r="S3" s="5401"/>
      <c r="T3" s="5401"/>
      <c r="U3" s="5401"/>
      <c r="V3" s="5401"/>
      <c r="W3" s="5401"/>
      <c r="X3" s="5401"/>
      <c r="Y3" s="5401"/>
      <c r="Z3" s="5401"/>
      <c r="AA3" s="5401"/>
      <c r="AB3" s="5401"/>
      <c r="AC3" s="5401"/>
      <c r="AD3" s="5401"/>
      <c r="AE3" s="5401"/>
      <c r="AF3" s="5401"/>
      <c r="AG3" s="5401"/>
      <c r="AH3" s="5401"/>
      <c r="AI3" s="5401"/>
    </row>
    <row r="4" spans="1:41" s="1666" customFormat="1" ht="18" customHeight="1">
      <c r="A4" s="1666" t="s">
        <v>4818</v>
      </c>
      <c r="I4" s="1674"/>
      <c r="J4" s="1674"/>
      <c r="K4" s="5401"/>
      <c r="L4" s="5401"/>
      <c r="M4" s="5401"/>
      <c r="N4" s="5401"/>
      <c r="O4" s="5401"/>
      <c r="P4" s="5401"/>
      <c r="Q4" s="5401"/>
      <c r="R4" s="5401"/>
      <c r="S4" s="5401"/>
      <c r="T4" s="5401"/>
      <c r="U4" s="5401"/>
      <c r="V4" s="5401"/>
      <c r="W4" s="5401"/>
      <c r="X4" s="5401"/>
      <c r="Y4" s="5401"/>
      <c r="Z4" s="5401"/>
      <c r="AA4" s="5401"/>
      <c r="AB4" s="5401"/>
      <c r="AC4" s="5401"/>
      <c r="AD4" s="5401"/>
      <c r="AE4" s="5401"/>
      <c r="AF4" s="5401"/>
      <c r="AG4" s="5401"/>
      <c r="AH4" s="5401"/>
      <c r="AI4" s="5401"/>
    </row>
    <row r="5" spans="1:41" s="1666" customFormat="1" ht="18" customHeight="1">
      <c r="A5" s="1666" t="s">
        <v>4819</v>
      </c>
      <c r="I5" s="1675"/>
      <c r="J5" s="1675"/>
      <c r="K5" s="5401"/>
      <c r="L5" s="5401"/>
      <c r="M5" s="5401"/>
      <c r="N5" s="5401"/>
      <c r="O5" s="5401"/>
      <c r="P5" s="5401"/>
      <c r="Q5" s="5401"/>
      <c r="R5" s="5401"/>
      <c r="S5" s="5401"/>
      <c r="T5" s="5401"/>
      <c r="U5" s="5401"/>
      <c r="V5" s="5401"/>
      <c r="W5" s="5401"/>
      <c r="X5" s="5401"/>
      <c r="Y5" s="5401"/>
      <c r="Z5" s="5401"/>
      <c r="AA5" s="5401"/>
      <c r="AB5" s="5401"/>
      <c r="AC5" s="5401"/>
      <c r="AD5" s="5401"/>
      <c r="AE5" s="5401"/>
      <c r="AF5" s="5401"/>
      <c r="AG5" s="5401"/>
      <c r="AH5" s="5401"/>
      <c r="AI5" s="5401"/>
    </row>
    <row r="6" spans="1:41" s="1666" customFormat="1" ht="18" customHeight="1">
      <c r="A6" s="1666" t="s">
        <v>4820</v>
      </c>
      <c r="I6" s="1674"/>
      <c r="J6" s="1674"/>
      <c r="K6" s="5401"/>
      <c r="L6" s="5401"/>
      <c r="M6" s="5401"/>
      <c r="N6" s="5401"/>
      <c r="O6" s="5401"/>
      <c r="P6" s="5401"/>
      <c r="Q6" s="5401"/>
      <c r="R6" s="5401"/>
      <c r="S6" s="5401"/>
      <c r="T6" s="5401"/>
      <c r="U6" s="5401"/>
      <c r="V6" s="5401"/>
      <c r="W6" s="5401"/>
      <c r="X6" s="5401"/>
      <c r="Y6" s="5401"/>
      <c r="Z6" s="5401"/>
      <c r="AA6" s="5401"/>
      <c r="AB6" s="5401"/>
      <c r="AC6" s="5401"/>
      <c r="AD6" s="5401"/>
      <c r="AE6" s="5401"/>
      <c r="AF6" s="5401"/>
      <c r="AG6" s="5401"/>
      <c r="AH6" s="5401"/>
      <c r="AI6" s="5401"/>
    </row>
    <row r="7" spans="1:41" s="1666" customFormat="1" ht="18" customHeight="1">
      <c r="A7" s="1666" t="s">
        <v>4821</v>
      </c>
      <c r="I7" s="1676"/>
      <c r="J7" s="1676"/>
      <c r="K7" s="5402"/>
      <c r="L7" s="5402"/>
      <c r="M7" s="5402"/>
      <c r="N7" s="5402"/>
      <c r="O7" s="5402"/>
      <c r="P7" s="5402"/>
      <c r="Q7" s="5402"/>
      <c r="R7" s="5402"/>
      <c r="S7" s="5402"/>
      <c r="T7" s="5402"/>
      <c r="U7" s="5402"/>
      <c r="V7" s="5402"/>
      <c r="W7" s="5402"/>
      <c r="X7" s="5402"/>
      <c r="Y7" s="5402"/>
      <c r="Z7" s="5402"/>
      <c r="AA7" s="5402"/>
      <c r="AB7" s="5402"/>
      <c r="AC7" s="5402"/>
      <c r="AD7" s="5402"/>
      <c r="AE7" s="5402"/>
      <c r="AF7" s="5402"/>
      <c r="AG7" s="5402"/>
      <c r="AH7" s="5402"/>
      <c r="AI7" s="5402"/>
    </row>
    <row r="8" spans="1:41" s="1666" customFormat="1" ht="18" customHeight="1">
      <c r="A8" s="1671"/>
      <c r="B8" s="1671"/>
      <c r="C8" s="1671"/>
      <c r="D8" s="1671"/>
      <c r="E8" s="1671"/>
      <c r="F8" s="1671"/>
      <c r="G8" s="1671"/>
      <c r="H8" s="1671"/>
      <c r="I8" s="1671"/>
      <c r="J8" s="1671"/>
      <c r="K8" s="1672"/>
      <c r="L8" s="1672"/>
      <c r="M8" s="1672"/>
      <c r="N8" s="1672"/>
      <c r="O8" s="1672"/>
      <c r="P8" s="1672"/>
      <c r="Q8" s="1672"/>
      <c r="R8" s="1672"/>
      <c r="S8" s="1672"/>
      <c r="T8" s="1672"/>
      <c r="U8" s="1672"/>
      <c r="V8" s="1672"/>
      <c r="W8" s="1672"/>
      <c r="X8" s="1672"/>
      <c r="Y8" s="1672"/>
      <c r="Z8" s="1672"/>
      <c r="AA8" s="1672"/>
      <c r="AB8" s="1672"/>
      <c r="AC8" s="1672"/>
      <c r="AD8" s="1672"/>
      <c r="AE8" s="1672"/>
      <c r="AF8" s="1672"/>
      <c r="AG8" s="1672"/>
      <c r="AH8" s="1672"/>
      <c r="AI8" s="1672"/>
    </row>
    <row r="9" spans="1:41" s="1666" customFormat="1" ht="18" customHeight="1">
      <c r="A9" s="1666" t="s">
        <v>4817</v>
      </c>
      <c r="G9" s="1673"/>
      <c r="H9" s="1673"/>
      <c r="I9" s="1674"/>
      <c r="J9" s="1674"/>
      <c r="K9" s="5401"/>
      <c r="L9" s="5401"/>
      <c r="M9" s="5401"/>
      <c r="N9" s="5401"/>
      <c r="O9" s="5401"/>
      <c r="P9" s="5401"/>
      <c r="Q9" s="5401"/>
      <c r="R9" s="5401"/>
      <c r="S9" s="5401"/>
      <c r="T9" s="5401"/>
      <c r="U9" s="5401"/>
      <c r="V9" s="5401"/>
      <c r="W9" s="5401"/>
      <c r="X9" s="5401"/>
      <c r="Y9" s="5401"/>
      <c r="Z9" s="5401"/>
      <c r="AA9" s="5401"/>
      <c r="AB9" s="5401"/>
      <c r="AC9" s="5401"/>
      <c r="AD9" s="5401"/>
      <c r="AE9" s="5401"/>
      <c r="AF9" s="5401"/>
      <c r="AG9" s="5401"/>
      <c r="AH9" s="5401"/>
      <c r="AI9" s="5401"/>
    </row>
    <row r="10" spans="1:41" s="1666" customFormat="1" ht="18" customHeight="1">
      <c r="A10" s="1666" t="s">
        <v>4818</v>
      </c>
      <c r="I10" s="1674"/>
      <c r="J10" s="1674"/>
      <c r="K10" s="5401"/>
      <c r="L10" s="5401"/>
      <c r="M10" s="5401"/>
      <c r="N10" s="5401"/>
      <c r="O10" s="5401"/>
      <c r="P10" s="5401"/>
      <c r="Q10" s="5401"/>
      <c r="R10" s="5401"/>
      <c r="S10" s="5401"/>
      <c r="T10" s="5401"/>
      <c r="U10" s="5401"/>
      <c r="V10" s="5401"/>
      <c r="W10" s="5401"/>
      <c r="X10" s="5401"/>
      <c r="Y10" s="5401"/>
      <c r="Z10" s="5401"/>
      <c r="AA10" s="5401"/>
      <c r="AB10" s="5401"/>
      <c r="AC10" s="5401"/>
      <c r="AD10" s="5401"/>
      <c r="AE10" s="5401"/>
      <c r="AF10" s="5401"/>
      <c r="AG10" s="5401"/>
      <c r="AH10" s="5401"/>
      <c r="AI10" s="5401"/>
    </row>
    <row r="11" spans="1:41" s="1666" customFormat="1" ht="18" customHeight="1">
      <c r="A11" s="1666" t="s">
        <v>4819</v>
      </c>
      <c r="I11" s="1675"/>
      <c r="J11" s="1675"/>
      <c r="K11" s="5401"/>
      <c r="L11" s="5401"/>
      <c r="M11" s="5401"/>
      <c r="N11" s="5401"/>
      <c r="O11" s="5401"/>
      <c r="P11" s="5401"/>
      <c r="Q11" s="5401"/>
      <c r="R11" s="5401"/>
      <c r="S11" s="5401"/>
      <c r="T11" s="5401"/>
      <c r="U11" s="5401"/>
      <c r="V11" s="5401"/>
      <c r="W11" s="5401"/>
      <c r="X11" s="5401"/>
      <c r="Y11" s="5401"/>
      <c r="Z11" s="5401"/>
      <c r="AA11" s="5401"/>
      <c r="AB11" s="5401"/>
      <c r="AC11" s="5401"/>
      <c r="AD11" s="5401"/>
      <c r="AE11" s="5401"/>
      <c r="AF11" s="5401"/>
      <c r="AG11" s="5401"/>
      <c r="AH11" s="5401"/>
      <c r="AI11" s="5401"/>
    </row>
    <row r="12" spans="1:41" s="1666" customFormat="1" ht="18" customHeight="1">
      <c r="A12" s="1666" t="s">
        <v>4820</v>
      </c>
      <c r="I12" s="1674"/>
      <c r="J12" s="1674"/>
      <c r="K12" s="5401"/>
      <c r="L12" s="5401"/>
      <c r="M12" s="5401"/>
      <c r="N12" s="5401"/>
      <c r="O12" s="5401"/>
      <c r="P12" s="5401"/>
      <c r="Q12" s="5401"/>
      <c r="R12" s="5401"/>
      <c r="S12" s="5401"/>
      <c r="T12" s="5401"/>
      <c r="U12" s="5401"/>
      <c r="V12" s="5401"/>
      <c r="W12" s="5401"/>
      <c r="X12" s="5401"/>
      <c r="Y12" s="5401"/>
      <c r="Z12" s="5401"/>
      <c r="AA12" s="5401"/>
      <c r="AB12" s="5401"/>
      <c r="AC12" s="5401"/>
      <c r="AD12" s="5401"/>
      <c r="AE12" s="5401"/>
      <c r="AF12" s="5401"/>
      <c r="AG12" s="5401"/>
      <c r="AH12" s="5401"/>
      <c r="AI12" s="5401"/>
    </row>
    <row r="13" spans="1:41" s="1666" customFormat="1" ht="18" customHeight="1">
      <c r="A13" s="1666" t="s">
        <v>4821</v>
      </c>
      <c r="I13" s="1676"/>
      <c r="J13" s="1676"/>
      <c r="K13" s="5402"/>
      <c r="L13" s="5402"/>
      <c r="M13" s="5402"/>
      <c r="N13" s="5402"/>
      <c r="O13" s="5402"/>
      <c r="P13" s="5402"/>
      <c r="Q13" s="5402"/>
      <c r="R13" s="5402"/>
      <c r="S13" s="5402"/>
      <c r="T13" s="5402"/>
      <c r="U13" s="5402"/>
      <c r="V13" s="5402"/>
      <c r="W13" s="5402"/>
      <c r="X13" s="5402"/>
      <c r="Y13" s="5402"/>
      <c r="Z13" s="5402"/>
      <c r="AA13" s="5402"/>
      <c r="AB13" s="5402"/>
      <c r="AC13" s="5402"/>
      <c r="AD13" s="5402"/>
      <c r="AE13" s="5402"/>
      <c r="AF13" s="5402"/>
      <c r="AG13" s="5402"/>
      <c r="AH13" s="5402"/>
      <c r="AI13" s="5402"/>
    </row>
    <row r="14" spans="1:41" s="1666" customFormat="1" ht="18" customHeight="1">
      <c r="A14" s="1671"/>
      <c r="B14" s="1671"/>
      <c r="C14" s="1671"/>
      <c r="D14" s="1671"/>
      <c r="E14" s="1671"/>
      <c r="F14" s="1671"/>
      <c r="G14" s="1671"/>
      <c r="H14" s="1671"/>
      <c r="I14" s="1671"/>
      <c r="J14" s="1671"/>
      <c r="K14" s="1672"/>
      <c r="L14" s="1672"/>
      <c r="M14" s="1672"/>
      <c r="N14" s="1672"/>
      <c r="O14" s="1672"/>
      <c r="P14" s="1672"/>
      <c r="Q14" s="1672"/>
      <c r="R14" s="1672"/>
      <c r="S14" s="1672"/>
      <c r="T14" s="1672"/>
      <c r="U14" s="1672"/>
      <c r="V14" s="1672"/>
      <c r="W14" s="1672"/>
      <c r="X14" s="1672"/>
      <c r="Y14" s="1672"/>
      <c r="Z14" s="1672"/>
      <c r="AA14" s="1672"/>
      <c r="AB14" s="1672"/>
      <c r="AC14" s="1672"/>
      <c r="AD14" s="1672"/>
      <c r="AE14" s="1672"/>
      <c r="AF14" s="1672"/>
      <c r="AG14" s="1672"/>
      <c r="AH14" s="1672"/>
      <c r="AI14" s="1672"/>
    </row>
    <row r="15" spans="1:41" s="1666" customFormat="1" ht="18" customHeight="1">
      <c r="A15" s="1666" t="s">
        <v>4817</v>
      </c>
      <c r="G15" s="1673"/>
      <c r="H15" s="1673"/>
      <c r="I15" s="1674"/>
      <c r="J15" s="1674"/>
      <c r="K15" s="5401"/>
      <c r="L15" s="5401"/>
      <c r="M15" s="5401"/>
      <c r="N15" s="5401"/>
      <c r="O15" s="5401"/>
      <c r="P15" s="5401"/>
      <c r="Q15" s="5401"/>
      <c r="R15" s="5401"/>
      <c r="S15" s="5401"/>
      <c r="T15" s="5401"/>
      <c r="U15" s="5401"/>
      <c r="V15" s="5401"/>
      <c r="W15" s="5401"/>
      <c r="X15" s="5401"/>
      <c r="Y15" s="5401"/>
      <c r="Z15" s="5401"/>
      <c r="AA15" s="5401"/>
      <c r="AB15" s="5401"/>
      <c r="AC15" s="5401"/>
      <c r="AD15" s="5401"/>
      <c r="AE15" s="5401"/>
      <c r="AF15" s="5401"/>
      <c r="AG15" s="5401"/>
      <c r="AH15" s="5401"/>
      <c r="AI15" s="5401"/>
    </row>
    <row r="16" spans="1:41" s="1666" customFormat="1" ht="18" customHeight="1">
      <c r="A16" s="1666" t="s">
        <v>4818</v>
      </c>
      <c r="I16" s="1674"/>
      <c r="J16" s="1674"/>
      <c r="K16" s="5401"/>
      <c r="L16" s="5401"/>
      <c r="M16" s="5401"/>
      <c r="N16" s="5401"/>
      <c r="O16" s="5401"/>
      <c r="P16" s="5401"/>
      <c r="Q16" s="5401"/>
      <c r="R16" s="5401"/>
      <c r="S16" s="5401"/>
      <c r="T16" s="5401"/>
      <c r="U16" s="5401"/>
      <c r="V16" s="5401"/>
      <c r="W16" s="5401"/>
      <c r="X16" s="5401"/>
      <c r="Y16" s="5401"/>
      <c r="Z16" s="5401"/>
      <c r="AA16" s="5401"/>
      <c r="AB16" s="5401"/>
      <c r="AC16" s="5401"/>
      <c r="AD16" s="5401"/>
      <c r="AE16" s="5401"/>
      <c r="AF16" s="5401"/>
      <c r="AG16" s="5401"/>
      <c r="AH16" s="5401"/>
      <c r="AI16" s="5401"/>
    </row>
    <row r="17" spans="1:35" s="1666" customFormat="1" ht="18" customHeight="1">
      <c r="A17" s="1666" t="s">
        <v>4819</v>
      </c>
      <c r="I17" s="1675"/>
      <c r="J17" s="1675"/>
      <c r="K17" s="5401"/>
      <c r="L17" s="5401"/>
      <c r="M17" s="5401"/>
      <c r="N17" s="5401"/>
      <c r="O17" s="5401"/>
      <c r="P17" s="5401"/>
      <c r="Q17" s="5401"/>
      <c r="R17" s="5401"/>
      <c r="S17" s="5401"/>
      <c r="T17" s="5401"/>
      <c r="U17" s="5401"/>
      <c r="V17" s="5401"/>
      <c r="W17" s="5401"/>
      <c r="X17" s="5401"/>
      <c r="Y17" s="5401"/>
      <c r="Z17" s="5401"/>
      <c r="AA17" s="5401"/>
      <c r="AB17" s="5401"/>
      <c r="AC17" s="5401"/>
      <c r="AD17" s="5401"/>
      <c r="AE17" s="5401"/>
      <c r="AF17" s="5401"/>
      <c r="AG17" s="5401"/>
      <c r="AH17" s="5401"/>
      <c r="AI17" s="5401"/>
    </row>
    <row r="18" spans="1:35" s="1666" customFormat="1" ht="18" customHeight="1">
      <c r="A18" s="1666" t="s">
        <v>4820</v>
      </c>
      <c r="I18" s="1674"/>
      <c r="J18" s="1674"/>
      <c r="K18" s="5401"/>
      <c r="L18" s="5401"/>
      <c r="M18" s="5401"/>
      <c r="N18" s="5401"/>
      <c r="O18" s="5401"/>
      <c r="P18" s="5401"/>
      <c r="Q18" s="5401"/>
      <c r="R18" s="5401"/>
      <c r="S18" s="5401"/>
      <c r="T18" s="5401"/>
      <c r="U18" s="5401"/>
      <c r="V18" s="5401"/>
      <c r="W18" s="5401"/>
      <c r="X18" s="5401"/>
      <c r="Y18" s="5401"/>
      <c r="Z18" s="5401"/>
      <c r="AA18" s="5401"/>
      <c r="AB18" s="5401"/>
      <c r="AC18" s="5401"/>
      <c r="AD18" s="5401"/>
      <c r="AE18" s="5401"/>
      <c r="AF18" s="5401"/>
      <c r="AG18" s="5401"/>
      <c r="AH18" s="5401"/>
      <c r="AI18" s="5401"/>
    </row>
    <row r="19" spans="1:35" s="1666" customFormat="1" ht="18" customHeight="1">
      <c r="A19" s="1666" t="s">
        <v>4821</v>
      </c>
      <c r="I19" s="1676"/>
      <c r="J19" s="1676"/>
      <c r="K19" s="5402"/>
      <c r="L19" s="5402"/>
      <c r="M19" s="5402"/>
      <c r="N19" s="5402"/>
      <c r="O19" s="5402"/>
      <c r="P19" s="5402"/>
      <c r="Q19" s="5402"/>
      <c r="R19" s="5402"/>
      <c r="S19" s="5402"/>
      <c r="T19" s="5402"/>
      <c r="U19" s="5402"/>
      <c r="V19" s="5402"/>
      <c r="W19" s="5402"/>
      <c r="X19" s="5402"/>
      <c r="Y19" s="5402"/>
      <c r="Z19" s="5402"/>
      <c r="AA19" s="5402"/>
      <c r="AB19" s="5402"/>
      <c r="AC19" s="5402"/>
      <c r="AD19" s="5402"/>
      <c r="AE19" s="5402"/>
      <c r="AF19" s="5402"/>
      <c r="AG19" s="5402"/>
      <c r="AH19" s="5402"/>
      <c r="AI19" s="5402"/>
    </row>
    <row r="20" spans="1:35" s="1666" customFormat="1" ht="18" customHeight="1">
      <c r="A20" s="1671"/>
      <c r="B20" s="1671"/>
      <c r="C20" s="1671"/>
      <c r="D20" s="1671"/>
      <c r="E20" s="1671"/>
      <c r="F20" s="1671"/>
      <c r="G20" s="1671"/>
      <c r="H20" s="1671"/>
      <c r="I20" s="1671"/>
      <c r="J20" s="1671"/>
      <c r="K20" s="1672"/>
      <c r="L20" s="1672"/>
      <c r="M20" s="1672"/>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row>
    <row r="21" spans="1:35" s="1666" customFormat="1" ht="18" customHeight="1">
      <c r="A21" s="1666" t="s">
        <v>4817</v>
      </c>
      <c r="G21" s="1673"/>
      <c r="H21" s="1673"/>
      <c r="I21" s="1674"/>
      <c r="J21" s="1674"/>
      <c r="K21" s="5401"/>
      <c r="L21" s="5401"/>
      <c r="M21" s="5401"/>
      <c r="N21" s="5401"/>
      <c r="O21" s="5401"/>
      <c r="P21" s="5401"/>
      <c r="Q21" s="5401"/>
      <c r="R21" s="5401"/>
      <c r="S21" s="5401"/>
      <c r="T21" s="5401"/>
      <c r="U21" s="5401"/>
      <c r="V21" s="5401"/>
      <c r="W21" s="5401"/>
      <c r="X21" s="5401"/>
      <c r="Y21" s="5401"/>
      <c r="Z21" s="5401"/>
      <c r="AA21" s="5401"/>
      <c r="AB21" s="5401"/>
      <c r="AC21" s="5401"/>
      <c r="AD21" s="5401"/>
      <c r="AE21" s="5401"/>
      <c r="AF21" s="5401"/>
      <c r="AG21" s="5401"/>
      <c r="AH21" s="5401"/>
      <c r="AI21" s="5401"/>
    </row>
    <row r="22" spans="1:35" s="1666" customFormat="1" ht="18" customHeight="1">
      <c r="A22" s="1666" t="s">
        <v>4818</v>
      </c>
      <c r="I22" s="1674"/>
      <c r="J22" s="1674"/>
      <c r="K22" s="5401"/>
      <c r="L22" s="5401"/>
      <c r="M22" s="5401"/>
      <c r="N22" s="5401"/>
      <c r="O22" s="5401"/>
      <c r="P22" s="5401"/>
      <c r="Q22" s="5401"/>
      <c r="R22" s="5401"/>
      <c r="S22" s="5401"/>
      <c r="T22" s="5401"/>
      <c r="U22" s="5401"/>
      <c r="V22" s="5401"/>
      <c r="W22" s="5401"/>
      <c r="X22" s="5401"/>
      <c r="Y22" s="5401"/>
      <c r="Z22" s="5401"/>
      <c r="AA22" s="5401"/>
      <c r="AB22" s="5401"/>
      <c r="AC22" s="5401"/>
      <c r="AD22" s="5401"/>
      <c r="AE22" s="5401"/>
      <c r="AF22" s="5401"/>
      <c r="AG22" s="5401"/>
      <c r="AH22" s="5401"/>
      <c r="AI22" s="5401"/>
    </row>
    <row r="23" spans="1:35" s="1666" customFormat="1" ht="18" customHeight="1">
      <c r="A23" s="1666" t="s">
        <v>4819</v>
      </c>
      <c r="I23" s="1675"/>
      <c r="J23" s="1675"/>
      <c r="K23" s="5401"/>
      <c r="L23" s="5401"/>
      <c r="M23" s="5401"/>
      <c r="N23" s="5401"/>
      <c r="O23" s="5401"/>
      <c r="P23" s="5401"/>
      <c r="Q23" s="5401"/>
      <c r="R23" s="5401"/>
      <c r="S23" s="5401"/>
      <c r="T23" s="5401"/>
      <c r="U23" s="5401"/>
      <c r="V23" s="5401"/>
      <c r="W23" s="5401"/>
      <c r="X23" s="5401"/>
      <c r="Y23" s="5401"/>
      <c r="Z23" s="5401"/>
      <c r="AA23" s="5401"/>
      <c r="AB23" s="5401"/>
      <c r="AC23" s="5401"/>
      <c r="AD23" s="5401"/>
      <c r="AE23" s="5401"/>
      <c r="AF23" s="5401"/>
      <c r="AG23" s="5401"/>
      <c r="AH23" s="5401"/>
      <c r="AI23" s="5401"/>
    </row>
    <row r="24" spans="1:35" s="1666" customFormat="1" ht="18" customHeight="1">
      <c r="A24" s="1666" t="s">
        <v>4820</v>
      </c>
      <c r="I24" s="1674"/>
      <c r="J24" s="1674"/>
      <c r="K24" s="5401"/>
      <c r="L24" s="5401"/>
      <c r="M24" s="5401"/>
      <c r="N24" s="5401"/>
      <c r="O24" s="5401"/>
      <c r="P24" s="5401"/>
      <c r="Q24" s="5401"/>
      <c r="R24" s="5401"/>
      <c r="S24" s="5401"/>
      <c r="T24" s="5401"/>
      <c r="U24" s="5401"/>
      <c r="V24" s="5401"/>
      <c r="W24" s="5401"/>
      <c r="X24" s="5401"/>
      <c r="Y24" s="5401"/>
      <c r="Z24" s="5401"/>
      <c r="AA24" s="5401"/>
      <c r="AB24" s="5401"/>
      <c r="AC24" s="5401"/>
      <c r="AD24" s="5401"/>
      <c r="AE24" s="5401"/>
      <c r="AF24" s="5401"/>
      <c r="AG24" s="5401"/>
      <c r="AH24" s="5401"/>
      <c r="AI24" s="5401"/>
    </row>
    <row r="25" spans="1:35" s="1666" customFormat="1" ht="18" customHeight="1">
      <c r="A25" s="1666" t="s">
        <v>4821</v>
      </c>
      <c r="I25" s="1676"/>
      <c r="J25" s="1676"/>
      <c r="K25" s="5402"/>
      <c r="L25" s="5402"/>
      <c r="M25" s="5402"/>
      <c r="N25" s="5402"/>
      <c r="O25" s="5402"/>
      <c r="P25" s="5402"/>
      <c r="Q25" s="5402"/>
      <c r="R25" s="5402"/>
      <c r="S25" s="5402"/>
      <c r="T25" s="5402"/>
      <c r="U25" s="5402"/>
      <c r="V25" s="5402"/>
      <c r="W25" s="5402"/>
      <c r="X25" s="5402"/>
      <c r="Y25" s="5402"/>
      <c r="Z25" s="5402"/>
      <c r="AA25" s="5402"/>
      <c r="AB25" s="5402"/>
      <c r="AC25" s="5402"/>
      <c r="AD25" s="5402"/>
      <c r="AE25" s="5402"/>
      <c r="AF25" s="5402"/>
      <c r="AG25" s="5402"/>
      <c r="AH25" s="5402"/>
      <c r="AI25" s="5402"/>
    </row>
    <row r="26" spans="1:35" s="1666" customFormat="1" ht="18" customHeight="1">
      <c r="A26" s="1671"/>
      <c r="B26" s="1671"/>
      <c r="C26" s="1671"/>
      <c r="D26" s="1671"/>
      <c r="E26" s="1671"/>
      <c r="F26" s="1671"/>
      <c r="G26" s="1671"/>
      <c r="H26" s="1671"/>
      <c r="I26" s="1671"/>
      <c r="J26" s="1671"/>
      <c r="K26" s="1672"/>
      <c r="L26" s="1672"/>
      <c r="M26" s="1672"/>
      <c r="N26" s="1672"/>
      <c r="O26" s="1672"/>
      <c r="P26" s="1672"/>
      <c r="Q26" s="1672"/>
      <c r="R26" s="1672"/>
      <c r="S26" s="1672"/>
      <c r="T26" s="1672"/>
      <c r="U26" s="1672"/>
      <c r="V26" s="1672"/>
      <c r="W26" s="1672"/>
      <c r="X26" s="1672"/>
      <c r="Y26" s="1672"/>
      <c r="Z26" s="1672"/>
      <c r="AA26" s="1672"/>
      <c r="AB26" s="1672"/>
      <c r="AC26" s="1672"/>
      <c r="AD26" s="1672"/>
      <c r="AE26" s="1672"/>
      <c r="AF26" s="1672"/>
      <c r="AG26" s="1672"/>
      <c r="AH26" s="1672"/>
      <c r="AI26" s="1672"/>
    </row>
    <row r="27" spans="1:35" s="1666" customFormat="1" ht="18" customHeight="1">
      <c r="A27" s="1666" t="s">
        <v>4817</v>
      </c>
      <c r="G27" s="1673"/>
      <c r="H27" s="1673"/>
      <c r="I27" s="1674"/>
      <c r="J27" s="1674"/>
      <c r="K27" s="5401"/>
      <c r="L27" s="5401"/>
      <c r="M27" s="5401"/>
      <c r="N27" s="5401"/>
      <c r="O27" s="5401"/>
      <c r="P27" s="5401"/>
      <c r="Q27" s="5401"/>
      <c r="R27" s="5401"/>
      <c r="S27" s="5401"/>
      <c r="T27" s="5401"/>
      <c r="U27" s="5401"/>
      <c r="V27" s="5401"/>
      <c r="W27" s="5401"/>
      <c r="X27" s="5401"/>
      <c r="Y27" s="5401"/>
      <c r="Z27" s="5401"/>
      <c r="AA27" s="5401"/>
      <c r="AB27" s="5401"/>
      <c r="AC27" s="5401"/>
      <c r="AD27" s="5401"/>
      <c r="AE27" s="5401"/>
      <c r="AF27" s="5401"/>
      <c r="AG27" s="5401"/>
      <c r="AH27" s="5401"/>
      <c r="AI27" s="5401"/>
    </row>
    <row r="28" spans="1:35" s="1666" customFormat="1" ht="18" customHeight="1">
      <c r="A28" s="1666" t="s">
        <v>4818</v>
      </c>
      <c r="I28" s="1674"/>
      <c r="J28" s="1674"/>
      <c r="K28" s="5401"/>
      <c r="L28" s="5401"/>
      <c r="M28" s="5401"/>
      <c r="N28" s="5401"/>
      <c r="O28" s="5401"/>
      <c r="P28" s="5401"/>
      <c r="Q28" s="5401"/>
      <c r="R28" s="5401"/>
      <c r="S28" s="5401"/>
      <c r="T28" s="5401"/>
      <c r="U28" s="5401"/>
      <c r="V28" s="5401"/>
      <c r="W28" s="5401"/>
      <c r="X28" s="5401"/>
      <c r="Y28" s="5401"/>
      <c r="Z28" s="5401"/>
      <c r="AA28" s="5401"/>
      <c r="AB28" s="5401"/>
      <c r="AC28" s="5401"/>
      <c r="AD28" s="5401"/>
      <c r="AE28" s="5401"/>
      <c r="AF28" s="5401"/>
      <c r="AG28" s="5401"/>
      <c r="AH28" s="5401"/>
      <c r="AI28" s="5401"/>
    </row>
    <row r="29" spans="1:35" s="1666" customFormat="1" ht="18" customHeight="1">
      <c r="A29" s="1666" t="s">
        <v>4819</v>
      </c>
      <c r="I29" s="1675"/>
      <c r="J29" s="1675"/>
      <c r="K29" s="5401"/>
      <c r="L29" s="5401"/>
      <c r="M29" s="5401"/>
      <c r="N29" s="5401"/>
      <c r="O29" s="5401"/>
      <c r="P29" s="5401"/>
      <c r="Q29" s="5401"/>
      <c r="R29" s="5401"/>
      <c r="S29" s="5401"/>
      <c r="T29" s="5401"/>
      <c r="U29" s="5401"/>
      <c r="V29" s="5401"/>
      <c r="W29" s="5401"/>
      <c r="X29" s="5401"/>
      <c r="Y29" s="5401"/>
      <c r="Z29" s="5401"/>
      <c r="AA29" s="5401"/>
      <c r="AB29" s="5401"/>
      <c r="AC29" s="5401"/>
      <c r="AD29" s="5401"/>
      <c r="AE29" s="5401"/>
      <c r="AF29" s="5401"/>
      <c r="AG29" s="5401"/>
      <c r="AH29" s="5401"/>
      <c r="AI29" s="5401"/>
    </row>
    <row r="30" spans="1:35" s="1666" customFormat="1" ht="18" customHeight="1">
      <c r="A30" s="1666" t="s">
        <v>4820</v>
      </c>
      <c r="I30" s="1674"/>
      <c r="J30" s="1674"/>
      <c r="K30" s="5401"/>
      <c r="L30" s="5401"/>
      <c r="M30" s="5401"/>
      <c r="N30" s="5401"/>
      <c r="O30" s="5401"/>
      <c r="P30" s="5401"/>
      <c r="Q30" s="5401"/>
      <c r="R30" s="5401"/>
      <c r="S30" s="5401"/>
      <c r="T30" s="5401"/>
      <c r="U30" s="5401"/>
      <c r="V30" s="5401"/>
      <c r="W30" s="5401"/>
      <c r="X30" s="5401"/>
      <c r="Y30" s="5401"/>
      <c r="Z30" s="5401"/>
      <c r="AA30" s="5401"/>
      <c r="AB30" s="5401"/>
      <c r="AC30" s="5401"/>
      <c r="AD30" s="5401"/>
      <c r="AE30" s="5401"/>
      <c r="AF30" s="5401"/>
      <c r="AG30" s="5401"/>
      <c r="AH30" s="5401"/>
      <c r="AI30" s="5401"/>
    </row>
    <row r="31" spans="1:35" s="1666" customFormat="1" ht="18" customHeight="1">
      <c r="A31" s="1677" t="s">
        <v>4821</v>
      </c>
      <c r="B31" s="1677"/>
      <c r="C31" s="1677"/>
      <c r="D31" s="1677"/>
      <c r="E31" s="1677"/>
      <c r="F31" s="1677"/>
      <c r="G31" s="1677"/>
      <c r="H31" s="1677"/>
      <c r="I31" s="1676"/>
      <c r="J31" s="1676"/>
      <c r="K31" s="5402"/>
      <c r="L31" s="5402"/>
      <c r="M31" s="5402"/>
      <c r="N31" s="5402"/>
      <c r="O31" s="5402"/>
      <c r="P31" s="5402"/>
      <c r="Q31" s="5402"/>
      <c r="R31" s="5402"/>
      <c r="S31" s="5402"/>
      <c r="T31" s="5402"/>
      <c r="U31" s="5402"/>
      <c r="V31" s="5402"/>
      <c r="W31" s="5402"/>
      <c r="X31" s="5402"/>
      <c r="Y31" s="5402"/>
      <c r="Z31" s="5402"/>
      <c r="AA31" s="5402"/>
      <c r="AB31" s="5402"/>
      <c r="AC31" s="5402"/>
      <c r="AD31" s="5402"/>
      <c r="AE31" s="5402"/>
      <c r="AF31" s="5402"/>
      <c r="AG31" s="5402"/>
      <c r="AH31" s="5402"/>
      <c r="AI31" s="5402"/>
    </row>
    <row r="40" spans="1:31" ht="18" customHeight="1">
      <c r="A40" s="1666"/>
      <c r="B40" s="1666"/>
      <c r="C40" s="1666"/>
      <c r="D40" s="1666"/>
      <c r="E40" s="1666"/>
      <c r="F40" s="1666"/>
      <c r="G40" s="1666"/>
      <c r="H40" s="1666"/>
      <c r="I40" s="1666"/>
      <c r="J40" s="1666"/>
      <c r="K40" s="1666"/>
      <c r="L40" s="1666"/>
      <c r="M40" s="1666"/>
      <c r="N40" s="1666"/>
      <c r="O40" s="1666"/>
      <c r="P40" s="1666"/>
      <c r="Q40" s="1666"/>
      <c r="R40" s="1666"/>
      <c r="S40" s="1666"/>
      <c r="T40" s="1666"/>
      <c r="U40" s="1666"/>
      <c r="V40" s="1666"/>
      <c r="W40" s="1666"/>
      <c r="X40" s="1666"/>
      <c r="Y40" s="1666"/>
      <c r="Z40" s="1666"/>
      <c r="AA40" s="1666"/>
      <c r="AB40" s="1666"/>
      <c r="AC40" s="1666"/>
      <c r="AD40" s="1666"/>
      <c r="AE40" s="1666"/>
    </row>
  </sheetData>
  <mergeCells count="25">
    <mergeCell ref="K31:AI31"/>
    <mergeCell ref="K24:AI24"/>
    <mergeCell ref="K25:AI25"/>
    <mergeCell ref="K27:AI27"/>
    <mergeCell ref="K28:AI28"/>
    <mergeCell ref="K29:AI29"/>
    <mergeCell ref="K30:AI30"/>
    <mergeCell ref="K23:AI23"/>
    <mergeCell ref="K10:AI10"/>
    <mergeCell ref="K11:AI11"/>
    <mergeCell ref="K12:AI12"/>
    <mergeCell ref="K13:AI13"/>
    <mergeCell ref="K15:AI15"/>
    <mergeCell ref="K16:AI16"/>
    <mergeCell ref="K17:AI17"/>
    <mergeCell ref="K18:AI18"/>
    <mergeCell ref="K19:AI19"/>
    <mergeCell ref="K21:AI21"/>
    <mergeCell ref="K22:AI22"/>
    <mergeCell ref="K9:AI9"/>
    <mergeCell ref="K3:AI3"/>
    <mergeCell ref="K4:AI4"/>
    <mergeCell ref="K5:AI5"/>
    <mergeCell ref="K6:AI6"/>
    <mergeCell ref="K7:AI7"/>
  </mergeCells>
  <phoneticPr fontId="129"/>
  <printOptions horizontalCentered="1"/>
  <pageMargins left="0.39370078740157483" right="0.19685039370078741" top="0.47244094488188981" bottom="0.19685039370078741" header="0.39370078740157483" footer="0"/>
  <pageSetup paperSize="9" orientation="portrait" blackAndWhite="1"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00FF00"/>
    <pageSetUpPr fitToPage="1"/>
  </sheetPr>
  <dimension ref="A1:AO57"/>
  <sheetViews>
    <sheetView zoomScaleNormal="100" zoomScaleSheetLayoutView="100" workbookViewId="0"/>
  </sheetViews>
  <sheetFormatPr defaultColWidth="11" defaultRowHeight="12"/>
  <cols>
    <col min="1" max="1" width="2.5" style="1679" customWidth="1"/>
    <col min="2" max="17" width="2.625" style="1679" customWidth="1"/>
    <col min="18" max="18" width="2.125" style="1679" customWidth="1"/>
    <col min="19" max="25" width="2.625" style="1679" customWidth="1"/>
    <col min="26" max="27" width="1.625" style="1679" customWidth="1"/>
    <col min="28" max="51" width="2.625" style="1679" customWidth="1"/>
    <col min="52" max="256" width="11" style="1679" customWidth="1"/>
    <col min="257" max="257" width="2.5" style="1679" customWidth="1"/>
    <col min="258" max="273" width="2.625" style="1679" customWidth="1"/>
    <col min="274" max="274" width="2.125" style="1679" customWidth="1"/>
    <col min="275" max="281" width="2.625" style="1679" customWidth="1"/>
    <col min="282" max="283" width="1.625" style="1679" customWidth="1"/>
    <col min="284" max="307" width="2.625" style="1679" customWidth="1"/>
    <col min="308" max="512" width="11" style="1679" customWidth="1"/>
    <col min="513" max="513" width="2.5" style="1679" customWidth="1"/>
    <col min="514" max="529" width="2.625" style="1679" customWidth="1"/>
    <col min="530" max="530" width="2.125" style="1679" customWidth="1"/>
    <col min="531" max="537" width="2.625" style="1679" customWidth="1"/>
    <col min="538" max="539" width="1.625" style="1679" customWidth="1"/>
    <col min="540" max="563" width="2.625" style="1679" customWidth="1"/>
    <col min="564" max="768" width="11" style="1679" customWidth="1"/>
    <col min="769" max="769" width="2.5" style="1679" customWidth="1"/>
    <col min="770" max="785" width="2.625" style="1679" customWidth="1"/>
    <col min="786" max="786" width="2.125" style="1679" customWidth="1"/>
    <col min="787" max="793" width="2.625" style="1679" customWidth="1"/>
    <col min="794" max="795" width="1.625" style="1679" customWidth="1"/>
    <col min="796" max="819" width="2.625" style="1679" customWidth="1"/>
    <col min="820" max="1024" width="11" style="1679" customWidth="1"/>
    <col min="1025" max="1025" width="2.5" style="1679" customWidth="1"/>
    <col min="1026" max="1041" width="2.625" style="1679" customWidth="1"/>
    <col min="1042" max="1042" width="2.125" style="1679" customWidth="1"/>
    <col min="1043" max="1049" width="2.625" style="1679" customWidth="1"/>
    <col min="1050" max="1051" width="1.625" style="1679" customWidth="1"/>
    <col min="1052" max="1075" width="2.625" style="1679" customWidth="1"/>
    <col min="1076" max="1280" width="11" style="1679" customWidth="1"/>
    <col min="1281" max="1281" width="2.5" style="1679" customWidth="1"/>
    <col min="1282" max="1297" width="2.625" style="1679" customWidth="1"/>
    <col min="1298" max="1298" width="2.125" style="1679" customWidth="1"/>
    <col min="1299" max="1305" width="2.625" style="1679" customWidth="1"/>
    <col min="1306" max="1307" width="1.625" style="1679" customWidth="1"/>
    <col min="1308" max="1331" width="2.625" style="1679" customWidth="1"/>
    <col min="1332" max="1536" width="11" style="1679" customWidth="1"/>
    <col min="1537" max="1537" width="2.5" style="1679" customWidth="1"/>
    <col min="1538" max="1553" width="2.625" style="1679" customWidth="1"/>
    <col min="1554" max="1554" width="2.125" style="1679" customWidth="1"/>
    <col min="1555" max="1561" width="2.625" style="1679" customWidth="1"/>
    <col min="1562" max="1563" width="1.625" style="1679" customWidth="1"/>
    <col min="1564" max="1587" width="2.625" style="1679" customWidth="1"/>
    <col min="1588" max="1792" width="11" style="1679" customWidth="1"/>
    <col min="1793" max="1793" width="2.5" style="1679" customWidth="1"/>
    <col min="1794" max="1809" width="2.625" style="1679" customWidth="1"/>
    <col min="1810" max="1810" width="2.125" style="1679" customWidth="1"/>
    <col min="1811" max="1817" width="2.625" style="1679" customWidth="1"/>
    <col min="1818" max="1819" width="1.625" style="1679" customWidth="1"/>
    <col min="1820" max="1843" width="2.625" style="1679" customWidth="1"/>
    <col min="1844" max="2048" width="11" style="1679" customWidth="1"/>
    <col min="2049" max="2049" width="2.5" style="1679" customWidth="1"/>
    <col min="2050" max="2065" width="2.625" style="1679" customWidth="1"/>
    <col min="2066" max="2066" width="2.125" style="1679" customWidth="1"/>
    <col min="2067" max="2073" width="2.625" style="1679" customWidth="1"/>
    <col min="2074" max="2075" width="1.625" style="1679" customWidth="1"/>
    <col min="2076" max="2099" width="2.625" style="1679" customWidth="1"/>
    <col min="2100" max="2304" width="11" style="1679" customWidth="1"/>
    <col min="2305" max="2305" width="2.5" style="1679" customWidth="1"/>
    <col min="2306" max="2321" width="2.625" style="1679" customWidth="1"/>
    <col min="2322" max="2322" width="2.125" style="1679" customWidth="1"/>
    <col min="2323" max="2329" width="2.625" style="1679" customWidth="1"/>
    <col min="2330" max="2331" width="1.625" style="1679" customWidth="1"/>
    <col min="2332" max="2355" width="2.625" style="1679" customWidth="1"/>
    <col min="2356" max="2560" width="11" style="1679" customWidth="1"/>
    <col min="2561" max="2561" width="2.5" style="1679" customWidth="1"/>
    <col min="2562" max="2577" width="2.625" style="1679" customWidth="1"/>
    <col min="2578" max="2578" width="2.125" style="1679" customWidth="1"/>
    <col min="2579" max="2585" width="2.625" style="1679" customWidth="1"/>
    <col min="2586" max="2587" width="1.625" style="1679" customWidth="1"/>
    <col min="2588" max="2611" width="2.625" style="1679" customWidth="1"/>
    <col min="2612" max="2816" width="11" style="1679" customWidth="1"/>
    <col min="2817" max="2817" width="2.5" style="1679" customWidth="1"/>
    <col min="2818" max="2833" width="2.625" style="1679" customWidth="1"/>
    <col min="2834" max="2834" width="2.125" style="1679" customWidth="1"/>
    <col min="2835" max="2841" width="2.625" style="1679" customWidth="1"/>
    <col min="2842" max="2843" width="1.625" style="1679" customWidth="1"/>
    <col min="2844" max="2867" width="2.625" style="1679" customWidth="1"/>
    <col min="2868" max="3072" width="11" style="1679" customWidth="1"/>
    <col min="3073" max="3073" width="2.5" style="1679" customWidth="1"/>
    <col min="3074" max="3089" width="2.625" style="1679" customWidth="1"/>
    <col min="3090" max="3090" width="2.125" style="1679" customWidth="1"/>
    <col min="3091" max="3097" width="2.625" style="1679" customWidth="1"/>
    <col min="3098" max="3099" width="1.625" style="1679" customWidth="1"/>
    <col min="3100" max="3123" width="2.625" style="1679" customWidth="1"/>
    <col min="3124" max="3328" width="11" style="1679" customWidth="1"/>
    <col min="3329" max="3329" width="2.5" style="1679" customWidth="1"/>
    <col min="3330" max="3345" width="2.625" style="1679" customWidth="1"/>
    <col min="3346" max="3346" width="2.125" style="1679" customWidth="1"/>
    <col min="3347" max="3353" width="2.625" style="1679" customWidth="1"/>
    <col min="3354" max="3355" width="1.625" style="1679" customWidth="1"/>
    <col min="3356" max="3379" width="2.625" style="1679" customWidth="1"/>
    <col min="3380" max="3584" width="11" style="1679" customWidth="1"/>
    <col min="3585" max="3585" width="2.5" style="1679" customWidth="1"/>
    <col min="3586" max="3601" width="2.625" style="1679" customWidth="1"/>
    <col min="3602" max="3602" width="2.125" style="1679" customWidth="1"/>
    <col min="3603" max="3609" width="2.625" style="1679" customWidth="1"/>
    <col min="3610" max="3611" width="1.625" style="1679" customWidth="1"/>
    <col min="3612" max="3635" width="2.625" style="1679" customWidth="1"/>
    <col min="3636" max="3840" width="11" style="1679" customWidth="1"/>
    <col min="3841" max="3841" width="2.5" style="1679" customWidth="1"/>
    <col min="3842" max="3857" width="2.625" style="1679" customWidth="1"/>
    <col min="3858" max="3858" width="2.125" style="1679" customWidth="1"/>
    <col min="3859" max="3865" width="2.625" style="1679" customWidth="1"/>
    <col min="3866" max="3867" width="1.625" style="1679" customWidth="1"/>
    <col min="3868" max="3891" width="2.625" style="1679" customWidth="1"/>
    <col min="3892" max="4096" width="11" style="1679" customWidth="1"/>
    <col min="4097" max="4097" width="2.5" style="1679" customWidth="1"/>
    <col min="4098" max="4113" width="2.625" style="1679" customWidth="1"/>
    <col min="4114" max="4114" width="2.125" style="1679" customWidth="1"/>
    <col min="4115" max="4121" width="2.625" style="1679" customWidth="1"/>
    <col min="4122" max="4123" width="1.625" style="1679" customWidth="1"/>
    <col min="4124" max="4147" width="2.625" style="1679" customWidth="1"/>
    <col min="4148" max="4352" width="11" style="1679" customWidth="1"/>
    <col min="4353" max="4353" width="2.5" style="1679" customWidth="1"/>
    <col min="4354" max="4369" width="2.625" style="1679" customWidth="1"/>
    <col min="4370" max="4370" width="2.125" style="1679" customWidth="1"/>
    <col min="4371" max="4377" width="2.625" style="1679" customWidth="1"/>
    <col min="4378" max="4379" width="1.625" style="1679" customWidth="1"/>
    <col min="4380" max="4403" width="2.625" style="1679" customWidth="1"/>
    <col min="4404" max="4608" width="11" style="1679" customWidth="1"/>
    <col min="4609" max="4609" width="2.5" style="1679" customWidth="1"/>
    <col min="4610" max="4625" width="2.625" style="1679" customWidth="1"/>
    <col min="4626" max="4626" width="2.125" style="1679" customWidth="1"/>
    <col min="4627" max="4633" width="2.625" style="1679" customWidth="1"/>
    <col min="4634" max="4635" width="1.625" style="1679" customWidth="1"/>
    <col min="4636" max="4659" width="2.625" style="1679" customWidth="1"/>
    <col min="4660" max="4864" width="11" style="1679" customWidth="1"/>
    <col min="4865" max="4865" width="2.5" style="1679" customWidth="1"/>
    <col min="4866" max="4881" width="2.625" style="1679" customWidth="1"/>
    <col min="4882" max="4882" width="2.125" style="1679" customWidth="1"/>
    <col min="4883" max="4889" width="2.625" style="1679" customWidth="1"/>
    <col min="4890" max="4891" width="1.625" style="1679" customWidth="1"/>
    <col min="4892" max="4915" width="2.625" style="1679" customWidth="1"/>
    <col min="4916" max="5120" width="11" style="1679" customWidth="1"/>
    <col min="5121" max="5121" width="2.5" style="1679" customWidth="1"/>
    <col min="5122" max="5137" width="2.625" style="1679" customWidth="1"/>
    <col min="5138" max="5138" width="2.125" style="1679" customWidth="1"/>
    <col min="5139" max="5145" width="2.625" style="1679" customWidth="1"/>
    <col min="5146" max="5147" width="1.625" style="1679" customWidth="1"/>
    <col min="5148" max="5171" width="2.625" style="1679" customWidth="1"/>
    <col min="5172" max="5376" width="11" style="1679" customWidth="1"/>
    <col min="5377" max="5377" width="2.5" style="1679" customWidth="1"/>
    <col min="5378" max="5393" width="2.625" style="1679" customWidth="1"/>
    <col min="5394" max="5394" width="2.125" style="1679" customWidth="1"/>
    <col min="5395" max="5401" width="2.625" style="1679" customWidth="1"/>
    <col min="5402" max="5403" width="1.625" style="1679" customWidth="1"/>
    <col min="5404" max="5427" width="2.625" style="1679" customWidth="1"/>
    <col min="5428" max="5632" width="11" style="1679" customWidth="1"/>
    <col min="5633" max="5633" width="2.5" style="1679" customWidth="1"/>
    <col min="5634" max="5649" width="2.625" style="1679" customWidth="1"/>
    <col min="5650" max="5650" width="2.125" style="1679" customWidth="1"/>
    <col min="5651" max="5657" width="2.625" style="1679" customWidth="1"/>
    <col min="5658" max="5659" width="1.625" style="1679" customWidth="1"/>
    <col min="5660" max="5683" width="2.625" style="1679" customWidth="1"/>
    <col min="5684" max="5888" width="11" style="1679" customWidth="1"/>
    <col min="5889" max="5889" width="2.5" style="1679" customWidth="1"/>
    <col min="5890" max="5905" width="2.625" style="1679" customWidth="1"/>
    <col min="5906" max="5906" width="2.125" style="1679" customWidth="1"/>
    <col min="5907" max="5913" width="2.625" style="1679" customWidth="1"/>
    <col min="5914" max="5915" width="1.625" style="1679" customWidth="1"/>
    <col min="5916" max="5939" width="2.625" style="1679" customWidth="1"/>
    <col min="5940" max="6144" width="11" style="1679" customWidth="1"/>
    <col min="6145" max="6145" width="2.5" style="1679" customWidth="1"/>
    <col min="6146" max="6161" width="2.625" style="1679" customWidth="1"/>
    <col min="6162" max="6162" width="2.125" style="1679" customWidth="1"/>
    <col min="6163" max="6169" width="2.625" style="1679" customWidth="1"/>
    <col min="6170" max="6171" width="1.625" style="1679" customWidth="1"/>
    <col min="6172" max="6195" width="2.625" style="1679" customWidth="1"/>
    <col min="6196" max="6400" width="11" style="1679" customWidth="1"/>
    <col min="6401" max="6401" width="2.5" style="1679" customWidth="1"/>
    <col min="6402" max="6417" width="2.625" style="1679" customWidth="1"/>
    <col min="6418" max="6418" width="2.125" style="1679" customWidth="1"/>
    <col min="6419" max="6425" width="2.625" style="1679" customWidth="1"/>
    <col min="6426" max="6427" width="1.625" style="1679" customWidth="1"/>
    <col min="6428" max="6451" width="2.625" style="1679" customWidth="1"/>
    <col min="6452" max="6656" width="11" style="1679" customWidth="1"/>
    <col min="6657" max="6657" width="2.5" style="1679" customWidth="1"/>
    <col min="6658" max="6673" width="2.625" style="1679" customWidth="1"/>
    <col min="6674" max="6674" width="2.125" style="1679" customWidth="1"/>
    <col min="6675" max="6681" width="2.625" style="1679" customWidth="1"/>
    <col min="6682" max="6683" width="1.625" style="1679" customWidth="1"/>
    <col min="6684" max="6707" width="2.625" style="1679" customWidth="1"/>
    <col min="6708" max="6912" width="11" style="1679" customWidth="1"/>
    <col min="6913" max="6913" width="2.5" style="1679" customWidth="1"/>
    <col min="6914" max="6929" width="2.625" style="1679" customWidth="1"/>
    <col min="6930" max="6930" width="2.125" style="1679" customWidth="1"/>
    <col min="6931" max="6937" width="2.625" style="1679" customWidth="1"/>
    <col min="6938" max="6939" width="1.625" style="1679" customWidth="1"/>
    <col min="6940" max="6963" width="2.625" style="1679" customWidth="1"/>
    <col min="6964" max="7168" width="11" style="1679" customWidth="1"/>
    <col min="7169" max="7169" width="2.5" style="1679" customWidth="1"/>
    <col min="7170" max="7185" width="2.625" style="1679" customWidth="1"/>
    <col min="7186" max="7186" width="2.125" style="1679" customWidth="1"/>
    <col min="7187" max="7193" width="2.625" style="1679" customWidth="1"/>
    <col min="7194" max="7195" width="1.625" style="1679" customWidth="1"/>
    <col min="7196" max="7219" width="2.625" style="1679" customWidth="1"/>
    <col min="7220" max="7424" width="11" style="1679" customWidth="1"/>
    <col min="7425" max="7425" width="2.5" style="1679" customWidth="1"/>
    <col min="7426" max="7441" width="2.625" style="1679" customWidth="1"/>
    <col min="7442" max="7442" width="2.125" style="1679" customWidth="1"/>
    <col min="7443" max="7449" width="2.625" style="1679" customWidth="1"/>
    <col min="7450" max="7451" width="1.625" style="1679" customWidth="1"/>
    <col min="7452" max="7475" width="2.625" style="1679" customWidth="1"/>
    <col min="7476" max="7680" width="11" style="1679" customWidth="1"/>
    <col min="7681" max="7681" width="2.5" style="1679" customWidth="1"/>
    <col min="7682" max="7697" width="2.625" style="1679" customWidth="1"/>
    <col min="7698" max="7698" width="2.125" style="1679" customWidth="1"/>
    <col min="7699" max="7705" width="2.625" style="1679" customWidth="1"/>
    <col min="7706" max="7707" width="1.625" style="1679" customWidth="1"/>
    <col min="7708" max="7731" width="2.625" style="1679" customWidth="1"/>
    <col min="7732" max="7936" width="11" style="1679" customWidth="1"/>
    <col min="7937" max="7937" width="2.5" style="1679" customWidth="1"/>
    <col min="7938" max="7953" width="2.625" style="1679" customWidth="1"/>
    <col min="7954" max="7954" width="2.125" style="1679" customWidth="1"/>
    <col min="7955" max="7961" width="2.625" style="1679" customWidth="1"/>
    <col min="7962" max="7963" width="1.625" style="1679" customWidth="1"/>
    <col min="7964" max="7987" width="2.625" style="1679" customWidth="1"/>
    <col min="7988" max="8192" width="11" style="1679" customWidth="1"/>
    <col min="8193" max="8193" width="2.5" style="1679" customWidth="1"/>
    <col min="8194" max="8209" width="2.625" style="1679" customWidth="1"/>
    <col min="8210" max="8210" width="2.125" style="1679" customWidth="1"/>
    <col min="8211" max="8217" width="2.625" style="1679" customWidth="1"/>
    <col min="8218" max="8219" width="1.625" style="1679" customWidth="1"/>
    <col min="8220" max="8243" width="2.625" style="1679" customWidth="1"/>
    <col min="8244" max="8448" width="11" style="1679" customWidth="1"/>
    <col min="8449" max="8449" width="2.5" style="1679" customWidth="1"/>
    <col min="8450" max="8465" width="2.625" style="1679" customWidth="1"/>
    <col min="8466" max="8466" width="2.125" style="1679" customWidth="1"/>
    <col min="8467" max="8473" width="2.625" style="1679" customWidth="1"/>
    <col min="8474" max="8475" width="1.625" style="1679" customWidth="1"/>
    <col min="8476" max="8499" width="2.625" style="1679" customWidth="1"/>
    <col min="8500" max="8704" width="11" style="1679" customWidth="1"/>
    <col min="8705" max="8705" width="2.5" style="1679" customWidth="1"/>
    <col min="8706" max="8721" width="2.625" style="1679" customWidth="1"/>
    <col min="8722" max="8722" width="2.125" style="1679" customWidth="1"/>
    <col min="8723" max="8729" width="2.625" style="1679" customWidth="1"/>
    <col min="8730" max="8731" width="1.625" style="1679" customWidth="1"/>
    <col min="8732" max="8755" width="2.625" style="1679" customWidth="1"/>
    <col min="8756" max="8960" width="11" style="1679" customWidth="1"/>
    <col min="8961" max="8961" width="2.5" style="1679" customWidth="1"/>
    <col min="8962" max="8977" width="2.625" style="1679" customWidth="1"/>
    <col min="8978" max="8978" width="2.125" style="1679" customWidth="1"/>
    <col min="8979" max="8985" width="2.625" style="1679" customWidth="1"/>
    <col min="8986" max="8987" width="1.625" style="1679" customWidth="1"/>
    <col min="8988" max="9011" width="2.625" style="1679" customWidth="1"/>
    <col min="9012" max="9216" width="11" style="1679" customWidth="1"/>
    <col min="9217" max="9217" width="2.5" style="1679" customWidth="1"/>
    <col min="9218" max="9233" width="2.625" style="1679" customWidth="1"/>
    <col min="9234" max="9234" width="2.125" style="1679" customWidth="1"/>
    <col min="9235" max="9241" width="2.625" style="1679" customWidth="1"/>
    <col min="9242" max="9243" width="1.625" style="1679" customWidth="1"/>
    <col min="9244" max="9267" width="2.625" style="1679" customWidth="1"/>
    <col min="9268" max="9472" width="11" style="1679" customWidth="1"/>
    <col min="9473" max="9473" width="2.5" style="1679" customWidth="1"/>
    <col min="9474" max="9489" width="2.625" style="1679" customWidth="1"/>
    <col min="9490" max="9490" width="2.125" style="1679" customWidth="1"/>
    <col min="9491" max="9497" width="2.625" style="1679" customWidth="1"/>
    <col min="9498" max="9499" width="1.625" style="1679" customWidth="1"/>
    <col min="9500" max="9523" width="2.625" style="1679" customWidth="1"/>
    <col min="9524" max="9728" width="11" style="1679" customWidth="1"/>
    <col min="9729" max="9729" width="2.5" style="1679" customWidth="1"/>
    <col min="9730" max="9745" width="2.625" style="1679" customWidth="1"/>
    <col min="9746" max="9746" width="2.125" style="1679" customWidth="1"/>
    <col min="9747" max="9753" width="2.625" style="1679" customWidth="1"/>
    <col min="9754" max="9755" width="1.625" style="1679" customWidth="1"/>
    <col min="9756" max="9779" width="2.625" style="1679" customWidth="1"/>
    <col min="9780" max="9984" width="11" style="1679" customWidth="1"/>
    <col min="9985" max="9985" width="2.5" style="1679" customWidth="1"/>
    <col min="9986" max="10001" width="2.625" style="1679" customWidth="1"/>
    <col min="10002" max="10002" width="2.125" style="1679" customWidth="1"/>
    <col min="10003" max="10009" width="2.625" style="1679" customWidth="1"/>
    <col min="10010" max="10011" width="1.625" style="1679" customWidth="1"/>
    <col min="10012" max="10035" width="2.625" style="1679" customWidth="1"/>
    <col min="10036" max="10240" width="11" style="1679" customWidth="1"/>
    <col min="10241" max="10241" width="2.5" style="1679" customWidth="1"/>
    <col min="10242" max="10257" width="2.625" style="1679" customWidth="1"/>
    <col min="10258" max="10258" width="2.125" style="1679" customWidth="1"/>
    <col min="10259" max="10265" width="2.625" style="1679" customWidth="1"/>
    <col min="10266" max="10267" width="1.625" style="1679" customWidth="1"/>
    <col min="10268" max="10291" width="2.625" style="1679" customWidth="1"/>
    <col min="10292" max="10496" width="11" style="1679" customWidth="1"/>
    <col min="10497" max="10497" width="2.5" style="1679" customWidth="1"/>
    <col min="10498" max="10513" width="2.625" style="1679" customWidth="1"/>
    <col min="10514" max="10514" width="2.125" style="1679" customWidth="1"/>
    <col min="10515" max="10521" width="2.625" style="1679" customWidth="1"/>
    <col min="10522" max="10523" width="1.625" style="1679" customWidth="1"/>
    <col min="10524" max="10547" width="2.625" style="1679" customWidth="1"/>
    <col min="10548" max="10752" width="11" style="1679" customWidth="1"/>
    <col min="10753" max="10753" width="2.5" style="1679" customWidth="1"/>
    <col min="10754" max="10769" width="2.625" style="1679" customWidth="1"/>
    <col min="10770" max="10770" width="2.125" style="1679" customWidth="1"/>
    <col min="10771" max="10777" width="2.625" style="1679" customWidth="1"/>
    <col min="10778" max="10779" width="1.625" style="1679" customWidth="1"/>
    <col min="10780" max="10803" width="2.625" style="1679" customWidth="1"/>
    <col min="10804" max="11008" width="11" style="1679" customWidth="1"/>
    <col min="11009" max="11009" width="2.5" style="1679" customWidth="1"/>
    <col min="11010" max="11025" width="2.625" style="1679" customWidth="1"/>
    <col min="11026" max="11026" width="2.125" style="1679" customWidth="1"/>
    <col min="11027" max="11033" width="2.625" style="1679" customWidth="1"/>
    <col min="11034" max="11035" width="1.625" style="1679" customWidth="1"/>
    <col min="11036" max="11059" width="2.625" style="1679" customWidth="1"/>
    <col min="11060" max="11264" width="11" style="1679" customWidth="1"/>
    <col min="11265" max="11265" width="2.5" style="1679" customWidth="1"/>
    <col min="11266" max="11281" width="2.625" style="1679" customWidth="1"/>
    <col min="11282" max="11282" width="2.125" style="1679" customWidth="1"/>
    <col min="11283" max="11289" width="2.625" style="1679" customWidth="1"/>
    <col min="11290" max="11291" width="1.625" style="1679" customWidth="1"/>
    <col min="11292" max="11315" width="2.625" style="1679" customWidth="1"/>
    <col min="11316" max="11520" width="11" style="1679" customWidth="1"/>
    <col min="11521" max="11521" width="2.5" style="1679" customWidth="1"/>
    <col min="11522" max="11537" width="2.625" style="1679" customWidth="1"/>
    <col min="11538" max="11538" width="2.125" style="1679" customWidth="1"/>
    <col min="11539" max="11545" width="2.625" style="1679" customWidth="1"/>
    <col min="11546" max="11547" width="1.625" style="1679" customWidth="1"/>
    <col min="11548" max="11571" width="2.625" style="1679" customWidth="1"/>
    <col min="11572" max="11776" width="11" style="1679" customWidth="1"/>
    <col min="11777" max="11777" width="2.5" style="1679" customWidth="1"/>
    <col min="11778" max="11793" width="2.625" style="1679" customWidth="1"/>
    <col min="11794" max="11794" width="2.125" style="1679" customWidth="1"/>
    <col min="11795" max="11801" width="2.625" style="1679" customWidth="1"/>
    <col min="11802" max="11803" width="1.625" style="1679" customWidth="1"/>
    <col min="11804" max="11827" width="2.625" style="1679" customWidth="1"/>
    <col min="11828" max="12032" width="11" style="1679" customWidth="1"/>
    <col min="12033" max="12033" width="2.5" style="1679" customWidth="1"/>
    <col min="12034" max="12049" width="2.625" style="1679" customWidth="1"/>
    <col min="12050" max="12050" width="2.125" style="1679" customWidth="1"/>
    <col min="12051" max="12057" width="2.625" style="1679" customWidth="1"/>
    <col min="12058" max="12059" width="1.625" style="1679" customWidth="1"/>
    <col min="12060" max="12083" width="2.625" style="1679" customWidth="1"/>
    <col min="12084" max="12288" width="11" style="1679" customWidth="1"/>
    <col min="12289" max="12289" width="2.5" style="1679" customWidth="1"/>
    <col min="12290" max="12305" width="2.625" style="1679" customWidth="1"/>
    <col min="12306" max="12306" width="2.125" style="1679" customWidth="1"/>
    <col min="12307" max="12313" width="2.625" style="1679" customWidth="1"/>
    <col min="12314" max="12315" width="1.625" style="1679" customWidth="1"/>
    <col min="12316" max="12339" width="2.625" style="1679" customWidth="1"/>
    <col min="12340" max="12544" width="11" style="1679" customWidth="1"/>
    <col min="12545" max="12545" width="2.5" style="1679" customWidth="1"/>
    <col min="12546" max="12561" width="2.625" style="1679" customWidth="1"/>
    <col min="12562" max="12562" width="2.125" style="1679" customWidth="1"/>
    <col min="12563" max="12569" width="2.625" style="1679" customWidth="1"/>
    <col min="12570" max="12571" width="1.625" style="1679" customWidth="1"/>
    <col min="12572" max="12595" width="2.625" style="1679" customWidth="1"/>
    <col min="12596" max="12800" width="11" style="1679" customWidth="1"/>
    <col min="12801" max="12801" width="2.5" style="1679" customWidth="1"/>
    <col min="12802" max="12817" width="2.625" style="1679" customWidth="1"/>
    <col min="12818" max="12818" width="2.125" style="1679" customWidth="1"/>
    <col min="12819" max="12825" width="2.625" style="1679" customWidth="1"/>
    <col min="12826" max="12827" width="1.625" style="1679" customWidth="1"/>
    <col min="12828" max="12851" width="2.625" style="1679" customWidth="1"/>
    <col min="12852" max="13056" width="11" style="1679" customWidth="1"/>
    <col min="13057" max="13057" width="2.5" style="1679" customWidth="1"/>
    <col min="13058" max="13073" width="2.625" style="1679" customWidth="1"/>
    <col min="13074" max="13074" width="2.125" style="1679" customWidth="1"/>
    <col min="13075" max="13081" width="2.625" style="1679" customWidth="1"/>
    <col min="13082" max="13083" width="1.625" style="1679" customWidth="1"/>
    <col min="13084" max="13107" width="2.625" style="1679" customWidth="1"/>
    <col min="13108" max="13312" width="11" style="1679" customWidth="1"/>
    <col min="13313" max="13313" width="2.5" style="1679" customWidth="1"/>
    <col min="13314" max="13329" width="2.625" style="1679" customWidth="1"/>
    <col min="13330" max="13330" width="2.125" style="1679" customWidth="1"/>
    <col min="13331" max="13337" width="2.625" style="1679" customWidth="1"/>
    <col min="13338" max="13339" width="1.625" style="1679" customWidth="1"/>
    <col min="13340" max="13363" width="2.625" style="1679" customWidth="1"/>
    <col min="13364" max="13568" width="11" style="1679" customWidth="1"/>
    <col min="13569" max="13569" width="2.5" style="1679" customWidth="1"/>
    <col min="13570" max="13585" width="2.625" style="1679" customWidth="1"/>
    <col min="13586" max="13586" width="2.125" style="1679" customWidth="1"/>
    <col min="13587" max="13593" width="2.625" style="1679" customWidth="1"/>
    <col min="13594" max="13595" width="1.625" style="1679" customWidth="1"/>
    <col min="13596" max="13619" width="2.625" style="1679" customWidth="1"/>
    <col min="13620" max="13824" width="11" style="1679" customWidth="1"/>
    <col min="13825" max="13825" width="2.5" style="1679" customWidth="1"/>
    <col min="13826" max="13841" width="2.625" style="1679" customWidth="1"/>
    <col min="13842" max="13842" width="2.125" style="1679" customWidth="1"/>
    <col min="13843" max="13849" width="2.625" style="1679" customWidth="1"/>
    <col min="13850" max="13851" width="1.625" style="1679" customWidth="1"/>
    <col min="13852" max="13875" width="2.625" style="1679" customWidth="1"/>
    <col min="13876" max="14080" width="11" style="1679" customWidth="1"/>
    <col min="14081" max="14081" width="2.5" style="1679" customWidth="1"/>
    <col min="14082" max="14097" width="2.625" style="1679" customWidth="1"/>
    <col min="14098" max="14098" width="2.125" style="1679" customWidth="1"/>
    <col min="14099" max="14105" width="2.625" style="1679" customWidth="1"/>
    <col min="14106" max="14107" width="1.625" style="1679" customWidth="1"/>
    <col min="14108" max="14131" width="2.625" style="1679" customWidth="1"/>
    <col min="14132" max="14336" width="11" style="1679" customWidth="1"/>
    <col min="14337" max="14337" width="2.5" style="1679" customWidth="1"/>
    <col min="14338" max="14353" width="2.625" style="1679" customWidth="1"/>
    <col min="14354" max="14354" width="2.125" style="1679" customWidth="1"/>
    <col min="14355" max="14361" width="2.625" style="1679" customWidth="1"/>
    <col min="14362" max="14363" width="1.625" style="1679" customWidth="1"/>
    <col min="14364" max="14387" width="2.625" style="1679" customWidth="1"/>
    <col min="14388" max="14592" width="11" style="1679" customWidth="1"/>
    <col min="14593" max="14593" width="2.5" style="1679" customWidth="1"/>
    <col min="14594" max="14609" width="2.625" style="1679" customWidth="1"/>
    <col min="14610" max="14610" width="2.125" style="1679" customWidth="1"/>
    <col min="14611" max="14617" width="2.625" style="1679" customWidth="1"/>
    <col min="14618" max="14619" width="1.625" style="1679" customWidth="1"/>
    <col min="14620" max="14643" width="2.625" style="1679" customWidth="1"/>
    <col min="14644" max="14848" width="11" style="1679" customWidth="1"/>
    <col min="14849" max="14849" width="2.5" style="1679" customWidth="1"/>
    <col min="14850" max="14865" width="2.625" style="1679" customWidth="1"/>
    <col min="14866" max="14866" width="2.125" style="1679" customWidth="1"/>
    <col min="14867" max="14873" width="2.625" style="1679" customWidth="1"/>
    <col min="14874" max="14875" width="1.625" style="1679" customWidth="1"/>
    <col min="14876" max="14899" width="2.625" style="1679" customWidth="1"/>
    <col min="14900" max="15104" width="11" style="1679" customWidth="1"/>
    <col min="15105" max="15105" width="2.5" style="1679" customWidth="1"/>
    <col min="15106" max="15121" width="2.625" style="1679" customWidth="1"/>
    <col min="15122" max="15122" width="2.125" style="1679" customWidth="1"/>
    <col min="15123" max="15129" width="2.625" style="1679" customWidth="1"/>
    <col min="15130" max="15131" width="1.625" style="1679" customWidth="1"/>
    <col min="15132" max="15155" width="2.625" style="1679" customWidth="1"/>
    <col min="15156" max="15360" width="11" style="1679" customWidth="1"/>
    <col min="15361" max="15361" width="2.5" style="1679" customWidth="1"/>
    <col min="15362" max="15377" width="2.625" style="1679" customWidth="1"/>
    <col min="15378" max="15378" width="2.125" style="1679" customWidth="1"/>
    <col min="15379" max="15385" width="2.625" style="1679" customWidth="1"/>
    <col min="15386" max="15387" width="1.625" style="1679" customWidth="1"/>
    <col min="15388" max="15411" width="2.625" style="1679" customWidth="1"/>
    <col min="15412" max="15616" width="11" style="1679" customWidth="1"/>
    <col min="15617" max="15617" width="2.5" style="1679" customWidth="1"/>
    <col min="15618" max="15633" width="2.625" style="1679" customWidth="1"/>
    <col min="15634" max="15634" width="2.125" style="1679" customWidth="1"/>
    <col min="15635" max="15641" width="2.625" style="1679" customWidth="1"/>
    <col min="15642" max="15643" width="1.625" style="1679" customWidth="1"/>
    <col min="15644" max="15667" width="2.625" style="1679" customWidth="1"/>
    <col min="15668" max="15872" width="11" style="1679" customWidth="1"/>
    <col min="15873" max="15873" width="2.5" style="1679" customWidth="1"/>
    <col min="15874" max="15889" width="2.625" style="1679" customWidth="1"/>
    <col min="15890" max="15890" width="2.125" style="1679" customWidth="1"/>
    <col min="15891" max="15897" width="2.625" style="1679" customWidth="1"/>
    <col min="15898" max="15899" width="1.625" style="1679" customWidth="1"/>
    <col min="15900" max="15923" width="2.625" style="1679" customWidth="1"/>
    <col min="15924" max="16128" width="11" style="1679" customWidth="1"/>
    <col min="16129" max="16129" width="2.5" style="1679" customWidth="1"/>
    <col min="16130" max="16145" width="2.625" style="1679" customWidth="1"/>
    <col min="16146" max="16146" width="2.125" style="1679" customWidth="1"/>
    <col min="16147" max="16153" width="2.625" style="1679" customWidth="1"/>
    <col min="16154" max="16155" width="1.625" style="1679" customWidth="1"/>
    <col min="16156" max="16179" width="2.625" style="1679" customWidth="1"/>
    <col min="16180" max="16384" width="11" style="1679" customWidth="1"/>
  </cols>
  <sheetData>
    <row r="1" spans="1:41" ht="18" customHeight="1">
      <c r="A1" s="1678" t="s">
        <v>5787</v>
      </c>
      <c r="B1" s="1678"/>
      <c r="C1" s="1678"/>
      <c r="D1" s="1678"/>
      <c r="E1" s="1678"/>
      <c r="F1" s="1678"/>
      <c r="G1" s="1678"/>
      <c r="H1" s="1678"/>
      <c r="I1" s="1678"/>
      <c r="J1" s="1678"/>
      <c r="K1" s="1678"/>
      <c r="L1" s="1678"/>
      <c r="M1" s="1678"/>
      <c r="N1" s="1678"/>
      <c r="O1" s="1678"/>
      <c r="P1" s="1678" t="s">
        <v>5786</v>
      </c>
      <c r="Q1" s="1678"/>
      <c r="S1" s="1678"/>
      <c r="U1" s="1678"/>
      <c r="V1" s="1678"/>
      <c r="W1" s="1678"/>
      <c r="X1" s="1678"/>
      <c r="Y1" s="1678"/>
      <c r="Z1" s="1678"/>
      <c r="AA1" s="1678"/>
      <c r="AB1" s="1678"/>
      <c r="AC1" s="1678"/>
      <c r="AE1" s="1680"/>
      <c r="AF1" s="1680"/>
      <c r="AG1" s="1680"/>
      <c r="AH1" s="1680"/>
      <c r="AI1" s="1681"/>
      <c r="AK1" s="1682"/>
      <c r="AL1" s="1682"/>
      <c r="AM1" s="1682"/>
      <c r="AN1" s="1682"/>
      <c r="AO1" s="1682"/>
    </row>
    <row r="2" spans="1:41" s="1678" customFormat="1" ht="18" customHeight="1">
      <c r="A2" s="1683" t="s">
        <v>4822</v>
      </c>
      <c r="B2" s="1683"/>
      <c r="C2" s="1683"/>
      <c r="D2" s="1683"/>
      <c r="E2" s="1683"/>
      <c r="F2" s="1683"/>
      <c r="G2" s="1683"/>
      <c r="H2" s="1683"/>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4"/>
      <c r="AF2" s="1684"/>
      <c r="AG2" s="1684"/>
      <c r="AH2" s="1684"/>
      <c r="AI2" s="1684"/>
    </row>
    <row r="3" spans="1:41" s="1678" customFormat="1" ht="18" customHeight="1">
      <c r="A3" s="1678" t="s">
        <v>4817</v>
      </c>
      <c r="G3" s="1685"/>
      <c r="H3" s="1685"/>
      <c r="I3" s="1686"/>
      <c r="J3" s="1686"/>
      <c r="K3" s="5403"/>
      <c r="L3" s="5403"/>
      <c r="M3" s="5403"/>
      <c r="N3" s="5403"/>
      <c r="O3" s="5403"/>
      <c r="P3" s="5403"/>
      <c r="Q3" s="5403"/>
      <c r="R3" s="5403"/>
      <c r="S3" s="5403"/>
      <c r="T3" s="5403"/>
      <c r="U3" s="5403"/>
      <c r="V3" s="5403"/>
      <c r="W3" s="5403"/>
      <c r="X3" s="5403"/>
      <c r="Y3" s="5403"/>
      <c r="Z3" s="5403"/>
      <c r="AA3" s="5403"/>
      <c r="AB3" s="5403"/>
      <c r="AC3" s="5403"/>
      <c r="AD3" s="5403"/>
      <c r="AE3" s="5403"/>
      <c r="AF3" s="5403"/>
      <c r="AG3" s="5403"/>
      <c r="AH3" s="5403"/>
      <c r="AI3" s="5403"/>
    </row>
    <row r="4" spans="1:41" s="1678" customFormat="1" ht="18" customHeight="1">
      <c r="A4" s="1678" t="s">
        <v>4818</v>
      </c>
      <c r="I4" s="1686"/>
      <c r="J4" s="1686"/>
      <c r="K4" s="5403"/>
      <c r="L4" s="5403"/>
      <c r="M4" s="5403"/>
      <c r="N4" s="5403"/>
      <c r="O4" s="5403"/>
      <c r="P4" s="5403"/>
      <c r="Q4" s="5403"/>
      <c r="R4" s="5403"/>
      <c r="S4" s="5403"/>
      <c r="T4" s="5403"/>
      <c r="U4" s="5403"/>
      <c r="V4" s="5403"/>
      <c r="W4" s="5403"/>
      <c r="X4" s="5403"/>
      <c r="Y4" s="5403"/>
      <c r="Z4" s="5403"/>
      <c r="AA4" s="5403"/>
      <c r="AB4" s="5403"/>
      <c r="AC4" s="5403"/>
      <c r="AD4" s="5403"/>
      <c r="AE4" s="5403"/>
      <c r="AF4" s="5403"/>
      <c r="AG4" s="5403"/>
      <c r="AH4" s="5403"/>
      <c r="AI4" s="5403"/>
    </row>
    <row r="5" spans="1:41" s="1678" customFormat="1" ht="18" customHeight="1">
      <c r="A5" s="1678" t="s">
        <v>4819</v>
      </c>
      <c r="I5" s="1687"/>
      <c r="J5" s="1687"/>
      <c r="K5" s="5403"/>
      <c r="L5" s="5403"/>
      <c r="M5" s="5403"/>
      <c r="N5" s="5403"/>
      <c r="O5" s="5403"/>
      <c r="P5" s="5403"/>
      <c r="Q5" s="5403"/>
      <c r="R5" s="5403"/>
      <c r="S5" s="5403"/>
      <c r="T5" s="5403"/>
      <c r="U5" s="5403"/>
      <c r="V5" s="5403"/>
      <c r="W5" s="5403"/>
      <c r="X5" s="5403"/>
      <c r="Y5" s="5403"/>
      <c r="Z5" s="5403"/>
      <c r="AA5" s="5403"/>
      <c r="AB5" s="5403"/>
      <c r="AC5" s="5403"/>
      <c r="AD5" s="5403"/>
      <c r="AE5" s="5403"/>
      <c r="AF5" s="5403"/>
      <c r="AG5" s="5403"/>
      <c r="AH5" s="5403"/>
      <c r="AI5" s="5403"/>
    </row>
    <row r="6" spans="1:41" s="1678" customFormat="1" ht="18" customHeight="1">
      <c r="A6" s="1678" t="s">
        <v>4820</v>
      </c>
      <c r="I6" s="1686"/>
      <c r="J6" s="1686"/>
      <c r="K6" s="5403"/>
      <c r="L6" s="5403"/>
      <c r="M6" s="5403"/>
      <c r="N6" s="5403"/>
      <c r="O6" s="5403"/>
      <c r="P6" s="5403"/>
      <c r="Q6" s="5403"/>
      <c r="R6" s="5403"/>
      <c r="S6" s="5403"/>
      <c r="T6" s="5403"/>
      <c r="U6" s="5403"/>
      <c r="V6" s="5403"/>
      <c r="W6" s="5403"/>
      <c r="X6" s="5403"/>
      <c r="Y6" s="5403"/>
      <c r="Z6" s="5403"/>
      <c r="AA6" s="5403"/>
      <c r="AB6" s="5403"/>
      <c r="AC6" s="5403"/>
      <c r="AD6" s="5403"/>
      <c r="AE6" s="5403"/>
      <c r="AF6" s="5403"/>
      <c r="AG6" s="5403"/>
      <c r="AH6" s="5403"/>
      <c r="AI6" s="5403"/>
    </row>
    <row r="7" spans="1:41" s="1678" customFormat="1" ht="18" customHeight="1">
      <c r="A7" s="1678" t="s">
        <v>4821</v>
      </c>
      <c r="I7" s="1688"/>
      <c r="J7" s="1688"/>
      <c r="K7" s="5404"/>
      <c r="L7" s="5404"/>
      <c r="M7" s="5404"/>
      <c r="N7" s="5404"/>
      <c r="O7" s="5404"/>
      <c r="P7" s="5404"/>
      <c r="Q7" s="5404"/>
      <c r="R7" s="5404"/>
      <c r="S7" s="5404"/>
      <c r="T7" s="5404"/>
      <c r="U7" s="5404"/>
      <c r="V7" s="5404"/>
      <c r="W7" s="5404"/>
      <c r="X7" s="5404"/>
      <c r="Y7" s="5404"/>
      <c r="Z7" s="5404"/>
      <c r="AA7" s="5404"/>
      <c r="AB7" s="5404"/>
      <c r="AC7" s="5404"/>
      <c r="AD7" s="5404"/>
      <c r="AE7" s="5404"/>
      <c r="AF7" s="5404"/>
      <c r="AG7" s="5404"/>
      <c r="AH7" s="5404"/>
      <c r="AI7" s="5404"/>
    </row>
    <row r="8" spans="1:41" s="1678" customFormat="1" ht="18" customHeight="1">
      <c r="A8" s="1683"/>
      <c r="B8" s="1683"/>
      <c r="C8" s="1683"/>
      <c r="D8" s="1683"/>
      <c r="E8" s="1683"/>
      <c r="F8" s="1683"/>
      <c r="G8" s="1683"/>
      <c r="H8" s="1683"/>
      <c r="I8" s="1683"/>
      <c r="J8" s="1683"/>
      <c r="K8" s="1683"/>
      <c r="L8" s="1683"/>
      <c r="M8" s="1683"/>
      <c r="N8" s="1683"/>
      <c r="O8" s="1683"/>
      <c r="P8" s="1683"/>
      <c r="Q8" s="1683"/>
      <c r="R8" s="1683"/>
      <c r="S8" s="1683"/>
      <c r="T8" s="1683"/>
      <c r="U8" s="1683"/>
      <c r="V8" s="1683"/>
      <c r="W8" s="1683"/>
      <c r="X8" s="1683"/>
      <c r="Y8" s="1683"/>
      <c r="Z8" s="1683"/>
      <c r="AA8" s="1683"/>
      <c r="AB8" s="1683"/>
      <c r="AC8" s="1683"/>
      <c r="AD8" s="1683"/>
      <c r="AE8" s="1684"/>
      <c r="AF8" s="1684"/>
      <c r="AG8" s="1684"/>
      <c r="AH8" s="1684"/>
      <c r="AI8" s="1684"/>
    </row>
    <row r="9" spans="1:41" s="1678" customFormat="1" ht="18" customHeight="1">
      <c r="A9" s="1678" t="s">
        <v>4817</v>
      </c>
      <c r="G9" s="1685"/>
      <c r="H9" s="1685"/>
      <c r="I9" s="1686"/>
      <c r="J9" s="1686"/>
      <c r="K9" s="5403"/>
      <c r="L9" s="5403"/>
      <c r="M9" s="5403"/>
      <c r="N9" s="5403"/>
      <c r="O9" s="5403"/>
      <c r="P9" s="5403"/>
      <c r="Q9" s="5403"/>
      <c r="R9" s="5403"/>
      <c r="S9" s="5403"/>
      <c r="T9" s="5403"/>
      <c r="U9" s="5403"/>
      <c r="V9" s="5403"/>
      <c r="W9" s="5403"/>
      <c r="X9" s="5403"/>
      <c r="Y9" s="5403"/>
      <c r="Z9" s="5403"/>
      <c r="AA9" s="5403"/>
      <c r="AB9" s="5403"/>
      <c r="AC9" s="5403"/>
      <c r="AD9" s="5403"/>
      <c r="AE9" s="5403"/>
      <c r="AF9" s="5403"/>
      <c r="AG9" s="5403"/>
      <c r="AH9" s="5403"/>
      <c r="AI9" s="5403"/>
    </row>
    <row r="10" spans="1:41" s="1678" customFormat="1" ht="18" customHeight="1">
      <c r="A10" s="1678" t="s">
        <v>4818</v>
      </c>
      <c r="I10" s="1686"/>
      <c r="J10" s="1686"/>
      <c r="K10" s="5403"/>
      <c r="L10" s="5403"/>
      <c r="M10" s="5403"/>
      <c r="N10" s="5403"/>
      <c r="O10" s="5403"/>
      <c r="P10" s="5403"/>
      <c r="Q10" s="5403"/>
      <c r="R10" s="5403"/>
      <c r="S10" s="5403"/>
      <c r="T10" s="5403"/>
      <c r="U10" s="5403"/>
      <c r="V10" s="5403"/>
      <c r="W10" s="5403"/>
      <c r="X10" s="5403"/>
      <c r="Y10" s="5403"/>
      <c r="Z10" s="5403"/>
      <c r="AA10" s="5403"/>
      <c r="AB10" s="5403"/>
      <c r="AC10" s="5403"/>
      <c r="AD10" s="5403"/>
      <c r="AE10" s="5403"/>
      <c r="AF10" s="5403"/>
      <c r="AG10" s="5403"/>
      <c r="AH10" s="5403"/>
      <c r="AI10" s="5403"/>
    </row>
    <row r="11" spans="1:41" s="1678" customFormat="1" ht="18" customHeight="1">
      <c r="A11" s="1678" t="s">
        <v>4819</v>
      </c>
      <c r="I11" s="1687"/>
      <c r="J11" s="1687"/>
      <c r="K11" s="5403"/>
      <c r="L11" s="5403"/>
      <c r="M11" s="5403"/>
      <c r="N11" s="5403"/>
      <c r="O11" s="5403"/>
      <c r="P11" s="5403"/>
      <c r="Q11" s="5403"/>
      <c r="R11" s="5403"/>
      <c r="S11" s="5403"/>
      <c r="T11" s="5403"/>
      <c r="U11" s="5403"/>
      <c r="V11" s="5403"/>
      <c r="W11" s="5403"/>
      <c r="X11" s="5403"/>
      <c r="Y11" s="5403"/>
      <c r="Z11" s="5403"/>
      <c r="AA11" s="5403"/>
      <c r="AB11" s="5403"/>
      <c r="AC11" s="5403"/>
      <c r="AD11" s="5403"/>
      <c r="AE11" s="5403"/>
      <c r="AF11" s="5403"/>
      <c r="AG11" s="5403"/>
      <c r="AH11" s="5403"/>
      <c r="AI11" s="5403"/>
    </row>
    <row r="12" spans="1:41" s="1678" customFormat="1" ht="18" customHeight="1">
      <c r="A12" s="1678" t="s">
        <v>4820</v>
      </c>
      <c r="I12" s="1686"/>
      <c r="J12" s="1686"/>
      <c r="K12" s="5403"/>
      <c r="L12" s="5403"/>
      <c r="M12" s="5403"/>
      <c r="N12" s="5403"/>
      <c r="O12" s="5403"/>
      <c r="P12" s="5403"/>
      <c r="Q12" s="5403"/>
      <c r="R12" s="5403"/>
      <c r="S12" s="5403"/>
      <c r="T12" s="5403"/>
      <c r="U12" s="5403"/>
      <c r="V12" s="5403"/>
      <c r="W12" s="5403"/>
      <c r="X12" s="5403"/>
      <c r="Y12" s="5403"/>
      <c r="Z12" s="5403"/>
      <c r="AA12" s="5403"/>
      <c r="AB12" s="5403"/>
      <c r="AC12" s="5403"/>
      <c r="AD12" s="5403"/>
      <c r="AE12" s="5403"/>
      <c r="AF12" s="5403"/>
      <c r="AG12" s="5403"/>
      <c r="AH12" s="5403"/>
      <c r="AI12" s="5403"/>
    </row>
    <row r="13" spans="1:41" s="1678" customFormat="1" ht="18" customHeight="1">
      <c r="A13" s="1678" t="s">
        <v>4821</v>
      </c>
      <c r="I13" s="1688"/>
      <c r="J13" s="1688"/>
      <c r="K13" s="5404"/>
      <c r="L13" s="5404"/>
      <c r="M13" s="5404"/>
      <c r="N13" s="5404"/>
      <c r="O13" s="5404"/>
      <c r="P13" s="5404"/>
      <c r="Q13" s="5404"/>
      <c r="R13" s="5404"/>
      <c r="S13" s="5404"/>
      <c r="T13" s="5404"/>
      <c r="U13" s="5404"/>
      <c r="V13" s="5404"/>
      <c r="W13" s="5404"/>
      <c r="X13" s="5404"/>
      <c r="Y13" s="5404"/>
      <c r="Z13" s="5404"/>
      <c r="AA13" s="5404"/>
      <c r="AB13" s="5404"/>
      <c r="AC13" s="5404"/>
      <c r="AD13" s="5404"/>
      <c r="AE13" s="5404"/>
      <c r="AF13" s="5404"/>
      <c r="AG13" s="5404"/>
      <c r="AH13" s="5404"/>
      <c r="AI13" s="5404"/>
    </row>
    <row r="14" spans="1:41" s="1678" customFormat="1" ht="18" customHeight="1">
      <c r="A14" s="1683"/>
      <c r="B14" s="1683"/>
      <c r="C14" s="1683"/>
      <c r="D14" s="1683"/>
      <c r="E14" s="1683"/>
      <c r="F14" s="1683"/>
      <c r="G14" s="1683"/>
      <c r="H14" s="1683"/>
      <c r="I14" s="1683"/>
      <c r="J14" s="1683"/>
      <c r="K14" s="1683"/>
      <c r="L14" s="1683"/>
      <c r="M14" s="1683"/>
      <c r="N14" s="1683"/>
      <c r="O14" s="1683"/>
      <c r="P14" s="1683"/>
      <c r="Q14" s="1683"/>
      <c r="R14" s="1683"/>
      <c r="S14" s="1683"/>
      <c r="T14" s="1683"/>
      <c r="U14" s="1683"/>
      <c r="V14" s="1683"/>
      <c r="W14" s="1683"/>
      <c r="X14" s="1683"/>
      <c r="Y14" s="1683"/>
      <c r="Z14" s="1683"/>
      <c r="AA14" s="1683"/>
      <c r="AB14" s="1683"/>
      <c r="AC14" s="1683"/>
      <c r="AD14" s="1683"/>
      <c r="AE14" s="1684"/>
      <c r="AF14" s="1684"/>
      <c r="AG14" s="1684"/>
      <c r="AH14" s="1684"/>
      <c r="AI14" s="1684"/>
    </row>
    <row r="15" spans="1:41" s="1678" customFormat="1" ht="18" customHeight="1">
      <c r="A15" s="1678" t="s">
        <v>4817</v>
      </c>
      <c r="G15" s="1685"/>
      <c r="H15" s="1685"/>
      <c r="I15" s="1686"/>
      <c r="J15" s="1686"/>
      <c r="K15" s="5403"/>
      <c r="L15" s="5403"/>
      <c r="M15" s="5403"/>
      <c r="N15" s="5403"/>
      <c r="O15" s="5403"/>
      <c r="P15" s="5403"/>
      <c r="Q15" s="5403"/>
      <c r="R15" s="5403"/>
      <c r="S15" s="5403"/>
      <c r="T15" s="5403"/>
      <c r="U15" s="5403"/>
      <c r="V15" s="5403"/>
      <c r="W15" s="5403"/>
      <c r="X15" s="5403"/>
      <c r="Y15" s="5403"/>
      <c r="Z15" s="5403"/>
      <c r="AA15" s="5403"/>
      <c r="AB15" s="5403"/>
      <c r="AC15" s="5403"/>
      <c r="AD15" s="5403"/>
      <c r="AE15" s="5403"/>
      <c r="AF15" s="5403"/>
      <c r="AG15" s="5403"/>
      <c r="AH15" s="5403"/>
      <c r="AI15" s="5403"/>
    </row>
    <row r="16" spans="1:41" s="1678" customFormat="1" ht="18" customHeight="1">
      <c r="A16" s="1678" t="s">
        <v>4818</v>
      </c>
      <c r="I16" s="1686"/>
      <c r="J16" s="1686"/>
      <c r="K16" s="5403"/>
      <c r="L16" s="5403"/>
      <c r="M16" s="5403"/>
      <c r="N16" s="5403"/>
      <c r="O16" s="5403"/>
      <c r="P16" s="5403"/>
      <c r="Q16" s="5403"/>
      <c r="R16" s="5403"/>
      <c r="S16" s="5403"/>
      <c r="T16" s="5403"/>
      <c r="U16" s="5403"/>
      <c r="V16" s="5403"/>
      <c r="W16" s="5403"/>
      <c r="X16" s="5403"/>
      <c r="Y16" s="5403"/>
      <c r="Z16" s="5403"/>
      <c r="AA16" s="5403"/>
      <c r="AB16" s="5403"/>
      <c r="AC16" s="5403"/>
      <c r="AD16" s="5403"/>
      <c r="AE16" s="5403"/>
      <c r="AF16" s="5403"/>
      <c r="AG16" s="5403"/>
      <c r="AH16" s="5403"/>
      <c r="AI16" s="5403"/>
    </row>
    <row r="17" spans="1:35" s="1678" customFormat="1" ht="18" customHeight="1">
      <c r="A17" s="1678" t="s">
        <v>4819</v>
      </c>
      <c r="I17" s="1687"/>
      <c r="J17" s="1687"/>
      <c r="K17" s="5403"/>
      <c r="L17" s="5403"/>
      <c r="M17" s="5403"/>
      <c r="N17" s="5403"/>
      <c r="O17" s="5403"/>
      <c r="P17" s="5403"/>
      <c r="Q17" s="5403"/>
      <c r="R17" s="5403"/>
      <c r="S17" s="5403"/>
      <c r="T17" s="5403"/>
      <c r="U17" s="5403"/>
      <c r="V17" s="5403"/>
      <c r="W17" s="5403"/>
      <c r="X17" s="5403"/>
      <c r="Y17" s="5403"/>
      <c r="Z17" s="5403"/>
      <c r="AA17" s="5403"/>
      <c r="AB17" s="5403"/>
      <c r="AC17" s="5403"/>
      <c r="AD17" s="5403"/>
      <c r="AE17" s="5403"/>
      <c r="AF17" s="5403"/>
      <c r="AG17" s="5403"/>
      <c r="AH17" s="5403"/>
      <c r="AI17" s="5403"/>
    </row>
    <row r="18" spans="1:35" s="1678" customFormat="1" ht="18" customHeight="1">
      <c r="A18" s="1678" t="s">
        <v>4820</v>
      </c>
      <c r="I18" s="1686"/>
      <c r="J18" s="1686"/>
      <c r="K18" s="5403"/>
      <c r="L18" s="5403"/>
      <c r="M18" s="5403"/>
      <c r="N18" s="5403"/>
      <c r="O18" s="5403"/>
      <c r="P18" s="5403"/>
      <c r="Q18" s="5403"/>
      <c r="R18" s="5403"/>
      <c r="S18" s="5403"/>
      <c r="T18" s="5403"/>
      <c r="U18" s="5403"/>
      <c r="V18" s="5403"/>
      <c r="W18" s="5403"/>
      <c r="X18" s="5403"/>
      <c r="Y18" s="5403"/>
      <c r="Z18" s="5403"/>
      <c r="AA18" s="5403"/>
      <c r="AB18" s="5403"/>
      <c r="AC18" s="5403"/>
      <c r="AD18" s="5403"/>
      <c r="AE18" s="5403"/>
      <c r="AF18" s="5403"/>
      <c r="AG18" s="5403"/>
      <c r="AH18" s="5403"/>
      <c r="AI18" s="5403"/>
    </row>
    <row r="19" spans="1:35" s="1678" customFormat="1" ht="18" customHeight="1">
      <c r="A19" s="1678" t="s">
        <v>4821</v>
      </c>
      <c r="I19" s="1688"/>
      <c r="J19" s="1688"/>
      <c r="K19" s="5404"/>
      <c r="L19" s="5404"/>
      <c r="M19" s="5404"/>
      <c r="N19" s="5404"/>
      <c r="O19" s="5404"/>
      <c r="P19" s="5404"/>
      <c r="Q19" s="5404"/>
      <c r="R19" s="5404"/>
      <c r="S19" s="5404"/>
      <c r="T19" s="5404"/>
      <c r="U19" s="5404"/>
      <c r="V19" s="5404"/>
      <c r="W19" s="5404"/>
      <c r="X19" s="5404"/>
      <c r="Y19" s="5404"/>
      <c r="Z19" s="5404"/>
      <c r="AA19" s="5404"/>
      <c r="AB19" s="5404"/>
      <c r="AC19" s="5404"/>
      <c r="AD19" s="5404"/>
      <c r="AE19" s="5404"/>
      <c r="AF19" s="5404"/>
      <c r="AG19" s="5404"/>
      <c r="AH19" s="5404"/>
      <c r="AI19" s="5404"/>
    </row>
    <row r="20" spans="1:35" s="1678" customFormat="1" ht="18" customHeight="1">
      <c r="A20" s="1683"/>
      <c r="B20" s="1683"/>
      <c r="C20" s="1683"/>
      <c r="D20" s="1683"/>
      <c r="E20" s="1683"/>
      <c r="F20" s="1683"/>
      <c r="G20" s="1683"/>
      <c r="H20" s="1683"/>
      <c r="I20" s="1683"/>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4"/>
      <c r="AF20" s="1684"/>
      <c r="AG20" s="1684"/>
      <c r="AH20" s="1684"/>
      <c r="AI20" s="1684"/>
    </row>
    <row r="21" spans="1:35" s="1678" customFormat="1" ht="18" customHeight="1">
      <c r="A21" s="1678" t="s">
        <v>4817</v>
      </c>
      <c r="G21" s="1685"/>
      <c r="H21" s="1685"/>
      <c r="I21" s="1686"/>
      <c r="J21" s="1686"/>
      <c r="K21" s="5403"/>
      <c r="L21" s="5403"/>
      <c r="M21" s="5403"/>
      <c r="N21" s="5403"/>
      <c r="O21" s="5403"/>
      <c r="P21" s="5403"/>
      <c r="Q21" s="5403"/>
      <c r="R21" s="5403"/>
      <c r="S21" s="5403"/>
      <c r="T21" s="5403"/>
      <c r="U21" s="5403"/>
      <c r="V21" s="5403"/>
      <c r="W21" s="5403"/>
      <c r="X21" s="5403"/>
      <c r="Y21" s="5403"/>
      <c r="Z21" s="5403"/>
      <c r="AA21" s="5403"/>
      <c r="AB21" s="5403"/>
      <c r="AC21" s="5403"/>
      <c r="AD21" s="5403"/>
      <c r="AE21" s="5403"/>
      <c r="AF21" s="5403"/>
      <c r="AG21" s="5403"/>
      <c r="AH21" s="5403"/>
      <c r="AI21" s="5403"/>
    </row>
    <row r="22" spans="1:35" s="1678" customFormat="1" ht="18" customHeight="1">
      <c r="A22" s="1678" t="s">
        <v>4818</v>
      </c>
      <c r="I22" s="1686"/>
      <c r="J22" s="1686"/>
      <c r="K22" s="5403"/>
      <c r="L22" s="5403"/>
      <c r="M22" s="5403"/>
      <c r="N22" s="5403"/>
      <c r="O22" s="5403"/>
      <c r="P22" s="5403"/>
      <c r="Q22" s="5403"/>
      <c r="R22" s="5403"/>
      <c r="S22" s="5403"/>
      <c r="T22" s="5403"/>
      <c r="U22" s="5403"/>
      <c r="V22" s="5403"/>
      <c r="W22" s="5403"/>
      <c r="X22" s="5403"/>
      <c r="Y22" s="5403"/>
      <c r="Z22" s="5403"/>
      <c r="AA22" s="5403"/>
      <c r="AB22" s="5403"/>
      <c r="AC22" s="5403"/>
      <c r="AD22" s="5403"/>
      <c r="AE22" s="5403"/>
      <c r="AF22" s="5403"/>
      <c r="AG22" s="5403"/>
      <c r="AH22" s="5403"/>
      <c r="AI22" s="5403"/>
    </row>
    <row r="23" spans="1:35" s="1678" customFormat="1" ht="18" customHeight="1">
      <c r="A23" s="1678" t="s">
        <v>4819</v>
      </c>
      <c r="I23" s="1687"/>
      <c r="J23" s="1687"/>
      <c r="K23" s="5403"/>
      <c r="L23" s="5403"/>
      <c r="M23" s="5403"/>
      <c r="N23" s="5403"/>
      <c r="O23" s="5403"/>
      <c r="P23" s="5403"/>
      <c r="Q23" s="5403"/>
      <c r="R23" s="5403"/>
      <c r="S23" s="5403"/>
      <c r="T23" s="5403"/>
      <c r="U23" s="5403"/>
      <c r="V23" s="5403"/>
      <c r="W23" s="5403"/>
      <c r="X23" s="5403"/>
      <c r="Y23" s="5403"/>
      <c r="Z23" s="5403"/>
      <c r="AA23" s="5403"/>
      <c r="AB23" s="5403"/>
      <c r="AC23" s="5403"/>
      <c r="AD23" s="5403"/>
      <c r="AE23" s="5403"/>
      <c r="AF23" s="5403"/>
      <c r="AG23" s="5403"/>
      <c r="AH23" s="5403"/>
      <c r="AI23" s="5403"/>
    </row>
    <row r="24" spans="1:35" s="1678" customFormat="1" ht="18" customHeight="1">
      <c r="A24" s="1678" t="s">
        <v>4820</v>
      </c>
      <c r="I24" s="1686"/>
      <c r="J24" s="1686"/>
      <c r="K24" s="5403"/>
      <c r="L24" s="5403"/>
      <c r="M24" s="5403"/>
      <c r="N24" s="5403"/>
      <c r="O24" s="5403"/>
      <c r="P24" s="5403"/>
      <c r="Q24" s="5403"/>
      <c r="R24" s="5403"/>
      <c r="S24" s="5403"/>
      <c r="T24" s="5403"/>
      <c r="U24" s="5403"/>
      <c r="V24" s="5403"/>
      <c r="W24" s="5403"/>
      <c r="X24" s="5403"/>
      <c r="Y24" s="5403"/>
      <c r="Z24" s="5403"/>
      <c r="AA24" s="5403"/>
      <c r="AB24" s="5403"/>
      <c r="AC24" s="5403"/>
      <c r="AD24" s="5403"/>
      <c r="AE24" s="5403"/>
      <c r="AF24" s="5403"/>
      <c r="AG24" s="5403"/>
      <c r="AH24" s="5403"/>
      <c r="AI24" s="5403"/>
    </row>
    <row r="25" spans="1:35" s="1678" customFormat="1" ht="18" customHeight="1">
      <c r="A25" s="1678" t="s">
        <v>4821</v>
      </c>
      <c r="I25" s="1688"/>
      <c r="J25" s="1688"/>
      <c r="K25" s="5404"/>
      <c r="L25" s="5404"/>
      <c r="M25" s="5404"/>
      <c r="N25" s="5404"/>
      <c r="O25" s="5404"/>
      <c r="P25" s="5404"/>
      <c r="Q25" s="5404"/>
      <c r="R25" s="5404"/>
      <c r="S25" s="5404"/>
      <c r="T25" s="5404"/>
      <c r="U25" s="5404"/>
      <c r="V25" s="5404"/>
      <c r="W25" s="5404"/>
      <c r="X25" s="5404"/>
      <c r="Y25" s="5404"/>
      <c r="Z25" s="5404"/>
      <c r="AA25" s="5404"/>
      <c r="AB25" s="5404"/>
      <c r="AC25" s="5404"/>
      <c r="AD25" s="5404"/>
      <c r="AE25" s="5404"/>
      <c r="AF25" s="5404"/>
      <c r="AG25" s="5404"/>
      <c r="AH25" s="5404"/>
      <c r="AI25" s="5404"/>
    </row>
    <row r="26" spans="1:35" s="1678" customFormat="1" ht="18" customHeight="1">
      <c r="A26" s="1683"/>
      <c r="B26" s="1683"/>
      <c r="C26" s="1683"/>
      <c r="D26" s="1683"/>
      <c r="E26" s="1683"/>
      <c r="F26" s="1683"/>
      <c r="G26" s="1683"/>
      <c r="H26" s="1683"/>
      <c r="I26" s="1683"/>
      <c r="J26" s="1683"/>
      <c r="K26" s="1683"/>
      <c r="L26" s="1683"/>
      <c r="M26" s="1683"/>
      <c r="N26" s="1683"/>
      <c r="O26" s="1683"/>
      <c r="P26" s="1683"/>
      <c r="Q26" s="1683"/>
      <c r="R26" s="1683"/>
      <c r="S26" s="1683"/>
      <c r="T26" s="1683"/>
      <c r="U26" s="1683"/>
      <c r="V26" s="1683"/>
      <c r="W26" s="1683"/>
      <c r="X26" s="1683"/>
      <c r="Y26" s="1683"/>
      <c r="Z26" s="1683"/>
      <c r="AA26" s="1683"/>
      <c r="AB26" s="1683"/>
      <c r="AC26" s="1683"/>
      <c r="AD26" s="1683"/>
      <c r="AE26" s="1684"/>
      <c r="AF26" s="1684"/>
      <c r="AG26" s="1684"/>
      <c r="AH26" s="1684"/>
      <c r="AI26" s="1684"/>
    </row>
    <row r="27" spans="1:35" s="1678" customFormat="1" ht="18" customHeight="1">
      <c r="A27" s="1678" t="s">
        <v>4817</v>
      </c>
      <c r="G27" s="1685"/>
      <c r="H27" s="1685"/>
      <c r="I27" s="1686"/>
      <c r="J27" s="1686"/>
      <c r="K27" s="5403"/>
      <c r="L27" s="5403"/>
      <c r="M27" s="5403"/>
      <c r="N27" s="5403"/>
      <c r="O27" s="5403"/>
      <c r="P27" s="5403"/>
      <c r="Q27" s="5403"/>
      <c r="R27" s="5403"/>
      <c r="S27" s="5403"/>
      <c r="T27" s="5403"/>
      <c r="U27" s="5403"/>
      <c r="V27" s="5403"/>
      <c r="W27" s="5403"/>
      <c r="X27" s="5403"/>
      <c r="Y27" s="5403"/>
      <c r="Z27" s="5403"/>
      <c r="AA27" s="5403"/>
      <c r="AB27" s="5403"/>
      <c r="AC27" s="5403"/>
      <c r="AD27" s="5403"/>
      <c r="AE27" s="5403"/>
      <c r="AF27" s="5403"/>
      <c r="AG27" s="5403"/>
      <c r="AH27" s="5403"/>
      <c r="AI27" s="5403"/>
    </row>
    <row r="28" spans="1:35" s="1678" customFormat="1" ht="18" customHeight="1">
      <c r="A28" s="1678" t="s">
        <v>4818</v>
      </c>
      <c r="I28" s="1686"/>
      <c r="J28" s="1686"/>
      <c r="K28" s="5403"/>
      <c r="L28" s="5403"/>
      <c r="M28" s="5403"/>
      <c r="N28" s="5403"/>
      <c r="O28" s="5403"/>
      <c r="P28" s="5403"/>
      <c r="Q28" s="5403"/>
      <c r="R28" s="5403"/>
      <c r="S28" s="5403"/>
      <c r="T28" s="5403"/>
      <c r="U28" s="5403"/>
      <c r="V28" s="5403"/>
      <c r="W28" s="5403"/>
      <c r="X28" s="5403"/>
      <c r="Y28" s="5403"/>
      <c r="Z28" s="5403"/>
      <c r="AA28" s="5403"/>
      <c r="AB28" s="5403"/>
      <c r="AC28" s="5403"/>
      <c r="AD28" s="5403"/>
      <c r="AE28" s="5403"/>
      <c r="AF28" s="5403"/>
      <c r="AG28" s="5403"/>
      <c r="AH28" s="5403"/>
      <c r="AI28" s="5403"/>
    </row>
    <row r="29" spans="1:35" s="1678" customFormat="1" ht="18" customHeight="1">
      <c r="A29" s="1678" t="s">
        <v>4819</v>
      </c>
      <c r="I29" s="1687"/>
      <c r="J29" s="1687"/>
      <c r="K29" s="5403"/>
      <c r="L29" s="5403"/>
      <c r="M29" s="5403"/>
      <c r="N29" s="5403"/>
      <c r="O29" s="5403"/>
      <c r="P29" s="5403"/>
      <c r="Q29" s="5403"/>
      <c r="R29" s="5403"/>
      <c r="S29" s="5403"/>
      <c r="T29" s="5403"/>
      <c r="U29" s="5403"/>
      <c r="V29" s="5403"/>
      <c r="W29" s="5403"/>
      <c r="X29" s="5403"/>
      <c r="Y29" s="5403"/>
      <c r="Z29" s="5403"/>
      <c r="AA29" s="5403"/>
      <c r="AB29" s="5403"/>
      <c r="AC29" s="5403"/>
      <c r="AD29" s="5403"/>
      <c r="AE29" s="5403"/>
      <c r="AF29" s="5403"/>
      <c r="AG29" s="5403"/>
      <c r="AH29" s="5403"/>
      <c r="AI29" s="5403"/>
    </row>
    <row r="30" spans="1:35" s="1678" customFormat="1" ht="18" customHeight="1">
      <c r="A30" s="1678" t="s">
        <v>4820</v>
      </c>
      <c r="I30" s="1686"/>
      <c r="J30" s="1686"/>
      <c r="K30" s="5403"/>
      <c r="L30" s="5403"/>
      <c r="M30" s="5403"/>
      <c r="N30" s="5403"/>
      <c r="O30" s="5403"/>
      <c r="P30" s="5403"/>
      <c r="Q30" s="5403"/>
      <c r="R30" s="5403"/>
      <c r="S30" s="5403"/>
      <c r="T30" s="5403"/>
      <c r="U30" s="5403"/>
      <c r="V30" s="5403"/>
      <c r="W30" s="5403"/>
      <c r="X30" s="5403"/>
      <c r="Y30" s="5403"/>
      <c r="Z30" s="5403"/>
      <c r="AA30" s="5403"/>
      <c r="AB30" s="5403"/>
      <c r="AC30" s="5403"/>
      <c r="AD30" s="5403"/>
      <c r="AE30" s="5403"/>
      <c r="AF30" s="5403"/>
      <c r="AG30" s="5403"/>
      <c r="AH30" s="5403"/>
      <c r="AI30" s="5403"/>
    </row>
    <row r="31" spans="1:35" s="1678" customFormat="1" ht="18" customHeight="1">
      <c r="A31" s="1689" t="s">
        <v>4821</v>
      </c>
      <c r="B31" s="1689"/>
      <c r="C31" s="1689"/>
      <c r="D31" s="1689"/>
      <c r="E31" s="1689"/>
      <c r="F31" s="1689"/>
      <c r="G31" s="1689"/>
      <c r="H31" s="1689"/>
      <c r="I31" s="1688"/>
      <c r="J31" s="1688"/>
      <c r="K31" s="5404"/>
      <c r="L31" s="5404"/>
      <c r="M31" s="5404"/>
      <c r="N31" s="5404"/>
      <c r="O31" s="5404"/>
      <c r="P31" s="5404"/>
      <c r="Q31" s="5404"/>
      <c r="R31" s="5404"/>
      <c r="S31" s="5404"/>
      <c r="T31" s="5404"/>
      <c r="U31" s="5404"/>
      <c r="V31" s="5404"/>
      <c r="W31" s="5404"/>
      <c r="X31" s="5404"/>
      <c r="Y31" s="5404"/>
      <c r="Z31" s="5404"/>
      <c r="AA31" s="5404"/>
      <c r="AB31" s="5404"/>
      <c r="AC31" s="5404"/>
      <c r="AD31" s="5404"/>
      <c r="AE31" s="5404"/>
      <c r="AF31" s="5404"/>
      <c r="AG31" s="5404"/>
      <c r="AH31" s="5404"/>
      <c r="AI31" s="5404"/>
    </row>
    <row r="32" spans="1:35" s="1678" customFormat="1" ht="18" customHeight="1">
      <c r="E32" s="1679"/>
      <c r="F32" s="1679"/>
      <c r="G32" s="1679"/>
      <c r="H32" s="1679"/>
      <c r="I32" s="1679"/>
      <c r="J32" s="1679"/>
      <c r="K32" s="1679"/>
      <c r="L32" s="1679"/>
      <c r="M32" s="1679"/>
      <c r="N32" s="1679"/>
      <c r="O32" s="1679"/>
      <c r="P32" s="1679"/>
      <c r="Q32" s="1679"/>
      <c r="R32" s="1679"/>
      <c r="S32" s="1679"/>
      <c r="T32" s="1679"/>
      <c r="U32" s="1679"/>
      <c r="V32" s="1679"/>
      <c r="W32" s="1679"/>
      <c r="X32" s="1679"/>
      <c r="Y32" s="1679"/>
      <c r="Z32" s="1679"/>
      <c r="AA32" s="1679"/>
      <c r="AB32" s="1679"/>
      <c r="AC32" s="1679"/>
      <c r="AD32" s="1679"/>
    </row>
    <row r="33" spans="5:30" s="1678" customFormat="1" ht="18" customHeight="1">
      <c r="E33" s="1679"/>
      <c r="F33" s="1679"/>
      <c r="G33" s="1679"/>
      <c r="H33" s="1679"/>
      <c r="I33" s="1679"/>
      <c r="J33" s="1679"/>
      <c r="K33" s="1679"/>
      <c r="L33" s="1679"/>
      <c r="M33" s="1679"/>
      <c r="N33" s="1679"/>
      <c r="O33" s="1679"/>
      <c r="P33" s="1679"/>
      <c r="Q33" s="1679"/>
      <c r="R33" s="1679"/>
      <c r="S33" s="1679"/>
      <c r="T33" s="1679"/>
      <c r="U33" s="1679"/>
      <c r="V33" s="1679"/>
      <c r="W33" s="1679"/>
      <c r="X33" s="1679"/>
      <c r="Y33" s="1679"/>
      <c r="Z33" s="1679"/>
      <c r="AA33" s="1679"/>
      <c r="AB33" s="1679"/>
      <c r="AC33" s="1679"/>
      <c r="AD33" s="1679"/>
    </row>
    <row r="34" spans="5:30" s="1678" customFormat="1" ht="18" customHeight="1">
      <c r="E34" s="1679"/>
      <c r="F34" s="1679"/>
      <c r="G34" s="1679"/>
      <c r="H34" s="1679"/>
      <c r="I34" s="1679"/>
      <c r="J34" s="1679"/>
      <c r="K34" s="1679"/>
      <c r="L34" s="1679"/>
      <c r="M34" s="1679"/>
      <c r="N34" s="1679"/>
      <c r="O34" s="1679"/>
      <c r="P34" s="1679"/>
      <c r="Q34" s="1679"/>
      <c r="R34" s="1679"/>
      <c r="S34" s="1679"/>
      <c r="T34" s="1679"/>
      <c r="U34" s="1679"/>
      <c r="V34" s="1679"/>
      <c r="W34" s="1679"/>
      <c r="X34" s="1679"/>
      <c r="Y34" s="1679"/>
      <c r="Z34" s="1679"/>
      <c r="AA34" s="1679"/>
      <c r="AB34" s="1679"/>
      <c r="AC34" s="1679"/>
      <c r="AD34" s="1679"/>
    </row>
    <row r="35" spans="5:30" s="1678" customFormat="1" ht="18" customHeight="1">
      <c r="E35" s="1679"/>
      <c r="F35" s="1679"/>
      <c r="G35" s="1679"/>
      <c r="H35" s="1679"/>
      <c r="I35" s="1679"/>
      <c r="J35" s="1679"/>
      <c r="K35" s="1679"/>
      <c r="L35" s="1679"/>
      <c r="M35" s="1679"/>
      <c r="N35" s="1679"/>
      <c r="O35" s="1679"/>
      <c r="P35" s="1679"/>
      <c r="Q35" s="1679"/>
      <c r="R35" s="1679"/>
      <c r="S35" s="1679"/>
      <c r="T35" s="1679"/>
      <c r="U35" s="1679"/>
      <c r="V35" s="1679"/>
      <c r="W35" s="1679"/>
      <c r="X35" s="1679"/>
      <c r="Y35" s="1679"/>
      <c r="Z35" s="1679"/>
      <c r="AA35" s="1679"/>
      <c r="AB35" s="1679"/>
      <c r="AC35" s="1679"/>
      <c r="AD35" s="1679"/>
    </row>
    <row r="36" spans="5:30" s="1678" customFormat="1" ht="18" customHeight="1">
      <c r="E36" s="1679"/>
      <c r="F36" s="1679"/>
      <c r="G36" s="1679"/>
      <c r="H36" s="1679"/>
      <c r="I36" s="1679"/>
      <c r="J36" s="1679"/>
      <c r="K36" s="1679"/>
      <c r="L36" s="1679"/>
      <c r="M36" s="1679"/>
      <c r="N36" s="1679"/>
      <c r="O36" s="1679"/>
      <c r="P36" s="1679"/>
      <c r="Q36" s="1679"/>
      <c r="R36" s="1679"/>
      <c r="S36" s="1679"/>
      <c r="T36" s="1679"/>
      <c r="U36" s="1679"/>
      <c r="V36" s="1679"/>
      <c r="W36" s="1679"/>
      <c r="X36" s="1679"/>
      <c r="Y36" s="1679"/>
      <c r="Z36" s="1679"/>
      <c r="AA36" s="1679"/>
      <c r="AB36" s="1679"/>
      <c r="AC36" s="1679"/>
      <c r="AD36" s="1679"/>
    </row>
    <row r="37" spans="5:30" s="1678" customFormat="1" ht="18" customHeight="1">
      <c r="E37" s="1679"/>
      <c r="F37" s="1679"/>
      <c r="G37" s="1679"/>
      <c r="H37" s="1679"/>
      <c r="I37" s="1679"/>
      <c r="J37" s="1679"/>
      <c r="K37" s="1679"/>
      <c r="L37" s="1679"/>
      <c r="M37" s="1679"/>
      <c r="N37" s="1679"/>
      <c r="O37" s="1679"/>
      <c r="P37" s="1679"/>
      <c r="Q37" s="1679"/>
      <c r="R37" s="1679"/>
      <c r="S37" s="1679"/>
      <c r="T37" s="1679"/>
      <c r="U37" s="1679"/>
      <c r="V37" s="1679"/>
      <c r="W37" s="1679"/>
      <c r="X37" s="1679"/>
      <c r="Y37" s="1679"/>
      <c r="Z37" s="1679"/>
      <c r="AA37" s="1679"/>
      <c r="AB37" s="1679"/>
      <c r="AC37" s="1679"/>
      <c r="AD37" s="1679"/>
    </row>
    <row r="38" spans="5:30" s="1678" customFormat="1" ht="18" customHeight="1">
      <c r="E38" s="1679"/>
      <c r="F38" s="1679"/>
      <c r="G38" s="1679"/>
      <c r="H38" s="1679"/>
      <c r="I38" s="1679"/>
      <c r="J38" s="1679"/>
      <c r="K38" s="1679"/>
      <c r="L38" s="1679"/>
      <c r="M38" s="1679"/>
      <c r="N38" s="1679"/>
      <c r="O38" s="1679"/>
      <c r="P38" s="1679"/>
      <c r="Q38" s="1679"/>
      <c r="R38" s="1679"/>
      <c r="S38" s="1679"/>
      <c r="T38" s="1679"/>
      <c r="U38" s="1679"/>
      <c r="V38" s="1679"/>
      <c r="W38" s="1679"/>
      <c r="X38" s="1679"/>
      <c r="Y38" s="1679"/>
      <c r="Z38" s="1679"/>
      <c r="AA38" s="1679"/>
      <c r="AB38" s="1679"/>
      <c r="AC38" s="1679"/>
      <c r="AD38" s="1679"/>
    </row>
    <row r="39" spans="5:30" s="1678" customFormat="1" ht="18" customHeight="1">
      <c r="E39" s="1679"/>
      <c r="F39" s="1679"/>
      <c r="G39" s="1679"/>
      <c r="H39" s="1679"/>
      <c r="I39" s="1679"/>
      <c r="J39" s="1679"/>
      <c r="K39" s="1679"/>
      <c r="L39" s="1679"/>
      <c r="M39" s="1679"/>
      <c r="N39" s="1679"/>
      <c r="O39" s="1679"/>
      <c r="P39" s="1679"/>
      <c r="Q39" s="1679"/>
      <c r="R39" s="1679"/>
      <c r="S39" s="1679"/>
      <c r="T39" s="1679"/>
      <c r="U39" s="1679"/>
      <c r="V39" s="1679"/>
      <c r="W39" s="1679"/>
      <c r="X39" s="1679"/>
      <c r="Y39" s="1679"/>
      <c r="Z39" s="1679"/>
      <c r="AA39" s="1679"/>
      <c r="AB39" s="1679"/>
      <c r="AC39" s="1679"/>
      <c r="AD39" s="1679"/>
    </row>
    <row r="40" spans="5:30" s="1678" customFormat="1" ht="18" customHeight="1">
      <c r="E40" s="1679"/>
      <c r="F40" s="1679"/>
      <c r="G40" s="1679"/>
      <c r="H40" s="1679"/>
      <c r="I40" s="1679"/>
      <c r="J40" s="1679"/>
      <c r="K40" s="1679"/>
      <c r="L40" s="1679"/>
      <c r="M40" s="1679"/>
      <c r="N40" s="1679"/>
      <c r="O40" s="1679"/>
      <c r="P40" s="1679"/>
      <c r="Q40" s="1679"/>
      <c r="R40" s="1679"/>
      <c r="S40" s="1679"/>
      <c r="T40" s="1679"/>
      <c r="U40" s="1679"/>
      <c r="V40" s="1679"/>
      <c r="W40" s="1679"/>
      <c r="X40" s="1679"/>
      <c r="Y40" s="1679"/>
      <c r="Z40" s="1679"/>
      <c r="AA40" s="1679"/>
      <c r="AB40" s="1679"/>
      <c r="AC40" s="1679"/>
      <c r="AD40" s="1679"/>
    </row>
    <row r="41" spans="5:30" s="1678" customFormat="1" ht="18" customHeight="1">
      <c r="E41" s="1679"/>
      <c r="F41" s="1679"/>
      <c r="G41" s="1679"/>
      <c r="H41" s="1679"/>
      <c r="I41" s="1679"/>
      <c r="J41" s="1679"/>
      <c r="K41" s="1679"/>
      <c r="L41" s="1679"/>
      <c r="M41" s="1679"/>
      <c r="N41" s="1679"/>
      <c r="O41" s="1679"/>
      <c r="P41" s="1679"/>
      <c r="Q41" s="1679"/>
      <c r="R41" s="1679"/>
      <c r="S41" s="1679"/>
      <c r="T41" s="1679"/>
      <c r="U41" s="1679"/>
      <c r="V41" s="1679"/>
      <c r="W41" s="1679"/>
      <c r="X41" s="1679"/>
      <c r="Y41" s="1679"/>
      <c r="Z41" s="1679"/>
      <c r="AA41" s="1679"/>
      <c r="AB41" s="1679"/>
      <c r="AC41" s="1679"/>
      <c r="AD41" s="1679"/>
    </row>
    <row r="42" spans="5:30" s="1678" customFormat="1" ht="18" customHeight="1">
      <c r="E42" s="1679"/>
      <c r="F42" s="1679"/>
      <c r="G42" s="1679"/>
      <c r="H42" s="1679"/>
      <c r="I42" s="1679"/>
      <c r="J42" s="1679"/>
      <c r="K42" s="1679"/>
      <c r="L42" s="1679"/>
      <c r="M42" s="1679"/>
      <c r="N42" s="1679"/>
      <c r="O42" s="1679"/>
      <c r="P42" s="1679"/>
      <c r="Q42" s="1679"/>
      <c r="R42" s="1679"/>
      <c r="S42" s="1679"/>
      <c r="T42" s="1679"/>
      <c r="U42" s="1679"/>
      <c r="V42" s="1679"/>
      <c r="W42" s="1679"/>
      <c r="X42" s="1679"/>
      <c r="Y42" s="1679"/>
      <c r="Z42" s="1679"/>
      <c r="AA42" s="1679"/>
      <c r="AB42" s="1679"/>
      <c r="AC42" s="1679"/>
      <c r="AD42" s="1679"/>
    </row>
    <row r="43" spans="5:30" s="1678" customFormat="1" ht="18" customHeight="1">
      <c r="E43" s="1679"/>
      <c r="F43" s="1679"/>
      <c r="G43" s="1679"/>
      <c r="H43" s="1679"/>
      <c r="I43" s="1679"/>
      <c r="J43" s="1679"/>
      <c r="K43" s="1679"/>
      <c r="L43" s="1679"/>
      <c r="M43" s="1679"/>
      <c r="N43" s="1679"/>
      <c r="O43" s="1679"/>
      <c r="P43" s="1679"/>
      <c r="Q43" s="1679"/>
      <c r="R43" s="1679"/>
      <c r="S43" s="1679"/>
      <c r="T43" s="1679"/>
      <c r="U43" s="1679"/>
      <c r="V43" s="1679"/>
      <c r="W43" s="1679"/>
      <c r="X43" s="1679"/>
      <c r="Y43" s="1679"/>
      <c r="Z43" s="1679"/>
      <c r="AA43" s="1679"/>
      <c r="AB43" s="1679"/>
      <c r="AC43" s="1679"/>
      <c r="AD43" s="1679"/>
    </row>
    <row r="44" spans="5:30" s="1678" customFormat="1" ht="18" customHeight="1">
      <c r="E44" s="1679"/>
      <c r="F44" s="1679"/>
      <c r="G44" s="1679"/>
      <c r="H44" s="1679"/>
      <c r="I44" s="1679"/>
      <c r="J44" s="1679"/>
      <c r="K44" s="1679"/>
      <c r="L44" s="1679"/>
      <c r="M44" s="1679"/>
      <c r="N44" s="1679"/>
      <c r="O44" s="1679"/>
      <c r="P44" s="1679"/>
      <c r="Q44" s="1679"/>
      <c r="R44" s="1679"/>
      <c r="S44" s="1679"/>
      <c r="T44" s="1679"/>
      <c r="U44" s="1679"/>
      <c r="V44" s="1679"/>
      <c r="W44" s="1679"/>
      <c r="X44" s="1679"/>
      <c r="Y44" s="1679"/>
      <c r="Z44" s="1679"/>
      <c r="AA44" s="1679"/>
      <c r="AB44" s="1679"/>
      <c r="AC44" s="1679"/>
      <c r="AD44" s="1679"/>
    </row>
    <row r="57" spans="1:31" ht="18" customHeight="1">
      <c r="A57" s="1678"/>
      <c r="B57" s="1678"/>
      <c r="C57" s="1678"/>
      <c r="D57" s="1678"/>
      <c r="E57" s="1678"/>
      <c r="F57" s="1678"/>
      <c r="G57" s="1678"/>
      <c r="H57" s="1678"/>
      <c r="I57" s="1678"/>
      <c r="J57" s="1678"/>
      <c r="K57" s="1678"/>
      <c r="L57" s="1678"/>
      <c r="M57" s="1678"/>
      <c r="N57" s="1678"/>
      <c r="O57" s="1678"/>
      <c r="P57" s="1678"/>
      <c r="Q57" s="1678"/>
      <c r="R57" s="1678"/>
      <c r="S57" s="1678"/>
      <c r="T57" s="1678"/>
      <c r="U57" s="1678"/>
      <c r="V57" s="1678"/>
      <c r="W57" s="1678"/>
      <c r="X57" s="1678"/>
      <c r="Y57" s="1678"/>
      <c r="Z57" s="1678"/>
      <c r="AA57" s="1678"/>
      <c r="AB57" s="1678"/>
      <c r="AC57" s="1678"/>
      <c r="AD57" s="1678"/>
      <c r="AE57" s="1678"/>
    </row>
  </sheetData>
  <mergeCells count="25">
    <mergeCell ref="K31:AI31"/>
    <mergeCell ref="K24:AI24"/>
    <mergeCell ref="K25:AI25"/>
    <mergeCell ref="K27:AI27"/>
    <mergeCell ref="K28:AI28"/>
    <mergeCell ref="K29:AI29"/>
    <mergeCell ref="K30:AI30"/>
    <mergeCell ref="K23:AI23"/>
    <mergeCell ref="K10:AI10"/>
    <mergeCell ref="K11:AI11"/>
    <mergeCell ref="K12:AI12"/>
    <mergeCell ref="K13:AI13"/>
    <mergeCell ref="K15:AI15"/>
    <mergeCell ref="K16:AI16"/>
    <mergeCell ref="K17:AI17"/>
    <mergeCell ref="K18:AI18"/>
    <mergeCell ref="K19:AI19"/>
    <mergeCell ref="K21:AI21"/>
    <mergeCell ref="K22:AI22"/>
    <mergeCell ref="K9:AI9"/>
    <mergeCell ref="K3:AI3"/>
    <mergeCell ref="K4:AI4"/>
    <mergeCell ref="K5:AI5"/>
    <mergeCell ref="K6:AI6"/>
    <mergeCell ref="K7:AI7"/>
  </mergeCells>
  <phoneticPr fontId="129"/>
  <printOptions horizontalCentered="1"/>
  <pageMargins left="0.39370078740157483" right="0.19685039370078741" top="0.47244094488188981" bottom="0.19685039370078741" header="0.39370078740157483" footer="0"/>
  <pageSetup paperSize="9" orientation="portrait" blackAndWhite="1"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FF0000"/>
  </sheetPr>
  <dimension ref="A1:AB52"/>
  <sheetViews>
    <sheetView zoomScaleNormal="100" zoomScaleSheetLayoutView="100" workbookViewId="0"/>
  </sheetViews>
  <sheetFormatPr defaultColWidth="9" defaultRowHeight="13.5"/>
  <cols>
    <col min="1" max="24" width="3.125" style="1097" customWidth="1"/>
    <col min="25" max="27" width="3.125" style="1718" customWidth="1"/>
    <col min="28" max="28" width="3.125" style="1097" customWidth="1"/>
    <col min="29" max="29" width="12.375" style="1097" customWidth="1"/>
    <col min="30" max="30" width="9" style="1097" customWidth="1"/>
    <col min="31" max="16384" width="9" style="1097"/>
  </cols>
  <sheetData>
    <row r="1" spans="1:28" ht="17.25" customHeight="1">
      <c r="A1" s="1099"/>
      <c r="G1" s="1710"/>
      <c r="H1" s="1710"/>
      <c r="Y1" s="1711"/>
      <c r="Z1" s="1711"/>
      <c r="AA1" s="1711"/>
    </row>
    <row r="2" spans="1:28" ht="25.5" customHeight="1">
      <c r="A2" s="5424" t="s">
        <v>4372</v>
      </c>
      <c r="B2" s="5424"/>
      <c r="C2" s="5424"/>
      <c r="D2" s="5424"/>
      <c r="E2" s="5424"/>
      <c r="F2" s="5424"/>
      <c r="G2" s="5424"/>
      <c r="H2" s="5424"/>
      <c r="I2" s="5424"/>
      <c r="J2" s="5424"/>
      <c r="K2" s="5424"/>
      <c r="L2" s="5424"/>
      <c r="M2" s="5424"/>
      <c r="N2" s="5424"/>
      <c r="O2" s="5424"/>
      <c r="P2" s="5424"/>
      <c r="Q2" s="5424"/>
      <c r="R2" s="5424"/>
      <c r="S2" s="5424"/>
      <c r="T2" s="5424"/>
      <c r="U2" s="5424"/>
      <c r="V2" s="5424"/>
      <c r="W2" s="5424"/>
      <c r="X2" s="5424"/>
      <c r="Y2" s="5424"/>
      <c r="Z2" s="5424"/>
      <c r="AA2" s="5424"/>
      <c r="AB2" s="5424"/>
    </row>
    <row r="3" spans="1:28" ht="17.25" customHeight="1">
      <c r="J3" s="1698" t="s">
        <v>9</v>
      </c>
      <c r="K3" s="1709" t="str">
        <f>cst_wskakunin_KOUJI_SINTIKU_box</f>
        <v>□</v>
      </c>
      <c r="L3" s="1139" t="s">
        <v>5020</v>
      </c>
      <c r="M3" s="1139"/>
      <c r="O3" s="1709" t="str">
        <f>cst_wskakunin_KOUJI_zoukaitiku_box</f>
        <v>□</v>
      </c>
      <c r="P3" s="1139" t="s">
        <v>5021</v>
      </c>
      <c r="Q3" s="1139"/>
      <c r="R3" s="1139"/>
      <c r="Y3" s="1097"/>
      <c r="Z3" s="1097"/>
      <c r="AA3" s="1097"/>
    </row>
    <row r="4" spans="1:28" ht="17.25" customHeight="1">
      <c r="A4" s="1712"/>
      <c r="B4" s="1712"/>
      <c r="C4" s="1712"/>
      <c r="D4" s="1712"/>
      <c r="E4" s="1712"/>
      <c r="F4" s="1712"/>
      <c r="G4" s="1712"/>
      <c r="H4" s="1712"/>
      <c r="I4" s="1712"/>
      <c r="J4" s="1712"/>
      <c r="S4" s="1708"/>
      <c r="T4" s="1712"/>
      <c r="U4" s="1712"/>
      <c r="V4" s="1712"/>
      <c r="W4" s="1712"/>
      <c r="X4" s="1712"/>
      <c r="Y4" s="1712"/>
      <c r="Z4" s="1712"/>
      <c r="AA4" s="1712"/>
      <c r="AB4" s="1712"/>
    </row>
    <row r="5" spans="1:28" ht="17.25" customHeight="1">
      <c r="B5" s="1100"/>
      <c r="C5" s="1100"/>
      <c r="D5" s="1100"/>
      <c r="E5" s="1100"/>
      <c r="F5" s="1100"/>
      <c r="N5" s="1100"/>
      <c r="U5" s="5425"/>
      <c r="V5" s="5425"/>
      <c r="W5" s="1100" t="s">
        <v>477</v>
      </c>
      <c r="X5" s="1713"/>
      <c r="Y5" s="1100" t="s">
        <v>5</v>
      </c>
      <c r="Z5" s="1713"/>
      <c r="AA5" s="1100" t="s">
        <v>478</v>
      </c>
    </row>
    <row r="6" spans="1:28" ht="17.25" customHeight="1">
      <c r="B6" s="1100"/>
      <c r="C6" s="1100"/>
      <c r="D6" s="1100"/>
      <c r="E6" s="1100"/>
      <c r="F6" s="1100"/>
      <c r="G6" s="1100"/>
      <c r="H6" s="1100"/>
      <c r="Y6" s="1097"/>
      <c r="Z6" s="1097"/>
      <c r="AA6" s="1097"/>
    </row>
    <row r="7" spans="1:28" ht="18" customHeight="1">
      <c r="A7" s="1097" t="s">
        <v>3514</v>
      </c>
      <c r="D7" s="1100"/>
      <c r="E7" s="1100"/>
      <c r="F7" s="1100"/>
      <c r="G7" s="1100"/>
      <c r="H7" s="1100"/>
      <c r="Y7" s="1097"/>
      <c r="Z7" s="1097"/>
      <c r="AA7" s="1097"/>
    </row>
    <row r="8" spans="1:28" ht="18" customHeight="1">
      <c r="Y8" s="1097"/>
      <c r="Z8" s="1097"/>
      <c r="AA8" s="1097"/>
    </row>
    <row r="9" spans="1:28" ht="17.25" customHeight="1">
      <c r="L9" s="1157" t="s">
        <v>3555</v>
      </c>
      <c r="S9" s="5378" t="str">
        <f>cst_wskakunin_owner1__address</f>
        <v>埼玉県埼玉県さいたま市浦和区岸町７－１２－３</v>
      </c>
      <c r="T9" s="5378"/>
      <c r="U9" s="5378"/>
      <c r="V9" s="5378"/>
      <c r="W9" s="5378"/>
      <c r="X9" s="5378"/>
      <c r="Y9" s="5378"/>
      <c r="Z9" s="5378"/>
      <c r="AA9" s="5378"/>
      <c r="AB9" s="5378"/>
    </row>
    <row r="10" spans="1:28" ht="17.25" customHeight="1">
      <c r="L10" s="1157" t="s">
        <v>3516</v>
      </c>
      <c r="S10" s="5378"/>
      <c r="T10" s="5378"/>
      <c r="U10" s="5378"/>
      <c r="V10" s="5378"/>
      <c r="W10" s="5378"/>
      <c r="X10" s="5378"/>
      <c r="Y10" s="5378"/>
      <c r="Z10" s="5378"/>
      <c r="AA10" s="5378"/>
      <c r="AB10" s="5378"/>
    </row>
    <row r="11" spans="1:28" ht="17.25" customHeight="1">
      <c r="L11" s="1157" t="s">
        <v>3025</v>
      </c>
      <c r="S11" s="5378" t="str">
        <f>cst_wskakunin_owner1__space3</f>
        <v>テスト建て主
代表取締役社長　テストさん</v>
      </c>
      <c r="T11" s="5378"/>
      <c r="U11" s="5378"/>
      <c r="V11" s="5378"/>
      <c r="W11" s="5378"/>
      <c r="X11" s="5378"/>
      <c r="Y11" s="5378"/>
      <c r="Z11" s="5378"/>
      <c r="AA11" s="5378"/>
      <c r="AB11" s="5378"/>
    </row>
    <row r="12" spans="1:28" ht="17.25" customHeight="1">
      <c r="L12" s="1157" t="s">
        <v>3026</v>
      </c>
      <c r="S12" s="5378"/>
      <c r="T12" s="5378"/>
      <c r="U12" s="5378"/>
      <c r="V12" s="5378"/>
      <c r="W12" s="5378"/>
      <c r="X12" s="5378"/>
      <c r="Y12" s="5378"/>
      <c r="Z12" s="5378"/>
      <c r="AA12" s="5378"/>
      <c r="AB12" s="5378"/>
    </row>
    <row r="13" spans="1:28" ht="17.25" customHeight="1">
      <c r="Y13" s="1097"/>
      <c r="Z13" s="1097"/>
      <c r="AA13" s="1097"/>
    </row>
    <row r="14" spans="1:28" ht="17.25" customHeight="1">
      <c r="A14" s="1097" t="s">
        <v>5022</v>
      </c>
      <c r="Y14" s="1097"/>
      <c r="Z14" s="1097"/>
      <c r="AA14" s="1097"/>
    </row>
    <row r="15" spans="1:28" ht="17.25" customHeight="1">
      <c r="A15" s="1097" t="s">
        <v>5023</v>
      </c>
      <c r="Y15" s="1097"/>
      <c r="Z15" s="1097"/>
      <c r="AA15" s="1097"/>
    </row>
    <row r="16" spans="1:28" ht="17.25" customHeight="1">
      <c r="A16" s="1097" t="s">
        <v>5024</v>
      </c>
      <c r="Y16" s="1097"/>
      <c r="Z16" s="1097"/>
      <c r="AA16" s="1097"/>
    </row>
    <row r="17" spans="1:28" ht="17.25" customHeight="1">
      <c r="Y17" s="1097"/>
      <c r="Z17" s="1097"/>
      <c r="AA17" s="1097"/>
    </row>
    <row r="18" spans="1:28" ht="17.25" customHeight="1">
      <c r="A18" s="5426" t="s">
        <v>0</v>
      </c>
      <c r="B18" s="5426"/>
      <c r="C18" s="5426"/>
      <c r="D18" s="5426"/>
      <c r="E18" s="5426"/>
      <c r="F18" s="5426"/>
      <c r="G18" s="5426"/>
      <c r="H18" s="5426"/>
      <c r="I18" s="5426"/>
      <c r="J18" s="5426"/>
      <c r="K18" s="5426"/>
      <c r="L18" s="5426"/>
      <c r="M18" s="5426"/>
      <c r="N18" s="5426"/>
      <c r="O18" s="5426"/>
      <c r="P18" s="5426"/>
      <c r="Q18" s="5426"/>
      <c r="R18" s="5426"/>
      <c r="S18" s="5426"/>
      <c r="T18" s="5426"/>
      <c r="U18" s="5426"/>
      <c r="V18" s="5426"/>
      <c r="W18" s="5426"/>
      <c r="X18" s="5426"/>
      <c r="Y18" s="5426"/>
      <c r="Z18" s="5426"/>
      <c r="AA18" s="5426"/>
      <c r="AB18" s="5426"/>
    </row>
    <row r="19" spans="1:28" ht="17.25" customHeight="1">
      <c r="Y19" s="1097"/>
      <c r="Z19" s="1097"/>
      <c r="AA19" s="1097"/>
    </row>
    <row r="20" spans="1:28" ht="17.25" customHeight="1">
      <c r="A20" s="1157" t="s">
        <v>4456</v>
      </c>
      <c r="Y20" s="1097"/>
      <c r="Z20" s="1097"/>
      <c r="AA20" s="1097"/>
    </row>
    <row r="21" spans="1:28" ht="6" customHeight="1">
      <c r="A21" s="1157"/>
      <c r="Y21" s="1097"/>
      <c r="Z21" s="1097"/>
      <c r="AA21" s="1097"/>
    </row>
    <row r="22" spans="1:28" ht="17.25" customHeight="1">
      <c r="A22" s="1157" t="s">
        <v>5025</v>
      </c>
      <c r="B22" s="1157"/>
      <c r="C22" s="1157"/>
      <c r="D22" s="1157"/>
      <c r="E22" s="1157"/>
      <c r="F22" s="1157"/>
      <c r="G22" s="1157"/>
      <c r="H22" s="1157"/>
      <c r="I22" s="1157"/>
      <c r="J22" s="1157"/>
      <c r="K22" s="1157"/>
      <c r="L22" s="1157"/>
      <c r="M22" s="1157"/>
      <c r="Y22" s="1097"/>
      <c r="Z22" s="1097"/>
      <c r="AA22" s="1097"/>
    </row>
    <row r="23" spans="1:28" ht="17.25" customHeight="1">
      <c r="A23" s="1157"/>
      <c r="B23" s="1157"/>
      <c r="C23" s="1232" t="s">
        <v>6</v>
      </c>
      <c r="D23" s="5335"/>
      <c r="E23" s="5335"/>
      <c r="F23" s="5335"/>
      <c r="G23" s="5335"/>
      <c r="H23" s="5335"/>
      <c r="I23" s="5335"/>
      <c r="J23" s="5335"/>
      <c r="K23" s="1232" t="s">
        <v>7</v>
      </c>
      <c r="L23" s="1157"/>
      <c r="M23" s="1157"/>
      <c r="O23" s="1157"/>
      <c r="P23" s="1100"/>
      <c r="Q23" s="1100"/>
      <c r="R23" s="1100"/>
      <c r="S23" s="1100"/>
      <c r="T23" s="1100"/>
      <c r="U23" s="1100"/>
      <c r="V23" s="1232"/>
      <c r="Y23" s="1097"/>
      <c r="Z23" s="1097"/>
      <c r="AA23" s="1097"/>
    </row>
    <row r="24" spans="1:28" ht="7.5" customHeight="1">
      <c r="A24" s="1157"/>
      <c r="B24" s="1157"/>
      <c r="C24" s="1157"/>
      <c r="D24" s="1157"/>
      <c r="E24" s="1157"/>
      <c r="F24" s="1157"/>
      <c r="G24" s="1157"/>
      <c r="H24" s="1157"/>
      <c r="I24" s="1157"/>
      <c r="J24" s="1157"/>
      <c r="K24" s="1157"/>
      <c r="L24" s="1157"/>
      <c r="M24" s="1157"/>
      <c r="O24" s="1157"/>
      <c r="P24" s="1100"/>
      <c r="Q24" s="1100"/>
      <c r="R24" s="1100"/>
      <c r="S24" s="1100"/>
      <c r="T24" s="1100"/>
      <c r="U24" s="1100"/>
      <c r="V24" s="1232"/>
      <c r="Y24" s="1097"/>
      <c r="Z24" s="1097"/>
      <c r="AA24" s="1097"/>
    </row>
    <row r="25" spans="1:28" ht="17.25" customHeight="1">
      <c r="A25" s="1157" t="s">
        <v>5026</v>
      </c>
      <c r="Y25" s="1097"/>
      <c r="Z25" s="1097"/>
      <c r="AA25" s="1097"/>
    </row>
    <row r="26" spans="1:28" ht="17.25" customHeight="1">
      <c r="A26" s="1157"/>
      <c r="C26" s="5405"/>
      <c r="D26" s="5405"/>
      <c r="E26" s="1232" t="s">
        <v>477</v>
      </c>
      <c r="F26" s="1714"/>
      <c r="G26" s="1232" t="s">
        <v>5</v>
      </c>
      <c r="H26" s="1714"/>
      <c r="I26" s="1232" t="s">
        <v>478</v>
      </c>
      <c r="O26" s="1232"/>
      <c r="P26" s="1232"/>
      <c r="Q26" s="1232"/>
      <c r="S26" s="1232"/>
      <c r="U26" s="1232"/>
      <c r="Y26" s="1097"/>
      <c r="Z26" s="1097"/>
      <c r="AA26" s="1097"/>
    </row>
    <row r="27" spans="1:28" ht="7.5" customHeight="1">
      <c r="A27" s="1157"/>
      <c r="C27" s="1232"/>
      <c r="D27" s="1232"/>
      <c r="E27" s="1232"/>
      <c r="G27" s="1232"/>
      <c r="I27" s="1232"/>
      <c r="O27" s="1232"/>
      <c r="P27" s="1232"/>
      <c r="Q27" s="1232"/>
      <c r="S27" s="1232"/>
      <c r="U27" s="1232"/>
      <c r="Y27" s="1097"/>
      <c r="Z27" s="1097"/>
      <c r="AA27" s="1097"/>
    </row>
    <row r="28" spans="1:28" ht="17.25" customHeight="1">
      <c r="A28" s="1157" t="s">
        <v>5027</v>
      </c>
      <c r="B28" s="1713"/>
      <c r="Y28" s="1711"/>
      <c r="Z28" s="1711"/>
      <c r="AA28" s="1711"/>
    </row>
    <row r="29" spans="1:28" ht="17.25" customHeight="1">
      <c r="B29" s="1100"/>
      <c r="C29" s="1157" t="s">
        <v>5028</v>
      </c>
      <c r="D29" s="1715"/>
      <c r="Y29" s="1711"/>
      <c r="Z29" s="1711"/>
      <c r="AA29" s="1711"/>
    </row>
    <row r="30" spans="1:28" ht="7.5" customHeight="1">
      <c r="B30" s="1100"/>
      <c r="C30" s="1100"/>
      <c r="D30" s="1715"/>
      <c r="Y30" s="1711"/>
      <c r="Z30" s="1711"/>
      <c r="AA30" s="1711"/>
    </row>
    <row r="31" spans="1:28" ht="17.25" customHeight="1">
      <c r="A31" s="1097" t="s">
        <v>5029</v>
      </c>
      <c r="B31" s="1100"/>
      <c r="C31" s="1713"/>
      <c r="Y31" s="1097"/>
      <c r="Z31" s="1097"/>
      <c r="AA31" s="1097"/>
    </row>
    <row r="32" spans="1:28" ht="6" customHeight="1">
      <c r="B32" s="1100"/>
      <c r="C32" s="1713"/>
      <c r="Y32" s="1097"/>
      <c r="Z32" s="1097"/>
      <c r="AA32" s="1097"/>
    </row>
    <row r="33" spans="1:28" ht="17.25" customHeight="1">
      <c r="B33" s="1100"/>
      <c r="C33" s="5379" t="str">
        <f>cst_wskakunin_BUILD__address</f>
        <v>埼玉県さいたま市緑区</v>
      </c>
      <c r="D33" s="5379"/>
      <c r="E33" s="5379"/>
      <c r="F33" s="5379"/>
      <c r="G33" s="5379"/>
      <c r="H33" s="5379"/>
      <c r="I33" s="5379"/>
      <c r="J33" s="5379"/>
      <c r="K33" s="5379"/>
      <c r="L33" s="5379"/>
      <c r="M33" s="5379"/>
      <c r="N33" s="5379"/>
      <c r="O33" s="5379"/>
      <c r="P33" s="5379"/>
      <c r="Q33" s="5379"/>
      <c r="R33" s="5379"/>
      <c r="S33" s="5379"/>
      <c r="T33" s="5379"/>
      <c r="U33" s="5379"/>
      <c r="V33" s="5379"/>
      <c r="W33" s="5379"/>
      <c r="X33" s="5379"/>
      <c r="Y33" s="5379"/>
      <c r="Z33" s="5379"/>
      <c r="AA33" s="5379"/>
      <c r="AB33" s="5379"/>
    </row>
    <row r="34" spans="1:28" ht="17.25" customHeight="1">
      <c r="B34" s="1100"/>
      <c r="C34" s="5379"/>
      <c r="D34" s="5379"/>
      <c r="E34" s="5379"/>
      <c r="F34" s="5379"/>
      <c r="G34" s="5379"/>
      <c r="H34" s="5379"/>
      <c r="I34" s="5379"/>
      <c r="J34" s="5379"/>
      <c r="K34" s="5379"/>
      <c r="L34" s="5379"/>
      <c r="M34" s="5379"/>
      <c r="N34" s="5379"/>
      <c r="O34" s="5379"/>
      <c r="P34" s="5379"/>
      <c r="Q34" s="5379"/>
      <c r="R34" s="5379"/>
      <c r="S34" s="5379"/>
      <c r="T34" s="5379"/>
      <c r="U34" s="5379"/>
      <c r="V34" s="5379"/>
      <c r="W34" s="5379"/>
      <c r="X34" s="5379"/>
      <c r="Y34" s="5379"/>
      <c r="Z34" s="5379"/>
      <c r="AA34" s="5379"/>
      <c r="AB34" s="5379"/>
    </row>
    <row r="35" spans="1:28" ht="7.5" customHeight="1">
      <c r="B35" s="1100"/>
      <c r="C35" s="1716"/>
      <c r="D35" s="1716"/>
      <c r="E35" s="1716"/>
      <c r="F35" s="1716"/>
      <c r="G35" s="1716"/>
      <c r="H35" s="1716"/>
      <c r="I35" s="1716"/>
      <c r="J35" s="1716"/>
      <c r="K35" s="1716"/>
      <c r="L35" s="1716"/>
      <c r="M35" s="1716"/>
      <c r="N35" s="1716"/>
      <c r="O35" s="1716"/>
      <c r="P35" s="1716"/>
      <c r="Q35" s="1716"/>
      <c r="R35" s="1716"/>
      <c r="S35" s="1716"/>
      <c r="T35" s="1716"/>
      <c r="U35" s="1716"/>
      <c r="V35" s="1716"/>
      <c r="W35" s="1716"/>
      <c r="X35" s="1716"/>
      <c r="Y35" s="1716"/>
      <c r="Z35" s="1716"/>
      <c r="AA35" s="1716"/>
      <c r="AB35" s="1716"/>
    </row>
    <row r="36" spans="1:28" ht="17.25" customHeight="1">
      <c r="A36" s="1097" t="s">
        <v>5030</v>
      </c>
      <c r="B36" s="1100"/>
      <c r="C36" s="1713"/>
      <c r="Y36" s="1097"/>
      <c r="Z36" s="1097"/>
      <c r="AA36" s="1097"/>
    </row>
    <row r="37" spans="1:28" ht="17.25" customHeight="1">
      <c r="B37" s="1100"/>
      <c r="C37" s="5380"/>
      <c r="D37" s="5380"/>
      <c r="E37" s="5380"/>
      <c r="F37" s="5380"/>
      <c r="G37" s="5380"/>
      <c r="H37" s="5380"/>
      <c r="I37" s="5380"/>
      <c r="J37" s="5380"/>
      <c r="K37" s="5380"/>
      <c r="L37" s="5380"/>
      <c r="M37" s="5380"/>
      <c r="N37" s="5380"/>
      <c r="O37" s="5380"/>
      <c r="P37" s="5380"/>
      <c r="Q37" s="5380"/>
      <c r="R37" s="5380"/>
      <c r="S37" s="5380"/>
      <c r="T37" s="5380"/>
      <c r="U37" s="5380"/>
      <c r="V37" s="5380"/>
      <c r="W37" s="5380"/>
      <c r="X37" s="5380"/>
      <c r="Y37" s="5380"/>
      <c r="Z37" s="5380"/>
      <c r="AA37" s="5380"/>
      <c r="AB37" s="5380"/>
    </row>
    <row r="38" spans="1:28" ht="7.5" customHeight="1">
      <c r="B38" s="1100"/>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099"/>
      <c r="Y38" s="1099"/>
      <c r="Z38" s="1099"/>
      <c r="AA38" s="1099"/>
      <c r="AB38" s="1099"/>
    </row>
    <row r="39" spans="1:28" ht="17.25" customHeight="1">
      <c r="A39" s="1097" t="s">
        <v>5031</v>
      </c>
      <c r="K39" s="1713"/>
      <c r="M39" s="1710"/>
      <c r="N39" s="1713"/>
      <c r="S39" s="1713"/>
      <c r="V39" s="1711"/>
      <c r="W39" s="1713"/>
      <c r="X39" s="1715"/>
      <c r="Y39" s="1711"/>
      <c r="Z39" s="1711"/>
      <c r="AA39" s="1711"/>
    </row>
    <row r="40" spans="1:28" ht="6" customHeight="1">
      <c r="B40" s="1100"/>
      <c r="C40" s="1713"/>
      <c r="Y40" s="1097"/>
      <c r="Z40" s="1097"/>
      <c r="AA40" s="1097"/>
    </row>
    <row r="41" spans="1:28" ht="17.25" customHeight="1">
      <c r="C41" s="5338"/>
      <c r="D41" s="5338"/>
      <c r="E41" s="5338"/>
      <c r="F41" s="5338"/>
      <c r="G41" s="5338"/>
      <c r="H41" s="5338"/>
      <c r="I41" s="5338"/>
      <c r="J41" s="5338"/>
      <c r="K41" s="5338"/>
      <c r="L41" s="5338"/>
      <c r="M41" s="5338"/>
      <c r="N41" s="5338"/>
      <c r="O41" s="5338"/>
      <c r="P41" s="5338"/>
      <c r="Q41" s="5338"/>
      <c r="R41" s="5338"/>
      <c r="S41" s="5338"/>
      <c r="T41" s="5338"/>
      <c r="U41" s="5338"/>
      <c r="V41" s="5338"/>
      <c r="W41" s="5338"/>
      <c r="X41" s="5338"/>
      <c r="Y41" s="5338"/>
      <c r="Z41" s="5338"/>
      <c r="AA41" s="5338"/>
      <c r="AB41" s="5338"/>
    </row>
    <row r="42" spans="1:28" ht="17.25" customHeight="1">
      <c r="C42" s="5338"/>
      <c r="D42" s="5338"/>
      <c r="E42" s="5338"/>
      <c r="F42" s="5338"/>
      <c r="G42" s="5338"/>
      <c r="H42" s="5338"/>
      <c r="I42" s="5338"/>
      <c r="J42" s="5338"/>
      <c r="K42" s="5338"/>
      <c r="L42" s="5338"/>
      <c r="M42" s="5338"/>
      <c r="N42" s="5338"/>
      <c r="O42" s="5338"/>
      <c r="P42" s="5338"/>
      <c r="Q42" s="5338"/>
      <c r="R42" s="5338"/>
      <c r="S42" s="5338"/>
      <c r="T42" s="5338"/>
      <c r="U42" s="5338"/>
      <c r="V42" s="5338"/>
      <c r="W42" s="5338"/>
      <c r="X42" s="5338"/>
      <c r="Y42" s="5338"/>
      <c r="Z42" s="5338"/>
      <c r="AA42" s="5338"/>
      <c r="AB42" s="5338"/>
    </row>
    <row r="43" spans="1:28" ht="17.25" customHeight="1">
      <c r="A43" s="1103"/>
      <c r="B43" s="1103"/>
      <c r="C43" s="5406"/>
      <c r="D43" s="5406"/>
      <c r="E43" s="5406"/>
      <c r="F43" s="5406"/>
      <c r="G43" s="5406"/>
      <c r="H43" s="5406"/>
      <c r="I43" s="5406"/>
      <c r="J43" s="5406"/>
      <c r="K43" s="5406"/>
      <c r="L43" s="5406"/>
      <c r="M43" s="5406"/>
      <c r="N43" s="5406"/>
      <c r="O43" s="5406"/>
      <c r="P43" s="5406"/>
      <c r="Q43" s="5406"/>
      <c r="R43" s="5406"/>
      <c r="S43" s="5406"/>
      <c r="T43" s="5406"/>
      <c r="U43" s="5406"/>
      <c r="V43" s="5406"/>
      <c r="W43" s="5406"/>
      <c r="X43" s="5406"/>
      <c r="Y43" s="5406"/>
      <c r="Z43" s="5406"/>
      <c r="AA43" s="5406"/>
      <c r="AB43" s="5406"/>
    </row>
    <row r="44" spans="1:28" ht="26.25" customHeight="1">
      <c r="A44" s="5407" t="s">
        <v>3029</v>
      </c>
      <c r="B44" s="5408"/>
      <c r="C44" s="5408"/>
      <c r="D44" s="5408"/>
      <c r="E44" s="5408"/>
      <c r="F44" s="5408"/>
      <c r="G44" s="5408"/>
      <c r="H44" s="5408"/>
      <c r="I44" s="5408"/>
      <c r="J44" s="5409"/>
      <c r="K44" s="5410" t="s">
        <v>3548</v>
      </c>
      <c r="L44" s="5411"/>
      <c r="M44" s="5411"/>
      <c r="N44" s="5411"/>
      <c r="O44" s="5411"/>
      <c r="P44" s="5411"/>
      <c r="Q44" s="5411"/>
      <c r="R44" s="5411"/>
      <c r="S44" s="5411"/>
      <c r="T44" s="5411"/>
      <c r="U44" s="5411"/>
      <c r="V44" s="5411"/>
      <c r="W44" s="5411"/>
      <c r="X44" s="5411"/>
      <c r="Y44" s="5411"/>
      <c r="Z44" s="5411"/>
      <c r="AA44" s="5411"/>
      <c r="AB44" s="5412"/>
    </row>
    <row r="45" spans="1:28" ht="26.25" customHeight="1">
      <c r="A45" s="5407" t="s">
        <v>3549</v>
      </c>
      <c r="B45" s="5408"/>
      <c r="C45" s="5408"/>
      <c r="D45" s="5408"/>
      <c r="E45" s="5408"/>
      <c r="F45" s="5408"/>
      <c r="G45" s="5408"/>
      <c r="H45" s="5408"/>
      <c r="I45" s="5408"/>
      <c r="J45" s="5409"/>
      <c r="K45" s="5413"/>
      <c r="L45" s="5414"/>
      <c r="M45" s="5414"/>
      <c r="N45" s="5414"/>
      <c r="O45" s="5414"/>
      <c r="P45" s="5414"/>
      <c r="Q45" s="5414"/>
      <c r="R45" s="5414"/>
      <c r="S45" s="5414"/>
      <c r="T45" s="5414"/>
      <c r="U45" s="5414"/>
      <c r="V45" s="5414"/>
      <c r="W45" s="5414"/>
      <c r="X45" s="5414"/>
      <c r="Y45" s="5414"/>
      <c r="Z45" s="5414"/>
      <c r="AA45" s="5414"/>
      <c r="AB45" s="5415"/>
    </row>
    <row r="46" spans="1:28" ht="26.25" customHeight="1">
      <c r="A46" s="5419" t="s">
        <v>3550</v>
      </c>
      <c r="B46" s="5420"/>
      <c r="C46" s="5420"/>
      <c r="D46" s="5420"/>
      <c r="E46" s="5420"/>
      <c r="F46" s="5420"/>
      <c r="G46" s="5420"/>
      <c r="H46" s="5420"/>
      <c r="I46" s="5420"/>
      <c r="J46" s="5421"/>
      <c r="K46" s="5413"/>
      <c r="L46" s="5414"/>
      <c r="M46" s="5414"/>
      <c r="N46" s="5414"/>
      <c r="O46" s="5414"/>
      <c r="P46" s="5414"/>
      <c r="Q46" s="5414"/>
      <c r="R46" s="5414"/>
      <c r="S46" s="5414"/>
      <c r="T46" s="5414"/>
      <c r="U46" s="5414"/>
      <c r="V46" s="5414"/>
      <c r="W46" s="5414"/>
      <c r="X46" s="5414"/>
      <c r="Y46" s="5414"/>
      <c r="Z46" s="5414"/>
      <c r="AA46" s="5414"/>
      <c r="AB46" s="5415"/>
    </row>
    <row r="47" spans="1:28" ht="26.25" customHeight="1">
      <c r="A47" s="5422" t="s">
        <v>3867</v>
      </c>
      <c r="B47" s="5422"/>
      <c r="C47" s="5422"/>
      <c r="D47" s="5422"/>
      <c r="E47" s="5422"/>
      <c r="F47" s="5422"/>
      <c r="G47" s="5422"/>
      <c r="H47" s="5422"/>
      <c r="I47" s="5422"/>
      <c r="J47" s="5423"/>
      <c r="K47" s="5416"/>
      <c r="L47" s="5417"/>
      <c r="M47" s="5417"/>
      <c r="N47" s="5417"/>
      <c r="O47" s="5417"/>
      <c r="P47" s="5417"/>
      <c r="Q47" s="5417"/>
      <c r="R47" s="5417"/>
      <c r="S47" s="5417"/>
      <c r="T47" s="5417"/>
      <c r="U47" s="5417"/>
      <c r="V47" s="5417"/>
      <c r="W47" s="5417"/>
      <c r="X47" s="5417"/>
      <c r="Y47" s="5417"/>
      <c r="Z47" s="5417"/>
      <c r="AA47" s="5417"/>
      <c r="AB47" s="5418"/>
    </row>
    <row r="48" spans="1:28" ht="17.25" customHeight="1">
      <c r="A48" s="1717" t="s">
        <v>2943</v>
      </c>
      <c r="B48" s="1717"/>
    </row>
    <row r="49" spans="1:1" ht="17.25" customHeight="1">
      <c r="A49" s="1717" t="s">
        <v>5032</v>
      </c>
    </row>
    <row r="50" spans="1:1" ht="17.25" customHeight="1">
      <c r="A50" s="1717" t="s">
        <v>5033</v>
      </c>
    </row>
    <row r="51" spans="1:1" ht="17.25" customHeight="1">
      <c r="A51" s="1717" t="s">
        <v>5034</v>
      </c>
    </row>
    <row r="52" spans="1:1" ht="17.25" customHeight="1">
      <c r="A52" s="1717" t="s">
        <v>4457</v>
      </c>
    </row>
  </sheetData>
  <mergeCells count="15">
    <mergeCell ref="D23:J23"/>
    <mergeCell ref="A2:AB2"/>
    <mergeCell ref="U5:V5"/>
    <mergeCell ref="S9:AB10"/>
    <mergeCell ref="S11:AB12"/>
    <mergeCell ref="A18:AB18"/>
    <mergeCell ref="C26:D26"/>
    <mergeCell ref="C33:AB34"/>
    <mergeCell ref="C37:AB37"/>
    <mergeCell ref="C41:AB43"/>
    <mergeCell ref="A44:J44"/>
    <mergeCell ref="K44:AB47"/>
    <mergeCell ref="A45:J45"/>
    <mergeCell ref="A46:J46"/>
    <mergeCell ref="A47:J47"/>
  </mergeCells>
  <phoneticPr fontId="129"/>
  <dataValidations count="1">
    <dataValidation type="list" allowBlank="1" showInputMessage="1" showErrorMessage="1" sqref="B28 C31:C32 C36 C40 K3 K39 N39 O3 S39 W39" xr:uid="{00000000-0002-0000-5B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S32"/>
  <sheetViews>
    <sheetView workbookViewId="0"/>
  </sheetViews>
  <sheetFormatPr defaultColWidth="9" defaultRowHeight="12.75"/>
  <cols>
    <col min="1" max="1" width="1.625" style="662" customWidth="1"/>
    <col min="2" max="2" width="3.625" style="662" customWidth="1"/>
    <col min="3" max="3" width="3.25" style="662" customWidth="1"/>
    <col min="4" max="4" width="3.625" style="662" customWidth="1"/>
    <col min="5" max="5" width="3.25" style="662" bestFit="1" customWidth="1"/>
    <col min="6" max="6" width="3.625" style="662" customWidth="1"/>
    <col min="7" max="7" width="3" style="662" customWidth="1"/>
    <col min="8" max="8" width="6.75" style="662" bestFit="1" customWidth="1"/>
    <col min="9" max="9" width="3.25" style="662" bestFit="1" customWidth="1"/>
    <col min="10" max="10" width="5.5" style="662" customWidth="1"/>
    <col min="11" max="11" width="3.25" style="662" bestFit="1" customWidth="1"/>
    <col min="12" max="12" width="5.5" style="662" customWidth="1"/>
    <col min="13" max="13" width="3.25" style="662" bestFit="1" customWidth="1"/>
    <col min="14" max="14" width="6.75" style="662" customWidth="1"/>
    <col min="15" max="15" width="3.25" style="662" bestFit="1" customWidth="1"/>
    <col min="16" max="16" width="5.5" style="662" customWidth="1"/>
    <col min="17" max="17" width="3.25" style="662" bestFit="1" customWidth="1"/>
    <col min="18" max="18" width="5.5" style="662" customWidth="1"/>
    <col min="19" max="19" width="4.625" style="662" customWidth="1"/>
    <col min="20" max="256" width="9" style="662" customWidth="1"/>
    <col min="257" max="257" width="1.625" style="662" customWidth="1"/>
    <col min="258" max="258" width="3.625" style="662" customWidth="1"/>
    <col min="259" max="259" width="3.25" style="662" customWidth="1"/>
    <col min="260" max="260" width="3.625" style="662" customWidth="1"/>
    <col min="261" max="261" width="3.25" style="662" bestFit="1" customWidth="1"/>
    <col min="262" max="262" width="3.625" style="662" customWidth="1"/>
    <col min="263" max="263" width="3" style="662" customWidth="1"/>
    <col min="264" max="264" width="6.75" style="662" bestFit="1" customWidth="1"/>
    <col min="265" max="265" width="3.25" style="662" bestFit="1" customWidth="1"/>
    <col min="266" max="266" width="5.5" style="662" customWidth="1"/>
    <col min="267" max="267" width="3.25" style="662" bestFit="1" customWidth="1"/>
    <col min="268" max="268" width="5.5" style="662" customWidth="1"/>
    <col min="269" max="269" width="3.25" style="662" bestFit="1" customWidth="1"/>
    <col min="270" max="270" width="6.75" style="662" customWidth="1"/>
    <col min="271" max="271" width="3.25" style="662" bestFit="1" customWidth="1"/>
    <col min="272" max="272" width="5.5" style="662" customWidth="1"/>
    <col min="273" max="273" width="3.25" style="662" bestFit="1" customWidth="1"/>
    <col min="274" max="274" width="5.5" style="662" customWidth="1"/>
    <col min="275" max="275" width="4.625" style="662" customWidth="1"/>
    <col min="276" max="512" width="9" style="662" customWidth="1"/>
    <col min="513" max="513" width="1.625" style="662" customWidth="1"/>
    <col min="514" max="514" width="3.625" style="662" customWidth="1"/>
    <col min="515" max="515" width="3.25" style="662" customWidth="1"/>
    <col min="516" max="516" width="3.625" style="662" customWidth="1"/>
    <col min="517" max="517" width="3.25" style="662" bestFit="1" customWidth="1"/>
    <col min="518" max="518" width="3.625" style="662" customWidth="1"/>
    <col min="519" max="519" width="3" style="662" customWidth="1"/>
    <col min="520" max="520" width="6.75" style="662" bestFit="1" customWidth="1"/>
    <col min="521" max="521" width="3.25" style="662" bestFit="1" customWidth="1"/>
    <col min="522" max="522" width="5.5" style="662" customWidth="1"/>
    <col min="523" max="523" width="3.25" style="662" bestFit="1" customWidth="1"/>
    <col min="524" max="524" width="5.5" style="662" customWidth="1"/>
    <col min="525" max="525" width="3.25" style="662" bestFit="1" customWidth="1"/>
    <col min="526" max="526" width="6.75" style="662" customWidth="1"/>
    <col min="527" max="527" width="3.25" style="662" bestFit="1" customWidth="1"/>
    <col min="528" max="528" width="5.5" style="662" customWidth="1"/>
    <col min="529" max="529" width="3.25" style="662" bestFit="1" customWidth="1"/>
    <col min="530" max="530" width="5.5" style="662" customWidth="1"/>
    <col min="531" max="531" width="4.625" style="662" customWidth="1"/>
    <col min="532" max="768" width="9" style="662" customWidth="1"/>
    <col min="769" max="769" width="1.625" style="662" customWidth="1"/>
    <col min="770" max="770" width="3.625" style="662" customWidth="1"/>
    <col min="771" max="771" width="3.25" style="662" customWidth="1"/>
    <col min="772" max="772" width="3.625" style="662" customWidth="1"/>
    <col min="773" max="773" width="3.25" style="662" bestFit="1" customWidth="1"/>
    <col min="774" max="774" width="3.625" style="662" customWidth="1"/>
    <col min="775" max="775" width="3" style="662" customWidth="1"/>
    <col min="776" max="776" width="6.75" style="662" bestFit="1" customWidth="1"/>
    <col min="777" max="777" width="3.25" style="662" bestFit="1" customWidth="1"/>
    <col min="778" max="778" width="5.5" style="662" customWidth="1"/>
    <col min="779" max="779" width="3.25" style="662" bestFit="1" customWidth="1"/>
    <col min="780" max="780" width="5.5" style="662" customWidth="1"/>
    <col min="781" max="781" width="3.25" style="662" bestFit="1" customWidth="1"/>
    <col min="782" max="782" width="6.75" style="662" customWidth="1"/>
    <col min="783" max="783" width="3.25" style="662" bestFit="1" customWidth="1"/>
    <col min="784" max="784" width="5.5" style="662" customWidth="1"/>
    <col min="785" max="785" width="3.25" style="662" bestFit="1" customWidth="1"/>
    <col min="786" max="786" width="5.5" style="662" customWidth="1"/>
    <col min="787" max="787" width="4.625" style="662" customWidth="1"/>
    <col min="788" max="1024" width="9" style="662" customWidth="1"/>
    <col min="1025" max="1025" width="1.625" style="662" customWidth="1"/>
    <col min="1026" max="1026" width="3.625" style="662" customWidth="1"/>
    <col min="1027" max="1027" width="3.25" style="662" customWidth="1"/>
    <col min="1028" max="1028" width="3.625" style="662" customWidth="1"/>
    <col min="1029" max="1029" width="3.25" style="662" bestFit="1" customWidth="1"/>
    <col min="1030" max="1030" width="3.625" style="662" customWidth="1"/>
    <col min="1031" max="1031" width="3" style="662" customWidth="1"/>
    <col min="1032" max="1032" width="6.75" style="662" bestFit="1" customWidth="1"/>
    <col min="1033" max="1033" width="3.25" style="662" bestFit="1" customWidth="1"/>
    <col min="1034" max="1034" width="5.5" style="662" customWidth="1"/>
    <col min="1035" max="1035" width="3.25" style="662" bestFit="1" customWidth="1"/>
    <col min="1036" max="1036" width="5.5" style="662" customWidth="1"/>
    <col min="1037" max="1037" width="3.25" style="662" bestFit="1" customWidth="1"/>
    <col min="1038" max="1038" width="6.75" style="662" customWidth="1"/>
    <col min="1039" max="1039" width="3.25" style="662" bestFit="1" customWidth="1"/>
    <col min="1040" max="1040" width="5.5" style="662" customWidth="1"/>
    <col min="1041" max="1041" width="3.25" style="662" bestFit="1" customWidth="1"/>
    <col min="1042" max="1042" width="5.5" style="662" customWidth="1"/>
    <col min="1043" max="1043" width="4.625" style="662" customWidth="1"/>
    <col min="1044" max="1280" width="9" style="662" customWidth="1"/>
    <col min="1281" max="1281" width="1.625" style="662" customWidth="1"/>
    <col min="1282" max="1282" width="3.625" style="662" customWidth="1"/>
    <col min="1283" max="1283" width="3.25" style="662" customWidth="1"/>
    <col min="1284" max="1284" width="3.625" style="662" customWidth="1"/>
    <col min="1285" max="1285" width="3.25" style="662" bestFit="1" customWidth="1"/>
    <col min="1286" max="1286" width="3.625" style="662" customWidth="1"/>
    <col min="1287" max="1287" width="3" style="662" customWidth="1"/>
    <col min="1288" max="1288" width="6.75" style="662" bestFit="1" customWidth="1"/>
    <col min="1289" max="1289" width="3.25" style="662" bestFit="1" customWidth="1"/>
    <col min="1290" max="1290" width="5.5" style="662" customWidth="1"/>
    <col min="1291" max="1291" width="3.25" style="662" bestFit="1" customWidth="1"/>
    <col min="1292" max="1292" width="5.5" style="662" customWidth="1"/>
    <col min="1293" max="1293" width="3.25" style="662" bestFit="1" customWidth="1"/>
    <col min="1294" max="1294" width="6.75" style="662" customWidth="1"/>
    <col min="1295" max="1295" width="3.25" style="662" bestFit="1" customWidth="1"/>
    <col min="1296" max="1296" width="5.5" style="662" customWidth="1"/>
    <col min="1297" max="1297" width="3.25" style="662" bestFit="1" customWidth="1"/>
    <col min="1298" max="1298" width="5.5" style="662" customWidth="1"/>
    <col min="1299" max="1299" width="4.625" style="662" customWidth="1"/>
    <col min="1300" max="1536" width="9" style="662" customWidth="1"/>
    <col min="1537" max="1537" width="1.625" style="662" customWidth="1"/>
    <col min="1538" max="1538" width="3.625" style="662" customWidth="1"/>
    <col min="1539" max="1539" width="3.25" style="662" customWidth="1"/>
    <col min="1540" max="1540" width="3.625" style="662" customWidth="1"/>
    <col min="1541" max="1541" width="3.25" style="662" bestFit="1" customWidth="1"/>
    <col min="1542" max="1542" width="3.625" style="662" customWidth="1"/>
    <col min="1543" max="1543" width="3" style="662" customWidth="1"/>
    <col min="1544" max="1544" width="6.75" style="662" bestFit="1" customWidth="1"/>
    <col min="1545" max="1545" width="3.25" style="662" bestFit="1" customWidth="1"/>
    <col min="1546" max="1546" width="5.5" style="662" customWidth="1"/>
    <col min="1547" max="1547" width="3.25" style="662" bestFit="1" customWidth="1"/>
    <col min="1548" max="1548" width="5.5" style="662" customWidth="1"/>
    <col min="1549" max="1549" width="3.25" style="662" bestFit="1" customWidth="1"/>
    <col min="1550" max="1550" width="6.75" style="662" customWidth="1"/>
    <col min="1551" max="1551" width="3.25" style="662" bestFit="1" customWidth="1"/>
    <col min="1552" max="1552" width="5.5" style="662" customWidth="1"/>
    <col min="1553" max="1553" width="3.25" style="662" bestFit="1" customWidth="1"/>
    <col min="1554" max="1554" width="5.5" style="662" customWidth="1"/>
    <col min="1555" max="1555" width="4.625" style="662" customWidth="1"/>
    <col min="1556" max="1792" width="9" style="662" customWidth="1"/>
    <col min="1793" max="1793" width="1.625" style="662" customWidth="1"/>
    <col min="1794" max="1794" width="3.625" style="662" customWidth="1"/>
    <col min="1795" max="1795" width="3.25" style="662" customWidth="1"/>
    <col min="1796" max="1796" width="3.625" style="662" customWidth="1"/>
    <col min="1797" max="1797" width="3.25" style="662" bestFit="1" customWidth="1"/>
    <col min="1798" max="1798" width="3.625" style="662" customWidth="1"/>
    <col min="1799" max="1799" width="3" style="662" customWidth="1"/>
    <col min="1800" max="1800" width="6.75" style="662" bestFit="1" customWidth="1"/>
    <col min="1801" max="1801" width="3.25" style="662" bestFit="1" customWidth="1"/>
    <col min="1802" max="1802" width="5.5" style="662" customWidth="1"/>
    <col min="1803" max="1803" width="3.25" style="662" bestFit="1" customWidth="1"/>
    <col min="1804" max="1804" width="5.5" style="662" customWidth="1"/>
    <col min="1805" max="1805" width="3.25" style="662" bestFit="1" customWidth="1"/>
    <col min="1806" max="1806" width="6.75" style="662" customWidth="1"/>
    <col min="1807" max="1807" width="3.25" style="662" bestFit="1" customWidth="1"/>
    <col min="1808" max="1808" width="5.5" style="662" customWidth="1"/>
    <col min="1809" max="1809" width="3.25" style="662" bestFit="1" customWidth="1"/>
    <col min="1810" max="1810" width="5.5" style="662" customWidth="1"/>
    <col min="1811" max="1811" width="4.625" style="662" customWidth="1"/>
    <col min="1812" max="2048" width="9" style="662" customWidth="1"/>
    <col min="2049" max="2049" width="1.625" style="662" customWidth="1"/>
    <col min="2050" max="2050" width="3.625" style="662" customWidth="1"/>
    <col min="2051" max="2051" width="3.25" style="662" customWidth="1"/>
    <col min="2052" max="2052" width="3.625" style="662" customWidth="1"/>
    <col min="2053" max="2053" width="3.25" style="662" bestFit="1" customWidth="1"/>
    <col min="2054" max="2054" width="3.625" style="662" customWidth="1"/>
    <col min="2055" max="2055" width="3" style="662" customWidth="1"/>
    <col min="2056" max="2056" width="6.75" style="662" bestFit="1" customWidth="1"/>
    <col min="2057" max="2057" width="3.25" style="662" bestFit="1" customWidth="1"/>
    <col min="2058" max="2058" width="5.5" style="662" customWidth="1"/>
    <col min="2059" max="2059" width="3.25" style="662" bestFit="1" customWidth="1"/>
    <col min="2060" max="2060" width="5.5" style="662" customWidth="1"/>
    <col min="2061" max="2061" width="3.25" style="662" bestFit="1" customWidth="1"/>
    <col min="2062" max="2062" width="6.75" style="662" customWidth="1"/>
    <col min="2063" max="2063" width="3.25" style="662" bestFit="1" customWidth="1"/>
    <col min="2064" max="2064" width="5.5" style="662" customWidth="1"/>
    <col min="2065" max="2065" width="3.25" style="662" bestFit="1" customWidth="1"/>
    <col min="2066" max="2066" width="5.5" style="662" customWidth="1"/>
    <col min="2067" max="2067" width="4.625" style="662" customWidth="1"/>
    <col min="2068" max="2304" width="9" style="662" customWidth="1"/>
    <col min="2305" max="2305" width="1.625" style="662" customWidth="1"/>
    <col min="2306" max="2306" width="3.625" style="662" customWidth="1"/>
    <col min="2307" max="2307" width="3.25" style="662" customWidth="1"/>
    <col min="2308" max="2308" width="3.625" style="662" customWidth="1"/>
    <col min="2309" max="2309" width="3.25" style="662" bestFit="1" customWidth="1"/>
    <col min="2310" max="2310" width="3.625" style="662" customWidth="1"/>
    <col min="2311" max="2311" width="3" style="662" customWidth="1"/>
    <col min="2312" max="2312" width="6.75" style="662" bestFit="1" customWidth="1"/>
    <col min="2313" max="2313" width="3.25" style="662" bestFit="1" customWidth="1"/>
    <col min="2314" max="2314" width="5.5" style="662" customWidth="1"/>
    <col min="2315" max="2315" width="3.25" style="662" bestFit="1" customWidth="1"/>
    <col min="2316" max="2316" width="5.5" style="662" customWidth="1"/>
    <col min="2317" max="2317" width="3.25" style="662" bestFit="1" customWidth="1"/>
    <col min="2318" max="2318" width="6.75" style="662" customWidth="1"/>
    <col min="2319" max="2319" width="3.25" style="662" bestFit="1" customWidth="1"/>
    <col min="2320" max="2320" width="5.5" style="662" customWidth="1"/>
    <col min="2321" max="2321" width="3.25" style="662" bestFit="1" customWidth="1"/>
    <col min="2322" max="2322" width="5.5" style="662" customWidth="1"/>
    <col min="2323" max="2323" width="4.625" style="662" customWidth="1"/>
    <col min="2324" max="2560" width="9" style="662" customWidth="1"/>
    <col min="2561" max="2561" width="1.625" style="662" customWidth="1"/>
    <col min="2562" max="2562" width="3.625" style="662" customWidth="1"/>
    <col min="2563" max="2563" width="3.25" style="662" customWidth="1"/>
    <col min="2564" max="2564" width="3.625" style="662" customWidth="1"/>
    <col min="2565" max="2565" width="3.25" style="662" bestFit="1" customWidth="1"/>
    <col min="2566" max="2566" width="3.625" style="662" customWidth="1"/>
    <col min="2567" max="2567" width="3" style="662" customWidth="1"/>
    <col min="2568" max="2568" width="6.75" style="662" bestFit="1" customWidth="1"/>
    <col min="2569" max="2569" width="3.25" style="662" bestFit="1" customWidth="1"/>
    <col min="2570" max="2570" width="5.5" style="662" customWidth="1"/>
    <col min="2571" max="2571" width="3.25" style="662" bestFit="1" customWidth="1"/>
    <col min="2572" max="2572" width="5.5" style="662" customWidth="1"/>
    <col min="2573" max="2573" width="3.25" style="662" bestFit="1" customWidth="1"/>
    <col min="2574" max="2574" width="6.75" style="662" customWidth="1"/>
    <col min="2575" max="2575" width="3.25" style="662" bestFit="1" customWidth="1"/>
    <col min="2576" max="2576" width="5.5" style="662" customWidth="1"/>
    <col min="2577" max="2577" width="3.25" style="662" bestFit="1" customWidth="1"/>
    <col min="2578" max="2578" width="5.5" style="662" customWidth="1"/>
    <col min="2579" max="2579" width="4.625" style="662" customWidth="1"/>
    <col min="2580" max="2816" width="9" style="662" customWidth="1"/>
    <col min="2817" max="2817" width="1.625" style="662" customWidth="1"/>
    <col min="2818" max="2818" width="3.625" style="662" customWidth="1"/>
    <col min="2819" max="2819" width="3.25" style="662" customWidth="1"/>
    <col min="2820" max="2820" width="3.625" style="662" customWidth="1"/>
    <col min="2821" max="2821" width="3.25" style="662" bestFit="1" customWidth="1"/>
    <col min="2822" max="2822" width="3.625" style="662" customWidth="1"/>
    <col min="2823" max="2823" width="3" style="662" customWidth="1"/>
    <col min="2824" max="2824" width="6.75" style="662" bestFit="1" customWidth="1"/>
    <col min="2825" max="2825" width="3.25" style="662" bestFit="1" customWidth="1"/>
    <col min="2826" max="2826" width="5.5" style="662" customWidth="1"/>
    <col min="2827" max="2827" width="3.25" style="662" bestFit="1" customWidth="1"/>
    <col min="2828" max="2828" width="5.5" style="662" customWidth="1"/>
    <col min="2829" max="2829" width="3.25" style="662" bestFit="1" customWidth="1"/>
    <col min="2830" max="2830" width="6.75" style="662" customWidth="1"/>
    <col min="2831" max="2831" width="3.25" style="662" bestFit="1" customWidth="1"/>
    <col min="2832" max="2832" width="5.5" style="662" customWidth="1"/>
    <col min="2833" max="2833" width="3.25" style="662" bestFit="1" customWidth="1"/>
    <col min="2834" max="2834" width="5.5" style="662" customWidth="1"/>
    <col min="2835" max="2835" width="4.625" style="662" customWidth="1"/>
    <col min="2836" max="3072" width="9" style="662" customWidth="1"/>
    <col min="3073" max="3073" width="1.625" style="662" customWidth="1"/>
    <col min="3074" max="3074" width="3.625" style="662" customWidth="1"/>
    <col min="3075" max="3075" width="3.25" style="662" customWidth="1"/>
    <col min="3076" max="3076" width="3.625" style="662" customWidth="1"/>
    <col min="3077" max="3077" width="3.25" style="662" bestFit="1" customWidth="1"/>
    <col min="3078" max="3078" width="3.625" style="662" customWidth="1"/>
    <col min="3079" max="3079" width="3" style="662" customWidth="1"/>
    <col min="3080" max="3080" width="6.75" style="662" bestFit="1" customWidth="1"/>
    <col min="3081" max="3081" width="3.25" style="662" bestFit="1" customWidth="1"/>
    <col min="3082" max="3082" width="5.5" style="662" customWidth="1"/>
    <col min="3083" max="3083" width="3.25" style="662" bestFit="1" customWidth="1"/>
    <col min="3084" max="3084" width="5.5" style="662" customWidth="1"/>
    <col min="3085" max="3085" width="3.25" style="662" bestFit="1" customWidth="1"/>
    <col min="3086" max="3086" width="6.75" style="662" customWidth="1"/>
    <col min="3087" max="3087" width="3.25" style="662" bestFit="1" customWidth="1"/>
    <col min="3088" max="3088" width="5.5" style="662" customWidth="1"/>
    <col min="3089" max="3089" width="3.25" style="662" bestFit="1" customWidth="1"/>
    <col min="3090" max="3090" width="5.5" style="662" customWidth="1"/>
    <col min="3091" max="3091" width="4.625" style="662" customWidth="1"/>
    <col min="3092" max="3328" width="9" style="662" customWidth="1"/>
    <col min="3329" max="3329" width="1.625" style="662" customWidth="1"/>
    <col min="3330" max="3330" width="3.625" style="662" customWidth="1"/>
    <col min="3331" max="3331" width="3.25" style="662" customWidth="1"/>
    <col min="3332" max="3332" width="3.625" style="662" customWidth="1"/>
    <col min="3333" max="3333" width="3.25" style="662" bestFit="1" customWidth="1"/>
    <col min="3334" max="3334" width="3.625" style="662" customWidth="1"/>
    <col min="3335" max="3335" width="3" style="662" customWidth="1"/>
    <col min="3336" max="3336" width="6.75" style="662" bestFit="1" customWidth="1"/>
    <col min="3337" max="3337" width="3.25" style="662" bestFit="1" customWidth="1"/>
    <col min="3338" max="3338" width="5.5" style="662" customWidth="1"/>
    <col min="3339" max="3339" width="3.25" style="662" bestFit="1" customWidth="1"/>
    <col min="3340" max="3340" width="5.5" style="662" customWidth="1"/>
    <col min="3341" max="3341" width="3.25" style="662" bestFit="1" customWidth="1"/>
    <col min="3342" max="3342" width="6.75" style="662" customWidth="1"/>
    <col min="3343" max="3343" width="3.25" style="662" bestFit="1" customWidth="1"/>
    <col min="3344" max="3344" width="5.5" style="662" customWidth="1"/>
    <col min="3345" max="3345" width="3.25" style="662" bestFit="1" customWidth="1"/>
    <col min="3346" max="3346" width="5.5" style="662" customWidth="1"/>
    <col min="3347" max="3347" width="4.625" style="662" customWidth="1"/>
    <col min="3348" max="3584" width="9" style="662" customWidth="1"/>
    <col min="3585" max="3585" width="1.625" style="662" customWidth="1"/>
    <col min="3586" max="3586" width="3.625" style="662" customWidth="1"/>
    <col min="3587" max="3587" width="3.25" style="662" customWidth="1"/>
    <col min="3588" max="3588" width="3.625" style="662" customWidth="1"/>
    <col min="3589" max="3589" width="3.25" style="662" bestFit="1" customWidth="1"/>
    <col min="3590" max="3590" width="3.625" style="662" customWidth="1"/>
    <col min="3591" max="3591" width="3" style="662" customWidth="1"/>
    <col min="3592" max="3592" width="6.75" style="662" bestFit="1" customWidth="1"/>
    <col min="3593" max="3593" width="3.25" style="662" bestFit="1" customWidth="1"/>
    <col min="3594" max="3594" width="5.5" style="662" customWidth="1"/>
    <col min="3595" max="3595" width="3.25" style="662" bestFit="1" customWidth="1"/>
    <col min="3596" max="3596" width="5.5" style="662" customWidth="1"/>
    <col min="3597" max="3597" width="3.25" style="662" bestFit="1" customWidth="1"/>
    <col min="3598" max="3598" width="6.75" style="662" customWidth="1"/>
    <col min="3599" max="3599" width="3.25" style="662" bestFit="1" customWidth="1"/>
    <col min="3600" max="3600" width="5.5" style="662" customWidth="1"/>
    <col min="3601" max="3601" width="3.25" style="662" bestFit="1" customWidth="1"/>
    <col min="3602" max="3602" width="5.5" style="662" customWidth="1"/>
    <col min="3603" max="3603" width="4.625" style="662" customWidth="1"/>
    <col min="3604" max="3840" width="9" style="662" customWidth="1"/>
    <col min="3841" max="3841" width="1.625" style="662" customWidth="1"/>
    <col min="3842" max="3842" width="3.625" style="662" customWidth="1"/>
    <col min="3843" max="3843" width="3.25" style="662" customWidth="1"/>
    <col min="3844" max="3844" width="3.625" style="662" customWidth="1"/>
    <col min="3845" max="3845" width="3.25" style="662" bestFit="1" customWidth="1"/>
    <col min="3846" max="3846" width="3.625" style="662" customWidth="1"/>
    <col min="3847" max="3847" width="3" style="662" customWidth="1"/>
    <col min="3848" max="3848" width="6.75" style="662" bestFit="1" customWidth="1"/>
    <col min="3849" max="3849" width="3.25" style="662" bestFit="1" customWidth="1"/>
    <col min="3850" max="3850" width="5.5" style="662" customWidth="1"/>
    <col min="3851" max="3851" width="3.25" style="662" bestFit="1" customWidth="1"/>
    <col min="3852" max="3852" width="5.5" style="662" customWidth="1"/>
    <col min="3853" max="3853" width="3.25" style="662" bestFit="1" customWidth="1"/>
    <col min="3854" max="3854" width="6.75" style="662" customWidth="1"/>
    <col min="3855" max="3855" width="3.25" style="662" bestFit="1" customWidth="1"/>
    <col min="3856" max="3856" width="5.5" style="662" customWidth="1"/>
    <col min="3857" max="3857" width="3.25" style="662" bestFit="1" customWidth="1"/>
    <col min="3858" max="3858" width="5.5" style="662" customWidth="1"/>
    <col min="3859" max="3859" width="4.625" style="662" customWidth="1"/>
    <col min="3860" max="4096" width="9" style="662" customWidth="1"/>
    <col min="4097" max="4097" width="1.625" style="662" customWidth="1"/>
    <col min="4098" max="4098" width="3.625" style="662" customWidth="1"/>
    <col min="4099" max="4099" width="3.25" style="662" customWidth="1"/>
    <col min="4100" max="4100" width="3.625" style="662" customWidth="1"/>
    <col min="4101" max="4101" width="3.25" style="662" bestFit="1" customWidth="1"/>
    <col min="4102" max="4102" width="3.625" style="662" customWidth="1"/>
    <col min="4103" max="4103" width="3" style="662" customWidth="1"/>
    <col min="4104" max="4104" width="6.75" style="662" bestFit="1" customWidth="1"/>
    <col min="4105" max="4105" width="3.25" style="662" bestFit="1" customWidth="1"/>
    <col min="4106" max="4106" width="5.5" style="662" customWidth="1"/>
    <col min="4107" max="4107" width="3.25" style="662" bestFit="1" customWidth="1"/>
    <col min="4108" max="4108" width="5.5" style="662" customWidth="1"/>
    <col min="4109" max="4109" width="3.25" style="662" bestFit="1" customWidth="1"/>
    <col min="4110" max="4110" width="6.75" style="662" customWidth="1"/>
    <col min="4111" max="4111" width="3.25" style="662" bestFit="1" customWidth="1"/>
    <col min="4112" max="4112" width="5.5" style="662" customWidth="1"/>
    <col min="4113" max="4113" width="3.25" style="662" bestFit="1" customWidth="1"/>
    <col min="4114" max="4114" width="5.5" style="662" customWidth="1"/>
    <col min="4115" max="4115" width="4.625" style="662" customWidth="1"/>
    <col min="4116" max="4352" width="9" style="662" customWidth="1"/>
    <col min="4353" max="4353" width="1.625" style="662" customWidth="1"/>
    <col min="4354" max="4354" width="3.625" style="662" customWidth="1"/>
    <col min="4355" max="4355" width="3.25" style="662" customWidth="1"/>
    <col min="4356" max="4356" width="3.625" style="662" customWidth="1"/>
    <col min="4357" max="4357" width="3.25" style="662" bestFit="1" customWidth="1"/>
    <col min="4358" max="4358" width="3.625" style="662" customWidth="1"/>
    <col min="4359" max="4359" width="3" style="662" customWidth="1"/>
    <col min="4360" max="4360" width="6.75" style="662" bestFit="1" customWidth="1"/>
    <col min="4361" max="4361" width="3.25" style="662" bestFit="1" customWidth="1"/>
    <col min="4362" max="4362" width="5.5" style="662" customWidth="1"/>
    <col min="4363" max="4363" width="3.25" style="662" bestFit="1" customWidth="1"/>
    <col min="4364" max="4364" width="5.5" style="662" customWidth="1"/>
    <col min="4365" max="4365" width="3.25" style="662" bestFit="1" customWidth="1"/>
    <col min="4366" max="4366" width="6.75" style="662" customWidth="1"/>
    <col min="4367" max="4367" width="3.25" style="662" bestFit="1" customWidth="1"/>
    <col min="4368" max="4368" width="5.5" style="662" customWidth="1"/>
    <col min="4369" max="4369" width="3.25" style="662" bestFit="1" customWidth="1"/>
    <col min="4370" max="4370" width="5.5" style="662" customWidth="1"/>
    <col min="4371" max="4371" width="4.625" style="662" customWidth="1"/>
    <col min="4372" max="4608" width="9" style="662" customWidth="1"/>
    <col min="4609" max="4609" width="1.625" style="662" customWidth="1"/>
    <col min="4610" max="4610" width="3.625" style="662" customWidth="1"/>
    <col min="4611" max="4611" width="3.25" style="662" customWidth="1"/>
    <col min="4612" max="4612" width="3.625" style="662" customWidth="1"/>
    <col min="4613" max="4613" width="3.25" style="662" bestFit="1" customWidth="1"/>
    <col min="4614" max="4614" width="3.625" style="662" customWidth="1"/>
    <col min="4615" max="4615" width="3" style="662" customWidth="1"/>
    <col min="4616" max="4616" width="6.75" style="662" bestFit="1" customWidth="1"/>
    <col min="4617" max="4617" width="3.25" style="662" bestFit="1" customWidth="1"/>
    <col min="4618" max="4618" width="5.5" style="662" customWidth="1"/>
    <col min="4619" max="4619" width="3.25" style="662" bestFit="1" customWidth="1"/>
    <col min="4620" max="4620" width="5.5" style="662" customWidth="1"/>
    <col min="4621" max="4621" width="3.25" style="662" bestFit="1" customWidth="1"/>
    <col min="4622" max="4622" width="6.75" style="662" customWidth="1"/>
    <col min="4623" max="4623" width="3.25" style="662" bestFit="1" customWidth="1"/>
    <col min="4624" max="4624" width="5.5" style="662" customWidth="1"/>
    <col min="4625" max="4625" width="3.25" style="662" bestFit="1" customWidth="1"/>
    <col min="4626" max="4626" width="5.5" style="662" customWidth="1"/>
    <col min="4627" max="4627" width="4.625" style="662" customWidth="1"/>
    <col min="4628" max="4864" width="9" style="662" customWidth="1"/>
    <col min="4865" max="4865" width="1.625" style="662" customWidth="1"/>
    <col min="4866" max="4866" width="3.625" style="662" customWidth="1"/>
    <col min="4867" max="4867" width="3.25" style="662" customWidth="1"/>
    <col min="4868" max="4868" width="3.625" style="662" customWidth="1"/>
    <col min="4869" max="4869" width="3.25" style="662" bestFit="1" customWidth="1"/>
    <col min="4870" max="4870" width="3.625" style="662" customWidth="1"/>
    <col min="4871" max="4871" width="3" style="662" customWidth="1"/>
    <col min="4872" max="4872" width="6.75" style="662" bestFit="1" customWidth="1"/>
    <col min="4873" max="4873" width="3.25" style="662" bestFit="1" customWidth="1"/>
    <col min="4874" max="4874" width="5.5" style="662" customWidth="1"/>
    <col min="4875" max="4875" width="3.25" style="662" bestFit="1" customWidth="1"/>
    <col min="4876" max="4876" width="5.5" style="662" customWidth="1"/>
    <col min="4877" max="4877" width="3.25" style="662" bestFit="1" customWidth="1"/>
    <col min="4878" max="4878" width="6.75" style="662" customWidth="1"/>
    <col min="4879" max="4879" width="3.25" style="662" bestFit="1" customWidth="1"/>
    <col min="4880" max="4880" width="5.5" style="662" customWidth="1"/>
    <col min="4881" max="4881" width="3.25" style="662" bestFit="1" customWidth="1"/>
    <col min="4882" max="4882" width="5.5" style="662" customWidth="1"/>
    <col min="4883" max="4883" width="4.625" style="662" customWidth="1"/>
    <col min="4884" max="5120" width="9" style="662" customWidth="1"/>
    <col min="5121" max="5121" width="1.625" style="662" customWidth="1"/>
    <col min="5122" max="5122" width="3.625" style="662" customWidth="1"/>
    <col min="5123" max="5123" width="3.25" style="662" customWidth="1"/>
    <col min="5124" max="5124" width="3.625" style="662" customWidth="1"/>
    <col min="5125" max="5125" width="3.25" style="662" bestFit="1" customWidth="1"/>
    <col min="5126" max="5126" width="3.625" style="662" customWidth="1"/>
    <col min="5127" max="5127" width="3" style="662" customWidth="1"/>
    <col min="5128" max="5128" width="6.75" style="662" bestFit="1" customWidth="1"/>
    <col min="5129" max="5129" width="3.25" style="662" bestFit="1" customWidth="1"/>
    <col min="5130" max="5130" width="5.5" style="662" customWidth="1"/>
    <col min="5131" max="5131" width="3.25" style="662" bestFit="1" customWidth="1"/>
    <col min="5132" max="5132" width="5.5" style="662" customWidth="1"/>
    <col min="5133" max="5133" width="3.25" style="662" bestFit="1" customWidth="1"/>
    <col min="5134" max="5134" width="6.75" style="662" customWidth="1"/>
    <col min="5135" max="5135" width="3.25" style="662" bestFit="1" customWidth="1"/>
    <col min="5136" max="5136" width="5.5" style="662" customWidth="1"/>
    <col min="5137" max="5137" width="3.25" style="662" bestFit="1" customWidth="1"/>
    <col min="5138" max="5138" width="5.5" style="662" customWidth="1"/>
    <col min="5139" max="5139" width="4.625" style="662" customWidth="1"/>
    <col min="5140" max="5376" width="9" style="662" customWidth="1"/>
    <col min="5377" max="5377" width="1.625" style="662" customWidth="1"/>
    <col min="5378" max="5378" width="3.625" style="662" customWidth="1"/>
    <col min="5379" max="5379" width="3.25" style="662" customWidth="1"/>
    <col min="5380" max="5380" width="3.625" style="662" customWidth="1"/>
    <col min="5381" max="5381" width="3.25" style="662" bestFit="1" customWidth="1"/>
    <col min="5382" max="5382" width="3.625" style="662" customWidth="1"/>
    <col min="5383" max="5383" width="3" style="662" customWidth="1"/>
    <col min="5384" max="5384" width="6.75" style="662" bestFit="1" customWidth="1"/>
    <col min="5385" max="5385" width="3.25" style="662" bestFit="1" customWidth="1"/>
    <col min="5386" max="5386" width="5.5" style="662" customWidth="1"/>
    <col min="5387" max="5387" width="3.25" style="662" bestFit="1" customWidth="1"/>
    <col min="5388" max="5388" width="5.5" style="662" customWidth="1"/>
    <col min="5389" max="5389" width="3.25" style="662" bestFit="1" customWidth="1"/>
    <col min="5390" max="5390" width="6.75" style="662" customWidth="1"/>
    <col min="5391" max="5391" width="3.25" style="662" bestFit="1" customWidth="1"/>
    <col min="5392" max="5392" width="5.5" style="662" customWidth="1"/>
    <col min="5393" max="5393" width="3.25" style="662" bestFit="1" customWidth="1"/>
    <col min="5394" max="5394" width="5.5" style="662" customWidth="1"/>
    <col min="5395" max="5395" width="4.625" style="662" customWidth="1"/>
    <col min="5396" max="5632" width="9" style="662" customWidth="1"/>
    <col min="5633" max="5633" width="1.625" style="662" customWidth="1"/>
    <col min="5634" max="5634" width="3.625" style="662" customWidth="1"/>
    <col min="5635" max="5635" width="3.25" style="662" customWidth="1"/>
    <col min="5636" max="5636" width="3.625" style="662" customWidth="1"/>
    <col min="5637" max="5637" width="3.25" style="662" bestFit="1" customWidth="1"/>
    <col min="5638" max="5638" width="3.625" style="662" customWidth="1"/>
    <col min="5639" max="5639" width="3" style="662" customWidth="1"/>
    <col min="5640" max="5640" width="6.75" style="662" bestFit="1" customWidth="1"/>
    <col min="5641" max="5641" width="3.25" style="662" bestFit="1" customWidth="1"/>
    <col min="5642" max="5642" width="5.5" style="662" customWidth="1"/>
    <col min="5643" max="5643" width="3.25" style="662" bestFit="1" customWidth="1"/>
    <col min="5644" max="5644" width="5.5" style="662" customWidth="1"/>
    <col min="5645" max="5645" width="3.25" style="662" bestFit="1" customWidth="1"/>
    <col min="5646" max="5646" width="6.75" style="662" customWidth="1"/>
    <col min="5647" max="5647" width="3.25" style="662" bestFit="1" customWidth="1"/>
    <col min="5648" max="5648" width="5.5" style="662" customWidth="1"/>
    <col min="5649" max="5649" width="3.25" style="662" bestFit="1" customWidth="1"/>
    <col min="5650" max="5650" width="5.5" style="662" customWidth="1"/>
    <col min="5651" max="5651" width="4.625" style="662" customWidth="1"/>
    <col min="5652" max="5888" width="9" style="662" customWidth="1"/>
    <col min="5889" max="5889" width="1.625" style="662" customWidth="1"/>
    <col min="5890" max="5890" width="3.625" style="662" customWidth="1"/>
    <col min="5891" max="5891" width="3.25" style="662" customWidth="1"/>
    <col min="5892" max="5892" width="3.625" style="662" customWidth="1"/>
    <col min="5893" max="5893" width="3.25" style="662" bestFit="1" customWidth="1"/>
    <col min="5894" max="5894" width="3.625" style="662" customWidth="1"/>
    <col min="5895" max="5895" width="3" style="662" customWidth="1"/>
    <col min="5896" max="5896" width="6.75" style="662" bestFit="1" customWidth="1"/>
    <col min="5897" max="5897" width="3.25" style="662" bestFit="1" customWidth="1"/>
    <col min="5898" max="5898" width="5.5" style="662" customWidth="1"/>
    <col min="5899" max="5899" width="3.25" style="662" bestFit="1" customWidth="1"/>
    <col min="5900" max="5900" width="5.5" style="662" customWidth="1"/>
    <col min="5901" max="5901" width="3.25" style="662" bestFit="1" customWidth="1"/>
    <col min="5902" max="5902" width="6.75" style="662" customWidth="1"/>
    <col min="5903" max="5903" width="3.25" style="662" bestFit="1" customWidth="1"/>
    <col min="5904" max="5904" width="5.5" style="662" customWidth="1"/>
    <col min="5905" max="5905" width="3.25" style="662" bestFit="1" customWidth="1"/>
    <col min="5906" max="5906" width="5.5" style="662" customWidth="1"/>
    <col min="5907" max="5907" width="4.625" style="662" customWidth="1"/>
    <col min="5908" max="6144" width="9" style="662" customWidth="1"/>
    <col min="6145" max="6145" width="1.625" style="662" customWidth="1"/>
    <col min="6146" max="6146" width="3.625" style="662" customWidth="1"/>
    <col min="6147" max="6147" width="3.25" style="662" customWidth="1"/>
    <col min="6148" max="6148" width="3.625" style="662" customWidth="1"/>
    <col min="6149" max="6149" width="3.25" style="662" bestFit="1" customWidth="1"/>
    <col min="6150" max="6150" width="3.625" style="662" customWidth="1"/>
    <col min="6151" max="6151" width="3" style="662" customWidth="1"/>
    <col min="6152" max="6152" width="6.75" style="662" bestFit="1" customWidth="1"/>
    <col min="6153" max="6153" width="3.25" style="662" bestFit="1" customWidth="1"/>
    <col min="6154" max="6154" width="5.5" style="662" customWidth="1"/>
    <col min="6155" max="6155" width="3.25" style="662" bestFit="1" customWidth="1"/>
    <col min="6156" max="6156" width="5.5" style="662" customWidth="1"/>
    <col min="6157" max="6157" width="3.25" style="662" bestFit="1" customWidth="1"/>
    <col min="6158" max="6158" width="6.75" style="662" customWidth="1"/>
    <col min="6159" max="6159" width="3.25" style="662" bestFit="1" customWidth="1"/>
    <col min="6160" max="6160" width="5.5" style="662" customWidth="1"/>
    <col min="6161" max="6161" width="3.25" style="662" bestFit="1" customWidth="1"/>
    <col min="6162" max="6162" width="5.5" style="662" customWidth="1"/>
    <col min="6163" max="6163" width="4.625" style="662" customWidth="1"/>
    <col min="6164" max="6400" width="9" style="662" customWidth="1"/>
    <col min="6401" max="6401" width="1.625" style="662" customWidth="1"/>
    <col min="6402" max="6402" width="3.625" style="662" customWidth="1"/>
    <col min="6403" max="6403" width="3.25" style="662" customWidth="1"/>
    <col min="6404" max="6404" width="3.625" style="662" customWidth="1"/>
    <col min="6405" max="6405" width="3.25" style="662" bestFit="1" customWidth="1"/>
    <col min="6406" max="6406" width="3.625" style="662" customWidth="1"/>
    <col min="6407" max="6407" width="3" style="662" customWidth="1"/>
    <col min="6408" max="6408" width="6.75" style="662" bestFit="1" customWidth="1"/>
    <col min="6409" max="6409" width="3.25" style="662" bestFit="1" customWidth="1"/>
    <col min="6410" max="6410" width="5.5" style="662" customWidth="1"/>
    <col min="6411" max="6411" width="3.25" style="662" bestFit="1" customWidth="1"/>
    <col min="6412" max="6412" width="5.5" style="662" customWidth="1"/>
    <col min="6413" max="6413" width="3.25" style="662" bestFit="1" customWidth="1"/>
    <col min="6414" max="6414" width="6.75" style="662" customWidth="1"/>
    <col min="6415" max="6415" width="3.25" style="662" bestFit="1" customWidth="1"/>
    <col min="6416" max="6416" width="5.5" style="662" customWidth="1"/>
    <col min="6417" max="6417" width="3.25" style="662" bestFit="1" customWidth="1"/>
    <col min="6418" max="6418" width="5.5" style="662" customWidth="1"/>
    <col min="6419" max="6419" width="4.625" style="662" customWidth="1"/>
    <col min="6420" max="6656" width="9" style="662" customWidth="1"/>
    <col min="6657" max="6657" width="1.625" style="662" customWidth="1"/>
    <col min="6658" max="6658" width="3.625" style="662" customWidth="1"/>
    <col min="6659" max="6659" width="3.25" style="662" customWidth="1"/>
    <col min="6660" max="6660" width="3.625" style="662" customWidth="1"/>
    <col min="6661" max="6661" width="3.25" style="662" bestFit="1" customWidth="1"/>
    <col min="6662" max="6662" width="3.625" style="662" customWidth="1"/>
    <col min="6663" max="6663" width="3" style="662" customWidth="1"/>
    <col min="6664" max="6664" width="6.75" style="662" bestFit="1" customWidth="1"/>
    <col min="6665" max="6665" width="3.25" style="662" bestFit="1" customWidth="1"/>
    <col min="6666" max="6666" width="5.5" style="662" customWidth="1"/>
    <col min="6667" max="6667" width="3.25" style="662" bestFit="1" customWidth="1"/>
    <col min="6668" max="6668" width="5.5" style="662" customWidth="1"/>
    <col min="6669" max="6669" width="3.25" style="662" bestFit="1" customWidth="1"/>
    <col min="6670" max="6670" width="6.75" style="662" customWidth="1"/>
    <col min="6671" max="6671" width="3.25" style="662" bestFit="1" customWidth="1"/>
    <col min="6672" max="6672" width="5.5" style="662" customWidth="1"/>
    <col min="6673" max="6673" width="3.25" style="662" bestFit="1" customWidth="1"/>
    <col min="6674" max="6674" width="5.5" style="662" customWidth="1"/>
    <col min="6675" max="6675" width="4.625" style="662" customWidth="1"/>
    <col min="6676" max="6912" width="9" style="662" customWidth="1"/>
    <col min="6913" max="6913" width="1.625" style="662" customWidth="1"/>
    <col min="6914" max="6914" width="3.625" style="662" customWidth="1"/>
    <col min="6915" max="6915" width="3.25" style="662" customWidth="1"/>
    <col min="6916" max="6916" width="3.625" style="662" customWidth="1"/>
    <col min="6917" max="6917" width="3.25" style="662" bestFit="1" customWidth="1"/>
    <col min="6918" max="6918" width="3.625" style="662" customWidth="1"/>
    <col min="6919" max="6919" width="3" style="662" customWidth="1"/>
    <col min="6920" max="6920" width="6.75" style="662" bestFit="1" customWidth="1"/>
    <col min="6921" max="6921" width="3.25" style="662" bestFit="1" customWidth="1"/>
    <col min="6922" max="6922" width="5.5" style="662" customWidth="1"/>
    <col min="6923" max="6923" width="3.25" style="662" bestFit="1" customWidth="1"/>
    <col min="6924" max="6924" width="5.5" style="662" customWidth="1"/>
    <col min="6925" max="6925" width="3.25" style="662" bestFit="1" customWidth="1"/>
    <col min="6926" max="6926" width="6.75" style="662" customWidth="1"/>
    <col min="6927" max="6927" width="3.25" style="662" bestFit="1" customWidth="1"/>
    <col min="6928" max="6928" width="5.5" style="662" customWidth="1"/>
    <col min="6929" max="6929" width="3.25" style="662" bestFit="1" customWidth="1"/>
    <col min="6930" max="6930" width="5.5" style="662" customWidth="1"/>
    <col min="6931" max="6931" width="4.625" style="662" customWidth="1"/>
    <col min="6932" max="7168" width="9" style="662" customWidth="1"/>
    <col min="7169" max="7169" width="1.625" style="662" customWidth="1"/>
    <col min="7170" max="7170" width="3.625" style="662" customWidth="1"/>
    <col min="7171" max="7171" width="3.25" style="662" customWidth="1"/>
    <col min="7172" max="7172" width="3.625" style="662" customWidth="1"/>
    <col min="7173" max="7173" width="3.25" style="662" bestFit="1" customWidth="1"/>
    <col min="7174" max="7174" width="3.625" style="662" customWidth="1"/>
    <col min="7175" max="7175" width="3" style="662" customWidth="1"/>
    <col min="7176" max="7176" width="6.75" style="662" bestFit="1" customWidth="1"/>
    <col min="7177" max="7177" width="3.25" style="662" bestFit="1" customWidth="1"/>
    <col min="7178" max="7178" width="5.5" style="662" customWidth="1"/>
    <col min="7179" max="7179" width="3.25" style="662" bestFit="1" customWidth="1"/>
    <col min="7180" max="7180" width="5.5" style="662" customWidth="1"/>
    <col min="7181" max="7181" width="3.25" style="662" bestFit="1" customWidth="1"/>
    <col min="7182" max="7182" width="6.75" style="662" customWidth="1"/>
    <col min="7183" max="7183" width="3.25" style="662" bestFit="1" customWidth="1"/>
    <col min="7184" max="7184" width="5.5" style="662" customWidth="1"/>
    <col min="7185" max="7185" width="3.25" style="662" bestFit="1" customWidth="1"/>
    <col min="7186" max="7186" width="5.5" style="662" customWidth="1"/>
    <col min="7187" max="7187" width="4.625" style="662" customWidth="1"/>
    <col min="7188" max="7424" width="9" style="662" customWidth="1"/>
    <col min="7425" max="7425" width="1.625" style="662" customWidth="1"/>
    <col min="7426" max="7426" width="3.625" style="662" customWidth="1"/>
    <col min="7427" max="7427" width="3.25" style="662" customWidth="1"/>
    <col min="7428" max="7428" width="3.625" style="662" customWidth="1"/>
    <col min="7429" max="7429" width="3.25" style="662" bestFit="1" customWidth="1"/>
    <col min="7430" max="7430" width="3.625" style="662" customWidth="1"/>
    <col min="7431" max="7431" width="3" style="662" customWidth="1"/>
    <col min="7432" max="7432" width="6.75" style="662" bestFit="1" customWidth="1"/>
    <col min="7433" max="7433" width="3.25" style="662" bestFit="1" customWidth="1"/>
    <col min="7434" max="7434" width="5.5" style="662" customWidth="1"/>
    <col min="7435" max="7435" width="3.25" style="662" bestFit="1" customWidth="1"/>
    <col min="7436" max="7436" width="5.5" style="662" customWidth="1"/>
    <col min="7437" max="7437" width="3.25" style="662" bestFit="1" customWidth="1"/>
    <col min="7438" max="7438" width="6.75" style="662" customWidth="1"/>
    <col min="7439" max="7439" width="3.25" style="662" bestFit="1" customWidth="1"/>
    <col min="7440" max="7440" width="5.5" style="662" customWidth="1"/>
    <col min="7441" max="7441" width="3.25" style="662" bestFit="1" customWidth="1"/>
    <col min="7442" max="7442" width="5.5" style="662" customWidth="1"/>
    <col min="7443" max="7443" width="4.625" style="662" customWidth="1"/>
    <col min="7444" max="7680" width="9" style="662" customWidth="1"/>
    <col min="7681" max="7681" width="1.625" style="662" customWidth="1"/>
    <col min="7682" max="7682" width="3.625" style="662" customWidth="1"/>
    <col min="7683" max="7683" width="3.25" style="662" customWidth="1"/>
    <col min="7684" max="7684" width="3.625" style="662" customWidth="1"/>
    <col min="7685" max="7685" width="3.25" style="662" bestFit="1" customWidth="1"/>
    <col min="7686" max="7686" width="3.625" style="662" customWidth="1"/>
    <col min="7687" max="7687" width="3" style="662" customWidth="1"/>
    <col min="7688" max="7688" width="6.75" style="662" bestFit="1" customWidth="1"/>
    <col min="7689" max="7689" width="3.25" style="662" bestFit="1" customWidth="1"/>
    <col min="7690" max="7690" width="5.5" style="662" customWidth="1"/>
    <col min="7691" max="7691" width="3.25" style="662" bestFit="1" customWidth="1"/>
    <col min="7692" max="7692" width="5.5" style="662" customWidth="1"/>
    <col min="7693" max="7693" width="3.25" style="662" bestFit="1" customWidth="1"/>
    <col min="7694" max="7694" width="6.75" style="662" customWidth="1"/>
    <col min="7695" max="7695" width="3.25" style="662" bestFit="1" customWidth="1"/>
    <col min="7696" max="7696" width="5.5" style="662" customWidth="1"/>
    <col min="7697" max="7697" width="3.25" style="662" bestFit="1" customWidth="1"/>
    <col min="7698" max="7698" width="5.5" style="662" customWidth="1"/>
    <col min="7699" max="7699" width="4.625" style="662" customWidth="1"/>
    <col min="7700" max="7936" width="9" style="662" customWidth="1"/>
    <col min="7937" max="7937" width="1.625" style="662" customWidth="1"/>
    <col min="7938" max="7938" width="3.625" style="662" customWidth="1"/>
    <col min="7939" max="7939" width="3.25" style="662" customWidth="1"/>
    <col min="7940" max="7940" width="3.625" style="662" customWidth="1"/>
    <col min="7941" max="7941" width="3.25" style="662" bestFit="1" customWidth="1"/>
    <col min="7942" max="7942" width="3.625" style="662" customWidth="1"/>
    <col min="7943" max="7943" width="3" style="662" customWidth="1"/>
    <col min="7944" max="7944" width="6.75" style="662" bestFit="1" customWidth="1"/>
    <col min="7945" max="7945" width="3.25" style="662" bestFit="1" customWidth="1"/>
    <col min="7946" max="7946" width="5.5" style="662" customWidth="1"/>
    <col min="7947" max="7947" width="3.25" style="662" bestFit="1" customWidth="1"/>
    <col min="7948" max="7948" width="5.5" style="662" customWidth="1"/>
    <col min="7949" max="7949" width="3.25" style="662" bestFit="1" customWidth="1"/>
    <col min="7950" max="7950" width="6.75" style="662" customWidth="1"/>
    <col min="7951" max="7951" width="3.25" style="662" bestFit="1" customWidth="1"/>
    <col min="7952" max="7952" width="5.5" style="662" customWidth="1"/>
    <col min="7953" max="7953" width="3.25" style="662" bestFit="1" customWidth="1"/>
    <col min="7954" max="7954" width="5.5" style="662" customWidth="1"/>
    <col min="7955" max="7955" width="4.625" style="662" customWidth="1"/>
    <col min="7956" max="8192" width="9" style="662" customWidth="1"/>
    <col min="8193" max="8193" width="1.625" style="662" customWidth="1"/>
    <col min="8194" max="8194" width="3.625" style="662" customWidth="1"/>
    <col min="8195" max="8195" width="3.25" style="662" customWidth="1"/>
    <col min="8196" max="8196" width="3.625" style="662" customWidth="1"/>
    <col min="8197" max="8197" width="3.25" style="662" bestFit="1" customWidth="1"/>
    <col min="8198" max="8198" width="3.625" style="662" customWidth="1"/>
    <col min="8199" max="8199" width="3" style="662" customWidth="1"/>
    <col min="8200" max="8200" width="6.75" style="662" bestFit="1" customWidth="1"/>
    <col min="8201" max="8201" width="3.25" style="662" bestFit="1" customWidth="1"/>
    <col min="8202" max="8202" width="5.5" style="662" customWidth="1"/>
    <col min="8203" max="8203" width="3.25" style="662" bestFit="1" customWidth="1"/>
    <col min="8204" max="8204" width="5.5" style="662" customWidth="1"/>
    <col min="8205" max="8205" width="3.25" style="662" bestFit="1" customWidth="1"/>
    <col min="8206" max="8206" width="6.75" style="662" customWidth="1"/>
    <col min="8207" max="8207" width="3.25" style="662" bestFit="1" customWidth="1"/>
    <col min="8208" max="8208" width="5.5" style="662" customWidth="1"/>
    <col min="8209" max="8209" width="3.25" style="662" bestFit="1" customWidth="1"/>
    <col min="8210" max="8210" width="5.5" style="662" customWidth="1"/>
    <col min="8211" max="8211" width="4.625" style="662" customWidth="1"/>
    <col min="8212" max="8448" width="9" style="662" customWidth="1"/>
    <col min="8449" max="8449" width="1.625" style="662" customWidth="1"/>
    <col min="8450" max="8450" width="3.625" style="662" customWidth="1"/>
    <col min="8451" max="8451" width="3.25" style="662" customWidth="1"/>
    <col min="8452" max="8452" width="3.625" style="662" customWidth="1"/>
    <col min="8453" max="8453" width="3.25" style="662" bestFit="1" customWidth="1"/>
    <col min="8454" max="8454" width="3.625" style="662" customWidth="1"/>
    <col min="8455" max="8455" width="3" style="662" customWidth="1"/>
    <col min="8456" max="8456" width="6.75" style="662" bestFit="1" customWidth="1"/>
    <col min="8457" max="8457" width="3.25" style="662" bestFit="1" customWidth="1"/>
    <col min="8458" max="8458" width="5.5" style="662" customWidth="1"/>
    <col min="8459" max="8459" width="3.25" style="662" bestFit="1" customWidth="1"/>
    <col min="8460" max="8460" width="5.5" style="662" customWidth="1"/>
    <col min="8461" max="8461" width="3.25" style="662" bestFit="1" customWidth="1"/>
    <col min="8462" max="8462" width="6.75" style="662" customWidth="1"/>
    <col min="8463" max="8463" width="3.25" style="662" bestFit="1" customWidth="1"/>
    <col min="8464" max="8464" width="5.5" style="662" customWidth="1"/>
    <col min="8465" max="8465" width="3.25" style="662" bestFit="1" customWidth="1"/>
    <col min="8466" max="8466" width="5.5" style="662" customWidth="1"/>
    <col min="8467" max="8467" width="4.625" style="662" customWidth="1"/>
    <col min="8468" max="8704" width="9" style="662" customWidth="1"/>
    <col min="8705" max="8705" width="1.625" style="662" customWidth="1"/>
    <col min="8706" max="8706" width="3.625" style="662" customWidth="1"/>
    <col min="8707" max="8707" width="3.25" style="662" customWidth="1"/>
    <col min="8708" max="8708" width="3.625" style="662" customWidth="1"/>
    <col min="8709" max="8709" width="3.25" style="662" bestFit="1" customWidth="1"/>
    <col min="8710" max="8710" width="3.625" style="662" customWidth="1"/>
    <col min="8711" max="8711" width="3" style="662" customWidth="1"/>
    <col min="8712" max="8712" width="6.75" style="662" bestFit="1" customWidth="1"/>
    <col min="8713" max="8713" width="3.25" style="662" bestFit="1" customWidth="1"/>
    <col min="8714" max="8714" width="5.5" style="662" customWidth="1"/>
    <col min="8715" max="8715" width="3.25" style="662" bestFit="1" customWidth="1"/>
    <col min="8716" max="8716" width="5.5" style="662" customWidth="1"/>
    <col min="8717" max="8717" width="3.25" style="662" bestFit="1" customWidth="1"/>
    <col min="8718" max="8718" width="6.75" style="662" customWidth="1"/>
    <col min="8719" max="8719" width="3.25" style="662" bestFit="1" customWidth="1"/>
    <col min="8720" max="8720" width="5.5" style="662" customWidth="1"/>
    <col min="8721" max="8721" width="3.25" style="662" bestFit="1" customWidth="1"/>
    <col min="8722" max="8722" width="5.5" style="662" customWidth="1"/>
    <col min="8723" max="8723" width="4.625" style="662" customWidth="1"/>
    <col min="8724" max="8960" width="9" style="662" customWidth="1"/>
    <col min="8961" max="8961" width="1.625" style="662" customWidth="1"/>
    <col min="8962" max="8962" width="3.625" style="662" customWidth="1"/>
    <col min="8963" max="8963" width="3.25" style="662" customWidth="1"/>
    <col min="8964" max="8964" width="3.625" style="662" customWidth="1"/>
    <col min="8965" max="8965" width="3.25" style="662" bestFit="1" customWidth="1"/>
    <col min="8966" max="8966" width="3.625" style="662" customWidth="1"/>
    <col min="8967" max="8967" width="3" style="662" customWidth="1"/>
    <col min="8968" max="8968" width="6.75" style="662" bestFit="1" customWidth="1"/>
    <col min="8969" max="8969" width="3.25" style="662" bestFit="1" customWidth="1"/>
    <col min="8970" max="8970" width="5.5" style="662" customWidth="1"/>
    <col min="8971" max="8971" width="3.25" style="662" bestFit="1" customWidth="1"/>
    <col min="8972" max="8972" width="5.5" style="662" customWidth="1"/>
    <col min="8973" max="8973" width="3.25" style="662" bestFit="1" customWidth="1"/>
    <col min="8974" max="8974" width="6.75" style="662" customWidth="1"/>
    <col min="8975" max="8975" width="3.25" style="662" bestFit="1" customWidth="1"/>
    <col min="8976" max="8976" width="5.5" style="662" customWidth="1"/>
    <col min="8977" max="8977" width="3.25" style="662" bestFit="1" customWidth="1"/>
    <col min="8978" max="8978" width="5.5" style="662" customWidth="1"/>
    <col min="8979" max="8979" width="4.625" style="662" customWidth="1"/>
    <col min="8980" max="9216" width="9" style="662" customWidth="1"/>
    <col min="9217" max="9217" width="1.625" style="662" customWidth="1"/>
    <col min="9218" max="9218" width="3.625" style="662" customWidth="1"/>
    <col min="9219" max="9219" width="3.25" style="662" customWidth="1"/>
    <col min="9220" max="9220" width="3.625" style="662" customWidth="1"/>
    <col min="9221" max="9221" width="3.25" style="662" bestFit="1" customWidth="1"/>
    <col min="9222" max="9222" width="3.625" style="662" customWidth="1"/>
    <col min="9223" max="9223" width="3" style="662" customWidth="1"/>
    <col min="9224" max="9224" width="6.75" style="662" bestFit="1" customWidth="1"/>
    <col min="9225" max="9225" width="3.25" style="662" bestFit="1" customWidth="1"/>
    <col min="9226" max="9226" width="5.5" style="662" customWidth="1"/>
    <col min="9227" max="9227" width="3.25" style="662" bestFit="1" customWidth="1"/>
    <col min="9228" max="9228" width="5.5" style="662" customWidth="1"/>
    <col min="9229" max="9229" width="3.25" style="662" bestFit="1" customWidth="1"/>
    <col min="9230" max="9230" width="6.75" style="662" customWidth="1"/>
    <col min="9231" max="9231" width="3.25" style="662" bestFit="1" customWidth="1"/>
    <col min="9232" max="9232" width="5.5" style="662" customWidth="1"/>
    <col min="9233" max="9233" width="3.25" style="662" bestFit="1" customWidth="1"/>
    <col min="9234" max="9234" width="5.5" style="662" customWidth="1"/>
    <col min="9235" max="9235" width="4.625" style="662" customWidth="1"/>
    <col min="9236" max="9472" width="9" style="662" customWidth="1"/>
    <col min="9473" max="9473" width="1.625" style="662" customWidth="1"/>
    <col min="9474" max="9474" width="3.625" style="662" customWidth="1"/>
    <col min="9475" max="9475" width="3.25" style="662" customWidth="1"/>
    <col min="9476" max="9476" width="3.625" style="662" customWidth="1"/>
    <col min="9477" max="9477" width="3.25" style="662" bestFit="1" customWidth="1"/>
    <col min="9478" max="9478" width="3.625" style="662" customWidth="1"/>
    <col min="9479" max="9479" width="3" style="662" customWidth="1"/>
    <col min="9480" max="9480" width="6.75" style="662" bestFit="1" customWidth="1"/>
    <col min="9481" max="9481" width="3.25" style="662" bestFit="1" customWidth="1"/>
    <col min="9482" max="9482" width="5.5" style="662" customWidth="1"/>
    <col min="9483" max="9483" width="3.25" style="662" bestFit="1" customWidth="1"/>
    <col min="9484" max="9484" width="5.5" style="662" customWidth="1"/>
    <col min="9485" max="9485" width="3.25" style="662" bestFit="1" customWidth="1"/>
    <col min="9486" max="9486" width="6.75" style="662" customWidth="1"/>
    <col min="9487" max="9487" width="3.25" style="662" bestFit="1" customWidth="1"/>
    <col min="9488" max="9488" width="5.5" style="662" customWidth="1"/>
    <col min="9489" max="9489" width="3.25" style="662" bestFit="1" customWidth="1"/>
    <col min="9490" max="9490" width="5.5" style="662" customWidth="1"/>
    <col min="9491" max="9491" width="4.625" style="662" customWidth="1"/>
    <col min="9492" max="9728" width="9" style="662" customWidth="1"/>
    <col min="9729" max="9729" width="1.625" style="662" customWidth="1"/>
    <col min="9730" max="9730" width="3.625" style="662" customWidth="1"/>
    <col min="9731" max="9731" width="3.25" style="662" customWidth="1"/>
    <col min="9732" max="9732" width="3.625" style="662" customWidth="1"/>
    <col min="9733" max="9733" width="3.25" style="662" bestFit="1" customWidth="1"/>
    <col min="9734" max="9734" width="3.625" style="662" customWidth="1"/>
    <col min="9735" max="9735" width="3" style="662" customWidth="1"/>
    <col min="9736" max="9736" width="6.75" style="662" bestFit="1" customWidth="1"/>
    <col min="9737" max="9737" width="3.25" style="662" bestFit="1" customWidth="1"/>
    <col min="9738" max="9738" width="5.5" style="662" customWidth="1"/>
    <col min="9739" max="9739" width="3.25" style="662" bestFit="1" customWidth="1"/>
    <col min="9740" max="9740" width="5.5" style="662" customWidth="1"/>
    <col min="9741" max="9741" width="3.25" style="662" bestFit="1" customWidth="1"/>
    <col min="9742" max="9742" width="6.75" style="662" customWidth="1"/>
    <col min="9743" max="9743" width="3.25" style="662" bestFit="1" customWidth="1"/>
    <col min="9744" max="9744" width="5.5" style="662" customWidth="1"/>
    <col min="9745" max="9745" width="3.25" style="662" bestFit="1" customWidth="1"/>
    <col min="9746" max="9746" width="5.5" style="662" customWidth="1"/>
    <col min="9747" max="9747" width="4.625" style="662" customWidth="1"/>
    <col min="9748" max="9984" width="9" style="662" customWidth="1"/>
    <col min="9985" max="9985" width="1.625" style="662" customWidth="1"/>
    <col min="9986" max="9986" width="3.625" style="662" customWidth="1"/>
    <col min="9987" max="9987" width="3.25" style="662" customWidth="1"/>
    <col min="9988" max="9988" width="3.625" style="662" customWidth="1"/>
    <col min="9989" max="9989" width="3.25" style="662" bestFit="1" customWidth="1"/>
    <col min="9990" max="9990" width="3.625" style="662" customWidth="1"/>
    <col min="9991" max="9991" width="3" style="662" customWidth="1"/>
    <col min="9992" max="9992" width="6.75" style="662" bestFit="1" customWidth="1"/>
    <col min="9993" max="9993" width="3.25" style="662" bestFit="1" customWidth="1"/>
    <col min="9994" max="9994" width="5.5" style="662" customWidth="1"/>
    <col min="9995" max="9995" width="3.25" style="662" bestFit="1" customWidth="1"/>
    <col min="9996" max="9996" width="5.5" style="662" customWidth="1"/>
    <col min="9997" max="9997" width="3.25" style="662" bestFit="1" customWidth="1"/>
    <col min="9998" max="9998" width="6.75" style="662" customWidth="1"/>
    <col min="9999" max="9999" width="3.25" style="662" bestFit="1" customWidth="1"/>
    <col min="10000" max="10000" width="5.5" style="662" customWidth="1"/>
    <col min="10001" max="10001" width="3.25" style="662" bestFit="1" customWidth="1"/>
    <col min="10002" max="10002" width="5.5" style="662" customWidth="1"/>
    <col min="10003" max="10003" width="4.625" style="662" customWidth="1"/>
    <col min="10004" max="10240" width="9" style="662" customWidth="1"/>
    <col min="10241" max="10241" width="1.625" style="662" customWidth="1"/>
    <col min="10242" max="10242" width="3.625" style="662" customWidth="1"/>
    <col min="10243" max="10243" width="3.25" style="662" customWidth="1"/>
    <col min="10244" max="10244" width="3.625" style="662" customWidth="1"/>
    <col min="10245" max="10245" width="3.25" style="662" bestFit="1" customWidth="1"/>
    <col min="10246" max="10246" width="3.625" style="662" customWidth="1"/>
    <col min="10247" max="10247" width="3" style="662" customWidth="1"/>
    <col min="10248" max="10248" width="6.75" style="662" bestFit="1" customWidth="1"/>
    <col min="10249" max="10249" width="3.25" style="662" bestFit="1" customWidth="1"/>
    <col min="10250" max="10250" width="5.5" style="662" customWidth="1"/>
    <col min="10251" max="10251" width="3.25" style="662" bestFit="1" customWidth="1"/>
    <col min="10252" max="10252" width="5.5" style="662" customWidth="1"/>
    <col min="10253" max="10253" width="3.25" style="662" bestFit="1" customWidth="1"/>
    <col min="10254" max="10254" width="6.75" style="662" customWidth="1"/>
    <col min="10255" max="10255" width="3.25" style="662" bestFit="1" customWidth="1"/>
    <col min="10256" max="10256" width="5.5" style="662" customWidth="1"/>
    <col min="10257" max="10257" width="3.25" style="662" bestFit="1" customWidth="1"/>
    <col min="10258" max="10258" width="5.5" style="662" customWidth="1"/>
    <col min="10259" max="10259" width="4.625" style="662" customWidth="1"/>
    <col min="10260" max="10496" width="9" style="662" customWidth="1"/>
    <col min="10497" max="10497" width="1.625" style="662" customWidth="1"/>
    <col min="10498" max="10498" width="3.625" style="662" customWidth="1"/>
    <col min="10499" max="10499" width="3.25" style="662" customWidth="1"/>
    <col min="10500" max="10500" width="3.625" style="662" customWidth="1"/>
    <col min="10501" max="10501" width="3.25" style="662" bestFit="1" customWidth="1"/>
    <col min="10502" max="10502" width="3.625" style="662" customWidth="1"/>
    <col min="10503" max="10503" width="3" style="662" customWidth="1"/>
    <col min="10504" max="10504" width="6.75" style="662" bestFit="1" customWidth="1"/>
    <col min="10505" max="10505" width="3.25" style="662" bestFit="1" customWidth="1"/>
    <col min="10506" max="10506" width="5.5" style="662" customWidth="1"/>
    <col min="10507" max="10507" width="3.25" style="662" bestFit="1" customWidth="1"/>
    <col min="10508" max="10508" width="5.5" style="662" customWidth="1"/>
    <col min="10509" max="10509" width="3.25" style="662" bestFit="1" customWidth="1"/>
    <col min="10510" max="10510" width="6.75" style="662" customWidth="1"/>
    <col min="10511" max="10511" width="3.25" style="662" bestFit="1" customWidth="1"/>
    <col min="10512" max="10512" width="5.5" style="662" customWidth="1"/>
    <col min="10513" max="10513" width="3.25" style="662" bestFit="1" customWidth="1"/>
    <col min="10514" max="10514" width="5.5" style="662" customWidth="1"/>
    <col min="10515" max="10515" width="4.625" style="662" customWidth="1"/>
    <col min="10516" max="10752" width="9" style="662" customWidth="1"/>
    <col min="10753" max="10753" width="1.625" style="662" customWidth="1"/>
    <col min="10754" max="10754" width="3.625" style="662" customWidth="1"/>
    <col min="10755" max="10755" width="3.25" style="662" customWidth="1"/>
    <col min="10756" max="10756" width="3.625" style="662" customWidth="1"/>
    <col min="10757" max="10757" width="3.25" style="662" bestFit="1" customWidth="1"/>
    <col min="10758" max="10758" width="3.625" style="662" customWidth="1"/>
    <col min="10759" max="10759" width="3" style="662" customWidth="1"/>
    <col min="10760" max="10760" width="6.75" style="662" bestFit="1" customWidth="1"/>
    <col min="10761" max="10761" width="3.25" style="662" bestFit="1" customWidth="1"/>
    <col min="10762" max="10762" width="5.5" style="662" customWidth="1"/>
    <col min="10763" max="10763" width="3.25" style="662" bestFit="1" customWidth="1"/>
    <col min="10764" max="10764" width="5.5" style="662" customWidth="1"/>
    <col min="10765" max="10765" width="3.25" style="662" bestFit="1" customWidth="1"/>
    <col min="10766" max="10766" width="6.75" style="662" customWidth="1"/>
    <col min="10767" max="10767" width="3.25" style="662" bestFit="1" customWidth="1"/>
    <col min="10768" max="10768" width="5.5" style="662" customWidth="1"/>
    <col min="10769" max="10769" width="3.25" style="662" bestFit="1" customWidth="1"/>
    <col min="10770" max="10770" width="5.5" style="662" customWidth="1"/>
    <col min="10771" max="10771" width="4.625" style="662" customWidth="1"/>
    <col min="10772" max="11008" width="9" style="662" customWidth="1"/>
    <col min="11009" max="11009" width="1.625" style="662" customWidth="1"/>
    <col min="11010" max="11010" width="3.625" style="662" customWidth="1"/>
    <col min="11011" max="11011" width="3.25" style="662" customWidth="1"/>
    <col min="11012" max="11012" width="3.625" style="662" customWidth="1"/>
    <col min="11013" max="11013" width="3.25" style="662" bestFit="1" customWidth="1"/>
    <col min="11014" max="11014" width="3.625" style="662" customWidth="1"/>
    <col min="11015" max="11015" width="3" style="662" customWidth="1"/>
    <col min="11016" max="11016" width="6.75" style="662" bestFit="1" customWidth="1"/>
    <col min="11017" max="11017" width="3.25" style="662" bestFit="1" customWidth="1"/>
    <col min="11018" max="11018" width="5.5" style="662" customWidth="1"/>
    <col min="11019" max="11019" width="3.25" style="662" bestFit="1" customWidth="1"/>
    <col min="11020" max="11020" width="5.5" style="662" customWidth="1"/>
    <col min="11021" max="11021" width="3.25" style="662" bestFit="1" customWidth="1"/>
    <col min="11022" max="11022" width="6.75" style="662" customWidth="1"/>
    <col min="11023" max="11023" width="3.25" style="662" bestFit="1" customWidth="1"/>
    <col min="11024" max="11024" width="5.5" style="662" customWidth="1"/>
    <col min="11025" max="11025" width="3.25" style="662" bestFit="1" customWidth="1"/>
    <col min="11026" max="11026" width="5.5" style="662" customWidth="1"/>
    <col min="11027" max="11027" width="4.625" style="662" customWidth="1"/>
    <col min="11028" max="11264" width="9" style="662" customWidth="1"/>
    <col min="11265" max="11265" width="1.625" style="662" customWidth="1"/>
    <col min="11266" max="11266" width="3.625" style="662" customWidth="1"/>
    <col min="11267" max="11267" width="3.25" style="662" customWidth="1"/>
    <col min="11268" max="11268" width="3.625" style="662" customWidth="1"/>
    <col min="11269" max="11269" width="3.25" style="662" bestFit="1" customWidth="1"/>
    <col min="11270" max="11270" width="3.625" style="662" customWidth="1"/>
    <col min="11271" max="11271" width="3" style="662" customWidth="1"/>
    <col min="11272" max="11272" width="6.75" style="662" bestFit="1" customWidth="1"/>
    <col min="11273" max="11273" width="3.25" style="662" bestFit="1" customWidth="1"/>
    <col min="11274" max="11274" width="5.5" style="662" customWidth="1"/>
    <col min="11275" max="11275" width="3.25" style="662" bestFit="1" customWidth="1"/>
    <col min="11276" max="11276" width="5.5" style="662" customWidth="1"/>
    <col min="11277" max="11277" width="3.25" style="662" bestFit="1" customWidth="1"/>
    <col min="11278" max="11278" width="6.75" style="662" customWidth="1"/>
    <col min="11279" max="11279" width="3.25" style="662" bestFit="1" customWidth="1"/>
    <col min="11280" max="11280" width="5.5" style="662" customWidth="1"/>
    <col min="11281" max="11281" width="3.25" style="662" bestFit="1" customWidth="1"/>
    <col min="11282" max="11282" width="5.5" style="662" customWidth="1"/>
    <col min="11283" max="11283" width="4.625" style="662" customWidth="1"/>
    <col min="11284" max="11520" width="9" style="662" customWidth="1"/>
    <col min="11521" max="11521" width="1.625" style="662" customWidth="1"/>
    <col min="11522" max="11522" width="3.625" style="662" customWidth="1"/>
    <col min="11523" max="11523" width="3.25" style="662" customWidth="1"/>
    <col min="11524" max="11524" width="3.625" style="662" customWidth="1"/>
    <col min="11525" max="11525" width="3.25" style="662" bestFit="1" customWidth="1"/>
    <col min="11526" max="11526" width="3.625" style="662" customWidth="1"/>
    <col min="11527" max="11527" width="3" style="662" customWidth="1"/>
    <col min="11528" max="11528" width="6.75" style="662" bestFit="1" customWidth="1"/>
    <col min="11529" max="11529" width="3.25" style="662" bestFit="1" customWidth="1"/>
    <col min="11530" max="11530" width="5.5" style="662" customWidth="1"/>
    <col min="11531" max="11531" width="3.25" style="662" bestFit="1" customWidth="1"/>
    <col min="11532" max="11532" width="5.5" style="662" customWidth="1"/>
    <col min="11533" max="11533" width="3.25" style="662" bestFit="1" customWidth="1"/>
    <col min="11534" max="11534" width="6.75" style="662" customWidth="1"/>
    <col min="11535" max="11535" width="3.25" style="662" bestFit="1" customWidth="1"/>
    <col min="11536" max="11536" width="5.5" style="662" customWidth="1"/>
    <col min="11537" max="11537" width="3.25" style="662" bestFit="1" customWidth="1"/>
    <col min="11538" max="11538" width="5.5" style="662" customWidth="1"/>
    <col min="11539" max="11539" width="4.625" style="662" customWidth="1"/>
    <col min="11540" max="11776" width="9" style="662" customWidth="1"/>
    <col min="11777" max="11777" width="1.625" style="662" customWidth="1"/>
    <col min="11778" max="11778" width="3.625" style="662" customWidth="1"/>
    <col min="11779" max="11779" width="3.25" style="662" customWidth="1"/>
    <col min="11780" max="11780" width="3.625" style="662" customWidth="1"/>
    <col min="11781" max="11781" width="3.25" style="662" bestFit="1" customWidth="1"/>
    <col min="11782" max="11782" width="3.625" style="662" customWidth="1"/>
    <col min="11783" max="11783" width="3" style="662" customWidth="1"/>
    <col min="11784" max="11784" width="6.75" style="662" bestFit="1" customWidth="1"/>
    <col min="11785" max="11785" width="3.25" style="662" bestFit="1" customWidth="1"/>
    <col min="11786" max="11786" width="5.5" style="662" customWidth="1"/>
    <col min="11787" max="11787" width="3.25" style="662" bestFit="1" customWidth="1"/>
    <col min="11788" max="11788" width="5.5" style="662" customWidth="1"/>
    <col min="11789" max="11789" width="3.25" style="662" bestFit="1" customWidth="1"/>
    <col min="11790" max="11790" width="6.75" style="662" customWidth="1"/>
    <col min="11791" max="11791" width="3.25" style="662" bestFit="1" customWidth="1"/>
    <col min="11792" max="11792" width="5.5" style="662" customWidth="1"/>
    <col min="11793" max="11793" width="3.25" style="662" bestFit="1" customWidth="1"/>
    <col min="11794" max="11794" width="5.5" style="662" customWidth="1"/>
    <col min="11795" max="11795" width="4.625" style="662" customWidth="1"/>
    <col min="11796" max="12032" width="9" style="662" customWidth="1"/>
    <col min="12033" max="12033" width="1.625" style="662" customWidth="1"/>
    <col min="12034" max="12034" width="3.625" style="662" customWidth="1"/>
    <col min="12035" max="12035" width="3.25" style="662" customWidth="1"/>
    <col min="12036" max="12036" width="3.625" style="662" customWidth="1"/>
    <col min="12037" max="12037" width="3.25" style="662" bestFit="1" customWidth="1"/>
    <col min="12038" max="12038" width="3.625" style="662" customWidth="1"/>
    <col min="12039" max="12039" width="3" style="662" customWidth="1"/>
    <col min="12040" max="12040" width="6.75" style="662" bestFit="1" customWidth="1"/>
    <col min="12041" max="12041" width="3.25" style="662" bestFit="1" customWidth="1"/>
    <col min="12042" max="12042" width="5.5" style="662" customWidth="1"/>
    <col min="12043" max="12043" width="3.25" style="662" bestFit="1" customWidth="1"/>
    <col min="12044" max="12044" width="5.5" style="662" customWidth="1"/>
    <col min="12045" max="12045" width="3.25" style="662" bestFit="1" customWidth="1"/>
    <col min="12046" max="12046" width="6.75" style="662" customWidth="1"/>
    <col min="12047" max="12047" width="3.25" style="662" bestFit="1" customWidth="1"/>
    <col min="12048" max="12048" width="5.5" style="662" customWidth="1"/>
    <col min="12049" max="12049" width="3.25" style="662" bestFit="1" customWidth="1"/>
    <col min="12050" max="12050" width="5.5" style="662" customWidth="1"/>
    <col min="12051" max="12051" width="4.625" style="662" customWidth="1"/>
    <col min="12052" max="12288" width="9" style="662" customWidth="1"/>
    <col min="12289" max="12289" width="1.625" style="662" customWidth="1"/>
    <col min="12290" max="12290" width="3.625" style="662" customWidth="1"/>
    <col min="12291" max="12291" width="3.25" style="662" customWidth="1"/>
    <col min="12292" max="12292" width="3.625" style="662" customWidth="1"/>
    <col min="12293" max="12293" width="3.25" style="662" bestFit="1" customWidth="1"/>
    <col min="12294" max="12294" width="3.625" style="662" customWidth="1"/>
    <col min="12295" max="12295" width="3" style="662" customWidth="1"/>
    <col min="12296" max="12296" width="6.75" style="662" bestFit="1" customWidth="1"/>
    <col min="12297" max="12297" width="3.25" style="662" bestFit="1" customWidth="1"/>
    <col min="12298" max="12298" width="5.5" style="662" customWidth="1"/>
    <col min="12299" max="12299" width="3.25" style="662" bestFit="1" customWidth="1"/>
    <col min="12300" max="12300" width="5.5" style="662" customWidth="1"/>
    <col min="12301" max="12301" width="3.25" style="662" bestFit="1" customWidth="1"/>
    <col min="12302" max="12302" width="6.75" style="662" customWidth="1"/>
    <col min="12303" max="12303" width="3.25" style="662" bestFit="1" customWidth="1"/>
    <col min="12304" max="12304" width="5.5" style="662" customWidth="1"/>
    <col min="12305" max="12305" width="3.25" style="662" bestFit="1" customWidth="1"/>
    <col min="12306" max="12306" width="5.5" style="662" customWidth="1"/>
    <col min="12307" max="12307" width="4.625" style="662" customWidth="1"/>
    <col min="12308" max="12544" width="9" style="662" customWidth="1"/>
    <col min="12545" max="12545" width="1.625" style="662" customWidth="1"/>
    <col min="12546" max="12546" width="3.625" style="662" customWidth="1"/>
    <col min="12547" max="12547" width="3.25" style="662" customWidth="1"/>
    <col min="12548" max="12548" width="3.625" style="662" customWidth="1"/>
    <col min="12549" max="12549" width="3.25" style="662" bestFit="1" customWidth="1"/>
    <col min="12550" max="12550" width="3.625" style="662" customWidth="1"/>
    <col min="12551" max="12551" width="3" style="662" customWidth="1"/>
    <col min="12552" max="12552" width="6.75" style="662" bestFit="1" customWidth="1"/>
    <col min="12553" max="12553" width="3.25" style="662" bestFit="1" customWidth="1"/>
    <col min="12554" max="12554" width="5.5" style="662" customWidth="1"/>
    <col min="12555" max="12555" width="3.25" style="662" bestFit="1" customWidth="1"/>
    <col min="12556" max="12556" width="5.5" style="662" customWidth="1"/>
    <col min="12557" max="12557" width="3.25" style="662" bestFit="1" customWidth="1"/>
    <col min="12558" max="12558" width="6.75" style="662" customWidth="1"/>
    <col min="12559" max="12559" width="3.25" style="662" bestFit="1" customWidth="1"/>
    <col min="12560" max="12560" width="5.5" style="662" customWidth="1"/>
    <col min="12561" max="12561" width="3.25" style="662" bestFit="1" customWidth="1"/>
    <col min="12562" max="12562" width="5.5" style="662" customWidth="1"/>
    <col min="12563" max="12563" width="4.625" style="662" customWidth="1"/>
    <col min="12564" max="12800" width="9" style="662" customWidth="1"/>
    <col min="12801" max="12801" width="1.625" style="662" customWidth="1"/>
    <col min="12802" max="12802" width="3.625" style="662" customWidth="1"/>
    <col min="12803" max="12803" width="3.25" style="662" customWidth="1"/>
    <col min="12804" max="12804" width="3.625" style="662" customWidth="1"/>
    <col min="12805" max="12805" width="3.25" style="662" bestFit="1" customWidth="1"/>
    <col min="12806" max="12806" width="3.625" style="662" customWidth="1"/>
    <col min="12807" max="12807" width="3" style="662" customWidth="1"/>
    <col min="12808" max="12808" width="6.75" style="662" bestFit="1" customWidth="1"/>
    <col min="12809" max="12809" width="3.25" style="662" bestFit="1" customWidth="1"/>
    <col min="12810" max="12810" width="5.5" style="662" customWidth="1"/>
    <col min="12811" max="12811" width="3.25" style="662" bestFit="1" customWidth="1"/>
    <col min="12812" max="12812" width="5.5" style="662" customWidth="1"/>
    <col min="12813" max="12813" width="3.25" style="662" bestFit="1" customWidth="1"/>
    <col min="12814" max="12814" width="6.75" style="662" customWidth="1"/>
    <col min="12815" max="12815" width="3.25" style="662" bestFit="1" customWidth="1"/>
    <col min="12816" max="12816" width="5.5" style="662" customWidth="1"/>
    <col min="12817" max="12817" width="3.25" style="662" bestFit="1" customWidth="1"/>
    <col min="12818" max="12818" width="5.5" style="662" customWidth="1"/>
    <col min="12819" max="12819" width="4.625" style="662" customWidth="1"/>
    <col min="12820" max="13056" width="9" style="662" customWidth="1"/>
    <col min="13057" max="13057" width="1.625" style="662" customWidth="1"/>
    <col min="13058" max="13058" width="3.625" style="662" customWidth="1"/>
    <col min="13059" max="13059" width="3.25" style="662" customWidth="1"/>
    <col min="13060" max="13060" width="3.625" style="662" customWidth="1"/>
    <col min="13061" max="13061" width="3.25" style="662" bestFit="1" customWidth="1"/>
    <col min="13062" max="13062" width="3.625" style="662" customWidth="1"/>
    <col min="13063" max="13063" width="3" style="662" customWidth="1"/>
    <col min="13064" max="13064" width="6.75" style="662" bestFit="1" customWidth="1"/>
    <col min="13065" max="13065" width="3.25" style="662" bestFit="1" customWidth="1"/>
    <col min="13066" max="13066" width="5.5" style="662" customWidth="1"/>
    <col min="13067" max="13067" width="3.25" style="662" bestFit="1" customWidth="1"/>
    <col min="13068" max="13068" width="5.5" style="662" customWidth="1"/>
    <col min="13069" max="13069" width="3.25" style="662" bestFit="1" customWidth="1"/>
    <col min="13070" max="13070" width="6.75" style="662" customWidth="1"/>
    <col min="13071" max="13071" width="3.25" style="662" bestFit="1" customWidth="1"/>
    <col min="13072" max="13072" width="5.5" style="662" customWidth="1"/>
    <col min="13073" max="13073" width="3.25" style="662" bestFit="1" customWidth="1"/>
    <col min="13074" max="13074" width="5.5" style="662" customWidth="1"/>
    <col min="13075" max="13075" width="4.625" style="662" customWidth="1"/>
    <col min="13076" max="13312" width="9" style="662" customWidth="1"/>
    <col min="13313" max="13313" width="1.625" style="662" customWidth="1"/>
    <col min="13314" max="13314" width="3.625" style="662" customWidth="1"/>
    <col min="13315" max="13315" width="3.25" style="662" customWidth="1"/>
    <col min="13316" max="13316" width="3.625" style="662" customWidth="1"/>
    <col min="13317" max="13317" width="3.25" style="662" bestFit="1" customWidth="1"/>
    <col min="13318" max="13318" width="3.625" style="662" customWidth="1"/>
    <col min="13319" max="13319" width="3" style="662" customWidth="1"/>
    <col min="13320" max="13320" width="6.75" style="662" bestFit="1" customWidth="1"/>
    <col min="13321" max="13321" width="3.25" style="662" bestFit="1" customWidth="1"/>
    <col min="13322" max="13322" width="5.5" style="662" customWidth="1"/>
    <col min="13323" max="13323" width="3.25" style="662" bestFit="1" customWidth="1"/>
    <col min="13324" max="13324" width="5.5" style="662" customWidth="1"/>
    <col min="13325" max="13325" width="3.25" style="662" bestFit="1" customWidth="1"/>
    <col min="13326" max="13326" width="6.75" style="662" customWidth="1"/>
    <col min="13327" max="13327" width="3.25" style="662" bestFit="1" customWidth="1"/>
    <col min="13328" max="13328" width="5.5" style="662" customWidth="1"/>
    <col min="13329" max="13329" width="3.25" style="662" bestFit="1" customWidth="1"/>
    <col min="13330" max="13330" width="5.5" style="662" customWidth="1"/>
    <col min="13331" max="13331" width="4.625" style="662" customWidth="1"/>
    <col min="13332" max="13568" width="9" style="662" customWidth="1"/>
    <col min="13569" max="13569" width="1.625" style="662" customWidth="1"/>
    <col min="13570" max="13570" width="3.625" style="662" customWidth="1"/>
    <col min="13571" max="13571" width="3.25" style="662" customWidth="1"/>
    <col min="13572" max="13572" width="3.625" style="662" customWidth="1"/>
    <col min="13573" max="13573" width="3.25" style="662" bestFit="1" customWidth="1"/>
    <col min="13574" max="13574" width="3.625" style="662" customWidth="1"/>
    <col min="13575" max="13575" width="3" style="662" customWidth="1"/>
    <col min="13576" max="13576" width="6.75" style="662" bestFit="1" customWidth="1"/>
    <col min="13577" max="13577" width="3.25" style="662" bestFit="1" customWidth="1"/>
    <col min="13578" max="13578" width="5.5" style="662" customWidth="1"/>
    <col min="13579" max="13579" width="3.25" style="662" bestFit="1" customWidth="1"/>
    <col min="13580" max="13580" width="5.5" style="662" customWidth="1"/>
    <col min="13581" max="13581" width="3.25" style="662" bestFit="1" customWidth="1"/>
    <col min="13582" max="13582" width="6.75" style="662" customWidth="1"/>
    <col min="13583" max="13583" width="3.25" style="662" bestFit="1" customWidth="1"/>
    <col min="13584" max="13584" width="5.5" style="662" customWidth="1"/>
    <col min="13585" max="13585" width="3.25" style="662" bestFit="1" customWidth="1"/>
    <col min="13586" max="13586" width="5.5" style="662" customWidth="1"/>
    <col min="13587" max="13587" width="4.625" style="662" customWidth="1"/>
    <col min="13588" max="13824" width="9" style="662" customWidth="1"/>
    <col min="13825" max="13825" width="1.625" style="662" customWidth="1"/>
    <col min="13826" max="13826" width="3.625" style="662" customWidth="1"/>
    <col min="13827" max="13827" width="3.25" style="662" customWidth="1"/>
    <col min="13828" max="13828" width="3.625" style="662" customWidth="1"/>
    <col min="13829" max="13829" width="3.25" style="662" bestFit="1" customWidth="1"/>
    <col min="13830" max="13830" width="3.625" style="662" customWidth="1"/>
    <col min="13831" max="13831" width="3" style="662" customWidth="1"/>
    <col min="13832" max="13832" width="6.75" style="662" bestFit="1" customWidth="1"/>
    <col min="13833" max="13833" width="3.25" style="662" bestFit="1" customWidth="1"/>
    <col min="13834" max="13834" width="5.5" style="662" customWidth="1"/>
    <col min="13835" max="13835" width="3.25" style="662" bestFit="1" customWidth="1"/>
    <col min="13836" max="13836" width="5.5" style="662" customWidth="1"/>
    <col min="13837" max="13837" width="3.25" style="662" bestFit="1" customWidth="1"/>
    <col min="13838" max="13838" width="6.75" style="662" customWidth="1"/>
    <col min="13839" max="13839" width="3.25" style="662" bestFit="1" customWidth="1"/>
    <col min="13840" max="13840" width="5.5" style="662" customWidth="1"/>
    <col min="13841" max="13841" width="3.25" style="662" bestFit="1" customWidth="1"/>
    <col min="13842" max="13842" width="5.5" style="662" customWidth="1"/>
    <col min="13843" max="13843" width="4.625" style="662" customWidth="1"/>
    <col min="13844" max="14080" width="9" style="662" customWidth="1"/>
    <col min="14081" max="14081" width="1.625" style="662" customWidth="1"/>
    <col min="14082" max="14082" width="3.625" style="662" customWidth="1"/>
    <col min="14083" max="14083" width="3.25" style="662" customWidth="1"/>
    <col min="14084" max="14084" width="3.625" style="662" customWidth="1"/>
    <col min="14085" max="14085" width="3.25" style="662" bestFit="1" customWidth="1"/>
    <col min="14086" max="14086" width="3.625" style="662" customWidth="1"/>
    <col min="14087" max="14087" width="3" style="662" customWidth="1"/>
    <col min="14088" max="14088" width="6.75" style="662" bestFit="1" customWidth="1"/>
    <col min="14089" max="14089" width="3.25" style="662" bestFit="1" customWidth="1"/>
    <col min="14090" max="14090" width="5.5" style="662" customWidth="1"/>
    <col min="14091" max="14091" width="3.25" style="662" bestFit="1" customWidth="1"/>
    <col min="14092" max="14092" width="5.5" style="662" customWidth="1"/>
    <col min="14093" max="14093" width="3.25" style="662" bestFit="1" customWidth="1"/>
    <col min="14094" max="14094" width="6.75" style="662" customWidth="1"/>
    <col min="14095" max="14095" width="3.25" style="662" bestFit="1" customWidth="1"/>
    <col min="14096" max="14096" width="5.5" style="662" customWidth="1"/>
    <col min="14097" max="14097" width="3.25" style="662" bestFit="1" customWidth="1"/>
    <col min="14098" max="14098" width="5.5" style="662" customWidth="1"/>
    <col min="14099" max="14099" width="4.625" style="662" customWidth="1"/>
    <col min="14100" max="14336" width="9" style="662" customWidth="1"/>
    <col min="14337" max="14337" width="1.625" style="662" customWidth="1"/>
    <col min="14338" max="14338" width="3.625" style="662" customWidth="1"/>
    <col min="14339" max="14339" width="3.25" style="662" customWidth="1"/>
    <col min="14340" max="14340" width="3.625" style="662" customWidth="1"/>
    <col min="14341" max="14341" width="3.25" style="662" bestFit="1" customWidth="1"/>
    <col min="14342" max="14342" width="3.625" style="662" customWidth="1"/>
    <col min="14343" max="14343" width="3" style="662" customWidth="1"/>
    <col min="14344" max="14344" width="6.75" style="662" bestFit="1" customWidth="1"/>
    <col min="14345" max="14345" width="3.25" style="662" bestFit="1" customWidth="1"/>
    <col min="14346" max="14346" width="5.5" style="662" customWidth="1"/>
    <col min="14347" max="14347" width="3.25" style="662" bestFit="1" customWidth="1"/>
    <col min="14348" max="14348" width="5.5" style="662" customWidth="1"/>
    <col min="14349" max="14349" width="3.25" style="662" bestFit="1" customWidth="1"/>
    <col min="14350" max="14350" width="6.75" style="662" customWidth="1"/>
    <col min="14351" max="14351" width="3.25" style="662" bestFit="1" customWidth="1"/>
    <col min="14352" max="14352" width="5.5" style="662" customWidth="1"/>
    <col min="14353" max="14353" width="3.25" style="662" bestFit="1" customWidth="1"/>
    <col min="14354" max="14354" width="5.5" style="662" customWidth="1"/>
    <col min="14355" max="14355" width="4.625" style="662" customWidth="1"/>
    <col min="14356" max="14592" width="9" style="662" customWidth="1"/>
    <col min="14593" max="14593" width="1.625" style="662" customWidth="1"/>
    <col min="14594" max="14594" width="3.625" style="662" customWidth="1"/>
    <col min="14595" max="14595" width="3.25" style="662" customWidth="1"/>
    <col min="14596" max="14596" width="3.625" style="662" customWidth="1"/>
    <col min="14597" max="14597" width="3.25" style="662" bestFit="1" customWidth="1"/>
    <col min="14598" max="14598" width="3.625" style="662" customWidth="1"/>
    <col min="14599" max="14599" width="3" style="662" customWidth="1"/>
    <col min="14600" max="14600" width="6.75" style="662" bestFit="1" customWidth="1"/>
    <col min="14601" max="14601" width="3.25" style="662" bestFit="1" customWidth="1"/>
    <col min="14602" max="14602" width="5.5" style="662" customWidth="1"/>
    <col min="14603" max="14603" width="3.25" style="662" bestFit="1" customWidth="1"/>
    <col min="14604" max="14604" width="5.5" style="662" customWidth="1"/>
    <col min="14605" max="14605" width="3.25" style="662" bestFit="1" customWidth="1"/>
    <col min="14606" max="14606" width="6.75" style="662" customWidth="1"/>
    <col min="14607" max="14607" width="3.25" style="662" bestFit="1" customWidth="1"/>
    <col min="14608" max="14608" width="5.5" style="662" customWidth="1"/>
    <col min="14609" max="14609" width="3.25" style="662" bestFit="1" customWidth="1"/>
    <col min="14610" max="14610" width="5.5" style="662" customWidth="1"/>
    <col min="14611" max="14611" width="4.625" style="662" customWidth="1"/>
    <col min="14612" max="14848" width="9" style="662" customWidth="1"/>
    <col min="14849" max="14849" width="1.625" style="662" customWidth="1"/>
    <col min="14850" max="14850" width="3.625" style="662" customWidth="1"/>
    <col min="14851" max="14851" width="3.25" style="662" customWidth="1"/>
    <col min="14852" max="14852" width="3.625" style="662" customWidth="1"/>
    <col min="14853" max="14853" width="3.25" style="662" bestFit="1" customWidth="1"/>
    <col min="14854" max="14854" width="3.625" style="662" customWidth="1"/>
    <col min="14855" max="14855" width="3" style="662" customWidth="1"/>
    <col min="14856" max="14856" width="6.75" style="662" bestFit="1" customWidth="1"/>
    <col min="14857" max="14857" width="3.25" style="662" bestFit="1" customWidth="1"/>
    <col min="14858" max="14858" width="5.5" style="662" customWidth="1"/>
    <col min="14859" max="14859" width="3.25" style="662" bestFit="1" customWidth="1"/>
    <col min="14860" max="14860" width="5.5" style="662" customWidth="1"/>
    <col min="14861" max="14861" width="3.25" style="662" bestFit="1" customWidth="1"/>
    <col min="14862" max="14862" width="6.75" style="662" customWidth="1"/>
    <col min="14863" max="14863" width="3.25" style="662" bestFit="1" customWidth="1"/>
    <col min="14864" max="14864" width="5.5" style="662" customWidth="1"/>
    <col min="14865" max="14865" width="3.25" style="662" bestFit="1" customWidth="1"/>
    <col min="14866" max="14866" width="5.5" style="662" customWidth="1"/>
    <col min="14867" max="14867" width="4.625" style="662" customWidth="1"/>
    <col min="14868" max="15104" width="9" style="662" customWidth="1"/>
    <col min="15105" max="15105" width="1.625" style="662" customWidth="1"/>
    <col min="15106" max="15106" width="3.625" style="662" customWidth="1"/>
    <col min="15107" max="15107" width="3.25" style="662" customWidth="1"/>
    <col min="15108" max="15108" width="3.625" style="662" customWidth="1"/>
    <col min="15109" max="15109" width="3.25" style="662" bestFit="1" customWidth="1"/>
    <col min="15110" max="15110" width="3.625" style="662" customWidth="1"/>
    <col min="15111" max="15111" width="3" style="662" customWidth="1"/>
    <col min="15112" max="15112" width="6.75" style="662" bestFit="1" customWidth="1"/>
    <col min="15113" max="15113" width="3.25" style="662" bestFit="1" customWidth="1"/>
    <col min="15114" max="15114" width="5.5" style="662" customWidth="1"/>
    <col min="15115" max="15115" width="3.25" style="662" bestFit="1" customWidth="1"/>
    <col min="15116" max="15116" width="5.5" style="662" customWidth="1"/>
    <col min="15117" max="15117" width="3.25" style="662" bestFit="1" customWidth="1"/>
    <col min="15118" max="15118" width="6.75" style="662" customWidth="1"/>
    <col min="15119" max="15119" width="3.25" style="662" bestFit="1" customWidth="1"/>
    <col min="15120" max="15120" width="5.5" style="662" customWidth="1"/>
    <col min="15121" max="15121" width="3.25" style="662" bestFit="1" customWidth="1"/>
    <col min="15122" max="15122" width="5.5" style="662" customWidth="1"/>
    <col min="15123" max="15123" width="4.625" style="662" customWidth="1"/>
    <col min="15124" max="15360" width="9" style="662" customWidth="1"/>
    <col min="15361" max="15361" width="1.625" style="662" customWidth="1"/>
    <col min="15362" max="15362" width="3.625" style="662" customWidth="1"/>
    <col min="15363" max="15363" width="3.25" style="662" customWidth="1"/>
    <col min="15364" max="15364" width="3.625" style="662" customWidth="1"/>
    <col min="15365" max="15365" width="3.25" style="662" bestFit="1" customWidth="1"/>
    <col min="15366" max="15366" width="3.625" style="662" customWidth="1"/>
    <col min="15367" max="15367" width="3" style="662" customWidth="1"/>
    <col min="15368" max="15368" width="6.75" style="662" bestFit="1" customWidth="1"/>
    <col min="15369" max="15369" width="3.25" style="662" bestFit="1" customWidth="1"/>
    <col min="15370" max="15370" width="5.5" style="662" customWidth="1"/>
    <col min="15371" max="15371" width="3.25" style="662" bestFit="1" customWidth="1"/>
    <col min="15372" max="15372" width="5.5" style="662" customWidth="1"/>
    <col min="15373" max="15373" width="3.25" style="662" bestFit="1" customWidth="1"/>
    <col min="15374" max="15374" width="6.75" style="662" customWidth="1"/>
    <col min="15375" max="15375" width="3.25" style="662" bestFit="1" customWidth="1"/>
    <col min="15376" max="15376" width="5.5" style="662" customWidth="1"/>
    <col min="15377" max="15377" width="3.25" style="662" bestFit="1" customWidth="1"/>
    <col min="15378" max="15378" width="5.5" style="662" customWidth="1"/>
    <col min="15379" max="15379" width="4.625" style="662" customWidth="1"/>
    <col min="15380" max="15616" width="9" style="662" customWidth="1"/>
    <col min="15617" max="15617" width="1.625" style="662" customWidth="1"/>
    <col min="15618" max="15618" width="3.625" style="662" customWidth="1"/>
    <col min="15619" max="15619" width="3.25" style="662" customWidth="1"/>
    <col min="15620" max="15620" width="3.625" style="662" customWidth="1"/>
    <col min="15621" max="15621" width="3.25" style="662" bestFit="1" customWidth="1"/>
    <col min="15622" max="15622" width="3.625" style="662" customWidth="1"/>
    <col min="15623" max="15623" width="3" style="662" customWidth="1"/>
    <col min="15624" max="15624" width="6.75" style="662" bestFit="1" customWidth="1"/>
    <col min="15625" max="15625" width="3.25" style="662" bestFit="1" customWidth="1"/>
    <col min="15626" max="15626" width="5.5" style="662" customWidth="1"/>
    <col min="15627" max="15627" width="3.25" style="662" bestFit="1" customWidth="1"/>
    <col min="15628" max="15628" width="5.5" style="662" customWidth="1"/>
    <col min="15629" max="15629" width="3.25" style="662" bestFit="1" customWidth="1"/>
    <col min="15630" max="15630" width="6.75" style="662" customWidth="1"/>
    <col min="15631" max="15631" width="3.25" style="662" bestFit="1" customWidth="1"/>
    <col min="15632" max="15632" width="5.5" style="662" customWidth="1"/>
    <col min="15633" max="15633" width="3.25" style="662" bestFit="1" customWidth="1"/>
    <col min="15634" max="15634" width="5.5" style="662" customWidth="1"/>
    <col min="15635" max="15635" width="4.625" style="662" customWidth="1"/>
    <col min="15636" max="15872" width="9" style="662" customWidth="1"/>
    <col min="15873" max="15873" width="1.625" style="662" customWidth="1"/>
    <col min="15874" max="15874" width="3.625" style="662" customWidth="1"/>
    <col min="15875" max="15875" width="3.25" style="662" customWidth="1"/>
    <col min="15876" max="15876" width="3.625" style="662" customWidth="1"/>
    <col min="15877" max="15877" width="3.25" style="662" bestFit="1" customWidth="1"/>
    <col min="15878" max="15878" width="3.625" style="662" customWidth="1"/>
    <col min="15879" max="15879" width="3" style="662" customWidth="1"/>
    <col min="15880" max="15880" width="6.75" style="662" bestFit="1" customWidth="1"/>
    <col min="15881" max="15881" width="3.25" style="662" bestFit="1" customWidth="1"/>
    <col min="15882" max="15882" width="5.5" style="662" customWidth="1"/>
    <col min="15883" max="15883" width="3.25" style="662" bestFit="1" customWidth="1"/>
    <col min="15884" max="15884" width="5.5" style="662" customWidth="1"/>
    <col min="15885" max="15885" width="3.25" style="662" bestFit="1" customWidth="1"/>
    <col min="15886" max="15886" width="6.75" style="662" customWidth="1"/>
    <col min="15887" max="15887" width="3.25" style="662" bestFit="1" customWidth="1"/>
    <col min="15888" max="15888" width="5.5" style="662" customWidth="1"/>
    <col min="15889" max="15889" width="3.25" style="662" bestFit="1" customWidth="1"/>
    <col min="15890" max="15890" width="5.5" style="662" customWidth="1"/>
    <col min="15891" max="15891" width="4.625" style="662" customWidth="1"/>
    <col min="15892" max="16128" width="9" style="662" customWidth="1"/>
    <col min="16129" max="16129" width="1.625" style="662" customWidth="1"/>
    <col min="16130" max="16130" width="3.625" style="662" customWidth="1"/>
    <col min="16131" max="16131" width="3.25" style="662" customWidth="1"/>
    <col min="16132" max="16132" width="3.625" style="662" customWidth="1"/>
    <col min="16133" max="16133" width="3.25" style="662" bestFit="1" customWidth="1"/>
    <col min="16134" max="16134" width="3.625" style="662" customWidth="1"/>
    <col min="16135" max="16135" width="3" style="662" customWidth="1"/>
    <col min="16136" max="16136" width="6.75" style="662" bestFit="1" customWidth="1"/>
    <col min="16137" max="16137" width="3.25" style="662" bestFit="1" customWidth="1"/>
    <col min="16138" max="16138" width="5.5" style="662" customWidth="1"/>
    <col min="16139" max="16139" width="3.25" style="662" bestFit="1" customWidth="1"/>
    <col min="16140" max="16140" width="5.5" style="662" customWidth="1"/>
    <col min="16141" max="16141" width="3.25" style="662" bestFit="1" customWidth="1"/>
    <col min="16142" max="16142" width="6.75" style="662" customWidth="1"/>
    <col min="16143" max="16143" width="3.25" style="662" bestFit="1" customWidth="1"/>
    <col min="16144" max="16144" width="5.5" style="662" customWidth="1"/>
    <col min="16145" max="16145" width="3.25" style="662" bestFit="1" customWidth="1"/>
    <col min="16146" max="16146" width="5.5" style="662" customWidth="1"/>
    <col min="16147" max="16147" width="4.625" style="662" customWidth="1"/>
    <col min="16148" max="16384" width="9" style="662" customWidth="1"/>
  </cols>
  <sheetData>
    <row r="1" spans="1:19">
      <c r="I1" s="663"/>
      <c r="J1" s="663"/>
      <c r="S1" s="663"/>
    </row>
    <row r="2" spans="1:19">
      <c r="I2" s="663"/>
      <c r="J2" s="663"/>
      <c r="S2" s="663" t="s">
        <v>3564</v>
      </c>
    </row>
    <row r="4" spans="1:19" ht="21.75" customHeight="1">
      <c r="A4" s="5298" t="s">
        <v>3565</v>
      </c>
      <c r="B4" s="5298"/>
      <c r="C4" s="5298"/>
      <c r="D4" s="5298"/>
      <c r="E4" s="5298"/>
      <c r="F4" s="5298"/>
      <c r="G4" s="5298"/>
      <c r="H4" s="5298"/>
      <c r="I4" s="5298"/>
      <c r="J4" s="5298"/>
      <c r="K4" s="5298"/>
      <c r="L4" s="5298"/>
      <c r="M4" s="5298"/>
      <c r="N4" s="5298"/>
      <c r="O4" s="5298"/>
      <c r="P4" s="5298"/>
      <c r="Q4" s="5298"/>
      <c r="R4" s="5298"/>
      <c r="S4" s="5298"/>
    </row>
    <row r="5" spans="1:19" ht="21" customHeight="1">
      <c r="A5" s="5302" t="s">
        <v>3566</v>
      </c>
      <c r="B5" s="5302"/>
      <c r="C5" s="5302"/>
      <c r="D5" s="5302"/>
      <c r="E5" s="5302"/>
      <c r="F5" s="5302"/>
      <c r="G5" s="5302"/>
      <c r="H5" s="5302"/>
      <c r="I5" s="5302"/>
      <c r="J5" s="5302"/>
      <c r="K5" s="5302"/>
      <c r="L5" s="5302"/>
      <c r="M5" s="5302"/>
      <c r="N5" s="5302"/>
      <c r="O5" s="5302"/>
      <c r="P5" s="5302"/>
      <c r="Q5" s="5302"/>
      <c r="R5" s="5302"/>
      <c r="S5" s="5302"/>
    </row>
    <row r="6" spans="1:19" ht="13.5" customHeight="1">
      <c r="F6" s="666"/>
      <c r="G6" s="666"/>
      <c r="H6" s="666"/>
      <c r="I6" s="666"/>
      <c r="J6" s="666"/>
      <c r="N6" s="1055"/>
      <c r="O6" s="662" t="s">
        <v>477</v>
      </c>
      <c r="P6" s="1055"/>
      <c r="Q6" s="662" t="s">
        <v>5</v>
      </c>
      <c r="R6" s="1055"/>
      <c r="S6" s="662" t="s">
        <v>478</v>
      </c>
    </row>
    <row r="7" spans="1:19" ht="13.5" customHeight="1">
      <c r="F7" s="666"/>
      <c r="G7" s="666"/>
      <c r="H7" s="666"/>
      <c r="I7" s="666"/>
      <c r="J7" s="666"/>
    </row>
    <row r="8" spans="1:19" ht="17.25" customHeight="1">
      <c r="A8" s="662" t="s">
        <v>3567</v>
      </c>
      <c r="G8" s="666"/>
      <c r="H8" s="666"/>
      <c r="I8" s="666"/>
      <c r="J8" s="666"/>
    </row>
    <row r="9" spans="1:19" ht="17.25" customHeight="1"/>
    <row r="12" spans="1:19" ht="17.25" customHeight="1">
      <c r="G12" s="5427" t="s">
        <v>3515</v>
      </c>
      <c r="H12" s="5427"/>
      <c r="I12" s="5427"/>
      <c r="J12" s="5427"/>
      <c r="K12" s="5427"/>
      <c r="L12" s="5429" t="str">
        <f>cst_wskakunin_owner1__address</f>
        <v>埼玉県埼玉県さいたま市浦和区岸町７－１２－３</v>
      </c>
      <c r="M12" s="5429"/>
      <c r="N12" s="5429"/>
      <c r="O12" s="5429"/>
      <c r="P12" s="5429"/>
      <c r="Q12" s="5429"/>
      <c r="R12" s="5429"/>
    </row>
    <row r="13" spans="1:19" ht="17.25" customHeight="1">
      <c r="G13" s="5427" t="s">
        <v>3516</v>
      </c>
      <c r="H13" s="5427"/>
      <c r="I13" s="5427"/>
      <c r="J13" s="5427"/>
      <c r="K13" s="5427"/>
      <c r="L13" s="5429"/>
      <c r="M13" s="5429"/>
      <c r="N13" s="5429"/>
      <c r="O13" s="5429"/>
      <c r="P13" s="5429"/>
      <c r="Q13" s="5429"/>
      <c r="R13" s="5429"/>
    </row>
    <row r="14" spans="1:19" ht="17.25" customHeight="1">
      <c r="G14" s="5427" t="s">
        <v>3517</v>
      </c>
      <c r="H14" s="5427"/>
      <c r="I14" s="5427"/>
      <c r="J14" s="5427"/>
      <c r="K14" s="5427"/>
      <c r="L14" s="5431" t="str">
        <f>cst_wskakunin_owner1__space3</f>
        <v>テスト建て主
代表取締役社長　テストさん</v>
      </c>
      <c r="M14" s="5431"/>
      <c r="N14" s="5431"/>
      <c r="O14" s="5431"/>
      <c r="P14" s="5431"/>
      <c r="Q14" s="5431"/>
      <c r="R14" s="5431"/>
      <c r="S14" s="5430" t="s">
        <v>480</v>
      </c>
    </row>
    <row r="15" spans="1:19" ht="17.25" customHeight="1">
      <c r="G15" s="1114"/>
      <c r="H15" s="1114"/>
      <c r="I15" s="1114"/>
      <c r="J15" s="1114"/>
      <c r="K15" s="1114"/>
      <c r="L15" s="5431"/>
      <c r="M15" s="5431"/>
      <c r="N15" s="5431"/>
      <c r="O15" s="5431"/>
      <c r="P15" s="5431"/>
      <c r="Q15" s="5431"/>
      <c r="R15" s="5431"/>
      <c r="S15" s="5430"/>
    </row>
    <row r="17" spans="1:19" ht="17.25" customHeight="1"/>
    <row r="18" spans="1:19" ht="21" customHeight="1">
      <c r="B18" s="1151" t="str">
        <f>IF(技術的審査依頼書_長期!X6="","",技術的審査依頼書_長期!X6)</f>
        <v/>
      </c>
      <c r="C18" s="662" t="s">
        <v>5</v>
      </c>
      <c r="D18" s="1151" t="str">
        <f>IF(技術的審査依頼書_長期!Z6="","",技術的審査依頼書_長期!Z6)</f>
        <v/>
      </c>
      <c r="E18" s="662" t="s">
        <v>478</v>
      </c>
      <c r="F18" s="662" t="s">
        <v>3568</v>
      </c>
    </row>
    <row r="19" spans="1:19" ht="21" customHeight="1">
      <c r="A19" s="662" t="s">
        <v>3569</v>
      </c>
    </row>
    <row r="20" spans="1:19" ht="21" customHeight="1">
      <c r="A20" s="662" t="s">
        <v>3570</v>
      </c>
    </row>
    <row r="21" spans="1:19" ht="13.5" customHeight="1"/>
    <row r="22" spans="1:19">
      <c r="A22" s="5298" t="s">
        <v>0</v>
      </c>
      <c r="B22" s="5298"/>
      <c r="C22" s="5298"/>
      <c r="D22" s="5298"/>
      <c r="E22" s="5298"/>
      <c r="F22" s="5298"/>
      <c r="G22" s="5298"/>
      <c r="H22" s="5298"/>
      <c r="I22" s="5298"/>
      <c r="J22" s="5298"/>
      <c r="K22" s="5298"/>
      <c r="L22" s="5298"/>
      <c r="M22" s="5298"/>
      <c r="N22" s="5298"/>
      <c r="O22" s="5298"/>
      <c r="P22" s="5298"/>
      <c r="Q22" s="5298"/>
      <c r="R22" s="5298"/>
      <c r="S22" s="5298"/>
    </row>
    <row r="23" spans="1:19" ht="21" customHeight="1"/>
    <row r="24" spans="1:19" ht="21" customHeight="1">
      <c r="A24" s="662" t="s">
        <v>3571</v>
      </c>
      <c r="G24" s="662" t="s">
        <v>3572</v>
      </c>
      <c r="H24" s="1055"/>
      <c r="I24" s="662" t="s">
        <v>477</v>
      </c>
      <c r="J24" s="1055"/>
      <c r="K24" s="662" t="s">
        <v>5</v>
      </c>
      <c r="L24" s="1055"/>
      <c r="M24" s="662" t="s">
        <v>478</v>
      </c>
    </row>
    <row r="27" spans="1:19" ht="21" customHeight="1">
      <c r="A27" s="662" t="s">
        <v>3573</v>
      </c>
      <c r="G27" s="662" t="s">
        <v>3572</v>
      </c>
      <c r="H27" s="5428"/>
      <c r="I27" s="5428"/>
      <c r="J27" s="5428"/>
      <c r="K27" s="5428"/>
      <c r="L27" s="5428"/>
      <c r="M27" s="5428"/>
      <c r="N27" s="5428"/>
      <c r="O27" s="5428"/>
      <c r="P27" s="5428"/>
      <c r="Q27" s="5428"/>
      <c r="R27" s="5428"/>
      <c r="S27" s="5428"/>
    </row>
    <row r="30" spans="1:19" ht="21" customHeight="1">
      <c r="A30" s="1114" t="s">
        <v>3574</v>
      </c>
      <c r="B30" s="1114"/>
      <c r="C30" s="1114"/>
      <c r="D30" s="1114"/>
      <c r="E30" s="1114"/>
      <c r="F30" s="1114"/>
      <c r="G30" s="1114" t="s">
        <v>3572</v>
      </c>
      <c r="H30" s="5429" t="str">
        <f>cst_wskakunin_BUILD__address</f>
        <v>埼玉県さいたま市緑区</v>
      </c>
      <c r="I30" s="5429"/>
      <c r="J30" s="5429"/>
      <c r="K30" s="5429"/>
      <c r="L30" s="5429"/>
      <c r="M30" s="5429"/>
      <c r="N30" s="5429"/>
      <c r="O30" s="5429"/>
      <c r="P30" s="5429"/>
      <c r="Q30" s="5429"/>
      <c r="R30" s="5429"/>
      <c r="S30" s="5429"/>
    </row>
    <row r="31" spans="1:19" ht="21" customHeight="1">
      <c r="A31" s="1114"/>
      <c r="B31" s="1114"/>
      <c r="C31" s="1114"/>
      <c r="D31" s="1114"/>
      <c r="E31" s="1114"/>
      <c r="F31" s="1114"/>
      <c r="G31" s="1114"/>
      <c r="H31" s="5429"/>
      <c r="I31" s="5429"/>
      <c r="J31" s="5429"/>
      <c r="K31" s="5429"/>
      <c r="L31" s="5429"/>
      <c r="M31" s="5429"/>
      <c r="N31" s="5429"/>
      <c r="O31" s="5429"/>
      <c r="P31" s="5429"/>
      <c r="Q31" s="5429"/>
      <c r="R31" s="5429"/>
      <c r="S31" s="5429"/>
    </row>
    <row r="32" spans="1:19" ht="21" customHeight="1">
      <c r="A32" s="1114"/>
      <c r="B32" s="1114"/>
      <c r="C32" s="1114"/>
      <c r="D32" s="1114"/>
      <c r="E32" s="1114"/>
      <c r="F32" s="1114"/>
      <c r="G32" s="1114"/>
      <c r="H32" s="5429"/>
      <c r="I32" s="5429"/>
      <c r="J32" s="5429"/>
      <c r="K32" s="5429"/>
      <c r="L32" s="5429"/>
      <c r="M32" s="5429"/>
      <c r="N32" s="5429"/>
      <c r="O32" s="5429"/>
      <c r="P32" s="5429"/>
      <c r="Q32" s="5429"/>
      <c r="R32" s="5429"/>
      <c r="S32" s="5429"/>
    </row>
  </sheetData>
  <mergeCells count="11">
    <mergeCell ref="A4:S4"/>
    <mergeCell ref="A5:S5"/>
    <mergeCell ref="G12:K12"/>
    <mergeCell ref="G13:K13"/>
    <mergeCell ref="L12:R13"/>
    <mergeCell ref="G14:K14"/>
    <mergeCell ref="H27:S27"/>
    <mergeCell ref="H30:S32"/>
    <mergeCell ref="S14:S15"/>
    <mergeCell ref="L14:R15"/>
    <mergeCell ref="A22:S22"/>
  </mergeCells>
  <phoneticPr fontId="129"/>
  <printOptions horizontalCentered="1"/>
  <pageMargins left="0.59055118110236227" right="0.59055118110236227" top="0.59055118110236227" bottom="0.59055118110236227" header="0.31496062992125984" footer="0.31496062992125984"/>
  <pageSetup paperSize="9" orientation="portrait" blackAndWhite="1"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A58"/>
  <sheetViews>
    <sheetView zoomScaleNormal="100" zoomScaleSheetLayoutView="100" zoomScalePageLayoutView="85" workbookViewId="0"/>
  </sheetViews>
  <sheetFormatPr defaultColWidth="9" defaultRowHeight="13.5"/>
  <cols>
    <col min="1" max="1" width="1.625" style="1970" customWidth="1"/>
    <col min="2" max="3" width="2.625" style="1970" customWidth="1"/>
    <col min="4" max="22" width="3.25" style="1970" customWidth="1"/>
    <col min="23" max="24" width="3.25" style="1987" customWidth="1"/>
    <col min="25" max="25" width="3.375" style="1987" bestFit="1" customWidth="1"/>
    <col min="26" max="26" width="3.25" style="1970" bestFit="1" customWidth="1"/>
    <col min="27" max="27" width="12.375" style="1970" customWidth="1"/>
    <col min="28" max="256" width="9" style="1970" customWidth="1"/>
    <col min="257" max="257" width="1.625" style="1970" customWidth="1"/>
    <col min="258" max="259" width="2.625" style="1970" customWidth="1"/>
    <col min="260" max="280" width="3.25" style="1970" customWidth="1"/>
    <col min="281" max="281" width="3.375" style="1970" bestFit="1" customWidth="1"/>
    <col min="282" max="282" width="3.25" style="1970" bestFit="1" customWidth="1"/>
    <col min="283" max="283" width="12.375" style="1970" customWidth="1"/>
    <col min="284" max="512" width="9" style="1970" customWidth="1"/>
    <col min="513" max="513" width="1.625" style="1970" customWidth="1"/>
    <col min="514" max="515" width="2.625" style="1970" customWidth="1"/>
    <col min="516" max="536" width="3.25" style="1970" customWidth="1"/>
    <col min="537" max="537" width="3.375" style="1970" bestFit="1" customWidth="1"/>
    <col min="538" max="538" width="3.25" style="1970" bestFit="1" customWidth="1"/>
    <col min="539" max="539" width="12.375" style="1970" customWidth="1"/>
    <col min="540" max="768" width="9" style="1970" customWidth="1"/>
    <col min="769" max="769" width="1.625" style="1970" customWidth="1"/>
    <col min="770" max="771" width="2.625" style="1970" customWidth="1"/>
    <col min="772" max="792" width="3.25" style="1970" customWidth="1"/>
    <col min="793" max="793" width="3.375" style="1970" bestFit="1" customWidth="1"/>
    <col min="794" max="794" width="3.25" style="1970" bestFit="1" customWidth="1"/>
    <col min="795" max="795" width="12.375" style="1970" customWidth="1"/>
    <col min="796" max="1024" width="9" style="1970" customWidth="1"/>
    <col min="1025" max="1025" width="1.625" style="1970" customWidth="1"/>
    <col min="1026" max="1027" width="2.625" style="1970" customWidth="1"/>
    <col min="1028" max="1048" width="3.25" style="1970" customWidth="1"/>
    <col min="1049" max="1049" width="3.375" style="1970" bestFit="1" customWidth="1"/>
    <col min="1050" max="1050" width="3.25" style="1970" bestFit="1" customWidth="1"/>
    <col min="1051" max="1051" width="12.375" style="1970" customWidth="1"/>
    <col min="1052" max="1280" width="9" style="1970" customWidth="1"/>
    <col min="1281" max="1281" width="1.625" style="1970" customWidth="1"/>
    <col min="1282" max="1283" width="2.625" style="1970" customWidth="1"/>
    <col min="1284" max="1304" width="3.25" style="1970" customWidth="1"/>
    <col min="1305" max="1305" width="3.375" style="1970" bestFit="1" customWidth="1"/>
    <col min="1306" max="1306" width="3.25" style="1970" bestFit="1" customWidth="1"/>
    <col min="1307" max="1307" width="12.375" style="1970" customWidth="1"/>
    <col min="1308" max="1536" width="9" style="1970" customWidth="1"/>
    <col min="1537" max="1537" width="1.625" style="1970" customWidth="1"/>
    <col min="1538" max="1539" width="2.625" style="1970" customWidth="1"/>
    <col min="1540" max="1560" width="3.25" style="1970" customWidth="1"/>
    <col min="1561" max="1561" width="3.375" style="1970" bestFit="1" customWidth="1"/>
    <col min="1562" max="1562" width="3.25" style="1970" bestFit="1" customWidth="1"/>
    <col min="1563" max="1563" width="12.375" style="1970" customWidth="1"/>
    <col min="1564" max="1792" width="9" style="1970" customWidth="1"/>
    <col min="1793" max="1793" width="1.625" style="1970" customWidth="1"/>
    <col min="1794" max="1795" width="2.625" style="1970" customWidth="1"/>
    <col min="1796" max="1816" width="3.25" style="1970" customWidth="1"/>
    <col min="1817" max="1817" width="3.375" style="1970" bestFit="1" customWidth="1"/>
    <col min="1818" max="1818" width="3.25" style="1970" bestFit="1" customWidth="1"/>
    <col min="1819" max="1819" width="12.375" style="1970" customWidth="1"/>
    <col min="1820" max="2048" width="9" style="1970" customWidth="1"/>
    <col min="2049" max="2049" width="1.625" style="1970" customWidth="1"/>
    <col min="2050" max="2051" width="2.625" style="1970" customWidth="1"/>
    <col min="2052" max="2072" width="3.25" style="1970" customWidth="1"/>
    <col min="2073" max="2073" width="3.375" style="1970" bestFit="1" customWidth="1"/>
    <col min="2074" max="2074" width="3.25" style="1970" bestFit="1" customWidth="1"/>
    <col min="2075" max="2075" width="12.375" style="1970" customWidth="1"/>
    <col min="2076" max="2304" width="9" style="1970" customWidth="1"/>
    <col min="2305" max="2305" width="1.625" style="1970" customWidth="1"/>
    <col min="2306" max="2307" width="2.625" style="1970" customWidth="1"/>
    <col min="2308" max="2328" width="3.25" style="1970" customWidth="1"/>
    <col min="2329" max="2329" width="3.375" style="1970" bestFit="1" customWidth="1"/>
    <col min="2330" max="2330" width="3.25" style="1970" bestFit="1" customWidth="1"/>
    <col min="2331" max="2331" width="12.375" style="1970" customWidth="1"/>
    <col min="2332" max="2560" width="9" style="1970" customWidth="1"/>
    <col min="2561" max="2561" width="1.625" style="1970" customWidth="1"/>
    <col min="2562" max="2563" width="2.625" style="1970" customWidth="1"/>
    <col min="2564" max="2584" width="3.25" style="1970" customWidth="1"/>
    <col min="2585" max="2585" width="3.375" style="1970" bestFit="1" customWidth="1"/>
    <col min="2586" max="2586" width="3.25" style="1970" bestFit="1" customWidth="1"/>
    <col min="2587" max="2587" width="12.375" style="1970" customWidth="1"/>
    <col min="2588" max="2816" width="9" style="1970" customWidth="1"/>
    <col min="2817" max="2817" width="1.625" style="1970" customWidth="1"/>
    <col min="2818" max="2819" width="2.625" style="1970" customWidth="1"/>
    <col min="2820" max="2840" width="3.25" style="1970" customWidth="1"/>
    <col min="2841" max="2841" width="3.375" style="1970" bestFit="1" customWidth="1"/>
    <col min="2842" max="2842" width="3.25" style="1970" bestFit="1" customWidth="1"/>
    <col min="2843" max="2843" width="12.375" style="1970" customWidth="1"/>
    <col min="2844" max="3072" width="9" style="1970" customWidth="1"/>
    <col min="3073" max="3073" width="1.625" style="1970" customWidth="1"/>
    <col min="3074" max="3075" width="2.625" style="1970" customWidth="1"/>
    <col min="3076" max="3096" width="3.25" style="1970" customWidth="1"/>
    <col min="3097" max="3097" width="3.375" style="1970" bestFit="1" customWidth="1"/>
    <col min="3098" max="3098" width="3.25" style="1970" bestFit="1" customWidth="1"/>
    <col min="3099" max="3099" width="12.375" style="1970" customWidth="1"/>
    <col min="3100" max="3328" width="9" style="1970" customWidth="1"/>
    <col min="3329" max="3329" width="1.625" style="1970" customWidth="1"/>
    <col min="3330" max="3331" width="2.625" style="1970" customWidth="1"/>
    <col min="3332" max="3352" width="3.25" style="1970" customWidth="1"/>
    <col min="3353" max="3353" width="3.375" style="1970" bestFit="1" customWidth="1"/>
    <col min="3354" max="3354" width="3.25" style="1970" bestFit="1" customWidth="1"/>
    <col min="3355" max="3355" width="12.375" style="1970" customWidth="1"/>
    <col min="3356" max="3584" width="9" style="1970" customWidth="1"/>
    <col min="3585" max="3585" width="1.625" style="1970" customWidth="1"/>
    <col min="3586" max="3587" width="2.625" style="1970" customWidth="1"/>
    <col min="3588" max="3608" width="3.25" style="1970" customWidth="1"/>
    <col min="3609" max="3609" width="3.375" style="1970" bestFit="1" customWidth="1"/>
    <col min="3610" max="3610" width="3.25" style="1970" bestFit="1" customWidth="1"/>
    <col min="3611" max="3611" width="12.375" style="1970" customWidth="1"/>
    <col min="3612" max="3840" width="9" style="1970" customWidth="1"/>
    <col min="3841" max="3841" width="1.625" style="1970" customWidth="1"/>
    <col min="3842" max="3843" width="2.625" style="1970" customWidth="1"/>
    <col min="3844" max="3864" width="3.25" style="1970" customWidth="1"/>
    <col min="3865" max="3865" width="3.375" style="1970" bestFit="1" customWidth="1"/>
    <col min="3866" max="3866" width="3.25" style="1970" bestFit="1" customWidth="1"/>
    <col min="3867" max="3867" width="12.375" style="1970" customWidth="1"/>
    <col min="3868" max="4096" width="9" style="1970" customWidth="1"/>
    <col min="4097" max="4097" width="1.625" style="1970" customWidth="1"/>
    <col min="4098" max="4099" width="2.625" style="1970" customWidth="1"/>
    <col min="4100" max="4120" width="3.25" style="1970" customWidth="1"/>
    <col min="4121" max="4121" width="3.375" style="1970" bestFit="1" customWidth="1"/>
    <col min="4122" max="4122" width="3.25" style="1970" bestFit="1" customWidth="1"/>
    <col min="4123" max="4123" width="12.375" style="1970" customWidth="1"/>
    <col min="4124" max="4352" width="9" style="1970" customWidth="1"/>
    <col min="4353" max="4353" width="1.625" style="1970" customWidth="1"/>
    <col min="4354" max="4355" width="2.625" style="1970" customWidth="1"/>
    <col min="4356" max="4376" width="3.25" style="1970" customWidth="1"/>
    <col min="4377" max="4377" width="3.375" style="1970" bestFit="1" customWidth="1"/>
    <col min="4378" max="4378" width="3.25" style="1970" bestFit="1" customWidth="1"/>
    <col min="4379" max="4379" width="12.375" style="1970" customWidth="1"/>
    <col min="4380" max="4608" width="9" style="1970" customWidth="1"/>
    <col min="4609" max="4609" width="1.625" style="1970" customWidth="1"/>
    <col min="4610" max="4611" width="2.625" style="1970" customWidth="1"/>
    <col min="4612" max="4632" width="3.25" style="1970" customWidth="1"/>
    <col min="4633" max="4633" width="3.375" style="1970" bestFit="1" customWidth="1"/>
    <col min="4634" max="4634" width="3.25" style="1970" bestFit="1" customWidth="1"/>
    <col min="4635" max="4635" width="12.375" style="1970" customWidth="1"/>
    <col min="4636" max="4864" width="9" style="1970" customWidth="1"/>
    <col min="4865" max="4865" width="1.625" style="1970" customWidth="1"/>
    <col min="4866" max="4867" width="2.625" style="1970" customWidth="1"/>
    <col min="4868" max="4888" width="3.25" style="1970" customWidth="1"/>
    <col min="4889" max="4889" width="3.375" style="1970" bestFit="1" customWidth="1"/>
    <col min="4890" max="4890" width="3.25" style="1970" bestFit="1" customWidth="1"/>
    <col min="4891" max="4891" width="12.375" style="1970" customWidth="1"/>
    <col min="4892" max="5120" width="9" style="1970" customWidth="1"/>
    <col min="5121" max="5121" width="1.625" style="1970" customWidth="1"/>
    <col min="5122" max="5123" width="2.625" style="1970" customWidth="1"/>
    <col min="5124" max="5144" width="3.25" style="1970" customWidth="1"/>
    <col min="5145" max="5145" width="3.375" style="1970" bestFit="1" customWidth="1"/>
    <col min="5146" max="5146" width="3.25" style="1970" bestFit="1" customWidth="1"/>
    <col min="5147" max="5147" width="12.375" style="1970" customWidth="1"/>
    <col min="5148" max="5376" width="9" style="1970" customWidth="1"/>
    <col min="5377" max="5377" width="1.625" style="1970" customWidth="1"/>
    <col min="5378" max="5379" width="2.625" style="1970" customWidth="1"/>
    <col min="5380" max="5400" width="3.25" style="1970" customWidth="1"/>
    <col min="5401" max="5401" width="3.375" style="1970" bestFit="1" customWidth="1"/>
    <col min="5402" max="5402" width="3.25" style="1970" bestFit="1" customWidth="1"/>
    <col min="5403" max="5403" width="12.375" style="1970" customWidth="1"/>
    <col min="5404" max="5632" width="9" style="1970" customWidth="1"/>
    <col min="5633" max="5633" width="1.625" style="1970" customWidth="1"/>
    <col min="5634" max="5635" width="2.625" style="1970" customWidth="1"/>
    <col min="5636" max="5656" width="3.25" style="1970" customWidth="1"/>
    <col min="5657" max="5657" width="3.375" style="1970" bestFit="1" customWidth="1"/>
    <col min="5658" max="5658" width="3.25" style="1970" bestFit="1" customWidth="1"/>
    <col min="5659" max="5659" width="12.375" style="1970" customWidth="1"/>
    <col min="5660" max="5888" width="9" style="1970" customWidth="1"/>
    <col min="5889" max="5889" width="1.625" style="1970" customWidth="1"/>
    <col min="5890" max="5891" width="2.625" style="1970" customWidth="1"/>
    <col min="5892" max="5912" width="3.25" style="1970" customWidth="1"/>
    <col min="5913" max="5913" width="3.375" style="1970" bestFit="1" customWidth="1"/>
    <col min="5914" max="5914" width="3.25" style="1970" bestFit="1" customWidth="1"/>
    <col min="5915" max="5915" width="12.375" style="1970" customWidth="1"/>
    <col min="5916" max="6144" width="9" style="1970" customWidth="1"/>
    <col min="6145" max="6145" width="1.625" style="1970" customWidth="1"/>
    <col min="6146" max="6147" width="2.625" style="1970" customWidth="1"/>
    <col min="6148" max="6168" width="3.25" style="1970" customWidth="1"/>
    <col min="6169" max="6169" width="3.375" style="1970" bestFit="1" customWidth="1"/>
    <col min="6170" max="6170" width="3.25" style="1970" bestFit="1" customWidth="1"/>
    <col min="6171" max="6171" width="12.375" style="1970" customWidth="1"/>
    <col min="6172" max="6400" width="9" style="1970" customWidth="1"/>
    <col min="6401" max="6401" width="1.625" style="1970" customWidth="1"/>
    <col min="6402" max="6403" width="2.625" style="1970" customWidth="1"/>
    <col min="6404" max="6424" width="3.25" style="1970" customWidth="1"/>
    <col min="6425" max="6425" width="3.375" style="1970" bestFit="1" customWidth="1"/>
    <col min="6426" max="6426" width="3.25" style="1970" bestFit="1" customWidth="1"/>
    <col min="6427" max="6427" width="12.375" style="1970" customWidth="1"/>
    <col min="6428" max="6656" width="9" style="1970" customWidth="1"/>
    <col min="6657" max="6657" width="1.625" style="1970" customWidth="1"/>
    <col min="6658" max="6659" width="2.625" style="1970" customWidth="1"/>
    <col min="6660" max="6680" width="3.25" style="1970" customWidth="1"/>
    <col min="6681" max="6681" width="3.375" style="1970" bestFit="1" customWidth="1"/>
    <col min="6682" max="6682" width="3.25" style="1970" bestFit="1" customWidth="1"/>
    <col min="6683" max="6683" width="12.375" style="1970" customWidth="1"/>
    <col min="6684" max="6912" width="9" style="1970" customWidth="1"/>
    <col min="6913" max="6913" width="1.625" style="1970" customWidth="1"/>
    <col min="6914" max="6915" width="2.625" style="1970" customWidth="1"/>
    <col min="6916" max="6936" width="3.25" style="1970" customWidth="1"/>
    <col min="6937" max="6937" width="3.375" style="1970" bestFit="1" customWidth="1"/>
    <col min="6938" max="6938" width="3.25" style="1970" bestFit="1" customWidth="1"/>
    <col min="6939" max="6939" width="12.375" style="1970" customWidth="1"/>
    <col min="6940" max="7168" width="9" style="1970" customWidth="1"/>
    <col min="7169" max="7169" width="1.625" style="1970" customWidth="1"/>
    <col min="7170" max="7171" width="2.625" style="1970" customWidth="1"/>
    <col min="7172" max="7192" width="3.25" style="1970" customWidth="1"/>
    <col min="7193" max="7193" width="3.375" style="1970" bestFit="1" customWidth="1"/>
    <col min="7194" max="7194" width="3.25" style="1970" bestFit="1" customWidth="1"/>
    <col min="7195" max="7195" width="12.375" style="1970" customWidth="1"/>
    <col min="7196" max="7424" width="9" style="1970" customWidth="1"/>
    <col min="7425" max="7425" width="1.625" style="1970" customWidth="1"/>
    <col min="7426" max="7427" width="2.625" style="1970" customWidth="1"/>
    <col min="7428" max="7448" width="3.25" style="1970" customWidth="1"/>
    <col min="7449" max="7449" width="3.375" style="1970" bestFit="1" customWidth="1"/>
    <col min="7450" max="7450" width="3.25" style="1970" bestFit="1" customWidth="1"/>
    <col min="7451" max="7451" width="12.375" style="1970" customWidth="1"/>
    <col min="7452" max="7680" width="9" style="1970" customWidth="1"/>
    <col min="7681" max="7681" width="1.625" style="1970" customWidth="1"/>
    <col min="7682" max="7683" width="2.625" style="1970" customWidth="1"/>
    <col min="7684" max="7704" width="3.25" style="1970" customWidth="1"/>
    <col min="7705" max="7705" width="3.375" style="1970" bestFit="1" customWidth="1"/>
    <col min="7706" max="7706" width="3.25" style="1970" bestFit="1" customWidth="1"/>
    <col min="7707" max="7707" width="12.375" style="1970" customWidth="1"/>
    <col min="7708" max="7936" width="9" style="1970" customWidth="1"/>
    <col min="7937" max="7937" width="1.625" style="1970" customWidth="1"/>
    <col min="7938" max="7939" width="2.625" style="1970" customWidth="1"/>
    <col min="7940" max="7960" width="3.25" style="1970" customWidth="1"/>
    <col min="7961" max="7961" width="3.375" style="1970" bestFit="1" customWidth="1"/>
    <col min="7962" max="7962" width="3.25" style="1970" bestFit="1" customWidth="1"/>
    <col min="7963" max="7963" width="12.375" style="1970" customWidth="1"/>
    <col min="7964" max="8192" width="9" style="1970" customWidth="1"/>
    <col min="8193" max="8193" width="1.625" style="1970" customWidth="1"/>
    <col min="8194" max="8195" width="2.625" style="1970" customWidth="1"/>
    <col min="8196" max="8216" width="3.25" style="1970" customWidth="1"/>
    <col min="8217" max="8217" width="3.375" style="1970" bestFit="1" customWidth="1"/>
    <col min="8218" max="8218" width="3.25" style="1970" bestFit="1" customWidth="1"/>
    <col min="8219" max="8219" width="12.375" style="1970" customWidth="1"/>
    <col min="8220" max="8448" width="9" style="1970" customWidth="1"/>
    <col min="8449" max="8449" width="1.625" style="1970" customWidth="1"/>
    <col min="8450" max="8451" width="2.625" style="1970" customWidth="1"/>
    <col min="8452" max="8472" width="3.25" style="1970" customWidth="1"/>
    <col min="8473" max="8473" width="3.375" style="1970" bestFit="1" customWidth="1"/>
    <col min="8474" max="8474" width="3.25" style="1970" bestFit="1" customWidth="1"/>
    <col min="8475" max="8475" width="12.375" style="1970" customWidth="1"/>
    <col min="8476" max="8704" width="9" style="1970" customWidth="1"/>
    <col min="8705" max="8705" width="1.625" style="1970" customWidth="1"/>
    <col min="8706" max="8707" width="2.625" style="1970" customWidth="1"/>
    <col min="8708" max="8728" width="3.25" style="1970" customWidth="1"/>
    <col min="8729" max="8729" width="3.375" style="1970" bestFit="1" customWidth="1"/>
    <col min="8730" max="8730" width="3.25" style="1970" bestFit="1" customWidth="1"/>
    <col min="8731" max="8731" width="12.375" style="1970" customWidth="1"/>
    <col min="8732" max="8960" width="9" style="1970" customWidth="1"/>
    <col min="8961" max="8961" width="1.625" style="1970" customWidth="1"/>
    <col min="8962" max="8963" width="2.625" style="1970" customWidth="1"/>
    <col min="8964" max="8984" width="3.25" style="1970" customWidth="1"/>
    <col min="8985" max="8985" width="3.375" style="1970" bestFit="1" customWidth="1"/>
    <col min="8986" max="8986" width="3.25" style="1970" bestFit="1" customWidth="1"/>
    <col min="8987" max="8987" width="12.375" style="1970" customWidth="1"/>
    <col min="8988" max="9216" width="9" style="1970" customWidth="1"/>
    <col min="9217" max="9217" width="1.625" style="1970" customWidth="1"/>
    <col min="9218" max="9219" width="2.625" style="1970" customWidth="1"/>
    <col min="9220" max="9240" width="3.25" style="1970" customWidth="1"/>
    <col min="9241" max="9241" width="3.375" style="1970" bestFit="1" customWidth="1"/>
    <col min="9242" max="9242" width="3.25" style="1970" bestFit="1" customWidth="1"/>
    <col min="9243" max="9243" width="12.375" style="1970" customWidth="1"/>
    <col min="9244" max="9472" width="9" style="1970" customWidth="1"/>
    <col min="9473" max="9473" width="1.625" style="1970" customWidth="1"/>
    <col min="9474" max="9475" width="2.625" style="1970" customWidth="1"/>
    <col min="9476" max="9496" width="3.25" style="1970" customWidth="1"/>
    <col min="9497" max="9497" width="3.375" style="1970" bestFit="1" customWidth="1"/>
    <col min="9498" max="9498" width="3.25" style="1970" bestFit="1" customWidth="1"/>
    <col min="9499" max="9499" width="12.375" style="1970" customWidth="1"/>
    <col min="9500" max="9728" width="9" style="1970" customWidth="1"/>
    <col min="9729" max="9729" width="1.625" style="1970" customWidth="1"/>
    <col min="9730" max="9731" width="2.625" style="1970" customWidth="1"/>
    <col min="9732" max="9752" width="3.25" style="1970" customWidth="1"/>
    <col min="9753" max="9753" width="3.375" style="1970" bestFit="1" customWidth="1"/>
    <col min="9754" max="9754" width="3.25" style="1970" bestFit="1" customWidth="1"/>
    <col min="9755" max="9755" width="12.375" style="1970" customWidth="1"/>
    <col min="9756" max="9984" width="9" style="1970" customWidth="1"/>
    <col min="9985" max="9985" width="1.625" style="1970" customWidth="1"/>
    <col min="9986" max="9987" width="2.625" style="1970" customWidth="1"/>
    <col min="9988" max="10008" width="3.25" style="1970" customWidth="1"/>
    <col min="10009" max="10009" width="3.375" style="1970" bestFit="1" customWidth="1"/>
    <col min="10010" max="10010" width="3.25" style="1970" bestFit="1" customWidth="1"/>
    <col min="10011" max="10011" width="12.375" style="1970" customWidth="1"/>
    <col min="10012" max="10240" width="9" style="1970" customWidth="1"/>
    <col min="10241" max="10241" width="1.625" style="1970" customWidth="1"/>
    <col min="10242" max="10243" width="2.625" style="1970" customWidth="1"/>
    <col min="10244" max="10264" width="3.25" style="1970" customWidth="1"/>
    <col min="10265" max="10265" width="3.375" style="1970" bestFit="1" customWidth="1"/>
    <col min="10266" max="10266" width="3.25" style="1970" bestFit="1" customWidth="1"/>
    <col min="10267" max="10267" width="12.375" style="1970" customWidth="1"/>
    <col min="10268" max="10496" width="9" style="1970" customWidth="1"/>
    <col min="10497" max="10497" width="1.625" style="1970" customWidth="1"/>
    <col min="10498" max="10499" width="2.625" style="1970" customWidth="1"/>
    <col min="10500" max="10520" width="3.25" style="1970" customWidth="1"/>
    <col min="10521" max="10521" width="3.375" style="1970" bestFit="1" customWidth="1"/>
    <col min="10522" max="10522" width="3.25" style="1970" bestFit="1" customWidth="1"/>
    <col min="10523" max="10523" width="12.375" style="1970" customWidth="1"/>
    <col min="10524" max="10752" width="9" style="1970" customWidth="1"/>
    <col min="10753" max="10753" width="1.625" style="1970" customWidth="1"/>
    <col min="10754" max="10755" width="2.625" style="1970" customWidth="1"/>
    <col min="10756" max="10776" width="3.25" style="1970" customWidth="1"/>
    <col min="10777" max="10777" width="3.375" style="1970" bestFit="1" customWidth="1"/>
    <col min="10778" max="10778" width="3.25" style="1970" bestFit="1" customWidth="1"/>
    <col min="10779" max="10779" width="12.375" style="1970" customWidth="1"/>
    <col min="10780" max="11008" width="9" style="1970" customWidth="1"/>
    <col min="11009" max="11009" width="1.625" style="1970" customWidth="1"/>
    <col min="11010" max="11011" width="2.625" style="1970" customWidth="1"/>
    <col min="11012" max="11032" width="3.25" style="1970" customWidth="1"/>
    <col min="11033" max="11033" width="3.375" style="1970" bestFit="1" customWidth="1"/>
    <col min="11034" max="11034" width="3.25" style="1970" bestFit="1" customWidth="1"/>
    <col min="11035" max="11035" width="12.375" style="1970" customWidth="1"/>
    <col min="11036" max="11264" width="9" style="1970" customWidth="1"/>
    <col min="11265" max="11265" width="1.625" style="1970" customWidth="1"/>
    <col min="11266" max="11267" width="2.625" style="1970" customWidth="1"/>
    <col min="11268" max="11288" width="3.25" style="1970" customWidth="1"/>
    <col min="11289" max="11289" width="3.375" style="1970" bestFit="1" customWidth="1"/>
    <col min="11290" max="11290" width="3.25" style="1970" bestFit="1" customWidth="1"/>
    <col min="11291" max="11291" width="12.375" style="1970" customWidth="1"/>
    <col min="11292" max="11520" width="9" style="1970" customWidth="1"/>
    <col min="11521" max="11521" width="1.625" style="1970" customWidth="1"/>
    <col min="11522" max="11523" width="2.625" style="1970" customWidth="1"/>
    <col min="11524" max="11544" width="3.25" style="1970" customWidth="1"/>
    <col min="11545" max="11545" width="3.375" style="1970" bestFit="1" customWidth="1"/>
    <col min="11546" max="11546" width="3.25" style="1970" bestFit="1" customWidth="1"/>
    <col min="11547" max="11547" width="12.375" style="1970" customWidth="1"/>
    <col min="11548" max="11776" width="9" style="1970" customWidth="1"/>
    <col min="11777" max="11777" width="1.625" style="1970" customWidth="1"/>
    <col min="11778" max="11779" width="2.625" style="1970" customWidth="1"/>
    <col min="11780" max="11800" width="3.25" style="1970" customWidth="1"/>
    <col min="11801" max="11801" width="3.375" style="1970" bestFit="1" customWidth="1"/>
    <col min="11802" max="11802" width="3.25" style="1970" bestFit="1" customWidth="1"/>
    <col min="11803" max="11803" width="12.375" style="1970" customWidth="1"/>
    <col min="11804" max="12032" width="9" style="1970" customWidth="1"/>
    <col min="12033" max="12033" width="1.625" style="1970" customWidth="1"/>
    <col min="12034" max="12035" width="2.625" style="1970" customWidth="1"/>
    <col min="12036" max="12056" width="3.25" style="1970" customWidth="1"/>
    <col min="12057" max="12057" width="3.375" style="1970" bestFit="1" customWidth="1"/>
    <col min="12058" max="12058" width="3.25" style="1970" bestFit="1" customWidth="1"/>
    <col min="12059" max="12059" width="12.375" style="1970" customWidth="1"/>
    <col min="12060" max="12288" width="9" style="1970" customWidth="1"/>
    <col min="12289" max="12289" width="1.625" style="1970" customWidth="1"/>
    <col min="12290" max="12291" width="2.625" style="1970" customWidth="1"/>
    <col min="12292" max="12312" width="3.25" style="1970" customWidth="1"/>
    <col min="12313" max="12313" width="3.375" style="1970" bestFit="1" customWidth="1"/>
    <col min="12314" max="12314" width="3.25" style="1970" bestFit="1" customWidth="1"/>
    <col min="12315" max="12315" width="12.375" style="1970" customWidth="1"/>
    <col min="12316" max="12544" width="9" style="1970" customWidth="1"/>
    <col min="12545" max="12545" width="1.625" style="1970" customWidth="1"/>
    <col min="12546" max="12547" width="2.625" style="1970" customWidth="1"/>
    <col min="12548" max="12568" width="3.25" style="1970" customWidth="1"/>
    <col min="12569" max="12569" width="3.375" style="1970" bestFit="1" customWidth="1"/>
    <col min="12570" max="12570" width="3.25" style="1970" bestFit="1" customWidth="1"/>
    <col min="12571" max="12571" width="12.375" style="1970" customWidth="1"/>
    <col min="12572" max="12800" width="9" style="1970" customWidth="1"/>
    <col min="12801" max="12801" width="1.625" style="1970" customWidth="1"/>
    <col min="12802" max="12803" width="2.625" style="1970" customWidth="1"/>
    <col min="12804" max="12824" width="3.25" style="1970" customWidth="1"/>
    <col min="12825" max="12825" width="3.375" style="1970" bestFit="1" customWidth="1"/>
    <col min="12826" max="12826" width="3.25" style="1970" bestFit="1" customWidth="1"/>
    <col min="12827" max="12827" width="12.375" style="1970" customWidth="1"/>
    <col min="12828" max="13056" width="9" style="1970" customWidth="1"/>
    <col min="13057" max="13057" width="1.625" style="1970" customWidth="1"/>
    <col min="13058" max="13059" width="2.625" style="1970" customWidth="1"/>
    <col min="13060" max="13080" width="3.25" style="1970" customWidth="1"/>
    <col min="13081" max="13081" width="3.375" style="1970" bestFit="1" customWidth="1"/>
    <col min="13082" max="13082" width="3.25" style="1970" bestFit="1" customWidth="1"/>
    <col min="13083" max="13083" width="12.375" style="1970" customWidth="1"/>
    <col min="13084" max="13312" width="9" style="1970" customWidth="1"/>
    <col min="13313" max="13313" width="1.625" style="1970" customWidth="1"/>
    <col min="13314" max="13315" width="2.625" style="1970" customWidth="1"/>
    <col min="13316" max="13336" width="3.25" style="1970" customWidth="1"/>
    <col min="13337" max="13337" width="3.375" style="1970" bestFit="1" customWidth="1"/>
    <col min="13338" max="13338" width="3.25" style="1970" bestFit="1" customWidth="1"/>
    <col min="13339" max="13339" width="12.375" style="1970" customWidth="1"/>
    <col min="13340" max="13568" width="9" style="1970" customWidth="1"/>
    <col min="13569" max="13569" width="1.625" style="1970" customWidth="1"/>
    <col min="13570" max="13571" width="2.625" style="1970" customWidth="1"/>
    <col min="13572" max="13592" width="3.25" style="1970" customWidth="1"/>
    <col min="13593" max="13593" width="3.375" style="1970" bestFit="1" customWidth="1"/>
    <col min="13594" max="13594" width="3.25" style="1970" bestFit="1" customWidth="1"/>
    <col min="13595" max="13595" width="12.375" style="1970" customWidth="1"/>
    <col min="13596" max="13824" width="9" style="1970" customWidth="1"/>
    <col min="13825" max="13825" width="1.625" style="1970" customWidth="1"/>
    <col min="13826" max="13827" width="2.625" style="1970" customWidth="1"/>
    <col min="13828" max="13848" width="3.25" style="1970" customWidth="1"/>
    <col min="13849" max="13849" width="3.375" style="1970" bestFit="1" customWidth="1"/>
    <col min="13850" max="13850" width="3.25" style="1970" bestFit="1" customWidth="1"/>
    <col min="13851" max="13851" width="12.375" style="1970" customWidth="1"/>
    <col min="13852" max="14080" width="9" style="1970" customWidth="1"/>
    <col min="14081" max="14081" width="1.625" style="1970" customWidth="1"/>
    <col min="14082" max="14083" width="2.625" style="1970" customWidth="1"/>
    <col min="14084" max="14104" width="3.25" style="1970" customWidth="1"/>
    <col min="14105" max="14105" width="3.375" style="1970" bestFit="1" customWidth="1"/>
    <col min="14106" max="14106" width="3.25" style="1970" bestFit="1" customWidth="1"/>
    <col min="14107" max="14107" width="12.375" style="1970" customWidth="1"/>
    <col min="14108" max="14336" width="9" style="1970" customWidth="1"/>
    <col min="14337" max="14337" width="1.625" style="1970" customWidth="1"/>
    <col min="14338" max="14339" width="2.625" style="1970" customWidth="1"/>
    <col min="14340" max="14360" width="3.25" style="1970" customWidth="1"/>
    <col min="14361" max="14361" width="3.375" style="1970" bestFit="1" customWidth="1"/>
    <col min="14362" max="14362" width="3.25" style="1970" bestFit="1" customWidth="1"/>
    <col min="14363" max="14363" width="12.375" style="1970" customWidth="1"/>
    <col min="14364" max="14592" width="9" style="1970" customWidth="1"/>
    <col min="14593" max="14593" width="1.625" style="1970" customWidth="1"/>
    <col min="14594" max="14595" width="2.625" style="1970" customWidth="1"/>
    <col min="14596" max="14616" width="3.25" style="1970" customWidth="1"/>
    <col min="14617" max="14617" width="3.375" style="1970" bestFit="1" customWidth="1"/>
    <col min="14618" max="14618" width="3.25" style="1970" bestFit="1" customWidth="1"/>
    <col min="14619" max="14619" width="12.375" style="1970" customWidth="1"/>
    <col min="14620" max="14848" width="9" style="1970" customWidth="1"/>
    <col min="14849" max="14849" width="1.625" style="1970" customWidth="1"/>
    <col min="14850" max="14851" width="2.625" style="1970" customWidth="1"/>
    <col min="14852" max="14872" width="3.25" style="1970" customWidth="1"/>
    <col min="14873" max="14873" width="3.375" style="1970" bestFit="1" customWidth="1"/>
    <col min="14874" max="14874" width="3.25" style="1970" bestFit="1" customWidth="1"/>
    <col min="14875" max="14875" width="12.375" style="1970" customWidth="1"/>
    <col min="14876" max="15104" width="9" style="1970" customWidth="1"/>
    <col min="15105" max="15105" width="1.625" style="1970" customWidth="1"/>
    <col min="15106" max="15107" width="2.625" style="1970" customWidth="1"/>
    <col min="15108" max="15128" width="3.25" style="1970" customWidth="1"/>
    <col min="15129" max="15129" width="3.375" style="1970" bestFit="1" customWidth="1"/>
    <col min="15130" max="15130" width="3.25" style="1970" bestFit="1" customWidth="1"/>
    <col min="15131" max="15131" width="12.375" style="1970" customWidth="1"/>
    <col min="15132" max="15360" width="9" style="1970" customWidth="1"/>
    <col min="15361" max="15361" width="1.625" style="1970" customWidth="1"/>
    <col min="15362" max="15363" width="2.625" style="1970" customWidth="1"/>
    <col min="15364" max="15384" width="3.25" style="1970" customWidth="1"/>
    <col min="15385" max="15385" width="3.375" style="1970" bestFit="1" customWidth="1"/>
    <col min="15386" max="15386" width="3.25" style="1970" bestFit="1" customWidth="1"/>
    <col min="15387" max="15387" width="12.375" style="1970" customWidth="1"/>
    <col min="15388" max="15616" width="9" style="1970" customWidth="1"/>
    <col min="15617" max="15617" width="1.625" style="1970" customWidth="1"/>
    <col min="15618" max="15619" width="2.625" style="1970" customWidth="1"/>
    <col min="15620" max="15640" width="3.25" style="1970" customWidth="1"/>
    <col min="15641" max="15641" width="3.375" style="1970" bestFit="1" customWidth="1"/>
    <col min="15642" max="15642" width="3.25" style="1970" bestFit="1" customWidth="1"/>
    <col min="15643" max="15643" width="12.375" style="1970" customWidth="1"/>
    <col min="15644" max="15872" width="9" style="1970" customWidth="1"/>
    <col min="15873" max="15873" width="1.625" style="1970" customWidth="1"/>
    <col min="15874" max="15875" width="2.625" style="1970" customWidth="1"/>
    <col min="15876" max="15896" width="3.25" style="1970" customWidth="1"/>
    <col min="15897" max="15897" width="3.375" style="1970" bestFit="1" customWidth="1"/>
    <col min="15898" max="15898" width="3.25" style="1970" bestFit="1" customWidth="1"/>
    <col min="15899" max="15899" width="12.375" style="1970" customWidth="1"/>
    <col min="15900" max="16128" width="9" style="1970" customWidth="1"/>
    <col min="16129" max="16129" width="1.625" style="1970" customWidth="1"/>
    <col min="16130" max="16131" width="2.625" style="1970" customWidth="1"/>
    <col min="16132" max="16152" width="3.25" style="1970" customWidth="1"/>
    <col min="16153" max="16153" width="3.375" style="1970" bestFit="1" customWidth="1"/>
    <col min="16154" max="16154" width="3.25" style="1970" bestFit="1" customWidth="1"/>
    <col min="16155" max="16155" width="12.375" style="1970" customWidth="1"/>
    <col min="16156" max="16384" width="9" style="1970" customWidth="1"/>
  </cols>
  <sheetData>
    <row r="1" spans="1:26" ht="17.25" customHeight="1">
      <c r="A1" s="2023" t="s">
        <v>5440</v>
      </c>
      <c r="C1" s="2023"/>
      <c r="D1" s="2023"/>
      <c r="E1" s="2023"/>
      <c r="F1" s="2024"/>
      <c r="G1" s="2024"/>
      <c r="H1" s="2023"/>
      <c r="I1" s="2023"/>
      <c r="J1" s="2023"/>
      <c r="K1" s="2023"/>
      <c r="Z1" s="1969"/>
    </row>
    <row r="2" spans="1:26" ht="6.75" customHeight="1"/>
    <row r="3" spans="1:26" ht="25.5" customHeight="1">
      <c r="A3" s="5446" t="s">
        <v>5441</v>
      </c>
      <c r="B3" s="5446"/>
      <c r="C3" s="5446"/>
      <c r="D3" s="5446"/>
      <c r="E3" s="5446"/>
      <c r="F3" s="5446"/>
      <c r="G3" s="5446"/>
      <c r="H3" s="5446"/>
      <c r="I3" s="5446"/>
      <c r="J3" s="5446"/>
      <c r="K3" s="5446"/>
      <c r="L3" s="5446"/>
      <c r="M3" s="5446"/>
      <c r="N3" s="5446"/>
      <c r="O3" s="5446"/>
      <c r="P3" s="5446"/>
      <c r="Q3" s="5446"/>
      <c r="R3" s="5446"/>
      <c r="S3" s="5446"/>
      <c r="T3" s="5446"/>
      <c r="U3" s="5446"/>
      <c r="V3" s="5446"/>
      <c r="W3" s="5446"/>
      <c r="X3" s="5446"/>
      <c r="Y3" s="5446"/>
      <c r="Z3" s="5446"/>
    </row>
    <row r="4" spans="1:26" ht="6.75" customHeight="1">
      <c r="A4" s="2025"/>
      <c r="B4" s="2025"/>
      <c r="C4" s="2025"/>
      <c r="D4" s="2025"/>
      <c r="E4" s="2025"/>
      <c r="F4" s="2025"/>
      <c r="G4" s="2025"/>
      <c r="H4" s="2025"/>
      <c r="I4" s="2025"/>
      <c r="J4" s="2025"/>
      <c r="K4" s="2025"/>
      <c r="L4" s="2025"/>
      <c r="M4" s="2025"/>
      <c r="N4" s="2025"/>
      <c r="O4" s="2025"/>
      <c r="P4" s="2025"/>
      <c r="Q4" s="2025"/>
      <c r="R4" s="2025"/>
      <c r="S4" s="2025"/>
      <c r="T4" s="2025"/>
      <c r="U4" s="2025"/>
      <c r="V4" s="2025"/>
      <c r="W4" s="2025"/>
      <c r="X4" s="2025"/>
      <c r="Y4" s="2025"/>
      <c r="Z4" s="2025"/>
    </row>
    <row r="5" spans="1:26" ht="17.25" customHeight="1">
      <c r="B5" s="1973"/>
      <c r="C5" s="1973"/>
      <c r="D5" s="1973"/>
      <c r="E5" s="1973"/>
      <c r="L5" s="1973"/>
      <c r="Q5" s="2023"/>
      <c r="R5" s="5447"/>
      <c r="S5" s="5448"/>
      <c r="T5" s="5448"/>
      <c r="U5" s="2026" t="s">
        <v>477</v>
      </c>
      <c r="V5" s="2027"/>
      <c r="W5" s="2026" t="s">
        <v>5</v>
      </c>
      <c r="X5" s="2027"/>
      <c r="Y5" s="2026" t="s">
        <v>478</v>
      </c>
      <c r="Z5" s="2023"/>
    </row>
    <row r="6" spans="1:26" ht="6.75" customHeight="1">
      <c r="B6" s="1973"/>
      <c r="C6" s="1973"/>
      <c r="D6" s="1973"/>
      <c r="E6" s="1973"/>
      <c r="F6" s="1973"/>
      <c r="G6" s="1973"/>
      <c r="W6" s="1970"/>
      <c r="X6" s="1970"/>
      <c r="Y6" s="1970"/>
    </row>
    <row r="7" spans="1:26" ht="18" customHeight="1">
      <c r="A7" s="2023" t="s">
        <v>3567</v>
      </c>
      <c r="B7" s="2023"/>
      <c r="C7" s="2023"/>
      <c r="D7" s="2028"/>
      <c r="E7" s="2028"/>
      <c r="F7" s="2028"/>
      <c r="G7" s="2028"/>
      <c r="H7" s="2023"/>
      <c r="I7" s="2023"/>
      <c r="J7" s="2023"/>
      <c r="K7" s="2023"/>
      <c r="L7" s="2023"/>
      <c r="M7" s="2023"/>
      <c r="N7" s="2023"/>
      <c r="W7" s="1970"/>
      <c r="X7" s="1970"/>
      <c r="Y7" s="1970"/>
    </row>
    <row r="8" spans="1:26" ht="14.25" customHeight="1"/>
    <row r="9" spans="1:26" ht="17.25" customHeight="1">
      <c r="J9" s="2023" t="s">
        <v>3515</v>
      </c>
      <c r="K9" s="2023"/>
      <c r="L9" s="2023"/>
      <c r="M9" s="2023"/>
      <c r="N9" s="2023"/>
      <c r="O9" s="2023"/>
      <c r="P9" s="2023"/>
      <c r="Q9" s="5449" t="str">
        <f>cst_wskakunin_owner1__address</f>
        <v>埼玉県埼玉県さいたま市浦和区岸町７－１２－３</v>
      </c>
      <c r="R9" s="5449"/>
      <c r="S9" s="5449"/>
      <c r="T9" s="5449"/>
      <c r="U9" s="5449"/>
      <c r="V9" s="5449"/>
      <c r="W9" s="5449"/>
      <c r="X9" s="5449"/>
      <c r="Y9" s="5449"/>
      <c r="Z9" s="5449"/>
    </row>
    <row r="10" spans="1:26" ht="17.25" customHeight="1">
      <c r="J10" s="2023" t="s">
        <v>3516</v>
      </c>
      <c r="K10" s="2023"/>
      <c r="L10" s="2023"/>
      <c r="M10" s="2023"/>
      <c r="N10" s="2023"/>
      <c r="O10" s="2023"/>
      <c r="P10" s="2023"/>
      <c r="Q10" s="5449"/>
      <c r="R10" s="5449"/>
      <c r="S10" s="5449"/>
      <c r="T10" s="5449"/>
      <c r="U10" s="5449"/>
      <c r="V10" s="5449"/>
      <c r="W10" s="5449"/>
      <c r="X10" s="5449"/>
      <c r="Y10" s="5449"/>
      <c r="Z10" s="5449"/>
    </row>
    <row r="11" spans="1:26" ht="17.25" customHeight="1">
      <c r="J11" s="2023" t="s">
        <v>3517</v>
      </c>
      <c r="K11" s="2023"/>
      <c r="L11" s="2023"/>
      <c r="M11" s="2023"/>
      <c r="N11" s="2023"/>
      <c r="O11" s="2023"/>
      <c r="P11" s="2023"/>
      <c r="Q11" s="5445" t="str">
        <f>cst_wskakunin_owner1__space3</f>
        <v>テスト建て主
代表取締役社長　テストさん</v>
      </c>
      <c r="R11" s="5445"/>
      <c r="S11" s="5445"/>
      <c r="T11" s="5445"/>
      <c r="U11" s="5445"/>
      <c r="V11" s="5445"/>
      <c r="W11" s="5445"/>
      <c r="X11" s="5445"/>
      <c r="Y11" s="5445"/>
      <c r="Z11" s="5445"/>
    </row>
    <row r="12" spans="1:26" ht="17.25" customHeight="1">
      <c r="J12" s="2023"/>
      <c r="K12" s="2023"/>
      <c r="L12" s="2023"/>
      <c r="M12" s="2023"/>
      <c r="N12" s="2023"/>
      <c r="O12" s="2023"/>
      <c r="P12" s="2023"/>
      <c r="Q12" s="5445"/>
      <c r="R12" s="5445"/>
      <c r="S12" s="5445"/>
      <c r="T12" s="5445"/>
      <c r="U12" s="5445"/>
      <c r="V12" s="5445"/>
      <c r="W12" s="5445"/>
      <c r="X12" s="5445"/>
      <c r="Y12" s="5445"/>
      <c r="Z12" s="5445"/>
    </row>
    <row r="13" spans="1:26" ht="15" customHeight="1">
      <c r="J13" s="2023"/>
      <c r="K13" s="2023"/>
      <c r="L13" s="2023"/>
      <c r="M13" s="2024"/>
      <c r="N13" s="2024"/>
      <c r="O13" s="2024"/>
      <c r="P13" s="2024"/>
      <c r="Q13" s="2024"/>
      <c r="R13" s="2024"/>
      <c r="S13" s="2024"/>
      <c r="T13" s="2024"/>
      <c r="U13" s="2024"/>
      <c r="V13" s="2024"/>
      <c r="W13" s="2023"/>
      <c r="X13" s="2023"/>
      <c r="Y13" s="2023"/>
      <c r="Z13" s="2023"/>
    </row>
    <row r="14" spans="1:26" ht="17.25" customHeight="1">
      <c r="J14" s="2023" t="s">
        <v>3518</v>
      </c>
      <c r="K14" s="2023"/>
      <c r="L14" s="2023"/>
      <c r="M14" s="2023"/>
      <c r="N14" s="2023"/>
      <c r="O14" s="2023"/>
      <c r="P14" s="2023"/>
      <c r="Q14" s="5450" t="str">
        <f>cst_wskakunin_dairi1__address</f>
        <v>埼玉県所沢市東新井町307-7</v>
      </c>
      <c r="R14" s="5450"/>
      <c r="S14" s="5450"/>
      <c r="T14" s="5450"/>
      <c r="U14" s="5450"/>
      <c r="V14" s="5450"/>
      <c r="W14" s="5450"/>
      <c r="X14" s="5450"/>
      <c r="Y14" s="5450"/>
      <c r="Z14" s="5450"/>
    </row>
    <row r="15" spans="1:26" ht="17.25" customHeight="1">
      <c r="J15" s="2023" t="s">
        <v>3516</v>
      </c>
      <c r="K15" s="2023"/>
      <c r="L15" s="2023"/>
      <c r="M15" s="2023"/>
      <c r="N15" s="2023"/>
      <c r="O15" s="2023"/>
      <c r="P15" s="2023"/>
      <c r="Q15" s="5450"/>
      <c r="R15" s="5450"/>
      <c r="S15" s="5450"/>
      <c r="T15" s="5450"/>
      <c r="U15" s="5450"/>
      <c r="V15" s="5450"/>
      <c r="W15" s="5450"/>
      <c r="X15" s="5450"/>
      <c r="Y15" s="5450"/>
      <c r="Z15" s="5450"/>
    </row>
    <row r="16" spans="1:26" ht="17.25" customHeight="1">
      <c r="J16" s="2023" t="s">
        <v>3519</v>
      </c>
      <c r="K16" s="2023"/>
      <c r="L16" s="2023"/>
      <c r="M16" s="2023"/>
      <c r="N16" s="2023"/>
      <c r="O16" s="2023"/>
      <c r="P16" s="2023"/>
      <c r="Q16" s="5445" t="str">
        <f>cst_wskakunin_dairi1__space5</f>
        <v>XXXアーキ
テスト代理人</v>
      </c>
      <c r="R16" s="5445"/>
      <c r="S16" s="5445"/>
      <c r="T16" s="5445"/>
      <c r="U16" s="5445"/>
      <c r="V16" s="5445"/>
      <c r="W16" s="5445"/>
      <c r="X16" s="5445"/>
      <c r="Y16" s="5445"/>
      <c r="Z16" s="5445"/>
    </row>
    <row r="17" spans="1:27" ht="17.25" customHeight="1">
      <c r="J17" s="2023"/>
      <c r="K17" s="2023"/>
      <c r="L17" s="2023"/>
      <c r="M17" s="2023"/>
      <c r="N17" s="2023"/>
      <c r="O17" s="2023"/>
      <c r="P17" s="2023"/>
      <c r="Q17" s="5445"/>
      <c r="R17" s="5445"/>
      <c r="S17" s="5445"/>
      <c r="T17" s="5445"/>
      <c r="U17" s="5445"/>
      <c r="V17" s="5445"/>
      <c r="W17" s="5445"/>
      <c r="X17" s="5445"/>
      <c r="Y17" s="5445"/>
      <c r="Z17" s="5445"/>
    </row>
    <row r="18" spans="1:27" ht="15" customHeight="1">
      <c r="W18" s="1970"/>
      <c r="X18" s="1970"/>
      <c r="Y18" s="1970"/>
    </row>
    <row r="19" spans="1:27" s="2023" customFormat="1" ht="17.25" customHeight="1">
      <c r="A19" s="2023" t="s">
        <v>5442</v>
      </c>
    </row>
    <row r="20" spans="1:27" s="2023" customFormat="1" ht="17.25" customHeight="1">
      <c r="A20" s="2023" t="s">
        <v>5443</v>
      </c>
    </row>
    <row r="21" spans="1:27" s="2023" customFormat="1" ht="17.25" customHeight="1">
      <c r="A21" s="2023" t="s">
        <v>5444</v>
      </c>
    </row>
    <row r="22" spans="1:27" ht="8.25" customHeight="1">
      <c r="W22" s="1970"/>
      <c r="X22" s="1970"/>
      <c r="Y22" s="1970"/>
    </row>
    <row r="23" spans="1:27" ht="22.5" customHeight="1">
      <c r="A23" s="5432" t="s">
        <v>0</v>
      </c>
      <c r="B23" s="5432"/>
      <c r="C23" s="5432"/>
      <c r="D23" s="5432"/>
      <c r="E23" s="5432"/>
      <c r="F23" s="5432"/>
      <c r="G23" s="5432"/>
      <c r="H23" s="5432"/>
      <c r="I23" s="5432"/>
      <c r="J23" s="5432"/>
      <c r="K23" s="5432"/>
      <c r="L23" s="5432"/>
      <c r="M23" s="5432"/>
      <c r="N23" s="5432"/>
      <c r="O23" s="5432"/>
      <c r="P23" s="5432"/>
      <c r="Q23" s="5432"/>
      <c r="R23" s="5432"/>
      <c r="S23" s="5432"/>
      <c r="T23" s="5432"/>
      <c r="U23" s="5432"/>
      <c r="V23" s="5432"/>
      <c r="W23" s="5432"/>
      <c r="X23" s="5432"/>
      <c r="Y23" s="5432"/>
      <c r="Z23" s="5432"/>
    </row>
    <row r="24" spans="1:27" ht="8.25" customHeight="1">
      <c r="W24" s="1970"/>
      <c r="X24" s="1970"/>
      <c r="Y24" s="1970"/>
    </row>
    <row r="25" spans="1:27" ht="17.25" customHeight="1">
      <c r="A25" s="2029" t="s">
        <v>5445</v>
      </c>
      <c r="B25" s="2023"/>
      <c r="C25" s="2023"/>
      <c r="D25" s="2023"/>
      <c r="E25" s="2023"/>
      <c r="F25" s="2023"/>
      <c r="G25" s="2023"/>
      <c r="H25" s="2023"/>
      <c r="I25" s="2023"/>
      <c r="J25" s="2023"/>
      <c r="K25" s="2023"/>
      <c r="L25" s="2023"/>
      <c r="M25" s="2023"/>
      <c r="N25" s="2023"/>
      <c r="O25" s="2023"/>
      <c r="P25" s="2023"/>
      <c r="Q25" s="2023"/>
      <c r="R25" s="2023"/>
      <c r="S25" s="2023"/>
      <c r="T25" s="2023"/>
      <c r="U25" s="2023"/>
      <c r="V25" s="2023"/>
      <c r="W25" s="2023"/>
      <c r="X25" s="2023"/>
      <c r="Y25" s="2023"/>
      <c r="Z25" s="2023"/>
      <c r="AA25" s="2023"/>
    </row>
    <row r="26" spans="1:27" ht="17.25" customHeight="1">
      <c r="A26" s="2023"/>
      <c r="B26" s="2023"/>
      <c r="C26" s="2023"/>
      <c r="D26" s="2023"/>
      <c r="E26" s="2030" t="s">
        <v>139</v>
      </c>
      <c r="F26" s="2023" t="s">
        <v>5446</v>
      </c>
      <c r="G26" s="2023"/>
      <c r="H26" s="2023"/>
      <c r="I26" s="2023"/>
      <c r="J26" s="2023"/>
      <c r="K26" s="2023"/>
      <c r="L26" s="2023"/>
      <c r="M26" s="2023"/>
      <c r="N26" s="2023"/>
      <c r="O26" s="2023"/>
      <c r="P26" s="2023"/>
      <c r="Q26" s="2023"/>
      <c r="R26" s="2023"/>
      <c r="S26" s="2023"/>
      <c r="T26" s="2023"/>
      <c r="U26" s="2023"/>
      <c r="V26" s="2023"/>
      <c r="Z26" s="2023"/>
      <c r="AA26" s="2023"/>
    </row>
    <row r="27" spans="1:27" ht="17.25" customHeight="1">
      <c r="A27" s="2023"/>
      <c r="B27" s="2023"/>
      <c r="C27" s="2023"/>
      <c r="D27" s="2023"/>
      <c r="E27" s="2023"/>
      <c r="F27" s="2030" t="s">
        <v>139</v>
      </c>
      <c r="G27" s="2023" t="s">
        <v>5447</v>
      </c>
      <c r="H27" s="2023"/>
      <c r="I27" s="2023"/>
      <c r="J27" s="2023"/>
      <c r="K27" s="2023"/>
      <c r="L27" s="2023"/>
      <c r="M27" s="2023"/>
      <c r="N27" s="2023"/>
      <c r="O27" s="2023"/>
      <c r="P27" s="2023"/>
      <c r="Q27" s="2023"/>
      <c r="R27" s="2023"/>
      <c r="S27" s="2023"/>
      <c r="T27" s="2023"/>
      <c r="U27" s="2023"/>
      <c r="V27" s="2023"/>
      <c r="Z27" s="2023"/>
      <c r="AA27" s="2023"/>
    </row>
    <row r="28" spans="1:27" ht="17.25" customHeight="1">
      <c r="A28" s="2023"/>
      <c r="B28" s="2023"/>
      <c r="C28" s="2023"/>
      <c r="D28" s="2023"/>
      <c r="E28" s="2023"/>
      <c r="F28" s="2030" t="s">
        <v>139</v>
      </c>
      <c r="G28" s="2023" t="s">
        <v>5448</v>
      </c>
      <c r="H28" s="2023"/>
      <c r="I28" s="2023"/>
      <c r="J28" s="2023"/>
      <c r="K28" s="2023"/>
      <c r="L28" s="2023"/>
      <c r="M28" s="2023"/>
      <c r="N28" s="2023"/>
      <c r="O28" s="2023"/>
      <c r="P28" s="2023"/>
      <c r="Q28" s="2023"/>
      <c r="R28" s="2023"/>
      <c r="S28" s="2023"/>
      <c r="T28" s="2023"/>
      <c r="U28" s="2023"/>
      <c r="V28" s="2023"/>
      <c r="W28" s="2023"/>
      <c r="X28" s="2023"/>
      <c r="Y28" s="2023"/>
      <c r="Z28" s="2023"/>
      <c r="AA28" s="2023"/>
    </row>
    <row r="29" spans="1:27" ht="17.25" customHeight="1">
      <c r="A29" s="2023"/>
      <c r="B29" s="2023"/>
      <c r="C29" s="2023"/>
      <c r="D29" s="2023"/>
      <c r="E29" s="2023"/>
      <c r="F29" s="2030" t="s">
        <v>139</v>
      </c>
      <c r="G29" s="2023" t="s">
        <v>5449</v>
      </c>
      <c r="H29" s="2023"/>
      <c r="I29" s="2023"/>
      <c r="J29" s="2023"/>
      <c r="K29" s="2023"/>
      <c r="L29" s="2023"/>
      <c r="M29" s="2023"/>
      <c r="N29" s="2023"/>
      <c r="O29" s="2023"/>
      <c r="P29" s="2023"/>
      <c r="Q29" s="2023"/>
      <c r="R29" s="2023"/>
      <c r="S29" s="2023"/>
      <c r="T29" s="2023"/>
      <c r="U29" s="2023"/>
      <c r="V29" s="2023"/>
      <c r="W29" s="2023"/>
      <c r="X29" s="2023"/>
      <c r="Y29" s="2023"/>
      <c r="Z29" s="2023"/>
      <c r="AA29" s="2023"/>
    </row>
    <row r="30" spans="1:27" ht="17.25" customHeight="1">
      <c r="A30" s="2023"/>
      <c r="B30" s="2023"/>
      <c r="C30" s="2023"/>
      <c r="D30" s="2023"/>
      <c r="E30" s="2030" t="s">
        <v>139</v>
      </c>
      <c r="F30" s="2031" t="s">
        <v>5450</v>
      </c>
      <c r="G30" s="2023"/>
      <c r="H30" s="2023"/>
      <c r="I30" s="2023"/>
      <c r="J30" s="2023"/>
      <c r="K30" s="2023"/>
      <c r="L30" s="2023"/>
      <c r="M30" s="2023"/>
      <c r="N30" s="2023"/>
      <c r="O30" s="2023"/>
      <c r="P30" s="2023"/>
      <c r="Q30" s="2023"/>
      <c r="R30" s="2023"/>
      <c r="S30" s="2023"/>
      <c r="T30" s="2023"/>
      <c r="U30" s="2023"/>
      <c r="V30" s="2023"/>
      <c r="W30" s="2023"/>
      <c r="X30" s="2023"/>
      <c r="Y30" s="2023"/>
      <c r="Z30" s="2023"/>
      <c r="AA30" s="2023"/>
    </row>
    <row r="31" spans="1:27" ht="17.25" customHeight="1">
      <c r="A31" s="2023"/>
      <c r="B31" s="2023"/>
      <c r="C31" s="2023"/>
      <c r="D31" s="2023"/>
      <c r="E31" s="2030" t="s">
        <v>139</v>
      </c>
      <c r="F31" s="2031" t="s">
        <v>5451</v>
      </c>
      <c r="G31" s="2023"/>
      <c r="H31" s="2023"/>
      <c r="I31" s="2023"/>
      <c r="J31" s="2023"/>
      <c r="K31" s="2023"/>
      <c r="L31" s="2023"/>
      <c r="M31" s="2023"/>
      <c r="N31" s="2023"/>
      <c r="O31" s="2023"/>
      <c r="P31" s="2023"/>
      <c r="Q31" s="2023"/>
      <c r="R31" s="2023"/>
      <c r="S31" s="2023"/>
      <c r="T31" s="2023"/>
      <c r="U31" s="2023"/>
      <c r="V31" s="2023"/>
      <c r="Z31" s="2023"/>
      <c r="AA31" s="2023"/>
    </row>
    <row r="32" spans="1:27" ht="17.25" customHeight="1">
      <c r="A32" s="2023" t="s">
        <v>5452</v>
      </c>
      <c r="B32" s="2023"/>
      <c r="C32" s="2031"/>
      <c r="D32" s="2023"/>
      <c r="E32" s="2023"/>
      <c r="F32" s="2023"/>
      <c r="G32" s="5433" t="str">
        <f>cst_wskakunin_BUILD__address</f>
        <v>埼玉県さいたま市緑区</v>
      </c>
      <c r="H32" s="5434"/>
      <c r="I32" s="5434"/>
      <c r="J32" s="5434"/>
      <c r="K32" s="5434"/>
      <c r="L32" s="5434"/>
      <c r="M32" s="5434"/>
      <c r="N32" s="5434"/>
      <c r="O32" s="5434"/>
      <c r="P32" s="5434"/>
      <c r="Q32" s="5434"/>
      <c r="R32" s="5434"/>
      <c r="S32" s="5434"/>
      <c r="T32" s="5434"/>
      <c r="U32" s="5434"/>
      <c r="V32" s="5434"/>
      <c r="W32" s="5434"/>
      <c r="X32" s="5434"/>
      <c r="Y32" s="5434"/>
      <c r="Z32" s="5434"/>
      <c r="AA32" s="2023"/>
    </row>
    <row r="33" spans="1:27" ht="17.25" customHeight="1">
      <c r="A33" s="2023"/>
      <c r="B33" s="2023"/>
      <c r="C33" s="2031"/>
      <c r="D33" s="2023"/>
      <c r="E33" s="2023"/>
      <c r="F33" s="2023"/>
      <c r="G33" s="5434"/>
      <c r="H33" s="5434"/>
      <c r="I33" s="5434"/>
      <c r="J33" s="5434"/>
      <c r="K33" s="5434"/>
      <c r="L33" s="5434"/>
      <c r="M33" s="5434"/>
      <c r="N33" s="5434"/>
      <c r="O33" s="5434"/>
      <c r="P33" s="5434"/>
      <c r="Q33" s="5434"/>
      <c r="R33" s="5434"/>
      <c r="S33" s="5434"/>
      <c r="T33" s="5434"/>
      <c r="U33" s="5434"/>
      <c r="V33" s="5434"/>
      <c r="W33" s="5434"/>
      <c r="X33" s="5434"/>
      <c r="Y33" s="5434"/>
      <c r="Z33" s="5434"/>
      <c r="AA33" s="2023"/>
    </row>
    <row r="34" spans="1:27" ht="17.25" customHeight="1">
      <c r="A34" s="2023" t="s">
        <v>5453</v>
      </c>
      <c r="B34" s="2023"/>
      <c r="C34" s="2031"/>
      <c r="D34" s="2023"/>
      <c r="E34" s="2023"/>
      <c r="F34" s="2023"/>
      <c r="G34" s="5435" t="str">
        <f>cst_wskakunin_BUILD_NAME</f>
        <v>テスト０７１１－１</v>
      </c>
      <c r="H34" s="5435"/>
      <c r="I34" s="5435"/>
      <c r="J34" s="5435"/>
      <c r="K34" s="5435"/>
      <c r="L34" s="5435"/>
      <c r="M34" s="5435"/>
      <c r="N34" s="5435"/>
      <c r="O34" s="5435"/>
      <c r="P34" s="5435"/>
      <c r="Q34" s="5435"/>
      <c r="R34" s="5435"/>
      <c r="S34" s="5435"/>
      <c r="T34" s="5435"/>
      <c r="U34" s="5435"/>
      <c r="V34" s="5435"/>
      <c r="W34" s="5435"/>
      <c r="X34" s="5435"/>
      <c r="Y34" s="5435"/>
      <c r="Z34" s="5435"/>
      <c r="AA34" s="2023"/>
    </row>
    <row r="35" spans="1:27" ht="17.25" customHeight="1">
      <c r="A35" s="2023" t="s">
        <v>5454</v>
      </c>
      <c r="B35" s="2023"/>
      <c r="C35" s="2031"/>
      <c r="D35" s="2023"/>
      <c r="E35" s="2023"/>
      <c r="F35" s="2023"/>
      <c r="G35" s="2030" t="s">
        <v>139</v>
      </c>
      <c r="H35" s="2023" t="s">
        <v>466</v>
      </c>
      <c r="I35" s="2023"/>
      <c r="J35" s="2023"/>
      <c r="K35" s="2023"/>
      <c r="L35" s="2023"/>
      <c r="M35" s="2023"/>
      <c r="N35" s="2023"/>
      <c r="O35" s="2023"/>
      <c r="P35" s="2023"/>
      <c r="Q35" s="2023"/>
      <c r="R35" s="2023"/>
      <c r="S35" s="2023"/>
      <c r="T35" s="2023"/>
      <c r="U35" s="2023"/>
      <c r="V35" s="2023"/>
      <c r="W35" s="2023"/>
      <c r="X35" s="2023"/>
      <c r="Y35" s="2023"/>
      <c r="Z35" s="2023"/>
      <c r="AA35" s="2023"/>
    </row>
    <row r="36" spans="1:27" ht="17.25" customHeight="1">
      <c r="A36" s="2023"/>
      <c r="B36" s="2023"/>
      <c r="C36" s="2031"/>
      <c r="D36" s="2023"/>
      <c r="E36" s="2023"/>
      <c r="F36" s="2023"/>
      <c r="G36" s="2030" t="s">
        <v>139</v>
      </c>
      <c r="H36" s="2023" t="s">
        <v>5455</v>
      </c>
      <c r="I36" s="2023"/>
      <c r="J36" s="2023"/>
      <c r="K36" s="2023"/>
      <c r="L36" s="2023"/>
      <c r="M36" s="2023"/>
      <c r="N36" s="2023"/>
      <c r="O36" s="2023"/>
      <c r="P36" s="2023"/>
      <c r="Q36" s="2023"/>
      <c r="R36" s="2023"/>
      <c r="S36" s="2023"/>
      <c r="T36" s="2023"/>
      <c r="U36" s="2023"/>
      <c r="V36" s="2023"/>
      <c r="W36" s="2023"/>
      <c r="X36" s="2023"/>
      <c r="Y36" s="2023"/>
      <c r="Z36" s="2023"/>
      <c r="AA36" s="2023"/>
    </row>
    <row r="37" spans="1:27" ht="17.25" customHeight="1">
      <c r="A37" s="2023"/>
      <c r="B37" s="2023"/>
      <c r="C37" s="2031"/>
      <c r="D37" s="2023"/>
      <c r="E37" s="2023"/>
      <c r="F37" s="2023"/>
      <c r="G37" s="2023"/>
      <c r="H37" s="2023" t="s">
        <v>5456</v>
      </c>
      <c r="I37" s="2023"/>
      <c r="J37" s="2023"/>
      <c r="K37" s="2023"/>
      <c r="L37" s="2023"/>
      <c r="M37" s="2023"/>
      <c r="N37" s="2023"/>
      <c r="O37" s="2023"/>
      <c r="P37" s="2023"/>
      <c r="Q37" s="2023"/>
      <c r="R37" s="2023"/>
      <c r="S37" s="2023"/>
      <c r="T37" s="2023"/>
      <c r="U37" s="2023"/>
      <c r="V37" s="2023"/>
      <c r="W37" s="2023"/>
      <c r="X37" s="2023"/>
      <c r="Y37" s="2023"/>
      <c r="Z37" s="2023"/>
      <c r="AA37" s="2023"/>
    </row>
    <row r="38" spans="1:27" ht="17.25" customHeight="1">
      <c r="A38" s="2023" t="s">
        <v>5457</v>
      </c>
      <c r="B38" s="2031"/>
      <c r="C38" s="2023"/>
      <c r="D38" s="2023"/>
      <c r="E38" s="2023"/>
      <c r="F38" s="2023"/>
      <c r="G38" s="2030" t="s">
        <v>139</v>
      </c>
      <c r="H38" s="2023" t="s">
        <v>154</v>
      </c>
      <c r="I38" s="2023"/>
      <c r="J38" s="2023"/>
      <c r="K38" s="2023"/>
      <c r="L38" s="2023"/>
      <c r="M38" s="2030" t="s">
        <v>139</v>
      </c>
      <c r="N38" s="2023" t="s">
        <v>4066</v>
      </c>
      <c r="O38" s="2023"/>
      <c r="P38" s="2023"/>
      <c r="Q38" s="2023"/>
      <c r="R38" s="2023"/>
      <c r="S38" s="2023"/>
      <c r="T38" s="2023"/>
      <c r="U38" s="2023"/>
      <c r="V38" s="2023"/>
      <c r="Z38" s="2023"/>
      <c r="AA38" s="2023"/>
    </row>
    <row r="39" spans="1:27" ht="17.25" customHeight="1">
      <c r="A39" s="2023"/>
      <c r="B39" s="2031"/>
      <c r="C39" s="2023"/>
      <c r="D39" s="2023"/>
      <c r="E39" s="2023"/>
      <c r="F39" s="2023"/>
      <c r="G39" s="2030" t="s">
        <v>139</v>
      </c>
      <c r="H39" s="2023" t="s">
        <v>3124</v>
      </c>
      <c r="I39" s="2023"/>
      <c r="J39" s="2023"/>
      <c r="K39" s="2023"/>
      <c r="L39" s="2023"/>
      <c r="M39" s="2030" t="s">
        <v>139</v>
      </c>
      <c r="N39" s="2023" t="s">
        <v>4067</v>
      </c>
      <c r="O39" s="2023"/>
      <c r="P39" s="2023"/>
      <c r="Q39" s="2023"/>
      <c r="R39" s="2023"/>
      <c r="S39" s="2023"/>
      <c r="T39" s="2023"/>
      <c r="U39" s="2023"/>
      <c r="V39" s="2023"/>
      <c r="W39" s="2023"/>
      <c r="X39" s="2023"/>
      <c r="Y39" s="2023"/>
      <c r="Z39" s="2023"/>
      <c r="AA39" s="2023"/>
    </row>
    <row r="40" spans="1:27" ht="17.25" customHeight="1">
      <c r="A40" s="2023" t="s">
        <v>5458</v>
      </c>
      <c r="B40" s="2031"/>
      <c r="C40" s="2023"/>
      <c r="D40" s="2023"/>
      <c r="E40" s="2023"/>
      <c r="F40" s="2023"/>
      <c r="G40" s="2023"/>
      <c r="I40" s="2030" t="s">
        <v>139</v>
      </c>
      <c r="J40" s="2023" t="s">
        <v>472</v>
      </c>
      <c r="K40" s="2023"/>
      <c r="L40" s="2030" t="s">
        <v>139</v>
      </c>
      <c r="M40" s="2023" t="s">
        <v>473</v>
      </c>
      <c r="N40" s="2023"/>
      <c r="O40" s="2030" t="s">
        <v>139</v>
      </c>
      <c r="P40" s="2023" t="s">
        <v>474</v>
      </c>
      <c r="Q40" s="2023"/>
      <c r="R40" s="2030" t="s">
        <v>139</v>
      </c>
      <c r="S40" s="2023" t="s">
        <v>5459</v>
      </c>
      <c r="T40" s="2023"/>
      <c r="U40" s="2023"/>
      <c r="V40" s="2023"/>
      <c r="W40" s="2023"/>
      <c r="AA40" s="2023"/>
    </row>
    <row r="41" spans="1:27" ht="17.25" customHeight="1">
      <c r="A41" s="2023"/>
      <c r="B41" s="2031"/>
      <c r="C41" s="2023"/>
      <c r="D41" s="2023"/>
      <c r="E41" s="2023"/>
      <c r="F41" s="2023"/>
      <c r="G41" s="2023"/>
      <c r="I41" s="2030" t="s">
        <v>139</v>
      </c>
      <c r="J41" s="2023" t="s">
        <v>5460</v>
      </c>
      <c r="K41" s="2023"/>
      <c r="L41" s="2023"/>
      <c r="M41" s="2023"/>
      <c r="N41" s="2023"/>
      <c r="O41" s="2023"/>
      <c r="P41" s="2023"/>
      <c r="Q41" s="2023"/>
      <c r="R41" s="2030" t="s">
        <v>139</v>
      </c>
      <c r="S41" s="2023" t="s">
        <v>5461</v>
      </c>
      <c r="T41" s="2023"/>
      <c r="U41" s="2023"/>
      <c r="V41" s="2023"/>
      <c r="W41" s="2023"/>
      <c r="AA41" s="2023"/>
    </row>
    <row r="42" spans="1:27" ht="17.25" customHeight="1">
      <c r="A42" s="2023" t="s">
        <v>5462</v>
      </c>
      <c r="B42" s="2023"/>
      <c r="C42" s="2023"/>
      <c r="D42" s="2023"/>
      <c r="E42" s="2023"/>
      <c r="F42" s="2023"/>
      <c r="J42" s="2030" t="s">
        <v>139</v>
      </c>
      <c r="K42" s="2023" t="s">
        <v>1395</v>
      </c>
      <c r="L42" s="2023"/>
      <c r="M42" s="2023"/>
      <c r="N42" s="2023"/>
      <c r="Q42" s="2024"/>
      <c r="R42" s="2023"/>
      <c r="S42" s="2023"/>
      <c r="T42" s="2023"/>
      <c r="U42" s="2023"/>
      <c r="X42" s="2032"/>
      <c r="Y42" s="2029"/>
      <c r="Z42" s="2023"/>
      <c r="AA42" s="2023"/>
    </row>
    <row r="43" spans="1:27" ht="17.25" customHeight="1">
      <c r="A43" s="2023"/>
      <c r="B43" s="2023"/>
      <c r="C43" s="2023"/>
      <c r="D43" s="2023"/>
      <c r="E43" s="2023"/>
      <c r="F43" s="2032"/>
      <c r="J43" s="2030" t="s">
        <v>139</v>
      </c>
      <c r="K43" s="2023" t="s">
        <v>5463</v>
      </c>
      <c r="L43" s="2032"/>
      <c r="M43" s="2032"/>
      <c r="N43" s="2032"/>
      <c r="O43" s="2032"/>
      <c r="P43" s="2032"/>
      <c r="Q43" s="2032"/>
      <c r="S43" s="2030" t="s">
        <v>139</v>
      </c>
      <c r="T43" s="2023" t="s">
        <v>5464</v>
      </c>
      <c r="U43" s="2032"/>
      <c r="X43" s="2032"/>
      <c r="Y43" s="2029"/>
      <c r="Z43" s="2023"/>
      <c r="AA43" s="2023"/>
    </row>
    <row r="44" spans="1:27" ht="17.25" customHeight="1">
      <c r="A44" s="2023" t="s">
        <v>3542</v>
      </c>
      <c r="B44" s="2023"/>
      <c r="C44" s="2023"/>
      <c r="D44" s="2023"/>
      <c r="E44" s="2023"/>
      <c r="F44" s="2023"/>
      <c r="G44" s="2023"/>
      <c r="H44" s="2023"/>
      <c r="I44" s="2023"/>
      <c r="J44" s="2023"/>
      <c r="K44" s="5436"/>
      <c r="L44" s="5436"/>
      <c r="M44" s="5436"/>
      <c r="N44" s="5436"/>
      <c r="O44" s="5436"/>
      <c r="P44" s="5436"/>
      <c r="Q44" s="5436"/>
      <c r="R44" s="5436"/>
      <c r="S44" s="5436"/>
      <c r="T44" s="5436"/>
      <c r="U44" s="5436"/>
      <c r="V44" s="5436"/>
      <c r="W44" s="5436"/>
      <c r="X44" s="5436"/>
      <c r="Y44" s="5436"/>
      <c r="Z44" s="2033"/>
      <c r="AA44" s="2023"/>
    </row>
    <row r="45" spans="1:27" ht="17.25" customHeight="1">
      <c r="A45" s="2023" t="s">
        <v>3543</v>
      </c>
      <c r="B45" s="2023"/>
      <c r="C45" s="2023"/>
      <c r="D45" s="2023"/>
      <c r="E45" s="2023"/>
      <c r="F45" s="2023"/>
      <c r="G45" s="2023"/>
      <c r="H45" s="2023"/>
      <c r="I45" s="2023"/>
      <c r="J45" s="5437"/>
      <c r="K45" s="5437"/>
      <c r="L45" s="2026" t="s">
        <v>477</v>
      </c>
      <c r="M45" s="2027"/>
      <c r="N45" s="2026" t="s">
        <v>5</v>
      </c>
      <c r="O45" s="2027"/>
      <c r="P45" s="2026" t="s">
        <v>478</v>
      </c>
      <c r="Q45" s="2034"/>
      <c r="R45" s="2034"/>
      <c r="S45" s="2034"/>
      <c r="T45" s="2034"/>
      <c r="U45" s="2034"/>
      <c r="V45" s="2034"/>
      <c r="W45" s="2034"/>
      <c r="X45" s="2034"/>
      <c r="Y45" s="2034"/>
      <c r="Z45" s="2034"/>
      <c r="AA45" s="2023"/>
    </row>
    <row r="46" spans="1:27" ht="7.5" customHeight="1">
      <c r="K46" s="1978"/>
      <c r="L46" s="2034"/>
      <c r="M46" s="2034"/>
      <c r="N46" s="2034"/>
      <c r="O46" s="2034"/>
      <c r="P46" s="2034"/>
      <c r="Q46" s="2034"/>
      <c r="R46" s="2034"/>
      <c r="S46" s="2034"/>
      <c r="T46" s="2034"/>
      <c r="U46" s="2034"/>
      <c r="V46" s="2034"/>
      <c r="W46" s="2034"/>
      <c r="X46" s="2034"/>
      <c r="Y46" s="2034"/>
      <c r="Z46" s="2034"/>
    </row>
    <row r="47" spans="1:27" s="2023" customFormat="1" ht="24" customHeight="1">
      <c r="A47" s="5438" t="s">
        <v>3029</v>
      </c>
      <c r="B47" s="5438"/>
      <c r="C47" s="5438"/>
      <c r="D47" s="5438"/>
      <c r="E47" s="5438"/>
      <c r="F47" s="5438"/>
      <c r="G47" s="5438"/>
      <c r="H47" s="5438"/>
      <c r="I47" s="5438"/>
      <c r="J47" s="5438"/>
      <c r="K47" s="5439"/>
      <c r="L47" s="5440" t="s">
        <v>3548</v>
      </c>
      <c r="M47" s="5441"/>
      <c r="N47" s="5441"/>
      <c r="O47" s="5441"/>
      <c r="P47" s="5441"/>
      <c r="Q47" s="5441"/>
      <c r="R47" s="5441"/>
      <c r="S47" s="5441"/>
      <c r="T47" s="5441"/>
      <c r="U47" s="5441"/>
      <c r="V47" s="5441"/>
      <c r="W47" s="5441"/>
      <c r="X47" s="5441"/>
      <c r="Y47" s="5441"/>
      <c r="Z47" s="5441"/>
    </row>
    <row r="48" spans="1:27" s="2023" customFormat="1" ht="24" customHeight="1">
      <c r="A48" s="5438" t="s">
        <v>3549</v>
      </c>
      <c r="B48" s="5438"/>
      <c r="C48" s="5438"/>
      <c r="D48" s="5438"/>
      <c r="E48" s="5438"/>
      <c r="F48" s="5438"/>
      <c r="G48" s="5438"/>
      <c r="H48" s="5438"/>
      <c r="I48" s="5438"/>
      <c r="J48" s="5438"/>
      <c r="K48" s="5441"/>
      <c r="L48" s="5441"/>
      <c r="M48" s="5441"/>
      <c r="N48" s="5441"/>
      <c r="O48" s="5441"/>
      <c r="P48" s="5441"/>
      <c r="Q48" s="5441"/>
      <c r="R48" s="5441"/>
      <c r="S48" s="5441"/>
      <c r="T48" s="5441"/>
      <c r="U48" s="5441"/>
      <c r="V48" s="5441"/>
      <c r="W48" s="5441"/>
      <c r="X48" s="5441"/>
      <c r="Y48" s="5441"/>
      <c r="Z48" s="5441"/>
    </row>
    <row r="49" spans="1:26" s="2023" customFormat="1" ht="24" customHeight="1">
      <c r="A49" s="5442" t="s">
        <v>3550</v>
      </c>
      <c r="B49" s="5443"/>
      <c r="C49" s="5443"/>
      <c r="D49" s="5443"/>
      <c r="E49" s="5443"/>
      <c r="F49" s="5443"/>
      <c r="G49" s="5443"/>
      <c r="H49" s="5443"/>
      <c r="I49" s="5443"/>
      <c r="J49" s="5443"/>
      <c r="K49" s="5444"/>
      <c r="L49" s="5441"/>
      <c r="M49" s="5441"/>
      <c r="N49" s="5441"/>
      <c r="O49" s="5441"/>
      <c r="P49" s="5441"/>
      <c r="Q49" s="5441"/>
      <c r="R49" s="5441"/>
      <c r="S49" s="5441"/>
      <c r="T49" s="5441"/>
      <c r="U49" s="5441"/>
      <c r="V49" s="5441"/>
      <c r="W49" s="5441"/>
      <c r="X49" s="5441"/>
      <c r="Y49" s="5441"/>
      <c r="Z49" s="5441"/>
    </row>
    <row r="50" spans="1:26" s="2023" customFormat="1" ht="24" customHeight="1">
      <c r="A50" s="5438" t="s">
        <v>3867</v>
      </c>
      <c r="B50" s="5438"/>
      <c r="C50" s="5438"/>
      <c r="D50" s="5438"/>
      <c r="E50" s="5438"/>
      <c r="F50" s="5438"/>
      <c r="G50" s="5438"/>
      <c r="H50" s="5438"/>
      <c r="I50" s="5438"/>
      <c r="J50" s="5438"/>
      <c r="K50" s="5441"/>
      <c r="L50" s="5441"/>
      <c r="M50" s="5441"/>
      <c r="N50" s="5441"/>
      <c r="O50" s="5441"/>
      <c r="P50" s="5441"/>
      <c r="Q50" s="5441"/>
      <c r="R50" s="5441"/>
      <c r="S50" s="5441"/>
      <c r="T50" s="5441"/>
      <c r="U50" s="5441"/>
      <c r="V50" s="5441"/>
      <c r="W50" s="5441"/>
      <c r="X50" s="5441"/>
      <c r="Y50" s="5441"/>
      <c r="Z50" s="5441"/>
    </row>
    <row r="51" spans="1:26" ht="11.25" customHeight="1"/>
    <row r="52" spans="1:26" ht="17.25" customHeight="1">
      <c r="A52" s="1990" t="s">
        <v>5465</v>
      </c>
      <c r="B52" s="1991"/>
      <c r="C52" s="1991"/>
      <c r="D52" s="1991"/>
      <c r="E52" s="1991"/>
      <c r="F52" s="1991"/>
      <c r="G52" s="1991"/>
      <c r="H52" s="1991"/>
      <c r="I52" s="1991"/>
      <c r="J52" s="1991"/>
      <c r="K52" s="1991"/>
      <c r="L52" s="1991"/>
      <c r="M52" s="1991"/>
      <c r="N52" s="1991"/>
      <c r="O52" s="1991"/>
      <c r="P52" s="1991"/>
      <c r="Q52" s="1991"/>
      <c r="R52" s="1991"/>
      <c r="S52" s="1991"/>
      <c r="T52" s="1991"/>
      <c r="U52" s="1991"/>
      <c r="V52" s="1991"/>
      <c r="W52" s="1992"/>
      <c r="X52" s="1992"/>
      <c r="Y52" s="1992"/>
      <c r="Z52" s="1993"/>
    </row>
    <row r="53" spans="1:26" ht="17.25" customHeight="1">
      <c r="A53" s="1994"/>
      <c r="B53" s="1970" t="s">
        <v>5466</v>
      </c>
      <c r="Z53" s="1998"/>
    </row>
    <row r="54" spans="1:26" ht="17.25" customHeight="1">
      <c r="A54" s="1995" t="s">
        <v>5467</v>
      </c>
      <c r="B54" s="1980"/>
      <c r="C54" s="1980"/>
      <c r="D54" s="1980"/>
      <c r="E54" s="1980"/>
      <c r="F54" s="1980"/>
      <c r="G54" s="1980"/>
      <c r="H54" s="1980"/>
      <c r="I54" s="1980"/>
      <c r="J54" s="1980"/>
      <c r="K54" s="1980"/>
      <c r="L54" s="1980"/>
      <c r="M54" s="1980"/>
      <c r="N54" s="1980"/>
      <c r="O54" s="1980"/>
      <c r="P54" s="1980"/>
      <c r="Q54" s="1980"/>
      <c r="R54" s="1980"/>
      <c r="S54" s="1980"/>
      <c r="T54" s="1980"/>
      <c r="U54" s="1980"/>
      <c r="V54" s="1980"/>
      <c r="W54" s="1996"/>
      <c r="X54" s="1996"/>
      <c r="Y54" s="1996"/>
      <c r="Z54" s="1997"/>
    </row>
    <row r="56" spans="1:26">
      <c r="A56" s="1970" t="s">
        <v>2943</v>
      </c>
    </row>
    <row r="57" spans="1:26">
      <c r="A57" s="1970" t="s">
        <v>3551</v>
      </c>
    </row>
    <row r="58" spans="1:26">
      <c r="A58" s="1970" t="s">
        <v>3863</v>
      </c>
    </row>
  </sheetData>
  <mergeCells count="16">
    <mergeCell ref="Q16:Z17"/>
    <mergeCell ref="A3:Z3"/>
    <mergeCell ref="R5:T5"/>
    <mergeCell ref="Q9:Z10"/>
    <mergeCell ref="Q11:Z12"/>
    <mergeCell ref="Q14:Z15"/>
    <mergeCell ref="A47:K47"/>
    <mergeCell ref="L47:Z50"/>
    <mergeCell ref="A48:K48"/>
    <mergeCell ref="A49:K49"/>
    <mergeCell ref="A50:K50"/>
    <mergeCell ref="A23:Z23"/>
    <mergeCell ref="G32:Z33"/>
    <mergeCell ref="G34:Z34"/>
    <mergeCell ref="K44:Y44"/>
    <mergeCell ref="J45:K45"/>
  </mergeCells>
  <phoneticPr fontId="129"/>
  <printOptions horizontalCentered="1"/>
  <pageMargins left="0.59055118110236227" right="0.59055118110236227" top="0.39370078740157483" bottom="0.39370078740157483" header="0.31496062992125984" footer="0.31496062992125984"/>
  <pageSetup paperSize="9" scale="95"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B991CA7E-D8AD-4BC9-916E-1F0E3AEDC3C0}">
          <x14:formula1>
            <xm:f>"□,■"</xm:f>
          </x14:formula1>
          <xm:sqref>R40:R41 JF42:JF43 TB42:TB43 ACX42:ACX43 AMT42:AMT43 AWP42:AWP43 BGL42:BGL43 BQH42:BQH43 CAD42:CAD43 CJZ42:CJZ43 CTV42:CTV43 DDR42:DDR43 DNN42:DNN43 DXJ42:DXJ43 EHF42:EHF43 ERB42:ERB43 FAX42:FAX43 FKT42:FKT43 FUP42:FUP43 GEL42:GEL43 GOH42:GOH43 GYD42:GYD43 HHZ42:HHZ43 HRV42:HRV43 IBR42:IBR43 ILN42:ILN43 IVJ42:IVJ43 JFF42:JFF43 JPB42:JPB43 JYX42:JYX43 KIT42:KIT43 KSP42:KSP43 LCL42:LCL43 LMH42:LMH43 LWD42:LWD43 MFZ42:MFZ43 MPV42:MPV43 MZR42:MZR43 NJN42:NJN43 NTJ42:NTJ43 ODF42:ODF43 ONB42:ONB43 OWX42:OWX43 PGT42:PGT43 PQP42:PQP43 QAL42:QAL43 QKH42:QKH43 QUD42:QUD43 RDZ42:RDZ43 RNV42:RNV43 RXR42:RXR43 SHN42:SHN43 SRJ42:SRJ43 TBF42:TBF43 TLB42:TLB43 TUX42:TUX43 UET42:UET43 UOP42:UOP43 UYL42:UYL43 VIH42:VIH43 VSD42:VSD43 WBZ42:WBZ43 WLV42:WLV43 WVR42:WVR43 J65578:J65579 JF65578:JF65579 TB65578:TB65579 ACX65578:ACX65579 AMT65578:AMT65579 AWP65578:AWP65579 BGL65578:BGL65579 BQH65578:BQH65579 CAD65578:CAD65579 CJZ65578:CJZ65579 CTV65578:CTV65579 DDR65578:DDR65579 DNN65578:DNN65579 DXJ65578:DXJ65579 EHF65578:EHF65579 ERB65578:ERB65579 FAX65578:FAX65579 FKT65578:FKT65579 FUP65578:FUP65579 GEL65578:GEL65579 GOH65578:GOH65579 GYD65578:GYD65579 HHZ65578:HHZ65579 HRV65578:HRV65579 IBR65578:IBR65579 ILN65578:ILN65579 IVJ65578:IVJ65579 JFF65578:JFF65579 JPB65578:JPB65579 JYX65578:JYX65579 KIT65578:KIT65579 KSP65578:KSP65579 LCL65578:LCL65579 LMH65578:LMH65579 LWD65578:LWD65579 MFZ65578:MFZ65579 MPV65578:MPV65579 MZR65578:MZR65579 NJN65578:NJN65579 NTJ65578:NTJ65579 ODF65578:ODF65579 ONB65578:ONB65579 OWX65578:OWX65579 PGT65578:PGT65579 PQP65578:PQP65579 QAL65578:QAL65579 QKH65578:QKH65579 QUD65578:QUD65579 RDZ65578:RDZ65579 RNV65578:RNV65579 RXR65578:RXR65579 SHN65578:SHN65579 SRJ65578:SRJ65579 TBF65578:TBF65579 TLB65578:TLB65579 TUX65578:TUX65579 UET65578:UET65579 UOP65578:UOP65579 UYL65578:UYL65579 VIH65578:VIH65579 VSD65578:VSD65579 WBZ65578:WBZ65579 WLV65578:WLV65579 WVR65578:WVR65579 J131114:J131115 JF131114:JF131115 TB131114:TB131115 ACX131114:ACX131115 AMT131114:AMT131115 AWP131114:AWP131115 BGL131114:BGL131115 BQH131114:BQH131115 CAD131114:CAD131115 CJZ131114:CJZ131115 CTV131114:CTV131115 DDR131114:DDR131115 DNN131114:DNN131115 DXJ131114:DXJ131115 EHF131114:EHF131115 ERB131114:ERB131115 FAX131114:FAX131115 FKT131114:FKT131115 FUP131114:FUP131115 GEL131114:GEL131115 GOH131114:GOH131115 GYD131114:GYD131115 HHZ131114:HHZ131115 HRV131114:HRV131115 IBR131114:IBR131115 ILN131114:ILN131115 IVJ131114:IVJ131115 JFF131114:JFF131115 JPB131114:JPB131115 JYX131114:JYX131115 KIT131114:KIT131115 KSP131114:KSP131115 LCL131114:LCL131115 LMH131114:LMH131115 LWD131114:LWD131115 MFZ131114:MFZ131115 MPV131114:MPV131115 MZR131114:MZR131115 NJN131114:NJN131115 NTJ131114:NTJ131115 ODF131114:ODF131115 ONB131114:ONB131115 OWX131114:OWX131115 PGT131114:PGT131115 PQP131114:PQP131115 QAL131114:QAL131115 QKH131114:QKH131115 QUD131114:QUD131115 RDZ131114:RDZ131115 RNV131114:RNV131115 RXR131114:RXR131115 SHN131114:SHN131115 SRJ131114:SRJ131115 TBF131114:TBF131115 TLB131114:TLB131115 TUX131114:TUX131115 UET131114:UET131115 UOP131114:UOP131115 UYL131114:UYL131115 VIH131114:VIH131115 VSD131114:VSD131115 WBZ131114:WBZ131115 WLV131114:WLV131115 WVR131114:WVR131115 J196650:J196651 JF196650:JF196651 TB196650:TB196651 ACX196650:ACX196651 AMT196650:AMT196651 AWP196650:AWP196651 BGL196650:BGL196651 BQH196650:BQH196651 CAD196650:CAD196651 CJZ196650:CJZ196651 CTV196650:CTV196651 DDR196650:DDR196651 DNN196650:DNN196651 DXJ196650:DXJ196651 EHF196650:EHF196651 ERB196650:ERB196651 FAX196650:FAX196651 FKT196650:FKT196651 FUP196650:FUP196651 GEL196650:GEL196651 GOH196650:GOH196651 GYD196650:GYD196651 HHZ196650:HHZ196651 HRV196650:HRV196651 IBR196650:IBR196651 ILN196650:ILN196651 IVJ196650:IVJ196651 JFF196650:JFF196651 JPB196650:JPB196651 JYX196650:JYX196651 KIT196650:KIT196651 KSP196650:KSP196651 LCL196650:LCL196651 LMH196650:LMH196651 LWD196650:LWD196651 MFZ196650:MFZ196651 MPV196650:MPV196651 MZR196650:MZR196651 NJN196650:NJN196651 NTJ196650:NTJ196651 ODF196650:ODF196651 ONB196650:ONB196651 OWX196650:OWX196651 PGT196650:PGT196651 PQP196650:PQP196651 QAL196650:QAL196651 QKH196650:QKH196651 QUD196650:QUD196651 RDZ196650:RDZ196651 RNV196650:RNV196651 RXR196650:RXR196651 SHN196650:SHN196651 SRJ196650:SRJ196651 TBF196650:TBF196651 TLB196650:TLB196651 TUX196650:TUX196651 UET196650:UET196651 UOP196650:UOP196651 UYL196650:UYL196651 VIH196650:VIH196651 VSD196650:VSD196651 WBZ196650:WBZ196651 WLV196650:WLV196651 WVR196650:WVR196651 J262186:J262187 JF262186:JF262187 TB262186:TB262187 ACX262186:ACX262187 AMT262186:AMT262187 AWP262186:AWP262187 BGL262186:BGL262187 BQH262186:BQH262187 CAD262186:CAD262187 CJZ262186:CJZ262187 CTV262186:CTV262187 DDR262186:DDR262187 DNN262186:DNN262187 DXJ262186:DXJ262187 EHF262186:EHF262187 ERB262186:ERB262187 FAX262186:FAX262187 FKT262186:FKT262187 FUP262186:FUP262187 GEL262186:GEL262187 GOH262186:GOH262187 GYD262186:GYD262187 HHZ262186:HHZ262187 HRV262186:HRV262187 IBR262186:IBR262187 ILN262186:ILN262187 IVJ262186:IVJ262187 JFF262186:JFF262187 JPB262186:JPB262187 JYX262186:JYX262187 KIT262186:KIT262187 KSP262186:KSP262187 LCL262186:LCL262187 LMH262186:LMH262187 LWD262186:LWD262187 MFZ262186:MFZ262187 MPV262186:MPV262187 MZR262186:MZR262187 NJN262186:NJN262187 NTJ262186:NTJ262187 ODF262186:ODF262187 ONB262186:ONB262187 OWX262186:OWX262187 PGT262186:PGT262187 PQP262186:PQP262187 QAL262186:QAL262187 QKH262186:QKH262187 QUD262186:QUD262187 RDZ262186:RDZ262187 RNV262186:RNV262187 RXR262186:RXR262187 SHN262186:SHN262187 SRJ262186:SRJ262187 TBF262186:TBF262187 TLB262186:TLB262187 TUX262186:TUX262187 UET262186:UET262187 UOP262186:UOP262187 UYL262186:UYL262187 VIH262186:VIH262187 VSD262186:VSD262187 WBZ262186:WBZ262187 WLV262186:WLV262187 WVR262186:WVR262187 J327722:J327723 JF327722:JF327723 TB327722:TB327723 ACX327722:ACX327723 AMT327722:AMT327723 AWP327722:AWP327723 BGL327722:BGL327723 BQH327722:BQH327723 CAD327722:CAD327723 CJZ327722:CJZ327723 CTV327722:CTV327723 DDR327722:DDR327723 DNN327722:DNN327723 DXJ327722:DXJ327723 EHF327722:EHF327723 ERB327722:ERB327723 FAX327722:FAX327723 FKT327722:FKT327723 FUP327722:FUP327723 GEL327722:GEL327723 GOH327722:GOH327723 GYD327722:GYD327723 HHZ327722:HHZ327723 HRV327722:HRV327723 IBR327722:IBR327723 ILN327722:ILN327723 IVJ327722:IVJ327723 JFF327722:JFF327723 JPB327722:JPB327723 JYX327722:JYX327723 KIT327722:KIT327723 KSP327722:KSP327723 LCL327722:LCL327723 LMH327722:LMH327723 LWD327722:LWD327723 MFZ327722:MFZ327723 MPV327722:MPV327723 MZR327722:MZR327723 NJN327722:NJN327723 NTJ327722:NTJ327723 ODF327722:ODF327723 ONB327722:ONB327723 OWX327722:OWX327723 PGT327722:PGT327723 PQP327722:PQP327723 QAL327722:QAL327723 QKH327722:QKH327723 QUD327722:QUD327723 RDZ327722:RDZ327723 RNV327722:RNV327723 RXR327722:RXR327723 SHN327722:SHN327723 SRJ327722:SRJ327723 TBF327722:TBF327723 TLB327722:TLB327723 TUX327722:TUX327723 UET327722:UET327723 UOP327722:UOP327723 UYL327722:UYL327723 VIH327722:VIH327723 VSD327722:VSD327723 WBZ327722:WBZ327723 WLV327722:WLV327723 WVR327722:WVR327723 J393258:J393259 JF393258:JF393259 TB393258:TB393259 ACX393258:ACX393259 AMT393258:AMT393259 AWP393258:AWP393259 BGL393258:BGL393259 BQH393258:BQH393259 CAD393258:CAD393259 CJZ393258:CJZ393259 CTV393258:CTV393259 DDR393258:DDR393259 DNN393258:DNN393259 DXJ393258:DXJ393259 EHF393258:EHF393259 ERB393258:ERB393259 FAX393258:FAX393259 FKT393258:FKT393259 FUP393258:FUP393259 GEL393258:GEL393259 GOH393258:GOH393259 GYD393258:GYD393259 HHZ393258:HHZ393259 HRV393258:HRV393259 IBR393258:IBR393259 ILN393258:ILN393259 IVJ393258:IVJ393259 JFF393258:JFF393259 JPB393258:JPB393259 JYX393258:JYX393259 KIT393258:KIT393259 KSP393258:KSP393259 LCL393258:LCL393259 LMH393258:LMH393259 LWD393258:LWD393259 MFZ393258:MFZ393259 MPV393258:MPV393259 MZR393258:MZR393259 NJN393258:NJN393259 NTJ393258:NTJ393259 ODF393258:ODF393259 ONB393258:ONB393259 OWX393258:OWX393259 PGT393258:PGT393259 PQP393258:PQP393259 QAL393258:QAL393259 QKH393258:QKH393259 QUD393258:QUD393259 RDZ393258:RDZ393259 RNV393258:RNV393259 RXR393258:RXR393259 SHN393258:SHN393259 SRJ393258:SRJ393259 TBF393258:TBF393259 TLB393258:TLB393259 TUX393258:TUX393259 UET393258:UET393259 UOP393258:UOP393259 UYL393258:UYL393259 VIH393258:VIH393259 VSD393258:VSD393259 WBZ393258:WBZ393259 WLV393258:WLV393259 WVR393258:WVR393259 J458794:J458795 JF458794:JF458795 TB458794:TB458795 ACX458794:ACX458795 AMT458794:AMT458795 AWP458794:AWP458795 BGL458794:BGL458795 BQH458794:BQH458795 CAD458794:CAD458795 CJZ458794:CJZ458795 CTV458794:CTV458795 DDR458794:DDR458795 DNN458794:DNN458795 DXJ458794:DXJ458795 EHF458794:EHF458795 ERB458794:ERB458795 FAX458794:FAX458795 FKT458794:FKT458795 FUP458794:FUP458795 GEL458794:GEL458795 GOH458794:GOH458795 GYD458794:GYD458795 HHZ458794:HHZ458795 HRV458794:HRV458795 IBR458794:IBR458795 ILN458794:ILN458795 IVJ458794:IVJ458795 JFF458794:JFF458795 JPB458794:JPB458795 JYX458794:JYX458795 KIT458794:KIT458795 KSP458794:KSP458795 LCL458794:LCL458795 LMH458794:LMH458795 LWD458794:LWD458795 MFZ458794:MFZ458795 MPV458794:MPV458795 MZR458794:MZR458795 NJN458794:NJN458795 NTJ458794:NTJ458795 ODF458794:ODF458795 ONB458794:ONB458795 OWX458794:OWX458795 PGT458794:PGT458795 PQP458794:PQP458795 QAL458794:QAL458795 QKH458794:QKH458795 QUD458794:QUD458795 RDZ458794:RDZ458795 RNV458794:RNV458795 RXR458794:RXR458795 SHN458794:SHN458795 SRJ458794:SRJ458795 TBF458794:TBF458795 TLB458794:TLB458795 TUX458794:TUX458795 UET458794:UET458795 UOP458794:UOP458795 UYL458794:UYL458795 VIH458794:VIH458795 VSD458794:VSD458795 WBZ458794:WBZ458795 WLV458794:WLV458795 WVR458794:WVR458795 J524330:J524331 JF524330:JF524331 TB524330:TB524331 ACX524330:ACX524331 AMT524330:AMT524331 AWP524330:AWP524331 BGL524330:BGL524331 BQH524330:BQH524331 CAD524330:CAD524331 CJZ524330:CJZ524331 CTV524330:CTV524331 DDR524330:DDR524331 DNN524330:DNN524331 DXJ524330:DXJ524331 EHF524330:EHF524331 ERB524330:ERB524331 FAX524330:FAX524331 FKT524330:FKT524331 FUP524330:FUP524331 GEL524330:GEL524331 GOH524330:GOH524331 GYD524330:GYD524331 HHZ524330:HHZ524331 HRV524330:HRV524331 IBR524330:IBR524331 ILN524330:ILN524331 IVJ524330:IVJ524331 JFF524330:JFF524331 JPB524330:JPB524331 JYX524330:JYX524331 KIT524330:KIT524331 KSP524330:KSP524331 LCL524330:LCL524331 LMH524330:LMH524331 LWD524330:LWD524331 MFZ524330:MFZ524331 MPV524330:MPV524331 MZR524330:MZR524331 NJN524330:NJN524331 NTJ524330:NTJ524331 ODF524330:ODF524331 ONB524330:ONB524331 OWX524330:OWX524331 PGT524330:PGT524331 PQP524330:PQP524331 QAL524330:QAL524331 QKH524330:QKH524331 QUD524330:QUD524331 RDZ524330:RDZ524331 RNV524330:RNV524331 RXR524330:RXR524331 SHN524330:SHN524331 SRJ524330:SRJ524331 TBF524330:TBF524331 TLB524330:TLB524331 TUX524330:TUX524331 UET524330:UET524331 UOP524330:UOP524331 UYL524330:UYL524331 VIH524330:VIH524331 VSD524330:VSD524331 WBZ524330:WBZ524331 WLV524330:WLV524331 WVR524330:WVR524331 J589866:J589867 JF589866:JF589867 TB589866:TB589867 ACX589866:ACX589867 AMT589866:AMT589867 AWP589866:AWP589867 BGL589866:BGL589867 BQH589866:BQH589867 CAD589866:CAD589867 CJZ589866:CJZ589867 CTV589866:CTV589867 DDR589866:DDR589867 DNN589866:DNN589867 DXJ589866:DXJ589867 EHF589866:EHF589867 ERB589866:ERB589867 FAX589866:FAX589867 FKT589866:FKT589867 FUP589866:FUP589867 GEL589866:GEL589867 GOH589866:GOH589867 GYD589866:GYD589867 HHZ589866:HHZ589867 HRV589866:HRV589867 IBR589866:IBR589867 ILN589866:ILN589867 IVJ589866:IVJ589867 JFF589866:JFF589867 JPB589866:JPB589867 JYX589866:JYX589867 KIT589866:KIT589867 KSP589866:KSP589867 LCL589866:LCL589867 LMH589866:LMH589867 LWD589866:LWD589867 MFZ589866:MFZ589867 MPV589866:MPV589867 MZR589866:MZR589867 NJN589866:NJN589867 NTJ589866:NTJ589867 ODF589866:ODF589867 ONB589866:ONB589867 OWX589866:OWX589867 PGT589866:PGT589867 PQP589866:PQP589867 QAL589866:QAL589867 QKH589866:QKH589867 QUD589866:QUD589867 RDZ589866:RDZ589867 RNV589866:RNV589867 RXR589866:RXR589867 SHN589866:SHN589867 SRJ589866:SRJ589867 TBF589866:TBF589867 TLB589866:TLB589867 TUX589866:TUX589867 UET589866:UET589867 UOP589866:UOP589867 UYL589866:UYL589867 VIH589866:VIH589867 VSD589866:VSD589867 WBZ589866:WBZ589867 WLV589866:WLV589867 WVR589866:WVR589867 J655402:J655403 JF655402:JF655403 TB655402:TB655403 ACX655402:ACX655403 AMT655402:AMT655403 AWP655402:AWP655403 BGL655402:BGL655403 BQH655402:BQH655403 CAD655402:CAD655403 CJZ655402:CJZ655403 CTV655402:CTV655403 DDR655402:DDR655403 DNN655402:DNN655403 DXJ655402:DXJ655403 EHF655402:EHF655403 ERB655402:ERB655403 FAX655402:FAX655403 FKT655402:FKT655403 FUP655402:FUP655403 GEL655402:GEL655403 GOH655402:GOH655403 GYD655402:GYD655403 HHZ655402:HHZ655403 HRV655402:HRV655403 IBR655402:IBR655403 ILN655402:ILN655403 IVJ655402:IVJ655403 JFF655402:JFF655403 JPB655402:JPB655403 JYX655402:JYX655403 KIT655402:KIT655403 KSP655402:KSP655403 LCL655402:LCL655403 LMH655402:LMH655403 LWD655402:LWD655403 MFZ655402:MFZ655403 MPV655402:MPV655403 MZR655402:MZR655403 NJN655402:NJN655403 NTJ655402:NTJ655403 ODF655402:ODF655403 ONB655402:ONB655403 OWX655402:OWX655403 PGT655402:PGT655403 PQP655402:PQP655403 QAL655402:QAL655403 QKH655402:QKH655403 QUD655402:QUD655403 RDZ655402:RDZ655403 RNV655402:RNV655403 RXR655402:RXR655403 SHN655402:SHN655403 SRJ655402:SRJ655403 TBF655402:TBF655403 TLB655402:TLB655403 TUX655402:TUX655403 UET655402:UET655403 UOP655402:UOP655403 UYL655402:UYL655403 VIH655402:VIH655403 VSD655402:VSD655403 WBZ655402:WBZ655403 WLV655402:WLV655403 WVR655402:WVR655403 J720938:J720939 JF720938:JF720939 TB720938:TB720939 ACX720938:ACX720939 AMT720938:AMT720939 AWP720938:AWP720939 BGL720938:BGL720939 BQH720938:BQH720939 CAD720938:CAD720939 CJZ720938:CJZ720939 CTV720938:CTV720939 DDR720938:DDR720939 DNN720938:DNN720939 DXJ720938:DXJ720939 EHF720938:EHF720939 ERB720938:ERB720939 FAX720938:FAX720939 FKT720938:FKT720939 FUP720938:FUP720939 GEL720938:GEL720939 GOH720938:GOH720939 GYD720938:GYD720939 HHZ720938:HHZ720939 HRV720938:HRV720939 IBR720938:IBR720939 ILN720938:ILN720939 IVJ720938:IVJ720939 JFF720938:JFF720939 JPB720938:JPB720939 JYX720938:JYX720939 KIT720938:KIT720939 KSP720938:KSP720939 LCL720938:LCL720939 LMH720938:LMH720939 LWD720938:LWD720939 MFZ720938:MFZ720939 MPV720938:MPV720939 MZR720938:MZR720939 NJN720938:NJN720939 NTJ720938:NTJ720939 ODF720938:ODF720939 ONB720938:ONB720939 OWX720938:OWX720939 PGT720938:PGT720939 PQP720938:PQP720939 QAL720938:QAL720939 QKH720938:QKH720939 QUD720938:QUD720939 RDZ720938:RDZ720939 RNV720938:RNV720939 RXR720938:RXR720939 SHN720938:SHN720939 SRJ720938:SRJ720939 TBF720938:TBF720939 TLB720938:TLB720939 TUX720938:TUX720939 UET720938:UET720939 UOP720938:UOP720939 UYL720938:UYL720939 VIH720938:VIH720939 VSD720938:VSD720939 WBZ720938:WBZ720939 WLV720938:WLV720939 WVR720938:WVR720939 J786474:J786475 JF786474:JF786475 TB786474:TB786475 ACX786474:ACX786475 AMT786474:AMT786475 AWP786474:AWP786475 BGL786474:BGL786475 BQH786474:BQH786475 CAD786474:CAD786475 CJZ786474:CJZ786475 CTV786474:CTV786475 DDR786474:DDR786475 DNN786474:DNN786475 DXJ786474:DXJ786475 EHF786474:EHF786475 ERB786474:ERB786475 FAX786474:FAX786475 FKT786474:FKT786475 FUP786474:FUP786475 GEL786474:GEL786475 GOH786474:GOH786475 GYD786474:GYD786475 HHZ786474:HHZ786475 HRV786474:HRV786475 IBR786474:IBR786475 ILN786474:ILN786475 IVJ786474:IVJ786475 JFF786474:JFF786475 JPB786474:JPB786475 JYX786474:JYX786475 KIT786474:KIT786475 KSP786474:KSP786475 LCL786474:LCL786475 LMH786474:LMH786475 LWD786474:LWD786475 MFZ786474:MFZ786475 MPV786474:MPV786475 MZR786474:MZR786475 NJN786474:NJN786475 NTJ786474:NTJ786475 ODF786474:ODF786475 ONB786474:ONB786475 OWX786474:OWX786475 PGT786474:PGT786475 PQP786474:PQP786475 QAL786474:QAL786475 QKH786474:QKH786475 QUD786474:QUD786475 RDZ786474:RDZ786475 RNV786474:RNV786475 RXR786474:RXR786475 SHN786474:SHN786475 SRJ786474:SRJ786475 TBF786474:TBF786475 TLB786474:TLB786475 TUX786474:TUX786475 UET786474:UET786475 UOP786474:UOP786475 UYL786474:UYL786475 VIH786474:VIH786475 VSD786474:VSD786475 WBZ786474:WBZ786475 WLV786474:WLV786475 WVR786474:WVR786475 J852010:J852011 JF852010:JF852011 TB852010:TB852011 ACX852010:ACX852011 AMT852010:AMT852011 AWP852010:AWP852011 BGL852010:BGL852011 BQH852010:BQH852011 CAD852010:CAD852011 CJZ852010:CJZ852011 CTV852010:CTV852011 DDR852010:DDR852011 DNN852010:DNN852011 DXJ852010:DXJ852011 EHF852010:EHF852011 ERB852010:ERB852011 FAX852010:FAX852011 FKT852010:FKT852011 FUP852010:FUP852011 GEL852010:GEL852011 GOH852010:GOH852011 GYD852010:GYD852011 HHZ852010:HHZ852011 HRV852010:HRV852011 IBR852010:IBR852011 ILN852010:ILN852011 IVJ852010:IVJ852011 JFF852010:JFF852011 JPB852010:JPB852011 JYX852010:JYX852011 KIT852010:KIT852011 KSP852010:KSP852011 LCL852010:LCL852011 LMH852010:LMH852011 LWD852010:LWD852011 MFZ852010:MFZ852011 MPV852010:MPV852011 MZR852010:MZR852011 NJN852010:NJN852011 NTJ852010:NTJ852011 ODF852010:ODF852011 ONB852010:ONB852011 OWX852010:OWX852011 PGT852010:PGT852011 PQP852010:PQP852011 QAL852010:QAL852011 QKH852010:QKH852011 QUD852010:QUD852011 RDZ852010:RDZ852011 RNV852010:RNV852011 RXR852010:RXR852011 SHN852010:SHN852011 SRJ852010:SRJ852011 TBF852010:TBF852011 TLB852010:TLB852011 TUX852010:TUX852011 UET852010:UET852011 UOP852010:UOP852011 UYL852010:UYL852011 VIH852010:VIH852011 VSD852010:VSD852011 WBZ852010:WBZ852011 WLV852010:WLV852011 WVR852010:WVR852011 J917546:J917547 JF917546:JF917547 TB917546:TB917547 ACX917546:ACX917547 AMT917546:AMT917547 AWP917546:AWP917547 BGL917546:BGL917547 BQH917546:BQH917547 CAD917546:CAD917547 CJZ917546:CJZ917547 CTV917546:CTV917547 DDR917546:DDR917547 DNN917546:DNN917547 DXJ917546:DXJ917547 EHF917546:EHF917547 ERB917546:ERB917547 FAX917546:FAX917547 FKT917546:FKT917547 FUP917546:FUP917547 GEL917546:GEL917547 GOH917546:GOH917547 GYD917546:GYD917547 HHZ917546:HHZ917547 HRV917546:HRV917547 IBR917546:IBR917547 ILN917546:ILN917547 IVJ917546:IVJ917547 JFF917546:JFF917547 JPB917546:JPB917547 JYX917546:JYX917547 KIT917546:KIT917547 KSP917546:KSP917547 LCL917546:LCL917547 LMH917546:LMH917547 LWD917546:LWD917547 MFZ917546:MFZ917547 MPV917546:MPV917547 MZR917546:MZR917547 NJN917546:NJN917547 NTJ917546:NTJ917547 ODF917546:ODF917547 ONB917546:ONB917547 OWX917546:OWX917547 PGT917546:PGT917547 PQP917546:PQP917547 QAL917546:QAL917547 QKH917546:QKH917547 QUD917546:QUD917547 RDZ917546:RDZ917547 RNV917546:RNV917547 RXR917546:RXR917547 SHN917546:SHN917547 SRJ917546:SRJ917547 TBF917546:TBF917547 TLB917546:TLB917547 TUX917546:TUX917547 UET917546:UET917547 UOP917546:UOP917547 UYL917546:UYL917547 VIH917546:VIH917547 VSD917546:VSD917547 WBZ917546:WBZ917547 WLV917546:WLV917547 WVR917546:WVR917547 J983082:J983083 JF983082:JF983083 TB983082:TB983083 ACX983082:ACX983083 AMT983082:AMT983083 AWP983082:AWP983083 BGL983082:BGL983083 BQH983082:BQH983083 CAD983082:CAD983083 CJZ983082:CJZ983083 CTV983082:CTV983083 DDR983082:DDR983083 DNN983082:DNN983083 DXJ983082:DXJ983083 EHF983082:EHF983083 ERB983082:ERB983083 FAX983082:FAX983083 FKT983082:FKT983083 FUP983082:FUP983083 GEL983082:GEL983083 GOH983082:GOH983083 GYD983082:GYD983083 HHZ983082:HHZ983083 HRV983082:HRV983083 IBR983082:IBR983083 ILN983082:ILN983083 IVJ983082:IVJ983083 JFF983082:JFF983083 JPB983082:JPB983083 JYX983082:JYX983083 KIT983082:KIT983083 KSP983082:KSP983083 LCL983082:LCL983083 LMH983082:LMH983083 LWD983082:LWD983083 MFZ983082:MFZ983083 MPV983082:MPV983083 MZR983082:MZR983083 NJN983082:NJN983083 NTJ983082:NTJ983083 ODF983082:ODF983083 ONB983082:ONB983083 OWX983082:OWX983083 PGT983082:PGT983083 PQP983082:PQP983083 QAL983082:QAL983083 QKH983082:QKH983083 QUD983082:QUD983083 RDZ983082:RDZ983083 RNV983082:RNV983083 RXR983082:RXR983083 SHN983082:SHN983083 SRJ983082:SRJ983083 TBF983082:TBF983083 TLB983082:TLB983083 TUX983082:TUX983083 UET983082:UET983083 UOP983082:UOP983083 UYL983082:UYL983083 VIH983082:VIH983083 VSD983082:VSD983083 WBZ983082:WBZ983083 WLV983082:WLV983083 WVR983082:WVR983083 G38:G39 JC38:JC39 SY38:SY39 ACU38:ACU39 AMQ38:AMQ39 AWM38:AWM39 BGI38:BGI39 BQE38:BQE39 CAA38:CAA39 CJW38:CJW39 CTS38:CTS39 DDO38:DDO39 DNK38:DNK39 DXG38:DXG39 EHC38:EHC39 EQY38:EQY39 FAU38:FAU39 FKQ38:FKQ39 FUM38:FUM39 GEI38:GEI39 GOE38:GOE39 GYA38:GYA39 HHW38:HHW39 HRS38:HRS39 IBO38:IBO39 ILK38:ILK39 IVG38:IVG39 JFC38:JFC39 JOY38:JOY39 JYU38:JYU39 KIQ38:KIQ39 KSM38:KSM39 LCI38:LCI39 LME38:LME39 LWA38:LWA39 MFW38:MFW39 MPS38:MPS39 MZO38:MZO39 NJK38:NJK39 NTG38:NTG39 ODC38:ODC39 OMY38:OMY39 OWU38:OWU39 PGQ38:PGQ39 PQM38:PQM39 QAI38:QAI39 QKE38:QKE39 QUA38:QUA39 RDW38:RDW39 RNS38:RNS39 RXO38:RXO39 SHK38:SHK39 SRG38:SRG39 TBC38:TBC39 TKY38:TKY39 TUU38:TUU39 UEQ38:UEQ39 UOM38:UOM39 UYI38:UYI39 VIE38:VIE39 VSA38:VSA39 WBW38:WBW39 WLS38:WLS39 WVO38:WVO39 G65574:G65575 JC65574:JC65575 SY65574:SY65575 ACU65574:ACU65575 AMQ65574:AMQ65575 AWM65574:AWM65575 BGI65574:BGI65575 BQE65574:BQE65575 CAA65574:CAA65575 CJW65574:CJW65575 CTS65574:CTS65575 DDO65574:DDO65575 DNK65574:DNK65575 DXG65574:DXG65575 EHC65574:EHC65575 EQY65574:EQY65575 FAU65574:FAU65575 FKQ65574:FKQ65575 FUM65574:FUM65575 GEI65574:GEI65575 GOE65574:GOE65575 GYA65574:GYA65575 HHW65574:HHW65575 HRS65574:HRS65575 IBO65574:IBO65575 ILK65574:ILK65575 IVG65574:IVG65575 JFC65574:JFC65575 JOY65574:JOY65575 JYU65574:JYU65575 KIQ65574:KIQ65575 KSM65574:KSM65575 LCI65574:LCI65575 LME65574:LME65575 LWA65574:LWA65575 MFW65574:MFW65575 MPS65574:MPS65575 MZO65574:MZO65575 NJK65574:NJK65575 NTG65574:NTG65575 ODC65574:ODC65575 OMY65574:OMY65575 OWU65574:OWU65575 PGQ65574:PGQ65575 PQM65574:PQM65575 QAI65574:QAI65575 QKE65574:QKE65575 QUA65574:QUA65575 RDW65574:RDW65575 RNS65574:RNS65575 RXO65574:RXO65575 SHK65574:SHK65575 SRG65574:SRG65575 TBC65574:TBC65575 TKY65574:TKY65575 TUU65574:TUU65575 UEQ65574:UEQ65575 UOM65574:UOM65575 UYI65574:UYI65575 VIE65574:VIE65575 VSA65574:VSA65575 WBW65574:WBW65575 WLS65574:WLS65575 WVO65574:WVO65575 G131110:G131111 JC131110:JC131111 SY131110:SY131111 ACU131110:ACU131111 AMQ131110:AMQ131111 AWM131110:AWM131111 BGI131110:BGI131111 BQE131110:BQE131111 CAA131110:CAA131111 CJW131110:CJW131111 CTS131110:CTS131111 DDO131110:DDO131111 DNK131110:DNK131111 DXG131110:DXG131111 EHC131110:EHC131111 EQY131110:EQY131111 FAU131110:FAU131111 FKQ131110:FKQ131111 FUM131110:FUM131111 GEI131110:GEI131111 GOE131110:GOE131111 GYA131110:GYA131111 HHW131110:HHW131111 HRS131110:HRS131111 IBO131110:IBO131111 ILK131110:ILK131111 IVG131110:IVG131111 JFC131110:JFC131111 JOY131110:JOY131111 JYU131110:JYU131111 KIQ131110:KIQ131111 KSM131110:KSM131111 LCI131110:LCI131111 LME131110:LME131111 LWA131110:LWA131111 MFW131110:MFW131111 MPS131110:MPS131111 MZO131110:MZO131111 NJK131110:NJK131111 NTG131110:NTG131111 ODC131110:ODC131111 OMY131110:OMY131111 OWU131110:OWU131111 PGQ131110:PGQ131111 PQM131110:PQM131111 QAI131110:QAI131111 QKE131110:QKE131111 QUA131110:QUA131111 RDW131110:RDW131111 RNS131110:RNS131111 RXO131110:RXO131111 SHK131110:SHK131111 SRG131110:SRG131111 TBC131110:TBC131111 TKY131110:TKY131111 TUU131110:TUU131111 UEQ131110:UEQ131111 UOM131110:UOM131111 UYI131110:UYI131111 VIE131110:VIE131111 VSA131110:VSA131111 WBW131110:WBW131111 WLS131110:WLS131111 WVO131110:WVO131111 G196646:G196647 JC196646:JC196647 SY196646:SY196647 ACU196646:ACU196647 AMQ196646:AMQ196647 AWM196646:AWM196647 BGI196646:BGI196647 BQE196646:BQE196647 CAA196646:CAA196647 CJW196646:CJW196647 CTS196646:CTS196647 DDO196646:DDO196647 DNK196646:DNK196647 DXG196646:DXG196647 EHC196646:EHC196647 EQY196646:EQY196647 FAU196646:FAU196647 FKQ196646:FKQ196647 FUM196646:FUM196647 GEI196646:GEI196647 GOE196646:GOE196647 GYA196646:GYA196647 HHW196646:HHW196647 HRS196646:HRS196647 IBO196646:IBO196647 ILK196646:ILK196647 IVG196646:IVG196647 JFC196646:JFC196647 JOY196646:JOY196647 JYU196646:JYU196647 KIQ196646:KIQ196647 KSM196646:KSM196647 LCI196646:LCI196647 LME196646:LME196647 LWA196646:LWA196647 MFW196646:MFW196647 MPS196646:MPS196647 MZO196646:MZO196647 NJK196646:NJK196647 NTG196646:NTG196647 ODC196646:ODC196647 OMY196646:OMY196647 OWU196646:OWU196647 PGQ196646:PGQ196647 PQM196646:PQM196647 QAI196646:QAI196647 QKE196646:QKE196647 QUA196646:QUA196647 RDW196646:RDW196647 RNS196646:RNS196647 RXO196646:RXO196647 SHK196646:SHK196647 SRG196646:SRG196647 TBC196646:TBC196647 TKY196646:TKY196647 TUU196646:TUU196647 UEQ196646:UEQ196647 UOM196646:UOM196647 UYI196646:UYI196647 VIE196646:VIE196647 VSA196646:VSA196647 WBW196646:WBW196647 WLS196646:WLS196647 WVO196646:WVO196647 G262182:G262183 JC262182:JC262183 SY262182:SY262183 ACU262182:ACU262183 AMQ262182:AMQ262183 AWM262182:AWM262183 BGI262182:BGI262183 BQE262182:BQE262183 CAA262182:CAA262183 CJW262182:CJW262183 CTS262182:CTS262183 DDO262182:DDO262183 DNK262182:DNK262183 DXG262182:DXG262183 EHC262182:EHC262183 EQY262182:EQY262183 FAU262182:FAU262183 FKQ262182:FKQ262183 FUM262182:FUM262183 GEI262182:GEI262183 GOE262182:GOE262183 GYA262182:GYA262183 HHW262182:HHW262183 HRS262182:HRS262183 IBO262182:IBO262183 ILK262182:ILK262183 IVG262182:IVG262183 JFC262182:JFC262183 JOY262182:JOY262183 JYU262182:JYU262183 KIQ262182:KIQ262183 KSM262182:KSM262183 LCI262182:LCI262183 LME262182:LME262183 LWA262182:LWA262183 MFW262182:MFW262183 MPS262182:MPS262183 MZO262182:MZO262183 NJK262182:NJK262183 NTG262182:NTG262183 ODC262182:ODC262183 OMY262182:OMY262183 OWU262182:OWU262183 PGQ262182:PGQ262183 PQM262182:PQM262183 QAI262182:QAI262183 QKE262182:QKE262183 QUA262182:QUA262183 RDW262182:RDW262183 RNS262182:RNS262183 RXO262182:RXO262183 SHK262182:SHK262183 SRG262182:SRG262183 TBC262182:TBC262183 TKY262182:TKY262183 TUU262182:TUU262183 UEQ262182:UEQ262183 UOM262182:UOM262183 UYI262182:UYI262183 VIE262182:VIE262183 VSA262182:VSA262183 WBW262182:WBW262183 WLS262182:WLS262183 WVO262182:WVO262183 G327718:G327719 JC327718:JC327719 SY327718:SY327719 ACU327718:ACU327719 AMQ327718:AMQ327719 AWM327718:AWM327719 BGI327718:BGI327719 BQE327718:BQE327719 CAA327718:CAA327719 CJW327718:CJW327719 CTS327718:CTS327719 DDO327718:DDO327719 DNK327718:DNK327719 DXG327718:DXG327719 EHC327718:EHC327719 EQY327718:EQY327719 FAU327718:FAU327719 FKQ327718:FKQ327719 FUM327718:FUM327719 GEI327718:GEI327719 GOE327718:GOE327719 GYA327718:GYA327719 HHW327718:HHW327719 HRS327718:HRS327719 IBO327718:IBO327719 ILK327718:ILK327719 IVG327718:IVG327719 JFC327718:JFC327719 JOY327718:JOY327719 JYU327718:JYU327719 KIQ327718:KIQ327719 KSM327718:KSM327719 LCI327718:LCI327719 LME327718:LME327719 LWA327718:LWA327719 MFW327718:MFW327719 MPS327718:MPS327719 MZO327718:MZO327719 NJK327718:NJK327719 NTG327718:NTG327719 ODC327718:ODC327719 OMY327718:OMY327719 OWU327718:OWU327719 PGQ327718:PGQ327719 PQM327718:PQM327719 QAI327718:QAI327719 QKE327718:QKE327719 QUA327718:QUA327719 RDW327718:RDW327719 RNS327718:RNS327719 RXO327718:RXO327719 SHK327718:SHK327719 SRG327718:SRG327719 TBC327718:TBC327719 TKY327718:TKY327719 TUU327718:TUU327719 UEQ327718:UEQ327719 UOM327718:UOM327719 UYI327718:UYI327719 VIE327718:VIE327719 VSA327718:VSA327719 WBW327718:WBW327719 WLS327718:WLS327719 WVO327718:WVO327719 G393254:G393255 JC393254:JC393255 SY393254:SY393255 ACU393254:ACU393255 AMQ393254:AMQ393255 AWM393254:AWM393255 BGI393254:BGI393255 BQE393254:BQE393255 CAA393254:CAA393255 CJW393254:CJW393255 CTS393254:CTS393255 DDO393254:DDO393255 DNK393254:DNK393255 DXG393254:DXG393255 EHC393254:EHC393255 EQY393254:EQY393255 FAU393254:FAU393255 FKQ393254:FKQ393255 FUM393254:FUM393255 GEI393254:GEI393255 GOE393254:GOE393255 GYA393254:GYA393255 HHW393254:HHW393255 HRS393254:HRS393255 IBO393254:IBO393255 ILK393254:ILK393255 IVG393254:IVG393255 JFC393254:JFC393255 JOY393254:JOY393255 JYU393254:JYU393255 KIQ393254:KIQ393255 KSM393254:KSM393255 LCI393254:LCI393255 LME393254:LME393255 LWA393254:LWA393255 MFW393254:MFW393255 MPS393254:MPS393255 MZO393254:MZO393255 NJK393254:NJK393255 NTG393254:NTG393255 ODC393254:ODC393255 OMY393254:OMY393255 OWU393254:OWU393255 PGQ393254:PGQ393255 PQM393254:PQM393255 QAI393254:QAI393255 QKE393254:QKE393255 QUA393254:QUA393255 RDW393254:RDW393255 RNS393254:RNS393255 RXO393254:RXO393255 SHK393254:SHK393255 SRG393254:SRG393255 TBC393254:TBC393255 TKY393254:TKY393255 TUU393254:TUU393255 UEQ393254:UEQ393255 UOM393254:UOM393255 UYI393254:UYI393255 VIE393254:VIE393255 VSA393254:VSA393255 WBW393254:WBW393255 WLS393254:WLS393255 WVO393254:WVO393255 G458790:G458791 JC458790:JC458791 SY458790:SY458791 ACU458790:ACU458791 AMQ458790:AMQ458791 AWM458790:AWM458791 BGI458790:BGI458791 BQE458790:BQE458791 CAA458790:CAA458791 CJW458790:CJW458791 CTS458790:CTS458791 DDO458790:DDO458791 DNK458790:DNK458791 DXG458790:DXG458791 EHC458790:EHC458791 EQY458790:EQY458791 FAU458790:FAU458791 FKQ458790:FKQ458791 FUM458790:FUM458791 GEI458790:GEI458791 GOE458790:GOE458791 GYA458790:GYA458791 HHW458790:HHW458791 HRS458790:HRS458791 IBO458790:IBO458791 ILK458790:ILK458791 IVG458790:IVG458791 JFC458790:JFC458791 JOY458790:JOY458791 JYU458790:JYU458791 KIQ458790:KIQ458791 KSM458790:KSM458791 LCI458790:LCI458791 LME458790:LME458791 LWA458790:LWA458791 MFW458790:MFW458791 MPS458790:MPS458791 MZO458790:MZO458791 NJK458790:NJK458791 NTG458790:NTG458791 ODC458790:ODC458791 OMY458790:OMY458791 OWU458790:OWU458791 PGQ458790:PGQ458791 PQM458790:PQM458791 QAI458790:QAI458791 QKE458790:QKE458791 QUA458790:QUA458791 RDW458790:RDW458791 RNS458790:RNS458791 RXO458790:RXO458791 SHK458790:SHK458791 SRG458790:SRG458791 TBC458790:TBC458791 TKY458790:TKY458791 TUU458790:TUU458791 UEQ458790:UEQ458791 UOM458790:UOM458791 UYI458790:UYI458791 VIE458790:VIE458791 VSA458790:VSA458791 WBW458790:WBW458791 WLS458790:WLS458791 WVO458790:WVO458791 G524326:G524327 JC524326:JC524327 SY524326:SY524327 ACU524326:ACU524327 AMQ524326:AMQ524327 AWM524326:AWM524327 BGI524326:BGI524327 BQE524326:BQE524327 CAA524326:CAA524327 CJW524326:CJW524327 CTS524326:CTS524327 DDO524326:DDO524327 DNK524326:DNK524327 DXG524326:DXG524327 EHC524326:EHC524327 EQY524326:EQY524327 FAU524326:FAU524327 FKQ524326:FKQ524327 FUM524326:FUM524327 GEI524326:GEI524327 GOE524326:GOE524327 GYA524326:GYA524327 HHW524326:HHW524327 HRS524326:HRS524327 IBO524326:IBO524327 ILK524326:ILK524327 IVG524326:IVG524327 JFC524326:JFC524327 JOY524326:JOY524327 JYU524326:JYU524327 KIQ524326:KIQ524327 KSM524326:KSM524327 LCI524326:LCI524327 LME524326:LME524327 LWA524326:LWA524327 MFW524326:MFW524327 MPS524326:MPS524327 MZO524326:MZO524327 NJK524326:NJK524327 NTG524326:NTG524327 ODC524326:ODC524327 OMY524326:OMY524327 OWU524326:OWU524327 PGQ524326:PGQ524327 PQM524326:PQM524327 QAI524326:QAI524327 QKE524326:QKE524327 QUA524326:QUA524327 RDW524326:RDW524327 RNS524326:RNS524327 RXO524326:RXO524327 SHK524326:SHK524327 SRG524326:SRG524327 TBC524326:TBC524327 TKY524326:TKY524327 TUU524326:TUU524327 UEQ524326:UEQ524327 UOM524326:UOM524327 UYI524326:UYI524327 VIE524326:VIE524327 VSA524326:VSA524327 WBW524326:WBW524327 WLS524326:WLS524327 WVO524326:WVO524327 G589862:G589863 JC589862:JC589863 SY589862:SY589863 ACU589862:ACU589863 AMQ589862:AMQ589863 AWM589862:AWM589863 BGI589862:BGI589863 BQE589862:BQE589863 CAA589862:CAA589863 CJW589862:CJW589863 CTS589862:CTS589863 DDO589862:DDO589863 DNK589862:DNK589863 DXG589862:DXG589863 EHC589862:EHC589863 EQY589862:EQY589863 FAU589862:FAU589863 FKQ589862:FKQ589863 FUM589862:FUM589863 GEI589862:GEI589863 GOE589862:GOE589863 GYA589862:GYA589863 HHW589862:HHW589863 HRS589862:HRS589863 IBO589862:IBO589863 ILK589862:ILK589863 IVG589862:IVG589863 JFC589862:JFC589863 JOY589862:JOY589863 JYU589862:JYU589863 KIQ589862:KIQ589863 KSM589862:KSM589863 LCI589862:LCI589863 LME589862:LME589863 LWA589862:LWA589863 MFW589862:MFW589863 MPS589862:MPS589863 MZO589862:MZO589863 NJK589862:NJK589863 NTG589862:NTG589863 ODC589862:ODC589863 OMY589862:OMY589863 OWU589862:OWU589863 PGQ589862:PGQ589863 PQM589862:PQM589863 QAI589862:QAI589863 QKE589862:QKE589863 QUA589862:QUA589863 RDW589862:RDW589863 RNS589862:RNS589863 RXO589862:RXO589863 SHK589862:SHK589863 SRG589862:SRG589863 TBC589862:TBC589863 TKY589862:TKY589863 TUU589862:TUU589863 UEQ589862:UEQ589863 UOM589862:UOM589863 UYI589862:UYI589863 VIE589862:VIE589863 VSA589862:VSA589863 WBW589862:WBW589863 WLS589862:WLS589863 WVO589862:WVO589863 G655398:G655399 JC655398:JC655399 SY655398:SY655399 ACU655398:ACU655399 AMQ655398:AMQ655399 AWM655398:AWM655399 BGI655398:BGI655399 BQE655398:BQE655399 CAA655398:CAA655399 CJW655398:CJW655399 CTS655398:CTS655399 DDO655398:DDO655399 DNK655398:DNK655399 DXG655398:DXG655399 EHC655398:EHC655399 EQY655398:EQY655399 FAU655398:FAU655399 FKQ655398:FKQ655399 FUM655398:FUM655399 GEI655398:GEI655399 GOE655398:GOE655399 GYA655398:GYA655399 HHW655398:HHW655399 HRS655398:HRS655399 IBO655398:IBO655399 ILK655398:ILK655399 IVG655398:IVG655399 JFC655398:JFC655399 JOY655398:JOY655399 JYU655398:JYU655399 KIQ655398:KIQ655399 KSM655398:KSM655399 LCI655398:LCI655399 LME655398:LME655399 LWA655398:LWA655399 MFW655398:MFW655399 MPS655398:MPS655399 MZO655398:MZO655399 NJK655398:NJK655399 NTG655398:NTG655399 ODC655398:ODC655399 OMY655398:OMY655399 OWU655398:OWU655399 PGQ655398:PGQ655399 PQM655398:PQM655399 QAI655398:QAI655399 QKE655398:QKE655399 QUA655398:QUA655399 RDW655398:RDW655399 RNS655398:RNS655399 RXO655398:RXO655399 SHK655398:SHK655399 SRG655398:SRG655399 TBC655398:TBC655399 TKY655398:TKY655399 TUU655398:TUU655399 UEQ655398:UEQ655399 UOM655398:UOM655399 UYI655398:UYI655399 VIE655398:VIE655399 VSA655398:VSA655399 WBW655398:WBW655399 WLS655398:WLS655399 WVO655398:WVO655399 G720934:G720935 JC720934:JC720935 SY720934:SY720935 ACU720934:ACU720935 AMQ720934:AMQ720935 AWM720934:AWM720935 BGI720934:BGI720935 BQE720934:BQE720935 CAA720934:CAA720935 CJW720934:CJW720935 CTS720934:CTS720935 DDO720934:DDO720935 DNK720934:DNK720935 DXG720934:DXG720935 EHC720934:EHC720935 EQY720934:EQY720935 FAU720934:FAU720935 FKQ720934:FKQ720935 FUM720934:FUM720935 GEI720934:GEI720935 GOE720934:GOE720935 GYA720934:GYA720935 HHW720934:HHW720935 HRS720934:HRS720935 IBO720934:IBO720935 ILK720934:ILK720935 IVG720934:IVG720935 JFC720934:JFC720935 JOY720934:JOY720935 JYU720934:JYU720935 KIQ720934:KIQ720935 KSM720934:KSM720935 LCI720934:LCI720935 LME720934:LME720935 LWA720934:LWA720935 MFW720934:MFW720935 MPS720934:MPS720935 MZO720934:MZO720935 NJK720934:NJK720935 NTG720934:NTG720935 ODC720934:ODC720935 OMY720934:OMY720935 OWU720934:OWU720935 PGQ720934:PGQ720935 PQM720934:PQM720935 QAI720934:QAI720935 QKE720934:QKE720935 QUA720934:QUA720935 RDW720934:RDW720935 RNS720934:RNS720935 RXO720934:RXO720935 SHK720934:SHK720935 SRG720934:SRG720935 TBC720934:TBC720935 TKY720934:TKY720935 TUU720934:TUU720935 UEQ720934:UEQ720935 UOM720934:UOM720935 UYI720934:UYI720935 VIE720934:VIE720935 VSA720934:VSA720935 WBW720934:WBW720935 WLS720934:WLS720935 WVO720934:WVO720935 G786470:G786471 JC786470:JC786471 SY786470:SY786471 ACU786470:ACU786471 AMQ786470:AMQ786471 AWM786470:AWM786471 BGI786470:BGI786471 BQE786470:BQE786471 CAA786470:CAA786471 CJW786470:CJW786471 CTS786470:CTS786471 DDO786470:DDO786471 DNK786470:DNK786471 DXG786470:DXG786471 EHC786470:EHC786471 EQY786470:EQY786471 FAU786470:FAU786471 FKQ786470:FKQ786471 FUM786470:FUM786471 GEI786470:GEI786471 GOE786470:GOE786471 GYA786470:GYA786471 HHW786470:HHW786471 HRS786470:HRS786471 IBO786470:IBO786471 ILK786470:ILK786471 IVG786470:IVG786471 JFC786470:JFC786471 JOY786470:JOY786471 JYU786470:JYU786471 KIQ786470:KIQ786471 KSM786470:KSM786471 LCI786470:LCI786471 LME786470:LME786471 LWA786470:LWA786471 MFW786470:MFW786471 MPS786470:MPS786471 MZO786470:MZO786471 NJK786470:NJK786471 NTG786470:NTG786471 ODC786470:ODC786471 OMY786470:OMY786471 OWU786470:OWU786471 PGQ786470:PGQ786471 PQM786470:PQM786471 QAI786470:QAI786471 QKE786470:QKE786471 QUA786470:QUA786471 RDW786470:RDW786471 RNS786470:RNS786471 RXO786470:RXO786471 SHK786470:SHK786471 SRG786470:SRG786471 TBC786470:TBC786471 TKY786470:TKY786471 TUU786470:TUU786471 UEQ786470:UEQ786471 UOM786470:UOM786471 UYI786470:UYI786471 VIE786470:VIE786471 VSA786470:VSA786471 WBW786470:WBW786471 WLS786470:WLS786471 WVO786470:WVO786471 G852006:G852007 JC852006:JC852007 SY852006:SY852007 ACU852006:ACU852007 AMQ852006:AMQ852007 AWM852006:AWM852007 BGI852006:BGI852007 BQE852006:BQE852007 CAA852006:CAA852007 CJW852006:CJW852007 CTS852006:CTS852007 DDO852006:DDO852007 DNK852006:DNK852007 DXG852006:DXG852007 EHC852006:EHC852007 EQY852006:EQY852007 FAU852006:FAU852007 FKQ852006:FKQ852007 FUM852006:FUM852007 GEI852006:GEI852007 GOE852006:GOE852007 GYA852006:GYA852007 HHW852006:HHW852007 HRS852006:HRS852007 IBO852006:IBO852007 ILK852006:ILK852007 IVG852006:IVG852007 JFC852006:JFC852007 JOY852006:JOY852007 JYU852006:JYU852007 KIQ852006:KIQ852007 KSM852006:KSM852007 LCI852006:LCI852007 LME852006:LME852007 LWA852006:LWA852007 MFW852006:MFW852007 MPS852006:MPS852007 MZO852006:MZO852007 NJK852006:NJK852007 NTG852006:NTG852007 ODC852006:ODC852007 OMY852006:OMY852007 OWU852006:OWU852007 PGQ852006:PGQ852007 PQM852006:PQM852007 QAI852006:QAI852007 QKE852006:QKE852007 QUA852006:QUA852007 RDW852006:RDW852007 RNS852006:RNS852007 RXO852006:RXO852007 SHK852006:SHK852007 SRG852006:SRG852007 TBC852006:TBC852007 TKY852006:TKY852007 TUU852006:TUU852007 UEQ852006:UEQ852007 UOM852006:UOM852007 UYI852006:UYI852007 VIE852006:VIE852007 VSA852006:VSA852007 WBW852006:WBW852007 WLS852006:WLS852007 WVO852006:WVO852007 G917542:G917543 JC917542:JC917543 SY917542:SY917543 ACU917542:ACU917543 AMQ917542:AMQ917543 AWM917542:AWM917543 BGI917542:BGI917543 BQE917542:BQE917543 CAA917542:CAA917543 CJW917542:CJW917543 CTS917542:CTS917543 DDO917542:DDO917543 DNK917542:DNK917543 DXG917542:DXG917543 EHC917542:EHC917543 EQY917542:EQY917543 FAU917542:FAU917543 FKQ917542:FKQ917543 FUM917542:FUM917543 GEI917542:GEI917543 GOE917542:GOE917543 GYA917542:GYA917543 HHW917542:HHW917543 HRS917542:HRS917543 IBO917542:IBO917543 ILK917542:ILK917543 IVG917542:IVG917543 JFC917542:JFC917543 JOY917542:JOY917543 JYU917542:JYU917543 KIQ917542:KIQ917543 KSM917542:KSM917543 LCI917542:LCI917543 LME917542:LME917543 LWA917542:LWA917543 MFW917542:MFW917543 MPS917542:MPS917543 MZO917542:MZO917543 NJK917542:NJK917543 NTG917542:NTG917543 ODC917542:ODC917543 OMY917542:OMY917543 OWU917542:OWU917543 PGQ917542:PGQ917543 PQM917542:PQM917543 QAI917542:QAI917543 QKE917542:QKE917543 QUA917542:QUA917543 RDW917542:RDW917543 RNS917542:RNS917543 RXO917542:RXO917543 SHK917542:SHK917543 SRG917542:SRG917543 TBC917542:TBC917543 TKY917542:TKY917543 TUU917542:TUU917543 UEQ917542:UEQ917543 UOM917542:UOM917543 UYI917542:UYI917543 VIE917542:VIE917543 VSA917542:VSA917543 WBW917542:WBW917543 WLS917542:WLS917543 WVO917542:WVO917543 G983078:G983079 JC983078:JC983079 SY983078:SY983079 ACU983078:ACU983079 AMQ983078:AMQ983079 AWM983078:AWM983079 BGI983078:BGI983079 BQE983078:BQE983079 CAA983078:CAA983079 CJW983078:CJW983079 CTS983078:CTS983079 DDO983078:DDO983079 DNK983078:DNK983079 DXG983078:DXG983079 EHC983078:EHC983079 EQY983078:EQY983079 FAU983078:FAU983079 FKQ983078:FKQ983079 FUM983078:FUM983079 GEI983078:GEI983079 GOE983078:GOE983079 GYA983078:GYA983079 HHW983078:HHW983079 HRS983078:HRS983079 IBO983078:IBO983079 ILK983078:ILK983079 IVG983078:IVG983079 JFC983078:JFC983079 JOY983078:JOY983079 JYU983078:JYU983079 KIQ983078:KIQ983079 KSM983078:KSM983079 LCI983078:LCI983079 LME983078:LME983079 LWA983078:LWA983079 MFW983078:MFW983079 MPS983078:MPS983079 MZO983078:MZO983079 NJK983078:NJK983079 NTG983078:NTG983079 ODC983078:ODC983079 OMY983078:OMY983079 OWU983078:OWU983079 PGQ983078:PGQ983079 PQM983078:PQM983079 QAI983078:QAI983079 QKE983078:QKE983079 QUA983078:QUA983079 RDW983078:RDW983079 RNS983078:RNS983079 RXO983078:RXO983079 SHK983078:SHK983079 SRG983078:SRG983079 TBC983078:TBC983079 TKY983078:TKY983079 TUU983078:TUU983079 UEQ983078:UEQ983079 UOM983078:UOM983079 UYI983078:UYI983079 VIE983078:VIE983079 VSA983078:VSA983079 WBW983078:WBW983079 WLS983078:WLS983079 WVO983078:WVO983079 E30:E31 JC35:JC36 SY35:SY36 ACU35:ACU36 AMQ35:AMQ36 AWM35:AWM36 BGI35:BGI36 BQE35:BQE36 CAA35:CAA36 CJW35:CJW36 CTS35:CTS36 DDO35:DDO36 DNK35:DNK36 DXG35:DXG36 EHC35:EHC36 EQY35:EQY36 FAU35:FAU36 FKQ35:FKQ36 FUM35:FUM36 GEI35:GEI36 GOE35:GOE36 GYA35:GYA36 HHW35:HHW36 HRS35:HRS36 IBO35:IBO36 ILK35:ILK36 IVG35:IVG36 JFC35:JFC36 JOY35:JOY36 JYU35:JYU36 KIQ35:KIQ36 KSM35:KSM36 LCI35:LCI36 LME35:LME36 LWA35:LWA36 MFW35:MFW36 MPS35:MPS36 MZO35:MZO36 NJK35:NJK36 NTG35:NTG36 ODC35:ODC36 OMY35:OMY36 OWU35:OWU36 PGQ35:PGQ36 PQM35:PQM36 QAI35:QAI36 QKE35:QKE36 QUA35:QUA36 RDW35:RDW36 RNS35:RNS36 RXO35:RXO36 SHK35:SHK36 SRG35:SRG36 TBC35:TBC36 TKY35:TKY36 TUU35:TUU36 UEQ35:UEQ36 UOM35:UOM36 UYI35:UYI36 VIE35:VIE36 VSA35:VSA36 WBW35:WBW36 WLS35:WLS36 WVO35:WVO36 G65571:G65572 JC65571:JC65572 SY65571:SY65572 ACU65571:ACU65572 AMQ65571:AMQ65572 AWM65571:AWM65572 BGI65571:BGI65572 BQE65571:BQE65572 CAA65571:CAA65572 CJW65571:CJW65572 CTS65571:CTS65572 DDO65571:DDO65572 DNK65571:DNK65572 DXG65571:DXG65572 EHC65571:EHC65572 EQY65571:EQY65572 FAU65571:FAU65572 FKQ65571:FKQ65572 FUM65571:FUM65572 GEI65571:GEI65572 GOE65571:GOE65572 GYA65571:GYA65572 HHW65571:HHW65572 HRS65571:HRS65572 IBO65571:IBO65572 ILK65571:ILK65572 IVG65571:IVG65572 JFC65571:JFC65572 JOY65571:JOY65572 JYU65571:JYU65572 KIQ65571:KIQ65572 KSM65571:KSM65572 LCI65571:LCI65572 LME65571:LME65572 LWA65571:LWA65572 MFW65571:MFW65572 MPS65571:MPS65572 MZO65571:MZO65572 NJK65571:NJK65572 NTG65571:NTG65572 ODC65571:ODC65572 OMY65571:OMY65572 OWU65571:OWU65572 PGQ65571:PGQ65572 PQM65571:PQM65572 QAI65571:QAI65572 QKE65571:QKE65572 QUA65571:QUA65572 RDW65571:RDW65572 RNS65571:RNS65572 RXO65571:RXO65572 SHK65571:SHK65572 SRG65571:SRG65572 TBC65571:TBC65572 TKY65571:TKY65572 TUU65571:TUU65572 UEQ65571:UEQ65572 UOM65571:UOM65572 UYI65571:UYI65572 VIE65571:VIE65572 VSA65571:VSA65572 WBW65571:WBW65572 WLS65571:WLS65572 WVO65571:WVO65572 G131107:G131108 JC131107:JC131108 SY131107:SY131108 ACU131107:ACU131108 AMQ131107:AMQ131108 AWM131107:AWM131108 BGI131107:BGI131108 BQE131107:BQE131108 CAA131107:CAA131108 CJW131107:CJW131108 CTS131107:CTS131108 DDO131107:DDO131108 DNK131107:DNK131108 DXG131107:DXG131108 EHC131107:EHC131108 EQY131107:EQY131108 FAU131107:FAU131108 FKQ131107:FKQ131108 FUM131107:FUM131108 GEI131107:GEI131108 GOE131107:GOE131108 GYA131107:GYA131108 HHW131107:HHW131108 HRS131107:HRS131108 IBO131107:IBO131108 ILK131107:ILK131108 IVG131107:IVG131108 JFC131107:JFC131108 JOY131107:JOY131108 JYU131107:JYU131108 KIQ131107:KIQ131108 KSM131107:KSM131108 LCI131107:LCI131108 LME131107:LME131108 LWA131107:LWA131108 MFW131107:MFW131108 MPS131107:MPS131108 MZO131107:MZO131108 NJK131107:NJK131108 NTG131107:NTG131108 ODC131107:ODC131108 OMY131107:OMY131108 OWU131107:OWU131108 PGQ131107:PGQ131108 PQM131107:PQM131108 QAI131107:QAI131108 QKE131107:QKE131108 QUA131107:QUA131108 RDW131107:RDW131108 RNS131107:RNS131108 RXO131107:RXO131108 SHK131107:SHK131108 SRG131107:SRG131108 TBC131107:TBC131108 TKY131107:TKY131108 TUU131107:TUU131108 UEQ131107:UEQ131108 UOM131107:UOM131108 UYI131107:UYI131108 VIE131107:VIE131108 VSA131107:VSA131108 WBW131107:WBW131108 WLS131107:WLS131108 WVO131107:WVO131108 G196643:G196644 JC196643:JC196644 SY196643:SY196644 ACU196643:ACU196644 AMQ196643:AMQ196644 AWM196643:AWM196644 BGI196643:BGI196644 BQE196643:BQE196644 CAA196643:CAA196644 CJW196643:CJW196644 CTS196643:CTS196644 DDO196643:DDO196644 DNK196643:DNK196644 DXG196643:DXG196644 EHC196643:EHC196644 EQY196643:EQY196644 FAU196643:FAU196644 FKQ196643:FKQ196644 FUM196643:FUM196644 GEI196643:GEI196644 GOE196643:GOE196644 GYA196643:GYA196644 HHW196643:HHW196644 HRS196643:HRS196644 IBO196643:IBO196644 ILK196643:ILK196644 IVG196643:IVG196644 JFC196643:JFC196644 JOY196643:JOY196644 JYU196643:JYU196644 KIQ196643:KIQ196644 KSM196643:KSM196644 LCI196643:LCI196644 LME196643:LME196644 LWA196643:LWA196644 MFW196643:MFW196644 MPS196643:MPS196644 MZO196643:MZO196644 NJK196643:NJK196644 NTG196643:NTG196644 ODC196643:ODC196644 OMY196643:OMY196644 OWU196643:OWU196644 PGQ196643:PGQ196644 PQM196643:PQM196644 QAI196643:QAI196644 QKE196643:QKE196644 QUA196643:QUA196644 RDW196643:RDW196644 RNS196643:RNS196644 RXO196643:RXO196644 SHK196643:SHK196644 SRG196643:SRG196644 TBC196643:TBC196644 TKY196643:TKY196644 TUU196643:TUU196644 UEQ196643:UEQ196644 UOM196643:UOM196644 UYI196643:UYI196644 VIE196643:VIE196644 VSA196643:VSA196644 WBW196643:WBW196644 WLS196643:WLS196644 WVO196643:WVO196644 G262179:G262180 JC262179:JC262180 SY262179:SY262180 ACU262179:ACU262180 AMQ262179:AMQ262180 AWM262179:AWM262180 BGI262179:BGI262180 BQE262179:BQE262180 CAA262179:CAA262180 CJW262179:CJW262180 CTS262179:CTS262180 DDO262179:DDO262180 DNK262179:DNK262180 DXG262179:DXG262180 EHC262179:EHC262180 EQY262179:EQY262180 FAU262179:FAU262180 FKQ262179:FKQ262180 FUM262179:FUM262180 GEI262179:GEI262180 GOE262179:GOE262180 GYA262179:GYA262180 HHW262179:HHW262180 HRS262179:HRS262180 IBO262179:IBO262180 ILK262179:ILK262180 IVG262179:IVG262180 JFC262179:JFC262180 JOY262179:JOY262180 JYU262179:JYU262180 KIQ262179:KIQ262180 KSM262179:KSM262180 LCI262179:LCI262180 LME262179:LME262180 LWA262179:LWA262180 MFW262179:MFW262180 MPS262179:MPS262180 MZO262179:MZO262180 NJK262179:NJK262180 NTG262179:NTG262180 ODC262179:ODC262180 OMY262179:OMY262180 OWU262179:OWU262180 PGQ262179:PGQ262180 PQM262179:PQM262180 QAI262179:QAI262180 QKE262179:QKE262180 QUA262179:QUA262180 RDW262179:RDW262180 RNS262179:RNS262180 RXO262179:RXO262180 SHK262179:SHK262180 SRG262179:SRG262180 TBC262179:TBC262180 TKY262179:TKY262180 TUU262179:TUU262180 UEQ262179:UEQ262180 UOM262179:UOM262180 UYI262179:UYI262180 VIE262179:VIE262180 VSA262179:VSA262180 WBW262179:WBW262180 WLS262179:WLS262180 WVO262179:WVO262180 G327715:G327716 JC327715:JC327716 SY327715:SY327716 ACU327715:ACU327716 AMQ327715:AMQ327716 AWM327715:AWM327716 BGI327715:BGI327716 BQE327715:BQE327716 CAA327715:CAA327716 CJW327715:CJW327716 CTS327715:CTS327716 DDO327715:DDO327716 DNK327715:DNK327716 DXG327715:DXG327716 EHC327715:EHC327716 EQY327715:EQY327716 FAU327715:FAU327716 FKQ327715:FKQ327716 FUM327715:FUM327716 GEI327715:GEI327716 GOE327715:GOE327716 GYA327715:GYA327716 HHW327715:HHW327716 HRS327715:HRS327716 IBO327715:IBO327716 ILK327715:ILK327716 IVG327715:IVG327716 JFC327715:JFC327716 JOY327715:JOY327716 JYU327715:JYU327716 KIQ327715:KIQ327716 KSM327715:KSM327716 LCI327715:LCI327716 LME327715:LME327716 LWA327715:LWA327716 MFW327715:MFW327716 MPS327715:MPS327716 MZO327715:MZO327716 NJK327715:NJK327716 NTG327715:NTG327716 ODC327715:ODC327716 OMY327715:OMY327716 OWU327715:OWU327716 PGQ327715:PGQ327716 PQM327715:PQM327716 QAI327715:QAI327716 QKE327715:QKE327716 QUA327715:QUA327716 RDW327715:RDW327716 RNS327715:RNS327716 RXO327715:RXO327716 SHK327715:SHK327716 SRG327715:SRG327716 TBC327715:TBC327716 TKY327715:TKY327716 TUU327715:TUU327716 UEQ327715:UEQ327716 UOM327715:UOM327716 UYI327715:UYI327716 VIE327715:VIE327716 VSA327715:VSA327716 WBW327715:WBW327716 WLS327715:WLS327716 WVO327715:WVO327716 G393251:G393252 JC393251:JC393252 SY393251:SY393252 ACU393251:ACU393252 AMQ393251:AMQ393252 AWM393251:AWM393252 BGI393251:BGI393252 BQE393251:BQE393252 CAA393251:CAA393252 CJW393251:CJW393252 CTS393251:CTS393252 DDO393251:DDO393252 DNK393251:DNK393252 DXG393251:DXG393252 EHC393251:EHC393252 EQY393251:EQY393252 FAU393251:FAU393252 FKQ393251:FKQ393252 FUM393251:FUM393252 GEI393251:GEI393252 GOE393251:GOE393252 GYA393251:GYA393252 HHW393251:HHW393252 HRS393251:HRS393252 IBO393251:IBO393252 ILK393251:ILK393252 IVG393251:IVG393252 JFC393251:JFC393252 JOY393251:JOY393252 JYU393251:JYU393252 KIQ393251:KIQ393252 KSM393251:KSM393252 LCI393251:LCI393252 LME393251:LME393252 LWA393251:LWA393252 MFW393251:MFW393252 MPS393251:MPS393252 MZO393251:MZO393252 NJK393251:NJK393252 NTG393251:NTG393252 ODC393251:ODC393252 OMY393251:OMY393252 OWU393251:OWU393252 PGQ393251:PGQ393252 PQM393251:PQM393252 QAI393251:QAI393252 QKE393251:QKE393252 QUA393251:QUA393252 RDW393251:RDW393252 RNS393251:RNS393252 RXO393251:RXO393252 SHK393251:SHK393252 SRG393251:SRG393252 TBC393251:TBC393252 TKY393251:TKY393252 TUU393251:TUU393252 UEQ393251:UEQ393252 UOM393251:UOM393252 UYI393251:UYI393252 VIE393251:VIE393252 VSA393251:VSA393252 WBW393251:WBW393252 WLS393251:WLS393252 WVO393251:WVO393252 G458787:G458788 JC458787:JC458788 SY458787:SY458788 ACU458787:ACU458788 AMQ458787:AMQ458788 AWM458787:AWM458788 BGI458787:BGI458788 BQE458787:BQE458788 CAA458787:CAA458788 CJW458787:CJW458788 CTS458787:CTS458788 DDO458787:DDO458788 DNK458787:DNK458788 DXG458787:DXG458788 EHC458787:EHC458788 EQY458787:EQY458788 FAU458787:FAU458788 FKQ458787:FKQ458788 FUM458787:FUM458788 GEI458787:GEI458788 GOE458787:GOE458788 GYA458787:GYA458788 HHW458787:HHW458788 HRS458787:HRS458788 IBO458787:IBO458788 ILK458787:ILK458788 IVG458787:IVG458788 JFC458787:JFC458788 JOY458787:JOY458788 JYU458787:JYU458788 KIQ458787:KIQ458788 KSM458787:KSM458788 LCI458787:LCI458788 LME458787:LME458788 LWA458787:LWA458788 MFW458787:MFW458788 MPS458787:MPS458788 MZO458787:MZO458788 NJK458787:NJK458788 NTG458787:NTG458788 ODC458787:ODC458788 OMY458787:OMY458788 OWU458787:OWU458788 PGQ458787:PGQ458788 PQM458787:PQM458788 QAI458787:QAI458788 QKE458787:QKE458788 QUA458787:QUA458788 RDW458787:RDW458788 RNS458787:RNS458788 RXO458787:RXO458788 SHK458787:SHK458788 SRG458787:SRG458788 TBC458787:TBC458788 TKY458787:TKY458788 TUU458787:TUU458788 UEQ458787:UEQ458788 UOM458787:UOM458788 UYI458787:UYI458788 VIE458787:VIE458788 VSA458787:VSA458788 WBW458787:WBW458788 WLS458787:WLS458788 WVO458787:WVO458788 G524323:G524324 JC524323:JC524324 SY524323:SY524324 ACU524323:ACU524324 AMQ524323:AMQ524324 AWM524323:AWM524324 BGI524323:BGI524324 BQE524323:BQE524324 CAA524323:CAA524324 CJW524323:CJW524324 CTS524323:CTS524324 DDO524323:DDO524324 DNK524323:DNK524324 DXG524323:DXG524324 EHC524323:EHC524324 EQY524323:EQY524324 FAU524323:FAU524324 FKQ524323:FKQ524324 FUM524323:FUM524324 GEI524323:GEI524324 GOE524323:GOE524324 GYA524323:GYA524324 HHW524323:HHW524324 HRS524323:HRS524324 IBO524323:IBO524324 ILK524323:ILK524324 IVG524323:IVG524324 JFC524323:JFC524324 JOY524323:JOY524324 JYU524323:JYU524324 KIQ524323:KIQ524324 KSM524323:KSM524324 LCI524323:LCI524324 LME524323:LME524324 LWA524323:LWA524324 MFW524323:MFW524324 MPS524323:MPS524324 MZO524323:MZO524324 NJK524323:NJK524324 NTG524323:NTG524324 ODC524323:ODC524324 OMY524323:OMY524324 OWU524323:OWU524324 PGQ524323:PGQ524324 PQM524323:PQM524324 QAI524323:QAI524324 QKE524323:QKE524324 QUA524323:QUA524324 RDW524323:RDW524324 RNS524323:RNS524324 RXO524323:RXO524324 SHK524323:SHK524324 SRG524323:SRG524324 TBC524323:TBC524324 TKY524323:TKY524324 TUU524323:TUU524324 UEQ524323:UEQ524324 UOM524323:UOM524324 UYI524323:UYI524324 VIE524323:VIE524324 VSA524323:VSA524324 WBW524323:WBW524324 WLS524323:WLS524324 WVO524323:WVO524324 G589859:G589860 JC589859:JC589860 SY589859:SY589860 ACU589859:ACU589860 AMQ589859:AMQ589860 AWM589859:AWM589860 BGI589859:BGI589860 BQE589859:BQE589860 CAA589859:CAA589860 CJW589859:CJW589860 CTS589859:CTS589860 DDO589859:DDO589860 DNK589859:DNK589860 DXG589859:DXG589860 EHC589859:EHC589860 EQY589859:EQY589860 FAU589859:FAU589860 FKQ589859:FKQ589860 FUM589859:FUM589860 GEI589859:GEI589860 GOE589859:GOE589860 GYA589859:GYA589860 HHW589859:HHW589860 HRS589859:HRS589860 IBO589859:IBO589860 ILK589859:ILK589860 IVG589859:IVG589860 JFC589859:JFC589860 JOY589859:JOY589860 JYU589859:JYU589860 KIQ589859:KIQ589860 KSM589859:KSM589860 LCI589859:LCI589860 LME589859:LME589860 LWA589859:LWA589860 MFW589859:MFW589860 MPS589859:MPS589860 MZO589859:MZO589860 NJK589859:NJK589860 NTG589859:NTG589860 ODC589859:ODC589860 OMY589859:OMY589860 OWU589859:OWU589860 PGQ589859:PGQ589860 PQM589859:PQM589860 QAI589859:QAI589860 QKE589859:QKE589860 QUA589859:QUA589860 RDW589859:RDW589860 RNS589859:RNS589860 RXO589859:RXO589860 SHK589859:SHK589860 SRG589859:SRG589860 TBC589859:TBC589860 TKY589859:TKY589860 TUU589859:TUU589860 UEQ589859:UEQ589860 UOM589859:UOM589860 UYI589859:UYI589860 VIE589859:VIE589860 VSA589859:VSA589860 WBW589859:WBW589860 WLS589859:WLS589860 WVO589859:WVO589860 G655395:G655396 JC655395:JC655396 SY655395:SY655396 ACU655395:ACU655396 AMQ655395:AMQ655396 AWM655395:AWM655396 BGI655395:BGI655396 BQE655395:BQE655396 CAA655395:CAA655396 CJW655395:CJW655396 CTS655395:CTS655396 DDO655395:DDO655396 DNK655395:DNK655396 DXG655395:DXG655396 EHC655395:EHC655396 EQY655395:EQY655396 FAU655395:FAU655396 FKQ655395:FKQ655396 FUM655395:FUM655396 GEI655395:GEI655396 GOE655395:GOE655396 GYA655395:GYA655396 HHW655395:HHW655396 HRS655395:HRS655396 IBO655395:IBO655396 ILK655395:ILK655396 IVG655395:IVG655396 JFC655395:JFC655396 JOY655395:JOY655396 JYU655395:JYU655396 KIQ655395:KIQ655396 KSM655395:KSM655396 LCI655395:LCI655396 LME655395:LME655396 LWA655395:LWA655396 MFW655395:MFW655396 MPS655395:MPS655396 MZO655395:MZO655396 NJK655395:NJK655396 NTG655395:NTG655396 ODC655395:ODC655396 OMY655395:OMY655396 OWU655395:OWU655396 PGQ655395:PGQ655396 PQM655395:PQM655396 QAI655395:QAI655396 QKE655395:QKE655396 QUA655395:QUA655396 RDW655395:RDW655396 RNS655395:RNS655396 RXO655395:RXO655396 SHK655395:SHK655396 SRG655395:SRG655396 TBC655395:TBC655396 TKY655395:TKY655396 TUU655395:TUU655396 UEQ655395:UEQ655396 UOM655395:UOM655396 UYI655395:UYI655396 VIE655395:VIE655396 VSA655395:VSA655396 WBW655395:WBW655396 WLS655395:WLS655396 WVO655395:WVO655396 G720931:G720932 JC720931:JC720932 SY720931:SY720932 ACU720931:ACU720932 AMQ720931:AMQ720932 AWM720931:AWM720932 BGI720931:BGI720932 BQE720931:BQE720932 CAA720931:CAA720932 CJW720931:CJW720932 CTS720931:CTS720932 DDO720931:DDO720932 DNK720931:DNK720932 DXG720931:DXG720932 EHC720931:EHC720932 EQY720931:EQY720932 FAU720931:FAU720932 FKQ720931:FKQ720932 FUM720931:FUM720932 GEI720931:GEI720932 GOE720931:GOE720932 GYA720931:GYA720932 HHW720931:HHW720932 HRS720931:HRS720932 IBO720931:IBO720932 ILK720931:ILK720932 IVG720931:IVG720932 JFC720931:JFC720932 JOY720931:JOY720932 JYU720931:JYU720932 KIQ720931:KIQ720932 KSM720931:KSM720932 LCI720931:LCI720932 LME720931:LME720932 LWA720931:LWA720932 MFW720931:MFW720932 MPS720931:MPS720932 MZO720931:MZO720932 NJK720931:NJK720932 NTG720931:NTG720932 ODC720931:ODC720932 OMY720931:OMY720932 OWU720931:OWU720932 PGQ720931:PGQ720932 PQM720931:PQM720932 QAI720931:QAI720932 QKE720931:QKE720932 QUA720931:QUA720932 RDW720931:RDW720932 RNS720931:RNS720932 RXO720931:RXO720932 SHK720931:SHK720932 SRG720931:SRG720932 TBC720931:TBC720932 TKY720931:TKY720932 TUU720931:TUU720932 UEQ720931:UEQ720932 UOM720931:UOM720932 UYI720931:UYI720932 VIE720931:VIE720932 VSA720931:VSA720932 WBW720931:WBW720932 WLS720931:WLS720932 WVO720931:WVO720932 G786467:G786468 JC786467:JC786468 SY786467:SY786468 ACU786467:ACU786468 AMQ786467:AMQ786468 AWM786467:AWM786468 BGI786467:BGI786468 BQE786467:BQE786468 CAA786467:CAA786468 CJW786467:CJW786468 CTS786467:CTS786468 DDO786467:DDO786468 DNK786467:DNK786468 DXG786467:DXG786468 EHC786467:EHC786468 EQY786467:EQY786468 FAU786467:FAU786468 FKQ786467:FKQ786468 FUM786467:FUM786468 GEI786467:GEI786468 GOE786467:GOE786468 GYA786467:GYA786468 HHW786467:HHW786468 HRS786467:HRS786468 IBO786467:IBO786468 ILK786467:ILK786468 IVG786467:IVG786468 JFC786467:JFC786468 JOY786467:JOY786468 JYU786467:JYU786468 KIQ786467:KIQ786468 KSM786467:KSM786468 LCI786467:LCI786468 LME786467:LME786468 LWA786467:LWA786468 MFW786467:MFW786468 MPS786467:MPS786468 MZO786467:MZO786468 NJK786467:NJK786468 NTG786467:NTG786468 ODC786467:ODC786468 OMY786467:OMY786468 OWU786467:OWU786468 PGQ786467:PGQ786468 PQM786467:PQM786468 QAI786467:QAI786468 QKE786467:QKE786468 QUA786467:QUA786468 RDW786467:RDW786468 RNS786467:RNS786468 RXO786467:RXO786468 SHK786467:SHK786468 SRG786467:SRG786468 TBC786467:TBC786468 TKY786467:TKY786468 TUU786467:TUU786468 UEQ786467:UEQ786468 UOM786467:UOM786468 UYI786467:UYI786468 VIE786467:VIE786468 VSA786467:VSA786468 WBW786467:WBW786468 WLS786467:WLS786468 WVO786467:WVO786468 G852003:G852004 JC852003:JC852004 SY852003:SY852004 ACU852003:ACU852004 AMQ852003:AMQ852004 AWM852003:AWM852004 BGI852003:BGI852004 BQE852003:BQE852004 CAA852003:CAA852004 CJW852003:CJW852004 CTS852003:CTS852004 DDO852003:DDO852004 DNK852003:DNK852004 DXG852003:DXG852004 EHC852003:EHC852004 EQY852003:EQY852004 FAU852003:FAU852004 FKQ852003:FKQ852004 FUM852003:FUM852004 GEI852003:GEI852004 GOE852003:GOE852004 GYA852003:GYA852004 HHW852003:HHW852004 HRS852003:HRS852004 IBO852003:IBO852004 ILK852003:ILK852004 IVG852003:IVG852004 JFC852003:JFC852004 JOY852003:JOY852004 JYU852003:JYU852004 KIQ852003:KIQ852004 KSM852003:KSM852004 LCI852003:LCI852004 LME852003:LME852004 LWA852003:LWA852004 MFW852003:MFW852004 MPS852003:MPS852004 MZO852003:MZO852004 NJK852003:NJK852004 NTG852003:NTG852004 ODC852003:ODC852004 OMY852003:OMY852004 OWU852003:OWU852004 PGQ852003:PGQ852004 PQM852003:PQM852004 QAI852003:QAI852004 QKE852003:QKE852004 QUA852003:QUA852004 RDW852003:RDW852004 RNS852003:RNS852004 RXO852003:RXO852004 SHK852003:SHK852004 SRG852003:SRG852004 TBC852003:TBC852004 TKY852003:TKY852004 TUU852003:TUU852004 UEQ852003:UEQ852004 UOM852003:UOM852004 UYI852003:UYI852004 VIE852003:VIE852004 VSA852003:VSA852004 WBW852003:WBW852004 WLS852003:WLS852004 WVO852003:WVO852004 G917539:G917540 JC917539:JC917540 SY917539:SY917540 ACU917539:ACU917540 AMQ917539:AMQ917540 AWM917539:AWM917540 BGI917539:BGI917540 BQE917539:BQE917540 CAA917539:CAA917540 CJW917539:CJW917540 CTS917539:CTS917540 DDO917539:DDO917540 DNK917539:DNK917540 DXG917539:DXG917540 EHC917539:EHC917540 EQY917539:EQY917540 FAU917539:FAU917540 FKQ917539:FKQ917540 FUM917539:FUM917540 GEI917539:GEI917540 GOE917539:GOE917540 GYA917539:GYA917540 HHW917539:HHW917540 HRS917539:HRS917540 IBO917539:IBO917540 ILK917539:ILK917540 IVG917539:IVG917540 JFC917539:JFC917540 JOY917539:JOY917540 JYU917539:JYU917540 KIQ917539:KIQ917540 KSM917539:KSM917540 LCI917539:LCI917540 LME917539:LME917540 LWA917539:LWA917540 MFW917539:MFW917540 MPS917539:MPS917540 MZO917539:MZO917540 NJK917539:NJK917540 NTG917539:NTG917540 ODC917539:ODC917540 OMY917539:OMY917540 OWU917539:OWU917540 PGQ917539:PGQ917540 PQM917539:PQM917540 QAI917539:QAI917540 QKE917539:QKE917540 QUA917539:QUA917540 RDW917539:RDW917540 RNS917539:RNS917540 RXO917539:RXO917540 SHK917539:SHK917540 SRG917539:SRG917540 TBC917539:TBC917540 TKY917539:TKY917540 TUU917539:TUU917540 UEQ917539:UEQ917540 UOM917539:UOM917540 UYI917539:UYI917540 VIE917539:VIE917540 VSA917539:VSA917540 WBW917539:WBW917540 WLS917539:WLS917540 WVO917539:WVO917540 G983075:G983076 JC983075:JC983076 SY983075:SY983076 ACU983075:ACU983076 AMQ983075:AMQ983076 AWM983075:AWM983076 BGI983075:BGI983076 BQE983075:BQE983076 CAA983075:CAA983076 CJW983075:CJW983076 CTS983075:CTS983076 DDO983075:DDO983076 DNK983075:DNK983076 DXG983075:DXG983076 EHC983075:EHC983076 EQY983075:EQY983076 FAU983075:FAU983076 FKQ983075:FKQ983076 FUM983075:FUM983076 GEI983075:GEI983076 GOE983075:GOE983076 GYA983075:GYA983076 HHW983075:HHW983076 HRS983075:HRS983076 IBO983075:IBO983076 ILK983075:ILK983076 IVG983075:IVG983076 JFC983075:JFC983076 JOY983075:JOY983076 JYU983075:JYU983076 KIQ983075:KIQ983076 KSM983075:KSM983076 LCI983075:LCI983076 LME983075:LME983076 LWA983075:LWA983076 MFW983075:MFW983076 MPS983075:MPS983076 MZO983075:MZO983076 NJK983075:NJK983076 NTG983075:NTG983076 ODC983075:ODC983076 OMY983075:OMY983076 OWU983075:OWU983076 PGQ983075:PGQ983076 PQM983075:PQM983076 QAI983075:QAI983076 QKE983075:QKE983076 QUA983075:QUA983076 RDW983075:RDW983076 RNS983075:RNS983076 RXO983075:RXO983076 SHK983075:SHK983076 SRG983075:SRG983076 TBC983075:TBC983076 TKY983075:TKY983076 TUU983075:TUU983076 UEQ983075:UEQ983076 UOM983075:UOM983076 UYI983075:UYI983076 VIE983075:VIE983076 VSA983075:VSA983076 WBW983075:WBW983076 WLS983075:WLS983076 WVO983075:WVO983076 G35:G36 JI38:JI39 TE38:TE39 ADA38:ADA39 AMW38:AMW39 AWS38:AWS39 BGO38:BGO39 BQK38:BQK39 CAG38:CAG39 CKC38:CKC39 CTY38:CTY39 DDU38:DDU39 DNQ38:DNQ39 DXM38:DXM39 EHI38:EHI39 ERE38:ERE39 FBA38:FBA39 FKW38:FKW39 FUS38:FUS39 GEO38:GEO39 GOK38:GOK39 GYG38:GYG39 HIC38:HIC39 HRY38:HRY39 IBU38:IBU39 ILQ38:ILQ39 IVM38:IVM39 JFI38:JFI39 JPE38:JPE39 JZA38:JZA39 KIW38:KIW39 KSS38:KSS39 LCO38:LCO39 LMK38:LMK39 LWG38:LWG39 MGC38:MGC39 MPY38:MPY39 MZU38:MZU39 NJQ38:NJQ39 NTM38:NTM39 ODI38:ODI39 ONE38:ONE39 OXA38:OXA39 PGW38:PGW39 PQS38:PQS39 QAO38:QAO39 QKK38:QKK39 QUG38:QUG39 REC38:REC39 RNY38:RNY39 RXU38:RXU39 SHQ38:SHQ39 SRM38:SRM39 TBI38:TBI39 TLE38:TLE39 TVA38:TVA39 UEW38:UEW39 UOS38:UOS39 UYO38:UYO39 VIK38:VIK39 VSG38:VSG39 WCC38:WCC39 WLY38:WLY39 WVU38:WVU39 M65574:M65575 JI65574:JI65575 TE65574:TE65575 ADA65574:ADA65575 AMW65574:AMW65575 AWS65574:AWS65575 BGO65574:BGO65575 BQK65574:BQK65575 CAG65574:CAG65575 CKC65574:CKC65575 CTY65574:CTY65575 DDU65574:DDU65575 DNQ65574:DNQ65575 DXM65574:DXM65575 EHI65574:EHI65575 ERE65574:ERE65575 FBA65574:FBA65575 FKW65574:FKW65575 FUS65574:FUS65575 GEO65574:GEO65575 GOK65574:GOK65575 GYG65574:GYG65575 HIC65574:HIC65575 HRY65574:HRY65575 IBU65574:IBU65575 ILQ65574:ILQ65575 IVM65574:IVM65575 JFI65574:JFI65575 JPE65574:JPE65575 JZA65574:JZA65575 KIW65574:KIW65575 KSS65574:KSS65575 LCO65574:LCO65575 LMK65574:LMK65575 LWG65574:LWG65575 MGC65574:MGC65575 MPY65574:MPY65575 MZU65574:MZU65575 NJQ65574:NJQ65575 NTM65574:NTM65575 ODI65574:ODI65575 ONE65574:ONE65575 OXA65574:OXA65575 PGW65574:PGW65575 PQS65574:PQS65575 QAO65574:QAO65575 QKK65574:QKK65575 QUG65574:QUG65575 REC65574:REC65575 RNY65574:RNY65575 RXU65574:RXU65575 SHQ65574:SHQ65575 SRM65574:SRM65575 TBI65574:TBI65575 TLE65574:TLE65575 TVA65574:TVA65575 UEW65574:UEW65575 UOS65574:UOS65575 UYO65574:UYO65575 VIK65574:VIK65575 VSG65574:VSG65575 WCC65574:WCC65575 WLY65574:WLY65575 WVU65574:WVU65575 M131110:M131111 JI131110:JI131111 TE131110:TE131111 ADA131110:ADA131111 AMW131110:AMW131111 AWS131110:AWS131111 BGO131110:BGO131111 BQK131110:BQK131111 CAG131110:CAG131111 CKC131110:CKC131111 CTY131110:CTY131111 DDU131110:DDU131111 DNQ131110:DNQ131111 DXM131110:DXM131111 EHI131110:EHI131111 ERE131110:ERE131111 FBA131110:FBA131111 FKW131110:FKW131111 FUS131110:FUS131111 GEO131110:GEO131111 GOK131110:GOK131111 GYG131110:GYG131111 HIC131110:HIC131111 HRY131110:HRY131111 IBU131110:IBU131111 ILQ131110:ILQ131111 IVM131110:IVM131111 JFI131110:JFI131111 JPE131110:JPE131111 JZA131110:JZA131111 KIW131110:KIW131111 KSS131110:KSS131111 LCO131110:LCO131111 LMK131110:LMK131111 LWG131110:LWG131111 MGC131110:MGC131111 MPY131110:MPY131111 MZU131110:MZU131111 NJQ131110:NJQ131111 NTM131110:NTM131111 ODI131110:ODI131111 ONE131110:ONE131111 OXA131110:OXA131111 PGW131110:PGW131111 PQS131110:PQS131111 QAO131110:QAO131111 QKK131110:QKK131111 QUG131110:QUG131111 REC131110:REC131111 RNY131110:RNY131111 RXU131110:RXU131111 SHQ131110:SHQ131111 SRM131110:SRM131111 TBI131110:TBI131111 TLE131110:TLE131111 TVA131110:TVA131111 UEW131110:UEW131111 UOS131110:UOS131111 UYO131110:UYO131111 VIK131110:VIK131111 VSG131110:VSG131111 WCC131110:WCC131111 WLY131110:WLY131111 WVU131110:WVU131111 M196646:M196647 JI196646:JI196647 TE196646:TE196647 ADA196646:ADA196647 AMW196646:AMW196647 AWS196646:AWS196647 BGO196646:BGO196647 BQK196646:BQK196647 CAG196646:CAG196647 CKC196646:CKC196647 CTY196646:CTY196647 DDU196646:DDU196647 DNQ196646:DNQ196647 DXM196646:DXM196647 EHI196646:EHI196647 ERE196646:ERE196647 FBA196646:FBA196647 FKW196646:FKW196647 FUS196646:FUS196647 GEO196646:GEO196647 GOK196646:GOK196647 GYG196646:GYG196647 HIC196646:HIC196647 HRY196646:HRY196647 IBU196646:IBU196647 ILQ196646:ILQ196647 IVM196646:IVM196647 JFI196646:JFI196647 JPE196646:JPE196647 JZA196646:JZA196647 KIW196646:KIW196647 KSS196646:KSS196647 LCO196646:LCO196647 LMK196646:LMK196647 LWG196646:LWG196647 MGC196646:MGC196647 MPY196646:MPY196647 MZU196646:MZU196647 NJQ196646:NJQ196647 NTM196646:NTM196647 ODI196646:ODI196647 ONE196646:ONE196647 OXA196646:OXA196647 PGW196646:PGW196647 PQS196646:PQS196647 QAO196646:QAO196647 QKK196646:QKK196647 QUG196646:QUG196647 REC196646:REC196647 RNY196646:RNY196647 RXU196646:RXU196647 SHQ196646:SHQ196647 SRM196646:SRM196647 TBI196646:TBI196647 TLE196646:TLE196647 TVA196646:TVA196647 UEW196646:UEW196647 UOS196646:UOS196647 UYO196646:UYO196647 VIK196646:VIK196647 VSG196646:VSG196647 WCC196646:WCC196647 WLY196646:WLY196647 WVU196646:WVU196647 M262182:M262183 JI262182:JI262183 TE262182:TE262183 ADA262182:ADA262183 AMW262182:AMW262183 AWS262182:AWS262183 BGO262182:BGO262183 BQK262182:BQK262183 CAG262182:CAG262183 CKC262182:CKC262183 CTY262182:CTY262183 DDU262182:DDU262183 DNQ262182:DNQ262183 DXM262182:DXM262183 EHI262182:EHI262183 ERE262182:ERE262183 FBA262182:FBA262183 FKW262182:FKW262183 FUS262182:FUS262183 GEO262182:GEO262183 GOK262182:GOK262183 GYG262182:GYG262183 HIC262182:HIC262183 HRY262182:HRY262183 IBU262182:IBU262183 ILQ262182:ILQ262183 IVM262182:IVM262183 JFI262182:JFI262183 JPE262182:JPE262183 JZA262182:JZA262183 KIW262182:KIW262183 KSS262182:KSS262183 LCO262182:LCO262183 LMK262182:LMK262183 LWG262182:LWG262183 MGC262182:MGC262183 MPY262182:MPY262183 MZU262182:MZU262183 NJQ262182:NJQ262183 NTM262182:NTM262183 ODI262182:ODI262183 ONE262182:ONE262183 OXA262182:OXA262183 PGW262182:PGW262183 PQS262182:PQS262183 QAO262182:QAO262183 QKK262182:QKK262183 QUG262182:QUG262183 REC262182:REC262183 RNY262182:RNY262183 RXU262182:RXU262183 SHQ262182:SHQ262183 SRM262182:SRM262183 TBI262182:TBI262183 TLE262182:TLE262183 TVA262182:TVA262183 UEW262182:UEW262183 UOS262182:UOS262183 UYO262182:UYO262183 VIK262182:VIK262183 VSG262182:VSG262183 WCC262182:WCC262183 WLY262182:WLY262183 WVU262182:WVU262183 M327718:M327719 JI327718:JI327719 TE327718:TE327719 ADA327718:ADA327719 AMW327718:AMW327719 AWS327718:AWS327719 BGO327718:BGO327719 BQK327718:BQK327719 CAG327718:CAG327719 CKC327718:CKC327719 CTY327718:CTY327719 DDU327718:DDU327719 DNQ327718:DNQ327719 DXM327718:DXM327719 EHI327718:EHI327719 ERE327718:ERE327719 FBA327718:FBA327719 FKW327718:FKW327719 FUS327718:FUS327719 GEO327718:GEO327719 GOK327718:GOK327719 GYG327718:GYG327719 HIC327718:HIC327719 HRY327718:HRY327719 IBU327718:IBU327719 ILQ327718:ILQ327719 IVM327718:IVM327719 JFI327718:JFI327719 JPE327718:JPE327719 JZA327718:JZA327719 KIW327718:KIW327719 KSS327718:KSS327719 LCO327718:LCO327719 LMK327718:LMK327719 LWG327718:LWG327719 MGC327718:MGC327719 MPY327718:MPY327719 MZU327718:MZU327719 NJQ327718:NJQ327719 NTM327718:NTM327719 ODI327718:ODI327719 ONE327718:ONE327719 OXA327718:OXA327719 PGW327718:PGW327719 PQS327718:PQS327719 QAO327718:QAO327719 QKK327718:QKK327719 QUG327718:QUG327719 REC327718:REC327719 RNY327718:RNY327719 RXU327718:RXU327719 SHQ327718:SHQ327719 SRM327718:SRM327719 TBI327718:TBI327719 TLE327718:TLE327719 TVA327718:TVA327719 UEW327718:UEW327719 UOS327718:UOS327719 UYO327718:UYO327719 VIK327718:VIK327719 VSG327718:VSG327719 WCC327718:WCC327719 WLY327718:WLY327719 WVU327718:WVU327719 M393254:M393255 JI393254:JI393255 TE393254:TE393255 ADA393254:ADA393255 AMW393254:AMW393255 AWS393254:AWS393255 BGO393254:BGO393255 BQK393254:BQK393255 CAG393254:CAG393255 CKC393254:CKC393255 CTY393254:CTY393255 DDU393254:DDU393255 DNQ393254:DNQ393255 DXM393254:DXM393255 EHI393254:EHI393255 ERE393254:ERE393255 FBA393254:FBA393255 FKW393254:FKW393255 FUS393254:FUS393255 GEO393254:GEO393255 GOK393254:GOK393255 GYG393254:GYG393255 HIC393254:HIC393255 HRY393254:HRY393255 IBU393254:IBU393255 ILQ393254:ILQ393255 IVM393254:IVM393255 JFI393254:JFI393255 JPE393254:JPE393255 JZA393254:JZA393255 KIW393254:KIW393255 KSS393254:KSS393255 LCO393254:LCO393255 LMK393254:LMK393255 LWG393254:LWG393255 MGC393254:MGC393255 MPY393254:MPY393255 MZU393254:MZU393255 NJQ393254:NJQ393255 NTM393254:NTM393255 ODI393254:ODI393255 ONE393254:ONE393255 OXA393254:OXA393255 PGW393254:PGW393255 PQS393254:PQS393255 QAO393254:QAO393255 QKK393254:QKK393255 QUG393254:QUG393255 REC393254:REC393255 RNY393254:RNY393255 RXU393254:RXU393255 SHQ393254:SHQ393255 SRM393254:SRM393255 TBI393254:TBI393255 TLE393254:TLE393255 TVA393254:TVA393255 UEW393254:UEW393255 UOS393254:UOS393255 UYO393254:UYO393255 VIK393254:VIK393255 VSG393254:VSG393255 WCC393254:WCC393255 WLY393254:WLY393255 WVU393254:WVU393255 M458790:M458791 JI458790:JI458791 TE458790:TE458791 ADA458790:ADA458791 AMW458790:AMW458791 AWS458790:AWS458791 BGO458790:BGO458791 BQK458790:BQK458791 CAG458790:CAG458791 CKC458790:CKC458791 CTY458790:CTY458791 DDU458790:DDU458791 DNQ458790:DNQ458791 DXM458790:DXM458791 EHI458790:EHI458791 ERE458790:ERE458791 FBA458790:FBA458791 FKW458790:FKW458791 FUS458790:FUS458791 GEO458790:GEO458791 GOK458790:GOK458791 GYG458790:GYG458791 HIC458790:HIC458791 HRY458790:HRY458791 IBU458790:IBU458791 ILQ458790:ILQ458791 IVM458790:IVM458791 JFI458790:JFI458791 JPE458790:JPE458791 JZA458790:JZA458791 KIW458790:KIW458791 KSS458790:KSS458791 LCO458790:LCO458791 LMK458790:LMK458791 LWG458790:LWG458791 MGC458790:MGC458791 MPY458790:MPY458791 MZU458790:MZU458791 NJQ458790:NJQ458791 NTM458790:NTM458791 ODI458790:ODI458791 ONE458790:ONE458791 OXA458790:OXA458791 PGW458790:PGW458791 PQS458790:PQS458791 QAO458790:QAO458791 QKK458790:QKK458791 QUG458790:QUG458791 REC458790:REC458791 RNY458790:RNY458791 RXU458790:RXU458791 SHQ458790:SHQ458791 SRM458790:SRM458791 TBI458790:TBI458791 TLE458790:TLE458791 TVA458790:TVA458791 UEW458790:UEW458791 UOS458790:UOS458791 UYO458790:UYO458791 VIK458790:VIK458791 VSG458790:VSG458791 WCC458790:WCC458791 WLY458790:WLY458791 WVU458790:WVU458791 M524326:M524327 JI524326:JI524327 TE524326:TE524327 ADA524326:ADA524327 AMW524326:AMW524327 AWS524326:AWS524327 BGO524326:BGO524327 BQK524326:BQK524327 CAG524326:CAG524327 CKC524326:CKC524327 CTY524326:CTY524327 DDU524326:DDU524327 DNQ524326:DNQ524327 DXM524326:DXM524327 EHI524326:EHI524327 ERE524326:ERE524327 FBA524326:FBA524327 FKW524326:FKW524327 FUS524326:FUS524327 GEO524326:GEO524327 GOK524326:GOK524327 GYG524326:GYG524327 HIC524326:HIC524327 HRY524326:HRY524327 IBU524326:IBU524327 ILQ524326:ILQ524327 IVM524326:IVM524327 JFI524326:JFI524327 JPE524326:JPE524327 JZA524326:JZA524327 KIW524326:KIW524327 KSS524326:KSS524327 LCO524326:LCO524327 LMK524326:LMK524327 LWG524326:LWG524327 MGC524326:MGC524327 MPY524326:MPY524327 MZU524326:MZU524327 NJQ524326:NJQ524327 NTM524326:NTM524327 ODI524326:ODI524327 ONE524326:ONE524327 OXA524326:OXA524327 PGW524326:PGW524327 PQS524326:PQS524327 QAO524326:QAO524327 QKK524326:QKK524327 QUG524326:QUG524327 REC524326:REC524327 RNY524326:RNY524327 RXU524326:RXU524327 SHQ524326:SHQ524327 SRM524326:SRM524327 TBI524326:TBI524327 TLE524326:TLE524327 TVA524326:TVA524327 UEW524326:UEW524327 UOS524326:UOS524327 UYO524326:UYO524327 VIK524326:VIK524327 VSG524326:VSG524327 WCC524326:WCC524327 WLY524326:WLY524327 WVU524326:WVU524327 M589862:M589863 JI589862:JI589863 TE589862:TE589863 ADA589862:ADA589863 AMW589862:AMW589863 AWS589862:AWS589863 BGO589862:BGO589863 BQK589862:BQK589863 CAG589862:CAG589863 CKC589862:CKC589863 CTY589862:CTY589863 DDU589862:DDU589863 DNQ589862:DNQ589863 DXM589862:DXM589863 EHI589862:EHI589863 ERE589862:ERE589863 FBA589862:FBA589863 FKW589862:FKW589863 FUS589862:FUS589863 GEO589862:GEO589863 GOK589862:GOK589863 GYG589862:GYG589863 HIC589862:HIC589863 HRY589862:HRY589863 IBU589862:IBU589863 ILQ589862:ILQ589863 IVM589862:IVM589863 JFI589862:JFI589863 JPE589862:JPE589863 JZA589862:JZA589863 KIW589862:KIW589863 KSS589862:KSS589863 LCO589862:LCO589863 LMK589862:LMK589863 LWG589862:LWG589863 MGC589862:MGC589863 MPY589862:MPY589863 MZU589862:MZU589863 NJQ589862:NJQ589863 NTM589862:NTM589863 ODI589862:ODI589863 ONE589862:ONE589863 OXA589862:OXA589863 PGW589862:PGW589863 PQS589862:PQS589863 QAO589862:QAO589863 QKK589862:QKK589863 QUG589862:QUG589863 REC589862:REC589863 RNY589862:RNY589863 RXU589862:RXU589863 SHQ589862:SHQ589863 SRM589862:SRM589863 TBI589862:TBI589863 TLE589862:TLE589863 TVA589862:TVA589863 UEW589862:UEW589863 UOS589862:UOS589863 UYO589862:UYO589863 VIK589862:VIK589863 VSG589862:VSG589863 WCC589862:WCC589863 WLY589862:WLY589863 WVU589862:WVU589863 M655398:M655399 JI655398:JI655399 TE655398:TE655399 ADA655398:ADA655399 AMW655398:AMW655399 AWS655398:AWS655399 BGO655398:BGO655399 BQK655398:BQK655399 CAG655398:CAG655399 CKC655398:CKC655399 CTY655398:CTY655399 DDU655398:DDU655399 DNQ655398:DNQ655399 DXM655398:DXM655399 EHI655398:EHI655399 ERE655398:ERE655399 FBA655398:FBA655399 FKW655398:FKW655399 FUS655398:FUS655399 GEO655398:GEO655399 GOK655398:GOK655399 GYG655398:GYG655399 HIC655398:HIC655399 HRY655398:HRY655399 IBU655398:IBU655399 ILQ655398:ILQ655399 IVM655398:IVM655399 JFI655398:JFI655399 JPE655398:JPE655399 JZA655398:JZA655399 KIW655398:KIW655399 KSS655398:KSS655399 LCO655398:LCO655399 LMK655398:LMK655399 LWG655398:LWG655399 MGC655398:MGC655399 MPY655398:MPY655399 MZU655398:MZU655399 NJQ655398:NJQ655399 NTM655398:NTM655399 ODI655398:ODI655399 ONE655398:ONE655399 OXA655398:OXA655399 PGW655398:PGW655399 PQS655398:PQS655399 QAO655398:QAO655399 QKK655398:QKK655399 QUG655398:QUG655399 REC655398:REC655399 RNY655398:RNY655399 RXU655398:RXU655399 SHQ655398:SHQ655399 SRM655398:SRM655399 TBI655398:TBI655399 TLE655398:TLE655399 TVA655398:TVA655399 UEW655398:UEW655399 UOS655398:UOS655399 UYO655398:UYO655399 VIK655398:VIK655399 VSG655398:VSG655399 WCC655398:WCC655399 WLY655398:WLY655399 WVU655398:WVU655399 M720934:M720935 JI720934:JI720935 TE720934:TE720935 ADA720934:ADA720935 AMW720934:AMW720935 AWS720934:AWS720935 BGO720934:BGO720935 BQK720934:BQK720935 CAG720934:CAG720935 CKC720934:CKC720935 CTY720934:CTY720935 DDU720934:DDU720935 DNQ720934:DNQ720935 DXM720934:DXM720935 EHI720934:EHI720935 ERE720934:ERE720935 FBA720934:FBA720935 FKW720934:FKW720935 FUS720934:FUS720935 GEO720934:GEO720935 GOK720934:GOK720935 GYG720934:GYG720935 HIC720934:HIC720935 HRY720934:HRY720935 IBU720934:IBU720935 ILQ720934:ILQ720935 IVM720934:IVM720935 JFI720934:JFI720935 JPE720934:JPE720935 JZA720934:JZA720935 KIW720934:KIW720935 KSS720934:KSS720935 LCO720934:LCO720935 LMK720934:LMK720935 LWG720934:LWG720935 MGC720934:MGC720935 MPY720934:MPY720935 MZU720934:MZU720935 NJQ720934:NJQ720935 NTM720934:NTM720935 ODI720934:ODI720935 ONE720934:ONE720935 OXA720934:OXA720935 PGW720934:PGW720935 PQS720934:PQS720935 QAO720934:QAO720935 QKK720934:QKK720935 QUG720934:QUG720935 REC720934:REC720935 RNY720934:RNY720935 RXU720934:RXU720935 SHQ720934:SHQ720935 SRM720934:SRM720935 TBI720934:TBI720935 TLE720934:TLE720935 TVA720934:TVA720935 UEW720934:UEW720935 UOS720934:UOS720935 UYO720934:UYO720935 VIK720934:VIK720935 VSG720934:VSG720935 WCC720934:WCC720935 WLY720934:WLY720935 WVU720934:WVU720935 M786470:M786471 JI786470:JI786471 TE786470:TE786471 ADA786470:ADA786471 AMW786470:AMW786471 AWS786470:AWS786471 BGO786470:BGO786471 BQK786470:BQK786471 CAG786470:CAG786471 CKC786470:CKC786471 CTY786470:CTY786471 DDU786470:DDU786471 DNQ786470:DNQ786471 DXM786470:DXM786471 EHI786470:EHI786471 ERE786470:ERE786471 FBA786470:FBA786471 FKW786470:FKW786471 FUS786470:FUS786471 GEO786470:GEO786471 GOK786470:GOK786471 GYG786470:GYG786471 HIC786470:HIC786471 HRY786470:HRY786471 IBU786470:IBU786471 ILQ786470:ILQ786471 IVM786470:IVM786471 JFI786470:JFI786471 JPE786470:JPE786471 JZA786470:JZA786471 KIW786470:KIW786471 KSS786470:KSS786471 LCO786470:LCO786471 LMK786470:LMK786471 LWG786470:LWG786471 MGC786470:MGC786471 MPY786470:MPY786471 MZU786470:MZU786471 NJQ786470:NJQ786471 NTM786470:NTM786471 ODI786470:ODI786471 ONE786470:ONE786471 OXA786470:OXA786471 PGW786470:PGW786471 PQS786470:PQS786471 QAO786470:QAO786471 QKK786470:QKK786471 QUG786470:QUG786471 REC786470:REC786471 RNY786470:RNY786471 RXU786470:RXU786471 SHQ786470:SHQ786471 SRM786470:SRM786471 TBI786470:TBI786471 TLE786470:TLE786471 TVA786470:TVA786471 UEW786470:UEW786471 UOS786470:UOS786471 UYO786470:UYO786471 VIK786470:VIK786471 VSG786470:VSG786471 WCC786470:WCC786471 WLY786470:WLY786471 WVU786470:WVU786471 M852006:M852007 JI852006:JI852007 TE852006:TE852007 ADA852006:ADA852007 AMW852006:AMW852007 AWS852006:AWS852007 BGO852006:BGO852007 BQK852006:BQK852007 CAG852006:CAG852007 CKC852006:CKC852007 CTY852006:CTY852007 DDU852006:DDU852007 DNQ852006:DNQ852007 DXM852006:DXM852007 EHI852006:EHI852007 ERE852006:ERE852007 FBA852006:FBA852007 FKW852006:FKW852007 FUS852006:FUS852007 GEO852006:GEO852007 GOK852006:GOK852007 GYG852006:GYG852007 HIC852006:HIC852007 HRY852006:HRY852007 IBU852006:IBU852007 ILQ852006:ILQ852007 IVM852006:IVM852007 JFI852006:JFI852007 JPE852006:JPE852007 JZA852006:JZA852007 KIW852006:KIW852007 KSS852006:KSS852007 LCO852006:LCO852007 LMK852006:LMK852007 LWG852006:LWG852007 MGC852006:MGC852007 MPY852006:MPY852007 MZU852006:MZU852007 NJQ852006:NJQ852007 NTM852006:NTM852007 ODI852006:ODI852007 ONE852006:ONE852007 OXA852006:OXA852007 PGW852006:PGW852007 PQS852006:PQS852007 QAO852006:QAO852007 QKK852006:QKK852007 QUG852006:QUG852007 REC852006:REC852007 RNY852006:RNY852007 RXU852006:RXU852007 SHQ852006:SHQ852007 SRM852006:SRM852007 TBI852006:TBI852007 TLE852006:TLE852007 TVA852006:TVA852007 UEW852006:UEW852007 UOS852006:UOS852007 UYO852006:UYO852007 VIK852006:VIK852007 VSG852006:VSG852007 WCC852006:WCC852007 WLY852006:WLY852007 WVU852006:WVU852007 M917542:M917543 JI917542:JI917543 TE917542:TE917543 ADA917542:ADA917543 AMW917542:AMW917543 AWS917542:AWS917543 BGO917542:BGO917543 BQK917542:BQK917543 CAG917542:CAG917543 CKC917542:CKC917543 CTY917542:CTY917543 DDU917542:DDU917543 DNQ917542:DNQ917543 DXM917542:DXM917543 EHI917542:EHI917543 ERE917542:ERE917543 FBA917542:FBA917543 FKW917542:FKW917543 FUS917542:FUS917543 GEO917542:GEO917543 GOK917542:GOK917543 GYG917542:GYG917543 HIC917542:HIC917543 HRY917542:HRY917543 IBU917542:IBU917543 ILQ917542:ILQ917543 IVM917542:IVM917543 JFI917542:JFI917543 JPE917542:JPE917543 JZA917542:JZA917543 KIW917542:KIW917543 KSS917542:KSS917543 LCO917542:LCO917543 LMK917542:LMK917543 LWG917542:LWG917543 MGC917542:MGC917543 MPY917542:MPY917543 MZU917542:MZU917543 NJQ917542:NJQ917543 NTM917542:NTM917543 ODI917542:ODI917543 ONE917542:ONE917543 OXA917542:OXA917543 PGW917542:PGW917543 PQS917542:PQS917543 QAO917542:QAO917543 QKK917542:QKK917543 QUG917542:QUG917543 REC917542:REC917543 RNY917542:RNY917543 RXU917542:RXU917543 SHQ917542:SHQ917543 SRM917542:SRM917543 TBI917542:TBI917543 TLE917542:TLE917543 TVA917542:TVA917543 UEW917542:UEW917543 UOS917542:UOS917543 UYO917542:UYO917543 VIK917542:VIK917543 VSG917542:VSG917543 WCC917542:WCC917543 WLY917542:WLY917543 WVU917542:WVU917543 M983078:M983079 JI983078:JI983079 TE983078:TE983079 ADA983078:ADA983079 AMW983078:AMW983079 AWS983078:AWS983079 BGO983078:BGO983079 BQK983078:BQK983079 CAG983078:CAG983079 CKC983078:CKC983079 CTY983078:CTY983079 DDU983078:DDU983079 DNQ983078:DNQ983079 DXM983078:DXM983079 EHI983078:EHI983079 ERE983078:ERE983079 FBA983078:FBA983079 FKW983078:FKW983079 FUS983078:FUS983079 GEO983078:GEO983079 GOK983078:GOK983079 GYG983078:GYG983079 HIC983078:HIC983079 HRY983078:HRY983079 IBU983078:IBU983079 ILQ983078:ILQ983079 IVM983078:IVM983079 JFI983078:JFI983079 JPE983078:JPE983079 JZA983078:JZA983079 KIW983078:KIW983079 KSS983078:KSS983079 LCO983078:LCO983079 LMK983078:LMK983079 LWG983078:LWG983079 MGC983078:MGC983079 MPY983078:MPY983079 MZU983078:MZU983079 NJQ983078:NJQ983079 NTM983078:NTM983079 ODI983078:ODI983079 ONE983078:ONE983079 OXA983078:OXA983079 PGW983078:PGW983079 PQS983078:PQS983079 QAO983078:QAO983079 QKK983078:QKK983079 QUG983078:QUG983079 REC983078:REC983079 RNY983078:RNY983079 RXU983078:RXU983079 SHQ983078:SHQ983079 SRM983078:SRM983079 TBI983078:TBI983079 TLE983078:TLE983079 TVA983078:TVA983079 UEW983078:UEW983079 UOS983078:UOS983079 UYO983078:UYO983079 VIK983078:VIK983079 VSG983078:VSG983079 WCC983078:WCC983079 WLY983078:WLY983079 WVU983078:WVU983079 S43 JO43 TK43 ADG43 ANC43 AWY43 BGU43 BQQ43 CAM43 CKI43 CUE43 DEA43 DNW43 DXS43 EHO43 ERK43 FBG43 FLC43 FUY43 GEU43 GOQ43 GYM43 HII43 HSE43 ICA43 ILW43 IVS43 JFO43 JPK43 JZG43 KJC43 KSY43 LCU43 LMQ43 LWM43 MGI43 MQE43 NAA43 NJW43 NTS43 ODO43 ONK43 OXG43 PHC43 PQY43 QAU43 QKQ43 QUM43 REI43 ROE43 RYA43 SHW43 SRS43 TBO43 TLK43 TVG43 UFC43 UOY43 UYU43 VIQ43 VSM43 WCI43 WME43 WWA43 S65579 JO65579 TK65579 ADG65579 ANC65579 AWY65579 BGU65579 BQQ65579 CAM65579 CKI65579 CUE65579 DEA65579 DNW65579 DXS65579 EHO65579 ERK65579 FBG65579 FLC65579 FUY65579 GEU65579 GOQ65579 GYM65579 HII65579 HSE65579 ICA65579 ILW65579 IVS65579 JFO65579 JPK65579 JZG65579 KJC65579 KSY65579 LCU65579 LMQ65579 LWM65579 MGI65579 MQE65579 NAA65579 NJW65579 NTS65579 ODO65579 ONK65579 OXG65579 PHC65579 PQY65579 QAU65579 QKQ65579 QUM65579 REI65579 ROE65579 RYA65579 SHW65579 SRS65579 TBO65579 TLK65579 TVG65579 UFC65579 UOY65579 UYU65579 VIQ65579 VSM65579 WCI65579 WME65579 WWA65579 S131115 JO131115 TK131115 ADG131115 ANC131115 AWY131115 BGU131115 BQQ131115 CAM131115 CKI131115 CUE131115 DEA131115 DNW131115 DXS131115 EHO131115 ERK131115 FBG131115 FLC131115 FUY131115 GEU131115 GOQ131115 GYM131115 HII131115 HSE131115 ICA131115 ILW131115 IVS131115 JFO131115 JPK131115 JZG131115 KJC131115 KSY131115 LCU131115 LMQ131115 LWM131115 MGI131115 MQE131115 NAA131115 NJW131115 NTS131115 ODO131115 ONK131115 OXG131115 PHC131115 PQY131115 QAU131115 QKQ131115 QUM131115 REI131115 ROE131115 RYA131115 SHW131115 SRS131115 TBO131115 TLK131115 TVG131115 UFC131115 UOY131115 UYU131115 VIQ131115 VSM131115 WCI131115 WME131115 WWA131115 S196651 JO196651 TK196651 ADG196651 ANC196651 AWY196651 BGU196651 BQQ196651 CAM196651 CKI196651 CUE196651 DEA196651 DNW196651 DXS196651 EHO196651 ERK196651 FBG196651 FLC196651 FUY196651 GEU196651 GOQ196651 GYM196651 HII196651 HSE196651 ICA196651 ILW196651 IVS196651 JFO196651 JPK196651 JZG196651 KJC196651 KSY196651 LCU196651 LMQ196651 LWM196651 MGI196651 MQE196651 NAA196651 NJW196651 NTS196651 ODO196651 ONK196651 OXG196651 PHC196651 PQY196651 QAU196651 QKQ196651 QUM196651 REI196651 ROE196651 RYA196651 SHW196651 SRS196651 TBO196651 TLK196651 TVG196651 UFC196651 UOY196651 UYU196651 VIQ196651 VSM196651 WCI196651 WME196651 WWA196651 S262187 JO262187 TK262187 ADG262187 ANC262187 AWY262187 BGU262187 BQQ262187 CAM262187 CKI262187 CUE262187 DEA262187 DNW262187 DXS262187 EHO262187 ERK262187 FBG262187 FLC262187 FUY262187 GEU262187 GOQ262187 GYM262187 HII262187 HSE262187 ICA262187 ILW262187 IVS262187 JFO262187 JPK262187 JZG262187 KJC262187 KSY262187 LCU262187 LMQ262187 LWM262187 MGI262187 MQE262187 NAA262187 NJW262187 NTS262187 ODO262187 ONK262187 OXG262187 PHC262187 PQY262187 QAU262187 QKQ262187 QUM262187 REI262187 ROE262187 RYA262187 SHW262187 SRS262187 TBO262187 TLK262187 TVG262187 UFC262187 UOY262187 UYU262187 VIQ262187 VSM262187 WCI262187 WME262187 WWA262187 S327723 JO327723 TK327723 ADG327723 ANC327723 AWY327723 BGU327723 BQQ327723 CAM327723 CKI327723 CUE327723 DEA327723 DNW327723 DXS327723 EHO327723 ERK327723 FBG327723 FLC327723 FUY327723 GEU327723 GOQ327723 GYM327723 HII327723 HSE327723 ICA327723 ILW327723 IVS327723 JFO327723 JPK327723 JZG327723 KJC327723 KSY327723 LCU327723 LMQ327723 LWM327723 MGI327723 MQE327723 NAA327723 NJW327723 NTS327723 ODO327723 ONK327723 OXG327723 PHC327723 PQY327723 QAU327723 QKQ327723 QUM327723 REI327723 ROE327723 RYA327723 SHW327723 SRS327723 TBO327723 TLK327723 TVG327723 UFC327723 UOY327723 UYU327723 VIQ327723 VSM327723 WCI327723 WME327723 WWA327723 S393259 JO393259 TK393259 ADG393259 ANC393259 AWY393259 BGU393259 BQQ393259 CAM393259 CKI393259 CUE393259 DEA393259 DNW393259 DXS393259 EHO393259 ERK393259 FBG393259 FLC393259 FUY393259 GEU393259 GOQ393259 GYM393259 HII393259 HSE393259 ICA393259 ILW393259 IVS393259 JFO393259 JPK393259 JZG393259 KJC393259 KSY393259 LCU393259 LMQ393259 LWM393259 MGI393259 MQE393259 NAA393259 NJW393259 NTS393259 ODO393259 ONK393259 OXG393259 PHC393259 PQY393259 QAU393259 QKQ393259 QUM393259 REI393259 ROE393259 RYA393259 SHW393259 SRS393259 TBO393259 TLK393259 TVG393259 UFC393259 UOY393259 UYU393259 VIQ393259 VSM393259 WCI393259 WME393259 WWA393259 S458795 JO458795 TK458795 ADG458795 ANC458795 AWY458795 BGU458795 BQQ458795 CAM458795 CKI458795 CUE458795 DEA458795 DNW458795 DXS458795 EHO458795 ERK458795 FBG458795 FLC458795 FUY458795 GEU458795 GOQ458795 GYM458795 HII458795 HSE458795 ICA458795 ILW458795 IVS458795 JFO458795 JPK458795 JZG458795 KJC458795 KSY458795 LCU458795 LMQ458795 LWM458795 MGI458795 MQE458795 NAA458795 NJW458795 NTS458795 ODO458795 ONK458795 OXG458795 PHC458795 PQY458795 QAU458795 QKQ458795 QUM458795 REI458795 ROE458795 RYA458795 SHW458795 SRS458795 TBO458795 TLK458795 TVG458795 UFC458795 UOY458795 UYU458795 VIQ458795 VSM458795 WCI458795 WME458795 WWA458795 S524331 JO524331 TK524331 ADG524331 ANC524331 AWY524331 BGU524331 BQQ524331 CAM524331 CKI524331 CUE524331 DEA524331 DNW524331 DXS524331 EHO524331 ERK524331 FBG524331 FLC524331 FUY524331 GEU524331 GOQ524331 GYM524331 HII524331 HSE524331 ICA524331 ILW524331 IVS524331 JFO524331 JPK524331 JZG524331 KJC524331 KSY524331 LCU524331 LMQ524331 LWM524331 MGI524331 MQE524331 NAA524331 NJW524331 NTS524331 ODO524331 ONK524331 OXG524331 PHC524331 PQY524331 QAU524331 QKQ524331 QUM524331 REI524331 ROE524331 RYA524331 SHW524331 SRS524331 TBO524331 TLK524331 TVG524331 UFC524331 UOY524331 UYU524331 VIQ524331 VSM524331 WCI524331 WME524331 WWA524331 S589867 JO589867 TK589867 ADG589867 ANC589867 AWY589867 BGU589867 BQQ589867 CAM589867 CKI589867 CUE589867 DEA589867 DNW589867 DXS589867 EHO589867 ERK589867 FBG589867 FLC589867 FUY589867 GEU589867 GOQ589867 GYM589867 HII589867 HSE589867 ICA589867 ILW589867 IVS589867 JFO589867 JPK589867 JZG589867 KJC589867 KSY589867 LCU589867 LMQ589867 LWM589867 MGI589867 MQE589867 NAA589867 NJW589867 NTS589867 ODO589867 ONK589867 OXG589867 PHC589867 PQY589867 QAU589867 QKQ589867 QUM589867 REI589867 ROE589867 RYA589867 SHW589867 SRS589867 TBO589867 TLK589867 TVG589867 UFC589867 UOY589867 UYU589867 VIQ589867 VSM589867 WCI589867 WME589867 WWA589867 S655403 JO655403 TK655403 ADG655403 ANC655403 AWY655403 BGU655403 BQQ655403 CAM655403 CKI655403 CUE655403 DEA655403 DNW655403 DXS655403 EHO655403 ERK655403 FBG655403 FLC655403 FUY655403 GEU655403 GOQ655403 GYM655403 HII655403 HSE655403 ICA655403 ILW655403 IVS655403 JFO655403 JPK655403 JZG655403 KJC655403 KSY655403 LCU655403 LMQ655403 LWM655403 MGI655403 MQE655403 NAA655403 NJW655403 NTS655403 ODO655403 ONK655403 OXG655403 PHC655403 PQY655403 QAU655403 QKQ655403 QUM655403 REI655403 ROE655403 RYA655403 SHW655403 SRS655403 TBO655403 TLK655403 TVG655403 UFC655403 UOY655403 UYU655403 VIQ655403 VSM655403 WCI655403 WME655403 WWA655403 S720939 JO720939 TK720939 ADG720939 ANC720939 AWY720939 BGU720939 BQQ720939 CAM720939 CKI720939 CUE720939 DEA720939 DNW720939 DXS720939 EHO720939 ERK720939 FBG720939 FLC720939 FUY720939 GEU720939 GOQ720939 GYM720939 HII720939 HSE720939 ICA720939 ILW720939 IVS720939 JFO720939 JPK720939 JZG720939 KJC720939 KSY720939 LCU720939 LMQ720939 LWM720939 MGI720939 MQE720939 NAA720939 NJW720939 NTS720939 ODO720939 ONK720939 OXG720939 PHC720939 PQY720939 QAU720939 QKQ720939 QUM720939 REI720939 ROE720939 RYA720939 SHW720939 SRS720939 TBO720939 TLK720939 TVG720939 UFC720939 UOY720939 UYU720939 VIQ720939 VSM720939 WCI720939 WME720939 WWA720939 S786475 JO786475 TK786475 ADG786475 ANC786475 AWY786475 BGU786475 BQQ786475 CAM786475 CKI786475 CUE786475 DEA786475 DNW786475 DXS786475 EHO786475 ERK786475 FBG786475 FLC786475 FUY786475 GEU786475 GOQ786475 GYM786475 HII786475 HSE786475 ICA786475 ILW786475 IVS786475 JFO786475 JPK786475 JZG786475 KJC786475 KSY786475 LCU786475 LMQ786475 LWM786475 MGI786475 MQE786475 NAA786475 NJW786475 NTS786475 ODO786475 ONK786475 OXG786475 PHC786475 PQY786475 QAU786475 QKQ786475 QUM786475 REI786475 ROE786475 RYA786475 SHW786475 SRS786475 TBO786475 TLK786475 TVG786475 UFC786475 UOY786475 UYU786475 VIQ786475 VSM786475 WCI786475 WME786475 WWA786475 S852011 JO852011 TK852011 ADG852011 ANC852011 AWY852011 BGU852011 BQQ852011 CAM852011 CKI852011 CUE852011 DEA852011 DNW852011 DXS852011 EHO852011 ERK852011 FBG852011 FLC852011 FUY852011 GEU852011 GOQ852011 GYM852011 HII852011 HSE852011 ICA852011 ILW852011 IVS852011 JFO852011 JPK852011 JZG852011 KJC852011 KSY852011 LCU852011 LMQ852011 LWM852011 MGI852011 MQE852011 NAA852011 NJW852011 NTS852011 ODO852011 ONK852011 OXG852011 PHC852011 PQY852011 QAU852011 QKQ852011 QUM852011 REI852011 ROE852011 RYA852011 SHW852011 SRS852011 TBO852011 TLK852011 TVG852011 UFC852011 UOY852011 UYU852011 VIQ852011 VSM852011 WCI852011 WME852011 WWA852011 S917547 JO917547 TK917547 ADG917547 ANC917547 AWY917547 BGU917547 BQQ917547 CAM917547 CKI917547 CUE917547 DEA917547 DNW917547 DXS917547 EHO917547 ERK917547 FBG917547 FLC917547 FUY917547 GEU917547 GOQ917547 GYM917547 HII917547 HSE917547 ICA917547 ILW917547 IVS917547 JFO917547 JPK917547 JZG917547 KJC917547 KSY917547 LCU917547 LMQ917547 LWM917547 MGI917547 MQE917547 NAA917547 NJW917547 NTS917547 ODO917547 ONK917547 OXG917547 PHC917547 PQY917547 QAU917547 QKQ917547 QUM917547 REI917547 ROE917547 RYA917547 SHW917547 SRS917547 TBO917547 TLK917547 TVG917547 UFC917547 UOY917547 UYU917547 VIQ917547 VSM917547 WCI917547 WME917547 WWA917547 S983083 JO983083 TK983083 ADG983083 ANC983083 AWY983083 BGU983083 BQQ983083 CAM983083 CKI983083 CUE983083 DEA983083 DNW983083 DXS983083 EHO983083 ERK983083 FBG983083 FLC983083 FUY983083 GEU983083 GOQ983083 GYM983083 HII983083 HSE983083 ICA983083 ILW983083 IVS983083 JFO983083 JPK983083 JZG983083 KJC983083 KSY983083 LCU983083 LMQ983083 LWM983083 MGI983083 MQE983083 NAA983083 NJW983083 NTS983083 ODO983083 ONK983083 OXG983083 PHC983083 PQY983083 QAU983083 QKQ983083 QUM983083 REI983083 ROE983083 RYA983083 SHW983083 SRS983083 TBO983083 TLK983083 TVG983083 UFC983083 UOY983083 UYU983083 VIQ983083 VSM983083 WCI983083 WME983083 WWA983083 O40 JN40:JN41 TJ40:TJ41 ADF40:ADF41 ANB40:ANB41 AWX40:AWX41 BGT40:BGT41 BQP40:BQP41 CAL40:CAL41 CKH40:CKH41 CUD40:CUD41 DDZ40:DDZ41 DNV40:DNV41 DXR40:DXR41 EHN40:EHN41 ERJ40:ERJ41 FBF40:FBF41 FLB40:FLB41 FUX40:FUX41 GET40:GET41 GOP40:GOP41 GYL40:GYL41 HIH40:HIH41 HSD40:HSD41 IBZ40:IBZ41 ILV40:ILV41 IVR40:IVR41 JFN40:JFN41 JPJ40:JPJ41 JZF40:JZF41 KJB40:KJB41 KSX40:KSX41 LCT40:LCT41 LMP40:LMP41 LWL40:LWL41 MGH40:MGH41 MQD40:MQD41 MZZ40:MZZ41 NJV40:NJV41 NTR40:NTR41 ODN40:ODN41 ONJ40:ONJ41 OXF40:OXF41 PHB40:PHB41 PQX40:PQX41 QAT40:QAT41 QKP40:QKP41 QUL40:QUL41 REH40:REH41 ROD40:ROD41 RXZ40:RXZ41 SHV40:SHV41 SRR40:SRR41 TBN40:TBN41 TLJ40:TLJ41 TVF40:TVF41 UFB40:UFB41 UOX40:UOX41 UYT40:UYT41 VIP40:VIP41 VSL40:VSL41 WCH40:WCH41 WMD40:WMD41 WVZ40:WVZ41 R65576:R65577 JN65576:JN65577 TJ65576:TJ65577 ADF65576:ADF65577 ANB65576:ANB65577 AWX65576:AWX65577 BGT65576:BGT65577 BQP65576:BQP65577 CAL65576:CAL65577 CKH65576:CKH65577 CUD65576:CUD65577 DDZ65576:DDZ65577 DNV65576:DNV65577 DXR65576:DXR65577 EHN65576:EHN65577 ERJ65576:ERJ65577 FBF65576:FBF65577 FLB65576:FLB65577 FUX65576:FUX65577 GET65576:GET65577 GOP65576:GOP65577 GYL65576:GYL65577 HIH65576:HIH65577 HSD65576:HSD65577 IBZ65576:IBZ65577 ILV65576:ILV65577 IVR65576:IVR65577 JFN65576:JFN65577 JPJ65576:JPJ65577 JZF65576:JZF65577 KJB65576:KJB65577 KSX65576:KSX65577 LCT65576:LCT65577 LMP65576:LMP65577 LWL65576:LWL65577 MGH65576:MGH65577 MQD65576:MQD65577 MZZ65576:MZZ65577 NJV65576:NJV65577 NTR65576:NTR65577 ODN65576:ODN65577 ONJ65576:ONJ65577 OXF65576:OXF65577 PHB65576:PHB65577 PQX65576:PQX65577 QAT65576:QAT65577 QKP65576:QKP65577 QUL65576:QUL65577 REH65576:REH65577 ROD65576:ROD65577 RXZ65576:RXZ65577 SHV65576:SHV65577 SRR65576:SRR65577 TBN65576:TBN65577 TLJ65576:TLJ65577 TVF65576:TVF65577 UFB65576:UFB65577 UOX65576:UOX65577 UYT65576:UYT65577 VIP65576:VIP65577 VSL65576:VSL65577 WCH65576:WCH65577 WMD65576:WMD65577 WVZ65576:WVZ65577 R131112:R131113 JN131112:JN131113 TJ131112:TJ131113 ADF131112:ADF131113 ANB131112:ANB131113 AWX131112:AWX131113 BGT131112:BGT131113 BQP131112:BQP131113 CAL131112:CAL131113 CKH131112:CKH131113 CUD131112:CUD131113 DDZ131112:DDZ131113 DNV131112:DNV131113 DXR131112:DXR131113 EHN131112:EHN131113 ERJ131112:ERJ131113 FBF131112:FBF131113 FLB131112:FLB131113 FUX131112:FUX131113 GET131112:GET131113 GOP131112:GOP131113 GYL131112:GYL131113 HIH131112:HIH131113 HSD131112:HSD131113 IBZ131112:IBZ131113 ILV131112:ILV131113 IVR131112:IVR131113 JFN131112:JFN131113 JPJ131112:JPJ131113 JZF131112:JZF131113 KJB131112:KJB131113 KSX131112:KSX131113 LCT131112:LCT131113 LMP131112:LMP131113 LWL131112:LWL131113 MGH131112:MGH131113 MQD131112:MQD131113 MZZ131112:MZZ131113 NJV131112:NJV131113 NTR131112:NTR131113 ODN131112:ODN131113 ONJ131112:ONJ131113 OXF131112:OXF131113 PHB131112:PHB131113 PQX131112:PQX131113 QAT131112:QAT131113 QKP131112:QKP131113 QUL131112:QUL131113 REH131112:REH131113 ROD131112:ROD131113 RXZ131112:RXZ131113 SHV131112:SHV131113 SRR131112:SRR131113 TBN131112:TBN131113 TLJ131112:TLJ131113 TVF131112:TVF131113 UFB131112:UFB131113 UOX131112:UOX131113 UYT131112:UYT131113 VIP131112:VIP131113 VSL131112:VSL131113 WCH131112:WCH131113 WMD131112:WMD131113 WVZ131112:WVZ131113 R196648:R196649 JN196648:JN196649 TJ196648:TJ196649 ADF196648:ADF196649 ANB196648:ANB196649 AWX196648:AWX196649 BGT196648:BGT196649 BQP196648:BQP196649 CAL196648:CAL196649 CKH196648:CKH196649 CUD196648:CUD196649 DDZ196648:DDZ196649 DNV196648:DNV196649 DXR196648:DXR196649 EHN196648:EHN196649 ERJ196648:ERJ196649 FBF196648:FBF196649 FLB196648:FLB196649 FUX196648:FUX196649 GET196648:GET196649 GOP196648:GOP196649 GYL196648:GYL196649 HIH196648:HIH196649 HSD196648:HSD196649 IBZ196648:IBZ196649 ILV196648:ILV196649 IVR196648:IVR196649 JFN196648:JFN196649 JPJ196648:JPJ196649 JZF196648:JZF196649 KJB196648:KJB196649 KSX196648:KSX196649 LCT196648:LCT196649 LMP196648:LMP196649 LWL196648:LWL196649 MGH196648:MGH196649 MQD196648:MQD196649 MZZ196648:MZZ196649 NJV196648:NJV196649 NTR196648:NTR196649 ODN196648:ODN196649 ONJ196648:ONJ196649 OXF196648:OXF196649 PHB196648:PHB196649 PQX196648:PQX196649 QAT196648:QAT196649 QKP196648:QKP196649 QUL196648:QUL196649 REH196648:REH196649 ROD196648:ROD196649 RXZ196648:RXZ196649 SHV196648:SHV196649 SRR196648:SRR196649 TBN196648:TBN196649 TLJ196648:TLJ196649 TVF196648:TVF196649 UFB196648:UFB196649 UOX196648:UOX196649 UYT196648:UYT196649 VIP196648:VIP196649 VSL196648:VSL196649 WCH196648:WCH196649 WMD196648:WMD196649 WVZ196648:WVZ196649 R262184:R262185 JN262184:JN262185 TJ262184:TJ262185 ADF262184:ADF262185 ANB262184:ANB262185 AWX262184:AWX262185 BGT262184:BGT262185 BQP262184:BQP262185 CAL262184:CAL262185 CKH262184:CKH262185 CUD262184:CUD262185 DDZ262184:DDZ262185 DNV262184:DNV262185 DXR262184:DXR262185 EHN262184:EHN262185 ERJ262184:ERJ262185 FBF262184:FBF262185 FLB262184:FLB262185 FUX262184:FUX262185 GET262184:GET262185 GOP262184:GOP262185 GYL262184:GYL262185 HIH262184:HIH262185 HSD262184:HSD262185 IBZ262184:IBZ262185 ILV262184:ILV262185 IVR262184:IVR262185 JFN262184:JFN262185 JPJ262184:JPJ262185 JZF262184:JZF262185 KJB262184:KJB262185 KSX262184:KSX262185 LCT262184:LCT262185 LMP262184:LMP262185 LWL262184:LWL262185 MGH262184:MGH262185 MQD262184:MQD262185 MZZ262184:MZZ262185 NJV262184:NJV262185 NTR262184:NTR262185 ODN262184:ODN262185 ONJ262184:ONJ262185 OXF262184:OXF262185 PHB262184:PHB262185 PQX262184:PQX262185 QAT262184:QAT262185 QKP262184:QKP262185 QUL262184:QUL262185 REH262184:REH262185 ROD262184:ROD262185 RXZ262184:RXZ262185 SHV262184:SHV262185 SRR262184:SRR262185 TBN262184:TBN262185 TLJ262184:TLJ262185 TVF262184:TVF262185 UFB262184:UFB262185 UOX262184:UOX262185 UYT262184:UYT262185 VIP262184:VIP262185 VSL262184:VSL262185 WCH262184:WCH262185 WMD262184:WMD262185 WVZ262184:WVZ262185 R327720:R327721 JN327720:JN327721 TJ327720:TJ327721 ADF327720:ADF327721 ANB327720:ANB327721 AWX327720:AWX327721 BGT327720:BGT327721 BQP327720:BQP327721 CAL327720:CAL327721 CKH327720:CKH327721 CUD327720:CUD327721 DDZ327720:DDZ327721 DNV327720:DNV327721 DXR327720:DXR327721 EHN327720:EHN327721 ERJ327720:ERJ327721 FBF327720:FBF327721 FLB327720:FLB327721 FUX327720:FUX327721 GET327720:GET327721 GOP327720:GOP327721 GYL327720:GYL327721 HIH327720:HIH327721 HSD327720:HSD327721 IBZ327720:IBZ327721 ILV327720:ILV327721 IVR327720:IVR327721 JFN327720:JFN327721 JPJ327720:JPJ327721 JZF327720:JZF327721 KJB327720:KJB327721 KSX327720:KSX327721 LCT327720:LCT327721 LMP327720:LMP327721 LWL327720:LWL327721 MGH327720:MGH327721 MQD327720:MQD327721 MZZ327720:MZZ327721 NJV327720:NJV327721 NTR327720:NTR327721 ODN327720:ODN327721 ONJ327720:ONJ327721 OXF327720:OXF327721 PHB327720:PHB327721 PQX327720:PQX327721 QAT327720:QAT327721 QKP327720:QKP327721 QUL327720:QUL327721 REH327720:REH327721 ROD327720:ROD327721 RXZ327720:RXZ327721 SHV327720:SHV327721 SRR327720:SRR327721 TBN327720:TBN327721 TLJ327720:TLJ327721 TVF327720:TVF327721 UFB327720:UFB327721 UOX327720:UOX327721 UYT327720:UYT327721 VIP327720:VIP327721 VSL327720:VSL327721 WCH327720:WCH327721 WMD327720:WMD327721 WVZ327720:WVZ327721 R393256:R393257 JN393256:JN393257 TJ393256:TJ393257 ADF393256:ADF393257 ANB393256:ANB393257 AWX393256:AWX393257 BGT393256:BGT393257 BQP393256:BQP393257 CAL393256:CAL393257 CKH393256:CKH393257 CUD393256:CUD393257 DDZ393256:DDZ393257 DNV393256:DNV393257 DXR393256:DXR393257 EHN393256:EHN393257 ERJ393256:ERJ393257 FBF393256:FBF393257 FLB393256:FLB393257 FUX393256:FUX393257 GET393256:GET393257 GOP393256:GOP393257 GYL393256:GYL393257 HIH393256:HIH393257 HSD393256:HSD393257 IBZ393256:IBZ393257 ILV393256:ILV393257 IVR393256:IVR393257 JFN393256:JFN393257 JPJ393256:JPJ393257 JZF393256:JZF393257 KJB393256:KJB393257 KSX393256:KSX393257 LCT393256:LCT393257 LMP393256:LMP393257 LWL393256:LWL393257 MGH393256:MGH393257 MQD393256:MQD393257 MZZ393256:MZZ393257 NJV393256:NJV393257 NTR393256:NTR393257 ODN393256:ODN393257 ONJ393256:ONJ393257 OXF393256:OXF393257 PHB393256:PHB393257 PQX393256:PQX393257 QAT393256:QAT393257 QKP393256:QKP393257 QUL393256:QUL393257 REH393256:REH393257 ROD393256:ROD393257 RXZ393256:RXZ393257 SHV393256:SHV393257 SRR393256:SRR393257 TBN393256:TBN393257 TLJ393256:TLJ393257 TVF393256:TVF393257 UFB393256:UFB393257 UOX393256:UOX393257 UYT393256:UYT393257 VIP393256:VIP393257 VSL393256:VSL393257 WCH393256:WCH393257 WMD393256:WMD393257 WVZ393256:WVZ393257 R458792:R458793 JN458792:JN458793 TJ458792:TJ458793 ADF458792:ADF458793 ANB458792:ANB458793 AWX458792:AWX458793 BGT458792:BGT458793 BQP458792:BQP458793 CAL458792:CAL458793 CKH458792:CKH458793 CUD458792:CUD458793 DDZ458792:DDZ458793 DNV458792:DNV458793 DXR458792:DXR458793 EHN458792:EHN458793 ERJ458792:ERJ458793 FBF458792:FBF458793 FLB458792:FLB458793 FUX458792:FUX458793 GET458792:GET458793 GOP458792:GOP458793 GYL458792:GYL458793 HIH458792:HIH458793 HSD458792:HSD458793 IBZ458792:IBZ458793 ILV458792:ILV458793 IVR458792:IVR458793 JFN458792:JFN458793 JPJ458792:JPJ458793 JZF458792:JZF458793 KJB458792:KJB458793 KSX458792:KSX458793 LCT458792:LCT458793 LMP458792:LMP458793 LWL458792:LWL458793 MGH458792:MGH458793 MQD458792:MQD458793 MZZ458792:MZZ458793 NJV458792:NJV458793 NTR458792:NTR458793 ODN458792:ODN458793 ONJ458792:ONJ458793 OXF458792:OXF458793 PHB458792:PHB458793 PQX458792:PQX458793 QAT458792:QAT458793 QKP458792:QKP458793 QUL458792:QUL458793 REH458792:REH458793 ROD458792:ROD458793 RXZ458792:RXZ458793 SHV458792:SHV458793 SRR458792:SRR458793 TBN458792:TBN458793 TLJ458792:TLJ458793 TVF458792:TVF458793 UFB458792:UFB458793 UOX458792:UOX458793 UYT458792:UYT458793 VIP458792:VIP458793 VSL458792:VSL458793 WCH458792:WCH458793 WMD458792:WMD458793 WVZ458792:WVZ458793 R524328:R524329 JN524328:JN524329 TJ524328:TJ524329 ADF524328:ADF524329 ANB524328:ANB524329 AWX524328:AWX524329 BGT524328:BGT524329 BQP524328:BQP524329 CAL524328:CAL524329 CKH524328:CKH524329 CUD524328:CUD524329 DDZ524328:DDZ524329 DNV524328:DNV524329 DXR524328:DXR524329 EHN524328:EHN524329 ERJ524328:ERJ524329 FBF524328:FBF524329 FLB524328:FLB524329 FUX524328:FUX524329 GET524328:GET524329 GOP524328:GOP524329 GYL524328:GYL524329 HIH524328:HIH524329 HSD524328:HSD524329 IBZ524328:IBZ524329 ILV524328:ILV524329 IVR524328:IVR524329 JFN524328:JFN524329 JPJ524328:JPJ524329 JZF524328:JZF524329 KJB524328:KJB524329 KSX524328:KSX524329 LCT524328:LCT524329 LMP524328:LMP524329 LWL524328:LWL524329 MGH524328:MGH524329 MQD524328:MQD524329 MZZ524328:MZZ524329 NJV524328:NJV524329 NTR524328:NTR524329 ODN524328:ODN524329 ONJ524328:ONJ524329 OXF524328:OXF524329 PHB524328:PHB524329 PQX524328:PQX524329 QAT524328:QAT524329 QKP524328:QKP524329 QUL524328:QUL524329 REH524328:REH524329 ROD524328:ROD524329 RXZ524328:RXZ524329 SHV524328:SHV524329 SRR524328:SRR524329 TBN524328:TBN524329 TLJ524328:TLJ524329 TVF524328:TVF524329 UFB524328:UFB524329 UOX524328:UOX524329 UYT524328:UYT524329 VIP524328:VIP524329 VSL524328:VSL524329 WCH524328:WCH524329 WMD524328:WMD524329 WVZ524328:WVZ524329 R589864:R589865 JN589864:JN589865 TJ589864:TJ589865 ADF589864:ADF589865 ANB589864:ANB589865 AWX589864:AWX589865 BGT589864:BGT589865 BQP589864:BQP589865 CAL589864:CAL589865 CKH589864:CKH589865 CUD589864:CUD589865 DDZ589864:DDZ589865 DNV589864:DNV589865 DXR589864:DXR589865 EHN589864:EHN589865 ERJ589864:ERJ589865 FBF589864:FBF589865 FLB589864:FLB589865 FUX589864:FUX589865 GET589864:GET589865 GOP589864:GOP589865 GYL589864:GYL589865 HIH589864:HIH589865 HSD589864:HSD589865 IBZ589864:IBZ589865 ILV589864:ILV589865 IVR589864:IVR589865 JFN589864:JFN589865 JPJ589864:JPJ589865 JZF589864:JZF589865 KJB589864:KJB589865 KSX589864:KSX589865 LCT589864:LCT589865 LMP589864:LMP589865 LWL589864:LWL589865 MGH589864:MGH589865 MQD589864:MQD589865 MZZ589864:MZZ589865 NJV589864:NJV589865 NTR589864:NTR589865 ODN589864:ODN589865 ONJ589864:ONJ589865 OXF589864:OXF589865 PHB589864:PHB589865 PQX589864:PQX589865 QAT589864:QAT589865 QKP589864:QKP589865 QUL589864:QUL589865 REH589864:REH589865 ROD589864:ROD589865 RXZ589864:RXZ589865 SHV589864:SHV589865 SRR589864:SRR589865 TBN589864:TBN589865 TLJ589864:TLJ589865 TVF589864:TVF589865 UFB589864:UFB589865 UOX589864:UOX589865 UYT589864:UYT589865 VIP589864:VIP589865 VSL589864:VSL589865 WCH589864:WCH589865 WMD589864:WMD589865 WVZ589864:WVZ589865 R655400:R655401 JN655400:JN655401 TJ655400:TJ655401 ADF655400:ADF655401 ANB655400:ANB655401 AWX655400:AWX655401 BGT655400:BGT655401 BQP655400:BQP655401 CAL655400:CAL655401 CKH655400:CKH655401 CUD655400:CUD655401 DDZ655400:DDZ655401 DNV655400:DNV655401 DXR655400:DXR655401 EHN655400:EHN655401 ERJ655400:ERJ655401 FBF655400:FBF655401 FLB655400:FLB655401 FUX655400:FUX655401 GET655400:GET655401 GOP655400:GOP655401 GYL655400:GYL655401 HIH655400:HIH655401 HSD655400:HSD655401 IBZ655400:IBZ655401 ILV655400:ILV655401 IVR655400:IVR655401 JFN655400:JFN655401 JPJ655400:JPJ655401 JZF655400:JZF655401 KJB655400:KJB655401 KSX655400:KSX655401 LCT655400:LCT655401 LMP655400:LMP655401 LWL655400:LWL655401 MGH655400:MGH655401 MQD655400:MQD655401 MZZ655400:MZZ655401 NJV655400:NJV655401 NTR655400:NTR655401 ODN655400:ODN655401 ONJ655400:ONJ655401 OXF655400:OXF655401 PHB655400:PHB655401 PQX655400:PQX655401 QAT655400:QAT655401 QKP655400:QKP655401 QUL655400:QUL655401 REH655400:REH655401 ROD655400:ROD655401 RXZ655400:RXZ655401 SHV655400:SHV655401 SRR655400:SRR655401 TBN655400:TBN655401 TLJ655400:TLJ655401 TVF655400:TVF655401 UFB655400:UFB655401 UOX655400:UOX655401 UYT655400:UYT655401 VIP655400:VIP655401 VSL655400:VSL655401 WCH655400:WCH655401 WMD655400:WMD655401 WVZ655400:WVZ655401 R720936:R720937 JN720936:JN720937 TJ720936:TJ720937 ADF720936:ADF720937 ANB720936:ANB720937 AWX720936:AWX720937 BGT720936:BGT720937 BQP720936:BQP720937 CAL720936:CAL720937 CKH720936:CKH720937 CUD720936:CUD720937 DDZ720936:DDZ720937 DNV720936:DNV720937 DXR720936:DXR720937 EHN720936:EHN720937 ERJ720936:ERJ720937 FBF720936:FBF720937 FLB720936:FLB720937 FUX720936:FUX720937 GET720936:GET720937 GOP720936:GOP720937 GYL720936:GYL720937 HIH720936:HIH720937 HSD720936:HSD720937 IBZ720936:IBZ720937 ILV720936:ILV720937 IVR720936:IVR720937 JFN720936:JFN720937 JPJ720936:JPJ720937 JZF720936:JZF720937 KJB720936:KJB720937 KSX720936:KSX720937 LCT720936:LCT720937 LMP720936:LMP720937 LWL720936:LWL720937 MGH720936:MGH720937 MQD720936:MQD720937 MZZ720936:MZZ720937 NJV720936:NJV720937 NTR720936:NTR720937 ODN720936:ODN720937 ONJ720936:ONJ720937 OXF720936:OXF720937 PHB720936:PHB720937 PQX720936:PQX720937 QAT720936:QAT720937 QKP720936:QKP720937 QUL720936:QUL720937 REH720936:REH720937 ROD720936:ROD720937 RXZ720936:RXZ720937 SHV720936:SHV720937 SRR720936:SRR720937 TBN720936:TBN720937 TLJ720936:TLJ720937 TVF720936:TVF720937 UFB720936:UFB720937 UOX720936:UOX720937 UYT720936:UYT720937 VIP720936:VIP720937 VSL720936:VSL720937 WCH720936:WCH720937 WMD720936:WMD720937 WVZ720936:WVZ720937 R786472:R786473 JN786472:JN786473 TJ786472:TJ786473 ADF786472:ADF786473 ANB786472:ANB786473 AWX786472:AWX786473 BGT786472:BGT786473 BQP786472:BQP786473 CAL786472:CAL786473 CKH786472:CKH786473 CUD786472:CUD786473 DDZ786472:DDZ786473 DNV786472:DNV786473 DXR786472:DXR786473 EHN786472:EHN786473 ERJ786472:ERJ786473 FBF786472:FBF786473 FLB786472:FLB786473 FUX786472:FUX786473 GET786472:GET786473 GOP786472:GOP786473 GYL786472:GYL786473 HIH786472:HIH786473 HSD786472:HSD786473 IBZ786472:IBZ786473 ILV786472:ILV786473 IVR786472:IVR786473 JFN786472:JFN786473 JPJ786472:JPJ786473 JZF786472:JZF786473 KJB786472:KJB786473 KSX786472:KSX786473 LCT786472:LCT786473 LMP786472:LMP786473 LWL786472:LWL786473 MGH786472:MGH786473 MQD786472:MQD786473 MZZ786472:MZZ786473 NJV786472:NJV786473 NTR786472:NTR786473 ODN786472:ODN786473 ONJ786472:ONJ786473 OXF786472:OXF786473 PHB786472:PHB786473 PQX786472:PQX786473 QAT786472:QAT786473 QKP786472:QKP786473 QUL786472:QUL786473 REH786472:REH786473 ROD786472:ROD786473 RXZ786472:RXZ786473 SHV786472:SHV786473 SRR786472:SRR786473 TBN786472:TBN786473 TLJ786472:TLJ786473 TVF786472:TVF786473 UFB786472:UFB786473 UOX786472:UOX786473 UYT786472:UYT786473 VIP786472:VIP786473 VSL786472:VSL786473 WCH786472:WCH786473 WMD786472:WMD786473 WVZ786472:WVZ786473 R852008:R852009 JN852008:JN852009 TJ852008:TJ852009 ADF852008:ADF852009 ANB852008:ANB852009 AWX852008:AWX852009 BGT852008:BGT852009 BQP852008:BQP852009 CAL852008:CAL852009 CKH852008:CKH852009 CUD852008:CUD852009 DDZ852008:DDZ852009 DNV852008:DNV852009 DXR852008:DXR852009 EHN852008:EHN852009 ERJ852008:ERJ852009 FBF852008:FBF852009 FLB852008:FLB852009 FUX852008:FUX852009 GET852008:GET852009 GOP852008:GOP852009 GYL852008:GYL852009 HIH852008:HIH852009 HSD852008:HSD852009 IBZ852008:IBZ852009 ILV852008:ILV852009 IVR852008:IVR852009 JFN852008:JFN852009 JPJ852008:JPJ852009 JZF852008:JZF852009 KJB852008:KJB852009 KSX852008:KSX852009 LCT852008:LCT852009 LMP852008:LMP852009 LWL852008:LWL852009 MGH852008:MGH852009 MQD852008:MQD852009 MZZ852008:MZZ852009 NJV852008:NJV852009 NTR852008:NTR852009 ODN852008:ODN852009 ONJ852008:ONJ852009 OXF852008:OXF852009 PHB852008:PHB852009 PQX852008:PQX852009 QAT852008:QAT852009 QKP852008:QKP852009 QUL852008:QUL852009 REH852008:REH852009 ROD852008:ROD852009 RXZ852008:RXZ852009 SHV852008:SHV852009 SRR852008:SRR852009 TBN852008:TBN852009 TLJ852008:TLJ852009 TVF852008:TVF852009 UFB852008:UFB852009 UOX852008:UOX852009 UYT852008:UYT852009 VIP852008:VIP852009 VSL852008:VSL852009 WCH852008:WCH852009 WMD852008:WMD852009 WVZ852008:WVZ852009 R917544:R917545 JN917544:JN917545 TJ917544:TJ917545 ADF917544:ADF917545 ANB917544:ANB917545 AWX917544:AWX917545 BGT917544:BGT917545 BQP917544:BQP917545 CAL917544:CAL917545 CKH917544:CKH917545 CUD917544:CUD917545 DDZ917544:DDZ917545 DNV917544:DNV917545 DXR917544:DXR917545 EHN917544:EHN917545 ERJ917544:ERJ917545 FBF917544:FBF917545 FLB917544:FLB917545 FUX917544:FUX917545 GET917544:GET917545 GOP917544:GOP917545 GYL917544:GYL917545 HIH917544:HIH917545 HSD917544:HSD917545 IBZ917544:IBZ917545 ILV917544:ILV917545 IVR917544:IVR917545 JFN917544:JFN917545 JPJ917544:JPJ917545 JZF917544:JZF917545 KJB917544:KJB917545 KSX917544:KSX917545 LCT917544:LCT917545 LMP917544:LMP917545 LWL917544:LWL917545 MGH917544:MGH917545 MQD917544:MQD917545 MZZ917544:MZZ917545 NJV917544:NJV917545 NTR917544:NTR917545 ODN917544:ODN917545 ONJ917544:ONJ917545 OXF917544:OXF917545 PHB917544:PHB917545 PQX917544:PQX917545 QAT917544:QAT917545 QKP917544:QKP917545 QUL917544:QUL917545 REH917544:REH917545 ROD917544:ROD917545 RXZ917544:RXZ917545 SHV917544:SHV917545 SRR917544:SRR917545 TBN917544:TBN917545 TLJ917544:TLJ917545 TVF917544:TVF917545 UFB917544:UFB917545 UOX917544:UOX917545 UYT917544:UYT917545 VIP917544:VIP917545 VSL917544:VSL917545 WCH917544:WCH917545 WMD917544:WMD917545 WVZ917544:WVZ917545 R983080:R983081 JN983080:JN983081 TJ983080:TJ983081 ADF983080:ADF983081 ANB983080:ANB983081 AWX983080:AWX983081 BGT983080:BGT983081 BQP983080:BQP983081 CAL983080:CAL983081 CKH983080:CKH983081 CUD983080:CUD983081 DDZ983080:DDZ983081 DNV983080:DNV983081 DXR983080:DXR983081 EHN983080:EHN983081 ERJ983080:ERJ983081 FBF983080:FBF983081 FLB983080:FLB983081 FUX983080:FUX983081 GET983080:GET983081 GOP983080:GOP983081 GYL983080:GYL983081 HIH983080:HIH983081 HSD983080:HSD983081 IBZ983080:IBZ983081 ILV983080:ILV983081 IVR983080:IVR983081 JFN983080:JFN983081 JPJ983080:JPJ983081 JZF983080:JZF983081 KJB983080:KJB983081 KSX983080:KSX983081 LCT983080:LCT983081 LMP983080:LMP983081 LWL983080:LWL983081 MGH983080:MGH983081 MQD983080:MQD983081 MZZ983080:MZZ983081 NJV983080:NJV983081 NTR983080:NTR983081 ODN983080:ODN983081 ONJ983080:ONJ983081 OXF983080:OXF983081 PHB983080:PHB983081 PQX983080:PQX983081 QAT983080:QAT983081 QKP983080:QKP983081 QUL983080:QUL983081 REH983080:REH983081 ROD983080:ROD983081 RXZ983080:RXZ983081 SHV983080:SHV983081 SRR983080:SRR983081 TBN983080:TBN983081 TLJ983080:TLJ983081 TVF983080:TVF983081 UFB983080:UFB983081 UOX983080:UOX983081 UYT983080:UYT983081 VIP983080:VIP983081 VSL983080:VSL983081 WCH983080:WCH983081 WMD983080:WMD983081 WVZ983080:WVZ983081 L40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I40:I41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M38:M39 JE40:JE41 TA40:TA41 ACW40:ACW41 AMS40:AMS41 AWO40:AWO41 BGK40:BGK41 BQG40:BQG41 CAC40:CAC41 CJY40:CJY41 CTU40:CTU41 DDQ40:DDQ41 DNM40:DNM41 DXI40:DXI41 EHE40:EHE41 ERA40:ERA41 FAW40:FAW41 FKS40:FKS41 FUO40:FUO41 GEK40:GEK41 GOG40:GOG41 GYC40:GYC41 HHY40:HHY41 HRU40:HRU41 IBQ40:IBQ41 ILM40:ILM41 IVI40:IVI41 JFE40:JFE41 JPA40:JPA41 JYW40:JYW41 KIS40:KIS41 KSO40:KSO41 LCK40:LCK41 LMG40:LMG41 LWC40:LWC41 MFY40:MFY41 MPU40:MPU41 MZQ40:MZQ41 NJM40:NJM41 NTI40:NTI41 ODE40:ODE41 ONA40:ONA41 OWW40:OWW41 PGS40:PGS41 PQO40:PQO41 QAK40:QAK41 QKG40:QKG41 QUC40:QUC41 RDY40:RDY41 RNU40:RNU41 RXQ40:RXQ41 SHM40:SHM41 SRI40:SRI41 TBE40:TBE41 TLA40:TLA41 TUW40:TUW41 UES40:UES41 UOO40:UOO41 UYK40:UYK41 VIG40:VIG41 VSC40:VSC41 WBY40:WBY41 WLU40:WLU41 WVQ40:WVQ41 I65576:I65577 JE65576:JE65577 TA65576:TA65577 ACW65576:ACW65577 AMS65576:AMS65577 AWO65576:AWO65577 BGK65576:BGK65577 BQG65576:BQG65577 CAC65576:CAC65577 CJY65576:CJY65577 CTU65576:CTU65577 DDQ65576:DDQ65577 DNM65576:DNM65577 DXI65576:DXI65577 EHE65576:EHE65577 ERA65576:ERA65577 FAW65576:FAW65577 FKS65576:FKS65577 FUO65576:FUO65577 GEK65576:GEK65577 GOG65576:GOG65577 GYC65576:GYC65577 HHY65576:HHY65577 HRU65576:HRU65577 IBQ65576:IBQ65577 ILM65576:ILM65577 IVI65576:IVI65577 JFE65576:JFE65577 JPA65576:JPA65577 JYW65576:JYW65577 KIS65576:KIS65577 KSO65576:KSO65577 LCK65576:LCK65577 LMG65576:LMG65577 LWC65576:LWC65577 MFY65576:MFY65577 MPU65576:MPU65577 MZQ65576:MZQ65577 NJM65576:NJM65577 NTI65576:NTI65577 ODE65576:ODE65577 ONA65576:ONA65577 OWW65576:OWW65577 PGS65576:PGS65577 PQO65576:PQO65577 QAK65576:QAK65577 QKG65576:QKG65577 QUC65576:QUC65577 RDY65576:RDY65577 RNU65576:RNU65577 RXQ65576:RXQ65577 SHM65576:SHM65577 SRI65576:SRI65577 TBE65576:TBE65577 TLA65576:TLA65577 TUW65576:TUW65577 UES65576:UES65577 UOO65576:UOO65577 UYK65576:UYK65577 VIG65576:VIG65577 VSC65576:VSC65577 WBY65576:WBY65577 WLU65576:WLU65577 WVQ65576:WVQ65577 I131112:I131113 JE131112:JE131113 TA131112:TA131113 ACW131112:ACW131113 AMS131112:AMS131113 AWO131112:AWO131113 BGK131112:BGK131113 BQG131112:BQG131113 CAC131112:CAC131113 CJY131112:CJY131113 CTU131112:CTU131113 DDQ131112:DDQ131113 DNM131112:DNM131113 DXI131112:DXI131113 EHE131112:EHE131113 ERA131112:ERA131113 FAW131112:FAW131113 FKS131112:FKS131113 FUO131112:FUO131113 GEK131112:GEK131113 GOG131112:GOG131113 GYC131112:GYC131113 HHY131112:HHY131113 HRU131112:HRU131113 IBQ131112:IBQ131113 ILM131112:ILM131113 IVI131112:IVI131113 JFE131112:JFE131113 JPA131112:JPA131113 JYW131112:JYW131113 KIS131112:KIS131113 KSO131112:KSO131113 LCK131112:LCK131113 LMG131112:LMG131113 LWC131112:LWC131113 MFY131112:MFY131113 MPU131112:MPU131113 MZQ131112:MZQ131113 NJM131112:NJM131113 NTI131112:NTI131113 ODE131112:ODE131113 ONA131112:ONA131113 OWW131112:OWW131113 PGS131112:PGS131113 PQO131112:PQO131113 QAK131112:QAK131113 QKG131112:QKG131113 QUC131112:QUC131113 RDY131112:RDY131113 RNU131112:RNU131113 RXQ131112:RXQ131113 SHM131112:SHM131113 SRI131112:SRI131113 TBE131112:TBE131113 TLA131112:TLA131113 TUW131112:TUW131113 UES131112:UES131113 UOO131112:UOO131113 UYK131112:UYK131113 VIG131112:VIG131113 VSC131112:VSC131113 WBY131112:WBY131113 WLU131112:WLU131113 WVQ131112:WVQ131113 I196648:I196649 JE196648:JE196649 TA196648:TA196649 ACW196648:ACW196649 AMS196648:AMS196649 AWO196648:AWO196649 BGK196648:BGK196649 BQG196648:BQG196649 CAC196648:CAC196649 CJY196648:CJY196649 CTU196648:CTU196649 DDQ196648:DDQ196649 DNM196648:DNM196649 DXI196648:DXI196649 EHE196648:EHE196649 ERA196648:ERA196649 FAW196648:FAW196649 FKS196648:FKS196649 FUO196648:FUO196649 GEK196648:GEK196649 GOG196648:GOG196649 GYC196648:GYC196649 HHY196648:HHY196649 HRU196648:HRU196649 IBQ196648:IBQ196649 ILM196648:ILM196649 IVI196648:IVI196649 JFE196648:JFE196649 JPA196648:JPA196649 JYW196648:JYW196649 KIS196648:KIS196649 KSO196648:KSO196649 LCK196648:LCK196649 LMG196648:LMG196649 LWC196648:LWC196649 MFY196648:MFY196649 MPU196648:MPU196649 MZQ196648:MZQ196649 NJM196648:NJM196649 NTI196648:NTI196649 ODE196648:ODE196649 ONA196648:ONA196649 OWW196648:OWW196649 PGS196648:PGS196649 PQO196648:PQO196649 QAK196648:QAK196649 QKG196648:QKG196649 QUC196648:QUC196649 RDY196648:RDY196649 RNU196648:RNU196649 RXQ196648:RXQ196649 SHM196648:SHM196649 SRI196648:SRI196649 TBE196648:TBE196649 TLA196648:TLA196649 TUW196648:TUW196649 UES196648:UES196649 UOO196648:UOO196649 UYK196648:UYK196649 VIG196648:VIG196649 VSC196648:VSC196649 WBY196648:WBY196649 WLU196648:WLU196649 WVQ196648:WVQ196649 I262184:I262185 JE262184:JE262185 TA262184:TA262185 ACW262184:ACW262185 AMS262184:AMS262185 AWO262184:AWO262185 BGK262184:BGK262185 BQG262184:BQG262185 CAC262184:CAC262185 CJY262184:CJY262185 CTU262184:CTU262185 DDQ262184:DDQ262185 DNM262184:DNM262185 DXI262184:DXI262185 EHE262184:EHE262185 ERA262184:ERA262185 FAW262184:FAW262185 FKS262184:FKS262185 FUO262184:FUO262185 GEK262184:GEK262185 GOG262184:GOG262185 GYC262184:GYC262185 HHY262184:HHY262185 HRU262184:HRU262185 IBQ262184:IBQ262185 ILM262184:ILM262185 IVI262184:IVI262185 JFE262184:JFE262185 JPA262184:JPA262185 JYW262184:JYW262185 KIS262184:KIS262185 KSO262184:KSO262185 LCK262184:LCK262185 LMG262184:LMG262185 LWC262184:LWC262185 MFY262184:MFY262185 MPU262184:MPU262185 MZQ262184:MZQ262185 NJM262184:NJM262185 NTI262184:NTI262185 ODE262184:ODE262185 ONA262184:ONA262185 OWW262184:OWW262185 PGS262184:PGS262185 PQO262184:PQO262185 QAK262184:QAK262185 QKG262184:QKG262185 QUC262184:QUC262185 RDY262184:RDY262185 RNU262184:RNU262185 RXQ262184:RXQ262185 SHM262184:SHM262185 SRI262184:SRI262185 TBE262184:TBE262185 TLA262184:TLA262185 TUW262184:TUW262185 UES262184:UES262185 UOO262184:UOO262185 UYK262184:UYK262185 VIG262184:VIG262185 VSC262184:VSC262185 WBY262184:WBY262185 WLU262184:WLU262185 WVQ262184:WVQ262185 I327720:I327721 JE327720:JE327721 TA327720:TA327721 ACW327720:ACW327721 AMS327720:AMS327721 AWO327720:AWO327721 BGK327720:BGK327721 BQG327720:BQG327721 CAC327720:CAC327721 CJY327720:CJY327721 CTU327720:CTU327721 DDQ327720:DDQ327721 DNM327720:DNM327721 DXI327720:DXI327721 EHE327720:EHE327721 ERA327720:ERA327721 FAW327720:FAW327721 FKS327720:FKS327721 FUO327720:FUO327721 GEK327720:GEK327721 GOG327720:GOG327721 GYC327720:GYC327721 HHY327720:HHY327721 HRU327720:HRU327721 IBQ327720:IBQ327721 ILM327720:ILM327721 IVI327720:IVI327721 JFE327720:JFE327721 JPA327720:JPA327721 JYW327720:JYW327721 KIS327720:KIS327721 KSO327720:KSO327721 LCK327720:LCK327721 LMG327720:LMG327721 LWC327720:LWC327721 MFY327720:MFY327721 MPU327720:MPU327721 MZQ327720:MZQ327721 NJM327720:NJM327721 NTI327720:NTI327721 ODE327720:ODE327721 ONA327720:ONA327721 OWW327720:OWW327721 PGS327720:PGS327721 PQO327720:PQO327721 QAK327720:QAK327721 QKG327720:QKG327721 QUC327720:QUC327721 RDY327720:RDY327721 RNU327720:RNU327721 RXQ327720:RXQ327721 SHM327720:SHM327721 SRI327720:SRI327721 TBE327720:TBE327721 TLA327720:TLA327721 TUW327720:TUW327721 UES327720:UES327721 UOO327720:UOO327721 UYK327720:UYK327721 VIG327720:VIG327721 VSC327720:VSC327721 WBY327720:WBY327721 WLU327720:WLU327721 WVQ327720:WVQ327721 I393256:I393257 JE393256:JE393257 TA393256:TA393257 ACW393256:ACW393257 AMS393256:AMS393257 AWO393256:AWO393257 BGK393256:BGK393257 BQG393256:BQG393257 CAC393256:CAC393257 CJY393256:CJY393257 CTU393256:CTU393257 DDQ393256:DDQ393257 DNM393256:DNM393257 DXI393256:DXI393257 EHE393256:EHE393257 ERA393256:ERA393257 FAW393256:FAW393257 FKS393256:FKS393257 FUO393256:FUO393257 GEK393256:GEK393257 GOG393256:GOG393257 GYC393256:GYC393257 HHY393256:HHY393257 HRU393256:HRU393257 IBQ393256:IBQ393257 ILM393256:ILM393257 IVI393256:IVI393257 JFE393256:JFE393257 JPA393256:JPA393257 JYW393256:JYW393257 KIS393256:KIS393257 KSO393256:KSO393257 LCK393256:LCK393257 LMG393256:LMG393257 LWC393256:LWC393257 MFY393256:MFY393257 MPU393256:MPU393257 MZQ393256:MZQ393257 NJM393256:NJM393257 NTI393256:NTI393257 ODE393256:ODE393257 ONA393256:ONA393257 OWW393256:OWW393257 PGS393256:PGS393257 PQO393256:PQO393257 QAK393256:QAK393257 QKG393256:QKG393257 QUC393256:QUC393257 RDY393256:RDY393257 RNU393256:RNU393257 RXQ393256:RXQ393257 SHM393256:SHM393257 SRI393256:SRI393257 TBE393256:TBE393257 TLA393256:TLA393257 TUW393256:TUW393257 UES393256:UES393257 UOO393256:UOO393257 UYK393256:UYK393257 VIG393256:VIG393257 VSC393256:VSC393257 WBY393256:WBY393257 WLU393256:WLU393257 WVQ393256:WVQ393257 I458792:I458793 JE458792:JE458793 TA458792:TA458793 ACW458792:ACW458793 AMS458792:AMS458793 AWO458792:AWO458793 BGK458792:BGK458793 BQG458792:BQG458793 CAC458792:CAC458793 CJY458792:CJY458793 CTU458792:CTU458793 DDQ458792:DDQ458793 DNM458792:DNM458793 DXI458792:DXI458793 EHE458792:EHE458793 ERA458792:ERA458793 FAW458792:FAW458793 FKS458792:FKS458793 FUO458792:FUO458793 GEK458792:GEK458793 GOG458792:GOG458793 GYC458792:GYC458793 HHY458792:HHY458793 HRU458792:HRU458793 IBQ458792:IBQ458793 ILM458792:ILM458793 IVI458792:IVI458793 JFE458792:JFE458793 JPA458792:JPA458793 JYW458792:JYW458793 KIS458792:KIS458793 KSO458792:KSO458793 LCK458792:LCK458793 LMG458792:LMG458793 LWC458792:LWC458793 MFY458792:MFY458793 MPU458792:MPU458793 MZQ458792:MZQ458793 NJM458792:NJM458793 NTI458792:NTI458793 ODE458792:ODE458793 ONA458792:ONA458793 OWW458792:OWW458793 PGS458792:PGS458793 PQO458792:PQO458793 QAK458792:QAK458793 QKG458792:QKG458793 QUC458792:QUC458793 RDY458792:RDY458793 RNU458792:RNU458793 RXQ458792:RXQ458793 SHM458792:SHM458793 SRI458792:SRI458793 TBE458792:TBE458793 TLA458792:TLA458793 TUW458792:TUW458793 UES458792:UES458793 UOO458792:UOO458793 UYK458792:UYK458793 VIG458792:VIG458793 VSC458792:VSC458793 WBY458792:WBY458793 WLU458792:WLU458793 WVQ458792:WVQ458793 I524328:I524329 JE524328:JE524329 TA524328:TA524329 ACW524328:ACW524329 AMS524328:AMS524329 AWO524328:AWO524329 BGK524328:BGK524329 BQG524328:BQG524329 CAC524328:CAC524329 CJY524328:CJY524329 CTU524328:CTU524329 DDQ524328:DDQ524329 DNM524328:DNM524329 DXI524328:DXI524329 EHE524328:EHE524329 ERA524328:ERA524329 FAW524328:FAW524329 FKS524328:FKS524329 FUO524328:FUO524329 GEK524328:GEK524329 GOG524328:GOG524329 GYC524328:GYC524329 HHY524328:HHY524329 HRU524328:HRU524329 IBQ524328:IBQ524329 ILM524328:ILM524329 IVI524328:IVI524329 JFE524328:JFE524329 JPA524328:JPA524329 JYW524328:JYW524329 KIS524328:KIS524329 KSO524328:KSO524329 LCK524328:LCK524329 LMG524328:LMG524329 LWC524328:LWC524329 MFY524328:MFY524329 MPU524328:MPU524329 MZQ524328:MZQ524329 NJM524328:NJM524329 NTI524328:NTI524329 ODE524328:ODE524329 ONA524328:ONA524329 OWW524328:OWW524329 PGS524328:PGS524329 PQO524328:PQO524329 QAK524328:QAK524329 QKG524328:QKG524329 QUC524328:QUC524329 RDY524328:RDY524329 RNU524328:RNU524329 RXQ524328:RXQ524329 SHM524328:SHM524329 SRI524328:SRI524329 TBE524328:TBE524329 TLA524328:TLA524329 TUW524328:TUW524329 UES524328:UES524329 UOO524328:UOO524329 UYK524328:UYK524329 VIG524328:VIG524329 VSC524328:VSC524329 WBY524328:WBY524329 WLU524328:WLU524329 WVQ524328:WVQ524329 I589864:I589865 JE589864:JE589865 TA589864:TA589865 ACW589864:ACW589865 AMS589864:AMS589865 AWO589864:AWO589865 BGK589864:BGK589865 BQG589864:BQG589865 CAC589864:CAC589865 CJY589864:CJY589865 CTU589864:CTU589865 DDQ589864:DDQ589865 DNM589864:DNM589865 DXI589864:DXI589865 EHE589864:EHE589865 ERA589864:ERA589865 FAW589864:FAW589865 FKS589864:FKS589865 FUO589864:FUO589865 GEK589864:GEK589865 GOG589864:GOG589865 GYC589864:GYC589865 HHY589864:HHY589865 HRU589864:HRU589865 IBQ589864:IBQ589865 ILM589864:ILM589865 IVI589864:IVI589865 JFE589864:JFE589865 JPA589864:JPA589865 JYW589864:JYW589865 KIS589864:KIS589865 KSO589864:KSO589865 LCK589864:LCK589865 LMG589864:LMG589865 LWC589864:LWC589865 MFY589864:MFY589865 MPU589864:MPU589865 MZQ589864:MZQ589865 NJM589864:NJM589865 NTI589864:NTI589865 ODE589864:ODE589865 ONA589864:ONA589865 OWW589864:OWW589865 PGS589864:PGS589865 PQO589864:PQO589865 QAK589864:QAK589865 QKG589864:QKG589865 QUC589864:QUC589865 RDY589864:RDY589865 RNU589864:RNU589865 RXQ589864:RXQ589865 SHM589864:SHM589865 SRI589864:SRI589865 TBE589864:TBE589865 TLA589864:TLA589865 TUW589864:TUW589865 UES589864:UES589865 UOO589864:UOO589865 UYK589864:UYK589865 VIG589864:VIG589865 VSC589864:VSC589865 WBY589864:WBY589865 WLU589864:WLU589865 WVQ589864:WVQ589865 I655400:I655401 JE655400:JE655401 TA655400:TA655401 ACW655400:ACW655401 AMS655400:AMS655401 AWO655400:AWO655401 BGK655400:BGK655401 BQG655400:BQG655401 CAC655400:CAC655401 CJY655400:CJY655401 CTU655400:CTU655401 DDQ655400:DDQ655401 DNM655400:DNM655401 DXI655400:DXI655401 EHE655400:EHE655401 ERA655400:ERA655401 FAW655400:FAW655401 FKS655400:FKS655401 FUO655400:FUO655401 GEK655400:GEK655401 GOG655400:GOG655401 GYC655400:GYC655401 HHY655400:HHY655401 HRU655400:HRU655401 IBQ655400:IBQ655401 ILM655400:ILM655401 IVI655400:IVI655401 JFE655400:JFE655401 JPA655400:JPA655401 JYW655400:JYW655401 KIS655400:KIS655401 KSO655400:KSO655401 LCK655400:LCK655401 LMG655400:LMG655401 LWC655400:LWC655401 MFY655400:MFY655401 MPU655400:MPU655401 MZQ655400:MZQ655401 NJM655400:NJM655401 NTI655400:NTI655401 ODE655400:ODE655401 ONA655400:ONA655401 OWW655400:OWW655401 PGS655400:PGS655401 PQO655400:PQO655401 QAK655400:QAK655401 QKG655400:QKG655401 QUC655400:QUC655401 RDY655400:RDY655401 RNU655400:RNU655401 RXQ655400:RXQ655401 SHM655400:SHM655401 SRI655400:SRI655401 TBE655400:TBE655401 TLA655400:TLA655401 TUW655400:TUW655401 UES655400:UES655401 UOO655400:UOO655401 UYK655400:UYK655401 VIG655400:VIG655401 VSC655400:VSC655401 WBY655400:WBY655401 WLU655400:WLU655401 WVQ655400:WVQ655401 I720936:I720937 JE720936:JE720937 TA720936:TA720937 ACW720936:ACW720937 AMS720936:AMS720937 AWO720936:AWO720937 BGK720936:BGK720937 BQG720936:BQG720937 CAC720936:CAC720937 CJY720936:CJY720937 CTU720936:CTU720937 DDQ720936:DDQ720937 DNM720936:DNM720937 DXI720936:DXI720937 EHE720936:EHE720937 ERA720936:ERA720937 FAW720936:FAW720937 FKS720936:FKS720937 FUO720936:FUO720937 GEK720936:GEK720937 GOG720936:GOG720937 GYC720936:GYC720937 HHY720936:HHY720937 HRU720936:HRU720937 IBQ720936:IBQ720937 ILM720936:ILM720937 IVI720936:IVI720937 JFE720936:JFE720937 JPA720936:JPA720937 JYW720936:JYW720937 KIS720936:KIS720937 KSO720936:KSO720937 LCK720936:LCK720937 LMG720936:LMG720937 LWC720936:LWC720937 MFY720936:MFY720937 MPU720936:MPU720937 MZQ720936:MZQ720937 NJM720936:NJM720937 NTI720936:NTI720937 ODE720936:ODE720937 ONA720936:ONA720937 OWW720936:OWW720937 PGS720936:PGS720937 PQO720936:PQO720937 QAK720936:QAK720937 QKG720936:QKG720937 QUC720936:QUC720937 RDY720936:RDY720937 RNU720936:RNU720937 RXQ720936:RXQ720937 SHM720936:SHM720937 SRI720936:SRI720937 TBE720936:TBE720937 TLA720936:TLA720937 TUW720936:TUW720937 UES720936:UES720937 UOO720936:UOO720937 UYK720936:UYK720937 VIG720936:VIG720937 VSC720936:VSC720937 WBY720936:WBY720937 WLU720936:WLU720937 WVQ720936:WVQ720937 I786472:I786473 JE786472:JE786473 TA786472:TA786473 ACW786472:ACW786473 AMS786472:AMS786473 AWO786472:AWO786473 BGK786472:BGK786473 BQG786472:BQG786473 CAC786472:CAC786473 CJY786472:CJY786473 CTU786472:CTU786473 DDQ786472:DDQ786473 DNM786472:DNM786473 DXI786472:DXI786473 EHE786472:EHE786473 ERA786472:ERA786473 FAW786472:FAW786473 FKS786472:FKS786473 FUO786472:FUO786473 GEK786472:GEK786473 GOG786472:GOG786473 GYC786472:GYC786473 HHY786472:HHY786473 HRU786472:HRU786473 IBQ786472:IBQ786473 ILM786472:ILM786473 IVI786472:IVI786473 JFE786472:JFE786473 JPA786472:JPA786473 JYW786472:JYW786473 KIS786472:KIS786473 KSO786472:KSO786473 LCK786472:LCK786473 LMG786472:LMG786473 LWC786472:LWC786473 MFY786472:MFY786473 MPU786472:MPU786473 MZQ786472:MZQ786473 NJM786472:NJM786473 NTI786472:NTI786473 ODE786472:ODE786473 ONA786472:ONA786473 OWW786472:OWW786473 PGS786472:PGS786473 PQO786472:PQO786473 QAK786472:QAK786473 QKG786472:QKG786473 QUC786472:QUC786473 RDY786472:RDY786473 RNU786472:RNU786473 RXQ786472:RXQ786473 SHM786472:SHM786473 SRI786472:SRI786473 TBE786472:TBE786473 TLA786472:TLA786473 TUW786472:TUW786473 UES786472:UES786473 UOO786472:UOO786473 UYK786472:UYK786473 VIG786472:VIG786473 VSC786472:VSC786473 WBY786472:WBY786473 WLU786472:WLU786473 WVQ786472:WVQ786473 I852008:I852009 JE852008:JE852009 TA852008:TA852009 ACW852008:ACW852009 AMS852008:AMS852009 AWO852008:AWO852009 BGK852008:BGK852009 BQG852008:BQG852009 CAC852008:CAC852009 CJY852008:CJY852009 CTU852008:CTU852009 DDQ852008:DDQ852009 DNM852008:DNM852009 DXI852008:DXI852009 EHE852008:EHE852009 ERA852008:ERA852009 FAW852008:FAW852009 FKS852008:FKS852009 FUO852008:FUO852009 GEK852008:GEK852009 GOG852008:GOG852009 GYC852008:GYC852009 HHY852008:HHY852009 HRU852008:HRU852009 IBQ852008:IBQ852009 ILM852008:ILM852009 IVI852008:IVI852009 JFE852008:JFE852009 JPA852008:JPA852009 JYW852008:JYW852009 KIS852008:KIS852009 KSO852008:KSO852009 LCK852008:LCK852009 LMG852008:LMG852009 LWC852008:LWC852009 MFY852008:MFY852009 MPU852008:MPU852009 MZQ852008:MZQ852009 NJM852008:NJM852009 NTI852008:NTI852009 ODE852008:ODE852009 ONA852008:ONA852009 OWW852008:OWW852009 PGS852008:PGS852009 PQO852008:PQO852009 QAK852008:QAK852009 QKG852008:QKG852009 QUC852008:QUC852009 RDY852008:RDY852009 RNU852008:RNU852009 RXQ852008:RXQ852009 SHM852008:SHM852009 SRI852008:SRI852009 TBE852008:TBE852009 TLA852008:TLA852009 TUW852008:TUW852009 UES852008:UES852009 UOO852008:UOO852009 UYK852008:UYK852009 VIG852008:VIG852009 VSC852008:VSC852009 WBY852008:WBY852009 WLU852008:WLU852009 WVQ852008:WVQ852009 I917544:I917545 JE917544:JE917545 TA917544:TA917545 ACW917544:ACW917545 AMS917544:AMS917545 AWO917544:AWO917545 BGK917544:BGK917545 BQG917544:BQG917545 CAC917544:CAC917545 CJY917544:CJY917545 CTU917544:CTU917545 DDQ917544:DDQ917545 DNM917544:DNM917545 DXI917544:DXI917545 EHE917544:EHE917545 ERA917544:ERA917545 FAW917544:FAW917545 FKS917544:FKS917545 FUO917544:FUO917545 GEK917544:GEK917545 GOG917544:GOG917545 GYC917544:GYC917545 HHY917544:HHY917545 HRU917544:HRU917545 IBQ917544:IBQ917545 ILM917544:ILM917545 IVI917544:IVI917545 JFE917544:JFE917545 JPA917544:JPA917545 JYW917544:JYW917545 KIS917544:KIS917545 KSO917544:KSO917545 LCK917544:LCK917545 LMG917544:LMG917545 LWC917544:LWC917545 MFY917544:MFY917545 MPU917544:MPU917545 MZQ917544:MZQ917545 NJM917544:NJM917545 NTI917544:NTI917545 ODE917544:ODE917545 ONA917544:ONA917545 OWW917544:OWW917545 PGS917544:PGS917545 PQO917544:PQO917545 QAK917544:QAK917545 QKG917544:QKG917545 QUC917544:QUC917545 RDY917544:RDY917545 RNU917544:RNU917545 RXQ917544:RXQ917545 SHM917544:SHM917545 SRI917544:SRI917545 TBE917544:TBE917545 TLA917544:TLA917545 TUW917544:TUW917545 UES917544:UES917545 UOO917544:UOO917545 UYK917544:UYK917545 VIG917544:VIG917545 VSC917544:VSC917545 WBY917544:WBY917545 WLU917544:WLU917545 WVQ917544:WVQ917545 I983080:I983081 JE983080:JE983081 TA983080:TA983081 ACW983080:ACW983081 AMS983080:AMS983081 AWO983080:AWO983081 BGK983080:BGK983081 BQG983080:BQG983081 CAC983080:CAC983081 CJY983080:CJY983081 CTU983080:CTU983081 DDQ983080:DDQ983081 DNM983080:DNM983081 DXI983080:DXI983081 EHE983080:EHE983081 ERA983080:ERA983081 FAW983080:FAW983081 FKS983080:FKS983081 FUO983080:FUO983081 GEK983080:GEK983081 GOG983080:GOG983081 GYC983080:GYC983081 HHY983080:HHY983081 HRU983080:HRU983081 IBQ983080:IBQ983081 ILM983080:ILM983081 IVI983080:IVI983081 JFE983080:JFE983081 JPA983080:JPA983081 JYW983080:JYW983081 KIS983080:KIS983081 KSO983080:KSO983081 LCK983080:LCK983081 LMG983080:LMG983081 LWC983080:LWC983081 MFY983080:MFY983081 MPU983080:MPU983081 MZQ983080:MZQ983081 NJM983080:NJM983081 NTI983080:NTI983081 ODE983080:ODE983081 ONA983080:ONA983081 OWW983080:OWW983081 PGS983080:PGS983081 PQO983080:PQO983081 QAK983080:QAK983081 QKG983080:QKG983081 QUC983080:QUC983081 RDY983080:RDY983081 RNU983080:RNU983081 RXQ983080:RXQ983081 SHM983080:SHM983081 SRI983080:SRI983081 TBE983080:TBE983081 TLA983080:TLA983081 TUW983080:TUW983081 UES983080:UES983081 UOO983080:UOO983081 UYK983080:UYK983081 VIG983080:VIG983081 VSC983080:VSC983081 WBY983080:WBY983081 WLU983080:WLU983081 WVQ983080:WVQ983081 WVN983067:WVN983069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F27:F29 JA30:JA31 SW30:SW31 ACS30:ACS31 AMO30:AMO31 AWK30:AWK31 BGG30:BGG31 BQC30:BQC31 BZY30:BZY31 CJU30:CJU31 CTQ30:CTQ31 DDM30:DDM31 DNI30:DNI31 DXE30:DXE31 EHA30:EHA31 EQW30:EQW31 FAS30:FAS31 FKO30:FKO31 FUK30:FUK31 GEG30:GEG31 GOC30:GOC31 GXY30:GXY31 HHU30:HHU31 HRQ30:HRQ31 IBM30:IBM31 ILI30:ILI31 IVE30:IVE31 JFA30:JFA31 JOW30:JOW31 JYS30:JYS31 KIO30:KIO31 KSK30:KSK31 LCG30:LCG31 LMC30:LMC31 LVY30:LVY31 MFU30:MFU31 MPQ30:MPQ31 MZM30:MZM31 NJI30:NJI31 NTE30:NTE31 ODA30:ODA31 OMW30:OMW31 OWS30:OWS31 PGO30:PGO31 PQK30:PQK31 QAG30:QAG31 QKC30:QKC31 QTY30:QTY31 RDU30:RDU31 RNQ30:RNQ31 RXM30:RXM31 SHI30:SHI31 SRE30:SRE31 TBA30:TBA31 TKW30:TKW31 TUS30:TUS31 UEO30:UEO31 UOK30:UOK31 UYG30:UYG31 VIC30:VIC31 VRY30:VRY31 WBU30:WBU31 WLQ30:WLQ31 WVM30:WVM31 E65566:E65567 JA65566:JA65567 SW65566:SW65567 ACS65566:ACS65567 AMO65566:AMO65567 AWK65566:AWK65567 BGG65566:BGG65567 BQC65566:BQC65567 BZY65566:BZY65567 CJU65566:CJU65567 CTQ65566:CTQ65567 DDM65566:DDM65567 DNI65566:DNI65567 DXE65566:DXE65567 EHA65566:EHA65567 EQW65566:EQW65567 FAS65566:FAS65567 FKO65566:FKO65567 FUK65566:FUK65567 GEG65566:GEG65567 GOC65566:GOC65567 GXY65566:GXY65567 HHU65566:HHU65567 HRQ65566:HRQ65567 IBM65566:IBM65567 ILI65566:ILI65567 IVE65566:IVE65567 JFA65566:JFA65567 JOW65566:JOW65567 JYS65566:JYS65567 KIO65566:KIO65567 KSK65566:KSK65567 LCG65566:LCG65567 LMC65566:LMC65567 LVY65566:LVY65567 MFU65566:MFU65567 MPQ65566:MPQ65567 MZM65566:MZM65567 NJI65566:NJI65567 NTE65566:NTE65567 ODA65566:ODA65567 OMW65566:OMW65567 OWS65566:OWS65567 PGO65566:PGO65567 PQK65566:PQK65567 QAG65566:QAG65567 QKC65566:QKC65567 QTY65566:QTY65567 RDU65566:RDU65567 RNQ65566:RNQ65567 RXM65566:RXM65567 SHI65566:SHI65567 SRE65566:SRE65567 TBA65566:TBA65567 TKW65566:TKW65567 TUS65566:TUS65567 UEO65566:UEO65567 UOK65566:UOK65567 UYG65566:UYG65567 VIC65566:VIC65567 VRY65566:VRY65567 WBU65566:WBU65567 WLQ65566:WLQ65567 WVM65566:WVM65567 E131102:E131103 JA131102:JA131103 SW131102:SW131103 ACS131102:ACS131103 AMO131102:AMO131103 AWK131102:AWK131103 BGG131102:BGG131103 BQC131102:BQC131103 BZY131102:BZY131103 CJU131102:CJU131103 CTQ131102:CTQ131103 DDM131102:DDM131103 DNI131102:DNI131103 DXE131102:DXE131103 EHA131102:EHA131103 EQW131102:EQW131103 FAS131102:FAS131103 FKO131102:FKO131103 FUK131102:FUK131103 GEG131102:GEG131103 GOC131102:GOC131103 GXY131102:GXY131103 HHU131102:HHU131103 HRQ131102:HRQ131103 IBM131102:IBM131103 ILI131102:ILI131103 IVE131102:IVE131103 JFA131102:JFA131103 JOW131102:JOW131103 JYS131102:JYS131103 KIO131102:KIO131103 KSK131102:KSK131103 LCG131102:LCG131103 LMC131102:LMC131103 LVY131102:LVY131103 MFU131102:MFU131103 MPQ131102:MPQ131103 MZM131102:MZM131103 NJI131102:NJI131103 NTE131102:NTE131103 ODA131102:ODA131103 OMW131102:OMW131103 OWS131102:OWS131103 PGO131102:PGO131103 PQK131102:PQK131103 QAG131102:QAG131103 QKC131102:QKC131103 QTY131102:QTY131103 RDU131102:RDU131103 RNQ131102:RNQ131103 RXM131102:RXM131103 SHI131102:SHI131103 SRE131102:SRE131103 TBA131102:TBA131103 TKW131102:TKW131103 TUS131102:TUS131103 UEO131102:UEO131103 UOK131102:UOK131103 UYG131102:UYG131103 VIC131102:VIC131103 VRY131102:VRY131103 WBU131102:WBU131103 WLQ131102:WLQ131103 WVM131102:WVM131103 E196638:E196639 JA196638:JA196639 SW196638:SW196639 ACS196638:ACS196639 AMO196638:AMO196639 AWK196638:AWK196639 BGG196638:BGG196639 BQC196638:BQC196639 BZY196638:BZY196639 CJU196638:CJU196639 CTQ196638:CTQ196639 DDM196638:DDM196639 DNI196638:DNI196639 DXE196638:DXE196639 EHA196638:EHA196639 EQW196638:EQW196639 FAS196638:FAS196639 FKO196638:FKO196639 FUK196638:FUK196639 GEG196638:GEG196639 GOC196638:GOC196639 GXY196638:GXY196639 HHU196638:HHU196639 HRQ196638:HRQ196639 IBM196638:IBM196639 ILI196638:ILI196639 IVE196638:IVE196639 JFA196638:JFA196639 JOW196638:JOW196639 JYS196638:JYS196639 KIO196638:KIO196639 KSK196638:KSK196639 LCG196638:LCG196639 LMC196638:LMC196639 LVY196638:LVY196639 MFU196638:MFU196639 MPQ196638:MPQ196639 MZM196638:MZM196639 NJI196638:NJI196639 NTE196638:NTE196639 ODA196638:ODA196639 OMW196638:OMW196639 OWS196638:OWS196639 PGO196638:PGO196639 PQK196638:PQK196639 QAG196638:QAG196639 QKC196638:QKC196639 QTY196638:QTY196639 RDU196638:RDU196639 RNQ196638:RNQ196639 RXM196638:RXM196639 SHI196638:SHI196639 SRE196638:SRE196639 TBA196638:TBA196639 TKW196638:TKW196639 TUS196638:TUS196639 UEO196638:UEO196639 UOK196638:UOK196639 UYG196638:UYG196639 VIC196638:VIC196639 VRY196638:VRY196639 WBU196638:WBU196639 WLQ196638:WLQ196639 WVM196638:WVM196639 E262174:E262175 JA262174:JA262175 SW262174:SW262175 ACS262174:ACS262175 AMO262174:AMO262175 AWK262174:AWK262175 BGG262174:BGG262175 BQC262174:BQC262175 BZY262174:BZY262175 CJU262174:CJU262175 CTQ262174:CTQ262175 DDM262174:DDM262175 DNI262174:DNI262175 DXE262174:DXE262175 EHA262174:EHA262175 EQW262174:EQW262175 FAS262174:FAS262175 FKO262174:FKO262175 FUK262174:FUK262175 GEG262174:GEG262175 GOC262174:GOC262175 GXY262174:GXY262175 HHU262174:HHU262175 HRQ262174:HRQ262175 IBM262174:IBM262175 ILI262174:ILI262175 IVE262174:IVE262175 JFA262174:JFA262175 JOW262174:JOW262175 JYS262174:JYS262175 KIO262174:KIO262175 KSK262174:KSK262175 LCG262174:LCG262175 LMC262174:LMC262175 LVY262174:LVY262175 MFU262174:MFU262175 MPQ262174:MPQ262175 MZM262174:MZM262175 NJI262174:NJI262175 NTE262174:NTE262175 ODA262174:ODA262175 OMW262174:OMW262175 OWS262174:OWS262175 PGO262174:PGO262175 PQK262174:PQK262175 QAG262174:QAG262175 QKC262174:QKC262175 QTY262174:QTY262175 RDU262174:RDU262175 RNQ262174:RNQ262175 RXM262174:RXM262175 SHI262174:SHI262175 SRE262174:SRE262175 TBA262174:TBA262175 TKW262174:TKW262175 TUS262174:TUS262175 UEO262174:UEO262175 UOK262174:UOK262175 UYG262174:UYG262175 VIC262174:VIC262175 VRY262174:VRY262175 WBU262174:WBU262175 WLQ262174:WLQ262175 WVM262174:WVM262175 E327710:E327711 JA327710:JA327711 SW327710:SW327711 ACS327710:ACS327711 AMO327710:AMO327711 AWK327710:AWK327711 BGG327710:BGG327711 BQC327710:BQC327711 BZY327710:BZY327711 CJU327710:CJU327711 CTQ327710:CTQ327711 DDM327710:DDM327711 DNI327710:DNI327711 DXE327710:DXE327711 EHA327710:EHA327711 EQW327710:EQW327711 FAS327710:FAS327711 FKO327710:FKO327711 FUK327710:FUK327711 GEG327710:GEG327711 GOC327710:GOC327711 GXY327710:GXY327711 HHU327710:HHU327711 HRQ327710:HRQ327711 IBM327710:IBM327711 ILI327710:ILI327711 IVE327710:IVE327711 JFA327710:JFA327711 JOW327710:JOW327711 JYS327710:JYS327711 KIO327710:KIO327711 KSK327710:KSK327711 LCG327710:LCG327711 LMC327710:LMC327711 LVY327710:LVY327711 MFU327710:MFU327711 MPQ327710:MPQ327711 MZM327710:MZM327711 NJI327710:NJI327711 NTE327710:NTE327711 ODA327710:ODA327711 OMW327710:OMW327711 OWS327710:OWS327711 PGO327710:PGO327711 PQK327710:PQK327711 QAG327710:QAG327711 QKC327710:QKC327711 QTY327710:QTY327711 RDU327710:RDU327711 RNQ327710:RNQ327711 RXM327710:RXM327711 SHI327710:SHI327711 SRE327710:SRE327711 TBA327710:TBA327711 TKW327710:TKW327711 TUS327710:TUS327711 UEO327710:UEO327711 UOK327710:UOK327711 UYG327710:UYG327711 VIC327710:VIC327711 VRY327710:VRY327711 WBU327710:WBU327711 WLQ327710:WLQ327711 WVM327710:WVM327711 E393246:E393247 JA393246:JA393247 SW393246:SW393247 ACS393246:ACS393247 AMO393246:AMO393247 AWK393246:AWK393247 BGG393246:BGG393247 BQC393246:BQC393247 BZY393246:BZY393247 CJU393246:CJU393247 CTQ393246:CTQ393247 DDM393246:DDM393247 DNI393246:DNI393247 DXE393246:DXE393247 EHA393246:EHA393247 EQW393246:EQW393247 FAS393246:FAS393247 FKO393246:FKO393247 FUK393246:FUK393247 GEG393246:GEG393247 GOC393246:GOC393247 GXY393246:GXY393247 HHU393246:HHU393247 HRQ393246:HRQ393247 IBM393246:IBM393247 ILI393246:ILI393247 IVE393246:IVE393247 JFA393246:JFA393247 JOW393246:JOW393247 JYS393246:JYS393247 KIO393246:KIO393247 KSK393246:KSK393247 LCG393246:LCG393247 LMC393246:LMC393247 LVY393246:LVY393247 MFU393246:MFU393247 MPQ393246:MPQ393247 MZM393246:MZM393247 NJI393246:NJI393247 NTE393246:NTE393247 ODA393246:ODA393247 OMW393246:OMW393247 OWS393246:OWS393247 PGO393246:PGO393247 PQK393246:PQK393247 QAG393246:QAG393247 QKC393246:QKC393247 QTY393246:QTY393247 RDU393246:RDU393247 RNQ393246:RNQ393247 RXM393246:RXM393247 SHI393246:SHI393247 SRE393246:SRE393247 TBA393246:TBA393247 TKW393246:TKW393247 TUS393246:TUS393247 UEO393246:UEO393247 UOK393246:UOK393247 UYG393246:UYG393247 VIC393246:VIC393247 VRY393246:VRY393247 WBU393246:WBU393247 WLQ393246:WLQ393247 WVM393246:WVM393247 E458782:E458783 JA458782:JA458783 SW458782:SW458783 ACS458782:ACS458783 AMO458782:AMO458783 AWK458782:AWK458783 BGG458782:BGG458783 BQC458782:BQC458783 BZY458782:BZY458783 CJU458782:CJU458783 CTQ458782:CTQ458783 DDM458782:DDM458783 DNI458782:DNI458783 DXE458782:DXE458783 EHA458782:EHA458783 EQW458782:EQW458783 FAS458782:FAS458783 FKO458782:FKO458783 FUK458782:FUK458783 GEG458782:GEG458783 GOC458782:GOC458783 GXY458782:GXY458783 HHU458782:HHU458783 HRQ458782:HRQ458783 IBM458782:IBM458783 ILI458782:ILI458783 IVE458782:IVE458783 JFA458782:JFA458783 JOW458782:JOW458783 JYS458782:JYS458783 KIO458782:KIO458783 KSK458782:KSK458783 LCG458782:LCG458783 LMC458782:LMC458783 LVY458782:LVY458783 MFU458782:MFU458783 MPQ458782:MPQ458783 MZM458782:MZM458783 NJI458782:NJI458783 NTE458782:NTE458783 ODA458782:ODA458783 OMW458782:OMW458783 OWS458782:OWS458783 PGO458782:PGO458783 PQK458782:PQK458783 QAG458782:QAG458783 QKC458782:QKC458783 QTY458782:QTY458783 RDU458782:RDU458783 RNQ458782:RNQ458783 RXM458782:RXM458783 SHI458782:SHI458783 SRE458782:SRE458783 TBA458782:TBA458783 TKW458782:TKW458783 TUS458782:TUS458783 UEO458782:UEO458783 UOK458782:UOK458783 UYG458782:UYG458783 VIC458782:VIC458783 VRY458782:VRY458783 WBU458782:WBU458783 WLQ458782:WLQ458783 WVM458782:WVM458783 E524318:E524319 JA524318:JA524319 SW524318:SW524319 ACS524318:ACS524319 AMO524318:AMO524319 AWK524318:AWK524319 BGG524318:BGG524319 BQC524318:BQC524319 BZY524318:BZY524319 CJU524318:CJU524319 CTQ524318:CTQ524319 DDM524318:DDM524319 DNI524318:DNI524319 DXE524318:DXE524319 EHA524318:EHA524319 EQW524318:EQW524319 FAS524318:FAS524319 FKO524318:FKO524319 FUK524318:FUK524319 GEG524318:GEG524319 GOC524318:GOC524319 GXY524318:GXY524319 HHU524318:HHU524319 HRQ524318:HRQ524319 IBM524318:IBM524319 ILI524318:ILI524319 IVE524318:IVE524319 JFA524318:JFA524319 JOW524318:JOW524319 JYS524318:JYS524319 KIO524318:KIO524319 KSK524318:KSK524319 LCG524318:LCG524319 LMC524318:LMC524319 LVY524318:LVY524319 MFU524318:MFU524319 MPQ524318:MPQ524319 MZM524318:MZM524319 NJI524318:NJI524319 NTE524318:NTE524319 ODA524318:ODA524319 OMW524318:OMW524319 OWS524318:OWS524319 PGO524318:PGO524319 PQK524318:PQK524319 QAG524318:QAG524319 QKC524318:QKC524319 QTY524318:QTY524319 RDU524318:RDU524319 RNQ524318:RNQ524319 RXM524318:RXM524319 SHI524318:SHI524319 SRE524318:SRE524319 TBA524318:TBA524319 TKW524318:TKW524319 TUS524318:TUS524319 UEO524318:UEO524319 UOK524318:UOK524319 UYG524318:UYG524319 VIC524318:VIC524319 VRY524318:VRY524319 WBU524318:WBU524319 WLQ524318:WLQ524319 WVM524318:WVM524319 E589854:E589855 JA589854:JA589855 SW589854:SW589855 ACS589854:ACS589855 AMO589854:AMO589855 AWK589854:AWK589855 BGG589854:BGG589855 BQC589854:BQC589855 BZY589854:BZY589855 CJU589854:CJU589855 CTQ589854:CTQ589855 DDM589854:DDM589855 DNI589854:DNI589855 DXE589854:DXE589855 EHA589854:EHA589855 EQW589854:EQW589855 FAS589854:FAS589855 FKO589854:FKO589855 FUK589854:FUK589855 GEG589854:GEG589855 GOC589854:GOC589855 GXY589854:GXY589855 HHU589854:HHU589855 HRQ589854:HRQ589855 IBM589854:IBM589855 ILI589854:ILI589855 IVE589854:IVE589855 JFA589854:JFA589855 JOW589854:JOW589855 JYS589854:JYS589855 KIO589854:KIO589855 KSK589854:KSK589855 LCG589854:LCG589855 LMC589854:LMC589855 LVY589854:LVY589855 MFU589854:MFU589855 MPQ589854:MPQ589855 MZM589854:MZM589855 NJI589854:NJI589855 NTE589854:NTE589855 ODA589854:ODA589855 OMW589854:OMW589855 OWS589854:OWS589855 PGO589854:PGO589855 PQK589854:PQK589855 QAG589854:QAG589855 QKC589854:QKC589855 QTY589854:QTY589855 RDU589854:RDU589855 RNQ589854:RNQ589855 RXM589854:RXM589855 SHI589854:SHI589855 SRE589854:SRE589855 TBA589854:TBA589855 TKW589854:TKW589855 TUS589854:TUS589855 UEO589854:UEO589855 UOK589854:UOK589855 UYG589854:UYG589855 VIC589854:VIC589855 VRY589854:VRY589855 WBU589854:WBU589855 WLQ589854:WLQ589855 WVM589854:WVM589855 E655390:E655391 JA655390:JA655391 SW655390:SW655391 ACS655390:ACS655391 AMO655390:AMO655391 AWK655390:AWK655391 BGG655390:BGG655391 BQC655390:BQC655391 BZY655390:BZY655391 CJU655390:CJU655391 CTQ655390:CTQ655391 DDM655390:DDM655391 DNI655390:DNI655391 DXE655390:DXE655391 EHA655390:EHA655391 EQW655390:EQW655391 FAS655390:FAS655391 FKO655390:FKO655391 FUK655390:FUK655391 GEG655390:GEG655391 GOC655390:GOC655391 GXY655390:GXY655391 HHU655390:HHU655391 HRQ655390:HRQ655391 IBM655390:IBM655391 ILI655390:ILI655391 IVE655390:IVE655391 JFA655390:JFA655391 JOW655390:JOW655391 JYS655390:JYS655391 KIO655390:KIO655391 KSK655390:KSK655391 LCG655390:LCG655391 LMC655390:LMC655391 LVY655390:LVY655391 MFU655390:MFU655391 MPQ655390:MPQ655391 MZM655390:MZM655391 NJI655390:NJI655391 NTE655390:NTE655391 ODA655390:ODA655391 OMW655390:OMW655391 OWS655390:OWS655391 PGO655390:PGO655391 PQK655390:PQK655391 QAG655390:QAG655391 QKC655390:QKC655391 QTY655390:QTY655391 RDU655390:RDU655391 RNQ655390:RNQ655391 RXM655390:RXM655391 SHI655390:SHI655391 SRE655390:SRE655391 TBA655390:TBA655391 TKW655390:TKW655391 TUS655390:TUS655391 UEO655390:UEO655391 UOK655390:UOK655391 UYG655390:UYG655391 VIC655390:VIC655391 VRY655390:VRY655391 WBU655390:WBU655391 WLQ655390:WLQ655391 WVM655390:WVM655391 E720926:E720927 JA720926:JA720927 SW720926:SW720927 ACS720926:ACS720927 AMO720926:AMO720927 AWK720926:AWK720927 BGG720926:BGG720927 BQC720926:BQC720927 BZY720926:BZY720927 CJU720926:CJU720927 CTQ720926:CTQ720927 DDM720926:DDM720927 DNI720926:DNI720927 DXE720926:DXE720927 EHA720926:EHA720927 EQW720926:EQW720927 FAS720926:FAS720927 FKO720926:FKO720927 FUK720926:FUK720927 GEG720926:GEG720927 GOC720926:GOC720927 GXY720926:GXY720927 HHU720926:HHU720927 HRQ720926:HRQ720927 IBM720926:IBM720927 ILI720926:ILI720927 IVE720926:IVE720927 JFA720926:JFA720927 JOW720926:JOW720927 JYS720926:JYS720927 KIO720926:KIO720927 KSK720926:KSK720927 LCG720926:LCG720927 LMC720926:LMC720927 LVY720926:LVY720927 MFU720926:MFU720927 MPQ720926:MPQ720927 MZM720926:MZM720927 NJI720926:NJI720927 NTE720926:NTE720927 ODA720926:ODA720927 OMW720926:OMW720927 OWS720926:OWS720927 PGO720926:PGO720927 PQK720926:PQK720927 QAG720926:QAG720927 QKC720926:QKC720927 QTY720926:QTY720927 RDU720926:RDU720927 RNQ720926:RNQ720927 RXM720926:RXM720927 SHI720926:SHI720927 SRE720926:SRE720927 TBA720926:TBA720927 TKW720926:TKW720927 TUS720926:TUS720927 UEO720926:UEO720927 UOK720926:UOK720927 UYG720926:UYG720927 VIC720926:VIC720927 VRY720926:VRY720927 WBU720926:WBU720927 WLQ720926:WLQ720927 WVM720926:WVM720927 E786462:E786463 JA786462:JA786463 SW786462:SW786463 ACS786462:ACS786463 AMO786462:AMO786463 AWK786462:AWK786463 BGG786462:BGG786463 BQC786462:BQC786463 BZY786462:BZY786463 CJU786462:CJU786463 CTQ786462:CTQ786463 DDM786462:DDM786463 DNI786462:DNI786463 DXE786462:DXE786463 EHA786462:EHA786463 EQW786462:EQW786463 FAS786462:FAS786463 FKO786462:FKO786463 FUK786462:FUK786463 GEG786462:GEG786463 GOC786462:GOC786463 GXY786462:GXY786463 HHU786462:HHU786463 HRQ786462:HRQ786463 IBM786462:IBM786463 ILI786462:ILI786463 IVE786462:IVE786463 JFA786462:JFA786463 JOW786462:JOW786463 JYS786462:JYS786463 KIO786462:KIO786463 KSK786462:KSK786463 LCG786462:LCG786463 LMC786462:LMC786463 LVY786462:LVY786463 MFU786462:MFU786463 MPQ786462:MPQ786463 MZM786462:MZM786463 NJI786462:NJI786463 NTE786462:NTE786463 ODA786462:ODA786463 OMW786462:OMW786463 OWS786462:OWS786463 PGO786462:PGO786463 PQK786462:PQK786463 QAG786462:QAG786463 QKC786462:QKC786463 QTY786462:QTY786463 RDU786462:RDU786463 RNQ786462:RNQ786463 RXM786462:RXM786463 SHI786462:SHI786463 SRE786462:SRE786463 TBA786462:TBA786463 TKW786462:TKW786463 TUS786462:TUS786463 UEO786462:UEO786463 UOK786462:UOK786463 UYG786462:UYG786463 VIC786462:VIC786463 VRY786462:VRY786463 WBU786462:WBU786463 WLQ786462:WLQ786463 WVM786462:WVM786463 E851998:E851999 JA851998:JA851999 SW851998:SW851999 ACS851998:ACS851999 AMO851998:AMO851999 AWK851998:AWK851999 BGG851998:BGG851999 BQC851998:BQC851999 BZY851998:BZY851999 CJU851998:CJU851999 CTQ851998:CTQ851999 DDM851998:DDM851999 DNI851998:DNI851999 DXE851998:DXE851999 EHA851998:EHA851999 EQW851998:EQW851999 FAS851998:FAS851999 FKO851998:FKO851999 FUK851998:FUK851999 GEG851998:GEG851999 GOC851998:GOC851999 GXY851998:GXY851999 HHU851998:HHU851999 HRQ851998:HRQ851999 IBM851998:IBM851999 ILI851998:ILI851999 IVE851998:IVE851999 JFA851998:JFA851999 JOW851998:JOW851999 JYS851998:JYS851999 KIO851998:KIO851999 KSK851998:KSK851999 LCG851998:LCG851999 LMC851998:LMC851999 LVY851998:LVY851999 MFU851998:MFU851999 MPQ851998:MPQ851999 MZM851998:MZM851999 NJI851998:NJI851999 NTE851998:NTE851999 ODA851998:ODA851999 OMW851998:OMW851999 OWS851998:OWS851999 PGO851998:PGO851999 PQK851998:PQK851999 QAG851998:QAG851999 QKC851998:QKC851999 QTY851998:QTY851999 RDU851998:RDU851999 RNQ851998:RNQ851999 RXM851998:RXM851999 SHI851998:SHI851999 SRE851998:SRE851999 TBA851998:TBA851999 TKW851998:TKW851999 TUS851998:TUS851999 UEO851998:UEO851999 UOK851998:UOK851999 UYG851998:UYG851999 VIC851998:VIC851999 VRY851998:VRY851999 WBU851998:WBU851999 WLQ851998:WLQ851999 WVM851998:WVM851999 E917534:E917535 JA917534:JA917535 SW917534:SW917535 ACS917534:ACS917535 AMO917534:AMO917535 AWK917534:AWK917535 BGG917534:BGG917535 BQC917534:BQC917535 BZY917534:BZY917535 CJU917534:CJU917535 CTQ917534:CTQ917535 DDM917534:DDM917535 DNI917534:DNI917535 DXE917534:DXE917535 EHA917534:EHA917535 EQW917534:EQW917535 FAS917534:FAS917535 FKO917534:FKO917535 FUK917534:FUK917535 GEG917534:GEG917535 GOC917534:GOC917535 GXY917534:GXY917535 HHU917534:HHU917535 HRQ917534:HRQ917535 IBM917534:IBM917535 ILI917534:ILI917535 IVE917534:IVE917535 JFA917534:JFA917535 JOW917534:JOW917535 JYS917534:JYS917535 KIO917534:KIO917535 KSK917534:KSK917535 LCG917534:LCG917535 LMC917534:LMC917535 LVY917534:LVY917535 MFU917534:MFU917535 MPQ917534:MPQ917535 MZM917534:MZM917535 NJI917534:NJI917535 NTE917534:NTE917535 ODA917534:ODA917535 OMW917534:OMW917535 OWS917534:OWS917535 PGO917534:PGO917535 PQK917534:PQK917535 QAG917534:QAG917535 QKC917534:QKC917535 QTY917534:QTY917535 RDU917534:RDU917535 RNQ917534:RNQ917535 RXM917534:RXM917535 SHI917534:SHI917535 SRE917534:SRE917535 TBA917534:TBA917535 TKW917534:TKW917535 TUS917534:TUS917535 UEO917534:UEO917535 UOK917534:UOK917535 UYG917534:UYG917535 VIC917534:VIC917535 VRY917534:VRY917535 WBU917534:WBU917535 WLQ917534:WLQ917535 WVM917534:WVM917535 E983070:E983071 JA983070:JA983071 SW983070:SW983071 ACS983070:ACS983071 AMO983070:AMO983071 AWK983070:AWK983071 BGG983070:BGG983071 BQC983070:BQC983071 BZY983070:BZY983071 CJU983070:CJU983071 CTQ983070:CTQ983071 DDM983070:DDM983071 DNI983070:DNI983071 DXE983070:DXE983071 EHA983070:EHA983071 EQW983070:EQW983071 FAS983070:FAS983071 FKO983070:FKO983071 FUK983070:FUK983071 GEG983070:GEG983071 GOC983070:GOC983071 GXY983070:GXY983071 HHU983070:HHU983071 HRQ983070:HRQ983071 IBM983070:IBM983071 ILI983070:ILI983071 IVE983070:IVE983071 JFA983070:JFA983071 JOW983070:JOW983071 JYS983070:JYS983071 KIO983070:KIO983071 KSK983070:KSK983071 LCG983070:LCG983071 LMC983070:LMC983071 LVY983070:LVY983071 MFU983070:MFU983071 MPQ983070:MPQ983071 MZM983070:MZM983071 NJI983070:NJI983071 NTE983070:NTE983071 ODA983070:ODA983071 OMW983070:OMW983071 OWS983070:OWS983071 PGO983070:PGO983071 PQK983070:PQK983071 QAG983070:QAG983071 QKC983070:QKC983071 QTY983070:QTY983071 RDU983070:RDU983071 RNQ983070:RNQ983071 RXM983070:RXM983071 SHI983070:SHI983071 SRE983070:SRE983071 TBA983070:TBA983071 TKW983070:TKW983071 TUS983070:TUS983071 UEO983070:UEO983071 UOK983070:UOK983071 UYG983070:UYG983071 VIC983070:VIC983071 VRY983070:VRY983071 WBU983070:WBU983071 WLQ983070:WLQ983071 WVM983070:WVM983071 E26 JB27:JB29 SX27:SX29 ACT27:ACT29 AMP27:AMP29 AWL27:AWL29 BGH27:BGH29 BQD27:BQD29 BZZ27:BZZ29 CJV27:CJV29 CTR27:CTR29 DDN27:DDN29 DNJ27:DNJ29 DXF27:DXF29 EHB27:EHB29 EQX27:EQX29 FAT27:FAT29 FKP27:FKP29 FUL27:FUL29 GEH27:GEH29 GOD27:GOD29 GXZ27:GXZ29 HHV27:HHV29 HRR27:HRR29 IBN27:IBN29 ILJ27:ILJ29 IVF27:IVF29 JFB27:JFB29 JOX27:JOX29 JYT27:JYT29 KIP27:KIP29 KSL27:KSL29 LCH27:LCH29 LMD27:LMD29 LVZ27:LVZ29 MFV27:MFV29 MPR27:MPR29 MZN27:MZN29 NJJ27:NJJ29 NTF27:NTF29 ODB27:ODB29 OMX27:OMX29 OWT27:OWT29 PGP27:PGP29 PQL27:PQL29 QAH27:QAH29 QKD27:QKD29 QTZ27:QTZ29 RDV27:RDV29 RNR27:RNR29 RXN27:RXN29 SHJ27:SHJ29 SRF27:SRF29 TBB27:TBB29 TKX27:TKX29 TUT27:TUT29 UEP27:UEP29 UOL27:UOL29 UYH27:UYH29 VID27:VID29 VRZ27:VRZ29 WBV27:WBV29 WLR27:WLR29 WVN27:WVN29 F65563:F65565 JB65563:JB65565 SX65563:SX65565 ACT65563:ACT65565 AMP65563:AMP65565 AWL65563:AWL65565 BGH65563:BGH65565 BQD65563:BQD65565 BZZ65563:BZZ65565 CJV65563:CJV65565 CTR65563:CTR65565 DDN65563:DDN65565 DNJ65563:DNJ65565 DXF65563:DXF65565 EHB65563:EHB65565 EQX65563:EQX65565 FAT65563:FAT65565 FKP65563:FKP65565 FUL65563:FUL65565 GEH65563:GEH65565 GOD65563:GOD65565 GXZ65563:GXZ65565 HHV65563:HHV65565 HRR65563:HRR65565 IBN65563:IBN65565 ILJ65563:ILJ65565 IVF65563:IVF65565 JFB65563:JFB65565 JOX65563:JOX65565 JYT65563:JYT65565 KIP65563:KIP65565 KSL65563:KSL65565 LCH65563:LCH65565 LMD65563:LMD65565 LVZ65563:LVZ65565 MFV65563:MFV65565 MPR65563:MPR65565 MZN65563:MZN65565 NJJ65563:NJJ65565 NTF65563:NTF65565 ODB65563:ODB65565 OMX65563:OMX65565 OWT65563:OWT65565 PGP65563:PGP65565 PQL65563:PQL65565 QAH65563:QAH65565 QKD65563:QKD65565 QTZ65563:QTZ65565 RDV65563:RDV65565 RNR65563:RNR65565 RXN65563:RXN65565 SHJ65563:SHJ65565 SRF65563:SRF65565 TBB65563:TBB65565 TKX65563:TKX65565 TUT65563:TUT65565 UEP65563:UEP65565 UOL65563:UOL65565 UYH65563:UYH65565 VID65563:VID65565 VRZ65563:VRZ65565 WBV65563:WBV65565 WLR65563:WLR65565 WVN65563:WVN65565 F131099:F131101 JB131099:JB131101 SX131099:SX131101 ACT131099:ACT131101 AMP131099:AMP131101 AWL131099:AWL131101 BGH131099:BGH131101 BQD131099:BQD131101 BZZ131099:BZZ131101 CJV131099:CJV131101 CTR131099:CTR131101 DDN131099:DDN131101 DNJ131099:DNJ131101 DXF131099:DXF131101 EHB131099:EHB131101 EQX131099:EQX131101 FAT131099:FAT131101 FKP131099:FKP131101 FUL131099:FUL131101 GEH131099:GEH131101 GOD131099:GOD131101 GXZ131099:GXZ131101 HHV131099:HHV131101 HRR131099:HRR131101 IBN131099:IBN131101 ILJ131099:ILJ131101 IVF131099:IVF131101 JFB131099:JFB131101 JOX131099:JOX131101 JYT131099:JYT131101 KIP131099:KIP131101 KSL131099:KSL131101 LCH131099:LCH131101 LMD131099:LMD131101 LVZ131099:LVZ131101 MFV131099:MFV131101 MPR131099:MPR131101 MZN131099:MZN131101 NJJ131099:NJJ131101 NTF131099:NTF131101 ODB131099:ODB131101 OMX131099:OMX131101 OWT131099:OWT131101 PGP131099:PGP131101 PQL131099:PQL131101 QAH131099:QAH131101 QKD131099:QKD131101 QTZ131099:QTZ131101 RDV131099:RDV131101 RNR131099:RNR131101 RXN131099:RXN131101 SHJ131099:SHJ131101 SRF131099:SRF131101 TBB131099:TBB131101 TKX131099:TKX131101 TUT131099:TUT131101 UEP131099:UEP131101 UOL131099:UOL131101 UYH131099:UYH131101 VID131099:VID131101 VRZ131099:VRZ131101 WBV131099:WBV131101 WLR131099:WLR131101 WVN131099:WVN131101 F196635:F196637 JB196635:JB196637 SX196635:SX196637 ACT196635:ACT196637 AMP196635:AMP196637 AWL196635:AWL196637 BGH196635:BGH196637 BQD196635:BQD196637 BZZ196635:BZZ196637 CJV196635:CJV196637 CTR196635:CTR196637 DDN196635:DDN196637 DNJ196635:DNJ196637 DXF196635:DXF196637 EHB196635:EHB196637 EQX196635:EQX196637 FAT196635:FAT196637 FKP196635:FKP196637 FUL196635:FUL196637 GEH196635:GEH196637 GOD196635:GOD196637 GXZ196635:GXZ196637 HHV196635:HHV196637 HRR196635:HRR196637 IBN196635:IBN196637 ILJ196635:ILJ196637 IVF196635:IVF196637 JFB196635:JFB196637 JOX196635:JOX196637 JYT196635:JYT196637 KIP196635:KIP196637 KSL196635:KSL196637 LCH196635:LCH196637 LMD196635:LMD196637 LVZ196635:LVZ196637 MFV196635:MFV196637 MPR196635:MPR196637 MZN196635:MZN196637 NJJ196635:NJJ196637 NTF196635:NTF196637 ODB196635:ODB196637 OMX196635:OMX196637 OWT196635:OWT196637 PGP196635:PGP196637 PQL196635:PQL196637 QAH196635:QAH196637 QKD196635:QKD196637 QTZ196635:QTZ196637 RDV196635:RDV196637 RNR196635:RNR196637 RXN196635:RXN196637 SHJ196635:SHJ196637 SRF196635:SRF196637 TBB196635:TBB196637 TKX196635:TKX196637 TUT196635:TUT196637 UEP196635:UEP196637 UOL196635:UOL196637 UYH196635:UYH196637 VID196635:VID196637 VRZ196635:VRZ196637 WBV196635:WBV196637 WLR196635:WLR196637 WVN196635:WVN196637 F262171:F262173 JB262171:JB262173 SX262171:SX262173 ACT262171:ACT262173 AMP262171:AMP262173 AWL262171:AWL262173 BGH262171:BGH262173 BQD262171:BQD262173 BZZ262171:BZZ262173 CJV262171:CJV262173 CTR262171:CTR262173 DDN262171:DDN262173 DNJ262171:DNJ262173 DXF262171:DXF262173 EHB262171:EHB262173 EQX262171:EQX262173 FAT262171:FAT262173 FKP262171:FKP262173 FUL262171:FUL262173 GEH262171:GEH262173 GOD262171:GOD262173 GXZ262171:GXZ262173 HHV262171:HHV262173 HRR262171:HRR262173 IBN262171:IBN262173 ILJ262171:ILJ262173 IVF262171:IVF262173 JFB262171:JFB262173 JOX262171:JOX262173 JYT262171:JYT262173 KIP262171:KIP262173 KSL262171:KSL262173 LCH262171:LCH262173 LMD262171:LMD262173 LVZ262171:LVZ262173 MFV262171:MFV262173 MPR262171:MPR262173 MZN262171:MZN262173 NJJ262171:NJJ262173 NTF262171:NTF262173 ODB262171:ODB262173 OMX262171:OMX262173 OWT262171:OWT262173 PGP262171:PGP262173 PQL262171:PQL262173 QAH262171:QAH262173 QKD262171:QKD262173 QTZ262171:QTZ262173 RDV262171:RDV262173 RNR262171:RNR262173 RXN262171:RXN262173 SHJ262171:SHJ262173 SRF262171:SRF262173 TBB262171:TBB262173 TKX262171:TKX262173 TUT262171:TUT262173 UEP262171:UEP262173 UOL262171:UOL262173 UYH262171:UYH262173 VID262171:VID262173 VRZ262171:VRZ262173 WBV262171:WBV262173 WLR262171:WLR262173 WVN262171:WVN262173 F327707:F327709 JB327707:JB327709 SX327707:SX327709 ACT327707:ACT327709 AMP327707:AMP327709 AWL327707:AWL327709 BGH327707:BGH327709 BQD327707:BQD327709 BZZ327707:BZZ327709 CJV327707:CJV327709 CTR327707:CTR327709 DDN327707:DDN327709 DNJ327707:DNJ327709 DXF327707:DXF327709 EHB327707:EHB327709 EQX327707:EQX327709 FAT327707:FAT327709 FKP327707:FKP327709 FUL327707:FUL327709 GEH327707:GEH327709 GOD327707:GOD327709 GXZ327707:GXZ327709 HHV327707:HHV327709 HRR327707:HRR327709 IBN327707:IBN327709 ILJ327707:ILJ327709 IVF327707:IVF327709 JFB327707:JFB327709 JOX327707:JOX327709 JYT327707:JYT327709 KIP327707:KIP327709 KSL327707:KSL327709 LCH327707:LCH327709 LMD327707:LMD327709 LVZ327707:LVZ327709 MFV327707:MFV327709 MPR327707:MPR327709 MZN327707:MZN327709 NJJ327707:NJJ327709 NTF327707:NTF327709 ODB327707:ODB327709 OMX327707:OMX327709 OWT327707:OWT327709 PGP327707:PGP327709 PQL327707:PQL327709 QAH327707:QAH327709 QKD327707:QKD327709 QTZ327707:QTZ327709 RDV327707:RDV327709 RNR327707:RNR327709 RXN327707:RXN327709 SHJ327707:SHJ327709 SRF327707:SRF327709 TBB327707:TBB327709 TKX327707:TKX327709 TUT327707:TUT327709 UEP327707:UEP327709 UOL327707:UOL327709 UYH327707:UYH327709 VID327707:VID327709 VRZ327707:VRZ327709 WBV327707:WBV327709 WLR327707:WLR327709 WVN327707:WVN327709 F393243:F393245 JB393243:JB393245 SX393243:SX393245 ACT393243:ACT393245 AMP393243:AMP393245 AWL393243:AWL393245 BGH393243:BGH393245 BQD393243:BQD393245 BZZ393243:BZZ393245 CJV393243:CJV393245 CTR393243:CTR393245 DDN393243:DDN393245 DNJ393243:DNJ393245 DXF393243:DXF393245 EHB393243:EHB393245 EQX393243:EQX393245 FAT393243:FAT393245 FKP393243:FKP393245 FUL393243:FUL393245 GEH393243:GEH393245 GOD393243:GOD393245 GXZ393243:GXZ393245 HHV393243:HHV393245 HRR393243:HRR393245 IBN393243:IBN393245 ILJ393243:ILJ393245 IVF393243:IVF393245 JFB393243:JFB393245 JOX393243:JOX393245 JYT393243:JYT393245 KIP393243:KIP393245 KSL393243:KSL393245 LCH393243:LCH393245 LMD393243:LMD393245 LVZ393243:LVZ393245 MFV393243:MFV393245 MPR393243:MPR393245 MZN393243:MZN393245 NJJ393243:NJJ393245 NTF393243:NTF393245 ODB393243:ODB393245 OMX393243:OMX393245 OWT393243:OWT393245 PGP393243:PGP393245 PQL393243:PQL393245 QAH393243:QAH393245 QKD393243:QKD393245 QTZ393243:QTZ393245 RDV393243:RDV393245 RNR393243:RNR393245 RXN393243:RXN393245 SHJ393243:SHJ393245 SRF393243:SRF393245 TBB393243:TBB393245 TKX393243:TKX393245 TUT393243:TUT393245 UEP393243:UEP393245 UOL393243:UOL393245 UYH393243:UYH393245 VID393243:VID393245 VRZ393243:VRZ393245 WBV393243:WBV393245 WLR393243:WLR393245 WVN393243:WVN393245 F458779:F458781 JB458779:JB458781 SX458779:SX458781 ACT458779:ACT458781 AMP458779:AMP458781 AWL458779:AWL458781 BGH458779:BGH458781 BQD458779:BQD458781 BZZ458779:BZZ458781 CJV458779:CJV458781 CTR458779:CTR458781 DDN458779:DDN458781 DNJ458779:DNJ458781 DXF458779:DXF458781 EHB458779:EHB458781 EQX458779:EQX458781 FAT458779:FAT458781 FKP458779:FKP458781 FUL458779:FUL458781 GEH458779:GEH458781 GOD458779:GOD458781 GXZ458779:GXZ458781 HHV458779:HHV458781 HRR458779:HRR458781 IBN458779:IBN458781 ILJ458779:ILJ458781 IVF458779:IVF458781 JFB458779:JFB458781 JOX458779:JOX458781 JYT458779:JYT458781 KIP458779:KIP458781 KSL458779:KSL458781 LCH458779:LCH458781 LMD458779:LMD458781 LVZ458779:LVZ458781 MFV458779:MFV458781 MPR458779:MPR458781 MZN458779:MZN458781 NJJ458779:NJJ458781 NTF458779:NTF458781 ODB458779:ODB458781 OMX458779:OMX458781 OWT458779:OWT458781 PGP458779:PGP458781 PQL458779:PQL458781 QAH458779:QAH458781 QKD458779:QKD458781 QTZ458779:QTZ458781 RDV458779:RDV458781 RNR458779:RNR458781 RXN458779:RXN458781 SHJ458779:SHJ458781 SRF458779:SRF458781 TBB458779:TBB458781 TKX458779:TKX458781 TUT458779:TUT458781 UEP458779:UEP458781 UOL458779:UOL458781 UYH458779:UYH458781 VID458779:VID458781 VRZ458779:VRZ458781 WBV458779:WBV458781 WLR458779:WLR458781 WVN458779:WVN458781 F524315:F524317 JB524315:JB524317 SX524315:SX524317 ACT524315:ACT524317 AMP524315:AMP524317 AWL524315:AWL524317 BGH524315:BGH524317 BQD524315:BQD524317 BZZ524315:BZZ524317 CJV524315:CJV524317 CTR524315:CTR524317 DDN524315:DDN524317 DNJ524315:DNJ524317 DXF524315:DXF524317 EHB524315:EHB524317 EQX524315:EQX524317 FAT524315:FAT524317 FKP524315:FKP524317 FUL524315:FUL524317 GEH524315:GEH524317 GOD524315:GOD524317 GXZ524315:GXZ524317 HHV524315:HHV524317 HRR524315:HRR524317 IBN524315:IBN524317 ILJ524315:ILJ524317 IVF524315:IVF524317 JFB524315:JFB524317 JOX524315:JOX524317 JYT524315:JYT524317 KIP524315:KIP524317 KSL524315:KSL524317 LCH524315:LCH524317 LMD524315:LMD524317 LVZ524315:LVZ524317 MFV524315:MFV524317 MPR524315:MPR524317 MZN524315:MZN524317 NJJ524315:NJJ524317 NTF524315:NTF524317 ODB524315:ODB524317 OMX524315:OMX524317 OWT524315:OWT524317 PGP524315:PGP524317 PQL524315:PQL524317 QAH524315:QAH524317 QKD524315:QKD524317 QTZ524315:QTZ524317 RDV524315:RDV524317 RNR524315:RNR524317 RXN524315:RXN524317 SHJ524315:SHJ524317 SRF524315:SRF524317 TBB524315:TBB524317 TKX524315:TKX524317 TUT524315:TUT524317 UEP524315:UEP524317 UOL524315:UOL524317 UYH524315:UYH524317 VID524315:VID524317 VRZ524315:VRZ524317 WBV524315:WBV524317 WLR524315:WLR524317 WVN524315:WVN524317 F589851:F589853 JB589851:JB589853 SX589851:SX589853 ACT589851:ACT589853 AMP589851:AMP589853 AWL589851:AWL589853 BGH589851:BGH589853 BQD589851:BQD589853 BZZ589851:BZZ589853 CJV589851:CJV589853 CTR589851:CTR589853 DDN589851:DDN589853 DNJ589851:DNJ589853 DXF589851:DXF589853 EHB589851:EHB589853 EQX589851:EQX589853 FAT589851:FAT589853 FKP589851:FKP589853 FUL589851:FUL589853 GEH589851:GEH589853 GOD589851:GOD589853 GXZ589851:GXZ589853 HHV589851:HHV589853 HRR589851:HRR589853 IBN589851:IBN589853 ILJ589851:ILJ589853 IVF589851:IVF589853 JFB589851:JFB589853 JOX589851:JOX589853 JYT589851:JYT589853 KIP589851:KIP589853 KSL589851:KSL589853 LCH589851:LCH589853 LMD589851:LMD589853 LVZ589851:LVZ589853 MFV589851:MFV589853 MPR589851:MPR589853 MZN589851:MZN589853 NJJ589851:NJJ589853 NTF589851:NTF589853 ODB589851:ODB589853 OMX589851:OMX589853 OWT589851:OWT589853 PGP589851:PGP589853 PQL589851:PQL589853 QAH589851:QAH589853 QKD589851:QKD589853 QTZ589851:QTZ589853 RDV589851:RDV589853 RNR589851:RNR589853 RXN589851:RXN589853 SHJ589851:SHJ589853 SRF589851:SRF589853 TBB589851:TBB589853 TKX589851:TKX589853 TUT589851:TUT589853 UEP589851:UEP589853 UOL589851:UOL589853 UYH589851:UYH589853 VID589851:VID589853 VRZ589851:VRZ589853 WBV589851:WBV589853 WLR589851:WLR589853 WVN589851:WVN589853 F655387:F655389 JB655387:JB655389 SX655387:SX655389 ACT655387:ACT655389 AMP655387:AMP655389 AWL655387:AWL655389 BGH655387:BGH655389 BQD655387:BQD655389 BZZ655387:BZZ655389 CJV655387:CJV655389 CTR655387:CTR655389 DDN655387:DDN655389 DNJ655387:DNJ655389 DXF655387:DXF655389 EHB655387:EHB655389 EQX655387:EQX655389 FAT655387:FAT655389 FKP655387:FKP655389 FUL655387:FUL655389 GEH655387:GEH655389 GOD655387:GOD655389 GXZ655387:GXZ655389 HHV655387:HHV655389 HRR655387:HRR655389 IBN655387:IBN655389 ILJ655387:ILJ655389 IVF655387:IVF655389 JFB655387:JFB655389 JOX655387:JOX655389 JYT655387:JYT655389 KIP655387:KIP655389 KSL655387:KSL655389 LCH655387:LCH655389 LMD655387:LMD655389 LVZ655387:LVZ655389 MFV655387:MFV655389 MPR655387:MPR655389 MZN655387:MZN655389 NJJ655387:NJJ655389 NTF655387:NTF655389 ODB655387:ODB655389 OMX655387:OMX655389 OWT655387:OWT655389 PGP655387:PGP655389 PQL655387:PQL655389 QAH655387:QAH655389 QKD655387:QKD655389 QTZ655387:QTZ655389 RDV655387:RDV655389 RNR655387:RNR655389 RXN655387:RXN655389 SHJ655387:SHJ655389 SRF655387:SRF655389 TBB655387:TBB655389 TKX655387:TKX655389 TUT655387:TUT655389 UEP655387:UEP655389 UOL655387:UOL655389 UYH655387:UYH655389 VID655387:VID655389 VRZ655387:VRZ655389 WBV655387:WBV655389 WLR655387:WLR655389 WVN655387:WVN655389 F720923:F720925 JB720923:JB720925 SX720923:SX720925 ACT720923:ACT720925 AMP720923:AMP720925 AWL720923:AWL720925 BGH720923:BGH720925 BQD720923:BQD720925 BZZ720923:BZZ720925 CJV720923:CJV720925 CTR720923:CTR720925 DDN720923:DDN720925 DNJ720923:DNJ720925 DXF720923:DXF720925 EHB720923:EHB720925 EQX720923:EQX720925 FAT720923:FAT720925 FKP720923:FKP720925 FUL720923:FUL720925 GEH720923:GEH720925 GOD720923:GOD720925 GXZ720923:GXZ720925 HHV720923:HHV720925 HRR720923:HRR720925 IBN720923:IBN720925 ILJ720923:ILJ720925 IVF720923:IVF720925 JFB720923:JFB720925 JOX720923:JOX720925 JYT720923:JYT720925 KIP720923:KIP720925 KSL720923:KSL720925 LCH720923:LCH720925 LMD720923:LMD720925 LVZ720923:LVZ720925 MFV720923:MFV720925 MPR720923:MPR720925 MZN720923:MZN720925 NJJ720923:NJJ720925 NTF720923:NTF720925 ODB720923:ODB720925 OMX720923:OMX720925 OWT720923:OWT720925 PGP720923:PGP720925 PQL720923:PQL720925 QAH720923:QAH720925 QKD720923:QKD720925 QTZ720923:QTZ720925 RDV720923:RDV720925 RNR720923:RNR720925 RXN720923:RXN720925 SHJ720923:SHJ720925 SRF720923:SRF720925 TBB720923:TBB720925 TKX720923:TKX720925 TUT720923:TUT720925 UEP720923:UEP720925 UOL720923:UOL720925 UYH720923:UYH720925 VID720923:VID720925 VRZ720923:VRZ720925 WBV720923:WBV720925 WLR720923:WLR720925 WVN720923:WVN720925 F786459:F786461 JB786459:JB786461 SX786459:SX786461 ACT786459:ACT786461 AMP786459:AMP786461 AWL786459:AWL786461 BGH786459:BGH786461 BQD786459:BQD786461 BZZ786459:BZZ786461 CJV786459:CJV786461 CTR786459:CTR786461 DDN786459:DDN786461 DNJ786459:DNJ786461 DXF786459:DXF786461 EHB786459:EHB786461 EQX786459:EQX786461 FAT786459:FAT786461 FKP786459:FKP786461 FUL786459:FUL786461 GEH786459:GEH786461 GOD786459:GOD786461 GXZ786459:GXZ786461 HHV786459:HHV786461 HRR786459:HRR786461 IBN786459:IBN786461 ILJ786459:ILJ786461 IVF786459:IVF786461 JFB786459:JFB786461 JOX786459:JOX786461 JYT786459:JYT786461 KIP786459:KIP786461 KSL786459:KSL786461 LCH786459:LCH786461 LMD786459:LMD786461 LVZ786459:LVZ786461 MFV786459:MFV786461 MPR786459:MPR786461 MZN786459:MZN786461 NJJ786459:NJJ786461 NTF786459:NTF786461 ODB786459:ODB786461 OMX786459:OMX786461 OWT786459:OWT786461 PGP786459:PGP786461 PQL786459:PQL786461 QAH786459:QAH786461 QKD786459:QKD786461 QTZ786459:QTZ786461 RDV786459:RDV786461 RNR786459:RNR786461 RXN786459:RXN786461 SHJ786459:SHJ786461 SRF786459:SRF786461 TBB786459:TBB786461 TKX786459:TKX786461 TUT786459:TUT786461 UEP786459:UEP786461 UOL786459:UOL786461 UYH786459:UYH786461 VID786459:VID786461 VRZ786459:VRZ786461 WBV786459:WBV786461 WLR786459:WLR786461 WVN786459:WVN786461 F851995:F851997 JB851995:JB851997 SX851995:SX851997 ACT851995:ACT851997 AMP851995:AMP851997 AWL851995:AWL851997 BGH851995:BGH851997 BQD851995:BQD851997 BZZ851995:BZZ851997 CJV851995:CJV851997 CTR851995:CTR851997 DDN851995:DDN851997 DNJ851995:DNJ851997 DXF851995:DXF851997 EHB851995:EHB851997 EQX851995:EQX851997 FAT851995:FAT851997 FKP851995:FKP851997 FUL851995:FUL851997 GEH851995:GEH851997 GOD851995:GOD851997 GXZ851995:GXZ851997 HHV851995:HHV851997 HRR851995:HRR851997 IBN851995:IBN851997 ILJ851995:ILJ851997 IVF851995:IVF851997 JFB851995:JFB851997 JOX851995:JOX851997 JYT851995:JYT851997 KIP851995:KIP851997 KSL851995:KSL851997 LCH851995:LCH851997 LMD851995:LMD851997 LVZ851995:LVZ851997 MFV851995:MFV851997 MPR851995:MPR851997 MZN851995:MZN851997 NJJ851995:NJJ851997 NTF851995:NTF851997 ODB851995:ODB851997 OMX851995:OMX851997 OWT851995:OWT851997 PGP851995:PGP851997 PQL851995:PQL851997 QAH851995:QAH851997 QKD851995:QKD851997 QTZ851995:QTZ851997 RDV851995:RDV851997 RNR851995:RNR851997 RXN851995:RXN851997 SHJ851995:SHJ851997 SRF851995:SRF851997 TBB851995:TBB851997 TKX851995:TKX851997 TUT851995:TUT851997 UEP851995:UEP851997 UOL851995:UOL851997 UYH851995:UYH851997 VID851995:VID851997 VRZ851995:VRZ851997 WBV851995:WBV851997 WLR851995:WLR851997 WVN851995:WVN851997 F917531:F917533 JB917531:JB917533 SX917531:SX917533 ACT917531:ACT917533 AMP917531:AMP917533 AWL917531:AWL917533 BGH917531:BGH917533 BQD917531:BQD917533 BZZ917531:BZZ917533 CJV917531:CJV917533 CTR917531:CTR917533 DDN917531:DDN917533 DNJ917531:DNJ917533 DXF917531:DXF917533 EHB917531:EHB917533 EQX917531:EQX917533 FAT917531:FAT917533 FKP917531:FKP917533 FUL917531:FUL917533 GEH917531:GEH917533 GOD917531:GOD917533 GXZ917531:GXZ917533 HHV917531:HHV917533 HRR917531:HRR917533 IBN917531:IBN917533 ILJ917531:ILJ917533 IVF917531:IVF917533 JFB917531:JFB917533 JOX917531:JOX917533 JYT917531:JYT917533 KIP917531:KIP917533 KSL917531:KSL917533 LCH917531:LCH917533 LMD917531:LMD917533 LVZ917531:LVZ917533 MFV917531:MFV917533 MPR917531:MPR917533 MZN917531:MZN917533 NJJ917531:NJJ917533 NTF917531:NTF917533 ODB917531:ODB917533 OMX917531:OMX917533 OWT917531:OWT917533 PGP917531:PGP917533 PQL917531:PQL917533 QAH917531:QAH917533 QKD917531:QKD917533 QTZ917531:QTZ917533 RDV917531:RDV917533 RNR917531:RNR917533 RXN917531:RXN917533 SHJ917531:SHJ917533 SRF917531:SRF917533 TBB917531:TBB917533 TKX917531:TKX917533 TUT917531:TUT917533 UEP917531:UEP917533 UOL917531:UOL917533 UYH917531:UYH917533 VID917531:VID917533 VRZ917531:VRZ917533 WBV917531:WBV917533 WLR917531:WLR917533 WVN917531:WVN917533 F983067:F983069 JB983067:JB983069 SX983067:SX983069 ACT983067:ACT983069 AMP983067:AMP983069 AWL983067:AWL983069 BGH983067:BGH983069 BQD983067:BQD983069 BZZ983067:BZZ983069 CJV983067:CJV983069 CTR983067:CTR983069 DDN983067:DDN983069 DNJ983067:DNJ983069 DXF983067:DXF983069 EHB983067:EHB983069 EQX983067:EQX983069 FAT983067:FAT983069 FKP983067:FKP983069 FUL983067:FUL983069 GEH983067:GEH983069 GOD983067:GOD983069 GXZ983067:GXZ983069 HHV983067:HHV983069 HRR983067:HRR983069 IBN983067:IBN983069 ILJ983067:ILJ983069 IVF983067:IVF983069 JFB983067:JFB983069 JOX983067:JOX983069 JYT983067:JYT983069 KIP983067:KIP983069 KSL983067:KSL983069 LCH983067:LCH983069 LMD983067:LMD983069 LVZ983067:LVZ983069 MFV983067:MFV983069 MPR983067:MPR983069 MZN983067:MZN983069 NJJ983067:NJJ983069 NTF983067:NTF983069 ODB983067:ODB983069 OMX983067:OMX983069 OWT983067:OWT983069 PGP983067:PGP983069 PQL983067:PQL983069 QAH983067:QAH983069 QKD983067:QKD983069 QTZ983067:QTZ983069 RDV983067:RDV983069 RNR983067:RNR983069 RXN983067:RXN983069 SHJ983067:SHJ983069 SRF983067:SRF983069 TBB983067:TBB983069 TKX983067:TKX983069 TUT983067:TUT983069 UEP983067:UEP983069 UOL983067:UOL983069 UYH983067:UYH983069 VID983067:VID983069 VRZ983067:VRZ983069 WBV983067:WBV983069 WLR983067:WLR983069 J42:J43</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Z48"/>
  <sheetViews>
    <sheetView workbookViewId="0"/>
  </sheetViews>
  <sheetFormatPr defaultColWidth="9" defaultRowHeight="13.5"/>
  <cols>
    <col min="1" max="1" width="1.625" style="662" customWidth="1"/>
    <col min="2" max="3" width="2.625" style="662" customWidth="1"/>
    <col min="4" max="22" width="3.25" style="662" customWidth="1"/>
    <col min="23" max="24" width="3.25" style="664" customWidth="1"/>
    <col min="25" max="25" width="3.375" style="664" bestFit="1" customWidth="1"/>
    <col min="26" max="26" width="3.25" style="662" bestFit="1" customWidth="1"/>
    <col min="27" max="27" width="12.375" style="662" customWidth="1"/>
    <col min="28" max="28" width="9" style="662" customWidth="1"/>
    <col min="29" max="16384" width="9" style="662"/>
  </cols>
  <sheetData>
    <row r="1" spans="1:26" ht="17.25" customHeight="1">
      <c r="B1" s="1009" t="s">
        <v>3959</v>
      </c>
      <c r="F1" s="663"/>
      <c r="G1" s="663"/>
      <c r="Z1" s="663"/>
    </row>
    <row r="3" spans="1:26" ht="25.5" customHeight="1">
      <c r="A3" s="5464" t="s">
        <v>3960</v>
      </c>
      <c r="B3" s="5464"/>
      <c r="C3" s="5464"/>
      <c r="D3" s="5464"/>
      <c r="E3" s="5464"/>
      <c r="F3" s="5464"/>
      <c r="G3" s="5464"/>
      <c r="H3" s="5464"/>
      <c r="I3" s="5464"/>
      <c r="J3" s="5464"/>
      <c r="K3" s="5464"/>
      <c r="L3" s="5464"/>
      <c r="M3" s="5464"/>
      <c r="N3" s="5464"/>
      <c r="O3" s="5464"/>
      <c r="P3" s="5464"/>
      <c r="Q3" s="5464"/>
      <c r="R3" s="5464"/>
      <c r="S3" s="5464"/>
      <c r="T3" s="5464"/>
      <c r="U3" s="5464"/>
      <c r="V3" s="5464"/>
      <c r="W3" s="5464"/>
      <c r="X3" s="5464"/>
      <c r="Y3" s="5464"/>
      <c r="Z3" s="5464"/>
    </row>
    <row r="4" spans="1:26" ht="13.5" customHeight="1">
      <c r="A4" s="665"/>
      <c r="B4" s="665"/>
      <c r="C4" s="665"/>
      <c r="D4" s="665"/>
      <c r="E4" s="665"/>
      <c r="F4" s="665"/>
      <c r="G4" s="665"/>
      <c r="H4" s="665"/>
      <c r="I4" s="665"/>
      <c r="J4" s="665"/>
      <c r="K4" s="665"/>
      <c r="L4" s="665"/>
      <c r="M4" s="665"/>
      <c r="N4" s="665"/>
      <c r="O4" s="665"/>
      <c r="P4" s="665"/>
      <c r="Q4" s="665"/>
      <c r="R4" s="665"/>
      <c r="S4" s="665"/>
      <c r="T4" s="665"/>
      <c r="U4" s="665"/>
      <c r="V4" s="665"/>
      <c r="W4" s="665"/>
      <c r="X4" s="665"/>
      <c r="Y4" s="665"/>
      <c r="Z4" s="665"/>
    </row>
    <row r="5" spans="1:26" ht="17.25" customHeight="1">
      <c r="B5" s="666"/>
      <c r="C5" s="666"/>
      <c r="D5" s="666"/>
      <c r="E5" s="666"/>
      <c r="L5" s="666"/>
      <c r="R5" s="5461"/>
      <c r="S5" s="5465"/>
      <c r="T5" s="5465"/>
      <c r="U5" s="1009" t="s">
        <v>477</v>
      </c>
      <c r="V5" s="1116"/>
      <c r="W5" s="1009" t="s">
        <v>5</v>
      </c>
      <c r="X5" s="1116"/>
      <c r="Y5" s="1009" t="s">
        <v>478</v>
      </c>
    </row>
    <row r="6" spans="1:26" ht="17.25" customHeight="1">
      <c r="B6" s="666"/>
      <c r="C6" s="666"/>
      <c r="D6" s="666"/>
      <c r="E6" s="666"/>
      <c r="F6" s="666"/>
      <c r="G6" s="666"/>
      <c r="W6" s="662"/>
      <c r="X6" s="662"/>
      <c r="Y6" s="662"/>
    </row>
    <row r="7" spans="1:26" ht="18" customHeight="1">
      <c r="A7" s="1009" t="s">
        <v>3514</v>
      </c>
      <c r="B7" s="1009"/>
      <c r="C7" s="1009"/>
      <c r="D7" s="1012"/>
      <c r="E7" s="1012"/>
      <c r="F7" s="1012"/>
      <c r="G7" s="1012"/>
      <c r="H7" s="1009"/>
      <c r="I7" s="1009"/>
      <c r="J7" s="1009"/>
      <c r="K7" s="1009"/>
      <c r="L7" s="1009"/>
      <c r="M7" s="1009"/>
      <c r="N7" s="1009"/>
      <c r="W7" s="662"/>
      <c r="X7" s="662"/>
      <c r="Y7" s="662"/>
    </row>
    <row r="8" spans="1:26" ht="17.25" customHeight="1"/>
    <row r="9" spans="1:26" ht="17.25" customHeight="1">
      <c r="H9" s="1113" t="s">
        <v>3515</v>
      </c>
      <c r="I9" s="1113"/>
      <c r="J9" s="1113"/>
      <c r="K9" s="1113"/>
      <c r="L9" s="1113"/>
      <c r="M9" s="1113"/>
      <c r="N9" s="1113"/>
      <c r="O9" s="5301" t="str">
        <f>cst_wskakunin_owner1__address</f>
        <v>埼玉県埼玉県さいたま市浦和区岸町７－１２－３</v>
      </c>
      <c r="P9" s="5301"/>
      <c r="Q9" s="5301"/>
      <c r="R9" s="5301"/>
      <c r="S9" s="5301"/>
      <c r="T9" s="5301"/>
      <c r="U9" s="5301"/>
      <c r="V9" s="5301"/>
      <c r="W9" s="5301"/>
      <c r="X9" s="5301"/>
      <c r="Y9" s="5301"/>
      <c r="Z9" s="5301"/>
    </row>
    <row r="10" spans="1:26" ht="17.25" customHeight="1">
      <c r="H10" s="1113" t="s">
        <v>3516</v>
      </c>
      <c r="I10" s="1113"/>
      <c r="J10" s="1113"/>
      <c r="K10" s="1113"/>
      <c r="L10" s="1113"/>
      <c r="M10" s="1113"/>
      <c r="N10" s="1113"/>
      <c r="O10" s="5301"/>
      <c r="P10" s="5301"/>
      <c r="Q10" s="5301"/>
      <c r="R10" s="5301"/>
      <c r="S10" s="5301"/>
      <c r="T10" s="5301"/>
      <c r="U10" s="5301"/>
      <c r="V10" s="5301"/>
      <c r="W10" s="5301"/>
      <c r="X10" s="5301"/>
      <c r="Y10" s="5301"/>
      <c r="Z10" s="5301"/>
    </row>
    <row r="11" spans="1:26" ht="17.25" customHeight="1">
      <c r="H11" s="1113" t="s">
        <v>3517</v>
      </c>
      <c r="I11" s="1113"/>
      <c r="J11" s="1113"/>
      <c r="K11" s="1113"/>
      <c r="L11" s="1113"/>
      <c r="M11" s="1113"/>
      <c r="N11" s="1113"/>
      <c r="O11" s="5300" t="str">
        <f>cst_wskakunin_owner1__space3</f>
        <v>テスト建て主
代表取締役社長　テストさん</v>
      </c>
      <c r="P11" s="5300"/>
      <c r="Q11" s="5300"/>
      <c r="R11" s="5300"/>
      <c r="S11" s="5300"/>
      <c r="T11" s="5300"/>
      <c r="U11" s="5300"/>
      <c r="V11" s="5300"/>
      <c r="W11" s="5300"/>
      <c r="X11" s="5300"/>
      <c r="Y11" s="5300"/>
      <c r="Z11" s="5300"/>
    </row>
    <row r="12" spans="1:26" ht="17.25" customHeight="1">
      <c r="H12" s="1114"/>
      <c r="I12" s="1113"/>
      <c r="J12" s="1113"/>
      <c r="K12" s="1113"/>
      <c r="L12" s="1113"/>
      <c r="M12" s="1113"/>
      <c r="N12" s="1113"/>
      <c r="O12" s="5300"/>
      <c r="P12" s="5300"/>
      <c r="Q12" s="5300"/>
      <c r="R12" s="5300"/>
      <c r="S12" s="5300"/>
      <c r="T12" s="5300"/>
      <c r="U12" s="5300"/>
      <c r="V12" s="5300"/>
      <c r="W12" s="5300"/>
      <c r="X12" s="5300"/>
      <c r="Y12" s="5300"/>
      <c r="Z12" s="5300"/>
    </row>
    <row r="13" spans="1:26" ht="15" customHeight="1">
      <c r="I13" s="1009"/>
      <c r="J13" s="1009"/>
      <c r="K13" s="1009"/>
      <c r="L13" s="1009"/>
      <c r="M13" s="1010"/>
      <c r="N13" s="1010"/>
      <c r="O13" s="1010"/>
      <c r="P13" s="1010"/>
      <c r="Q13" s="1010"/>
      <c r="R13" s="1010"/>
      <c r="S13" s="1010"/>
      <c r="T13" s="1010"/>
      <c r="U13" s="1010"/>
      <c r="V13" s="1010"/>
      <c r="W13" s="1009"/>
      <c r="X13" s="1009"/>
      <c r="Y13" s="1009"/>
      <c r="Z13" s="1009"/>
    </row>
    <row r="14" spans="1:26" ht="17.25" customHeight="1">
      <c r="H14" s="1113" t="s">
        <v>3518</v>
      </c>
      <c r="I14" s="1113"/>
      <c r="J14" s="1113"/>
      <c r="K14" s="1113"/>
      <c r="L14" s="1113"/>
      <c r="M14" s="1113"/>
      <c r="N14" s="1113"/>
      <c r="O14" s="5301" t="str">
        <f>cst_wskakunin_dairi1__address</f>
        <v>埼玉県所沢市東新井町307-7</v>
      </c>
      <c r="P14" s="5301"/>
      <c r="Q14" s="5301"/>
      <c r="R14" s="5301"/>
      <c r="S14" s="5301"/>
      <c r="T14" s="5301"/>
      <c r="U14" s="5301"/>
      <c r="V14" s="5301"/>
      <c r="W14" s="5301"/>
      <c r="X14" s="5301"/>
      <c r="Y14" s="5301"/>
      <c r="Z14" s="5301"/>
    </row>
    <row r="15" spans="1:26" ht="17.25" customHeight="1">
      <c r="H15" s="1113" t="s">
        <v>3516</v>
      </c>
      <c r="I15" s="1113"/>
      <c r="J15" s="1113"/>
      <c r="K15" s="1113"/>
      <c r="L15" s="1113"/>
      <c r="M15" s="1113"/>
      <c r="N15" s="1113"/>
      <c r="O15" s="5301"/>
      <c r="P15" s="5301"/>
      <c r="Q15" s="5301"/>
      <c r="R15" s="5301"/>
      <c r="S15" s="5301"/>
      <c r="T15" s="5301"/>
      <c r="U15" s="5301"/>
      <c r="V15" s="5301"/>
      <c r="W15" s="5301"/>
      <c r="X15" s="5301"/>
      <c r="Y15" s="5301"/>
      <c r="Z15" s="5301"/>
    </row>
    <row r="16" spans="1:26" ht="17.25" customHeight="1">
      <c r="H16" s="1113" t="s">
        <v>3519</v>
      </c>
      <c r="I16" s="1113"/>
      <c r="J16" s="1113"/>
      <c r="K16" s="1113"/>
      <c r="L16" s="1113"/>
      <c r="M16" s="1113"/>
      <c r="N16" s="1113"/>
      <c r="O16" s="5300" t="str">
        <f>cst_wskakunin_dairi1__space5</f>
        <v>XXXアーキ
テスト代理人</v>
      </c>
      <c r="P16" s="5300"/>
      <c r="Q16" s="5300"/>
      <c r="R16" s="5300"/>
      <c r="S16" s="5300"/>
      <c r="T16" s="5300"/>
      <c r="U16" s="5300"/>
      <c r="V16" s="5300"/>
      <c r="W16" s="5300"/>
      <c r="X16" s="5300"/>
      <c r="Y16" s="5300"/>
      <c r="Z16" s="5300"/>
    </row>
    <row r="17" spans="1:26" ht="17.25" customHeight="1">
      <c r="H17" s="1114"/>
      <c r="I17" s="1114"/>
      <c r="J17" s="1114"/>
      <c r="K17" s="1114"/>
      <c r="L17" s="1114"/>
      <c r="M17" s="1114"/>
      <c r="N17" s="1114"/>
      <c r="O17" s="5300"/>
      <c r="P17" s="5300"/>
      <c r="Q17" s="5300"/>
      <c r="R17" s="5300"/>
      <c r="S17" s="5300"/>
      <c r="T17" s="5300"/>
      <c r="U17" s="5300"/>
      <c r="V17" s="5300"/>
      <c r="W17" s="5300"/>
      <c r="X17" s="5300"/>
      <c r="Y17" s="5300"/>
      <c r="Z17" s="5300"/>
    </row>
    <row r="18" spans="1:26" ht="17.25" customHeight="1">
      <c r="Q18" s="1008"/>
      <c r="R18" s="1008"/>
      <c r="S18" s="1008"/>
      <c r="T18" s="1008"/>
      <c r="U18" s="1008"/>
      <c r="V18" s="1008"/>
      <c r="W18" s="1008"/>
      <c r="X18" s="1008"/>
      <c r="Y18" s="1008"/>
    </row>
    <row r="19" spans="1:26" ht="15" customHeight="1">
      <c r="W19" s="662"/>
      <c r="X19" s="662"/>
      <c r="Y19" s="662"/>
    </row>
    <row r="20" spans="1:26" ht="17.25" customHeight="1">
      <c r="A20" s="1009" t="s">
        <v>3961</v>
      </c>
      <c r="C20" s="1009"/>
      <c r="D20" s="1009"/>
      <c r="E20" s="1009"/>
      <c r="F20" s="1009"/>
      <c r="G20" s="1009"/>
      <c r="H20" s="1009"/>
      <c r="I20" s="1009"/>
      <c r="J20" s="1009"/>
      <c r="K20" s="1009"/>
      <c r="L20" s="1009"/>
      <c r="M20" s="1009"/>
      <c r="N20" s="1009"/>
      <c r="O20" s="1009"/>
      <c r="P20" s="1009"/>
      <c r="Q20" s="1009"/>
      <c r="R20" s="1009"/>
      <c r="S20" s="1009"/>
      <c r="T20" s="1009"/>
      <c r="U20" s="1009"/>
      <c r="V20" s="1009"/>
      <c r="W20" s="1009"/>
      <c r="X20" s="1009"/>
      <c r="Y20" s="1009"/>
      <c r="Z20" s="1009"/>
    </row>
    <row r="21" spans="1:26" ht="17.25" customHeight="1">
      <c r="A21" s="1009" t="s">
        <v>3962</v>
      </c>
      <c r="B21" s="1009"/>
      <c r="C21" s="1009"/>
      <c r="D21" s="1009"/>
      <c r="E21" s="1009"/>
      <c r="F21" s="1009"/>
      <c r="G21" s="1009"/>
      <c r="H21" s="1009"/>
      <c r="I21" s="1009"/>
      <c r="J21" s="1009"/>
      <c r="K21" s="1009"/>
      <c r="L21" s="1009"/>
      <c r="M21" s="1009"/>
      <c r="N21" s="1009"/>
      <c r="O21" s="1009"/>
      <c r="P21" s="1009"/>
      <c r="Q21" s="1009"/>
      <c r="R21" s="1009"/>
      <c r="S21" s="1009"/>
      <c r="T21" s="1009"/>
      <c r="U21" s="1009"/>
      <c r="V21" s="1009"/>
      <c r="W21" s="1009"/>
      <c r="X21" s="1009"/>
      <c r="Y21" s="1009"/>
      <c r="Z21" s="1009"/>
    </row>
    <row r="22" spans="1:26" ht="17.25" customHeight="1">
      <c r="A22" s="1009" t="s">
        <v>3963</v>
      </c>
      <c r="B22" s="1009"/>
      <c r="C22" s="1009"/>
      <c r="D22" s="1009"/>
      <c r="E22" s="1009"/>
      <c r="F22" s="1009"/>
      <c r="G22" s="1009"/>
      <c r="H22" s="1009"/>
      <c r="I22" s="1009"/>
      <c r="J22" s="1009"/>
      <c r="K22" s="1009"/>
      <c r="L22" s="1009"/>
      <c r="M22" s="1009"/>
      <c r="N22" s="1009"/>
      <c r="O22" s="1009"/>
      <c r="P22" s="1009"/>
      <c r="Q22" s="1009"/>
      <c r="R22" s="1009"/>
      <c r="S22" s="1009"/>
      <c r="T22" s="1009"/>
      <c r="U22" s="1009"/>
      <c r="V22" s="1009"/>
      <c r="W22" s="1009"/>
      <c r="X22" s="1009"/>
      <c r="Y22" s="1009"/>
      <c r="Z22" s="1009"/>
    </row>
    <row r="23" spans="1:26" ht="17.25" customHeight="1">
      <c r="W23" s="662"/>
      <c r="X23" s="662"/>
      <c r="Y23" s="662"/>
    </row>
    <row r="24" spans="1:26" ht="15" customHeight="1">
      <c r="W24" s="662"/>
      <c r="X24" s="662"/>
      <c r="Y24" s="662"/>
    </row>
    <row r="25" spans="1:26" s="1009" customFormat="1" ht="22.5" customHeight="1">
      <c r="A25" s="5462" t="s">
        <v>0</v>
      </c>
      <c r="B25" s="5462"/>
      <c r="C25" s="5462"/>
      <c r="D25" s="5462"/>
      <c r="E25" s="5462"/>
      <c r="F25" s="5462"/>
      <c r="G25" s="5462"/>
      <c r="H25" s="5462"/>
      <c r="I25" s="5462"/>
      <c r="J25" s="5462"/>
      <c r="K25" s="5462"/>
      <c r="L25" s="5462"/>
      <c r="M25" s="5462"/>
      <c r="N25" s="5462"/>
      <c r="O25" s="5462"/>
      <c r="P25" s="5462"/>
      <c r="Q25" s="5462"/>
      <c r="R25" s="5462"/>
      <c r="S25" s="5462"/>
      <c r="T25" s="5462"/>
      <c r="U25" s="5462"/>
      <c r="V25" s="5462"/>
      <c r="W25" s="5462"/>
      <c r="X25" s="5462"/>
      <c r="Y25" s="5462"/>
      <c r="Z25" s="5462"/>
    </row>
    <row r="26" spans="1:26" s="1009" customFormat="1" ht="15" customHeight="1"/>
    <row r="27" spans="1:26" s="1009" customFormat="1" ht="17.25" customHeight="1">
      <c r="A27" s="1013" t="s">
        <v>3964</v>
      </c>
    </row>
    <row r="28" spans="1:26" s="1009" customFormat="1" ht="17.25" customHeight="1">
      <c r="B28" s="1009" t="s">
        <v>3965</v>
      </c>
      <c r="E28" s="1011"/>
      <c r="J28" s="1009" t="s">
        <v>6</v>
      </c>
      <c r="K28" s="5463"/>
      <c r="L28" s="5463"/>
      <c r="M28" s="5463"/>
      <c r="N28" s="5463"/>
      <c r="O28" s="5463"/>
      <c r="P28" s="5463"/>
      <c r="Q28" s="5463"/>
      <c r="R28" s="1009" t="s">
        <v>7</v>
      </c>
      <c r="W28" s="664"/>
      <c r="X28" s="664"/>
      <c r="Y28" s="664"/>
    </row>
    <row r="29" spans="1:26" s="1009" customFormat="1" ht="17.25" customHeight="1">
      <c r="E29" s="1011"/>
      <c r="W29" s="664"/>
      <c r="X29" s="664"/>
      <c r="Y29" s="664"/>
    </row>
    <row r="30" spans="1:26" s="1009" customFormat="1" ht="17.25" customHeight="1">
      <c r="B30" s="1009" t="s">
        <v>3966</v>
      </c>
      <c r="F30" s="1011"/>
      <c r="J30" s="5461"/>
      <c r="K30" s="5461"/>
      <c r="L30" s="1009" t="s">
        <v>477</v>
      </c>
      <c r="M30" s="5461"/>
      <c r="N30" s="5461"/>
      <c r="O30" s="1009" t="s">
        <v>5</v>
      </c>
      <c r="P30" s="5461"/>
      <c r="Q30" s="5461"/>
      <c r="R30" s="1009" t="s">
        <v>478</v>
      </c>
      <c r="W30" s="664"/>
      <c r="X30" s="664"/>
      <c r="Y30" s="664"/>
    </row>
    <row r="31" spans="1:26" s="1009" customFormat="1" ht="17.25" customHeight="1">
      <c r="F31" s="1011"/>
      <c r="W31" s="664"/>
      <c r="X31" s="664"/>
      <c r="Y31" s="664"/>
    </row>
    <row r="32" spans="1:26" s="1009" customFormat="1" ht="17.25" customHeight="1">
      <c r="B32" s="1009" t="s">
        <v>3967</v>
      </c>
      <c r="F32" s="1011"/>
      <c r="J32" s="5458" t="str">
        <f ca="1">cst_Pre_Corp__SHINSEI&amp;"　"&amp;cst_Pre_Daihyou__SHINSEI</f>
        <v>一般財団法人 さいたま住宅検査センター　理事長　福 島  克 季</v>
      </c>
      <c r="K32" s="5458"/>
      <c r="L32" s="5458"/>
      <c r="M32" s="5458"/>
      <c r="N32" s="5458"/>
      <c r="O32" s="5458"/>
      <c r="P32" s="5458"/>
      <c r="Q32" s="5458"/>
      <c r="R32" s="5458"/>
      <c r="S32" s="5458"/>
      <c r="T32" s="5458"/>
      <c r="U32" s="5458"/>
      <c r="V32" s="5458"/>
      <c r="W32" s="5458"/>
      <c r="X32" s="5458"/>
      <c r="Y32" s="5458"/>
      <c r="Z32" s="5458"/>
    </row>
    <row r="33" spans="1:26" s="1009" customFormat="1" ht="17.25" customHeight="1">
      <c r="F33" s="1011"/>
      <c r="J33" s="5459"/>
      <c r="K33" s="5459"/>
      <c r="L33" s="5459"/>
      <c r="M33" s="5459"/>
      <c r="N33" s="5459"/>
      <c r="O33" s="5459"/>
      <c r="P33" s="5459"/>
      <c r="Q33" s="5459"/>
      <c r="R33" s="5459"/>
      <c r="S33" s="5459"/>
      <c r="T33" s="5459"/>
      <c r="U33" s="5459"/>
      <c r="V33" s="5459"/>
      <c r="W33" s="5459"/>
      <c r="X33" s="5459"/>
      <c r="Y33" s="5459"/>
      <c r="Z33" s="5459"/>
    </row>
    <row r="34" spans="1:26" s="1009" customFormat="1" ht="17.25" customHeight="1">
      <c r="B34" s="1113" t="s">
        <v>3968</v>
      </c>
      <c r="C34" s="1113"/>
      <c r="D34" s="1113"/>
      <c r="E34" s="1113"/>
      <c r="F34" s="1117"/>
      <c r="G34" s="1113"/>
      <c r="H34" s="1113"/>
      <c r="I34" s="1113"/>
      <c r="J34" s="5460"/>
      <c r="K34" s="5460"/>
      <c r="L34" s="5460"/>
      <c r="M34" s="5460"/>
      <c r="N34" s="5460"/>
      <c r="O34" s="5460"/>
      <c r="P34" s="5460"/>
      <c r="Q34" s="5460"/>
      <c r="R34" s="5460"/>
      <c r="S34" s="5460"/>
      <c r="T34" s="5460"/>
      <c r="U34" s="5460"/>
      <c r="V34" s="5460"/>
      <c r="W34" s="5460"/>
      <c r="X34" s="5460"/>
      <c r="Y34" s="5460"/>
      <c r="Z34" s="5460"/>
    </row>
    <row r="35" spans="1:26" s="1009" customFormat="1" ht="17.25" customHeight="1">
      <c r="B35" s="1113"/>
      <c r="C35" s="1113"/>
      <c r="D35" s="1113"/>
      <c r="E35" s="1113"/>
      <c r="F35" s="1117"/>
      <c r="G35" s="1113"/>
      <c r="H35" s="1113"/>
      <c r="I35" s="1113"/>
      <c r="J35" s="5460"/>
      <c r="K35" s="5460"/>
      <c r="L35" s="5460"/>
      <c r="M35" s="5460"/>
      <c r="N35" s="5460"/>
      <c r="O35" s="5460"/>
      <c r="P35" s="5460"/>
      <c r="Q35" s="5460"/>
      <c r="R35" s="5460"/>
      <c r="S35" s="5460"/>
      <c r="T35" s="5460"/>
      <c r="U35" s="5460"/>
      <c r="V35" s="5460"/>
      <c r="W35" s="5460"/>
      <c r="X35" s="5460"/>
      <c r="Y35" s="5460"/>
      <c r="Z35" s="5460"/>
    </row>
    <row r="36" spans="1:26" s="1009" customFormat="1" ht="17.25" customHeight="1">
      <c r="B36" s="1009" t="s">
        <v>3969</v>
      </c>
      <c r="E36" s="1011"/>
      <c r="F36" s="1011"/>
    </row>
    <row r="37" spans="1:26" s="1009" customFormat="1" ht="17.25" customHeight="1">
      <c r="B37" s="1011"/>
      <c r="H37" s="1011"/>
      <c r="J37" s="5461"/>
      <c r="K37" s="5461"/>
      <c r="L37" s="1009" t="s">
        <v>477</v>
      </c>
      <c r="M37" s="5461"/>
      <c r="N37" s="5461"/>
      <c r="O37" s="1009" t="s">
        <v>5</v>
      </c>
      <c r="P37" s="5461"/>
      <c r="Q37" s="5461"/>
      <c r="R37" s="1009" t="s">
        <v>478</v>
      </c>
      <c r="W37" s="664"/>
      <c r="X37" s="664"/>
      <c r="Y37" s="664"/>
    </row>
    <row r="38" spans="1:26" ht="17.25" customHeight="1">
      <c r="K38" s="1008"/>
      <c r="L38" s="1014"/>
      <c r="M38" s="1014"/>
      <c r="N38" s="1014"/>
      <c r="O38" s="1014"/>
      <c r="P38" s="1014"/>
      <c r="Q38" s="1014"/>
      <c r="R38" s="1014"/>
      <c r="S38" s="1014"/>
      <c r="T38" s="1014"/>
      <c r="U38" s="1014"/>
      <c r="V38" s="1014"/>
      <c r="W38" s="1014"/>
      <c r="X38" s="1014"/>
      <c r="Y38" s="1014"/>
      <c r="Z38" s="1014"/>
    </row>
    <row r="39" spans="1:26" ht="24" customHeight="1">
      <c r="A39" s="5451" t="s">
        <v>3029</v>
      </c>
      <c r="B39" s="5451"/>
      <c r="C39" s="5451"/>
      <c r="D39" s="5451"/>
      <c r="E39" s="5451"/>
      <c r="F39" s="5451"/>
      <c r="G39" s="5451"/>
      <c r="H39" s="5451"/>
      <c r="I39" s="5451"/>
      <c r="J39" s="5451"/>
      <c r="K39" s="5452"/>
      <c r="L39" s="5453" t="s">
        <v>3548</v>
      </c>
      <c r="M39" s="5454"/>
      <c r="N39" s="5454"/>
      <c r="O39" s="5454"/>
      <c r="P39" s="5454"/>
      <c r="Q39" s="5454"/>
      <c r="R39" s="5454"/>
      <c r="S39" s="5454"/>
      <c r="T39" s="5454"/>
      <c r="U39" s="5454"/>
      <c r="V39" s="5454"/>
      <c r="W39" s="5454"/>
      <c r="X39" s="5454"/>
      <c r="Y39" s="5454"/>
      <c r="Z39" s="5454"/>
    </row>
    <row r="40" spans="1:26" ht="24" customHeight="1">
      <c r="A40" s="5451" t="s">
        <v>3549</v>
      </c>
      <c r="B40" s="5451"/>
      <c r="C40" s="5451"/>
      <c r="D40" s="5451"/>
      <c r="E40" s="5451"/>
      <c r="F40" s="5451"/>
      <c r="G40" s="5451"/>
      <c r="H40" s="5451"/>
      <c r="I40" s="5451"/>
      <c r="J40" s="5451"/>
      <c r="K40" s="5454"/>
      <c r="L40" s="5454"/>
      <c r="M40" s="5454"/>
      <c r="N40" s="5454"/>
      <c r="O40" s="5454"/>
      <c r="P40" s="5454"/>
      <c r="Q40" s="5454"/>
      <c r="R40" s="5454"/>
      <c r="S40" s="5454"/>
      <c r="T40" s="5454"/>
      <c r="U40" s="5454"/>
      <c r="V40" s="5454"/>
      <c r="W40" s="5454"/>
      <c r="X40" s="5454"/>
      <c r="Y40" s="5454"/>
      <c r="Z40" s="5454"/>
    </row>
    <row r="41" spans="1:26" ht="24" customHeight="1">
      <c r="A41" s="5455" t="s">
        <v>3550</v>
      </c>
      <c r="B41" s="5456"/>
      <c r="C41" s="5456"/>
      <c r="D41" s="5456"/>
      <c r="E41" s="5456"/>
      <c r="F41" s="5456"/>
      <c r="G41" s="5456"/>
      <c r="H41" s="5456"/>
      <c r="I41" s="5456"/>
      <c r="J41" s="5456"/>
      <c r="K41" s="5457"/>
      <c r="L41" s="5454"/>
      <c r="M41" s="5454"/>
      <c r="N41" s="5454"/>
      <c r="O41" s="5454"/>
      <c r="P41" s="5454"/>
      <c r="Q41" s="5454"/>
      <c r="R41" s="5454"/>
      <c r="S41" s="5454"/>
      <c r="T41" s="5454"/>
      <c r="U41" s="5454"/>
      <c r="V41" s="5454"/>
      <c r="W41" s="5454"/>
      <c r="X41" s="5454"/>
      <c r="Y41" s="5454"/>
      <c r="Z41" s="5454"/>
    </row>
    <row r="42" spans="1:26" ht="24" customHeight="1">
      <c r="A42" s="5451" t="s">
        <v>3867</v>
      </c>
      <c r="B42" s="5451"/>
      <c r="C42" s="5451"/>
      <c r="D42" s="5451"/>
      <c r="E42" s="5451"/>
      <c r="F42" s="5451"/>
      <c r="G42" s="5451"/>
      <c r="H42" s="5451"/>
      <c r="I42" s="5451"/>
      <c r="J42" s="5451"/>
      <c r="K42" s="5454"/>
      <c r="L42" s="5454"/>
      <c r="M42" s="5454"/>
      <c r="N42" s="5454"/>
      <c r="O42" s="5454"/>
      <c r="P42" s="5454"/>
      <c r="Q42" s="5454"/>
      <c r="R42" s="5454"/>
      <c r="S42" s="5454"/>
      <c r="T42" s="5454"/>
      <c r="U42" s="5454"/>
      <c r="V42" s="5454"/>
      <c r="W42" s="5454"/>
      <c r="X42" s="5454"/>
      <c r="Y42" s="5454"/>
      <c r="Z42" s="5454"/>
    </row>
    <row r="43" spans="1:26">
      <c r="A43" s="1009"/>
      <c r="B43" s="1009"/>
      <c r="C43" s="1009"/>
      <c r="D43" s="1009"/>
      <c r="E43" s="1009"/>
      <c r="F43" s="1009"/>
      <c r="G43" s="1009"/>
      <c r="H43" s="1009"/>
      <c r="I43" s="1009"/>
      <c r="J43" s="1009"/>
      <c r="K43" s="1009"/>
      <c r="L43" s="1009"/>
      <c r="M43" s="1009"/>
      <c r="N43" s="1009"/>
      <c r="O43" s="1009"/>
      <c r="P43" s="1009"/>
      <c r="Q43" s="1009"/>
      <c r="R43" s="1009"/>
      <c r="S43" s="1009"/>
      <c r="T43" s="1009"/>
      <c r="U43" s="1009"/>
      <c r="V43" s="1009"/>
      <c r="Z43" s="1009"/>
    </row>
    <row r="44" spans="1:26" ht="17.25" customHeight="1">
      <c r="A44" s="662" t="s">
        <v>2943</v>
      </c>
      <c r="W44" s="1056"/>
      <c r="X44" s="1056"/>
      <c r="Y44" s="1056"/>
    </row>
    <row r="45" spans="1:26" ht="17.25" customHeight="1">
      <c r="A45" s="662" t="s">
        <v>3551</v>
      </c>
      <c r="W45" s="1056"/>
      <c r="X45" s="1056"/>
      <c r="Y45" s="1056"/>
    </row>
    <row r="46" spans="1:26" ht="17.25" customHeight="1">
      <c r="A46" s="662" t="s">
        <v>3863</v>
      </c>
      <c r="W46" s="1056"/>
      <c r="X46" s="1056"/>
      <c r="Y46" s="1056"/>
    </row>
    <row r="47" spans="1:26" ht="17.25" customHeight="1">
      <c r="W47" s="1056"/>
      <c r="X47" s="1056"/>
      <c r="Y47" s="1056"/>
    </row>
    <row r="48" spans="1:26" ht="17.25" customHeight="1">
      <c r="W48" s="1056"/>
      <c r="X48" s="1056"/>
      <c r="Y48" s="1056"/>
    </row>
  </sheetData>
  <mergeCells count="22">
    <mergeCell ref="O14:Z15"/>
    <mergeCell ref="A3:Z3"/>
    <mergeCell ref="R5:T5"/>
    <mergeCell ref="O9:Z10"/>
    <mergeCell ref="O11:Z12"/>
    <mergeCell ref="O16:Z17"/>
    <mergeCell ref="J32:Z32"/>
    <mergeCell ref="J33:Z33"/>
    <mergeCell ref="J34:Z35"/>
    <mergeCell ref="J37:K37"/>
    <mergeCell ref="M37:N37"/>
    <mergeCell ref="P37:Q37"/>
    <mergeCell ref="A25:Z25"/>
    <mergeCell ref="K28:Q28"/>
    <mergeCell ref="J30:K30"/>
    <mergeCell ref="M30:N30"/>
    <mergeCell ref="P30:Q30"/>
    <mergeCell ref="A39:K39"/>
    <mergeCell ref="L39:Z42"/>
    <mergeCell ref="A40:K40"/>
    <mergeCell ref="A41:K41"/>
    <mergeCell ref="A42:K42"/>
  </mergeCells>
  <phoneticPr fontId="129"/>
  <dataValidations count="1">
    <dataValidation type="list" allowBlank="1" showInputMessage="1" showErrorMessage="1" sqref="E28:E29 E36 F30:F35 H37" xr:uid="{00000000-0002-0000-5E00-000000000000}">
      <formula1>"□,■"</formula1>
    </dataValidation>
  </dataValidations>
  <printOptions horizontalCentered="1"/>
  <pageMargins left="0.59055118110236227" right="0.59055118110236227" top="0.59055118110236227" bottom="0.39370078740157483" header="0.31496062992125984" footer="0.31496062992125984"/>
  <pageSetup paperSize="9" orientation="portrait" blackAndWhite="1"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Z57"/>
  <sheetViews>
    <sheetView zoomScaleNormal="100" zoomScaleSheetLayoutView="96" workbookViewId="0"/>
  </sheetViews>
  <sheetFormatPr defaultColWidth="9" defaultRowHeight="12.75"/>
  <cols>
    <col min="1" max="1" width="2.625" style="2000" customWidth="1"/>
    <col min="2" max="2" width="2.75" style="2000" customWidth="1"/>
    <col min="3" max="21" width="3.25" style="2000" customWidth="1"/>
    <col min="22" max="22" width="4.625" style="2000" customWidth="1"/>
    <col min="23" max="23" width="3.25" style="2000" customWidth="1"/>
    <col min="24" max="24" width="4.625" style="2000" customWidth="1"/>
    <col min="25" max="25" width="3.25" style="2000" customWidth="1"/>
    <col min="26" max="26" width="2.75" style="2000" customWidth="1"/>
    <col min="27" max="27" width="9" style="2000" customWidth="1"/>
    <col min="28" max="16384" width="9" style="2000"/>
  </cols>
  <sheetData>
    <row r="1" spans="1:26">
      <c r="A1" s="2000" t="s">
        <v>5468</v>
      </c>
    </row>
    <row r="3" spans="1:26">
      <c r="A3" s="5351" t="s">
        <v>15</v>
      </c>
      <c r="B3" s="5351"/>
      <c r="C3" s="5351"/>
      <c r="D3" s="5351"/>
      <c r="E3" s="5351"/>
      <c r="F3" s="5351"/>
      <c r="G3" s="5351"/>
      <c r="H3" s="5351"/>
      <c r="I3" s="5351"/>
      <c r="J3" s="5351"/>
      <c r="K3" s="5351"/>
      <c r="L3" s="5351"/>
      <c r="M3" s="5351"/>
      <c r="N3" s="5351"/>
      <c r="O3" s="5351"/>
      <c r="P3" s="5351"/>
      <c r="Q3" s="5351"/>
      <c r="R3" s="5351"/>
      <c r="S3" s="5351"/>
      <c r="T3" s="5351"/>
      <c r="U3" s="5351"/>
      <c r="V3" s="5351"/>
      <c r="W3" s="5351"/>
      <c r="X3" s="5351"/>
      <c r="Y3" s="5351"/>
      <c r="Z3" s="5351"/>
    </row>
    <row r="5" spans="1:26" ht="21">
      <c r="A5" s="5469" t="s">
        <v>5469</v>
      </c>
      <c r="B5" s="5469"/>
      <c r="C5" s="5469"/>
      <c r="D5" s="5469"/>
      <c r="E5" s="5469"/>
      <c r="F5" s="5469"/>
      <c r="G5" s="5469"/>
      <c r="H5" s="5469"/>
      <c r="I5" s="5469"/>
      <c r="J5" s="5469"/>
      <c r="K5" s="5469"/>
      <c r="L5" s="5469"/>
      <c r="M5" s="5469"/>
      <c r="N5" s="5469"/>
      <c r="O5" s="5469"/>
      <c r="P5" s="5469"/>
      <c r="Q5" s="5469"/>
      <c r="R5" s="5469"/>
      <c r="S5" s="5469"/>
      <c r="T5" s="5469"/>
      <c r="U5" s="5469"/>
      <c r="V5" s="5469"/>
      <c r="W5" s="5469"/>
      <c r="X5" s="5469"/>
      <c r="Y5" s="5469"/>
      <c r="Z5" s="5469"/>
    </row>
    <row r="7" spans="1:26" ht="19.5" customHeight="1">
      <c r="R7" s="5470"/>
      <c r="S7" s="5471"/>
      <c r="T7" s="5471"/>
      <c r="U7" s="2035" t="s">
        <v>477</v>
      </c>
      <c r="V7" s="2036"/>
      <c r="W7" s="2035" t="s">
        <v>5</v>
      </c>
      <c r="X7" s="2036"/>
      <c r="Y7" s="2035" t="s">
        <v>478</v>
      </c>
    </row>
    <row r="9" spans="1:26" ht="19.5" customHeight="1">
      <c r="B9" s="5472" t="str">
        <f>IF(技術的審査依頼書_低炭素!K44="","",技術的審査依頼書_低炭素!K44)</f>
        <v/>
      </c>
      <c r="C9" s="5472"/>
      <c r="D9" s="5472"/>
      <c r="E9" s="5472"/>
      <c r="F9" s="5472"/>
      <c r="G9" s="5472"/>
      <c r="H9" s="5472"/>
      <c r="I9" s="5472"/>
      <c r="J9" s="2000" t="s">
        <v>3554</v>
      </c>
    </row>
    <row r="11" spans="1:26" ht="19.5" customHeight="1">
      <c r="J11" s="2000" t="s">
        <v>3555</v>
      </c>
      <c r="P11" s="5468" t="str">
        <f>cst_wskakunin_owner1__address</f>
        <v>埼玉県埼玉県さいたま市浦和区岸町７－１２－３</v>
      </c>
      <c r="Q11" s="5468"/>
      <c r="R11" s="5468"/>
      <c r="S11" s="5468"/>
      <c r="T11" s="5468"/>
      <c r="U11" s="5468"/>
      <c r="V11" s="5468"/>
      <c r="W11" s="5468"/>
      <c r="X11" s="5468"/>
      <c r="Y11" s="5468"/>
    </row>
    <row r="12" spans="1:26" ht="19.5" customHeight="1">
      <c r="J12" s="2000" t="s">
        <v>3516</v>
      </c>
      <c r="P12" s="5468"/>
      <c r="Q12" s="5468"/>
      <c r="R12" s="5468"/>
      <c r="S12" s="5468"/>
      <c r="T12" s="5468"/>
      <c r="U12" s="5468"/>
      <c r="V12" s="5468"/>
      <c r="W12" s="5468"/>
      <c r="X12" s="5468"/>
      <c r="Y12" s="5468"/>
    </row>
    <row r="13" spans="1:26" ht="19.5" customHeight="1">
      <c r="J13" s="2000" t="s">
        <v>3025</v>
      </c>
      <c r="P13" s="5468" t="str">
        <f>cst_wskakunin_owner1__space3</f>
        <v>テスト建て主
代表取締役社長　テストさん</v>
      </c>
      <c r="Q13" s="5468"/>
      <c r="R13" s="5468"/>
      <c r="S13" s="5468"/>
      <c r="T13" s="5468"/>
      <c r="U13" s="5468"/>
      <c r="V13" s="5468"/>
      <c r="W13" s="5468"/>
      <c r="X13" s="5468"/>
      <c r="Y13" s="5468"/>
    </row>
    <row r="14" spans="1:26" ht="19.5" customHeight="1">
      <c r="J14" s="2000" t="s">
        <v>3026</v>
      </c>
      <c r="P14" s="5468"/>
      <c r="Q14" s="5468"/>
      <c r="R14" s="5468"/>
      <c r="S14" s="5468"/>
      <c r="T14" s="5468"/>
      <c r="U14" s="5468"/>
      <c r="V14" s="5468"/>
      <c r="W14" s="5468"/>
      <c r="X14" s="5468"/>
      <c r="Y14" s="5468"/>
    </row>
    <row r="15" spans="1:26" ht="19.5" customHeight="1"/>
    <row r="16" spans="1:26" ht="19.5" customHeight="1">
      <c r="A16" s="2000" t="s">
        <v>5470</v>
      </c>
    </row>
    <row r="17" spans="1:25" ht="19.5" customHeight="1">
      <c r="A17" s="2000" t="s">
        <v>5471</v>
      </c>
    </row>
    <row r="18" spans="1:25" ht="19.5" customHeight="1"/>
    <row r="19" spans="1:25" ht="19.5" customHeight="1"/>
    <row r="20" spans="1:25" ht="19.5" customHeight="1">
      <c r="B20" s="2000" t="s">
        <v>5462</v>
      </c>
    </row>
    <row r="21" spans="1:25" ht="19.5" customHeight="1">
      <c r="C21" s="2037" t="str">
        <f>技術的審査依頼書_低炭素!J42</f>
        <v>□</v>
      </c>
      <c r="D21" s="2000" t="s">
        <v>1395</v>
      </c>
    </row>
    <row r="22" spans="1:25" ht="19.5" customHeight="1">
      <c r="C22" s="2037" t="str">
        <f>技術的審査依頼書_低炭素!J43</f>
        <v>□</v>
      </c>
      <c r="D22" s="2000" t="s">
        <v>5463</v>
      </c>
    </row>
    <row r="23" spans="1:25" ht="19.5" customHeight="1">
      <c r="C23" s="2037" t="str">
        <f>技術的審査依頼書_低炭素!S43</f>
        <v>□</v>
      </c>
      <c r="D23" s="2000" t="s">
        <v>5464</v>
      </c>
    </row>
    <row r="24" spans="1:25" ht="19.5" customHeight="1"/>
    <row r="25" spans="1:25" ht="19.5" customHeight="1">
      <c r="B25" s="2000" t="s">
        <v>3902</v>
      </c>
    </row>
    <row r="26" spans="1:25" ht="21" customHeight="1">
      <c r="B26" s="5466" t="s">
        <v>3556</v>
      </c>
      <c r="C26" s="5466"/>
      <c r="D26" s="5466"/>
      <c r="E26" s="5466"/>
      <c r="F26" s="5466"/>
      <c r="G26" s="5466"/>
      <c r="H26" s="5467"/>
      <c r="I26" s="5466" t="s">
        <v>3903</v>
      </c>
      <c r="J26" s="5466"/>
      <c r="K26" s="5466"/>
      <c r="L26" s="5466"/>
      <c r="M26" s="5466"/>
      <c r="N26" s="5466"/>
      <c r="O26" s="5467"/>
      <c r="P26" s="5345" t="s">
        <v>3557</v>
      </c>
      <c r="Q26" s="5346"/>
      <c r="R26" s="5346"/>
      <c r="S26" s="5346"/>
      <c r="T26" s="5346"/>
      <c r="U26" s="5346"/>
      <c r="V26" s="5346"/>
      <c r="W26" s="5346"/>
      <c r="X26" s="5346"/>
      <c r="Y26" s="5361"/>
    </row>
    <row r="27" spans="1:25" ht="21" customHeight="1">
      <c r="B27" s="5398" t="s">
        <v>5472</v>
      </c>
      <c r="C27" s="5398"/>
      <c r="D27" s="5398"/>
      <c r="E27" s="5398"/>
      <c r="F27" s="5398"/>
      <c r="G27" s="5398"/>
      <c r="H27" s="5398"/>
      <c r="I27" s="5398" t="s">
        <v>5472</v>
      </c>
      <c r="J27" s="5398"/>
      <c r="K27" s="5398"/>
      <c r="L27" s="5398"/>
      <c r="M27" s="5398"/>
      <c r="N27" s="5398"/>
      <c r="O27" s="5398"/>
      <c r="P27" s="2038"/>
      <c r="Q27" s="2039"/>
      <c r="R27" s="2039"/>
      <c r="S27" s="2039"/>
      <c r="T27" s="2039"/>
      <c r="U27" s="2039"/>
      <c r="V27" s="2039"/>
      <c r="W27" s="2039"/>
      <c r="X27" s="2039"/>
      <c r="Y27" s="2040"/>
    </row>
    <row r="28" spans="1:25" ht="21" customHeight="1">
      <c r="B28" s="2007" t="s">
        <v>6</v>
      </c>
      <c r="C28" s="1984"/>
      <c r="D28" s="1984"/>
      <c r="E28" s="1984"/>
      <c r="F28" s="1984"/>
      <c r="G28" s="1984"/>
      <c r="H28" s="2041" t="s">
        <v>7</v>
      </c>
      <c r="I28" s="2007" t="s">
        <v>6</v>
      </c>
      <c r="J28" s="1984"/>
      <c r="K28" s="1984"/>
      <c r="L28" s="1984"/>
      <c r="M28" s="1984"/>
      <c r="N28" s="1984"/>
      <c r="O28" s="2041" t="s">
        <v>7</v>
      </c>
      <c r="P28" s="2042"/>
      <c r="Y28" s="2043"/>
    </row>
    <row r="29" spans="1:25" ht="39.75" customHeight="1">
      <c r="B29" s="2044" t="s">
        <v>3869</v>
      </c>
      <c r="C29" s="1984"/>
      <c r="D29" s="1984"/>
      <c r="E29" s="1984"/>
      <c r="F29" s="1984"/>
      <c r="G29" s="1984"/>
      <c r="H29" s="1985"/>
      <c r="I29" s="2044" t="s">
        <v>3869</v>
      </c>
      <c r="J29" s="1984"/>
      <c r="K29" s="1984"/>
      <c r="L29" s="1984"/>
      <c r="M29" s="1984"/>
      <c r="N29" s="1984"/>
      <c r="O29" s="1985"/>
      <c r="P29" s="2045"/>
      <c r="Q29" s="2046"/>
      <c r="R29" s="2046"/>
      <c r="S29" s="2046"/>
      <c r="T29" s="2046"/>
      <c r="U29" s="2046"/>
      <c r="V29" s="2046"/>
      <c r="W29" s="2046"/>
      <c r="X29" s="2046"/>
      <c r="Y29" s="2047"/>
    </row>
    <row r="32" spans="1:25" ht="15.75" customHeight="1"/>
    <row r="33" spans="1:2" ht="15.75" customHeight="1">
      <c r="A33" s="2000" t="s">
        <v>2943</v>
      </c>
    </row>
    <row r="34" spans="1:2" ht="15.75" customHeight="1">
      <c r="A34" s="2000" t="s">
        <v>5473</v>
      </c>
    </row>
    <row r="35" spans="1:2" ht="15.75" customHeight="1">
      <c r="A35" s="2000" t="s">
        <v>5474</v>
      </c>
    </row>
    <row r="36" spans="1:2" ht="15.75" customHeight="1">
      <c r="A36" s="2000" t="s">
        <v>5475</v>
      </c>
    </row>
    <row r="37" spans="1:2" ht="15.75" customHeight="1">
      <c r="A37" s="2000" t="s">
        <v>5476</v>
      </c>
    </row>
    <row r="38" spans="1:2" ht="15.75" customHeight="1">
      <c r="A38" s="2000" t="s">
        <v>5477</v>
      </c>
    </row>
    <row r="39" spans="1:2" ht="15.75" customHeight="1">
      <c r="A39" s="2000" t="s">
        <v>5478</v>
      </c>
      <c r="B39" s="2048"/>
    </row>
    <row r="40" spans="1:2" ht="15.75" customHeight="1">
      <c r="A40" s="2000" t="s">
        <v>5479</v>
      </c>
      <c r="B40" s="2049"/>
    </row>
    <row r="41" spans="1:2" ht="15.75" customHeight="1">
      <c r="A41" s="2000" t="s">
        <v>5480</v>
      </c>
    </row>
    <row r="42" spans="1:2" ht="15.75" customHeight="1">
      <c r="A42" s="2000" t="s">
        <v>5481</v>
      </c>
      <c r="B42" s="2049"/>
    </row>
    <row r="43" spans="1:2" ht="15.75" customHeight="1">
      <c r="A43" s="2000" t="s">
        <v>5482</v>
      </c>
      <c r="B43" s="2049"/>
    </row>
    <row r="44" spans="1:2" ht="15.75" customHeight="1">
      <c r="A44" s="2000" t="s">
        <v>5483</v>
      </c>
      <c r="B44" s="2049"/>
    </row>
    <row r="45" spans="1:2" ht="15.75" customHeight="1">
      <c r="A45" s="2000" t="s">
        <v>5484</v>
      </c>
      <c r="B45" s="2049"/>
    </row>
    <row r="46" spans="1:2" ht="15.75" customHeight="1">
      <c r="A46" s="2000" t="s">
        <v>5485</v>
      </c>
      <c r="B46" s="2049"/>
    </row>
    <row r="47" spans="1:2" ht="15.75" customHeight="1">
      <c r="A47" s="2000" t="s">
        <v>5486</v>
      </c>
      <c r="B47" s="2049"/>
    </row>
    <row r="48" spans="1:2" ht="15.75" customHeight="1">
      <c r="A48" s="2000" t="s">
        <v>5487</v>
      </c>
      <c r="B48" s="2049"/>
    </row>
    <row r="49" spans="1:2" ht="15.75" customHeight="1">
      <c r="A49" s="2000" t="s">
        <v>5488</v>
      </c>
      <c r="B49" s="2049"/>
    </row>
    <row r="50" spans="1:2" ht="15.75" customHeight="1">
      <c r="A50" s="2000" t="s">
        <v>5489</v>
      </c>
      <c r="B50" s="2048"/>
    </row>
    <row r="51" spans="1:2" ht="15.75" customHeight="1">
      <c r="A51" s="2000" t="s">
        <v>5490</v>
      </c>
      <c r="B51" s="2048"/>
    </row>
    <row r="52" spans="1:2" ht="15.75" customHeight="1">
      <c r="A52" s="2000" t="s">
        <v>5491</v>
      </c>
    </row>
    <row r="53" spans="1:2" ht="15.75" customHeight="1">
      <c r="A53" s="2000" t="s">
        <v>5492</v>
      </c>
    </row>
    <row r="54" spans="1:2" ht="15.75" customHeight="1"/>
    <row r="55" spans="1:2" ht="15.75" customHeight="1"/>
    <row r="56" spans="1:2" ht="15.75" customHeight="1"/>
    <row r="57" spans="1:2" ht="15.75" customHeight="1"/>
  </sheetData>
  <mergeCells count="11">
    <mergeCell ref="P13:Y14"/>
    <mergeCell ref="A3:Z3"/>
    <mergeCell ref="A5:Z5"/>
    <mergeCell ref="R7:T7"/>
    <mergeCell ref="B9:I9"/>
    <mergeCell ref="P11:Y12"/>
    <mergeCell ref="B26:H26"/>
    <mergeCell ref="I26:O26"/>
    <mergeCell ref="P26:Y26"/>
    <mergeCell ref="B27:H27"/>
    <mergeCell ref="I27:O27"/>
  </mergeCells>
  <phoneticPr fontId="129"/>
  <dataValidations count="1">
    <dataValidation type="list" allowBlank="1" showInputMessage="1" showErrorMessage="1" sqref="C21:C23" xr:uid="{00000000-0002-0000-5F00-000000000000}">
      <formula1>"□,■"</formula1>
    </dataValidation>
  </dataValidations>
  <printOptions horizontalCentered="1"/>
  <pageMargins left="0.78740157480314965" right="0.78740157480314965" top="0.78740157480314965" bottom="0.78740157480314965" header="0.51181102362204722" footer="0.51181102362204722"/>
  <pageSetup paperSize="9" orientation="portrait" blackAndWhite="1" r:id="rId1"/>
  <rowBreaks count="1" manualBreakCount="1">
    <brk id="31" max="25"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Z55"/>
  <sheetViews>
    <sheetView workbookViewId="0"/>
  </sheetViews>
  <sheetFormatPr defaultColWidth="9" defaultRowHeight="12.75"/>
  <cols>
    <col min="1" max="1" width="3.25" style="1015" customWidth="1"/>
    <col min="2" max="2" width="2.625" style="1015" customWidth="1"/>
    <col min="3" max="21" width="3.25" style="1015" customWidth="1"/>
    <col min="22" max="22" width="4.625" style="1015" customWidth="1"/>
    <col min="23" max="23" width="3.25" style="1015" customWidth="1"/>
    <col min="24" max="24" width="4.625" style="1015" customWidth="1"/>
    <col min="25" max="25" width="3.25" style="1015" customWidth="1"/>
    <col min="26" max="26" width="3.375" style="1015" customWidth="1"/>
    <col min="27" max="27" width="9" style="1015" customWidth="1"/>
    <col min="28" max="16384" width="9" style="1015"/>
  </cols>
  <sheetData>
    <row r="1" spans="1:26">
      <c r="A1" s="1015" t="s">
        <v>3970</v>
      </c>
    </row>
    <row r="3" spans="1:26" ht="21" customHeight="1">
      <c r="A3" s="5481" t="s">
        <v>3971</v>
      </c>
      <c r="B3" s="5481"/>
      <c r="C3" s="5481"/>
      <c r="D3" s="5481"/>
      <c r="E3" s="5481"/>
      <c r="F3" s="5481"/>
      <c r="G3" s="5481"/>
      <c r="H3" s="5481"/>
      <c r="I3" s="5481"/>
      <c r="J3" s="5481"/>
      <c r="K3" s="5481"/>
      <c r="L3" s="5481"/>
      <c r="M3" s="5481"/>
      <c r="N3" s="5481"/>
      <c r="O3" s="5481"/>
      <c r="P3" s="5481"/>
      <c r="Q3" s="5481"/>
      <c r="R3" s="5481"/>
      <c r="S3" s="5481"/>
      <c r="T3" s="5481"/>
      <c r="U3" s="5481"/>
      <c r="V3" s="5481"/>
      <c r="W3" s="5481"/>
      <c r="X3" s="5481"/>
      <c r="Y3" s="5481"/>
      <c r="Z3" s="5481"/>
    </row>
    <row r="5" spans="1:26" ht="19.5" customHeight="1">
      <c r="R5" s="5482"/>
      <c r="S5" s="5483"/>
      <c r="T5" s="5483"/>
      <c r="U5" s="1015" t="s">
        <v>477</v>
      </c>
      <c r="V5" s="1057"/>
      <c r="W5" s="1015" t="s">
        <v>5</v>
      </c>
      <c r="X5" s="1057"/>
      <c r="Y5" s="1015" t="s">
        <v>478</v>
      </c>
    </row>
    <row r="7" spans="1:26" ht="18.75" customHeight="1">
      <c r="B7" s="5474"/>
      <c r="C7" s="5474"/>
      <c r="D7" s="5474"/>
      <c r="E7" s="5474"/>
      <c r="F7" s="5474"/>
      <c r="G7" s="5474"/>
      <c r="H7" s="5474"/>
      <c r="I7" s="5474"/>
      <c r="J7" s="1015" t="s">
        <v>3554</v>
      </c>
    </row>
    <row r="9" spans="1:26" ht="19.5" customHeight="1">
      <c r="J9" s="1115" t="s">
        <v>3555</v>
      </c>
      <c r="K9" s="1115"/>
      <c r="L9" s="1115"/>
      <c r="M9" s="1115"/>
      <c r="N9" s="1115"/>
      <c r="O9" s="1115"/>
      <c r="P9" s="5475" t="str">
        <f>cst_wskakunin_owner1__address</f>
        <v>埼玉県埼玉県さいたま市浦和区岸町７－１２－３</v>
      </c>
      <c r="Q9" s="5475"/>
      <c r="R9" s="5475"/>
      <c r="S9" s="5475"/>
      <c r="T9" s="5475"/>
      <c r="U9" s="5475"/>
      <c r="V9" s="5475"/>
      <c r="W9" s="5475"/>
      <c r="X9" s="5475"/>
      <c r="Y9" s="5475"/>
      <c r="Z9" s="5475"/>
    </row>
    <row r="10" spans="1:26" ht="19.5" customHeight="1">
      <c r="J10" s="1115" t="s">
        <v>3516</v>
      </c>
      <c r="K10" s="1115"/>
      <c r="L10" s="1115"/>
      <c r="M10" s="1115"/>
      <c r="N10" s="1115"/>
      <c r="O10" s="1115"/>
      <c r="P10" s="5475"/>
      <c r="Q10" s="5475"/>
      <c r="R10" s="5475"/>
      <c r="S10" s="5475"/>
      <c r="T10" s="5475"/>
      <c r="U10" s="5475"/>
      <c r="V10" s="5475"/>
      <c r="W10" s="5475"/>
      <c r="X10" s="5475"/>
      <c r="Y10" s="5475"/>
      <c r="Z10" s="5475"/>
    </row>
    <row r="11" spans="1:26" ht="19.5" customHeight="1">
      <c r="J11" s="1115" t="s">
        <v>3025</v>
      </c>
      <c r="K11" s="1115"/>
      <c r="L11" s="1115"/>
      <c r="M11" s="1115"/>
      <c r="N11" s="1115"/>
      <c r="O11" s="1115"/>
      <c r="P11" s="5477" t="str">
        <f>cst_wskakunin_owner1__space3</f>
        <v>テスト建て主
代表取締役社長　テストさん</v>
      </c>
      <c r="Q11" s="5477"/>
      <c r="R11" s="5477"/>
      <c r="S11" s="5477"/>
      <c r="T11" s="5477"/>
      <c r="U11" s="5477"/>
      <c r="V11" s="5477"/>
      <c r="W11" s="5477"/>
      <c r="X11" s="5477"/>
      <c r="Y11" s="5477"/>
      <c r="Z11" s="5477"/>
    </row>
    <row r="12" spans="1:26" ht="19.5" customHeight="1">
      <c r="J12" s="1115" t="s">
        <v>3026</v>
      </c>
      <c r="K12" s="1115"/>
      <c r="L12" s="1115"/>
      <c r="M12" s="1115"/>
      <c r="N12" s="1115"/>
      <c r="O12" s="1115"/>
      <c r="P12" s="5477"/>
      <c r="Q12" s="5477"/>
      <c r="R12" s="5477"/>
      <c r="S12" s="5477"/>
      <c r="T12" s="5477"/>
      <c r="U12" s="5477"/>
      <c r="V12" s="5477"/>
      <c r="W12" s="5477"/>
      <c r="X12" s="5477"/>
      <c r="Y12" s="5477"/>
      <c r="Z12" s="5477"/>
    </row>
    <row r="13" spans="1:26" ht="19.5" customHeight="1"/>
    <row r="14" spans="1:26" ht="19.5" customHeight="1">
      <c r="B14" s="1015" t="s">
        <v>3972</v>
      </c>
    </row>
    <row r="15" spans="1:26" ht="19.5" customHeight="1">
      <c r="A15" s="1015" t="s">
        <v>3973</v>
      </c>
    </row>
    <row r="16" spans="1:26" ht="19.5" customHeight="1"/>
    <row r="17" spans="2:25" ht="19.5" customHeight="1">
      <c r="B17" s="1015" t="s">
        <v>3974</v>
      </c>
    </row>
    <row r="18" spans="2:25" ht="19.5" customHeight="1">
      <c r="D18" s="1015" t="s">
        <v>6</v>
      </c>
      <c r="E18" s="5484"/>
      <c r="F18" s="5484"/>
      <c r="G18" s="5484"/>
      <c r="H18" s="5484"/>
      <c r="I18" s="5484"/>
      <c r="J18" s="5484"/>
      <c r="K18" s="5484"/>
      <c r="L18" s="1015" t="s">
        <v>7</v>
      </c>
    </row>
    <row r="20" spans="2:25" ht="19.5" customHeight="1">
      <c r="B20" s="1015" t="s">
        <v>3975</v>
      </c>
    </row>
    <row r="21" spans="2:25" ht="19.5" customHeight="1">
      <c r="D21" s="5482"/>
      <c r="E21" s="5482"/>
      <c r="F21" s="1016" t="s">
        <v>477</v>
      </c>
      <c r="G21" s="5482"/>
      <c r="H21" s="5482"/>
      <c r="I21" s="1016" t="s">
        <v>5</v>
      </c>
      <c r="J21" s="5482"/>
      <c r="K21" s="5482"/>
      <c r="L21" s="1037" t="s">
        <v>478</v>
      </c>
    </row>
    <row r="23" spans="2:25" ht="19.5" customHeight="1">
      <c r="B23" s="1015" t="s">
        <v>3976</v>
      </c>
    </row>
    <row r="24" spans="2:25" ht="39" customHeight="1">
      <c r="D24" s="5475" t="str">
        <f>cst_wskakunin_BUILD__address</f>
        <v>埼玉県さいたま市緑区</v>
      </c>
      <c r="E24" s="5476"/>
      <c r="F24" s="5476"/>
      <c r="G24" s="5476"/>
      <c r="H24" s="5476"/>
      <c r="I24" s="5476"/>
      <c r="J24" s="5476"/>
      <c r="K24" s="5476"/>
      <c r="L24" s="5476"/>
      <c r="M24" s="5476"/>
      <c r="N24" s="5476"/>
      <c r="O24" s="5476"/>
      <c r="P24" s="5476"/>
      <c r="Q24" s="5476"/>
      <c r="R24" s="5476"/>
      <c r="S24" s="5476"/>
      <c r="T24" s="5476"/>
      <c r="U24" s="5476"/>
      <c r="V24" s="5476"/>
      <c r="W24" s="5476"/>
    </row>
    <row r="26" spans="2:25" ht="19.5" customHeight="1">
      <c r="B26" s="1015" t="s">
        <v>3977</v>
      </c>
    </row>
    <row r="27" spans="2:25" ht="19.5" customHeight="1">
      <c r="C27" s="1054" t="s">
        <v>139</v>
      </c>
      <c r="D27" s="1015" t="s">
        <v>1395</v>
      </c>
    </row>
    <row r="28" spans="2:25" ht="19.5" customHeight="1">
      <c r="C28" s="1054" t="s">
        <v>139</v>
      </c>
      <c r="D28" s="1015" t="s">
        <v>3901</v>
      </c>
    </row>
    <row r="29" spans="2:25" ht="19.5" customHeight="1">
      <c r="C29" s="1054" t="s">
        <v>139</v>
      </c>
      <c r="D29" s="1015" t="s">
        <v>3900</v>
      </c>
    </row>
    <row r="30" spans="2:25" ht="13.5" customHeight="1"/>
    <row r="31" spans="2:25" ht="19.5" customHeight="1">
      <c r="B31" s="1015" t="s">
        <v>3978</v>
      </c>
    </row>
    <row r="32" spans="2:25" ht="19.5" customHeight="1">
      <c r="C32" s="5478" t="str">
        <f>IF(技術的審査依頼書_変更_低炭素!J34="","",技術的審査依頼書_変更_低炭素!J34)</f>
        <v/>
      </c>
      <c r="D32" s="5478"/>
      <c r="E32" s="5478"/>
      <c r="F32" s="5478"/>
      <c r="G32" s="5478"/>
      <c r="H32" s="5478"/>
      <c r="I32" s="5478"/>
      <c r="J32" s="5478"/>
      <c r="K32" s="5478"/>
      <c r="L32" s="5478"/>
      <c r="M32" s="5478"/>
      <c r="N32" s="5478"/>
      <c r="O32" s="5478"/>
      <c r="P32" s="5478"/>
      <c r="Q32" s="5478"/>
      <c r="R32" s="5478"/>
      <c r="S32" s="5478"/>
      <c r="T32" s="5478"/>
      <c r="U32" s="5478"/>
      <c r="V32" s="5478"/>
      <c r="W32" s="5478"/>
      <c r="X32" s="5478"/>
      <c r="Y32" s="5478"/>
    </row>
    <row r="33" spans="1:25" ht="19.5" customHeight="1">
      <c r="C33" s="5478"/>
      <c r="D33" s="5478"/>
      <c r="E33" s="5478"/>
      <c r="F33" s="5478"/>
      <c r="G33" s="5478"/>
      <c r="H33" s="5478"/>
      <c r="I33" s="5478"/>
      <c r="J33" s="5478"/>
      <c r="K33" s="5478"/>
      <c r="L33" s="5478"/>
      <c r="M33" s="5478"/>
      <c r="N33" s="5478"/>
      <c r="O33" s="5478"/>
      <c r="P33" s="5478"/>
      <c r="Q33" s="5478"/>
      <c r="R33" s="5478"/>
      <c r="S33" s="5478"/>
      <c r="T33" s="5478"/>
      <c r="U33" s="5478"/>
      <c r="V33" s="5478"/>
      <c r="W33" s="5478"/>
      <c r="X33" s="5478"/>
      <c r="Y33" s="5478"/>
    </row>
    <row r="35" spans="1:25">
      <c r="B35" s="1015" t="s">
        <v>3902</v>
      </c>
    </row>
    <row r="36" spans="1:25" ht="21" customHeight="1">
      <c r="C36" s="5479" t="s">
        <v>3556</v>
      </c>
      <c r="D36" s="5479"/>
      <c r="E36" s="5479"/>
      <c r="F36" s="5479"/>
      <c r="G36" s="5479"/>
      <c r="H36" s="5479"/>
      <c r="I36" s="5480"/>
      <c r="J36" s="5479" t="s">
        <v>3903</v>
      </c>
      <c r="K36" s="5479"/>
      <c r="L36" s="5479"/>
      <c r="M36" s="5479"/>
      <c r="N36" s="5479"/>
      <c r="O36" s="5479"/>
      <c r="P36" s="5480"/>
      <c r="Q36" s="5479" t="s">
        <v>3557</v>
      </c>
      <c r="R36" s="5479"/>
      <c r="S36" s="5479"/>
      <c r="T36" s="5479"/>
      <c r="U36" s="5479"/>
      <c r="V36" s="5479"/>
      <c r="W36" s="5479"/>
      <c r="X36" s="5479"/>
      <c r="Y36" s="5479"/>
    </row>
    <row r="37" spans="1:25" ht="21" customHeight="1">
      <c r="C37" s="5473" t="s">
        <v>3979</v>
      </c>
      <c r="D37" s="5473"/>
      <c r="E37" s="5473"/>
      <c r="F37" s="5473"/>
      <c r="G37" s="5473"/>
      <c r="H37" s="5473"/>
      <c r="I37" s="5473"/>
      <c r="J37" s="5473" t="s">
        <v>3979</v>
      </c>
      <c r="K37" s="5473"/>
      <c r="L37" s="5473"/>
      <c r="M37" s="5473"/>
      <c r="N37" s="5473"/>
      <c r="O37" s="5473"/>
      <c r="P37" s="5473"/>
      <c r="Q37" s="1020"/>
      <c r="Y37" s="1021"/>
    </row>
    <row r="38" spans="1:25" ht="21" customHeight="1">
      <c r="C38" s="1017" t="s">
        <v>6</v>
      </c>
      <c r="D38" s="1018"/>
      <c r="E38" s="1018"/>
      <c r="F38" s="1018"/>
      <c r="G38" s="1018"/>
      <c r="H38" s="1018"/>
      <c r="I38" s="1019" t="s">
        <v>7</v>
      </c>
      <c r="J38" s="1017" t="s">
        <v>6</v>
      </c>
      <c r="K38" s="1018"/>
      <c r="L38" s="1018"/>
      <c r="M38" s="1018"/>
      <c r="N38" s="1018"/>
      <c r="O38" s="1018"/>
      <c r="P38" s="1019" t="s">
        <v>7</v>
      </c>
      <c r="Q38" s="1020"/>
      <c r="Y38" s="1021"/>
    </row>
    <row r="39" spans="1:25" ht="39.75" customHeight="1">
      <c r="C39" s="1022" t="s">
        <v>3869</v>
      </c>
      <c r="D39" s="1018"/>
      <c r="E39" s="1018"/>
      <c r="F39" s="1018"/>
      <c r="G39" s="1018"/>
      <c r="H39" s="1018"/>
      <c r="I39" s="1023"/>
      <c r="J39" s="1022" t="s">
        <v>3869</v>
      </c>
      <c r="K39" s="1018"/>
      <c r="L39" s="1018"/>
      <c r="M39" s="1018"/>
      <c r="N39" s="1018"/>
      <c r="O39" s="1018"/>
      <c r="P39" s="1023"/>
      <c r="Q39" s="1024"/>
      <c r="R39" s="1025"/>
      <c r="S39" s="1025"/>
      <c r="T39" s="1025"/>
      <c r="U39" s="1025"/>
      <c r="V39" s="1025"/>
      <c r="W39" s="1025"/>
      <c r="X39" s="1025"/>
      <c r="Y39" s="1026"/>
    </row>
    <row r="41" spans="1:25">
      <c r="A41" s="1015" t="s">
        <v>2943</v>
      </c>
    </row>
    <row r="42" spans="1:25" ht="15.75" customHeight="1">
      <c r="B42" s="1027" t="s">
        <v>2543</v>
      </c>
      <c r="C42" s="1015" t="s">
        <v>3904</v>
      </c>
    </row>
    <row r="43" spans="1:25" ht="15.75" customHeight="1">
      <c r="B43" s="1027" t="s">
        <v>2545</v>
      </c>
      <c r="C43" s="1015" t="s">
        <v>3980</v>
      </c>
    </row>
    <row r="44" spans="1:25" ht="15.75" customHeight="1">
      <c r="B44" s="1015" t="s">
        <v>3981</v>
      </c>
    </row>
    <row r="45" spans="1:25" ht="15.75" customHeight="1">
      <c r="B45" s="1015" t="s">
        <v>3982</v>
      </c>
    </row>
    <row r="46" spans="1:25" ht="15.75" customHeight="1">
      <c r="B46" s="1027" t="s">
        <v>3007</v>
      </c>
      <c r="C46" s="1015" t="s">
        <v>3983</v>
      </c>
    </row>
    <row r="47" spans="1:25" ht="15.75" customHeight="1">
      <c r="B47" s="1015" t="s">
        <v>3984</v>
      </c>
    </row>
    <row r="48" spans="1:25" ht="15.75" customHeight="1">
      <c r="B48" s="1015" t="s">
        <v>3985</v>
      </c>
    </row>
    <row r="49" spans="2:3" ht="15.75" customHeight="1">
      <c r="B49" s="1015" t="s">
        <v>3986</v>
      </c>
    </row>
    <row r="50" spans="2:3" ht="6" customHeight="1"/>
    <row r="51" spans="2:3" ht="15.75" customHeight="1">
      <c r="B51" s="1015" t="s">
        <v>3987</v>
      </c>
    </row>
    <row r="52" spans="2:3" ht="15.75" customHeight="1">
      <c r="B52" s="1015" t="s">
        <v>3988</v>
      </c>
    </row>
    <row r="53" spans="2:3" ht="15.75" customHeight="1">
      <c r="B53" s="1015" t="s">
        <v>3989</v>
      </c>
    </row>
    <row r="54" spans="2:3" ht="15.75" customHeight="1">
      <c r="B54" s="1015" t="s">
        <v>3990</v>
      </c>
    </row>
    <row r="55" spans="2:3">
      <c r="C55" s="1015" t="s">
        <v>140</v>
      </c>
    </row>
  </sheetData>
  <mergeCells count="16">
    <mergeCell ref="A3:Z3"/>
    <mergeCell ref="R5:T5"/>
    <mergeCell ref="P9:Z10"/>
    <mergeCell ref="E18:K18"/>
    <mergeCell ref="D21:E21"/>
    <mergeCell ref="G21:H21"/>
    <mergeCell ref="J21:K21"/>
    <mergeCell ref="C37:I37"/>
    <mergeCell ref="J37:P37"/>
    <mergeCell ref="B7:I7"/>
    <mergeCell ref="D24:W24"/>
    <mergeCell ref="P11:Z12"/>
    <mergeCell ref="C32:Y33"/>
    <mergeCell ref="C36:I36"/>
    <mergeCell ref="J36:P36"/>
    <mergeCell ref="Q36:Y36"/>
  </mergeCells>
  <phoneticPr fontId="129"/>
  <dataValidations count="1">
    <dataValidation type="list" allowBlank="1" showInputMessage="1" showErrorMessage="1" sqref="C27:C29" xr:uid="{00000000-0002-0000-6000-000000000000}">
      <formula1>"□,■"</formula1>
    </dataValidation>
  </dataValidations>
  <printOptions horizontalCentered="1"/>
  <pageMargins left="0.74803149606299213" right="0.74803149606299213" top="0.98425196850393704" bottom="0.98425196850393704" header="0.51181102362204722" footer="0.51181102362204722"/>
  <pageSetup paperSize="9" orientation="portrait" blackAndWhite="1" r:id="rId1"/>
  <rowBreaks count="1" manualBreakCount="1">
    <brk id="40"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Z99"/>
  <sheetViews>
    <sheetView zoomScaleNormal="100" workbookViewId="0"/>
  </sheetViews>
  <sheetFormatPr defaultColWidth="9" defaultRowHeight="12"/>
  <cols>
    <col min="1" max="1" width="2.625" style="274" customWidth="1"/>
    <col min="2" max="2" width="5.125" style="274" customWidth="1"/>
    <col min="3" max="4" width="3.625" style="274" customWidth="1"/>
    <col min="5" max="5" width="3.625" style="1028" customWidth="1"/>
    <col min="6" max="6" width="3.625" style="274" customWidth="1"/>
    <col min="7" max="7" width="2.125" style="274" customWidth="1"/>
    <col min="8" max="8" width="2.625" style="274" customWidth="1"/>
    <col min="9" max="10" width="3.625" style="274" customWidth="1"/>
    <col min="11" max="11" width="2.625" style="274" customWidth="1"/>
    <col min="12" max="13" width="3.625" style="274" customWidth="1"/>
    <col min="14" max="14" width="4.125" style="274" customWidth="1"/>
    <col min="15" max="15" width="2.625" style="274" customWidth="1"/>
    <col min="16" max="18" width="3.625" style="274" customWidth="1"/>
    <col min="19" max="19" width="2.875" style="274" customWidth="1"/>
    <col min="20" max="25" width="3.625" style="274" customWidth="1"/>
    <col min="26" max="26" width="2.625" style="274" customWidth="1"/>
    <col min="27" max="27" width="9" style="274" customWidth="1"/>
    <col min="28" max="16384" width="9" style="274"/>
  </cols>
  <sheetData>
    <row r="1" spans="1:26" ht="14.25" customHeight="1">
      <c r="A1" s="2325" t="s">
        <v>32</v>
      </c>
      <c r="B1" s="2325"/>
      <c r="C1" s="2325"/>
      <c r="D1" s="2325"/>
      <c r="E1" s="2325"/>
      <c r="F1" s="2325"/>
      <c r="G1" s="2325"/>
      <c r="H1" s="2325"/>
      <c r="I1" s="2325"/>
      <c r="J1" s="2325"/>
      <c r="K1" s="2325"/>
      <c r="L1" s="2325"/>
      <c r="M1" s="2325"/>
      <c r="N1" s="2325"/>
      <c r="O1" s="2325"/>
      <c r="P1" s="2325"/>
      <c r="Q1" s="2325"/>
      <c r="R1" s="2325"/>
      <c r="S1" s="2325"/>
      <c r="T1" s="2325"/>
      <c r="U1" s="2325"/>
      <c r="V1" s="2325"/>
      <c r="W1" s="2325"/>
      <c r="X1" s="2325"/>
      <c r="Y1" s="2325"/>
      <c r="Z1" s="2325"/>
    </row>
    <row r="2" spans="1:26" ht="14.25" customHeight="1">
      <c r="A2" s="274" t="s">
        <v>3905</v>
      </c>
    </row>
    <row r="3" spans="1:26" ht="3.75" customHeight="1">
      <c r="A3" s="276"/>
      <c r="B3" s="276"/>
      <c r="C3" s="276"/>
      <c r="D3" s="276"/>
      <c r="E3" s="1007"/>
      <c r="F3" s="276"/>
      <c r="G3" s="276"/>
      <c r="H3" s="276"/>
      <c r="I3" s="276"/>
      <c r="J3" s="276"/>
      <c r="K3" s="276"/>
      <c r="L3" s="276"/>
      <c r="M3" s="276"/>
      <c r="N3" s="276"/>
      <c r="O3" s="276"/>
      <c r="P3" s="276"/>
      <c r="Q3" s="276"/>
      <c r="R3" s="276"/>
      <c r="S3" s="276"/>
      <c r="T3" s="276"/>
      <c r="U3" s="276"/>
      <c r="V3" s="276"/>
      <c r="W3" s="276"/>
      <c r="X3" s="276"/>
      <c r="Y3" s="276"/>
      <c r="Z3" s="276"/>
    </row>
    <row r="4" spans="1:26" ht="3.75" customHeight="1"/>
    <row r="5" spans="1:26" ht="14.25" customHeight="1">
      <c r="A5" s="274" t="s">
        <v>3906</v>
      </c>
    </row>
    <row r="6" spans="1:26" ht="14.25" customHeight="1">
      <c r="B6" s="274" t="s">
        <v>3907</v>
      </c>
      <c r="C6" s="274" t="s">
        <v>3908</v>
      </c>
      <c r="E6"/>
      <c r="G6" s="274" t="s">
        <v>3909</v>
      </c>
      <c r="I6" s="5487" t="str">
        <f>cst_wskakunin_owner1__space_KANA</f>
        <v>テスト建て主　ﾀﾞｲﾋｮｳﾄﾘｼﾏﾘﾔｸｼｬﾁｮｳ　テスト</v>
      </c>
      <c r="J6" s="5487"/>
      <c r="K6" s="5487"/>
      <c r="L6" s="5487"/>
      <c r="M6" s="5487"/>
      <c r="N6" s="5487"/>
      <c r="O6" s="5487"/>
      <c r="P6" s="5487"/>
      <c r="Q6" s="5487"/>
      <c r="R6" s="5487"/>
      <c r="S6" s="5487"/>
      <c r="T6" s="5487"/>
      <c r="U6" s="5487"/>
      <c r="V6" s="5487"/>
      <c r="W6" s="5487"/>
      <c r="X6" s="5487"/>
      <c r="Y6" s="5487"/>
      <c r="Z6" s="5487"/>
    </row>
    <row r="7" spans="1:26" ht="14.25" customHeight="1">
      <c r="B7" s="274" t="s">
        <v>3910</v>
      </c>
      <c r="C7" s="274" t="s">
        <v>4</v>
      </c>
      <c r="E7" s="274"/>
      <c r="G7" s="274" t="s">
        <v>3909</v>
      </c>
      <c r="I7" s="5487" t="str">
        <f>cst_wskakunin_owner1__space</f>
        <v>テスト建て主　代表取締役社長　テストさん</v>
      </c>
      <c r="J7" s="5487"/>
      <c r="K7" s="5487"/>
      <c r="L7" s="5487"/>
      <c r="M7" s="5487"/>
      <c r="N7" s="5487"/>
      <c r="O7" s="5487"/>
      <c r="P7" s="5487"/>
      <c r="Q7" s="5487"/>
      <c r="R7" s="5487"/>
      <c r="S7" s="5487"/>
      <c r="T7" s="5487"/>
      <c r="U7" s="5487"/>
      <c r="V7" s="5487"/>
      <c r="W7" s="5487"/>
      <c r="X7" s="5487"/>
      <c r="Y7" s="5487"/>
      <c r="Z7" s="5487"/>
    </row>
    <row r="8" spans="1:26" ht="14.25" customHeight="1">
      <c r="B8" s="274" t="s">
        <v>3911</v>
      </c>
      <c r="C8" s="274" t="s">
        <v>18</v>
      </c>
      <c r="E8" s="274"/>
      <c r="G8" s="274" t="s">
        <v>3909</v>
      </c>
      <c r="I8" s="5487" t="str">
        <f>cst_wskakunin_owner1_ZIP</f>
        <v>330-0064</v>
      </c>
      <c r="J8" s="5487"/>
      <c r="K8" s="5487"/>
      <c r="L8" s="5487"/>
      <c r="M8" s="5487"/>
      <c r="N8" s="5487"/>
      <c r="O8" s="5487"/>
      <c r="P8" s="5487"/>
      <c r="Q8" s="5487"/>
      <c r="R8" s="5487"/>
      <c r="S8" s="5487"/>
      <c r="T8" s="5487"/>
      <c r="U8" s="5487"/>
      <c r="V8" s="5487"/>
      <c r="W8" s="5487"/>
      <c r="X8" s="5487"/>
      <c r="Y8" s="5487"/>
      <c r="Z8" s="5487"/>
    </row>
    <row r="9" spans="1:26" ht="14.25" customHeight="1">
      <c r="B9" s="274" t="s">
        <v>3912</v>
      </c>
      <c r="C9" s="274" t="s">
        <v>19</v>
      </c>
      <c r="E9" s="274"/>
      <c r="G9" s="274" t="s">
        <v>3909</v>
      </c>
      <c r="I9" s="5487" t="str">
        <f>cst_wskakunin_owner1__address</f>
        <v>埼玉県埼玉県さいたま市浦和区岸町７－１２－３</v>
      </c>
      <c r="J9" s="5487"/>
      <c r="K9" s="5487"/>
      <c r="L9" s="5487"/>
      <c r="M9" s="5487"/>
      <c r="N9" s="5487"/>
      <c r="O9" s="5487"/>
      <c r="P9" s="5487"/>
      <c r="Q9" s="5487"/>
      <c r="R9" s="5487"/>
      <c r="S9" s="5487"/>
      <c r="T9" s="5487"/>
      <c r="U9" s="5487"/>
      <c r="V9" s="5487"/>
      <c r="W9" s="5487"/>
      <c r="X9" s="5487"/>
      <c r="Y9" s="5487"/>
      <c r="Z9" s="5487"/>
    </row>
    <row r="10" spans="1:26" ht="14.25" customHeight="1">
      <c r="B10" s="274" t="s">
        <v>3913</v>
      </c>
      <c r="C10" s="274" t="s">
        <v>20</v>
      </c>
      <c r="E10" s="274"/>
      <c r="G10" s="274" t="s">
        <v>3909</v>
      </c>
      <c r="I10" s="5487" t="str">
        <f>cst_wskakunin_owner1_TEL</f>
        <v>048-222-2222</v>
      </c>
      <c r="J10" s="5487"/>
      <c r="K10" s="5487"/>
      <c r="L10" s="5487"/>
      <c r="M10" s="5487"/>
      <c r="N10" s="5487"/>
      <c r="O10" s="5487"/>
      <c r="P10" s="5487"/>
      <c r="Q10" s="5487"/>
      <c r="R10" s="5487"/>
      <c r="S10" s="5487"/>
      <c r="T10" s="5487"/>
      <c r="U10" s="5487"/>
      <c r="V10" s="5487"/>
      <c r="W10" s="5487"/>
      <c r="X10" s="5487"/>
      <c r="Y10" s="5487"/>
      <c r="Z10" s="5487"/>
    </row>
    <row r="11" spans="1:26" ht="3.75" customHeight="1">
      <c r="A11" s="276"/>
      <c r="B11" s="276"/>
      <c r="C11" s="276"/>
      <c r="D11" s="1007"/>
      <c r="E11" s="1030"/>
      <c r="F11" s="276"/>
      <c r="G11" s="276"/>
      <c r="H11" s="276"/>
      <c r="I11" s="276"/>
      <c r="J11" s="276"/>
      <c r="K11" s="276"/>
      <c r="L11" s="276"/>
      <c r="M11" s="276"/>
      <c r="N11" s="276"/>
      <c r="O11" s="276"/>
      <c r="P11" s="276"/>
      <c r="Q11" s="276"/>
      <c r="R11" s="276"/>
      <c r="S11" s="276"/>
      <c r="T11" s="276"/>
      <c r="U11" s="276"/>
      <c r="V11" s="276"/>
      <c r="W11" s="276"/>
      <c r="X11" s="276"/>
      <c r="Y11" s="276"/>
      <c r="Z11" s="276"/>
    </row>
    <row r="12" spans="1:26" ht="3.75" customHeight="1">
      <c r="D12" s="1028"/>
      <c r="E12" s="1031"/>
    </row>
    <row r="13" spans="1:26" ht="14.25" customHeight="1">
      <c r="A13" s="274" t="s">
        <v>3914</v>
      </c>
    </row>
    <row r="14" spans="1:26" ht="14.25" customHeight="1">
      <c r="B14" s="274" t="s">
        <v>3907</v>
      </c>
      <c r="C14" s="274" t="s">
        <v>657</v>
      </c>
      <c r="E14" s="274"/>
      <c r="G14" s="274" t="s">
        <v>3909</v>
      </c>
      <c r="H14" s="283" t="s">
        <v>9</v>
      </c>
      <c r="I14" s="2327" t="str">
        <f>cst_wskakunin_dairi1_SIKAKU</f>
        <v>一級</v>
      </c>
      <c r="J14" s="2327"/>
      <c r="K14" s="275" t="s">
        <v>10</v>
      </c>
      <c r="L14" s="274" t="s">
        <v>2974</v>
      </c>
      <c r="O14" s="282" t="s">
        <v>9</v>
      </c>
      <c r="P14" s="2327" t="str">
        <f>cst_wskakunin_dairi1_TOUROKU_KIKAN</f>
        <v>大臣</v>
      </c>
      <c r="Q14" s="2327"/>
      <c r="R14" s="2327"/>
      <c r="S14" s="275" t="s">
        <v>10</v>
      </c>
      <c r="U14" s="274" t="s">
        <v>3915</v>
      </c>
      <c r="W14" s="4580" t="str">
        <f>cst_wskakunin_dairi1_KENTIKUSI_NO</f>
        <v>111111</v>
      </c>
      <c r="X14" s="4580"/>
      <c r="Y14" s="4580"/>
      <c r="Z14" s="282" t="s">
        <v>7</v>
      </c>
    </row>
    <row r="15" spans="1:26" ht="14.25" customHeight="1">
      <c r="B15" s="274" t="s">
        <v>3910</v>
      </c>
      <c r="C15" s="274" t="s">
        <v>4</v>
      </c>
      <c r="E15" s="274"/>
      <c r="G15" s="274" t="s">
        <v>3909</v>
      </c>
      <c r="H15" s="1029"/>
      <c r="I15" s="5485" t="str">
        <f>cst_wskakunin_dairi1__space3</f>
        <v>テスト代理人</v>
      </c>
      <c r="J15" s="5485"/>
      <c r="K15" s="5485"/>
      <c r="L15" s="5485"/>
      <c r="M15" s="5485"/>
      <c r="N15" s="5485"/>
      <c r="O15" s="5485"/>
      <c r="P15" s="5485"/>
      <c r="Q15" s="5485"/>
      <c r="R15" s="5485"/>
      <c r="S15" s="5485"/>
      <c r="T15" s="5485"/>
      <c r="U15" s="5485"/>
      <c r="V15" s="5485"/>
      <c r="W15" s="5485"/>
      <c r="X15" s="5485"/>
      <c r="Y15" s="5485"/>
      <c r="Z15" s="282"/>
    </row>
    <row r="16" spans="1:26" ht="14.25" customHeight="1">
      <c r="B16" s="274" t="s">
        <v>3911</v>
      </c>
      <c r="C16" s="274" t="s">
        <v>3916</v>
      </c>
      <c r="E16" s="1032"/>
      <c r="F16" s="1032"/>
      <c r="G16" s="274" t="s">
        <v>3909</v>
      </c>
      <c r="H16" s="283" t="s">
        <v>9</v>
      </c>
      <c r="I16" s="4580" t="str">
        <f>cst_wskakunin_dairi1_JIMU_SIKAKU</f>
        <v>一級</v>
      </c>
      <c r="J16" s="4580"/>
      <c r="K16" s="275" t="s">
        <v>10</v>
      </c>
      <c r="L16" s="274" t="s">
        <v>2977</v>
      </c>
      <c r="O16" s="282" t="s">
        <v>9</v>
      </c>
      <c r="P16" s="2327" t="str">
        <f>cst_wskakunin_dairi1_JIMU_TOUROKU_KIKAN</f>
        <v>埼玉県</v>
      </c>
      <c r="Q16" s="2327"/>
      <c r="R16" s="2327"/>
      <c r="S16" s="275" t="s">
        <v>10</v>
      </c>
      <c r="T16" s="274" t="s">
        <v>3917</v>
      </c>
      <c r="W16" s="4580" t="str">
        <f>cst_wskakunin_dairi1_JIMU_NO</f>
        <v>222222</v>
      </c>
      <c r="X16" s="4580"/>
      <c r="Y16" s="4580"/>
      <c r="Z16" s="282" t="s">
        <v>7</v>
      </c>
    </row>
    <row r="17" spans="1:26" ht="14.25" customHeight="1">
      <c r="H17" s="1033"/>
      <c r="I17" s="5485" t="str">
        <f>cst_wskakunin_dairi1_JIMU_NAME</f>
        <v>XXXアーキ</v>
      </c>
      <c r="J17" s="5485"/>
      <c r="K17" s="5485"/>
      <c r="L17" s="5485"/>
      <c r="M17" s="5485"/>
      <c r="N17" s="5485"/>
      <c r="O17" s="5485"/>
      <c r="P17" s="5485"/>
      <c r="Q17" s="5485"/>
      <c r="R17" s="5485"/>
      <c r="S17" s="5485"/>
      <c r="T17" s="5485"/>
      <c r="U17" s="5485"/>
      <c r="V17" s="5485"/>
      <c r="W17" s="5485"/>
      <c r="X17" s="5485"/>
      <c r="Y17" s="5485"/>
    </row>
    <row r="18" spans="1:26" ht="14.25" customHeight="1">
      <c r="B18" s="274" t="s">
        <v>3912</v>
      </c>
      <c r="C18" s="274" t="s">
        <v>18</v>
      </c>
      <c r="E18" s="274"/>
      <c r="G18" s="274" t="s">
        <v>3909</v>
      </c>
      <c r="H18" s="1033"/>
      <c r="I18" s="5485" t="str">
        <f>cst_wskakunin_dairi1_ZIP</f>
        <v>359-0034</v>
      </c>
      <c r="J18" s="5485"/>
      <c r="K18" s="5485"/>
      <c r="L18" s="5485"/>
    </row>
    <row r="19" spans="1:26" ht="14.25" customHeight="1">
      <c r="B19" s="274" t="s">
        <v>3913</v>
      </c>
      <c r="C19" s="274" t="s">
        <v>23</v>
      </c>
      <c r="E19" s="274"/>
      <c r="G19" s="274" t="s">
        <v>3909</v>
      </c>
      <c r="H19" s="1033"/>
      <c r="I19" s="5485" t="str">
        <f>cst_wskakunin_dairi1__address</f>
        <v>埼玉県所沢市東新井町307-7</v>
      </c>
      <c r="J19" s="5485"/>
      <c r="K19" s="5485"/>
      <c r="L19" s="5485"/>
      <c r="M19" s="5485"/>
      <c r="N19" s="5485"/>
      <c r="O19" s="5485"/>
      <c r="P19" s="5485"/>
      <c r="Q19" s="5485"/>
      <c r="R19" s="5485"/>
      <c r="S19" s="5485"/>
      <c r="T19" s="5485"/>
      <c r="U19" s="5485"/>
      <c r="V19" s="5485"/>
      <c r="W19" s="5485"/>
      <c r="X19" s="5485"/>
      <c r="Y19" s="5485"/>
    </row>
    <row r="20" spans="1:26" ht="14.25" customHeight="1">
      <c r="B20" s="274" t="s">
        <v>3918</v>
      </c>
      <c r="C20" s="274" t="s">
        <v>20</v>
      </c>
      <c r="E20" s="274"/>
      <c r="G20" s="274" t="s">
        <v>3909</v>
      </c>
      <c r="H20" s="1033"/>
      <c r="I20" s="5485" t="str">
        <f>cst_wskakunin_dairi1_TEL</f>
        <v>048-222-2222</v>
      </c>
      <c r="J20" s="5485"/>
      <c r="K20" s="5485"/>
      <c r="L20" s="5485"/>
      <c r="M20" s="5485"/>
    </row>
    <row r="21" spans="1:26" ht="3.75" customHeight="1">
      <c r="A21" s="276"/>
      <c r="B21" s="276"/>
      <c r="C21" s="276"/>
      <c r="D21" s="1007"/>
      <c r="E21" s="1030"/>
      <c r="F21" s="276"/>
      <c r="G21" s="276"/>
      <c r="H21" s="276"/>
      <c r="I21" s="276"/>
      <c r="J21" s="276"/>
      <c r="K21" s="276"/>
      <c r="L21" s="276"/>
      <c r="M21" s="276"/>
      <c r="N21" s="276"/>
      <c r="O21" s="276"/>
      <c r="P21" s="276"/>
      <c r="Q21" s="276"/>
      <c r="R21" s="276"/>
      <c r="S21" s="276"/>
      <c r="T21" s="276"/>
      <c r="U21" s="276"/>
      <c r="V21" s="276"/>
      <c r="W21" s="276"/>
      <c r="X21" s="276"/>
      <c r="Y21" s="276"/>
      <c r="Z21" s="276"/>
    </row>
    <row r="22" spans="1:26" ht="3.75" customHeight="1">
      <c r="D22" s="1028"/>
      <c r="E22" s="1031"/>
    </row>
    <row r="23" spans="1:26" ht="14.25" customHeight="1">
      <c r="A23" s="274" t="s">
        <v>3919</v>
      </c>
    </row>
    <row r="24" spans="1:26" ht="14.25" customHeight="1">
      <c r="B24" s="274" t="s">
        <v>3920</v>
      </c>
    </row>
    <row r="25" spans="1:26" ht="14.25" customHeight="1">
      <c r="B25" s="274" t="s">
        <v>3907</v>
      </c>
      <c r="C25" s="274" t="s">
        <v>657</v>
      </c>
      <c r="E25" s="274"/>
      <c r="G25" s="274" t="s">
        <v>3909</v>
      </c>
      <c r="H25" s="283" t="s">
        <v>9</v>
      </c>
      <c r="I25" s="2327" t="str">
        <f>cst_wskakunin_sekkei1_SIKAKU</f>
        <v/>
      </c>
      <c r="J25" s="2327"/>
      <c r="K25" s="275" t="s">
        <v>10</v>
      </c>
      <c r="L25" s="274" t="s">
        <v>2974</v>
      </c>
      <c r="O25" s="282" t="s">
        <v>9</v>
      </c>
      <c r="P25" s="2327" t="str">
        <f>cst_wskakunin_sekkei1_TOUROKU_KIKAN</f>
        <v/>
      </c>
      <c r="Q25" s="2327"/>
      <c r="R25" s="2327"/>
      <c r="S25" s="275" t="s">
        <v>10</v>
      </c>
      <c r="U25" s="274" t="s">
        <v>3915</v>
      </c>
      <c r="W25" s="4580" t="str">
        <f>cst_wskakunin_sekkei1_KENTIKUSI_NO</f>
        <v/>
      </c>
      <c r="X25" s="4580"/>
      <c r="Y25" s="4580"/>
      <c r="Z25" s="282" t="s">
        <v>7</v>
      </c>
    </row>
    <row r="26" spans="1:26" ht="14.25" customHeight="1">
      <c r="B26" s="274" t="s">
        <v>3910</v>
      </c>
      <c r="C26" s="274" t="s">
        <v>4</v>
      </c>
      <c r="E26" s="274"/>
      <c r="G26" s="274" t="s">
        <v>3909</v>
      </c>
      <c r="H26" s="1029"/>
      <c r="I26" s="5485" t="str">
        <f>cst_wskakunin_sekkei1_NAME</f>
        <v/>
      </c>
      <c r="J26" s="5485"/>
      <c r="K26" s="5485"/>
      <c r="L26" s="5485"/>
      <c r="M26" s="5485"/>
      <c r="N26" s="5485"/>
      <c r="O26" s="5485"/>
      <c r="P26" s="5485"/>
      <c r="Q26" s="5485"/>
      <c r="R26" s="5485"/>
      <c r="S26" s="5485"/>
      <c r="T26" s="5485"/>
      <c r="U26" s="5485"/>
      <c r="V26" s="5485"/>
      <c r="W26" s="5485"/>
      <c r="X26" s="5485"/>
      <c r="Y26" s="5485"/>
      <c r="Z26" s="282"/>
    </row>
    <row r="27" spans="1:26" ht="14.25" customHeight="1">
      <c r="B27" s="274" t="s">
        <v>3911</v>
      </c>
      <c r="C27" s="274" t="s">
        <v>3916</v>
      </c>
      <c r="E27" s="1032"/>
      <c r="F27" s="1032"/>
      <c r="G27" s="274" t="s">
        <v>3909</v>
      </c>
      <c r="H27" s="283" t="s">
        <v>9</v>
      </c>
      <c r="I27" s="4580" t="str">
        <f>cst_wskakunin_sekkei1_JIMU_SIKAKU</f>
        <v/>
      </c>
      <c r="J27" s="4580"/>
      <c r="K27" s="275" t="s">
        <v>10</v>
      </c>
      <c r="L27" s="274" t="s">
        <v>2977</v>
      </c>
      <c r="O27" s="282" t="s">
        <v>9</v>
      </c>
      <c r="P27" s="2327" t="str">
        <f>cst_wskakunin_sekkei1_JIMU_TOUROKU_KIKAN</f>
        <v/>
      </c>
      <c r="Q27" s="2327"/>
      <c r="R27" s="2327"/>
      <c r="S27" s="275" t="s">
        <v>10</v>
      </c>
      <c r="T27" s="274" t="s">
        <v>3917</v>
      </c>
      <c r="W27" s="4580" t="str">
        <f>cst_wskakunin_sekkei1_JIMU_NO</f>
        <v/>
      </c>
      <c r="X27" s="4580"/>
      <c r="Y27" s="4580"/>
      <c r="Z27" s="282" t="s">
        <v>7</v>
      </c>
    </row>
    <row r="28" spans="1:26" ht="14.25" customHeight="1">
      <c r="H28" s="1033"/>
      <c r="I28" s="5485" t="str">
        <f>cst_wskakunin_sekkei1_JIMU_NAME</f>
        <v/>
      </c>
      <c r="J28" s="5485"/>
      <c r="K28" s="5485"/>
      <c r="L28" s="5485"/>
      <c r="M28" s="5485"/>
      <c r="N28" s="5485"/>
      <c r="O28" s="5485"/>
      <c r="P28" s="5485"/>
      <c r="Q28" s="5485"/>
      <c r="R28" s="5485"/>
      <c r="S28" s="5485"/>
      <c r="T28" s="5485"/>
      <c r="U28" s="5485"/>
      <c r="V28" s="5485"/>
      <c r="W28" s="5485"/>
      <c r="X28" s="5485"/>
      <c r="Y28" s="5485"/>
    </row>
    <row r="29" spans="1:26" ht="14.25" customHeight="1">
      <c r="B29" s="274" t="s">
        <v>3912</v>
      </c>
      <c r="C29" s="274" t="s">
        <v>18</v>
      </c>
      <c r="E29" s="274"/>
      <c r="G29" s="274" t="s">
        <v>3909</v>
      </c>
      <c r="H29" s="1033"/>
      <c r="I29" s="5485" t="str">
        <f>cst_wskakunin_sekkei1_ZIP</f>
        <v/>
      </c>
      <c r="J29" s="5485"/>
      <c r="K29" s="5485"/>
      <c r="L29" s="5485"/>
    </row>
    <row r="30" spans="1:26" ht="14.25" customHeight="1">
      <c r="B30" s="274" t="s">
        <v>3913</v>
      </c>
      <c r="C30" s="274" t="s">
        <v>23</v>
      </c>
      <c r="E30" s="274"/>
      <c r="G30" s="274" t="s">
        <v>3909</v>
      </c>
      <c r="H30" s="1033"/>
      <c r="I30" s="5485" t="str">
        <f>cst_wskakunin_sekkei1__address</f>
        <v/>
      </c>
      <c r="J30" s="5485"/>
      <c r="K30" s="5485"/>
      <c r="L30" s="5485"/>
      <c r="M30" s="5485"/>
      <c r="N30" s="5485"/>
      <c r="O30" s="5485"/>
      <c r="P30" s="5485"/>
      <c r="Q30" s="5485"/>
      <c r="R30" s="5485"/>
      <c r="S30" s="5485"/>
      <c r="T30" s="5485"/>
      <c r="U30" s="5485"/>
      <c r="V30" s="5485"/>
      <c r="W30" s="5485"/>
      <c r="X30" s="5485"/>
      <c r="Y30" s="5485"/>
    </row>
    <row r="31" spans="1:26" ht="14.25" customHeight="1">
      <c r="B31" s="274" t="s">
        <v>3918</v>
      </c>
      <c r="C31" s="274" t="s">
        <v>20</v>
      </c>
      <c r="E31" s="274"/>
      <c r="G31" s="274" t="s">
        <v>3909</v>
      </c>
      <c r="H31" s="1033"/>
      <c r="I31" s="5485" t="str">
        <f>cst_wskakunin_sekkei1_TEL</f>
        <v/>
      </c>
      <c r="J31" s="5485"/>
      <c r="K31" s="5485"/>
      <c r="L31" s="5485"/>
      <c r="M31" s="5485"/>
    </row>
    <row r="32" spans="1:26" ht="14.25" customHeight="1">
      <c r="B32" s="274" t="s">
        <v>3921</v>
      </c>
      <c r="C32" s="274" t="s">
        <v>3922</v>
      </c>
      <c r="E32"/>
      <c r="I32" s="2785"/>
      <c r="J32" s="2785"/>
      <c r="K32" s="2785"/>
      <c r="L32" s="2785"/>
      <c r="M32" s="2785"/>
      <c r="N32" s="2785"/>
      <c r="O32" s="2785"/>
      <c r="P32" s="2785"/>
      <c r="Q32" s="2785"/>
      <c r="R32" s="2785"/>
      <c r="S32" s="2785"/>
      <c r="T32" s="2785"/>
      <c r="U32" s="2785"/>
      <c r="V32" s="2785"/>
      <c r="W32" s="2785"/>
      <c r="X32" s="2785"/>
      <c r="Y32" s="2785"/>
    </row>
    <row r="33" spans="2:26" ht="14.25" customHeight="1">
      <c r="K33" s="1033"/>
      <c r="L33" s="1033"/>
      <c r="M33" s="1033"/>
      <c r="N33" s="1033"/>
      <c r="O33" s="1033"/>
      <c r="P33" s="1033"/>
      <c r="Q33" s="1033"/>
      <c r="R33" s="1033"/>
      <c r="S33" s="1033"/>
      <c r="T33" s="1033"/>
    </row>
    <row r="34" spans="2:26" ht="14.25" customHeight="1">
      <c r="B34" s="274" t="s">
        <v>3923</v>
      </c>
    </row>
    <row r="35" spans="2:26" ht="14.25" customHeight="1">
      <c r="B35" s="274" t="s">
        <v>3907</v>
      </c>
      <c r="C35" s="274" t="s">
        <v>657</v>
      </c>
      <c r="E35"/>
      <c r="G35" s="274" t="s">
        <v>3909</v>
      </c>
      <c r="H35" s="283" t="s">
        <v>9</v>
      </c>
      <c r="I35" s="2327" t="str">
        <f>cst_wskakunin_sekkei2_SIKAKU</f>
        <v/>
      </c>
      <c r="J35" s="2327"/>
      <c r="K35" s="275" t="s">
        <v>10</v>
      </c>
      <c r="L35" s="274" t="s">
        <v>2974</v>
      </c>
      <c r="O35" s="282" t="s">
        <v>9</v>
      </c>
      <c r="P35" s="2327" t="str">
        <f>cst_wskakunin_sekkei2_TOUROKU_KIKAN</f>
        <v/>
      </c>
      <c r="Q35" s="2327"/>
      <c r="R35" s="2327"/>
      <c r="S35" s="275" t="s">
        <v>10</v>
      </c>
      <c r="U35" s="274" t="s">
        <v>3915</v>
      </c>
      <c r="W35" s="4580" t="str">
        <f>cst_wskakunin_sekkei2_KENTIKUSI_NO</f>
        <v/>
      </c>
      <c r="X35" s="4580"/>
      <c r="Y35" s="4580"/>
      <c r="Z35" s="282" t="s">
        <v>7</v>
      </c>
    </row>
    <row r="36" spans="2:26" ht="14.25" customHeight="1">
      <c r="B36" s="274" t="s">
        <v>3910</v>
      </c>
      <c r="C36" s="274" t="s">
        <v>4</v>
      </c>
      <c r="E36"/>
      <c r="G36" s="274" t="s">
        <v>3909</v>
      </c>
      <c r="H36" s="1029"/>
      <c r="I36" s="5485" t="str">
        <f>cst_wskakunin_sekkei2_NAME</f>
        <v/>
      </c>
      <c r="J36" s="5485"/>
      <c r="K36" s="5485"/>
      <c r="L36" s="5485"/>
      <c r="M36" s="5485"/>
      <c r="N36" s="5485"/>
      <c r="O36" s="5485"/>
      <c r="P36" s="5485"/>
      <c r="Q36" s="5485"/>
      <c r="R36" s="5485"/>
      <c r="S36" s="5485"/>
      <c r="T36" s="5485"/>
      <c r="U36" s="5485"/>
      <c r="V36" s="5485"/>
      <c r="W36" s="5485"/>
      <c r="X36" s="5485"/>
      <c r="Y36" s="5485"/>
      <c r="Z36" s="282"/>
    </row>
    <row r="37" spans="2:26" ht="14.25" customHeight="1">
      <c r="B37" s="274" t="s">
        <v>3911</v>
      </c>
      <c r="C37" s="1032" t="s">
        <v>3916</v>
      </c>
      <c r="E37"/>
      <c r="G37" s="274" t="s">
        <v>3909</v>
      </c>
      <c r="H37" s="283" t="s">
        <v>9</v>
      </c>
      <c r="I37" s="4580" t="str">
        <f>cst_wskakunin_sekkei2_JIMU_SIKAKU</f>
        <v/>
      </c>
      <c r="J37" s="4580"/>
      <c r="K37" s="275" t="s">
        <v>10</v>
      </c>
      <c r="L37" s="274" t="s">
        <v>2977</v>
      </c>
      <c r="O37" s="282" t="s">
        <v>9</v>
      </c>
      <c r="P37" s="2327" t="str">
        <f>cst_wskakunin_sekkei2_JIMU_TOUROKU_KIKAN</f>
        <v/>
      </c>
      <c r="Q37" s="2327"/>
      <c r="R37" s="2327"/>
      <c r="S37" s="275" t="s">
        <v>10</v>
      </c>
      <c r="T37" s="274" t="s">
        <v>3917</v>
      </c>
      <c r="W37" s="4580" t="str">
        <f>cst_wskakunin_sekkei2_JIMU_NO</f>
        <v/>
      </c>
      <c r="X37" s="4580"/>
      <c r="Y37" s="4580"/>
      <c r="Z37" s="282" t="s">
        <v>7</v>
      </c>
    </row>
    <row r="38" spans="2:26" ht="14.25" customHeight="1">
      <c r="H38" s="1033"/>
      <c r="I38" s="5485" t="str">
        <f>cst_wskakunin_sekkei2_JIMU_NAME</f>
        <v/>
      </c>
      <c r="J38" s="5485"/>
      <c r="K38" s="5485"/>
      <c r="L38" s="5485"/>
      <c r="M38" s="5485"/>
      <c r="N38" s="5485"/>
      <c r="O38" s="5485"/>
      <c r="P38" s="5485"/>
      <c r="Q38" s="5485"/>
      <c r="R38" s="5485"/>
      <c r="S38" s="5485"/>
      <c r="T38" s="5485"/>
      <c r="U38" s="5485"/>
      <c r="V38" s="5485"/>
      <c r="W38" s="5485"/>
      <c r="X38" s="5485"/>
      <c r="Y38" s="5485"/>
    </row>
    <row r="39" spans="2:26" ht="14.25" customHeight="1">
      <c r="B39" s="274" t="s">
        <v>3912</v>
      </c>
      <c r="C39" s="274" t="s">
        <v>18</v>
      </c>
      <c r="E39"/>
      <c r="G39" s="274" t="s">
        <v>3909</v>
      </c>
      <c r="H39" s="1033"/>
      <c r="I39" s="5485" t="str">
        <f>cst_wskakunin_sekkei2_ZIP</f>
        <v/>
      </c>
      <c r="J39" s="5485"/>
      <c r="K39" s="5485"/>
      <c r="L39" s="5485"/>
    </row>
    <row r="40" spans="2:26" ht="14.25" customHeight="1">
      <c r="B40" s="274" t="s">
        <v>3913</v>
      </c>
      <c r="C40" s="274" t="s">
        <v>23</v>
      </c>
      <c r="E40"/>
      <c r="G40" s="274" t="s">
        <v>3909</v>
      </c>
      <c r="H40" s="1033"/>
      <c r="I40" s="5485" t="str">
        <f>cst_wskakunin_sekkei2__address</f>
        <v/>
      </c>
      <c r="J40" s="5485"/>
      <c r="K40" s="5485"/>
      <c r="L40" s="5485"/>
      <c r="M40" s="5485"/>
      <c r="N40" s="5485"/>
      <c r="O40" s="5485"/>
      <c r="P40" s="5485"/>
      <c r="Q40" s="5485"/>
      <c r="R40" s="5485"/>
      <c r="S40" s="5485"/>
      <c r="T40" s="5485"/>
      <c r="U40" s="5485"/>
      <c r="V40" s="5485"/>
      <c r="W40" s="5485"/>
      <c r="X40" s="5485"/>
      <c r="Y40" s="5485"/>
    </row>
    <row r="41" spans="2:26" ht="14.25" customHeight="1">
      <c r="B41" s="274" t="s">
        <v>3918</v>
      </c>
      <c r="C41" s="274" t="s">
        <v>20</v>
      </c>
      <c r="E41"/>
      <c r="G41" s="274" t="s">
        <v>3909</v>
      </c>
      <c r="H41" s="1033"/>
      <c r="I41" s="5485" t="str">
        <f>cst_wskakunin_sekkei2_TEL</f>
        <v/>
      </c>
      <c r="J41" s="5485"/>
      <c r="K41" s="5485"/>
      <c r="L41" s="5485"/>
      <c r="M41" s="5485"/>
    </row>
    <row r="42" spans="2:26" ht="14.25" customHeight="1">
      <c r="B42" s="274" t="s">
        <v>3921</v>
      </c>
      <c r="C42" s="274" t="s">
        <v>3922</v>
      </c>
      <c r="E42"/>
      <c r="I42" s="2785"/>
      <c r="J42" s="2785"/>
      <c r="K42" s="2785"/>
      <c r="L42" s="2785"/>
      <c r="M42" s="2785"/>
      <c r="N42" s="2785"/>
      <c r="O42" s="2785"/>
      <c r="P42" s="2785"/>
      <c r="Q42" s="2785"/>
      <c r="R42" s="2785"/>
      <c r="S42" s="2785"/>
      <c r="T42" s="2785"/>
      <c r="U42" s="2785"/>
      <c r="V42" s="2785"/>
      <c r="W42" s="2785"/>
      <c r="X42" s="2785"/>
      <c r="Y42" s="2785"/>
    </row>
    <row r="43" spans="2:26" ht="14.25" customHeight="1">
      <c r="K43" s="1033"/>
      <c r="L43" s="1033"/>
      <c r="M43" s="1033"/>
      <c r="N43" s="1033"/>
      <c r="O43" s="1033"/>
      <c r="P43" s="1033"/>
      <c r="Q43" s="1033"/>
      <c r="R43" s="1033"/>
      <c r="S43" s="1033"/>
      <c r="T43" s="1033"/>
    </row>
    <row r="44" spans="2:26" ht="14.25" customHeight="1">
      <c r="B44" s="274" t="s">
        <v>3907</v>
      </c>
      <c r="C44" s="274" t="s">
        <v>657</v>
      </c>
      <c r="E44"/>
      <c r="G44" s="274" t="s">
        <v>3909</v>
      </c>
      <c r="H44" s="283" t="s">
        <v>9</v>
      </c>
      <c r="I44" s="2327" t="str">
        <f>cst_wskakunin_sekkei3_SIKAKU</f>
        <v/>
      </c>
      <c r="J44" s="2327"/>
      <c r="K44" s="275" t="s">
        <v>10</v>
      </c>
      <c r="L44" s="274" t="s">
        <v>2974</v>
      </c>
      <c r="O44" s="282" t="s">
        <v>9</v>
      </c>
      <c r="P44" s="2327" t="str">
        <f>cst_wskakunin_sekkei3_TOUROKU_KIKAN</f>
        <v/>
      </c>
      <c r="Q44" s="2327"/>
      <c r="R44" s="2327"/>
      <c r="S44" s="275" t="s">
        <v>10</v>
      </c>
      <c r="U44" s="274" t="s">
        <v>3915</v>
      </c>
      <c r="W44" s="4580" t="str">
        <f>cst_wskakunin_sekkei3_KENTIKUSI_NO</f>
        <v/>
      </c>
      <c r="X44" s="4580"/>
      <c r="Y44" s="4580"/>
      <c r="Z44" s="282" t="s">
        <v>7</v>
      </c>
    </row>
    <row r="45" spans="2:26" ht="14.25" customHeight="1">
      <c r="B45" s="274" t="s">
        <v>3910</v>
      </c>
      <c r="C45" s="274" t="s">
        <v>4</v>
      </c>
      <c r="E45"/>
      <c r="G45" s="274" t="s">
        <v>3909</v>
      </c>
      <c r="H45" s="1029"/>
      <c r="I45" s="5485" t="str">
        <f>cst_wskakunin_sekkei3_NAME</f>
        <v/>
      </c>
      <c r="J45" s="5485"/>
      <c r="K45" s="5485"/>
      <c r="L45" s="5485"/>
      <c r="M45" s="5485"/>
      <c r="N45" s="5485"/>
      <c r="O45" s="5485"/>
      <c r="P45" s="5485"/>
      <c r="Q45" s="5485"/>
      <c r="R45" s="5485"/>
      <c r="S45" s="5485"/>
      <c r="T45" s="5485"/>
      <c r="U45" s="5485"/>
      <c r="V45" s="5485"/>
      <c r="W45" s="5485"/>
      <c r="X45" s="5485"/>
      <c r="Y45" s="5485"/>
      <c r="Z45" s="282"/>
    </row>
    <row r="46" spans="2:26" ht="14.25" customHeight="1">
      <c r="B46" s="274" t="s">
        <v>3911</v>
      </c>
      <c r="C46" s="1032" t="s">
        <v>3916</v>
      </c>
      <c r="E46"/>
      <c r="G46" s="274" t="s">
        <v>3909</v>
      </c>
      <c r="H46" s="283" t="s">
        <v>9</v>
      </c>
      <c r="I46" s="4580" t="str">
        <f>cst_wskakunin_sekkei3_JIMU_SIKAKU</f>
        <v/>
      </c>
      <c r="J46" s="4580"/>
      <c r="K46" s="275" t="s">
        <v>10</v>
      </c>
      <c r="L46" s="274" t="s">
        <v>2977</v>
      </c>
      <c r="O46" s="282" t="s">
        <v>9</v>
      </c>
      <c r="P46" s="2327" t="str">
        <f>cst_wskakunin_sekkei3_JIMU_TOUROKU_KIKAN</f>
        <v/>
      </c>
      <c r="Q46" s="2327"/>
      <c r="R46" s="2327"/>
      <c r="S46" s="275" t="s">
        <v>10</v>
      </c>
      <c r="T46" s="274" t="s">
        <v>3917</v>
      </c>
      <c r="W46" s="4580" t="str">
        <f>cst_wskakunin_sekkei3_JIMU_NO</f>
        <v/>
      </c>
      <c r="X46" s="4580"/>
      <c r="Y46" s="4580"/>
      <c r="Z46" s="282" t="s">
        <v>7</v>
      </c>
    </row>
    <row r="47" spans="2:26" ht="14.25" customHeight="1">
      <c r="H47" s="1033"/>
      <c r="I47" s="5485" t="str">
        <f>cst_wskakunin_sekkei3_JIMU_NAME</f>
        <v/>
      </c>
      <c r="J47" s="5485"/>
      <c r="K47" s="5485"/>
      <c r="L47" s="5485"/>
      <c r="M47" s="5485"/>
      <c r="N47" s="5485"/>
      <c r="O47" s="5485"/>
      <c r="P47" s="5485"/>
      <c r="Q47" s="5485"/>
      <c r="R47" s="5485"/>
      <c r="S47" s="5485"/>
      <c r="T47" s="5485"/>
      <c r="U47" s="5485"/>
      <c r="V47" s="5485"/>
      <c r="W47" s="5485"/>
      <c r="X47" s="5485"/>
      <c r="Y47" s="5485"/>
    </row>
    <row r="48" spans="2:26" ht="14.25" customHeight="1">
      <c r="B48" s="274" t="s">
        <v>3912</v>
      </c>
      <c r="C48" s="274" t="s">
        <v>18</v>
      </c>
      <c r="E48"/>
      <c r="G48" s="274" t="s">
        <v>3909</v>
      </c>
      <c r="H48" s="1033"/>
      <c r="I48" s="5485" t="str">
        <f>cst_wskakunin_sekkei3_ZIP</f>
        <v/>
      </c>
      <c r="J48" s="5485"/>
      <c r="K48" s="5485"/>
      <c r="L48" s="5485"/>
    </row>
    <row r="49" spans="1:26" ht="14.25" customHeight="1">
      <c r="B49" s="274" t="s">
        <v>3913</v>
      </c>
      <c r="C49" s="274" t="s">
        <v>23</v>
      </c>
      <c r="E49"/>
      <c r="G49" s="274" t="s">
        <v>3909</v>
      </c>
      <c r="H49" s="1033"/>
      <c r="I49" s="5485" t="str">
        <f>cst_wskakunin_sekkei3__address</f>
        <v/>
      </c>
      <c r="J49" s="5485"/>
      <c r="K49" s="5485"/>
      <c r="L49" s="5485"/>
      <c r="M49" s="5485"/>
      <c r="N49" s="5485"/>
      <c r="O49" s="5485"/>
      <c r="P49" s="5485"/>
      <c r="Q49" s="5485"/>
      <c r="R49" s="5485"/>
      <c r="S49" s="5485"/>
      <c r="T49" s="5485"/>
      <c r="U49" s="5485"/>
      <c r="V49" s="5485"/>
      <c r="W49" s="5485"/>
      <c r="X49" s="5485"/>
      <c r="Y49" s="5485"/>
    </row>
    <row r="50" spans="1:26" ht="14.25" customHeight="1">
      <c r="B50" s="274" t="s">
        <v>3918</v>
      </c>
      <c r="C50" s="274" t="s">
        <v>20</v>
      </c>
      <c r="E50"/>
      <c r="G50" s="274" t="s">
        <v>3909</v>
      </c>
      <c r="H50" s="1033"/>
      <c r="I50" s="5485" t="str">
        <f>cst_wskakunin_sekkei3_TEL</f>
        <v/>
      </c>
      <c r="J50" s="5485"/>
      <c r="K50" s="5485"/>
      <c r="L50" s="5485"/>
      <c r="M50" s="5485"/>
    </row>
    <row r="51" spans="1:26" ht="14.25" customHeight="1">
      <c r="B51" s="274" t="s">
        <v>3921</v>
      </c>
      <c r="C51" s="274" t="s">
        <v>3922</v>
      </c>
      <c r="E51"/>
      <c r="I51" s="2785"/>
      <c r="J51" s="2785"/>
      <c r="K51" s="2785"/>
      <c r="L51" s="2785"/>
      <c r="M51" s="2785"/>
      <c r="N51" s="2785"/>
      <c r="O51" s="2785"/>
      <c r="P51" s="2785"/>
      <c r="Q51" s="2785"/>
      <c r="R51" s="2785"/>
      <c r="S51" s="2785"/>
      <c r="T51" s="2785"/>
      <c r="U51" s="2785"/>
      <c r="V51" s="2785"/>
      <c r="W51" s="2785"/>
      <c r="X51" s="2785"/>
      <c r="Y51" s="2785"/>
    </row>
    <row r="52" spans="1:26" ht="14.25" customHeight="1">
      <c r="K52" s="1033"/>
      <c r="L52" s="1033"/>
      <c r="M52" s="1033"/>
      <c r="N52" s="1033"/>
      <c r="O52" s="1033"/>
      <c r="P52" s="1033"/>
      <c r="Q52" s="1033"/>
      <c r="R52" s="1033"/>
      <c r="S52" s="1033"/>
    </row>
    <row r="53" spans="1:26" ht="14.25" customHeight="1">
      <c r="B53" s="274" t="s">
        <v>3907</v>
      </c>
      <c r="C53" s="274" t="s">
        <v>657</v>
      </c>
      <c r="E53"/>
      <c r="G53" s="274" t="s">
        <v>3909</v>
      </c>
      <c r="H53" s="283" t="s">
        <v>9</v>
      </c>
      <c r="I53" s="2327" t="str">
        <f>cst_wskakunin_sekkei4_SIKAKU</f>
        <v/>
      </c>
      <c r="J53" s="2327"/>
      <c r="K53" s="275" t="s">
        <v>10</v>
      </c>
      <c r="L53" s="274" t="s">
        <v>2974</v>
      </c>
      <c r="O53" s="282" t="s">
        <v>9</v>
      </c>
      <c r="P53" s="2327" t="str">
        <f>cst_wskakunin_sekkei4_TOUROKU_KIKAN</f>
        <v/>
      </c>
      <c r="Q53" s="2327"/>
      <c r="R53" s="2327"/>
      <c r="S53" s="275" t="s">
        <v>10</v>
      </c>
      <c r="U53" s="274" t="s">
        <v>3915</v>
      </c>
      <c r="W53" s="4580" t="str">
        <f>cst_wskakunin_sekkei4_KENTIKUSI_NO</f>
        <v/>
      </c>
      <c r="X53" s="4580"/>
      <c r="Y53" s="4580"/>
      <c r="Z53" s="282" t="s">
        <v>7</v>
      </c>
    </row>
    <row r="54" spans="1:26" ht="14.25" customHeight="1">
      <c r="B54" s="274" t="s">
        <v>3910</v>
      </c>
      <c r="C54" s="274" t="s">
        <v>4</v>
      </c>
      <c r="E54"/>
      <c r="G54" s="274" t="s">
        <v>3909</v>
      </c>
      <c r="H54" s="1029"/>
      <c r="I54" s="5485" t="str">
        <f>cst_wskakunin_sekkei4_NAME</f>
        <v/>
      </c>
      <c r="J54" s="5485"/>
      <c r="K54" s="5485"/>
      <c r="L54" s="5485"/>
      <c r="M54" s="5485"/>
      <c r="N54" s="5485"/>
      <c r="O54" s="5485"/>
      <c r="P54" s="5485"/>
      <c r="Q54" s="5485"/>
      <c r="R54" s="5485"/>
      <c r="S54" s="5485"/>
      <c r="T54" s="5485"/>
      <c r="U54" s="5485"/>
      <c r="V54" s="5485"/>
      <c r="W54" s="5485"/>
      <c r="X54" s="5485"/>
      <c r="Y54" s="5485"/>
      <c r="Z54" s="282"/>
    </row>
    <row r="55" spans="1:26" ht="14.25" customHeight="1">
      <c r="B55" s="274" t="s">
        <v>3911</v>
      </c>
      <c r="C55" s="1032" t="s">
        <v>3916</v>
      </c>
      <c r="E55"/>
      <c r="G55" s="274" t="s">
        <v>3909</v>
      </c>
      <c r="H55" s="283" t="s">
        <v>9</v>
      </c>
      <c r="I55" s="4580" t="str">
        <f>cst_wskakunin_sekkei4_JIMU_SIKAKU</f>
        <v/>
      </c>
      <c r="J55" s="4580"/>
      <c r="K55" s="275" t="s">
        <v>10</v>
      </c>
      <c r="L55" s="274" t="s">
        <v>2977</v>
      </c>
      <c r="O55" s="282" t="s">
        <v>9</v>
      </c>
      <c r="P55" s="2327" t="str">
        <f>cst_wskakunin_sekkei4_JIMU_TOUROKU_KIKAN</f>
        <v/>
      </c>
      <c r="Q55" s="2327"/>
      <c r="R55" s="2327"/>
      <c r="S55" s="275" t="s">
        <v>10</v>
      </c>
      <c r="T55" s="274" t="s">
        <v>3917</v>
      </c>
      <c r="W55" s="4580" t="str">
        <f>cst_wskakunin_sekkei4_JIMU_NO</f>
        <v/>
      </c>
      <c r="X55" s="4580"/>
      <c r="Y55" s="4580"/>
      <c r="Z55" s="282" t="s">
        <v>7</v>
      </c>
    </row>
    <row r="56" spans="1:26" ht="14.25" customHeight="1">
      <c r="H56" s="1033"/>
      <c r="I56" s="5485" t="str">
        <f>cst_wskakunin_sekkei4_JIMU_NAME</f>
        <v/>
      </c>
      <c r="J56" s="5485"/>
      <c r="K56" s="5485"/>
      <c r="L56" s="5485"/>
      <c r="M56" s="5485"/>
      <c r="N56" s="5485"/>
      <c r="O56" s="5485"/>
      <c r="P56" s="5485"/>
      <c r="Q56" s="5485"/>
      <c r="R56" s="5485"/>
      <c r="S56" s="5485"/>
      <c r="T56" s="5485"/>
      <c r="U56" s="5485"/>
      <c r="V56" s="5485"/>
      <c r="W56" s="5485"/>
      <c r="X56" s="5485"/>
      <c r="Y56" s="5485"/>
    </row>
    <row r="57" spans="1:26" ht="14.25" customHeight="1">
      <c r="B57" s="274" t="s">
        <v>3912</v>
      </c>
      <c r="C57" s="274" t="s">
        <v>18</v>
      </c>
      <c r="E57"/>
      <c r="G57" s="274" t="s">
        <v>3909</v>
      </c>
      <c r="H57" s="1033"/>
      <c r="I57" s="5485" t="str">
        <f>cst_wskakunin_sekkei4_ZIP</f>
        <v/>
      </c>
      <c r="J57" s="5485"/>
      <c r="K57" s="5485"/>
      <c r="L57" s="5485"/>
    </row>
    <row r="58" spans="1:26" ht="14.25" customHeight="1">
      <c r="B58" s="274" t="s">
        <v>3913</v>
      </c>
      <c r="C58" s="274" t="s">
        <v>23</v>
      </c>
      <c r="E58"/>
      <c r="G58" s="274" t="s">
        <v>3909</v>
      </c>
      <c r="H58" s="1033"/>
      <c r="I58" s="5485" t="str">
        <f>cst_wskakunin_sekkei4__address</f>
        <v/>
      </c>
      <c r="J58" s="5485"/>
      <c r="K58" s="5485"/>
      <c r="L58" s="5485"/>
      <c r="M58" s="5485"/>
      <c r="N58" s="5485"/>
      <c r="O58" s="5485"/>
      <c r="P58" s="5485"/>
      <c r="Q58" s="5485"/>
      <c r="R58" s="5485"/>
      <c r="S58" s="5485"/>
      <c r="T58" s="5485"/>
      <c r="U58" s="5485"/>
      <c r="V58" s="5485"/>
      <c r="W58" s="5485"/>
      <c r="X58" s="5485"/>
      <c r="Y58" s="5485"/>
    </row>
    <row r="59" spans="1:26" ht="14.25" customHeight="1">
      <c r="B59" s="274" t="s">
        <v>3918</v>
      </c>
      <c r="C59" s="274" t="s">
        <v>20</v>
      </c>
      <c r="E59"/>
      <c r="G59" s="274" t="s">
        <v>3909</v>
      </c>
      <c r="H59" s="1033"/>
      <c r="I59" s="5485" t="str">
        <f>cst_wskakunin_sekkei4_TEL</f>
        <v/>
      </c>
      <c r="J59" s="5485"/>
      <c r="K59" s="5485"/>
      <c r="L59" s="5485"/>
      <c r="M59" s="5485"/>
    </row>
    <row r="60" spans="1:26" ht="14.25" customHeight="1">
      <c r="B60" s="274" t="s">
        <v>3921</v>
      </c>
      <c r="C60" s="274" t="s">
        <v>3922</v>
      </c>
      <c r="E60"/>
      <c r="I60" s="2785"/>
      <c r="J60" s="2785"/>
      <c r="K60" s="2785"/>
      <c r="L60" s="2785"/>
      <c r="M60" s="2785"/>
      <c r="N60" s="2785"/>
      <c r="O60" s="2785"/>
      <c r="P60" s="2785"/>
      <c r="Q60" s="2785"/>
      <c r="R60" s="2785"/>
      <c r="S60" s="2785"/>
      <c r="T60" s="2785"/>
      <c r="U60" s="2785"/>
      <c r="V60" s="2785"/>
      <c r="W60" s="2785"/>
      <c r="X60" s="2785"/>
      <c r="Y60" s="2785"/>
    </row>
    <row r="61" spans="1:26" ht="14.25" customHeight="1">
      <c r="K61" s="1033"/>
      <c r="L61" s="1033"/>
      <c r="M61" s="1033"/>
      <c r="N61" s="1033"/>
      <c r="O61" s="1033"/>
      <c r="P61" s="1033"/>
      <c r="Q61" s="1033"/>
      <c r="R61" s="1033"/>
      <c r="S61" s="1033"/>
      <c r="T61" s="1033"/>
    </row>
    <row r="62" spans="1:26" ht="3.75" customHeight="1">
      <c r="A62" s="276"/>
      <c r="B62" s="276"/>
      <c r="C62" s="276"/>
      <c r="D62" s="1007"/>
      <c r="E62" s="1030"/>
      <c r="F62" s="276"/>
      <c r="G62" s="276"/>
      <c r="H62" s="276"/>
      <c r="I62" s="276"/>
      <c r="J62" s="276"/>
      <c r="K62" s="276"/>
      <c r="L62" s="276"/>
      <c r="M62" s="276"/>
      <c r="N62" s="276"/>
      <c r="O62" s="276"/>
      <c r="P62" s="276"/>
      <c r="Q62" s="276"/>
      <c r="R62" s="276"/>
      <c r="S62" s="276"/>
      <c r="T62" s="276"/>
      <c r="U62" s="276"/>
      <c r="V62" s="276"/>
      <c r="W62" s="276"/>
      <c r="X62" s="276"/>
      <c r="Y62" s="276"/>
      <c r="Z62" s="276"/>
    </row>
    <row r="63" spans="1:26" ht="3.75" customHeight="1">
      <c r="D63" s="1028"/>
      <c r="E63" s="1031"/>
    </row>
    <row r="64" spans="1:26" ht="14.25" customHeight="1">
      <c r="A64" s="274" t="s">
        <v>3924</v>
      </c>
      <c r="E64" s="1033"/>
      <c r="F64" s="1034"/>
      <c r="G64" s="1034"/>
      <c r="H64" s="1034"/>
      <c r="J64" s="1034"/>
      <c r="K64" s="1034"/>
      <c r="L64" s="1034"/>
      <c r="M64" s="1034"/>
      <c r="N64" s="1034"/>
      <c r="O64" s="1034"/>
      <c r="P64" s="1034"/>
      <c r="Q64" s="1034"/>
      <c r="R64" s="1034"/>
      <c r="S64" s="1034"/>
      <c r="T64" s="1034"/>
    </row>
    <row r="65" spans="1:26" ht="14.25" customHeight="1">
      <c r="B65" s="1107" t="s">
        <v>139</v>
      </c>
      <c r="C65" s="274" t="s">
        <v>3925</v>
      </c>
      <c r="D65" s="1033"/>
      <c r="E65" s="1035" t="s">
        <v>9</v>
      </c>
      <c r="F65" s="5486"/>
      <c r="G65" s="5486"/>
      <c r="H65" s="5486"/>
      <c r="I65" s="5486"/>
      <c r="J65" s="5486"/>
      <c r="K65" s="5486"/>
      <c r="L65" s="5486"/>
      <c r="M65" s="5486"/>
      <c r="N65" s="5486"/>
      <c r="O65" s="5486"/>
      <c r="P65" s="5486"/>
      <c r="Q65" s="5486"/>
      <c r="R65" s="5486"/>
      <c r="S65" s="1035" t="s">
        <v>10</v>
      </c>
    </row>
    <row r="66" spans="1:26" ht="14.25" customHeight="1">
      <c r="B66" s="1107" t="s">
        <v>139</v>
      </c>
      <c r="C66" s="274" t="s">
        <v>3926</v>
      </c>
      <c r="D66" s="1033"/>
      <c r="E66" s="1035" t="s">
        <v>9</v>
      </c>
      <c r="F66" s="5486"/>
      <c r="G66" s="5486"/>
      <c r="H66" s="5486"/>
      <c r="I66" s="5486"/>
      <c r="J66" s="5486"/>
      <c r="K66" s="5486"/>
      <c r="L66" s="5486"/>
      <c r="M66" s="5486"/>
      <c r="N66" s="5486"/>
      <c r="O66" s="5486"/>
      <c r="P66" s="5486"/>
      <c r="Q66" s="5486"/>
      <c r="R66" s="5486"/>
      <c r="S66" s="1035" t="s">
        <v>10</v>
      </c>
    </row>
    <row r="67" spans="1:26" ht="3.75" customHeight="1">
      <c r="A67" s="276"/>
      <c r="B67" s="276"/>
      <c r="C67" s="276"/>
      <c r="D67" s="1007"/>
      <c r="E67" s="1030"/>
      <c r="F67" s="276"/>
      <c r="G67" s="276"/>
      <c r="H67" s="276"/>
      <c r="I67" s="276"/>
      <c r="J67" s="276"/>
      <c r="K67" s="276"/>
      <c r="L67" s="276"/>
      <c r="M67" s="276"/>
      <c r="N67" s="276"/>
      <c r="O67" s="276"/>
      <c r="P67" s="276"/>
      <c r="Q67" s="276"/>
      <c r="R67" s="276"/>
      <c r="S67" s="276"/>
      <c r="T67" s="276"/>
      <c r="U67" s="276"/>
      <c r="V67" s="276"/>
      <c r="W67" s="276"/>
      <c r="X67" s="276"/>
      <c r="Y67" s="276"/>
      <c r="Z67" s="276"/>
    </row>
    <row r="68" spans="1:26" ht="3.75" customHeight="1">
      <c r="D68" s="1028"/>
      <c r="E68" s="1031"/>
    </row>
    <row r="69" spans="1:26">
      <c r="A69" s="274" t="s">
        <v>3927</v>
      </c>
    </row>
    <row r="70" spans="1:26">
      <c r="B70" s="2403"/>
      <c r="C70" s="2403"/>
      <c r="D70" s="2403"/>
      <c r="E70" s="2403"/>
      <c r="F70" s="2403"/>
      <c r="G70" s="2403"/>
      <c r="H70" s="2403"/>
      <c r="I70" s="2403"/>
      <c r="J70" s="2403"/>
      <c r="K70" s="2403"/>
      <c r="L70" s="2403"/>
      <c r="M70" s="2403"/>
      <c r="N70" s="2403"/>
      <c r="O70" s="2403"/>
      <c r="P70" s="2403"/>
      <c r="Q70" s="2403"/>
      <c r="R70" s="2403"/>
      <c r="S70" s="2403"/>
      <c r="T70" s="2403"/>
      <c r="U70" s="2403"/>
      <c r="V70" s="2403"/>
      <c r="W70" s="2403"/>
      <c r="X70" s="2403"/>
      <c r="Y70" s="2403"/>
    </row>
    <row r="71" spans="1:26">
      <c r="B71" s="2403"/>
      <c r="C71" s="2403"/>
      <c r="D71" s="2403"/>
      <c r="E71" s="2403"/>
      <c r="F71" s="2403"/>
      <c r="G71" s="2403"/>
      <c r="H71" s="2403"/>
      <c r="I71" s="2403"/>
      <c r="J71" s="2403"/>
      <c r="K71" s="2403"/>
      <c r="L71" s="2403"/>
      <c r="M71" s="2403"/>
      <c r="N71" s="2403"/>
      <c r="O71" s="2403"/>
      <c r="P71" s="2403"/>
      <c r="Q71" s="2403"/>
      <c r="R71" s="2403"/>
      <c r="S71" s="2403"/>
      <c r="T71" s="2403"/>
      <c r="U71" s="2403"/>
      <c r="V71" s="2403"/>
      <c r="W71" s="2403"/>
      <c r="X71" s="2403"/>
      <c r="Y71" s="2403"/>
    </row>
    <row r="72" spans="1:26">
      <c r="B72" s="2403"/>
      <c r="C72" s="2403"/>
      <c r="D72" s="2403"/>
      <c r="E72" s="2403"/>
      <c r="F72" s="2403"/>
      <c r="G72" s="2403"/>
      <c r="H72" s="2403"/>
      <c r="I72" s="2403"/>
      <c r="J72" s="2403"/>
      <c r="K72" s="2403"/>
      <c r="L72" s="2403"/>
      <c r="M72" s="2403"/>
      <c r="N72" s="2403"/>
      <c r="O72" s="2403"/>
      <c r="P72" s="2403"/>
      <c r="Q72" s="2403"/>
      <c r="R72" s="2403"/>
      <c r="S72" s="2403"/>
      <c r="T72" s="2403"/>
      <c r="U72" s="2403"/>
      <c r="V72" s="2403"/>
      <c r="W72" s="2403"/>
      <c r="X72" s="2403"/>
      <c r="Y72" s="2403"/>
    </row>
    <row r="73" spans="1:26" ht="3.75" customHeight="1">
      <c r="A73" s="276"/>
      <c r="B73" s="276"/>
      <c r="C73" s="276"/>
      <c r="D73" s="1007"/>
      <c r="E73" s="1030"/>
      <c r="F73" s="276"/>
      <c r="G73" s="276"/>
      <c r="H73" s="276"/>
      <c r="I73" s="276"/>
      <c r="J73" s="276"/>
      <c r="K73" s="276"/>
      <c r="L73" s="276"/>
      <c r="M73" s="276"/>
      <c r="N73" s="276"/>
      <c r="O73" s="276"/>
      <c r="P73" s="276"/>
      <c r="Q73" s="276"/>
      <c r="R73" s="276"/>
      <c r="S73" s="276"/>
      <c r="T73" s="276"/>
      <c r="U73" s="276"/>
      <c r="V73" s="276"/>
      <c r="W73" s="276"/>
      <c r="X73" s="276"/>
      <c r="Y73" s="276"/>
      <c r="Z73" s="276"/>
    </row>
    <row r="74" spans="1:26" ht="3.75" customHeight="1">
      <c r="D74" s="1028"/>
      <c r="E74" s="1031"/>
    </row>
    <row r="76" spans="1:26" s="2064" customFormat="1">
      <c r="E76" s="2065"/>
    </row>
    <row r="77" spans="1:26" s="2064" customFormat="1">
      <c r="A77" s="2064" t="s">
        <v>2943</v>
      </c>
      <c r="E77" s="2065"/>
    </row>
    <row r="78" spans="1:26" s="2064" customFormat="1">
      <c r="A78" s="2064" t="s">
        <v>5764</v>
      </c>
      <c r="E78" s="2065"/>
    </row>
    <row r="79" spans="1:26" s="2064" customFormat="1">
      <c r="A79" s="2064" t="s">
        <v>5765</v>
      </c>
      <c r="E79" s="2065"/>
    </row>
    <row r="80" spans="1:26" s="2064" customFormat="1">
      <c r="A80" s="2064" t="s">
        <v>5766</v>
      </c>
      <c r="E80" s="2065"/>
    </row>
    <row r="81" spans="1:5" s="2064" customFormat="1">
      <c r="A81" s="2064" t="s">
        <v>5767</v>
      </c>
      <c r="E81" s="2065"/>
    </row>
    <row r="82" spans="1:5" s="2064" customFormat="1">
      <c r="A82" s="2064" t="s">
        <v>5768</v>
      </c>
      <c r="E82" s="2065"/>
    </row>
    <row r="83" spans="1:5" s="2064" customFormat="1">
      <c r="A83" s="2064" t="s">
        <v>5769</v>
      </c>
      <c r="E83" s="2065"/>
    </row>
    <row r="84" spans="1:5" s="2064" customFormat="1">
      <c r="A84" s="2064" t="s">
        <v>5770</v>
      </c>
      <c r="E84" s="2065"/>
    </row>
    <row r="85" spans="1:5" s="2064" customFormat="1">
      <c r="A85" s="2064" t="s">
        <v>5771</v>
      </c>
      <c r="E85" s="2065"/>
    </row>
    <row r="86" spans="1:5" s="2064" customFormat="1">
      <c r="A86" s="2064" t="s">
        <v>5772</v>
      </c>
      <c r="E86" s="2065"/>
    </row>
    <row r="87" spans="1:5" s="2064" customFormat="1">
      <c r="A87" s="2064" t="s">
        <v>5773</v>
      </c>
      <c r="E87" s="2065"/>
    </row>
    <row r="88" spans="1:5" s="2064" customFormat="1">
      <c r="A88" s="2064" t="s">
        <v>5774</v>
      </c>
      <c r="E88" s="2065"/>
    </row>
    <row r="89" spans="1:5" s="2064" customFormat="1">
      <c r="A89" s="2064" t="s">
        <v>5775</v>
      </c>
      <c r="E89" s="2065"/>
    </row>
    <row r="90" spans="1:5" s="2064" customFormat="1">
      <c r="A90" s="2064" t="s">
        <v>5776</v>
      </c>
      <c r="E90" s="2065"/>
    </row>
    <row r="91" spans="1:5" s="2064" customFormat="1">
      <c r="A91" s="2064" t="s">
        <v>5777</v>
      </c>
      <c r="E91" s="2065"/>
    </row>
    <row r="92" spans="1:5" s="2064" customFormat="1">
      <c r="A92" s="2064" t="s">
        <v>5778</v>
      </c>
      <c r="E92" s="2065"/>
    </row>
    <row r="93" spans="1:5" s="2064" customFormat="1">
      <c r="A93" s="2064" t="s">
        <v>5779</v>
      </c>
      <c r="E93" s="2065"/>
    </row>
    <row r="94" spans="1:5" s="2064" customFormat="1">
      <c r="A94" s="2064" t="s">
        <v>5780</v>
      </c>
      <c r="E94" s="2065"/>
    </row>
    <row r="95" spans="1:5" s="2064" customFormat="1">
      <c r="A95" s="2064" t="s">
        <v>5781</v>
      </c>
      <c r="E95" s="2065"/>
    </row>
    <row r="96" spans="1:5" s="2064" customFormat="1">
      <c r="A96" s="2064" t="s">
        <v>5782</v>
      </c>
      <c r="E96" s="2065"/>
    </row>
    <row r="97" spans="1:5" s="2064" customFormat="1">
      <c r="A97" s="2064" t="s">
        <v>5783</v>
      </c>
      <c r="E97" s="2065"/>
    </row>
    <row r="98" spans="1:5" s="2064" customFormat="1">
      <c r="A98" s="2064" t="s">
        <v>5784</v>
      </c>
      <c r="E98" s="2065"/>
    </row>
    <row r="99" spans="1:5" s="2064" customFormat="1">
      <c r="A99" s="2064" t="s">
        <v>5785</v>
      </c>
      <c r="E99" s="2065"/>
    </row>
  </sheetData>
  <mergeCells count="68">
    <mergeCell ref="B70:Y72"/>
    <mergeCell ref="I16:J16"/>
    <mergeCell ref="P16:R16"/>
    <mergeCell ref="W16:Y16"/>
    <mergeCell ref="I6:Z6"/>
    <mergeCell ref="I7:Z7"/>
    <mergeCell ref="I29:L29"/>
    <mergeCell ref="I17:Y17"/>
    <mergeCell ref="I18:L18"/>
    <mergeCell ref="I19:Y19"/>
    <mergeCell ref="I20:M20"/>
    <mergeCell ref="I25:J25"/>
    <mergeCell ref="P25:R25"/>
    <mergeCell ref="W25:Y25"/>
    <mergeCell ref="I26:Y26"/>
    <mergeCell ref="I27:J27"/>
    <mergeCell ref="A1:Z1"/>
    <mergeCell ref="I14:J14"/>
    <mergeCell ref="P14:R14"/>
    <mergeCell ref="W14:Y14"/>
    <mergeCell ref="I15:Y15"/>
    <mergeCell ref="I8:Z8"/>
    <mergeCell ref="I9:Z9"/>
    <mergeCell ref="I10:Z10"/>
    <mergeCell ref="P27:R27"/>
    <mergeCell ref="W27:Y27"/>
    <mergeCell ref="I28:Y28"/>
    <mergeCell ref="I39:L39"/>
    <mergeCell ref="I30:Y30"/>
    <mergeCell ref="I31:M31"/>
    <mergeCell ref="I35:J35"/>
    <mergeCell ref="P35:R35"/>
    <mergeCell ref="W35:Y35"/>
    <mergeCell ref="I36:Y36"/>
    <mergeCell ref="I37:J37"/>
    <mergeCell ref="P37:R37"/>
    <mergeCell ref="W37:Y37"/>
    <mergeCell ref="I38:Y38"/>
    <mergeCell ref="I32:Y32"/>
    <mergeCell ref="P46:R46"/>
    <mergeCell ref="W46:Y46"/>
    <mergeCell ref="I47:Y47"/>
    <mergeCell ref="I48:L48"/>
    <mergeCell ref="I40:Y40"/>
    <mergeCell ref="I41:M41"/>
    <mergeCell ref="I44:J44"/>
    <mergeCell ref="P44:R44"/>
    <mergeCell ref="W44:Y44"/>
    <mergeCell ref="I42:Y42"/>
    <mergeCell ref="I45:Y45"/>
    <mergeCell ref="I46:J46"/>
    <mergeCell ref="F65:R65"/>
    <mergeCell ref="F66:R66"/>
    <mergeCell ref="I54:Y54"/>
    <mergeCell ref="I55:J55"/>
    <mergeCell ref="P55:R55"/>
    <mergeCell ref="W55:Y55"/>
    <mergeCell ref="I56:Y56"/>
    <mergeCell ref="I57:L57"/>
    <mergeCell ref="I60:Y60"/>
    <mergeCell ref="I51:Y51"/>
    <mergeCell ref="I58:Y58"/>
    <mergeCell ref="I59:M59"/>
    <mergeCell ref="I49:Y49"/>
    <mergeCell ref="I50:M50"/>
    <mergeCell ref="I53:J53"/>
    <mergeCell ref="P53:R53"/>
    <mergeCell ref="W53:Y53"/>
  </mergeCells>
  <phoneticPr fontId="129"/>
  <dataValidations count="1">
    <dataValidation type="list" allowBlank="1" showInputMessage="1" showErrorMessage="1" sqref="B65:B66" xr:uid="{00000000-0002-0000-6100-000000000000}">
      <formula1>"□,■"</formula1>
    </dataValidation>
  </dataValidations>
  <printOptions horizontalCentered="1"/>
  <pageMargins left="0.70866141732283472" right="0.70866141732283472" top="0.78740157480314965" bottom="0.59055118110236227" header="0.31496062992125984" footer="0.31496062992125984"/>
  <pageSetup paperSize="9" scale="88" orientation="portrait" blackAndWhite="1" r:id="rId1"/>
  <rowBreaks count="1" manualBreakCount="1">
    <brk id="75"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AB386"/>
  <sheetViews>
    <sheetView zoomScale="85" zoomScaleNormal="85" zoomScaleSheetLayoutView="100" workbookViewId="0"/>
  </sheetViews>
  <sheetFormatPr defaultColWidth="9" defaultRowHeight="12.75"/>
  <cols>
    <col min="1" max="1" width="2.625" style="2000" customWidth="1"/>
    <col min="2" max="2" width="2" style="2000" customWidth="1"/>
    <col min="3" max="3" width="2.625" style="2000" customWidth="1"/>
    <col min="4" max="4" width="2" style="2000" customWidth="1"/>
    <col min="5" max="27" width="3.25" style="2000" customWidth="1"/>
    <col min="28" max="28" width="2.625" style="2000" customWidth="1"/>
    <col min="29" max="29" width="9" style="2000" customWidth="1"/>
    <col min="30" max="16384" width="9" style="2000"/>
  </cols>
  <sheetData>
    <row r="1" spans="1:28" ht="18" customHeight="1">
      <c r="A1" s="5351" t="s">
        <v>85</v>
      </c>
      <c r="B1" s="5351"/>
      <c r="C1" s="5351"/>
      <c r="D1" s="5351"/>
      <c r="E1" s="5351"/>
      <c r="F1" s="5351"/>
      <c r="G1" s="5351"/>
      <c r="H1" s="5351"/>
      <c r="I1" s="5351"/>
      <c r="J1" s="5351"/>
      <c r="K1" s="5351"/>
      <c r="L1" s="5351"/>
      <c r="M1" s="5351"/>
      <c r="N1" s="5351"/>
      <c r="O1" s="5351"/>
      <c r="P1" s="5351"/>
      <c r="Q1" s="5351"/>
      <c r="R1" s="5351"/>
      <c r="S1" s="5351"/>
      <c r="T1" s="5351"/>
      <c r="U1" s="5351"/>
      <c r="V1" s="5351"/>
      <c r="W1" s="5351"/>
      <c r="X1" s="5351"/>
      <c r="Y1" s="5351"/>
      <c r="Z1" s="5351"/>
      <c r="AA1" s="5351"/>
      <c r="AB1" s="5351"/>
    </row>
    <row r="2" spans="1:28" ht="7.5" customHeight="1"/>
    <row r="3" spans="1:28" ht="18" customHeight="1">
      <c r="A3" s="5351" t="s">
        <v>5493</v>
      </c>
      <c r="B3" s="5351"/>
      <c r="C3" s="5351"/>
      <c r="D3" s="5351"/>
      <c r="E3" s="5351"/>
      <c r="F3" s="5351"/>
      <c r="G3" s="5351"/>
      <c r="H3" s="5351"/>
      <c r="I3" s="5351"/>
      <c r="J3" s="5351"/>
      <c r="K3" s="5351"/>
      <c r="L3" s="5351"/>
      <c r="M3" s="5351"/>
      <c r="N3" s="5351"/>
      <c r="O3" s="5351"/>
      <c r="P3" s="5351"/>
      <c r="Q3" s="5351"/>
      <c r="R3" s="5351"/>
      <c r="S3" s="5351"/>
      <c r="T3" s="5351"/>
      <c r="U3" s="5351"/>
      <c r="V3" s="5351"/>
      <c r="W3" s="5351"/>
      <c r="X3" s="5351"/>
      <c r="Y3" s="5351"/>
      <c r="Z3" s="5351"/>
      <c r="AA3" s="5351"/>
      <c r="AB3" s="5351"/>
    </row>
    <row r="4" spans="1:28" ht="7.5" customHeight="1"/>
    <row r="5" spans="1:28" ht="18" customHeight="1">
      <c r="B5" s="2048" t="s">
        <v>2543</v>
      </c>
      <c r="C5" s="2000" t="s">
        <v>5494</v>
      </c>
    </row>
    <row r="6" spans="1:28" ht="18" customHeight="1">
      <c r="B6" s="2000" t="s">
        <v>5495</v>
      </c>
    </row>
    <row r="7" spans="1:28" ht="18" customHeight="1">
      <c r="B7" s="2000" t="s">
        <v>5496</v>
      </c>
    </row>
    <row r="8" spans="1:28" ht="37.5" customHeight="1">
      <c r="C8" s="1983" t="s">
        <v>3558</v>
      </c>
      <c r="D8" s="1984"/>
      <c r="E8" s="1984"/>
      <c r="F8" s="1984"/>
      <c r="G8" s="1984"/>
      <c r="H8" s="1984"/>
      <c r="I8" s="5502" t="str">
        <f>cst_wskakunin_BUILD__address</f>
        <v>埼玉県さいたま市緑区</v>
      </c>
      <c r="J8" s="5502"/>
      <c r="K8" s="5502"/>
      <c r="L8" s="5502"/>
      <c r="M8" s="5502"/>
      <c r="N8" s="5502"/>
      <c r="O8" s="5502"/>
      <c r="P8" s="5502"/>
      <c r="Q8" s="5502"/>
      <c r="R8" s="5502"/>
      <c r="S8" s="5502"/>
      <c r="T8" s="5502"/>
      <c r="U8" s="5502"/>
      <c r="V8" s="5502"/>
      <c r="W8" s="5502"/>
      <c r="X8" s="5502"/>
      <c r="Y8" s="5502"/>
      <c r="Z8" s="5502"/>
      <c r="AA8" s="5503"/>
    </row>
    <row r="9" spans="1:28" ht="18" customHeight="1">
      <c r="C9" s="2038" t="s">
        <v>5497</v>
      </c>
      <c r="D9" s="2039"/>
      <c r="E9" s="2039"/>
      <c r="F9" s="2039"/>
      <c r="G9" s="2039"/>
      <c r="H9" s="2039"/>
      <c r="I9" s="2039"/>
      <c r="J9" s="1108" t="str">
        <f>技術的審査依頼書_低炭素!G35</f>
        <v>□</v>
      </c>
      <c r="K9" s="2039" t="s">
        <v>466</v>
      </c>
      <c r="L9" s="2039"/>
      <c r="M9" s="2039"/>
      <c r="N9" s="2039"/>
      <c r="O9" s="2039"/>
      <c r="P9" s="2039"/>
      <c r="Q9" s="2039"/>
      <c r="R9" s="2039"/>
      <c r="S9" s="2039"/>
      <c r="T9" s="2039"/>
      <c r="U9" s="2039"/>
      <c r="V9" s="2039"/>
      <c r="W9" s="2039"/>
      <c r="X9" s="2039"/>
      <c r="Y9" s="2039"/>
      <c r="Z9" s="2039"/>
      <c r="AA9" s="2040"/>
    </row>
    <row r="10" spans="1:28" ht="18" customHeight="1">
      <c r="C10" s="2042"/>
      <c r="J10" s="1109" t="str">
        <f>技術的審査依頼書_低炭素!G36</f>
        <v>□</v>
      </c>
      <c r="K10" s="2000" t="s">
        <v>5498</v>
      </c>
      <c r="AA10" s="2043"/>
    </row>
    <row r="11" spans="1:28" ht="18" customHeight="1">
      <c r="C11" s="2045"/>
      <c r="D11" s="2046"/>
      <c r="E11" s="2046"/>
      <c r="F11" s="2046"/>
      <c r="G11" s="2046"/>
      <c r="H11" s="2046"/>
      <c r="I11" s="2046"/>
      <c r="J11" s="2046"/>
      <c r="K11" s="2046" t="s">
        <v>5499</v>
      </c>
      <c r="L11" s="2046"/>
      <c r="M11" s="2046"/>
      <c r="N11" s="2046"/>
      <c r="O11" s="2046"/>
      <c r="P11" s="2046"/>
      <c r="Q11" s="2046"/>
      <c r="R11" s="2046"/>
      <c r="S11" s="2046"/>
      <c r="T11" s="2046"/>
      <c r="U11" s="2046"/>
      <c r="V11" s="2046"/>
      <c r="W11" s="2046"/>
      <c r="X11" s="2046"/>
      <c r="Y11" s="2046"/>
      <c r="Z11" s="2046"/>
      <c r="AA11" s="2047"/>
    </row>
    <row r="12" spans="1:28" ht="18" customHeight="1">
      <c r="C12" s="1983" t="s">
        <v>5330</v>
      </c>
      <c r="D12" s="1984"/>
      <c r="E12" s="1984"/>
      <c r="F12" s="1984"/>
      <c r="G12" s="1984"/>
      <c r="H12" s="1984"/>
      <c r="I12" s="1984"/>
      <c r="J12" s="5504" t="str">
        <f>cst_wskakunin_SHIKITI_MENSEKI_1_TOTAL</f>
        <v/>
      </c>
      <c r="K12" s="5504"/>
      <c r="L12" s="5504"/>
      <c r="M12" s="5504"/>
      <c r="N12" s="5504"/>
      <c r="O12" s="1984" t="s">
        <v>114</v>
      </c>
      <c r="P12" s="1984"/>
      <c r="Q12" s="1984"/>
      <c r="R12" s="1984"/>
      <c r="S12" s="1984"/>
      <c r="T12" s="1984"/>
      <c r="U12" s="1984"/>
      <c r="V12" s="1984"/>
      <c r="W12" s="1984"/>
      <c r="X12" s="1984"/>
      <c r="Y12" s="1984"/>
      <c r="Z12" s="1984"/>
      <c r="AA12" s="1985"/>
    </row>
    <row r="13" spans="1:28" ht="18" customHeight="1">
      <c r="C13" s="1983" t="s">
        <v>4480</v>
      </c>
      <c r="D13" s="1984"/>
      <c r="E13" s="1984"/>
      <c r="F13" s="1984"/>
      <c r="G13" s="1984"/>
      <c r="H13" s="1984"/>
      <c r="I13" s="1984"/>
      <c r="J13" s="5504" t="str">
        <f>IF(cst_wsjob_JOB_INPUT_VERSION="","",IF(cst_wsjob_JOB_INPUT_VERSION&gt;=6,cst_wskakunin_KENTIKU_MENSEKI_ZENTAI_SHINSEI,cst_wskakunin_KENTIKU_MENSEKI_SHINSEI))</f>
        <v/>
      </c>
      <c r="K13" s="5504"/>
      <c r="L13" s="5504"/>
      <c r="M13" s="5504"/>
      <c r="N13" s="5504"/>
      <c r="O13" s="1984" t="s">
        <v>114</v>
      </c>
      <c r="P13" s="1984"/>
      <c r="Q13" s="1984"/>
      <c r="R13" s="1984"/>
      <c r="S13" s="1984"/>
      <c r="T13" s="1984"/>
      <c r="U13" s="1984"/>
      <c r="V13" s="1984"/>
      <c r="W13" s="1984"/>
      <c r="X13" s="1984"/>
      <c r="Y13" s="1984"/>
      <c r="Z13" s="1984"/>
      <c r="AA13" s="1985"/>
    </row>
    <row r="14" spans="1:28" ht="18" customHeight="1">
      <c r="C14" s="1983" t="s">
        <v>5500</v>
      </c>
      <c r="D14" s="1984"/>
      <c r="E14" s="1984"/>
      <c r="F14" s="1984"/>
      <c r="G14" s="1984"/>
      <c r="H14" s="1984"/>
      <c r="I14" s="1984"/>
      <c r="J14" s="5504" t="str">
        <f>cst_wskakunin_NOBE_MENSEKI_BUILD_SHINSEI</f>
        <v/>
      </c>
      <c r="K14" s="5504"/>
      <c r="L14" s="5504"/>
      <c r="M14" s="5504"/>
      <c r="N14" s="5504"/>
      <c r="O14" s="1984" t="s">
        <v>114</v>
      </c>
      <c r="P14" s="1984"/>
      <c r="Q14" s="1984"/>
      <c r="R14" s="1984"/>
      <c r="S14" s="1984"/>
      <c r="T14" s="1984"/>
      <c r="U14" s="1984"/>
      <c r="V14" s="1984"/>
      <c r="W14" s="1984"/>
      <c r="X14" s="1984"/>
      <c r="Y14" s="1984"/>
      <c r="Z14" s="1984"/>
      <c r="AA14" s="1985"/>
    </row>
    <row r="15" spans="1:28" ht="18" customHeight="1">
      <c r="C15" s="1983" t="s">
        <v>5501</v>
      </c>
      <c r="D15" s="1984"/>
      <c r="E15" s="1984"/>
      <c r="F15" s="1984"/>
      <c r="G15" s="1984"/>
      <c r="H15" s="1984"/>
      <c r="I15" s="1984"/>
      <c r="J15" s="1105" t="s">
        <v>3560</v>
      </c>
      <c r="K15" s="1105"/>
      <c r="L15" s="1105"/>
      <c r="M15" s="5498" t="str">
        <f>cst_wskakunin_KAISU_TIJYOU_SHINSEI</f>
        <v/>
      </c>
      <c r="N15" s="5498"/>
      <c r="O15" s="1105" t="s">
        <v>481</v>
      </c>
      <c r="P15" s="1105"/>
      <c r="Q15" s="1105" t="s">
        <v>4018</v>
      </c>
      <c r="R15" s="1105"/>
      <c r="S15" s="1105"/>
      <c r="T15" s="5498">
        <f>cst_wskakunin_KAISU_TIKA_SHINSEI__zero</f>
        <v>0</v>
      </c>
      <c r="U15" s="5498"/>
      <c r="V15" s="1105" t="s">
        <v>481</v>
      </c>
      <c r="W15" s="1984"/>
      <c r="X15" s="1984"/>
      <c r="Y15" s="1984"/>
      <c r="Z15" s="1984"/>
      <c r="AA15" s="1985"/>
    </row>
    <row r="16" spans="1:28" ht="18" customHeight="1">
      <c r="C16" s="2038" t="s">
        <v>5502</v>
      </c>
      <c r="D16" s="2039"/>
      <c r="E16" s="2039"/>
      <c r="F16" s="2039"/>
      <c r="G16" s="2039"/>
      <c r="H16" s="2039"/>
      <c r="I16" s="2039"/>
      <c r="J16" s="1108" t="str">
        <f>技術的審査依頼書_低炭素!G38</f>
        <v>□</v>
      </c>
      <c r="K16" s="2039" t="s">
        <v>154</v>
      </c>
      <c r="L16" s="2039"/>
      <c r="M16" s="2039"/>
      <c r="N16" s="2039"/>
      <c r="O16" s="2039"/>
      <c r="P16" s="2039"/>
      <c r="Q16" s="1108" t="str">
        <f>技術的審査依頼書_低炭素!G39</f>
        <v>□</v>
      </c>
      <c r="R16" s="2039" t="s">
        <v>3124</v>
      </c>
      <c r="S16" s="2039"/>
      <c r="T16" s="2039"/>
      <c r="U16" s="2039"/>
      <c r="V16" s="2039"/>
      <c r="W16" s="2039"/>
      <c r="X16" s="2039"/>
      <c r="Y16" s="2039"/>
      <c r="Z16" s="2039"/>
      <c r="AA16" s="2040"/>
    </row>
    <row r="17" spans="3:27" ht="18" customHeight="1">
      <c r="C17" s="2042"/>
      <c r="J17" s="1109" t="str">
        <f>技術的審査依頼書_低炭素!M38</f>
        <v>□</v>
      </c>
      <c r="K17" s="2000" t="s">
        <v>4066</v>
      </c>
      <c r="AA17" s="2043"/>
    </row>
    <row r="18" spans="3:27" ht="18" customHeight="1">
      <c r="C18" s="2042"/>
      <c r="J18" s="1109" t="str">
        <f>技術的審査依頼書_低炭素!M39</f>
        <v>□</v>
      </c>
      <c r="K18" s="2000" t="s">
        <v>4067</v>
      </c>
      <c r="AA18" s="2043"/>
    </row>
    <row r="19" spans="3:27" ht="18" customHeight="1">
      <c r="C19" s="2038" t="s">
        <v>5503</v>
      </c>
      <c r="D19" s="2039"/>
      <c r="E19" s="2039"/>
      <c r="F19" s="2039"/>
      <c r="G19" s="2039"/>
      <c r="H19" s="2039"/>
      <c r="I19" s="2039"/>
      <c r="J19" s="2039"/>
      <c r="K19" s="2039"/>
      <c r="L19" s="2039"/>
      <c r="M19" s="2039"/>
      <c r="N19" s="2039"/>
      <c r="O19" s="2039"/>
      <c r="P19" s="2039"/>
      <c r="Q19" s="2039"/>
      <c r="R19" s="2039"/>
      <c r="S19" s="2039"/>
      <c r="T19" s="2039"/>
      <c r="U19" s="2039"/>
      <c r="V19" s="2039"/>
      <c r="W19" s="2039"/>
      <c r="X19" s="2039"/>
      <c r="Y19" s="2039"/>
      <c r="Z19" s="2039"/>
      <c r="AA19" s="2040"/>
    </row>
    <row r="20" spans="3:27" ht="18" customHeight="1">
      <c r="C20" s="2045"/>
      <c r="D20" s="2046"/>
      <c r="E20" s="2046"/>
      <c r="F20" s="2046"/>
      <c r="G20" s="2046"/>
      <c r="H20" s="2046"/>
      <c r="I20" s="2046"/>
      <c r="J20" s="2046"/>
      <c r="K20" s="2046"/>
      <c r="L20" s="2046"/>
      <c r="M20" s="2046"/>
      <c r="N20" s="2046"/>
      <c r="O20" s="5494"/>
      <c r="P20" s="5494"/>
      <c r="Q20" s="2046" t="s">
        <v>108</v>
      </c>
      <c r="R20" s="2046"/>
      <c r="S20" s="2046"/>
      <c r="T20" s="2046"/>
      <c r="U20" s="2046"/>
      <c r="V20" s="2046"/>
      <c r="W20" s="2046"/>
      <c r="X20" s="2046"/>
      <c r="Y20" s="2046"/>
      <c r="Z20" s="2046"/>
      <c r="AA20" s="2047"/>
    </row>
    <row r="21" spans="3:27" ht="18" customHeight="1">
      <c r="C21" s="2038" t="s">
        <v>5504</v>
      </c>
      <c r="D21" s="2039"/>
      <c r="E21" s="2039"/>
      <c r="F21" s="2039"/>
      <c r="G21" s="2039"/>
      <c r="H21" s="2039"/>
      <c r="I21" s="1108" t="str">
        <f>技術的審査依頼書_低炭素!I40</f>
        <v>□</v>
      </c>
      <c r="J21" s="2039" t="s">
        <v>472</v>
      </c>
      <c r="K21" s="2039"/>
      <c r="L21" s="1108" t="str">
        <f>技術的審査依頼書_低炭素!L40</f>
        <v>□</v>
      </c>
      <c r="M21" s="2039" t="s">
        <v>473</v>
      </c>
      <c r="N21" s="2039"/>
      <c r="O21" s="1108" t="str">
        <f>技術的審査依頼書_低炭素!O40</f>
        <v>□</v>
      </c>
      <c r="P21" s="2039" t="s">
        <v>474</v>
      </c>
      <c r="Q21" s="2039"/>
      <c r="R21" s="2039"/>
      <c r="S21" s="2039"/>
      <c r="T21" s="2039"/>
      <c r="U21" s="2039"/>
      <c r="V21" s="2039"/>
      <c r="W21" s="2039"/>
      <c r="X21" s="2039"/>
      <c r="Y21" s="2039"/>
      <c r="Z21" s="2039"/>
      <c r="AA21" s="2040"/>
    </row>
    <row r="22" spans="3:27" ht="18" customHeight="1">
      <c r="C22" s="2042"/>
      <c r="I22" s="1109" t="str">
        <f>技術的審査依頼書_低炭素!R40</f>
        <v>□</v>
      </c>
      <c r="J22" s="2000" t="s">
        <v>5459</v>
      </c>
      <c r="AA22" s="2043"/>
    </row>
    <row r="23" spans="3:27" ht="18" customHeight="1">
      <c r="C23" s="2045"/>
      <c r="D23" s="2046"/>
      <c r="E23" s="2046"/>
      <c r="F23" s="2046"/>
      <c r="G23" s="2046"/>
      <c r="H23" s="2046"/>
      <c r="I23" s="1110" t="str">
        <f>技術的審査依頼書_低炭素!I41</f>
        <v>□</v>
      </c>
      <c r="J23" s="2046" t="s">
        <v>5460</v>
      </c>
      <c r="K23" s="2046"/>
      <c r="L23" s="2046"/>
      <c r="M23" s="2046"/>
      <c r="N23" s="2046"/>
      <c r="O23" s="2046"/>
      <c r="P23" s="2046"/>
      <c r="Q23" s="2046"/>
      <c r="R23" s="1110" t="str">
        <f>技術的審査依頼書_低炭素!R41</f>
        <v>□</v>
      </c>
      <c r="S23" s="2046" t="s">
        <v>5461</v>
      </c>
      <c r="T23" s="2046"/>
      <c r="U23" s="2046"/>
      <c r="V23" s="2046"/>
      <c r="W23" s="2046"/>
      <c r="X23" s="2046"/>
      <c r="Y23" s="2046"/>
      <c r="Z23" s="2046"/>
      <c r="AA23" s="2047"/>
    </row>
    <row r="24" spans="3:27" ht="18" customHeight="1">
      <c r="C24" s="1983" t="s">
        <v>5505</v>
      </c>
      <c r="D24" s="1984"/>
      <c r="E24" s="1984"/>
      <c r="F24" s="1984"/>
      <c r="G24" s="1984"/>
      <c r="H24" s="1984"/>
      <c r="I24" s="5499" t="str">
        <f>cst_wskakunin_KOUZOU1</f>
        <v/>
      </c>
      <c r="J24" s="5499"/>
      <c r="K24" s="5499"/>
      <c r="L24" s="5499"/>
      <c r="M24" s="5499"/>
      <c r="N24" s="5500"/>
      <c r="O24" s="1984"/>
      <c r="P24" s="1984" t="s">
        <v>641</v>
      </c>
      <c r="Q24" s="1984"/>
      <c r="R24" s="5499" t="str">
        <f>cst_wskakunin_KOUZOU2</f>
        <v/>
      </c>
      <c r="S24" s="5499"/>
      <c r="T24" s="5499"/>
      <c r="U24" s="5499"/>
      <c r="V24" s="5499"/>
      <c r="W24" s="5499"/>
      <c r="X24" s="5499"/>
      <c r="Y24" s="1984" t="s">
        <v>5341</v>
      </c>
      <c r="Z24" s="1984"/>
      <c r="AA24" s="1985"/>
    </row>
    <row r="25" spans="3:27" ht="18" customHeight="1">
      <c r="C25" s="2038" t="s">
        <v>5506</v>
      </c>
      <c r="D25" s="2039"/>
      <c r="E25" s="2039"/>
      <c r="F25" s="2039"/>
      <c r="G25" s="2039"/>
      <c r="H25" s="2039"/>
      <c r="I25" s="2039"/>
      <c r="J25" s="2039"/>
      <c r="K25" s="2039"/>
      <c r="L25" s="2039"/>
      <c r="M25" s="2039"/>
      <c r="N25" s="2039"/>
      <c r="O25" s="2039"/>
      <c r="P25" s="2039"/>
      <c r="Q25" s="2039"/>
      <c r="R25" s="2039"/>
      <c r="S25" s="2039"/>
      <c r="T25" s="2039"/>
      <c r="U25" s="2039"/>
      <c r="V25" s="2039"/>
      <c r="W25" s="2039"/>
      <c r="X25" s="2039"/>
      <c r="Y25" s="2039"/>
      <c r="Z25" s="2039"/>
      <c r="AA25" s="2040"/>
    </row>
    <row r="26" spans="3:27" ht="18" customHeight="1">
      <c r="C26" s="2045"/>
      <c r="D26" s="2046"/>
      <c r="E26" s="2046" t="s">
        <v>4488</v>
      </c>
      <c r="F26" s="2046"/>
      <c r="G26" s="2046"/>
      <c r="H26" s="2046"/>
      <c r="I26" s="2046"/>
      <c r="J26" s="2046"/>
      <c r="K26" s="2046"/>
      <c r="L26" s="2046"/>
      <c r="M26" s="2046"/>
      <c r="N26" s="2046"/>
      <c r="O26" s="2046"/>
      <c r="P26" s="2046"/>
      <c r="Q26" s="2046"/>
      <c r="R26" s="2046"/>
      <c r="S26" s="2046"/>
      <c r="T26" s="2046"/>
      <c r="U26" s="2046"/>
      <c r="V26" s="2046"/>
      <c r="W26" s="2046"/>
      <c r="X26" s="2046"/>
      <c r="Y26" s="2046"/>
      <c r="Z26" s="2046"/>
      <c r="AA26" s="2047"/>
    </row>
    <row r="27" spans="3:27" ht="18" customHeight="1">
      <c r="C27" s="1983" t="s">
        <v>5507</v>
      </c>
      <c r="D27" s="1984"/>
      <c r="E27" s="1984"/>
      <c r="F27" s="1984"/>
      <c r="G27" s="1984"/>
      <c r="H27" s="1984"/>
      <c r="I27" s="1984"/>
      <c r="J27" s="2050"/>
      <c r="K27" s="5501"/>
      <c r="L27" s="5501"/>
      <c r="M27" s="5501"/>
      <c r="N27" s="5501"/>
      <c r="O27" s="1984" t="s">
        <v>4070</v>
      </c>
      <c r="P27" s="1984"/>
      <c r="Q27" s="1984"/>
      <c r="R27" s="1984"/>
      <c r="S27" s="1984"/>
      <c r="T27" s="1984"/>
      <c r="U27" s="1984"/>
      <c r="V27" s="1984"/>
      <c r="W27" s="1984"/>
      <c r="X27" s="1984"/>
      <c r="Y27" s="1984"/>
      <c r="Z27" s="1984"/>
      <c r="AA27" s="1985"/>
    </row>
    <row r="28" spans="3:27" ht="18" customHeight="1">
      <c r="C28" s="2038" t="s">
        <v>5508</v>
      </c>
      <c r="D28" s="2039"/>
      <c r="E28" s="2039"/>
      <c r="F28" s="2039"/>
      <c r="G28" s="2039"/>
      <c r="H28" s="2039"/>
      <c r="I28" s="2039"/>
      <c r="J28" s="2051"/>
      <c r="K28" s="2052"/>
      <c r="L28" s="2006" t="s">
        <v>11</v>
      </c>
      <c r="M28" s="5348" t="s">
        <v>4077</v>
      </c>
      <c r="N28" s="5348"/>
      <c r="O28" s="5348"/>
      <c r="P28" s="5348"/>
      <c r="Q28" s="2006" t="s">
        <v>5509</v>
      </c>
      <c r="R28" s="5348" t="s">
        <v>4078</v>
      </c>
      <c r="S28" s="5348"/>
      <c r="T28" s="5348"/>
      <c r="U28" s="5348"/>
      <c r="V28" s="5348"/>
      <c r="W28" s="5348"/>
      <c r="X28" s="5348"/>
      <c r="Y28" s="5348"/>
      <c r="Z28" s="5348"/>
      <c r="AA28" s="2053" t="s">
        <v>57</v>
      </c>
    </row>
    <row r="29" spans="3:27" ht="18" customHeight="1">
      <c r="C29" s="2042"/>
      <c r="E29" s="2000" t="s">
        <v>4079</v>
      </c>
      <c r="J29" s="5497"/>
      <c r="K29" s="5497"/>
      <c r="L29" s="1989" t="s">
        <v>11</v>
      </c>
      <c r="M29" s="5496"/>
      <c r="N29" s="5496"/>
      <c r="O29" s="5496"/>
      <c r="P29" s="2049" t="s">
        <v>114</v>
      </c>
      <c r="Q29" s="2054" t="s">
        <v>5510</v>
      </c>
      <c r="S29" s="1989" t="s">
        <v>11</v>
      </c>
      <c r="T29" s="5496"/>
      <c r="U29" s="5496"/>
      <c r="V29" s="5496"/>
      <c r="W29" s="2049" t="s">
        <v>114</v>
      </c>
      <c r="X29" s="2054" t="s">
        <v>5510</v>
      </c>
      <c r="AA29" s="2043"/>
    </row>
    <row r="30" spans="3:27" ht="18" customHeight="1">
      <c r="C30" s="2042"/>
      <c r="E30" s="2000" t="s">
        <v>4080</v>
      </c>
      <c r="J30" s="5497" t="s">
        <v>4081</v>
      </c>
      <c r="K30" s="5497"/>
      <c r="L30" s="1989" t="s">
        <v>11</v>
      </c>
      <c r="M30" s="5496"/>
      <c r="N30" s="5496"/>
      <c r="O30" s="5496"/>
      <c r="P30" s="2049" t="s">
        <v>114</v>
      </c>
      <c r="Q30" s="2054" t="s">
        <v>5510</v>
      </c>
      <c r="S30" s="1989" t="s">
        <v>11</v>
      </c>
      <c r="T30" s="5496"/>
      <c r="U30" s="5496"/>
      <c r="V30" s="5496"/>
      <c r="W30" s="2049" t="s">
        <v>114</v>
      </c>
      <c r="X30" s="2054" t="s">
        <v>5510</v>
      </c>
      <c r="AA30" s="2043"/>
    </row>
    <row r="31" spans="3:27" ht="18" customHeight="1">
      <c r="C31" s="2042"/>
      <c r="J31" s="2055"/>
      <c r="K31" s="2048" t="s">
        <v>4082</v>
      </c>
      <c r="L31" s="1989" t="s">
        <v>11</v>
      </c>
      <c r="M31" s="5496"/>
      <c r="N31" s="5496"/>
      <c r="O31" s="5496"/>
      <c r="P31" s="2049" t="s">
        <v>114</v>
      </c>
      <c r="Q31" s="2054" t="s">
        <v>5510</v>
      </c>
      <c r="S31" s="1989" t="s">
        <v>11</v>
      </c>
      <c r="T31" s="5496"/>
      <c r="U31" s="5496"/>
      <c r="V31" s="5496"/>
      <c r="W31" s="2049" t="s">
        <v>114</v>
      </c>
      <c r="X31" s="2054" t="s">
        <v>5510</v>
      </c>
      <c r="AA31" s="2043"/>
    </row>
    <row r="32" spans="3:27" ht="18" customHeight="1">
      <c r="C32" s="2042"/>
      <c r="E32" s="2000" t="s">
        <v>4083</v>
      </c>
      <c r="J32" s="5497" t="s">
        <v>4081</v>
      </c>
      <c r="K32" s="5497"/>
      <c r="L32" s="1989" t="s">
        <v>11</v>
      </c>
      <c r="M32" s="5496"/>
      <c r="N32" s="5496"/>
      <c r="O32" s="5496"/>
      <c r="P32" s="2049" t="s">
        <v>114</v>
      </c>
      <c r="Q32" s="2054" t="s">
        <v>5510</v>
      </c>
      <c r="S32" s="1989" t="s">
        <v>11</v>
      </c>
      <c r="T32" s="5496"/>
      <c r="U32" s="5496"/>
      <c r="V32" s="5496"/>
      <c r="W32" s="2049" t="s">
        <v>114</v>
      </c>
      <c r="X32" s="2054" t="s">
        <v>5510</v>
      </c>
      <c r="AA32" s="2043"/>
    </row>
    <row r="33" spans="3:27" ht="18" customHeight="1">
      <c r="C33" s="2042"/>
      <c r="J33" s="2055"/>
      <c r="K33" s="2048" t="s">
        <v>4084</v>
      </c>
      <c r="L33" s="1989" t="s">
        <v>11</v>
      </c>
      <c r="M33" s="5495"/>
      <c r="N33" s="5495"/>
      <c r="O33" s="5495"/>
      <c r="P33" s="2049" t="s">
        <v>114</v>
      </c>
      <c r="Q33" s="2054" t="s">
        <v>5510</v>
      </c>
      <c r="S33" s="1989" t="s">
        <v>11</v>
      </c>
      <c r="T33" s="5495"/>
      <c r="U33" s="5495"/>
      <c r="V33" s="5495"/>
      <c r="W33" s="2049" t="s">
        <v>114</v>
      </c>
      <c r="X33" s="2054" t="s">
        <v>5510</v>
      </c>
      <c r="AA33" s="2043"/>
    </row>
    <row r="34" spans="3:27" ht="18" customHeight="1">
      <c r="C34" s="2038" t="s">
        <v>5511</v>
      </c>
      <c r="D34" s="2039"/>
      <c r="E34" s="2039"/>
      <c r="F34" s="2039"/>
      <c r="G34" s="2039"/>
      <c r="H34" s="2039"/>
      <c r="I34" s="2039"/>
      <c r="J34" s="2039"/>
      <c r="K34" s="2039"/>
      <c r="L34" s="2039" t="s">
        <v>5512</v>
      </c>
      <c r="M34" s="2039"/>
      <c r="N34" s="2039"/>
      <c r="O34" s="2039"/>
      <c r="P34" s="2039" t="s">
        <v>5513</v>
      </c>
      <c r="Q34" s="2039"/>
      <c r="R34" s="2039"/>
      <c r="S34" s="2039"/>
      <c r="T34" s="2039"/>
      <c r="U34" s="2039" t="s">
        <v>5514</v>
      </c>
      <c r="W34" s="2039"/>
      <c r="X34" s="2039"/>
      <c r="Y34" s="2039"/>
      <c r="Z34" s="2039"/>
      <c r="AA34" s="2040"/>
    </row>
    <row r="35" spans="3:27" ht="18" customHeight="1">
      <c r="C35" s="2042"/>
      <c r="P35" s="2000" t="s">
        <v>5515</v>
      </c>
      <c r="U35" s="2000" t="s">
        <v>5516</v>
      </c>
      <c r="AA35" s="2043"/>
    </row>
    <row r="36" spans="3:27" ht="18" customHeight="1">
      <c r="C36" s="2042"/>
      <c r="E36" s="2000" t="s">
        <v>4079</v>
      </c>
      <c r="J36" s="5497" t="s">
        <v>11</v>
      </c>
      <c r="K36" s="5497"/>
      <c r="L36" s="5496"/>
      <c r="M36" s="5496"/>
      <c r="N36" s="5496"/>
      <c r="O36" s="2049" t="s">
        <v>4825</v>
      </c>
      <c r="P36" s="1989" t="s">
        <v>11</v>
      </c>
      <c r="Q36" s="5496"/>
      <c r="R36" s="5496"/>
      <c r="S36" s="5496"/>
      <c r="T36" s="2049" t="s">
        <v>4825</v>
      </c>
      <c r="V36" s="1989" t="s">
        <v>11</v>
      </c>
      <c r="W36" s="5496"/>
      <c r="X36" s="5496"/>
      <c r="Y36" s="5496"/>
      <c r="Z36" s="2049" t="s">
        <v>4825</v>
      </c>
      <c r="AA36" s="2043"/>
    </row>
    <row r="37" spans="3:27" ht="18" customHeight="1">
      <c r="C37" s="2042"/>
      <c r="E37" s="2000" t="s">
        <v>4080</v>
      </c>
      <c r="J37" s="5497" t="s">
        <v>5517</v>
      </c>
      <c r="K37" s="5497"/>
      <c r="L37" s="5496"/>
      <c r="M37" s="5496"/>
      <c r="N37" s="5496"/>
      <c r="O37" s="2049" t="s">
        <v>4825</v>
      </c>
      <c r="P37" s="1989" t="s">
        <v>11</v>
      </c>
      <c r="Q37" s="5496"/>
      <c r="R37" s="5496"/>
      <c r="S37" s="5496"/>
      <c r="T37" s="2049" t="s">
        <v>4825</v>
      </c>
      <c r="V37" s="1989" t="s">
        <v>11</v>
      </c>
      <c r="W37" s="5496"/>
      <c r="X37" s="5496"/>
      <c r="Y37" s="5496"/>
      <c r="Z37" s="2049" t="s">
        <v>4825</v>
      </c>
      <c r="AA37" s="2043"/>
    </row>
    <row r="38" spans="3:27" ht="18" customHeight="1">
      <c r="C38" s="2042"/>
      <c r="J38" s="2055"/>
      <c r="K38" s="2048" t="s">
        <v>5518</v>
      </c>
      <c r="L38" s="5496"/>
      <c r="M38" s="5496"/>
      <c r="N38" s="5496"/>
      <c r="O38" s="2049" t="s">
        <v>4825</v>
      </c>
      <c r="P38" s="1989" t="s">
        <v>11</v>
      </c>
      <c r="Q38" s="5496"/>
      <c r="R38" s="5496"/>
      <c r="S38" s="5496"/>
      <c r="T38" s="2049" t="s">
        <v>4825</v>
      </c>
      <c r="V38" s="1989" t="s">
        <v>11</v>
      </c>
      <c r="W38" s="5496"/>
      <c r="X38" s="5496"/>
      <c r="Y38" s="5496"/>
      <c r="Z38" s="2049" t="s">
        <v>4825</v>
      </c>
      <c r="AA38" s="2043"/>
    </row>
    <row r="39" spans="3:27" ht="18" customHeight="1">
      <c r="C39" s="2042"/>
      <c r="E39" s="2000" t="s">
        <v>4083</v>
      </c>
      <c r="J39" s="5497" t="s">
        <v>5517</v>
      </c>
      <c r="K39" s="5497"/>
      <c r="L39" s="5496"/>
      <c r="M39" s="5496"/>
      <c r="N39" s="5496"/>
      <c r="O39" s="2049" t="s">
        <v>4825</v>
      </c>
      <c r="P39" s="1989" t="s">
        <v>11</v>
      </c>
      <c r="Q39" s="5496"/>
      <c r="R39" s="5496"/>
      <c r="S39" s="5496"/>
      <c r="T39" s="2049" t="s">
        <v>4825</v>
      </c>
      <c r="V39" s="1989" t="s">
        <v>11</v>
      </c>
      <c r="W39" s="5496"/>
      <c r="X39" s="5496"/>
      <c r="Y39" s="5496"/>
      <c r="Z39" s="2049" t="s">
        <v>4825</v>
      </c>
      <c r="AA39" s="2043"/>
    </row>
    <row r="40" spans="3:27" ht="18" customHeight="1">
      <c r="C40" s="2045"/>
      <c r="D40" s="2046"/>
      <c r="E40" s="2046"/>
      <c r="F40" s="2046"/>
      <c r="G40" s="2046"/>
      <c r="H40" s="2046"/>
      <c r="I40" s="2046"/>
      <c r="J40" s="2056"/>
      <c r="K40" s="2057" t="s">
        <v>5519</v>
      </c>
      <c r="L40" s="5495"/>
      <c r="M40" s="5495"/>
      <c r="N40" s="5495"/>
      <c r="O40" s="2058" t="s">
        <v>4825</v>
      </c>
      <c r="P40" s="2008" t="s">
        <v>11</v>
      </c>
      <c r="Q40" s="5495"/>
      <c r="R40" s="5495"/>
      <c r="S40" s="5495"/>
      <c r="T40" s="2058" t="s">
        <v>4825</v>
      </c>
      <c r="U40" s="2046"/>
      <c r="V40" s="2008" t="s">
        <v>11</v>
      </c>
      <c r="W40" s="5495"/>
      <c r="X40" s="5495"/>
      <c r="Y40" s="5495"/>
      <c r="Z40" s="2058" t="s">
        <v>4825</v>
      </c>
      <c r="AA40" s="2047"/>
    </row>
    <row r="41" spans="3:27" ht="18" customHeight="1">
      <c r="C41" s="2038" t="s">
        <v>5520</v>
      </c>
      <c r="D41" s="2039"/>
      <c r="E41" s="2039"/>
      <c r="F41" s="2039"/>
      <c r="G41" s="2039"/>
      <c r="H41" s="2039"/>
      <c r="I41" s="2039"/>
      <c r="J41" s="2039"/>
      <c r="K41" s="2039"/>
      <c r="L41" s="2039"/>
      <c r="M41" s="2039"/>
      <c r="N41" s="2039"/>
      <c r="O41" s="2039"/>
      <c r="P41" s="2039"/>
      <c r="Q41" s="2039"/>
      <c r="R41" s="2039"/>
      <c r="S41" s="2039"/>
      <c r="T41" s="2039"/>
      <c r="U41" s="2039"/>
      <c r="W41" s="2039"/>
      <c r="X41" s="2039"/>
      <c r="Y41" s="2039"/>
      <c r="Z41" s="2039"/>
      <c r="AA41" s="2040"/>
    </row>
    <row r="42" spans="3:27" ht="18" customHeight="1">
      <c r="C42" s="2042" t="s">
        <v>5521</v>
      </c>
      <c r="AA42" s="2043"/>
    </row>
    <row r="43" spans="3:27" ht="18" customHeight="1">
      <c r="C43" s="2042" t="s">
        <v>5522</v>
      </c>
      <c r="J43" s="2055"/>
      <c r="K43" s="2055"/>
      <c r="O43" s="2049"/>
      <c r="P43" s="1989"/>
      <c r="T43" s="2049"/>
      <c r="V43" s="1989"/>
      <c r="Z43" s="2049"/>
      <c r="AA43" s="2043"/>
    </row>
    <row r="44" spans="3:27" ht="18" customHeight="1">
      <c r="C44" s="2042"/>
      <c r="E44" s="1106" t="s">
        <v>139</v>
      </c>
      <c r="F44" s="2000" t="s">
        <v>5523</v>
      </c>
      <c r="J44" s="2055"/>
      <c r="K44" s="2055"/>
      <c r="O44" s="2049"/>
      <c r="P44" s="1989"/>
      <c r="T44" s="2049"/>
      <c r="V44" s="1989"/>
      <c r="Z44" s="2049"/>
      <c r="AA44" s="2043"/>
    </row>
    <row r="45" spans="3:27" ht="18" customHeight="1">
      <c r="C45" s="2042"/>
      <c r="F45" s="2000" t="s">
        <v>3933</v>
      </c>
      <c r="J45" s="2055"/>
      <c r="K45" s="5494"/>
      <c r="L45" s="5494"/>
      <c r="M45" s="5494"/>
      <c r="N45" s="5494"/>
      <c r="O45" s="5494"/>
      <c r="P45" s="2000" t="s">
        <v>5524</v>
      </c>
      <c r="T45" s="2049"/>
      <c r="V45" s="1989"/>
      <c r="Z45" s="2049"/>
      <c r="AA45" s="2043"/>
    </row>
    <row r="46" spans="3:27" ht="18" customHeight="1">
      <c r="C46" s="2042"/>
      <c r="F46" s="2000" t="s">
        <v>3934</v>
      </c>
      <c r="J46" s="2055"/>
      <c r="K46" s="5494"/>
      <c r="L46" s="5494"/>
      <c r="M46" s="5494"/>
      <c r="N46" s="5494"/>
      <c r="O46" s="5494"/>
      <c r="P46" s="2000" t="s">
        <v>5525</v>
      </c>
      <c r="T46" s="2049"/>
      <c r="V46" s="1989"/>
      <c r="Z46" s="2049"/>
      <c r="AA46" s="2043"/>
    </row>
    <row r="47" spans="3:27" ht="18" customHeight="1">
      <c r="C47" s="2042"/>
      <c r="F47" s="2000" t="s">
        <v>5526</v>
      </c>
      <c r="I47" s="5493"/>
      <c r="J47" s="5493"/>
      <c r="K47" s="5493"/>
      <c r="L47" s="5493"/>
      <c r="M47" s="5493"/>
      <c r="N47" s="5493"/>
      <c r="O47" s="5493"/>
      <c r="P47" s="1989" t="s">
        <v>10</v>
      </c>
      <c r="T47" s="2049"/>
      <c r="V47" s="1989"/>
      <c r="Z47" s="2049"/>
      <c r="AA47" s="2043"/>
    </row>
    <row r="48" spans="3:27" ht="18" customHeight="1">
      <c r="C48" s="2042"/>
      <c r="I48" s="2049"/>
      <c r="J48" s="2049"/>
      <c r="K48" s="2049"/>
      <c r="L48" s="2049"/>
      <c r="M48" s="2049"/>
      <c r="N48" s="2049"/>
      <c r="O48" s="2049"/>
      <c r="P48" s="1989"/>
      <c r="T48" s="2049"/>
      <c r="V48" s="1989"/>
      <c r="Z48" s="2049"/>
      <c r="AA48" s="2043"/>
    </row>
    <row r="49" spans="3:27" ht="18" customHeight="1">
      <c r="C49" s="2042"/>
      <c r="E49" s="1106" t="s">
        <v>139</v>
      </c>
      <c r="F49" s="2000" t="s">
        <v>5527</v>
      </c>
      <c r="J49" s="2055"/>
      <c r="K49" s="2048"/>
      <c r="L49" s="2048"/>
      <c r="M49" s="2048"/>
      <c r="N49" s="2048"/>
      <c r="O49" s="2048"/>
      <c r="P49" s="1989"/>
      <c r="T49" s="2049"/>
      <c r="V49" s="1989"/>
      <c r="Z49" s="2049"/>
      <c r="AA49" s="2043"/>
    </row>
    <row r="50" spans="3:27" ht="18" customHeight="1">
      <c r="C50" s="2042"/>
      <c r="F50" s="2000" t="s">
        <v>3933</v>
      </c>
      <c r="J50" s="2055"/>
      <c r="K50" s="5494"/>
      <c r="L50" s="5494"/>
      <c r="M50" s="5494"/>
      <c r="N50" s="5494"/>
      <c r="O50" s="5494"/>
      <c r="P50" s="2000" t="s">
        <v>5524</v>
      </c>
      <c r="T50" s="2049"/>
      <c r="V50" s="1989"/>
      <c r="Z50" s="2049"/>
      <c r="AA50" s="2043"/>
    </row>
    <row r="51" spans="3:27" ht="18" customHeight="1">
      <c r="C51" s="2042"/>
      <c r="F51" s="2000" t="s">
        <v>3934</v>
      </c>
      <c r="J51" s="2055"/>
      <c r="K51" s="5494"/>
      <c r="L51" s="5494"/>
      <c r="M51" s="5494"/>
      <c r="N51" s="5494"/>
      <c r="O51" s="5494"/>
      <c r="P51" s="2000" t="s">
        <v>5525</v>
      </c>
      <c r="T51" s="2049"/>
      <c r="V51" s="1989"/>
      <c r="Z51" s="2049"/>
      <c r="AA51" s="2043"/>
    </row>
    <row r="52" spans="3:27" ht="18" customHeight="1">
      <c r="C52" s="2042"/>
      <c r="F52" s="2000" t="s">
        <v>5526</v>
      </c>
      <c r="I52" s="5493"/>
      <c r="J52" s="5493"/>
      <c r="K52" s="5493"/>
      <c r="L52" s="5493"/>
      <c r="M52" s="5493"/>
      <c r="N52" s="5493"/>
      <c r="O52" s="5493"/>
      <c r="P52" s="1989" t="s">
        <v>10</v>
      </c>
      <c r="T52" s="2049"/>
      <c r="V52" s="1989"/>
      <c r="Z52" s="2049"/>
      <c r="AA52" s="2043"/>
    </row>
    <row r="53" spans="3:27" ht="18" customHeight="1">
      <c r="C53" s="2042"/>
      <c r="E53" s="1106" t="s">
        <v>139</v>
      </c>
      <c r="F53" s="2000" t="s">
        <v>4094</v>
      </c>
      <c r="J53" s="2055"/>
      <c r="K53" s="2048"/>
      <c r="L53" s="2048"/>
      <c r="M53" s="2048"/>
      <c r="N53" s="2048"/>
      <c r="O53" s="2048"/>
      <c r="P53" s="1989"/>
      <c r="T53" s="2049"/>
      <c r="V53" s="1989"/>
      <c r="Z53" s="2049"/>
      <c r="AA53" s="2043"/>
    </row>
    <row r="54" spans="3:27" ht="18" customHeight="1">
      <c r="C54" s="2042"/>
      <c r="F54" s="2000" t="s">
        <v>9</v>
      </c>
      <c r="G54" s="5491"/>
      <c r="H54" s="5491"/>
      <c r="I54" s="5491"/>
      <c r="J54" s="5491"/>
      <c r="K54" s="5491"/>
      <c r="L54" s="5491"/>
      <c r="M54" s="5491"/>
      <c r="N54" s="5491"/>
      <c r="O54" s="5491"/>
      <c r="P54" s="1989" t="s">
        <v>10</v>
      </c>
      <c r="T54" s="2049"/>
      <c r="V54" s="1989"/>
      <c r="Z54" s="2049"/>
      <c r="AA54" s="2043"/>
    </row>
    <row r="55" spans="3:27" ht="18" customHeight="1">
      <c r="C55" s="2042"/>
      <c r="E55" s="1106" t="s">
        <v>139</v>
      </c>
      <c r="F55" s="2000" t="s">
        <v>5528</v>
      </c>
      <c r="J55" s="2055"/>
      <c r="K55" s="2048"/>
      <c r="L55" s="2048"/>
      <c r="M55" s="2048"/>
      <c r="N55" s="2048"/>
      <c r="O55" s="2048"/>
      <c r="P55" s="1989"/>
      <c r="T55" s="2049"/>
      <c r="V55" s="1989"/>
      <c r="Z55" s="2049"/>
      <c r="AA55" s="2043"/>
    </row>
    <row r="56" spans="3:27" ht="18" customHeight="1">
      <c r="C56" s="2042" t="s">
        <v>5529</v>
      </c>
      <c r="J56" s="2055"/>
      <c r="K56" s="2048"/>
      <c r="L56" s="2048"/>
      <c r="M56" s="2048"/>
      <c r="N56" s="2048"/>
      <c r="O56" s="2048"/>
      <c r="P56" s="1989"/>
      <c r="T56" s="2049"/>
      <c r="V56" s="1989"/>
      <c r="Z56" s="2049"/>
      <c r="AA56" s="2043"/>
    </row>
    <row r="57" spans="3:27" ht="18" customHeight="1">
      <c r="C57" s="2042"/>
      <c r="E57" s="1106" t="s">
        <v>139</v>
      </c>
      <c r="F57" s="2000" t="s">
        <v>5530</v>
      </c>
      <c r="J57" s="2055"/>
      <c r="K57" s="2048"/>
      <c r="L57" s="2048"/>
      <c r="M57" s="2048"/>
      <c r="N57" s="2048"/>
      <c r="O57" s="2048"/>
      <c r="P57" s="1989"/>
      <c r="T57" s="2049"/>
      <c r="V57" s="1989"/>
      <c r="Z57" s="2049"/>
      <c r="AA57" s="2043"/>
    </row>
    <row r="58" spans="3:27" ht="18" customHeight="1">
      <c r="C58" s="2042"/>
      <c r="F58" s="2000" t="s">
        <v>5531</v>
      </c>
      <c r="J58" s="2055"/>
      <c r="K58" s="2048"/>
      <c r="L58" s="2048"/>
      <c r="M58" s="2048"/>
      <c r="N58" s="2055"/>
      <c r="O58" s="5490"/>
      <c r="P58" s="5490"/>
      <c r="Q58" s="5490"/>
      <c r="R58" s="2000" t="s">
        <v>5532</v>
      </c>
      <c r="T58" s="2049"/>
      <c r="V58" s="1989"/>
      <c r="Z58" s="2049"/>
      <c r="AA58" s="2043"/>
    </row>
    <row r="59" spans="3:27" ht="18" customHeight="1">
      <c r="C59" s="2042"/>
      <c r="F59" s="2000" t="s">
        <v>5533</v>
      </c>
      <c r="J59" s="2055"/>
      <c r="K59" s="2048"/>
      <c r="L59" s="2048"/>
      <c r="M59" s="2048"/>
      <c r="N59" s="2048"/>
      <c r="O59" s="5490"/>
      <c r="P59" s="5490"/>
      <c r="Q59" s="5490"/>
      <c r="R59" s="2000" t="s">
        <v>5532</v>
      </c>
      <c r="T59" s="2049"/>
      <c r="V59" s="1989"/>
      <c r="Z59" s="2049"/>
      <c r="AA59" s="2043"/>
    </row>
    <row r="60" spans="3:27" ht="18" customHeight="1">
      <c r="C60" s="2042"/>
      <c r="F60" s="2000" t="s">
        <v>5534</v>
      </c>
      <c r="J60" s="5489"/>
      <c r="K60" s="5489"/>
      <c r="L60" s="5489"/>
      <c r="M60" s="5489"/>
      <c r="N60" s="5489"/>
      <c r="O60" s="5489"/>
      <c r="P60" s="1989" t="s">
        <v>10</v>
      </c>
      <c r="T60" s="2049"/>
      <c r="V60" s="1989"/>
      <c r="Z60" s="2049"/>
      <c r="AA60" s="2043"/>
    </row>
    <row r="61" spans="3:27" ht="18" customHeight="1">
      <c r="C61" s="2042"/>
      <c r="F61" s="2000" t="s">
        <v>5535</v>
      </c>
      <c r="J61" s="2055"/>
      <c r="K61" s="2048"/>
      <c r="L61" s="5489"/>
      <c r="M61" s="5489"/>
      <c r="N61" s="5489"/>
      <c r="O61" s="5489"/>
      <c r="P61" s="1989" t="s">
        <v>10</v>
      </c>
      <c r="T61" s="2049"/>
      <c r="V61" s="1989"/>
      <c r="Z61" s="2049"/>
      <c r="AA61" s="2043"/>
    </row>
    <row r="62" spans="3:27" ht="18" customHeight="1">
      <c r="C62" s="2042"/>
      <c r="E62" s="1106" t="s">
        <v>139</v>
      </c>
      <c r="F62" s="2000" t="s">
        <v>5536</v>
      </c>
      <c r="J62" s="2055"/>
      <c r="K62" s="2048"/>
      <c r="L62" s="2048"/>
      <c r="M62" s="2048"/>
      <c r="N62" s="2048"/>
      <c r="O62" s="2048"/>
      <c r="P62" s="1989"/>
      <c r="T62" s="2049"/>
      <c r="V62" s="1989"/>
      <c r="Z62" s="2049"/>
      <c r="AA62" s="2043"/>
    </row>
    <row r="63" spans="3:27" ht="18" customHeight="1">
      <c r="C63" s="2042"/>
      <c r="F63" s="2000" t="s">
        <v>5534</v>
      </c>
      <c r="J63" s="5489"/>
      <c r="K63" s="5489"/>
      <c r="L63" s="5489"/>
      <c r="M63" s="5489"/>
      <c r="N63" s="5489"/>
      <c r="O63" s="5489"/>
      <c r="P63" s="1989" t="s">
        <v>10</v>
      </c>
      <c r="T63" s="2049"/>
      <c r="V63" s="1989"/>
      <c r="Z63" s="2049"/>
      <c r="AA63" s="2043"/>
    </row>
    <row r="64" spans="3:27" ht="18" customHeight="1">
      <c r="C64" s="2042"/>
      <c r="F64" s="2000" t="s">
        <v>5535</v>
      </c>
      <c r="J64" s="2055"/>
      <c r="K64" s="2048"/>
      <c r="L64" s="5489"/>
      <c r="M64" s="5489"/>
      <c r="N64" s="5489"/>
      <c r="O64" s="5489"/>
      <c r="P64" s="1989" t="s">
        <v>10</v>
      </c>
      <c r="T64" s="2049"/>
      <c r="V64" s="1989"/>
      <c r="Z64" s="2049"/>
      <c r="AA64" s="2043"/>
    </row>
    <row r="65" spans="3:27" ht="18" customHeight="1">
      <c r="C65" s="2042"/>
      <c r="E65" s="1106" t="s">
        <v>139</v>
      </c>
      <c r="F65" s="2000" t="s">
        <v>4094</v>
      </c>
      <c r="J65" s="2055"/>
      <c r="K65" s="2048"/>
      <c r="L65" s="2048"/>
      <c r="M65" s="2048"/>
      <c r="N65" s="2048"/>
      <c r="O65" s="2048"/>
      <c r="P65" s="1989"/>
      <c r="T65" s="2049"/>
      <c r="V65" s="1989"/>
      <c r="Z65" s="2049"/>
      <c r="AA65" s="2043"/>
    </row>
    <row r="66" spans="3:27" ht="18" customHeight="1">
      <c r="C66" s="2042"/>
      <c r="F66" s="2000" t="s">
        <v>9</v>
      </c>
      <c r="G66" s="5491"/>
      <c r="H66" s="5491"/>
      <c r="I66" s="5491"/>
      <c r="J66" s="5491"/>
      <c r="K66" s="5491"/>
      <c r="L66" s="5491"/>
      <c r="M66" s="5491"/>
      <c r="N66" s="5491"/>
      <c r="O66" s="5491"/>
      <c r="P66" s="1989" t="s">
        <v>10</v>
      </c>
      <c r="T66" s="2049"/>
      <c r="V66" s="1989"/>
      <c r="Z66" s="2049"/>
      <c r="AA66" s="2043"/>
    </row>
    <row r="67" spans="3:27" ht="18" customHeight="1">
      <c r="C67" s="2042"/>
      <c r="E67" s="1106" t="s">
        <v>139</v>
      </c>
      <c r="F67" s="2000" t="s">
        <v>5537</v>
      </c>
      <c r="G67" s="2054"/>
      <c r="H67" s="2054"/>
      <c r="I67" s="2054"/>
      <c r="J67" s="2054"/>
      <c r="K67" s="2054"/>
      <c r="L67" s="2054"/>
      <c r="M67" s="2054"/>
      <c r="N67" s="2054"/>
      <c r="O67" s="2054"/>
      <c r="P67" s="1989"/>
      <c r="T67" s="2049"/>
      <c r="V67" s="1989"/>
      <c r="Z67" s="2049"/>
      <c r="AA67" s="2043"/>
    </row>
    <row r="68" spans="3:27" ht="18" customHeight="1">
      <c r="C68" s="2042"/>
      <c r="F68" s="2000" t="s">
        <v>5531</v>
      </c>
      <c r="G68" s="2054"/>
      <c r="H68" s="2054"/>
      <c r="I68" s="2054"/>
      <c r="J68" s="2054"/>
      <c r="K68" s="2054"/>
      <c r="L68" s="2054"/>
      <c r="M68" s="2054"/>
      <c r="N68" s="2054"/>
      <c r="O68" s="5490"/>
      <c r="P68" s="5490"/>
      <c r="Q68" s="5490"/>
      <c r="R68" s="2000" t="s">
        <v>5532</v>
      </c>
      <c r="T68" s="2049"/>
      <c r="V68" s="1989"/>
      <c r="Z68" s="2049"/>
      <c r="AA68" s="2043"/>
    </row>
    <row r="69" spans="3:27" ht="18" customHeight="1">
      <c r="C69" s="2042"/>
      <c r="F69" s="2000" t="s">
        <v>5533</v>
      </c>
      <c r="G69" s="2054"/>
      <c r="H69" s="2054"/>
      <c r="I69" s="2054"/>
      <c r="J69" s="2054"/>
      <c r="K69" s="2054"/>
      <c r="L69" s="2054"/>
      <c r="M69" s="2054"/>
      <c r="N69" s="2054"/>
      <c r="O69" s="5490"/>
      <c r="P69" s="5490"/>
      <c r="Q69" s="5490"/>
      <c r="R69" s="2000" t="s">
        <v>5532</v>
      </c>
      <c r="T69" s="2049"/>
      <c r="V69" s="1989"/>
      <c r="Z69" s="2049"/>
      <c r="AA69" s="2043"/>
    </row>
    <row r="70" spans="3:27" ht="18" customHeight="1">
      <c r="C70" s="2042"/>
      <c r="F70" s="2000" t="s">
        <v>5534</v>
      </c>
      <c r="J70" s="5490"/>
      <c r="K70" s="5490"/>
      <c r="L70" s="5490"/>
      <c r="M70" s="5490"/>
      <c r="N70" s="5490"/>
      <c r="O70" s="5490"/>
      <c r="P70" s="1989" t="s">
        <v>10</v>
      </c>
      <c r="T70" s="2049"/>
      <c r="V70" s="1989"/>
      <c r="Z70" s="2049"/>
      <c r="AA70" s="2043"/>
    </row>
    <row r="71" spans="3:27" ht="18" customHeight="1">
      <c r="C71" s="2042"/>
      <c r="F71" s="2000" t="s">
        <v>5538</v>
      </c>
      <c r="J71" s="2055"/>
      <c r="K71" s="2048"/>
      <c r="L71" s="5490"/>
      <c r="M71" s="5490"/>
      <c r="N71" s="5490"/>
      <c r="O71" s="5490"/>
      <c r="P71" s="1989" t="s">
        <v>10</v>
      </c>
      <c r="T71" s="2049"/>
      <c r="V71" s="1989"/>
      <c r="Z71" s="2049"/>
      <c r="AA71" s="2043"/>
    </row>
    <row r="72" spans="3:27" ht="18" customHeight="1">
      <c r="C72" s="2042" t="s">
        <v>5539</v>
      </c>
      <c r="G72" s="2054"/>
      <c r="H72" s="2054"/>
      <c r="I72" s="2054"/>
      <c r="J72" s="2054"/>
      <c r="K72" s="2054"/>
      <c r="L72" s="2054"/>
      <c r="M72" s="2054"/>
      <c r="N72" s="2054"/>
      <c r="O72" s="2054"/>
      <c r="P72" s="1989"/>
      <c r="T72" s="2049"/>
      <c r="V72" s="1989"/>
      <c r="Z72" s="2049"/>
      <c r="AA72" s="2043"/>
    </row>
    <row r="73" spans="3:27" ht="18" customHeight="1">
      <c r="C73" s="2042" t="s">
        <v>5540</v>
      </c>
      <c r="G73" s="2054"/>
      <c r="H73" s="2054"/>
      <c r="I73" s="2054"/>
      <c r="J73" s="2054"/>
      <c r="K73" s="2054"/>
      <c r="L73" s="2054"/>
      <c r="M73" s="2054"/>
      <c r="N73" s="2054"/>
      <c r="O73" s="2054"/>
      <c r="P73" s="1989"/>
      <c r="T73" s="2049"/>
      <c r="V73" s="1989"/>
      <c r="Z73" s="2049"/>
      <c r="AA73" s="2043"/>
    </row>
    <row r="74" spans="3:27" ht="18" customHeight="1">
      <c r="C74" s="2042"/>
      <c r="E74" s="1106" t="s">
        <v>139</v>
      </c>
      <c r="F74" s="2000" t="s">
        <v>5541</v>
      </c>
      <c r="G74" s="2054"/>
      <c r="H74" s="2054"/>
      <c r="I74" s="2054"/>
      <c r="J74" s="2054"/>
      <c r="K74" s="2054"/>
      <c r="L74" s="2054"/>
      <c r="M74" s="2054"/>
      <c r="N74" s="2054"/>
      <c r="O74" s="2054"/>
      <c r="P74" s="1989"/>
      <c r="T74" s="2049"/>
      <c r="V74" s="1989"/>
      <c r="Z74" s="2049"/>
      <c r="AA74" s="2043"/>
    </row>
    <row r="75" spans="3:27" ht="18" customHeight="1">
      <c r="C75" s="2042"/>
      <c r="F75" s="2000" t="s">
        <v>3930</v>
      </c>
      <c r="G75" s="2054"/>
      <c r="H75" s="2054"/>
      <c r="I75" s="2054"/>
      <c r="J75" s="2054"/>
      <c r="K75" s="2054"/>
      <c r="L75" s="5493"/>
      <c r="M75" s="5493"/>
      <c r="N75" s="5493"/>
      <c r="O75" s="5493"/>
      <c r="P75" s="2054" t="s">
        <v>5542</v>
      </c>
      <c r="T75" s="2049"/>
      <c r="V75" s="1989"/>
      <c r="Z75" s="2049"/>
      <c r="AA75" s="2043"/>
    </row>
    <row r="76" spans="3:27" ht="18" customHeight="1">
      <c r="C76" s="2042"/>
      <c r="F76" s="2000" t="s">
        <v>3934</v>
      </c>
      <c r="G76" s="2054"/>
      <c r="H76" s="2054"/>
      <c r="I76" s="5493"/>
      <c r="J76" s="5493"/>
      <c r="K76" s="5493"/>
      <c r="L76" s="5493"/>
      <c r="M76" s="5493"/>
      <c r="N76" s="5493"/>
      <c r="O76" s="5493"/>
      <c r="P76" s="2054" t="s">
        <v>5543</v>
      </c>
      <c r="T76" s="2049"/>
      <c r="V76" s="1989"/>
      <c r="Z76" s="2049"/>
      <c r="AA76" s="2043"/>
    </row>
    <row r="77" spans="3:27" ht="18" customHeight="1">
      <c r="C77" s="2042"/>
      <c r="F77" s="2000" t="s">
        <v>3932</v>
      </c>
      <c r="G77" s="2054"/>
      <c r="H77" s="2054"/>
      <c r="I77" s="2054"/>
      <c r="J77" s="2054"/>
      <c r="K77" s="2054"/>
      <c r="L77" s="2054"/>
      <c r="M77" s="2054"/>
      <c r="N77" s="2054"/>
      <c r="O77" s="2054"/>
      <c r="P77" s="1989"/>
      <c r="T77" s="2049"/>
      <c r="V77" s="1989"/>
      <c r="Z77" s="2049"/>
      <c r="AA77" s="2043"/>
    </row>
    <row r="78" spans="3:27" ht="18" customHeight="1">
      <c r="C78" s="2042"/>
      <c r="F78" s="2000" t="s">
        <v>3934</v>
      </c>
      <c r="G78" s="2054"/>
      <c r="H78" s="2054"/>
      <c r="I78" s="5493"/>
      <c r="J78" s="5493"/>
      <c r="K78" s="5493"/>
      <c r="L78" s="5493"/>
      <c r="M78" s="5493"/>
      <c r="N78" s="5493"/>
      <c r="O78" s="5493"/>
      <c r="P78" s="1989" t="s">
        <v>10</v>
      </c>
      <c r="T78" s="2049"/>
      <c r="V78" s="1989"/>
      <c r="Z78" s="2049"/>
      <c r="AA78" s="2043"/>
    </row>
    <row r="79" spans="3:27" ht="18" customHeight="1">
      <c r="C79" s="2042"/>
      <c r="E79" s="1106" t="s">
        <v>139</v>
      </c>
      <c r="F79" s="2000" t="s">
        <v>5544</v>
      </c>
      <c r="G79" s="2054"/>
      <c r="H79" s="2054"/>
      <c r="I79" s="2049"/>
      <c r="J79" s="2049"/>
      <c r="K79" s="2049"/>
      <c r="L79" s="2049"/>
      <c r="M79" s="2049"/>
      <c r="N79" s="2049"/>
      <c r="O79" s="2049"/>
      <c r="P79" s="1989"/>
      <c r="T79" s="2049"/>
      <c r="V79" s="1989"/>
      <c r="Z79" s="2049"/>
      <c r="AA79" s="2043"/>
    </row>
    <row r="80" spans="3:27" ht="18" customHeight="1">
      <c r="C80" s="2042"/>
      <c r="E80" s="1106" t="s">
        <v>139</v>
      </c>
      <c r="F80" s="2000" t="s">
        <v>4094</v>
      </c>
      <c r="J80" s="2055"/>
      <c r="K80" s="2048"/>
      <c r="L80" s="2048"/>
      <c r="M80" s="2048"/>
      <c r="N80" s="2048"/>
      <c r="O80" s="2048"/>
      <c r="P80" s="1989"/>
      <c r="T80" s="2049"/>
      <c r="V80" s="1989"/>
      <c r="Z80" s="2049"/>
      <c r="AA80" s="2043"/>
    </row>
    <row r="81" spans="3:27" ht="18" customHeight="1">
      <c r="C81" s="2042"/>
      <c r="F81" s="2000" t="s">
        <v>9</v>
      </c>
      <c r="G81" s="5491"/>
      <c r="H81" s="5491"/>
      <c r="I81" s="5491"/>
      <c r="J81" s="5491"/>
      <c r="K81" s="5491"/>
      <c r="L81" s="5491"/>
      <c r="M81" s="5491"/>
      <c r="N81" s="5491"/>
      <c r="O81" s="5491"/>
      <c r="P81" s="1989" t="s">
        <v>10</v>
      </c>
      <c r="T81" s="2049"/>
      <c r="V81" s="1989"/>
      <c r="Z81" s="2049"/>
      <c r="AA81" s="2043"/>
    </row>
    <row r="82" spans="3:27" ht="18" customHeight="1">
      <c r="C82" s="2042"/>
      <c r="E82" s="1106" t="s">
        <v>139</v>
      </c>
      <c r="F82" s="2000" t="s">
        <v>5545</v>
      </c>
      <c r="J82" s="2055"/>
      <c r="K82" s="2048"/>
      <c r="L82" s="2048"/>
      <c r="M82" s="2048"/>
      <c r="N82" s="2048"/>
      <c r="O82" s="2048"/>
      <c r="P82" s="1989"/>
      <c r="T82" s="2049"/>
      <c r="V82" s="1989"/>
      <c r="Z82" s="2049"/>
      <c r="AA82" s="2043"/>
    </row>
    <row r="83" spans="3:27" ht="18" customHeight="1">
      <c r="C83" s="2042"/>
      <c r="F83" s="2000" t="s">
        <v>5546</v>
      </c>
      <c r="J83" s="2055"/>
      <c r="K83" s="2048"/>
      <c r="L83" s="2048"/>
      <c r="M83" s="2048"/>
      <c r="N83" s="2048"/>
      <c r="O83" s="2048"/>
      <c r="P83" s="1989"/>
      <c r="T83" s="2049"/>
      <c r="V83" s="1989"/>
      <c r="Z83" s="2049"/>
      <c r="AA83" s="2043"/>
    </row>
    <row r="84" spans="3:27" ht="18" customHeight="1">
      <c r="C84" s="2042" t="s">
        <v>5547</v>
      </c>
      <c r="J84" s="2055"/>
      <c r="K84" s="2048"/>
      <c r="L84" s="2048"/>
      <c r="M84" s="2048"/>
      <c r="N84" s="2048"/>
      <c r="O84" s="2048"/>
      <c r="P84" s="1989"/>
      <c r="T84" s="2049"/>
      <c r="V84" s="1989"/>
      <c r="Z84" s="2049"/>
      <c r="AA84" s="2043"/>
    </row>
    <row r="85" spans="3:27" ht="18" customHeight="1">
      <c r="C85" s="2042"/>
      <c r="E85" s="1106" t="s">
        <v>139</v>
      </c>
      <c r="F85" s="2000" t="s">
        <v>5548</v>
      </c>
      <c r="J85" s="2055"/>
      <c r="K85" s="2048"/>
      <c r="L85" s="2048"/>
      <c r="M85" s="2048"/>
      <c r="N85" s="2048"/>
      <c r="O85" s="2048"/>
      <c r="P85" s="1989"/>
      <c r="T85" s="2049"/>
      <c r="V85" s="1989"/>
      <c r="Z85" s="2049"/>
      <c r="AA85" s="2043"/>
    </row>
    <row r="86" spans="3:27" ht="18" customHeight="1">
      <c r="C86" s="2042"/>
      <c r="F86" s="2000" t="s">
        <v>5531</v>
      </c>
      <c r="G86" s="2054"/>
      <c r="H86" s="2054"/>
      <c r="I86" s="2054"/>
      <c r="J86" s="2054"/>
      <c r="K86" s="2054"/>
      <c r="L86" s="2054"/>
      <c r="M86" s="2054"/>
      <c r="N86" s="2054"/>
      <c r="O86" s="5490"/>
      <c r="P86" s="5490"/>
      <c r="Q86" s="5490"/>
      <c r="R86" s="2000" t="s">
        <v>5532</v>
      </c>
      <c r="T86" s="2049"/>
      <c r="V86" s="1989"/>
      <c r="Z86" s="2049"/>
      <c r="AA86" s="2043"/>
    </row>
    <row r="87" spans="3:27" ht="18" customHeight="1">
      <c r="C87" s="2042"/>
      <c r="F87" s="2000" t="s">
        <v>5533</v>
      </c>
      <c r="G87" s="2054"/>
      <c r="H87" s="2054"/>
      <c r="I87" s="2054"/>
      <c r="J87" s="2054"/>
      <c r="K87" s="2054"/>
      <c r="L87" s="2054"/>
      <c r="M87" s="2054"/>
      <c r="N87" s="2054"/>
      <c r="O87" s="5490"/>
      <c r="P87" s="5490"/>
      <c r="Q87" s="5490"/>
      <c r="R87" s="2000" t="s">
        <v>5532</v>
      </c>
      <c r="T87" s="2049"/>
      <c r="V87" s="1989"/>
      <c r="Z87" s="2049"/>
      <c r="AA87" s="2043"/>
    </row>
    <row r="88" spans="3:27" ht="18" customHeight="1">
      <c r="C88" s="2042"/>
      <c r="F88" s="2000" t="s">
        <v>5534</v>
      </c>
      <c r="J88" s="5490"/>
      <c r="K88" s="5490"/>
      <c r="L88" s="5490"/>
      <c r="M88" s="5490"/>
      <c r="N88" s="5490"/>
      <c r="O88" s="5490"/>
      <c r="P88" s="1989" t="s">
        <v>10</v>
      </c>
      <c r="T88" s="2049"/>
      <c r="V88" s="1989"/>
      <c r="Z88" s="2049"/>
      <c r="AA88" s="2043"/>
    </row>
    <row r="89" spans="3:27" ht="18" customHeight="1">
      <c r="C89" s="2042"/>
      <c r="E89" s="1106" t="s">
        <v>139</v>
      </c>
      <c r="F89" s="2000" t="s">
        <v>5549</v>
      </c>
      <c r="J89" s="2048"/>
      <c r="K89" s="2048"/>
      <c r="L89" s="2048"/>
      <c r="M89" s="2048"/>
      <c r="N89" s="2048"/>
      <c r="O89" s="2048"/>
      <c r="P89" s="1989"/>
      <c r="T89" s="2049"/>
      <c r="V89" s="1989"/>
      <c r="Z89" s="2049"/>
      <c r="AA89" s="2043"/>
    </row>
    <row r="90" spans="3:27" ht="18" customHeight="1">
      <c r="C90" s="2042"/>
      <c r="E90" s="1106" t="s">
        <v>139</v>
      </c>
      <c r="F90" s="2000" t="s">
        <v>4094</v>
      </c>
      <c r="J90" s="2055"/>
      <c r="K90" s="2048"/>
      <c r="L90" s="2048"/>
      <c r="M90" s="2048"/>
      <c r="N90" s="2048"/>
      <c r="O90" s="2048"/>
      <c r="P90" s="1989"/>
      <c r="T90" s="2049"/>
      <c r="V90" s="1989"/>
      <c r="Z90" s="2049"/>
      <c r="AA90" s="2043"/>
    </row>
    <row r="91" spans="3:27" ht="18" customHeight="1">
      <c r="C91" s="2042"/>
      <c r="F91" s="2000" t="s">
        <v>9</v>
      </c>
      <c r="G91" s="5491"/>
      <c r="H91" s="5491"/>
      <c r="I91" s="5491"/>
      <c r="J91" s="5491"/>
      <c r="K91" s="5491"/>
      <c r="L91" s="5491"/>
      <c r="M91" s="5491"/>
      <c r="N91" s="5491"/>
      <c r="O91" s="5491"/>
      <c r="P91" s="1989" t="s">
        <v>10</v>
      </c>
      <c r="T91" s="2049"/>
      <c r="V91" s="1989"/>
      <c r="Z91" s="2049"/>
      <c r="AA91" s="2043"/>
    </row>
    <row r="92" spans="3:27" ht="18" customHeight="1">
      <c r="C92" s="2042"/>
      <c r="E92" s="1106" t="s">
        <v>139</v>
      </c>
      <c r="F92" s="2000" t="s">
        <v>5545</v>
      </c>
      <c r="J92" s="2055"/>
      <c r="K92" s="2048"/>
      <c r="L92" s="2048"/>
      <c r="M92" s="2048"/>
      <c r="N92" s="2048"/>
      <c r="O92" s="2048"/>
      <c r="P92" s="1989"/>
      <c r="T92" s="2049"/>
      <c r="V92" s="1989"/>
      <c r="Z92" s="2049"/>
      <c r="AA92" s="2043"/>
    </row>
    <row r="93" spans="3:27" ht="18" customHeight="1">
      <c r="C93" s="2042"/>
      <c r="F93" s="2000" t="s">
        <v>5546</v>
      </c>
      <c r="J93" s="2055"/>
      <c r="K93" s="2048"/>
      <c r="L93" s="2048"/>
      <c r="M93" s="2048"/>
      <c r="N93" s="2048"/>
      <c r="O93" s="2048"/>
      <c r="P93" s="1989"/>
      <c r="T93" s="2049"/>
      <c r="V93" s="1989"/>
      <c r="Z93" s="2049"/>
      <c r="AA93" s="2043"/>
    </row>
    <row r="94" spans="3:27" ht="18" customHeight="1">
      <c r="C94" s="2042" t="s">
        <v>5550</v>
      </c>
      <c r="J94" s="2055"/>
      <c r="K94" s="2048"/>
      <c r="O94" s="2049"/>
      <c r="P94" s="1989"/>
      <c r="T94" s="2049"/>
      <c r="V94" s="1989"/>
      <c r="Z94" s="2049"/>
      <c r="AA94" s="2043"/>
    </row>
    <row r="95" spans="3:27" ht="18" customHeight="1">
      <c r="C95" s="2042" t="s">
        <v>5540</v>
      </c>
      <c r="J95" s="2055"/>
      <c r="K95" s="2048"/>
      <c r="O95" s="2049"/>
      <c r="P95" s="1989"/>
      <c r="T95" s="2049"/>
      <c r="V95" s="1989"/>
      <c r="Z95" s="2049"/>
      <c r="AA95" s="2043"/>
    </row>
    <row r="96" spans="3:27" ht="18" customHeight="1">
      <c r="C96" s="2042"/>
      <c r="E96" s="1106" t="s">
        <v>139</v>
      </c>
      <c r="F96" s="2000" t="s">
        <v>5541</v>
      </c>
      <c r="G96" s="2054"/>
      <c r="J96" s="2055"/>
      <c r="K96" s="2048"/>
      <c r="O96" s="2049"/>
      <c r="P96" s="1989"/>
      <c r="T96" s="2049"/>
      <c r="V96" s="1989"/>
      <c r="Z96" s="2049"/>
      <c r="AA96" s="2043"/>
    </row>
    <row r="97" spans="3:27" ht="18" customHeight="1">
      <c r="C97" s="2042"/>
      <c r="E97" s="1106" t="s">
        <v>139</v>
      </c>
      <c r="F97" s="2000" t="s">
        <v>5544</v>
      </c>
      <c r="G97" s="2054"/>
      <c r="J97" s="2055"/>
      <c r="K97" s="2048"/>
      <c r="O97" s="2049"/>
      <c r="P97" s="1989"/>
      <c r="T97" s="2049"/>
      <c r="V97" s="1989"/>
      <c r="Z97" s="2049"/>
      <c r="AA97" s="2043"/>
    </row>
    <row r="98" spans="3:27" ht="18" customHeight="1">
      <c r="C98" s="2042"/>
      <c r="E98" s="1106" t="s">
        <v>139</v>
      </c>
      <c r="F98" s="2000" t="s">
        <v>4094</v>
      </c>
      <c r="J98" s="2055"/>
      <c r="K98" s="2048"/>
      <c r="L98" s="2048"/>
      <c r="M98" s="2048"/>
      <c r="N98" s="2048"/>
      <c r="O98" s="2048"/>
      <c r="P98" s="1989"/>
      <c r="T98" s="2049"/>
      <c r="V98" s="1989"/>
      <c r="Z98" s="2049"/>
      <c r="AA98" s="2043"/>
    </row>
    <row r="99" spans="3:27" ht="18" customHeight="1">
      <c r="C99" s="2042"/>
      <c r="F99" s="2000" t="s">
        <v>9</v>
      </c>
      <c r="G99" s="5491"/>
      <c r="H99" s="5491"/>
      <c r="I99" s="5491"/>
      <c r="J99" s="5491"/>
      <c r="K99" s="5491"/>
      <c r="L99" s="5491"/>
      <c r="M99" s="5491"/>
      <c r="N99" s="5491"/>
      <c r="O99" s="5491"/>
      <c r="P99" s="1989" t="s">
        <v>10</v>
      </c>
      <c r="T99" s="2049"/>
      <c r="V99" s="1989"/>
      <c r="Z99" s="2049"/>
      <c r="AA99" s="2043"/>
    </row>
    <row r="100" spans="3:27" ht="18" customHeight="1">
      <c r="C100" s="2042"/>
      <c r="E100" s="1106" t="s">
        <v>139</v>
      </c>
      <c r="F100" s="2000" t="s">
        <v>5545</v>
      </c>
      <c r="J100" s="2055"/>
      <c r="K100" s="2048"/>
      <c r="O100" s="2049"/>
      <c r="P100" s="1989"/>
      <c r="T100" s="2049"/>
      <c r="V100" s="1989"/>
      <c r="Z100" s="2049"/>
      <c r="AA100" s="2043"/>
    </row>
    <row r="101" spans="3:27" ht="18" customHeight="1">
      <c r="C101" s="2042"/>
      <c r="F101" s="2000" t="s">
        <v>5546</v>
      </c>
      <c r="J101" s="2055"/>
      <c r="K101" s="2048"/>
      <c r="O101" s="2049"/>
      <c r="P101" s="1989"/>
      <c r="T101" s="2049"/>
      <c r="V101" s="1989"/>
      <c r="Z101" s="2049"/>
      <c r="AA101" s="2043"/>
    </row>
    <row r="102" spans="3:27" ht="18" customHeight="1">
      <c r="C102" s="2042" t="s">
        <v>5547</v>
      </c>
      <c r="J102" s="2055"/>
      <c r="K102" s="2048"/>
      <c r="O102" s="2049"/>
      <c r="P102" s="1989"/>
      <c r="T102" s="2049"/>
      <c r="V102" s="1989"/>
      <c r="Z102" s="2049"/>
      <c r="AA102" s="2043"/>
    </row>
    <row r="103" spans="3:27" ht="18" customHeight="1">
      <c r="C103" s="2042"/>
      <c r="E103" s="1106" t="s">
        <v>139</v>
      </c>
      <c r="F103" s="2000" t="s">
        <v>5548</v>
      </c>
      <c r="J103" s="2055"/>
      <c r="K103" s="2048"/>
      <c r="L103" s="2048"/>
      <c r="M103" s="2048"/>
      <c r="N103" s="2048"/>
      <c r="O103" s="2048"/>
      <c r="P103" s="1989"/>
      <c r="T103" s="2049"/>
      <c r="V103" s="1989"/>
      <c r="Z103" s="2049"/>
      <c r="AA103" s="2043"/>
    </row>
    <row r="104" spans="3:27" ht="18" customHeight="1">
      <c r="C104" s="2042"/>
      <c r="F104" s="2000" t="s">
        <v>5531</v>
      </c>
      <c r="G104" s="2054"/>
      <c r="H104" s="2054"/>
      <c r="I104" s="2054"/>
      <c r="J104" s="2054"/>
      <c r="K104" s="2054"/>
      <c r="L104" s="2054"/>
      <c r="M104" s="2054"/>
      <c r="N104" s="2054"/>
      <c r="O104" s="5490"/>
      <c r="P104" s="5490"/>
      <c r="Q104" s="5490"/>
      <c r="R104" s="2000" t="s">
        <v>5532</v>
      </c>
      <c r="T104" s="2049"/>
      <c r="V104" s="1989"/>
      <c r="Z104" s="2049"/>
      <c r="AA104" s="2043"/>
    </row>
    <row r="105" spans="3:27" ht="18" customHeight="1">
      <c r="C105" s="2042"/>
      <c r="F105" s="2000" t="s">
        <v>5533</v>
      </c>
      <c r="G105" s="2054"/>
      <c r="H105" s="2054"/>
      <c r="I105" s="2054"/>
      <c r="J105" s="2054"/>
      <c r="K105" s="2054"/>
      <c r="L105" s="2054"/>
      <c r="M105" s="2054"/>
      <c r="N105" s="2054"/>
      <c r="O105" s="5490"/>
      <c r="P105" s="5490"/>
      <c r="Q105" s="5490"/>
      <c r="R105" s="2000" t="s">
        <v>5532</v>
      </c>
      <c r="T105" s="2049"/>
      <c r="V105" s="1989"/>
      <c r="Z105" s="2049"/>
      <c r="AA105" s="2043"/>
    </row>
    <row r="106" spans="3:27" ht="18" customHeight="1">
      <c r="C106" s="2042"/>
      <c r="E106" s="1106" t="s">
        <v>139</v>
      </c>
      <c r="F106" s="2000" t="s">
        <v>5549</v>
      </c>
      <c r="G106" s="2054"/>
      <c r="H106" s="2054"/>
      <c r="I106" s="2054"/>
      <c r="J106" s="2054"/>
      <c r="K106" s="2054"/>
      <c r="L106" s="2054"/>
      <c r="M106" s="2054"/>
      <c r="N106" s="2054"/>
      <c r="O106" s="2048"/>
      <c r="P106" s="2048"/>
      <c r="Q106" s="2048"/>
      <c r="T106" s="2049"/>
      <c r="V106" s="1989"/>
      <c r="Z106" s="2049"/>
      <c r="AA106" s="2043"/>
    </row>
    <row r="107" spans="3:27" ht="18" customHeight="1">
      <c r="C107" s="2042"/>
      <c r="F107" s="2000" t="s">
        <v>5534</v>
      </c>
      <c r="J107" s="5490"/>
      <c r="K107" s="5490"/>
      <c r="L107" s="5490"/>
      <c r="M107" s="5490"/>
      <c r="N107" s="5490"/>
      <c r="O107" s="5490"/>
      <c r="P107" s="1989" t="s">
        <v>10</v>
      </c>
      <c r="T107" s="2049"/>
      <c r="V107" s="1989"/>
      <c r="Z107" s="2049"/>
      <c r="AA107" s="2043"/>
    </row>
    <row r="108" spans="3:27" ht="18" customHeight="1">
      <c r="C108" s="2042"/>
      <c r="E108" s="1106" t="s">
        <v>139</v>
      </c>
      <c r="F108" s="2000" t="s">
        <v>4094</v>
      </c>
      <c r="J108" s="2055"/>
      <c r="K108" s="2048"/>
      <c r="O108" s="2049"/>
      <c r="P108" s="1989"/>
      <c r="T108" s="2049"/>
      <c r="V108" s="1989"/>
      <c r="Z108" s="2049"/>
      <c r="AA108" s="2043"/>
    </row>
    <row r="109" spans="3:27" ht="18" customHeight="1">
      <c r="C109" s="2042"/>
      <c r="F109" s="2000" t="s">
        <v>9</v>
      </c>
      <c r="G109" s="5491"/>
      <c r="H109" s="5491"/>
      <c r="I109" s="5491"/>
      <c r="J109" s="5491"/>
      <c r="K109" s="5491"/>
      <c r="L109" s="5491"/>
      <c r="M109" s="5491"/>
      <c r="N109" s="5491"/>
      <c r="O109" s="5491"/>
      <c r="P109" s="1989" t="s">
        <v>10</v>
      </c>
      <c r="T109" s="2049"/>
      <c r="V109" s="1989"/>
      <c r="Z109" s="2049"/>
      <c r="AA109" s="2043"/>
    </row>
    <row r="110" spans="3:27" ht="18" customHeight="1">
      <c r="C110" s="2042"/>
      <c r="E110" s="1106" t="s">
        <v>139</v>
      </c>
      <c r="F110" s="2000" t="s">
        <v>5545</v>
      </c>
      <c r="J110" s="2055"/>
      <c r="K110" s="2048"/>
      <c r="O110" s="2049"/>
      <c r="P110" s="1989"/>
      <c r="T110" s="2049"/>
      <c r="V110" s="1989"/>
      <c r="Z110" s="2049"/>
      <c r="AA110" s="2043"/>
    </row>
    <row r="111" spans="3:27" ht="18" customHeight="1">
      <c r="C111" s="2042"/>
      <c r="F111" s="2000" t="s">
        <v>5546</v>
      </c>
      <c r="J111" s="2055"/>
      <c r="K111" s="2048"/>
      <c r="O111" s="2049"/>
      <c r="P111" s="1989"/>
      <c r="T111" s="2049"/>
      <c r="V111" s="1989"/>
      <c r="Z111" s="2049"/>
      <c r="AA111" s="2043"/>
    </row>
    <row r="112" spans="3:27" ht="18" customHeight="1">
      <c r="C112" s="2042" t="s">
        <v>5551</v>
      </c>
      <c r="J112" s="2055"/>
      <c r="K112" s="2048"/>
      <c r="O112" s="2049"/>
      <c r="P112" s="1989"/>
      <c r="T112" s="2049"/>
      <c r="V112" s="1989"/>
      <c r="Z112" s="2049"/>
      <c r="AA112" s="2043"/>
    </row>
    <row r="113" spans="3:27" ht="18" customHeight="1">
      <c r="C113" s="2042"/>
      <c r="E113" s="1106" t="s">
        <v>139</v>
      </c>
      <c r="F113" s="2000" t="s">
        <v>5552</v>
      </c>
      <c r="J113" s="2055"/>
      <c r="K113" s="2048"/>
      <c r="O113" s="2049"/>
      <c r="P113" s="1989"/>
      <c r="T113" s="2049"/>
      <c r="V113" s="1989"/>
      <c r="Z113" s="2049"/>
      <c r="AA113" s="2043"/>
    </row>
    <row r="114" spans="3:27" ht="18" customHeight="1">
      <c r="C114" s="2042" t="s">
        <v>5553</v>
      </c>
      <c r="J114" s="2055"/>
      <c r="K114" s="2048"/>
      <c r="O114" s="2049"/>
      <c r="P114" s="1989"/>
      <c r="T114" s="2049"/>
      <c r="V114" s="1989"/>
      <c r="Z114" s="2049"/>
      <c r="AA114" s="2043"/>
    </row>
    <row r="115" spans="3:27" ht="18" customHeight="1">
      <c r="C115" s="2042" t="s">
        <v>5540</v>
      </c>
      <c r="J115" s="2055"/>
      <c r="K115" s="2048"/>
      <c r="O115" s="2049"/>
      <c r="P115" s="1989"/>
      <c r="T115" s="2049"/>
      <c r="V115" s="1989"/>
      <c r="Z115" s="2049"/>
      <c r="AA115" s="2043"/>
    </row>
    <row r="116" spans="3:27" ht="18" customHeight="1">
      <c r="C116" s="2042"/>
      <c r="E116" s="1106" t="s">
        <v>139</v>
      </c>
      <c r="F116" s="2000" t="s">
        <v>5523</v>
      </c>
      <c r="J116" s="2055"/>
      <c r="K116" s="2055"/>
      <c r="O116" s="2049"/>
      <c r="P116" s="1989"/>
      <c r="T116" s="2049"/>
      <c r="V116" s="1989"/>
      <c r="Z116" s="2049"/>
      <c r="AA116" s="2043"/>
    </row>
    <row r="117" spans="3:27" ht="18" customHeight="1">
      <c r="C117" s="2042"/>
      <c r="F117" s="2000" t="s">
        <v>3933</v>
      </c>
      <c r="J117" s="2055"/>
      <c r="K117" s="5492"/>
      <c r="L117" s="5492"/>
      <c r="M117" s="5492"/>
      <c r="N117" s="5492"/>
      <c r="O117" s="5492"/>
      <c r="P117" s="2000" t="s">
        <v>5524</v>
      </c>
      <c r="T117" s="2049"/>
      <c r="V117" s="1989"/>
      <c r="Z117" s="2049"/>
      <c r="AA117" s="2043"/>
    </row>
    <row r="118" spans="3:27" ht="18" customHeight="1">
      <c r="C118" s="2042"/>
      <c r="F118" s="2000" t="s">
        <v>3934</v>
      </c>
      <c r="J118" s="2055"/>
      <c r="K118" s="5492"/>
      <c r="L118" s="5492"/>
      <c r="M118" s="5492"/>
      <c r="N118" s="5492"/>
      <c r="O118" s="5492"/>
      <c r="P118" s="2000" t="s">
        <v>5525</v>
      </c>
      <c r="T118" s="2049"/>
      <c r="V118" s="1989"/>
      <c r="Z118" s="2049"/>
      <c r="AA118" s="2043"/>
    </row>
    <row r="119" spans="3:27" ht="18" customHeight="1">
      <c r="C119" s="2042"/>
      <c r="F119" s="2000" t="s">
        <v>5526</v>
      </c>
      <c r="I119" s="5493"/>
      <c r="J119" s="5493"/>
      <c r="K119" s="5493"/>
      <c r="L119" s="5493"/>
      <c r="M119" s="5493"/>
      <c r="N119" s="5493"/>
      <c r="O119" s="5493"/>
      <c r="P119" s="1989" t="s">
        <v>10</v>
      </c>
      <c r="T119" s="2049"/>
      <c r="V119" s="1989"/>
      <c r="Z119" s="2049"/>
      <c r="AA119" s="2043"/>
    </row>
    <row r="120" spans="3:27" ht="18" customHeight="1">
      <c r="C120" s="2042"/>
      <c r="E120" s="1106" t="s">
        <v>139</v>
      </c>
      <c r="F120" s="2000" t="s">
        <v>5527</v>
      </c>
      <c r="J120" s="2055"/>
      <c r="K120" s="2048"/>
      <c r="L120" s="2048"/>
      <c r="M120" s="2048"/>
      <c r="N120" s="2048"/>
      <c r="O120" s="2048"/>
      <c r="P120" s="1989"/>
      <c r="T120" s="2049"/>
      <c r="V120" s="1989"/>
      <c r="Z120" s="2049"/>
      <c r="AA120" s="2043"/>
    </row>
    <row r="121" spans="3:27" ht="18" customHeight="1">
      <c r="C121" s="2042"/>
      <c r="F121" s="2000" t="s">
        <v>3933</v>
      </c>
      <c r="J121" s="2055"/>
      <c r="K121" s="5492"/>
      <c r="L121" s="5492"/>
      <c r="M121" s="5492"/>
      <c r="N121" s="5492"/>
      <c r="O121" s="5492"/>
      <c r="P121" s="2000" t="s">
        <v>5524</v>
      </c>
      <c r="T121" s="2049"/>
      <c r="V121" s="1989"/>
      <c r="Z121" s="2049"/>
      <c r="AA121" s="2043"/>
    </row>
    <row r="122" spans="3:27" ht="18" customHeight="1">
      <c r="C122" s="2042"/>
      <c r="F122" s="2000" t="s">
        <v>3934</v>
      </c>
      <c r="J122" s="2055"/>
      <c r="K122" s="5492"/>
      <c r="L122" s="5492"/>
      <c r="M122" s="5492"/>
      <c r="N122" s="5492"/>
      <c r="O122" s="5492"/>
      <c r="P122" s="2000" t="s">
        <v>5525</v>
      </c>
      <c r="T122" s="2049"/>
      <c r="V122" s="1989"/>
      <c r="Z122" s="2049"/>
      <c r="AA122" s="2043"/>
    </row>
    <row r="123" spans="3:27" ht="18" customHeight="1">
      <c r="C123" s="2042"/>
      <c r="F123" s="2000" t="s">
        <v>5526</v>
      </c>
      <c r="I123" s="5493"/>
      <c r="J123" s="5493"/>
      <c r="K123" s="5493"/>
      <c r="L123" s="5493"/>
      <c r="M123" s="5493"/>
      <c r="N123" s="5493"/>
      <c r="O123" s="5493"/>
      <c r="P123" s="1989" t="s">
        <v>10</v>
      </c>
      <c r="T123" s="2049"/>
      <c r="V123" s="1989"/>
      <c r="Z123" s="2049"/>
      <c r="AA123" s="2043"/>
    </row>
    <row r="124" spans="3:27" ht="18" customHeight="1">
      <c r="C124" s="2042"/>
      <c r="E124" s="1106" t="s">
        <v>139</v>
      </c>
      <c r="F124" s="2000" t="s">
        <v>4094</v>
      </c>
      <c r="J124" s="2055"/>
      <c r="K124" s="2048"/>
      <c r="L124" s="2048"/>
      <c r="M124" s="2048"/>
      <c r="N124" s="2048"/>
      <c r="O124" s="2048"/>
      <c r="P124" s="1989"/>
      <c r="T124" s="2049"/>
      <c r="V124" s="1989"/>
      <c r="Z124" s="2049"/>
      <c r="AA124" s="2043"/>
    </row>
    <row r="125" spans="3:27" ht="18" customHeight="1">
      <c r="C125" s="2042"/>
      <c r="F125" s="2000" t="s">
        <v>9</v>
      </c>
      <c r="G125" s="5491"/>
      <c r="H125" s="5491"/>
      <c r="I125" s="5491"/>
      <c r="J125" s="5491"/>
      <c r="K125" s="5491"/>
      <c r="L125" s="5491"/>
      <c r="M125" s="5491"/>
      <c r="N125" s="5491"/>
      <c r="O125" s="5491"/>
      <c r="P125" s="1989" t="s">
        <v>10</v>
      </c>
      <c r="T125" s="2049"/>
      <c r="V125" s="1989"/>
      <c r="Z125" s="2049"/>
      <c r="AA125" s="2043"/>
    </row>
    <row r="126" spans="3:27" ht="18" customHeight="1">
      <c r="C126" s="2042"/>
      <c r="E126" s="1106" t="s">
        <v>139</v>
      </c>
      <c r="F126" s="2000" t="s">
        <v>5528</v>
      </c>
      <c r="J126" s="2055"/>
      <c r="K126" s="2048"/>
      <c r="L126" s="2048"/>
      <c r="M126" s="2048"/>
      <c r="N126" s="2048"/>
      <c r="O126" s="2048"/>
      <c r="P126" s="1989"/>
      <c r="T126" s="2049"/>
      <c r="V126" s="1989"/>
      <c r="Z126" s="2049"/>
      <c r="AA126" s="2043"/>
    </row>
    <row r="127" spans="3:27" ht="18" customHeight="1">
      <c r="C127" s="2042" t="s">
        <v>5547</v>
      </c>
      <c r="J127" s="2055"/>
      <c r="K127" s="2048"/>
      <c r="O127" s="2049"/>
      <c r="P127" s="1989"/>
      <c r="T127" s="2049"/>
      <c r="V127" s="1989"/>
      <c r="Z127" s="2049"/>
      <c r="AA127" s="2043"/>
    </row>
    <row r="128" spans="3:27" ht="18" customHeight="1">
      <c r="C128" s="2042"/>
      <c r="E128" s="1106" t="s">
        <v>139</v>
      </c>
      <c r="F128" s="2000" t="s">
        <v>5530</v>
      </c>
      <c r="J128" s="2055"/>
      <c r="K128" s="2048"/>
      <c r="L128" s="2048"/>
      <c r="M128" s="2048"/>
      <c r="N128" s="2048"/>
      <c r="O128" s="2048"/>
      <c r="P128" s="1989"/>
      <c r="T128" s="2049"/>
      <c r="V128" s="1989"/>
      <c r="Z128" s="2049"/>
      <c r="AA128" s="2043"/>
    </row>
    <row r="129" spans="3:27" ht="18" customHeight="1">
      <c r="C129" s="2042"/>
      <c r="F129" s="2000" t="s">
        <v>5531</v>
      </c>
      <c r="J129" s="2055"/>
      <c r="K129" s="2048"/>
      <c r="L129" s="2048"/>
      <c r="M129" s="2048"/>
      <c r="N129" s="2055"/>
      <c r="O129" s="5490"/>
      <c r="P129" s="5490"/>
      <c r="Q129" s="5490"/>
      <c r="R129" s="2000" t="s">
        <v>5532</v>
      </c>
      <c r="T129" s="2049"/>
      <c r="V129" s="1989"/>
      <c r="Z129" s="2049"/>
      <c r="AA129" s="2043"/>
    </row>
    <row r="130" spans="3:27" ht="18" customHeight="1">
      <c r="C130" s="2042"/>
      <c r="F130" s="2000" t="s">
        <v>5533</v>
      </c>
      <c r="J130" s="2055"/>
      <c r="K130" s="2048"/>
      <c r="L130" s="2048"/>
      <c r="M130" s="2048"/>
      <c r="N130" s="2048"/>
      <c r="O130" s="5490"/>
      <c r="P130" s="5490"/>
      <c r="Q130" s="5490"/>
      <c r="R130" s="2000" t="s">
        <v>5532</v>
      </c>
      <c r="T130" s="2049"/>
      <c r="V130" s="1989"/>
      <c r="Z130" s="2049"/>
      <c r="AA130" s="2043"/>
    </row>
    <row r="131" spans="3:27" ht="18" customHeight="1">
      <c r="C131" s="2042"/>
      <c r="F131" s="2000" t="s">
        <v>5534</v>
      </c>
      <c r="J131" s="5489"/>
      <c r="K131" s="5489"/>
      <c r="L131" s="5489"/>
      <c r="M131" s="5489"/>
      <c r="N131" s="5489"/>
      <c r="O131" s="5489"/>
      <c r="P131" s="1989" t="s">
        <v>10</v>
      </c>
      <c r="T131" s="2049"/>
      <c r="V131" s="1989"/>
      <c r="Z131" s="2049"/>
      <c r="AA131" s="2043"/>
    </row>
    <row r="132" spans="3:27" ht="18" customHeight="1">
      <c r="C132" s="2042"/>
      <c r="F132" s="2000" t="s">
        <v>5535</v>
      </c>
      <c r="J132" s="2055"/>
      <c r="K132" s="2048"/>
      <c r="L132" s="5489"/>
      <c r="M132" s="5489"/>
      <c r="N132" s="5489"/>
      <c r="O132" s="5489"/>
      <c r="P132" s="1989" t="s">
        <v>10</v>
      </c>
      <c r="T132" s="2049"/>
      <c r="V132" s="1989"/>
      <c r="Z132" s="2049"/>
      <c r="AA132" s="2043"/>
    </row>
    <row r="133" spans="3:27" ht="18" customHeight="1">
      <c r="C133" s="2042"/>
      <c r="E133" s="1106" t="s">
        <v>139</v>
      </c>
      <c r="F133" s="2000" t="s">
        <v>5536</v>
      </c>
      <c r="J133" s="2055"/>
      <c r="K133" s="2048"/>
      <c r="L133" s="2048"/>
      <c r="M133" s="2048"/>
      <c r="N133" s="2048"/>
      <c r="O133" s="2048"/>
      <c r="P133" s="1989"/>
      <c r="T133" s="2049"/>
      <c r="V133" s="1989"/>
      <c r="Z133" s="2049"/>
      <c r="AA133" s="2043"/>
    </row>
    <row r="134" spans="3:27" ht="18" customHeight="1">
      <c r="C134" s="2042"/>
      <c r="F134" s="2000" t="s">
        <v>5534</v>
      </c>
      <c r="J134" s="5489"/>
      <c r="K134" s="5489"/>
      <c r="L134" s="5489"/>
      <c r="M134" s="5489"/>
      <c r="N134" s="5489"/>
      <c r="O134" s="5489"/>
      <c r="P134" s="1989" t="s">
        <v>10</v>
      </c>
      <c r="T134" s="2049"/>
      <c r="V134" s="1989"/>
      <c r="Z134" s="2049"/>
      <c r="AA134" s="2043"/>
    </row>
    <row r="135" spans="3:27" ht="18" customHeight="1">
      <c r="C135" s="2042"/>
      <c r="F135" s="2000" t="s">
        <v>5535</v>
      </c>
      <c r="J135" s="2055"/>
      <c r="K135" s="2048"/>
      <c r="L135" s="5489"/>
      <c r="M135" s="5489"/>
      <c r="N135" s="5489"/>
      <c r="O135" s="5489"/>
      <c r="P135" s="1989" t="s">
        <v>10</v>
      </c>
      <c r="T135" s="2049"/>
      <c r="V135" s="1989"/>
      <c r="Z135" s="2049"/>
      <c r="AA135" s="2043"/>
    </row>
    <row r="136" spans="3:27" ht="18" customHeight="1">
      <c r="C136" s="2042"/>
      <c r="E136" s="1106" t="s">
        <v>139</v>
      </c>
      <c r="F136" s="2000" t="s">
        <v>4094</v>
      </c>
      <c r="J136" s="2055"/>
      <c r="K136" s="2048"/>
      <c r="L136" s="2048"/>
      <c r="M136" s="2048"/>
      <c r="N136" s="2048"/>
      <c r="O136" s="2048"/>
      <c r="P136" s="1989"/>
      <c r="T136" s="2049"/>
      <c r="V136" s="1989"/>
      <c r="Z136" s="2049"/>
      <c r="AA136" s="2043"/>
    </row>
    <row r="137" spans="3:27" ht="18" customHeight="1">
      <c r="C137" s="2042"/>
      <c r="F137" s="2000" t="s">
        <v>9</v>
      </c>
      <c r="G137" s="5491"/>
      <c r="H137" s="5491"/>
      <c r="I137" s="5491"/>
      <c r="J137" s="5491"/>
      <c r="K137" s="5491"/>
      <c r="L137" s="5491"/>
      <c r="M137" s="5491"/>
      <c r="N137" s="5491"/>
      <c r="O137" s="5491"/>
      <c r="P137" s="1989" t="s">
        <v>10</v>
      </c>
      <c r="T137" s="2049"/>
      <c r="V137" s="1989"/>
      <c r="Z137" s="2049"/>
      <c r="AA137" s="2043"/>
    </row>
    <row r="138" spans="3:27" ht="18" customHeight="1">
      <c r="C138" s="2042"/>
      <c r="E138" s="1106" t="s">
        <v>139</v>
      </c>
      <c r="F138" s="2000" t="s">
        <v>5545</v>
      </c>
      <c r="G138" s="2054"/>
      <c r="H138" s="2054"/>
      <c r="I138" s="2054"/>
      <c r="J138" s="2054"/>
      <c r="K138" s="2054"/>
      <c r="L138" s="2054"/>
      <c r="M138" s="2054"/>
      <c r="N138" s="2054"/>
      <c r="O138" s="2054"/>
      <c r="P138" s="1989"/>
      <c r="T138" s="2049"/>
      <c r="V138" s="1989"/>
      <c r="Z138" s="2049"/>
      <c r="AA138" s="2043"/>
    </row>
    <row r="139" spans="3:27" ht="18" customHeight="1">
      <c r="C139" s="2042"/>
      <c r="F139" s="2000" t="s">
        <v>5546</v>
      </c>
      <c r="G139" s="2054"/>
      <c r="H139" s="2054"/>
      <c r="I139" s="2054"/>
      <c r="J139" s="2054"/>
      <c r="K139" s="2054"/>
      <c r="L139" s="2054"/>
      <c r="M139" s="2054"/>
      <c r="N139" s="2054"/>
      <c r="O139" s="2054"/>
      <c r="P139" s="1989"/>
      <c r="T139" s="2049"/>
      <c r="V139" s="1989"/>
      <c r="Z139" s="2049"/>
      <c r="AA139" s="2043"/>
    </row>
    <row r="140" spans="3:27" ht="18" customHeight="1">
      <c r="C140" s="2042"/>
      <c r="F140" s="2000" t="s">
        <v>5531</v>
      </c>
      <c r="G140" s="2054"/>
      <c r="H140" s="2054"/>
      <c r="I140" s="2054"/>
      <c r="J140" s="2054"/>
      <c r="K140" s="2054"/>
      <c r="L140" s="2054"/>
      <c r="M140" s="2054"/>
      <c r="N140" s="2054"/>
      <c r="O140" s="5490"/>
      <c r="P140" s="5490"/>
      <c r="Q140" s="5490"/>
      <c r="R140" s="2000" t="s">
        <v>5532</v>
      </c>
      <c r="T140" s="2049"/>
      <c r="V140" s="1989"/>
      <c r="Z140" s="2049"/>
      <c r="AA140" s="2043"/>
    </row>
    <row r="141" spans="3:27" ht="18" customHeight="1">
      <c r="C141" s="2042"/>
      <c r="F141" s="2000" t="s">
        <v>5533</v>
      </c>
      <c r="G141" s="2054"/>
      <c r="H141" s="2054"/>
      <c r="I141" s="2054"/>
      <c r="J141" s="2054"/>
      <c r="K141" s="2054"/>
      <c r="L141" s="2054"/>
      <c r="M141" s="2054"/>
      <c r="N141" s="2054"/>
      <c r="O141" s="5490"/>
      <c r="P141" s="5490"/>
      <c r="Q141" s="5490"/>
      <c r="R141" s="2000" t="s">
        <v>5532</v>
      </c>
      <c r="T141" s="2049"/>
      <c r="V141" s="1989"/>
      <c r="Z141" s="2049"/>
      <c r="AA141" s="2043"/>
    </row>
    <row r="142" spans="3:27" ht="18" customHeight="1">
      <c r="C142" s="2042"/>
      <c r="F142" s="2000" t="s">
        <v>5534</v>
      </c>
      <c r="J142" s="5490"/>
      <c r="K142" s="5490"/>
      <c r="L142" s="5490"/>
      <c r="M142" s="5490"/>
      <c r="N142" s="5490"/>
      <c r="O142" s="5490"/>
      <c r="P142" s="1989" t="s">
        <v>10</v>
      </c>
      <c r="T142" s="2049"/>
      <c r="V142" s="1989"/>
      <c r="Z142" s="2049"/>
      <c r="AA142" s="2043"/>
    </row>
    <row r="143" spans="3:27" ht="18" customHeight="1">
      <c r="C143" s="2042"/>
      <c r="F143" s="2000" t="s">
        <v>5538</v>
      </c>
      <c r="J143" s="2055"/>
      <c r="K143" s="2048"/>
      <c r="L143" s="5490"/>
      <c r="M143" s="5490"/>
      <c r="N143" s="5490"/>
      <c r="O143" s="5490"/>
      <c r="P143" s="1989" t="s">
        <v>10</v>
      </c>
      <c r="T143" s="2049"/>
      <c r="AA143" s="2043"/>
    </row>
    <row r="144" spans="3:27" ht="18" customHeight="1">
      <c r="C144" s="2045"/>
      <c r="D144" s="2046"/>
      <c r="E144" s="2046"/>
      <c r="F144" s="2046"/>
      <c r="G144" s="2046"/>
      <c r="H144" s="2046"/>
      <c r="I144" s="2046"/>
      <c r="J144" s="2056"/>
      <c r="K144" s="2057"/>
      <c r="L144" s="2057"/>
      <c r="M144" s="2057"/>
      <c r="N144" s="2057"/>
      <c r="O144" s="2057"/>
      <c r="P144" s="2008"/>
      <c r="Q144" s="2046"/>
      <c r="R144" s="2046"/>
      <c r="S144" s="2046"/>
      <c r="T144" s="2058"/>
      <c r="U144" s="2046"/>
      <c r="V144" s="2046"/>
      <c r="W144" s="2046"/>
      <c r="X144" s="2046"/>
      <c r="Y144" s="2046"/>
      <c r="Z144" s="2046"/>
      <c r="AA144" s="2047"/>
    </row>
    <row r="145" spans="3:27" ht="18" customHeight="1">
      <c r="C145" s="2038" t="s">
        <v>5554</v>
      </c>
      <c r="D145" s="2039"/>
      <c r="E145" s="2039"/>
      <c r="F145" s="2039"/>
      <c r="G145" s="2039"/>
      <c r="H145" s="2039"/>
      <c r="I145" s="2039"/>
      <c r="J145" s="2039"/>
      <c r="K145" s="2039"/>
      <c r="L145" s="2039"/>
      <c r="M145" s="2039"/>
      <c r="N145" s="2039"/>
      <c r="O145" s="2039"/>
      <c r="P145" s="2039"/>
      <c r="Q145" s="2039"/>
      <c r="R145" s="2039"/>
      <c r="S145" s="2039"/>
      <c r="T145" s="2039"/>
      <c r="U145" s="2039"/>
      <c r="V145" s="2039"/>
      <c r="W145" s="2039"/>
      <c r="X145" s="2039"/>
      <c r="Y145" s="2039"/>
      <c r="Z145" s="2039"/>
      <c r="AA145" s="2040"/>
    </row>
    <row r="146" spans="3:27" ht="18" customHeight="1">
      <c r="C146" s="2042" t="s">
        <v>5540</v>
      </c>
      <c r="AA146" s="2043"/>
    </row>
    <row r="147" spans="3:27" ht="18" customHeight="1">
      <c r="C147" s="2042"/>
      <c r="E147" s="1106" t="s">
        <v>139</v>
      </c>
      <c r="F147" s="2000" t="s">
        <v>5541</v>
      </c>
      <c r="AA147" s="2043"/>
    </row>
    <row r="148" spans="3:27" ht="18" customHeight="1">
      <c r="C148" s="2042"/>
      <c r="E148" s="1106" t="s">
        <v>139</v>
      </c>
      <c r="F148" s="2000" t="s">
        <v>5544</v>
      </c>
      <c r="AA148" s="2043"/>
    </row>
    <row r="149" spans="3:27" ht="18" customHeight="1">
      <c r="C149" s="2042"/>
      <c r="E149" s="1106" t="s">
        <v>139</v>
      </c>
      <c r="F149" s="2000" t="s">
        <v>4094</v>
      </c>
      <c r="J149" s="2055"/>
      <c r="K149" s="2048"/>
      <c r="L149" s="2048"/>
      <c r="M149" s="2048"/>
      <c r="N149" s="2048"/>
      <c r="O149" s="2048"/>
      <c r="P149" s="1989"/>
      <c r="AA149" s="2043"/>
    </row>
    <row r="150" spans="3:27" ht="18" customHeight="1">
      <c r="C150" s="2042"/>
      <c r="F150" s="2000" t="s">
        <v>9</v>
      </c>
      <c r="G150" s="5491"/>
      <c r="H150" s="5491"/>
      <c r="I150" s="5491"/>
      <c r="J150" s="5491"/>
      <c r="K150" s="5491"/>
      <c r="L150" s="5491"/>
      <c r="M150" s="5491"/>
      <c r="N150" s="5491"/>
      <c r="O150" s="5491"/>
      <c r="P150" s="1989" t="s">
        <v>10</v>
      </c>
      <c r="AA150" s="2043"/>
    </row>
    <row r="151" spans="3:27" ht="18" customHeight="1">
      <c r="C151" s="2042"/>
      <c r="E151" s="1106" t="s">
        <v>139</v>
      </c>
      <c r="F151" s="2000" t="s">
        <v>5545</v>
      </c>
      <c r="AA151" s="2043"/>
    </row>
    <row r="152" spans="3:27" ht="18" customHeight="1">
      <c r="C152" s="2042"/>
      <c r="F152" s="2000" t="s">
        <v>5546</v>
      </c>
      <c r="AA152" s="2043"/>
    </row>
    <row r="153" spans="3:27" ht="18" customHeight="1">
      <c r="C153" s="2042" t="s">
        <v>5547</v>
      </c>
      <c r="AA153" s="2043"/>
    </row>
    <row r="154" spans="3:27" ht="18" customHeight="1">
      <c r="C154" s="2042"/>
      <c r="E154" s="1106" t="s">
        <v>139</v>
      </c>
      <c r="F154" s="2000" t="s">
        <v>5548</v>
      </c>
      <c r="J154" s="2055"/>
      <c r="K154" s="2048"/>
      <c r="L154" s="2048"/>
      <c r="M154" s="2048"/>
      <c r="N154" s="2048"/>
      <c r="O154" s="2048"/>
      <c r="P154" s="1989"/>
      <c r="AA154" s="2043"/>
    </row>
    <row r="155" spans="3:27" ht="18" customHeight="1">
      <c r="C155" s="2042"/>
      <c r="F155" s="2000" t="s">
        <v>5531</v>
      </c>
      <c r="G155" s="2054"/>
      <c r="H155" s="2054"/>
      <c r="I155" s="2054"/>
      <c r="J155" s="2054"/>
      <c r="K155" s="2054"/>
      <c r="L155" s="2054"/>
      <c r="M155" s="2054"/>
      <c r="N155" s="2054"/>
      <c r="O155" s="5490"/>
      <c r="P155" s="5490"/>
      <c r="Q155" s="5490"/>
      <c r="R155" s="2000" t="s">
        <v>5532</v>
      </c>
      <c r="AA155" s="2043"/>
    </row>
    <row r="156" spans="3:27" ht="18" customHeight="1">
      <c r="C156" s="2042"/>
      <c r="F156" s="2000" t="s">
        <v>5533</v>
      </c>
      <c r="G156" s="2054"/>
      <c r="H156" s="2054"/>
      <c r="I156" s="2054"/>
      <c r="J156" s="2054"/>
      <c r="K156" s="2054"/>
      <c r="L156" s="2054"/>
      <c r="M156" s="2054"/>
      <c r="N156" s="2054"/>
      <c r="O156" s="5490"/>
      <c r="P156" s="5490"/>
      <c r="Q156" s="5490"/>
      <c r="R156" s="2000" t="s">
        <v>5532</v>
      </c>
      <c r="AA156" s="2043"/>
    </row>
    <row r="157" spans="3:27" ht="18" customHeight="1">
      <c r="C157" s="2042"/>
      <c r="F157" s="2000" t="s">
        <v>5534</v>
      </c>
      <c r="J157" s="5490"/>
      <c r="K157" s="5490"/>
      <c r="L157" s="5490"/>
      <c r="M157" s="5490"/>
      <c r="N157" s="5490"/>
      <c r="O157" s="5490"/>
      <c r="P157" s="1989" t="s">
        <v>10</v>
      </c>
      <c r="AA157" s="2043"/>
    </row>
    <row r="158" spans="3:27" ht="18" customHeight="1">
      <c r="C158" s="2042"/>
      <c r="E158" s="1106" t="s">
        <v>139</v>
      </c>
      <c r="F158" s="2000" t="s">
        <v>5549</v>
      </c>
      <c r="J158" s="2048"/>
      <c r="K158" s="2048"/>
      <c r="L158" s="2048"/>
      <c r="M158" s="2048"/>
      <c r="N158" s="2048"/>
      <c r="O158" s="2048"/>
      <c r="P158" s="1989"/>
      <c r="AA158" s="2043"/>
    </row>
    <row r="159" spans="3:27" ht="18" customHeight="1">
      <c r="C159" s="2042"/>
      <c r="E159" s="1106" t="s">
        <v>139</v>
      </c>
      <c r="F159" s="2000" t="s">
        <v>4094</v>
      </c>
      <c r="J159" s="2055"/>
      <c r="K159" s="2048"/>
      <c r="O159" s="2049"/>
      <c r="P159" s="1989"/>
      <c r="AA159" s="2043"/>
    </row>
    <row r="160" spans="3:27" ht="18" customHeight="1">
      <c r="C160" s="2042"/>
      <c r="F160" s="2000" t="s">
        <v>9</v>
      </c>
      <c r="G160" s="5491"/>
      <c r="H160" s="5491"/>
      <c r="I160" s="5491"/>
      <c r="J160" s="5491"/>
      <c r="K160" s="5491"/>
      <c r="L160" s="5491"/>
      <c r="M160" s="5491"/>
      <c r="N160" s="5491"/>
      <c r="O160" s="5491"/>
      <c r="P160" s="1989" t="s">
        <v>10</v>
      </c>
      <c r="AA160" s="2043"/>
    </row>
    <row r="161" spans="3:27" ht="18" customHeight="1">
      <c r="C161" s="2042"/>
      <c r="E161" s="1106" t="s">
        <v>139</v>
      </c>
      <c r="F161" s="2000" t="s">
        <v>5545</v>
      </c>
      <c r="AA161" s="2043"/>
    </row>
    <row r="162" spans="3:27" ht="18" customHeight="1">
      <c r="C162" s="2042"/>
      <c r="F162" s="2000" t="s">
        <v>5546</v>
      </c>
      <c r="AA162" s="2043"/>
    </row>
    <row r="163" spans="3:27" ht="18" customHeight="1">
      <c r="C163" s="2042"/>
      <c r="E163" s="1106" t="s">
        <v>139</v>
      </c>
      <c r="F163" s="2000" t="s">
        <v>5555</v>
      </c>
      <c r="AA163" s="2043"/>
    </row>
    <row r="164" spans="3:27" ht="18" customHeight="1">
      <c r="C164" s="2042" t="s">
        <v>5553</v>
      </c>
      <c r="AA164" s="2043"/>
    </row>
    <row r="165" spans="3:27" ht="18" customHeight="1">
      <c r="C165" s="2042" t="s">
        <v>5540</v>
      </c>
      <c r="AA165" s="2043"/>
    </row>
    <row r="166" spans="3:27" ht="18" customHeight="1">
      <c r="C166" s="2042"/>
      <c r="E166" s="1106" t="s">
        <v>139</v>
      </c>
      <c r="F166" s="2000" t="s">
        <v>5523</v>
      </c>
      <c r="J166" s="2055"/>
      <c r="K166" s="2055"/>
      <c r="O166" s="2049"/>
      <c r="P166" s="1989"/>
      <c r="AA166" s="2043"/>
    </row>
    <row r="167" spans="3:27" ht="18" customHeight="1">
      <c r="C167" s="2042"/>
      <c r="F167" s="2000" t="s">
        <v>3933</v>
      </c>
      <c r="J167" s="2055"/>
      <c r="K167" s="5492"/>
      <c r="L167" s="5492"/>
      <c r="M167" s="5492"/>
      <c r="N167" s="5492"/>
      <c r="O167" s="5492"/>
      <c r="P167" s="2000" t="s">
        <v>5524</v>
      </c>
      <c r="AA167" s="2043"/>
    </row>
    <row r="168" spans="3:27" ht="18" customHeight="1">
      <c r="C168" s="2042"/>
      <c r="F168" s="2000" t="s">
        <v>3934</v>
      </c>
      <c r="J168" s="2055"/>
      <c r="K168" s="5492"/>
      <c r="L168" s="5492"/>
      <c r="M168" s="5492"/>
      <c r="N168" s="5492"/>
      <c r="O168" s="5492"/>
      <c r="P168" s="2000" t="s">
        <v>5525</v>
      </c>
      <c r="AA168" s="2043"/>
    </row>
    <row r="169" spans="3:27" ht="18" customHeight="1">
      <c r="C169" s="2042"/>
      <c r="F169" s="2000" t="s">
        <v>5526</v>
      </c>
      <c r="I169" s="5493"/>
      <c r="J169" s="5493"/>
      <c r="K169" s="5493"/>
      <c r="L169" s="5493"/>
      <c r="M169" s="5493"/>
      <c r="N169" s="5493"/>
      <c r="O169" s="5493"/>
      <c r="P169" s="1989" t="s">
        <v>10</v>
      </c>
      <c r="AA169" s="2043"/>
    </row>
    <row r="170" spans="3:27" ht="18" customHeight="1">
      <c r="C170" s="2042"/>
      <c r="E170" s="1106" t="s">
        <v>139</v>
      </c>
      <c r="F170" s="2000" t="s">
        <v>4094</v>
      </c>
      <c r="J170" s="2055"/>
      <c r="K170" s="2048"/>
      <c r="O170" s="2049"/>
      <c r="P170" s="1989"/>
      <c r="AA170" s="2043"/>
    </row>
    <row r="171" spans="3:27" ht="18" customHeight="1">
      <c r="C171" s="2042"/>
      <c r="F171" s="2000" t="s">
        <v>9</v>
      </c>
      <c r="G171" s="5491"/>
      <c r="H171" s="5491"/>
      <c r="I171" s="5491"/>
      <c r="J171" s="5491"/>
      <c r="K171" s="5491"/>
      <c r="L171" s="5491"/>
      <c r="M171" s="5491"/>
      <c r="N171" s="5491"/>
      <c r="O171" s="5491"/>
      <c r="P171" s="1989" t="s">
        <v>10</v>
      </c>
      <c r="AA171" s="2043"/>
    </row>
    <row r="172" spans="3:27" ht="18" customHeight="1">
      <c r="C172" s="2042" t="s">
        <v>5547</v>
      </c>
      <c r="AA172" s="2043"/>
    </row>
    <row r="173" spans="3:27" ht="18" customHeight="1">
      <c r="C173" s="2042"/>
      <c r="E173" s="1106" t="s">
        <v>139</v>
      </c>
      <c r="F173" s="2000" t="s">
        <v>5556</v>
      </c>
      <c r="AA173" s="2043"/>
    </row>
    <row r="174" spans="3:27" ht="18" customHeight="1">
      <c r="C174" s="2042"/>
      <c r="F174" s="2000" t="s">
        <v>3928</v>
      </c>
      <c r="G174" s="2054"/>
      <c r="H174" s="2054"/>
      <c r="I174" s="2054"/>
      <c r="J174" s="2054"/>
      <c r="K174" s="2054"/>
      <c r="L174" s="2054"/>
      <c r="M174" s="2054"/>
      <c r="N174" s="2054"/>
      <c r="O174" s="5490"/>
      <c r="P174" s="5490"/>
      <c r="Q174" s="5490"/>
      <c r="R174" s="2000" t="s">
        <v>5532</v>
      </c>
      <c r="AA174" s="2043"/>
    </row>
    <row r="175" spans="3:27" ht="18" customHeight="1">
      <c r="C175" s="2042"/>
      <c r="F175" s="2000" t="s">
        <v>3929</v>
      </c>
      <c r="G175" s="2054"/>
      <c r="H175" s="2054"/>
      <c r="I175" s="2054"/>
      <c r="J175" s="2054"/>
      <c r="K175" s="2054"/>
      <c r="L175" s="2054"/>
      <c r="M175" s="2054"/>
      <c r="N175" s="2054"/>
      <c r="O175" s="5490"/>
      <c r="P175" s="5490"/>
      <c r="Q175" s="5490"/>
      <c r="R175" s="2000" t="s">
        <v>5532</v>
      </c>
      <c r="AA175" s="2043"/>
    </row>
    <row r="176" spans="3:27" ht="18" customHeight="1">
      <c r="C176" s="2042"/>
      <c r="F176" s="2000" t="s">
        <v>5557</v>
      </c>
      <c r="J176" s="5490"/>
      <c r="K176" s="5490"/>
      <c r="L176" s="5490"/>
      <c r="M176" s="5490"/>
      <c r="N176" s="5490"/>
      <c r="O176" s="5490"/>
      <c r="P176" s="1989" t="s">
        <v>10</v>
      </c>
      <c r="AA176" s="2043"/>
    </row>
    <row r="177" spans="3:27" ht="18" customHeight="1">
      <c r="C177" s="2042"/>
      <c r="E177" s="1106" t="s">
        <v>139</v>
      </c>
      <c r="F177" s="2000" t="s">
        <v>4094</v>
      </c>
      <c r="J177" s="2055"/>
      <c r="K177" s="2048"/>
      <c r="O177" s="2049"/>
      <c r="P177" s="1989"/>
      <c r="AA177" s="2043"/>
    </row>
    <row r="178" spans="3:27" ht="18" customHeight="1">
      <c r="C178" s="2042"/>
      <c r="F178" s="2000" t="s">
        <v>9</v>
      </c>
      <c r="G178" s="5491"/>
      <c r="H178" s="5491"/>
      <c r="I178" s="5491"/>
      <c r="J178" s="5491"/>
      <c r="K178" s="5491"/>
      <c r="L178" s="5491"/>
      <c r="M178" s="5491"/>
      <c r="N178" s="5491"/>
      <c r="O178" s="5491"/>
      <c r="P178" s="1989" t="s">
        <v>10</v>
      </c>
      <c r="AA178" s="2043"/>
    </row>
    <row r="179" spans="3:27" ht="18" customHeight="1">
      <c r="C179" s="2042" t="s">
        <v>5554</v>
      </c>
      <c r="AA179" s="2043"/>
    </row>
    <row r="180" spans="3:27" ht="18" customHeight="1">
      <c r="C180" s="2042" t="s">
        <v>5540</v>
      </c>
      <c r="AA180" s="2043"/>
    </row>
    <row r="181" spans="3:27" ht="18" customHeight="1">
      <c r="C181" s="2042"/>
      <c r="E181" s="1106" t="s">
        <v>139</v>
      </c>
      <c r="F181" s="2000" t="s">
        <v>5541</v>
      </c>
      <c r="AA181" s="2043"/>
    </row>
    <row r="182" spans="3:27" ht="18" customHeight="1">
      <c r="C182" s="2042"/>
      <c r="E182" s="1106" t="s">
        <v>139</v>
      </c>
      <c r="F182" s="2000" t="s">
        <v>5544</v>
      </c>
      <c r="AA182" s="2043"/>
    </row>
    <row r="183" spans="3:27" ht="18" customHeight="1">
      <c r="C183" s="2042"/>
      <c r="E183" s="1106" t="s">
        <v>139</v>
      </c>
      <c r="F183" s="2000" t="s">
        <v>4094</v>
      </c>
      <c r="J183" s="2055"/>
      <c r="K183" s="2048"/>
      <c r="L183" s="2048"/>
      <c r="M183" s="2048"/>
      <c r="N183" s="2048"/>
      <c r="O183" s="2048"/>
      <c r="P183" s="1989"/>
      <c r="AA183" s="2043"/>
    </row>
    <row r="184" spans="3:27" ht="18" customHeight="1">
      <c r="C184" s="2042"/>
      <c r="F184" s="2000" t="s">
        <v>9</v>
      </c>
      <c r="G184" s="5491"/>
      <c r="H184" s="5491"/>
      <c r="I184" s="5491"/>
      <c r="J184" s="5491"/>
      <c r="K184" s="5491"/>
      <c r="L184" s="5491"/>
      <c r="M184" s="5491"/>
      <c r="N184" s="5491"/>
      <c r="O184" s="5491"/>
      <c r="P184" s="1989" t="s">
        <v>10</v>
      </c>
      <c r="AA184" s="2043"/>
    </row>
    <row r="185" spans="3:27" ht="18" customHeight="1">
      <c r="C185" s="2042" t="s">
        <v>5547</v>
      </c>
      <c r="AA185" s="2043"/>
    </row>
    <row r="186" spans="3:27" ht="18" customHeight="1">
      <c r="C186" s="2042"/>
      <c r="E186" s="1106" t="s">
        <v>139</v>
      </c>
      <c r="F186" s="2000" t="s">
        <v>5558</v>
      </c>
      <c r="AA186" s="2043"/>
    </row>
    <row r="187" spans="3:27" ht="18" customHeight="1">
      <c r="C187" s="2042"/>
      <c r="F187" s="2000" t="s">
        <v>3928</v>
      </c>
      <c r="G187" s="2054"/>
      <c r="H187" s="2054"/>
      <c r="I187" s="2054"/>
      <c r="J187" s="2054"/>
      <c r="K187" s="2054"/>
      <c r="L187" s="2054"/>
      <c r="M187" s="2054"/>
      <c r="N187" s="2054"/>
      <c r="O187" s="5490"/>
      <c r="P187" s="5490"/>
      <c r="Q187" s="5490"/>
      <c r="R187" s="2000" t="s">
        <v>5532</v>
      </c>
      <c r="AA187" s="2043"/>
    </row>
    <row r="188" spans="3:27" ht="18" customHeight="1">
      <c r="C188" s="2042"/>
      <c r="F188" s="2000" t="s">
        <v>3929</v>
      </c>
      <c r="G188" s="2054"/>
      <c r="H188" s="2054"/>
      <c r="I188" s="2054"/>
      <c r="J188" s="2054"/>
      <c r="K188" s="2054"/>
      <c r="L188" s="2054"/>
      <c r="M188" s="2054"/>
      <c r="N188" s="2054"/>
      <c r="O188" s="5490"/>
      <c r="P188" s="5490"/>
      <c r="Q188" s="5490"/>
      <c r="R188" s="2000" t="s">
        <v>5532</v>
      </c>
      <c r="AA188" s="2043"/>
    </row>
    <row r="189" spans="3:27" ht="18" customHeight="1">
      <c r="C189" s="2042"/>
      <c r="F189" s="2000" t="s">
        <v>5557</v>
      </c>
      <c r="J189" s="5490"/>
      <c r="K189" s="5490"/>
      <c r="L189" s="5490"/>
      <c r="M189" s="5490"/>
      <c r="N189" s="5490"/>
      <c r="O189" s="5490"/>
      <c r="P189" s="1989" t="s">
        <v>10</v>
      </c>
      <c r="AA189" s="2043"/>
    </row>
    <row r="190" spans="3:27" ht="18" customHeight="1">
      <c r="C190" s="2042"/>
      <c r="E190" s="1106" t="s">
        <v>139</v>
      </c>
      <c r="F190" s="2000" t="s">
        <v>4094</v>
      </c>
      <c r="J190" s="2055"/>
      <c r="K190" s="2048"/>
      <c r="O190" s="2049"/>
      <c r="P190" s="1989"/>
      <c r="AA190" s="2043"/>
    </row>
    <row r="191" spans="3:27" ht="18" customHeight="1">
      <c r="C191" s="2042"/>
      <c r="F191" s="2000" t="s">
        <v>9</v>
      </c>
      <c r="G191" s="5491"/>
      <c r="H191" s="5491"/>
      <c r="I191" s="5491"/>
      <c r="J191" s="5491"/>
      <c r="K191" s="5491"/>
      <c r="L191" s="5491"/>
      <c r="M191" s="5491"/>
      <c r="N191" s="5491"/>
      <c r="O191" s="5491"/>
      <c r="P191" s="1989" t="s">
        <v>10</v>
      </c>
      <c r="AA191" s="2043"/>
    </row>
    <row r="192" spans="3:27" ht="18" customHeight="1">
      <c r="C192" s="2045"/>
      <c r="D192" s="2046"/>
      <c r="E192" s="2046"/>
      <c r="F192" s="2046"/>
      <c r="G192" s="2059"/>
      <c r="H192" s="2059"/>
      <c r="I192" s="2059"/>
      <c r="J192" s="2059"/>
      <c r="K192" s="2059"/>
      <c r="L192" s="2059"/>
      <c r="M192" s="2059"/>
      <c r="N192" s="2059"/>
      <c r="O192" s="2059"/>
      <c r="P192" s="2008"/>
      <c r="Q192" s="2046"/>
      <c r="R192" s="2046"/>
      <c r="S192" s="2046"/>
      <c r="T192" s="2046"/>
      <c r="U192" s="2046"/>
      <c r="V192" s="2046"/>
      <c r="W192" s="2046"/>
      <c r="X192" s="2046"/>
      <c r="Y192" s="2046"/>
      <c r="Z192" s="2046"/>
      <c r="AA192" s="2047"/>
    </row>
    <row r="193" spans="3:27" ht="18" customHeight="1">
      <c r="C193" s="2038" t="s">
        <v>5559</v>
      </c>
      <c r="D193" s="2039"/>
      <c r="E193" s="2039"/>
      <c r="F193" s="2039"/>
      <c r="G193" s="2039"/>
      <c r="H193" s="2039"/>
      <c r="I193" s="2039"/>
      <c r="J193" s="2039"/>
      <c r="K193" s="2039"/>
      <c r="L193" s="2039"/>
      <c r="M193" s="2039"/>
      <c r="N193" s="2039"/>
      <c r="O193" s="2039"/>
      <c r="P193" s="2039"/>
      <c r="Q193" s="2039"/>
      <c r="R193" s="2039"/>
      <c r="S193" s="2039"/>
      <c r="T193" s="2039"/>
      <c r="U193" s="2039"/>
      <c r="V193" s="2039"/>
      <c r="W193" s="2039"/>
      <c r="X193" s="2039"/>
      <c r="Y193" s="2039"/>
      <c r="Z193" s="2039"/>
      <c r="AA193" s="2040"/>
    </row>
    <row r="194" spans="3:27" ht="18" customHeight="1">
      <c r="C194" s="2042" t="s">
        <v>5547</v>
      </c>
      <c r="AA194" s="2043"/>
    </row>
    <row r="195" spans="3:27" ht="18" customHeight="1">
      <c r="C195" s="2042"/>
      <c r="F195" s="2000" t="s">
        <v>5531</v>
      </c>
      <c r="J195" s="2055"/>
      <c r="K195" s="2048"/>
      <c r="L195" s="2048"/>
      <c r="M195" s="2048"/>
      <c r="N195" s="2055"/>
      <c r="O195" s="5490"/>
      <c r="P195" s="5490"/>
      <c r="Q195" s="5490"/>
      <c r="R195" s="2000" t="s">
        <v>5532</v>
      </c>
      <c r="AA195" s="2043"/>
    </row>
    <row r="196" spans="3:27" ht="18" customHeight="1">
      <c r="C196" s="2042"/>
      <c r="F196" s="2000" t="s">
        <v>5533</v>
      </c>
      <c r="J196" s="2055"/>
      <c r="K196" s="2048"/>
      <c r="L196" s="2048"/>
      <c r="M196" s="2048"/>
      <c r="N196" s="2048"/>
      <c r="O196" s="5490"/>
      <c r="P196" s="5490"/>
      <c r="Q196" s="5490"/>
      <c r="R196" s="2000" t="s">
        <v>5532</v>
      </c>
      <c r="AA196" s="2043"/>
    </row>
    <row r="197" spans="3:27" ht="18" customHeight="1">
      <c r="C197" s="2042"/>
      <c r="F197" s="2000" t="s">
        <v>5534</v>
      </c>
      <c r="J197" s="5489"/>
      <c r="K197" s="5489"/>
      <c r="L197" s="5489"/>
      <c r="M197" s="5489"/>
      <c r="N197" s="5489"/>
      <c r="O197" s="5489"/>
      <c r="P197" s="1989" t="s">
        <v>10</v>
      </c>
      <c r="AA197" s="2043"/>
    </row>
    <row r="198" spans="3:27" ht="18" customHeight="1">
      <c r="C198" s="2042"/>
      <c r="F198" s="2000" t="s">
        <v>5535</v>
      </c>
      <c r="J198" s="2055"/>
      <c r="K198" s="2048"/>
      <c r="L198" s="5489"/>
      <c r="M198" s="5489"/>
      <c r="N198" s="5489"/>
      <c r="O198" s="5489"/>
      <c r="P198" s="1989" t="s">
        <v>10</v>
      </c>
      <c r="AA198" s="2043"/>
    </row>
    <row r="199" spans="3:27" ht="18" customHeight="1">
      <c r="C199" s="2038" t="s">
        <v>5560</v>
      </c>
      <c r="D199" s="2039"/>
      <c r="E199" s="2039"/>
      <c r="F199" s="2039"/>
      <c r="G199" s="2039"/>
      <c r="H199" s="2039"/>
      <c r="I199" s="2039"/>
      <c r="J199" s="2039"/>
      <c r="K199" s="2039"/>
      <c r="L199" s="2039"/>
      <c r="M199" s="2039"/>
      <c r="N199" s="2039"/>
      <c r="O199" s="2039"/>
      <c r="P199" s="2039"/>
      <c r="Q199" s="2039"/>
      <c r="R199" s="2039"/>
      <c r="S199" s="2039"/>
      <c r="T199" s="2039"/>
      <c r="U199" s="2039"/>
      <c r="V199" s="2039"/>
      <c r="W199" s="2039"/>
      <c r="X199" s="2039"/>
      <c r="Y199" s="2039"/>
      <c r="Z199" s="2039"/>
      <c r="AA199" s="2040"/>
    </row>
    <row r="200" spans="3:27" ht="18" customHeight="1">
      <c r="C200" s="2042" t="s">
        <v>5521</v>
      </c>
      <c r="AA200" s="2043"/>
    </row>
    <row r="201" spans="3:27" ht="18" customHeight="1">
      <c r="C201" s="2042" t="s">
        <v>5561</v>
      </c>
      <c r="O201" s="2068"/>
      <c r="P201" s="2068"/>
      <c r="Q201" s="2068"/>
      <c r="R201" s="2068"/>
      <c r="S201" s="2068"/>
      <c r="T201" s="2068"/>
      <c r="U201" s="1989" t="s">
        <v>10</v>
      </c>
      <c r="AA201" s="2043"/>
    </row>
    <row r="202" spans="3:27" ht="18" customHeight="1">
      <c r="C202" s="2042" t="s">
        <v>5539</v>
      </c>
      <c r="AA202" s="2043"/>
    </row>
    <row r="203" spans="3:27" ht="18" customHeight="1">
      <c r="C203" s="2042" t="s">
        <v>5561</v>
      </c>
      <c r="O203" s="2068"/>
      <c r="P203" s="2068"/>
      <c r="Q203" s="2068"/>
      <c r="R203" s="2068"/>
      <c r="S203" s="2068"/>
      <c r="T203" s="2068"/>
      <c r="U203" s="1989" t="s">
        <v>10</v>
      </c>
      <c r="AA203" s="2043"/>
    </row>
    <row r="204" spans="3:27" ht="18" customHeight="1">
      <c r="C204" s="2042" t="s">
        <v>5562</v>
      </c>
      <c r="P204" s="2069"/>
      <c r="Q204" s="2069"/>
      <c r="R204" s="2069"/>
      <c r="S204" s="2000" t="s">
        <v>5532</v>
      </c>
      <c r="AA204" s="2043"/>
    </row>
    <row r="205" spans="3:27" ht="18" customHeight="1">
      <c r="C205" s="2042" t="s">
        <v>5563</v>
      </c>
      <c r="P205" s="2069"/>
      <c r="Q205" s="2069"/>
      <c r="R205" s="2069"/>
      <c r="S205" s="2000" t="s">
        <v>5532</v>
      </c>
      <c r="AA205" s="2043"/>
    </row>
    <row r="206" spans="3:27" ht="18" customHeight="1">
      <c r="C206" s="2042" t="s">
        <v>5550</v>
      </c>
      <c r="AA206" s="2043"/>
    </row>
    <row r="207" spans="3:27" ht="18" customHeight="1">
      <c r="C207" s="2042" t="s">
        <v>5561</v>
      </c>
      <c r="O207" s="2068"/>
      <c r="P207" s="2068"/>
      <c r="Q207" s="2068"/>
      <c r="R207" s="2068"/>
      <c r="S207" s="2068"/>
      <c r="T207" s="2068"/>
      <c r="U207" s="1989" t="s">
        <v>10</v>
      </c>
      <c r="AA207" s="2043"/>
    </row>
    <row r="208" spans="3:27" ht="18" customHeight="1">
      <c r="C208" s="2042" t="s">
        <v>5551</v>
      </c>
      <c r="AA208" s="2043"/>
    </row>
    <row r="209" spans="1:27" ht="18" customHeight="1">
      <c r="C209" s="2045" t="s">
        <v>5561</v>
      </c>
      <c r="D209" s="2046"/>
      <c r="E209" s="2046"/>
      <c r="F209" s="2046"/>
      <c r="G209" s="2046"/>
      <c r="H209" s="2046"/>
      <c r="I209" s="2046"/>
      <c r="J209" s="2046"/>
      <c r="K209" s="2046"/>
      <c r="L209" s="2046"/>
      <c r="M209" s="2046"/>
      <c r="O209" s="2067"/>
      <c r="P209" s="2067"/>
      <c r="Q209" s="2067"/>
      <c r="R209" s="2067"/>
      <c r="S209" s="2067"/>
      <c r="T209" s="2067"/>
      <c r="U209" s="2008" t="s">
        <v>10</v>
      </c>
      <c r="V209" s="2046"/>
      <c r="W209" s="2046"/>
      <c r="X209" s="2046"/>
      <c r="Y209" s="2046"/>
      <c r="Z209" s="2046"/>
      <c r="AA209" s="2047"/>
    </row>
    <row r="210" spans="1:27" ht="18" customHeight="1">
      <c r="C210" s="2038" t="s">
        <v>5564</v>
      </c>
      <c r="D210" s="2039"/>
      <c r="E210" s="2039"/>
      <c r="F210" s="2039"/>
      <c r="G210" s="2039"/>
      <c r="H210" s="2039"/>
      <c r="I210" s="2039"/>
      <c r="J210" s="2039"/>
      <c r="K210" s="2039"/>
      <c r="L210" s="2039"/>
      <c r="M210" s="2039"/>
      <c r="N210" s="2039"/>
      <c r="O210" s="2039"/>
      <c r="P210" s="2039"/>
      <c r="Q210" s="2039"/>
      <c r="R210" s="2039"/>
      <c r="S210" s="2039"/>
      <c r="T210" s="2039"/>
      <c r="U210" s="2039"/>
      <c r="V210" s="2039"/>
      <c r="W210" s="2039"/>
      <c r="X210" s="2039"/>
      <c r="Y210" s="2039"/>
      <c r="Z210" s="2039"/>
      <c r="AA210" s="2040"/>
    </row>
    <row r="211" spans="1:27" ht="18" customHeight="1">
      <c r="C211" s="2045" t="s">
        <v>5565</v>
      </c>
      <c r="D211" s="2046"/>
      <c r="E211" s="2046"/>
      <c r="F211" s="2046"/>
      <c r="G211" s="2046"/>
      <c r="H211" s="2046"/>
      <c r="I211" s="2046"/>
      <c r="J211" s="2046"/>
      <c r="K211" s="2046"/>
      <c r="L211" s="2046"/>
      <c r="M211" s="2046"/>
      <c r="N211" s="2046"/>
      <c r="O211" s="2046"/>
      <c r="P211" s="2046"/>
      <c r="Q211" s="2046"/>
      <c r="R211" s="1106" t="s">
        <v>139</v>
      </c>
      <c r="S211" s="2046" t="s">
        <v>497</v>
      </c>
      <c r="T211" s="2046"/>
      <c r="U211" s="1106" t="s">
        <v>139</v>
      </c>
      <c r="V211" s="2046" t="s">
        <v>498</v>
      </c>
      <c r="W211" s="2046"/>
      <c r="X211" s="2046"/>
      <c r="Y211" s="2046"/>
      <c r="Z211" s="2046"/>
      <c r="AA211" s="2047"/>
    </row>
    <row r="212" spans="1:27" ht="18" customHeight="1">
      <c r="C212" s="2038" t="s">
        <v>5566</v>
      </c>
      <c r="D212" s="2039"/>
      <c r="E212" s="2039"/>
      <c r="F212" s="2039"/>
      <c r="G212" s="2039"/>
      <c r="H212" s="2039"/>
      <c r="I212" s="2039"/>
      <c r="J212" s="2039"/>
      <c r="K212" s="2039"/>
      <c r="L212" s="2039"/>
      <c r="M212" s="2039"/>
      <c r="N212" s="2039"/>
      <c r="O212" s="2039"/>
      <c r="P212" s="2039"/>
      <c r="Q212" s="2039"/>
      <c r="R212" s="2039"/>
      <c r="S212" s="2039"/>
      <c r="T212" s="2039"/>
      <c r="U212" s="2039"/>
      <c r="V212" s="2039"/>
      <c r="W212" s="2039"/>
      <c r="X212" s="2039"/>
      <c r="Y212" s="2039"/>
      <c r="Z212" s="2039"/>
      <c r="AA212" s="2040"/>
    </row>
    <row r="213" spans="1:27" ht="18" customHeight="1">
      <c r="C213" s="2045"/>
      <c r="D213" s="2046"/>
      <c r="E213" s="2046"/>
      <c r="F213" s="2046"/>
      <c r="G213" s="2046"/>
      <c r="H213" s="2046"/>
      <c r="I213" s="2046"/>
      <c r="J213" s="2046"/>
      <c r="K213" s="2046"/>
      <c r="L213" s="2046"/>
      <c r="M213" s="2046"/>
      <c r="N213" s="2046"/>
      <c r="O213" s="2046"/>
      <c r="P213" s="2046"/>
      <c r="Q213" s="2046"/>
      <c r="R213" s="2046"/>
      <c r="S213" s="2046"/>
      <c r="T213" s="2046"/>
      <c r="U213" s="2046"/>
      <c r="V213" s="2046"/>
      <c r="W213" s="2046"/>
      <c r="X213" s="2046"/>
      <c r="Y213" s="2046"/>
      <c r="Z213" s="2046"/>
      <c r="AA213" s="2047"/>
    </row>
    <row r="214" spans="1:27" ht="18" customHeight="1">
      <c r="C214" s="2038" t="s">
        <v>5567</v>
      </c>
      <c r="D214" s="2039"/>
      <c r="E214" s="2039"/>
      <c r="F214" s="2039"/>
      <c r="G214" s="2039"/>
      <c r="H214" s="2039"/>
      <c r="I214" s="2039"/>
      <c r="J214" s="2039"/>
      <c r="K214" s="2039"/>
      <c r="L214" s="2039"/>
      <c r="M214" s="2039"/>
      <c r="N214" s="2039"/>
      <c r="O214" s="2039"/>
      <c r="P214" s="2039"/>
      <c r="Q214" s="2039"/>
      <c r="R214" s="2039"/>
      <c r="S214" s="2039"/>
      <c r="T214" s="2039"/>
      <c r="U214" s="2039"/>
      <c r="V214" s="2039"/>
      <c r="W214" s="2039"/>
      <c r="X214" s="2039"/>
      <c r="Y214" s="2039"/>
      <c r="Z214" s="2039"/>
      <c r="AA214" s="2040"/>
    </row>
    <row r="215" spans="1:27" ht="18" customHeight="1">
      <c r="C215" s="2045"/>
      <c r="D215" s="2046"/>
      <c r="E215" s="5488"/>
      <c r="F215" s="5488"/>
      <c r="G215" s="5488"/>
      <c r="H215" s="5488"/>
      <c r="I215" s="5488"/>
      <c r="J215" s="5488"/>
      <c r="K215" s="5488"/>
      <c r="L215" s="5488"/>
      <c r="M215" s="5488"/>
      <c r="N215" s="5488"/>
      <c r="O215" s="5488"/>
      <c r="P215" s="5488"/>
      <c r="Q215" s="5488"/>
      <c r="R215" s="5488"/>
      <c r="S215" s="5488"/>
      <c r="T215" s="5488"/>
      <c r="U215" s="5488"/>
      <c r="V215" s="5488"/>
      <c r="W215" s="5488"/>
      <c r="X215" s="5488"/>
      <c r="Y215" s="5488"/>
      <c r="Z215" s="5488"/>
      <c r="AA215" s="2047"/>
    </row>
    <row r="216" spans="1:27" ht="18" customHeight="1"/>
    <row r="217" spans="1:27" ht="18" customHeight="1">
      <c r="A217" s="2000" t="s">
        <v>2943</v>
      </c>
    </row>
    <row r="218" spans="1:27" ht="18" customHeight="1">
      <c r="A218" s="2000" t="s">
        <v>5568</v>
      </c>
    </row>
    <row r="219" spans="1:27" ht="18" customHeight="1">
      <c r="A219" s="2000" t="s">
        <v>5569</v>
      </c>
    </row>
    <row r="220" spans="1:27" ht="18" customHeight="1">
      <c r="A220" s="2000" t="s">
        <v>5570</v>
      </c>
    </row>
    <row r="221" spans="1:27" ht="18" customHeight="1">
      <c r="A221" s="2000" t="s">
        <v>5571</v>
      </c>
    </row>
    <row r="222" spans="1:27" ht="18" customHeight="1">
      <c r="A222" s="2000" t="s">
        <v>5572</v>
      </c>
    </row>
    <row r="223" spans="1:27" ht="18" customHeight="1">
      <c r="A223" s="2000" t="s">
        <v>5573</v>
      </c>
    </row>
    <row r="224" spans="1:27" ht="18" customHeight="1">
      <c r="A224" s="2000" t="s">
        <v>5574</v>
      </c>
    </row>
    <row r="225" spans="1:1" ht="18" customHeight="1">
      <c r="A225" s="2000" t="s">
        <v>5575</v>
      </c>
    </row>
    <row r="226" spans="1:1" ht="18" customHeight="1">
      <c r="A226" s="2000" t="s">
        <v>5576</v>
      </c>
    </row>
    <row r="227" spans="1:1" ht="18" customHeight="1">
      <c r="A227" s="2000" t="s">
        <v>5577</v>
      </c>
    </row>
    <row r="228" spans="1:1" ht="18" customHeight="1">
      <c r="A228" s="2000" t="s">
        <v>5578</v>
      </c>
    </row>
    <row r="229" spans="1:1" ht="18" customHeight="1">
      <c r="A229" s="2000" t="s">
        <v>5579</v>
      </c>
    </row>
    <row r="230" spans="1:1" ht="18" customHeight="1">
      <c r="A230" s="2000" t="s">
        <v>5580</v>
      </c>
    </row>
    <row r="231" spans="1:1" ht="18" customHeight="1">
      <c r="A231" s="2000" t="s">
        <v>5581</v>
      </c>
    </row>
    <row r="232" spans="1:1" ht="18" customHeight="1">
      <c r="A232" s="2000" t="s">
        <v>5582</v>
      </c>
    </row>
    <row r="233" spans="1:1" ht="18" customHeight="1">
      <c r="A233" s="2000" t="s">
        <v>5583</v>
      </c>
    </row>
    <row r="234" spans="1:1" ht="18" customHeight="1">
      <c r="A234" s="2000" t="s">
        <v>5584</v>
      </c>
    </row>
    <row r="235" spans="1:1" ht="18" customHeight="1">
      <c r="A235" s="2000" t="s">
        <v>5585</v>
      </c>
    </row>
    <row r="236" spans="1:1" ht="18" customHeight="1">
      <c r="A236" s="2000" t="s">
        <v>5586</v>
      </c>
    </row>
    <row r="237" spans="1:1" ht="18" customHeight="1">
      <c r="A237" s="2000" t="s">
        <v>5587</v>
      </c>
    </row>
    <row r="238" spans="1:1" ht="18" customHeight="1">
      <c r="A238" s="2000" t="s">
        <v>5588</v>
      </c>
    </row>
    <row r="239" spans="1:1" ht="18" customHeight="1">
      <c r="A239" s="2000" t="s">
        <v>4250</v>
      </c>
    </row>
    <row r="240" spans="1:1" ht="18" customHeight="1">
      <c r="A240" s="2000" t="s">
        <v>4251</v>
      </c>
    </row>
    <row r="241" spans="1:1" ht="18" customHeight="1">
      <c r="A241" s="2000" t="s">
        <v>5589</v>
      </c>
    </row>
    <row r="242" spans="1:1" ht="18" customHeight="1">
      <c r="A242" s="2000" t="s">
        <v>5590</v>
      </c>
    </row>
    <row r="243" spans="1:1" ht="18" customHeight="1">
      <c r="A243" s="2000" t="s">
        <v>5591</v>
      </c>
    </row>
    <row r="244" spans="1:1" ht="18" customHeight="1">
      <c r="A244" s="2000" t="s">
        <v>5592</v>
      </c>
    </row>
    <row r="245" spans="1:1" ht="18" customHeight="1">
      <c r="A245" s="2000" t="s">
        <v>5593</v>
      </c>
    </row>
    <row r="246" spans="1:1" ht="18" customHeight="1">
      <c r="A246" s="2000" t="s">
        <v>5594</v>
      </c>
    </row>
    <row r="247" spans="1:1" ht="18" customHeight="1">
      <c r="A247" s="2000" t="s">
        <v>5595</v>
      </c>
    </row>
    <row r="248" spans="1:1" ht="18" customHeight="1">
      <c r="A248" s="2000" t="s">
        <v>5596</v>
      </c>
    </row>
    <row r="249" spans="1:1" ht="18" customHeight="1">
      <c r="A249" s="2000" t="s">
        <v>5597</v>
      </c>
    </row>
    <row r="250" spans="1:1" ht="18" customHeight="1">
      <c r="A250" s="2000" t="s">
        <v>5598</v>
      </c>
    </row>
    <row r="251" spans="1:1" ht="18" customHeight="1">
      <c r="A251" s="2000" t="s">
        <v>5599</v>
      </c>
    </row>
    <row r="252" spans="1:1" ht="18" customHeight="1">
      <c r="A252" s="2000" t="s">
        <v>5600</v>
      </c>
    </row>
    <row r="253" spans="1:1" ht="18" customHeight="1">
      <c r="A253" s="2000" t="s">
        <v>5601</v>
      </c>
    </row>
    <row r="254" spans="1:1" ht="18" customHeight="1">
      <c r="A254" s="2000" t="s">
        <v>5602</v>
      </c>
    </row>
    <row r="255" spans="1:1" ht="18" customHeight="1">
      <c r="A255" s="2000" t="s">
        <v>5603</v>
      </c>
    </row>
    <row r="256" spans="1:1" ht="18" customHeight="1">
      <c r="A256" s="2000" t="s">
        <v>5604</v>
      </c>
    </row>
    <row r="257" spans="1:1" ht="18" customHeight="1">
      <c r="A257" s="2000" t="s">
        <v>5605</v>
      </c>
    </row>
    <row r="258" spans="1:1" ht="18" customHeight="1">
      <c r="A258" s="2000" t="s">
        <v>5606</v>
      </c>
    </row>
    <row r="259" spans="1:1" ht="18" customHeight="1">
      <c r="A259" s="2000" t="s">
        <v>5607</v>
      </c>
    </row>
    <row r="260" spans="1:1" ht="18" customHeight="1">
      <c r="A260" s="2000" t="s">
        <v>5608</v>
      </c>
    </row>
    <row r="261" spans="1:1" ht="18" customHeight="1">
      <c r="A261" s="2000" t="s">
        <v>5609</v>
      </c>
    </row>
    <row r="262" spans="1:1" ht="18" customHeight="1">
      <c r="A262" s="2000" t="s">
        <v>5610</v>
      </c>
    </row>
    <row r="263" spans="1:1" ht="18" customHeight="1">
      <c r="A263" s="2000" t="s">
        <v>5611</v>
      </c>
    </row>
    <row r="264" spans="1:1" ht="18" customHeight="1">
      <c r="A264" s="2000" t="s">
        <v>5612</v>
      </c>
    </row>
    <row r="265" spans="1:1" ht="18" customHeight="1">
      <c r="A265" s="2000" t="s">
        <v>5613</v>
      </c>
    </row>
    <row r="266" spans="1:1" ht="18" customHeight="1">
      <c r="A266" s="2000" t="s">
        <v>5614</v>
      </c>
    </row>
    <row r="267" spans="1:1" ht="18" customHeight="1">
      <c r="A267" s="2000" t="s">
        <v>5615</v>
      </c>
    </row>
    <row r="268" spans="1:1" ht="18" customHeight="1">
      <c r="A268" s="2000" t="s">
        <v>5616</v>
      </c>
    </row>
    <row r="269" spans="1:1" ht="18" customHeight="1">
      <c r="A269" s="2000" t="s">
        <v>5617</v>
      </c>
    </row>
    <row r="270" spans="1:1" ht="18" customHeight="1">
      <c r="A270" s="2000" t="s">
        <v>5618</v>
      </c>
    </row>
    <row r="271" spans="1:1" ht="18" customHeight="1">
      <c r="A271" s="2000" t="s">
        <v>5619</v>
      </c>
    </row>
    <row r="272" spans="1:1" ht="18" customHeight="1">
      <c r="A272" s="2000" t="s">
        <v>5620</v>
      </c>
    </row>
    <row r="273" spans="1:1" ht="18" customHeight="1">
      <c r="A273" s="2000" t="s">
        <v>5621</v>
      </c>
    </row>
    <row r="274" spans="1:1" ht="18" customHeight="1">
      <c r="A274" s="2000" t="s">
        <v>5622</v>
      </c>
    </row>
    <row r="275" spans="1:1" ht="18" customHeight="1">
      <c r="A275" s="2000" t="s">
        <v>5623</v>
      </c>
    </row>
    <row r="276" spans="1:1" ht="18" customHeight="1">
      <c r="A276" s="2000" t="s">
        <v>5624</v>
      </c>
    </row>
    <row r="277" spans="1:1" ht="18" customHeight="1">
      <c r="A277" s="2000" t="s">
        <v>5625</v>
      </c>
    </row>
    <row r="278" spans="1:1" ht="18" customHeight="1">
      <c r="A278" s="2000" t="s">
        <v>5626</v>
      </c>
    </row>
    <row r="279" spans="1:1" ht="18" customHeight="1">
      <c r="A279" s="2000" t="s">
        <v>5627</v>
      </c>
    </row>
    <row r="280" spans="1:1" ht="18" customHeight="1">
      <c r="A280" s="2000" t="s">
        <v>5628</v>
      </c>
    </row>
    <row r="281" spans="1:1" ht="18" customHeight="1">
      <c r="A281" s="2000" t="s">
        <v>5629</v>
      </c>
    </row>
    <row r="282" spans="1:1" ht="18" customHeight="1">
      <c r="A282" s="2000" t="s">
        <v>5630</v>
      </c>
    </row>
    <row r="283" spans="1:1" ht="18" customHeight="1">
      <c r="A283" s="2000" t="s">
        <v>5631</v>
      </c>
    </row>
    <row r="284" spans="1:1" ht="18" customHeight="1">
      <c r="A284" s="2000" t="s">
        <v>5632</v>
      </c>
    </row>
    <row r="285" spans="1:1" ht="18" customHeight="1">
      <c r="A285" s="2000" t="s">
        <v>5633</v>
      </c>
    </row>
    <row r="286" spans="1:1" ht="18" customHeight="1">
      <c r="A286" s="2000" t="s">
        <v>5571</v>
      </c>
    </row>
    <row r="287" spans="1:1" ht="18" customHeight="1">
      <c r="A287" s="2000" t="s">
        <v>5634</v>
      </c>
    </row>
    <row r="288" spans="1:1" ht="18" customHeight="1">
      <c r="A288" s="2000" t="s">
        <v>5635</v>
      </c>
    </row>
    <row r="289" spans="1:1" ht="18" customHeight="1">
      <c r="A289" s="2000" t="s">
        <v>5636</v>
      </c>
    </row>
    <row r="290" spans="1:1" ht="18" customHeight="1">
      <c r="A290" s="2000" t="s">
        <v>5637</v>
      </c>
    </row>
    <row r="291" spans="1:1" ht="18" customHeight="1">
      <c r="A291" s="2000" t="s">
        <v>5638</v>
      </c>
    </row>
    <row r="292" spans="1:1" ht="18" customHeight="1">
      <c r="A292" s="2000" t="s">
        <v>5639</v>
      </c>
    </row>
    <row r="293" spans="1:1" ht="18" customHeight="1">
      <c r="A293" s="2000" t="s">
        <v>5640</v>
      </c>
    </row>
    <row r="294" spans="1:1" ht="18" customHeight="1">
      <c r="A294" s="2000" t="s">
        <v>5641</v>
      </c>
    </row>
    <row r="295" spans="1:1" ht="18" customHeight="1"/>
    <row r="296" spans="1:1" ht="18" customHeight="1"/>
    <row r="297" spans="1:1" ht="18" customHeight="1"/>
    <row r="298" spans="1:1" ht="18" customHeight="1"/>
    <row r="299" spans="1:1" ht="18" customHeight="1"/>
    <row r="300" spans="1:1" ht="18" customHeight="1"/>
    <row r="301" spans="1:1" ht="18" customHeight="1"/>
    <row r="302" spans="1:1" ht="18" customHeight="1"/>
    <row r="303" spans="1:1" ht="18" customHeight="1"/>
    <row r="304" spans="1:1"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sheetData>
  <mergeCells count="117">
    <mergeCell ref="A1:AB1"/>
    <mergeCell ref="A3:AB3"/>
    <mergeCell ref="I8:AA8"/>
    <mergeCell ref="J12:N12"/>
    <mergeCell ref="J13:N13"/>
    <mergeCell ref="J14:N14"/>
    <mergeCell ref="M28:P28"/>
    <mergeCell ref="R28:Z28"/>
    <mergeCell ref="J29:K29"/>
    <mergeCell ref="M29:O29"/>
    <mergeCell ref="T29:V29"/>
    <mergeCell ref="J30:K30"/>
    <mergeCell ref="M30:O30"/>
    <mergeCell ref="T30:V30"/>
    <mergeCell ref="M15:N15"/>
    <mergeCell ref="T15:U15"/>
    <mergeCell ref="O20:P20"/>
    <mergeCell ref="I24:N24"/>
    <mergeCell ref="R24:X24"/>
    <mergeCell ref="K27:N27"/>
    <mergeCell ref="J36:K36"/>
    <mergeCell ref="L36:N36"/>
    <mergeCell ref="Q36:S36"/>
    <mergeCell ref="W36:Y36"/>
    <mergeCell ref="J37:K37"/>
    <mergeCell ref="L37:N37"/>
    <mergeCell ref="Q37:S37"/>
    <mergeCell ref="W37:Y37"/>
    <mergeCell ref="M31:O31"/>
    <mergeCell ref="T31:V31"/>
    <mergeCell ref="J32:K32"/>
    <mergeCell ref="M32:O32"/>
    <mergeCell ref="T32:V32"/>
    <mergeCell ref="M33:O33"/>
    <mergeCell ref="T33:V33"/>
    <mergeCell ref="L40:N40"/>
    <mergeCell ref="Q40:S40"/>
    <mergeCell ref="W40:Y40"/>
    <mergeCell ref="K45:O45"/>
    <mergeCell ref="K46:O46"/>
    <mergeCell ref="I47:O47"/>
    <mergeCell ref="L38:N38"/>
    <mergeCell ref="Q38:S38"/>
    <mergeCell ref="W38:Y38"/>
    <mergeCell ref="J39:K39"/>
    <mergeCell ref="L39:N39"/>
    <mergeCell ref="Q39:S39"/>
    <mergeCell ref="W39:Y39"/>
    <mergeCell ref="J60:O60"/>
    <mergeCell ref="L61:O61"/>
    <mergeCell ref="J63:O63"/>
    <mergeCell ref="L64:O64"/>
    <mergeCell ref="G66:O66"/>
    <mergeCell ref="O68:Q68"/>
    <mergeCell ref="K50:O50"/>
    <mergeCell ref="K51:O51"/>
    <mergeCell ref="I52:O52"/>
    <mergeCell ref="G54:O54"/>
    <mergeCell ref="O58:Q58"/>
    <mergeCell ref="O59:Q59"/>
    <mergeCell ref="G81:O81"/>
    <mergeCell ref="O86:Q86"/>
    <mergeCell ref="O87:Q87"/>
    <mergeCell ref="J88:O88"/>
    <mergeCell ref="G91:O91"/>
    <mergeCell ref="G99:O99"/>
    <mergeCell ref="O69:Q69"/>
    <mergeCell ref="J70:O70"/>
    <mergeCell ref="L71:O71"/>
    <mergeCell ref="L75:O75"/>
    <mergeCell ref="I76:O76"/>
    <mergeCell ref="I78:O78"/>
    <mergeCell ref="I119:O119"/>
    <mergeCell ref="K121:O121"/>
    <mergeCell ref="K122:O122"/>
    <mergeCell ref="I123:O123"/>
    <mergeCell ref="G125:O125"/>
    <mergeCell ref="O129:Q129"/>
    <mergeCell ref="O104:Q104"/>
    <mergeCell ref="O105:Q105"/>
    <mergeCell ref="J107:O107"/>
    <mergeCell ref="G109:O109"/>
    <mergeCell ref="K117:O117"/>
    <mergeCell ref="K118:O118"/>
    <mergeCell ref="O140:Q140"/>
    <mergeCell ref="O141:Q141"/>
    <mergeCell ref="J142:O142"/>
    <mergeCell ref="L143:O143"/>
    <mergeCell ref="G150:O150"/>
    <mergeCell ref="O155:Q155"/>
    <mergeCell ref="O130:Q130"/>
    <mergeCell ref="J131:O131"/>
    <mergeCell ref="L132:O132"/>
    <mergeCell ref="J134:O134"/>
    <mergeCell ref="L135:O135"/>
    <mergeCell ref="G137:O137"/>
    <mergeCell ref="G171:O171"/>
    <mergeCell ref="O174:Q174"/>
    <mergeCell ref="O175:Q175"/>
    <mergeCell ref="J176:O176"/>
    <mergeCell ref="G178:O178"/>
    <mergeCell ref="G184:O184"/>
    <mergeCell ref="O156:Q156"/>
    <mergeCell ref="J157:O157"/>
    <mergeCell ref="G160:O160"/>
    <mergeCell ref="K167:O167"/>
    <mergeCell ref="K168:O168"/>
    <mergeCell ref="I169:O169"/>
    <mergeCell ref="E215:Z215"/>
    <mergeCell ref="J197:O197"/>
    <mergeCell ref="L198:O198"/>
    <mergeCell ref="O187:Q187"/>
    <mergeCell ref="O188:Q188"/>
    <mergeCell ref="J189:O189"/>
    <mergeCell ref="G191:O191"/>
    <mergeCell ref="O195:Q195"/>
    <mergeCell ref="O196:Q196"/>
  </mergeCells>
  <phoneticPr fontId="129"/>
  <dataValidations count="3">
    <dataValidation type="list" allowBlank="1" showInputMessage="1" showErrorMessage="1" sqref="E44 E49 E53 E55 E57 E62 E65 E67 E74 E79:E80 E82 E85 E89:E90 E92 E96:E98 E100 E103 E106 E108 E110 E113 E116 E120 E124 E126 E128 E133 E136 E138:E139 E147:E149 E151 E154 E158:E159 E161 E163 E166 E170 E173 E177 E181:E183 E186 E190 I21:I23 J9:J10 J16:J18 L21 O21 Q16 R23 R211 U211" xr:uid="{00000000-0002-0000-6200-000000000000}">
      <formula1>"□,■"</formula1>
    </dataValidation>
    <dataValidation type="list" allowBlank="1" showInputMessage="1" showErrorMessage="1" sqref="K28" xr:uid="{00000000-0002-0000-6200-000001000000}">
      <formula1>"Ⅰ,Ⅱ,Ⅲ,Ⅳ,Ⅴ,Ⅵ,Ⅶ,Ⅷ"</formula1>
    </dataValidation>
    <dataValidation type="list" allowBlank="1" showInputMessage="1" showErrorMessage="1" sqref="K27:N27" xr:uid="{00000000-0002-0000-6200-000002000000}">
      <formula1>"１,２,３,４,５,６,７,８"</formula1>
    </dataValidation>
  </dataValidations>
  <pageMargins left="0.74803149606299213" right="0.74803149606299213" top="0.33" bottom="0.49" header="0.33" footer="0.3"/>
  <pageSetup paperSize="9" scale="99" orientation="portrait" blackAndWhite="1" r:id="rId1"/>
  <rowBreaks count="3" manualBreakCount="3">
    <brk id="48" max="27" man="1"/>
    <brk id="96" max="27" man="1"/>
    <brk id="216" max="2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2316</vt:i4>
      </vt:variant>
    </vt:vector>
  </HeadingPairs>
  <TitlesOfParts>
    <vt:vector size="2320" baseType="lpstr">
      <vt:lpstr>省エネ関連業務用</vt:lpstr>
      <vt:lpstr>設計住宅性能評価申請書_</vt:lpstr>
      <vt:lpstr>設計住宅性能評価申請書H_</vt:lpstr>
      <vt:lpstr>説明</vt:lpstr>
      <vt:lpstr>_１級</vt:lpstr>
      <vt:lpstr>_output_sheetname</vt:lpstr>
      <vt:lpstr>_output_title</vt:lpstr>
      <vt:lpstr>chk_INTER_state_in_final</vt:lpstr>
      <vt:lpstr>chk_INTER1_state_in_conf</vt:lpstr>
      <vt:lpstr>chk_INTER2_state_in_conf</vt:lpstr>
      <vt:lpstr>chk_INTER3_state_in_conf</vt:lpstr>
      <vt:lpstr>chk_JOB_KIND_kakunin</vt:lpstr>
      <vt:lpstr>cls_JOB_KIND_base_point</vt:lpstr>
      <vt:lpstr>cls_JOB_KIND_erea</vt:lpstr>
      <vt:lpstr>cls_JOB_SET_KIND_base_point</vt:lpstr>
      <vt:lpstr>cls_JOB_SET_KIND_erea</vt:lpstr>
      <vt:lpstr>cls_TARGET_KIND_base_point</vt:lpstr>
      <vt:lpstr>cls_TARGET_KIND_erea</vt:lpstr>
      <vt:lpstr>cst__output_sheetname</vt:lpstr>
      <vt:lpstr>cst__output_title</vt:lpstr>
      <vt:lpstr>cst_ISSUE_DATE_select</vt:lpstr>
      <vt:lpstr>cst_ISSUE_KOUFU_NAME_select</vt:lpstr>
      <vt:lpstr>cst_ISSUE_NO_select</vt:lpstr>
      <vt:lpstr>cst_KAKU_SUMI_KOUFU_DATE</vt:lpstr>
      <vt:lpstr>cst_KAKU_SUMI_KOUFU_DATE_JOB_KIND</vt:lpstr>
      <vt:lpstr>cst_KAKU_SUMI_KOUFU_NAME</vt:lpstr>
      <vt:lpstr>cst_KAKU_SUMI_KOUFU_NAME_JOB_KIND</vt:lpstr>
      <vt:lpstr>cst_koujikikan_month</vt:lpstr>
      <vt:lpstr>cst_koujikikan_year</vt:lpstr>
      <vt:lpstr>cst_Pre_Corp__SHINSEI</vt:lpstr>
      <vt:lpstr>cst_Pre_Corptype__SHINSEI</vt:lpstr>
      <vt:lpstr>cst_Pre_Daihyou__SHINSEI</vt:lpstr>
      <vt:lpstr>cst_shinsei_build_p6_01_PAGE6_KOUZOU_KEISAN_KIND__002</vt:lpstr>
      <vt:lpstr>cst_shinsei_build_p6_01_PAGE6_KOUZOU_KEISAN_KIND__004</vt:lpstr>
      <vt:lpstr>cst_shinsei_build_p6_01_PAGE6_KOUZOU_KEISAN_KIND__005</vt:lpstr>
      <vt:lpstr>cst_shinsei_build_YOUTO</vt:lpstr>
      <vt:lpstr>cst_shinsei_HIKIUKE_DATE</vt:lpstr>
      <vt:lpstr>cst_shinsei_ISSUE_DATE</vt:lpstr>
      <vt:lpstr>cst_shinsei_ISSUE_KOUFU_NAME</vt:lpstr>
      <vt:lpstr>cst_shinsei_ISSUE_NO</vt:lpstr>
      <vt:lpstr>cst_shinsei_ISSUE_NO_disp</vt:lpstr>
      <vt:lpstr>cst_shinsei_KAKU_SUMI_NO</vt:lpstr>
      <vt:lpstr>cst_shinsei_KAKU_SUMI_NO_JOB_KIND</vt:lpstr>
      <vt:lpstr>cst_shinsei_KAKUNIN_ISSUE_NO</vt:lpstr>
      <vt:lpstr>cst_shinsei_KAKUNIN_KOUFU_DATE</vt:lpstr>
      <vt:lpstr>cst_shinsei_PROVO_DATE</vt:lpstr>
      <vt:lpstr>cst_shinsei_PROVO_NO</vt:lpstr>
      <vt:lpstr>cst_shinsei_UKETUKE_NO</vt:lpstr>
      <vt:lpstr>cst_shinsei_UNIT_COUNT</vt:lpstr>
      <vt:lpstr>cst_wsflat35_dairi1_POST</vt:lpstr>
      <vt:lpstr>cst_wsjob_JOB_INPUT_VERSION</vt:lpstr>
      <vt:lpstr>cst_wsjob_JOB_KIND</vt:lpstr>
      <vt:lpstr>cst_wsjob_JOB_KIND_final_box</vt:lpstr>
      <vt:lpstr>cst_wsjob_JOB_KIND_inter_box</vt:lpstr>
      <vt:lpstr>cst_wsjob_JOB_KIND_kakunin_box</vt:lpstr>
      <vt:lpstr>cst_wsjob_JOB_SET_KIND</vt:lpstr>
      <vt:lpstr>cst_wsjob_KENTIKUBUTU_box</vt:lpstr>
      <vt:lpstr>cst_wsjob_KENTIKUSETUBI_box</vt:lpstr>
      <vt:lpstr>cst_wsjob_KOUSAKUBUTU_1_box</vt:lpstr>
      <vt:lpstr>cst_wsjob_KOUSAKUBUTU_2_box</vt:lpstr>
      <vt:lpstr>cst_wsjob_SYOUKOUKI_box</vt:lpstr>
      <vt:lpstr>cst_wsjob_TARGET_KIND</vt:lpstr>
      <vt:lpstr>cst_wsjob_TARGET_KIND__label</vt:lpstr>
      <vt:lpstr>cst_wskakunin__bouka</vt:lpstr>
      <vt:lpstr>cst_wskakunin__kouji</vt:lpstr>
      <vt:lpstr>cst_wskakunin__kuiki</vt:lpstr>
      <vt:lpstr>cst_wskakunin__kuiki_box</vt:lpstr>
      <vt:lpstr>cst_wskakunin__tosi_kuiki</vt:lpstr>
      <vt:lpstr>cst_wskakunin_20kouzou101_KOUZOUSEKKEI_KOUFU_NO</vt:lpstr>
      <vt:lpstr>cst_wskakunin_20kouzou101_NAME</vt:lpstr>
      <vt:lpstr>cst_wskakunin_20kouzou102_KOUZOUSEKKEI_KOUFU_NO</vt:lpstr>
      <vt:lpstr>cst_wskakunin_20kouzou102_NAME</vt:lpstr>
      <vt:lpstr>cst_wskakunin_20kouzou103_KOUZOUSEKKEI_KOUFU_NO</vt:lpstr>
      <vt:lpstr>cst_wskakunin_20kouzou103_NAME</vt:lpstr>
      <vt:lpstr>cst_wskakunin_20kouzou104_KOUZOUSEKKEI_KOUFU_NO</vt:lpstr>
      <vt:lpstr>cst_wskakunin_20kouzou104_NAME</vt:lpstr>
      <vt:lpstr>cst_wskakunin_20kouzou105_KOUZOUSEKKEI_KOUFU_NO</vt:lpstr>
      <vt:lpstr>cst_wskakunin_20kouzou105_NAME</vt:lpstr>
      <vt:lpstr>cst_wskakunin_20kouzou301_KOUZOUSEKKEI_KOUFU_NO</vt:lpstr>
      <vt:lpstr>cst_wskakunin_20kouzou301_NAME</vt:lpstr>
      <vt:lpstr>cst_wskakunin_20kouzou302_KOUZOUSEKKEI_KOUFU_NO</vt:lpstr>
      <vt:lpstr>cst_wskakunin_20kouzou302_NAME</vt:lpstr>
      <vt:lpstr>cst_wskakunin_20kouzou303_KOUZOUSEKKEI_KOUFU_NO</vt:lpstr>
      <vt:lpstr>cst_wskakunin_20kouzou303_NAME</vt:lpstr>
      <vt:lpstr>cst_wskakunin_20kouzou304_KOUZOUSEKKEI_KOUFU_NO</vt:lpstr>
      <vt:lpstr>cst_wskakunin_20kouzou304_NAME</vt:lpstr>
      <vt:lpstr>cst_wskakunin_20kouzou305_KOUZOUSEKKEI_KOUFU_NO</vt:lpstr>
      <vt:lpstr>cst_wskakunin_20kouzou305_NAME</vt:lpstr>
      <vt:lpstr>cst_wskakunin_20setubi101_NAME</vt:lpstr>
      <vt:lpstr>cst_wskakunin_20setubi101_SETUBISEKKEI_KOUFU_NO</vt:lpstr>
      <vt:lpstr>cst_wskakunin_20setubi102_NAME</vt:lpstr>
      <vt:lpstr>cst_wskakunin_20setubi102_SETUBISEKKEI_KOUFU_NO</vt:lpstr>
      <vt:lpstr>cst_wskakunin_20setubi103_NAME</vt:lpstr>
      <vt:lpstr>cst_wskakunin_20setubi103_SETUBISEKKEI_KOUFU_NO</vt:lpstr>
      <vt:lpstr>cst_wskakunin_20setubi104_NAME</vt:lpstr>
      <vt:lpstr>cst_wskakunin_20setubi104_SETUBISEKKEI_KOUFU_NO</vt:lpstr>
      <vt:lpstr>cst_wskakunin_20setubi105_NAME</vt:lpstr>
      <vt:lpstr>cst_wskakunin_20setubi105_SETUBISEKKEI_KOUFU_NO</vt:lpstr>
      <vt:lpstr>cst_wskakunin_20setubi301_NAME</vt:lpstr>
      <vt:lpstr>cst_wskakunin_20setubi301_SETUBISEKKEI_KOUFU_NO</vt:lpstr>
      <vt:lpstr>cst_wskakunin_20setubi302_NAME</vt:lpstr>
      <vt:lpstr>cst_wskakunin_20setubi302_SETUBISEKKEI_KOUFU_NO</vt:lpstr>
      <vt:lpstr>cst_wskakunin_20setubi303_NAME</vt:lpstr>
      <vt:lpstr>cst_wskakunin_20setubi303_SETUBISEKKEI_KOUFU_NO</vt:lpstr>
      <vt:lpstr>cst_wskakunin_20setubi304_NAME</vt:lpstr>
      <vt:lpstr>cst_wskakunin_20setubi304_SETUBISEKKEI_KOUFU_NO</vt:lpstr>
      <vt:lpstr>cst_wskakunin_20setubi305_NAME</vt:lpstr>
      <vt:lpstr>cst_wskakunin_20setubi305_SETUBISEKKEI_KOUFU_NO</vt:lpstr>
      <vt:lpstr>cst_wskakunin_APPLICANT_NAME</vt:lpstr>
      <vt:lpstr>cst_wskakunin_BOUKA_22JYO</vt:lpstr>
      <vt:lpstr>cst_wskakunin_BOUKA_BOUKA</vt:lpstr>
      <vt:lpstr>cst_wskakunin_BOUKA_JYUN_BOUKA</vt:lpstr>
      <vt:lpstr>cst_wskakunin_BOUKA_NASI</vt:lpstr>
      <vt:lpstr>cst_wskakunin_BOUKA_SETUBI_FLAG</vt:lpstr>
      <vt:lpstr>cst_wskakunin_BOUKA_SETUBI_FLAG_box_off</vt:lpstr>
      <vt:lpstr>cst_wskakunin_BOUKA_SETUBI_FLAG_box_on</vt:lpstr>
      <vt:lpstr>cst_wskakunin_BUILD__address</vt:lpstr>
      <vt:lpstr>cst_wskakunin_BUILD_ADDRESS</vt:lpstr>
      <vt:lpstr>cst_wskakunin_BUILD_JYUKYO__address</vt:lpstr>
      <vt:lpstr>cst_wskakunin_BUILD_JYUKYO_ADDRESS</vt:lpstr>
      <vt:lpstr>cst_wskakunin_BUILD_JYUKYO_KEN__ken</vt:lpstr>
      <vt:lpstr>cst_wskakunin_BUILD_KEN__ken</vt:lpstr>
      <vt:lpstr>cst_wskakunin_BUILD_NAME</vt:lpstr>
      <vt:lpstr>cst_wskakunin_BUILD_NAME_KANA</vt:lpstr>
      <vt:lpstr>cst_wskakunin_BUILD_SHINSEI_COUNT</vt:lpstr>
      <vt:lpstr>cst_wskakunin_BUILD_SONOTA_COUNT</vt:lpstr>
      <vt:lpstr>cst_wskakunin_dairi1__address</vt:lpstr>
      <vt:lpstr>cst_wskakunin_dairi1__sikaku</vt:lpstr>
      <vt:lpstr>cst_wskakunin_dairi1__space</vt:lpstr>
      <vt:lpstr>cst_wskakunin_dairi1__space2</vt:lpstr>
      <vt:lpstr>cst_wskakunin_dairi1__space3</vt:lpstr>
      <vt:lpstr>cst_wskakunin_dairi1__space5</vt:lpstr>
      <vt:lpstr>cst_wskakunin_dairi1_FAX</vt:lpstr>
      <vt:lpstr>cst_wskakunin_dairi1_JIMU__sikaku</vt:lpstr>
      <vt:lpstr>cst_wskakunin_dairi1_JIMU_NAME</vt:lpstr>
      <vt:lpstr>cst_wskakunin_dairi1_JIMU_NO</vt:lpstr>
      <vt:lpstr>cst_wskakunin_dairi1_JIMU_SIKAKU</vt:lpstr>
      <vt:lpstr>cst_wskakunin_dairi1_JIMU_TOUROKU_KIKAN</vt:lpstr>
      <vt:lpstr>cst_wskakunin_dairi1_KENTIKUSI_NO</vt:lpstr>
      <vt:lpstr>cst_wskakunin_dairi1_NAME</vt:lpstr>
      <vt:lpstr>cst_wskakunin_dairi1_NAME_KANA</vt:lpstr>
      <vt:lpstr>cst_wskakunin_dairi1_SIKAKU</vt:lpstr>
      <vt:lpstr>cst_wskakunin_dairi1_TEL</vt:lpstr>
      <vt:lpstr>cst_wskakunin_dairi1_TOUROKU_KIKAN</vt:lpstr>
      <vt:lpstr>cst_wskakunin_dairi1_ZIP</vt:lpstr>
      <vt:lpstr>cst_wskakunin_dairi2__address</vt:lpstr>
      <vt:lpstr>cst_wskakunin_dairi2__sikaku</vt:lpstr>
      <vt:lpstr>cst_wskakunin_dairi2__space</vt:lpstr>
      <vt:lpstr>cst_wskakunin_dairi2_FAX</vt:lpstr>
      <vt:lpstr>cst_wskakunin_dairi2_JIMU__sikaku</vt:lpstr>
      <vt:lpstr>cst_wskakunin_dairi2_JIMU_NAME</vt:lpstr>
      <vt:lpstr>cst_wskakunin_dairi2_JIMU_NO</vt:lpstr>
      <vt:lpstr>cst_wskakunin_dairi2_JIMU_SIKAKU</vt:lpstr>
      <vt:lpstr>cst_wskakunin_dairi2_JIMU_TOUROKU_KIKAN</vt:lpstr>
      <vt:lpstr>cst_wskakunin_dairi2_KENTIKUSI_NO</vt:lpstr>
      <vt:lpstr>cst_wskakunin_dairi2_NAME</vt:lpstr>
      <vt:lpstr>cst_wskakunin_dairi2_NAME_KANA</vt:lpstr>
      <vt:lpstr>cst_wskakunin_dairi2_SIKAKU</vt:lpstr>
      <vt:lpstr>cst_wskakunin_dairi2_TEL</vt:lpstr>
      <vt:lpstr>cst_wskakunin_dairi2_TOUROKU_KIKAN</vt:lpstr>
      <vt:lpstr>cst_wskakunin_dairi2_ZIP</vt:lpstr>
      <vt:lpstr>cst_wskakunin_dairi3__address</vt:lpstr>
      <vt:lpstr>cst_wskakunin_dairi3__sikaku</vt:lpstr>
      <vt:lpstr>cst_wskakunin_dairi3__space</vt:lpstr>
      <vt:lpstr>cst_wskakunin_dairi3_FAX</vt:lpstr>
      <vt:lpstr>cst_wskakunin_dairi3_JIMU__sikaku</vt:lpstr>
      <vt:lpstr>cst_wskakunin_dairi3_JIMU_NAME</vt:lpstr>
      <vt:lpstr>cst_wskakunin_dairi3_JIMU_NO</vt:lpstr>
      <vt:lpstr>cst_wskakunin_dairi3_JIMU_SIKAKU</vt:lpstr>
      <vt:lpstr>cst_wskakunin_dairi3_JIMU_TOUROKU_KIKAN</vt:lpstr>
      <vt:lpstr>cst_wskakunin_dairi3_KENTIKUSI_NO</vt:lpstr>
      <vt:lpstr>cst_wskakunin_dairi3_NAME</vt:lpstr>
      <vt:lpstr>cst_wskakunin_dairi3_NAME_KANA</vt:lpstr>
      <vt:lpstr>cst_wskakunin_dairi3_SIKAKU</vt:lpstr>
      <vt:lpstr>cst_wskakunin_dairi3_TEL</vt:lpstr>
      <vt:lpstr>cst_wskakunin_dairi3_TOUROKU_KIKAN</vt:lpstr>
      <vt:lpstr>cst_wskakunin_dairi3_ZIP</vt:lpstr>
      <vt:lpstr>cst_wskakunin_dairi4__address</vt:lpstr>
      <vt:lpstr>cst_wskakunin_dairi4__sikaku</vt:lpstr>
      <vt:lpstr>cst_wskakunin_dairi4__space</vt:lpstr>
      <vt:lpstr>cst_wskakunin_dairi4_FAX</vt:lpstr>
      <vt:lpstr>cst_wskakunin_dairi4_JIMU__sikaku</vt:lpstr>
      <vt:lpstr>cst_wskakunin_dairi4_JIMU_NAME</vt:lpstr>
      <vt:lpstr>cst_wskakunin_dairi4_JIMU_NO</vt:lpstr>
      <vt:lpstr>cst_wskakunin_dairi4_JIMU_SIKAKU</vt:lpstr>
      <vt:lpstr>cst_wskakunin_dairi4_JIMU_TOUROKU_KIKAN</vt:lpstr>
      <vt:lpstr>cst_wskakunin_dairi4_KENTIKUSI_NO</vt:lpstr>
      <vt:lpstr>cst_wskakunin_dairi4_NAME</vt:lpstr>
      <vt:lpstr>cst_wskakunin_dairi4_NAME_KANA</vt:lpstr>
      <vt:lpstr>cst_wskakunin_dairi4_SIKAKU</vt:lpstr>
      <vt:lpstr>cst_wskakunin_dairi4_TEL</vt:lpstr>
      <vt:lpstr>cst_wskakunin_dairi4_TOUROKU_KIKAN</vt:lpstr>
      <vt:lpstr>cst_wskakunin_dairi4_ZIP</vt:lpstr>
      <vt:lpstr>cst_wskakunin_dairi5__address</vt:lpstr>
      <vt:lpstr>cst_wskakunin_dairi5__sikaku</vt:lpstr>
      <vt:lpstr>cst_wskakunin_dairi5__space</vt:lpstr>
      <vt:lpstr>cst_wskakunin_dairi5_FAX</vt:lpstr>
      <vt:lpstr>cst_wskakunin_dairi5_JIMU__sikaku</vt:lpstr>
      <vt:lpstr>cst_wskakunin_dairi5_JIMU_NAME</vt:lpstr>
      <vt:lpstr>cst_wskakunin_dairi5_JIMU_NO</vt:lpstr>
      <vt:lpstr>cst_wskakunin_dairi5_JIMU_SIKAKU</vt:lpstr>
      <vt:lpstr>cst_wskakunin_dairi5_JIMU_TOUROKU_KIKAN</vt:lpstr>
      <vt:lpstr>cst_wskakunin_dairi5_KENTIKUSI_NO</vt:lpstr>
      <vt:lpstr>cst_wskakunin_dairi5_NAME</vt:lpstr>
      <vt:lpstr>cst_wskakunin_dairi5_NAME_KANA</vt:lpstr>
      <vt:lpstr>cst_wskakunin_dairi5_SIKAKU</vt:lpstr>
      <vt:lpstr>cst_wskakunin_dairi5_TEL</vt:lpstr>
      <vt:lpstr>cst_wskakunin_dairi5_TOUROKU_KIKAN</vt:lpstr>
      <vt:lpstr>cst_wskakunin_dairi5_ZIP</vt:lpstr>
      <vt:lpstr>cst_wskakunin_dairi6__address</vt:lpstr>
      <vt:lpstr>cst_wskakunin_dairi6__sikaku</vt:lpstr>
      <vt:lpstr>cst_wskakunin_dairi6__space</vt:lpstr>
      <vt:lpstr>cst_wskakunin_dairi6_FAX</vt:lpstr>
      <vt:lpstr>cst_wskakunin_dairi6_JIMU__sikaku</vt:lpstr>
      <vt:lpstr>cst_wskakunin_dairi6_JIMU_NAME</vt:lpstr>
      <vt:lpstr>cst_wskakunin_dairi6_JIMU_NO</vt:lpstr>
      <vt:lpstr>cst_wskakunin_dairi6_JIMU_SIKAKU</vt:lpstr>
      <vt:lpstr>cst_wskakunin_dairi6_JIMU_TOUROKU_KIKAN</vt:lpstr>
      <vt:lpstr>cst_wskakunin_dairi6_KENTIKUSI_NO</vt:lpstr>
      <vt:lpstr>cst_wskakunin_dairi6_NAME</vt:lpstr>
      <vt:lpstr>cst_wskakunin_dairi6_NAME_KANA</vt:lpstr>
      <vt:lpstr>cst_wskakunin_dairi6_SIKAKU</vt:lpstr>
      <vt:lpstr>cst_wskakunin_dairi6_TEL</vt:lpstr>
      <vt:lpstr>cst_wskakunin_dairi6_TOUROKU_KIKAN</vt:lpstr>
      <vt:lpstr>cst_wskakunin_dairi6_ZIP</vt:lpstr>
      <vt:lpstr>cst_wskakunin_dairi7__address</vt:lpstr>
      <vt:lpstr>cst_wskakunin_dairi7__sikaku</vt:lpstr>
      <vt:lpstr>cst_wskakunin_dairi7__space</vt:lpstr>
      <vt:lpstr>cst_wskakunin_dairi7_FAX</vt:lpstr>
      <vt:lpstr>cst_wskakunin_dairi7_JIMU__sikaku</vt:lpstr>
      <vt:lpstr>cst_wskakunin_dairi7_JIMU_NAME</vt:lpstr>
      <vt:lpstr>cst_wskakunin_dairi7_JIMU_NO</vt:lpstr>
      <vt:lpstr>cst_wskakunin_dairi7_JIMU_SIKAKU</vt:lpstr>
      <vt:lpstr>cst_wskakunin_dairi7_JIMU_TOUROKU_KIKAN</vt:lpstr>
      <vt:lpstr>cst_wskakunin_dairi7_KENTIKUSI_NO</vt:lpstr>
      <vt:lpstr>cst_wskakunin_dairi7_NAME</vt:lpstr>
      <vt:lpstr>cst_wskakunin_dairi7_NAME_KANA</vt:lpstr>
      <vt:lpstr>cst_wskakunin_dairi7_SIKAKU</vt:lpstr>
      <vt:lpstr>cst_wskakunin_dairi7_TEL</vt:lpstr>
      <vt:lpstr>cst_wskakunin_dairi7_TOUROKU_KIKAN</vt:lpstr>
      <vt:lpstr>cst_wskakunin_dairi7_ZIP</vt:lpstr>
      <vt:lpstr>cst_wskakunin_dairi8__address</vt:lpstr>
      <vt:lpstr>cst_wskakunin_dairi8__sikaku</vt:lpstr>
      <vt:lpstr>cst_wskakunin_dairi8__space</vt:lpstr>
      <vt:lpstr>cst_wskakunin_dairi8_FAX</vt:lpstr>
      <vt:lpstr>cst_wskakunin_dairi8_JIMU__sikaku</vt:lpstr>
      <vt:lpstr>cst_wskakunin_dairi8_JIMU_NAME</vt:lpstr>
      <vt:lpstr>cst_wskakunin_dairi8_JIMU_NO</vt:lpstr>
      <vt:lpstr>cst_wskakunin_dairi8_JIMU_SIKAKU</vt:lpstr>
      <vt:lpstr>cst_wskakunin_dairi8_JIMU_TOUROKU_KIKAN</vt:lpstr>
      <vt:lpstr>cst_wskakunin_dairi8_KENTIKUSI_NO</vt:lpstr>
      <vt:lpstr>cst_wskakunin_dairi8_NAME</vt:lpstr>
      <vt:lpstr>cst_wskakunin_dairi8_NAME_KANA</vt:lpstr>
      <vt:lpstr>cst_wskakunin_dairi8_SIKAKU</vt:lpstr>
      <vt:lpstr>cst_wskakunin_dairi8_TEL</vt:lpstr>
      <vt:lpstr>cst_wskakunin_dairi8_TOUROKU_KIKAN</vt:lpstr>
      <vt:lpstr>cst_wskakunin_dairi8_ZIP</vt:lpstr>
      <vt:lpstr>cst_wskakunin_DOURO_FUKUIN</vt:lpstr>
      <vt:lpstr>cst_wskakunin_DOURO_NAGASA</vt:lpstr>
      <vt:lpstr>cst_wskakunin_ecotekihan01_FUYOU_CAUSE</vt:lpstr>
      <vt:lpstr>cst_wskakunin_ecotekihan01_miteisyutu_kikan_info</vt:lpstr>
      <vt:lpstr>cst_wskakunin_ecotekihan01_teisyutu_kikan_info</vt:lpstr>
      <vt:lpstr>cst_wskakunin_ecotekihan01_TEKIHAN_KIKAN_ADDRESS</vt:lpstr>
      <vt:lpstr>cst_wskakunin_ecotekihan01_TEKIHAN_KIKAN_KEN__ken</vt:lpstr>
      <vt:lpstr>cst_wskakunin_ecotekihan01_TEKIHAN_KIKAN_NAME</vt:lpstr>
      <vt:lpstr>cst_wskakunin_ecotekihan01_TEKIHAN_STATE_miteisyutu</vt:lpstr>
      <vt:lpstr>cst_wskakunin_ecotekihan01_TEKIHAN_STATE_teisyutu</vt:lpstr>
      <vt:lpstr>cst_wskakunin_ecotekihan01_TEKIHAN_STATE_teisyutufuyou</vt:lpstr>
      <vt:lpstr>cst_wskakunin_gaiyou1_EV_KIND</vt:lpstr>
      <vt:lpstr>cst_wskakunin_gaiyou1_KOUJI_KAITIKU</vt:lpstr>
      <vt:lpstr>cst_wskakunin_gaiyou1_KOUJI_SINTIKU</vt:lpstr>
      <vt:lpstr>cst_wskakunin_gaiyou1_KOUJI_SONOTA</vt:lpstr>
      <vt:lpstr>cst_wskakunin_gaiyou1_KOUJI_SONOTA_TEXT</vt:lpstr>
      <vt:lpstr>cst_wskakunin_gaiyou1_KOUJI_ZOUTIKU</vt:lpstr>
      <vt:lpstr>cst_wskakunin_gaiyou1_KOUZOU</vt:lpstr>
      <vt:lpstr>cst_wskakunin_gaiyou1_NINSYOU_NO</vt:lpstr>
      <vt:lpstr>cst_wskakunin_gaiyou1_NO</vt:lpstr>
      <vt:lpstr>cst_wskakunin_gaiyou1_SEKISAI</vt:lpstr>
      <vt:lpstr>cst_wskakunin_gaiyou1_SONOTA</vt:lpstr>
      <vt:lpstr>cst_wskakunin_gaiyou1_SONOTA_and_NINSYOU_NO</vt:lpstr>
      <vt:lpstr>cst_wskakunin_gaiyou1_SPEED</vt:lpstr>
      <vt:lpstr>cst_wskakunin_gaiyou1_TAKASA</vt:lpstr>
      <vt:lpstr>cst_wskakunin_gaiyou1_TEIIN</vt:lpstr>
      <vt:lpstr>cst_wskakunin_gaiyou1_TIKUZOU_MENSEKI_IGAI</vt:lpstr>
      <vt:lpstr>cst_wskakunin_gaiyou1_TIKUZOU_MENSEKI_SHINSEI</vt:lpstr>
      <vt:lpstr>cst_wskakunin_gaiyou1_TIKUZOU_MENSEKI_TOTAL</vt:lpstr>
      <vt:lpstr>cst_wskakunin_gaiyou1_WORK_COUNT_IGAI</vt:lpstr>
      <vt:lpstr>cst_wskakunin_gaiyou1_WORK_COUNT_SHINSEI</vt:lpstr>
      <vt:lpstr>cst_wskakunin_gaiyou1_WORK_COUNT_TOTAL</vt:lpstr>
      <vt:lpstr>cst_wskakunin_gaiyou1_WORK_SYURUI</vt:lpstr>
      <vt:lpstr>cst_wskakunin_gaiyou1_WORK_SYURUI_CODE</vt:lpstr>
      <vt:lpstr>cst_wskakunin_gaiyou1_YOUTO</vt:lpstr>
      <vt:lpstr>cst_wskakunin_iken1__address</vt:lpstr>
      <vt:lpstr>cst_wskakunin_iken1_DOC</vt:lpstr>
      <vt:lpstr>cst_wskakunin_iken1_IKEN_NO</vt:lpstr>
      <vt:lpstr>cst_wskakunin_iken1_JIMU_NAME</vt:lpstr>
      <vt:lpstr>cst_wskakunin_iken1_NAME</vt:lpstr>
      <vt:lpstr>cst_wskakunin_iken1_TEL</vt:lpstr>
      <vt:lpstr>cst_wskakunin_iken1_ZIP</vt:lpstr>
      <vt:lpstr>cst_wskakunin_iken2__address</vt:lpstr>
      <vt:lpstr>cst_wskakunin_iken2_DOC</vt:lpstr>
      <vt:lpstr>cst_wskakunin_iken2_IKEN_NO</vt:lpstr>
      <vt:lpstr>cst_wskakunin_iken2_JIMU_NAME</vt:lpstr>
      <vt:lpstr>cst_wskakunin_iken2_NAME</vt:lpstr>
      <vt:lpstr>cst_wskakunin_iken2_TEL</vt:lpstr>
      <vt:lpstr>cst_wskakunin_iken2_ZIP</vt:lpstr>
      <vt:lpstr>cst_wskakunin_iken3__address</vt:lpstr>
      <vt:lpstr>cst_wskakunin_iken3_DOC</vt:lpstr>
      <vt:lpstr>cst_wskakunin_iken3_IKEN_NO</vt:lpstr>
      <vt:lpstr>cst_wskakunin_iken3_JIMU_NAME</vt:lpstr>
      <vt:lpstr>cst_wskakunin_iken3_NAME</vt:lpstr>
      <vt:lpstr>cst_wskakunin_iken3_TEL</vt:lpstr>
      <vt:lpstr>cst_wskakunin_iken3_ZIP</vt:lpstr>
      <vt:lpstr>cst_wskakunin_iken4__address</vt:lpstr>
      <vt:lpstr>cst_wskakunin_iken4_DOC</vt:lpstr>
      <vt:lpstr>cst_wskakunin_iken4_IKEN_NO</vt:lpstr>
      <vt:lpstr>cst_wskakunin_iken4_JIMU_NAME</vt:lpstr>
      <vt:lpstr>cst_wskakunin_iken4_NAME</vt:lpstr>
      <vt:lpstr>cst_wskakunin_iken4_TEL</vt:lpstr>
      <vt:lpstr>cst_wskakunin_iken4_ZIP</vt:lpstr>
      <vt:lpstr>cst_wskakunin_iken5__address</vt:lpstr>
      <vt:lpstr>cst_wskakunin_iken5_DOC</vt:lpstr>
      <vt:lpstr>cst_wskakunin_iken5_IKEN_NO</vt:lpstr>
      <vt:lpstr>cst_wskakunin_iken5_JIMU_NAME</vt:lpstr>
      <vt:lpstr>cst_wskakunin_iken5_NAME</vt:lpstr>
      <vt:lpstr>cst_wskakunin_iken5_TEL</vt:lpstr>
      <vt:lpstr>cst_wskakunin_iken5_ZIP</vt:lpstr>
      <vt:lpstr>cst_wskakunin_KAISU_TIJYOU_SHINSEI</vt:lpstr>
      <vt:lpstr>cst_wskakunin_KAISU_TIJYOU_SONOTA</vt:lpstr>
      <vt:lpstr>cst_wskakunin_KAISU_TIKA_SHINSEI__zero</vt:lpstr>
      <vt:lpstr>cst_wskakunin_KAISU_TIKA_SONOTA</vt:lpstr>
      <vt:lpstr>cst_wskakunin_kanri1__address</vt:lpstr>
      <vt:lpstr>cst_wskakunin_kanri1__sikaku</vt:lpstr>
      <vt:lpstr>cst_wskakunin_kanri1_DOC</vt:lpstr>
      <vt:lpstr>cst_wskakunin_kanri1_JIMU</vt:lpstr>
      <vt:lpstr>cst_wskakunin_kanri1_JIMU_NAME</vt:lpstr>
      <vt:lpstr>cst_wskakunin_kanri1_JIMU_NO</vt:lpstr>
      <vt:lpstr>cst_wskakunin_kanri1_JIMU_SIKAKU</vt:lpstr>
      <vt:lpstr>cst_wskakunin_kanri1_JIMU_TOUROKU_KIKAN</vt:lpstr>
      <vt:lpstr>cst_wskakunin_kanri1_KENTIKUSI_NO</vt:lpstr>
      <vt:lpstr>cst_wskakunin_kanri1_NAME</vt:lpstr>
      <vt:lpstr>cst_wskakunin_kanri1_SIKAKU</vt:lpstr>
      <vt:lpstr>cst_wskakunin_kanri1_TEL</vt:lpstr>
      <vt:lpstr>cst_wskakunin_kanri1_TOUROKU_KIKAN</vt:lpstr>
      <vt:lpstr>cst_wskakunin_kanri1_ZIP</vt:lpstr>
      <vt:lpstr>cst_wskakunin_kanri1_ZIP2</vt:lpstr>
      <vt:lpstr>cst_wskakunin_kanri10__address</vt:lpstr>
      <vt:lpstr>cst_wskakunin_kanri10__sikaku</vt:lpstr>
      <vt:lpstr>cst_wskakunin_kanri10_DOC</vt:lpstr>
      <vt:lpstr>cst_wskakunin_kanri10_JIMU__sikaku</vt:lpstr>
      <vt:lpstr>cst_wskakunin_kanri10_JIMU_NAME</vt:lpstr>
      <vt:lpstr>cst_wskakunin_kanri10_JIMU_NO</vt:lpstr>
      <vt:lpstr>cst_wskakunin_kanri10_JIMU_SIKAKU</vt:lpstr>
      <vt:lpstr>cst_wskakunin_kanri10_JIMU_TOUROKU_KIKAN</vt:lpstr>
      <vt:lpstr>cst_wskakunin_kanri10_KENTIKUSI_NO</vt:lpstr>
      <vt:lpstr>cst_wskakunin_kanri10_NAME</vt:lpstr>
      <vt:lpstr>cst_wskakunin_kanri10_SIKAKU</vt:lpstr>
      <vt:lpstr>cst_wskakunin_kanri10_TEL</vt:lpstr>
      <vt:lpstr>cst_wskakunin_kanri10_TOUROKU_KIKAN</vt:lpstr>
      <vt:lpstr>cst_wskakunin_kanri10_ZIP</vt:lpstr>
      <vt:lpstr>cst_wskakunin_kanri11__address</vt:lpstr>
      <vt:lpstr>cst_wskakunin_kanri11__sikaku</vt:lpstr>
      <vt:lpstr>cst_wskakunin_kanri11_DOC</vt:lpstr>
      <vt:lpstr>cst_wskakunin_kanri11_JIMU__sikaku</vt:lpstr>
      <vt:lpstr>cst_wskakunin_kanri11_JIMU_NAME</vt:lpstr>
      <vt:lpstr>cst_wskakunin_kanri11_JIMU_NO</vt:lpstr>
      <vt:lpstr>cst_wskakunin_kanri11_JIMU_SIKAKU</vt:lpstr>
      <vt:lpstr>cst_wskakunin_kanri11_JIMU_TOUROKU_KIKAN</vt:lpstr>
      <vt:lpstr>cst_wskakunin_kanri11_KENTIKUSI_NO</vt:lpstr>
      <vt:lpstr>cst_wskakunin_kanri11_NAME</vt:lpstr>
      <vt:lpstr>cst_wskakunin_kanri11_SIKAKU</vt:lpstr>
      <vt:lpstr>cst_wskakunin_kanri11_TEL</vt:lpstr>
      <vt:lpstr>cst_wskakunin_kanri11_TOUROKU_KIKAN</vt:lpstr>
      <vt:lpstr>cst_wskakunin_kanri11_ZIP</vt:lpstr>
      <vt:lpstr>cst_wskakunin_kanri12__address</vt:lpstr>
      <vt:lpstr>cst_wskakunin_kanri12__sikaku</vt:lpstr>
      <vt:lpstr>cst_wskakunin_kanri12_DOC</vt:lpstr>
      <vt:lpstr>cst_wskakunin_kanri12_JIMU__sikaku</vt:lpstr>
      <vt:lpstr>cst_wskakunin_kanri12_JIMU_NAME</vt:lpstr>
      <vt:lpstr>cst_wskakunin_kanri12_JIMU_NO</vt:lpstr>
      <vt:lpstr>cst_wskakunin_kanri12_JIMU_SIKAKU</vt:lpstr>
      <vt:lpstr>cst_wskakunin_kanri12_JIMU_TOUROKU_KIKAN</vt:lpstr>
      <vt:lpstr>cst_wskakunin_kanri12_KENTIKUSI_NO</vt:lpstr>
      <vt:lpstr>cst_wskakunin_kanri12_NAME</vt:lpstr>
      <vt:lpstr>cst_wskakunin_kanri12_SIKAKU</vt:lpstr>
      <vt:lpstr>cst_wskakunin_kanri12_TEL</vt:lpstr>
      <vt:lpstr>cst_wskakunin_kanri12_TOUROKU_KIKAN</vt:lpstr>
      <vt:lpstr>cst_wskakunin_kanri12_ZIP</vt:lpstr>
      <vt:lpstr>cst_wskakunin_kanri2__address</vt:lpstr>
      <vt:lpstr>cst_wskakunin_kanri2__sikaku</vt:lpstr>
      <vt:lpstr>cst_wskakunin_kanri2_DOC</vt:lpstr>
      <vt:lpstr>cst_wskakunin_kanri2_JIMU</vt:lpstr>
      <vt:lpstr>cst_wskakunin_kanri2_JIMU_NAME</vt:lpstr>
      <vt:lpstr>cst_wskakunin_kanri2_JIMU_NO</vt:lpstr>
      <vt:lpstr>cst_wskakunin_kanri2_JIMU_SIKAKU</vt:lpstr>
      <vt:lpstr>cst_wskakunin_kanri2_JIMU_TOUROKU_KIKAN</vt:lpstr>
      <vt:lpstr>cst_wskakunin_kanri2_KENTIKUSI_NO</vt:lpstr>
      <vt:lpstr>cst_wskakunin_kanri2_NAME</vt:lpstr>
      <vt:lpstr>cst_wskakunin_kanri2_SIKAKU</vt:lpstr>
      <vt:lpstr>cst_wskakunin_kanri2_TEL</vt:lpstr>
      <vt:lpstr>cst_wskakunin_kanri2_TOUROKU_KIKAN</vt:lpstr>
      <vt:lpstr>cst_wskakunin_kanri2_ZIP</vt:lpstr>
      <vt:lpstr>cst_wskakunin_kanri3__address</vt:lpstr>
      <vt:lpstr>cst_wskakunin_kanri3__sikaku</vt:lpstr>
      <vt:lpstr>cst_wskakunin_kanri3_DOC</vt:lpstr>
      <vt:lpstr>cst_wskakunin_kanri3_JIMU__sikaku</vt:lpstr>
      <vt:lpstr>cst_wskakunin_kanri3_JIMU_NAME</vt:lpstr>
      <vt:lpstr>cst_wskakunin_kanri3_JIMU_NO</vt:lpstr>
      <vt:lpstr>cst_wskakunin_kanri3_JIMU_SIKAKU</vt:lpstr>
      <vt:lpstr>cst_wskakunin_kanri3_JIMU_TOUROKU_KIKAN</vt:lpstr>
      <vt:lpstr>cst_wskakunin_kanri3_KENTIKUSI_NO</vt:lpstr>
      <vt:lpstr>cst_wskakunin_kanri3_NAME</vt:lpstr>
      <vt:lpstr>cst_wskakunin_kanri3_SIKAKU</vt:lpstr>
      <vt:lpstr>cst_wskakunin_kanri3_TEL</vt:lpstr>
      <vt:lpstr>cst_wskakunin_kanri3_TOUROKU_KIKAN</vt:lpstr>
      <vt:lpstr>cst_wskakunin_kanri3_ZIP</vt:lpstr>
      <vt:lpstr>cst_wskakunin_kanri4__address</vt:lpstr>
      <vt:lpstr>cst_wskakunin_kanri4__sikaku</vt:lpstr>
      <vt:lpstr>cst_wskakunin_kanri4_DOC</vt:lpstr>
      <vt:lpstr>cst_wskakunin_kanri4_JIMU__sikaku</vt:lpstr>
      <vt:lpstr>cst_wskakunin_kanri4_JIMU_NAME</vt:lpstr>
      <vt:lpstr>cst_wskakunin_kanri4_JIMU_NO</vt:lpstr>
      <vt:lpstr>cst_wskakunin_kanri4_JIMU_SIKAKU</vt:lpstr>
      <vt:lpstr>cst_wskakunin_kanri4_JIMU_TOUROKU_KIKAN</vt:lpstr>
      <vt:lpstr>cst_wskakunin_kanri4_KENTIKUSI_NO</vt:lpstr>
      <vt:lpstr>cst_wskakunin_kanri4_NAME</vt:lpstr>
      <vt:lpstr>cst_wskakunin_kanri4_SIKAKU</vt:lpstr>
      <vt:lpstr>cst_wskakunin_kanri4_TEL</vt:lpstr>
      <vt:lpstr>cst_wskakunin_kanri4_TOUROKU_KIKAN</vt:lpstr>
      <vt:lpstr>cst_wskakunin_kanri4_ZIP</vt:lpstr>
      <vt:lpstr>cst_wskakunin_kanri5__address</vt:lpstr>
      <vt:lpstr>cst_wskakunin_kanri5__sikaku</vt:lpstr>
      <vt:lpstr>cst_wskakunin_kanri5_DOC</vt:lpstr>
      <vt:lpstr>cst_wskakunin_kanri5_JIMU__sikaku</vt:lpstr>
      <vt:lpstr>cst_wskakunin_kanri5_JIMU_NAME</vt:lpstr>
      <vt:lpstr>cst_wskakunin_kanri5_JIMU_NO</vt:lpstr>
      <vt:lpstr>cst_wskakunin_kanri5_JIMU_SIKAKU</vt:lpstr>
      <vt:lpstr>cst_wskakunin_kanri5_JIMU_TOUROKU_KIKAN</vt:lpstr>
      <vt:lpstr>cst_wskakunin_kanri5_KENTIKUSI_NO</vt:lpstr>
      <vt:lpstr>cst_wskakunin_kanri5_NAME</vt:lpstr>
      <vt:lpstr>cst_wskakunin_kanri5_SIKAKU</vt:lpstr>
      <vt:lpstr>cst_wskakunin_kanri5_TEL</vt:lpstr>
      <vt:lpstr>cst_wskakunin_kanri5_TOUROKU_KIKAN</vt:lpstr>
      <vt:lpstr>cst_wskakunin_kanri5_ZIP</vt:lpstr>
      <vt:lpstr>cst_wskakunin_kanri6__address</vt:lpstr>
      <vt:lpstr>cst_wskakunin_kanri6__sikaku</vt:lpstr>
      <vt:lpstr>cst_wskakunin_kanri6_DOC</vt:lpstr>
      <vt:lpstr>cst_wskakunin_kanri6_JIMU__sikaku</vt:lpstr>
      <vt:lpstr>cst_wskakunin_kanri6_JIMU_NAME</vt:lpstr>
      <vt:lpstr>cst_wskakunin_kanri6_JIMU_NO</vt:lpstr>
      <vt:lpstr>cst_wskakunin_kanri6_JIMU_SIKAKU</vt:lpstr>
      <vt:lpstr>cst_wskakunin_kanri6_JIMU_TOUROKU_KIKAN</vt:lpstr>
      <vt:lpstr>cst_wskakunin_kanri6_KENTIKUSI_NO</vt:lpstr>
      <vt:lpstr>cst_wskakunin_kanri6_NAME</vt:lpstr>
      <vt:lpstr>cst_wskakunin_kanri6_SIKAKU</vt:lpstr>
      <vt:lpstr>cst_wskakunin_kanri6_TEL</vt:lpstr>
      <vt:lpstr>cst_wskakunin_kanri6_TOUROKU_KIKAN</vt:lpstr>
      <vt:lpstr>cst_wskakunin_kanri6_ZIP</vt:lpstr>
      <vt:lpstr>cst_wskakunin_kanri7__address</vt:lpstr>
      <vt:lpstr>cst_wskakunin_kanri7__sikaku</vt:lpstr>
      <vt:lpstr>cst_wskakunin_kanri7_DOC</vt:lpstr>
      <vt:lpstr>cst_wskakunin_kanri7_JIMU__sikaku</vt:lpstr>
      <vt:lpstr>cst_wskakunin_kanri7_JIMU_NAME</vt:lpstr>
      <vt:lpstr>cst_wskakunin_kanri7_JIMU_NO</vt:lpstr>
      <vt:lpstr>cst_wskakunin_kanri7_JIMU_SIKAKU</vt:lpstr>
      <vt:lpstr>cst_wskakunin_kanri7_JIMU_TOUROKU_KIKAN</vt:lpstr>
      <vt:lpstr>cst_wskakunin_kanri7_KENTIKUSI_NO</vt:lpstr>
      <vt:lpstr>cst_wskakunin_kanri7_NAME</vt:lpstr>
      <vt:lpstr>cst_wskakunin_kanri7_SIKAKU</vt:lpstr>
      <vt:lpstr>cst_wskakunin_kanri7_TEL</vt:lpstr>
      <vt:lpstr>cst_wskakunin_kanri7_TOUROKU_KIKAN</vt:lpstr>
      <vt:lpstr>cst_wskakunin_kanri7_ZIP</vt:lpstr>
      <vt:lpstr>cst_wskakunin_kanri8__address</vt:lpstr>
      <vt:lpstr>cst_wskakunin_kanri8__sikaku</vt:lpstr>
      <vt:lpstr>cst_wskakunin_kanri8_DOC</vt:lpstr>
      <vt:lpstr>cst_wskakunin_kanri8_JIMU__sikaku</vt:lpstr>
      <vt:lpstr>cst_wskakunin_kanri8_JIMU_NAME</vt:lpstr>
      <vt:lpstr>cst_wskakunin_kanri8_JIMU_NO</vt:lpstr>
      <vt:lpstr>cst_wskakunin_kanri8_JIMU_SIKAKU</vt:lpstr>
      <vt:lpstr>cst_wskakunin_kanri8_JIMU_TOUROKU_KIKAN</vt:lpstr>
      <vt:lpstr>cst_wskakunin_kanri8_KENTIKUSI_NO</vt:lpstr>
      <vt:lpstr>cst_wskakunin_kanri8_NAME</vt:lpstr>
      <vt:lpstr>cst_wskakunin_kanri8_SIKAKU</vt:lpstr>
      <vt:lpstr>cst_wskakunin_kanri8_TEL</vt:lpstr>
      <vt:lpstr>cst_wskakunin_kanri8_TOUROKU_KIKAN</vt:lpstr>
      <vt:lpstr>cst_wskakunin_kanri8_ZIP</vt:lpstr>
      <vt:lpstr>cst_wskakunin_kanri9__address</vt:lpstr>
      <vt:lpstr>cst_wskakunin_kanri9__sikaku</vt:lpstr>
      <vt:lpstr>cst_wskakunin_kanri9_DOC</vt:lpstr>
      <vt:lpstr>cst_wskakunin_kanri9_JIMU__sikaku</vt:lpstr>
      <vt:lpstr>cst_wskakunin_kanri9_JIMU_NAME</vt:lpstr>
      <vt:lpstr>cst_wskakunin_kanri9_JIMU_NO</vt:lpstr>
      <vt:lpstr>cst_wskakunin_kanri9_JIMU_SIKAKU</vt:lpstr>
      <vt:lpstr>cst_wskakunin_kanri9_JIMU_TOUROKU_KIKAN</vt:lpstr>
      <vt:lpstr>cst_wskakunin_kanri9_KENTIKUSI_NO</vt:lpstr>
      <vt:lpstr>cst_wskakunin_kanri9_NAME</vt:lpstr>
      <vt:lpstr>cst_wskakunin_kanri9_SIKAKU</vt:lpstr>
      <vt:lpstr>cst_wskakunin_kanri9_TEL</vt:lpstr>
      <vt:lpstr>cst_wskakunin_kanri9_TOUROKU_KIKAN</vt:lpstr>
      <vt:lpstr>cst_wskakunin_kanri9_ZIP</vt:lpstr>
      <vt:lpstr>cst_wskakunin_keibi_henkou01_HENKOU_GAIYOU</vt:lpstr>
      <vt:lpstr>cst_wskakunin_keibi_henkou01_HENKOU_SYURUI</vt:lpstr>
      <vt:lpstr>cst_wskakunin_KENPEI_RITU</vt:lpstr>
      <vt:lpstr>cst_wskakunin_KENPEI_RITU_A</vt:lpstr>
      <vt:lpstr>cst_wskakunin_KENPEI_RITU_B</vt:lpstr>
      <vt:lpstr>cst_wskakunin_KENPEI_RITU_C</vt:lpstr>
      <vt:lpstr>cst_wskakunin_KENPEI_RITU_D</vt:lpstr>
      <vt:lpstr>cst_wskakunin_KENSA_YUKA_MENSEKI_select</vt:lpstr>
      <vt:lpstr>cst_wskakunin_KENTIKU_MENSEKI_IGAI</vt:lpstr>
      <vt:lpstr>cst_wskakunin_KENTIKU_MENSEKI_SHINSEI</vt:lpstr>
      <vt:lpstr>cst_wskakunin_KENTIKU_MENSEKI_TOTAL</vt:lpstr>
      <vt:lpstr>cst_wskakunin_KENTIKU_MENSEKI_ZENTAI_IGAI</vt:lpstr>
      <vt:lpstr>cst_wskakunin_KENTIKU_MENSEKI_ZENTAI_SHINSEI</vt:lpstr>
      <vt:lpstr>cst_wskakunin_KENTIKU_MENSEKI_ZENTAI_TOTAL</vt:lpstr>
      <vt:lpstr>cst_wskakunin_KENTIKU_NINSYO_NO</vt:lpstr>
      <vt:lpstr>cst_wskakunin_KIKAN_NAME</vt:lpstr>
      <vt:lpstr>cst_wskakunin_KOUJI_DAI_MOYOUGAE_box</vt:lpstr>
      <vt:lpstr>cst_wskakunin_KOUJI_DAI_SYUUZEN_box</vt:lpstr>
      <vt:lpstr>cst_wskakunin_KOUJI_ITEN_box</vt:lpstr>
      <vt:lpstr>cst_wskakunin_KOUJI_KAITIKU_box</vt:lpstr>
      <vt:lpstr>cst_wskakunin_KOUJI_KANRYOU_DATE_select</vt:lpstr>
      <vt:lpstr>cst_wskakunin_KOUJI_KANRYOU_YOTEI_DATE</vt:lpstr>
      <vt:lpstr>cst_wskakunin_KOUJI_KANRYOU_YOTEI_DATE_select</vt:lpstr>
      <vt:lpstr>cst_wskakunin_KOUJI_SETUBI_box</vt:lpstr>
      <vt:lpstr>cst_wskakunin_KOUJI_SINTIKU_box</vt:lpstr>
      <vt:lpstr>cst_wskakunin_KOUJI_TYAKUSYU_DATE_select</vt:lpstr>
      <vt:lpstr>cst_wskakunin_KOUJI_TYAKUSYU_YOTEI_DATE</vt:lpstr>
      <vt:lpstr>cst_wskakunin_KOUJI_YOUTOHENKOU_box</vt:lpstr>
      <vt:lpstr>cst_wskakunin_KOUJI_zoukaitiku_box</vt:lpstr>
      <vt:lpstr>cst_wskakunin_KOUJI_ZOUTIKU_box</vt:lpstr>
      <vt:lpstr>cst_wskakunin_koutei_ikou01_KOUTEI_DATE</vt:lpstr>
      <vt:lpstr>cst_wskakunin_koutei_ikou01_KOUTEI_DATE_inter1</vt:lpstr>
      <vt:lpstr>cst_wskakunin_koutei_ikou01_KOUTEI_DATE_inter2</vt:lpstr>
      <vt:lpstr>cst_wskakunin_koutei_ikou01_KOUTEI_KAISUU</vt:lpstr>
      <vt:lpstr>cst_wskakunin_koutei_ikou01_KOUTEI_KAISUU_inter1</vt:lpstr>
      <vt:lpstr>cst_wskakunin_koutei_ikou01_KOUTEI_KAISUU_inter2</vt:lpstr>
      <vt:lpstr>cst_wskakunin_koutei_ikou01_KOUTEI_TEXT</vt:lpstr>
      <vt:lpstr>cst_wskakunin_koutei_ikou01_KOUTEI_TEXT_inter1</vt:lpstr>
      <vt:lpstr>cst_wskakunin_koutei_ikou01_KOUTEI_TEXT_inter2</vt:lpstr>
      <vt:lpstr>cst_wskakunin_koutei_ikou02_KOUTEI_DATE</vt:lpstr>
      <vt:lpstr>cst_wskakunin_koutei_ikou02_KOUTEI_DATE_inter1</vt:lpstr>
      <vt:lpstr>cst_wskakunin_koutei_ikou02_KOUTEI_DATE_inter2</vt:lpstr>
      <vt:lpstr>cst_wskakunin_koutei_ikou02_KOUTEI_KAISUU</vt:lpstr>
      <vt:lpstr>cst_wskakunin_koutei_ikou02_KOUTEI_KAISUU_inter1</vt:lpstr>
      <vt:lpstr>cst_wskakunin_koutei_ikou02_KOUTEI_KAISUU_inter2</vt:lpstr>
      <vt:lpstr>cst_wskakunin_koutei_ikou02_KOUTEI_TEXT</vt:lpstr>
      <vt:lpstr>cst_wskakunin_koutei_ikou02_KOUTEI_TEXT_inter1</vt:lpstr>
      <vt:lpstr>cst_wskakunin_koutei_ikou02_KOUTEI_TEXT_inter2</vt:lpstr>
      <vt:lpstr>cst_wskakunin_koutei_izen01_INTER_ISSUE_DATE</vt:lpstr>
      <vt:lpstr>cst_wskakunin_koutei_izen01_INTER_ISSUE_DATE_inter1</vt:lpstr>
      <vt:lpstr>cst_wskakunin_koutei_izen01_INTER_ISSUE_DATE_inter2</vt:lpstr>
      <vt:lpstr>cst_wskakunin_koutei_izen01_INTER_ISSUE_NAME</vt:lpstr>
      <vt:lpstr>cst_wskakunin_koutei_izen01_INTER_ISSUE_NAME_inter1</vt:lpstr>
      <vt:lpstr>cst_wskakunin_koutei_izen01_INTER_ISSUE_NAME_inter2</vt:lpstr>
      <vt:lpstr>cst_wskakunin_koutei_izen01_INTER_ISSUE_NO</vt:lpstr>
      <vt:lpstr>cst_wskakunin_koutei_izen01_INTER_ISSUE_NO_inter1</vt:lpstr>
      <vt:lpstr>cst_wskakunin_koutei_izen01_INTER_ISSUE_NO_inter2</vt:lpstr>
      <vt:lpstr>cst_wskakunin_koutei_izen01_KOUTEI_KAISUU</vt:lpstr>
      <vt:lpstr>cst_wskakunin_koutei_izen01_KOUTEI_KAISUU_inter1</vt:lpstr>
      <vt:lpstr>cst_wskakunin_koutei_izen01_KOUTEI_KAISUU_inter2</vt:lpstr>
      <vt:lpstr>cst_wskakunin_koutei_izen01_KOUTEI_TEXT</vt:lpstr>
      <vt:lpstr>cst_wskakunin_koutei_izen01_KOUTEI_TEXT_inter1</vt:lpstr>
      <vt:lpstr>cst_wskakunin_koutei_izen01_KOUTEI_TEXT_inter2</vt:lpstr>
      <vt:lpstr>cst_wskakunin_koutei_izen02_INTER_ISSUE_DATE</vt:lpstr>
      <vt:lpstr>cst_wskakunin_koutei_izen02_INTER_ISSUE_DATE_inter1</vt:lpstr>
      <vt:lpstr>cst_wskakunin_koutei_izen02_INTER_ISSUE_DATE_inter2</vt:lpstr>
      <vt:lpstr>cst_wskakunin_koutei_izen02_INTER_ISSUE_NAME</vt:lpstr>
      <vt:lpstr>cst_wskakunin_koutei_izen02_INTER_ISSUE_NAME_inter1</vt:lpstr>
      <vt:lpstr>cst_wskakunin_koutei_izen02_INTER_ISSUE_NAME_inter2</vt:lpstr>
      <vt:lpstr>cst_wskakunin_koutei_izen02_INTER_ISSUE_NO</vt:lpstr>
      <vt:lpstr>cst_wskakunin_koutei_izen02_INTER_ISSUE_NO_inter1</vt:lpstr>
      <vt:lpstr>cst_wskakunin_koutei_izen02_INTER_ISSUE_NO_inter2</vt:lpstr>
      <vt:lpstr>cst_wskakunin_koutei_izen02_KOUTEI_KAISUU</vt:lpstr>
      <vt:lpstr>cst_wskakunin_koutei_izen02_KOUTEI_KAISUU_inter1</vt:lpstr>
      <vt:lpstr>cst_wskakunin_koutei_izen02_KOUTEI_KAISUU_inter2</vt:lpstr>
      <vt:lpstr>cst_wskakunin_koutei_izen02_KOUTEI_TEXT</vt:lpstr>
      <vt:lpstr>cst_wskakunin_koutei_izen02_KOUTEI_TEXT_inter1</vt:lpstr>
      <vt:lpstr>cst_wskakunin_koutei_izen02_KOUTEI_TEXT_inter2</vt:lpstr>
      <vt:lpstr>cst_wskakunin_koutei_izen03_INTER_ISSUE_DATE</vt:lpstr>
      <vt:lpstr>cst_wskakunin_koutei_izen03_INTER_ISSUE_NAME</vt:lpstr>
      <vt:lpstr>cst_wskakunin_koutei_izen03_INTER_ISSUE_NO</vt:lpstr>
      <vt:lpstr>cst_wskakunin_koutei_izen03_KOUTEI_KAISUU</vt:lpstr>
      <vt:lpstr>cst_wskakunin_koutei_izen03_KOUTEI_TEXT</vt:lpstr>
      <vt:lpstr>cst_wskakunin_koutei_izen04_INTER_ISSUE_DATE</vt:lpstr>
      <vt:lpstr>cst_wskakunin_koutei_izen04_INTER_ISSUE_NAME</vt:lpstr>
      <vt:lpstr>cst_wskakunin_koutei_izen04_INTER_ISSUE_NO</vt:lpstr>
      <vt:lpstr>cst_wskakunin_koutei_izen04_KOUTEI_KAISUU</vt:lpstr>
      <vt:lpstr>cst_wskakunin_koutei_izen04_KOUTEI_TEXT</vt:lpstr>
      <vt:lpstr>cst_wskakunin_koutei_keika01_INTER_ISSUE_DATE_select</vt:lpstr>
      <vt:lpstr>cst_wskakunin_koutei_keika01_INTER_ISSUE_NAME_select</vt:lpstr>
      <vt:lpstr>cst_wskakunin_koutei_keika01_INTER_ISSUE_NO_select</vt:lpstr>
      <vt:lpstr>cst_wskakunin_koutei_keika01_KOUTEI_KAISUU_select</vt:lpstr>
      <vt:lpstr>cst_wskakunin_koutei_keika01_KOUTEI_TEXT_select</vt:lpstr>
      <vt:lpstr>cst_wskakunin_koutei_keika02_INTER_ISSUE_DATE_select</vt:lpstr>
      <vt:lpstr>cst_wskakunin_koutei_keika02_INTER_ISSUE_NAME_select</vt:lpstr>
      <vt:lpstr>cst_wskakunin_koutei_keika02_INTER_ISSUE_NO_select</vt:lpstr>
      <vt:lpstr>cst_wskakunin_koutei_keika02_KOUTEI_KAISUU_select</vt:lpstr>
      <vt:lpstr>cst_wskakunin_koutei_keika02_KOUTEI_TEXT_select</vt:lpstr>
      <vt:lpstr>cst_wskakunin_koutei01_INTER_ISSUE_DATE</vt:lpstr>
      <vt:lpstr>cst_wskakunin_koutei01_INTER_ISSUE_NAME</vt:lpstr>
      <vt:lpstr>cst_wskakunin_koutei01_INTER_ISSUE_NO</vt:lpstr>
      <vt:lpstr>cst_wskakunin_koutei01_KOUTEI_DATE</vt:lpstr>
      <vt:lpstr>cst_wskakunin_koutei01_KOUTEI_KAISUU</vt:lpstr>
      <vt:lpstr>cst_wskakunin_koutei01_KOUTEI_TEXT</vt:lpstr>
      <vt:lpstr>cst_wskakunin_koutei02_INTER_ISSUE_DATE</vt:lpstr>
      <vt:lpstr>cst_wskakunin_koutei02_INTER_ISSUE_NAME</vt:lpstr>
      <vt:lpstr>cst_wskakunin_koutei02_INTER_ISSUE_NO</vt:lpstr>
      <vt:lpstr>cst_wskakunin_koutei02_KOUTEI_DATE</vt:lpstr>
      <vt:lpstr>cst_wskakunin_koutei02_KOUTEI_KAISUU</vt:lpstr>
      <vt:lpstr>cst_wskakunin_koutei02_KOUTEI_TEXT</vt:lpstr>
      <vt:lpstr>cst_wskakunin_koutei03_KOUTEI_DATE</vt:lpstr>
      <vt:lpstr>cst_wskakunin_koutei03_KOUTEI_KAISUU</vt:lpstr>
      <vt:lpstr>cst_wskakunin_koutei03_KOUTEI_TEXT</vt:lpstr>
      <vt:lpstr>cst_wskakunin_koutei04_KOUTEI_DATE</vt:lpstr>
      <vt:lpstr>cst_wskakunin_koutei04_KOUTEI_KAISUU</vt:lpstr>
      <vt:lpstr>cst_wskakunin_koutei04_KOUTEI_TEXT</vt:lpstr>
      <vt:lpstr>cst_wskakunin_KOUZOU</vt:lpstr>
      <vt:lpstr>cst_wskakunin_KOUZOU_mokuzou</vt:lpstr>
      <vt:lpstr>cst_wskakunin_KOUZOU_zairai</vt:lpstr>
      <vt:lpstr>cst_wskakunin_KOUZOU1</vt:lpstr>
      <vt:lpstr>cst_wskakunin_KOUZOU2</vt:lpstr>
      <vt:lpstr>cst_wskakunin_KUIKI_HISETTEI</vt:lpstr>
      <vt:lpstr>cst_wskakunin_KUIKI_JYUN_TOSHI</vt:lpstr>
      <vt:lpstr>cst_wskakunin_KUIKI_KUIKIGAI</vt:lpstr>
      <vt:lpstr>cst_wskakunin_KUIKI_SIGAIKA</vt:lpstr>
      <vt:lpstr>cst_wskakunin_KUIKI_TOSI</vt:lpstr>
      <vt:lpstr>cst_wskakunin_KUIKI_TYOSEI</vt:lpstr>
      <vt:lpstr>cst_wskakunin_kyoka_HOUREI_all</vt:lpstr>
      <vt:lpstr>cst_wskakunin_kyoka01_BIKOU</vt:lpstr>
      <vt:lpstr>cst_wskakunin_kyoka01_HOUREI</vt:lpstr>
      <vt:lpstr>cst_wskakunin_kyoka01_JOUKOU</vt:lpstr>
      <vt:lpstr>cst_wskakunin_kyoka01_KYOKA_DATE</vt:lpstr>
      <vt:lpstr>cst_wskakunin_kyoka01_KYOKA_NO</vt:lpstr>
      <vt:lpstr>cst_wskakunin_kyoka02_BIKOU</vt:lpstr>
      <vt:lpstr>cst_wskakunin_kyoka02_HOUREI</vt:lpstr>
      <vt:lpstr>cst_wskakunin_kyoka02_JOUKOU</vt:lpstr>
      <vt:lpstr>cst_wskakunin_kyoka02_KYOKA_DATE</vt:lpstr>
      <vt:lpstr>cst_wskakunin_kyoka02_KYOKA_NO</vt:lpstr>
      <vt:lpstr>cst_wskakunin_kyoka03_BIKOU</vt:lpstr>
      <vt:lpstr>cst_wskakunin_kyoka03_HOUREI</vt:lpstr>
      <vt:lpstr>cst_wskakunin_kyoka03_JOUKOU</vt:lpstr>
      <vt:lpstr>cst_wskakunin_kyoka03_KYOKA_DATE</vt:lpstr>
      <vt:lpstr>cst_wskakunin_kyoka03_KYOKA_NO</vt:lpstr>
      <vt:lpstr>cst_wskakunin_LAST_ISSUE_DATE</vt:lpstr>
      <vt:lpstr>cst_wskakunin_LAST_ISSUE_NAME</vt:lpstr>
      <vt:lpstr>cst_wskakunin_LAST_ISSUE_NO</vt:lpstr>
      <vt:lpstr>cst_wskakunin_LIMIT_KENPEI_RITU</vt:lpstr>
      <vt:lpstr>cst_wskakunin_LIMIT_YOUSEKI_RITU</vt:lpstr>
      <vt:lpstr>cst_wskakunin_NOBE_MENSEKI</vt:lpstr>
      <vt:lpstr>cst_wskakunin_NOBE_MENSEKI_BITIKUSOUKO_IGAI</vt:lpstr>
      <vt:lpstr>cst_wskakunin_NOBE_MENSEKI_BITIKUSOUKO_SHINSEI</vt:lpstr>
      <vt:lpstr>cst_wskakunin_NOBE_MENSEKI_BITIKUSOUKO_TOTAL</vt:lpstr>
      <vt:lpstr>cst_wskakunin_NOBE_MENSEKI_BUILD_IGAI</vt:lpstr>
      <vt:lpstr>cst_wskakunin_NOBE_MENSEKI_BUILD_SHINSEI</vt:lpstr>
      <vt:lpstr>cst_wskakunin_NOBE_MENSEKI_BUILD_TOTAL</vt:lpstr>
      <vt:lpstr>cst_wskakunin_NOBE_MENSEKI_CHOSUISOU_IGAI</vt:lpstr>
      <vt:lpstr>cst_wskakunin_NOBE_MENSEKI_CHOSUISOU_SHINSEI</vt:lpstr>
      <vt:lpstr>cst_wskakunin_NOBE_MENSEKI_CHOSUISOU_TOTAL</vt:lpstr>
      <vt:lpstr>cst_wskakunin_NOBE_MENSEKI_FUSANNYU_IGAI</vt:lpstr>
      <vt:lpstr>cst_wskakunin_NOBE_MENSEKI_FUSANNYU_SHINSEI</vt:lpstr>
      <vt:lpstr>cst_wskakunin_NOBE_MENSEKI_FUSANNYU_TOTAL</vt:lpstr>
      <vt:lpstr>cst_wskakunin_NOBE_MENSEKI_JIKAHATUDEN_IGAI</vt:lpstr>
      <vt:lpstr>cst_wskakunin_NOBE_MENSEKI_JIKAHATUDEN_SHINSEI</vt:lpstr>
      <vt:lpstr>cst_wskakunin_NOBE_MENSEKI_JIKAHATUDEN_TOTAL</vt:lpstr>
      <vt:lpstr>cst_wskakunin_NOBE_MENSEKI_JYUTAKU_IGAI</vt:lpstr>
      <vt:lpstr>cst_wskakunin_NOBE_MENSEKI_JYUTAKU_SHINSEI</vt:lpstr>
      <vt:lpstr>cst_wskakunin_NOBE_MENSEKI_JYUTAKU_TOTAL</vt:lpstr>
      <vt:lpstr>cst_wskakunin_NOBE_MENSEKI_KIKAI_IGAI</vt:lpstr>
      <vt:lpstr>cst_wskakunin_NOBE_MENSEKI_KIKAI_SHINSEI</vt:lpstr>
      <vt:lpstr>cst_wskakunin_NOBE_MENSEKI_KIKAI_TOTAL</vt:lpstr>
      <vt:lpstr>cst_wskakunin_NOBE_MENSEKI_KYOYOU_IGAI</vt:lpstr>
      <vt:lpstr>cst_wskakunin_NOBE_MENSEKI_KYOYOU_SHINSEI</vt:lpstr>
      <vt:lpstr>cst_wskakunin_NOBE_MENSEKI_KYOYOU_TOTAL</vt:lpstr>
      <vt:lpstr>cst_wskakunin_NOBE_MENSEKI_ROUJIN_IGAI</vt:lpstr>
      <vt:lpstr>cst_wskakunin_NOBE_MENSEKI_ROUJIN_SHINSEI</vt:lpstr>
      <vt:lpstr>cst_wskakunin_NOBE_MENSEKI_ROUJIN_TOTAL</vt:lpstr>
      <vt:lpstr>cst_wskakunin_NOBE_MENSEKI_SYAKO_IGAI</vt:lpstr>
      <vt:lpstr>cst_wskakunin_NOBE_MENSEKI_SYAKO_SHINSEI</vt:lpstr>
      <vt:lpstr>cst_wskakunin_NOBE_MENSEKI_SYAKO_TOTAL</vt:lpstr>
      <vt:lpstr>cst_wskakunin_NOBE_MENSEKI_SYOUKOURO_IGAI</vt:lpstr>
      <vt:lpstr>cst_wskakunin_NOBE_MENSEKI_SYOUKOURO_SHINSEI</vt:lpstr>
      <vt:lpstr>cst_wskakunin_NOBE_MENSEKI_SYOUKOURO_TOTAL</vt:lpstr>
      <vt:lpstr>cst_wskakunin_NOBE_MENSEKI_TAKUHAI_IGAI</vt:lpstr>
      <vt:lpstr>cst_wskakunin_NOBE_MENSEKI_TAKUHAI_SHINSEI</vt:lpstr>
      <vt:lpstr>cst_wskakunin_NOBE_MENSEKI_TAKUHAI_TOTAL</vt:lpstr>
      <vt:lpstr>cst_wskakunin_NOBE_MENSEKI_TIKAI_IGAI</vt:lpstr>
      <vt:lpstr>cst_wskakunin_NOBE_MENSEKI_TIKAI_SHINSEI</vt:lpstr>
      <vt:lpstr>cst_wskakunin_NOBE_MENSEKI_TIKAI_TOTAL</vt:lpstr>
      <vt:lpstr>cst_wskakunin_NOBE_MENSEKI_TIKUDENTI_IGAI</vt:lpstr>
      <vt:lpstr>cst_wskakunin_NOBE_MENSEKI_TIKUDENTI_SHINSEI</vt:lpstr>
      <vt:lpstr>cst_wskakunin_NOBE_MENSEKI_TIKUDENTI_TOTAL</vt:lpstr>
      <vt:lpstr>cst_wskakunin_owner1__address</vt:lpstr>
      <vt:lpstr>cst_wskakunin_owner1__line1</vt:lpstr>
      <vt:lpstr>cst_wskakunin_owner1__line2</vt:lpstr>
      <vt:lpstr>cst_wskakunin_owner1__space</vt:lpstr>
      <vt:lpstr>cst_wskakunin_owner1__space_KANA</vt:lpstr>
      <vt:lpstr>cst_wskakunin_owner1__space_KANA2</vt:lpstr>
      <vt:lpstr>cst_wskakunin_owner1__space2</vt:lpstr>
      <vt:lpstr>cst_wskakunin_owner1__space3</vt:lpstr>
      <vt:lpstr>cst_wskakunin_owner1__space4</vt:lpstr>
      <vt:lpstr>cst_wskakunin_owner1_JIMU_NAME</vt:lpstr>
      <vt:lpstr>cst_wskakunin_owner1_JIMU_NAME_KANA</vt:lpstr>
      <vt:lpstr>cst_wskakunin_owner1_NAME</vt:lpstr>
      <vt:lpstr>cst_wskakunin_owner1_NAME_KANA</vt:lpstr>
      <vt:lpstr>cst_wskakunin_owner1_POST</vt:lpstr>
      <vt:lpstr>cst_wskakunin_owner1_POST_KANA</vt:lpstr>
      <vt:lpstr>cst_wskakunin_owner1_TEL</vt:lpstr>
      <vt:lpstr>cst_wskakunin_owner1_ZIP</vt:lpstr>
      <vt:lpstr>cst_wskakunin_owner1_ZIP2</vt:lpstr>
      <vt:lpstr>cst_wskakunin_owner2__address</vt:lpstr>
      <vt:lpstr>cst_wskakunin_owner2__space</vt:lpstr>
      <vt:lpstr>cst_wskakunin_owner2__space_KANA</vt:lpstr>
      <vt:lpstr>cst_wskakunin_owner2__space2</vt:lpstr>
      <vt:lpstr>cst_wskakunin_owner2__space3</vt:lpstr>
      <vt:lpstr>cst_wskakunin_owner2_JIMU_NAME</vt:lpstr>
      <vt:lpstr>cst_wskakunin_owner2_JIMU_NAME_KANA</vt:lpstr>
      <vt:lpstr>cst_wskakunin_owner2_NAME</vt:lpstr>
      <vt:lpstr>cst_wskakunin_owner2_NAME_KANA</vt:lpstr>
      <vt:lpstr>cst_wskakunin_owner2_POST</vt:lpstr>
      <vt:lpstr>cst_wskakunin_owner2_POST_KANA</vt:lpstr>
      <vt:lpstr>cst_wskakunin_owner2_TEL</vt:lpstr>
      <vt:lpstr>cst_wskakunin_owner2_ZIP</vt:lpstr>
      <vt:lpstr>cst_wskakunin_owner3__address</vt:lpstr>
      <vt:lpstr>cst_wskakunin_owner3__space</vt:lpstr>
      <vt:lpstr>cst_wskakunin_owner3__space_KANA</vt:lpstr>
      <vt:lpstr>cst_wskakunin_owner3__space2</vt:lpstr>
      <vt:lpstr>cst_wskakunin_owner3__space3</vt:lpstr>
      <vt:lpstr>cst_wskakunin_owner3_JIMU_NAME</vt:lpstr>
      <vt:lpstr>cst_wskakunin_owner3_JIMU_NAME_KANA</vt:lpstr>
      <vt:lpstr>cst_wskakunin_owner3_NAME</vt:lpstr>
      <vt:lpstr>cst_wskakunin_owner3_NAME_KANA</vt:lpstr>
      <vt:lpstr>cst_wskakunin_owner3_POST</vt:lpstr>
      <vt:lpstr>cst_wskakunin_owner3_POST_KANA</vt:lpstr>
      <vt:lpstr>cst_wskakunin_owner3_TEL</vt:lpstr>
      <vt:lpstr>cst_wskakunin_owner3_ZIP</vt:lpstr>
      <vt:lpstr>cst_wskakunin_owner4__address</vt:lpstr>
      <vt:lpstr>cst_wskakunin_owner4__space</vt:lpstr>
      <vt:lpstr>cst_wskakunin_owner4__space_KANA</vt:lpstr>
      <vt:lpstr>cst_wskakunin_owner4_JIMU_NAME</vt:lpstr>
      <vt:lpstr>cst_wskakunin_owner4_JIMU_NAME_KANA</vt:lpstr>
      <vt:lpstr>cst_wskakunin_owner4_NAME</vt:lpstr>
      <vt:lpstr>cst_wskakunin_owner4_NAME_KANA</vt:lpstr>
      <vt:lpstr>cst_wskakunin_owner4_POST</vt:lpstr>
      <vt:lpstr>cst_wskakunin_owner4_POST_KANA</vt:lpstr>
      <vt:lpstr>cst_wskakunin_owner4_TEL</vt:lpstr>
      <vt:lpstr>cst_wskakunin_owner4_ZIP</vt:lpstr>
      <vt:lpstr>cst_wskakunin_owner5__address</vt:lpstr>
      <vt:lpstr>cst_wskakunin_owner5__space</vt:lpstr>
      <vt:lpstr>cst_wskakunin_owner5__space_KANA</vt:lpstr>
      <vt:lpstr>cst_wskakunin_owner5_JIMU_NAME</vt:lpstr>
      <vt:lpstr>cst_wskakunin_owner5_JIMU_NAME_KANA</vt:lpstr>
      <vt:lpstr>cst_wskakunin_owner5_NAME</vt:lpstr>
      <vt:lpstr>cst_wskakunin_owner5_NAME_KANA</vt:lpstr>
      <vt:lpstr>cst_wskakunin_owner5_POST</vt:lpstr>
      <vt:lpstr>cst_wskakunin_owner5_POST_KANA</vt:lpstr>
      <vt:lpstr>cst_wskakunin_owner5_TEL</vt:lpstr>
      <vt:lpstr>cst_wskakunin_owner5_ZIP</vt:lpstr>
      <vt:lpstr>cst_wskakunin_owner6__address</vt:lpstr>
      <vt:lpstr>cst_wskakunin_owner6__space</vt:lpstr>
      <vt:lpstr>cst_wskakunin_owner6__space_KANA</vt:lpstr>
      <vt:lpstr>cst_wskakunin_owner6__space2</vt:lpstr>
      <vt:lpstr>cst_wskakunin_owner6__space3</vt:lpstr>
      <vt:lpstr>cst_wskakunin_owner6_JIMU_NAME</vt:lpstr>
      <vt:lpstr>cst_wskakunin_owner6_JIMU_NAME_KANA</vt:lpstr>
      <vt:lpstr>cst_wskakunin_owner6_NAME</vt:lpstr>
      <vt:lpstr>cst_wskakunin_owner6_NAME_KANA</vt:lpstr>
      <vt:lpstr>cst_wskakunin_owner6_POST</vt:lpstr>
      <vt:lpstr>cst_wskakunin_owner6_POST_KANA</vt:lpstr>
      <vt:lpstr>cst_wskakunin_owner6_TEL</vt:lpstr>
      <vt:lpstr>cst_wskakunin_owner6_ZIP</vt:lpstr>
      <vt:lpstr>cst_wskakunin_owner7__address</vt:lpstr>
      <vt:lpstr>cst_wskakunin_owner7__space</vt:lpstr>
      <vt:lpstr>cst_wskakunin_owner7__space_KANA</vt:lpstr>
      <vt:lpstr>cst_wskakunin_owner7_JIMU_NAME</vt:lpstr>
      <vt:lpstr>cst_wskakunin_owner7_JIMU_NAME_KANA</vt:lpstr>
      <vt:lpstr>cst_wskakunin_owner7_NAME</vt:lpstr>
      <vt:lpstr>cst_wskakunin_owner7_NAME_KANA</vt:lpstr>
      <vt:lpstr>cst_wskakunin_owner7_POST</vt:lpstr>
      <vt:lpstr>cst_wskakunin_owner7_POST_KANA</vt:lpstr>
      <vt:lpstr>cst_wskakunin_owner7_TEL</vt:lpstr>
      <vt:lpstr>cst_wskakunin_owner7_ZIP</vt:lpstr>
      <vt:lpstr>cst_wskakunin_owner8__address</vt:lpstr>
      <vt:lpstr>cst_wskakunin_owner8__space</vt:lpstr>
      <vt:lpstr>cst_wskakunin_owner8__space_KANA</vt:lpstr>
      <vt:lpstr>cst_wskakunin_owner8_JIMU_NAME</vt:lpstr>
      <vt:lpstr>cst_wskakunin_owner8_JIMU_NAME_KANA</vt:lpstr>
      <vt:lpstr>cst_wskakunin_owner8_NAME</vt:lpstr>
      <vt:lpstr>cst_wskakunin_owner8_NAME_KANA</vt:lpstr>
      <vt:lpstr>cst_wskakunin_owner8_POST</vt:lpstr>
      <vt:lpstr>cst_wskakunin_owner8_POST_KANA</vt:lpstr>
      <vt:lpstr>cst_wskakunin_owner8_TEL</vt:lpstr>
      <vt:lpstr>cst_wskakunin_owner8_ZIP</vt:lpstr>
      <vt:lpstr>cst_wskakunin_owner9__address</vt:lpstr>
      <vt:lpstr>cst_wskakunin_owner9_JIMU_NAME</vt:lpstr>
      <vt:lpstr>cst_wskakunin_owner9_JIMU_NAME_KANA</vt:lpstr>
      <vt:lpstr>cst_wskakunin_owner9_NAME</vt:lpstr>
      <vt:lpstr>cst_wskakunin_owner9_NAME_KANA</vt:lpstr>
      <vt:lpstr>cst_wskakunin_owner9_POST</vt:lpstr>
      <vt:lpstr>cst_wskakunin_owner9_POST_KANA</vt:lpstr>
      <vt:lpstr>cst_wskakunin_owner9_TEL</vt:lpstr>
      <vt:lpstr>cst_wskakunin_owner9_ZIP</vt:lpstr>
      <vt:lpstr>cst_wskakunin_P1_HENKOU_GAIYOU</vt:lpstr>
      <vt:lpstr>cst_wskakunin_P2_BIKOU</vt:lpstr>
      <vt:lpstr>cst_wskakunin_P3_BIKOU</vt:lpstr>
      <vt:lpstr>cst_wskakunin_P3_SONOTA</vt:lpstr>
      <vt:lpstr>cst_wskakunin_p4_1__kouji</vt:lpstr>
      <vt:lpstr>cst_wskakunin_p4_1_KAISU_TIKAI</vt:lpstr>
      <vt:lpstr>cst_wskakunin_p4_1_KAISU_TIKAI_NOZOKU</vt:lpstr>
      <vt:lpstr>cst_wskakunin_p4_1_KAISU_YUKA_MENSEKI_SHINSEI</vt:lpstr>
      <vt:lpstr>cst_wskakunin_p4_1_KOUZOU1</vt:lpstr>
      <vt:lpstr>cst_wskakunin_p4_1_KOUZOU2</vt:lpstr>
      <vt:lpstr>cst_wskakunin_p4_1_p5_1_KAI</vt:lpstr>
      <vt:lpstr>cst_wskakunin_p4_1_p5_1_P4_MENSEKI_SHINSEI</vt:lpstr>
      <vt:lpstr>cst_wskakunin_p4_1_p5_2_KAI</vt:lpstr>
      <vt:lpstr>cst_wskakunin_p4_1_p5_2_P4_MENSEKI_SHINSEI</vt:lpstr>
      <vt:lpstr>cst_wskakunin_p4_1_p5_3_KAI</vt:lpstr>
      <vt:lpstr>cst_wskakunin_p4_1_p5_3_P4_MENSEKI_SHINSEI</vt:lpstr>
      <vt:lpstr>cst_wskakunin_p4_1_TAKASA_KEN_MAX</vt:lpstr>
      <vt:lpstr>cst_wskakunin_p4_1_TAKASA_MAX</vt:lpstr>
      <vt:lpstr>cst_wskakunin_p4_1_TOKUREI_KAKUNIN_FLAG</vt:lpstr>
      <vt:lpstr>cst_wskakunin_p4_1_TOKUREI_KAKUNIN_FLAG_off</vt:lpstr>
      <vt:lpstr>cst_wskakunin_p4_1_TOKUREI_KAKUNIN_FLAG_on</vt:lpstr>
      <vt:lpstr>cst_wskakunin_p4_1_youto1_YOUTO</vt:lpstr>
      <vt:lpstr>cst_wskakunin_p4_1_youto1_YOUTO_1</vt:lpstr>
      <vt:lpstr>cst_wskakunin_p4_1_youto1_YOUTO_2</vt:lpstr>
      <vt:lpstr>cst_wskakunin_p4_1_youto1_YOUTO_3</vt:lpstr>
      <vt:lpstr>cst_wskakunin_p4_1_youto1_YOUTO_4</vt:lpstr>
      <vt:lpstr>cst_wskakunin_p4_1_youto1_YOUTO_5</vt:lpstr>
      <vt:lpstr>cst_wskakunin_p4_1_youto1_YOUTO_6</vt:lpstr>
      <vt:lpstr>cst_wskakunin_p4_1_youto1_YOUTO_9</vt:lpstr>
      <vt:lpstr>cst_wskakunin_p4_1_youto1_YOUTO_CODE</vt:lpstr>
      <vt:lpstr>cst_wskakunin_PAGE1_ALTERATION_NOTE</vt:lpstr>
      <vt:lpstr>cst_wskakunin_sekkei1__address</vt:lpstr>
      <vt:lpstr>cst_wskakunin_sekkei1__sikaku</vt:lpstr>
      <vt:lpstr>cst_wskakunin_sekkei1_DOC</vt:lpstr>
      <vt:lpstr>cst_wskakunin_sekkei1_JIMU__sikaku</vt:lpstr>
      <vt:lpstr>cst_wskakunin_sekkei1_JIMU_NAME</vt:lpstr>
      <vt:lpstr>cst_wskakunin_sekkei1_JIMU_NO</vt:lpstr>
      <vt:lpstr>cst_wskakunin_sekkei1_JIMU_SIKAKU</vt:lpstr>
      <vt:lpstr>cst_wskakunin_sekkei1_JIMU_TOUROKU_KIKAN</vt:lpstr>
      <vt:lpstr>cst_wskakunin_sekkei1_jimuname_name</vt:lpstr>
      <vt:lpstr>cst_wskakunin_sekkei1_KENTIKUSI_NO</vt:lpstr>
      <vt:lpstr>cst_wskakunin_sekkei1_NAME</vt:lpstr>
      <vt:lpstr>cst_wskakunin_sekkei1_SIKAKU</vt:lpstr>
      <vt:lpstr>cst_wskakunin_sekkei1_TEL</vt:lpstr>
      <vt:lpstr>cst_wskakunin_sekkei1_TOUROKU_KIKAN</vt:lpstr>
      <vt:lpstr>cst_wskakunin_sekkei1_ZIP</vt:lpstr>
      <vt:lpstr>cst_wskakunin_sekkei10__address</vt:lpstr>
      <vt:lpstr>cst_wskakunin_sekkei10__sikaku</vt:lpstr>
      <vt:lpstr>cst_wskakunin_sekkei10_DOC</vt:lpstr>
      <vt:lpstr>cst_wskakunin_sekkei10_JIMU__sikaku</vt:lpstr>
      <vt:lpstr>cst_wskakunin_sekkei10_JIMU_NAME</vt:lpstr>
      <vt:lpstr>cst_wskakunin_sekkei10_JIMU_NO</vt:lpstr>
      <vt:lpstr>cst_wskakunin_sekkei10_JIMU_SIKAKU</vt:lpstr>
      <vt:lpstr>cst_wskakunin_sekkei10_JIMU_TOUROKU_KIKAN</vt:lpstr>
      <vt:lpstr>cst_wskakunin_sekkei10_jimuname_name</vt:lpstr>
      <vt:lpstr>cst_wskakunin_sekkei10_KENTIKUSI_NO</vt:lpstr>
      <vt:lpstr>cst_wskakunin_sekkei10_NAME</vt:lpstr>
      <vt:lpstr>cst_wskakunin_sekkei10_SIKAKU</vt:lpstr>
      <vt:lpstr>cst_wskakunin_sekkei10_TEL</vt:lpstr>
      <vt:lpstr>cst_wskakunin_sekkei10_TOUROKU_KIKAN</vt:lpstr>
      <vt:lpstr>cst_wskakunin_sekkei10_ZIP</vt:lpstr>
      <vt:lpstr>cst_wskakunin_sekkei11__address</vt:lpstr>
      <vt:lpstr>cst_wskakunin_sekkei11__sikaku</vt:lpstr>
      <vt:lpstr>cst_wskakunin_sekkei11_DOC</vt:lpstr>
      <vt:lpstr>cst_wskakunin_sekkei11_JIMU__sikaku</vt:lpstr>
      <vt:lpstr>cst_wskakunin_sekkei11_JIMU_NAME</vt:lpstr>
      <vt:lpstr>cst_wskakunin_sekkei11_JIMU_NO</vt:lpstr>
      <vt:lpstr>cst_wskakunin_sekkei11_JIMU_SIKAKU</vt:lpstr>
      <vt:lpstr>cst_wskakunin_sekkei11_JIMU_TOUROKU_KIKAN</vt:lpstr>
      <vt:lpstr>cst_wskakunin_sekkei11_jimuname_name</vt:lpstr>
      <vt:lpstr>cst_wskakunin_sekkei11_KENTIKUSI_NO</vt:lpstr>
      <vt:lpstr>cst_wskakunin_sekkei11_NAME</vt:lpstr>
      <vt:lpstr>cst_wskakunin_sekkei11_SIKAKU</vt:lpstr>
      <vt:lpstr>cst_wskakunin_sekkei11_TEL</vt:lpstr>
      <vt:lpstr>cst_wskakunin_sekkei11_TOUROKU_KIKAN</vt:lpstr>
      <vt:lpstr>cst_wskakunin_sekkei11_ZIP</vt:lpstr>
      <vt:lpstr>cst_wskakunin_sekkei12__address</vt:lpstr>
      <vt:lpstr>cst_wskakunin_sekkei12__sikaku</vt:lpstr>
      <vt:lpstr>cst_wskakunin_sekkei12_DOC</vt:lpstr>
      <vt:lpstr>cst_wskakunin_sekkei12_JIMU__sikaku</vt:lpstr>
      <vt:lpstr>cst_wskakunin_sekkei12_JIMU_NAME</vt:lpstr>
      <vt:lpstr>cst_wskakunin_sekkei12_JIMU_NO</vt:lpstr>
      <vt:lpstr>cst_wskakunin_sekkei12_JIMU_SIKAKU</vt:lpstr>
      <vt:lpstr>cst_wskakunin_sekkei12_JIMU_TOUROKU_KIKAN</vt:lpstr>
      <vt:lpstr>cst_wskakunin_sekkei12_jimuname_name</vt:lpstr>
      <vt:lpstr>cst_wskakunin_sekkei12_KENTIKUSI_NO</vt:lpstr>
      <vt:lpstr>cst_wskakunin_sekkei12_NAME</vt:lpstr>
      <vt:lpstr>cst_wskakunin_sekkei12_SIKAKU</vt:lpstr>
      <vt:lpstr>cst_wskakunin_sekkei12_TEL</vt:lpstr>
      <vt:lpstr>cst_wskakunin_sekkei12_TOUROKU_KIKAN</vt:lpstr>
      <vt:lpstr>cst_wskakunin_sekkei12_ZIP</vt:lpstr>
      <vt:lpstr>cst_wskakunin_sekkei2__address</vt:lpstr>
      <vt:lpstr>cst_wskakunin_sekkei2__sikaku</vt:lpstr>
      <vt:lpstr>cst_wskakunin_sekkei2_DOC</vt:lpstr>
      <vt:lpstr>cst_wskakunin_sekkei2_JIMU__sikaku</vt:lpstr>
      <vt:lpstr>cst_wskakunin_sekkei2_JIMU_NAME</vt:lpstr>
      <vt:lpstr>cst_wskakunin_sekkei2_JIMU_NO</vt:lpstr>
      <vt:lpstr>cst_wskakunin_sekkei2_JIMU_SIKAKU</vt:lpstr>
      <vt:lpstr>cst_wskakunin_sekkei2_JIMU_TOUROKU_KIKAN</vt:lpstr>
      <vt:lpstr>cst_wskakunin_sekkei2_jimuname_name</vt:lpstr>
      <vt:lpstr>cst_wskakunin_sekkei2_KENTIKUSI_NO</vt:lpstr>
      <vt:lpstr>cst_wskakunin_sekkei2_NAME</vt:lpstr>
      <vt:lpstr>cst_wskakunin_sekkei2_SIKAKU</vt:lpstr>
      <vt:lpstr>cst_wskakunin_sekkei2_TEL</vt:lpstr>
      <vt:lpstr>cst_wskakunin_sekkei2_TOUROKU_KIKAN</vt:lpstr>
      <vt:lpstr>cst_wskakunin_sekkei2_ZIP</vt:lpstr>
      <vt:lpstr>cst_wskakunin_sekkei3__address</vt:lpstr>
      <vt:lpstr>cst_wskakunin_sekkei3__sikaku</vt:lpstr>
      <vt:lpstr>cst_wskakunin_sekkei3_DOC</vt:lpstr>
      <vt:lpstr>cst_wskakunin_sekkei3_JIMU__sikaku</vt:lpstr>
      <vt:lpstr>cst_wskakunin_sekkei3_JIMU_NAME</vt:lpstr>
      <vt:lpstr>cst_wskakunin_sekkei3_JIMU_NO</vt:lpstr>
      <vt:lpstr>cst_wskakunin_sekkei3_JIMU_SIKAKU</vt:lpstr>
      <vt:lpstr>cst_wskakunin_sekkei3_JIMU_TOUROKU_KIKAN</vt:lpstr>
      <vt:lpstr>cst_wskakunin_sekkei3_jimuname_name</vt:lpstr>
      <vt:lpstr>cst_wskakunin_sekkei3_KENTIKUSI_NO</vt:lpstr>
      <vt:lpstr>cst_wskakunin_sekkei3_NAME</vt:lpstr>
      <vt:lpstr>cst_wskakunin_sekkei3_SIKAKU</vt:lpstr>
      <vt:lpstr>cst_wskakunin_sekkei3_TEL</vt:lpstr>
      <vt:lpstr>cst_wskakunin_sekkei3_TOUROKU_KIKAN</vt:lpstr>
      <vt:lpstr>cst_wskakunin_sekkei3_ZIP</vt:lpstr>
      <vt:lpstr>cst_wskakunin_sekkei4__address</vt:lpstr>
      <vt:lpstr>cst_wskakunin_sekkei4__sikaku</vt:lpstr>
      <vt:lpstr>cst_wskakunin_sekkei4_DOC</vt:lpstr>
      <vt:lpstr>cst_wskakunin_sekkei4_JIMU__sikaku</vt:lpstr>
      <vt:lpstr>cst_wskakunin_sekkei4_JIMU_NAME</vt:lpstr>
      <vt:lpstr>cst_wskakunin_sekkei4_JIMU_NO</vt:lpstr>
      <vt:lpstr>cst_wskakunin_sekkei4_JIMU_SIKAKU</vt:lpstr>
      <vt:lpstr>cst_wskakunin_sekkei4_JIMU_TOUROKU_KIKAN</vt:lpstr>
      <vt:lpstr>cst_wskakunin_sekkei4_jimuname_name</vt:lpstr>
      <vt:lpstr>cst_wskakunin_sekkei4_KENTIKUSI_NO</vt:lpstr>
      <vt:lpstr>cst_wskakunin_sekkei4_NAME</vt:lpstr>
      <vt:lpstr>cst_wskakunin_sekkei4_SIKAKU</vt:lpstr>
      <vt:lpstr>cst_wskakunin_sekkei4_TEL</vt:lpstr>
      <vt:lpstr>cst_wskakunin_sekkei4_TOUROKU_KIKAN</vt:lpstr>
      <vt:lpstr>cst_wskakunin_sekkei4_ZIP</vt:lpstr>
      <vt:lpstr>cst_wskakunin_sekkei5__address</vt:lpstr>
      <vt:lpstr>cst_wskakunin_sekkei5__sikaku</vt:lpstr>
      <vt:lpstr>cst_wskakunin_sekkei5_DOC</vt:lpstr>
      <vt:lpstr>cst_wskakunin_sekkei5_JIMU__sikaku</vt:lpstr>
      <vt:lpstr>cst_wskakunin_sekkei5_JIMU_NAME</vt:lpstr>
      <vt:lpstr>cst_wskakunin_sekkei5_JIMU_NO</vt:lpstr>
      <vt:lpstr>cst_wskakunin_sekkei5_JIMU_SIKAKU</vt:lpstr>
      <vt:lpstr>cst_wskakunin_sekkei5_JIMU_TOUROKU_KIKAN</vt:lpstr>
      <vt:lpstr>cst_wskakunin_sekkei5_jimuname_name</vt:lpstr>
      <vt:lpstr>cst_wskakunin_sekkei5_KENTIKUSI_NO</vt:lpstr>
      <vt:lpstr>cst_wskakunin_sekkei5_NAME</vt:lpstr>
      <vt:lpstr>cst_wskakunin_sekkei5_SIKAKU</vt:lpstr>
      <vt:lpstr>cst_wskakunin_sekkei5_TEL</vt:lpstr>
      <vt:lpstr>cst_wskakunin_sekkei5_TOUROKU_KIKAN</vt:lpstr>
      <vt:lpstr>cst_wskakunin_sekkei5_ZIP</vt:lpstr>
      <vt:lpstr>cst_wskakunin_sekkei6__address</vt:lpstr>
      <vt:lpstr>cst_wskakunin_sekkei6__sikaku</vt:lpstr>
      <vt:lpstr>cst_wskakunin_sekkei6_DOC</vt:lpstr>
      <vt:lpstr>cst_wskakunin_sekkei6_JIMU__sikaku</vt:lpstr>
      <vt:lpstr>cst_wskakunin_sekkei6_JIMU_NAME</vt:lpstr>
      <vt:lpstr>cst_wskakunin_sekkei6_JIMU_NO</vt:lpstr>
      <vt:lpstr>cst_wskakunin_sekkei6_JIMU_SIKAKU</vt:lpstr>
      <vt:lpstr>cst_wskakunin_sekkei6_JIMU_TOUROKU_KIKAN</vt:lpstr>
      <vt:lpstr>cst_wskakunin_sekkei6_jimuname_name</vt:lpstr>
      <vt:lpstr>cst_wskakunin_sekkei6_KENTIKUSI_NO</vt:lpstr>
      <vt:lpstr>cst_wskakunin_sekkei6_NAME</vt:lpstr>
      <vt:lpstr>cst_wskakunin_sekkei6_SIKAKU</vt:lpstr>
      <vt:lpstr>cst_wskakunin_sekkei6_TEL</vt:lpstr>
      <vt:lpstr>cst_wskakunin_sekkei6_TOUROKU_KIKAN</vt:lpstr>
      <vt:lpstr>cst_wskakunin_sekkei6_ZIP</vt:lpstr>
      <vt:lpstr>cst_wskakunin_sekkei7__address</vt:lpstr>
      <vt:lpstr>cst_wskakunin_sekkei7__sikaku</vt:lpstr>
      <vt:lpstr>cst_wskakunin_sekkei7_DOC</vt:lpstr>
      <vt:lpstr>cst_wskakunin_sekkei7_JIMU__sikaku</vt:lpstr>
      <vt:lpstr>cst_wskakunin_sekkei7_JIMU_NAME</vt:lpstr>
      <vt:lpstr>cst_wskakunin_sekkei7_JIMU_NO</vt:lpstr>
      <vt:lpstr>cst_wskakunin_sekkei7_JIMU_SIKAKU</vt:lpstr>
      <vt:lpstr>cst_wskakunin_sekkei7_JIMU_TOUROKU_KIKAN</vt:lpstr>
      <vt:lpstr>cst_wskakunin_sekkei7_jimuname_name</vt:lpstr>
      <vt:lpstr>cst_wskakunin_sekkei7_KENTIKUSI_NO</vt:lpstr>
      <vt:lpstr>cst_wskakunin_sekkei7_NAME</vt:lpstr>
      <vt:lpstr>cst_wskakunin_sekkei7_SIKAKU</vt:lpstr>
      <vt:lpstr>cst_wskakunin_sekkei7_TEL</vt:lpstr>
      <vt:lpstr>cst_wskakunin_sekkei7_TOUROKU_KIKAN</vt:lpstr>
      <vt:lpstr>cst_wskakunin_sekkei7_ZIP</vt:lpstr>
      <vt:lpstr>cst_wskakunin_sekkei8__address</vt:lpstr>
      <vt:lpstr>cst_wskakunin_sekkei8__sikaku</vt:lpstr>
      <vt:lpstr>cst_wskakunin_sekkei8_DOC</vt:lpstr>
      <vt:lpstr>cst_wskakunin_sekkei8_JIMU__sikaku</vt:lpstr>
      <vt:lpstr>cst_wskakunin_sekkei8_JIMU_NAME</vt:lpstr>
      <vt:lpstr>cst_wskakunin_sekkei8_JIMU_NO</vt:lpstr>
      <vt:lpstr>cst_wskakunin_sekkei8_JIMU_SIKAKU</vt:lpstr>
      <vt:lpstr>cst_wskakunin_sekkei8_JIMU_TOUROKU_KIKAN</vt:lpstr>
      <vt:lpstr>cst_wskakunin_sekkei8_jimuname_name</vt:lpstr>
      <vt:lpstr>cst_wskakunin_sekkei8_KENTIKUSI_NO</vt:lpstr>
      <vt:lpstr>cst_wskakunin_sekkei8_NAME</vt:lpstr>
      <vt:lpstr>cst_wskakunin_sekkei8_SIKAKU</vt:lpstr>
      <vt:lpstr>cst_wskakunin_sekkei8_TEL</vt:lpstr>
      <vt:lpstr>cst_wskakunin_sekkei8_TOUROKU_KIKAN</vt:lpstr>
      <vt:lpstr>cst_wskakunin_sekkei8_ZIP</vt:lpstr>
      <vt:lpstr>cst_wskakunin_sekkei9__address</vt:lpstr>
      <vt:lpstr>cst_wskakunin_sekkei9__sikaku</vt:lpstr>
      <vt:lpstr>cst_wskakunin_sekkei9_DOC</vt:lpstr>
      <vt:lpstr>cst_wskakunin_sekkei9_JIMU__sikaku</vt:lpstr>
      <vt:lpstr>cst_wskakunin_sekkei9_JIMU_NAME</vt:lpstr>
      <vt:lpstr>cst_wskakunin_sekkei9_JIMU_NO</vt:lpstr>
      <vt:lpstr>cst_wskakunin_sekkei9_JIMU_SIKAKU</vt:lpstr>
      <vt:lpstr>cst_wskakunin_sekkei9_JIMU_TOUROKU_KIKAN</vt:lpstr>
      <vt:lpstr>cst_wskakunin_sekkei9_jimuname_name</vt:lpstr>
      <vt:lpstr>cst_wskakunin_sekkei9_KENTIKUSI_NO</vt:lpstr>
      <vt:lpstr>cst_wskakunin_sekkei9_NAME</vt:lpstr>
      <vt:lpstr>cst_wskakunin_sekkei9_SIKAKU</vt:lpstr>
      <vt:lpstr>cst_wskakunin_sekkei9_TEL</vt:lpstr>
      <vt:lpstr>cst_wskakunin_sekkei9_TOUROKU_KIKAN</vt:lpstr>
      <vt:lpstr>cst_wskakunin_sekkei9_ZIP</vt:lpstr>
      <vt:lpstr>cst_wskakunin_sekou1__address</vt:lpstr>
      <vt:lpstr>cst_wskakunin_sekou1__hajime</vt:lpstr>
      <vt:lpstr>cst_wskakunin_sekou1__kistar</vt:lpstr>
      <vt:lpstr>cst_wskakunin_sekou1_JIMU_NAME</vt:lpstr>
      <vt:lpstr>cst_wskakunin_sekou1_kakunin</vt:lpstr>
      <vt:lpstr>cst_wskakunin_sekou1_NAME</vt:lpstr>
      <vt:lpstr>cst_wskakunin_sekou1_SEKOU__sikaku</vt:lpstr>
      <vt:lpstr>cst_wskakunin_sekou1_SEKOU_NO</vt:lpstr>
      <vt:lpstr>cst_wskakunin_sekou1_SEKOU_SIKAKU</vt:lpstr>
      <vt:lpstr>cst_wskakunin_sekou1_TEL</vt:lpstr>
      <vt:lpstr>cst_wskakunin_sekou1_ZIP</vt:lpstr>
      <vt:lpstr>cst_wskakunin_sekou2__address</vt:lpstr>
      <vt:lpstr>cst_wskakunin_sekou2_JIMU_NAME</vt:lpstr>
      <vt:lpstr>cst_wskakunin_sekou2_NAME</vt:lpstr>
      <vt:lpstr>cst_wskakunin_sekou2_SEKOU__sikaku</vt:lpstr>
      <vt:lpstr>cst_wskakunin_sekou2_SEKOU_NO</vt:lpstr>
      <vt:lpstr>cst_wskakunin_sekou2_SEKOU_SIKAKU</vt:lpstr>
      <vt:lpstr>cst_wskakunin_sekou2_TEL</vt:lpstr>
      <vt:lpstr>cst_wskakunin_sekou2_ZIP</vt:lpstr>
      <vt:lpstr>cst_wskakunin_sekou3__address</vt:lpstr>
      <vt:lpstr>cst_wskakunin_sekou3_JIMU_NAME</vt:lpstr>
      <vt:lpstr>cst_wskakunin_sekou3_NAME</vt:lpstr>
      <vt:lpstr>cst_wskakunin_sekou3_SEKOU__sikaku</vt:lpstr>
      <vt:lpstr>cst_wskakunin_sekou3_SEKOU_NO</vt:lpstr>
      <vt:lpstr>cst_wskakunin_sekou3_SEKOU_SIKAKU</vt:lpstr>
      <vt:lpstr>cst_wskakunin_sekou3_TEL</vt:lpstr>
      <vt:lpstr>cst_wskakunin_sekou3_ZIP</vt:lpstr>
      <vt:lpstr>cst_wskakunin_sekou4__address</vt:lpstr>
      <vt:lpstr>cst_wskakunin_sekou4_JIMU_NAME</vt:lpstr>
      <vt:lpstr>cst_wskakunin_sekou4_NAME</vt:lpstr>
      <vt:lpstr>cst_wskakunin_sekou4_SEKOU__sikaku</vt:lpstr>
      <vt:lpstr>cst_wskakunin_sekou4_SEKOU_NO</vt:lpstr>
      <vt:lpstr>cst_wskakunin_sekou4_SEKOU_SIKAKU</vt:lpstr>
      <vt:lpstr>cst_wskakunin_sekou4_TEL</vt:lpstr>
      <vt:lpstr>cst_wskakunin_sekou4_ZIP</vt:lpstr>
      <vt:lpstr>cst_wskakunin_sekou5__address</vt:lpstr>
      <vt:lpstr>cst_wskakunin_sekou5_JIMU_NAME</vt:lpstr>
      <vt:lpstr>cst_wskakunin_sekou5_NAME</vt:lpstr>
      <vt:lpstr>cst_wskakunin_sekou5_SEKOU__sikaku</vt:lpstr>
      <vt:lpstr>cst_wskakunin_sekou5_SEKOU_NO</vt:lpstr>
      <vt:lpstr>cst_wskakunin_sekou5_SEKOU_SIKAKU</vt:lpstr>
      <vt:lpstr>cst_wskakunin_sekou5_TEL</vt:lpstr>
      <vt:lpstr>cst_wskakunin_sekou5_ZIP</vt:lpstr>
      <vt:lpstr>cst_wskakunin_sekou6__address</vt:lpstr>
      <vt:lpstr>cst_wskakunin_sekou6_JIMU_NAME</vt:lpstr>
      <vt:lpstr>cst_wskakunin_sekou6_NAME</vt:lpstr>
      <vt:lpstr>cst_wskakunin_sekou6_SEKOU__sikaku</vt:lpstr>
      <vt:lpstr>cst_wskakunin_sekou6_SEKOU_NO</vt:lpstr>
      <vt:lpstr>cst_wskakunin_sekou6_SEKOU_SIKAKU</vt:lpstr>
      <vt:lpstr>cst_wskakunin_sekou6_TEL</vt:lpstr>
      <vt:lpstr>cst_wskakunin_sekou6_ZIP</vt:lpstr>
      <vt:lpstr>cst_wskakunin_SHIKITI_MENSEKI_1_TOTAL</vt:lpstr>
      <vt:lpstr>cst_wskakunin_SHIKITI_MENSEKI_1A</vt:lpstr>
      <vt:lpstr>cst_wskakunin_SHIKITI_MENSEKI_1B</vt:lpstr>
      <vt:lpstr>cst_wskakunin_SHIKITI_MENSEKI_1C</vt:lpstr>
      <vt:lpstr>cst_wskakunin_SHIKITI_MENSEKI_1D</vt:lpstr>
      <vt:lpstr>cst_wskakunin_SHIKITI_MENSEKI_2_TOTAL</vt:lpstr>
      <vt:lpstr>cst_wskakunin_SHIKITI_MENSEKI_2A</vt:lpstr>
      <vt:lpstr>cst_wskakunin_SHIKITI_MENSEKI_2B</vt:lpstr>
      <vt:lpstr>cst_wskakunin_SHIKITI_MENSEKI_2C</vt:lpstr>
      <vt:lpstr>cst_wskakunin_SHIKITI_MENSEKI_2D</vt:lpstr>
      <vt:lpstr>cst_wskakunin_SHIKITI_MENSEKI_BIKOU</vt:lpstr>
      <vt:lpstr>cst_wskakunin_SHINSEI_DATE</vt:lpstr>
      <vt:lpstr>cst_wskakunin_TAKASA_MAX_SHINSEI</vt:lpstr>
      <vt:lpstr>cst_wskakunin_TAKASA_MAX_SONOTA</vt:lpstr>
      <vt:lpstr>cst_wskakunin_tekihan01_TEKIHAN_KIKAN_ADDRESS</vt:lpstr>
      <vt:lpstr>cst_wskakunin_tekihan01_TEKIHAN_KIKAN_info</vt:lpstr>
      <vt:lpstr>cst_wskakunin_tekihan01_TEKIHAN_KIKAN_KEN__ken</vt:lpstr>
      <vt:lpstr>cst_wskakunin_tekihan01_TEKIHAN_KIKAN_NAME</vt:lpstr>
      <vt:lpstr>cst_wskakunin_tekihan01_TEKIHAN_STATE_mishinsei</vt:lpstr>
      <vt:lpstr>cst_wskakunin_tekihan01_TEKIHAN_STATE_shinsei</vt:lpstr>
      <vt:lpstr>cst_wskakunin_tekihan01_TEKIHAN_STATE_shinseifuyou</vt:lpstr>
      <vt:lpstr>cst_wskakunin_tekihan02_TEKIHAN_KIKAN_ADDRESS</vt:lpstr>
      <vt:lpstr>cst_wskakunin_tekihan02_TEKIHAN_KIKAN_info</vt:lpstr>
      <vt:lpstr>cst_wskakunin_tekihan02_TEKIHAN_KIKAN_KEN__ken</vt:lpstr>
      <vt:lpstr>cst_wskakunin_tekihan02_TEKIHAN_KIKAN_NAME</vt:lpstr>
      <vt:lpstr>cst_wskakunin_TOKUREI_TAKASA</vt:lpstr>
      <vt:lpstr>cst_wskakunin_TOKUREI_TAKASA_box_off</vt:lpstr>
      <vt:lpstr>cst_wskakunin_TOKUREI_TAKASA_box_on</vt:lpstr>
      <vt:lpstr>cst_wskakunin_TOKUREI_TAKASA_DOURO</vt:lpstr>
      <vt:lpstr>cst_wskakunin_TOKUREI_TAKASA_KITA</vt:lpstr>
      <vt:lpstr>cst_wskakunin_TOKUREI_TAKASA_RINTI</vt:lpstr>
      <vt:lpstr>cst_wskakunin_TOKUREI_txt</vt:lpstr>
      <vt:lpstr>cst_wskakunin_TOKUTEI_KOUJI_KANRYOU_DATE_select</vt:lpstr>
      <vt:lpstr>cst_wskakunin_TOKUTEI_KOUTEI</vt:lpstr>
      <vt:lpstr>cst_wskakunin_TOKUTEI_KOUTEI_inter1</vt:lpstr>
      <vt:lpstr>cst_wskakunin_TOKUTEI_KOUTEI_inter2</vt:lpstr>
      <vt:lpstr>cst_wskakunin_wskakunin_SONOTA_KUIKI</vt:lpstr>
      <vt:lpstr>cst_wskakunin_YOUSEKI_RITU</vt:lpstr>
      <vt:lpstr>cst_wskakunin_YOUSEKI_RITU_A</vt:lpstr>
      <vt:lpstr>cst_wskakunin_YOUSEKI_RITU_B</vt:lpstr>
      <vt:lpstr>cst_wskakunin_YOUSEKI_RITU_C</vt:lpstr>
      <vt:lpstr>cst_wskakunin_YOUSEKI_RITU_D</vt:lpstr>
      <vt:lpstr>cst_wskakunin_YOUTO</vt:lpstr>
      <vt:lpstr>cst_wskakunin_YOUTO_CODE</vt:lpstr>
      <vt:lpstr>cst_wskakunin_YOUTO_kodate_box</vt:lpstr>
      <vt:lpstr>cst_wskakunin_YOUTO_kyoudou_box</vt:lpstr>
      <vt:lpstr>cst_wskakunin_YOUTO_TIIKI</vt:lpstr>
      <vt:lpstr>cst_wskakunin_YOUTO_TIIKI_A</vt:lpstr>
      <vt:lpstr>cst_wskakunin_YOUTO_TIIKI_B</vt:lpstr>
      <vt:lpstr>cst_wskakunin_YOUTO_TIIKI_C</vt:lpstr>
      <vt:lpstr>cst_wskakunin_YOUTO_TIIKI_D</vt:lpstr>
      <vt:lpstr>茨城県_現地調査表!Print_Area</vt:lpstr>
      <vt:lpstr>火災_S造!Print_Area</vt:lpstr>
      <vt:lpstr>火災_木造!Print_Area</vt:lpstr>
      <vt:lpstr>確認申請書!Print_Area</vt:lpstr>
      <vt:lpstr>技術的審査依頼書_長期!Print_Area</vt:lpstr>
      <vt:lpstr>技術的審査依頼書_変更_低炭素!Print_Area</vt:lpstr>
      <vt:lpstr>空気・光・音環境_S造!Print_Area</vt:lpstr>
      <vt:lpstr>空気・光・音環境_木造!Print_Area</vt:lpstr>
      <vt:lpstr>軽微な変更説明書!Print_Area</vt:lpstr>
      <vt:lpstr>軽微変更該当証明申請書_長期!Print_Area</vt:lpstr>
      <vt:lpstr>工事監理者・施工者の決定届出書!Print_Area</vt:lpstr>
      <vt:lpstr>工事施工者の決定報告書!Print_Area</vt:lpstr>
      <vt:lpstr>高齢者_S造!Print_Area</vt:lpstr>
      <vt:lpstr>高齢者_木造!Print_Area</vt:lpstr>
      <vt:lpstr>取下げ届!Print_Area</vt:lpstr>
      <vt:lpstr>取下げ届_長期!Print_Area</vt:lpstr>
      <vt:lpstr>取下げ届_低炭素!Print_Area</vt:lpstr>
      <vt:lpstr>省エネ_木造!Print_Area</vt:lpstr>
      <vt:lpstr>省エネ関連業務用!Print_Area</vt:lpstr>
      <vt:lpstr>設計住宅性能評価申請書!Print_Area</vt:lpstr>
      <vt:lpstr>設計住宅性能評価申請書H!Print_Area</vt:lpstr>
      <vt:lpstr>設計住宅性能評価申請書H_!Print_Area</vt:lpstr>
      <vt:lpstr>設申一面!Print_Area</vt:lpstr>
      <vt:lpstr>設申一面_旧!Print_Area</vt:lpstr>
      <vt:lpstr>設申二面戸!Print_Area</vt:lpstr>
      <vt:lpstr>設申二面戸_旧!Print_Area</vt:lpstr>
      <vt:lpstr>耐震_一般_S造!Print_Area</vt:lpstr>
      <vt:lpstr>耐震_認証_S造!Print_Area</vt:lpstr>
      <vt:lpstr>耐震_木造!Print_Area</vt:lpstr>
      <vt:lpstr>第一面!Print_Area</vt:lpstr>
      <vt:lpstr>第一面_変更_低炭素!Print_Area</vt:lpstr>
      <vt:lpstr>第三面_低炭素!Print_Area</vt:lpstr>
      <vt:lpstr>第四面_完了【住宅を含まない建築物の場合】!Print_Area</vt:lpstr>
      <vt:lpstr>第四面_完了【住宅を含む建築物の場合】!Print_Area</vt:lpstr>
      <vt:lpstr>第四面_中間!Print_Area</vt:lpstr>
      <vt:lpstr>第四面_低炭素!Print_Area</vt:lpstr>
      <vt:lpstr>第二面!Print_Area</vt:lpstr>
      <vt:lpstr>第二面_省エネ!Print_Area</vt:lpstr>
      <vt:lpstr>第二面_低炭素!Print_Area</vt:lpstr>
      <vt:lpstr>第六面_低炭素!Print_Area</vt:lpstr>
      <vt:lpstr>中現申一面!Print_Area</vt:lpstr>
      <vt:lpstr>中現申一面_旧!Print_Area</vt:lpstr>
      <vt:lpstr>中現申二面!Print_Area</vt:lpstr>
      <vt:lpstr>中現申二面_旧!Print_Area</vt:lpstr>
      <vt:lpstr>注意書!Print_Area</vt:lpstr>
      <vt:lpstr>注意書_省エネ!Print_Area</vt:lpstr>
      <vt:lpstr>適合申一面!Print_Area</vt:lpstr>
      <vt:lpstr>適合申一面_旧!Print_Area</vt:lpstr>
      <vt:lpstr>適合申二面戸!Print_Area</vt:lpstr>
      <vt:lpstr>適合申二面戸_旧!Print_Area</vt:lpstr>
      <vt:lpstr>認定申請書_第１号!Print_Area</vt:lpstr>
      <vt:lpstr>認定申請書_第１号の２!Print_Area</vt:lpstr>
      <vt:lpstr>認定申請書_第１号の３!Print_Area</vt:lpstr>
      <vt:lpstr>表紙_S造!Print_Area</vt:lpstr>
      <vt:lpstr>表紙_木造!Print_Area</vt:lpstr>
      <vt:lpstr>変更確認申請書_第一面!Print_Area</vt:lpstr>
      <vt:lpstr>変更計画書_第一面_省エネ!Print_Area</vt:lpstr>
      <vt:lpstr>変更設計住宅性能評価申請書!Print_Area</vt:lpstr>
      <vt:lpstr>防犯_S造!Print_Area</vt:lpstr>
      <vt:lpstr>防犯_木造!Print_Area</vt:lpstr>
      <vt:lpstr>劣化・維持管理_S造!Print_Area</vt:lpstr>
      <vt:lpstr>劣化・維持管理_木造!Print_Area</vt:lpstr>
      <vt:lpstr>連名用別紙_申請者!Print_Area</vt:lpstr>
      <vt:lpstr>shinsei_build_p6_01_PAGE6_KOUZOU_KEISAN_KIND__002</vt:lpstr>
      <vt:lpstr>shinsei_build_p6_01_PAGE6_KOUZOU_KEISAN_KIND__004</vt:lpstr>
      <vt:lpstr>shinsei_build_p6_01_PAGE6_KOUZOU_KEISAN_KIND__005</vt:lpstr>
      <vt:lpstr>shinsei_build_YOUTO</vt:lpstr>
      <vt:lpstr>shinsei_HIKIUKE_DATE</vt:lpstr>
      <vt:lpstr>shinsei_ISSUE_DATE</vt:lpstr>
      <vt:lpstr>shinsei_ISSUE_KOUFU_NAME</vt:lpstr>
      <vt:lpstr>shinsei_ISSUE_NO</vt:lpstr>
      <vt:lpstr>shinsei_KAKU_SUMI_KOUFU_DATE</vt:lpstr>
      <vt:lpstr>shinsei_KAKU_SUMI_KOUFU_NAME</vt:lpstr>
      <vt:lpstr>shinsei_KAKU_SUMI_NO</vt:lpstr>
      <vt:lpstr>shinsei_PROVO_DATE</vt:lpstr>
      <vt:lpstr>shinsei_PROVO_NO</vt:lpstr>
      <vt:lpstr>shinsei_UKETUKE_NO</vt:lpstr>
      <vt:lpstr>shinsei_UNIT_COUNT</vt:lpstr>
      <vt:lpstr>showsheetflag_cst_DATA</vt:lpstr>
      <vt:lpstr>showsheetflag_dAName</vt:lpstr>
      <vt:lpstr>showsheetflag_DATA</vt:lpstr>
      <vt:lpstr>showsheetflag_dSHEET</vt:lpstr>
      <vt:lpstr>showsheetflag_dSTART</vt:lpstr>
      <vt:lpstr>showsheetflag_NoObject</vt:lpstr>
      <vt:lpstr>showsheetflag_ひたちなか市_別添</vt:lpstr>
      <vt:lpstr>showsheetflag_リスト</vt:lpstr>
      <vt:lpstr>showsheetflag_委任状_確認等</vt:lpstr>
      <vt:lpstr>showsheetflag_茨城県_現地調査表</vt:lpstr>
      <vt:lpstr>showsheetflag_火災_S造</vt:lpstr>
      <vt:lpstr>showsheetflag_火災_木造</vt:lpstr>
      <vt:lpstr>showsheetflag_確認申請書</vt:lpstr>
      <vt:lpstr>showsheetflag_完了検査追加説明書</vt:lpstr>
      <vt:lpstr>showsheetflag_記載事項変更・訂正届</vt:lpstr>
      <vt:lpstr>showsheetflag_技術的審査依頼書_長期</vt:lpstr>
      <vt:lpstr>showsheetflag_技術的審査依頼書_低炭素</vt:lpstr>
      <vt:lpstr>showsheetflag_技術的審査依頼書_変更_長期</vt:lpstr>
      <vt:lpstr>showsheetflag_技術的審査依頼書_変更_低炭素</vt:lpstr>
      <vt:lpstr>showsheetflag_空気・光・音環境_S造</vt:lpstr>
      <vt:lpstr>showsheetflag_空気・光・音環境_木造</vt:lpstr>
      <vt:lpstr>showsheetflag_軽微な変更説明書</vt:lpstr>
      <vt:lpstr>showsheetflag_軽微変更該当証明申請書</vt:lpstr>
      <vt:lpstr>showsheetflag_軽微変更該当証明申請書_長期</vt:lpstr>
      <vt:lpstr>showsheetflag_軽微変更説明書</vt:lpstr>
      <vt:lpstr>showsheetflag_建築確認申請事前調査票</vt:lpstr>
      <vt:lpstr>showsheetflag_建築計画概要書_第三面</vt:lpstr>
      <vt:lpstr>showsheetflag_建築工事届</vt:lpstr>
      <vt:lpstr>showsheetflag_建築工事届K</vt:lpstr>
      <vt:lpstr>showsheetflag_建築主別紙</vt:lpstr>
      <vt:lpstr>showsheetflag_工事監理者・施工者の決定届出書</vt:lpstr>
      <vt:lpstr>showsheetflag_工事施工者の決定報告書</vt:lpstr>
      <vt:lpstr>showsheetflag_工事取止届</vt:lpstr>
      <vt:lpstr>showsheetflag_項目リスト</vt:lpstr>
      <vt:lpstr>showsheetflag_高萩市_別添</vt:lpstr>
      <vt:lpstr>showsheetflag_高齢者_S造</vt:lpstr>
      <vt:lpstr>showsheetflag_高齢者_木造</vt:lpstr>
      <vt:lpstr>showsheetflag_取下げ届</vt:lpstr>
      <vt:lpstr>showsheetflag_取下げ届_省エネ</vt:lpstr>
      <vt:lpstr>showsheetflag_取下げ届_長期</vt:lpstr>
      <vt:lpstr>showsheetflag_取下げ届_低炭素</vt:lpstr>
      <vt:lpstr>showsheetflag_省エネ_S造</vt:lpstr>
      <vt:lpstr>showsheetflag_省エネ_木造</vt:lpstr>
      <vt:lpstr>showsheetflag_申請者別紙</vt:lpstr>
      <vt:lpstr>showsheetflag_申請書_2202</vt:lpstr>
      <vt:lpstr>showsheetflag_申請書_2210</vt:lpstr>
      <vt:lpstr>showsheetflag_水戸市_別添</vt:lpstr>
      <vt:lpstr>showsheetflag_設計住宅性能評価申請書</vt:lpstr>
      <vt:lpstr>showsheetflag_設計住宅性能評価申請書H</vt:lpstr>
      <vt:lpstr>showsheetflag_設申一面</vt:lpstr>
      <vt:lpstr>showsheetflag_設申一面_旧</vt:lpstr>
      <vt:lpstr>showsheetflag_設申二面戸</vt:lpstr>
      <vt:lpstr>showsheetflag_設申二面戸_旧</vt:lpstr>
      <vt:lpstr>showsheetflag_説明</vt:lpstr>
      <vt:lpstr>showsheetflag_説明1</vt:lpstr>
      <vt:lpstr>showsheetflag_説明2</vt:lpstr>
      <vt:lpstr>showsheetflag_耐震_一般_S造</vt:lpstr>
      <vt:lpstr>showsheetflag_耐震_認証_S造</vt:lpstr>
      <vt:lpstr>showsheetflag_耐震_木造</vt:lpstr>
      <vt:lpstr>showsheetflag_第１面連名用別紙_建築主</vt:lpstr>
      <vt:lpstr>showsheetflag_第一面</vt:lpstr>
      <vt:lpstr>showsheetflag_第一面_省エネ</vt:lpstr>
      <vt:lpstr>showsheetflag_第一面_低炭素</vt:lpstr>
      <vt:lpstr>showsheetflag_第一面_変更_低炭素</vt:lpstr>
      <vt:lpstr>showsheetflag_第五面_省エネ</vt:lpstr>
      <vt:lpstr>showsheetflag_第五面_低炭素</vt:lpstr>
      <vt:lpstr>showsheetflag_第三面_省エネ</vt:lpstr>
      <vt:lpstr>showsheetflag_第三面_低炭素</vt:lpstr>
      <vt:lpstr>showsheetflag_第四面_完了【住宅を含まない建築物の場合】</vt:lpstr>
      <vt:lpstr>showsheetflag_第四面_完了【住宅を含む建築物の場合】</vt:lpstr>
      <vt:lpstr>showsheetflag_第四面_省エネ</vt:lpstr>
      <vt:lpstr>showsheetflag_第四面_中間</vt:lpstr>
      <vt:lpstr>showsheetflag_第四面_低炭素</vt:lpstr>
      <vt:lpstr>showsheetflag_第七面_省エネ</vt:lpstr>
      <vt:lpstr>showsheetflag_第二面</vt:lpstr>
      <vt:lpstr>showsheetflag_第二面_省エネ</vt:lpstr>
      <vt:lpstr>showsheetflag_第二面_低炭素</vt:lpstr>
      <vt:lpstr>showsheetflag_第二面連名用別紙_建築主_省エネ</vt:lpstr>
      <vt:lpstr>showsheetflag_第二面連名用別紙_認定申請書_建築主</vt:lpstr>
      <vt:lpstr>showsheetflag_第二面連名用別紙１_建築主</vt:lpstr>
      <vt:lpstr>showsheetflag_第二面連名用別紙１_工事監理者</vt:lpstr>
      <vt:lpstr>showsheetflag_第二面連名用別紙１_施工者</vt:lpstr>
      <vt:lpstr>showsheetflag_第二面連名用別紙１_申請者</vt:lpstr>
      <vt:lpstr>showsheetflag_第二面連名用別紙１_設計者</vt:lpstr>
      <vt:lpstr>showsheetflag_第二面連名用別紙１_代理者</vt:lpstr>
      <vt:lpstr>showsheetflag_第六面_省エネ</vt:lpstr>
      <vt:lpstr>showsheetflag_第六面_低炭素</vt:lpstr>
      <vt:lpstr>showsheetflag_中現申一面</vt:lpstr>
      <vt:lpstr>showsheetflag_中現申一面_旧</vt:lpstr>
      <vt:lpstr>showsheetflag_中現申二面</vt:lpstr>
      <vt:lpstr>showsheetflag_中現申二面_旧</vt:lpstr>
      <vt:lpstr>showsheetflag_注意書</vt:lpstr>
      <vt:lpstr>showsheetflag_注意書_省エネ</vt:lpstr>
      <vt:lpstr>showsheetflag_適合申一面</vt:lpstr>
      <vt:lpstr>showsheetflag_適合申一面_旧</vt:lpstr>
      <vt:lpstr>showsheetflag_適合申二面戸</vt:lpstr>
      <vt:lpstr>showsheetflag_適合申二面戸_旧</vt:lpstr>
      <vt:lpstr>showsheetflag_日立市_別添</vt:lpstr>
      <vt:lpstr>showsheetflag_認定申請書_第１号</vt:lpstr>
      <vt:lpstr>showsheetflag_認定申請書_第１号の２</vt:lpstr>
      <vt:lpstr>showsheetflag_認定申請書_第１号の３</vt:lpstr>
      <vt:lpstr>showsheetflag_非表示予定</vt:lpstr>
      <vt:lpstr>showsheetflag_表紙_S造</vt:lpstr>
      <vt:lpstr>showsheetflag_表紙_木造</vt:lpstr>
      <vt:lpstr>showsheetflag_別紙_省エネ</vt:lpstr>
      <vt:lpstr>showsheetflag_別紙_低炭素</vt:lpstr>
      <vt:lpstr>showsheetflag_変更確認申請書_第一面</vt:lpstr>
      <vt:lpstr>showsheetflag_変更計画書_第一面_省エネ</vt:lpstr>
      <vt:lpstr>showsheetflag_変更設計住宅性能評価申請書</vt:lpstr>
      <vt:lpstr>showsheetflag_変更認定申請書_11条</vt:lpstr>
      <vt:lpstr>showsheetflag_変更認定申請書_13条</vt:lpstr>
      <vt:lpstr>showsheetflag_変更認定申請書_8条1項</vt:lpstr>
      <vt:lpstr>showsheetflag_防犯_S造</vt:lpstr>
      <vt:lpstr>showsheetflag_防犯_木造</vt:lpstr>
      <vt:lpstr>showsheetflag_名義変更届</vt:lpstr>
      <vt:lpstr>showsheetflag_用途の区分</vt:lpstr>
      <vt:lpstr>showsheetflag_劣化・維持管理_S造</vt:lpstr>
      <vt:lpstr>showsheetflag_劣化・維持管理_木造</vt:lpstr>
      <vt:lpstr>showsheetflag_連名用別紙_申請者</vt:lpstr>
      <vt:lpstr>wsflat35_dairi1_POST</vt:lpstr>
      <vt:lpstr>wsjob_JOB_INPUT_VERSION</vt:lpstr>
      <vt:lpstr>wsjob_JOB_KIND</vt:lpstr>
      <vt:lpstr>wsjob_JOB_SET_KIND</vt:lpstr>
      <vt:lpstr>wsjob_TARGET_KIND</vt:lpstr>
      <vt:lpstr>wsjob_TARGET_KIND__label</vt:lpstr>
      <vt:lpstr>wskakunin__bouka</vt:lpstr>
      <vt:lpstr>wskakunin__kouji</vt:lpstr>
      <vt:lpstr>wskakunin__kuiki</vt:lpstr>
      <vt:lpstr>wskakunin__tosi_kuiki</vt:lpstr>
      <vt:lpstr>wskakunin_20kouzou101_KOUZOUSEKKEI_KOUFU_NO</vt:lpstr>
      <vt:lpstr>wskakunin_20kouzou101_NAME</vt:lpstr>
      <vt:lpstr>wskakunin_20kouzou102_KOUZOUSEKKEI_KOUFU_NO</vt:lpstr>
      <vt:lpstr>wskakunin_20kouzou102_NAME</vt:lpstr>
      <vt:lpstr>wskakunin_20kouzou103_KOUZOUSEKKEI_KOUFU_NO</vt:lpstr>
      <vt:lpstr>wskakunin_20kouzou103_NAME</vt:lpstr>
      <vt:lpstr>wskakunin_20kouzou104_KOUZOUSEKKEI_KOUFU_NO</vt:lpstr>
      <vt:lpstr>wskakunin_20kouzou104_NAME</vt:lpstr>
      <vt:lpstr>wskakunin_20kouzou105_KOUZOUSEKKEI_KOUFU_NO</vt:lpstr>
      <vt:lpstr>wskakunin_20kouzou105_NAME</vt:lpstr>
      <vt:lpstr>wskakunin_20kouzou301_KOUZOUSEKKEI_KOUFU_NO</vt:lpstr>
      <vt:lpstr>wskakunin_20kouzou301_NAME</vt:lpstr>
      <vt:lpstr>wskakunin_20kouzou302_KOUZOUSEKKEI_KOUFU_NO</vt:lpstr>
      <vt:lpstr>wskakunin_20kouzou302_NAME</vt:lpstr>
      <vt:lpstr>wskakunin_20kouzou303_KOUZOUSEKKEI_KOUFU_NO</vt:lpstr>
      <vt:lpstr>wskakunin_20kouzou303_NAME</vt:lpstr>
      <vt:lpstr>wskakunin_20kouzou304_KOUZOUSEKKEI_KOUFU_NO</vt:lpstr>
      <vt:lpstr>wskakunin_20kouzou304_NAME</vt:lpstr>
      <vt:lpstr>wskakunin_20kouzou305_KOUZOUSEKKEI_KOUFU_NO</vt:lpstr>
      <vt:lpstr>wskakunin_20kouzou305_NAME</vt:lpstr>
      <vt:lpstr>wskakunin_20setubi101_NAME</vt:lpstr>
      <vt:lpstr>wskakunin_20setubi101_SETUBISEKKEI_KOUFU_NO</vt:lpstr>
      <vt:lpstr>wskakunin_20setubi102_NAME</vt:lpstr>
      <vt:lpstr>wskakunin_20setubi102_SETUBISEKKEI_KOUFU_NO</vt:lpstr>
      <vt:lpstr>wskakunin_20setubi103_NAME</vt:lpstr>
      <vt:lpstr>wskakunin_20setubi103_SETUBISEKKEI_KOUFU_NO</vt:lpstr>
      <vt:lpstr>wskakunin_20setubi104_NAME</vt:lpstr>
      <vt:lpstr>wskakunin_20setubi104_SETUBISEKKEI_KOUFU_NO</vt:lpstr>
      <vt:lpstr>wskakunin_20setubi105_NAME</vt:lpstr>
      <vt:lpstr>wskakunin_20setubi105_SETUBISEKKEI_KOUFU_NO</vt:lpstr>
      <vt:lpstr>wskakunin_20setubi301_NAME</vt:lpstr>
      <vt:lpstr>wskakunin_20setubi301_SETUBISEKKEI_KOUFU_NO</vt:lpstr>
      <vt:lpstr>wskakunin_20setubi302_NAME</vt:lpstr>
      <vt:lpstr>wskakunin_20setubi302_SETUBISEKKEI_KOUFU_NO</vt:lpstr>
      <vt:lpstr>wskakunin_20setubi303_NAME</vt:lpstr>
      <vt:lpstr>wskakunin_20setubi303_SETUBISEKKEI_KOUFU_NO</vt:lpstr>
      <vt:lpstr>wskakunin_20setubi304_NAME</vt:lpstr>
      <vt:lpstr>wskakunin_20setubi304_SETUBISEKKEI_KOUFU_NO</vt:lpstr>
      <vt:lpstr>wskakunin_20setubi305_NAME</vt:lpstr>
      <vt:lpstr>wskakunin_20setubi305_SETUBISEKKEI_KOUFU_NO</vt:lpstr>
      <vt:lpstr>wskakunin_APPLICANT_NAME</vt:lpstr>
      <vt:lpstr>wskakunin_BOUKA_22JYO</vt:lpstr>
      <vt:lpstr>wskakunin_BOUKA_BOUKA</vt:lpstr>
      <vt:lpstr>wskakunin_BOUKA_JYUN_BOUKA</vt:lpstr>
      <vt:lpstr>wskakunin_BOUKA_NASI</vt:lpstr>
      <vt:lpstr>wskakunin_BOUKA_SETUBI_FLAG</vt:lpstr>
      <vt:lpstr>wskakunin_BUILD__address</vt:lpstr>
      <vt:lpstr>wskakunin_BUILD_ADDRESS</vt:lpstr>
      <vt:lpstr>wskakunin_BUILD_JYUKYO__address</vt:lpstr>
      <vt:lpstr>wskakunin_BUILD_JYUKYO_ADDRESS</vt:lpstr>
      <vt:lpstr>wskakunin_BUILD_JYUKYO_KEN__ken</vt:lpstr>
      <vt:lpstr>wskakunin_BUILD_KEN__ken</vt:lpstr>
      <vt:lpstr>wskakunin_BUILD_NAME</vt:lpstr>
      <vt:lpstr>wskakunin_BUILD_NAME_KANA</vt:lpstr>
      <vt:lpstr>wskakunin_BUILD_SHINSEI_COUNT</vt:lpstr>
      <vt:lpstr>wskakunin_BUILD_SONOTA_COUNT</vt:lpstr>
      <vt:lpstr>wskakunin_dairi1__address</vt:lpstr>
      <vt:lpstr>wskakunin_dairi1__sikaku</vt:lpstr>
      <vt:lpstr>wskakunin_dairi1_FAX</vt:lpstr>
      <vt:lpstr>wskakunin_dairi1_JIMU__sikaku</vt:lpstr>
      <vt:lpstr>wskakunin_dairi1_JIMU_NAME</vt:lpstr>
      <vt:lpstr>wskakunin_dairi1_JIMU_NO</vt:lpstr>
      <vt:lpstr>wskakunin_dairi1_JIMU_SIKAKU__label</vt:lpstr>
      <vt:lpstr>wskakunin_dairi1_JIMU_TOUROKU_KIKAN__label</vt:lpstr>
      <vt:lpstr>wskakunin_dairi1_KENTIKUSI_NO</vt:lpstr>
      <vt:lpstr>wskakunin_dairi1_NAME</vt:lpstr>
      <vt:lpstr>wskakunin_dairi1_NAME_KANA</vt:lpstr>
      <vt:lpstr>wskakunin_dairi1_SIKAKU__label</vt:lpstr>
      <vt:lpstr>wskakunin_dairi1_TEL</vt:lpstr>
      <vt:lpstr>wskakunin_dairi1_TOUROKU_KIKAN__label</vt:lpstr>
      <vt:lpstr>wskakunin_dairi1_ZIP</vt:lpstr>
      <vt:lpstr>wskakunin_dairi2__address</vt:lpstr>
      <vt:lpstr>wskakunin_dairi2__sikaku</vt:lpstr>
      <vt:lpstr>wskakunin_dairi2_FAX</vt:lpstr>
      <vt:lpstr>wskakunin_dairi2_JIMU__sikaku</vt:lpstr>
      <vt:lpstr>wskakunin_dairi2_JIMU_NAME</vt:lpstr>
      <vt:lpstr>wskakunin_dairi2_JIMU_NO</vt:lpstr>
      <vt:lpstr>wskakunin_dairi2_JIMU_SIKAKU__label</vt:lpstr>
      <vt:lpstr>wskakunin_dairi2_JIMU_TOUROKU_KIKAN__label</vt:lpstr>
      <vt:lpstr>wskakunin_dairi2_KENTIKUSI_NO</vt:lpstr>
      <vt:lpstr>wskakunin_dairi2_NAME</vt:lpstr>
      <vt:lpstr>wskakunin_dairi2_NAME_KANA</vt:lpstr>
      <vt:lpstr>wskakunin_dairi2_SIKAKU__label</vt:lpstr>
      <vt:lpstr>wskakunin_dairi2_TEL</vt:lpstr>
      <vt:lpstr>wskakunin_dairi2_TOUROKU_KIKAN__label</vt:lpstr>
      <vt:lpstr>wskakunin_dairi2_ZIP</vt:lpstr>
      <vt:lpstr>wskakunin_dairi3__address</vt:lpstr>
      <vt:lpstr>wskakunin_dairi3__sikaku</vt:lpstr>
      <vt:lpstr>wskakunin_dairi3_FAX</vt:lpstr>
      <vt:lpstr>wskakunin_dairi3_JIMU__sikaku</vt:lpstr>
      <vt:lpstr>wskakunin_dairi3_JIMU_NAME</vt:lpstr>
      <vt:lpstr>wskakunin_dairi3_JIMU_NO</vt:lpstr>
      <vt:lpstr>wskakunin_dairi3_JIMU_SIKAKU__label</vt:lpstr>
      <vt:lpstr>wskakunin_dairi3_JIMU_TOUROKU_KIKAN__label</vt:lpstr>
      <vt:lpstr>wskakunin_dairi3_KENTIKUSI_NO</vt:lpstr>
      <vt:lpstr>wskakunin_dairi3_NAME</vt:lpstr>
      <vt:lpstr>wskakunin_dairi3_NAME_KANA</vt:lpstr>
      <vt:lpstr>wskakunin_dairi3_SIKAKU__label</vt:lpstr>
      <vt:lpstr>wskakunin_dairi3_TEL</vt:lpstr>
      <vt:lpstr>wskakunin_dairi3_TOUROKU_KIKAN__label</vt:lpstr>
      <vt:lpstr>wskakunin_dairi3_ZIP</vt:lpstr>
      <vt:lpstr>wskakunin_dairi4__address</vt:lpstr>
      <vt:lpstr>wskakunin_dairi4__sikaku</vt:lpstr>
      <vt:lpstr>wskakunin_dairi4_FAX</vt:lpstr>
      <vt:lpstr>wskakunin_dairi4_JIMU__sikaku</vt:lpstr>
      <vt:lpstr>wskakunin_dairi4_JIMU_NAME</vt:lpstr>
      <vt:lpstr>wskakunin_dairi4_JIMU_NO</vt:lpstr>
      <vt:lpstr>wskakunin_dairi4_JIMU_SIKAKU__label</vt:lpstr>
      <vt:lpstr>wskakunin_dairi4_JIMU_TOUROKU_KIKAN__label</vt:lpstr>
      <vt:lpstr>wskakunin_dairi4_KENTIKUSI_NO</vt:lpstr>
      <vt:lpstr>wskakunin_dairi4_NAME</vt:lpstr>
      <vt:lpstr>wskakunin_dairi4_NAME_KANA</vt:lpstr>
      <vt:lpstr>wskakunin_dairi4_SIKAKU__label</vt:lpstr>
      <vt:lpstr>wskakunin_dairi4_TEL</vt:lpstr>
      <vt:lpstr>wskakunin_dairi4_TOUROKU_KIKAN__label</vt:lpstr>
      <vt:lpstr>wskakunin_dairi4_ZIP</vt:lpstr>
      <vt:lpstr>wskakunin_dairi5__address</vt:lpstr>
      <vt:lpstr>wskakunin_dairi5__sikaku</vt:lpstr>
      <vt:lpstr>wskakunin_dairi5_FAX</vt:lpstr>
      <vt:lpstr>wskakunin_dairi5_JIMU__sikaku</vt:lpstr>
      <vt:lpstr>wskakunin_dairi5_JIMU_NAME</vt:lpstr>
      <vt:lpstr>wskakunin_dairi5_JIMU_NO</vt:lpstr>
      <vt:lpstr>wskakunin_dairi5_JIMU_SIKAKU__label</vt:lpstr>
      <vt:lpstr>wskakunin_dairi5_JIMU_TOUROKU_KIKAN__label</vt:lpstr>
      <vt:lpstr>wskakunin_dairi5_KENTIKUSI_NO</vt:lpstr>
      <vt:lpstr>wskakunin_dairi5_NAME</vt:lpstr>
      <vt:lpstr>wskakunin_dairi5_NAME_KANA</vt:lpstr>
      <vt:lpstr>wskakunin_dairi5_SIKAKU__label</vt:lpstr>
      <vt:lpstr>wskakunin_dairi5_TEL</vt:lpstr>
      <vt:lpstr>wskakunin_dairi5_TOUROKU_KIKAN__label</vt:lpstr>
      <vt:lpstr>wskakunin_dairi5_ZIP</vt:lpstr>
      <vt:lpstr>wskakunin_dairi6__address</vt:lpstr>
      <vt:lpstr>wskakunin_dairi6__sikaku</vt:lpstr>
      <vt:lpstr>wskakunin_dairi6_FAX</vt:lpstr>
      <vt:lpstr>wskakunin_dairi6_JIMU__sikaku</vt:lpstr>
      <vt:lpstr>wskakunin_dairi6_JIMU_NAME</vt:lpstr>
      <vt:lpstr>wskakunin_dairi6_JIMU_NO</vt:lpstr>
      <vt:lpstr>wskakunin_dairi6_JIMU_SIKAKU__label</vt:lpstr>
      <vt:lpstr>wskakunin_dairi6_JIMU_TOUROKU_KIKAN__label</vt:lpstr>
      <vt:lpstr>wskakunin_dairi6_KENTIKUSI_NO</vt:lpstr>
      <vt:lpstr>wskakunin_dairi6_NAME</vt:lpstr>
      <vt:lpstr>wskakunin_dairi6_NAME_KANA</vt:lpstr>
      <vt:lpstr>wskakunin_dairi6_SIKAKU__label</vt:lpstr>
      <vt:lpstr>wskakunin_dairi6_TEL</vt:lpstr>
      <vt:lpstr>wskakunin_dairi6_TOUROKU_KIKAN__label</vt:lpstr>
      <vt:lpstr>wskakunin_dairi6_ZIP</vt:lpstr>
      <vt:lpstr>wskakunin_dairi7__address</vt:lpstr>
      <vt:lpstr>wskakunin_dairi7__sikaku</vt:lpstr>
      <vt:lpstr>wskakunin_dairi7_FAX</vt:lpstr>
      <vt:lpstr>wskakunin_dairi7_JIMU__sikaku</vt:lpstr>
      <vt:lpstr>wskakunin_dairi7_JIMU_NAME</vt:lpstr>
      <vt:lpstr>wskakunin_dairi7_JIMU_NO</vt:lpstr>
      <vt:lpstr>wskakunin_dairi7_JIMU_SIKAKU__label</vt:lpstr>
      <vt:lpstr>wskakunin_dairi7_JIMU_TOUROKU_KIKAN__label</vt:lpstr>
      <vt:lpstr>wskakunin_dairi7_KENTIKUSI_NO</vt:lpstr>
      <vt:lpstr>wskakunin_dairi7_NAME</vt:lpstr>
      <vt:lpstr>wskakunin_dairi7_NAME_KANA</vt:lpstr>
      <vt:lpstr>wskakunin_dairi7_SIKAKU__label</vt:lpstr>
      <vt:lpstr>wskakunin_dairi7_TEL</vt:lpstr>
      <vt:lpstr>wskakunin_dairi7_TOUROKU_KIKAN__label</vt:lpstr>
      <vt:lpstr>wskakunin_dairi7_ZIP</vt:lpstr>
      <vt:lpstr>wskakunin_dairi8__address</vt:lpstr>
      <vt:lpstr>wskakunin_dairi8__sikaku</vt:lpstr>
      <vt:lpstr>wskakunin_dairi8_FAX</vt:lpstr>
      <vt:lpstr>wskakunin_dairi8_JIMU__sikaku</vt:lpstr>
      <vt:lpstr>wskakunin_dairi8_JIMU_NAME</vt:lpstr>
      <vt:lpstr>wskakunin_dairi8_JIMU_NO</vt:lpstr>
      <vt:lpstr>wskakunin_dairi8_JIMU_SIKAKU__label</vt:lpstr>
      <vt:lpstr>wskakunin_dairi8_JIMU_TOUROKU_KIKAN__label</vt:lpstr>
      <vt:lpstr>wskakunin_dairi8_KENTIKUSI_NO</vt:lpstr>
      <vt:lpstr>wskakunin_dairi8_NAME</vt:lpstr>
      <vt:lpstr>wskakunin_dairi8_NAME_KANA</vt:lpstr>
      <vt:lpstr>wskakunin_dairi8_SIKAKU__label</vt:lpstr>
      <vt:lpstr>wskakunin_dairi8_TEL</vt:lpstr>
      <vt:lpstr>wskakunin_dairi8_TOUROKU_KIKAN__label</vt:lpstr>
      <vt:lpstr>wskakunin_dairi8_ZIP</vt:lpstr>
      <vt:lpstr>wskakunin_DOURO_FUKUIN</vt:lpstr>
      <vt:lpstr>wskakunin_DOURO_NAGASA</vt:lpstr>
      <vt:lpstr>wskakunin_ecotekihan01_FUYOU_CAUSE</vt:lpstr>
      <vt:lpstr>wskakunin_ecotekihan01_TEKIHAN_KIKAN_ADDRESS</vt:lpstr>
      <vt:lpstr>wskakunin_ecotekihan01_TEKIHAN_KIKAN_KEN__ken</vt:lpstr>
      <vt:lpstr>wskakunin_ecotekihan01_TEKIHAN_KIKAN_NAME</vt:lpstr>
      <vt:lpstr>wskakunin_ecotekihan01_TEKIHAN_STATE</vt:lpstr>
      <vt:lpstr>wskakunin_gaiyou1_EV_KIND</vt:lpstr>
      <vt:lpstr>wskakunin_gaiyou1_KOUJI_KAITIKU</vt:lpstr>
      <vt:lpstr>wskakunin_gaiyou1_KOUJI_SINTIKU</vt:lpstr>
      <vt:lpstr>wskakunin_gaiyou1_KOUJI_SONOTA</vt:lpstr>
      <vt:lpstr>wskakunin_gaiyou1_KOUJI_SONOTA_TEXT</vt:lpstr>
      <vt:lpstr>wskakunin_gaiyou1_KOUJI_ZOUTIKU</vt:lpstr>
      <vt:lpstr>wskakunin_gaiyou1_KOUZOU</vt:lpstr>
      <vt:lpstr>wskakunin_gaiyou1_NINSYOU_NO</vt:lpstr>
      <vt:lpstr>wskakunin_gaiyou1_NO</vt:lpstr>
      <vt:lpstr>wskakunin_gaiyou1_SEKISAI</vt:lpstr>
      <vt:lpstr>wskakunin_gaiyou1_SONOTA</vt:lpstr>
      <vt:lpstr>wskakunin_gaiyou1_SONOTA_and_NINSYOU_NO</vt:lpstr>
      <vt:lpstr>wskakunin_gaiyou1_SPEED</vt:lpstr>
      <vt:lpstr>wskakunin_gaiyou1_TAKASA</vt:lpstr>
      <vt:lpstr>wskakunin_gaiyou1_TEIIN</vt:lpstr>
      <vt:lpstr>wskakunin_gaiyou1_TIKUZOU_MENSEKI_IGAI</vt:lpstr>
      <vt:lpstr>wskakunin_gaiyou1_TIKUZOU_MENSEKI_SHINSEI</vt:lpstr>
      <vt:lpstr>wskakunin_gaiyou1_TIKUZOU_MENSEKI_TOTAL</vt:lpstr>
      <vt:lpstr>wskakunin_gaiyou1_WORK_COUNT_IGAI</vt:lpstr>
      <vt:lpstr>wskakunin_gaiyou1_WORK_COUNT_SHINSEI</vt:lpstr>
      <vt:lpstr>wskakunin_gaiyou1_WORK_COUNT_TOTAL</vt:lpstr>
      <vt:lpstr>wskakunin_gaiyou1_WORK_SYURUI</vt:lpstr>
      <vt:lpstr>wskakunin_gaiyou1_WORK_SYURUI_CODE</vt:lpstr>
      <vt:lpstr>wskakunin_gaiyou1_YOUTO</vt:lpstr>
      <vt:lpstr>wskakunin_iken1__address</vt:lpstr>
      <vt:lpstr>wskakunin_iken1_DOC</vt:lpstr>
      <vt:lpstr>wskakunin_iken1_IKEN_NO</vt:lpstr>
      <vt:lpstr>wskakunin_iken1_JIMU_NAME</vt:lpstr>
      <vt:lpstr>wskakunin_iken1_NAME</vt:lpstr>
      <vt:lpstr>wskakunin_iken1_TEL</vt:lpstr>
      <vt:lpstr>wskakunin_iken1_ZIP</vt:lpstr>
      <vt:lpstr>wskakunin_iken2__address</vt:lpstr>
      <vt:lpstr>wskakunin_iken2_DOC</vt:lpstr>
      <vt:lpstr>wskakunin_iken2_IKEN_NO</vt:lpstr>
      <vt:lpstr>wskakunin_iken2_JIMU_NAME</vt:lpstr>
      <vt:lpstr>wskakunin_iken2_NAME</vt:lpstr>
      <vt:lpstr>wskakunin_iken2_TEL</vt:lpstr>
      <vt:lpstr>wskakunin_iken2_ZIP</vt:lpstr>
      <vt:lpstr>wskakunin_iken3__address</vt:lpstr>
      <vt:lpstr>wskakunin_iken3_DOC</vt:lpstr>
      <vt:lpstr>wskakunin_iken3_IKEN_NO</vt:lpstr>
      <vt:lpstr>wskakunin_iken3_JIMU_NAME</vt:lpstr>
      <vt:lpstr>wskakunin_iken3_NAME</vt:lpstr>
      <vt:lpstr>wskakunin_iken3_TEL</vt:lpstr>
      <vt:lpstr>wskakunin_iken3_ZIP</vt:lpstr>
      <vt:lpstr>wskakunin_iken4__address</vt:lpstr>
      <vt:lpstr>wskakunin_iken4_DOC</vt:lpstr>
      <vt:lpstr>wskakunin_iken4_IKEN_NO</vt:lpstr>
      <vt:lpstr>wskakunin_iken4_JIMU_NAME</vt:lpstr>
      <vt:lpstr>wskakunin_iken4_NAME</vt:lpstr>
      <vt:lpstr>wskakunin_iken4_TEL</vt:lpstr>
      <vt:lpstr>wskakunin_iken4_ZIP</vt:lpstr>
      <vt:lpstr>wskakunin_iken5__address</vt:lpstr>
      <vt:lpstr>wskakunin_iken5_DOC</vt:lpstr>
      <vt:lpstr>wskakunin_iken5_IKEN_NO</vt:lpstr>
      <vt:lpstr>wskakunin_iken5_JIMU_NAME</vt:lpstr>
      <vt:lpstr>wskakunin_iken5_NAME</vt:lpstr>
      <vt:lpstr>wskakunin_iken5_TEL</vt:lpstr>
      <vt:lpstr>wskakunin_iken5_ZIP</vt:lpstr>
      <vt:lpstr>wskakunin_KAISU_TIJYOU_SHINSEI</vt:lpstr>
      <vt:lpstr>wskakunin_KAISU_TIJYOU_SONOTA</vt:lpstr>
      <vt:lpstr>wskakunin_KAISU_TIKA_SHINSEI__zero</vt:lpstr>
      <vt:lpstr>wskakunin_KAISU_TIKA_SONOTA</vt:lpstr>
      <vt:lpstr>wskakunin_kanri1__address</vt:lpstr>
      <vt:lpstr>wskakunin_kanri1__sikaku</vt:lpstr>
      <vt:lpstr>wskakunin_kanri1_DOC</vt:lpstr>
      <vt:lpstr>wskakunin_kanri1_JIMU__sikaku</vt:lpstr>
      <vt:lpstr>wskakunin_kanri1_JIMU_NAME</vt:lpstr>
      <vt:lpstr>wskakunin_kanri1_JIMU_NO</vt:lpstr>
      <vt:lpstr>wskakunin_kanri1_JIMU_SIKAKU__label</vt:lpstr>
      <vt:lpstr>wskakunin_kanri1_JIMU_TOUROKU_KIKAN__label</vt:lpstr>
      <vt:lpstr>wskakunin_kanri1_KENTIKUSI_NO</vt:lpstr>
      <vt:lpstr>wskakunin_kanri1_NAME</vt:lpstr>
      <vt:lpstr>wskakunin_kanri1_SIKAKU__label</vt:lpstr>
      <vt:lpstr>wskakunin_kanri1_TEL</vt:lpstr>
      <vt:lpstr>wskakunin_kanri1_TOUROKU_KIKAN__label</vt:lpstr>
      <vt:lpstr>wskakunin_kanri1_ZIP</vt:lpstr>
      <vt:lpstr>wskakunin_kanri10__address</vt:lpstr>
      <vt:lpstr>wskakunin_kanri10__sikaku</vt:lpstr>
      <vt:lpstr>wskakunin_kanri10_DOC</vt:lpstr>
      <vt:lpstr>wskakunin_kanri10_JIMU__sikaku</vt:lpstr>
      <vt:lpstr>wskakunin_kanri10_JIMU_NAME</vt:lpstr>
      <vt:lpstr>wskakunin_kanri10_JIMU_NO</vt:lpstr>
      <vt:lpstr>wskakunin_kanri10_JIMU_SIKAKU__label</vt:lpstr>
      <vt:lpstr>wskakunin_kanri10_JIMU_TOUROKU_KIKAN__label</vt:lpstr>
      <vt:lpstr>wskakunin_kanri10_KENTIKUSI_NO</vt:lpstr>
      <vt:lpstr>wskakunin_kanri10_NAME</vt:lpstr>
      <vt:lpstr>wskakunin_kanri10_SIKAKU__label</vt:lpstr>
      <vt:lpstr>wskakunin_kanri10_TEL</vt:lpstr>
      <vt:lpstr>wskakunin_kanri10_TOUROKU_KIKAN__label</vt:lpstr>
      <vt:lpstr>wskakunin_kanri10_ZIP</vt:lpstr>
      <vt:lpstr>wskakunin_kanri11__address</vt:lpstr>
      <vt:lpstr>wskakunin_kanri11__sikaku</vt:lpstr>
      <vt:lpstr>wskakunin_kanri11_DOC</vt:lpstr>
      <vt:lpstr>wskakunin_kanri11_JIMU__sikaku</vt:lpstr>
      <vt:lpstr>wskakunin_kanri11_JIMU_NAME</vt:lpstr>
      <vt:lpstr>wskakunin_kanri11_JIMU_NO</vt:lpstr>
      <vt:lpstr>wskakunin_kanri11_JIMU_SIKAKU__label</vt:lpstr>
      <vt:lpstr>wskakunin_kanri11_JIMU_TOUROKU_KIKAN__label</vt:lpstr>
      <vt:lpstr>wskakunin_kanri11_KENTIKUSI_NO</vt:lpstr>
      <vt:lpstr>wskakunin_kanri11_NAME</vt:lpstr>
      <vt:lpstr>wskakunin_kanri11_SIKAKU__label</vt:lpstr>
      <vt:lpstr>wskakunin_kanri11_TEL</vt:lpstr>
      <vt:lpstr>wskakunin_kanri11_TOUROKU_KIKAN__label</vt:lpstr>
      <vt:lpstr>wskakunin_kanri11_ZIP</vt:lpstr>
      <vt:lpstr>wskakunin_kanri12__address</vt:lpstr>
      <vt:lpstr>wskakunin_kanri12__sikaku</vt:lpstr>
      <vt:lpstr>wskakunin_kanri12_DOC</vt:lpstr>
      <vt:lpstr>wskakunin_kanri12_JIMU__sikaku</vt:lpstr>
      <vt:lpstr>wskakunin_kanri12_JIMU_NAME</vt:lpstr>
      <vt:lpstr>wskakunin_kanri12_JIMU_NO</vt:lpstr>
      <vt:lpstr>wskakunin_kanri12_JIMU_SIKAKU__label</vt:lpstr>
      <vt:lpstr>wskakunin_kanri12_JIMU_TOUROKU_KIKAN__label</vt:lpstr>
      <vt:lpstr>wskakunin_kanri12_KENTIKUSI_NO</vt:lpstr>
      <vt:lpstr>wskakunin_kanri12_NAME</vt:lpstr>
      <vt:lpstr>wskakunin_kanri12_SIKAKU__label</vt:lpstr>
      <vt:lpstr>wskakunin_kanri12_TEL</vt:lpstr>
      <vt:lpstr>wskakunin_kanri12_TOUROKU_KIKAN__label</vt:lpstr>
      <vt:lpstr>wskakunin_kanri12_ZIP</vt:lpstr>
      <vt:lpstr>wskakunin_kanri2__address</vt:lpstr>
      <vt:lpstr>wskakunin_kanri2__sikaku</vt:lpstr>
      <vt:lpstr>wskakunin_kanri2_DOC</vt:lpstr>
      <vt:lpstr>wskakunin_kanri2_JIMU__sikaku</vt:lpstr>
      <vt:lpstr>wskakunin_kanri2_JIMU_NAME</vt:lpstr>
      <vt:lpstr>wskakunin_kanri2_JIMU_NO</vt:lpstr>
      <vt:lpstr>wskakunin_kanri2_JIMU_SIKAKU__label</vt:lpstr>
      <vt:lpstr>wskakunin_kanri2_JIMU_TOUROKU_KIKAN__label</vt:lpstr>
      <vt:lpstr>wskakunin_kanri2_KENTIKUSI_NO</vt:lpstr>
      <vt:lpstr>wskakunin_kanri2_NAME</vt:lpstr>
      <vt:lpstr>wskakunin_kanri2_SIKAKU__label</vt:lpstr>
      <vt:lpstr>wskakunin_kanri2_TEL</vt:lpstr>
      <vt:lpstr>wskakunin_kanri2_TOUROKU_KIKAN__label</vt:lpstr>
      <vt:lpstr>wskakunin_kanri2_ZIP</vt:lpstr>
      <vt:lpstr>wskakunin_kanri3__address</vt:lpstr>
      <vt:lpstr>wskakunin_kanri3__sikaku</vt:lpstr>
      <vt:lpstr>wskakunin_kanri3_DOC</vt:lpstr>
      <vt:lpstr>wskakunin_kanri3_JIMU__sikaku</vt:lpstr>
      <vt:lpstr>wskakunin_kanri3_JIMU_NAME</vt:lpstr>
      <vt:lpstr>wskakunin_kanri3_JIMU_NO</vt:lpstr>
      <vt:lpstr>wskakunin_kanri3_JIMU_SIKAKU__label</vt:lpstr>
      <vt:lpstr>wskakunin_kanri3_JIMU_TOUROKU_KIKAN__label</vt:lpstr>
      <vt:lpstr>wskakunin_kanri3_KENTIKUSI_NO</vt:lpstr>
      <vt:lpstr>wskakunin_kanri3_NAME</vt:lpstr>
      <vt:lpstr>wskakunin_kanri3_SIKAKU__label</vt:lpstr>
      <vt:lpstr>wskakunin_kanri3_TEL</vt:lpstr>
      <vt:lpstr>wskakunin_kanri3_TOUROKU_KIKAN__label</vt:lpstr>
      <vt:lpstr>wskakunin_kanri3_ZIP</vt:lpstr>
      <vt:lpstr>wskakunin_kanri4__address</vt:lpstr>
      <vt:lpstr>wskakunin_kanri4__sikaku</vt:lpstr>
      <vt:lpstr>wskakunin_kanri4_DOC</vt:lpstr>
      <vt:lpstr>wskakunin_kanri4_JIMU__sikaku</vt:lpstr>
      <vt:lpstr>wskakunin_kanri4_JIMU_NAME</vt:lpstr>
      <vt:lpstr>wskakunin_kanri4_JIMU_NO</vt:lpstr>
      <vt:lpstr>wskakunin_kanri4_JIMU_SIKAKU__label</vt:lpstr>
      <vt:lpstr>wskakunin_kanri4_JIMU_TOUROKU_KIKAN__label</vt:lpstr>
      <vt:lpstr>wskakunin_kanri4_KENTIKUSI_NO</vt:lpstr>
      <vt:lpstr>wskakunin_kanri4_NAME</vt:lpstr>
      <vt:lpstr>wskakunin_kanri4_SIKAKU__label</vt:lpstr>
      <vt:lpstr>wskakunin_kanri4_TEL</vt:lpstr>
      <vt:lpstr>wskakunin_kanri4_TOUROKU_KIKAN__label</vt:lpstr>
      <vt:lpstr>wskakunin_kanri4_ZIP</vt:lpstr>
      <vt:lpstr>wskakunin_kanri5__address</vt:lpstr>
      <vt:lpstr>wskakunin_kanri5__sikaku</vt:lpstr>
      <vt:lpstr>wskakunin_kanri5_DOC</vt:lpstr>
      <vt:lpstr>wskakunin_kanri5_JIMU__sikaku</vt:lpstr>
      <vt:lpstr>wskakunin_kanri5_JIMU_NAME</vt:lpstr>
      <vt:lpstr>wskakunin_kanri5_JIMU_NO</vt:lpstr>
      <vt:lpstr>wskakunin_kanri5_JIMU_SIKAKU__label</vt:lpstr>
      <vt:lpstr>wskakunin_kanri5_JIMU_TOUROKU_KIKAN__label</vt:lpstr>
      <vt:lpstr>wskakunin_kanri5_KENTIKUSI_NO</vt:lpstr>
      <vt:lpstr>wskakunin_kanri5_NAME</vt:lpstr>
      <vt:lpstr>wskakunin_kanri5_SIKAKU__label</vt:lpstr>
      <vt:lpstr>wskakunin_kanri5_TEL</vt:lpstr>
      <vt:lpstr>wskakunin_kanri5_TOUROKU_KIKAN__label</vt:lpstr>
      <vt:lpstr>wskakunin_kanri5_ZIP</vt:lpstr>
      <vt:lpstr>wskakunin_kanri6__address</vt:lpstr>
      <vt:lpstr>wskakunin_kanri6__sikaku</vt:lpstr>
      <vt:lpstr>wskakunin_kanri6_DOC</vt:lpstr>
      <vt:lpstr>wskakunin_kanri6_JIMU__sikaku</vt:lpstr>
      <vt:lpstr>wskakunin_kanri6_JIMU_NAME</vt:lpstr>
      <vt:lpstr>wskakunin_kanri6_JIMU_NO</vt:lpstr>
      <vt:lpstr>wskakunin_kanri6_JIMU_SIKAKU__label</vt:lpstr>
      <vt:lpstr>wskakunin_kanri6_JIMU_TOUROKU_KIKAN__label</vt:lpstr>
      <vt:lpstr>wskakunin_kanri6_KENTIKUSI_NO</vt:lpstr>
      <vt:lpstr>wskakunin_kanri6_NAME</vt:lpstr>
      <vt:lpstr>wskakunin_kanri6_SIKAKU__label</vt:lpstr>
      <vt:lpstr>wskakunin_kanri6_TEL</vt:lpstr>
      <vt:lpstr>wskakunin_kanri6_TOUROKU_KIKAN__label</vt:lpstr>
      <vt:lpstr>wskakunin_kanri6_ZIP</vt:lpstr>
      <vt:lpstr>wskakunin_kanri7__address</vt:lpstr>
      <vt:lpstr>wskakunin_kanri7__sikaku</vt:lpstr>
      <vt:lpstr>wskakunin_kanri7_DOC</vt:lpstr>
      <vt:lpstr>wskakunin_kanri7_JIMU__sikaku</vt:lpstr>
      <vt:lpstr>wskakunin_kanri7_JIMU_NAME</vt:lpstr>
      <vt:lpstr>wskakunin_kanri7_JIMU_NO</vt:lpstr>
      <vt:lpstr>wskakunin_kanri7_JIMU_SIKAKU__label</vt:lpstr>
      <vt:lpstr>wskakunin_kanri7_JIMU_TOUROKU_KIKAN__label</vt:lpstr>
      <vt:lpstr>wskakunin_kanri7_KENTIKUSI_NO</vt:lpstr>
      <vt:lpstr>wskakunin_kanri7_NAME</vt:lpstr>
      <vt:lpstr>wskakunin_kanri7_SIKAKU__label</vt:lpstr>
      <vt:lpstr>wskakunin_kanri7_TEL</vt:lpstr>
      <vt:lpstr>wskakunin_kanri7_TOUROKU_KIKAN__label</vt:lpstr>
      <vt:lpstr>wskakunin_kanri7_ZIP</vt:lpstr>
      <vt:lpstr>wskakunin_kanri8__address</vt:lpstr>
      <vt:lpstr>wskakunin_kanri8__sikaku</vt:lpstr>
      <vt:lpstr>wskakunin_kanri8_DOC</vt:lpstr>
      <vt:lpstr>wskakunin_kanri8_JIMU__sikaku</vt:lpstr>
      <vt:lpstr>wskakunin_kanri8_JIMU_NAME</vt:lpstr>
      <vt:lpstr>wskakunin_kanri8_JIMU_NO</vt:lpstr>
      <vt:lpstr>wskakunin_kanri8_JIMU_SIKAKU__label</vt:lpstr>
      <vt:lpstr>wskakunin_kanri8_JIMU_TOUROKU_KIKAN__label</vt:lpstr>
      <vt:lpstr>wskakunin_kanri8_KENTIKUSI_NO</vt:lpstr>
      <vt:lpstr>wskakunin_kanri8_NAME</vt:lpstr>
      <vt:lpstr>wskakunin_kanri8_SIKAKU__label</vt:lpstr>
      <vt:lpstr>wskakunin_kanri8_TEL</vt:lpstr>
      <vt:lpstr>wskakunin_kanri8_TOUROKU_KIKAN__label</vt:lpstr>
      <vt:lpstr>wskakunin_kanri8_ZIP</vt:lpstr>
      <vt:lpstr>wskakunin_kanri9__address</vt:lpstr>
      <vt:lpstr>wskakunin_kanri9__sikaku</vt:lpstr>
      <vt:lpstr>wskakunin_kanri9_DOC</vt:lpstr>
      <vt:lpstr>wskakunin_kanri9_JIMU__sikaku</vt:lpstr>
      <vt:lpstr>wskakunin_kanri9_JIMU_NAME</vt:lpstr>
      <vt:lpstr>wskakunin_kanri9_JIMU_NO</vt:lpstr>
      <vt:lpstr>wskakunin_kanri9_JIMU_SIKAKU__label</vt:lpstr>
      <vt:lpstr>wskakunin_kanri9_JIMU_TOUROKU_KIKAN__label</vt:lpstr>
      <vt:lpstr>wskakunin_kanri9_KENTIKUSI_NO</vt:lpstr>
      <vt:lpstr>wskakunin_kanri9_NAME</vt:lpstr>
      <vt:lpstr>wskakunin_kanri9_SIKAKU__label</vt:lpstr>
      <vt:lpstr>wskakunin_kanri9_TEL</vt:lpstr>
      <vt:lpstr>wskakunin_kanri9_TOUROKU_KIKAN__label</vt:lpstr>
      <vt:lpstr>wskakunin_kanri9_ZIP</vt:lpstr>
      <vt:lpstr>wskakunin_keibi_henkou01_HENKOU_GAIYOU</vt:lpstr>
      <vt:lpstr>wskakunin_keibi_henkou01_HENKOU_SYURUI</vt:lpstr>
      <vt:lpstr>wskakunin_KENPEI_RITU</vt:lpstr>
      <vt:lpstr>wskakunin_KENPEI_RITU_A</vt:lpstr>
      <vt:lpstr>wskakunin_KENPEI_RITU_B</vt:lpstr>
      <vt:lpstr>wskakunin_KENPEI_RITU_C</vt:lpstr>
      <vt:lpstr>wskakunin_KENPEI_RITU_D</vt:lpstr>
      <vt:lpstr>wskakunin_KENSA_YUKA_MENSEKI</vt:lpstr>
      <vt:lpstr>wskakunin_KENTIKU_MENSEKI_IGAI</vt:lpstr>
      <vt:lpstr>wskakunin_KENTIKU_MENSEKI_SHINSEI</vt:lpstr>
      <vt:lpstr>wskakunin_KENTIKU_MENSEKI_TOTAL</vt:lpstr>
      <vt:lpstr>wskakunin_KENTIKU_MENSEKI_ZENTAI_IGAI</vt:lpstr>
      <vt:lpstr>wskakunin_KENTIKU_MENSEKI_ZENTAI_SHINSEI</vt:lpstr>
      <vt:lpstr>wskakunin_KENTIKU_MENSEKI_ZENTAI_TOTAL</vt:lpstr>
      <vt:lpstr>wskakunin_KENTIKU_NINSYO_NO</vt:lpstr>
      <vt:lpstr>wskakunin_KIKAN_NAME</vt:lpstr>
      <vt:lpstr>wskakunin_KOUJI_DAI_MOYOUGAE</vt:lpstr>
      <vt:lpstr>wskakunin_KOUJI_DAI_SYUUZEN</vt:lpstr>
      <vt:lpstr>wskakunin_KOUJI_ITEN</vt:lpstr>
      <vt:lpstr>wskakunin_KOUJI_KAITIKU</vt:lpstr>
      <vt:lpstr>wskakunin_KOUJI_KANRYOU_DATE</vt:lpstr>
      <vt:lpstr>wskakunin_KOUJI_KANRYOU_YOTEI_DATE</vt:lpstr>
      <vt:lpstr>wskakunin_KOUJI_SINTIKU</vt:lpstr>
      <vt:lpstr>wskakunin_KOUJI_TYAKUSYU_DATE</vt:lpstr>
      <vt:lpstr>wskakunin_KOUJI_TYAKUSYU_YOTEI_DATE</vt:lpstr>
      <vt:lpstr>wskakunin_KOUJI_YOUTOHENKOU</vt:lpstr>
      <vt:lpstr>wskakunin_KOUJI_ZOUTIKU</vt:lpstr>
      <vt:lpstr>wskakunin_koutei_ikou01_KOUTEI_DATE</vt:lpstr>
      <vt:lpstr>wskakunin_koutei_ikou01_KOUTEI_KAISUU</vt:lpstr>
      <vt:lpstr>wskakunin_koutei_ikou01_KOUTEI_TEXT</vt:lpstr>
      <vt:lpstr>wskakunin_koutei_ikou02_KOUTEI_DATE</vt:lpstr>
      <vt:lpstr>wskakunin_koutei_ikou02_KOUTEI_KAISUU</vt:lpstr>
      <vt:lpstr>wskakunin_koutei_ikou02_KOUTEI_TEXT</vt:lpstr>
      <vt:lpstr>wskakunin_koutei_izen01_INTER_ISSUE_DATE</vt:lpstr>
      <vt:lpstr>wskakunin_koutei_izen01_INTER_ISSUE_NAME</vt:lpstr>
      <vt:lpstr>wskakunin_koutei_izen01_INTER_ISSUE_NO</vt:lpstr>
      <vt:lpstr>wskakunin_koutei_izen01_KOUTEI_KAISUU</vt:lpstr>
      <vt:lpstr>wskakunin_koutei_izen01_KOUTEI_TEXT</vt:lpstr>
      <vt:lpstr>wskakunin_koutei_izen02_INTER_ISSUE_DATE</vt:lpstr>
      <vt:lpstr>wskakunin_koutei_izen02_INTER_ISSUE_NAME</vt:lpstr>
      <vt:lpstr>wskakunin_koutei_izen02_INTER_ISSUE_NO</vt:lpstr>
      <vt:lpstr>wskakunin_koutei_izen02_KOUTEI_KAISUU</vt:lpstr>
      <vt:lpstr>wskakunin_koutei_izen02_KOUTEI_TEXT</vt:lpstr>
      <vt:lpstr>wskakunin_koutei_izen03_INTER_ISSUE_DATE</vt:lpstr>
      <vt:lpstr>wskakunin_koutei_izen03_INTER_ISSUE_NAME</vt:lpstr>
      <vt:lpstr>wskakunin_koutei_izen03_INTER_ISSUE_NO</vt:lpstr>
      <vt:lpstr>wskakunin_koutei_izen03_KOUTEI_KAISUU</vt:lpstr>
      <vt:lpstr>wskakunin_koutei_izen03_KOUTEI_TEXT</vt:lpstr>
      <vt:lpstr>wskakunin_koutei_izen04_INTER_ISSUE_DATE</vt:lpstr>
      <vt:lpstr>wskakunin_koutei_izen04_INTER_ISSUE_NAME</vt:lpstr>
      <vt:lpstr>wskakunin_koutei_izen04_INTER_ISSUE_NO</vt:lpstr>
      <vt:lpstr>wskakunin_koutei_izen04_KOUTEI_KAISUU</vt:lpstr>
      <vt:lpstr>wskakunin_koutei_izen04_KOUTEI_TEXT</vt:lpstr>
      <vt:lpstr>wskakunin_koutei01_INTER_ISSUE_DATE</vt:lpstr>
      <vt:lpstr>wskakunin_koutei01_INTER_ISSUE_NAME</vt:lpstr>
      <vt:lpstr>wskakunin_koutei01_INTER_ISSUE_NO</vt:lpstr>
      <vt:lpstr>wskakunin_koutei01_KOUTEI_DATE</vt:lpstr>
      <vt:lpstr>wskakunin_koutei01_KOUTEI_KAISUU</vt:lpstr>
      <vt:lpstr>wskakunin_koutei01_KOUTEI_TEXT</vt:lpstr>
      <vt:lpstr>wskakunin_koutei02_INTER_ISSUE_DATE</vt:lpstr>
      <vt:lpstr>wskakunin_koutei02_INTER_ISSUE_NAME</vt:lpstr>
      <vt:lpstr>wskakunin_koutei02_INTER_ISSUE_NO</vt:lpstr>
      <vt:lpstr>wskakunin_koutei02_KOUTEI_DATE</vt:lpstr>
      <vt:lpstr>wskakunin_koutei02_KOUTEI_KAISUU</vt:lpstr>
      <vt:lpstr>wskakunin_koutei02_KOUTEI_TEXT</vt:lpstr>
      <vt:lpstr>wskakunin_koutei03_KOUTEI_DATE</vt:lpstr>
      <vt:lpstr>wskakunin_koutei03_KOUTEI_KAISUU</vt:lpstr>
      <vt:lpstr>wskakunin_koutei03_KOUTEI_TEXT</vt:lpstr>
      <vt:lpstr>wskakunin_koutei04_KOUTEI_DATE</vt:lpstr>
      <vt:lpstr>wskakunin_koutei04_KOUTEI_KAISUU</vt:lpstr>
      <vt:lpstr>wskakunin_koutei04_KOUTEI_TEXT</vt:lpstr>
      <vt:lpstr>wskakunin_KOUZOU1</vt:lpstr>
      <vt:lpstr>wskakunin_KOUZOU2</vt:lpstr>
      <vt:lpstr>wskakunin_KUIKI_HISETTEI</vt:lpstr>
      <vt:lpstr>wskakunin_KUIKI_JYUN_TOSHI</vt:lpstr>
      <vt:lpstr>wskakunin_KUIKI_KUIKIGAI</vt:lpstr>
      <vt:lpstr>wskakunin_KUIKI_SIGAIKA</vt:lpstr>
      <vt:lpstr>wskakunin_KUIKI_TOSI</vt:lpstr>
      <vt:lpstr>wskakunin_KUIKI_TYOSEI</vt:lpstr>
      <vt:lpstr>wskakunin_kyoka01_</vt:lpstr>
      <vt:lpstr>wskakunin_kyoka01_BIKOU</vt:lpstr>
      <vt:lpstr>wskakunin_kyoka01_HOUREI</vt:lpstr>
      <vt:lpstr>wskakunin_kyoka01_JOUKOU</vt:lpstr>
      <vt:lpstr>wskakunin_kyoka01_KYOKA_DATE</vt:lpstr>
      <vt:lpstr>wskakunin_kyoka01_KYOKA_NO</vt:lpstr>
      <vt:lpstr>wskakunin_kyoka02_BIKOU</vt:lpstr>
      <vt:lpstr>wskakunin_kyoka02_HOUREI</vt:lpstr>
      <vt:lpstr>wskakunin_kyoka02_JOUKOU</vt:lpstr>
      <vt:lpstr>wskakunin_kyoka02_KYOKA_DATE</vt:lpstr>
      <vt:lpstr>wskakunin_kyoka02_KYOKA_NO</vt:lpstr>
      <vt:lpstr>wskakunin_kyoka03_BIKOU</vt:lpstr>
      <vt:lpstr>wskakunin_kyoka03_HOUREI</vt:lpstr>
      <vt:lpstr>wskakunin_kyoka03_JOUKOU</vt:lpstr>
      <vt:lpstr>wskakunin_kyoka03_KYOKA_DATE</vt:lpstr>
      <vt:lpstr>wskakunin_kyoka03_KYOKA_NO</vt:lpstr>
      <vt:lpstr>wskakunin_LAST_ISSUE_DATE</vt:lpstr>
      <vt:lpstr>wskakunin_LAST_ISSUE_NAME</vt:lpstr>
      <vt:lpstr>wskakunin_LAST_ISSUE_NO</vt:lpstr>
      <vt:lpstr>wskakunin_LIMIT_KENPEI_RITU</vt:lpstr>
      <vt:lpstr>wskakunin_LIMIT_YOUSEKI_RITU</vt:lpstr>
      <vt:lpstr>wskakunin_NOBE_MENSEKI</vt:lpstr>
      <vt:lpstr>wskakunin_NOBE_MENSEKI_BITIKUSOUKO_IGAI</vt:lpstr>
      <vt:lpstr>wskakunin_NOBE_MENSEKI_BITIKUSOUKO_SHINSEI</vt:lpstr>
      <vt:lpstr>wskakunin_NOBE_MENSEKI_BITIKUSOUKO_TOTAL</vt:lpstr>
      <vt:lpstr>wskakunin_NOBE_MENSEKI_BUILD_IGAI</vt:lpstr>
      <vt:lpstr>wskakunin_NOBE_MENSEKI_BUILD_SHINSEI</vt:lpstr>
      <vt:lpstr>wskakunin_NOBE_MENSEKI_BUILD_TOTAL</vt:lpstr>
      <vt:lpstr>wskakunin_NOBE_MENSEKI_CHOSUISOU_IGAI</vt:lpstr>
      <vt:lpstr>wskakunin_NOBE_MENSEKI_CHOSUISOU_SHINSEI</vt:lpstr>
      <vt:lpstr>wskakunin_NOBE_MENSEKI_CHOSUISOU_TOTAL</vt:lpstr>
      <vt:lpstr>wskakunin_NOBE_MENSEKI_FUSANNYU_IGAI</vt:lpstr>
      <vt:lpstr>wskakunin_NOBE_MENSEKI_FUSANNYU_SHINSEI</vt:lpstr>
      <vt:lpstr>wskakunin_NOBE_MENSEKI_FUSANNYU_TOTAL</vt:lpstr>
      <vt:lpstr>wskakunin_NOBE_MENSEKI_JIKAHATUDEN_IGAI</vt:lpstr>
      <vt:lpstr>wskakunin_NOBE_MENSEKI_JIKAHATUDEN_SHINSEI</vt:lpstr>
      <vt:lpstr>wskakunin_NOBE_MENSEKI_JIKAHATUDEN_TOTAL</vt:lpstr>
      <vt:lpstr>wskakunin_NOBE_MENSEKI_JYUTAKU_IGAI</vt:lpstr>
      <vt:lpstr>wskakunin_NOBE_MENSEKI_JYUTAKU_SHINSEI</vt:lpstr>
      <vt:lpstr>wskakunin_NOBE_MENSEKI_JYUTAKU_TOTAL</vt:lpstr>
      <vt:lpstr>wskakunin_NOBE_MENSEKI_KIKAI_IGAI</vt:lpstr>
      <vt:lpstr>wskakunin_NOBE_MENSEKI_KIKAI_SHINSEI</vt:lpstr>
      <vt:lpstr>wskakunin_NOBE_MENSEKI_KIKAI_TOTAL</vt:lpstr>
      <vt:lpstr>wskakunin_NOBE_MENSEKI_KYOYOU_IGAI</vt:lpstr>
      <vt:lpstr>wskakunin_NOBE_MENSEKI_KYOYOU_SHINSEI</vt:lpstr>
      <vt:lpstr>wskakunin_NOBE_MENSEKI_KYOYOU_TOTAL</vt:lpstr>
      <vt:lpstr>wskakunin_NOBE_MENSEKI_ROUJIN_IGAI</vt:lpstr>
      <vt:lpstr>wskakunin_NOBE_MENSEKI_ROUJIN_SHINSEI</vt:lpstr>
      <vt:lpstr>wskakunin_NOBE_MENSEKI_ROUJIN_TOTAL</vt:lpstr>
      <vt:lpstr>wskakunin_NOBE_MENSEKI_SYAKO_IGAI</vt:lpstr>
      <vt:lpstr>wskakunin_NOBE_MENSEKI_SYAKO_SHINSEI</vt:lpstr>
      <vt:lpstr>wskakunin_NOBE_MENSEKI_SYAKO_TOTAL</vt:lpstr>
      <vt:lpstr>wskakunin_NOBE_MENSEKI_SYOUKOURO_IGAI</vt:lpstr>
      <vt:lpstr>wskakunin_NOBE_MENSEKI_SYOUKOURO_SHINSEI</vt:lpstr>
      <vt:lpstr>wskakunin_NOBE_MENSEKI_SYOUKOURO_TOTAL</vt:lpstr>
      <vt:lpstr>wskakunin_NOBE_MENSEKI_TAKUHAI_IGAI</vt:lpstr>
      <vt:lpstr>wskakunin_NOBE_MENSEKI_TAKUHAI_SHINSEI</vt:lpstr>
      <vt:lpstr>wskakunin_NOBE_MENSEKI_TAKUHAI_TOTAL</vt:lpstr>
      <vt:lpstr>wskakunin_NOBE_MENSEKI_TIKAI_IGAI</vt:lpstr>
      <vt:lpstr>wskakunin_NOBE_MENSEKI_TIKAI_SHINSEI</vt:lpstr>
      <vt:lpstr>wskakunin_NOBE_MENSEKI_TIKAI_TOTAL</vt:lpstr>
      <vt:lpstr>wskakunin_NOBE_MENSEKI_TIKUDENTI_IGAI</vt:lpstr>
      <vt:lpstr>wskakunin_NOBE_MENSEKI_TIKUDENTI_SHINSEI</vt:lpstr>
      <vt:lpstr>wskakunin_NOBE_MENSEKI_TIKUDENTI_TOTAL</vt:lpstr>
      <vt:lpstr>wskakunin_owner1__address</vt:lpstr>
      <vt:lpstr>wskakunin_owner1_JIMU_NAME</vt:lpstr>
      <vt:lpstr>wskakunin_owner1_JIMU_NAME_KANA</vt:lpstr>
      <vt:lpstr>wskakunin_owner1_NAME</vt:lpstr>
      <vt:lpstr>wskakunin_owner1_NAME_KANA</vt:lpstr>
      <vt:lpstr>wskakunin_owner1_POST</vt:lpstr>
      <vt:lpstr>wskakunin_owner1_POST_KANA</vt:lpstr>
      <vt:lpstr>wskakunin_owner1_TEL</vt:lpstr>
      <vt:lpstr>wskakunin_owner1_ZIP</vt:lpstr>
      <vt:lpstr>wskakunin_owner2__address</vt:lpstr>
      <vt:lpstr>wskakunin_owner2_JIMU_NAME</vt:lpstr>
      <vt:lpstr>wskakunin_owner2_JIMU_NAME_KANA</vt:lpstr>
      <vt:lpstr>wskakunin_owner2_NAME</vt:lpstr>
      <vt:lpstr>wskakunin_owner2_NAME_KANA</vt:lpstr>
      <vt:lpstr>wskakunin_owner2_POST</vt:lpstr>
      <vt:lpstr>wskakunin_owner2_POST_KANA</vt:lpstr>
      <vt:lpstr>wskakunin_owner2_TEL</vt:lpstr>
      <vt:lpstr>wskakunin_owner2_ZIP</vt:lpstr>
      <vt:lpstr>wskakunin_owner3__address</vt:lpstr>
      <vt:lpstr>wskakunin_owner3_JIMU_NAME</vt:lpstr>
      <vt:lpstr>wskakunin_owner3_JIMU_NAME_KANA</vt:lpstr>
      <vt:lpstr>wskakunin_owner3_NAME</vt:lpstr>
      <vt:lpstr>wskakunin_owner3_NAME_KANA</vt:lpstr>
      <vt:lpstr>wskakunin_owner3_POST</vt:lpstr>
      <vt:lpstr>wskakunin_owner3_POST_KANA</vt:lpstr>
      <vt:lpstr>wskakunin_owner3_TEL</vt:lpstr>
      <vt:lpstr>wskakunin_owner3_ZIP</vt:lpstr>
      <vt:lpstr>wskakunin_owner4__address</vt:lpstr>
      <vt:lpstr>wskakunin_owner4_JIMU_NAME</vt:lpstr>
      <vt:lpstr>wskakunin_owner4_JIMU_NAME_KANA</vt:lpstr>
      <vt:lpstr>wskakunin_owner4_NAME</vt:lpstr>
      <vt:lpstr>wskakunin_owner4_NAME_KANA</vt:lpstr>
      <vt:lpstr>wskakunin_owner4_POST</vt:lpstr>
      <vt:lpstr>wskakunin_owner4_POST_KANA</vt:lpstr>
      <vt:lpstr>wskakunin_owner4_TEL</vt:lpstr>
      <vt:lpstr>wskakunin_owner4_ZIP</vt:lpstr>
      <vt:lpstr>wskakunin_owner5__address</vt:lpstr>
      <vt:lpstr>wskakunin_owner5_JIMU_NAME</vt:lpstr>
      <vt:lpstr>wskakunin_owner5_JIMU_NAME_KANA</vt:lpstr>
      <vt:lpstr>wskakunin_owner5_NAME</vt:lpstr>
      <vt:lpstr>wskakunin_owner5_NAME_KANA</vt:lpstr>
      <vt:lpstr>wskakunin_owner5_POST</vt:lpstr>
      <vt:lpstr>wskakunin_owner5_POST_KANA</vt:lpstr>
      <vt:lpstr>wskakunin_owner5_TEL</vt:lpstr>
      <vt:lpstr>wskakunin_owner5_ZIP</vt:lpstr>
      <vt:lpstr>wskakunin_owner6__address</vt:lpstr>
      <vt:lpstr>wskakunin_owner6_JIMU_NAME</vt:lpstr>
      <vt:lpstr>wskakunin_owner6_JIMU_NAME_KANA</vt:lpstr>
      <vt:lpstr>wskakunin_owner6_NAME</vt:lpstr>
      <vt:lpstr>wskakunin_owner6_NAME_KANA</vt:lpstr>
      <vt:lpstr>wskakunin_owner6_POST</vt:lpstr>
      <vt:lpstr>wskakunin_owner6_POST_KANA</vt:lpstr>
      <vt:lpstr>wskakunin_owner6_TEL</vt:lpstr>
      <vt:lpstr>wskakunin_owner6_ZIP</vt:lpstr>
      <vt:lpstr>wskakunin_owner7__address</vt:lpstr>
      <vt:lpstr>wskakunin_owner7_JIMU_NAME</vt:lpstr>
      <vt:lpstr>wskakunin_owner7_JIMU_NAME_KANA</vt:lpstr>
      <vt:lpstr>wskakunin_owner7_NAME</vt:lpstr>
      <vt:lpstr>wskakunin_owner7_NAME_KANA</vt:lpstr>
      <vt:lpstr>wskakunin_owner7_POST</vt:lpstr>
      <vt:lpstr>wskakunin_owner7_POST_KANA</vt:lpstr>
      <vt:lpstr>wskakunin_owner7_TEL</vt:lpstr>
      <vt:lpstr>wskakunin_owner7_ZIP</vt:lpstr>
      <vt:lpstr>wskakunin_owner8__address</vt:lpstr>
      <vt:lpstr>wskakunin_owner8_JIMU_NAME</vt:lpstr>
      <vt:lpstr>wskakunin_owner8_JIMU_NAME_KANA</vt:lpstr>
      <vt:lpstr>wskakunin_owner8_NAME</vt:lpstr>
      <vt:lpstr>wskakunin_owner8_NAME_KANA</vt:lpstr>
      <vt:lpstr>wskakunin_owner8_POST</vt:lpstr>
      <vt:lpstr>wskakunin_owner8_POST_KANA</vt:lpstr>
      <vt:lpstr>wskakunin_owner8_TEL</vt:lpstr>
      <vt:lpstr>wskakunin_owner8_ZIP</vt:lpstr>
      <vt:lpstr>wskakunin_owner9__address</vt:lpstr>
      <vt:lpstr>wskakunin_owner9_JIMU_NAME</vt:lpstr>
      <vt:lpstr>wskakunin_owner9_JIMU_NAME_KANA</vt:lpstr>
      <vt:lpstr>wskakunin_owner9_NAME</vt:lpstr>
      <vt:lpstr>wskakunin_owner9_NAME_KANA</vt:lpstr>
      <vt:lpstr>wskakunin_owner9_POST</vt:lpstr>
      <vt:lpstr>wskakunin_owner9_POST_KANA</vt:lpstr>
      <vt:lpstr>wskakunin_owner9_TEL</vt:lpstr>
      <vt:lpstr>wskakunin_owner9_ZIP</vt:lpstr>
      <vt:lpstr>wskakunin_P1_HENKOU_GAIYOU</vt:lpstr>
      <vt:lpstr>wskakunin_P2_BIKOU</vt:lpstr>
      <vt:lpstr>wskakunin_P3_BIKOU</vt:lpstr>
      <vt:lpstr>wskakunin_P3_SONOTA</vt:lpstr>
      <vt:lpstr>wskakunin_p4_1__kouji</vt:lpstr>
      <vt:lpstr>wskakunin_p4_1_KAISU_TIKAI</vt:lpstr>
      <vt:lpstr>wskakunin_p4_1_KAISU_TIKAI_NOZOKU</vt:lpstr>
      <vt:lpstr>wskakunin_p4_1_KAISU_YUKA_MENSEKI_SHINSEI</vt:lpstr>
      <vt:lpstr>wskakunin_p4_1_KOUZOU1</vt:lpstr>
      <vt:lpstr>wskakunin_p4_1_KOUZOU2</vt:lpstr>
      <vt:lpstr>wskakunin_p4_1_p5_1_KAI</vt:lpstr>
      <vt:lpstr>wskakunin_p4_1_p5_1_P4_MENSEKI_SHINSEI</vt:lpstr>
      <vt:lpstr>wskakunin_p4_1_p5_2_KAI</vt:lpstr>
      <vt:lpstr>wskakunin_p4_1_p5_2_P4_MENSEKI_SHINSEI</vt:lpstr>
      <vt:lpstr>wskakunin_p4_1_p5_3_KAI</vt:lpstr>
      <vt:lpstr>wskakunin_p4_1_p5_3_P4_MENSEKI_SHINSEI</vt:lpstr>
      <vt:lpstr>wskakunin_p4_1_TAKASA_KEN_MAX</vt:lpstr>
      <vt:lpstr>wskakunin_p4_1_TAKASA_MAX</vt:lpstr>
      <vt:lpstr>wskakunin_p4_1_TOKUREI_KAKUNIN_FLAG</vt:lpstr>
      <vt:lpstr>wskakunin_p4_1_youto1_YOUTO</vt:lpstr>
      <vt:lpstr>wskakunin_p4_1_youto1_YOUTO_CODE</vt:lpstr>
      <vt:lpstr>wskakunin_PAGE1_ALTERATION_NOTE</vt:lpstr>
      <vt:lpstr>wskakunin_sekkei1__address</vt:lpstr>
      <vt:lpstr>wskakunin_sekkei1__sikaku</vt:lpstr>
      <vt:lpstr>wskakunin_sekkei1_DOC</vt:lpstr>
      <vt:lpstr>wskakunin_sekkei1_JIMU__sikaku</vt:lpstr>
      <vt:lpstr>wskakunin_sekkei1_JIMU_NAME</vt:lpstr>
      <vt:lpstr>wskakunin_sekkei1_JIMU_NO</vt:lpstr>
      <vt:lpstr>wskakunin_sekkei1_JIMU_SIKAKU__label</vt:lpstr>
      <vt:lpstr>wskakunin_sekkei1_JIMU_TOUROKU_KIKAN__label</vt:lpstr>
      <vt:lpstr>wskakunin_sekkei1_KENTIKUSI_NO</vt:lpstr>
      <vt:lpstr>wskakunin_sekkei1_NAME</vt:lpstr>
      <vt:lpstr>wskakunin_sekkei1_SIKAKU__label</vt:lpstr>
      <vt:lpstr>wskakunin_sekkei1_TEL</vt:lpstr>
      <vt:lpstr>wskakunin_sekkei1_TOUROKU_KIKAN__label</vt:lpstr>
      <vt:lpstr>wskakunin_sekkei1_ZIP</vt:lpstr>
      <vt:lpstr>wskakunin_sekkei10__address</vt:lpstr>
      <vt:lpstr>wskakunin_sekkei10__sikaku</vt:lpstr>
      <vt:lpstr>wskakunin_sekkei10_DOC</vt:lpstr>
      <vt:lpstr>wskakunin_sekkei10_JIMU__sikaku</vt:lpstr>
      <vt:lpstr>wskakunin_sekkei10_JIMU_NAME</vt:lpstr>
      <vt:lpstr>wskakunin_sekkei10_JIMU_NO</vt:lpstr>
      <vt:lpstr>wskakunin_sekkei10_JIMU_SIKAKU__label</vt:lpstr>
      <vt:lpstr>wskakunin_sekkei10_JIMU_TOUROKU_KIKAN__label</vt:lpstr>
      <vt:lpstr>wskakunin_sekkei10_KENTIKUSI_NO</vt:lpstr>
      <vt:lpstr>wskakunin_sekkei10_NAME</vt:lpstr>
      <vt:lpstr>wskakunin_sekkei10_SIKAKU__label</vt:lpstr>
      <vt:lpstr>wskakunin_sekkei10_TEL</vt:lpstr>
      <vt:lpstr>wskakunin_sekkei10_TOUROKU_KIKAN__label</vt:lpstr>
      <vt:lpstr>wskakunin_sekkei10_ZIP</vt:lpstr>
      <vt:lpstr>wskakunin_sekkei11__address</vt:lpstr>
      <vt:lpstr>wskakunin_sekkei11__sikaku</vt:lpstr>
      <vt:lpstr>wskakunin_sekkei11_DOC</vt:lpstr>
      <vt:lpstr>wskakunin_sekkei11_JIMU__sikaku</vt:lpstr>
      <vt:lpstr>wskakunin_sekkei11_JIMU_NAME</vt:lpstr>
      <vt:lpstr>wskakunin_sekkei11_JIMU_NO</vt:lpstr>
      <vt:lpstr>wskakunin_sekkei11_JIMU_SIKAKU__label</vt:lpstr>
      <vt:lpstr>wskakunin_sekkei11_JIMU_TOUROKU_KIKAN__label</vt:lpstr>
      <vt:lpstr>wskakunin_sekkei11_KENTIKUSI_NO</vt:lpstr>
      <vt:lpstr>wskakunin_sekkei11_NAME</vt:lpstr>
      <vt:lpstr>wskakunin_sekkei11_SIKAKU__label</vt:lpstr>
      <vt:lpstr>wskakunin_sekkei11_TEL</vt:lpstr>
      <vt:lpstr>wskakunin_sekkei11_TOUROKU_KIKAN__label</vt:lpstr>
      <vt:lpstr>wskakunin_sekkei11_ZIP</vt:lpstr>
      <vt:lpstr>wskakunin_sekkei12__address</vt:lpstr>
      <vt:lpstr>wskakunin_sekkei12__sikaku</vt:lpstr>
      <vt:lpstr>wskakunin_sekkei12_DOC</vt:lpstr>
      <vt:lpstr>wskakunin_sekkei12_JIMU__sikaku</vt:lpstr>
      <vt:lpstr>wskakunin_sekkei12_JIMU_NAME</vt:lpstr>
      <vt:lpstr>wskakunin_sekkei12_JIMU_NO</vt:lpstr>
      <vt:lpstr>wskakunin_sekkei12_JIMU_SIKAKU__label</vt:lpstr>
      <vt:lpstr>wskakunin_sekkei12_JIMU_TOUROKU_KIKAN__label</vt:lpstr>
      <vt:lpstr>wskakunin_sekkei12_KENTIKUSI_NO</vt:lpstr>
      <vt:lpstr>wskakunin_sekkei12_NAME</vt:lpstr>
      <vt:lpstr>wskakunin_sekkei12_SIKAKU__label</vt:lpstr>
      <vt:lpstr>wskakunin_sekkei12_TEL</vt:lpstr>
      <vt:lpstr>wskakunin_sekkei12_TOUROKU_KIKAN__label</vt:lpstr>
      <vt:lpstr>wskakunin_sekkei12_ZIP</vt:lpstr>
      <vt:lpstr>wskakunin_sekkei2__address</vt:lpstr>
      <vt:lpstr>wskakunin_sekkei2__sikaku</vt:lpstr>
      <vt:lpstr>wskakunin_sekkei2_DOC</vt:lpstr>
      <vt:lpstr>wskakunin_sekkei2_JIMU__sikaku</vt:lpstr>
      <vt:lpstr>wskakunin_sekkei2_JIMU_NAME</vt:lpstr>
      <vt:lpstr>wskakunin_sekkei2_JIMU_NO</vt:lpstr>
      <vt:lpstr>wskakunin_sekkei2_JIMU_SIKAKU__label</vt:lpstr>
      <vt:lpstr>wskakunin_sekkei2_JIMU_TOUROKU_KIKAN__label</vt:lpstr>
      <vt:lpstr>wskakunin_sekkei2_KENTIKUSI_NO</vt:lpstr>
      <vt:lpstr>wskakunin_sekkei2_NAME</vt:lpstr>
      <vt:lpstr>wskakunin_sekkei2_SIKAKU__label</vt:lpstr>
      <vt:lpstr>wskakunin_sekkei2_TEL</vt:lpstr>
      <vt:lpstr>wskakunin_sekkei2_TOUROKU_KIKAN__label</vt:lpstr>
      <vt:lpstr>wskakunin_sekkei2_ZIP</vt:lpstr>
      <vt:lpstr>wskakunin_sekkei3__address</vt:lpstr>
      <vt:lpstr>wskakunin_sekkei3__sikaku</vt:lpstr>
      <vt:lpstr>wskakunin_sekkei3_DOC</vt:lpstr>
      <vt:lpstr>wskakunin_sekkei3_JIMU__sikaku</vt:lpstr>
      <vt:lpstr>wskakunin_sekkei3_JIMU_NAME</vt:lpstr>
      <vt:lpstr>wskakunin_sekkei3_JIMU_NO</vt:lpstr>
      <vt:lpstr>wskakunin_sekkei3_JIMU_SIKAKU__label</vt:lpstr>
      <vt:lpstr>wskakunin_sekkei3_JIMU_TOUROKU_KIKAN__label</vt:lpstr>
      <vt:lpstr>wskakunin_sekkei3_KENTIKUSI_NO</vt:lpstr>
      <vt:lpstr>wskakunin_sekkei3_NAME</vt:lpstr>
      <vt:lpstr>wskakunin_sekkei3_SIKAKU__label</vt:lpstr>
      <vt:lpstr>wskakunin_sekkei3_TEL</vt:lpstr>
      <vt:lpstr>wskakunin_sekkei3_TOUROKU_KIKAN__label</vt:lpstr>
      <vt:lpstr>wskakunin_sekkei3_ZIP</vt:lpstr>
      <vt:lpstr>wskakunin_sekkei4__address</vt:lpstr>
      <vt:lpstr>wskakunin_sekkei4__sikaku</vt:lpstr>
      <vt:lpstr>wskakunin_sekkei4_DOC</vt:lpstr>
      <vt:lpstr>wskakunin_sekkei4_JIMU__sikaku</vt:lpstr>
      <vt:lpstr>wskakunin_sekkei4_JIMU_NAME</vt:lpstr>
      <vt:lpstr>wskakunin_sekkei4_JIMU_NO</vt:lpstr>
      <vt:lpstr>wskakunin_sekkei4_JIMU_SIKAKU__label</vt:lpstr>
      <vt:lpstr>wskakunin_sekkei4_JIMU_TOUROKU_KIKAN__label</vt:lpstr>
      <vt:lpstr>wskakunin_sekkei4_KENTIKUSI_NO</vt:lpstr>
      <vt:lpstr>wskakunin_sekkei4_NAME</vt:lpstr>
      <vt:lpstr>wskakunin_sekkei4_SIKAKU__label</vt:lpstr>
      <vt:lpstr>wskakunin_sekkei4_TEL</vt:lpstr>
      <vt:lpstr>wskakunin_sekkei4_TOUROKU_KIKAN__label</vt:lpstr>
      <vt:lpstr>wskakunin_sekkei4_ZIP</vt:lpstr>
      <vt:lpstr>wskakunin_sekkei5__address</vt:lpstr>
      <vt:lpstr>wskakunin_sekkei5__sikaku</vt:lpstr>
      <vt:lpstr>wskakunin_sekkei5_DOC</vt:lpstr>
      <vt:lpstr>wskakunin_sekkei5_JIMU__sikaku</vt:lpstr>
      <vt:lpstr>wskakunin_sekkei5_JIMU_NAME</vt:lpstr>
      <vt:lpstr>wskakunin_sekkei5_JIMU_NO</vt:lpstr>
      <vt:lpstr>wskakunin_sekkei5_JIMU_SIKAKU__label</vt:lpstr>
      <vt:lpstr>wskakunin_sekkei5_JIMU_TOUROKU_KIKAN__label</vt:lpstr>
      <vt:lpstr>wskakunin_sekkei5_KENTIKUSI_NO</vt:lpstr>
      <vt:lpstr>wskakunin_sekkei5_NAME</vt:lpstr>
      <vt:lpstr>wskakunin_sekkei5_SIKAKU__label</vt:lpstr>
      <vt:lpstr>wskakunin_sekkei5_TEL</vt:lpstr>
      <vt:lpstr>wskakunin_sekkei5_TOUROKU_KIKAN__label</vt:lpstr>
      <vt:lpstr>wskakunin_sekkei5_ZIP</vt:lpstr>
      <vt:lpstr>wskakunin_sekkei6__address</vt:lpstr>
      <vt:lpstr>wskakunin_sekkei6__sikaku</vt:lpstr>
      <vt:lpstr>wskakunin_sekkei6_DOC</vt:lpstr>
      <vt:lpstr>wskakunin_sekkei6_JIMU__sikaku</vt:lpstr>
      <vt:lpstr>wskakunin_sekkei6_JIMU_NAME</vt:lpstr>
      <vt:lpstr>wskakunin_sekkei6_JIMU_NO</vt:lpstr>
      <vt:lpstr>wskakunin_sekkei6_JIMU_SIKAKU__label</vt:lpstr>
      <vt:lpstr>wskakunin_sekkei6_JIMU_TOUROKU_KIKAN__label</vt:lpstr>
      <vt:lpstr>wskakunin_sekkei6_KENTIKUSI_NO</vt:lpstr>
      <vt:lpstr>wskakunin_sekkei6_NAME</vt:lpstr>
      <vt:lpstr>wskakunin_sekkei6_SIKAKU__label</vt:lpstr>
      <vt:lpstr>wskakunin_sekkei6_TEL</vt:lpstr>
      <vt:lpstr>wskakunin_sekkei6_TOUROKU_KIKAN__label</vt:lpstr>
      <vt:lpstr>wskakunin_sekkei6_ZIP</vt:lpstr>
      <vt:lpstr>wskakunin_sekkei7__address</vt:lpstr>
      <vt:lpstr>wskakunin_sekkei7__sikaku</vt:lpstr>
      <vt:lpstr>wskakunin_sekkei7_DOC</vt:lpstr>
      <vt:lpstr>wskakunin_sekkei7_JIMU__sikaku</vt:lpstr>
      <vt:lpstr>wskakunin_sekkei7_JIMU_NAME</vt:lpstr>
      <vt:lpstr>wskakunin_sekkei7_JIMU_NO</vt:lpstr>
      <vt:lpstr>wskakunin_sekkei7_JIMU_SIKAKU__label</vt:lpstr>
      <vt:lpstr>wskakunin_sekkei7_JIMU_TOUROKU_KIKAN__label</vt:lpstr>
      <vt:lpstr>wskakunin_sekkei7_KENTIKUSI_NO</vt:lpstr>
      <vt:lpstr>wskakunin_sekkei7_NAME</vt:lpstr>
      <vt:lpstr>wskakunin_sekkei7_SIKAKU__label</vt:lpstr>
      <vt:lpstr>wskakunin_sekkei7_TEL</vt:lpstr>
      <vt:lpstr>wskakunin_sekkei7_TOUROKU_KIKAN__label</vt:lpstr>
      <vt:lpstr>wskakunin_sekkei7_ZIP</vt:lpstr>
      <vt:lpstr>wskakunin_sekkei8__address</vt:lpstr>
      <vt:lpstr>wskakunin_sekkei8__sikaku</vt:lpstr>
      <vt:lpstr>wskakunin_sekkei8_DOC</vt:lpstr>
      <vt:lpstr>wskakunin_sekkei8_JIMU__sikaku</vt:lpstr>
      <vt:lpstr>wskakunin_sekkei8_JIMU_NAME</vt:lpstr>
      <vt:lpstr>wskakunin_sekkei8_JIMU_NO</vt:lpstr>
      <vt:lpstr>wskakunin_sekkei8_JIMU_SIKAKU__label</vt:lpstr>
      <vt:lpstr>wskakunin_sekkei8_JIMU_TOUROKU_KIKAN__label</vt:lpstr>
      <vt:lpstr>wskakunin_sekkei8_KENTIKUSI_NO</vt:lpstr>
      <vt:lpstr>wskakunin_sekkei8_NAME</vt:lpstr>
      <vt:lpstr>wskakunin_sekkei8_SIKAKU__label</vt:lpstr>
      <vt:lpstr>wskakunin_sekkei8_TEL</vt:lpstr>
      <vt:lpstr>wskakunin_sekkei8_TOUROKU_KIKAN__label</vt:lpstr>
      <vt:lpstr>wskakunin_sekkei8_ZIP</vt:lpstr>
      <vt:lpstr>wskakunin_sekkei9__address</vt:lpstr>
      <vt:lpstr>wskakunin_sekkei9__sikaku</vt:lpstr>
      <vt:lpstr>wskakunin_sekkei9_DOC</vt:lpstr>
      <vt:lpstr>wskakunin_sekkei9_JIMU__sikaku</vt:lpstr>
      <vt:lpstr>wskakunin_sekkei9_JIMU_NAME</vt:lpstr>
      <vt:lpstr>wskakunin_sekkei9_JIMU_NO</vt:lpstr>
      <vt:lpstr>wskakunin_sekkei9_JIMU_SIKAKU__label</vt:lpstr>
      <vt:lpstr>wskakunin_sekkei9_JIMU_TOUROKU_KIKAN__label</vt:lpstr>
      <vt:lpstr>wskakunin_sekkei9_KENTIKUSI_NO</vt:lpstr>
      <vt:lpstr>wskakunin_sekkei9_NAME</vt:lpstr>
      <vt:lpstr>wskakunin_sekkei9_SIKAKU__label</vt:lpstr>
      <vt:lpstr>wskakunin_sekkei9_TEL</vt:lpstr>
      <vt:lpstr>wskakunin_sekkei9_TOUROKU_KIKAN__label</vt:lpstr>
      <vt:lpstr>wskakunin_sekkei9_ZIP</vt:lpstr>
      <vt:lpstr>wskakunin_sekou1__address</vt:lpstr>
      <vt:lpstr>wskakunin_sekou1_JIMU_NAME</vt:lpstr>
      <vt:lpstr>wskakunin_sekou1_NAME</vt:lpstr>
      <vt:lpstr>wskakunin_sekou1_SEKOU__sikaku</vt:lpstr>
      <vt:lpstr>wskakunin_sekou1_SEKOU_NO</vt:lpstr>
      <vt:lpstr>wskakunin_sekou1_SEKOU_SIKAKU__label</vt:lpstr>
      <vt:lpstr>wskakunin_sekou1_TEL</vt:lpstr>
      <vt:lpstr>wskakunin_sekou1_ZIP</vt:lpstr>
      <vt:lpstr>wskakunin_sekou2__address</vt:lpstr>
      <vt:lpstr>wskakunin_sekou2_JIMU_NAME</vt:lpstr>
      <vt:lpstr>wskakunin_sekou2_NAME</vt:lpstr>
      <vt:lpstr>wskakunin_sekou2_SEKOU__sikaku</vt:lpstr>
      <vt:lpstr>wskakunin_sekou2_SEKOU_NO</vt:lpstr>
      <vt:lpstr>wskakunin_sekou2_SEKOU_SIKAKU__label</vt:lpstr>
      <vt:lpstr>wskakunin_sekou2_TEL</vt:lpstr>
      <vt:lpstr>wskakunin_sekou2_ZIP</vt:lpstr>
      <vt:lpstr>wskakunin_sekou3__address</vt:lpstr>
      <vt:lpstr>wskakunin_sekou3_JIMU_NAME</vt:lpstr>
      <vt:lpstr>wskakunin_sekou3_NAME</vt:lpstr>
      <vt:lpstr>wskakunin_sekou3_SEKOU__sikaku</vt:lpstr>
      <vt:lpstr>wskakunin_sekou3_SEKOU_NO</vt:lpstr>
      <vt:lpstr>wskakunin_sekou3_SEKOU_SIKAKU__label</vt:lpstr>
      <vt:lpstr>wskakunin_sekou3_TEL</vt:lpstr>
      <vt:lpstr>wskakunin_sekou3_ZIP</vt:lpstr>
      <vt:lpstr>wskakunin_sekou4__address</vt:lpstr>
      <vt:lpstr>wskakunin_sekou4_JIMU_NAME</vt:lpstr>
      <vt:lpstr>wskakunin_sekou4_NAME</vt:lpstr>
      <vt:lpstr>wskakunin_sekou4_SEKOU__sikaku</vt:lpstr>
      <vt:lpstr>wskakunin_sekou4_SEKOU_NO</vt:lpstr>
      <vt:lpstr>wskakunin_sekou4_SEKOU_SIKAKU__label</vt:lpstr>
      <vt:lpstr>wskakunin_sekou4_TEL</vt:lpstr>
      <vt:lpstr>wskakunin_sekou4_ZIP</vt:lpstr>
      <vt:lpstr>wskakunin_sekou5__address</vt:lpstr>
      <vt:lpstr>wskakunin_sekou5_JIMU_NAME</vt:lpstr>
      <vt:lpstr>wskakunin_sekou5_NAME</vt:lpstr>
      <vt:lpstr>wskakunin_sekou5_SEKOU__sikaku</vt:lpstr>
      <vt:lpstr>wskakunin_sekou5_SEKOU_NO</vt:lpstr>
      <vt:lpstr>wskakunin_sekou5_SEKOU_SIKAKU__label</vt:lpstr>
      <vt:lpstr>wskakunin_sekou5_TEL</vt:lpstr>
      <vt:lpstr>wskakunin_sekou5_ZIP</vt:lpstr>
      <vt:lpstr>wskakunin_sekou6__address</vt:lpstr>
      <vt:lpstr>wskakunin_sekou6_JIMU_NAME</vt:lpstr>
      <vt:lpstr>wskakunin_sekou6_NAME</vt:lpstr>
      <vt:lpstr>wskakunin_sekou6_SEKOU__sikaku</vt:lpstr>
      <vt:lpstr>wskakunin_sekou6_SEKOU_NO</vt:lpstr>
      <vt:lpstr>wskakunin_sekou6_SEKOU_SIKAKU__label</vt:lpstr>
      <vt:lpstr>wskakunin_sekou6_TEL</vt:lpstr>
      <vt:lpstr>wskakunin_sekou6_ZIP</vt:lpstr>
      <vt:lpstr>wskakunin_SHIKITI_MENSEKI_1_TOTAL</vt:lpstr>
      <vt:lpstr>wskakunin_SHIKITI_MENSEKI_1A</vt:lpstr>
      <vt:lpstr>wskakunin_SHIKITI_MENSEKI_1B</vt:lpstr>
      <vt:lpstr>wskakunin_SHIKITI_MENSEKI_1C</vt:lpstr>
      <vt:lpstr>wskakunin_SHIKITI_MENSEKI_1D</vt:lpstr>
      <vt:lpstr>wskakunin_SHIKITI_MENSEKI_2_TOTAL</vt:lpstr>
      <vt:lpstr>wskakunin_SHIKITI_MENSEKI_2A</vt:lpstr>
      <vt:lpstr>wskakunin_SHIKITI_MENSEKI_2B</vt:lpstr>
      <vt:lpstr>wskakunin_SHIKITI_MENSEKI_2C</vt:lpstr>
      <vt:lpstr>wskakunin_SHIKITI_MENSEKI_2D</vt:lpstr>
      <vt:lpstr>wskakunin_SHIKITI_MENSEKI_BIKOU</vt:lpstr>
      <vt:lpstr>wskakunin_SHINSEI_DATE</vt:lpstr>
      <vt:lpstr>wskakunin_SONOTA_KUIKI</vt:lpstr>
      <vt:lpstr>wskakunin_TAKASA_MAX_SHINSEI</vt:lpstr>
      <vt:lpstr>wskakunin_TAKASA_MAX_SONOTA</vt:lpstr>
      <vt:lpstr>wskakunin_tekihan01_TEKIHAN_KIKAN_ADDRESS</vt:lpstr>
      <vt:lpstr>wskakunin_tekihan01_TEKIHAN_KIKAN_KEN__ken</vt:lpstr>
      <vt:lpstr>wskakunin_tekihan01_TEKIHAN_KIKAN_NAME</vt:lpstr>
      <vt:lpstr>wskakunin_tekihan01_TEKIHAN_STATE</vt:lpstr>
      <vt:lpstr>wskakunin_tekihan02_TEKIHAN_KIKAN_ADDRESS</vt:lpstr>
      <vt:lpstr>wskakunin_tekihan02_TEKIHAN_KIKAN_KEN__ken</vt:lpstr>
      <vt:lpstr>wskakunin_tekihan02_TEKIHAN_KIKAN_NAME</vt:lpstr>
      <vt:lpstr>wskakunin_TOKUREI_1</vt:lpstr>
      <vt:lpstr>wskakunin_TOKUREI_2</vt:lpstr>
      <vt:lpstr>wskakunin_TOKUREI_3</vt:lpstr>
      <vt:lpstr>wskakunin_TOKUREI_4</vt:lpstr>
      <vt:lpstr>wskakunin_TOKUREI_TAKASA</vt:lpstr>
      <vt:lpstr>wskakunin_TOKUREI_TAKASA_DOURO</vt:lpstr>
      <vt:lpstr>wskakunin_TOKUREI_TAKASA_KITA</vt:lpstr>
      <vt:lpstr>wskakunin_TOKUREI_TAKASA_RINTI</vt:lpstr>
      <vt:lpstr>wskakunin_TOKUTEI_KOUJI_KANRYOU_DATE</vt:lpstr>
      <vt:lpstr>wskakunin_TOKUTEI_KOUTEI</vt:lpstr>
      <vt:lpstr>wskakunin_YOUSEKI_RITU</vt:lpstr>
      <vt:lpstr>wskakunin_YOUSEKI_RITU_A</vt:lpstr>
      <vt:lpstr>wskakunin_YOUSEKI_RITU_B</vt:lpstr>
      <vt:lpstr>wskakunin_YOUSEKI_RITU_C</vt:lpstr>
      <vt:lpstr>wskakunin_YOUSEKI_RITU_D</vt:lpstr>
      <vt:lpstr>wskakunin_YOUTO</vt:lpstr>
      <vt:lpstr>wskakunin_YOUTO_CODE</vt:lpstr>
      <vt:lpstr>wskakunin_YOUTO_TIIKI</vt:lpstr>
      <vt:lpstr>wskakunin_YOUTO_TIIKI_A</vt:lpstr>
      <vt:lpstr>wskakunin_YOUTO_TIIKI_B</vt:lpstr>
      <vt:lpstr>wskakunin_YOUTO_TIIKI_C</vt:lpstr>
      <vt:lpstr>wskakunin_YOUTO_TIIKI_D</vt:lpstr>
      <vt:lpstr>wskakuninKOUJI_SETUBI</vt:lpstr>
      <vt:lpstr>設申一面_旧!Z_D83ABAE7_1F4C_4C77_8E04_C5172671ED17_.wvu.PrintArea</vt:lpstr>
      <vt:lpstr>設申二面戸_旧!Z_D83ABAE7_1F4C_4C77_8E04_C5172671ED17_.wvu.PrintArea</vt:lpstr>
      <vt:lpstr>中現申一面_旧!Z_D83ABAE7_1F4C_4C77_8E04_C5172671ED17_.wvu.PrintArea</vt:lpstr>
      <vt:lpstr>中現申二面_旧!Z_D83ABAE7_1F4C_4C77_8E04_C5172671ED17_.wvu.PrintArea</vt:lpstr>
      <vt:lpstr>適合申一面_旧!Z_D83ABAE7_1F4C_4C77_8E04_C5172671ED17_.wvu.PrintArea</vt:lpstr>
      <vt:lpstr>適合申二面戸_旧!Z_D83ABAE7_1F4C_4C77_8E04_C5172671ED17_.wvu.PrintArea</vt:lpstr>
      <vt:lpstr>DATA!Z_D83ABAE7_1F4C_4C77_8E04_C5172671ED17_.wvu.Rows</vt:lpstr>
      <vt:lpstr>設申一面_旧!Z_D83ABAE7_1F4C_4C77_8E04_C5172671ED17_.wvu.Rows</vt:lpstr>
      <vt:lpstr>設申一面_旧!Z_F44FDF34_F52E_4D9A_BAB4_806A25CCEEBC_.wvu.PrintArea</vt:lpstr>
      <vt:lpstr>設申二面戸_旧!Z_F44FDF34_F52E_4D9A_BAB4_806A25CCEEBC_.wvu.PrintArea</vt:lpstr>
      <vt:lpstr>中現申一面_旧!Z_F44FDF34_F52E_4D9A_BAB4_806A25CCEEBC_.wvu.PrintArea</vt:lpstr>
      <vt:lpstr>中現申二面_旧!Z_F44FDF34_F52E_4D9A_BAB4_806A25CCEEBC_.wvu.PrintArea</vt:lpstr>
      <vt:lpstr>適合申一面_旧!Z_F44FDF34_F52E_4D9A_BAB4_806A25CCEEBC_.wvu.PrintArea</vt:lpstr>
      <vt:lpstr>適合申二面戸_旧!Z_F44FDF34_F52E_4D9A_BAB4_806A25CCEEBC_.wvu.PrintArea</vt:lpstr>
      <vt:lpstr>設申一面_旧!Z_F44FDF34_F52E_4D9A_BAB4_806A25CCEEBC_.wvu.Rows</vt:lpstr>
      <vt:lpstr>しろくろ</vt:lpstr>
      <vt:lpstr>チェック</vt:lpstr>
      <vt:lpstr>はんとく</vt:lpstr>
      <vt:lpstr>一級</vt:lpstr>
      <vt:lpstr>外壁後退</vt:lpstr>
      <vt:lpstr>確変</vt:lpstr>
      <vt:lpstr>居住専用番号</vt:lpstr>
      <vt:lpstr>許可</vt:lpstr>
      <vt:lpstr>許可区分</vt:lpstr>
      <vt:lpstr>近隣商業地域</vt:lpstr>
      <vt:lpstr>近隣商業地域建ぺい率</vt:lpstr>
      <vt:lpstr>月</vt:lpstr>
      <vt:lpstr>建ぺい率</vt:lpstr>
      <vt:lpstr>建昇工</vt:lpstr>
      <vt:lpstr>建築士</vt:lpstr>
      <vt:lpstr>県知事</vt:lpstr>
      <vt:lpstr>工業専用地域</vt:lpstr>
      <vt:lpstr>工業専用地域建ぺい率</vt:lpstr>
      <vt:lpstr>工業地域</vt:lpstr>
      <vt:lpstr>工業地域建ぺい率</vt:lpstr>
      <vt:lpstr>工事届用主要用途</vt:lpstr>
      <vt:lpstr>工事届用主要用途2</vt:lpstr>
      <vt:lpstr>工事届用主要用途区分</vt:lpstr>
      <vt:lpstr>構造</vt:lpstr>
      <vt:lpstr>号</vt:lpstr>
      <vt:lpstr>産業番号</vt:lpstr>
      <vt:lpstr>指定なし</vt:lpstr>
      <vt:lpstr>指定なし建ぺい率</vt:lpstr>
      <vt:lpstr>施工者</vt:lpstr>
      <vt:lpstr>資格</vt:lpstr>
      <vt:lpstr>準工業地域</vt:lpstr>
      <vt:lpstr>準工業地域建ぺい率</vt:lpstr>
      <vt:lpstr>準住居地域</vt:lpstr>
      <vt:lpstr>準住居地域建ぺい率</vt:lpstr>
      <vt:lpstr>商業地域</vt:lpstr>
      <vt:lpstr>商業地域建ぺい率</vt:lpstr>
      <vt:lpstr>図書</vt:lpstr>
      <vt:lpstr>数字</vt:lpstr>
      <vt:lpstr>耐火建築物</vt:lpstr>
      <vt:lpstr>大臣</vt:lpstr>
      <vt:lpstr>第一種住居地域</vt:lpstr>
      <vt:lpstr>第一種住居地域建ぺい率</vt:lpstr>
      <vt:lpstr>第一種中高層住居専用地域</vt:lpstr>
      <vt:lpstr>第一種中高層住居専用地域建ぺい率</vt:lpstr>
      <vt:lpstr>第一種低層住居専用地域</vt:lpstr>
      <vt:lpstr>第一種低層住居専用地域建ぺい率</vt:lpstr>
      <vt:lpstr>第二種住居地域</vt:lpstr>
      <vt:lpstr>第二種住居地域建ぺい率</vt:lpstr>
      <vt:lpstr>第二種中高層住居専用地域</vt:lpstr>
      <vt:lpstr>第二種中高層住居専用地域建ぺい率</vt:lpstr>
      <vt:lpstr>第二種低層住居専用地域</vt:lpstr>
      <vt:lpstr>第二種低層住居専用地域建ぺい率</vt:lpstr>
      <vt:lpstr>都道府県</vt:lpstr>
      <vt:lpstr>特定工程</vt:lpstr>
      <vt:lpstr>二級</vt:lpstr>
      <vt:lpstr>年度</vt:lpstr>
      <vt:lpstr>便所</vt:lpstr>
      <vt:lpstr>面積</vt:lpstr>
      <vt:lpstr>木造</vt:lpstr>
      <vt:lpstr>容積率</vt:lpstr>
      <vt:lpstr>用途区分</vt:lpstr>
      <vt:lpstr>用途地域</vt:lpstr>
      <vt:lpstr>和暦</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佐藤 一信</dc:creator>
  <cp:lastModifiedBy>田口 大輔</cp:lastModifiedBy>
  <cp:lastPrinted>2025-03-26T00:31:35Z</cp:lastPrinted>
  <dcterms:created xsi:type="dcterms:W3CDTF">2016-04-05T10:41:15Z</dcterms:created>
  <dcterms:modified xsi:type="dcterms:W3CDTF">2025-03-26T01:50:33Z</dcterms:modified>
</cp:coreProperties>
</file>